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2.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charts/chart2.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3.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S:\Student_data\2022-23\Monitoring Reports\M1\2nd run\"/>
    </mc:Choice>
  </mc:AlternateContent>
  <xr:revisionPtr revIDLastSave="0" documentId="13_ncr:1_{12CB6CDD-6B29-4F78-A72F-E5BC27B6C6ED}" xr6:coauthVersionLast="36" xr6:coauthVersionMax="36" xr10:uidLastSave="{00000000-0000-0000-0000-000000000000}"/>
  <bookViews>
    <workbookView xWindow="0" yWindow="90" windowWidth="9780" windowHeight="6495" tabRatio="876" activeTab="3" xr2:uid="{00000000-000D-0000-FFFF-FFFF00000000}"/>
  </bookViews>
  <sheets>
    <sheet name="INDEX" sheetId="1" r:id="rId1"/>
    <sheet name="DEFINITIONS" sheetId="2" state="hidden" r:id="rId2"/>
    <sheet name="DATA CHECKING SHEET" sheetId="18" state="hidden" r:id="rId3"/>
    <sheet name="DATASHEET" sheetId="3" r:id="rId4"/>
    <sheet name="L3VA" sheetId="4" state="hidden" r:id="rId5"/>
    <sheet name="SUBJECT L3VA" sheetId="5" state="hidden" r:id="rId6"/>
    <sheet name="GROUPDISTRIBUTION" sheetId="6" state="hidden" r:id="rId7"/>
    <sheet name="Chart1" sheetId="7" state="hidden" r:id="rId8"/>
    <sheet name="COHORTSUBJECTCOMPARATOR" sheetId="8" state="hidden" r:id="rId9"/>
    <sheet name="N2I and SERIOUS CONCERN(TOTALS)" sheetId="10" r:id="rId10"/>
    <sheet name="6THF-A2LBYSUBJECT" sheetId="11" state="hidden" r:id="rId11"/>
    <sheet name="A2L FREQ" sheetId="12" r:id="rId12"/>
    <sheet name="A2L SUMMARY" sheetId="13" r:id="rId13"/>
    <sheet name="BHVEXPORT" sheetId="15" r:id="rId14"/>
    <sheet name="COHORT data" sheetId="17" state="hidden" r:id="rId15"/>
    <sheet name="Lookups" sheetId="16" state="hidden" r:id="rId16"/>
  </sheets>
  <externalReferences>
    <externalReference r:id="rId17"/>
    <externalReference r:id="rId18"/>
    <externalReference r:id="rId19"/>
    <externalReference r:id="rId20"/>
    <externalReference r:id="rId21"/>
  </externalReferences>
  <definedNames>
    <definedName name="_xlnm._FilterDatabase" localSheetId="10" hidden="1">'6THF-A2LBYSUBJECT'!$A$1:$G$1</definedName>
    <definedName name="_xlnm._FilterDatabase" localSheetId="13" hidden="1">BHVEXPORT!$A$1:$I$1</definedName>
    <definedName name="_xlnm._FilterDatabase" localSheetId="14" hidden="1">'COHORT data'!$A$1:$S$262</definedName>
    <definedName name="_xlnm._FilterDatabase" localSheetId="2" hidden="1">'DATA CHECKING SHEET'!$A$1:$D$126</definedName>
    <definedName name="_xlnm._FilterDatabase" localSheetId="3" hidden="1">DATASHEET!$A$1:$FB$231</definedName>
    <definedName name="_xlnm._FilterDatabase" localSheetId="6" hidden="1">GROUPDISTRIBUTION!$A$1:$AA$1</definedName>
    <definedName name="_xlnm._FilterDatabase" localSheetId="4" hidden="1">L3VA!$A$13:$FH$243</definedName>
    <definedName name="_xlnm._FilterDatabase" localSheetId="15" hidden="1">Lookups!$E$2:$H$215</definedName>
    <definedName name="_xlnm._FilterDatabase" localSheetId="9" hidden="1">'N2I and SERIOUS CONCERN(TOTALS)'!$A$2:$F$2</definedName>
    <definedName name="_xlnm._FilterDatabase" localSheetId="5">'SUBJECT L3VA'!$A$4:$AD$4</definedName>
    <definedName name="bhvtotals" localSheetId="8">BHVEXPORT!$1:$10485</definedName>
    <definedName name="bhvtotals" localSheetId="2">[1]BHVEXPORT!$1:$1048576</definedName>
    <definedName name="bhvtotals" localSheetId="4">BHVEXPORT!$1:$10485</definedName>
    <definedName name="bhvtotals">BHVEXPORT!$1:$10485</definedName>
    <definedName name="CHART">Lookups!$J:$L</definedName>
    <definedName name="Datasheet">DATASHEET!$1:$231</definedName>
    <definedName name="DSc" localSheetId="2">[2]Lookups!#REF!</definedName>
    <definedName name="DSc">[3]Lookups!#REF!</definedName>
    <definedName name="GCSEBAND">Lookups!$A$140:$B$146</definedName>
    <definedName name="lookup" localSheetId="2">[1]Lookups!$A$2:$B$49</definedName>
    <definedName name="lookup">Lookups!$A$2:$C$100</definedName>
    <definedName name="LOOKUP3">Lookups!$J:$L</definedName>
    <definedName name="_xlnm.Print_Area" localSheetId="8">COHORTSUBJECTCOMPARATOR!$A$5:$Y$37</definedName>
    <definedName name="_xlnm.Print_Area" localSheetId="5">'SUBJECT L3VA'!$A$4:$AD$267</definedName>
    <definedName name="prioratt" localSheetId="8">Lookups!$I$1:$N$260</definedName>
    <definedName name="prioratt" localSheetId="2">[1]Lookups!$I:$K</definedName>
    <definedName name="prioratt" localSheetId="4">Lookups!$I$1:$K$260</definedName>
    <definedName name="prioratt">Lookups!$E$1:$I$260</definedName>
    <definedName name="SCORING">Lookups!$A$28:$B$141</definedName>
    <definedName name="SENEK">Lookups!$AL$1:$AL$3</definedName>
    <definedName name="SENEKM">Lookups!$AL$5:$AL$8</definedName>
    <definedName name="SENN">Lookups!$AL$10:$AL$11</definedName>
    <definedName name="Z_4F6A84BA_9E98_44F6_B14F_8090C2E9C8BD_.wvu.FilterData" localSheetId="4" hidden="1">L3VA!$A$13:$FG$223</definedName>
    <definedName name="Z_4F6A84BA_9E98_44F6_B14F_8090C2E9C8BD_.wvu.PrintArea" localSheetId="8" hidden="1">COHORTSUBJECTCOMPARATOR!$A$5:$Y$37</definedName>
    <definedName name="Z_4F6A84BA_9E98_44F6_B14F_8090C2E9C8BD_.wvu.Rows" localSheetId="8" hidden="1">COHORTSUBJECTCOMPARATOR!$13:$16,COHORTSUBJECTCOMPARATOR!$21:$24,COHORTSUBJECTCOMPARATOR!$40:$108</definedName>
    <definedName name="Z_A028B448_8360_48A3_87DD_A7F05C1EB7E7_.wvu.FilterData" localSheetId="10" hidden="1">'6THF-A2LBYSUBJECT'!$A$1:$D$1</definedName>
    <definedName name="Z_A028B448_8360_48A3_87DD_A7F05C1EB7E7_.wvu.FilterData" localSheetId="13" hidden="1">BHVEXPORT!$A$1:$F$1</definedName>
    <definedName name="Z_A028B448_8360_48A3_87DD_A7F05C1EB7E7_.wvu.FilterData" localSheetId="3" hidden="1">DATASHEET!$A$1:$FB$1</definedName>
    <definedName name="Z_A028B448_8360_48A3_87DD_A7F05C1EB7E7_.wvu.FilterData" localSheetId="6" hidden="1">GROUPDISTRIBUTION!$A$1:$AA$1</definedName>
    <definedName name="Z_A028B448_8360_48A3_87DD_A7F05C1EB7E7_.wvu.FilterData" localSheetId="4" hidden="1">L3VA!$A$13:$FH$243</definedName>
    <definedName name="Z_A028B448_8360_48A3_87DD_A7F05C1EB7E7_.wvu.FilterData" localSheetId="15" hidden="1">Lookups!$E$2:$H$215</definedName>
    <definedName name="Z_A028B448_8360_48A3_87DD_A7F05C1EB7E7_.wvu.FilterData" localSheetId="9" hidden="1">'N2I and SERIOUS CONCERN(TOTALS)'!$A$2:$C$2</definedName>
    <definedName name="Z_A028B448_8360_48A3_87DD_A7F05C1EB7E7_.wvu.FilterData" localSheetId="5" hidden="1">'SUBJECT L3VA'!$A$4:$AD$4</definedName>
    <definedName name="Z_A028B448_8360_48A3_87DD_A7F05C1EB7E7_.wvu.PrintArea" localSheetId="8" hidden="1">COHORTSUBJECTCOMPARATOR!$A$5:$Y$37</definedName>
    <definedName name="Z_A028B448_8360_48A3_87DD_A7F05C1EB7E7_.wvu.PrintArea" localSheetId="5" hidden="1">'SUBJECT L3VA'!$A$4:$AD$223</definedName>
    <definedName name="Z_A028B448_8360_48A3_87DD_A7F05C1EB7E7_.wvu.Rows" localSheetId="8" hidden="1">COHORTSUBJECTCOMPARATOR!$13:$16,COHORTSUBJECTCOMPARATOR!$21:$24,COHORTSUBJECTCOMPARATOR!$41:$107</definedName>
    <definedName name="Z_DFD0D72D_911B_4661_AF5B_EF24E39285B7_.wvu.FilterData" localSheetId="4" hidden="1">L3VA!$A$13:$FG$223</definedName>
    <definedName name="Z_E50EE22D_BFD3_47DF_BE54_CA5D5B7F17C7_.wvu.FilterData" localSheetId="10" hidden="1">'6THF-A2LBYSUBJECT'!$A$1:$H$1</definedName>
    <definedName name="Z_E50EE22D_BFD3_47DF_BE54_CA5D5B7F17C7_.wvu.FilterData" localSheetId="13" hidden="1">BHVEXPORT!$A$1:$F$1</definedName>
    <definedName name="Z_E50EE22D_BFD3_47DF_BE54_CA5D5B7F17C7_.wvu.FilterData" localSheetId="3" hidden="1">DATASHEET!$A$1:$FA$220</definedName>
    <definedName name="Z_E50EE22D_BFD3_47DF_BE54_CA5D5B7F17C7_.wvu.FilterData" localSheetId="6" hidden="1">GROUPDISTRIBUTION!$A$1:$AA$1</definedName>
    <definedName name="Z_E50EE22D_BFD3_47DF_BE54_CA5D5B7F17C7_.wvu.FilterData" localSheetId="4" hidden="1">L3VA!$A$13:$FH$243</definedName>
    <definedName name="Z_E50EE22D_BFD3_47DF_BE54_CA5D5B7F17C7_.wvu.FilterData" localSheetId="15" hidden="1">Lookups!$E$2:$H$215</definedName>
    <definedName name="Z_E50EE22D_BFD3_47DF_BE54_CA5D5B7F17C7_.wvu.FilterData" localSheetId="9" hidden="1">'N2I and SERIOUS CONCERN(TOTALS)'!$A$2:$C$2</definedName>
    <definedName name="Z_E50EE22D_BFD3_47DF_BE54_CA5D5B7F17C7_.wvu.FilterData" localSheetId="5" hidden="1">'SUBJECT L3VA'!$A$4:$D$223</definedName>
    <definedName name="Z_E50EE22D_BFD3_47DF_BE54_CA5D5B7F17C7_.wvu.PrintArea" localSheetId="8" hidden="1">COHORTSUBJECTCOMPARATOR!$A$5:$Y$37</definedName>
    <definedName name="Z_E50EE22D_BFD3_47DF_BE54_CA5D5B7F17C7_.wvu.PrintArea" localSheetId="5" hidden="1">'SUBJECT L3VA'!$A$4:$AD$223</definedName>
    <definedName name="Z_E50EE22D_BFD3_47DF_BE54_CA5D5B7F17C7_.wvu.Rows" localSheetId="8" hidden="1">COHORTSUBJECTCOMPARATOR!$13:$16,COHORTSUBJECTCOMPARATOR!$21:$24,COHORTSUBJECTCOMPARATOR!$41:$107</definedName>
  </definedNames>
  <calcPr calcId="191029"/>
  <customWorkbookViews>
    <customWorkbookView name="Silvester, Ms J - Personal View" guid="{E50EE22D-BFD3-47DF-BE54-CA5D5B7F17C7}" mergeInterval="0" personalView="1" maximized="1" xWindow="1432" yWindow="-8" windowWidth="1456" windowHeight="916" tabRatio="876" activeSheetId="3"/>
    <customWorkbookView name="Bunting, Mr S - Personal View" guid="{A028B448-8360-48A3-87DD-A7F05C1EB7E7}" mergeInterval="0" personalView="1" maximized="1" xWindow="-1928" yWindow="-8" windowWidth="1936" windowHeight="1096" tabRatio="876" activeSheetId="6"/>
  </customWorkbookViews>
</workbook>
</file>

<file path=xl/calcChain.xml><?xml version="1.0" encoding="utf-8"?>
<calcChain xmlns="http://schemas.openxmlformats.org/spreadsheetml/2006/main">
  <c r="J223" i="3" l="1"/>
  <c r="J224" i="3"/>
  <c r="J225" i="3"/>
  <c r="J226" i="3"/>
  <c r="J227" i="3"/>
  <c r="J228" i="3"/>
  <c r="J229" i="3"/>
  <c r="J230" i="3"/>
  <c r="J231"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 i="3"/>
  <c r="C17" i="13" l="1"/>
  <c r="Z3" i="3" l="1"/>
  <c r="AA3" i="3" s="1"/>
  <c r="Z4" i="3"/>
  <c r="AA4" i="3"/>
  <c r="Z5" i="3"/>
  <c r="AA5" i="3"/>
  <c r="Z6" i="3"/>
  <c r="AA6" i="3"/>
  <c r="Z7" i="3"/>
  <c r="AA7" i="3"/>
  <c r="Z8" i="3"/>
  <c r="AA8" i="3"/>
  <c r="Z9" i="3"/>
  <c r="AA9" i="3"/>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s="1"/>
  <c r="Z24" i="3"/>
  <c r="AA24" i="3"/>
  <c r="Z25" i="3"/>
  <c r="AA25" i="3" s="1"/>
  <c r="Z26" i="3"/>
  <c r="AA26" i="3"/>
  <c r="Z27" i="3"/>
  <c r="AA27" i="3" s="1"/>
  <c r="Z28" i="3"/>
  <c r="AA28" i="3"/>
  <c r="Z29" i="3"/>
  <c r="AA29" i="3" s="1"/>
  <c r="Z30" i="3"/>
  <c r="AA30" i="3"/>
  <c r="Z31" i="3"/>
  <c r="AA31" i="3" s="1"/>
  <c r="Z32" i="3"/>
  <c r="AA32" i="3"/>
  <c r="Z33" i="3"/>
  <c r="AA33" i="3" s="1"/>
  <c r="Z34" i="3"/>
  <c r="AA34" i="3"/>
  <c r="Z35" i="3"/>
  <c r="AA35" i="3"/>
  <c r="Z36" i="3"/>
  <c r="AA36" i="3"/>
  <c r="Z37" i="3"/>
  <c r="AA37" i="3" s="1"/>
  <c r="Z38" i="3"/>
  <c r="AA38" i="3"/>
  <c r="Z39" i="3"/>
  <c r="AA39" i="3" s="1"/>
  <c r="Z40" i="3"/>
  <c r="AA40" i="3"/>
  <c r="Z41" i="3"/>
  <c r="AA41" i="3" s="1"/>
  <c r="Z42" i="3"/>
  <c r="AA42" i="3"/>
  <c r="Z43" i="3"/>
  <c r="AA43" i="3" s="1"/>
  <c r="Z44" i="3"/>
  <c r="AA44" i="3"/>
  <c r="Z45" i="3"/>
  <c r="AA45" i="3" s="1"/>
  <c r="Z46" i="3"/>
  <c r="AA46" i="3"/>
  <c r="Z47" i="3"/>
  <c r="AA47" i="3" s="1"/>
  <c r="Z48" i="3"/>
  <c r="AA48" i="3"/>
  <c r="Z49" i="3"/>
  <c r="AA49" i="3" s="1"/>
  <c r="Z50" i="3"/>
  <c r="AA50" i="3"/>
  <c r="Z51" i="3"/>
  <c r="AA51" i="3" s="1"/>
  <c r="Z52" i="3"/>
  <c r="AA52" i="3"/>
  <c r="Z53" i="3"/>
  <c r="AA53" i="3" s="1"/>
  <c r="Z54" i="3"/>
  <c r="AA54" i="3"/>
  <c r="Z55" i="3"/>
  <c r="AA55" i="3" s="1"/>
  <c r="Z56" i="3"/>
  <c r="AA56" i="3"/>
  <c r="Z57" i="3"/>
  <c r="AA57" i="3" s="1"/>
  <c r="Z58" i="3"/>
  <c r="AA58" i="3"/>
  <c r="Z59" i="3"/>
  <c r="AA59" i="3"/>
  <c r="Z60" i="3"/>
  <c r="AA60" i="3"/>
  <c r="Z61" i="3"/>
  <c r="AA61" i="3" s="1"/>
  <c r="Z62" i="3"/>
  <c r="AA62" i="3"/>
  <c r="Z63" i="3"/>
  <c r="AA63" i="3" s="1"/>
  <c r="Z64" i="3"/>
  <c r="AA64" i="3"/>
  <c r="Z65" i="3"/>
  <c r="AA65" i="3" s="1"/>
  <c r="Z66" i="3"/>
  <c r="AA66" i="3"/>
  <c r="Z67" i="3"/>
  <c r="AA67" i="3" s="1"/>
  <c r="Z68" i="3"/>
  <c r="AA68" i="3"/>
  <c r="Z69" i="3"/>
  <c r="AA69" i="3" s="1"/>
  <c r="Z70" i="3"/>
  <c r="AA70" i="3"/>
  <c r="Z71" i="3"/>
  <c r="AA71" i="3" s="1"/>
  <c r="Z72" i="3"/>
  <c r="AA72" i="3"/>
  <c r="Z73" i="3"/>
  <c r="AA73" i="3" s="1"/>
  <c r="Z74" i="3"/>
  <c r="AA74" i="3"/>
  <c r="Z75" i="3"/>
  <c r="AA75" i="3" s="1"/>
  <c r="Z76" i="3"/>
  <c r="AA76" i="3"/>
  <c r="Z77" i="3"/>
  <c r="AA77" i="3"/>
  <c r="Z78" i="3"/>
  <c r="AA78" i="3"/>
  <c r="Z79" i="3"/>
  <c r="AA79" i="3"/>
  <c r="Z80" i="3"/>
  <c r="AA80" i="3"/>
  <c r="Z81" i="3"/>
  <c r="AA81" i="3" s="1"/>
  <c r="Z82" i="3"/>
  <c r="AA82" i="3"/>
  <c r="Z83" i="3"/>
  <c r="AA83" i="3" s="1"/>
  <c r="Z84" i="3"/>
  <c r="AA84" i="3"/>
  <c r="Z85" i="3"/>
  <c r="AA85" i="3" s="1"/>
  <c r="Z86" i="3"/>
  <c r="AA86" i="3"/>
  <c r="Z87" i="3"/>
  <c r="AA87" i="3"/>
  <c r="Z88" i="3"/>
  <c r="AA88" i="3"/>
  <c r="Z89" i="3"/>
  <c r="AA89" i="3"/>
  <c r="Z90" i="3"/>
  <c r="AA90" i="3"/>
  <c r="Z91" i="3"/>
  <c r="AA91" i="3"/>
  <c r="Z92" i="3"/>
  <c r="AA92" i="3"/>
  <c r="Z93" i="3"/>
  <c r="AA93" i="3" s="1"/>
  <c r="Z94" i="3"/>
  <c r="AA94" i="3"/>
  <c r="Z95" i="3"/>
  <c r="AA95" i="3" s="1"/>
  <c r="Z96" i="3"/>
  <c r="AA96" i="3"/>
  <c r="Z97" i="3"/>
  <c r="AA97" i="3" s="1"/>
  <c r="Z98" i="3"/>
  <c r="AA98" i="3"/>
  <c r="Z99" i="3"/>
  <c r="AA99" i="3" s="1"/>
  <c r="Z100" i="3"/>
  <c r="AA100" i="3"/>
  <c r="Z101" i="3"/>
  <c r="AA101" i="3" s="1"/>
  <c r="Z102" i="3"/>
  <c r="AA102" i="3"/>
  <c r="Z103" i="3"/>
  <c r="AA103" i="3"/>
  <c r="Z104" i="3"/>
  <c r="AA104" i="3"/>
  <c r="Z105" i="3"/>
  <c r="AA105" i="3"/>
  <c r="Z106" i="3"/>
  <c r="AA106" i="3"/>
  <c r="Z107" i="3"/>
  <c r="AA107" i="3" s="1"/>
  <c r="Z108" i="3"/>
  <c r="AA108" i="3"/>
  <c r="Z109" i="3"/>
  <c r="AA109" i="3" s="1"/>
  <c r="Z110" i="3"/>
  <c r="AA110" i="3"/>
  <c r="Z111" i="3"/>
  <c r="AA111" i="3" s="1"/>
  <c r="Z112" i="3"/>
  <c r="AA112" i="3"/>
  <c r="Z113" i="3"/>
  <c r="AA113" i="3"/>
  <c r="Z114" i="3"/>
  <c r="AA114" i="3"/>
  <c r="Z115" i="3"/>
  <c r="AA115" i="3"/>
  <c r="Z116" i="3"/>
  <c r="AA116" i="3"/>
  <c r="Z117" i="3"/>
  <c r="AA117" i="3"/>
  <c r="Z118" i="3"/>
  <c r="AA118" i="3"/>
  <c r="Z119" i="3"/>
  <c r="AA119" i="3"/>
  <c r="Z120" i="3"/>
  <c r="AA120" i="3"/>
  <c r="Z121" i="3"/>
  <c r="AA121" i="3"/>
  <c r="Z122" i="3"/>
  <c r="AA122" i="3"/>
  <c r="Z123" i="3"/>
  <c r="AA123" i="3"/>
  <c r="Z124" i="3"/>
  <c r="AA124" i="3"/>
  <c r="Z125" i="3"/>
  <c r="AA125" i="3"/>
  <c r="Z126" i="3"/>
  <c r="AA126" i="3"/>
  <c r="Z127" i="3"/>
  <c r="AA127" i="3"/>
  <c r="Z128" i="3"/>
  <c r="AA128" i="3"/>
  <c r="Z129" i="3"/>
  <c r="AA129" i="3"/>
  <c r="Z130" i="3"/>
  <c r="AA130" i="3"/>
  <c r="Z131" i="3"/>
  <c r="AA131" i="3" s="1"/>
  <c r="Z132" i="3"/>
  <c r="AA132" i="3"/>
  <c r="Z133" i="3"/>
  <c r="AA133" i="3" s="1"/>
  <c r="Z134" i="3"/>
  <c r="AA134" i="3"/>
  <c r="Z135" i="3"/>
  <c r="AA135" i="3" s="1"/>
  <c r="Z136" i="3"/>
  <c r="AA136" i="3"/>
  <c r="Z137" i="3"/>
  <c r="AA137" i="3" s="1"/>
  <c r="Z138" i="3"/>
  <c r="AA138" i="3"/>
  <c r="Z139" i="3"/>
  <c r="AA139" i="3" s="1"/>
  <c r="Z140" i="3"/>
  <c r="AA140" i="3"/>
  <c r="Z141" i="3"/>
  <c r="AA141" i="3" s="1"/>
  <c r="Z142" i="3"/>
  <c r="AA142" i="3"/>
  <c r="Z143" i="3"/>
  <c r="AA143" i="3" s="1"/>
  <c r="Z144" i="3"/>
  <c r="AA144" i="3"/>
  <c r="Z145" i="3"/>
  <c r="AA145" i="3" s="1"/>
  <c r="Z146" i="3"/>
  <c r="AA146" i="3"/>
  <c r="Z147" i="3"/>
  <c r="AA147" i="3" s="1"/>
  <c r="Z148" i="3"/>
  <c r="AA148" i="3"/>
  <c r="Z149" i="3"/>
  <c r="AA149" i="3" s="1"/>
  <c r="Z150" i="3"/>
  <c r="AA150" i="3"/>
  <c r="Z151" i="3"/>
  <c r="AA151" i="3" s="1"/>
  <c r="Z152" i="3"/>
  <c r="AA152" i="3"/>
  <c r="Z153" i="3"/>
  <c r="AA153" i="3" s="1"/>
  <c r="Z154" i="3"/>
  <c r="AA154" i="3"/>
  <c r="Z155" i="3"/>
  <c r="AA155" i="3"/>
  <c r="Z156" i="3"/>
  <c r="AA156" i="3"/>
  <c r="Z157" i="3"/>
  <c r="AA157" i="3"/>
  <c r="Z158" i="3"/>
  <c r="AA158" i="3"/>
  <c r="Z159" i="3"/>
  <c r="AA159" i="3"/>
  <c r="Z160" i="3"/>
  <c r="AA160" i="3"/>
  <c r="Z161" i="3"/>
  <c r="AA161" i="3"/>
  <c r="Z162" i="3"/>
  <c r="AA162" i="3"/>
  <c r="Z163" i="3"/>
  <c r="AA163" i="3" s="1"/>
  <c r="Z164" i="3"/>
  <c r="AA164" i="3"/>
  <c r="Z165" i="3"/>
  <c r="AA165" i="3" s="1"/>
  <c r="Z166" i="3"/>
  <c r="AA166" i="3"/>
  <c r="Z167" i="3"/>
  <c r="AA167" i="3" s="1"/>
  <c r="Z168" i="3"/>
  <c r="AA168" i="3"/>
  <c r="Z169" i="3"/>
  <c r="AA169" i="3"/>
  <c r="Z170" i="3"/>
  <c r="AA170" i="3"/>
  <c r="Z171" i="3"/>
  <c r="AA171" i="3"/>
  <c r="Z172" i="3"/>
  <c r="AA172" i="3"/>
  <c r="Z173" i="3"/>
  <c r="AA173" i="3"/>
  <c r="Z174" i="3"/>
  <c r="AA174" i="3"/>
  <c r="Z175" i="3"/>
  <c r="AA175" i="3"/>
  <c r="Z176" i="3"/>
  <c r="AA176" i="3"/>
  <c r="Z177" i="3"/>
  <c r="AA177" i="3" s="1"/>
  <c r="Z178" i="3"/>
  <c r="AA178" i="3"/>
  <c r="Z179" i="3"/>
  <c r="AA179" i="3" s="1"/>
  <c r="Z180" i="3"/>
  <c r="AA180" i="3"/>
  <c r="Z181" i="3"/>
  <c r="AA181" i="3" s="1"/>
  <c r="Z182" i="3"/>
  <c r="AA182" i="3"/>
  <c r="Z183" i="3"/>
  <c r="AA183" i="3" s="1"/>
  <c r="Z184" i="3"/>
  <c r="AA184" i="3"/>
  <c r="Z185" i="3"/>
  <c r="AA185" i="3" s="1"/>
  <c r="Z186" i="3"/>
  <c r="AA186" i="3"/>
  <c r="Z187" i="3"/>
  <c r="AA187" i="3"/>
  <c r="Z188" i="3"/>
  <c r="AA188" i="3"/>
  <c r="Z189" i="3"/>
  <c r="AA189" i="3" s="1"/>
  <c r="Z190" i="3"/>
  <c r="AA190" i="3"/>
  <c r="Z191" i="3"/>
  <c r="AA191" i="3" s="1"/>
  <c r="Z192" i="3"/>
  <c r="AA192" i="3"/>
  <c r="Z193" i="3"/>
  <c r="AA193" i="3" s="1"/>
  <c r="Z194" i="3"/>
  <c r="AA194" i="3"/>
  <c r="Z195" i="3"/>
  <c r="AA195" i="3" s="1"/>
  <c r="Z196" i="3"/>
  <c r="AA196" i="3"/>
  <c r="Z197" i="3"/>
  <c r="AA197" i="3" s="1"/>
  <c r="Z198" i="3"/>
  <c r="AA198" i="3"/>
  <c r="Z199" i="3"/>
  <c r="AA199" i="3" s="1"/>
  <c r="Z200" i="3"/>
  <c r="AA200" i="3"/>
  <c r="Z201" i="3"/>
  <c r="AA201" i="3" s="1"/>
  <c r="Z202" i="3"/>
  <c r="AA202" i="3"/>
  <c r="Z203" i="3"/>
  <c r="AA203" i="3" s="1"/>
  <c r="Z204" i="3"/>
  <c r="AA204" i="3"/>
  <c r="Z205" i="3"/>
  <c r="AA205" i="3" s="1"/>
  <c r="Z206" i="3"/>
  <c r="AA206" i="3"/>
  <c r="Z207" i="3"/>
  <c r="AA207" i="3" s="1"/>
  <c r="Z208" i="3"/>
  <c r="AA208" i="3"/>
  <c r="Z209" i="3"/>
  <c r="AA209" i="3" s="1"/>
  <c r="Z210" i="3"/>
  <c r="AA210" i="3"/>
  <c r="Z211" i="3"/>
  <c r="AA211" i="3" s="1"/>
  <c r="Z212" i="3"/>
  <c r="AA212" i="3"/>
  <c r="Z213" i="3"/>
  <c r="AA213" i="3" s="1"/>
  <c r="Z214" i="3"/>
  <c r="AA214" i="3"/>
  <c r="Z215" i="3"/>
  <c r="AA215" i="3" s="1"/>
  <c r="Z216" i="3"/>
  <c r="AA216" i="3"/>
  <c r="Z217" i="3"/>
  <c r="AA217" i="3" s="1"/>
  <c r="Z218" i="3"/>
  <c r="AA218" i="3"/>
  <c r="Z219" i="3"/>
  <c r="AA219" i="3" s="1"/>
  <c r="Z220" i="3"/>
  <c r="AA220" i="3"/>
  <c r="Z221" i="3"/>
  <c r="AA221" i="3" s="1"/>
  <c r="Z222" i="3"/>
  <c r="AA222" i="3"/>
  <c r="Z223" i="3"/>
  <c r="AA223" i="3" s="1"/>
  <c r="Z224" i="3"/>
  <c r="AA224" i="3"/>
  <c r="Z225" i="3"/>
  <c r="AA225" i="3" s="1"/>
  <c r="Z226" i="3"/>
  <c r="AA226" i="3"/>
  <c r="Z227" i="3"/>
  <c r="AA227" i="3" s="1"/>
  <c r="Z228" i="3"/>
  <c r="AA228" i="3"/>
  <c r="Z229" i="3"/>
  <c r="AA229" i="3"/>
  <c r="Z230" i="3"/>
  <c r="AA230" i="3"/>
  <c r="Z231" i="3"/>
  <c r="AA231"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Z2" i="3"/>
  <c r="AA2" i="3" s="1"/>
  <c r="V2" i="3"/>
  <c r="D4" i="16" l="1"/>
  <c r="B4" i="10" l="1"/>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3" i="10"/>
  <c r="G13" i="18" l="1"/>
  <c r="G14" i="18"/>
  <c r="G19" i="18" s="1"/>
  <c r="G24" i="18" s="1"/>
  <c r="G29" i="18" s="1"/>
  <c r="G34" i="18" s="1"/>
  <c r="G39" i="18" s="1"/>
  <c r="G44" i="18" s="1"/>
  <c r="G49" i="18" s="1"/>
  <c r="G59" i="18" s="1"/>
  <c r="G64" i="18" s="1"/>
  <c r="G69" i="18" s="1"/>
  <c r="G74" i="18" s="1"/>
  <c r="G79" i="18" s="1"/>
  <c r="G84" i="18" s="1"/>
  <c r="G89" i="18" s="1"/>
  <c r="G94" i="18" s="1"/>
  <c r="G99" i="18" s="1"/>
  <c r="G104" i="18" s="1"/>
  <c r="G109" i="18" s="1"/>
  <c r="G114" i="18" s="1"/>
  <c r="G119" i="18" s="1"/>
  <c r="G124" i="18" s="1"/>
  <c r="G15" i="18"/>
  <c r="G20" i="18" s="1"/>
  <c r="G25" i="18" s="1"/>
  <c r="G30" i="18" s="1"/>
  <c r="G35" i="18" s="1"/>
  <c r="G40" i="18" s="1"/>
  <c r="G45" i="18" s="1"/>
  <c r="G50" i="18" s="1"/>
  <c r="G60" i="18" s="1"/>
  <c r="G65" i="18" s="1"/>
  <c r="G70" i="18" s="1"/>
  <c r="G75" i="18" s="1"/>
  <c r="G80" i="18" s="1"/>
  <c r="G85" i="18" s="1"/>
  <c r="G90" i="18" s="1"/>
  <c r="G95" i="18" s="1"/>
  <c r="G100" i="18" s="1"/>
  <c r="G105" i="18" s="1"/>
  <c r="G110" i="18" s="1"/>
  <c r="G115" i="18" s="1"/>
  <c r="G120" i="18" s="1"/>
  <c r="G125" i="18" s="1"/>
  <c r="G16" i="18"/>
  <c r="G21" i="18" s="1"/>
  <c r="G26" i="18" s="1"/>
  <c r="G31" i="18" s="1"/>
  <c r="G36" i="18" s="1"/>
  <c r="G41" i="18" s="1"/>
  <c r="G46" i="18" s="1"/>
  <c r="G51" i="18" s="1"/>
  <c r="G61" i="18" s="1"/>
  <c r="G66" i="18" s="1"/>
  <c r="G71" i="18" s="1"/>
  <c r="G76" i="18" s="1"/>
  <c r="G81" i="18" s="1"/>
  <c r="G86" i="18" s="1"/>
  <c r="G91" i="18" s="1"/>
  <c r="G96" i="18" s="1"/>
  <c r="G101" i="18" s="1"/>
  <c r="G106" i="18" s="1"/>
  <c r="G111" i="18" s="1"/>
  <c r="G116" i="18" s="1"/>
  <c r="G121" i="18" s="1"/>
  <c r="G126" i="18" s="1"/>
  <c r="G18" i="18"/>
  <c r="G23" i="18" s="1"/>
  <c r="G28" i="18" s="1"/>
  <c r="G33" i="18" s="1"/>
  <c r="G38" i="18" s="1"/>
  <c r="G43" i="18" s="1"/>
  <c r="G48" i="18" s="1"/>
  <c r="G58" i="18" s="1"/>
  <c r="G63" i="18" s="1"/>
  <c r="G68" i="18" s="1"/>
  <c r="G73" i="18" s="1"/>
  <c r="G78" i="18" s="1"/>
  <c r="G83" i="18" s="1"/>
  <c r="G88" i="18" s="1"/>
  <c r="G93" i="18" s="1"/>
  <c r="G98" i="18" s="1"/>
  <c r="G103" i="18" s="1"/>
  <c r="G108" i="18" s="1"/>
  <c r="G113" i="18" s="1"/>
  <c r="G118" i="18" s="1"/>
  <c r="G123" i="18" s="1"/>
  <c r="G12" i="18"/>
  <c r="G17" i="18" s="1"/>
  <c r="G22" i="18" s="1"/>
  <c r="G27" i="18" s="1"/>
  <c r="G32" i="18" s="1"/>
  <c r="G37" i="18" s="1"/>
  <c r="G42" i="18" s="1"/>
  <c r="G47" i="18" s="1"/>
  <c r="G57" i="18" s="1"/>
  <c r="G62" i="18" s="1"/>
  <c r="G67" i="18" s="1"/>
  <c r="G72" i="18" s="1"/>
  <c r="G77" i="18" s="1"/>
  <c r="G82" i="18" s="1"/>
  <c r="G87" i="18" s="1"/>
  <c r="G92" i="18" s="1"/>
  <c r="G97" i="18" s="1"/>
  <c r="G102" i="18" s="1"/>
  <c r="G107" i="18" s="1"/>
  <c r="G112" i="18" s="1"/>
  <c r="G117" i="18" s="1"/>
  <c r="G122" i="18" s="1"/>
  <c r="G3" i="18"/>
  <c r="G4" i="18"/>
  <c r="G5" i="18"/>
  <c r="G6" i="18"/>
  <c r="G2" i="18"/>
  <c r="C3" i="18"/>
  <c r="C4" i="18"/>
  <c r="C5" i="18"/>
  <c r="C6" i="18"/>
  <c r="C7" i="18"/>
  <c r="C8" i="18"/>
  <c r="C9" i="18"/>
  <c r="C10" i="18"/>
  <c r="C11" i="18"/>
  <c r="C2" i="18"/>
  <c r="D2" i="18"/>
  <c r="L9" i="18" s="1"/>
  <c r="D3" i="18"/>
  <c r="D4" i="18"/>
  <c r="A4" i="18" s="1"/>
  <c r="D5" i="18"/>
  <c r="A5" i="18" s="1"/>
  <c r="D6" i="18"/>
  <c r="A6" i="18" s="1"/>
  <c r="D8" i="18"/>
  <c r="A8" i="18" s="1"/>
  <c r="D9" i="18"/>
  <c r="A9" i="18" s="1"/>
  <c r="D10" i="18"/>
  <c r="D11" i="18"/>
  <c r="A11" i="18" s="1"/>
  <c r="D7" i="18"/>
  <c r="A7" i="18" s="1"/>
  <c r="F13" i="18"/>
  <c r="F14" i="18"/>
  <c r="F15" i="18"/>
  <c r="F16" i="18"/>
  <c r="F21" i="18" s="1"/>
  <c r="F26" i="18" s="1"/>
  <c r="F31" i="18" s="1"/>
  <c r="F36" i="18" s="1"/>
  <c r="F41" i="18" s="1"/>
  <c r="F46" i="18" s="1"/>
  <c r="F51" i="18" s="1"/>
  <c r="F56" i="18" s="1"/>
  <c r="F61" i="18" s="1"/>
  <c r="F66" i="18" s="1"/>
  <c r="F71" i="18" s="1"/>
  <c r="F76" i="18" s="1"/>
  <c r="F81" i="18" s="1"/>
  <c r="F86" i="18" s="1"/>
  <c r="F91" i="18" s="1"/>
  <c r="F96" i="18" s="1"/>
  <c r="F101" i="18" s="1"/>
  <c r="F106" i="18" s="1"/>
  <c r="F111" i="18" s="1"/>
  <c r="F116" i="18" s="1"/>
  <c r="F121" i="18" s="1"/>
  <c r="F126" i="18" s="1"/>
  <c r="F18" i="18"/>
  <c r="F12" i="18"/>
  <c r="E13" i="18"/>
  <c r="E14" i="18"/>
  <c r="E19" i="18" s="1"/>
  <c r="E24" i="18" s="1"/>
  <c r="E29" i="18" s="1"/>
  <c r="E34" i="18" s="1"/>
  <c r="E39" i="18" s="1"/>
  <c r="E44" i="18" s="1"/>
  <c r="E49" i="18" s="1"/>
  <c r="E54" i="18" s="1"/>
  <c r="E59" i="18" s="1"/>
  <c r="E64" i="18" s="1"/>
  <c r="E69" i="18" s="1"/>
  <c r="E74" i="18" s="1"/>
  <c r="E79" i="18" s="1"/>
  <c r="E84" i="18" s="1"/>
  <c r="E89" i="18" s="1"/>
  <c r="E94" i="18" s="1"/>
  <c r="E99" i="18" s="1"/>
  <c r="E104" i="18" s="1"/>
  <c r="E109" i="18" s="1"/>
  <c r="E114" i="18" s="1"/>
  <c r="E119" i="18" s="1"/>
  <c r="E124" i="18" s="1"/>
  <c r="E15" i="18"/>
  <c r="E20" i="18" s="1"/>
  <c r="E25" i="18" s="1"/>
  <c r="E30" i="18" s="1"/>
  <c r="E35" i="18" s="1"/>
  <c r="E40" i="18" s="1"/>
  <c r="E45" i="18" s="1"/>
  <c r="E50" i="18" s="1"/>
  <c r="E55" i="18" s="1"/>
  <c r="E60" i="18" s="1"/>
  <c r="E65" i="18" s="1"/>
  <c r="E70" i="18" s="1"/>
  <c r="E75" i="18" s="1"/>
  <c r="E80" i="18" s="1"/>
  <c r="E85" i="18" s="1"/>
  <c r="E90" i="18" s="1"/>
  <c r="E95" i="18" s="1"/>
  <c r="E100" i="18" s="1"/>
  <c r="E105" i="18" s="1"/>
  <c r="E110" i="18" s="1"/>
  <c r="E115" i="18" s="1"/>
  <c r="E120" i="18" s="1"/>
  <c r="E125" i="18" s="1"/>
  <c r="E16" i="18"/>
  <c r="E18" i="18"/>
  <c r="E23" i="18" s="1"/>
  <c r="E28" i="18" s="1"/>
  <c r="E33" i="18" s="1"/>
  <c r="E38" i="18" s="1"/>
  <c r="E43" i="18" s="1"/>
  <c r="E48" i="18" s="1"/>
  <c r="E53" i="18" s="1"/>
  <c r="E58" i="18" s="1"/>
  <c r="E63" i="18" s="1"/>
  <c r="E68" i="18" s="1"/>
  <c r="E73" i="18" s="1"/>
  <c r="E78" i="18" s="1"/>
  <c r="E83" i="18" s="1"/>
  <c r="E88" i="18" s="1"/>
  <c r="E93" i="18" s="1"/>
  <c r="E98" i="18" s="1"/>
  <c r="E103" i="18" s="1"/>
  <c r="E108" i="18" s="1"/>
  <c r="E113" i="18" s="1"/>
  <c r="E118" i="18" s="1"/>
  <c r="E123" i="18" s="1"/>
  <c r="E12" i="18"/>
  <c r="D1" i="18"/>
  <c r="D14" i="18" l="1"/>
  <c r="A14" i="18" s="1"/>
  <c r="C15" i="18"/>
  <c r="E21" i="18"/>
  <c r="D16" i="18"/>
  <c r="B16" i="18" s="1"/>
  <c r="C12" i="18"/>
  <c r="F17" i="18"/>
  <c r="F20" i="18"/>
  <c r="D15" i="18"/>
  <c r="A15" i="18" s="1"/>
  <c r="F23" i="18"/>
  <c r="D18" i="18"/>
  <c r="A18" i="18" s="1"/>
  <c r="C18" i="18"/>
  <c r="F19" i="18"/>
  <c r="C14" i="18"/>
  <c r="C13" i="18"/>
  <c r="D13" i="18"/>
  <c r="A13" i="18" s="1"/>
  <c r="A10" i="18"/>
  <c r="B10" i="18"/>
  <c r="D12" i="18"/>
  <c r="A12" i="18" s="1"/>
  <c r="A3" i="18"/>
  <c r="C21" i="18"/>
  <c r="C16" i="18"/>
  <c r="B8" i="18"/>
  <c r="B6" i="18"/>
  <c r="B4" i="18"/>
  <c r="B11" i="18"/>
  <c r="B9" i="18"/>
  <c r="B7" i="18"/>
  <c r="B5" i="18"/>
  <c r="B3" i="18"/>
  <c r="B2" i="18"/>
  <c r="A2" i="18"/>
  <c r="E17" i="18"/>
  <c r="B13" i="18" l="1"/>
  <c r="B14" i="18"/>
  <c r="A16" i="18"/>
  <c r="B15" i="18"/>
  <c r="B12" i="18"/>
  <c r="F24" i="18"/>
  <c r="D19" i="18"/>
  <c r="A19" i="18" s="1"/>
  <c r="C19" i="18"/>
  <c r="F28" i="18"/>
  <c r="D23" i="18"/>
  <c r="A23" i="18" s="1"/>
  <c r="C23" i="18"/>
  <c r="F25" i="18"/>
  <c r="C20" i="18"/>
  <c r="D20" i="18"/>
  <c r="A20" i="18" s="1"/>
  <c r="B18" i="18"/>
  <c r="C17" i="18"/>
  <c r="F22" i="18"/>
  <c r="E26" i="18"/>
  <c r="D21" i="18"/>
  <c r="D17" i="18"/>
  <c r="E22" i="18"/>
  <c r="B23" i="18" l="1"/>
  <c r="B20" i="18"/>
  <c r="F30" i="18"/>
  <c r="C25" i="18"/>
  <c r="D25" i="18"/>
  <c r="A25" i="18" s="1"/>
  <c r="F27" i="18"/>
  <c r="C22" i="18"/>
  <c r="F29" i="18"/>
  <c r="C24" i="18"/>
  <c r="D24" i="18"/>
  <c r="A24" i="18" s="1"/>
  <c r="E31" i="18"/>
  <c r="C26" i="18"/>
  <c r="D26" i="18"/>
  <c r="A21" i="18"/>
  <c r="B21" i="18"/>
  <c r="F33" i="18"/>
  <c r="C28" i="18"/>
  <c r="D28" i="18"/>
  <c r="A28" i="18" s="1"/>
  <c r="B19" i="18"/>
  <c r="A17" i="18"/>
  <c r="B17" i="18"/>
  <c r="E27" i="18"/>
  <c r="D22" i="18"/>
  <c r="B24" i="18" l="1"/>
  <c r="B28" i="18"/>
  <c r="B25" i="18"/>
  <c r="E36" i="18"/>
  <c r="D31" i="18"/>
  <c r="C31" i="18"/>
  <c r="F34" i="18"/>
  <c r="C29" i="18"/>
  <c r="D29" i="18"/>
  <c r="A29" i="18" s="1"/>
  <c r="F38" i="18"/>
  <c r="C33" i="18"/>
  <c r="D33" i="18"/>
  <c r="A33" i="18" s="1"/>
  <c r="A26" i="18"/>
  <c r="B26" i="18"/>
  <c r="F32" i="18"/>
  <c r="C27" i="18"/>
  <c r="F35" i="18"/>
  <c r="C30" i="18"/>
  <c r="D30" i="18"/>
  <c r="A30" i="18" s="1"/>
  <c r="A22" i="18"/>
  <c r="B22" i="18"/>
  <c r="E32" i="18"/>
  <c r="D27" i="18"/>
  <c r="B33" i="18" l="1"/>
  <c r="B29" i="18"/>
  <c r="B30" i="18"/>
  <c r="F39" i="18"/>
  <c r="C34" i="18"/>
  <c r="D34" i="18"/>
  <c r="A34" i="18" s="1"/>
  <c r="F40" i="18"/>
  <c r="D35" i="18"/>
  <c r="A35" i="18" s="1"/>
  <c r="C35" i="18"/>
  <c r="F43" i="18"/>
  <c r="D38" i="18"/>
  <c r="A38" i="18" s="1"/>
  <c r="C38" i="18"/>
  <c r="F37" i="18"/>
  <c r="C32" i="18"/>
  <c r="A31" i="18"/>
  <c r="B31" i="18"/>
  <c r="E41" i="18"/>
  <c r="D36" i="18"/>
  <c r="C36" i="18"/>
  <c r="A27" i="18"/>
  <c r="B27" i="18"/>
  <c r="E37" i="18"/>
  <c r="D32" i="18"/>
  <c r="B35" i="18" l="1"/>
  <c r="B38" i="18"/>
  <c r="B36" i="18"/>
  <c r="A36" i="18"/>
  <c r="B34" i="18"/>
  <c r="E46" i="18"/>
  <c r="D41" i="18"/>
  <c r="C41" i="18"/>
  <c r="F42" i="18"/>
  <c r="C37" i="18"/>
  <c r="F48" i="18"/>
  <c r="D43" i="18"/>
  <c r="A43" i="18" s="1"/>
  <c r="C43" i="18"/>
  <c r="F45" i="18"/>
  <c r="C40" i="18"/>
  <c r="D40" i="18"/>
  <c r="A40" i="18" s="1"/>
  <c r="F44" i="18"/>
  <c r="C39" i="18"/>
  <c r="D39" i="18"/>
  <c r="A39" i="18" s="1"/>
  <c r="A32" i="18"/>
  <c r="B32" i="18"/>
  <c r="E42" i="18"/>
  <c r="D37" i="18"/>
  <c r="C48" i="18" l="1"/>
  <c r="D48" i="18"/>
  <c r="A48" i="18" s="1"/>
  <c r="B43" i="18"/>
  <c r="B40" i="18"/>
  <c r="F47" i="18"/>
  <c r="C42" i="18"/>
  <c r="F49" i="18"/>
  <c r="C44" i="18"/>
  <c r="D44" i="18"/>
  <c r="A44" i="18" s="1"/>
  <c r="F50" i="18"/>
  <c r="C45" i="18"/>
  <c r="D45" i="18"/>
  <c r="A45" i="18" s="1"/>
  <c r="F53" i="18"/>
  <c r="A41" i="18"/>
  <c r="B41" i="18"/>
  <c r="B39" i="18"/>
  <c r="E51" i="18"/>
  <c r="C46" i="18"/>
  <c r="D46" i="18"/>
  <c r="A37" i="18"/>
  <c r="B37" i="18"/>
  <c r="E47" i="18"/>
  <c r="D42" i="18"/>
  <c r="C50" i="18" l="1"/>
  <c r="D50" i="18"/>
  <c r="A50" i="18" s="1"/>
  <c r="B48" i="18"/>
  <c r="C49" i="18"/>
  <c r="D49" i="18"/>
  <c r="A49" i="18" s="1"/>
  <c r="D51" i="18"/>
  <c r="C51" i="18"/>
  <c r="C53" i="18"/>
  <c r="D53" i="18"/>
  <c r="A53" i="18" s="1"/>
  <c r="B45" i="18"/>
  <c r="B44" i="18"/>
  <c r="F58" i="18"/>
  <c r="F55" i="18"/>
  <c r="F54" i="18"/>
  <c r="B46" i="18"/>
  <c r="A46" i="18"/>
  <c r="E56" i="18"/>
  <c r="F52" i="18"/>
  <c r="C47" i="18"/>
  <c r="A42" i="18"/>
  <c r="B42" i="18"/>
  <c r="E52" i="18"/>
  <c r="D47" i="18"/>
  <c r="B53" i="18" l="1"/>
  <c r="B49" i="18"/>
  <c r="B50" i="18"/>
  <c r="A51" i="18"/>
  <c r="B51" i="18"/>
  <c r="D56" i="18"/>
  <c r="C56" i="18"/>
  <c r="C55" i="18"/>
  <c r="D55" i="18"/>
  <c r="A55" i="18" s="1"/>
  <c r="C58" i="18"/>
  <c r="D58" i="18"/>
  <c r="A58" i="18" s="1"/>
  <c r="C52" i="18"/>
  <c r="D52" i="18"/>
  <c r="A52" i="18" s="1"/>
  <c r="C54" i="18"/>
  <c r="D54" i="18"/>
  <c r="A54" i="18" s="1"/>
  <c r="F57" i="18"/>
  <c r="E61" i="18"/>
  <c r="F59" i="18"/>
  <c r="F60" i="18"/>
  <c r="F63" i="18"/>
  <c r="A47" i="18"/>
  <c r="B47" i="18"/>
  <c r="E57" i="18"/>
  <c r="B54" i="18" l="1"/>
  <c r="B58" i="18"/>
  <c r="C60" i="18"/>
  <c r="D60" i="18"/>
  <c r="A60" i="18" s="1"/>
  <c r="C59" i="18"/>
  <c r="D59" i="18"/>
  <c r="A59" i="18" s="1"/>
  <c r="D61" i="18"/>
  <c r="C61" i="18"/>
  <c r="C63" i="18"/>
  <c r="D63" i="18"/>
  <c r="A63" i="18" s="1"/>
  <c r="C57" i="18"/>
  <c r="D57" i="18"/>
  <c r="A57" i="18" s="1"/>
  <c r="B52" i="18"/>
  <c r="B55" i="18"/>
  <c r="A56" i="18"/>
  <c r="B56" i="18"/>
  <c r="F62" i="18"/>
  <c r="E66" i="18"/>
  <c r="F68" i="18"/>
  <c r="F65" i="18"/>
  <c r="F64" i="18"/>
  <c r="E62" i="18"/>
  <c r="B59" i="18" l="1"/>
  <c r="B57" i="18"/>
  <c r="C65" i="18"/>
  <c r="D65" i="18"/>
  <c r="A65" i="18" s="1"/>
  <c r="C68" i="18"/>
  <c r="D68" i="18"/>
  <c r="A68" i="18" s="1"/>
  <c r="D66" i="18"/>
  <c r="C66" i="18"/>
  <c r="C64" i="18"/>
  <c r="D64" i="18"/>
  <c r="A64" i="18" s="1"/>
  <c r="C62" i="18"/>
  <c r="D62" i="18"/>
  <c r="A62" i="18" s="1"/>
  <c r="B63" i="18"/>
  <c r="A61" i="18"/>
  <c r="B61" i="18"/>
  <c r="B60" i="18"/>
  <c r="E71" i="18"/>
  <c r="F69" i="18"/>
  <c r="F70" i="18"/>
  <c r="F73" i="18"/>
  <c r="F67" i="18"/>
  <c r="E67" i="18"/>
  <c r="B68" i="18" l="1"/>
  <c r="B65" i="18"/>
  <c r="B62" i="18"/>
  <c r="B64" i="18"/>
  <c r="C73" i="18"/>
  <c r="D73" i="18"/>
  <c r="A73" i="18" s="1"/>
  <c r="C70" i="18"/>
  <c r="D70" i="18"/>
  <c r="A70" i="18" s="1"/>
  <c r="C69" i="18"/>
  <c r="D69" i="18"/>
  <c r="A69" i="18" s="1"/>
  <c r="C67" i="18"/>
  <c r="D67" i="18"/>
  <c r="A67" i="18" s="1"/>
  <c r="D71" i="18"/>
  <c r="C71" i="18"/>
  <c r="A66" i="18"/>
  <c r="B66" i="18"/>
  <c r="E76" i="18"/>
  <c r="F72" i="18"/>
  <c r="F78" i="18"/>
  <c r="F75" i="18"/>
  <c r="F74" i="18"/>
  <c r="E72" i="18"/>
  <c r="B69" i="18" l="1"/>
  <c r="B70" i="18"/>
  <c r="C75" i="18"/>
  <c r="D75" i="18"/>
  <c r="A75" i="18" s="1"/>
  <c r="B67" i="18"/>
  <c r="C78" i="18"/>
  <c r="D78" i="18"/>
  <c r="A78" i="18" s="1"/>
  <c r="B73" i="18"/>
  <c r="C72" i="18"/>
  <c r="D72" i="18"/>
  <c r="A72" i="18" s="1"/>
  <c r="C74" i="18"/>
  <c r="D74" i="18"/>
  <c r="A74" i="18" s="1"/>
  <c r="C76" i="18"/>
  <c r="D76" i="18"/>
  <c r="A71" i="18"/>
  <c r="B71" i="18"/>
  <c r="F79" i="18"/>
  <c r="F80" i="18"/>
  <c r="F83" i="18"/>
  <c r="F77" i="18"/>
  <c r="E81" i="18"/>
  <c r="E77" i="18"/>
  <c r="B74" i="18" l="1"/>
  <c r="B72" i="18"/>
  <c r="B78" i="18"/>
  <c r="B75" i="18"/>
  <c r="D81" i="18"/>
  <c r="C81" i="18"/>
  <c r="C79" i="18"/>
  <c r="D79" i="18"/>
  <c r="A79" i="18" s="1"/>
  <c r="C77" i="18"/>
  <c r="D77" i="18"/>
  <c r="A77" i="18" s="1"/>
  <c r="C80" i="18"/>
  <c r="D80" i="18"/>
  <c r="A80" i="18" s="1"/>
  <c r="A76" i="18"/>
  <c r="B76" i="18"/>
  <c r="C83" i="18"/>
  <c r="D83" i="18"/>
  <c r="A83" i="18" s="1"/>
  <c r="E86" i="18"/>
  <c r="F82" i="18"/>
  <c r="F88" i="18"/>
  <c r="F85" i="18"/>
  <c r="F84" i="18"/>
  <c r="E82" i="18"/>
  <c r="B80" i="18" l="1"/>
  <c r="B79" i="18"/>
  <c r="C82" i="18"/>
  <c r="D82" i="18"/>
  <c r="A82" i="18" s="1"/>
  <c r="C84" i="18"/>
  <c r="D84" i="18"/>
  <c r="A84" i="18" s="1"/>
  <c r="C86" i="18"/>
  <c r="D86" i="18"/>
  <c r="C85" i="18"/>
  <c r="D85" i="18"/>
  <c r="A85" i="18" s="1"/>
  <c r="B83" i="18"/>
  <c r="B77" i="18"/>
  <c r="C88" i="18"/>
  <c r="D88" i="18"/>
  <c r="A88" i="18" s="1"/>
  <c r="A81" i="18"/>
  <c r="B81" i="18"/>
  <c r="F87" i="18"/>
  <c r="F89" i="18"/>
  <c r="F90" i="18"/>
  <c r="F93" i="18"/>
  <c r="E91" i="18"/>
  <c r="E87" i="18"/>
  <c r="B88" i="18" l="1"/>
  <c r="B84" i="18"/>
  <c r="B85" i="18"/>
  <c r="B82" i="18"/>
  <c r="C89" i="18"/>
  <c r="D89" i="18"/>
  <c r="A89" i="18" s="1"/>
  <c r="A86" i="18"/>
  <c r="B86" i="18"/>
  <c r="D91" i="18"/>
  <c r="C91" i="18"/>
  <c r="C87" i="18"/>
  <c r="D87" i="18"/>
  <c r="A87" i="18" s="1"/>
  <c r="C93" i="18"/>
  <c r="D93" i="18"/>
  <c r="A93" i="18" s="1"/>
  <c r="C90" i="18"/>
  <c r="D90" i="18"/>
  <c r="A90" i="18" s="1"/>
  <c r="E96" i="18"/>
  <c r="F98" i="18"/>
  <c r="F95" i="18"/>
  <c r="F94" i="18"/>
  <c r="F92" i="18"/>
  <c r="E92" i="18"/>
  <c r="B90" i="18" l="1"/>
  <c r="B87" i="18"/>
  <c r="C92" i="18"/>
  <c r="D92" i="18"/>
  <c r="A92" i="18" s="1"/>
  <c r="D96" i="18"/>
  <c r="C96" i="18"/>
  <c r="B93" i="18"/>
  <c r="C98" i="18"/>
  <c r="D98" i="18"/>
  <c r="A98" i="18" s="1"/>
  <c r="A91" i="18"/>
  <c r="B91" i="18"/>
  <c r="C94" i="18"/>
  <c r="D94" i="18"/>
  <c r="A94" i="18" s="1"/>
  <c r="C95" i="18"/>
  <c r="D95" i="18"/>
  <c r="A95" i="18" s="1"/>
  <c r="B89" i="18"/>
  <c r="E101" i="18"/>
  <c r="F97" i="18"/>
  <c r="F99" i="18"/>
  <c r="F100" i="18"/>
  <c r="F103" i="18"/>
  <c r="E97" i="18"/>
  <c r="B92" i="18" l="1"/>
  <c r="B94" i="18"/>
  <c r="C97" i="18"/>
  <c r="D97" i="18"/>
  <c r="A97" i="18" s="1"/>
  <c r="A96" i="18"/>
  <c r="B96" i="18"/>
  <c r="C103" i="18"/>
  <c r="D103" i="18"/>
  <c r="A103" i="18" s="1"/>
  <c r="D101" i="18"/>
  <c r="C101" i="18"/>
  <c r="C100" i="18"/>
  <c r="D100" i="18"/>
  <c r="A100" i="18" s="1"/>
  <c r="C99" i="18"/>
  <c r="D99" i="18"/>
  <c r="A99" i="18" s="1"/>
  <c r="B95" i="18"/>
  <c r="B98" i="18"/>
  <c r="F102" i="18"/>
  <c r="F108" i="18"/>
  <c r="F105" i="18"/>
  <c r="F104" i="18"/>
  <c r="E106" i="18"/>
  <c r="E102" i="18"/>
  <c r="B99" i="18" l="1"/>
  <c r="B103" i="18"/>
  <c r="D106" i="18"/>
  <c r="C106" i="18"/>
  <c r="C102" i="18"/>
  <c r="D102" i="18"/>
  <c r="A102" i="18" s="1"/>
  <c r="B97" i="18"/>
  <c r="C108" i="18"/>
  <c r="D108" i="18"/>
  <c r="A108" i="18" s="1"/>
  <c r="C104" i="18"/>
  <c r="D104" i="18"/>
  <c r="A104" i="18" s="1"/>
  <c r="C105" i="18"/>
  <c r="D105" i="18"/>
  <c r="A105" i="18" s="1"/>
  <c r="B100" i="18"/>
  <c r="A101" i="18"/>
  <c r="B101" i="18"/>
  <c r="F109" i="18"/>
  <c r="F110" i="18"/>
  <c r="F113" i="18"/>
  <c r="E111" i="18"/>
  <c r="F107" i="18"/>
  <c r="E107" i="18"/>
  <c r="B104" i="18" l="1"/>
  <c r="B105" i="18"/>
  <c r="C113" i="18"/>
  <c r="D113" i="18"/>
  <c r="A113" i="18" s="1"/>
  <c r="C110" i="18"/>
  <c r="D110" i="18"/>
  <c r="A110" i="18" s="1"/>
  <c r="C107" i="18"/>
  <c r="D107" i="18"/>
  <c r="A107" i="18" s="1"/>
  <c r="C109" i="18"/>
  <c r="D109" i="18"/>
  <c r="A109" i="18" s="1"/>
  <c r="D111" i="18"/>
  <c r="C111" i="18"/>
  <c r="B108" i="18"/>
  <c r="B102" i="18"/>
  <c r="A106" i="18"/>
  <c r="B106" i="18"/>
  <c r="F112" i="18"/>
  <c r="E116" i="18"/>
  <c r="F118" i="18"/>
  <c r="F115" i="18"/>
  <c r="F114" i="18"/>
  <c r="E112" i="18"/>
  <c r="B110" i="18" l="1"/>
  <c r="B109" i="18"/>
  <c r="B113" i="18"/>
  <c r="C114" i="18"/>
  <c r="D114" i="18"/>
  <c r="A114" i="18" s="1"/>
  <c r="C112" i="18"/>
  <c r="D112" i="18"/>
  <c r="A112" i="18" s="1"/>
  <c r="C116" i="18"/>
  <c r="D116" i="18"/>
  <c r="C115" i="18"/>
  <c r="D115" i="18"/>
  <c r="A115" i="18" s="1"/>
  <c r="C118" i="18"/>
  <c r="D118" i="18"/>
  <c r="A118" i="18" s="1"/>
  <c r="A111" i="18"/>
  <c r="B111" i="18"/>
  <c r="B107" i="18"/>
  <c r="E121" i="18"/>
  <c r="F119" i="18"/>
  <c r="F120" i="18"/>
  <c r="F123" i="18"/>
  <c r="F117" i="18"/>
  <c r="E117" i="18"/>
  <c r="B112" i="18" l="1"/>
  <c r="B118" i="18"/>
  <c r="B114" i="18"/>
  <c r="B115" i="18"/>
  <c r="C120" i="18"/>
  <c r="D120" i="18"/>
  <c r="A120" i="18" s="1"/>
  <c r="A116" i="18"/>
  <c r="B116" i="18"/>
  <c r="C119" i="18"/>
  <c r="D119" i="18"/>
  <c r="A119" i="18" s="1"/>
  <c r="C117" i="18"/>
  <c r="D117" i="18"/>
  <c r="A117" i="18" s="1"/>
  <c r="D121" i="18"/>
  <c r="C121" i="18"/>
  <c r="C123" i="18"/>
  <c r="D123" i="18"/>
  <c r="A123" i="18" s="1"/>
  <c r="F125" i="18"/>
  <c r="F124" i="18"/>
  <c r="F122" i="18"/>
  <c r="E126" i="18"/>
  <c r="E122" i="18"/>
  <c r="B120" i="18" l="1"/>
  <c r="B117" i="18"/>
  <c r="C122" i="18"/>
  <c r="D122" i="18"/>
  <c r="A122" i="18" s="1"/>
  <c r="C125" i="18"/>
  <c r="D125" i="18"/>
  <c r="A125" i="18" s="1"/>
  <c r="C124" i="18"/>
  <c r="D124" i="18"/>
  <c r="A124" i="18" s="1"/>
  <c r="C126" i="18"/>
  <c r="D126" i="18"/>
  <c r="B123" i="18"/>
  <c r="A121" i="18"/>
  <c r="B121" i="18"/>
  <c r="B119" i="18"/>
  <c r="B125" i="18" l="1"/>
  <c r="B122" i="18"/>
  <c r="A126" i="18"/>
  <c r="B126" i="18"/>
  <c r="B124" i="18"/>
  <c r="H237" i="16" l="1"/>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G237" i="16"/>
  <c r="G238" i="16"/>
  <c r="G239" i="16"/>
  <c r="G240" i="16"/>
  <c r="G241" i="16"/>
  <c r="G242" i="16"/>
  <c r="G243" i="16"/>
  <c r="G244" i="16"/>
  <c r="G245" i="16"/>
  <c r="G246" i="16"/>
  <c r="G247" i="16"/>
  <c r="G248" i="16"/>
  <c r="G249" i="16"/>
  <c r="G250" i="16"/>
  <c r="G251" i="16"/>
  <c r="G252" i="16"/>
  <c r="G253" i="16"/>
  <c r="G254" i="16"/>
  <c r="G255" i="16"/>
  <c r="G256" i="16"/>
  <c r="G257" i="16"/>
  <c r="G258" i="16"/>
  <c r="G259" i="16"/>
  <c r="G260" i="16"/>
  <c r="G261" i="16"/>
  <c r="M232" i="17"/>
  <c r="M233" i="17"/>
  <c r="M234" i="17"/>
  <c r="M235" i="17"/>
  <c r="M236" i="17"/>
  <c r="M237" i="17"/>
  <c r="M238" i="17"/>
  <c r="M239" i="17"/>
  <c r="M240" i="17"/>
  <c r="M241" i="17"/>
  <c r="M242" i="17"/>
  <c r="M243" i="17"/>
  <c r="M244" i="17"/>
  <c r="M245" i="17"/>
  <c r="M246" i="17"/>
  <c r="M247" i="17"/>
  <c r="M248" i="17"/>
  <c r="M249" i="17"/>
  <c r="M250" i="17"/>
  <c r="M251" i="17"/>
  <c r="M252" i="17"/>
  <c r="M253" i="17"/>
  <c r="M254" i="17"/>
  <c r="M255" i="17"/>
  <c r="M256" i="17"/>
  <c r="M257" i="17"/>
  <c r="M258" i="17"/>
  <c r="M259" i="17"/>
  <c r="M260" i="17"/>
  <c r="M261" i="17"/>
  <c r="M262" i="17"/>
  <c r="F11" i="13" l="1"/>
  <c r="E11" i="13"/>
  <c r="D11" i="13"/>
  <c r="C37" i="8"/>
  <c r="C36" i="8"/>
  <c r="F261" i="16"/>
  <c r="E261" i="16"/>
  <c r="AH261" i="16" s="1"/>
  <c r="F260" i="16"/>
  <c r="E260" i="16"/>
  <c r="AC260" i="16" s="1"/>
  <c r="F259" i="16"/>
  <c r="E259" i="16"/>
  <c r="AH259" i="16" s="1"/>
  <c r="F258" i="16"/>
  <c r="E258" i="16"/>
  <c r="Q258" i="16" s="1"/>
  <c r="F257" i="16"/>
  <c r="E257" i="16"/>
  <c r="AH257" i="16" s="1"/>
  <c r="F256" i="16"/>
  <c r="E256" i="16"/>
  <c r="K255" i="16"/>
  <c r="F255" i="16"/>
  <c r="E255" i="16"/>
  <c r="AH255" i="16" s="1"/>
  <c r="F254" i="16"/>
  <c r="E254" i="16"/>
  <c r="AC254" i="16" s="1"/>
  <c r="F253" i="16"/>
  <c r="E253" i="16"/>
  <c r="AH253" i="16" s="1"/>
  <c r="F252" i="16"/>
  <c r="E252" i="16"/>
  <c r="AC252" i="16" s="1"/>
  <c r="F251" i="16"/>
  <c r="E251" i="16"/>
  <c r="W251" i="16" s="1"/>
  <c r="F250" i="16"/>
  <c r="E250" i="16"/>
  <c r="AG250" i="16" s="1"/>
  <c r="F249" i="16"/>
  <c r="E249" i="16"/>
  <c r="AB249" i="16" s="1"/>
  <c r="F248" i="16"/>
  <c r="E248" i="16"/>
  <c r="U248" i="16" s="1"/>
  <c r="F247" i="16"/>
  <c r="E247" i="16"/>
  <c r="Z247" i="16" s="1"/>
  <c r="F246" i="16"/>
  <c r="E246" i="16"/>
  <c r="U246" i="16" s="1"/>
  <c r="F245" i="16"/>
  <c r="E245" i="16"/>
  <c r="AH245" i="16" s="1"/>
  <c r="F244" i="16"/>
  <c r="E244" i="16"/>
  <c r="P244" i="16" s="1"/>
  <c r="F243" i="16"/>
  <c r="E243" i="16"/>
  <c r="AA243" i="16" s="1"/>
  <c r="F242" i="16"/>
  <c r="E242" i="16"/>
  <c r="F241" i="16"/>
  <c r="E241" i="16"/>
  <c r="AE241" i="16" s="1"/>
  <c r="F240" i="16"/>
  <c r="E240" i="16"/>
  <c r="AB240" i="16" s="1"/>
  <c r="F239" i="16"/>
  <c r="E239" i="16"/>
  <c r="AH239" i="16" s="1"/>
  <c r="F238" i="16"/>
  <c r="E238" i="16"/>
  <c r="V238" i="16" s="1"/>
  <c r="F237" i="16"/>
  <c r="E237" i="16"/>
  <c r="AH237" i="16" s="1"/>
  <c r="F236" i="16"/>
  <c r="E236" i="16"/>
  <c r="F235" i="16"/>
  <c r="E235" i="16"/>
  <c r="F234" i="16"/>
  <c r="E234" i="16"/>
  <c r="F233" i="16"/>
  <c r="E233" i="16"/>
  <c r="F232" i="16"/>
  <c r="E232" i="16"/>
  <c r="F231" i="16"/>
  <c r="E231" i="16"/>
  <c r="F230" i="16"/>
  <c r="E230" i="16"/>
  <c r="F229" i="16"/>
  <c r="E229" i="16"/>
  <c r="F228" i="16"/>
  <c r="E228" i="16"/>
  <c r="F227" i="16"/>
  <c r="E227" i="16"/>
  <c r="F226" i="16"/>
  <c r="E226" i="16"/>
  <c r="F225" i="16"/>
  <c r="E225" i="16"/>
  <c r="F224" i="16"/>
  <c r="E224" i="16"/>
  <c r="F223" i="16"/>
  <c r="E223" i="16"/>
  <c r="F222" i="16"/>
  <c r="E222" i="16"/>
  <c r="F221" i="16"/>
  <c r="E221" i="16"/>
  <c r="F220" i="16"/>
  <c r="E220" i="16"/>
  <c r="F219" i="16"/>
  <c r="E219" i="16"/>
  <c r="F218" i="16"/>
  <c r="E218" i="16"/>
  <c r="F217" i="16"/>
  <c r="E217" i="16"/>
  <c r="F216" i="16"/>
  <c r="E216" i="16"/>
  <c r="F215" i="16"/>
  <c r="E215" i="16"/>
  <c r="F214" i="16"/>
  <c r="E214" i="16"/>
  <c r="F213" i="16"/>
  <c r="E213" i="16"/>
  <c r="F212" i="16"/>
  <c r="E212" i="16"/>
  <c r="F211" i="16"/>
  <c r="E211" i="16"/>
  <c r="F210" i="16"/>
  <c r="E210" i="16"/>
  <c r="F209" i="16"/>
  <c r="E209" i="16"/>
  <c r="F208" i="16"/>
  <c r="E208" i="16"/>
  <c r="F207" i="16"/>
  <c r="E207" i="16"/>
  <c r="F206" i="16"/>
  <c r="E206" i="16"/>
  <c r="F205" i="16"/>
  <c r="E205" i="16"/>
  <c r="F204" i="16"/>
  <c r="E204" i="16"/>
  <c r="F203" i="16"/>
  <c r="E203" i="16"/>
  <c r="F202" i="16"/>
  <c r="E202" i="16"/>
  <c r="F201" i="16"/>
  <c r="E201" i="16"/>
  <c r="F200" i="16"/>
  <c r="E200" i="16"/>
  <c r="F199" i="16"/>
  <c r="E199" i="16"/>
  <c r="F198" i="16"/>
  <c r="E198" i="16"/>
  <c r="F197" i="16"/>
  <c r="E197" i="16"/>
  <c r="F196" i="16"/>
  <c r="E196" i="16"/>
  <c r="F195" i="16"/>
  <c r="E195" i="16"/>
  <c r="F194" i="16"/>
  <c r="E194" i="16"/>
  <c r="F193" i="16"/>
  <c r="E193" i="16"/>
  <c r="F192" i="16"/>
  <c r="E192" i="16"/>
  <c r="F191" i="16"/>
  <c r="E191" i="16"/>
  <c r="F190" i="16"/>
  <c r="E190" i="16"/>
  <c r="F189" i="16"/>
  <c r="E189" i="16"/>
  <c r="F188" i="16"/>
  <c r="E188" i="16"/>
  <c r="F187" i="16"/>
  <c r="E187" i="16"/>
  <c r="F186" i="16"/>
  <c r="E186" i="16"/>
  <c r="F185" i="16"/>
  <c r="E185" i="16"/>
  <c r="F184" i="16"/>
  <c r="E184" i="16"/>
  <c r="F183" i="16"/>
  <c r="E183" i="16"/>
  <c r="F182" i="16"/>
  <c r="E182" i="16"/>
  <c r="F181" i="16"/>
  <c r="E181" i="16"/>
  <c r="F180" i="16"/>
  <c r="E180" i="16"/>
  <c r="F179" i="16"/>
  <c r="E179" i="16"/>
  <c r="F178" i="16"/>
  <c r="E178" i="16"/>
  <c r="F177" i="16"/>
  <c r="E177" i="16"/>
  <c r="F176" i="16"/>
  <c r="E176" i="16"/>
  <c r="F175" i="16"/>
  <c r="E175" i="16"/>
  <c r="F174" i="16"/>
  <c r="E174" i="16"/>
  <c r="F173" i="16"/>
  <c r="E173" i="16"/>
  <c r="F172" i="16"/>
  <c r="E172" i="16"/>
  <c r="F171" i="16"/>
  <c r="E171" i="16"/>
  <c r="F170" i="16"/>
  <c r="E170" i="16"/>
  <c r="F169" i="16"/>
  <c r="E169" i="16"/>
  <c r="F168" i="16"/>
  <c r="E168" i="16"/>
  <c r="F167" i="16"/>
  <c r="E167" i="16"/>
  <c r="F166" i="16"/>
  <c r="E166" i="16"/>
  <c r="F165" i="16"/>
  <c r="E165" i="16"/>
  <c r="F164" i="16"/>
  <c r="E164" i="16"/>
  <c r="F163" i="16"/>
  <c r="E163" i="16"/>
  <c r="F162" i="16"/>
  <c r="E162" i="16"/>
  <c r="F161" i="16"/>
  <c r="E161" i="16"/>
  <c r="F160" i="16"/>
  <c r="E160" i="16"/>
  <c r="F159" i="16"/>
  <c r="E159" i="16"/>
  <c r="F158" i="16"/>
  <c r="E158" i="16"/>
  <c r="F157" i="16"/>
  <c r="E157" i="16"/>
  <c r="F156" i="16"/>
  <c r="E156" i="16"/>
  <c r="F155" i="16"/>
  <c r="E155" i="16"/>
  <c r="F154" i="16"/>
  <c r="E154" i="16"/>
  <c r="F153" i="16"/>
  <c r="E153" i="16"/>
  <c r="F152" i="16"/>
  <c r="E152" i="16"/>
  <c r="F151" i="16"/>
  <c r="E151" i="16"/>
  <c r="F150" i="16"/>
  <c r="E150" i="16"/>
  <c r="F149" i="16"/>
  <c r="E149" i="16"/>
  <c r="F148" i="16"/>
  <c r="E148" i="16"/>
  <c r="F147" i="16"/>
  <c r="E147" i="16"/>
  <c r="F146" i="16"/>
  <c r="E146" i="16"/>
  <c r="F145" i="16"/>
  <c r="E145" i="16"/>
  <c r="F144" i="16"/>
  <c r="E144" i="16"/>
  <c r="F143" i="16"/>
  <c r="E143" i="16"/>
  <c r="F142" i="16"/>
  <c r="E142" i="16"/>
  <c r="F141" i="16"/>
  <c r="E141" i="16"/>
  <c r="F140" i="16"/>
  <c r="E140" i="16"/>
  <c r="F139" i="16"/>
  <c r="E139" i="16"/>
  <c r="F138" i="16"/>
  <c r="E138" i="16"/>
  <c r="F137" i="16"/>
  <c r="E137" i="16"/>
  <c r="F136" i="16"/>
  <c r="E136" i="16"/>
  <c r="F135" i="16"/>
  <c r="E135" i="16"/>
  <c r="F134" i="16"/>
  <c r="E134" i="16"/>
  <c r="F133" i="16"/>
  <c r="E133" i="16"/>
  <c r="F132" i="16"/>
  <c r="E132" i="16"/>
  <c r="F131" i="16"/>
  <c r="E131" i="16"/>
  <c r="F130" i="16"/>
  <c r="E130" i="16"/>
  <c r="F129" i="16"/>
  <c r="E129" i="16"/>
  <c r="F128" i="16"/>
  <c r="E128" i="16"/>
  <c r="F127" i="16"/>
  <c r="E127" i="16"/>
  <c r="F126" i="16"/>
  <c r="E126" i="16"/>
  <c r="F125" i="16"/>
  <c r="E125" i="16"/>
  <c r="F124" i="16"/>
  <c r="E124" i="16"/>
  <c r="F123" i="16"/>
  <c r="E123" i="16"/>
  <c r="F122" i="16"/>
  <c r="E122" i="16"/>
  <c r="F121" i="16"/>
  <c r="E121" i="16"/>
  <c r="F120" i="16"/>
  <c r="E120" i="16"/>
  <c r="F119" i="16"/>
  <c r="E119" i="16"/>
  <c r="F118" i="16"/>
  <c r="E118" i="16"/>
  <c r="F117" i="16"/>
  <c r="E117" i="16"/>
  <c r="F116" i="16"/>
  <c r="E116" i="16"/>
  <c r="F115" i="16"/>
  <c r="E115" i="16"/>
  <c r="F114" i="16"/>
  <c r="E114" i="16"/>
  <c r="F113" i="16"/>
  <c r="E113" i="16"/>
  <c r="F112" i="16"/>
  <c r="E112" i="16"/>
  <c r="F111" i="16"/>
  <c r="E111" i="16"/>
  <c r="F110" i="16"/>
  <c r="E110" i="16"/>
  <c r="F109" i="16"/>
  <c r="E109" i="16"/>
  <c r="F108" i="16"/>
  <c r="E108" i="16"/>
  <c r="F107" i="16"/>
  <c r="E107" i="16"/>
  <c r="F106" i="16"/>
  <c r="E106" i="16"/>
  <c r="F105" i="16"/>
  <c r="E105" i="16"/>
  <c r="F104" i="16"/>
  <c r="E104" i="16"/>
  <c r="F103" i="16"/>
  <c r="E103" i="16"/>
  <c r="F102" i="16"/>
  <c r="E102" i="16"/>
  <c r="F101" i="16"/>
  <c r="E101" i="16"/>
  <c r="F100" i="16"/>
  <c r="E100" i="16"/>
  <c r="F99" i="16"/>
  <c r="E99" i="16"/>
  <c r="F98" i="16"/>
  <c r="E98" i="16"/>
  <c r="F97" i="16"/>
  <c r="E97" i="16"/>
  <c r="F96" i="16"/>
  <c r="E96" i="16"/>
  <c r="F95" i="16"/>
  <c r="E95" i="16"/>
  <c r="F94" i="16"/>
  <c r="E94" i="16"/>
  <c r="F93" i="16"/>
  <c r="E93" i="16"/>
  <c r="F92" i="16"/>
  <c r="E92" i="16"/>
  <c r="F91" i="16"/>
  <c r="E91" i="16"/>
  <c r="F90" i="16"/>
  <c r="E90" i="16"/>
  <c r="F89" i="16"/>
  <c r="E89" i="16"/>
  <c r="F88" i="16"/>
  <c r="E88" i="16"/>
  <c r="F87" i="16"/>
  <c r="E87" i="16"/>
  <c r="F86" i="16"/>
  <c r="E86" i="16"/>
  <c r="F85" i="16"/>
  <c r="E85" i="16"/>
  <c r="F84" i="16"/>
  <c r="E84" i="16"/>
  <c r="F83" i="16"/>
  <c r="E83" i="16"/>
  <c r="F82" i="16"/>
  <c r="E82" i="16"/>
  <c r="F81" i="16"/>
  <c r="E81" i="16"/>
  <c r="F80" i="16"/>
  <c r="E80" i="16"/>
  <c r="F79" i="16"/>
  <c r="E79" i="16"/>
  <c r="F78" i="16"/>
  <c r="E78" i="16"/>
  <c r="F77" i="16"/>
  <c r="E77" i="16"/>
  <c r="F76" i="16"/>
  <c r="E76" i="16"/>
  <c r="F75" i="16"/>
  <c r="E75" i="16"/>
  <c r="F74" i="16"/>
  <c r="E74" i="16"/>
  <c r="F73" i="16"/>
  <c r="E73" i="16"/>
  <c r="F72" i="16"/>
  <c r="E72" i="16"/>
  <c r="F71" i="16"/>
  <c r="E71" i="16"/>
  <c r="F70" i="16"/>
  <c r="E70" i="16"/>
  <c r="F69" i="16"/>
  <c r="E69" i="16"/>
  <c r="F68" i="16"/>
  <c r="E68" i="16"/>
  <c r="F67" i="16"/>
  <c r="E67" i="16"/>
  <c r="F66" i="16"/>
  <c r="E66" i="16"/>
  <c r="F65" i="16"/>
  <c r="E65" i="16"/>
  <c r="F64" i="16"/>
  <c r="E64" i="16"/>
  <c r="F63" i="16"/>
  <c r="E63" i="16"/>
  <c r="F62" i="16"/>
  <c r="E62" i="16"/>
  <c r="F61" i="16"/>
  <c r="E61" i="16"/>
  <c r="F60" i="16"/>
  <c r="E60" i="16"/>
  <c r="F59" i="16"/>
  <c r="E59" i="16"/>
  <c r="F58" i="16"/>
  <c r="E58" i="16"/>
  <c r="F57" i="16"/>
  <c r="E57" i="16"/>
  <c r="F56" i="16"/>
  <c r="E56" i="16"/>
  <c r="F55" i="16"/>
  <c r="E55" i="16"/>
  <c r="F54" i="16"/>
  <c r="E54" i="16"/>
  <c r="F53" i="16"/>
  <c r="E53" i="16"/>
  <c r="F52" i="16"/>
  <c r="E52" i="16"/>
  <c r="F51" i="16"/>
  <c r="E51" i="16"/>
  <c r="F50" i="16"/>
  <c r="E50" i="16"/>
  <c r="F49" i="16"/>
  <c r="E49" i="16"/>
  <c r="F48" i="16"/>
  <c r="E48" i="16"/>
  <c r="F47" i="16"/>
  <c r="E47" i="16"/>
  <c r="F46" i="16"/>
  <c r="E46" i="16"/>
  <c r="F45" i="16"/>
  <c r="E45" i="16"/>
  <c r="F44" i="16"/>
  <c r="E44" i="16"/>
  <c r="F43" i="16"/>
  <c r="E43" i="16"/>
  <c r="F42" i="16"/>
  <c r="E42" i="16"/>
  <c r="F41" i="16"/>
  <c r="E41" i="16"/>
  <c r="F40" i="16"/>
  <c r="E40" i="16"/>
  <c r="F39" i="16"/>
  <c r="E39" i="16"/>
  <c r="F38" i="16"/>
  <c r="E38" i="16"/>
  <c r="F37" i="16"/>
  <c r="E37" i="16"/>
  <c r="F36" i="16"/>
  <c r="E36" i="16"/>
  <c r="F35" i="16"/>
  <c r="E35" i="16"/>
  <c r="F34" i="16"/>
  <c r="E34" i="16"/>
  <c r="F33" i="16"/>
  <c r="E33" i="16"/>
  <c r="F32" i="16"/>
  <c r="E32" i="16"/>
  <c r="F31" i="16"/>
  <c r="E31" i="16"/>
  <c r="F30" i="16"/>
  <c r="E30" i="16"/>
  <c r="F29" i="16"/>
  <c r="E29" i="16"/>
  <c r="F28" i="16"/>
  <c r="E28" i="16"/>
  <c r="F27" i="16"/>
  <c r="E27" i="16"/>
  <c r="F26" i="16"/>
  <c r="E26" i="16"/>
  <c r="F25" i="16"/>
  <c r="E25" i="16"/>
  <c r="F24" i="16"/>
  <c r="E24" i="16"/>
  <c r="F23" i="16"/>
  <c r="E23" i="16"/>
  <c r="F22" i="16"/>
  <c r="E22" i="16"/>
  <c r="F21" i="16"/>
  <c r="E21" i="16"/>
  <c r="F20" i="16"/>
  <c r="E20" i="16"/>
  <c r="F19" i="16"/>
  <c r="E19" i="16"/>
  <c r="F18" i="16"/>
  <c r="E18" i="16"/>
  <c r="F17" i="16"/>
  <c r="E17" i="16"/>
  <c r="F16" i="16"/>
  <c r="E16" i="16"/>
  <c r="F15" i="16"/>
  <c r="E15" i="16"/>
  <c r="F14" i="16"/>
  <c r="E14" i="16"/>
  <c r="F13" i="16"/>
  <c r="E13" i="16"/>
  <c r="F12" i="16"/>
  <c r="E12" i="16"/>
  <c r="F11" i="16"/>
  <c r="E11" i="16"/>
  <c r="F10" i="16"/>
  <c r="E10" i="16"/>
  <c r="F9" i="16"/>
  <c r="E9" i="16"/>
  <c r="F8" i="16"/>
  <c r="E8" i="16"/>
  <c r="F7" i="16"/>
  <c r="E7" i="16"/>
  <c r="F6" i="16"/>
  <c r="E6" i="16"/>
  <c r="F5" i="16"/>
  <c r="E5" i="16"/>
  <c r="F4" i="16"/>
  <c r="E4" i="16"/>
  <c r="F3" i="16"/>
  <c r="E3" i="16"/>
  <c r="AH2" i="16"/>
  <c r="AG2" i="16"/>
  <c r="AF2" i="16"/>
  <c r="AE2" i="16"/>
  <c r="AD2" i="16"/>
  <c r="AC2" i="16"/>
  <c r="AB2" i="16"/>
  <c r="AA2" i="16"/>
  <c r="Z2" i="16"/>
  <c r="Y2" i="16"/>
  <c r="X2" i="16"/>
  <c r="W2" i="16"/>
  <c r="V2" i="16"/>
  <c r="U2" i="16"/>
  <c r="T2" i="16"/>
  <c r="S2" i="16"/>
  <c r="R2" i="16"/>
  <c r="Q2" i="16"/>
  <c r="P2" i="16"/>
  <c r="O2" i="16"/>
  <c r="N2" i="16"/>
  <c r="M2" i="16"/>
  <c r="L2" i="16"/>
  <c r="K2" i="16"/>
  <c r="J2" i="16"/>
  <c r="I2" i="16"/>
  <c r="A23" i="8"/>
  <c r="A22" i="8"/>
  <c r="CY15" i="4"/>
  <c r="CY16" i="4"/>
  <c r="CY17" i="4"/>
  <c r="CY18" i="4"/>
  <c r="CY19" i="4"/>
  <c r="CY20" i="4"/>
  <c r="CY21" i="4"/>
  <c r="CY22" i="4"/>
  <c r="CY23" i="4"/>
  <c r="CY24" i="4"/>
  <c r="CY25" i="4"/>
  <c r="CY26" i="4"/>
  <c r="CY27" i="4"/>
  <c r="CY28" i="4"/>
  <c r="CY29" i="4"/>
  <c r="CY30" i="4"/>
  <c r="CY31" i="4"/>
  <c r="CY32" i="4"/>
  <c r="CY33" i="4"/>
  <c r="CY34" i="4"/>
  <c r="CY35" i="4"/>
  <c r="CY36" i="4"/>
  <c r="CY37" i="4"/>
  <c r="CY38" i="4"/>
  <c r="CY39" i="4"/>
  <c r="CY40" i="4"/>
  <c r="CY41" i="4"/>
  <c r="CY42" i="4"/>
  <c r="CY43" i="4"/>
  <c r="CY44" i="4"/>
  <c r="CY45" i="4"/>
  <c r="CY46" i="4"/>
  <c r="CY47" i="4"/>
  <c r="CY48" i="4"/>
  <c r="CY49" i="4"/>
  <c r="CY50" i="4"/>
  <c r="CY51" i="4"/>
  <c r="CY52" i="4"/>
  <c r="CY53" i="4"/>
  <c r="CY54" i="4"/>
  <c r="CY55" i="4"/>
  <c r="CY56" i="4"/>
  <c r="CY57" i="4"/>
  <c r="CY58" i="4"/>
  <c r="CY59" i="4"/>
  <c r="CY60" i="4"/>
  <c r="CY61" i="4"/>
  <c r="CY62" i="4"/>
  <c r="CY63" i="4"/>
  <c r="CY64" i="4"/>
  <c r="CY65" i="4"/>
  <c r="CY66" i="4"/>
  <c r="CY67" i="4"/>
  <c r="CY68" i="4"/>
  <c r="CY69" i="4"/>
  <c r="CY70" i="4"/>
  <c r="CY71" i="4"/>
  <c r="CY72" i="4"/>
  <c r="CY73" i="4"/>
  <c r="CY74" i="4"/>
  <c r="CY75" i="4"/>
  <c r="CY76" i="4"/>
  <c r="CY77" i="4"/>
  <c r="CY78" i="4"/>
  <c r="CY79" i="4"/>
  <c r="CY80" i="4"/>
  <c r="CY81" i="4"/>
  <c r="CY82" i="4"/>
  <c r="CY83" i="4"/>
  <c r="CY84" i="4"/>
  <c r="CY85" i="4"/>
  <c r="CY86" i="4"/>
  <c r="CY87" i="4"/>
  <c r="CY88" i="4"/>
  <c r="CY89" i="4"/>
  <c r="CY90" i="4"/>
  <c r="CY91" i="4"/>
  <c r="CY92" i="4"/>
  <c r="CY93" i="4"/>
  <c r="CY94" i="4"/>
  <c r="CY95" i="4"/>
  <c r="CY96" i="4"/>
  <c r="CY97" i="4"/>
  <c r="CY98" i="4"/>
  <c r="CY99" i="4"/>
  <c r="CY100" i="4"/>
  <c r="CY101" i="4"/>
  <c r="CY102" i="4"/>
  <c r="CY103" i="4"/>
  <c r="CY104" i="4"/>
  <c r="CY105" i="4"/>
  <c r="CY106" i="4"/>
  <c r="CY107" i="4"/>
  <c r="CY108" i="4"/>
  <c r="CY109" i="4"/>
  <c r="CY110" i="4"/>
  <c r="CY111" i="4"/>
  <c r="CY112" i="4"/>
  <c r="CY113" i="4"/>
  <c r="CY114" i="4"/>
  <c r="CY115" i="4"/>
  <c r="CY116" i="4"/>
  <c r="CY117" i="4"/>
  <c r="CY118" i="4"/>
  <c r="CY119" i="4"/>
  <c r="CY120" i="4"/>
  <c r="CY121" i="4"/>
  <c r="CY122" i="4"/>
  <c r="CY123" i="4"/>
  <c r="CY124" i="4"/>
  <c r="CY125" i="4"/>
  <c r="CY126" i="4"/>
  <c r="CY127" i="4"/>
  <c r="CY128" i="4"/>
  <c r="CY129" i="4"/>
  <c r="CY130" i="4"/>
  <c r="CY131" i="4"/>
  <c r="CY132" i="4"/>
  <c r="CY133" i="4"/>
  <c r="CY134" i="4"/>
  <c r="CY135" i="4"/>
  <c r="CY136" i="4"/>
  <c r="CY137" i="4"/>
  <c r="CY138" i="4"/>
  <c r="CY139" i="4"/>
  <c r="CY140" i="4"/>
  <c r="CY141" i="4"/>
  <c r="CY142" i="4"/>
  <c r="CY143" i="4"/>
  <c r="CY144" i="4"/>
  <c r="CY145" i="4"/>
  <c r="CY146" i="4"/>
  <c r="CY147" i="4"/>
  <c r="CY148" i="4"/>
  <c r="CY149" i="4"/>
  <c r="CY150" i="4"/>
  <c r="CY151" i="4"/>
  <c r="CY152" i="4"/>
  <c r="CY153" i="4"/>
  <c r="CY154" i="4"/>
  <c r="CY155" i="4"/>
  <c r="CY156" i="4"/>
  <c r="CY157" i="4"/>
  <c r="CY158" i="4"/>
  <c r="CY159" i="4"/>
  <c r="CY160" i="4"/>
  <c r="CY161" i="4"/>
  <c r="CY162" i="4"/>
  <c r="CY163" i="4"/>
  <c r="CY164" i="4"/>
  <c r="CY165" i="4"/>
  <c r="CY166" i="4"/>
  <c r="CY167" i="4"/>
  <c r="CY168" i="4"/>
  <c r="CY169" i="4"/>
  <c r="CY170" i="4"/>
  <c r="CY171" i="4"/>
  <c r="CY172" i="4"/>
  <c r="CY173" i="4"/>
  <c r="CY174" i="4"/>
  <c r="CY175" i="4"/>
  <c r="CY176" i="4"/>
  <c r="CY177" i="4"/>
  <c r="CY178" i="4"/>
  <c r="CY179" i="4"/>
  <c r="CY180" i="4"/>
  <c r="CY181" i="4"/>
  <c r="CY182" i="4"/>
  <c r="CY183" i="4"/>
  <c r="CY184" i="4"/>
  <c r="CY185" i="4"/>
  <c r="CY186" i="4"/>
  <c r="CY187" i="4"/>
  <c r="CY188" i="4"/>
  <c r="CY189" i="4"/>
  <c r="CY190" i="4"/>
  <c r="CY191" i="4"/>
  <c r="CY192" i="4"/>
  <c r="CY193" i="4"/>
  <c r="CY194" i="4"/>
  <c r="CY195" i="4"/>
  <c r="CY196" i="4"/>
  <c r="CY197" i="4"/>
  <c r="CY198" i="4"/>
  <c r="CY199" i="4"/>
  <c r="CY200" i="4"/>
  <c r="CY201" i="4"/>
  <c r="CY202" i="4"/>
  <c r="CY203" i="4"/>
  <c r="CY204" i="4"/>
  <c r="CY205" i="4"/>
  <c r="CY206" i="4"/>
  <c r="CY207" i="4"/>
  <c r="CY208" i="4"/>
  <c r="CY209" i="4"/>
  <c r="CY210" i="4"/>
  <c r="CY211" i="4"/>
  <c r="CY212" i="4"/>
  <c r="CY213" i="4"/>
  <c r="CY214" i="4"/>
  <c r="CY215" i="4"/>
  <c r="CY216" i="4"/>
  <c r="CY217" i="4"/>
  <c r="CY218" i="4"/>
  <c r="CY219" i="4"/>
  <c r="CY220" i="4"/>
  <c r="CY221" i="4"/>
  <c r="CY222" i="4"/>
  <c r="CY223" i="4"/>
  <c r="CY224" i="4"/>
  <c r="CY225" i="4"/>
  <c r="CY226" i="4"/>
  <c r="CY227" i="4"/>
  <c r="CY228" i="4"/>
  <c r="CY229" i="4"/>
  <c r="CY230" i="4"/>
  <c r="CY231" i="4"/>
  <c r="CY232" i="4"/>
  <c r="CY233" i="4"/>
  <c r="CY234" i="4"/>
  <c r="CY235" i="4"/>
  <c r="CY236" i="4"/>
  <c r="CY237" i="4"/>
  <c r="CY238" i="4"/>
  <c r="CY239" i="4"/>
  <c r="CY240" i="4"/>
  <c r="CY241" i="4"/>
  <c r="CY242" i="4"/>
  <c r="CY243" i="4"/>
  <c r="CY244" i="4"/>
  <c r="CY245" i="4"/>
  <c r="CY246" i="4"/>
  <c r="CY247" i="4"/>
  <c r="CY248" i="4"/>
  <c r="CY249" i="4"/>
  <c r="CY250" i="4"/>
  <c r="CY251" i="4"/>
  <c r="CY252" i="4"/>
  <c r="CY253" i="4"/>
  <c r="CY254" i="4"/>
  <c r="CY255" i="4"/>
  <c r="CY256" i="4"/>
  <c r="CY257" i="4"/>
  <c r="CY258" i="4"/>
  <c r="CY259" i="4"/>
  <c r="CY14" i="4"/>
  <c r="CX15" i="4"/>
  <c r="CX16" i="4"/>
  <c r="CX17" i="4"/>
  <c r="CX18" i="4"/>
  <c r="CX19" i="4"/>
  <c r="CX20" i="4"/>
  <c r="CX21" i="4"/>
  <c r="CX22" i="4"/>
  <c r="CX23" i="4"/>
  <c r="CX24" i="4"/>
  <c r="CX25" i="4"/>
  <c r="CX26" i="4"/>
  <c r="CX27" i="4"/>
  <c r="CX28" i="4"/>
  <c r="CX29" i="4"/>
  <c r="CX30" i="4"/>
  <c r="CX31" i="4"/>
  <c r="CX32" i="4"/>
  <c r="CX33" i="4"/>
  <c r="CX34" i="4"/>
  <c r="CX35" i="4"/>
  <c r="CX36" i="4"/>
  <c r="CX37" i="4"/>
  <c r="CX38" i="4"/>
  <c r="CX39" i="4"/>
  <c r="CX40" i="4"/>
  <c r="CX41" i="4"/>
  <c r="CX42" i="4"/>
  <c r="CX43" i="4"/>
  <c r="CX44" i="4"/>
  <c r="CX45" i="4"/>
  <c r="CX46" i="4"/>
  <c r="CX47" i="4"/>
  <c r="CX48" i="4"/>
  <c r="CX49" i="4"/>
  <c r="CX50" i="4"/>
  <c r="CX51" i="4"/>
  <c r="CX52" i="4"/>
  <c r="CX53" i="4"/>
  <c r="CX54" i="4"/>
  <c r="CX55" i="4"/>
  <c r="CX56" i="4"/>
  <c r="CX57" i="4"/>
  <c r="CX58" i="4"/>
  <c r="CX59" i="4"/>
  <c r="CX60" i="4"/>
  <c r="CX61" i="4"/>
  <c r="CX62" i="4"/>
  <c r="CX63" i="4"/>
  <c r="CX64" i="4"/>
  <c r="CX65" i="4"/>
  <c r="CX66" i="4"/>
  <c r="CX67" i="4"/>
  <c r="CX68" i="4"/>
  <c r="CX69" i="4"/>
  <c r="CX70" i="4"/>
  <c r="CX71" i="4"/>
  <c r="CX72" i="4"/>
  <c r="CX73" i="4"/>
  <c r="CX74" i="4"/>
  <c r="CX75" i="4"/>
  <c r="CX76" i="4"/>
  <c r="CX77" i="4"/>
  <c r="CX78" i="4"/>
  <c r="CX79" i="4"/>
  <c r="CX80" i="4"/>
  <c r="CX81" i="4"/>
  <c r="CX82" i="4"/>
  <c r="CX83" i="4"/>
  <c r="CX84" i="4"/>
  <c r="CX85" i="4"/>
  <c r="CX86" i="4"/>
  <c r="CX87" i="4"/>
  <c r="CX88" i="4"/>
  <c r="CX89" i="4"/>
  <c r="CX90" i="4"/>
  <c r="CX91" i="4"/>
  <c r="CX92" i="4"/>
  <c r="CX93" i="4"/>
  <c r="CX94" i="4"/>
  <c r="CX95" i="4"/>
  <c r="CX96" i="4"/>
  <c r="CX97" i="4"/>
  <c r="CX98" i="4"/>
  <c r="CX99" i="4"/>
  <c r="CX100" i="4"/>
  <c r="CX101" i="4"/>
  <c r="CX102" i="4"/>
  <c r="CX103" i="4"/>
  <c r="CX104" i="4"/>
  <c r="CX105" i="4"/>
  <c r="CX106" i="4"/>
  <c r="CX107" i="4"/>
  <c r="CX108" i="4"/>
  <c r="CX109" i="4"/>
  <c r="CX110" i="4"/>
  <c r="CX111" i="4"/>
  <c r="CX112" i="4"/>
  <c r="CX113" i="4"/>
  <c r="CX114" i="4"/>
  <c r="CX115" i="4"/>
  <c r="CX116" i="4"/>
  <c r="CX117" i="4"/>
  <c r="CX118" i="4"/>
  <c r="CX119" i="4"/>
  <c r="CX120" i="4"/>
  <c r="CX121" i="4"/>
  <c r="CX122" i="4"/>
  <c r="CX123" i="4"/>
  <c r="CX124" i="4"/>
  <c r="CX125" i="4"/>
  <c r="CX126" i="4"/>
  <c r="CX127" i="4"/>
  <c r="CX128" i="4"/>
  <c r="CX129" i="4"/>
  <c r="CX130" i="4"/>
  <c r="CX131" i="4"/>
  <c r="CX132" i="4"/>
  <c r="CX133" i="4"/>
  <c r="CX134" i="4"/>
  <c r="CX135" i="4"/>
  <c r="CX136" i="4"/>
  <c r="CX137" i="4"/>
  <c r="CX138" i="4"/>
  <c r="CX139" i="4"/>
  <c r="CX140" i="4"/>
  <c r="CX141" i="4"/>
  <c r="CX142" i="4"/>
  <c r="CX143" i="4"/>
  <c r="CX144" i="4"/>
  <c r="CX145" i="4"/>
  <c r="CX146" i="4"/>
  <c r="CX147" i="4"/>
  <c r="CX148" i="4"/>
  <c r="CX149" i="4"/>
  <c r="CX150" i="4"/>
  <c r="CX151" i="4"/>
  <c r="CX152" i="4"/>
  <c r="CX153" i="4"/>
  <c r="CX154" i="4"/>
  <c r="CX155" i="4"/>
  <c r="CX156" i="4"/>
  <c r="CX157" i="4"/>
  <c r="CX158" i="4"/>
  <c r="CX159" i="4"/>
  <c r="CX160" i="4"/>
  <c r="CX161" i="4"/>
  <c r="CX162" i="4"/>
  <c r="CX163" i="4"/>
  <c r="CX164" i="4"/>
  <c r="CX165" i="4"/>
  <c r="CX166" i="4"/>
  <c r="CX167" i="4"/>
  <c r="CX168" i="4"/>
  <c r="CX169" i="4"/>
  <c r="CX170" i="4"/>
  <c r="CX171" i="4"/>
  <c r="CX172" i="4"/>
  <c r="CX173" i="4"/>
  <c r="CX174" i="4"/>
  <c r="CX175" i="4"/>
  <c r="CX176" i="4"/>
  <c r="CX177" i="4"/>
  <c r="CX178" i="4"/>
  <c r="CX179" i="4"/>
  <c r="CX180" i="4"/>
  <c r="CX181" i="4"/>
  <c r="CX182" i="4"/>
  <c r="CX183" i="4"/>
  <c r="CX184" i="4"/>
  <c r="CX185" i="4"/>
  <c r="CX186" i="4"/>
  <c r="CX187" i="4"/>
  <c r="CX188" i="4"/>
  <c r="CX189" i="4"/>
  <c r="CX190" i="4"/>
  <c r="CX191" i="4"/>
  <c r="CX192" i="4"/>
  <c r="CX193" i="4"/>
  <c r="CX194" i="4"/>
  <c r="CX195" i="4"/>
  <c r="CX196" i="4"/>
  <c r="CX197" i="4"/>
  <c r="CX198" i="4"/>
  <c r="CX199" i="4"/>
  <c r="CX200" i="4"/>
  <c r="CX201" i="4"/>
  <c r="CX202" i="4"/>
  <c r="CX203" i="4"/>
  <c r="CX204" i="4"/>
  <c r="CX205" i="4"/>
  <c r="CX206" i="4"/>
  <c r="CX207" i="4"/>
  <c r="CX208" i="4"/>
  <c r="CX209" i="4"/>
  <c r="CX210" i="4"/>
  <c r="CX211" i="4"/>
  <c r="CX212" i="4"/>
  <c r="CX213" i="4"/>
  <c r="CX214" i="4"/>
  <c r="CX215" i="4"/>
  <c r="CX216" i="4"/>
  <c r="CX217" i="4"/>
  <c r="CX218" i="4"/>
  <c r="CX219" i="4"/>
  <c r="CX220" i="4"/>
  <c r="CX221" i="4"/>
  <c r="CX222" i="4"/>
  <c r="CX223" i="4"/>
  <c r="CX224" i="4"/>
  <c r="CX225" i="4"/>
  <c r="CX226" i="4"/>
  <c r="CX227" i="4"/>
  <c r="CX228" i="4"/>
  <c r="CX229" i="4"/>
  <c r="CX230" i="4"/>
  <c r="CX231" i="4"/>
  <c r="CX232" i="4"/>
  <c r="CX233" i="4"/>
  <c r="CX234" i="4"/>
  <c r="CX235" i="4"/>
  <c r="CX236" i="4"/>
  <c r="CX237" i="4"/>
  <c r="CX238" i="4"/>
  <c r="CX239" i="4"/>
  <c r="CX240" i="4"/>
  <c r="CX241" i="4"/>
  <c r="CX242" i="4"/>
  <c r="CX243" i="4"/>
  <c r="CX244" i="4"/>
  <c r="CX245" i="4"/>
  <c r="CX246" i="4"/>
  <c r="CX247" i="4"/>
  <c r="CX248" i="4"/>
  <c r="CX249" i="4"/>
  <c r="CX250" i="4"/>
  <c r="CX251" i="4"/>
  <c r="CX252" i="4"/>
  <c r="CX253" i="4"/>
  <c r="CX254" i="4"/>
  <c r="CX255" i="4"/>
  <c r="CX256" i="4"/>
  <c r="CX257" i="4"/>
  <c r="CX258" i="4"/>
  <c r="CX259" i="4"/>
  <c r="CX14" i="4"/>
  <c r="FD2" i="4"/>
  <c r="EX2" i="4"/>
  <c r="ER2" i="4"/>
  <c r="EL2" i="4"/>
  <c r="EF2" i="4"/>
  <c r="DT2" i="4"/>
  <c r="DN2" i="4"/>
  <c r="DH2" i="4"/>
  <c r="DB2" i="4"/>
  <c r="CV2" i="4"/>
  <c r="CP2" i="4"/>
  <c r="CJ2" i="4"/>
  <c r="CD2" i="4"/>
  <c r="BX2" i="4"/>
  <c r="BR2" i="4"/>
  <c r="BL2" i="4"/>
  <c r="BF2" i="4"/>
  <c r="AZ2" i="4"/>
  <c r="AT2" i="4"/>
  <c r="AN2" i="4"/>
  <c r="AH2" i="4"/>
  <c r="AB2" i="4"/>
  <c r="V2" i="4"/>
  <c r="P2" i="4"/>
  <c r="Y231" i="3"/>
  <c r="X231" i="3"/>
  <c r="W231" i="3"/>
  <c r="U231" i="3"/>
  <c r="T231" i="3"/>
  <c r="S231" i="3"/>
  <c r="R231" i="3"/>
  <c r="Q231" i="3"/>
  <c r="Y230" i="3"/>
  <c r="X230" i="3"/>
  <c r="W230" i="3"/>
  <c r="U230" i="3"/>
  <c r="T230" i="3"/>
  <c r="S230" i="3"/>
  <c r="R230" i="3"/>
  <c r="Q230" i="3"/>
  <c r="Y229" i="3"/>
  <c r="X229" i="3"/>
  <c r="W229" i="3"/>
  <c r="U229" i="3"/>
  <c r="T229" i="3"/>
  <c r="S229" i="3"/>
  <c r="R229" i="3"/>
  <c r="Q229" i="3"/>
  <c r="Y228" i="3"/>
  <c r="X228" i="3"/>
  <c r="W228" i="3"/>
  <c r="U228" i="3"/>
  <c r="T228" i="3"/>
  <c r="S228" i="3"/>
  <c r="R228" i="3"/>
  <c r="Q228" i="3"/>
  <c r="Y227" i="3"/>
  <c r="X227" i="3"/>
  <c r="W227" i="3"/>
  <c r="U227" i="3"/>
  <c r="T227" i="3"/>
  <c r="S227" i="3"/>
  <c r="R227" i="3"/>
  <c r="Q227" i="3"/>
  <c r="Y226" i="3"/>
  <c r="X226" i="3"/>
  <c r="W226" i="3"/>
  <c r="U226" i="3"/>
  <c r="T226" i="3"/>
  <c r="S226" i="3"/>
  <c r="R226" i="3"/>
  <c r="Q226" i="3"/>
  <c r="Y225" i="3"/>
  <c r="X225" i="3"/>
  <c r="W225" i="3"/>
  <c r="U225" i="3"/>
  <c r="T225" i="3"/>
  <c r="S225" i="3"/>
  <c r="R225" i="3"/>
  <c r="Q225" i="3"/>
  <c r="Y224" i="3"/>
  <c r="X224" i="3"/>
  <c r="W224" i="3"/>
  <c r="U224" i="3"/>
  <c r="T224" i="3"/>
  <c r="S224" i="3"/>
  <c r="R224" i="3"/>
  <c r="Q224" i="3"/>
  <c r="Y223" i="3"/>
  <c r="X223" i="3"/>
  <c r="W223" i="3"/>
  <c r="U223" i="3"/>
  <c r="T223" i="3"/>
  <c r="S223" i="3"/>
  <c r="R223" i="3"/>
  <c r="Q223" i="3"/>
  <c r="Y222" i="3"/>
  <c r="X222" i="3"/>
  <c r="W222" i="3"/>
  <c r="U222" i="3"/>
  <c r="T222" i="3"/>
  <c r="S222" i="3"/>
  <c r="R222" i="3"/>
  <c r="Q222" i="3"/>
  <c r="Y221" i="3"/>
  <c r="X221" i="3"/>
  <c r="W221" i="3"/>
  <c r="U221" i="3"/>
  <c r="T221" i="3"/>
  <c r="S221" i="3"/>
  <c r="R221" i="3"/>
  <c r="Q221" i="3"/>
  <c r="Y220" i="3"/>
  <c r="X220" i="3"/>
  <c r="W220" i="3"/>
  <c r="U220" i="3"/>
  <c r="T220" i="3"/>
  <c r="S220" i="3"/>
  <c r="R220" i="3"/>
  <c r="Q220" i="3"/>
  <c r="Y219" i="3"/>
  <c r="X219" i="3"/>
  <c r="W219" i="3"/>
  <c r="U219" i="3"/>
  <c r="T219" i="3"/>
  <c r="S219" i="3"/>
  <c r="R219" i="3"/>
  <c r="Q219" i="3"/>
  <c r="Y218" i="3"/>
  <c r="X218" i="3"/>
  <c r="W218" i="3"/>
  <c r="U218" i="3"/>
  <c r="T218" i="3"/>
  <c r="S218" i="3"/>
  <c r="R218" i="3"/>
  <c r="Q218" i="3"/>
  <c r="Y217" i="3"/>
  <c r="X217" i="3"/>
  <c r="W217" i="3"/>
  <c r="U217" i="3"/>
  <c r="T217" i="3"/>
  <c r="S217" i="3"/>
  <c r="R217" i="3"/>
  <c r="Q217" i="3"/>
  <c r="Y216" i="3"/>
  <c r="X216" i="3"/>
  <c r="W216" i="3"/>
  <c r="U216" i="3"/>
  <c r="T216" i="3"/>
  <c r="S216" i="3"/>
  <c r="R216" i="3"/>
  <c r="Q216" i="3"/>
  <c r="Y215" i="3"/>
  <c r="X215" i="3"/>
  <c r="W215" i="3"/>
  <c r="U215" i="3"/>
  <c r="T215" i="3"/>
  <c r="S215" i="3"/>
  <c r="R215" i="3"/>
  <c r="Q215" i="3"/>
  <c r="Y214" i="3"/>
  <c r="X214" i="3"/>
  <c r="W214" i="3"/>
  <c r="U214" i="3"/>
  <c r="T214" i="3"/>
  <c r="S214" i="3"/>
  <c r="R214" i="3"/>
  <c r="Q214" i="3"/>
  <c r="Y213" i="3"/>
  <c r="X213" i="3"/>
  <c r="W213" i="3"/>
  <c r="U213" i="3"/>
  <c r="T213" i="3"/>
  <c r="S213" i="3"/>
  <c r="R213" i="3"/>
  <c r="Q213" i="3"/>
  <c r="Y212" i="3"/>
  <c r="X212" i="3"/>
  <c r="W212" i="3"/>
  <c r="U212" i="3"/>
  <c r="T212" i="3"/>
  <c r="S212" i="3"/>
  <c r="R212" i="3"/>
  <c r="Q212" i="3"/>
  <c r="Y211" i="3"/>
  <c r="X211" i="3"/>
  <c r="W211" i="3"/>
  <c r="U211" i="3"/>
  <c r="T211" i="3"/>
  <c r="S211" i="3"/>
  <c r="R211" i="3"/>
  <c r="Q211" i="3"/>
  <c r="Y210" i="3"/>
  <c r="X210" i="3"/>
  <c r="W210" i="3"/>
  <c r="U210" i="3"/>
  <c r="T210" i="3"/>
  <c r="S210" i="3"/>
  <c r="R210" i="3"/>
  <c r="Q210" i="3"/>
  <c r="Y209" i="3"/>
  <c r="X209" i="3"/>
  <c r="W209" i="3"/>
  <c r="U209" i="3"/>
  <c r="T209" i="3"/>
  <c r="S209" i="3"/>
  <c r="R209" i="3"/>
  <c r="Q209" i="3"/>
  <c r="Y208" i="3"/>
  <c r="X208" i="3"/>
  <c r="W208" i="3"/>
  <c r="U208" i="3"/>
  <c r="T208" i="3"/>
  <c r="S208" i="3"/>
  <c r="R208" i="3"/>
  <c r="Q208" i="3"/>
  <c r="Y207" i="3"/>
  <c r="X207" i="3"/>
  <c r="W207" i="3"/>
  <c r="U207" i="3"/>
  <c r="T207" i="3"/>
  <c r="S207" i="3"/>
  <c r="R207" i="3"/>
  <c r="Q207" i="3"/>
  <c r="Y206" i="3"/>
  <c r="X206" i="3"/>
  <c r="W206" i="3"/>
  <c r="U206" i="3"/>
  <c r="T206" i="3"/>
  <c r="S206" i="3"/>
  <c r="R206" i="3"/>
  <c r="Q206" i="3"/>
  <c r="Y205" i="3"/>
  <c r="X205" i="3"/>
  <c r="W205" i="3"/>
  <c r="U205" i="3"/>
  <c r="T205" i="3"/>
  <c r="S205" i="3"/>
  <c r="R205" i="3"/>
  <c r="Q205" i="3"/>
  <c r="Y204" i="3"/>
  <c r="X204" i="3"/>
  <c r="W204" i="3"/>
  <c r="U204" i="3"/>
  <c r="T204" i="3"/>
  <c r="S204" i="3"/>
  <c r="R204" i="3"/>
  <c r="Q204" i="3"/>
  <c r="Y203" i="3"/>
  <c r="X203" i="3"/>
  <c r="W203" i="3"/>
  <c r="U203" i="3"/>
  <c r="T203" i="3"/>
  <c r="S203" i="3"/>
  <c r="R203" i="3"/>
  <c r="Q203" i="3"/>
  <c r="Y202" i="3"/>
  <c r="X202" i="3"/>
  <c r="W202" i="3"/>
  <c r="U202" i="3"/>
  <c r="T202" i="3"/>
  <c r="S202" i="3"/>
  <c r="R202" i="3"/>
  <c r="Q202" i="3"/>
  <c r="Y201" i="3"/>
  <c r="X201" i="3"/>
  <c r="W201" i="3"/>
  <c r="U201" i="3"/>
  <c r="T201" i="3"/>
  <c r="S201" i="3"/>
  <c r="R201" i="3"/>
  <c r="Q201" i="3"/>
  <c r="Y200" i="3"/>
  <c r="X200" i="3"/>
  <c r="W200" i="3"/>
  <c r="U200" i="3"/>
  <c r="T200" i="3"/>
  <c r="S200" i="3"/>
  <c r="R200" i="3"/>
  <c r="Q200" i="3"/>
  <c r="Y199" i="3"/>
  <c r="X199" i="3"/>
  <c r="W199" i="3"/>
  <c r="U199" i="3"/>
  <c r="T199" i="3"/>
  <c r="S199" i="3"/>
  <c r="R199" i="3"/>
  <c r="Q199" i="3"/>
  <c r="Y198" i="3"/>
  <c r="X198" i="3"/>
  <c r="W198" i="3"/>
  <c r="U198" i="3"/>
  <c r="T198" i="3"/>
  <c r="S198" i="3"/>
  <c r="R198" i="3"/>
  <c r="Q198" i="3"/>
  <c r="Y197" i="3"/>
  <c r="X197" i="3"/>
  <c r="W197" i="3"/>
  <c r="U197" i="3"/>
  <c r="T197" i="3"/>
  <c r="S197" i="3"/>
  <c r="R197" i="3"/>
  <c r="Q197" i="3"/>
  <c r="Y196" i="3"/>
  <c r="X196" i="3"/>
  <c r="W196" i="3"/>
  <c r="U196" i="3"/>
  <c r="T196" i="3"/>
  <c r="S196" i="3"/>
  <c r="R196" i="3"/>
  <c r="Q196" i="3"/>
  <c r="Y195" i="3"/>
  <c r="X195" i="3"/>
  <c r="W195" i="3"/>
  <c r="U195" i="3"/>
  <c r="T195" i="3"/>
  <c r="S195" i="3"/>
  <c r="R195" i="3"/>
  <c r="Q195" i="3"/>
  <c r="Y194" i="3"/>
  <c r="X194" i="3"/>
  <c r="W194" i="3"/>
  <c r="U194" i="3"/>
  <c r="T194" i="3"/>
  <c r="S194" i="3"/>
  <c r="R194" i="3"/>
  <c r="Q194" i="3"/>
  <c r="Y193" i="3"/>
  <c r="X193" i="3"/>
  <c r="W193" i="3"/>
  <c r="U193" i="3"/>
  <c r="T193" i="3"/>
  <c r="S193" i="3"/>
  <c r="R193" i="3"/>
  <c r="Q193" i="3"/>
  <c r="Y192" i="3"/>
  <c r="X192" i="3"/>
  <c r="W192" i="3"/>
  <c r="U192" i="3"/>
  <c r="T192" i="3"/>
  <c r="S192" i="3"/>
  <c r="R192" i="3"/>
  <c r="Q192" i="3"/>
  <c r="Y191" i="3"/>
  <c r="X191" i="3"/>
  <c r="W191" i="3"/>
  <c r="U191" i="3"/>
  <c r="T191" i="3"/>
  <c r="S191" i="3"/>
  <c r="R191" i="3"/>
  <c r="Q191" i="3"/>
  <c r="Y190" i="3"/>
  <c r="X190" i="3"/>
  <c r="W190" i="3"/>
  <c r="U190" i="3"/>
  <c r="T190" i="3"/>
  <c r="S190" i="3"/>
  <c r="R190" i="3"/>
  <c r="Q190" i="3"/>
  <c r="Y189" i="3"/>
  <c r="X189" i="3"/>
  <c r="W189" i="3"/>
  <c r="U189" i="3"/>
  <c r="T189" i="3"/>
  <c r="S189" i="3"/>
  <c r="R189" i="3"/>
  <c r="Q189" i="3"/>
  <c r="Y188" i="3"/>
  <c r="X188" i="3"/>
  <c r="W188" i="3"/>
  <c r="U188" i="3"/>
  <c r="T188" i="3"/>
  <c r="S188" i="3"/>
  <c r="R188" i="3"/>
  <c r="Q188" i="3"/>
  <c r="Y187" i="3"/>
  <c r="X187" i="3"/>
  <c r="W187" i="3"/>
  <c r="U187" i="3"/>
  <c r="T187" i="3"/>
  <c r="S187" i="3"/>
  <c r="R187" i="3"/>
  <c r="Q187" i="3"/>
  <c r="Y186" i="3"/>
  <c r="X186" i="3"/>
  <c r="W186" i="3"/>
  <c r="U186" i="3"/>
  <c r="T186" i="3"/>
  <c r="S186" i="3"/>
  <c r="R186" i="3"/>
  <c r="Q186" i="3"/>
  <c r="Y185" i="3"/>
  <c r="X185" i="3"/>
  <c r="W185" i="3"/>
  <c r="U185" i="3"/>
  <c r="T185" i="3"/>
  <c r="S185" i="3"/>
  <c r="R185" i="3"/>
  <c r="Q185" i="3"/>
  <c r="Y184" i="3"/>
  <c r="X184" i="3"/>
  <c r="W184" i="3"/>
  <c r="U184" i="3"/>
  <c r="T184" i="3"/>
  <c r="S184" i="3"/>
  <c r="R184" i="3"/>
  <c r="Q184" i="3"/>
  <c r="Y183" i="3"/>
  <c r="X183" i="3"/>
  <c r="W183" i="3"/>
  <c r="U183" i="3"/>
  <c r="T183" i="3"/>
  <c r="S183" i="3"/>
  <c r="R183" i="3"/>
  <c r="Q183" i="3"/>
  <c r="Y182" i="3"/>
  <c r="X182" i="3"/>
  <c r="W182" i="3"/>
  <c r="U182" i="3"/>
  <c r="T182" i="3"/>
  <c r="S182" i="3"/>
  <c r="R182" i="3"/>
  <c r="Q182" i="3"/>
  <c r="Y181" i="3"/>
  <c r="X181" i="3"/>
  <c r="W181" i="3"/>
  <c r="U181" i="3"/>
  <c r="T181" i="3"/>
  <c r="S181" i="3"/>
  <c r="R181" i="3"/>
  <c r="Q181" i="3"/>
  <c r="Y180" i="3"/>
  <c r="X180" i="3"/>
  <c r="W180" i="3"/>
  <c r="U180" i="3"/>
  <c r="T180" i="3"/>
  <c r="S180" i="3"/>
  <c r="R180" i="3"/>
  <c r="Q180" i="3"/>
  <c r="Y179" i="3"/>
  <c r="X179" i="3"/>
  <c r="W179" i="3"/>
  <c r="U179" i="3"/>
  <c r="T179" i="3"/>
  <c r="S179" i="3"/>
  <c r="R179" i="3"/>
  <c r="Q179" i="3"/>
  <c r="Y178" i="3"/>
  <c r="X178" i="3"/>
  <c r="W178" i="3"/>
  <c r="U178" i="3"/>
  <c r="T178" i="3"/>
  <c r="S178" i="3"/>
  <c r="R178" i="3"/>
  <c r="Q178" i="3"/>
  <c r="Y177" i="3"/>
  <c r="X177" i="3"/>
  <c r="W177" i="3"/>
  <c r="U177" i="3"/>
  <c r="T177" i="3"/>
  <c r="S177" i="3"/>
  <c r="R177" i="3"/>
  <c r="Q177" i="3"/>
  <c r="Y176" i="3"/>
  <c r="X176" i="3"/>
  <c r="W176" i="3"/>
  <c r="U176" i="3"/>
  <c r="T176" i="3"/>
  <c r="S176" i="3"/>
  <c r="R176" i="3"/>
  <c r="Q176" i="3"/>
  <c r="Y175" i="3"/>
  <c r="X175" i="3"/>
  <c r="W175" i="3"/>
  <c r="U175" i="3"/>
  <c r="T175" i="3"/>
  <c r="S175" i="3"/>
  <c r="R175" i="3"/>
  <c r="Q175" i="3"/>
  <c r="Y174" i="3"/>
  <c r="X174" i="3"/>
  <c r="W174" i="3"/>
  <c r="U174" i="3"/>
  <c r="T174" i="3"/>
  <c r="S174" i="3"/>
  <c r="R174" i="3"/>
  <c r="Q174" i="3"/>
  <c r="Y173" i="3"/>
  <c r="X173" i="3"/>
  <c r="W173" i="3"/>
  <c r="U173" i="3"/>
  <c r="T173" i="3"/>
  <c r="S173" i="3"/>
  <c r="R173" i="3"/>
  <c r="Q173" i="3"/>
  <c r="Y172" i="3"/>
  <c r="X172" i="3"/>
  <c r="W172" i="3"/>
  <c r="U172" i="3"/>
  <c r="T172" i="3"/>
  <c r="S172" i="3"/>
  <c r="R172" i="3"/>
  <c r="Q172" i="3"/>
  <c r="Y171" i="3"/>
  <c r="X171" i="3"/>
  <c r="W171" i="3"/>
  <c r="U171" i="3"/>
  <c r="T171" i="3"/>
  <c r="S171" i="3"/>
  <c r="R171" i="3"/>
  <c r="Q171" i="3"/>
  <c r="Y170" i="3"/>
  <c r="X170" i="3"/>
  <c r="W170" i="3"/>
  <c r="U170" i="3"/>
  <c r="T170" i="3"/>
  <c r="S170" i="3"/>
  <c r="R170" i="3"/>
  <c r="Q170" i="3"/>
  <c r="Y169" i="3"/>
  <c r="X169" i="3"/>
  <c r="W169" i="3"/>
  <c r="U169" i="3"/>
  <c r="T169" i="3"/>
  <c r="S169" i="3"/>
  <c r="R169" i="3"/>
  <c r="Q169" i="3"/>
  <c r="Y168" i="3"/>
  <c r="X168" i="3"/>
  <c r="W168" i="3"/>
  <c r="U168" i="3"/>
  <c r="T168" i="3"/>
  <c r="S168" i="3"/>
  <c r="R168" i="3"/>
  <c r="Q168" i="3"/>
  <c r="Y167" i="3"/>
  <c r="X167" i="3"/>
  <c r="W167" i="3"/>
  <c r="U167" i="3"/>
  <c r="T167" i="3"/>
  <c r="S167" i="3"/>
  <c r="R167" i="3"/>
  <c r="Q167" i="3"/>
  <c r="Y166" i="3"/>
  <c r="X166" i="3"/>
  <c r="W166" i="3"/>
  <c r="U166" i="3"/>
  <c r="T166" i="3"/>
  <c r="S166" i="3"/>
  <c r="R166" i="3"/>
  <c r="Q166" i="3"/>
  <c r="Y165" i="3"/>
  <c r="X165" i="3"/>
  <c r="W165" i="3"/>
  <c r="U165" i="3"/>
  <c r="T165" i="3"/>
  <c r="S165" i="3"/>
  <c r="R165" i="3"/>
  <c r="Q165" i="3"/>
  <c r="Y164" i="3"/>
  <c r="X164" i="3"/>
  <c r="W164" i="3"/>
  <c r="U164" i="3"/>
  <c r="T164" i="3"/>
  <c r="S164" i="3"/>
  <c r="R164" i="3"/>
  <c r="Q164" i="3"/>
  <c r="Y163" i="3"/>
  <c r="X163" i="3"/>
  <c r="W163" i="3"/>
  <c r="U163" i="3"/>
  <c r="T163" i="3"/>
  <c r="S163" i="3"/>
  <c r="R163" i="3"/>
  <c r="Q163" i="3"/>
  <c r="Y162" i="3"/>
  <c r="X162" i="3"/>
  <c r="W162" i="3"/>
  <c r="U162" i="3"/>
  <c r="T162" i="3"/>
  <c r="S162" i="3"/>
  <c r="R162" i="3"/>
  <c r="Q162" i="3"/>
  <c r="Y161" i="3"/>
  <c r="X161" i="3"/>
  <c r="W161" i="3"/>
  <c r="U161" i="3"/>
  <c r="T161" i="3"/>
  <c r="S161" i="3"/>
  <c r="R161" i="3"/>
  <c r="Q161" i="3"/>
  <c r="Y160" i="3"/>
  <c r="X160" i="3"/>
  <c r="W160" i="3"/>
  <c r="U160" i="3"/>
  <c r="T160" i="3"/>
  <c r="S160" i="3"/>
  <c r="R160" i="3"/>
  <c r="Q160" i="3"/>
  <c r="Y159" i="3"/>
  <c r="X159" i="3"/>
  <c r="W159" i="3"/>
  <c r="U159" i="3"/>
  <c r="T159" i="3"/>
  <c r="S159" i="3"/>
  <c r="R159" i="3"/>
  <c r="Q159" i="3"/>
  <c r="Y158" i="3"/>
  <c r="X158" i="3"/>
  <c r="W158" i="3"/>
  <c r="U158" i="3"/>
  <c r="T158" i="3"/>
  <c r="S158" i="3"/>
  <c r="R158" i="3"/>
  <c r="Q158" i="3"/>
  <c r="Y157" i="3"/>
  <c r="X157" i="3"/>
  <c r="W157" i="3"/>
  <c r="U157" i="3"/>
  <c r="T157" i="3"/>
  <c r="S157" i="3"/>
  <c r="R157" i="3"/>
  <c r="Q157" i="3"/>
  <c r="Y156" i="3"/>
  <c r="X156" i="3"/>
  <c r="W156" i="3"/>
  <c r="U156" i="3"/>
  <c r="T156" i="3"/>
  <c r="S156" i="3"/>
  <c r="R156" i="3"/>
  <c r="Q156" i="3"/>
  <c r="Y155" i="3"/>
  <c r="X155" i="3"/>
  <c r="W155" i="3"/>
  <c r="U155" i="3"/>
  <c r="T155" i="3"/>
  <c r="S155" i="3"/>
  <c r="R155" i="3"/>
  <c r="Q155" i="3"/>
  <c r="Y154" i="3"/>
  <c r="X154" i="3"/>
  <c r="W154" i="3"/>
  <c r="U154" i="3"/>
  <c r="T154" i="3"/>
  <c r="S154" i="3"/>
  <c r="R154" i="3"/>
  <c r="Q154" i="3"/>
  <c r="Y153" i="3"/>
  <c r="X153" i="3"/>
  <c r="W153" i="3"/>
  <c r="U153" i="3"/>
  <c r="T153" i="3"/>
  <c r="S153" i="3"/>
  <c r="R153" i="3"/>
  <c r="Q153" i="3"/>
  <c r="Y152" i="3"/>
  <c r="X152" i="3"/>
  <c r="W152" i="3"/>
  <c r="U152" i="3"/>
  <c r="T152" i="3"/>
  <c r="S152" i="3"/>
  <c r="R152" i="3"/>
  <c r="Q152" i="3"/>
  <c r="Y151" i="3"/>
  <c r="X151" i="3"/>
  <c r="W151" i="3"/>
  <c r="U151" i="3"/>
  <c r="T151" i="3"/>
  <c r="S151" i="3"/>
  <c r="R151" i="3"/>
  <c r="Q151" i="3"/>
  <c r="Y150" i="3"/>
  <c r="X150" i="3"/>
  <c r="W150" i="3"/>
  <c r="U150" i="3"/>
  <c r="T150" i="3"/>
  <c r="S150" i="3"/>
  <c r="R150" i="3"/>
  <c r="Q150" i="3"/>
  <c r="Y149" i="3"/>
  <c r="X149" i="3"/>
  <c r="W149" i="3"/>
  <c r="U149" i="3"/>
  <c r="T149" i="3"/>
  <c r="S149" i="3"/>
  <c r="R149" i="3"/>
  <c r="Q149" i="3"/>
  <c r="Y148" i="3"/>
  <c r="X148" i="3"/>
  <c r="W148" i="3"/>
  <c r="U148" i="3"/>
  <c r="T148" i="3"/>
  <c r="S148" i="3"/>
  <c r="R148" i="3"/>
  <c r="Q148" i="3"/>
  <c r="Y147" i="3"/>
  <c r="X147" i="3"/>
  <c r="W147" i="3"/>
  <c r="U147" i="3"/>
  <c r="T147" i="3"/>
  <c r="S147" i="3"/>
  <c r="R147" i="3"/>
  <c r="Q147" i="3"/>
  <c r="Y146" i="3"/>
  <c r="X146" i="3"/>
  <c r="W146" i="3"/>
  <c r="U146" i="3"/>
  <c r="T146" i="3"/>
  <c r="S146" i="3"/>
  <c r="R146" i="3"/>
  <c r="Q146" i="3"/>
  <c r="Y145" i="3"/>
  <c r="X145" i="3"/>
  <c r="W145" i="3"/>
  <c r="U145" i="3"/>
  <c r="T145" i="3"/>
  <c r="S145" i="3"/>
  <c r="R145" i="3"/>
  <c r="Q145" i="3"/>
  <c r="Y144" i="3"/>
  <c r="X144" i="3"/>
  <c r="W144" i="3"/>
  <c r="U144" i="3"/>
  <c r="T144" i="3"/>
  <c r="S144" i="3"/>
  <c r="R144" i="3"/>
  <c r="Q144" i="3"/>
  <c r="Y143" i="3"/>
  <c r="X143" i="3"/>
  <c r="W143" i="3"/>
  <c r="U143" i="3"/>
  <c r="T143" i="3"/>
  <c r="S143" i="3"/>
  <c r="R143" i="3"/>
  <c r="Q143" i="3"/>
  <c r="Y142" i="3"/>
  <c r="X142" i="3"/>
  <c r="W142" i="3"/>
  <c r="U142" i="3"/>
  <c r="T142" i="3"/>
  <c r="S142" i="3"/>
  <c r="R142" i="3"/>
  <c r="Q142" i="3"/>
  <c r="Y141" i="3"/>
  <c r="X141" i="3"/>
  <c r="W141" i="3"/>
  <c r="U141" i="3"/>
  <c r="T141" i="3"/>
  <c r="S141" i="3"/>
  <c r="R141" i="3"/>
  <c r="Q141" i="3"/>
  <c r="Y140" i="3"/>
  <c r="X140" i="3"/>
  <c r="W140" i="3"/>
  <c r="U140" i="3"/>
  <c r="T140" i="3"/>
  <c r="S140" i="3"/>
  <c r="R140" i="3"/>
  <c r="Q140" i="3"/>
  <c r="Y139" i="3"/>
  <c r="X139" i="3"/>
  <c r="W139" i="3"/>
  <c r="U139" i="3"/>
  <c r="T139" i="3"/>
  <c r="S139" i="3"/>
  <c r="R139" i="3"/>
  <c r="Q139" i="3"/>
  <c r="Y138" i="3"/>
  <c r="X138" i="3"/>
  <c r="W138" i="3"/>
  <c r="U138" i="3"/>
  <c r="T138" i="3"/>
  <c r="S138" i="3"/>
  <c r="R138" i="3"/>
  <c r="Q138" i="3"/>
  <c r="Y137" i="3"/>
  <c r="X137" i="3"/>
  <c r="W137" i="3"/>
  <c r="U137" i="3"/>
  <c r="T137" i="3"/>
  <c r="S137" i="3"/>
  <c r="R137" i="3"/>
  <c r="Q137" i="3"/>
  <c r="Y136" i="3"/>
  <c r="X136" i="3"/>
  <c r="W136" i="3"/>
  <c r="U136" i="3"/>
  <c r="T136" i="3"/>
  <c r="S136" i="3"/>
  <c r="R136" i="3"/>
  <c r="Q136" i="3"/>
  <c r="Y135" i="3"/>
  <c r="X135" i="3"/>
  <c r="W135" i="3"/>
  <c r="U135" i="3"/>
  <c r="T135" i="3"/>
  <c r="S135" i="3"/>
  <c r="R135" i="3"/>
  <c r="Q135" i="3"/>
  <c r="Y134" i="3"/>
  <c r="X134" i="3"/>
  <c r="W134" i="3"/>
  <c r="U134" i="3"/>
  <c r="T134" i="3"/>
  <c r="S134" i="3"/>
  <c r="R134" i="3"/>
  <c r="Q134" i="3"/>
  <c r="Y133" i="3"/>
  <c r="X133" i="3"/>
  <c r="W133" i="3"/>
  <c r="U133" i="3"/>
  <c r="T133" i="3"/>
  <c r="S133" i="3"/>
  <c r="R133" i="3"/>
  <c r="Q133" i="3"/>
  <c r="Y132" i="3"/>
  <c r="X132" i="3"/>
  <c r="W132" i="3"/>
  <c r="U132" i="3"/>
  <c r="T132" i="3"/>
  <c r="S132" i="3"/>
  <c r="R132" i="3"/>
  <c r="Q132" i="3"/>
  <c r="Y131" i="3"/>
  <c r="X131" i="3"/>
  <c r="W131" i="3"/>
  <c r="U131" i="3"/>
  <c r="T131" i="3"/>
  <c r="S131" i="3"/>
  <c r="R131" i="3"/>
  <c r="Q131" i="3"/>
  <c r="Y130" i="3"/>
  <c r="X130" i="3"/>
  <c r="W130" i="3"/>
  <c r="U130" i="3"/>
  <c r="T130" i="3"/>
  <c r="S130" i="3"/>
  <c r="R130" i="3"/>
  <c r="Q130" i="3"/>
  <c r="Y129" i="3"/>
  <c r="X129" i="3"/>
  <c r="W129" i="3"/>
  <c r="U129" i="3"/>
  <c r="T129" i="3"/>
  <c r="S129" i="3"/>
  <c r="R129" i="3"/>
  <c r="Q129" i="3"/>
  <c r="Y128" i="3"/>
  <c r="X128" i="3"/>
  <c r="W128" i="3"/>
  <c r="U128" i="3"/>
  <c r="T128" i="3"/>
  <c r="S128" i="3"/>
  <c r="R128" i="3"/>
  <c r="Q128" i="3"/>
  <c r="Y127" i="3"/>
  <c r="X127" i="3"/>
  <c r="W127" i="3"/>
  <c r="U127" i="3"/>
  <c r="T127" i="3"/>
  <c r="S127" i="3"/>
  <c r="R127" i="3"/>
  <c r="Q127" i="3"/>
  <c r="Y126" i="3"/>
  <c r="X126" i="3"/>
  <c r="W126" i="3"/>
  <c r="U126" i="3"/>
  <c r="T126" i="3"/>
  <c r="S126" i="3"/>
  <c r="R126" i="3"/>
  <c r="Q126" i="3"/>
  <c r="Y125" i="3"/>
  <c r="X125" i="3"/>
  <c r="W125" i="3"/>
  <c r="U125" i="3"/>
  <c r="T125" i="3"/>
  <c r="S125" i="3"/>
  <c r="R125" i="3"/>
  <c r="Q125" i="3"/>
  <c r="Y124" i="3"/>
  <c r="X124" i="3"/>
  <c r="W124" i="3"/>
  <c r="U124" i="3"/>
  <c r="T124" i="3"/>
  <c r="S124" i="3"/>
  <c r="R124" i="3"/>
  <c r="Q124" i="3"/>
  <c r="Y123" i="3"/>
  <c r="X123" i="3"/>
  <c r="W123" i="3"/>
  <c r="U123" i="3"/>
  <c r="T123" i="3"/>
  <c r="S123" i="3"/>
  <c r="R123" i="3"/>
  <c r="Q123" i="3"/>
  <c r="Y122" i="3"/>
  <c r="X122" i="3"/>
  <c r="W122" i="3"/>
  <c r="U122" i="3"/>
  <c r="T122" i="3"/>
  <c r="S122" i="3"/>
  <c r="R122" i="3"/>
  <c r="Q122" i="3"/>
  <c r="Y121" i="3"/>
  <c r="X121" i="3"/>
  <c r="W121" i="3"/>
  <c r="U121" i="3"/>
  <c r="T121" i="3"/>
  <c r="S121" i="3"/>
  <c r="R121" i="3"/>
  <c r="Q121" i="3"/>
  <c r="Y120" i="3"/>
  <c r="X120" i="3"/>
  <c r="W120" i="3"/>
  <c r="U120" i="3"/>
  <c r="T120" i="3"/>
  <c r="S120" i="3"/>
  <c r="R120" i="3"/>
  <c r="Q120" i="3"/>
  <c r="Y119" i="3"/>
  <c r="X119" i="3"/>
  <c r="W119" i="3"/>
  <c r="U119" i="3"/>
  <c r="T119" i="3"/>
  <c r="S119" i="3"/>
  <c r="R119" i="3"/>
  <c r="Q119" i="3"/>
  <c r="Y118" i="3"/>
  <c r="X118" i="3"/>
  <c r="W118" i="3"/>
  <c r="U118" i="3"/>
  <c r="T118" i="3"/>
  <c r="S118" i="3"/>
  <c r="R118" i="3"/>
  <c r="Q118" i="3"/>
  <c r="Y117" i="3"/>
  <c r="X117" i="3"/>
  <c r="W117" i="3"/>
  <c r="U117" i="3"/>
  <c r="T117" i="3"/>
  <c r="S117" i="3"/>
  <c r="R117" i="3"/>
  <c r="Q117" i="3"/>
  <c r="Y116" i="3"/>
  <c r="X116" i="3"/>
  <c r="W116" i="3"/>
  <c r="U116" i="3"/>
  <c r="T116" i="3"/>
  <c r="S116" i="3"/>
  <c r="R116" i="3"/>
  <c r="Q116" i="3"/>
  <c r="Y115" i="3"/>
  <c r="X115" i="3"/>
  <c r="W115" i="3"/>
  <c r="U115" i="3"/>
  <c r="T115" i="3"/>
  <c r="S115" i="3"/>
  <c r="R115" i="3"/>
  <c r="Q115" i="3"/>
  <c r="Y114" i="3"/>
  <c r="X114" i="3"/>
  <c r="W114" i="3"/>
  <c r="U114" i="3"/>
  <c r="T114" i="3"/>
  <c r="S114" i="3"/>
  <c r="R114" i="3"/>
  <c r="Q114" i="3"/>
  <c r="Y113" i="3"/>
  <c r="X113" i="3"/>
  <c r="W113" i="3"/>
  <c r="U113" i="3"/>
  <c r="T113" i="3"/>
  <c r="S113" i="3"/>
  <c r="R113" i="3"/>
  <c r="Q113" i="3"/>
  <c r="Y112" i="3"/>
  <c r="X112" i="3"/>
  <c r="W112" i="3"/>
  <c r="U112" i="3"/>
  <c r="T112" i="3"/>
  <c r="S112" i="3"/>
  <c r="R112" i="3"/>
  <c r="Q112" i="3"/>
  <c r="Y111" i="3"/>
  <c r="X111" i="3"/>
  <c r="W111" i="3"/>
  <c r="U111" i="3"/>
  <c r="T111" i="3"/>
  <c r="S111" i="3"/>
  <c r="R111" i="3"/>
  <c r="Q111" i="3"/>
  <c r="Y110" i="3"/>
  <c r="X110" i="3"/>
  <c r="W110" i="3"/>
  <c r="U110" i="3"/>
  <c r="T110" i="3"/>
  <c r="S110" i="3"/>
  <c r="R110" i="3"/>
  <c r="Q110" i="3"/>
  <c r="Y109" i="3"/>
  <c r="X109" i="3"/>
  <c r="W109" i="3"/>
  <c r="U109" i="3"/>
  <c r="T109" i="3"/>
  <c r="S109" i="3"/>
  <c r="R109" i="3"/>
  <c r="Q109" i="3"/>
  <c r="Y108" i="3"/>
  <c r="X108" i="3"/>
  <c r="W108" i="3"/>
  <c r="U108" i="3"/>
  <c r="T108" i="3"/>
  <c r="S108" i="3"/>
  <c r="R108" i="3"/>
  <c r="Q108" i="3"/>
  <c r="Y107" i="3"/>
  <c r="X107" i="3"/>
  <c r="W107" i="3"/>
  <c r="U107" i="3"/>
  <c r="T107" i="3"/>
  <c r="S107" i="3"/>
  <c r="R107" i="3"/>
  <c r="Q107" i="3"/>
  <c r="Y106" i="3"/>
  <c r="X106" i="3"/>
  <c r="W106" i="3"/>
  <c r="U106" i="3"/>
  <c r="T106" i="3"/>
  <c r="S106" i="3"/>
  <c r="R106" i="3"/>
  <c r="Q106" i="3"/>
  <c r="Y105" i="3"/>
  <c r="X105" i="3"/>
  <c r="W105" i="3"/>
  <c r="U105" i="3"/>
  <c r="T105" i="3"/>
  <c r="S105" i="3"/>
  <c r="R105" i="3"/>
  <c r="Q105" i="3"/>
  <c r="Y104" i="3"/>
  <c r="X104" i="3"/>
  <c r="W104" i="3"/>
  <c r="U104" i="3"/>
  <c r="T104" i="3"/>
  <c r="S104" i="3"/>
  <c r="R104" i="3"/>
  <c r="Q104" i="3"/>
  <c r="Y103" i="3"/>
  <c r="X103" i="3"/>
  <c r="W103" i="3"/>
  <c r="U103" i="3"/>
  <c r="T103" i="3"/>
  <c r="S103" i="3"/>
  <c r="R103" i="3"/>
  <c r="Q103" i="3"/>
  <c r="Y102" i="3"/>
  <c r="X102" i="3"/>
  <c r="W102" i="3"/>
  <c r="U102" i="3"/>
  <c r="T102" i="3"/>
  <c r="S102" i="3"/>
  <c r="R102" i="3"/>
  <c r="Q102" i="3"/>
  <c r="Y101" i="3"/>
  <c r="X101" i="3"/>
  <c r="W101" i="3"/>
  <c r="U101" i="3"/>
  <c r="T101" i="3"/>
  <c r="S101" i="3"/>
  <c r="R101" i="3"/>
  <c r="Q101" i="3"/>
  <c r="Y100" i="3"/>
  <c r="X100" i="3"/>
  <c r="W100" i="3"/>
  <c r="U100" i="3"/>
  <c r="T100" i="3"/>
  <c r="S100" i="3"/>
  <c r="R100" i="3"/>
  <c r="Q100" i="3"/>
  <c r="Y99" i="3"/>
  <c r="X99" i="3"/>
  <c r="W99" i="3"/>
  <c r="U99" i="3"/>
  <c r="T99" i="3"/>
  <c r="S99" i="3"/>
  <c r="R99" i="3"/>
  <c r="Q99" i="3"/>
  <c r="Y98" i="3"/>
  <c r="X98" i="3"/>
  <c r="W98" i="3"/>
  <c r="U98" i="3"/>
  <c r="T98" i="3"/>
  <c r="S98" i="3"/>
  <c r="R98" i="3"/>
  <c r="Q98" i="3"/>
  <c r="Y97" i="3"/>
  <c r="X97" i="3"/>
  <c r="W97" i="3"/>
  <c r="U97" i="3"/>
  <c r="T97" i="3"/>
  <c r="S97" i="3"/>
  <c r="R97" i="3"/>
  <c r="Q97" i="3"/>
  <c r="Y96" i="3"/>
  <c r="X96" i="3"/>
  <c r="W96" i="3"/>
  <c r="U96" i="3"/>
  <c r="T96" i="3"/>
  <c r="S96" i="3"/>
  <c r="R96" i="3"/>
  <c r="Q96" i="3"/>
  <c r="Y95" i="3"/>
  <c r="X95" i="3"/>
  <c r="W95" i="3"/>
  <c r="U95" i="3"/>
  <c r="T95" i="3"/>
  <c r="S95" i="3"/>
  <c r="R95" i="3"/>
  <c r="Q95" i="3"/>
  <c r="Y94" i="3"/>
  <c r="X94" i="3"/>
  <c r="W94" i="3"/>
  <c r="U94" i="3"/>
  <c r="T94" i="3"/>
  <c r="S94" i="3"/>
  <c r="R94" i="3"/>
  <c r="Q94" i="3"/>
  <c r="Y93" i="3"/>
  <c r="X93" i="3"/>
  <c r="W93" i="3"/>
  <c r="U93" i="3"/>
  <c r="T93" i="3"/>
  <c r="S93" i="3"/>
  <c r="R93" i="3"/>
  <c r="Q93" i="3"/>
  <c r="Y92" i="3"/>
  <c r="X92" i="3"/>
  <c r="W92" i="3"/>
  <c r="U92" i="3"/>
  <c r="T92" i="3"/>
  <c r="S92" i="3"/>
  <c r="R92" i="3"/>
  <c r="Q92" i="3"/>
  <c r="Y91" i="3"/>
  <c r="X91" i="3"/>
  <c r="W91" i="3"/>
  <c r="U91" i="3"/>
  <c r="T91" i="3"/>
  <c r="S91" i="3"/>
  <c r="R91" i="3"/>
  <c r="Q91" i="3"/>
  <c r="Y90" i="3"/>
  <c r="X90" i="3"/>
  <c r="W90" i="3"/>
  <c r="U90" i="3"/>
  <c r="T90" i="3"/>
  <c r="S90" i="3"/>
  <c r="R90" i="3"/>
  <c r="Q90" i="3"/>
  <c r="Y89" i="3"/>
  <c r="X89" i="3"/>
  <c r="W89" i="3"/>
  <c r="U89" i="3"/>
  <c r="T89" i="3"/>
  <c r="S89" i="3"/>
  <c r="R89" i="3"/>
  <c r="Q89" i="3"/>
  <c r="Y88" i="3"/>
  <c r="X88" i="3"/>
  <c r="W88" i="3"/>
  <c r="U88" i="3"/>
  <c r="T88" i="3"/>
  <c r="S88" i="3"/>
  <c r="R88" i="3"/>
  <c r="Q88" i="3"/>
  <c r="Y87" i="3"/>
  <c r="X87" i="3"/>
  <c r="W87" i="3"/>
  <c r="U87" i="3"/>
  <c r="T87" i="3"/>
  <c r="S87" i="3"/>
  <c r="R87" i="3"/>
  <c r="Q87" i="3"/>
  <c r="Y86" i="3"/>
  <c r="X86" i="3"/>
  <c r="W86" i="3"/>
  <c r="U86" i="3"/>
  <c r="T86" i="3"/>
  <c r="S86" i="3"/>
  <c r="R86" i="3"/>
  <c r="Q86" i="3"/>
  <c r="Y85" i="3"/>
  <c r="X85" i="3"/>
  <c r="W85" i="3"/>
  <c r="U85" i="3"/>
  <c r="T85" i="3"/>
  <c r="S85" i="3"/>
  <c r="R85" i="3"/>
  <c r="Q85" i="3"/>
  <c r="Y84" i="3"/>
  <c r="X84" i="3"/>
  <c r="W84" i="3"/>
  <c r="U84" i="3"/>
  <c r="T84" i="3"/>
  <c r="S84" i="3"/>
  <c r="R84" i="3"/>
  <c r="Q84" i="3"/>
  <c r="Y83" i="3"/>
  <c r="X83" i="3"/>
  <c r="W83" i="3"/>
  <c r="U83" i="3"/>
  <c r="T83" i="3"/>
  <c r="S83" i="3"/>
  <c r="R83" i="3"/>
  <c r="Q83" i="3"/>
  <c r="Y82" i="3"/>
  <c r="X82" i="3"/>
  <c r="W82" i="3"/>
  <c r="U82" i="3"/>
  <c r="T82" i="3"/>
  <c r="S82" i="3"/>
  <c r="R82" i="3"/>
  <c r="Q82" i="3"/>
  <c r="Y81" i="3"/>
  <c r="X81" i="3"/>
  <c r="W81" i="3"/>
  <c r="U81" i="3"/>
  <c r="T81" i="3"/>
  <c r="S81" i="3"/>
  <c r="R81" i="3"/>
  <c r="Q81" i="3"/>
  <c r="Y80" i="3"/>
  <c r="X80" i="3"/>
  <c r="W80" i="3"/>
  <c r="U80" i="3"/>
  <c r="T80" i="3"/>
  <c r="S80" i="3"/>
  <c r="R80" i="3"/>
  <c r="Q80" i="3"/>
  <c r="Y79" i="3"/>
  <c r="X79" i="3"/>
  <c r="W79" i="3"/>
  <c r="U79" i="3"/>
  <c r="T79" i="3"/>
  <c r="S79" i="3"/>
  <c r="R79" i="3"/>
  <c r="Q79" i="3"/>
  <c r="Y78" i="3"/>
  <c r="X78" i="3"/>
  <c r="W78" i="3"/>
  <c r="U78" i="3"/>
  <c r="T78" i="3"/>
  <c r="S78" i="3"/>
  <c r="R78" i="3"/>
  <c r="Q78" i="3"/>
  <c r="Y77" i="3"/>
  <c r="X77" i="3"/>
  <c r="W77" i="3"/>
  <c r="U77" i="3"/>
  <c r="T77" i="3"/>
  <c r="S77" i="3"/>
  <c r="R77" i="3"/>
  <c r="Q77" i="3"/>
  <c r="Y76" i="3"/>
  <c r="X76" i="3"/>
  <c r="W76" i="3"/>
  <c r="U76" i="3"/>
  <c r="T76" i="3"/>
  <c r="S76" i="3"/>
  <c r="R76" i="3"/>
  <c r="Q76" i="3"/>
  <c r="Y75" i="3"/>
  <c r="X75" i="3"/>
  <c r="W75" i="3"/>
  <c r="U75" i="3"/>
  <c r="T75" i="3"/>
  <c r="S75" i="3"/>
  <c r="R75" i="3"/>
  <c r="Q75" i="3"/>
  <c r="Y74" i="3"/>
  <c r="X74" i="3"/>
  <c r="W74" i="3"/>
  <c r="U74" i="3"/>
  <c r="T74" i="3"/>
  <c r="S74" i="3"/>
  <c r="R74" i="3"/>
  <c r="Q74" i="3"/>
  <c r="Y73" i="3"/>
  <c r="X73" i="3"/>
  <c r="W73" i="3"/>
  <c r="U73" i="3"/>
  <c r="T73" i="3"/>
  <c r="S73" i="3"/>
  <c r="R73" i="3"/>
  <c r="Q73" i="3"/>
  <c r="Y72" i="3"/>
  <c r="X72" i="3"/>
  <c r="W72" i="3"/>
  <c r="U72" i="3"/>
  <c r="T72" i="3"/>
  <c r="S72" i="3"/>
  <c r="R72" i="3"/>
  <c r="Q72" i="3"/>
  <c r="Y71" i="3"/>
  <c r="X71" i="3"/>
  <c r="W71" i="3"/>
  <c r="U71" i="3"/>
  <c r="T71" i="3"/>
  <c r="S71" i="3"/>
  <c r="R71" i="3"/>
  <c r="Q71" i="3"/>
  <c r="Y70" i="3"/>
  <c r="X70" i="3"/>
  <c r="W70" i="3"/>
  <c r="U70" i="3"/>
  <c r="T70" i="3"/>
  <c r="S70" i="3"/>
  <c r="R70" i="3"/>
  <c r="Q70" i="3"/>
  <c r="Y69" i="3"/>
  <c r="X69" i="3"/>
  <c r="W69" i="3"/>
  <c r="U69" i="3"/>
  <c r="T69" i="3"/>
  <c r="S69" i="3"/>
  <c r="R69" i="3"/>
  <c r="Q69" i="3"/>
  <c r="Y68" i="3"/>
  <c r="X68" i="3"/>
  <c r="W68" i="3"/>
  <c r="U68" i="3"/>
  <c r="T68" i="3"/>
  <c r="S68" i="3"/>
  <c r="R68" i="3"/>
  <c r="Q68" i="3"/>
  <c r="Y67" i="3"/>
  <c r="X67" i="3"/>
  <c r="W67" i="3"/>
  <c r="U67" i="3"/>
  <c r="T67" i="3"/>
  <c r="S67" i="3"/>
  <c r="R67" i="3"/>
  <c r="Q67" i="3"/>
  <c r="Y66" i="3"/>
  <c r="X66" i="3"/>
  <c r="W66" i="3"/>
  <c r="U66" i="3"/>
  <c r="T66" i="3"/>
  <c r="S66" i="3"/>
  <c r="R66" i="3"/>
  <c r="Q66" i="3"/>
  <c r="Y65" i="3"/>
  <c r="X65" i="3"/>
  <c r="W65" i="3"/>
  <c r="U65" i="3"/>
  <c r="T65" i="3"/>
  <c r="S65" i="3"/>
  <c r="R65" i="3"/>
  <c r="Q65" i="3"/>
  <c r="Y64" i="3"/>
  <c r="X64" i="3"/>
  <c r="W64" i="3"/>
  <c r="U64" i="3"/>
  <c r="T64" i="3"/>
  <c r="S64" i="3"/>
  <c r="R64" i="3"/>
  <c r="Q64" i="3"/>
  <c r="Y63" i="3"/>
  <c r="X63" i="3"/>
  <c r="W63" i="3"/>
  <c r="U63" i="3"/>
  <c r="T63" i="3"/>
  <c r="S63" i="3"/>
  <c r="R63" i="3"/>
  <c r="Q63" i="3"/>
  <c r="Y62" i="3"/>
  <c r="X62" i="3"/>
  <c r="W62" i="3"/>
  <c r="U62" i="3"/>
  <c r="T62" i="3"/>
  <c r="S62" i="3"/>
  <c r="R62" i="3"/>
  <c r="Q62" i="3"/>
  <c r="Y61" i="3"/>
  <c r="X61" i="3"/>
  <c r="W61" i="3"/>
  <c r="U61" i="3"/>
  <c r="T61" i="3"/>
  <c r="S61" i="3"/>
  <c r="R61" i="3"/>
  <c r="Q61" i="3"/>
  <c r="Y60" i="3"/>
  <c r="X60" i="3"/>
  <c r="W60" i="3"/>
  <c r="U60" i="3"/>
  <c r="T60" i="3"/>
  <c r="S60" i="3"/>
  <c r="R60" i="3"/>
  <c r="Q60" i="3"/>
  <c r="Y59" i="3"/>
  <c r="X59" i="3"/>
  <c r="W59" i="3"/>
  <c r="U59" i="3"/>
  <c r="T59" i="3"/>
  <c r="S59" i="3"/>
  <c r="R59" i="3"/>
  <c r="Q59" i="3"/>
  <c r="Y58" i="3"/>
  <c r="X58" i="3"/>
  <c r="W58" i="3"/>
  <c r="U58" i="3"/>
  <c r="T58" i="3"/>
  <c r="S58" i="3"/>
  <c r="R58" i="3"/>
  <c r="Q58" i="3"/>
  <c r="Y57" i="3"/>
  <c r="X57" i="3"/>
  <c r="W57" i="3"/>
  <c r="U57" i="3"/>
  <c r="T57" i="3"/>
  <c r="S57" i="3"/>
  <c r="R57" i="3"/>
  <c r="Q57" i="3"/>
  <c r="Y56" i="3"/>
  <c r="X56" i="3"/>
  <c r="W56" i="3"/>
  <c r="U56" i="3"/>
  <c r="T56" i="3"/>
  <c r="S56" i="3"/>
  <c r="R56" i="3"/>
  <c r="Q56" i="3"/>
  <c r="Y55" i="3"/>
  <c r="X55" i="3"/>
  <c r="W55" i="3"/>
  <c r="U55" i="3"/>
  <c r="T55" i="3"/>
  <c r="S55" i="3"/>
  <c r="R55" i="3"/>
  <c r="Q55" i="3"/>
  <c r="Y54" i="3"/>
  <c r="X54" i="3"/>
  <c r="W54" i="3"/>
  <c r="U54" i="3"/>
  <c r="T54" i="3"/>
  <c r="S54" i="3"/>
  <c r="R54" i="3"/>
  <c r="Q54" i="3"/>
  <c r="Y53" i="3"/>
  <c r="X53" i="3"/>
  <c r="W53" i="3"/>
  <c r="U53" i="3"/>
  <c r="T53" i="3"/>
  <c r="S53" i="3"/>
  <c r="R53" i="3"/>
  <c r="Q53" i="3"/>
  <c r="Y52" i="3"/>
  <c r="X52" i="3"/>
  <c r="W52" i="3"/>
  <c r="U52" i="3"/>
  <c r="T52" i="3"/>
  <c r="S52" i="3"/>
  <c r="R52" i="3"/>
  <c r="Q52" i="3"/>
  <c r="Y51" i="3"/>
  <c r="X51" i="3"/>
  <c r="W51" i="3"/>
  <c r="U51" i="3"/>
  <c r="T51" i="3"/>
  <c r="S51" i="3"/>
  <c r="R51" i="3"/>
  <c r="Q51" i="3"/>
  <c r="Y50" i="3"/>
  <c r="X50" i="3"/>
  <c r="W50" i="3"/>
  <c r="U50" i="3"/>
  <c r="T50" i="3"/>
  <c r="S50" i="3"/>
  <c r="R50" i="3"/>
  <c r="Q50" i="3"/>
  <c r="Y49" i="3"/>
  <c r="X49" i="3"/>
  <c r="W49" i="3"/>
  <c r="U49" i="3"/>
  <c r="T49" i="3"/>
  <c r="S49" i="3"/>
  <c r="R49" i="3"/>
  <c r="Q49" i="3"/>
  <c r="Y48" i="3"/>
  <c r="X48" i="3"/>
  <c r="W48" i="3"/>
  <c r="U48" i="3"/>
  <c r="T48" i="3"/>
  <c r="S48" i="3"/>
  <c r="R48" i="3"/>
  <c r="Q48" i="3"/>
  <c r="Y47" i="3"/>
  <c r="X47" i="3"/>
  <c r="W47" i="3"/>
  <c r="U47" i="3"/>
  <c r="T47" i="3"/>
  <c r="S47" i="3"/>
  <c r="R47" i="3"/>
  <c r="Q47" i="3"/>
  <c r="Y46" i="3"/>
  <c r="X46" i="3"/>
  <c r="W46" i="3"/>
  <c r="U46" i="3"/>
  <c r="T46" i="3"/>
  <c r="S46" i="3"/>
  <c r="R46" i="3"/>
  <c r="Q46" i="3"/>
  <c r="Y45" i="3"/>
  <c r="X45" i="3"/>
  <c r="W45" i="3"/>
  <c r="U45" i="3"/>
  <c r="T45" i="3"/>
  <c r="S45" i="3"/>
  <c r="R45" i="3"/>
  <c r="Q45" i="3"/>
  <c r="Y44" i="3"/>
  <c r="X44" i="3"/>
  <c r="W44" i="3"/>
  <c r="U44" i="3"/>
  <c r="T44" i="3"/>
  <c r="S44" i="3"/>
  <c r="R44" i="3"/>
  <c r="Q44" i="3"/>
  <c r="Y43" i="3"/>
  <c r="X43" i="3"/>
  <c r="W43" i="3"/>
  <c r="U43" i="3"/>
  <c r="T43" i="3"/>
  <c r="S43" i="3"/>
  <c r="R43" i="3"/>
  <c r="Q43" i="3"/>
  <c r="Y42" i="3"/>
  <c r="X42" i="3"/>
  <c r="W42" i="3"/>
  <c r="U42" i="3"/>
  <c r="T42" i="3"/>
  <c r="S42" i="3"/>
  <c r="R42" i="3"/>
  <c r="Q42" i="3"/>
  <c r="Y41" i="3"/>
  <c r="X41" i="3"/>
  <c r="W41" i="3"/>
  <c r="U41" i="3"/>
  <c r="T41" i="3"/>
  <c r="S41" i="3"/>
  <c r="R41" i="3"/>
  <c r="Q41" i="3"/>
  <c r="Y40" i="3"/>
  <c r="X40" i="3"/>
  <c r="W40" i="3"/>
  <c r="U40" i="3"/>
  <c r="T40" i="3"/>
  <c r="S40" i="3"/>
  <c r="R40" i="3"/>
  <c r="Q40" i="3"/>
  <c r="Y39" i="3"/>
  <c r="X39" i="3"/>
  <c r="W39" i="3"/>
  <c r="U39" i="3"/>
  <c r="T39" i="3"/>
  <c r="S39" i="3"/>
  <c r="R39" i="3"/>
  <c r="Q39" i="3"/>
  <c r="Y38" i="3"/>
  <c r="X38" i="3"/>
  <c r="W38" i="3"/>
  <c r="U38" i="3"/>
  <c r="T38" i="3"/>
  <c r="S38" i="3"/>
  <c r="R38" i="3"/>
  <c r="Q38" i="3"/>
  <c r="Y37" i="3"/>
  <c r="X37" i="3"/>
  <c r="W37" i="3"/>
  <c r="U37" i="3"/>
  <c r="T37" i="3"/>
  <c r="S37" i="3"/>
  <c r="R37" i="3"/>
  <c r="Q37" i="3"/>
  <c r="Y36" i="3"/>
  <c r="X36" i="3"/>
  <c r="W36" i="3"/>
  <c r="U36" i="3"/>
  <c r="T36" i="3"/>
  <c r="S36" i="3"/>
  <c r="R36" i="3"/>
  <c r="Q36" i="3"/>
  <c r="Y35" i="3"/>
  <c r="X35" i="3"/>
  <c r="W35" i="3"/>
  <c r="U35" i="3"/>
  <c r="T35" i="3"/>
  <c r="S35" i="3"/>
  <c r="R35" i="3"/>
  <c r="Q35" i="3"/>
  <c r="Y34" i="3"/>
  <c r="X34" i="3"/>
  <c r="W34" i="3"/>
  <c r="U34" i="3"/>
  <c r="T34" i="3"/>
  <c r="S34" i="3"/>
  <c r="R34" i="3"/>
  <c r="Q34" i="3"/>
  <c r="Y33" i="3"/>
  <c r="X33" i="3"/>
  <c r="W33" i="3"/>
  <c r="U33" i="3"/>
  <c r="T33" i="3"/>
  <c r="S33" i="3"/>
  <c r="R33" i="3"/>
  <c r="Q33" i="3"/>
  <c r="Y32" i="3"/>
  <c r="X32" i="3"/>
  <c r="W32" i="3"/>
  <c r="U32" i="3"/>
  <c r="T32" i="3"/>
  <c r="S32" i="3"/>
  <c r="R32" i="3"/>
  <c r="Q32" i="3"/>
  <c r="Y31" i="3"/>
  <c r="X31" i="3"/>
  <c r="W31" i="3"/>
  <c r="U31" i="3"/>
  <c r="T31" i="3"/>
  <c r="S31" i="3"/>
  <c r="R31" i="3"/>
  <c r="Q31" i="3"/>
  <c r="Y30" i="3"/>
  <c r="X30" i="3"/>
  <c r="W30" i="3"/>
  <c r="U30" i="3"/>
  <c r="T30" i="3"/>
  <c r="S30" i="3"/>
  <c r="R30" i="3"/>
  <c r="Q30" i="3"/>
  <c r="Y29" i="3"/>
  <c r="X29" i="3"/>
  <c r="W29" i="3"/>
  <c r="U29" i="3"/>
  <c r="T29" i="3"/>
  <c r="S29" i="3"/>
  <c r="R29" i="3"/>
  <c r="Q29" i="3"/>
  <c r="Y28" i="3"/>
  <c r="X28" i="3"/>
  <c r="W28" i="3"/>
  <c r="U28" i="3"/>
  <c r="T28" i="3"/>
  <c r="S28" i="3"/>
  <c r="R28" i="3"/>
  <c r="Q28" i="3"/>
  <c r="Y27" i="3"/>
  <c r="X27" i="3"/>
  <c r="W27" i="3"/>
  <c r="U27" i="3"/>
  <c r="T27" i="3"/>
  <c r="S27" i="3"/>
  <c r="R27" i="3"/>
  <c r="Q27" i="3"/>
  <c r="Y26" i="3"/>
  <c r="X26" i="3"/>
  <c r="W26" i="3"/>
  <c r="U26" i="3"/>
  <c r="T26" i="3"/>
  <c r="S26" i="3"/>
  <c r="R26" i="3"/>
  <c r="Q26" i="3"/>
  <c r="Y25" i="3"/>
  <c r="X25" i="3"/>
  <c r="W25" i="3"/>
  <c r="U25" i="3"/>
  <c r="T25" i="3"/>
  <c r="S25" i="3"/>
  <c r="R25" i="3"/>
  <c r="Q25" i="3"/>
  <c r="Y24" i="3"/>
  <c r="X24" i="3"/>
  <c r="W24" i="3"/>
  <c r="U24" i="3"/>
  <c r="T24" i="3"/>
  <c r="S24" i="3"/>
  <c r="R24" i="3"/>
  <c r="Q24" i="3"/>
  <c r="Y23" i="3"/>
  <c r="X23" i="3"/>
  <c r="W23" i="3"/>
  <c r="U23" i="3"/>
  <c r="T23" i="3"/>
  <c r="S23" i="3"/>
  <c r="R23" i="3"/>
  <c r="Q23" i="3"/>
  <c r="Y22" i="3"/>
  <c r="X22" i="3"/>
  <c r="W22" i="3"/>
  <c r="U22" i="3"/>
  <c r="T22" i="3"/>
  <c r="S22" i="3"/>
  <c r="R22" i="3"/>
  <c r="Q22" i="3"/>
  <c r="Y21" i="3"/>
  <c r="X21" i="3"/>
  <c r="W21" i="3"/>
  <c r="U21" i="3"/>
  <c r="T21" i="3"/>
  <c r="S21" i="3"/>
  <c r="R21" i="3"/>
  <c r="Q21" i="3"/>
  <c r="Y20" i="3"/>
  <c r="X20" i="3"/>
  <c r="W20" i="3"/>
  <c r="U20" i="3"/>
  <c r="T20" i="3"/>
  <c r="S20" i="3"/>
  <c r="R20" i="3"/>
  <c r="Q20" i="3"/>
  <c r="Y19" i="3"/>
  <c r="X19" i="3"/>
  <c r="W19" i="3"/>
  <c r="U19" i="3"/>
  <c r="T19" i="3"/>
  <c r="S19" i="3"/>
  <c r="R19" i="3"/>
  <c r="Q19" i="3"/>
  <c r="Y18" i="3"/>
  <c r="X18" i="3"/>
  <c r="W18" i="3"/>
  <c r="U18" i="3"/>
  <c r="T18" i="3"/>
  <c r="S18" i="3"/>
  <c r="R18" i="3"/>
  <c r="Q18" i="3"/>
  <c r="Y17" i="3"/>
  <c r="X17" i="3"/>
  <c r="W17" i="3"/>
  <c r="U17" i="3"/>
  <c r="T17" i="3"/>
  <c r="S17" i="3"/>
  <c r="R17" i="3"/>
  <c r="Q17" i="3"/>
  <c r="Y16" i="3"/>
  <c r="X16" i="3"/>
  <c r="W16" i="3"/>
  <c r="U16" i="3"/>
  <c r="T16" i="3"/>
  <c r="S16" i="3"/>
  <c r="R16" i="3"/>
  <c r="Q16" i="3"/>
  <c r="Y15" i="3"/>
  <c r="X15" i="3"/>
  <c r="W15" i="3"/>
  <c r="U15" i="3"/>
  <c r="T15" i="3"/>
  <c r="S15" i="3"/>
  <c r="R15" i="3"/>
  <c r="Q15" i="3"/>
  <c r="Y14" i="3"/>
  <c r="X14" i="3"/>
  <c r="W14" i="3"/>
  <c r="U14" i="3"/>
  <c r="T14" i="3"/>
  <c r="S14" i="3"/>
  <c r="R14" i="3"/>
  <c r="Q14" i="3"/>
  <c r="Y13" i="3"/>
  <c r="X13" i="3"/>
  <c r="W13" i="3"/>
  <c r="U13" i="3"/>
  <c r="T13" i="3"/>
  <c r="S13" i="3"/>
  <c r="R13" i="3"/>
  <c r="Q13" i="3"/>
  <c r="Y12" i="3"/>
  <c r="X12" i="3"/>
  <c r="W12" i="3"/>
  <c r="U12" i="3"/>
  <c r="T12" i="3"/>
  <c r="S12" i="3"/>
  <c r="R12" i="3"/>
  <c r="Q12" i="3"/>
  <c r="Y11" i="3"/>
  <c r="X11" i="3"/>
  <c r="W11" i="3"/>
  <c r="U11" i="3"/>
  <c r="T11" i="3"/>
  <c r="S11" i="3"/>
  <c r="R11" i="3"/>
  <c r="Q11" i="3"/>
  <c r="Y10" i="3"/>
  <c r="X10" i="3"/>
  <c r="W10" i="3"/>
  <c r="U10" i="3"/>
  <c r="T10" i="3"/>
  <c r="S10" i="3"/>
  <c r="R10" i="3"/>
  <c r="Q10" i="3"/>
  <c r="Y9" i="3"/>
  <c r="X9" i="3"/>
  <c r="W9" i="3"/>
  <c r="U9" i="3"/>
  <c r="T9" i="3"/>
  <c r="S9" i="3"/>
  <c r="R9" i="3"/>
  <c r="Q9" i="3"/>
  <c r="Y8" i="3"/>
  <c r="X8" i="3"/>
  <c r="W8" i="3"/>
  <c r="U8" i="3"/>
  <c r="T8" i="3"/>
  <c r="S8" i="3"/>
  <c r="R8" i="3"/>
  <c r="Q8" i="3"/>
  <c r="Y7" i="3"/>
  <c r="X7" i="3"/>
  <c r="W7" i="3"/>
  <c r="U7" i="3"/>
  <c r="T7" i="3"/>
  <c r="S7" i="3"/>
  <c r="R7" i="3"/>
  <c r="Q7" i="3"/>
  <c r="Y6" i="3"/>
  <c r="X6" i="3"/>
  <c r="W6" i="3"/>
  <c r="U6" i="3"/>
  <c r="T6" i="3"/>
  <c r="S6" i="3"/>
  <c r="R6" i="3"/>
  <c r="Q6" i="3"/>
  <c r="Y5" i="3"/>
  <c r="X5" i="3"/>
  <c r="W5" i="3"/>
  <c r="U5" i="3"/>
  <c r="T5" i="3"/>
  <c r="S5" i="3"/>
  <c r="R5" i="3"/>
  <c r="Q5" i="3"/>
  <c r="Y4" i="3"/>
  <c r="X4" i="3"/>
  <c r="W4" i="3"/>
  <c r="U4" i="3"/>
  <c r="T4" i="3"/>
  <c r="S4" i="3"/>
  <c r="R4" i="3"/>
  <c r="Q4" i="3"/>
  <c r="Y3" i="3"/>
  <c r="X3" i="3"/>
  <c r="W3" i="3"/>
  <c r="U3" i="3"/>
  <c r="T3" i="3"/>
  <c r="S3" i="3"/>
  <c r="R3" i="3"/>
  <c r="Q3" i="3"/>
  <c r="Y2" i="3"/>
  <c r="C10" i="13" s="1"/>
  <c r="X2" i="3"/>
  <c r="C9" i="13" s="1"/>
  <c r="W2" i="3"/>
  <c r="C8" i="13" s="1"/>
  <c r="U2" i="3"/>
  <c r="C7" i="13" s="1"/>
  <c r="T2" i="3"/>
  <c r="C6" i="13" s="1"/>
  <c r="S2" i="3"/>
  <c r="C5" i="13" s="1"/>
  <c r="R2" i="3"/>
  <c r="Q2" i="3"/>
  <c r="C3" i="13" s="1"/>
  <c r="U258" i="16" l="1"/>
  <c r="R241" i="16"/>
  <c r="AA245" i="16"/>
  <c r="M254" i="16"/>
  <c r="O257" i="16"/>
  <c r="S251" i="16"/>
  <c r="AF241" i="16"/>
  <c r="R237" i="16"/>
  <c r="L243" i="16"/>
  <c r="K249" i="16"/>
  <c r="AA253" i="16"/>
  <c r="J241" i="16"/>
  <c r="AH243" i="16"/>
  <c r="AC248" i="16"/>
  <c r="W249" i="16"/>
  <c r="U252" i="16"/>
  <c r="C4" i="13"/>
  <c r="Z237" i="16"/>
  <c r="Z238" i="16"/>
  <c r="Q249" i="16"/>
  <c r="AC249" i="16"/>
  <c r="Q250" i="16"/>
  <c r="AA255" i="16"/>
  <c r="K259" i="16"/>
  <c r="J237" i="16"/>
  <c r="AD237" i="16"/>
  <c r="W241" i="16"/>
  <c r="R245" i="16"/>
  <c r="M248" i="16"/>
  <c r="S249" i="16"/>
  <c r="AF249" i="16"/>
  <c r="K253" i="16"/>
  <c r="AE255" i="16"/>
  <c r="O259" i="16"/>
  <c r="AE261" i="16"/>
  <c r="S237" i="16"/>
  <c r="AF248" i="16"/>
  <c r="L249" i="16"/>
  <c r="AA249" i="16"/>
  <c r="AE253" i="16"/>
  <c r="O255" i="16"/>
  <c r="L237" i="16"/>
  <c r="W237" i="16"/>
  <c r="AE237" i="16"/>
  <c r="L238" i="16"/>
  <c r="AB238" i="16"/>
  <c r="K241" i="16"/>
  <c r="Z241" i="16"/>
  <c r="S243" i="16"/>
  <c r="K245" i="16"/>
  <c r="S245" i="16"/>
  <c r="AD245" i="16"/>
  <c r="V246" i="16"/>
  <c r="AF247" i="16"/>
  <c r="P248" i="16"/>
  <c r="P249" i="16"/>
  <c r="X249" i="16"/>
  <c r="AG249" i="16"/>
  <c r="U250" i="16"/>
  <c r="O253" i="16"/>
  <c r="W255" i="16"/>
  <c r="AE257" i="16"/>
  <c r="AA259" i="16"/>
  <c r="M260" i="16"/>
  <c r="O237" i="16"/>
  <c r="X237" i="16"/>
  <c r="P238" i="16"/>
  <c r="P241" i="16"/>
  <c r="L245" i="16"/>
  <c r="W245" i="16"/>
  <c r="AF245" i="16"/>
  <c r="J246" i="16"/>
  <c r="Z246" i="16"/>
  <c r="K247" i="16"/>
  <c r="X248" i="16"/>
  <c r="W253" i="16"/>
  <c r="AE259" i="16"/>
  <c r="Q260" i="16"/>
  <c r="O261" i="16"/>
  <c r="P245" i="16"/>
  <c r="X245" i="16"/>
  <c r="L246" i="16"/>
  <c r="AG246" i="16"/>
  <c r="R247" i="16"/>
  <c r="AG260" i="16"/>
  <c r="M2" i="17"/>
  <c r="M3" i="17"/>
  <c r="M4" i="17"/>
  <c r="M5" i="17"/>
  <c r="M6" i="17"/>
  <c r="M7" i="17"/>
  <c r="M8" i="17"/>
  <c r="M9" i="17"/>
  <c r="M10" i="17"/>
  <c r="M11" i="17"/>
  <c r="M12" i="17"/>
  <c r="M13" i="17"/>
  <c r="M14" i="17"/>
  <c r="M15" i="17"/>
  <c r="M16" i="17"/>
  <c r="M17" i="17"/>
  <c r="M18" i="17"/>
  <c r="M19" i="17"/>
  <c r="M20" i="17"/>
  <c r="M21" i="17"/>
  <c r="M22" i="17"/>
  <c r="M23" i="17"/>
  <c r="M24" i="17"/>
  <c r="M25" i="17"/>
  <c r="M26" i="17"/>
  <c r="M27" i="17"/>
  <c r="M28" i="17"/>
  <c r="M29" i="17"/>
  <c r="M30" i="17"/>
  <c r="M31" i="17"/>
  <c r="M32" i="17"/>
  <c r="M33" i="17"/>
  <c r="M34" i="17"/>
  <c r="M35" i="17"/>
  <c r="M36" i="17"/>
  <c r="M37" i="17"/>
  <c r="M38" i="17"/>
  <c r="M39" i="17"/>
  <c r="M40" i="17"/>
  <c r="M41" i="17"/>
  <c r="M42" i="17"/>
  <c r="M43" i="17"/>
  <c r="M44" i="17"/>
  <c r="M45" i="17"/>
  <c r="M46" i="17"/>
  <c r="M47" i="17"/>
  <c r="M48" i="17"/>
  <c r="M49" i="17"/>
  <c r="M50" i="17"/>
  <c r="M51" i="17"/>
  <c r="M52" i="17"/>
  <c r="M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93" i="17"/>
  <c r="M94" i="17"/>
  <c r="M9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44" i="17"/>
  <c r="M145" i="17"/>
  <c r="M146" i="17"/>
  <c r="M147" i="17"/>
  <c r="M148" i="17"/>
  <c r="M149" i="17"/>
  <c r="M150" i="17"/>
  <c r="M151" i="17"/>
  <c r="M152" i="17"/>
  <c r="M153" i="17"/>
  <c r="M154" i="17"/>
  <c r="M155" i="17"/>
  <c r="M156" i="17"/>
  <c r="M157" i="17"/>
  <c r="M217" i="17"/>
  <c r="M218" i="17"/>
  <c r="M219" i="17"/>
  <c r="M220" i="17"/>
  <c r="M221" i="17"/>
  <c r="M222" i="17"/>
  <c r="M223" i="17"/>
  <c r="M224" i="17"/>
  <c r="M225" i="17"/>
  <c r="M226" i="17"/>
  <c r="M227" i="17"/>
  <c r="M228" i="17"/>
  <c r="M229" i="17"/>
  <c r="M230" i="17"/>
  <c r="M231" i="17"/>
  <c r="N2" i="17"/>
  <c r="M131" i="17"/>
  <c r="M132" i="17"/>
  <c r="M133" i="17"/>
  <c r="M134" i="17"/>
  <c r="M135" i="17"/>
  <c r="M136" i="17"/>
  <c r="M137" i="17"/>
  <c r="M138" i="17"/>
  <c r="M139" i="17"/>
  <c r="M140" i="17"/>
  <c r="M141" i="17"/>
  <c r="M142" i="17"/>
  <c r="M143" i="17"/>
  <c r="M158" i="17"/>
  <c r="M159" i="17"/>
  <c r="M160" i="17"/>
  <c r="M161" i="17"/>
  <c r="M162" i="17"/>
  <c r="M163" i="17"/>
  <c r="M164" i="17"/>
  <c r="M165" i="17"/>
  <c r="M166" i="17"/>
  <c r="M167" i="17"/>
  <c r="M168" i="17"/>
  <c r="M169" i="17"/>
  <c r="M170" i="17"/>
  <c r="M171" i="17"/>
  <c r="M172" i="17"/>
  <c r="M173" i="17"/>
  <c r="M174" i="17"/>
  <c r="M175" i="17"/>
  <c r="M176" i="17"/>
  <c r="M177" i="17"/>
  <c r="M178" i="17"/>
  <c r="M179" i="17"/>
  <c r="M180" i="17"/>
  <c r="M181" i="17"/>
  <c r="M182" i="17"/>
  <c r="M183" i="17"/>
  <c r="M184" i="17"/>
  <c r="M185" i="17"/>
  <c r="M186" i="17"/>
  <c r="M187" i="17"/>
  <c r="M188" i="17"/>
  <c r="M189" i="17"/>
  <c r="M190" i="17"/>
  <c r="M191" i="17"/>
  <c r="M192" i="17"/>
  <c r="M193" i="17"/>
  <c r="M194" i="17"/>
  <c r="M195" i="17"/>
  <c r="M196" i="17"/>
  <c r="M197" i="17"/>
  <c r="M198" i="17"/>
  <c r="M199" i="17"/>
  <c r="M200" i="17"/>
  <c r="M201" i="17"/>
  <c r="M202" i="17"/>
  <c r="M203" i="17"/>
  <c r="M204" i="17"/>
  <c r="M205" i="17"/>
  <c r="M206" i="17"/>
  <c r="M207" i="17"/>
  <c r="M208" i="17"/>
  <c r="M209" i="17"/>
  <c r="M210" i="17"/>
  <c r="M211" i="17"/>
  <c r="M212" i="17"/>
  <c r="M213" i="17"/>
  <c r="M214" i="17"/>
  <c r="M215" i="17"/>
  <c r="M216" i="17"/>
  <c r="P239" i="16"/>
  <c r="W239" i="16"/>
  <c r="AD239" i="16"/>
  <c r="V240" i="16"/>
  <c r="AH240" i="16"/>
  <c r="AG243" i="16"/>
  <c r="AE243" i="16"/>
  <c r="Z243" i="16"/>
  <c r="T243" i="16"/>
  <c r="O243" i="16"/>
  <c r="J243" i="16"/>
  <c r="N243" i="16"/>
  <c r="V243" i="16"/>
  <c r="AB243" i="16"/>
  <c r="AH244" i="16"/>
  <c r="Z244" i="16"/>
  <c r="U244" i="16"/>
  <c r="AG247" i="16"/>
  <c r="AD247" i="16"/>
  <c r="X247" i="16"/>
  <c r="S247" i="16"/>
  <c r="N247" i="16"/>
  <c r="L247" i="16"/>
  <c r="T247" i="16"/>
  <c r="AA247" i="16"/>
  <c r="AH247" i="16"/>
  <c r="K239" i="16"/>
  <c r="R239" i="16"/>
  <c r="X239" i="16"/>
  <c r="AF239" i="16"/>
  <c r="L240" i="16"/>
  <c r="X240" i="16"/>
  <c r="AG241" i="16"/>
  <c r="AD241" i="16"/>
  <c r="X241" i="16"/>
  <c r="S241" i="16"/>
  <c r="N241" i="16"/>
  <c r="L241" i="16"/>
  <c r="T241" i="16"/>
  <c r="AA241" i="16"/>
  <c r="AH241" i="16"/>
  <c r="P243" i="16"/>
  <c r="W243" i="16"/>
  <c r="AD243" i="16"/>
  <c r="AF244" i="16"/>
  <c r="O247" i="16"/>
  <c r="V247" i="16"/>
  <c r="AB247" i="16"/>
  <c r="AH251" i="16"/>
  <c r="AE251" i="16"/>
  <c r="O251" i="16"/>
  <c r="AA251" i="16"/>
  <c r="K251" i="16"/>
  <c r="Q252" i="16"/>
  <c r="AG252" i="16"/>
  <c r="M252" i="16"/>
  <c r="AG237" i="16"/>
  <c r="AF237" i="16"/>
  <c r="AA237" i="16"/>
  <c r="V237" i="16"/>
  <c r="P237" i="16"/>
  <c r="K237" i="16"/>
  <c r="N237" i="16"/>
  <c r="T237" i="16"/>
  <c r="AB237" i="16"/>
  <c r="AH238" i="16"/>
  <c r="AF238" i="16"/>
  <c r="U238" i="16"/>
  <c r="J238" i="16"/>
  <c r="Q238" i="16"/>
  <c r="AG238" i="16"/>
  <c r="L239" i="16"/>
  <c r="S239" i="16"/>
  <c r="AA239" i="16"/>
  <c r="M240" i="16"/>
  <c r="O241" i="16"/>
  <c r="V241" i="16"/>
  <c r="AB241" i="16"/>
  <c r="K243" i="16"/>
  <c r="R243" i="16"/>
  <c r="X243" i="16"/>
  <c r="AF243" i="16"/>
  <c r="J244" i="16"/>
  <c r="AG245" i="16"/>
  <c r="AE245" i="16"/>
  <c r="Z245" i="16"/>
  <c r="T245" i="16"/>
  <c r="O245" i="16"/>
  <c r="J245" i="16"/>
  <c r="N245" i="16"/>
  <c r="V245" i="16"/>
  <c r="AB245" i="16"/>
  <c r="AH246" i="16"/>
  <c r="AB246" i="16"/>
  <c r="Q246" i="16"/>
  <c r="P246" i="16"/>
  <c r="AF246" i="16"/>
  <c r="J247" i="16"/>
  <c r="P247" i="16"/>
  <c r="W247" i="16"/>
  <c r="AE247" i="16"/>
  <c r="AG239" i="16"/>
  <c r="AE239" i="16"/>
  <c r="Z239" i="16"/>
  <c r="T239" i="16"/>
  <c r="O239" i="16"/>
  <c r="J239" i="16"/>
  <c r="N239" i="16"/>
  <c r="V239" i="16"/>
  <c r="AB239" i="16"/>
  <c r="AC240" i="16"/>
  <c r="R240" i="16"/>
  <c r="Q240" i="16"/>
  <c r="AG240" i="16"/>
  <c r="S257" i="16"/>
  <c r="AG258" i="16"/>
  <c r="S261" i="16"/>
  <c r="W257" i="16"/>
  <c r="S259" i="16"/>
  <c r="U260" i="16"/>
  <c r="W261" i="16"/>
  <c r="M249" i="16"/>
  <c r="U249" i="16"/>
  <c r="S253" i="16"/>
  <c r="S255" i="16"/>
  <c r="K257" i="16"/>
  <c r="AA257" i="16"/>
  <c r="W259" i="16"/>
  <c r="K261" i="16"/>
  <c r="AA261" i="16"/>
  <c r="AE242" i="16"/>
  <c r="AA242" i="16"/>
  <c r="W242" i="16"/>
  <c r="S242" i="16"/>
  <c r="O242" i="16"/>
  <c r="K242" i="16"/>
  <c r="I242" i="16"/>
  <c r="N242" i="16"/>
  <c r="T242" i="16"/>
  <c r="Y242" i="16"/>
  <c r="AD242" i="16"/>
  <c r="AF256" i="16"/>
  <c r="AB256" i="16"/>
  <c r="X256" i="16"/>
  <c r="T256" i="16"/>
  <c r="P256" i="16"/>
  <c r="L256" i="16"/>
  <c r="AE256" i="16"/>
  <c r="AA256" i="16"/>
  <c r="W256" i="16"/>
  <c r="S256" i="16"/>
  <c r="O256" i="16"/>
  <c r="K256" i="16"/>
  <c r="AH256" i="16"/>
  <c r="AD256" i="16"/>
  <c r="Z256" i="16"/>
  <c r="V256" i="16"/>
  <c r="R256" i="16"/>
  <c r="N256" i="16"/>
  <c r="J256" i="16"/>
  <c r="AG256" i="16"/>
  <c r="Q256" i="16"/>
  <c r="AC256" i="16"/>
  <c r="M256" i="16"/>
  <c r="U256" i="16"/>
  <c r="I256" i="16"/>
  <c r="M238" i="16"/>
  <c r="R238" i="16"/>
  <c r="X238" i="16"/>
  <c r="AC238" i="16"/>
  <c r="AE240" i="16"/>
  <c r="AA240" i="16"/>
  <c r="W240" i="16"/>
  <c r="S240" i="16"/>
  <c r="O240" i="16"/>
  <c r="K240" i="16"/>
  <c r="I240" i="16"/>
  <c r="N240" i="16"/>
  <c r="T240" i="16"/>
  <c r="Y240" i="16"/>
  <c r="AD240" i="16"/>
  <c r="J242" i="16"/>
  <c r="P242" i="16"/>
  <c r="U242" i="16"/>
  <c r="Z242" i="16"/>
  <c r="AF242" i="16"/>
  <c r="L244" i="16"/>
  <c r="Q244" i="16"/>
  <c r="V244" i="16"/>
  <c r="AB244" i="16"/>
  <c r="AG244" i="16"/>
  <c r="M246" i="16"/>
  <c r="R246" i="16"/>
  <c r="X246" i="16"/>
  <c r="AC246" i="16"/>
  <c r="AE248" i="16"/>
  <c r="AA248" i="16"/>
  <c r="W248" i="16"/>
  <c r="S248" i="16"/>
  <c r="O248" i="16"/>
  <c r="K248" i="16"/>
  <c r="AH248" i="16"/>
  <c r="AD248" i="16"/>
  <c r="Z248" i="16"/>
  <c r="V248" i="16"/>
  <c r="R248" i="16"/>
  <c r="N248" i="16"/>
  <c r="J248" i="16"/>
  <c r="I248" i="16"/>
  <c r="Q248" i="16"/>
  <c r="Y248" i="16"/>
  <c r="AG248" i="16"/>
  <c r="Y256" i="16"/>
  <c r="AE238" i="16"/>
  <c r="AA238" i="16"/>
  <c r="W238" i="16"/>
  <c r="S238" i="16"/>
  <c r="O238" i="16"/>
  <c r="K238" i="16"/>
  <c r="I238" i="16"/>
  <c r="N238" i="16"/>
  <c r="T238" i="16"/>
  <c r="Y238" i="16"/>
  <c r="AD238" i="16"/>
  <c r="J240" i="16"/>
  <c r="P240" i="16"/>
  <c r="U240" i="16"/>
  <c r="Z240" i="16"/>
  <c r="AF240" i="16"/>
  <c r="L242" i="16"/>
  <c r="Q242" i="16"/>
  <c r="V242" i="16"/>
  <c r="AB242" i="16"/>
  <c r="AG242" i="16"/>
  <c r="M244" i="16"/>
  <c r="R244" i="16"/>
  <c r="X244" i="16"/>
  <c r="AC244" i="16"/>
  <c r="AE246" i="16"/>
  <c r="AA246" i="16"/>
  <c r="W246" i="16"/>
  <c r="S246" i="16"/>
  <c r="O246" i="16"/>
  <c r="K246" i="16"/>
  <c r="I246" i="16"/>
  <c r="N246" i="16"/>
  <c r="T246" i="16"/>
  <c r="Y246" i="16"/>
  <c r="AD246" i="16"/>
  <c r="L248" i="16"/>
  <c r="T248" i="16"/>
  <c r="AB248" i="16"/>
  <c r="M242" i="16"/>
  <c r="R242" i="16"/>
  <c r="X242" i="16"/>
  <c r="AC242" i="16"/>
  <c r="AH242" i="16"/>
  <c r="AE244" i="16"/>
  <c r="AA244" i="16"/>
  <c r="W244" i="16"/>
  <c r="S244" i="16"/>
  <c r="O244" i="16"/>
  <c r="K244" i="16"/>
  <c r="I244" i="16"/>
  <c r="N244" i="16"/>
  <c r="T244" i="16"/>
  <c r="Y244" i="16"/>
  <c r="AD244" i="16"/>
  <c r="AF254" i="16"/>
  <c r="AB254" i="16"/>
  <c r="X254" i="16"/>
  <c r="T254" i="16"/>
  <c r="P254" i="16"/>
  <c r="L254" i="16"/>
  <c r="AE254" i="16"/>
  <c r="AA254" i="16"/>
  <c r="W254" i="16"/>
  <c r="S254" i="16"/>
  <c r="O254" i="16"/>
  <c r="K254" i="16"/>
  <c r="AH254" i="16"/>
  <c r="AD254" i="16"/>
  <c r="Z254" i="16"/>
  <c r="V254" i="16"/>
  <c r="R254" i="16"/>
  <c r="N254" i="16"/>
  <c r="J254" i="16"/>
  <c r="I254" i="16"/>
  <c r="Y254" i="16"/>
  <c r="AF250" i="16"/>
  <c r="AB250" i="16"/>
  <c r="X250" i="16"/>
  <c r="T250" i="16"/>
  <c r="P250" i="16"/>
  <c r="L250" i="16"/>
  <c r="AE250" i="16"/>
  <c r="AA250" i="16"/>
  <c r="W250" i="16"/>
  <c r="S250" i="16"/>
  <c r="O250" i="16"/>
  <c r="K250" i="16"/>
  <c r="AH250" i="16"/>
  <c r="AD250" i="16"/>
  <c r="Z250" i="16"/>
  <c r="V250" i="16"/>
  <c r="R250" i="16"/>
  <c r="N250" i="16"/>
  <c r="J250" i="16"/>
  <c r="I250" i="16"/>
  <c r="Y250" i="16"/>
  <c r="Q254" i="16"/>
  <c r="AG254" i="16"/>
  <c r="AF258" i="16"/>
  <c r="AB258" i="16"/>
  <c r="X258" i="16"/>
  <c r="T258" i="16"/>
  <c r="P258" i="16"/>
  <c r="L258" i="16"/>
  <c r="AE258" i="16"/>
  <c r="AA258" i="16"/>
  <c r="W258" i="16"/>
  <c r="S258" i="16"/>
  <c r="O258" i="16"/>
  <c r="K258" i="16"/>
  <c r="AH258" i="16"/>
  <c r="AD258" i="16"/>
  <c r="Z258" i="16"/>
  <c r="V258" i="16"/>
  <c r="R258" i="16"/>
  <c r="N258" i="16"/>
  <c r="J258" i="16"/>
  <c r="I258" i="16"/>
  <c r="Y258" i="16"/>
  <c r="I237" i="16"/>
  <c r="M237" i="16"/>
  <c r="Q237" i="16"/>
  <c r="U237" i="16"/>
  <c r="Y237" i="16"/>
  <c r="AC237" i="16"/>
  <c r="I239" i="16"/>
  <c r="M239" i="16"/>
  <c r="Q239" i="16"/>
  <c r="U239" i="16"/>
  <c r="Y239" i="16"/>
  <c r="AC239" i="16"/>
  <c r="I241" i="16"/>
  <c r="M241" i="16"/>
  <c r="Q241" i="16"/>
  <c r="U241" i="16"/>
  <c r="Y241" i="16"/>
  <c r="AC241" i="16"/>
  <c r="I243" i="16"/>
  <c r="M243" i="16"/>
  <c r="Q243" i="16"/>
  <c r="U243" i="16"/>
  <c r="Y243" i="16"/>
  <c r="AC243" i="16"/>
  <c r="I245" i="16"/>
  <c r="M245" i="16"/>
  <c r="Q245" i="16"/>
  <c r="U245" i="16"/>
  <c r="Y245" i="16"/>
  <c r="AC245" i="16"/>
  <c r="I247" i="16"/>
  <c r="M247" i="16"/>
  <c r="Q247" i="16"/>
  <c r="U247" i="16"/>
  <c r="Y247" i="16"/>
  <c r="AC247" i="16"/>
  <c r="AH249" i="16"/>
  <c r="AD249" i="16"/>
  <c r="Z249" i="16"/>
  <c r="V249" i="16"/>
  <c r="R249" i="16"/>
  <c r="N249" i="16"/>
  <c r="J249" i="16"/>
  <c r="I249" i="16"/>
  <c r="O249" i="16"/>
  <c r="T249" i="16"/>
  <c r="Y249" i="16"/>
  <c r="AE249" i="16"/>
  <c r="M250" i="16"/>
  <c r="AC250" i="16"/>
  <c r="AF252" i="16"/>
  <c r="AB252" i="16"/>
  <c r="X252" i="16"/>
  <c r="T252" i="16"/>
  <c r="P252" i="16"/>
  <c r="L252" i="16"/>
  <c r="AE252" i="16"/>
  <c r="AA252" i="16"/>
  <c r="W252" i="16"/>
  <c r="S252" i="16"/>
  <c r="O252" i="16"/>
  <c r="K252" i="16"/>
  <c r="AH252" i="16"/>
  <c r="AD252" i="16"/>
  <c r="Z252" i="16"/>
  <c r="V252" i="16"/>
  <c r="R252" i="16"/>
  <c r="N252" i="16"/>
  <c r="J252" i="16"/>
  <c r="I252" i="16"/>
  <c r="Y252" i="16"/>
  <c r="U254" i="16"/>
  <c r="M258" i="16"/>
  <c r="AC258" i="16"/>
  <c r="AF260" i="16"/>
  <c r="AB260" i="16"/>
  <c r="X260" i="16"/>
  <c r="T260" i="16"/>
  <c r="P260" i="16"/>
  <c r="L260" i="16"/>
  <c r="AE260" i="16"/>
  <c r="AA260" i="16"/>
  <c r="W260" i="16"/>
  <c r="S260" i="16"/>
  <c r="O260" i="16"/>
  <c r="K260" i="16"/>
  <c r="AH260" i="16"/>
  <c r="AD260" i="16"/>
  <c r="Z260" i="16"/>
  <c r="V260" i="16"/>
  <c r="R260" i="16"/>
  <c r="N260" i="16"/>
  <c r="J260" i="16"/>
  <c r="I260" i="16"/>
  <c r="Y260" i="16"/>
  <c r="L251" i="16"/>
  <c r="P251" i="16"/>
  <c r="T251" i="16"/>
  <c r="X251" i="16"/>
  <c r="AB251" i="16"/>
  <c r="AF251" i="16"/>
  <c r="L253" i="16"/>
  <c r="P253" i="16"/>
  <c r="T253" i="16"/>
  <c r="X253" i="16"/>
  <c r="AB253" i="16"/>
  <c r="AF253" i="16"/>
  <c r="L255" i="16"/>
  <c r="P255" i="16"/>
  <c r="T255" i="16"/>
  <c r="X255" i="16"/>
  <c r="AB255" i="16"/>
  <c r="AF255" i="16"/>
  <c r="L257" i="16"/>
  <c r="P257" i="16"/>
  <c r="T257" i="16"/>
  <c r="X257" i="16"/>
  <c r="AB257" i="16"/>
  <c r="AF257" i="16"/>
  <c r="L259" i="16"/>
  <c r="P259" i="16"/>
  <c r="T259" i="16"/>
  <c r="X259" i="16"/>
  <c r="AB259" i="16"/>
  <c r="AF259" i="16"/>
  <c r="L261" i="16"/>
  <c r="P261" i="16"/>
  <c r="T261" i="16"/>
  <c r="X261" i="16"/>
  <c r="AB261" i="16"/>
  <c r="AF261" i="16"/>
  <c r="I251" i="16"/>
  <c r="M251" i="16"/>
  <c r="Q251" i="16"/>
  <c r="U251" i="16"/>
  <c r="Y251" i="16"/>
  <c r="AC251" i="16"/>
  <c r="AG251" i="16"/>
  <c r="I253" i="16"/>
  <c r="M253" i="16"/>
  <c r="Q253" i="16"/>
  <c r="U253" i="16"/>
  <c r="Y253" i="16"/>
  <c r="AC253" i="16"/>
  <c r="AG253" i="16"/>
  <c r="I255" i="16"/>
  <c r="M255" i="16"/>
  <c r="Q255" i="16"/>
  <c r="U255" i="16"/>
  <c r="Y255" i="16"/>
  <c r="AC255" i="16"/>
  <c r="AG255" i="16"/>
  <c r="I257" i="16"/>
  <c r="M257" i="16"/>
  <c r="Q257" i="16"/>
  <c r="U257" i="16"/>
  <c r="Y257" i="16"/>
  <c r="AC257" i="16"/>
  <c r="AG257" i="16"/>
  <c r="I259" i="16"/>
  <c r="M259" i="16"/>
  <c r="Q259" i="16"/>
  <c r="U259" i="16"/>
  <c r="Y259" i="16"/>
  <c r="AC259" i="16"/>
  <c r="AG259" i="16"/>
  <c r="I261" i="16"/>
  <c r="M261" i="16"/>
  <c r="Q261" i="16"/>
  <c r="U261" i="16"/>
  <c r="Y261" i="16"/>
  <c r="AC261" i="16"/>
  <c r="AG261" i="16"/>
  <c r="J251" i="16"/>
  <c r="N251" i="16"/>
  <c r="R251" i="16"/>
  <c r="V251" i="16"/>
  <c r="Z251" i="16"/>
  <c r="AD251" i="16"/>
  <c r="J253" i="16"/>
  <c r="N253" i="16"/>
  <c r="R253" i="16"/>
  <c r="V253" i="16"/>
  <c r="Z253" i="16"/>
  <c r="AD253" i="16"/>
  <c r="J255" i="16"/>
  <c r="N255" i="16"/>
  <c r="R255" i="16"/>
  <c r="V255" i="16"/>
  <c r="Z255" i="16"/>
  <c r="AD255" i="16"/>
  <c r="J257" i="16"/>
  <c r="N257" i="16"/>
  <c r="R257" i="16"/>
  <c r="V257" i="16"/>
  <c r="Z257" i="16"/>
  <c r="AD257" i="16"/>
  <c r="J259" i="16"/>
  <c r="N259" i="16"/>
  <c r="R259" i="16"/>
  <c r="V259" i="16"/>
  <c r="Z259" i="16"/>
  <c r="AD259" i="16"/>
  <c r="J261" i="16"/>
  <c r="N261" i="16"/>
  <c r="R261" i="16"/>
  <c r="V261" i="16"/>
  <c r="Z261" i="16"/>
  <c r="AD261" i="16"/>
  <c r="A14" i="4" l="1"/>
  <c r="O14" i="4" s="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FC253" i="4" l="1"/>
  <c r="EK253" i="4"/>
  <c r="EW253" i="4"/>
  <c r="DM253" i="4"/>
  <c r="EQ253" i="4"/>
  <c r="CU253" i="4"/>
  <c r="DA253" i="4"/>
  <c r="EE253" i="4"/>
  <c r="DS253" i="4"/>
  <c r="BW253" i="4"/>
  <c r="DY253" i="4"/>
  <c r="DG253" i="4"/>
  <c r="CO253" i="4"/>
  <c r="CI253" i="4"/>
  <c r="BE253" i="4"/>
  <c r="AY253" i="4"/>
  <c r="AG253" i="4"/>
  <c r="U253" i="4"/>
  <c r="BQ253" i="4"/>
  <c r="AS253" i="4"/>
  <c r="AA253" i="4"/>
  <c r="O253" i="4"/>
  <c r="BK253" i="4"/>
  <c r="AM253" i="4"/>
  <c r="CC253" i="4"/>
  <c r="FC237" i="4"/>
  <c r="EW237" i="4"/>
  <c r="EK237" i="4"/>
  <c r="DM237" i="4"/>
  <c r="CU237" i="4"/>
  <c r="DA237" i="4"/>
  <c r="EE237" i="4"/>
  <c r="DY237" i="4"/>
  <c r="DS237" i="4"/>
  <c r="EQ237" i="4"/>
  <c r="BW237" i="4"/>
  <c r="BE237" i="4"/>
  <c r="AY237" i="4"/>
  <c r="AG237" i="4"/>
  <c r="U237" i="4"/>
  <c r="DG237" i="4"/>
  <c r="BQ237" i="4"/>
  <c r="AS237" i="4"/>
  <c r="CI237" i="4"/>
  <c r="AA237" i="4"/>
  <c r="O237" i="4"/>
  <c r="CO237" i="4"/>
  <c r="AM237" i="4"/>
  <c r="CC237" i="4"/>
  <c r="BK237" i="4"/>
  <c r="FC225" i="4"/>
  <c r="EW225" i="4"/>
  <c r="EK225" i="4"/>
  <c r="EQ225" i="4"/>
  <c r="EE225" i="4"/>
  <c r="DY225" i="4"/>
  <c r="DM225" i="4"/>
  <c r="CU225" i="4"/>
  <c r="DA225" i="4"/>
  <c r="DS225" i="4"/>
  <c r="BW225" i="4"/>
  <c r="DG225" i="4"/>
  <c r="BK225" i="4"/>
  <c r="AG225" i="4"/>
  <c r="U225" i="4"/>
  <c r="CC225" i="4"/>
  <c r="BE225" i="4"/>
  <c r="AY225" i="4"/>
  <c r="AS225" i="4"/>
  <c r="AM225" i="4"/>
  <c r="CO225" i="4"/>
  <c r="BQ225" i="4"/>
  <c r="O225" i="4"/>
  <c r="CI225" i="4"/>
  <c r="AA225" i="4"/>
  <c r="FC217" i="4"/>
  <c r="EK217" i="4"/>
  <c r="EW217" i="4"/>
  <c r="DM217" i="4"/>
  <c r="EE217" i="4"/>
  <c r="DY217" i="4"/>
  <c r="CU217" i="4"/>
  <c r="DA217" i="4"/>
  <c r="DS217" i="4"/>
  <c r="CO217" i="4"/>
  <c r="CI217" i="4"/>
  <c r="BW217" i="4"/>
  <c r="EQ217" i="4"/>
  <c r="AS217" i="4"/>
  <c r="AG217" i="4"/>
  <c r="U217" i="4"/>
  <c r="CC217" i="4"/>
  <c r="DG217" i="4"/>
  <c r="AM217" i="4"/>
  <c r="O217" i="4"/>
  <c r="BK217" i="4"/>
  <c r="AA217" i="4"/>
  <c r="BE217" i="4"/>
  <c r="AY217" i="4"/>
  <c r="BQ217" i="4"/>
  <c r="FC205" i="4"/>
  <c r="EK205" i="4"/>
  <c r="EW205" i="4"/>
  <c r="DM205" i="4"/>
  <c r="CU205" i="4"/>
  <c r="DA205" i="4"/>
  <c r="EQ205" i="4"/>
  <c r="EE205" i="4"/>
  <c r="DY205" i="4"/>
  <c r="DS205" i="4"/>
  <c r="DG205" i="4"/>
  <c r="BW205" i="4"/>
  <c r="BE205" i="4"/>
  <c r="AY205" i="4"/>
  <c r="AG205" i="4"/>
  <c r="U205" i="4"/>
  <c r="BQ205" i="4"/>
  <c r="AS205" i="4"/>
  <c r="CO205" i="4"/>
  <c r="AA205" i="4"/>
  <c r="O205" i="4"/>
  <c r="CI205" i="4"/>
  <c r="AM205" i="4"/>
  <c r="CC205" i="4"/>
  <c r="BK205" i="4"/>
  <c r="FC193" i="4"/>
  <c r="EW193" i="4"/>
  <c r="EK193" i="4"/>
  <c r="EQ193" i="4"/>
  <c r="EE193" i="4"/>
  <c r="DY193" i="4"/>
  <c r="DM193" i="4"/>
  <c r="CU193" i="4"/>
  <c r="DA193" i="4"/>
  <c r="DG193" i="4"/>
  <c r="DS193" i="4"/>
  <c r="BW193" i="4"/>
  <c r="BK193" i="4"/>
  <c r="AG193" i="4"/>
  <c r="U193" i="4"/>
  <c r="CC193" i="4"/>
  <c r="BE193" i="4"/>
  <c r="AY193" i="4"/>
  <c r="AS193" i="4"/>
  <c r="AM193" i="4"/>
  <c r="CI193" i="4"/>
  <c r="BQ193" i="4"/>
  <c r="CO193" i="4"/>
  <c r="AA193" i="4"/>
  <c r="O193" i="4"/>
  <c r="FC177" i="4"/>
  <c r="EW177" i="4"/>
  <c r="EK177" i="4"/>
  <c r="EQ177" i="4"/>
  <c r="EE177" i="4"/>
  <c r="DY177" i="4"/>
  <c r="DM177" i="4"/>
  <c r="CU177" i="4"/>
  <c r="DA177" i="4"/>
  <c r="DS177" i="4"/>
  <c r="DG177" i="4"/>
  <c r="BW177" i="4"/>
  <c r="BK177" i="4"/>
  <c r="AG177" i="4"/>
  <c r="U177" i="4"/>
  <c r="CO177" i="4"/>
  <c r="CI177" i="4"/>
  <c r="CC177" i="4"/>
  <c r="BE177" i="4"/>
  <c r="AY177" i="4"/>
  <c r="AM177" i="4"/>
  <c r="BQ177" i="4"/>
  <c r="AS177" i="4"/>
  <c r="O177" i="4"/>
  <c r="AA177" i="4"/>
  <c r="FC165" i="4"/>
  <c r="EW165" i="4"/>
  <c r="EK165" i="4"/>
  <c r="EQ165" i="4"/>
  <c r="DM165" i="4"/>
  <c r="EE165" i="4"/>
  <c r="DY165" i="4"/>
  <c r="DS165" i="4"/>
  <c r="CU165" i="4"/>
  <c r="DA165" i="4"/>
  <c r="DG165" i="4"/>
  <c r="CO165" i="4"/>
  <c r="CI165" i="4"/>
  <c r="BW165" i="4"/>
  <c r="AG165" i="4"/>
  <c r="U165" i="4"/>
  <c r="BQ165" i="4"/>
  <c r="BK165" i="4"/>
  <c r="AA165" i="4"/>
  <c r="CC165" i="4"/>
  <c r="BE165" i="4"/>
  <c r="AY165" i="4"/>
  <c r="O165" i="4"/>
  <c r="AS165" i="4"/>
  <c r="AM165" i="4"/>
  <c r="FC153" i="4"/>
  <c r="EK153" i="4"/>
  <c r="EW153" i="4"/>
  <c r="DM153" i="4"/>
  <c r="EE153" i="4"/>
  <c r="DY153" i="4"/>
  <c r="CU153" i="4"/>
  <c r="DA153" i="4"/>
  <c r="DS153" i="4"/>
  <c r="CO153" i="4"/>
  <c r="CI153" i="4"/>
  <c r="BW153" i="4"/>
  <c r="DG153" i="4"/>
  <c r="AS153" i="4"/>
  <c r="AG153" i="4"/>
  <c r="U153" i="4"/>
  <c r="CC153" i="4"/>
  <c r="EQ153" i="4"/>
  <c r="AM153" i="4"/>
  <c r="O153" i="4"/>
  <c r="BK153" i="4"/>
  <c r="AA153" i="4"/>
  <c r="BQ153" i="4"/>
  <c r="BE153" i="4"/>
  <c r="AY153" i="4"/>
  <c r="FC145" i="4"/>
  <c r="EK145" i="4"/>
  <c r="EQ145" i="4"/>
  <c r="EW145" i="4"/>
  <c r="EE145" i="4"/>
  <c r="DY145" i="4"/>
  <c r="DM145" i="4"/>
  <c r="CU145" i="4"/>
  <c r="DS145" i="4"/>
  <c r="BW145" i="4"/>
  <c r="DA145" i="4"/>
  <c r="BK145" i="4"/>
  <c r="AG145" i="4"/>
  <c r="U145" i="4"/>
  <c r="CO145" i="4"/>
  <c r="CI145" i="4"/>
  <c r="CC145" i="4"/>
  <c r="BE145" i="4"/>
  <c r="AY145" i="4"/>
  <c r="AM145" i="4"/>
  <c r="BQ145" i="4"/>
  <c r="O145" i="4"/>
  <c r="DG145" i="4"/>
  <c r="AS145" i="4"/>
  <c r="AA145" i="4"/>
  <c r="FC129" i="4"/>
  <c r="EK129" i="4"/>
  <c r="EQ129" i="4"/>
  <c r="EE129" i="4"/>
  <c r="DY129" i="4"/>
  <c r="DM129" i="4"/>
  <c r="EW129" i="4"/>
  <c r="CU129" i="4"/>
  <c r="DG129" i="4"/>
  <c r="BW129" i="4"/>
  <c r="BK129" i="4"/>
  <c r="AS129" i="4"/>
  <c r="AG129" i="4"/>
  <c r="U129" i="4"/>
  <c r="DS129" i="4"/>
  <c r="CC129" i="4"/>
  <c r="BE129" i="4"/>
  <c r="AY129" i="4"/>
  <c r="DA129" i="4"/>
  <c r="AM129" i="4"/>
  <c r="CI129" i="4"/>
  <c r="BQ129" i="4"/>
  <c r="AA129" i="4"/>
  <c r="CO129" i="4"/>
  <c r="O129" i="4"/>
  <c r="FC117" i="4"/>
  <c r="EW117" i="4"/>
  <c r="EK117" i="4"/>
  <c r="EQ117" i="4"/>
  <c r="DY117" i="4"/>
  <c r="DM117" i="4"/>
  <c r="EE117" i="4"/>
  <c r="DS117" i="4"/>
  <c r="CU117" i="4"/>
  <c r="DG117" i="4"/>
  <c r="CO117" i="4"/>
  <c r="CI117" i="4"/>
  <c r="BW117" i="4"/>
  <c r="AS117" i="4"/>
  <c r="AG117" i="4"/>
  <c r="U117" i="4"/>
  <c r="BQ117" i="4"/>
  <c r="BK117" i="4"/>
  <c r="BE117" i="4"/>
  <c r="AY117" i="4"/>
  <c r="AA117" i="4"/>
  <c r="CC117" i="4"/>
  <c r="DA117" i="4"/>
  <c r="AM117" i="4"/>
  <c r="O117" i="4"/>
  <c r="FC105" i="4"/>
  <c r="EK105" i="4"/>
  <c r="EQ105" i="4"/>
  <c r="DY105" i="4"/>
  <c r="DM105" i="4"/>
  <c r="EW105" i="4"/>
  <c r="CU105" i="4"/>
  <c r="DS105" i="4"/>
  <c r="EE105" i="4"/>
  <c r="DA105" i="4"/>
  <c r="DG105" i="4"/>
  <c r="CO105" i="4"/>
  <c r="CI105" i="4"/>
  <c r="BW105" i="4"/>
  <c r="AS105" i="4"/>
  <c r="AG105" i="4"/>
  <c r="U105" i="4"/>
  <c r="CC105" i="4"/>
  <c r="BK105" i="4"/>
  <c r="AM105" i="4"/>
  <c r="BE105" i="4"/>
  <c r="AY105" i="4"/>
  <c r="O105" i="4"/>
  <c r="AA105" i="4"/>
  <c r="BQ105" i="4"/>
  <c r="FC89" i="4"/>
  <c r="EW89" i="4"/>
  <c r="DY89" i="4"/>
  <c r="DM89" i="4"/>
  <c r="EK89" i="4"/>
  <c r="EE89" i="4"/>
  <c r="CU89" i="4"/>
  <c r="DS89" i="4"/>
  <c r="DA89" i="4"/>
  <c r="CO89" i="4"/>
  <c r="CI89" i="4"/>
  <c r="BW89" i="4"/>
  <c r="AS89" i="4"/>
  <c r="AG89" i="4"/>
  <c r="U89" i="4"/>
  <c r="EQ89" i="4"/>
  <c r="CC89" i="4"/>
  <c r="AM89" i="4"/>
  <c r="O89" i="4"/>
  <c r="DG89" i="4"/>
  <c r="BK89" i="4"/>
  <c r="AA89" i="4"/>
  <c r="BQ89" i="4"/>
  <c r="BE89" i="4"/>
  <c r="AY89" i="4"/>
  <c r="FC77" i="4"/>
  <c r="DY77" i="4"/>
  <c r="DM77" i="4"/>
  <c r="EW77" i="4"/>
  <c r="EK77" i="4"/>
  <c r="CU77" i="4"/>
  <c r="EQ77" i="4"/>
  <c r="EE77" i="4"/>
  <c r="DS77" i="4"/>
  <c r="DG77" i="4"/>
  <c r="DA77" i="4"/>
  <c r="CI77" i="4"/>
  <c r="BW77" i="4"/>
  <c r="BE77" i="4"/>
  <c r="AY77" i="4"/>
  <c r="AS77" i="4"/>
  <c r="AG77" i="4"/>
  <c r="U77" i="4"/>
  <c r="BQ77" i="4"/>
  <c r="CO77" i="4"/>
  <c r="AA77" i="4"/>
  <c r="O77" i="4"/>
  <c r="AM77" i="4"/>
  <c r="CC77" i="4"/>
  <c r="BK77" i="4"/>
  <c r="FC65" i="4"/>
  <c r="EQ65" i="4"/>
  <c r="EW65" i="4"/>
  <c r="EE65" i="4"/>
  <c r="DY65" i="4"/>
  <c r="DM65" i="4"/>
  <c r="CU65" i="4"/>
  <c r="EK65" i="4"/>
  <c r="DG65" i="4"/>
  <c r="DS65" i="4"/>
  <c r="CI65" i="4"/>
  <c r="BW65" i="4"/>
  <c r="BK65" i="4"/>
  <c r="AS65" i="4"/>
  <c r="AG65" i="4"/>
  <c r="U65" i="4"/>
  <c r="CC65" i="4"/>
  <c r="BE65" i="4"/>
  <c r="AY65" i="4"/>
  <c r="DA65" i="4"/>
  <c r="AM65" i="4"/>
  <c r="BQ65" i="4"/>
  <c r="O65" i="4"/>
  <c r="CO65" i="4"/>
  <c r="AA65" i="4"/>
  <c r="FC49" i="4"/>
  <c r="EW49" i="4"/>
  <c r="EQ49" i="4"/>
  <c r="EE49" i="4"/>
  <c r="DY49" i="4"/>
  <c r="CU49" i="4"/>
  <c r="EK49" i="4"/>
  <c r="DS49" i="4"/>
  <c r="DM49" i="4"/>
  <c r="DG49" i="4"/>
  <c r="CI49" i="4"/>
  <c r="BW49" i="4"/>
  <c r="DA49" i="4"/>
  <c r="BK49" i="4"/>
  <c r="AS49" i="4"/>
  <c r="AG49" i="4"/>
  <c r="U49" i="4"/>
  <c r="CO49" i="4"/>
  <c r="CC49" i="4"/>
  <c r="BE49" i="4"/>
  <c r="AY49" i="4"/>
  <c r="AM49" i="4"/>
  <c r="O49" i="4"/>
  <c r="BQ49" i="4"/>
  <c r="AA49" i="4"/>
  <c r="FC17" i="4"/>
  <c r="EW17" i="4"/>
  <c r="EQ17" i="4"/>
  <c r="EE17" i="4"/>
  <c r="DY17" i="4"/>
  <c r="CU17" i="4"/>
  <c r="DS17" i="4"/>
  <c r="CI17" i="4"/>
  <c r="BW17" i="4"/>
  <c r="DM17" i="4"/>
  <c r="DA17" i="4"/>
  <c r="BQ17" i="4"/>
  <c r="BK17" i="4"/>
  <c r="AS17" i="4"/>
  <c r="AG17" i="4"/>
  <c r="U17" i="4"/>
  <c r="CO17" i="4"/>
  <c r="CC17" i="4"/>
  <c r="BE17" i="4"/>
  <c r="AY17" i="4"/>
  <c r="AM17" i="4"/>
  <c r="O17" i="4"/>
  <c r="DG17" i="4"/>
  <c r="EK17" i="4"/>
  <c r="AA17" i="4"/>
  <c r="FC256" i="4"/>
  <c r="EW256" i="4"/>
  <c r="EE256" i="4"/>
  <c r="EQ256" i="4"/>
  <c r="EK256" i="4"/>
  <c r="DY256" i="4"/>
  <c r="DS256" i="4"/>
  <c r="DM256" i="4"/>
  <c r="DG256" i="4"/>
  <c r="DA256" i="4"/>
  <c r="CO256" i="4"/>
  <c r="CI256" i="4"/>
  <c r="CC256" i="4"/>
  <c r="BQ256" i="4"/>
  <c r="BE256" i="4"/>
  <c r="AS256" i="4"/>
  <c r="BW256" i="4"/>
  <c r="BK256" i="4"/>
  <c r="AG256" i="4"/>
  <c r="U256" i="4"/>
  <c r="CU256" i="4"/>
  <c r="AY256" i="4"/>
  <c r="AM256" i="4"/>
  <c r="AA256" i="4"/>
  <c r="O256" i="4"/>
  <c r="EW252" i="4"/>
  <c r="FC252" i="4"/>
  <c r="EQ252" i="4"/>
  <c r="EK252" i="4"/>
  <c r="EE252" i="4"/>
  <c r="DY252" i="4"/>
  <c r="DS252" i="4"/>
  <c r="DM252" i="4"/>
  <c r="CO252" i="4"/>
  <c r="CU252" i="4"/>
  <c r="CC252" i="4"/>
  <c r="BQ252" i="4"/>
  <c r="BE252" i="4"/>
  <c r="AS252" i="4"/>
  <c r="DA252" i="4"/>
  <c r="BK252" i="4"/>
  <c r="DG252" i="4"/>
  <c r="CI252" i="4"/>
  <c r="AY252" i="4"/>
  <c r="AG252" i="4"/>
  <c r="U252" i="4"/>
  <c r="BW252" i="4"/>
  <c r="AA252" i="4"/>
  <c r="AM252" i="4"/>
  <c r="O252" i="4"/>
  <c r="FC248" i="4"/>
  <c r="EE248" i="4"/>
  <c r="EW248" i="4"/>
  <c r="EQ248" i="4"/>
  <c r="DY248" i="4"/>
  <c r="CO248" i="4"/>
  <c r="CC248" i="4"/>
  <c r="BQ248" i="4"/>
  <c r="BE248" i="4"/>
  <c r="AS248" i="4"/>
  <c r="DS248" i="4"/>
  <c r="DG248" i="4"/>
  <c r="EK248" i="4"/>
  <c r="CU248" i="4"/>
  <c r="BW248" i="4"/>
  <c r="AY248" i="4"/>
  <c r="AG248" i="4"/>
  <c r="U248" i="4"/>
  <c r="DM248" i="4"/>
  <c r="O248" i="4"/>
  <c r="AM248" i="4"/>
  <c r="CI248" i="4"/>
  <c r="BK248" i="4"/>
  <c r="AA248" i="4"/>
  <c r="DA248" i="4"/>
  <c r="EW244" i="4"/>
  <c r="FC244" i="4"/>
  <c r="EE244" i="4"/>
  <c r="EQ244" i="4"/>
  <c r="EK244" i="4"/>
  <c r="DS244" i="4"/>
  <c r="DM244" i="4"/>
  <c r="CU244" i="4"/>
  <c r="CO244" i="4"/>
  <c r="CC244" i="4"/>
  <c r="BQ244" i="4"/>
  <c r="BE244" i="4"/>
  <c r="AS244" i="4"/>
  <c r="DA244" i="4"/>
  <c r="CI244" i="4"/>
  <c r="DY244" i="4"/>
  <c r="AG244" i="4"/>
  <c r="U244" i="4"/>
  <c r="BK244" i="4"/>
  <c r="DG244" i="4"/>
  <c r="AY244" i="4"/>
  <c r="AA244" i="4"/>
  <c r="O244" i="4"/>
  <c r="BW244" i="4"/>
  <c r="AM244" i="4"/>
  <c r="FC240" i="4"/>
  <c r="EW240" i="4"/>
  <c r="EE240" i="4"/>
  <c r="EQ240" i="4"/>
  <c r="DY240" i="4"/>
  <c r="EK240" i="4"/>
  <c r="DS240" i="4"/>
  <c r="DM240" i="4"/>
  <c r="DG240" i="4"/>
  <c r="DA240" i="4"/>
  <c r="CO240" i="4"/>
  <c r="CI240" i="4"/>
  <c r="CC240" i="4"/>
  <c r="BQ240" i="4"/>
  <c r="BE240" i="4"/>
  <c r="AS240" i="4"/>
  <c r="BW240" i="4"/>
  <c r="BK240" i="4"/>
  <c r="AG240" i="4"/>
  <c r="U240" i="4"/>
  <c r="AM240" i="4"/>
  <c r="AY240" i="4"/>
  <c r="O240" i="4"/>
  <c r="CU240" i="4"/>
  <c r="AA240" i="4"/>
  <c r="EW236" i="4"/>
  <c r="FC236" i="4"/>
  <c r="EQ236" i="4"/>
  <c r="EK236" i="4"/>
  <c r="EE236" i="4"/>
  <c r="DY236" i="4"/>
  <c r="CO236" i="4"/>
  <c r="DG236" i="4"/>
  <c r="CC236" i="4"/>
  <c r="BQ236" i="4"/>
  <c r="BE236" i="4"/>
  <c r="AS236" i="4"/>
  <c r="DS236" i="4"/>
  <c r="CU236" i="4"/>
  <c r="DM236" i="4"/>
  <c r="BK236" i="4"/>
  <c r="AY236" i="4"/>
  <c r="AG236" i="4"/>
  <c r="U236" i="4"/>
  <c r="DA236" i="4"/>
  <c r="BW236" i="4"/>
  <c r="CI236" i="4"/>
  <c r="AA236" i="4"/>
  <c r="AM236" i="4"/>
  <c r="O236" i="4"/>
  <c r="FC232" i="4"/>
  <c r="EE232" i="4"/>
  <c r="EQ232" i="4"/>
  <c r="EW232" i="4"/>
  <c r="EK232" i="4"/>
  <c r="CO232" i="4"/>
  <c r="DA232" i="4"/>
  <c r="CC232" i="4"/>
  <c r="BQ232" i="4"/>
  <c r="BE232" i="4"/>
  <c r="AS232" i="4"/>
  <c r="DY232" i="4"/>
  <c r="CI232" i="4"/>
  <c r="BW232" i="4"/>
  <c r="AY232" i="4"/>
  <c r="DM232" i="4"/>
  <c r="CU232" i="4"/>
  <c r="AG232" i="4"/>
  <c r="U232" i="4"/>
  <c r="DS232" i="4"/>
  <c r="O232" i="4"/>
  <c r="BK232" i="4"/>
  <c r="AM232" i="4"/>
  <c r="DG232" i="4"/>
  <c r="AA232" i="4"/>
  <c r="EW228" i="4"/>
  <c r="EE228" i="4"/>
  <c r="FC228" i="4"/>
  <c r="EK228" i="4"/>
  <c r="EQ228" i="4"/>
  <c r="DY228" i="4"/>
  <c r="DS228" i="4"/>
  <c r="DM228" i="4"/>
  <c r="CU228" i="4"/>
  <c r="CO228" i="4"/>
  <c r="DG228" i="4"/>
  <c r="CC228" i="4"/>
  <c r="BQ228" i="4"/>
  <c r="BE228" i="4"/>
  <c r="AS228" i="4"/>
  <c r="CI228" i="4"/>
  <c r="DA228" i="4"/>
  <c r="AG228" i="4"/>
  <c r="U228" i="4"/>
  <c r="AA228" i="4"/>
  <c r="O228" i="4"/>
  <c r="BW228" i="4"/>
  <c r="BK228" i="4"/>
  <c r="AY228" i="4"/>
  <c r="AM228" i="4"/>
  <c r="FC224" i="4"/>
  <c r="EE224" i="4"/>
  <c r="EW224" i="4"/>
  <c r="EQ224" i="4"/>
  <c r="DY224" i="4"/>
  <c r="DS224" i="4"/>
  <c r="DM224" i="4"/>
  <c r="EK224" i="4"/>
  <c r="DG224" i="4"/>
  <c r="DA224" i="4"/>
  <c r="CO224" i="4"/>
  <c r="CU224" i="4"/>
  <c r="CI224" i="4"/>
  <c r="CC224" i="4"/>
  <c r="BQ224" i="4"/>
  <c r="BE224" i="4"/>
  <c r="AS224" i="4"/>
  <c r="BW224" i="4"/>
  <c r="BK224" i="4"/>
  <c r="AG224" i="4"/>
  <c r="U224" i="4"/>
  <c r="AY224" i="4"/>
  <c r="AM224" i="4"/>
  <c r="AA224" i="4"/>
  <c r="O224" i="4"/>
  <c r="EW220" i="4"/>
  <c r="FC220" i="4"/>
  <c r="EQ220" i="4"/>
  <c r="EK220" i="4"/>
  <c r="EE220" i="4"/>
  <c r="DY220" i="4"/>
  <c r="DS220" i="4"/>
  <c r="DM220" i="4"/>
  <c r="CO220" i="4"/>
  <c r="CC220" i="4"/>
  <c r="BQ220" i="4"/>
  <c r="BE220" i="4"/>
  <c r="AS220" i="4"/>
  <c r="DG220" i="4"/>
  <c r="CU220" i="4"/>
  <c r="BK220" i="4"/>
  <c r="CI220" i="4"/>
  <c r="AY220" i="4"/>
  <c r="AG220" i="4"/>
  <c r="U220" i="4"/>
  <c r="BW220" i="4"/>
  <c r="AA220" i="4"/>
  <c r="DA220" i="4"/>
  <c r="AM220" i="4"/>
  <c r="O220" i="4"/>
  <c r="FC216" i="4"/>
  <c r="EW216" i="4"/>
  <c r="EE216" i="4"/>
  <c r="EK216" i="4"/>
  <c r="DY216" i="4"/>
  <c r="EQ216" i="4"/>
  <c r="CO216" i="4"/>
  <c r="CU216" i="4"/>
  <c r="CC216" i="4"/>
  <c r="BQ216" i="4"/>
  <c r="BE216" i="4"/>
  <c r="AS216" i="4"/>
  <c r="DA216" i="4"/>
  <c r="DS216" i="4"/>
  <c r="BW216" i="4"/>
  <c r="AY216" i="4"/>
  <c r="AG216" i="4"/>
  <c r="U216" i="4"/>
  <c r="CI216" i="4"/>
  <c r="O216" i="4"/>
  <c r="DG216" i="4"/>
  <c r="AM216" i="4"/>
  <c r="BK216" i="4"/>
  <c r="DM216" i="4"/>
  <c r="AA216" i="4"/>
  <c r="FC212" i="4"/>
  <c r="EE212" i="4"/>
  <c r="EQ212" i="4"/>
  <c r="EK212" i="4"/>
  <c r="DS212" i="4"/>
  <c r="DM212" i="4"/>
  <c r="CU212" i="4"/>
  <c r="CO212" i="4"/>
  <c r="EW212" i="4"/>
  <c r="CC212" i="4"/>
  <c r="BQ212" i="4"/>
  <c r="BE212" i="4"/>
  <c r="AS212" i="4"/>
  <c r="DG212" i="4"/>
  <c r="CI212" i="4"/>
  <c r="DA212" i="4"/>
  <c r="AG212" i="4"/>
  <c r="U212" i="4"/>
  <c r="BK212" i="4"/>
  <c r="DY212" i="4"/>
  <c r="AY212" i="4"/>
  <c r="AA212" i="4"/>
  <c r="O212" i="4"/>
  <c r="BW212" i="4"/>
  <c r="AM212" i="4"/>
  <c r="FC208" i="4"/>
  <c r="EW208" i="4"/>
  <c r="EE208" i="4"/>
  <c r="EQ208" i="4"/>
  <c r="EK208" i="4"/>
  <c r="DY208" i="4"/>
  <c r="DS208" i="4"/>
  <c r="DM208" i="4"/>
  <c r="DG208" i="4"/>
  <c r="DA208" i="4"/>
  <c r="CO208" i="4"/>
  <c r="CI208" i="4"/>
  <c r="CC208" i="4"/>
  <c r="BQ208" i="4"/>
  <c r="BE208" i="4"/>
  <c r="AS208" i="4"/>
  <c r="CU208" i="4"/>
  <c r="BW208" i="4"/>
  <c r="BK208" i="4"/>
  <c r="AG208" i="4"/>
  <c r="U208" i="4"/>
  <c r="AM208" i="4"/>
  <c r="AY208" i="4"/>
  <c r="O208" i="4"/>
  <c r="AA208" i="4"/>
  <c r="EW204" i="4"/>
  <c r="FC204" i="4"/>
  <c r="EQ204" i="4"/>
  <c r="EK204" i="4"/>
  <c r="EE204" i="4"/>
  <c r="DY204" i="4"/>
  <c r="CO204" i="4"/>
  <c r="DA204" i="4"/>
  <c r="CC204" i="4"/>
  <c r="BQ204" i="4"/>
  <c r="BE204" i="4"/>
  <c r="AS204" i="4"/>
  <c r="BK204" i="4"/>
  <c r="DM204" i="4"/>
  <c r="CU204" i="4"/>
  <c r="AY204" i="4"/>
  <c r="AG204" i="4"/>
  <c r="U204" i="4"/>
  <c r="BW204" i="4"/>
  <c r="AA204" i="4"/>
  <c r="DS204" i="4"/>
  <c r="DG204" i="4"/>
  <c r="AM204" i="4"/>
  <c r="CI204" i="4"/>
  <c r="O204" i="4"/>
  <c r="FC200" i="4"/>
  <c r="EE200" i="4"/>
  <c r="EW200" i="4"/>
  <c r="EQ200" i="4"/>
  <c r="EK200" i="4"/>
  <c r="DY200" i="4"/>
  <c r="CO200" i="4"/>
  <c r="DM200" i="4"/>
  <c r="DG200" i="4"/>
  <c r="CC200" i="4"/>
  <c r="BQ200" i="4"/>
  <c r="BE200" i="4"/>
  <c r="AS200" i="4"/>
  <c r="CU200" i="4"/>
  <c r="DA200" i="4"/>
  <c r="CI200" i="4"/>
  <c r="BW200" i="4"/>
  <c r="AY200" i="4"/>
  <c r="AG200" i="4"/>
  <c r="U200" i="4"/>
  <c r="O200" i="4"/>
  <c r="BK200" i="4"/>
  <c r="AM200" i="4"/>
  <c r="DS200" i="4"/>
  <c r="AA200" i="4"/>
  <c r="EE196" i="4"/>
  <c r="EW196" i="4"/>
  <c r="FC196" i="4"/>
  <c r="DY196" i="4"/>
  <c r="EK196" i="4"/>
  <c r="DS196" i="4"/>
  <c r="DM196" i="4"/>
  <c r="CU196" i="4"/>
  <c r="CO196" i="4"/>
  <c r="DA196" i="4"/>
  <c r="CC196" i="4"/>
  <c r="BQ196" i="4"/>
  <c r="BE196" i="4"/>
  <c r="AS196" i="4"/>
  <c r="CI196" i="4"/>
  <c r="DG196" i="4"/>
  <c r="EQ196" i="4"/>
  <c r="AG196" i="4"/>
  <c r="U196" i="4"/>
  <c r="AA196" i="4"/>
  <c r="O196" i="4"/>
  <c r="BW196" i="4"/>
  <c r="BK196" i="4"/>
  <c r="AY196" i="4"/>
  <c r="AM196" i="4"/>
  <c r="FC192" i="4"/>
  <c r="EE192" i="4"/>
  <c r="EQ192" i="4"/>
  <c r="EK192" i="4"/>
  <c r="DY192" i="4"/>
  <c r="EW192" i="4"/>
  <c r="DS192" i="4"/>
  <c r="DM192" i="4"/>
  <c r="DG192" i="4"/>
  <c r="DA192" i="4"/>
  <c r="CO192" i="4"/>
  <c r="CI192" i="4"/>
  <c r="CC192" i="4"/>
  <c r="BQ192" i="4"/>
  <c r="BE192" i="4"/>
  <c r="AS192" i="4"/>
  <c r="CU192" i="4"/>
  <c r="BW192" i="4"/>
  <c r="BK192" i="4"/>
  <c r="AG192" i="4"/>
  <c r="U192" i="4"/>
  <c r="AY192" i="4"/>
  <c r="AM192" i="4"/>
  <c r="O192" i="4"/>
  <c r="AA192" i="4"/>
  <c r="EW188" i="4"/>
  <c r="FC188" i="4"/>
  <c r="EQ188" i="4"/>
  <c r="EK188" i="4"/>
  <c r="EE188" i="4"/>
  <c r="DY188" i="4"/>
  <c r="DS188" i="4"/>
  <c r="DM188" i="4"/>
  <c r="CO188" i="4"/>
  <c r="CU188" i="4"/>
  <c r="CC188" i="4"/>
  <c r="BQ188" i="4"/>
  <c r="BE188" i="4"/>
  <c r="AS188" i="4"/>
  <c r="DA188" i="4"/>
  <c r="BK188" i="4"/>
  <c r="CI188" i="4"/>
  <c r="AY188" i="4"/>
  <c r="AG188" i="4"/>
  <c r="U188" i="4"/>
  <c r="BW188" i="4"/>
  <c r="DG188" i="4"/>
  <c r="AA188" i="4"/>
  <c r="AM188" i="4"/>
  <c r="O188" i="4"/>
  <c r="FC184" i="4"/>
  <c r="EE184" i="4"/>
  <c r="EW184" i="4"/>
  <c r="EK184" i="4"/>
  <c r="EQ184" i="4"/>
  <c r="DY184" i="4"/>
  <c r="CO184" i="4"/>
  <c r="DM184" i="4"/>
  <c r="CC184" i="4"/>
  <c r="BQ184" i="4"/>
  <c r="BE184" i="4"/>
  <c r="AS184" i="4"/>
  <c r="DG184" i="4"/>
  <c r="BW184" i="4"/>
  <c r="AY184" i="4"/>
  <c r="DS184" i="4"/>
  <c r="DA184" i="4"/>
  <c r="AG184" i="4"/>
  <c r="U184" i="4"/>
  <c r="O184" i="4"/>
  <c r="AM184" i="4"/>
  <c r="CU184" i="4"/>
  <c r="CI184" i="4"/>
  <c r="BK184" i="4"/>
  <c r="AA184" i="4"/>
  <c r="EW180" i="4"/>
  <c r="FC180" i="4"/>
  <c r="EE180" i="4"/>
  <c r="EQ180" i="4"/>
  <c r="EK180" i="4"/>
  <c r="DS180" i="4"/>
  <c r="DM180" i="4"/>
  <c r="CU180" i="4"/>
  <c r="CO180" i="4"/>
  <c r="DY180" i="4"/>
  <c r="CC180" i="4"/>
  <c r="BQ180" i="4"/>
  <c r="BE180" i="4"/>
  <c r="AS180" i="4"/>
  <c r="DA180" i="4"/>
  <c r="CI180" i="4"/>
  <c r="DG180" i="4"/>
  <c r="AG180" i="4"/>
  <c r="U180" i="4"/>
  <c r="BK180" i="4"/>
  <c r="AY180" i="4"/>
  <c r="AA180" i="4"/>
  <c r="O180" i="4"/>
  <c r="BW180" i="4"/>
  <c r="AM180" i="4"/>
  <c r="FC176" i="4"/>
  <c r="EE176" i="4"/>
  <c r="EW176" i="4"/>
  <c r="EQ176" i="4"/>
  <c r="DY176" i="4"/>
  <c r="DS176" i="4"/>
  <c r="DM176" i="4"/>
  <c r="DG176" i="4"/>
  <c r="DA176" i="4"/>
  <c r="CO176" i="4"/>
  <c r="CI176" i="4"/>
  <c r="CC176" i="4"/>
  <c r="BQ176" i="4"/>
  <c r="BE176" i="4"/>
  <c r="AS176" i="4"/>
  <c r="EK176" i="4"/>
  <c r="BW176" i="4"/>
  <c r="CU176" i="4"/>
  <c r="BK176" i="4"/>
  <c r="AG176" i="4"/>
  <c r="U176" i="4"/>
  <c r="AM176" i="4"/>
  <c r="O176" i="4"/>
  <c r="AA176" i="4"/>
  <c r="AY176" i="4"/>
  <c r="EW172" i="4"/>
  <c r="FC172" i="4"/>
  <c r="EQ172" i="4"/>
  <c r="EK172" i="4"/>
  <c r="EE172" i="4"/>
  <c r="DY172" i="4"/>
  <c r="CO172" i="4"/>
  <c r="DM172" i="4"/>
  <c r="DG172" i="4"/>
  <c r="CC172" i="4"/>
  <c r="BQ172" i="4"/>
  <c r="BE172" i="4"/>
  <c r="AS172" i="4"/>
  <c r="CU172" i="4"/>
  <c r="DA172" i="4"/>
  <c r="BK172" i="4"/>
  <c r="AY172" i="4"/>
  <c r="AG172" i="4"/>
  <c r="U172" i="4"/>
  <c r="BW172" i="4"/>
  <c r="DS172" i="4"/>
  <c r="CI172" i="4"/>
  <c r="AA172" i="4"/>
  <c r="AM172" i="4"/>
  <c r="O172" i="4"/>
  <c r="FC168" i="4"/>
  <c r="EE168" i="4"/>
  <c r="EW168" i="4"/>
  <c r="EQ168" i="4"/>
  <c r="EK168" i="4"/>
  <c r="CO168" i="4"/>
  <c r="DS168" i="4"/>
  <c r="DA168" i="4"/>
  <c r="CC168" i="4"/>
  <c r="BQ168" i="4"/>
  <c r="BE168" i="4"/>
  <c r="AS168" i="4"/>
  <c r="DM168" i="4"/>
  <c r="DG168" i="4"/>
  <c r="CI168" i="4"/>
  <c r="BW168" i="4"/>
  <c r="AY168" i="4"/>
  <c r="AG168" i="4"/>
  <c r="U168" i="4"/>
  <c r="O168" i="4"/>
  <c r="CU168" i="4"/>
  <c r="BK168" i="4"/>
  <c r="AM168" i="4"/>
  <c r="DY168" i="4"/>
  <c r="AA168" i="4"/>
  <c r="EE164" i="4"/>
  <c r="FC164" i="4"/>
  <c r="EW164" i="4"/>
  <c r="EK164" i="4"/>
  <c r="EQ164" i="4"/>
  <c r="DY164" i="4"/>
  <c r="DS164" i="4"/>
  <c r="DM164" i="4"/>
  <c r="CU164" i="4"/>
  <c r="CO164" i="4"/>
  <c r="DG164" i="4"/>
  <c r="CC164" i="4"/>
  <c r="BQ164" i="4"/>
  <c r="BE164" i="4"/>
  <c r="AS164" i="4"/>
  <c r="CI164" i="4"/>
  <c r="AG164" i="4"/>
  <c r="U164" i="4"/>
  <c r="AA164" i="4"/>
  <c r="O164" i="4"/>
  <c r="DA164" i="4"/>
  <c r="BW164" i="4"/>
  <c r="BK164" i="4"/>
  <c r="AY164" i="4"/>
  <c r="AM164" i="4"/>
  <c r="FC160" i="4"/>
  <c r="EW160" i="4"/>
  <c r="EE160" i="4"/>
  <c r="EQ160" i="4"/>
  <c r="DY160" i="4"/>
  <c r="DS160" i="4"/>
  <c r="DM160" i="4"/>
  <c r="DG160" i="4"/>
  <c r="DA160" i="4"/>
  <c r="CO160" i="4"/>
  <c r="EK160" i="4"/>
  <c r="CU160" i="4"/>
  <c r="CI160" i="4"/>
  <c r="CC160" i="4"/>
  <c r="BQ160" i="4"/>
  <c r="BE160" i="4"/>
  <c r="AS160" i="4"/>
  <c r="BW160" i="4"/>
  <c r="BK160" i="4"/>
  <c r="AG160" i="4"/>
  <c r="U160" i="4"/>
  <c r="AY160" i="4"/>
  <c r="AM160" i="4"/>
  <c r="AA160" i="4"/>
  <c r="O160" i="4"/>
  <c r="FC156" i="4"/>
  <c r="EQ156" i="4"/>
  <c r="EK156" i="4"/>
  <c r="EE156" i="4"/>
  <c r="DY156" i="4"/>
  <c r="EW156" i="4"/>
  <c r="DS156" i="4"/>
  <c r="DM156" i="4"/>
  <c r="CO156" i="4"/>
  <c r="CC156" i="4"/>
  <c r="BQ156" i="4"/>
  <c r="BE156" i="4"/>
  <c r="AS156" i="4"/>
  <c r="DG156" i="4"/>
  <c r="BK156" i="4"/>
  <c r="DA156" i="4"/>
  <c r="CI156" i="4"/>
  <c r="AY156" i="4"/>
  <c r="AG156" i="4"/>
  <c r="U156" i="4"/>
  <c r="BW156" i="4"/>
  <c r="AA156" i="4"/>
  <c r="CU156" i="4"/>
  <c r="AM156" i="4"/>
  <c r="O156" i="4"/>
  <c r="FC152" i="4"/>
  <c r="EE152" i="4"/>
  <c r="EW152" i="4"/>
  <c r="EK152" i="4"/>
  <c r="DY152" i="4"/>
  <c r="CO152" i="4"/>
  <c r="DS152" i="4"/>
  <c r="CU152" i="4"/>
  <c r="CC152" i="4"/>
  <c r="BQ152" i="4"/>
  <c r="BE152" i="4"/>
  <c r="AS152" i="4"/>
  <c r="DM152" i="4"/>
  <c r="DA152" i="4"/>
  <c r="BW152" i="4"/>
  <c r="AY152" i="4"/>
  <c r="DG152" i="4"/>
  <c r="AG152" i="4"/>
  <c r="U152" i="4"/>
  <c r="CI152" i="4"/>
  <c r="O152" i="4"/>
  <c r="EQ152" i="4"/>
  <c r="AM152" i="4"/>
  <c r="AA152" i="4"/>
  <c r="BK152" i="4"/>
  <c r="FC148" i="4"/>
  <c r="EE148" i="4"/>
  <c r="EQ148" i="4"/>
  <c r="EW148" i="4"/>
  <c r="DS148" i="4"/>
  <c r="DM148" i="4"/>
  <c r="CU148" i="4"/>
  <c r="CO148" i="4"/>
  <c r="DY148" i="4"/>
  <c r="DA148" i="4"/>
  <c r="CC148" i="4"/>
  <c r="BQ148" i="4"/>
  <c r="BE148" i="4"/>
  <c r="AS148" i="4"/>
  <c r="EK148" i="4"/>
  <c r="DG148" i="4"/>
  <c r="CI148" i="4"/>
  <c r="AG148" i="4"/>
  <c r="U148" i="4"/>
  <c r="BK148" i="4"/>
  <c r="AY148" i="4"/>
  <c r="AA148" i="4"/>
  <c r="O148" i="4"/>
  <c r="BW148" i="4"/>
  <c r="AM148" i="4"/>
  <c r="FC144" i="4"/>
  <c r="EW144" i="4"/>
  <c r="EE144" i="4"/>
  <c r="EQ144" i="4"/>
  <c r="EK144" i="4"/>
  <c r="DY144" i="4"/>
  <c r="DS144" i="4"/>
  <c r="DM144" i="4"/>
  <c r="DG144" i="4"/>
  <c r="CO144" i="4"/>
  <c r="CI144" i="4"/>
  <c r="CC144" i="4"/>
  <c r="BQ144" i="4"/>
  <c r="BE144" i="4"/>
  <c r="AS144" i="4"/>
  <c r="CU144" i="4"/>
  <c r="BW144" i="4"/>
  <c r="DA144" i="4"/>
  <c r="BK144" i="4"/>
  <c r="AG144" i="4"/>
  <c r="U144" i="4"/>
  <c r="AM144" i="4"/>
  <c r="AY144" i="4"/>
  <c r="O144" i="4"/>
  <c r="AA144" i="4"/>
  <c r="FC140" i="4"/>
  <c r="EW140" i="4"/>
  <c r="EQ140" i="4"/>
  <c r="EK140" i="4"/>
  <c r="EE140" i="4"/>
  <c r="DY140" i="4"/>
  <c r="CO140" i="4"/>
  <c r="DS140" i="4"/>
  <c r="CC140" i="4"/>
  <c r="BQ140" i="4"/>
  <c r="BE140" i="4"/>
  <c r="AS140" i="4"/>
  <c r="DM140" i="4"/>
  <c r="DG140" i="4"/>
  <c r="BK140" i="4"/>
  <c r="AY140" i="4"/>
  <c r="AG140" i="4"/>
  <c r="U140" i="4"/>
  <c r="BW140" i="4"/>
  <c r="CU140" i="4"/>
  <c r="AA140" i="4"/>
  <c r="DA140" i="4"/>
  <c r="AM140" i="4"/>
  <c r="O140" i="4"/>
  <c r="CI140" i="4"/>
  <c r="EE136" i="4"/>
  <c r="EW136" i="4"/>
  <c r="EQ136" i="4"/>
  <c r="EK136" i="4"/>
  <c r="DY136" i="4"/>
  <c r="CO136" i="4"/>
  <c r="FC136" i="4"/>
  <c r="DG136" i="4"/>
  <c r="CC136" i="4"/>
  <c r="BQ136" i="4"/>
  <c r="BE136" i="4"/>
  <c r="DS136" i="4"/>
  <c r="CU136" i="4"/>
  <c r="DA136" i="4"/>
  <c r="CI136" i="4"/>
  <c r="BW136" i="4"/>
  <c r="AY136" i="4"/>
  <c r="AS136" i="4"/>
  <c r="AG136" i="4"/>
  <c r="U136" i="4"/>
  <c r="DM136" i="4"/>
  <c r="O136" i="4"/>
  <c r="BK136" i="4"/>
  <c r="AM136" i="4"/>
  <c r="AA136" i="4"/>
  <c r="FC132" i="4"/>
  <c r="EW132" i="4"/>
  <c r="EE132" i="4"/>
  <c r="DY132" i="4"/>
  <c r="DS132" i="4"/>
  <c r="DM132" i="4"/>
  <c r="CU132" i="4"/>
  <c r="CO132" i="4"/>
  <c r="EQ132" i="4"/>
  <c r="DA132" i="4"/>
  <c r="CC132" i="4"/>
  <c r="BQ132" i="4"/>
  <c r="BE132" i="4"/>
  <c r="CI132" i="4"/>
  <c r="AS132" i="4"/>
  <c r="AG132" i="4"/>
  <c r="U132" i="4"/>
  <c r="DG132" i="4"/>
  <c r="AA132" i="4"/>
  <c r="O132" i="4"/>
  <c r="BW132" i="4"/>
  <c r="BK132" i="4"/>
  <c r="AY132" i="4"/>
  <c r="AM132" i="4"/>
  <c r="EK132" i="4"/>
  <c r="FC128" i="4"/>
  <c r="EW128" i="4"/>
  <c r="EE128" i="4"/>
  <c r="EQ128" i="4"/>
  <c r="EK128" i="4"/>
  <c r="DY128" i="4"/>
  <c r="DS128" i="4"/>
  <c r="DM128" i="4"/>
  <c r="DG128" i="4"/>
  <c r="CO128" i="4"/>
  <c r="CI128" i="4"/>
  <c r="CC128" i="4"/>
  <c r="BQ128" i="4"/>
  <c r="BE128" i="4"/>
  <c r="BW128" i="4"/>
  <c r="BK128" i="4"/>
  <c r="AS128" i="4"/>
  <c r="AG128" i="4"/>
  <c r="U128" i="4"/>
  <c r="AY128" i="4"/>
  <c r="DA128" i="4"/>
  <c r="AM128" i="4"/>
  <c r="CU128" i="4"/>
  <c r="O128" i="4"/>
  <c r="AA128" i="4"/>
  <c r="EQ124" i="4"/>
  <c r="EK124" i="4"/>
  <c r="EE124" i="4"/>
  <c r="FC124" i="4"/>
  <c r="EW124" i="4"/>
  <c r="DY124" i="4"/>
  <c r="DS124" i="4"/>
  <c r="DM124" i="4"/>
  <c r="CO124" i="4"/>
  <c r="CU124" i="4"/>
  <c r="CC124" i="4"/>
  <c r="BQ124" i="4"/>
  <c r="BE124" i="4"/>
  <c r="DA124" i="4"/>
  <c r="BK124" i="4"/>
  <c r="DG124" i="4"/>
  <c r="CI124" i="4"/>
  <c r="AY124" i="4"/>
  <c r="AS124" i="4"/>
  <c r="AG124" i="4"/>
  <c r="U124" i="4"/>
  <c r="BW124" i="4"/>
  <c r="AA124" i="4"/>
  <c r="AM124" i="4"/>
  <c r="O124" i="4"/>
  <c r="FC120" i="4"/>
  <c r="EE120" i="4"/>
  <c r="EW120" i="4"/>
  <c r="DY120" i="4"/>
  <c r="EQ120" i="4"/>
  <c r="CO120" i="4"/>
  <c r="EK120" i="4"/>
  <c r="CC120" i="4"/>
  <c r="BQ120" i="4"/>
  <c r="BE120" i="4"/>
  <c r="DS120" i="4"/>
  <c r="DG120" i="4"/>
  <c r="DA120" i="4"/>
  <c r="DM120" i="4"/>
  <c r="CU120" i="4"/>
  <c r="BW120" i="4"/>
  <c r="AY120" i="4"/>
  <c r="AS120" i="4"/>
  <c r="AG120" i="4"/>
  <c r="U120" i="4"/>
  <c r="O120" i="4"/>
  <c r="AM120" i="4"/>
  <c r="CI120" i="4"/>
  <c r="BK120" i="4"/>
  <c r="AA120" i="4"/>
  <c r="FC116" i="4"/>
  <c r="EE116" i="4"/>
  <c r="EW116" i="4"/>
  <c r="EQ116" i="4"/>
  <c r="EK116" i="4"/>
  <c r="DY116" i="4"/>
  <c r="DS116" i="4"/>
  <c r="DM116" i="4"/>
  <c r="CU116" i="4"/>
  <c r="CO116" i="4"/>
  <c r="DA116" i="4"/>
  <c r="CC116" i="4"/>
  <c r="BQ116" i="4"/>
  <c r="BE116" i="4"/>
  <c r="CI116" i="4"/>
  <c r="AS116" i="4"/>
  <c r="AG116" i="4"/>
  <c r="U116" i="4"/>
  <c r="BK116" i="4"/>
  <c r="AY116" i="4"/>
  <c r="AA116" i="4"/>
  <c r="O116" i="4"/>
  <c r="BW116" i="4"/>
  <c r="DG116" i="4"/>
  <c r="AM116" i="4"/>
  <c r="FC112" i="4"/>
  <c r="EW112" i="4"/>
  <c r="EE112" i="4"/>
  <c r="EQ112" i="4"/>
  <c r="DY112" i="4"/>
  <c r="EK112" i="4"/>
  <c r="DS112" i="4"/>
  <c r="DM112" i="4"/>
  <c r="DG112" i="4"/>
  <c r="CO112" i="4"/>
  <c r="CC112" i="4"/>
  <c r="BQ112" i="4"/>
  <c r="BE112" i="4"/>
  <c r="BW112" i="4"/>
  <c r="DA112" i="4"/>
  <c r="BK112" i="4"/>
  <c r="AS112" i="4"/>
  <c r="AG112" i="4"/>
  <c r="U112" i="4"/>
  <c r="CI112" i="4"/>
  <c r="CU112" i="4"/>
  <c r="AM112" i="4"/>
  <c r="O112" i="4"/>
  <c r="AY112" i="4"/>
  <c r="AA112" i="4"/>
  <c r="FC108" i="4"/>
  <c r="EQ108" i="4"/>
  <c r="EK108" i="4"/>
  <c r="EE108" i="4"/>
  <c r="EW108" i="4"/>
  <c r="DY108" i="4"/>
  <c r="CO108" i="4"/>
  <c r="DG108" i="4"/>
  <c r="CC108" i="4"/>
  <c r="BQ108" i="4"/>
  <c r="BE108" i="4"/>
  <c r="DS108" i="4"/>
  <c r="CU108" i="4"/>
  <c r="CI108" i="4"/>
  <c r="BK108" i="4"/>
  <c r="AY108" i="4"/>
  <c r="AS108" i="4"/>
  <c r="AG108" i="4"/>
  <c r="U108" i="4"/>
  <c r="DA108" i="4"/>
  <c r="BW108" i="4"/>
  <c r="AA108" i="4"/>
  <c r="DM108" i="4"/>
  <c r="O108" i="4"/>
  <c r="AM108" i="4"/>
  <c r="FC104" i="4"/>
  <c r="EW104" i="4"/>
  <c r="EE104" i="4"/>
  <c r="EQ104" i="4"/>
  <c r="DY104" i="4"/>
  <c r="CO104" i="4"/>
  <c r="CC104" i="4"/>
  <c r="BQ104" i="4"/>
  <c r="BE104" i="4"/>
  <c r="DA104" i="4"/>
  <c r="EK104" i="4"/>
  <c r="DS104" i="4"/>
  <c r="BW104" i="4"/>
  <c r="AY104" i="4"/>
  <c r="CU104" i="4"/>
  <c r="AS104" i="4"/>
  <c r="AG104" i="4"/>
  <c r="U104" i="4"/>
  <c r="DG104" i="4"/>
  <c r="O104" i="4"/>
  <c r="BK104" i="4"/>
  <c r="AM104" i="4"/>
  <c r="CI104" i="4"/>
  <c r="DM104" i="4"/>
  <c r="AA104" i="4"/>
  <c r="EE100" i="4"/>
  <c r="EK100" i="4"/>
  <c r="DY100" i="4"/>
  <c r="FC100" i="4"/>
  <c r="EW100" i="4"/>
  <c r="EQ100" i="4"/>
  <c r="DS100" i="4"/>
  <c r="DM100" i="4"/>
  <c r="CU100" i="4"/>
  <c r="CO100" i="4"/>
  <c r="DG100" i="4"/>
  <c r="DA100" i="4"/>
  <c r="CC100" i="4"/>
  <c r="BQ100" i="4"/>
  <c r="BE100" i="4"/>
  <c r="CI100" i="4"/>
  <c r="AS100" i="4"/>
  <c r="AG100" i="4"/>
  <c r="U100" i="4"/>
  <c r="AA100" i="4"/>
  <c r="O100" i="4"/>
  <c r="BW100" i="4"/>
  <c r="BK100" i="4"/>
  <c r="AM100" i="4"/>
  <c r="AY100" i="4"/>
  <c r="FC96" i="4"/>
  <c r="EW96" i="4"/>
  <c r="EE96" i="4"/>
  <c r="EQ96" i="4"/>
  <c r="EK96" i="4"/>
  <c r="DY96" i="4"/>
  <c r="DS96" i="4"/>
  <c r="DM96" i="4"/>
  <c r="DG96" i="4"/>
  <c r="CO96" i="4"/>
  <c r="CU96" i="4"/>
  <c r="CC96" i="4"/>
  <c r="BQ96" i="4"/>
  <c r="BE96" i="4"/>
  <c r="BW96" i="4"/>
  <c r="BK96" i="4"/>
  <c r="AS96" i="4"/>
  <c r="AG96" i="4"/>
  <c r="U96" i="4"/>
  <c r="CI96" i="4"/>
  <c r="AY96" i="4"/>
  <c r="AM96" i="4"/>
  <c r="DA96" i="4"/>
  <c r="AA96" i="4"/>
  <c r="O96" i="4"/>
  <c r="EQ92" i="4"/>
  <c r="EE92" i="4"/>
  <c r="FC92" i="4"/>
  <c r="EW92" i="4"/>
  <c r="DY92" i="4"/>
  <c r="EK92" i="4"/>
  <c r="DS92" i="4"/>
  <c r="DM92" i="4"/>
  <c r="CO92" i="4"/>
  <c r="CC92" i="4"/>
  <c r="BQ92" i="4"/>
  <c r="BE92" i="4"/>
  <c r="DG92" i="4"/>
  <c r="CU92" i="4"/>
  <c r="DA92" i="4"/>
  <c r="CI92" i="4"/>
  <c r="BK92" i="4"/>
  <c r="AY92" i="4"/>
  <c r="AS92" i="4"/>
  <c r="AG92" i="4"/>
  <c r="U92" i="4"/>
  <c r="BW92" i="4"/>
  <c r="AA92" i="4"/>
  <c r="AM92" i="4"/>
  <c r="O92" i="4"/>
  <c r="FC88" i="4"/>
  <c r="EE88" i="4"/>
  <c r="EW88" i="4"/>
  <c r="DY88" i="4"/>
  <c r="EK88" i="4"/>
  <c r="EQ88" i="4"/>
  <c r="CO88" i="4"/>
  <c r="CU88" i="4"/>
  <c r="CC88" i="4"/>
  <c r="BQ88" i="4"/>
  <c r="BE88" i="4"/>
  <c r="DA88" i="4"/>
  <c r="BW88" i="4"/>
  <c r="AY88" i="4"/>
  <c r="DM88" i="4"/>
  <c r="AS88" i="4"/>
  <c r="AG88" i="4"/>
  <c r="U88" i="4"/>
  <c r="O88" i="4"/>
  <c r="AM88" i="4"/>
  <c r="DS88" i="4"/>
  <c r="CI88" i="4"/>
  <c r="DG88" i="4"/>
  <c r="BK88" i="4"/>
  <c r="AA88" i="4"/>
  <c r="EE84" i="4"/>
  <c r="EQ84" i="4"/>
  <c r="FC84" i="4"/>
  <c r="EK84" i="4"/>
  <c r="DY84" i="4"/>
  <c r="DS84" i="4"/>
  <c r="DM84" i="4"/>
  <c r="CU84" i="4"/>
  <c r="CO84" i="4"/>
  <c r="DA84" i="4"/>
  <c r="CC84" i="4"/>
  <c r="BQ84" i="4"/>
  <c r="BE84" i="4"/>
  <c r="DG84" i="4"/>
  <c r="CI84" i="4"/>
  <c r="EW84" i="4"/>
  <c r="AS84" i="4"/>
  <c r="AG84" i="4"/>
  <c r="U84" i="4"/>
  <c r="BK84" i="4"/>
  <c r="AY84" i="4"/>
  <c r="AA84" i="4"/>
  <c r="O84" i="4"/>
  <c r="BW84" i="4"/>
  <c r="AM84" i="4"/>
  <c r="FC80" i="4"/>
  <c r="EW80" i="4"/>
  <c r="EE80" i="4"/>
  <c r="EQ80" i="4"/>
  <c r="EK80" i="4"/>
  <c r="DY80" i="4"/>
  <c r="DS80" i="4"/>
  <c r="DM80" i="4"/>
  <c r="DG80" i="4"/>
  <c r="CO80" i="4"/>
  <c r="CC80" i="4"/>
  <c r="BQ80" i="4"/>
  <c r="BE80" i="4"/>
  <c r="CU80" i="4"/>
  <c r="BW80" i="4"/>
  <c r="DA80" i="4"/>
  <c r="BK80" i="4"/>
  <c r="AS80" i="4"/>
  <c r="AG80" i="4"/>
  <c r="U80" i="4"/>
  <c r="CI80" i="4"/>
  <c r="AM80" i="4"/>
  <c r="AY80" i="4"/>
  <c r="O80" i="4"/>
  <c r="AA80" i="4"/>
  <c r="FC76" i="4"/>
  <c r="EW76" i="4"/>
  <c r="EQ76" i="4"/>
  <c r="EE76" i="4"/>
  <c r="DY76" i="4"/>
  <c r="EK76" i="4"/>
  <c r="CO76" i="4"/>
  <c r="CC76" i="4"/>
  <c r="BQ76" i="4"/>
  <c r="BE76" i="4"/>
  <c r="DS76" i="4"/>
  <c r="CI76" i="4"/>
  <c r="BK76" i="4"/>
  <c r="CU76" i="4"/>
  <c r="AY76" i="4"/>
  <c r="AS76" i="4"/>
  <c r="AG76" i="4"/>
  <c r="U76" i="4"/>
  <c r="DG76" i="4"/>
  <c r="BW76" i="4"/>
  <c r="DM76" i="4"/>
  <c r="AA76" i="4"/>
  <c r="DA76" i="4"/>
  <c r="AM76" i="4"/>
  <c r="O76" i="4"/>
  <c r="EE72" i="4"/>
  <c r="EQ72" i="4"/>
  <c r="DY72" i="4"/>
  <c r="EW72" i="4"/>
  <c r="CO72" i="4"/>
  <c r="DM72" i="4"/>
  <c r="DG72" i="4"/>
  <c r="CC72" i="4"/>
  <c r="BQ72" i="4"/>
  <c r="BE72" i="4"/>
  <c r="FC72" i="4"/>
  <c r="CU72" i="4"/>
  <c r="DA72" i="4"/>
  <c r="BW72" i="4"/>
  <c r="AY72" i="4"/>
  <c r="DS72" i="4"/>
  <c r="AS72" i="4"/>
  <c r="AG72" i="4"/>
  <c r="U72" i="4"/>
  <c r="EK72" i="4"/>
  <c r="O72" i="4"/>
  <c r="BK72" i="4"/>
  <c r="AM72" i="4"/>
  <c r="CI72" i="4"/>
  <c r="AA72" i="4"/>
  <c r="FC68" i="4"/>
  <c r="EW68" i="4"/>
  <c r="EE68" i="4"/>
  <c r="EK68" i="4"/>
  <c r="DY68" i="4"/>
  <c r="DS68" i="4"/>
  <c r="DM68" i="4"/>
  <c r="CU68" i="4"/>
  <c r="CO68" i="4"/>
  <c r="EQ68" i="4"/>
  <c r="DA68" i="4"/>
  <c r="CC68" i="4"/>
  <c r="BQ68" i="4"/>
  <c r="BE68" i="4"/>
  <c r="DG68" i="4"/>
  <c r="CI68" i="4"/>
  <c r="AS68" i="4"/>
  <c r="AG68" i="4"/>
  <c r="U68" i="4"/>
  <c r="AA68" i="4"/>
  <c r="O68" i="4"/>
  <c r="BW68" i="4"/>
  <c r="BK68" i="4"/>
  <c r="AY68" i="4"/>
  <c r="AM68" i="4"/>
  <c r="FC64" i="4"/>
  <c r="EW64" i="4"/>
  <c r="EE64" i="4"/>
  <c r="EQ64" i="4"/>
  <c r="EK64" i="4"/>
  <c r="DS64" i="4"/>
  <c r="DM64" i="4"/>
  <c r="DG64" i="4"/>
  <c r="CO64" i="4"/>
  <c r="DY64" i="4"/>
  <c r="CC64" i="4"/>
  <c r="BQ64" i="4"/>
  <c r="BE64" i="4"/>
  <c r="CU64" i="4"/>
  <c r="BW64" i="4"/>
  <c r="BK64" i="4"/>
  <c r="AS64" i="4"/>
  <c r="AG64" i="4"/>
  <c r="U64" i="4"/>
  <c r="CI64" i="4"/>
  <c r="AY64" i="4"/>
  <c r="DA64" i="4"/>
  <c r="AM64" i="4"/>
  <c r="O64" i="4"/>
  <c r="AA64" i="4"/>
  <c r="FC60" i="4"/>
  <c r="EQ60" i="4"/>
  <c r="EE60" i="4"/>
  <c r="EW60" i="4"/>
  <c r="DS60" i="4"/>
  <c r="DM60" i="4"/>
  <c r="CO60" i="4"/>
  <c r="EK60" i="4"/>
  <c r="CU60" i="4"/>
  <c r="CC60" i="4"/>
  <c r="BQ60" i="4"/>
  <c r="BE60" i="4"/>
  <c r="DY60" i="4"/>
  <c r="DA60" i="4"/>
  <c r="CI60" i="4"/>
  <c r="BK60" i="4"/>
  <c r="AY60" i="4"/>
  <c r="AS60" i="4"/>
  <c r="AG60" i="4"/>
  <c r="U60" i="4"/>
  <c r="BW60" i="4"/>
  <c r="AA60" i="4"/>
  <c r="DG60" i="4"/>
  <c r="AM60" i="4"/>
  <c r="O60" i="4"/>
  <c r="EE56" i="4"/>
  <c r="FC56" i="4"/>
  <c r="EK56" i="4"/>
  <c r="EQ56" i="4"/>
  <c r="DY56" i="4"/>
  <c r="EW56" i="4"/>
  <c r="CO56" i="4"/>
  <c r="CC56" i="4"/>
  <c r="BQ56" i="4"/>
  <c r="BE56" i="4"/>
  <c r="DM56" i="4"/>
  <c r="DG56" i="4"/>
  <c r="DA56" i="4"/>
  <c r="BW56" i="4"/>
  <c r="AY56" i="4"/>
  <c r="AS56" i="4"/>
  <c r="AG56" i="4"/>
  <c r="U56" i="4"/>
  <c r="CU56" i="4"/>
  <c r="O56" i="4"/>
  <c r="DS56" i="4"/>
  <c r="AM56" i="4"/>
  <c r="CI56" i="4"/>
  <c r="AA56" i="4"/>
  <c r="BK56" i="4"/>
  <c r="FC52" i="4"/>
  <c r="EE52" i="4"/>
  <c r="EW52" i="4"/>
  <c r="EQ52" i="4"/>
  <c r="EK52" i="4"/>
  <c r="DY52" i="4"/>
  <c r="DS52" i="4"/>
  <c r="DM52" i="4"/>
  <c r="CU52" i="4"/>
  <c r="CO52" i="4"/>
  <c r="DA52" i="4"/>
  <c r="CC52" i="4"/>
  <c r="BQ52" i="4"/>
  <c r="BE52" i="4"/>
  <c r="CI52" i="4"/>
  <c r="DG52" i="4"/>
  <c r="AS52" i="4"/>
  <c r="AG52" i="4"/>
  <c r="U52" i="4"/>
  <c r="O52" i="4"/>
  <c r="BK52" i="4"/>
  <c r="AY52" i="4"/>
  <c r="AA52" i="4"/>
  <c r="BW52" i="4"/>
  <c r="AM52" i="4"/>
  <c r="FC48" i="4"/>
  <c r="EW48" i="4"/>
  <c r="EE48" i="4"/>
  <c r="EQ48" i="4"/>
  <c r="EK48" i="4"/>
  <c r="DS48" i="4"/>
  <c r="DY48" i="4"/>
  <c r="DG48" i="4"/>
  <c r="CO48" i="4"/>
  <c r="CC48" i="4"/>
  <c r="BQ48" i="4"/>
  <c r="BE48" i="4"/>
  <c r="DM48" i="4"/>
  <c r="BW48" i="4"/>
  <c r="CU48" i="4"/>
  <c r="DA48" i="4"/>
  <c r="BK48" i="4"/>
  <c r="AS48" i="4"/>
  <c r="AG48" i="4"/>
  <c r="U48" i="4"/>
  <c r="O48" i="4"/>
  <c r="CI48" i="4"/>
  <c r="AM48" i="4"/>
  <c r="AA48" i="4"/>
  <c r="AY48" i="4"/>
  <c r="EQ44" i="4"/>
  <c r="EE44" i="4"/>
  <c r="FC44" i="4"/>
  <c r="EW44" i="4"/>
  <c r="EK44" i="4"/>
  <c r="CO44" i="4"/>
  <c r="DG44" i="4"/>
  <c r="CC44" i="4"/>
  <c r="BQ44" i="4"/>
  <c r="BE44" i="4"/>
  <c r="DY44" i="4"/>
  <c r="CU44" i="4"/>
  <c r="CI44" i="4"/>
  <c r="BK44" i="4"/>
  <c r="DS44" i="4"/>
  <c r="DM44" i="4"/>
  <c r="AY44" i="4"/>
  <c r="AS44" i="4"/>
  <c r="AG44" i="4"/>
  <c r="U44" i="4"/>
  <c r="O44" i="4"/>
  <c r="DA44" i="4"/>
  <c r="BW44" i="4"/>
  <c r="AA44" i="4"/>
  <c r="AM44" i="4"/>
  <c r="FC40" i="4"/>
  <c r="EE40" i="4"/>
  <c r="EW40" i="4"/>
  <c r="EQ40" i="4"/>
  <c r="DY40" i="4"/>
  <c r="CO40" i="4"/>
  <c r="DS40" i="4"/>
  <c r="CC40" i="4"/>
  <c r="BQ40" i="4"/>
  <c r="BE40" i="4"/>
  <c r="DM40" i="4"/>
  <c r="DA40" i="4"/>
  <c r="EK40" i="4"/>
  <c r="DG40" i="4"/>
  <c r="BW40" i="4"/>
  <c r="AY40" i="4"/>
  <c r="AS40" i="4"/>
  <c r="AG40" i="4"/>
  <c r="U40" i="4"/>
  <c r="O40" i="4"/>
  <c r="BK40" i="4"/>
  <c r="AM40" i="4"/>
  <c r="CI40" i="4"/>
  <c r="CU40" i="4"/>
  <c r="AA40" i="4"/>
  <c r="FC36" i="4"/>
  <c r="EE36" i="4"/>
  <c r="EW36" i="4"/>
  <c r="EK36" i="4"/>
  <c r="DY36" i="4"/>
  <c r="EQ36" i="4"/>
  <c r="DS36" i="4"/>
  <c r="DM36" i="4"/>
  <c r="CU36" i="4"/>
  <c r="CO36" i="4"/>
  <c r="DG36" i="4"/>
  <c r="DA36" i="4"/>
  <c r="CC36" i="4"/>
  <c r="BQ36" i="4"/>
  <c r="BE36" i="4"/>
  <c r="CI36" i="4"/>
  <c r="AS36" i="4"/>
  <c r="AG36" i="4"/>
  <c r="U36" i="4"/>
  <c r="O36" i="4"/>
  <c r="AA36" i="4"/>
  <c r="BW36" i="4"/>
  <c r="BK36" i="4"/>
  <c r="AM36" i="4"/>
  <c r="AY36" i="4"/>
  <c r="FC32" i="4"/>
  <c r="EW32" i="4"/>
  <c r="EE32" i="4"/>
  <c r="EK32" i="4"/>
  <c r="EQ32" i="4"/>
  <c r="DS32" i="4"/>
  <c r="DG32" i="4"/>
  <c r="CO32" i="4"/>
  <c r="CU32" i="4"/>
  <c r="CC32" i="4"/>
  <c r="BQ32" i="4"/>
  <c r="BE32" i="4"/>
  <c r="DY32" i="4"/>
  <c r="DM32" i="4"/>
  <c r="BW32" i="4"/>
  <c r="BK32" i="4"/>
  <c r="AS32" i="4"/>
  <c r="AG32" i="4"/>
  <c r="U32" i="4"/>
  <c r="O32" i="4"/>
  <c r="CI32" i="4"/>
  <c r="AY32" i="4"/>
  <c r="AM32" i="4"/>
  <c r="DA32" i="4"/>
  <c r="AA32" i="4"/>
  <c r="EQ28" i="4"/>
  <c r="EE28" i="4"/>
  <c r="FC28" i="4"/>
  <c r="EW28" i="4"/>
  <c r="EK28" i="4"/>
  <c r="DS28" i="4"/>
  <c r="CO28" i="4"/>
  <c r="DM28" i="4"/>
  <c r="CC28" i="4"/>
  <c r="BQ28" i="4"/>
  <c r="BE28" i="4"/>
  <c r="DG28" i="4"/>
  <c r="DY28" i="4"/>
  <c r="DA28" i="4"/>
  <c r="CI28" i="4"/>
  <c r="BK28" i="4"/>
  <c r="AY28" i="4"/>
  <c r="AS28" i="4"/>
  <c r="AG28" i="4"/>
  <c r="U28" i="4"/>
  <c r="O28" i="4"/>
  <c r="CU28" i="4"/>
  <c r="BW28" i="4"/>
  <c r="AA28" i="4"/>
  <c r="AM28" i="4"/>
  <c r="FC24" i="4"/>
  <c r="EE24" i="4"/>
  <c r="EW24" i="4"/>
  <c r="EQ24" i="4"/>
  <c r="EK24" i="4"/>
  <c r="DY24" i="4"/>
  <c r="CO24" i="4"/>
  <c r="DS24" i="4"/>
  <c r="CU24" i="4"/>
  <c r="CC24" i="4"/>
  <c r="BQ24" i="4"/>
  <c r="BE24" i="4"/>
  <c r="DA24" i="4"/>
  <c r="BW24" i="4"/>
  <c r="AY24" i="4"/>
  <c r="DG24" i="4"/>
  <c r="AS24" i="4"/>
  <c r="AG24" i="4"/>
  <c r="U24" i="4"/>
  <c r="O24" i="4"/>
  <c r="AM24" i="4"/>
  <c r="DM24" i="4"/>
  <c r="CI24" i="4"/>
  <c r="AA24" i="4"/>
  <c r="BK24" i="4"/>
  <c r="EE20" i="4"/>
  <c r="FC20" i="4"/>
  <c r="EW20" i="4"/>
  <c r="EQ20" i="4"/>
  <c r="EK20" i="4"/>
  <c r="DY20" i="4"/>
  <c r="DS20" i="4"/>
  <c r="DM20" i="4"/>
  <c r="CU20" i="4"/>
  <c r="CO20" i="4"/>
  <c r="DA20" i="4"/>
  <c r="CC20" i="4"/>
  <c r="BQ20" i="4"/>
  <c r="BE20" i="4"/>
  <c r="DG20" i="4"/>
  <c r="CI20" i="4"/>
  <c r="AS20" i="4"/>
  <c r="AG20" i="4"/>
  <c r="U20" i="4"/>
  <c r="O20" i="4"/>
  <c r="BK20" i="4"/>
  <c r="AY20" i="4"/>
  <c r="AA20" i="4"/>
  <c r="BW20" i="4"/>
  <c r="AM20" i="4"/>
  <c r="FC16" i="4"/>
  <c r="EW16" i="4"/>
  <c r="EE16" i="4"/>
  <c r="EK16" i="4"/>
  <c r="DS16" i="4"/>
  <c r="DY16" i="4"/>
  <c r="DG16" i="4"/>
  <c r="CO16" i="4"/>
  <c r="CC16" i="4"/>
  <c r="BQ16" i="4"/>
  <c r="BE16" i="4"/>
  <c r="EQ16" i="4"/>
  <c r="CU16" i="4"/>
  <c r="BW16" i="4"/>
  <c r="DM16" i="4"/>
  <c r="DA16" i="4"/>
  <c r="BK16" i="4"/>
  <c r="AS16" i="4"/>
  <c r="AG16" i="4"/>
  <c r="U16" i="4"/>
  <c r="O16" i="4"/>
  <c r="CI16" i="4"/>
  <c r="AM16" i="4"/>
  <c r="AY16" i="4"/>
  <c r="AA16" i="4"/>
  <c r="FC257" i="4"/>
  <c r="EW257" i="4"/>
  <c r="EK257" i="4"/>
  <c r="EQ257" i="4"/>
  <c r="EE257" i="4"/>
  <c r="DY257" i="4"/>
  <c r="DM257" i="4"/>
  <c r="CU257" i="4"/>
  <c r="DA257" i="4"/>
  <c r="DG257" i="4"/>
  <c r="BW257" i="4"/>
  <c r="BK257" i="4"/>
  <c r="AG257" i="4"/>
  <c r="U257" i="4"/>
  <c r="CC257" i="4"/>
  <c r="BE257" i="4"/>
  <c r="AY257" i="4"/>
  <c r="AS257" i="4"/>
  <c r="AM257" i="4"/>
  <c r="CI257" i="4"/>
  <c r="BQ257" i="4"/>
  <c r="DS257" i="4"/>
  <c r="CO257" i="4"/>
  <c r="O257" i="4"/>
  <c r="AA257" i="4"/>
  <c r="FC245" i="4"/>
  <c r="EK245" i="4"/>
  <c r="EQ245" i="4"/>
  <c r="DM245" i="4"/>
  <c r="EW245" i="4"/>
  <c r="EE245" i="4"/>
  <c r="DY245" i="4"/>
  <c r="DS245" i="4"/>
  <c r="CU245" i="4"/>
  <c r="DA245" i="4"/>
  <c r="DG245" i="4"/>
  <c r="CO245" i="4"/>
  <c r="CI245" i="4"/>
  <c r="BW245" i="4"/>
  <c r="AG245" i="4"/>
  <c r="U245" i="4"/>
  <c r="BQ245" i="4"/>
  <c r="BK245" i="4"/>
  <c r="BE245" i="4"/>
  <c r="AY245" i="4"/>
  <c r="AA245" i="4"/>
  <c r="CC245" i="4"/>
  <c r="AS245" i="4"/>
  <c r="AM245" i="4"/>
  <c r="O245" i="4"/>
  <c r="FC229" i="4"/>
  <c r="EW229" i="4"/>
  <c r="EK229" i="4"/>
  <c r="EQ229" i="4"/>
  <c r="DM229" i="4"/>
  <c r="EE229" i="4"/>
  <c r="DY229" i="4"/>
  <c r="DS229" i="4"/>
  <c r="CU229" i="4"/>
  <c r="DA229" i="4"/>
  <c r="DG229" i="4"/>
  <c r="CO229" i="4"/>
  <c r="CI229" i="4"/>
  <c r="BW229" i="4"/>
  <c r="AG229" i="4"/>
  <c r="U229" i="4"/>
  <c r="BQ229" i="4"/>
  <c r="BK229" i="4"/>
  <c r="AA229" i="4"/>
  <c r="CC229" i="4"/>
  <c r="BE229" i="4"/>
  <c r="AY229" i="4"/>
  <c r="O229" i="4"/>
  <c r="AM229" i="4"/>
  <c r="AS229" i="4"/>
  <c r="FC213" i="4"/>
  <c r="EK213" i="4"/>
  <c r="EW213" i="4"/>
  <c r="EQ213" i="4"/>
  <c r="DM213" i="4"/>
  <c r="EE213" i="4"/>
  <c r="DY213" i="4"/>
  <c r="DS213" i="4"/>
  <c r="CU213" i="4"/>
  <c r="DA213" i="4"/>
  <c r="DG213" i="4"/>
  <c r="CO213" i="4"/>
  <c r="CI213" i="4"/>
  <c r="BW213" i="4"/>
  <c r="AG213" i="4"/>
  <c r="U213" i="4"/>
  <c r="BQ213" i="4"/>
  <c r="BK213" i="4"/>
  <c r="BE213" i="4"/>
  <c r="AY213" i="4"/>
  <c r="AA213" i="4"/>
  <c r="CC213" i="4"/>
  <c r="AS213" i="4"/>
  <c r="AM213" i="4"/>
  <c r="O213" i="4"/>
  <c r="FC197" i="4"/>
  <c r="EK197" i="4"/>
  <c r="EW197" i="4"/>
  <c r="EQ197" i="4"/>
  <c r="DM197" i="4"/>
  <c r="EE197" i="4"/>
  <c r="DY197" i="4"/>
  <c r="DS197" i="4"/>
  <c r="CU197" i="4"/>
  <c r="DA197" i="4"/>
  <c r="DG197" i="4"/>
  <c r="CO197" i="4"/>
  <c r="CI197" i="4"/>
  <c r="BW197" i="4"/>
  <c r="AG197" i="4"/>
  <c r="U197" i="4"/>
  <c r="BQ197" i="4"/>
  <c r="BK197" i="4"/>
  <c r="AA197" i="4"/>
  <c r="CC197" i="4"/>
  <c r="BE197" i="4"/>
  <c r="AY197" i="4"/>
  <c r="O197" i="4"/>
  <c r="AS197" i="4"/>
  <c r="AM197" i="4"/>
  <c r="FC185" i="4"/>
  <c r="EK185" i="4"/>
  <c r="EW185" i="4"/>
  <c r="DM185" i="4"/>
  <c r="EQ185" i="4"/>
  <c r="EE185" i="4"/>
  <c r="DY185" i="4"/>
  <c r="CU185" i="4"/>
  <c r="DA185" i="4"/>
  <c r="DS185" i="4"/>
  <c r="DG185" i="4"/>
  <c r="CO185" i="4"/>
  <c r="CI185" i="4"/>
  <c r="BW185" i="4"/>
  <c r="AS185" i="4"/>
  <c r="AG185" i="4"/>
  <c r="U185" i="4"/>
  <c r="CC185" i="4"/>
  <c r="AM185" i="4"/>
  <c r="O185" i="4"/>
  <c r="BK185" i="4"/>
  <c r="AA185" i="4"/>
  <c r="BQ185" i="4"/>
  <c r="AY185" i="4"/>
  <c r="BE185" i="4"/>
  <c r="FC169" i="4"/>
  <c r="EK169" i="4"/>
  <c r="EW169" i="4"/>
  <c r="EQ169" i="4"/>
  <c r="DM169" i="4"/>
  <c r="CU169" i="4"/>
  <c r="DA169" i="4"/>
  <c r="DS169" i="4"/>
  <c r="DY169" i="4"/>
  <c r="DG169" i="4"/>
  <c r="CO169" i="4"/>
  <c r="CI169" i="4"/>
  <c r="BW169" i="4"/>
  <c r="AS169" i="4"/>
  <c r="AG169" i="4"/>
  <c r="U169" i="4"/>
  <c r="EE169" i="4"/>
  <c r="CC169" i="4"/>
  <c r="BK169" i="4"/>
  <c r="AM169" i="4"/>
  <c r="BE169" i="4"/>
  <c r="AY169" i="4"/>
  <c r="O169" i="4"/>
  <c r="AA169" i="4"/>
  <c r="BQ169" i="4"/>
  <c r="FC157" i="4"/>
  <c r="EK157" i="4"/>
  <c r="DM157" i="4"/>
  <c r="EQ157" i="4"/>
  <c r="EW157" i="4"/>
  <c r="CU157" i="4"/>
  <c r="DA157" i="4"/>
  <c r="DY157" i="4"/>
  <c r="DG157" i="4"/>
  <c r="EE157" i="4"/>
  <c r="BW157" i="4"/>
  <c r="CO157" i="4"/>
  <c r="CI157" i="4"/>
  <c r="BE157" i="4"/>
  <c r="AY157" i="4"/>
  <c r="AG157" i="4"/>
  <c r="U157" i="4"/>
  <c r="DS157" i="4"/>
  <c r="BQ157" i="4"/>
  <c r="AS157" i="4"/>
  <c r="AA157" i="4"/>
  <c r="O157" i="4"/>
  <c r="BK157" i="4"/>
  <c r="CC157" i="4"/>
  <c r="AM157" i="4"/>
  <c r="FC141" i="4"/>
  <c r="EK141" i="4"/>
  <c r="DM141" i="4"/>
  <c r="CU141" i="4"/>
  <c r="EQ141" i="4"/>
  <c r="EE141" i="4"/>
  <c r="DY141" i="4"/>
  <c r="EW141" i="4"/>
  <c r="DG141" i="4"/>
  <c r="DA141" i="4"/>
  <c r="BW141" i="4"/>
  <c r="BE141" i="4"/>
  <c r="AY141" i="4"/>
  <c r="AG141" i="4"/>
  <c r="U141" i="4"/>
  <c r="BQ141" i="4"/>
  <c r="AS141" i="4"/>
  <c r="CO141" i="4"/>
  <c r="AA141" i="4"/>
  <c r="O141" i="4"/>
  <c r="CI141" i="4"/>
  <c r="AM141" i="4"/>
  <c r="CC141" i="4"/>
  <c r="BK141" i="4"/>
  <c r="DS141" i="4"/>
  <c r="FC137" i="4"/>
  <c r="EK137" i="4"/>
  <c r="EW137" i="4"/>
  <c r="EQ137" i="4"/>
  <c r="DM137" i="4"/>
  <c r="CU137" i="4"/>
  <c r="DS137" i="4"/>
  <c r="DA137" i="4"/>
  <c r="CO137" i="4"/>
  <c r="CI137" i="4"/>
  <c r="BW137" i="4"/>
  <c r="DY137" i="4"/>
  <c r="AS137" i="4"/>
  <c r="AG137" i="4"/>
  <c r="U137" i="4"/>
  <c r="DG137" i="4"/>
  <c r="CC137" i="4"/>
  <c r="BK137" i="4"/>
  <c r="AM137" i="4"/>
  <c r="BE137" i="4"/>
  <c r="AY137" i="4"/>
  <c r="O137" i="4"/>
  <c r="EE137" i="4"/>
  <c r="BQ137" i="4"/>
  <c r="AA137" i="4"/>
  <c r="FC121" i="4"/>
  <c r="EK121" i="4"/>
  <c r="EW121" i="4"/>
  <c r="DY121" i="4"/>
  <c r="DM121" i="4"/>
  <c r="EQ121" i="4"/>
  <c r="EE121" i="4"/>
  <c r="CU121" i="4"/>
  <c r="DS121" i="4"/>
  <c r="DG121" i="4"/>
  <c r="DA121" i="4"/>
  <c r="CO121" i="4"/>
  <c r="CI121" i="4"/>
  <c r="BW121" i="4"/>
  <c r="AS121" i="4"/>
  <c r="AG121" i="4"/>
  <c r="U121" i="4"/>
  <c r="CC121" i="4"/>
  <c r="AM121" i="4"/>
  <c r="O121" i="4"/>
  <c r="BK121" i="4"/>
  <c r="BE121" i="4"/>
  <c r="AA121" i="4"/>
  <c r="BQ121" i="4"/>
  <c r="AY121" i="4"/>
  <c r="FC109" i="4"/>
  <c r="EK109" i="4"/>
  <c r="EW109" i="4"/>
  <c r="DY109" i="4"/>
  <c r="DM109" i="4"/>
  <c r="CU109" i="4"/>
  <c r="EE109" i="4"/>
  <c r="DS109" i="4"/>
  <c r="DA109" i="4"/>
  <c r="CI109" i="4"/>
  <c r="BW109" i="4"/>
  <c r="EQ109" i="4"/>
  <c r="BE109" i="4"/>
  <c r="AY109" i="4"/>
  <c r="AS109" i="4"/>
  <c r="AG109" i="4"/>
  <c r="U109" i="4"/>
  <c r="DG109" i="4"/>
  <c r="BQ109" i="4"/>
  <c r="AA109" i="4"/>
  <c r="O109" i="4"/>
  <c r="CO109" i="4"/>
  <c r="AM109" i="4"/>
  <c r="CC109" i="4"/>
  <c r="BK109" i="4"/>
  <c r="FC97" i="4"/>
  <c r="EW97" i="4"/>
  <c r="EQ97" i="4"/>
  <c r="EE97" i="4"/>
  <c r="DY97" i="4"/>
  <c r="DM97" i="4"/>
  <c r="CU97" i="4"/>
  <c r="EK97" i="4"/>
  <c r="DS97" i="4"/>
  <c r="CI97" i="4"/>
  <c r="BW97" i="4"/>
  <c r="DG97" i="4"/>
  <c r="BK97" i="4"/>
  <c r="AS97" i="4"/>
  <c r="AG97" i="4"/>
  <c r="U97" i="4"/>
  <c r="CC97" i="4"/>
  <c r="BE97" i="4"/>
  <c r="AY97" i="4"/>
  <c r="AM97" i="4"/>
  <c r="CO97" i="4"/>
  <c r="BQ97" i="4"/>
  <c r="DA97" i="4"/>
  <c r="O97" i="4"/>
  <c r="AA97" i="4"/>
  <c r="FC85" i="4"/>
  <c r="EW85" i="4"/>
  <c r="EQ85" i="4"/>
  <c r="EK85" i="4"/>
  <c r="DY85" i="4"/>
  <c r="DM85" i="4"/>
  <c r="EE85" i="4"/>
  <c r="DS85" i="4"/>
  <c r="CU85" i="4"/>
  <c r="DG85" i="4"/>
  <c r="CO85" i="4"/>
  <c r="CI85" i="4"/>
  <c r="BW85" i="4"/>
  <c r="AS85" i="4"/>
  <c r="AG85" i="4"/>
  <c r="U85" i="4"/>
  <c r="BQ85" i="4"/>
  <c r="BK85" i="4"/>
  <c r="BE85" i="4"/>
  <c r="AY85" i="4"/>
  <c r="AA85" i="4"/>
  <c r="DA85" i="4"/>
  <c r="CC85" i="4"/>
  <c r="AM85" i="4"/>
  <c r="O85" i="4"/>
  <c r="FC73" i="4"/>
  <c r="EW73" i="4"/>
  <c r="EQ73" i="4"/>
  <c r="DY73" i="4"/>
  <c r="DM73" i="4"/>
  <c r="EK73" i="4"/>
  <c r="CU73" i="4"/>
  <c r="DS73" i="4"/>
  <c r="EE73" i="4"/>
  <c r="DA73" i="4"/>
  <c r="CO73" i="4"/>
  <c r="CI73" i="4"/>
  <c r="BW73" i="4"/>
  <c r="AS73" i="4"/>
  <c r="AG73" i="4"/>
  <c r="U73" i="4"/>
  <c r="CC73" i="4"/>
  <c r="BK73" i="4"/>
  <c r="AM73" i="4"/>
  <c r="DG73" i="4"/>
  <c r="BE73" i="4"/>
  <c r="AY73" i="4"/>
  <c r="O73" i="4"/>
  <c r="BQ73" i="4"/>
  <c r="AA73" i="4"/>
  <c r="FC57" i="4"/>
  <c r="DY57" i="4"/>
  <c r="EK57" i="4"/>
  <c r="EQ57" i="4"/>
  <c r="EE57" i="4"/>
  <c r="CU57" i="4"/>
  <c r="DS57" i="4"/>
  <c r="EW57" i="4"/>
  <c r="DM57" i="4"/>
  <c r="DG57" i="4"/>
  <c r="DA57" i="4"/>
  <c r="CO57" i="4"/>
  <c r="CI57" i="4"/>
  <c r="BW57" i="4"/>
  <c r="AS57" i="4"/>
  <c r="AG57" i="4"/>
  <c r="U57" i="4"/>
  <c r="CC57" i="4"/>
  <c r="AM57" i="4"/>
  <c r="O57" i="4"/>
  <c r="BK57" i="4"/>
  <c r="AA57" i="4"/>
  <c r="BQ57" i="4"/>
  <c r="AY57" i="4"/>
  <c r="BE57" i="4"/>
  <c r="FC45" i="4"/>
  <c r="EW45" i="4"/>
  <c r="DY45" i="4"/>
  <c r="EK45" i="4"/>
  <c r="CU45" i="4"/>
  <c r="EE45" i="4"/>
  <c r="EQ45" i="4"/>
  <c r="DA45" i="4"/>
  <c r="CI45" i="4"/>
  <c r="BW45" i="4"/>
  <c r="DS45" i="4"/>
  <c r="DM45" i="4"/>
  <c r="BE45" i="4"/>
  <c r="AY45" i="4"/>
  <c r="AS45" i="4"/>
  <c r="AG45" i="4"/>
  <c r="U45" i="4"/>
  <c r="BQ45" i="4"/>
  <c r="AA45" i="4"/>
  <c r="DG45" i="4"/>
  <c r="CO45" i="4"/>
  <c r="BK45" i="4"/>
  <c r="AM45" i="4"/>
  <c r="O45" i="4"/>
  <c r="CC45" i="4"/>
  <c r="FC21" i="4"/>
  <c r="EW21" i="4"/>
  <c r="EK21" i="4"/>
  <c r="DY21" i="4"/>
  <c r="EE21" i="4"/>
  <c r="DS21" i="4"/>
  <c r="CU21" i="4"/>
  <c r="EQ21" i="4"/>
  <c r="DG21" i="4"/>
  <c r="DM21" i="4"/>
  <c r="CO21" i="4"/>
  <c r="CI21" i="4"/>
  <c r="BW21" i="4"/>
  <c r="AS21" i="4"/>
  <c r="AG21" i="4"/>
  <c r="U21" i="4"/>
  <c r="BQ21" i="4"/>
  <c r="BK21" i="4"/>
  <c r="BE21" i="4"/>
  <c r="AY21" i="4"/>
  <c r="AA21" i="4"/>
  <c r="DA21" i="4"/>
  <c r="CC21" i="4"/>
  <c r="AM21" i="4"/>
  <c r="O21" i="4"/>
  <c r="FC259" i="4"/>
  <c r="EW259" i="4"/>
  <c r="EQ259" i="4"/>
  <c r="EK259" i="4"/>
  <c r="DS259" i="4"/>
  <c r="EE259" i="4"/>
  <c r="DG259" i="4"/>
  <c r="DY259" i="4"/>
  <c r="CU259" i="4"/>
  <c r="DA259" i="4"/>
  <c r="CO259" i="4"/>
  <c r="CC259" i="4"/>
  <c r="BQ259" i="4"/>
  <c r="AY259" i="4"/>
  <c r="AS259" i="4"/>
  <c r="AM259" i="4"/>
  <c r="AA259" i="4"/>
  <c r="O259" i="4"/>
  <c r="DM259" i="4"/>
  <c r="CI259" i="4"/>
  <c r="U259" i="4"/>
  <c r="BK259" i="4"/>
  <c r="AG259" i="4"/>
  <c r="BW259" i="4"/>
  <c r="BE259" i="4"/>
  <c r="FC255" i="4"/>
  <c r="EW255" i="4"/>
  <c r="EQ255" i="4"/>
  <c r="DS255" i="4"/>
  <c r="EE255" i="4"/>
  <c r="EK255" i="4"/>
  <c r="DG255" i="4"/>
  <c r="DM255" i="4"/>
  <c r="CU255" i="4"/>
  <c r="CO255" i="4"/>
  <c r="DY255" i="4"/>
  <c r="CI255" i="4"/>
  <c r="CC255" i="4"/>
  <c r="BQ255" i="4"/>
  <c r="AM255" i="4"/>
  <c r="AA255" i="4"/>
  <c r="O255" i="4"/>
  <c r="DA255" i="4"/>
  <c r="BW255" i="4"/>
  <c r="BK255" i="4"/>
  <c r="BE255" i="4"/>
  <c r="AG255" i="4"/>
  <c r="AY255" i="4"/>
  <c r="AS255" i="4"/>
  <c r="U255" i="4"/>
  <c r="FC251" i="4"/>
  <c r="EW251" i="4"/>
  <c r="EQ251" i="4"/>
  <c r="EK251" i="4"/>
  <c r="EE251" i="4"/>
  <c r="DS251" i="4"/>
  <c r="DY251" i="4"/>
  <c r="DM251" i="4"/>
  <c r="DG251" i="4"/>
  <c r="DA251" i="4"/>
  <c r="CI251" i="4"/>
  <c r="CU251" i="4"/>
  <c r="CC251" i="4"/>
  <c r="BQ251" i="4"/>
  <c r="AM251" i="4"/>
  <c r="AA251" i="4"/>
  <c r="O251" i="4"/>
  <c r="CO251" i="4"/>
  <c r="BK251" i="4"/>
  <c r="BE251" i="4"/>
  <c r="U251" i="4"/>
  <c r="BW251" i="4"/>
  <c r="AY251" i="4"/>
  <c r="AS251" i="4"/>
  <c r="AG251" i="4"/>
  <c r="FC247" i="4"/>
  <c r="EW247" i="4"/>
  <c r="EQ247" i="4"/>
  <c r="EK247" i="4"/>
  <c r="DY247" i="4"/>
  <c r="DS247" i="4"/>
  <c r="DG247" i="4"/>
  <c r="EE247" i="4"/>
  <c r="DA247" i="4"/>
  <c r="CC247" i="4"/>
  <c r="BQ247" i="4"/>
  <c r="BK247" i="4"/>
  <c r="BE247" i="4"/>
  <c r="AM247" i="4"/>
  <c r="AA247" i="4"/>
  <c r="O247" i="4"/>
  <c r="CU247" i="4"/>
  <c r="BW247" i="4"/>
  <c r="AY247" i="4"/>
  <c r="AS247" i="4"/>
  <c r="CO247" i="4"/>
  <c r="AG247" i="4"/>
  <c r="DM247" i="4"/>
  <c r="CI247" i="4"/>
  <c r="U247" i="4"/>
  <c r="FC243" i="4"/>
  <c r="EW243" i="4"/>
  <c r="EQ243" i="4"/>
  <c r="DS243" i="4"/>
  <c r="EK243" i="4"/>
  <c r="DG243" i="4"/>
  <c r="DY243" i="4"/>
  <c r="EE243" i="4"/>
  <c r="DM243" i="4"/>
  <c r="CU243" i="4"/>
  <c r="CO243" i="4"/>
  <c r="CC243" i="4"/>
  <c r="BQ243" i="4"/>
  <c r="DA243" i="4"/>
  <c r="CI243" i="4"/>
  <c r="AY243" i="4"/>
  <c r="AS243" i="4"/>
  <c r="AM243" i="4"/>
  <c r="AA243" i="4"/>
  <c r="O243" i="4"/>
  <c r="U243" i="4"/>
  <c r="BK243" i="4"/>
  <c r="BE243" i="4"/>
  <c r="AG243" i="4"/>
  <c r="BW243" i="4"/>
  <c r="FC239" i="4"/>
  <c r="EW239" i="4"/>
  <c r="EQ239" i="4"/>
  <c r="DS239" i="4"/>
  <c r="EE239" i="4"/>
  <c r="DY239" i="4"/>
  <c r="DG239" i="4"/>
  <c r="EK239" i="4"/>
  <c r="DM239" i="4"/>
  <c r="CU239" i="4"/>
  <c r="DA239" i="4"/>
  <c r="CO239" i="4"/>
  <c r="CI239" i="4"/>
  <c r="CC239" i="4"/>
  <c r="BQ239" i="4"/>
  <c r="AM239" i="4"/>
  <c r="AA239" i="4"/>
  <c r="O239" i="4"/>
  <c r="BW239" i="4"/>
  <c r="AG239" i="4"/>
  <c r="BK239" i="4"/>
  <c r="BE239" i="4"/>
  <c r="AY239" i="4"/>
  <c r="U239" i="4"/>
  <c r="AS239" i="4"/>
  <c r="FC235" i="4"/>
  <c r="EW235" i="4"/>
  <c r="EQ235" i="4"/>
  <c r="EE235" i="4"/>
  <c r="DS235" i="4"/>
  <c r="EK235" i="4"/>
  <c r="DY235" i="4"/>
  <c r="DM235" i="4"/>
  <c r="DG235" i="4"/>
  <c r="DA235" i="4"/>
  <c r="CI235" i="4"/>
  <c r="CC235" i="4"/>
  <c r="BQ235" i="4"/>
  <c r="CU235" i="4"/>
  <c r="AM235" i="4"/>
  <c r="AA235" i="4"/>
  <c r="O235" i="4"/>
  <c r="BK235" i="4"/>
  <c r="BE235" i="4"/>
  <c r="AY235" i="4"/>
  <c r="AS235" i="4"/>
  <c r="U235" i="4"/>
  <c r="BW235" i="4"/>
  <c r="CO235" i="4"/>
  <c r="AG235" i="4"/>
  <c r="FC231" i="4"/>
  <c r="EW231" i="4"/>
  <c r="EQ231" i="4"/>
  <c r="EK231" i="4"/>
  <c r="DY231" i="4"/>
  <c r="DS231" i="4"/>
  <c r="DG231" i="4"/>
  <c r="EE231" i="4"/>
  <c r="DM231" i="4"/>
  <c r="CU231" i="4"/>
  <c r="DA231" i="4"/>
  <c r="CC231" i="4"/>
  <c r="BQ231" i="4"/>
  <c r="CO231" i="4"/>
  <c r="BK231" i="4"/>
  <c r="BE231" i="4"/>
  <c r="AM231" i="4"/>
  <c r="AA231" i="4"/>
  <c r="O231" i="4"/>
  <c r="CI231" i="4"/>
  <c r="BW231" i="4"/>
  <c r="AY231" i="4"/>
  <c r="AS231" i="4"/>
  <c r="AG231" i="4"/>
  <c r="U231" i="4"/>
  <c r="FC227" i="4"/>
  <c r="EW227" i="4"/>
  <c r="EQ227" i="4"/>
  <c r="DS227" i="4"/>
  <c r="EK227" i="4"/>
  <c r="EE227" i="4"/>
  <c r="DG227" i="4"/>
  <c r="DY227" i="4"/>
  <c r="DM227" i="4"/>
  <c r="CO227" i="4"/>
  <c r="CC227" i="4"/>
  <c r="BQ227" i="4"/>
  <c r="AY227" i="4"/>
  <c r="AS227" i="4"/>
  <c r="AM227" i="4"/>
  <c r="AA227" i="4"/>
  <c r="O227" i="4"/>
  <c r="DA227" i="4"/>
  <c r="CU227" i="4"/>
  <c r="U227" i="4"/>
  <c r="CI227" i="4"/>
  <c r="AG227" i="4"/>
  <c r="BK227" i="4"/>
  <c r="BW227" i="4"/>
  <c r="BE227" i="4"/>
  <c r="FC223" i="4"/>
  <c r="EW223" i="4"/>
  <c r="EQ223" i="4"/>
  <c r="EK223" i="4"/>
  <c r="DS223" i="4"/>
  <c r="EE223" i="4"/>
  <c r="DG223" i="4"/>
  <c r="DM223" i="4"/>
  <c r="CU223" i="4"/>
  <c r="CO223" i="4"/>
  <c r="DA223" i="4"/>
  <c r="CI223" i="4"/>
  <c r="CC223" i="4"/>
  <c r="BQ223" i="4"/>
  <c r="AM223" i="4"/>
  <c r="AA223" i="4"/>
  <c r="O223" i="4"/>
  <c r="BW223" i="4"/>
  <c r="DY223" i="4"/>
  <c r="BK223" i="4"/>
  <c r="BE223" i="4"/>
  <c r="AG223" i="4"/>
  <c r="AY223" i="4"/>
  <c r="AS223" i="4"/>
  <c r="U223" i="4"/>
  <c r="FC219" i="4"/>
  <c r="EW219" i="4"/>
  <c r="EQ219" i="4"/>
  <c r="EE219" i="4"/>
  <c r="DS219" i="4"/>
  <c r="DY219" i="4"/>
  <c r="DM219" i="4"/>
  <c r="DG219" i="4"/>
  <c r="DA219" i="4"/>
  <c r="CI219" i="4"/>
  <c r="EK219" i="4"/>
  <c r="CC219" i="4"/>
  <c r="BQ219" i="4"/>
  <c r="AM219" i="4"/>
  <c r="AA219" i="4"/>
  <c r="O219" i="4"/>
  <c r="CU219" i="4"/>
  <c r="CO219" i="4"/>
  <c r="BK219" i="4"/>
  <c r="BE219" i="4"/>
  <c r="U219" i="4"/>
  <c r="BW219" i="4"/>
  <c r="AY219" i="4"/>
  <c r="AS219" i="4"/>
  <c r="AG219" i="4"/>
  <c r="FC215" i="4"/>
  <c r="EW215" i="4"/>
  <c r="EQ215" i="4"/>
  <c r="EK215" i="4"/>
  <c r="DY215" i="4"/>
  <c r="DS215" i="4"/>
  <c r="DG215" i="4"/>
  <c r="EE215" i="4"/>
  <c r="DM215" i="4"/>
  <c r="CU215" i="4"/>
  <c r="CC215" i="4"/>
  <c r="BQ215" i="4"/>
  <c r="DA215" i="4"/>
  <c r="BK215" i="4"/>
  <c r="BE215" i="4"/>
  <c r="AM215" i="4"/>
  <c r="AA215" i="4"/>
  <c r="O215" i="4"/>
  <c r="BW215" i="4"/>
  <c r="AY215" i="4"/>
  <c r="AS215" i="4"/>
  <c r="AG215" i="4"/>
  <c r="CI215" i="4"/>
  <c r="CO215" i="4"/>
  <c r="U215" i="4"/>
  <c r="FC211" i="4"/>
  <c r="EW211" i="4"/>
  <c r="EQ211" i="4"/>
  <c r="DS211" i="4"/>
  <c r="DG211" i="4"/>
  <c r="EK211" i="4"/>
  <c r="DY211" i="4"/>
  <c r="DA211" i="4"/>
  <c r="EE211" i="4"/>
  <c r="DM211" i="4"/>
  <c r="CO211" i="4"/>
  <c r="CC211" i="4"/>
  <c r="BQ211" i="4"/>
  <c r="CI211" i="4"/>
  <c r="AY211" i="4"/>
  <c r="AS211" i="4"/>
  <c r="AM211" i="4"/>
  <c r="AA211" i="4"/>
  <c r="O211" i="4"/>
  <c r="U211" i="4"/>
  <c r="BK211" i="4"/>
  <c r="BE211" i="4"/>
  <c r="BW211" i="4"/>
  <c r="AG211" i="4"/>
  <c r="CU211" i="4"/>
  <c r="FC207" i="4"/>
  <c r="EW207" i="4"/>
  <c r="EQ207" i="4"/>
  <c r="DS207" i="4"/>
  <c r="EK207" i="4"/>
  <c r="EE207" i="4"/>
  <c r="DY207" i="4"/>
  <c r="DG207" i="4"/>
  <c r="DM207" i="4"/>
  <c r="CU207" i="4"/>
  <c r="CO207" i="4"/>
  <c r="CI207" i="4"/>
  <c r="CC207" i="4"/>
  <c r="BQ207" i="4"/>
  <c r="AM207" i="4"/>
  <c r="AA207" i="4"/>
  <c r="O207" i="4"/>
  <c r="BW207" i="4"/>
  <c r="DA207" i="4"/>
  <c r="AG207" i="4"/>
  <c r="BK207" i="4"/>
  <c r="BE207" i="4"/>
  <c r="U207" i="4"/>
  <c r="AY207" i="4"/>
  <c r="AS207" i="4"/>
  <c r="FC203" i="4"/>
  <c r="EW203" i="4"/>
  <c r="EQ203" i="4"/>
  <c r="EE203" i="4"/>
  <c r="DS203" i="4"/>
  <c r="DY203" i="4"/>
  <c r="DM203" i="4"/>
  <c r="DG203" i="4"/>
  <c r="EK203" i="4"/>
  <c r="DA203" i="4"/>
  <c r="CU203" i="4"/>
  <c r="CI203" i="4"/>
  <c r="CC203" i="4"/>
  <c r="BQ203" i="4"/>
  <c r="AM203" i="4"/>
  <c r="AA203" i="4"/>
  <c r="O203" i="4"/>
  <c r="BK203" i="4"/>
  <c r="BE203" i="4"/>
  <c r="AY203" i="4"/>
  <c r="AS203" i="4"/>
  <c r="U203" i="4"/>
  <c r="CO203" i="4"/>
  <c r="BW203" i="4"/>
  <c r="AG203" i="4"/>
  <c r="FC199" i="4"/>
  <c r="EW199" i="4"/>
  <c r="EQ199" i="4"/>
  <c r="EK199" i="4"/>
  <c r="DY199" i="4"/>
  <c r="DS199" i="4"/>
  <c r="DG199" i="4"/>
  <c r="DM199" i="4"/>
  <c r="CC199" i="4"/>
  <c r="BQ199" i="4"/>
  <c r="CO199" i="4"/>
  <c r="BK199" i="4"/>
  <c r="BE199" i="4"/>
  <c r="AM199" i="4"/>
  <c r="AA199" i="4"/>
  <c r="O199" i="4"/>
  <c r="DA199" i="4"/>
  <c r="CI199" i="4"/>
  <c r="BW199" i="4"/>
  <c r="AY199" i="4"/>
  <c r="AS199" i="4"/>
  <c r="CU199" i="4"/>
  <c r="AG199" i="4"/>
  <c r="EE199" i="4"/>
  <c r="U199" i="4"/>
  <c r="FC195" i="4"/>
  <c r="EW195" i="4"/>
  <c r="EQ195" i="4"/>
  <c r="EK195" i="4"/>
  <c r="DS195" i="4"/>
  <c r="EE195" i="4"/>
  <c r="DG195" i="4"/>
  <c r="DY195" i="4"/>
  <c r="CU195" i="4"/>
  <c r="DM195" i="4"/>
  <c r="DA195" i="4"/>
  <c r="CO195" i="4"/>
  <c r="CC195" i="4"/>
  <c r="BQ195" i="4"/>
  <c r="AY195" i="4"/>
  <c r="AS195" i="4"/>
  <c r="AM195" i="4"/>
  <c r="AA195" i="4"/>
  <c r="O195" i="4"/>
  <c r="CI195" i="4"/>
  <c r="U195" i="4"/>
  <c r="AG195" i="4"/>
  <c r="BW195" i="4"/>
  <c r="BE195" i="4"/>
  <c r="BK195" i="4"/>
  <c r="FC191" i="4"/>
  <c r="EW191" i="4"/>
  <c r="EQ191" i="4"/>
  <c r="DS191" i="4"/>
  <c r="EE191" i="4"/>
  <c r="DG191" i="4"/>
  <c r="DM191" i="4"/>
  <c r="CU191" i="4"/>
  <c r="EK191" i="4"/>
  <c r="CO191" i="4"/>
  <c r="CI191" i="4"/>
  <c r="CC191" i="4"/>
  <c r="BQ191" i="4"/>
  <c r="DY191" i="4"/>
  <c r="AM191" i="4"/>
  <c r="AA191" i="4"/>
  <c r="O191" i="4"/>
  <c r="BW191" i="4"/>
  <c r="BK191" i="4"/>
  <c r="BE191" i="4"/>
  <c r="AG191" i="4"/>
  <c r="AY191" i="4"/>
  <c r="AS191" i="4"/>
  <c r="U191" i="4"/>
  <c r="DA191" i="4"/>
  <c r="FC187" i="4"/>
  <c r="EW187" i="4"/>
  <c r="EQ187" i="4"/>
  <c r="EK187" i="4"/>
  <c r="EE187" i="4"/>
  <c r="DS187" i="4"/>
  <c r="DY187" i="4"/>
  <c r="DM187" i="4"/>
  <c r="DG187" i="4"/>
  <c r="DA187" i="4"/>
  <c r="CI187" i="4"/>
  <c r="CU187" i="4"/>
  <c r="CC187" i="4"/>
  <c r="BQ187" i="4"/>
  <c r="AM187" i="4"/>
  <c r="AA187" i="4"/>
  <c r="O187" i="4"/>
  <c r="CO187" i="4"/>
  <c r="BK187" i="4"/>
  <c r="BE187" i="4"/>
  <c r="U187" i="4"/>
  <c r="BW187" i="4"/>
  <c r="AY187" i="4"/>
  <c r="AS187" i="4"/>
  <c r="AG187" i="4"/>
  <c r="FC183" i="4"/>
  <c r="EW183" i="4"/>
  <c r="EQ183" i="4"/>
  <c r="EK183" i="4"/>
  <c r="DY183" i="4"/>
  <c r="DS183" i="4"/>
  <c r="DG183" i="4"/>
  <c r="EE183" i="4"/>
  <c r="DA183" i="4"/>
  <c r="DM183" i="4"/>
  <c r="CC183" i="4"/>
  <c r="BQ183" i="4"/>
  <c r="BK183" i="4"/>
  <c r="BE183" i="4"/>
  <c r="AM183" i="4"/>
  <c r="AA183" i="4"/>
  <c r="O183" i="4"/>
  <c r="BW183" i="4"/>
  <c r="AY183" i="4"/>
  <c r="AS183" i="4"/>
  <c r="CO183" i="4"/>
  <c r="AG183" i="4"/>
  <c r="CU183" i="4"/>
  <c r="CI183" i="4"/>
  <c r="U183" i="4"/>
  <c r="FC179" i="4"/>
  <c r="EW179" i="4"/>
  <c r="EQ179" i="4"/>
  <c r="DS179" i="4"/>
  <c r="EK179" i="4"/>
  <c r="DG179" i="4"/>
  <c r="DY179" i="4"/>
  <c r="EE179" i="4"/>
  <c r="CU179" i="4"/>
  <c r="CO179" i="4"/>
  <c r="CC179" i="4"/>
  <c r="BQ179" i="4"/>
  <c r="DM179" i="4"/>
  <c r="CI179" i="4"/>
  <c r="AY179" i="4"/>
  <c r="AS179" i="4"/>
  <c r="AM179" i="4"/>
  <c r="AA179" i="4"/>
  <c r="O179" i="4"/>
  <c r="DA179" i="4"/>
  <c r="U179" i="4"/>
  <c r="BK179" i="4"/>
  <c r="BE179" i="4"/>
  <c r="AG179" i="4"/>
  <c r="BW179" i="4"/>
  <c r="FC175" i="4"/>
  <c r="EW175" i="4"/>
  <c r="EQ175" i="4"/>
  <c r="DS175" i="4"/>
  <c r="EE175" i="4"/>
  <c r="DY175" i="4"/>
  <c r="DG175" i="4"/>
  <c r="DM175" i="4"/>
  <c r="EK175" i="4"/>
  <c r="CU175" i="4"/>
  <c r="DA175" i="4"/>
  <c r="CO175" i="4"/>
  <c r="CI175" i="4"/>
  <c r="CC175" i="4"/>
  <c r="BQ175" i="4"/>
  <c r="AM175" i="4"/>
  <c r="AA175" i="4"/>
  <c r="O175" i="4"/>
  <c r="BW175" i="4"/>
  <c r="AG175" i="4"/>
  <c r="BK175" i="4"/>
  <c r="BE175" i="4"/>
  <c r="U175" i="4"/>
  <c r="AS175" i="4"/>
  <c r="AY175" i="4"/>
  <c r="FC171" i="4"/>
  <c r="EW171" i="4"/>
  <c r="EQ171" i="4"/>
  <c r="EE171" i="4"/>
  <c r="DS171" i="4"/>
  <c r="EK171" i="4"/>
  <c r="DY171" i="4"/>
  <c r="DM171" i="4"/>
  <c r="DG171" i="4"/>
  <c r="DA171" i="4"/>
  <c r="CI171" i="4"/>
  <c r="CC171" i="4"/>
  <c r="BQ171" i="4"/>
  <c r="AM171" i="4"/>
  <c r="AA171" i="4"/>
  <c r="O171" i="4"/>
  <c r="BK171" i="4"/>
  <c r="BE171" i="4"/>
  <c r="CU171" i="4"/>
  <c r="AY171" i="4"/>
  <c r="AS171" i="4"/>
  <c r="U171" i="4"/>
  <c r="BW171" i="4"/>
  <c r="CO171" i="4"/>
  <c r="AG171" i="4"/>
  <c r="FC167" i="4"/>
  <c r="EW167" i="4"/>
  <c r="EQ167" i="4"/>
  <c r="EK167" i="4"/>
  <c r="DY167" i="4"/>
  <c r="DS167" i="4"/>
  <c r="DG167" i="4"/>
  <c r="EE167" i="4"/>
  <c r="DM167" i="4"/>
  <c r="CU167" i="4"/>
  <c r="DA167" i="4"/>
  <c r="CC167" i="4"/>
  <c r="BQ167" i="4"/>
  <c r="CO167" i="4"/>
  <c r="BK167" i="4"/>
  <c r="BE167" i="4"/>
  <c r="AM167" i="4"/>
  <c r="AA167" i="4"/>
  <c r="O167" i="4"/>
  <c r="CI167" i="4"/>
  <c r="BW167" i="4"/>
  <c r="AY167" i="4"/>
  <c r="AS167" i="4"/>
  <c r="AG167" i="4"/>
  <c r="U167" i="4"/>
  <c r="FC163" i="4"/>
  <c r="EQ163" i="4"/>
  <c r="DS163" i="4"/>
  <c r="EW163" i="4"/>
  <c r="EE163" i="4"/>
  <c r="DG163" i="4"/>
  <c r="DY163" i="4"/>
  <c r="CO163" i="4"/>
  <c r="CC163" i="4"/>
  <c r="BQ163" i="4"/>
  <c r="CU163" i="4"/>
  <c r="AY163" i="4"/>
  <c r="AS163" i="4"/>
  <c r="AM163" i="4"/>
  <c r="AA163" i="4"/>
  <c r="O163" i="4"/>
  <c r="EK163" i="4"/>
  <c r="U163" i="4"/>
  <c r="DM163" i="4"/>
  <c r="CI163" i="4"/>
  <c r="BE163" i="4"/>
  <c r="AG163" i="4"/>
  <c r="BK163" i="4"/>
  <c r="DA163" i="4"/>
  <c r="BW163" i="4"/>
  <c r="FC159" i="4"/>
  <c r="EQ159" i="4"/>
  <c r="EW159" i="4"/>
  <c r="EK159" i="4"/>
  <c r="DS159" i="4"/>
  <c r="EE159" i="4"/>
  <c r="DG159" i="4"/>
  <c r="DM159" i="4"/>
  <c r="CU159" i="4"/>
  <c r="CO159" i="4"/>
  <c r="DA159" i="4"/>
  <c r="CI159" i="4"/>
  <c r="CC159" i="4"/>
  <c r="BQ159" i="4"/>
  <c r="AM159" i="4"/>
  <c r="AA159" i="4"/>
  <c r="O159" i="4"/>
  <c r="BW159" i="4"/>
  <c r="BK159" i="4"/>
  <c r="BE159" i="4"/>
  <c r="AG159" i="4"/>
  <c r="AY159" i="4"/>
  <c r="AS159" i="4"/>
  <c r="U159" i="4"/>
  <c r="DY159" i="4"/>
  <c r="FC155" i="4"/>
  <c r="EW155" i="4"/>
  <c r="EQ155" i="4"/>
  <c r="EE155" i="4"/>
  <c r="DS155" i="4"/>
  <c r="DY155" i="4"/>
  <c r="EK155" i="4"/>
  <c r="DM155" i="4"/>
  <c r="DG155" i="4"/>
  <c r="DA155" i="4"/>
  <c r="CI155" i="4"/>
  <c r="CC155" i="4"/>
  <c r="BQ155" i="4"/>
  <c r="AM155" i="4"/>
  <c r="AA155" i="4"/>
  <c r="O155" i="4"/>
  <c r="CO155" i="4"/>
  <c r="BK155" i="4"/>
  <c r="BE155" i="4"/>
  <c r="U155" i="4"/>
  <c r="BW155" i="4"/>
  <c r="AS155" i="4"/>
  <c r="CU155" i="4"/>
  <c r="AY155" i="4"/>
  <c r="AG155" i="4"/>
  <c r="FC151" i="4"/>
  <c r="EQ151" i="4"/>
  <c r="EK151" i="4"/>
  <c r="EW151" i="4"/>
  <c r="DY151" i="4"/>
  <c r="DS151" i="4"/>
  <c r="DG151" i="4"/>
  <c r="EE151" i="4"/>
  <c r="CU151" i="4"/>
  <c r="CC151" i="4"/>
  <c r="BQ151" i="4"/>
  <c r="DM151" i="4"/>
  <c r="BK151" i="4"/>
  <c r="BE151" i="4"/>
  <c r="AM151" i="4"/>
  <c r="AA151" i="4"/>
  <c r="O151" i="4"/>
  <c r="BW151" i="4"/>
  <c r="AY151" i="4"/>
  <c r="AS151" i="4"/>
  <c r="DA151" i="4"/>
  <c r="AG151" i="4"/>
  <c r="CI151" i="4"/>
  <c r="CO151" i="4"/>
  <c r="U151" i="4"/>
  <c r="FC147" i="4"/>
  <c r="EQ147" i="4"/>
  <c r="EW147" i="4"/>
  <c r="DS147" i="4"/>
  <c r="DG147" i="4"/>
  <c r="EK147" i="4"/>
  <c r="DY147" i="4"/>
  <c r="DA147" i="4"/>
  <c r="CO147" i="4"/>
  <c r="CC147" i="4"/>
  <c r="BQ147" i="4"/>
  <c r="CI147" i="4"/>
  <c r="AY147" i="4"/>
  <c r="AS147" i="4"/>
  <c r="AM147" i="4"/>
  <c r="AA147" i="4"/>
  <c r="O147" i="4"/>
  <c r="DM147" i="4"/>
  <c r="CU147" i="4"/>
  <c r="U147" i="4"/>
  <c r="BK147" i="4"/>
  <c r="BE147" i="4"/>
  <c r="EE147" i="4"/>
  <c r="BW147" i="4"/>
  <c r="AG147" i="4"/>
  <c r="FC143" i="4"/>
  <c r="EQ143" i="4"/>
  <c r="DS143" i="4"/>
  <c r="EK143" i="4"/>
  <c r="EE143" i="4"/>
  <c r="DY143" i="4"/>
  <c r="DG143" i="4"/>
  <c r="DM143" i="4"/>
  <c r="CU143" i="4"/>
  <c r="DA143" i="4"/>
  <c r="CO143" i="4"/>
  <c r="CI143" i="4"/>
  <c r="CC143" i="4"/>
  <c r="BQ143" i="4"/>
  <c r="AM143" i="4"/>
  <c r="AA143" i="4"/>
  <c r="O143" i="4"/>
  <c r="BW143" i="4"/>
  <c r="AG143" i="4"/>
  <c r="EW143" i="4"/>
  <c r="BK143" i="4"/>
  <c r="BE143" i="4"/>
  <c r="U143" i="4"/>
  <c r="AY143" i="4"/>
  <c r="AS143" i="4"/>
  <c r="FC139" i="4"/>
  <c r="EW139" i="4"/>
  <c r="EQ139" i="4"/>
  <c r="EE139" i="4"/>
  <c r="DS139" i="4"/>
  <c r="DY139" i="4"/>
  <c r="DM139" i="4"/>
  <c r="DG139" i="4"/>
  <c r="EK139" i="4"/>
  <c r="CU139" i="4"/>
  <c r="CI139" i="4"/>
  <c r="CC139" i="4"/>
  <c r="BQ139" i="4"/>
  <c r="AM139" i="4"/>
  <c r="AA139" i="4"/>
  <c r="O139" i="4"/>
  <c r="BK139" i="4"/>
  <c r="BE139" i="4"/>
  <c r="AY139" i="4"/>
  <c r="AS139" i="4"/>
  <c r="U139" i="4"/>
  <c r="CO139" i="4"/>
  <c r="BW139" i="4"/>
  <c r="AG139" i="4"/>
  <c r="DA139" i="4"/>
  <c r="EQ135" i="4"/>
  <c r="EK135" i="4"/>
  <c r="DY135" i="4"/>
  <c r="DS135" i="4"/>
  <c r="EW135" i="4"/>
  <c r="DG135" i="4"/>
  <c r="FC135" i="4"/>
  <c r="DM135" i="4"/>
  <c r="EE135" i="4"/>
  <c r="CC135" i="4"/>
  <c r="BQ135" i="4"/>
  <c r="CU135" i="4"/>
  <c r="DA135" i="4"/>
  <c r="CO135" i="4"/>
  <c r="BK135" i="4"/>
  <c r="BE135" i="4"/>
  <c r="AM135" i="4"/>
  <c r="AA135" i="4"/>
  <c r="O135" i="4"/>
  <c r="CI135" i="4"/>
  <c r="BW135" i="4"/>
  <c r="AY135" i="4"/>
  <c r="AG135" i="4"/>
  <c r="AS135" i="4"/>
  <c r="U135" i="4"/>
  <c r="FC131" i="4"/>
  <c r="EQ131" i="4"/>
  <c r="EW131" i="4"/>
  <c r="EK131" i="4"/>
  <c r="DS131" i="4"/>
  <c r="EE131" i="4"/>
  <c r="DG131" i="4"/>
  <c r="DY131" i="4"/>
  <c r="CU131" i="4"/>
  <c r="DA131" i="4"/>
  <c r="CO131" i="4"/>
  <c r="CC131" i="4"/>
  <c r="BQ131" i="4"/>
  <c r="AY131" i="4"/>
  <c r="AM131" i="4"/>
  <c r="AA131" i="4"/>
  <c r="O131" i="4"/>
  <c r="CI131" i="4"/>
  <c r="AS131" i="4"/>
  <c r="U131" i="4"/>
  <c r="DM131" i="4"/>
  <c r="BK131" i="4"/>
  <c r="AG131" i="4"/>
  <c r="BE131" i="4"/>
  <c r="BW131" i="4"/>
  <c r="FC127" i="4"/>
  <c r="EQ127" i="4"/>
  <c r="DS127" i="4"/>
  <c r="EE127" i="4"/>
  <c r="EK127" i="4"/>
  <c r="DG127" i="4"/>
  <c r="EW127" i="4"/>
  <c r="DM127" i="4"/>
  <c r="CU127" i="4"/>
  <c r="DA127" i="4"/>
  <c r="CO127" i="4"/>
  <c r="CI127" i="4"/>
  <c r="CC127" i="4"/>
  <c r="BQ127" i="4"/>
  <c r="AM127" i="4"/>
  <c r="AA127" i="4"/>
  <c r="O127" i="4"/>
  <c r="DY127" i="4"/>
  <c r="BW127" i="4"/>
  <c r="BK127" i="4"/>
  <c r="BE127" i="4"/>
  <c r="AG127" i="4"/>
  <c r="AY127" i="4"/>
  <c r="U127" i="4"/>
  <c r="AS127" i="4"/>
  <c r="FC123" i="4"/>
  <c r="EW123" i="4"/>
  <c r="EQ123" i="4"/>
  <c r="EK123" i="4"/>
  <c r="EE123" i="4"/>
  <c r="DS123" i="4"/>
  <c r="DY123" i="4"/>
  <c r="DM123" i="4"/>
  <c r="DG123" i="4"/>
  <c r="CI123" i="4"/>
  <c r="CU123" i="4"/>
  <c r="CC123" i="4"/>
  <c r="BQ123" i="4"/>
  <c r="AM123" i="4"/>
  <c r="AA123" i="4"/>
  <c r="O123" i="4"/>
  <c r="DA123" i="4"/>
  <c r="CO123" i="4"/>
  <c r="BK123" i="4"/>
  <c r="BE123" i="4"/>
  <c r="AS123" i="4"/>
  <c r="U123" i="4"/>
  <c r="BW123" i="4"/>
  <c r="AY123" i="4"/>
  <c r="AG123" i="4"/>
  <c r="EQ119" i="4"/>
  <c r="FC119" i="4"/>
  <c r="EW119" i="4"/>
  <c r="EK119" i="4"/>
  <c r="DS119" i="4"/>
  <c r="DG119" i="4"/>
  <c r="EE119" i="4"/>
  <c r="DY119" i="4"/>
  <c r="CC119" i="4"/>
  <c r="BQ119" i="4"/>
  <c r="BK119" i="4"/>
  <c r="BE119" i="4"/>
  <c r="AM119" i="4"/>
  <c r="AA119" i="4"/>
  <c r="O119" i="4"/>
  <c r="DM119" i="4"/>
  <c r="CU119" i="4"/>
  <c r="BW119" i="4"/>
  <c r="AY119" i="4"/>
  <c r="CO119" i="4"/>
  <c r="AG119" i="4"/>
  <c r="DA119" i="4"/>
  <c r="AS119" i="4"/>
  <c r="U119" i="4"/>
  <c r="CI119" i="4"/>
  <c r="EQ115" i="4"/>
  <c r="FC115" i="4"/>
  <c r="DS115" i="4"/>
  <c r="EK115" i="4"/>
  <c r="DY115" i="4"/>
  <c r="DG115" i="4"/>
  <c r="DM115" i="4"/>
  <c r="EW115" i="4"/>
  <c r="CU115" i="4"/>
  <c r="DA115" i="4"/>
  <c r="CO115" i="4"/>
  <c r="CC115" i="4"/>
  <c r="BQ115" i="4"/>
  <c r="EE115" i="4"/>
  <c r="AY115" i="4"/>
  <c r="AM115" i="4"/>
  <c r="AA115" i="4"/>
  <c r="O115" i="4"/>
  <c r="CI115" i="4"/>
  <c r="AS115" i="4"/>
  <c r="U115" i="4"/>
  <c r="BK115" i="4"/>
  <c r="BE115" i="4"/>
  <c r="AG115" i="4"/>
  <c r="BW115" i="4"/>
  <c r="FC111" i="4"/>
  <c r="EQ111" i="4"/>
  <c r="EW111" i="4"/>
  <c r="DS111" i="4"/>
  <c r="EE111" i="4"/>
  <c r="DG111" i="4"/>
  <c r="EK111" i="4"/>
  <c r="DM111" i="4"/>
  <c r="CU111" i="4"/>
  <c r="DA111" i="4"/>
  <c r="CO111" i="4"/>
  <c r="CC111" i="4"/>
  <c r="BQ111" i="4"/>
  <c r="AM111" i="4"/>
  <c r="AA111" i="4"/>
  <c r="O111" i="4"/>
  <c r="BW111" i="4"/>
  <c r="DY111" i="4"/>
  <c r="AG111" i="4"/>
  <c r="CI111" i="4"/>
  <c r="BK111" i="4"/>
  <c r="BE111" i="4"/>
  <c r="U111" i="4"/>
  <c r="AY111" i="4"/>
  <c r="AS111" i="4"/>
  <c r="FC107" i="4"/>
  <c r="EW107" i="4"/>
  <c r="EQ107" i="4"/>
  <c r="EE107" i="4"/>
  <c r="DS107" i="4"/>
  <c r="EK107" i="4"/>
  <c r="DY107" i="4"/>
  <c r="DM107" i="4"/>
  <c r="DG107" i="4"/>
  <c r="CC107" i="4"/>
  <c r="BQ107" i="4"/>
  <c r="CU107" i="4"/>
  <c r="AM107" i="4"/>
  <c r="AA107" i="4"/>
  <c r="O107" i="4"/>
  <c r="CI107" i="4"/>
  <c r="BK107" i="4"/>
  <c r="BE107" i="4"/>
  <c r="AY107" i="4"/>
  <c r="AS107" i="4"/>
  <c r="U107" i="4"/>
  <c r="DA107" i="4"/>
  <c r="BW107" i="4"/>
  <c r="CO107" i="4"/>
  <c r="AG107" i="4"/>
  <c r="EQ103" i="4"/>
  <c r="FC103" i="4"/>
  <c r="EK103" i="4"/>
  <c r="EW103" i="4"/>
  <c r="DS103" i="4"/>
  <c r="DG103" i="4"/>
  <c r="EE103" i="4"/>
  <c r="DM103" i="4"/>
  <c r="DY103" i="4"/>
  <c r="CU103" i="4"/>
  <c r="CC103" i="4"/>
  <c r="BQ103" i="4"/>
  <c r="DA103" i="4"/>
  <c r="CO103" i="4"/>
  <c r="BK103" i="4"/>
  <c r="BE103" i="4"/>
  <c r="AM103" i="4"/>
  <c r="AA103" i="4"/>
  <c r="O103" i="4"/>
  <c r="BW103" i="4"/>
  <c r="AY103" i="4"/>
  <c r="AG103" i="4"/>
  <c r="CI103" i="4"/>
  <c r="AS103" i="4"/>
  <c r="U103" i="4"/>
  <c r="EQ99" i="4"/>
  <c r="DS99" i="4"/>
  <c r="EK99" i="4"/>
  <c r="EE99" i="4"/>
  <c r="DY99" i="4"/>
  <c r="DG99" i="4"/>
  <c r="FC99" i="4"/>
  <c r="EW99" i="4"/>
  <c r="DM99" i="4"/>
  <c r="DA99" i="4"/>
  <c r="CO99" i="4"/>
  <c r="CC99" i="4"/>
  <c r="BQ99" i="4"/>
  <c r="AY99" i="4"/>
  <c r="AM99" i="4"/>
  <c r="AA99" i="4"/>
  <c r="O99" i="4"/>
  <c r="CI99" i="4"/>
  <c r="AS99" i="4"/>
  <c r="U99" i="4"/>
  <c r="CU99" i="4"/>
  <c r="AG99" i="4"/>
  <c r="BW99" i="4"/>
  <c r="BK99" i="4"/>
  <c r="BE99" i="4"/>
  <c r="EQ95" i="4"/>
  <c r="FC95" i="4"/>
  <c r="EW95" i="4"/>
  <c r="DS95" i="4"/>
  <c r="EK95" i="4"/>
  <c r="EE95" i="4"/>
  <c r="DG95" i="4"/>
  <c r="DM95" i="4"/>
  <c r="CU95" i="4"/>
  <c r="DA95" i="4"/>
  <c r="CO95" i="4"/>
  <c r="DY95" i="4"/>
  <c r="CC95" i="4"/>
  <c r="BQ95" i="4"/>
  <c r="AM95" i="4"/>
  <c r="AA95" i="4"/>
  <c r="O95" i="4"/>
  <c r="BW95" i="4"/>
  <c r="BK95" i="4"/>
  <c r="BE95" i="4"/>
  <c r="AG95" i="4"/>
  <c r="CI95" i="4"/>
  <c r="AY95" i="4"/>
  <c r="U95" i="4"/>
  <c r="AS95" i="4"/>
  <c r="FC91" i="4"/>
  <c r="EW91" i="4"/>
  <c r="EQ91" i="4"/>
  <c r="EK91" i="4"/>
  <c r="EE91" i="4"/>
  <c r="DS91" i="4"/>
  <c r="DY91" i="4"/>
  <c r="DM91" i="4"/>
  <c r="DG91" i="4"/>
  <c r="CC91" i="4"/>
  <c r="BQ91" i="4"/>
  <c r="AM91" i="4"/>
  <c r="AA91" i="4"/>
  <c r="O91" i="4"/>
  <c r="CU91" i="4"/>
  <c r="DA91" i="4"/>
  <c r="CO91" i="4"/>
  <c r="CI91" i="4"/>
  <c r="BK91" i="4"/>
  <c r="BE91" i="4"/>
  <c r="AS91" i="4"/>
  <c r="U91" i="4"/>
  <c r="BW91" i="4"/>
  <c r="AY91" i="4"/>
  <c r="AG91" i="4"/>
  <c r="EQ87" i="4"/>
  <c r="FC87" i="4"/>
  <c r="DS87" i="4"/>
  <c r="DG87" i="4"/>
  <c r="EK87" i="4"/>
  <c r="EE87" i="4"/>
  <c r="DM87" i="4"/>
  <c r="CU87" i="4"/>
  <c r="CC87" i="4"/>
  <c r="BQ87" i="4"/>
  <c r="EW87" i="4"/>
  <c r="BK87" i="4"/>
  <c r="BE87" i="4"/>
  <c r="AM87" i="4"/>
  <c r="AA87" i="4"/>
  <c r="O87" i="4"/>
  <c r="DY87" i="4"/>
  <c r="BW87" i="4"/>
  <c r="AY87" i="4"/>
  <c r="DA87" i="4"/>
  <c r="AG87" i="4"/>
  <c r="CO87" i="4"/>
  <c r="AS87" i="4"/>
  <c r="CI87" i="4"/>
  <c r="U87" i="4"/>
  <c r="FC83" i="4"/>
  <c r="EQ83" i="4"/>
  <c r="EW83" i="4"/>
  <c r="DS83" i="4"/>
  <c r="DY83" i="4"/>
  <c r="DG83" i="4"/>
  <c r="EK83" i="4"/>
  <c r="DM83" i="4"/>
  <c r="DA83" i="4"/>
  <c r="CO83" i="4"/>
  <c r="CC83" i="4"/>
  <c r="BQ83" i="4"/>
  <c r="AY83" i="4"/>
  <c r="AM83" i="4"/>
  <c r="AA83" i="4"/>
  <c r="O83" i="4"/>
  <c r="CI83" i="4"/>
  <c r="AS83" i="4"/>
  <c r="U83" i="4"/>
  <c r="EE83" i="4"/>
  <c r="CU83" i="4"/>
  <c r="BK83" i="4"/>
  <c r="BE83" i="4"/>
  <c r="BW83" i="4"/>
  <c r="AG83" i="4"/>
  <c r="EQ79" i="4"/>
  <c r="FC79" i="4"/>
  <c r="EW79" i="4"/>
  <c r="DS79" i="4"/>
  <c r="EK79" i="4"/>
  <c r="EE79" i="4"/>
  <c r="DG79" i="4"/>
  <c r="DM79" i="4"/>
  <c r="CU79" i="4"/>
  <c r="DY79" i="4"/>
  <c r="DA79" i="4"/>
  <c r="CO79" i="4"/>
  <c r="CC79" i="4"/>
  <c r="BQ79" i="4"/>
  <c r="AM79" i="4"/>
  <c r="AA79" i="4"/>
  <c r="O79" i="4"/>
  <c r="BW79" i="4"/>
  <c r="AG79" i="4"/>
  <c r="CI79" i="4"/>
  <c r="BK79" i="4"/>
  <c r="BE79" i="4"/>
  <c r="U79" i="4"/>
  <c r="AY79" i="4"/>
  <c r="AS79" i="4"/>
  <c r="FC75" i="4"/>
  <c r="EW75" i="4"/>
  <c r="EQ75" i="4"/>
  <c r="EK75" i="4"/>
  <c r="EE75" i="4"/>
  <c r="DS75" i="4"/>
  <c r="DY75" i="4"/>
  <c r="DM75" i="4"/>
  <c r="DG75" i="4"/>
  <c r="CU75" i="4"/>
  <c r="CC75" i="4"/>
  <c r="BQ75" i="4"/>
  <c r="AM75" i="4"/>
  <c r="AA75" i="4"/>
  <c r="O75" i="4"/>
  <c r="CI75" i="4"/>
  <c r="BK75" i="4"/>
  <c r="BE75" i="4"/>
  <c r="AY75" i="4"/>
  <c r="AS75" i="4"/>
  <c r="U75" i="4"/>
  <c r="CO75" i="4"/>
  <c r="BW75" i="4"/>
  <c r="DA75" i="4"/>
  <c r="AG75" i="4"/>
  <c r="EQ71" i="4"/>
  <c r="DS71" i="4"/>
  <c r="DG71" i="4"/>
  <c r="EW71" i="4"/>
  <c r="EK71" i="4"/>
  <c r="DM71" i="4"/>
  <c r="EE71" i="4"/>
  <c r="CC71" i="4"/>
  <c r="BQ71" i="4"/>
  <c r="FC71" i="4"/>
  <c r="DA71" i="4"/>
  <c r="CO71" i="4"/>
  <c r="BK71" i="4"/>
  <c r="BE71" i="4"/>
  <c r="AM71" i="4"/>
  <c r="AA71" i="4"/>
  <c r="O71" i="4"/>
  <c r="BW71" i="4"/>
  <c r="AY71" i="4"/>
  <c r="AG71" i="4"/>
  <c r="DY71" i="4"/>
  <c r="CU71" i="4"/>
  <c r="AS71" i="4"/>
  <c r="CI71" i="4"/>
  <c r="U71" i="4"/>
  <c r="EQ67" i="4"/>
  <c r="FC67" i="4"/>
  <c r="EW67" i="4"/>
  <c r="DS67" i="4"/>
  <c r="EK67" i="4"/>
  <c r="EE67" i="4"/>
  <c r="DG67" i="4"/>
  <c r="DY67" i="4"/>
  <c r="CU67" i="4"/>
  <c r="DM67" i="4"/>
  <c r="DA67" i="4"/>
  <c r="CO67" i="4"/>
  <c r="CC67" i="4"/>
  <c r="BQ67" i="4"/>
  <c r="AY67" i="4"/>
  <c r="AM67" i="4"/>
  <c r="AA67" i="4"/>
  <c r="O67" i="4"/>
  <c r="CI67" i="4"/>
  <c r="AS67" i="4"/>
  <c r="U67" i="4"/>
  <c r="AG67" i="4"/>
  <c r="BW67" i="4"/>
  <c r="BE67" i="4"/>
  <c r="BK67" i="4"/>
  <c r="EQ63" i="4"/>
  <c r="FC63" i="4"/>
  <c r="DS63" i="4"/>
  <c r="EW63" i="4"/>
  <c r="EK63" i="4"/>
  <c r="EE63" i="4"/>
  <c r="DY63" i="4"/>
  <c r="DG63" i="4"/>
  <c r="DM63" i="4"/>
  <c r="CU63" i="4"/>
  <c r="DA63" i="4"/>
  <c r="CO63" i="4"/>
  <c r="CC63" i="4"/>
  <c r="BQ63" i="4"/>
  <c r="AM63" i="4"/>
  <c r="AA63" i="4"/>
  <c r="O63" i="4"/>
  <c r="BW63" i="4"/>
  <c r="BK63" i="4"/>
  <c r="BE63" i="4"/>
  <c r="AG63" i="4"/>
  <c r="CI63" i="4"/>
  <c r="AY63" i="4"/>
  <c r="U63" i="4"/>
  <c r="AS63" i="4"/>
  <c r="FC59" i="4"/>
  <c r="EW59" i="4"/>
  <c r="EQ59" i="4"/>
  <c r="EK59" i="4"/>
  <c r="EE59" i="4"/>
  <c r="DS59" i="4"/>
  <c r="DM59" i="4"/>
  <c r="DG59" i="4"/>
  <c r="DY59" i="4"/>
  <c r="CU59" i="4"/>
  <c r="CC59" i="4"/>
  <c r="BQ59" i="4"/>
  <c r="AM59" i="4"/>
  <c r="AA59" i="4"/>
  <c r="O59" i="4"/>
  <c r="DA59" i="4"/>
  <c r="CO59" i="4"/>
  <c r="CI59" i="4"/>
  <c r="BK59" i="4"/>
  <c r="BE59" i="4"/>
  <c r="AS59" i="4"/>
  <c r="U59" i="4"/>
  <c r="BW59" i="4"/>
  <c r="AY59" i="4"/>
  <c r="AG59" i="4"/>
  <c r="FC55" i="4"/>
  <c r="EQ55" i="4"/>
  <c r="EW55" i="4"/>
  <c r="DS55" i="4"/>
  <c r="DM55" i="4"/>
  <c r="DG55" i="4"/>
  <c r="EK55" i="4"/>
  <c r="EE55" i="4"/>
  <c r="CC55" i="4"/>
  <c r="BQ55" i="4"/>
  <c r="DY55" i="4"/>
  <c r="BK55" i="4"/>
  <c r="BE55" i="4"/>
  <c r="AM55" i="4"/>
  <c r="AA55" i="4"/>
  <c r="O55" i="4"/>
  <c r="BW55" i="4"/>
  <c r="AY55" i="4"/>
  <c r="CO55" i="4"/>
  <c r="AG55" i="4"/>
  <c r="CU55" i="4"/>
  <c r="DA55" i="4"/>
  <c r="AS55" i="4"/>
  <c r="CI55" i="4"/>
  <c r="U55" i="4"/>
  <c r="EQ51" i="4"/>
  <c r="FC51" i="4"/>
  <c r="EW51" i="4"/>
  <c r="DS51" i="4"/>
  <c r="DM51" i="4"/>
  <c r="DG51" i="4"/>
  <c r="DY51" i="4"/>
  <c r="EK51" i="4"/>
  <c r="CU51" i="4"/>
  <c r="DA51" i="4"/>
  <c r="CO51" i="4"/>
  <c r="CC51" i="4"/>
  <c r="BQ51" i="4"/>
  <c r="AY51" i="4"/>
  <c r="AM51" i="4"/>
  <c r="AA51" i="4"/>
  <c r="O51" i="4"/>
  <c r="EE51" i="4"/>
  <c r="CI51" i="4"/>
  <c r="AS51" i="4"/>
  <c r="U51" i="4"/>
  <c r="BK51" i="4"/>
  <c r="BE51" i="4"/>
  <c r="AG51" i="4"/>
  <c r="BW51" i="4"/>
  <c r="FC47" i="4"/>
  <c r="EQ47" i="4"/>
  <c r="EW47" i="4"/>
  <c r="DS47" i="4"/>
  <c r="EK47" i="4"/>
  <c r="EE47" i="4"/>
  <c r="DY47" i="4"/>
  <c r="DM47" i="4"/>
  <c r="DG47" i="4"/>
  <c r="CU47" i="4"/>
  <c r="DA47" i="4"/>
  <c r="CO47" i="4"/>
  <c r="CC47" i="4"/>
  <c r="BQ47" i="4"/>
  <c r="AM47" i="4"/>
  <c r="AA47" i="4"/>
  <c r="O47" i="4"/>
  <c r="BW47" i="4"/>
  <c r="AG47" i="4"/>
  <c r="CI47" i="4"/>
  <c r="BK47" i="4"/>
  <c r="BE47" i="4"/>
  <c r="U47" i="4"/>
  <c r="AS47" i="4"/>
  <c r="AY47" i="4"/>
  <c r="FC43" i="4"/>
  <c r="EQ43" i="4"/>
  <c r="EW43" i="4"/>
  <c r="EK43" i="4"/>
  <c r="EE43" i="4"/>
  <c r="DS43" i="4"/>
  <c r="DM43" i="4"/>
  <c r="DG43" i="4"/>
  <c r="CC43" i="4"/>
  <c r="BQ43" i="4"/>
  <c r="AM43" i="4"/>
  <c r="AA43" i="4"/>
  <c r="O43" i="4"/>
  <c r="CI43" i="4"/>
  <c r="BK43" i="4"/>
  <c r="BE43" i="4"/>
  <c r="DY43" i="4"/>
  <c r="AY43" i="4"/>
  <c r="AS43" i="4"/>
  <c r="U43" i="4"/>
  <c r="DA43" i="4"/>
  <c r="BW43" i="4"/>
  <c r="CU43" i="4"/>
  <c r="CO43" i="4"/>
  <c r="AG43" i="4"/>
  <c r="EQ39" i="4"/>
  <c r="FC39" i="4"/>
  <c r="DS39" i="4"/>
  <c r="EW39" i="4"/>
  <c r="DM39" i="4"/>
  <c r="DG39" i="4"/>
  <c r="EE39" i="4"/>
  <c r="CU39" i="4"/>
  <c r="CC39" i="4"/>
  <c r="BQ39" i="4"/>
  <c r="DA39" i="4"/>
  <c r="CO39" i="4"/>
  <c r="BK39" i="4"/>
  <c r="BE39" i="4"/>
  <c r="AM39" i="4"/>
  <c r="AA39" i="4"/>
  <c r="O39" i="4"/>
  <c r="EK39" i="4"/>
  <c r="BW39" i="4"/>
  <c r="AY39" i="4"/>
  <c r="AG39" i="4"/>
  <c r="DY39" i="4"/>
  <c r="CI39" i="4"/>
  <c r="AS39" i="4"/>
  <c r="U39" i="4"/>
  <c r="EQ35" i="4"/>
  <c r="FC35" i="4"/>
  <c r="DS35" i="4"/>
  <c r="EK35" i="4"/>
  <c r="EE35" i="4"/>
  <c r="DM35" i="4"/>
  <c r="DG35" i="4"/>
  <c r="DY35" i="4"/>
  <c r="EW35" i="4"/>
  <c r="DA35" i="4"/>
  <c r="CO35" i="4"/>
  <c r="CC35" i="4"/>
  <c r="BQ35" i="4"/>
  <c r="CU35" i="4"/>
  <c r="AY35" i="4"/>
  <c r="AM35" i="4"/>
  <c r="AA35" i="4"/>
  <c r="O35" i="4"/>
  <c r="CI35" i="4"/>
  <c r="AS35" i="4"/>
  <c r="U35" i="4"/>
  <c r="BE35" i="4"/>
  <c r="AG35" i="4"/>
  <c r="BK35" i="4"/>
  <c r="BW35" i="4"/>
  <c r="EQ31" i="4"/>
  <c r="FC31" i="4"/>
  <c r="EW31" i="4"/>
  <c r="DS31" i="4"/>
  <c r="EK31" i="4"/>
  <c r="EE31" i="4"/>
  <c r="DY31" i="4"/>
  <c r="DM31" i="4"/>
  <c r="DG31" i="4"/>
  <c r="CU31" i="4"/>
  <c r="DA31" i="4"/>
  <c r="CO31" i="4"/>
  <c r="CC31" i="4"/>
  <c r="BQ31" i="4"/>
  <c r="AM31" i="4"/>
  <c r="AA31" i="4"/>
  <c r="O31" i="4"/>
  <c r="BW31" i="4"/>
  <c r="BK31" i="4"/>
  <c r="BE31" i="4"/>
  <c r="AG31" i="4"/>
  <c r="CI31" i="4"/>
  <c r="AY31" i="4"/>
  <c r="U31" i="4"/>
  <c r="AS31" i="4"/>
  <c r="FC27" i="4"/>
  <c r="EQ27" i="4"/>
  <c r="EW27" i="4"/>
  <c r="EK27" i="4"/>
  <c r="EE27" i="4"/>
  <c r="DS27" i="4"/>
  <c r="DM27" i="4"/>
  <c r="DG27" i="4"/>
  <c r="DY27" i="4"/>
  <c r="CC27" i="4"/>
  <c r="BQ27" i="4"/>
  <c r="AM27" i="4"/>
  <c r="AA27" i="4"/>
  <c r="O27" i="4"/>
  <c r="DA27" i="4"/>
  <c r="CO27" i="4"/>
  <c r="CI27" i="4"/>
  <c r="BK27" i="4"/>
  <c r="BE27" i="4"/>
  <c r="AS27" i="4"/>
  <c r="U27" i="4"/>
  <c r="CU27" i="4"/>
  <c r="BW27" i="4"/>
  <c r="AY27" i="4"/>
  <c r="AG27" i="4"/>
  <c r="EQ23" i="4"/>
  <c r="FC23" i="4"/>
  <c r="DS23" i="4"/>
  <c r="DM23" i="4"/>
  <c r="DG23" i="4"/>
  <c r="EW23" i="4"/>
  <c r="EK23" i="4"/>
  <c r="EE23" i="4"/>
  <c r="CU23" i="4"/>
  <c r="CC23" i="4"/>
  <c r="BQ23" i="4"/>
  <c r="BK23" i="4"/>
  <c r="BE23" i="4"/>
  <c r="AM23" i="4"/>
  <c r="AA23" i="4"/>
  <c r="O23" i="4"/>
  <c r="DY23" i="4"/>
  <c r="BW23" i="4"/>
  <c r="AY23" i="4"/>
  <c r="DA23" i="4"/>
  <c r="AG23" i="4"/>
  <c r="CO23" i="4"/>
  <c r="AS23" i="4"/>
  <c r="CI23" i="4"/>
  <c r="U23" i="4"/>
  <c r="FC19" i="4"/>
  <c r="EQ19" i="4"/>
  <c r="EW19" i="4"/>
  <c r="DS19" i="4"/>
  <c r="DM19" i="4"/>
  <c r="DG19" i="4"/>
  <c r="DY19" i="4"/>
  <c r="EE19" i="4"/>
  <c r="EK19" i="4"/>
  <c r="DA19" i="4"/>
  <c r="CO19" i="4"/>
  <c r="CC19" i="4"/>
  <c r="AY19" i="4"/>
  <c r="AM19" i="4"/>
  <c r="AA19" i="4"/>
  <c r="O19" i="4"/>
  <c r="CU19" i="4"/>
  <c r="CI19" i="4"/>
  <c r="BQ19" i="4"/>
  <c r="AS19" i="4"/>
  <c r="U19" i="4"/>
  <c r="BK19" i="4"/>
  <c r="BE19" i="4"/>
  <c r="BW19" i="4"/>
  <c r="AG19" i="4"/>
  <c r="EQ15" i="4"/>
  <c r="EW15" i="4"/>
  <c r="DS15" i="4"/>
  <c r="EK15" i="4"/>
  <c r="EE15" i="4"/>
  <c r="DY15" i="4"/>
  <c r="DM15" i="4"/>
  <c r="DG15" i="4"/>
  <c r="CU15" i="4"/>
  <c r="DA15" i="4"/>
  <c r="CO15" i="4"/>
  <c r="CC15" i="4"/>
  <c r="AM15" i="4"/>
  <c r="AA15" i="4"/>
  <c r="O15" i="4"/>
  <c r="FC15" i="4"/>
  <c r="BW15" i="4"/>
  <c r="BQ15" i="4"/>
  <c r="AG15" i="4"/>
  <c r="CI15" i="4"/>
  <c r="BK15" i="4"/>
  <c r="BE15" i="4"/>
  <c r="U15" i="4"/>
  <c r="AY15" i="4"/>
  <c r="AS15" i="4"/>
  <c r="FC249" i="4"/>
  <c r="EK249" i="4"/>
  <c r="EW249" i="4"/>
  <c r="DM249" i="4"/>
  <c r="EQ249" i="4"/>
  <c r="EE249" i="4"/>
  <c r="DY249" i="4"/>
  <c r="CU249" i="4"/>
  <c r="DA249" i="4"/>
  <c r="DS249" i="4"/>
  <c r="DG249" i="4"/>
  <c r="CO249" i="4"/>
  <c r="CI249" i="4"/>
  <c r="BW249" i="4"/>
  <c r="AS249" i="4"/>
  <c r="AG249" i="4"/>
  <c r="U249" i="4"/>
  <c r="CC249" i="4"/>
  <c r="AM249" i="4"/>
  <c r="O249" i="4"/>
  <c r="BK249" i="4"/>
  <c r="BE249" i="4"/>
  <c r="AA249" i="4"/>
  <c r="BQ249" i="4"/>
  <c r="AY249" i="4"/>
  <c r="FC241" i="4"/>
  <c r="EW241" i="4"/>
  <c r="EK241" i="4"/>
  <c r="EQ241" i="4"/>
  <c r="EE241" i="4"/>
  <c r="DY241" i="4"/>
  <c r="DM241" i="4"/>
  <c r="CU241" i="4"/>
  <c r="DA241" i="4"/>
  <c r="DS241" i="4"/>
  <c r="DG241" i="4"/>
  <c r="BW241" i="4"/>
  <c r="BK241" i="4"/>
  <c r="AG241" i="4"/>
  <c r="U241" i="4"/>
  <c r="CO241" i="4"/>
  <c r="CI241" i="4"/>
  <c r="CC241" i="4"/>
  <c r="BE241" i="4"/>
  <c r="AY241" i="4"/>
  <c r="AM241" i="4"/>
  <c r="BQ241" i="4"/>
  <c r="AS241" i="4"/>
  <c r="O241" i="4"/>
  <c r="AA241" i="4"/>
  <c r="FC233" i="4"/>
  <c r="EK233" i="4"/>
  <c r="EQ233" i="4"/>
  <c r="DM233" i="4"/>
  <c r="EW233" i="4"/>
  <c r="CU233" i="4"/>
  <c r="DA233" i="4"/>
  <c r="DS233" i="4"/>
  <c r="DY233" i="4"/>
  <c r="DG233" i="4"/>
  <c r="CO233" i="4"/>
  <c r="CI233" i="4"/>
  <c r="BW233" i="4"/>
  <c r="EE233" i="4"/>
  <c r="AS233" i="4"/>
  <c r="AG233" i="4"/>
  <c r="U233" i="4"/>
  <c r="CC233" i="4"/>
  <c r="BK233" i="4"/>
  <c r="AM233" i="4"/>
  <c r="BE233" i="4"/>
  <c r="AY233" i="4"/>
  <c r="O233" i="4"/>
  <c r="AA233" i="4"/>
  <c r="BQ233" i="4"/>
  <c r="FC221" i="4"/>
  <c r="EK221" i="4"/>
  <c r="EW221" i="4"/>
  <c r="DM221" i="4"/>
  <c r="EQ221" i="4"/>
  <c r="CU221" i="4"/>
  <c r="DA221" i="4"/>
  <c r="DY221" i="4"/>
  <c r="EE221" i="4"/>
  <c r="DG221" i="4"/>
  <c r="DS221" i="4"/>
  <c r="BW221" i="4"/>
  <c r="CO221" i="4"/>
  <c r="CI221" i="4"/>
  <c r="BE221" i="4"/>
  <c r="AY221" i="4"/>
  <c r="AG221" i="4"/>
  <c r="U221" i="4"/>
  <c r="BQ221" i="4"/>
  <c r="AS221" i="4"/>
  <c r="AA221" i="4"/>
  <c r="O221" i="4"/>
  <c r="BK221" i="4"/>
  <c r="CC221" i="4"/>
  <c r="AM221" i="4"/>
  <c r="FC209" i="4"/>
  <c r="EW209" i="4"/>
  <c r="EK209" i="4"/>
  <c r="EQ209" i="4"/>
  <c r="EE209" i="4"/>
  <c r="DY209" i="4"/>
  <c r="DM209" i="4"/>
  <c r="CU209" i="4"/>
  <c r="DA209" i="4"/>
  <c r="DS209" i="4"/>
  <c r="BW209" i="4"/>
  <c r="BK209" i="4"/>
  <c r="AG209" i="4"/>
  <c r="U209" i="4"/>
  <c r="DG209" i="4"/>
  <c r="CO209" i="4"/>
  <c r="CI209" i="4"/>
  <c r="CC209" i="4"/>
  <c r="BE209" i="4"/>
  <c r="AY209" i="4"/>
  <c r="AM209" i="4"/>
  <c r="BQ209" i="4"/>
  <c r="O209" i="4"/>
  <c r="AS209" i="4"/>
  <c r="AA209" i="4"/>
  <c r="FC201" i="4"/>
  <c r="EW201" i="4"/>
  <c r="EK201" i="4"/>
  <c r="EQ201" i="4"/>
  <c r="DM201" i="4"/>
  <c r="CU201" i="4"/>
  <c r="DA201" i="4"/>
  <c r="DS201" i="4"/>
  <c r="DY201" i="4"/>
  <c r="CO201" i="4"/>
  <c r="CI201" i="4"/>
  <c r="BW201" i="4"/>
  <c r="AS201" i="4"/>
  <c r="AG201" i="4"/>
  <c r="U201" i="4"/>
  <c r="CC201" i="4"/>
  <c r="EE201" i="4"/>
  <c r="BK201" i="4"/>
  <c r="AM201" i="4"/>
  <c r="BE201" i="4"/>
  <c r="AY201" i="4"/>
  <c r="O201" i="4"/>
  <c r="DG201" i="4"/>
  <c r="BQ201" i="4"/>
  <c r="AA201" i="4"/>
  <c r="FC189" i="4"/>
  <c r="EK189" i="4"/>
  <c r="EW189" i="4"/>
  <c r="DM189" i="4"/>
  <c r="EQ189" i="4"/>
  <c r="CU189" i="4"/>
  <c r="DA189" i="4"/>
  <c r="EE189" i="4"/>
  <c r="BW189" i="4"/>
  <c r="DS189" i="4"/>
  <c r="CO189" i="4"/>
  <c r="CI189" i="4"/>
  <c r="BE189" i="4"/>
  <c r="AY189" i="4"/>
  <c r="AG189" i="4"/>
  <c r="U189" i="4"/>
  <c r="DY189" i="4"/>
  <c r="BQ189" i="4"/>
  <c r="AS189" i="4"/>
  <c r="DG189" i="4"/>
  <c r="AA189" i="4"/>
  <c r="O189" i="4"/>
  <c r="BK189" i="4"/>
  <c r="AM189" i="4"/>
  <c r="CC189" i="4"/>
  <c r="FC181" i="4"/>
  <c r="EK181" i="4"/>
  <c r="EQ181" i="4"/>
  <c r="DM181" i="4"/>
  <c r="EW181" i="4"/>
  <c r="EE181" i="4"/>
  <c r="DY181" i="4"/>
  <c r="DS181" i="4"/>
  <c r="CU181" i="4"/>
  <c r="DA181" i="4"/>
  <c r="DG181" i="4"/>
  <c r="CO181" i="4"/>
  <c r="CI181" i="4"/>
  <c r="BW181" i="4"/>
  <c r="AG181" i="4"/>
  <c r="U181" i="4"/>
  <c r="BQ181" i="4"/>
  <c r="BK181" i="4"/>
  <c r="BE181" i="4"/>
  <c r="AY181" i="4"/>
  <c r="AA181" i="4"/>
  <c r="CC181" i="4"/>
  <c r="AS181" i="4"/>
  <c r="AM181" i="4"/>
  <c r="O181" i="4"/>
  <c r="FC173" i="4"/>
  <c r="EW173" i="4"/>
  <c r="EK173" i="4"/>
  <c r="DM173" i="4"/>
  <c r="CU173" i="4"/>
  <c r="DA173" i="4"/>
  <c r="EE173" i="4"/>
  <c r="DY173" i="4"/>
  <c r="EQ173" i="4"/>
  <c r="BW173" i="4"/>
  <c r="BE173" i="4"/>
  <c r="AY173" i="4"/>
  <c r="AG173" i="4"/>
  <c r="U173" i="4"/>
  <c r="BQ173" i="4"/>
  <c r="AS173" i="4"/>
  <c r="DS173" i="4"/>
  <c r="CI173" i="4"/>
  <c r="AA173" i="4"/>
  <c r="O173" i="4"/>
  <c r="CO173" i="4"/>
  <c r="BK173" i="4"/>
  <c r="AM173" i="4"/>
  <c r="DG173" i="4"/>
  <c r="CC173" i="4"/>
  <c r="FC161" i="4"/>
  <c r="EK161" i="4"/>
  <c r="EW161" i="4"/>
  <c r="EQ161" i="4"/>
  <c r="EE161" i="4"/>
  <c r="DY161" i="4"/>
  <c r="DM161" i="4"/>
  <c r="CU161" i="4"/>
  <c r="DA161" i="4"/>
  <c r="BW161" i="4"/>
  <c r="DS161" i="4"/>
  <c r="BK161" i="4"/>
  <c r="AG161" i="4"/>
  <c r="U161" i="4"/>
  <c r="CC161" i="4"/>
  <c r="BE161" i="4"/>
  <c r="AY161" i="4"/>
  <c r="DG161" i="4"/>
  <c r="AS161" i="4"/>
  <c r="AM161" i="4"/>
  <c r="CO161" i="4"/>
  <c r="BQ161" i="4"/>
  <c r="O161" i="4"/>
  <c r="CI161" i="4"/>
  <c r="AA161" i="4"/>
  <c r="FC149" i="4"/>
  <c r="EW149" i="4"/>
  <c r="EK149" i="4"/>
  <c r="EQ149" i="4"/>
  <c r="DM149" i="4"/>
  <c r="EE149" i="4"/>
  <c r="DY149" i="4"/>
  <c r="DS149" i="4"/>
  <c r="CU149" i="4"/>
  <c r="DG149" i="4"/>
  <c r="CO149" i="4"/>
  <c r="CI149" i="4"/>
  <c r="BW149" i="4"/>
  <c r="AG149" i="4"/>
  <c r="U149" i="4"/>
  <c r="BQ149" i="4"/>
  <c r="BK149" i="4"/>
  <c r="BE149" i="4"/>
  <c r="AY149" i="4"/>
  <c r="AA149" i="4"/>
  <c r="DA149" i="4"/>
  <c r="CC149" i="4"/>
  <c r="AS149" i="4"/>
  <c r="AM149" i="4"/>
  <c r="O149" i="4"/>
  <c r="FC133" i="4"/>
  <c r="EW133" i="4"/>
  <c r="EK133" i="4"/>
  <c r="EQ133" i="4"/>
  <c r="DM133" i="4"/>
  <c r="EE133" i="4"/>
  <c r="DY133" i="4"/>
  <c r="DS133" i="4"/>
  <c r="CU133" i="4"/>
  <c r="DG133" i="4"/>
  <c r="CO133" i="4"/>
  <c r="CI133" i="4"/>
  <c r="BW133" i="4"/>
  <c r="AS133" i="4"/>
  <c r="AG133" i="4"/>
  <c r="U133" i="4"/>
  <c r="DA133" i="4"/>
  <c r="BQ133" i="4"/>
  <c r="BK133" i="4"/>
  <c r="AA133" i="4"/>
  <c r="CC133" i="4"/>
  <c r="BE133" i="4"/>
  <c r="O133" i="4"/>
  <c r="AY133" i="4"/>
  <c r="AM133" i="4"/>
  <c r="FC125" i="4"/>
  <c r="EK125" i="4"/>
  <c r="EW125" i="4"/>
  <c r="DY125" i="4"/>
  <c r="DM125" i="4"/>
  <c r="EQ125" i="4"/>
  <c r="CU125" i="4"/>
  <c r="EE125" i="4"/>
  <c r="DS125" i="4"/>
  <c r="DA125" i="4"/>
  <c r="BW125" i="4"/>
  <c r="DG125" i="4"/>
  <c r="CO125" i="4"/>
  <c r="CI125" i="4"/>
  <c r="BE125" i="4"/>
  <c r="AY125" i="4"/>
  <c r="AS125" i="4"/>
  <c r="AG125" i="4"/>
  <c r="U125" i="4"/>
  <c r="BQ125" i="4"/>
  <c r="AA125" i="4"/>
  <c r="O125" i="4"/>
  <c r="BK125" i="4"/>
  <c r="AM125" i="4"/>
  <c r="CC125" i="4"/>
  <c r="FC113" i="4"/>
  <c r="EK113" i="4"/>
  <c r="EQ113" i="4"/>
  <c r="EE113" i="4"/>
  <c r="DY113" i="4"/>
  <c r="DM113" i="4"/>
  <c r="CU113" i="4"/>
  <c r="EW113" i="4"/>
  <c r="DS113" i="4"/>
  <c r="DG113" i="4"/>
  <c r="CI113" i="4"/>
  <c r="BW113" i="4"/>
  <c r="DA113" i="4"/>
  <c r="BK113" i="4"/>
  <c r="AS113" i="4"/>
  <c r="AG113" i="4"/>
  <c r="U113" i="4"/>
  <c r="CO113" i="4"/>
  <c r="CC113" i="4"/>
  <c r="BE113" i="4"/>
  <c r="AY113" i="4"/>
  <c r="AM113" i="4"/>
  <c r="BQ113" i="4"/>
  <c r="O113" i="4"/>
  <c r="AA113" i="4"/>
  <c r="FC101" i="4"/>
  <c r="EW101" i="4"/>
  <c r="EK101" i="4"/>
  <c r="EQ101" i="4"/>
  <c r="DY101" i="4"/>
  <c r="DM101" i="4"/>
  <c r="EE101" i="4"/>
  <c r="DS101" i="4"/>
  <c r="CU101" i="4"/>
  <c r="DG101" i="4"/>
  <c r="CO101" i="4"/>
  <c r="CI101" i="4"/>
  <c r="BW101" i="4"/>
  <c r="AS101" i="4"/>
  <c r="AG101" i="4"/>
  <c r="U101" i="4"/>
  <c r="DA101" i="4"/>
  <c r="BQ101" i="4"/>
  <c r="BK101" i="4"/>
  <c r="AA101" i="4"/>
  <c r="CC101" i="4"/>
  <c r="BE101" i="4"/>
  <c r="AY101" i="4"/>
  <c r="O101" i="4"/>
  <c r="AM101" i="4"/>
  <c r="FC93" i="4"/>
  <c r="EW93" i="4"/>
  <c r="DY93" i="4"/>
  <c r="DM93" i="4"/>
  <c r="EQ93" i="4"/>
  <c r="CU93" i="4"/>
  <c r="DG93" i="4"/>
  <c r="DS93" i="4"/>
  <c r="DA93" i="4"/>
  <c r="CI93" i="4"/>
  <c r="BW93" i="4"/>
  <c r="CO93" i="4"/>
  <c r="BE93" i="4"/>
  <c r="AY93" i="4"/>
  <c r="AS93" i="4"/>
  <c r="AG93" i="4"/>
  <c r="U93" i="4"/>
  <c r="EK93" i="4"/>
  <c r="BQ93" i="4"/>
  <c r="EE93" i="4"/>
  <c r="AA93" i="4"/>
  <c r="O93" i="4"/>
  <c r="BK93" i="4"/>
  <c r="CC93" i="4"/>
  <c r="AM93" i="4"/>
  <c r="FC81" i="4"/>
  <c r="EQ81" i="4"/>
  <c r="EW81" i="4"/>
  <c r="EE81" i="4"/>
  <c r="DY81" i="4"/>
  <c r="DM81" i="4"/>
  <c r="CU81" i="4"/>
  <c r="DS81" i="4"/>
  <c r="EK81" i="4"/>
  <c r="CI81" i="4"/>
  <c r="BW81" i="4"/>
  <c r="DA81" i="4"/>
  <c r="BK81" i="4"/>
  <c r="AS81" i="4"/>
  <c r="AG81" i="4"/>
  <c r="U81" i="4"/>
  <c r="DG81" i="4"/>
  <c r="CO81" i="4"/>
  <c r="CC81" i="4"/>
  <c r="BE81" i="4"/>
  <c r="AY81" i="4"/>
  <c r="AM81" i="4"/>
  <c r="BQ81" i="4"/>
  <c r="O81" i="4"/>
  <c r="AA81" i="4"/>
  <c r="FC69" i="4"/>
  <c r="EW69" i="4"/>
  <c r="EQ69" i="4"/>
  <c r="EK69" i="4"/>
  <c r="DY69" i="4"/>
  <c r="DM69" i="4"/>
  <c r="EE69" i="4"/>
  <c r="DS69" i="4"/>
  <c r="CU69" i="4"/>
  <c r="DG69" i="4"/>
  <c r="CO69" i="4"/>
  <c r="CI69" i="4"/>
  <c r="BW69" i="4"/>
  <c r="AS69" i="4"/>
  <c r="AG69" i="4"/>
  <c r="U69" i="4"/>
  <c r="DA69" i="4"/>
  <c r="BQ69" i="4"/>
  <c r="BK69" i="4"/>
  <c r="AA69" i="4"/>
  <c r="CC69" i="4"/>
  <c r="BE69" i="4"/>
  <c r="O69" i="4"/>
  <c r="AY69" i="4"/>
  <c r="AM69" i="4"/>
  <c r="FC61" i="4"/>
  <c r="EW61" i="4"/>
  <c r="DY61" i="4"/>
  <c r="DM61" i="4"/>
  <c r="EQ61" i="4"/>
  <c r="CU61" i="4"/>
  <c r="EE61" i="4"/>
  <c r="DA61" i="4"/>
  <c r="CI61" i="4"/>
  <c r="BW61" i="4"/>
  <c r="CO61" i="4"/>
  <c r="BE61" i="4"/>
  <c r="AY61" i="4"/>
  <c r="AS61" i="4"/>
  <c r="AG61" i="4"/>
  <c r="U61" i="4"/>
  <c r="BQ61" i="4"/>
  <c r="DS61" i="4"/>
  <c r="AA61" i="4"/>
  <c r="O61" i="4"/>
  <c r="EK61" i="4"/>
  <c r="BK61" i="4"/>
  <c r="DG61" i="4"/>
  <c r="AM61" i="4"/>
  <c r="CC61" i="4"/>
  <c r="FC53" i="4"/>
  <c r="EW53" i="4"/>
  <c r="EQ53" i="4"/>
  <c r="EK53" i="4"/>
  <c r="DY53" i="4"/>
  <c r="EE53" i="4"/>
  <c r="DS53" i="4"/>
  <c r="CU53" i="4"/>
  <c r="DG53" i="4"/>
  <c r="CO53" i="4"/>
  <c r="CI53" i="4"/>
  <c r="BW53" i="4"/>
  <c r="AS53" i="4"/>
  <c r="AG53" i="4"/>
  <c r="U53" i="4"/>
  <c r="BQ53" i="4"/>
  <c r="BK53" i="4"/>
  <c r="BE53" i="4"/>
  <c r="AY53" i="4"/>
  <c r="AA53" i="4"/>
  <c r="CC53" i="4"/>
  <c r="DM53" i="4"/>
  <c r="DA53" i="4"/>
  <c r="AM53" i="4"/>
  <c r="O53" i="4"/>
  <c r="FC41" i="4"/>
  <c r="EW41" i="4"/>
  <c r="EQ41" i="4"/>
  <c r="DY41" i="4"/>
  <c r="EK41" i="4"/>
  <c r="CU41" i="4"/>
  <c r="DS41" i="4"/>
  <c r="DM41" i="4"/>
  <c r="DA41" i="4"/>
  <c r="EE41" i="4"/>
  <c r="DG41" i="4"/>
  <c r="CO41" i="4"/>
  <c r="CI41" i="4"/>
  <c r="BW41" i="4"/>
  <c r="AS41" i="4"/>
  <c r="AG41" i="4"/>
  <c r="U41" i="4"/>
  <c r="CC41" i="4"/>
  <c r="BK41" i="4"/>
  <c r="AM41" i="4"/>
  <c r="O41" i="4"/>
  <c r="BE41" i="4"/>
  <c r="AY41" i="4"/>
  <c r="AA41" i="4"/>
  <c r="BQ41" i="4"/>
  <c r="FC37" i="4"/>
  <c r="EW37" i="4"/>
  <c r="EK37" i="4"/>
  <c r="DY37" i="4"/>
  <c r="EE37" i="4"/>
  <c r="EQ37" i="4"/>
  <c r="DS37" i="4"/>
  <c r="CU37" i="4"/>
  <c r="DG37" i="4"/>
  <c r="CO37" i="4"/>
  <c r="CI37" i="4"/>
  <c r="BW37" i="4"/>
  <c r="AS37" i="4"/>
  <c r="AG37" i="4"/>
  <c r="U37" i="4"/>
  <c r="DA37" i="4"/>
  <c r="BQ37" i="4"/>
  <c r="BK37" i="4"/>
  <c r="AA37" i="4"/>
  <c r="DM37" i="4"/>
  <c r="CC37" i="4"/>
  <c r="BE37" i="4"/>
  <c r="AY37" i="4"/>
  <c r="AM37" i="4"/>
  <c r="O37" i="4"/>
  <c r="FC33" i="4"/>
  <c r="EW33" i="4"/>
  <c r="EQ33" i="4"/>
  <c r="EE33" i="4"/>
  <c r="DY33" i="4"/>
  <c r="CU33" i="4"/>
  <c r="EK33" i="4"/>
  <c r="DM33" i="4"/>
  <c r="CI33" i="4"/>
  <c r="BW33" i="4"/>
  <c r="BK33" i="4"/>
  <c r="AS33" i="4"/>
  <c r="AG33" i="4"/>
  <c r="U33" i="4"/>
  <c r="CC33" i="4"/>
  <c r="BE33" i="4"/>
  <c r="AY33" i="4"/>
  <c r="AM33" i="4"/>
  <c r="O33" i="4"/>
  <c r="CO33" i="4"/>
  <c r="BQ33" i="4"/>
  <c r="DS33" i="4"/>
  <c r="DG33" i="4"/>
  <c r="DA33" i="4"/>
  <c r="AA33" i="4"/>
  <c r="FC29" i="4"/>
  <c r="EW29" i="4"/>
  <c r="DY29" i="4"/>
  <c r="CU29" i="4"/>
  <c r="EQ29" i="4"/>
  <c r="EK29" i="4"/>
  <c r="DG29" i="4"/>
  <c r="DA29" i="4"/>
  <c r="CI29" i="4"/>
  <c r="BW29" i="4"/>
  <c r="CO29" i="4"/>
  <c r="BE29" i="4"/>
  <c r="AY29" i="4"/>
  <c r="AS29" i="4"/>
  <c r="AG29" i="4"/>
  <c r="U29" i="4"/>
  <c r="DM29" i="4"/>
  <c r="BQ29" i="4"/>
  <c r="AA29" i="4"/>
  <c r="BK29" i="4"/>
  <c r="DS29" i="4"/>
  <c r="CC29" i="4"/>
  <c r="AM29" i="4"/>
  <c r="O29" i="4"/>
  <c r="EE29" i="4"/>
  <c r="FC25" i="4"/>
  <c r="EW25" i="4"/>
  <c r="DY25" i="4"/>
  <c r="EQ25" i="4"/>
  <c r="EK25" i="4"/>
  <c r="EE25" i="4"/>
  <c r="CU25" i="4"/>
  <c r="DS25" i="4"/>
  <c r="DM25" i="4"/>
  <c r="DA25" i="4"/>
  <c r="CO25" i="4"/>
  <c r="CI25" i="4"/>
  <c r="BW25" i="4"/>
  <c r="DG25" i="4"/>
  <c r="AS25" i="4"/>
  <c r="AG25" i="4"/>
  <c r="U25" i="4"/>
  <c r="CC25" i="4"/>
  <c r="AM25" i="4"/>
  <c r="O25" i="4"/>
  <c r="BK25" i="4"/>
  <c r="AA25" i="4"/>
  <c r="BE25" i="4"/>
  <c r="AY25" i="4"/>
  <c r="BQ25" i="4"/>
  <c r="FC258" i="4"/>
  <c r="EW258" i="4"/>
  <c r="EK258" i="4"/>
  <c r="DY258" i="4"/>
  <c r="EE258" i="4"/>
  <c r="EQ258" i="4"/>
  <c r="CI258" i="4"/>
  <c r="DM258" i="4"/>
  <c r="BW258" i="4"/>
  <c r="BK258" i="4"/>
  <c r="AY258" i="4"/>
  <c r="CU258" i="4"/>
  <c r="DA258" i="4"/>
  <c r="CC258" i="4"/>
  <c r="BE258" i="4"/>
  <c r="AS258" i="4"/>
  <c r="AM258" i="4"/>
  <c r="AA258" i="4"/>
  <c r="BQ258" i="4"/>
  <c r="O258" i="4"/>
  <c r="U258" i="4"/>
  <c r="DS258" i="4"/>
  <c r="CO258" i="4"/>
  <c r="AG258" i="4"/>
  <c r="DG258" i="4"/>
  <c r="FC254" i="4"/>
  <c r="EW254" i="4"/>
  <c r="DY254" i="4"/>
  <c r="EQ254" i="4"/>
  <c r="EK254" i="4"/>
  <c r="DS254" i="4"/>
  <c r="CI254" i="4"/>
  <c r="DA254" i="4"/>
  <c r="BW254" i="4"/>
  <c r="BK254" i="4"/>
  <c r="AY254" i="4"/>
  <c r="DM254" i="4"/>
  <c r="DG254" i="4"/>
  <c r="CO254" i="4"/>
  <c r="BQ254" i="4"/>
  <c r="AS254" i="4"/>
  <c r="AM254" i="4"/>
  <c r="AA254" i="4"/>
  <c r="CU254" i="4"/>
  <c r="BE254" i="4"/>
  <c r="AG254" i="4"/>
  <c r="O254" i="4"/>
  <c r="CC254" i="4"/>
  <c r="U254" i="4"/>
  <c r="EE254" i="4"/>
  <c r="EW250" i="4"/>
  <c r="FC250" i="4"/>
  <c r="DY250" i="4"/>
  <c r="EQ250" i="4"/>
  <c r="EK250" i="4"/>
  <c r="EE250" i="4"/>
  <c r="DS250" i="4"/>
  <c r="DM250" i="4"/>
  <c r="CU250" i="4"/>
  <c r="DG250" i="4"/>
  <c r="CI250" i="4"/>
  <c r="CO250" i="4"/>
  <c r="BW250" i="4"/>
  <c r="BK250" i="4"/>
  <c r="AY250" i="4"/>
  <c r="CC250" i="4"/>
  <c r="AM250" i="4"/>
  <c r="AA250" i="4"/>
  <c r="U250" i="4"/>
  <c r="DA250" i="4"/>
  <c r="BQ250" i="4"/>
  <c r="BE250" i="4"/>
  <c r="O250" i="4"/>
  <c r="AS250" i="4"/>
  <c r="AG250" i="4"/>
  <c r="EW246" i="4"/>
  <c r="FC246" i="4"/>
  <c r="EQ246" i="4"/>
  <c r="DY246" i="4"/>
  <c r="EE246" i="4"/>
  <c r="DM246" i="4"/>
  <c r="DA246" i="4"/>
  <c r="CI246" i="4"/>
  <c r="CU246" i="4"/>
  <c r="BW246" i="4"/>
  <c r="BK246" i="4"/>
  <c r="AY246" i="4"/>
  <c r="DS246" i="4"/>
  <c r="BQ246" i="4"/>
  <c r="EK246" i="4"/>
  <c r="BE246" i="4"/>
  <c r="AM246" i="4"/>
  <c r="AA246" i="4"/>
  <c r="DG246" i="4"/>
  <c r="CC246" i="4"/>
  <c r="AS246" i="4"/>
  <c r="CO246" i="4"/>
  <c r="AG246" i="4"/>
  <c r="O246" i="4"/>
  <c r="U246" i="4"/>
  <c r="EW242" i="4"/>
  <c r="EK242" i="4"/>
  <c r="DY242" i="4"/>
  <c r="FC242" i="4"/>
  <c r="EQ242" i="4"/>
  <c r="DM242" i="4"/>
  <c r="CI242" i="4"/>
  <c r="DG242" i="4"/>
  <c r="BW242" i="4"/>
  <c r="BK242" i="4"/>
  <c r="AY242" i="4"/>
  <c r="EE242" i="4"/>
  <c r="CO242" i="4"/>
  <c r="CC242" i="4"/>
  <c r="BE242" i="4"/>
  <c r="DS242" i="4"/>
  <c r="DA242" i="4"/>
  <c r="AS242" i="4"/>
  <c r="AM242" i="4"/>
  <c r="AA242" i="4"/>
  <c r="BQ242" i="4"/>
  <c r="O242" i="4"/>
  <c r="U242" i="4"/>
  <c r="CU242" i="4"/>
  <c r="AG242" i="4"/>
  <c r="FC238" i="4"/>
  <c r="DY238" i="4"/>
  <c r="EW238" i="4"/>
  <c r="EK238" i="4"/>
  <c r="EE238" i="4"/>
  <c r="DS238" i="4"/>
  <c r="CI238" i="4"/>
  <c r="EQ238" i="4"/>
  <c r="CU238" i="4"/>
  <c r="BW238" i="4"/>
  <c r="BK238" i="4"/>
  <c r="AY238" i="4"/>
  <c r="DM238" i="4"/>
  <c r="DA238" i="4"/>
  <c r="CO238" i="4"/>
  <c r="DG238" i="4"/>
  <c r="BQ238" i="4"/>
  <c r="AS238" i="4"/>
  <c r="AM238" i="4"/>
  <c r="AA238" i="4"/>
  <c r="AG238" i="4"/>
  <c r="O238" i="4"/>
  <c r="CC238" i="4"/>
  <c r="BE238" i="4"/>
  <c r="U238" i="4"/>
  <c r="FC234" i="4"/>
  <c r="EW234" i="4"/>
  <c r="DY234" i="4"/>
  <c r="EQ234" i="4"/>
  <c r="EE234" i="4"/>
  <c r="DS234" i="4"/>
  <c r="DM234" i="4"/>
  <c r="CU234" i="4"/>
  <c r="DG234" i="4"/>
  <c r="CI234" i="4"/>
  <c r="EK234" i="4"/>
  <c r="CO234" i="4"/>
  <c r="BW234" i="4"/>
  <c r="BK234" i="4"/>
  <c r="AY234" i="4"/>
  <c r="CC234" i="4"/>
  <c r="AM234" i="4"/>
  <c r="AA234" i="4"/>
  <c r="BE234" i="4"/>
  <c r="DA234" i="4"/>
  <c r="AS234" i="4"/>
  <c r="U234" i="4"/>
  <c r="BQ234" i="4"/>
  <c r="AG234" i="4"/>
  <c r="O234" i="4"/>
  <c r="EW230" i="4"/>
  <c r="FC230" i="4"/>
  <c r="EQ230" i="4"/>
  <c r="DY230" i="4"/>
  <c r="EK230" i="4"/>
  <c r="EE230" i="4"/>
  <c r="DM230" i="4"/>
  <c r="DS230" i="4"/>
  <c r="DA230" i="4"/>
  <c r="CI230" i="4"/>
  <c r="BW230" i="4"/>
  <c r="BK230" i="4"/>
  <c r="AY230" i="4"/>
  <c r="CU230" i="4"/>
  <c r="BQ230" i="4"/>
  <c r="CO230" i="4"/>
  <c r="BE230" i="4"/>
  <c r="AM230" i="4"/>
  <c r="AA230" i="4"/>
  <c r="CC230" i="4"/>
  <c r="AG230" i="4"/>
  <c r="U230" i="4"/>
  <c r="O230" i="4"/>
  <c r="AS230" i="4"/>
  <c r="DG230" i="4"/>
  <c r="EW226" i="4"/>
  <c r="EK226" i="4"/>
  <c r="DY226" i="4"/>
  <c r="FC226" i="4"/>
  <c r="EQ226" i="4"/>
  <c r="EE226" i="4"/>
  <c r="CI226" i="4"/>
  <c r="DA226" i="4"/>
  <c r="BW226" i="4"/>
  <c r="BK226" i="4"/>
  <c r="AY226" i="4"/>
  <c r="DM226" i="4"/>
  <c r="DG226" i="4"/>
  <c r="CC226" i="4"/>
  <c r="BE226" i="4"/>
  <c r="AS226" i="4"/>
  <c r="AM226" i="4"/>
  <c r="AA226" i="4"/>
  <c r="CO226" i="4"/>
  <c r="BQ226" i="4"/>
  <c r="O226" i="4"/>
  <c r="DS226" i="4"/>
  <c r="CU226" i="4"/>
  <c r="U226" i="4"/>
  <c r="AG226" i="4"/>
  <c r="FC222" i="4"/>
  <c r="EW222" i="4"/>
  <c r="DY222" i="4"/>
  <c r="EQ222" i="4"/>
  <c r="EK222" i="4"/>
  <c r="DS222" i="4"/>
  <c r="CI222" i="4"/>
  <c r="BW222" i="4"/>
  <c r="BK222" i="4"/>
  <c r="AY222" i="4"/>
  <c r="CU222" i="4"/>
  <c r="CO222" i="4"/>
  <c r="BQ222" i="4"/>
  <c r="AS222" i="4"/>
  <c r="EE222" i="4"/>
  <c r="DG222" i="4"/>
  <c r="AM222" i="4"/>
  <c r="AA222" i="4"/>
  <c r="BE222" i="4"/>
  <c r="AG222" i="4"/>
  <c r="O222" i="4"/>
  <c r="DM222" i="4"/>
  <c r="DA222" i="4"/>
  <c r="CC222" i="4"/>
  <c r="U222" i="4"/>
  <c r="FC218" i="4"/>
  <c r="DY218" i="4"/>
  <c r="EQ218" i="4"/>
  <c r="EW218" i="4"/>
  <c r="EE218" i="4"/>
  <c r="DS218" i="4"/>
  <c r="DM218" i="4"/>
  <c r="CU218" i="4"/>
  <c r="DG218" i="4"/>
  <c r="CI218" i="4"/>
  <c r="DA218" i="4"/>
  <c r="CO218" i="4"/>
  <c r="BW218" i="4"/>
  <c r="BK218" i="4"/>
  <c r="AY218" i="4"/>
  <c r="CC218" i="4"/>
  <c r="AM218" i="4"/>
  <c r="AA218" i="4"/>
  <c r="EK218" i="4"/>
  <c r="U218" i="4"/>
  <c r="BQ218" i="4"/>
  <c r="BE218" i="4"/>
  <c r="O218" i="4"/>
  <c r="AS218" i="4"/>
  <c r="AG218" i="4"/>
  <c r="EW214" i="4"/>
  <c r="FC214" i="4"/>
  <c r="EQ214" i="4"/>
  <c r="DY214" i="4"/>
  <c r="EE214" i="4"/>
  <c r="EK214" i="4"/>
  <c r="DM214" i="4"/>
  <c r="DA214" i="4"/>
  <c r="CI214" i="4"/>
  <c r="DG214" i="4"/>
  <c r="BW214" i="4"/>
  <c r="BK214" i="4"/>
  <c r="AY214" i="4"/>
  <c r="BQ214" i="4"/>
  <c r="DS214" i="4"/>
  <c r="BE214" i="4"/>
  <c r="AM214" i="4"/>
  <c r="AA214" i="4"/>
  <c r="CC214" i="4"/>
  <c r="AS214" i="4"/>
  <c r="AG214" i="4"/>
  <c r="CU214" i="4"/>
  <c r="U214" i="4"/>
  <c r="O214" i="4"/>
  <c r="CO214" i="4"/>
  <c r="EK210" i="4"/>
  <c r="DY210" i="4"/>
  <c r="FC210" i="4"/>
  <c r="EQ210" i="4"/>
  <c r="EE210" i="4"/>
  <c r="DM210" i="4"/>
  <c r="CI210" i="4"/>
  <c r="DS210" i="4"/>
  <c r="CU210" i="4"/>
  <c r="BW210" i="4"/>
  <c r="BK210" i="4"/>
  <c r="AY210" i="4"/>
  <c r="EW210" i="4"/>
  <c r="DA210" i="4"/>
  <c r="DG210" i="4"/>
  <c r="CO210" i="4"/>
  <c r="CC210" i="4"/>
  <c r="BE210" i="4"/>
  <c r="AS210" i="4"/>
  <c r="AM210" i="4"/>
  <c r="AA210" i="4"/>
  <c r="BQ210" i="4"/>
  <c r="O210" i="4"/>
  <c r="U210" i="4"/>
  <c r="AG210" i="4"/>
  <c r="FC206" i="4"/>
  <c r="EW206" i="4"/>
  <c r="DY206" i="4"/>
  <c r="EQ206" i="4"/>
  <c r="EE206" i="4"/>
  <c r="DS206" i="4"/>
  <c r="CI206" i="4"/>
  <c r="DG206" i="4"/>
  <c r="BW206" i="4"/>
  <c r="BK206" i="4"/>
  <c r="AY206" i="4"/>
  <c r="CO206" i="4"/>
  <c r="DM206" i="4"/>
  <c r="CU206" i="4"/>
  <c r="BQ206" i="4"/>
  <c r="AS206" i="4"/>
  <c r="AM206" i="4"/>
  <c r="AA206" i="4"/>
  <c r="EK206" i="4"/>
  <c r="DA206" i="4"/>
  <c r="AG206" i="4"/>
  <c r="O206" i="4"/>
  <c r="CC206" i="4"/>
  <c r="BE206" i="4"/>
  <c r="U206" i="4"/>
  <c r="FC202" i="4"/>
  <c r="DY202" i="4"/>
  <c r="EQ202" i="4"/>
  <c r="EW202" i="4"/>
  <c r="EK202" i="4"/>
  <c r="EE202" i="4"/>
  <c r="DS202" i="4"/>
  <c r="DM202" i="4"/>
  <c r="CU202" i="4"/>
  <c r="DG202" i="4"/>
  <c r="CI202" i="4"/>
  <c r="CO202" i="4"/>
  <c r="BW202" i="4"/>
  <c r="BK202" i="4"/>
  <c r="AY202" i="4"/>
  <c r="DA202" i="4"/>
  <c r="CC202" i="4"/>
  <c r="AM202" i="4"/>
  <c r="AA202" i="4"/>
  <c r="BE202" i="4"/>
  <c r="AS202" i="4"/>
  <c r="U202" i="4"/>
  <c r="BQ202" i="4"/>
  <c r="AG202" i="4"/>
  <c r="O202" i="4"/>
  <c r="EW198" i="4"/>
  <c r="FC198" i="4"/>
  <c r="EQ198" i="4"/>
  <c r="DY198" i="4"/>
  <c r="EE198" i="4"/>
  <c r="EK198" i="4"/>
  <c r="DM198" i="4"/>
  <c r="DS198" i="4"/>
  <c r="DA198" i="4"/>
  <c r="CI198" i="4"/>
  <c r="BW198" i="4"/>
  <c r="BK198" i="4"/>
  <c r="AY198" i="4"/>
  <c r="DG198" i="4"/>
  <c r="BQ198" i="4"/>
  <c r="CO198" i="4"/>
  <c r="BE198" i="4"/>
  <c r="AM198" i="4"/>
  <c r="AA198" i="4"/>
  <c r="CC198" i="4"/>
  <c r="CU198" i="4"/>
  <c r="AG198" i="4"/>
  <c r="AS198" i="4"/>
  <c r="U198" i="4"/>
  <c r="O198" i="4"/>
  <c r="EW194" i="4"/>
  <c r="EK194" i="4"/>
  <c r="DY194" i="4"/>
  <c r="FC194" i="4"/>
  <c r="EE194" i="4"/>
  <c r="CI194" i="4"/>
  <c r="EQ194" i="4"/>
  <c r="DS194" i="4"/>
  <c r="BW194" i="4"/>
  <c r="BK194" i="4"/>
  <c r="AY194" i="4"/>
  <c r="CU194" i="4"/>
  <c r="CC194" i="4"/>
  <c r="BE194" i="4"/>
  <c r="DG194" i="4"/>
  <c r="AS194" i="4"/>
  <c r="AM194" i="4"/>
  <c r="AA194" i="4"/>
  <c r="DM194" i="4"/>
  <c r="BQ194" i="4"/>
  <c r="O194" i="4"/>
  <c r="U194" i="4"/>
  <c r="DA194" i="4"/>
  <c r="CO194" i="4"/>
  <c r="AG194" i="4"/>
  <c r="FC190" i="4"/>
  <c r="DY190" i="4"/>
  <c r="EQ190" i="4"/>
  <c r="EW190" i="4"/>
  <c r="DS190" i="4"/>
  <c r="CI190" i="4"/>
  <c r="EE190" i="4"/>
  <c r="DA190" i="4"/>
  <c r="BW190" i="4"/>
  <c r="BK190" i="4"/>
  <c r="AY190" i="4"/>
  <c r="EK190" i="4"/>
  <c r="DG190" i="4"/>
  <c r="CO190" i="4"/>
  <c r="BQ190" i="4"/>
  <c r="AS190" i="4"/>
  <c r="CU190" i="4"/>
  <c r="AM190" i="4"/>
  <c r="AA190" i="4"/>
  <c r="DM190" i="4"/>
  <c r="BE190" i="4"/>
  <c r="AG190" i="4"/>
  <c r="O190" i="4"/>
  <c r="CC190" i="4"/>
  <c r="U190" i="4"/>
  <c r="EW186" i="4"/>
  <c r="FC186" i="4"/>
  <c r="DY186" i="4"/>
  <c r="EQ186" i="4"/>
  <c r="EK186" i="4"/>
  <c r="EE186" i="4"/>
  <c r="DS186" i="4"/>
  <c r="DM186" i="4"/>
  <c r="CU186" i="4"/>
  <c r="DG186" i="4"/>
  <c r="CI186" i="4"/>
  <c r="CO186" i="4"/>
  <c r="BW186" i="4"/>
  <c r="BK186" i="4"/>
  <c r="AY186" i="4"/>
  <c r="DA186" i="4"/>
  <c r="CC186" i="4"/>
  <c r="AM186" i="4"/>
  <c r="AA186" i="4"/>
  <c r="U186" i="4"/>
  <c r="BQ186" i="4"/>
  <c r="BE186" i="4"/>
  <c r="O186" i="4"/>
  <c r="AS186" i="4"/>
  <c r="AG186" i="4"/>
  <c r="EW182" i="4"/>
  <c r="FC182" i="4"/>
  <c r="EQ182" i="4"/>
  <c r="DY182" i="4"/>
  <c r="EE182" i="4"/>
  <c r="DM182" i="4"/>
  <c r="EK182" i="4"/>
  <c r="DA182" i="4"/>
  <c r="CI182" i="4"/>
  <c r="DS182" i="4"/>
  <c r="CU182" i="4"/>
  <c r="BW182" i="4"/>
  <c r="BK182" i="4"/>
  <c r="AY182" i="4"/>
  <c r="DG182" i="4"/>
  <c r="BQ182" i="4"/>
  <c r="BE182" i="4"/>
  <c r="AM182" i="4"/>
  <c r="AA182" i="4"/>
  <c r="CC182" i="4"/>
  <c r="AS182" i="4"/>
  <c r="CO182" i="4"/>
  <c r="AG182" i="4"/>
  <c r="O182" i="4"/>
  <c r="U182" i="4"/>
  <c r="EW178" i="4"/>
  <c r="EK178" i="4"/>
  <c r="DY178" i="4"/>
  <c r="FC178" i="4"/>
  <c r="EQ178" i="4"/>
  <c r="DM178" i="4"/>
  <c r="CI178" i="4"/>
  <c r="DG178" i="4"/>
  <c r="BW178" i="4"/>
  <c r="BK178" i="4"/>
  <c r="AY178" i="4"/>
  <c r="DS178" i="4"/>
  <c r="EE178" i="4"/>
  <c r="CU178" i="4"/>
  <c r="CO178" i="4"/>
  <c r="CC178" i="4"/>
  <c r="BE178" i="4"/>
  <c r="AS178" i="4"/>
  <c r="AM178" i="4"/>
  <c r="AA178" i="4"/>
  <c r="BQ178" i="4"/>
  <c r="O178" i="4"/>
  <c r="DA178" i="4"/>
  <c r="U178" i="4"/>
  <c r="AG178" i="4"/>
  <c r="FC174" i="4"/>
  <c r="DY174" i="4"/>
  <c r="EK174" i="4"/>
  <c r="EE174" i="4"/>
  <c r="DS174" i="4"/>
  <c r="CI174" i="4"/>
  <c r="CU174" i="4"/>
  <c r="BW174" i="4"/>
  <c r="BK174" i="4"/>
  <c r="AY174" i="4"/>
  <c r="EQ174" i="4"/>
  <c r="DA174" i="4"/>
  <c r="CO174" i="4"/>
  <c r="BQ174" i="4"/>
  <c r="AS174" i="4"/>
  <c r="DM174" i="4"/>
  <c r="AM174" i="4"/>
  <c r="AA174" i="4"/>
  <c r="EW174" i="4"/>
  <c r="AG174" i="4"/>
  <c r="O174" i="4"/>
  <c r="DG174" i="4"/>
  <c r="CC174" i="4"/>
  <c r="U174" i="4"/>
  <c r="BE174" i="4"/>
  <c r="FC170" i="4"/>
  <c r="DY170" i="4"/>
  <c r="EQ170" i="4"/>
  <c r="EE170" i="4"/>
  <c r="EK170" i="4"/>
  <c r="DS170" i="4"/>
  <c r="DM170" i="4"/>
  <c r="EW170" i="4"/>
  <c r="CU170" i="4"/>
  <c r="DG170" i="4"/>
  <c r="CI170" i="4"/>
  <c r="CO170" i="4"/>
  <c r="BW170" i="4"/>
  <c r="BK170" i="4"/>
  <c r="AY170" i="4"/>
  <c r="CC170" i="4"/>
  <c r="DA170" i="4"/>
  <c r="AM170" i="4"/>
  <c r="AA170" i="4"/>
  <c r="BE170" i="4"/>
  <c r="AS170" i="4"/>
  <c r="U170" i="4"/>
  <c r="BQ170" i="4"/>
  <c r="AG170" i="4"/>
  <c r="O170" i="4"/>
  <c r="EW166" i="4"/>
  <c r="FC166" i="4"/>
  <c r="EQ166" i="4"/>
  <c r="DY166" i="4"/>
  <c r="EK166" i="4"/>
  <c r="EE166" i="4"/>
  <c r="DM166" i="4"/>
  <c r="DS166" i="4"/>
  <c r="DA166" i="4"/>
  <c r="CI166" i="4"/>
  <c r="BW166" i="4"/>
  <c r="BK166" i="4"/>
  <c r="AY166" i="4"/>
  <c r="CU166" i="4"/>
  <c r="BQ166" i="4"/>
  <c r="DG166" i="4"/>
  <c r="CO166" i="4"/>
  <c r="BE166" i="4"/>
  <c r="AM166" i="4"/>
  <c r="AA166" i="4"/>
  <c r="CC166" i="4"/>
  <c r="AG166" i="4"/>
  <c r="O166" i="4"/>
  <c r="U166" i="4"/>
  <c r="AS166" i="4"/>
  <c r="EW162" i="4"/>
  <c r="EK162" i="4"/>
  <c r="DY162" i="4"/>
  <c r="FC162" i="4"/>
  <c r="EQ162" i="4"/>
  <c r="EE162" i="4"/>
  <c r="CI162" i="4"/>
  <c r="DA162" i="4"/>
  <c r="BW162" i="4"/>
  <c r="BK162" i="4"/>
  <c r="AY162" i="4"/>
  <c r="DS162" i="4"/>
  <c r="DG162" i="4"/>
  <c r="CC162" i="4"/>
  <c r="BE162" i="4"/>
  <c r="CU162" i="4"/>
  <c r="AS162" i="4"/>
  <c r="AM162" i="4"/>
  <c r="AA162" i="4"/>
  <c r="CO162" i="4"/>
  <c r="BQ162" i="4"/>
  <c r="O162" i="4"/>
  <c r="U162" i="4"/>
  <c r="AG162" i="4"/>
  <c r="DM162" i="4"/>
  <c r="EW158" i="4"/>
  <c r="FC158" i="4"/>
  <c r="DY158" i="4"/>
  <c r="EQ158" i="4"/>
  <c r="EK158" i="4"/>
  <c r="DS158" i="4"/>
  <c r="CI158" i="4"/>
  <c r="EE158" i="4"/>
  <c r="DM158" i="4"/>
  <c r="BW158" i="4"/>
  <c r="BK158" i="4"/>
  <c r="AY158" i="4"/>
  <c r="CU158" i="4"/>
  <c r="CO158" i="4"/>
  <c r="DA158" i="4"/>
  <c r="BQ158" i="4"/>
  <c r="AS158" i="4"/>
  <c r="AM158" i="4"/>
  <c r="AA158" i="4"/>
  <c r="DG158" i="4"/>
  <c r="BE158" i="4"/>
  <c r="AG158" i="4"/>
  <c r="O158" i="4"/>
  <c r="CC158" i="4"/>
  <c r="U158" i="4"/>
  <c r="EW154" i="4"/>
  <c r="FC154" i="4"/>
  <c r="DY154" i="4"/>
  <c r="EQ154" i="4"/>
  <c r="EE154" i="4"/>
  <c r="DS154" i="4"/>
  <c r="EK154" i="4"/>
  <c r="DM154" i="4"/>
  <c r="CU154" i="4"/>
  <c r="DG154" i="4"/>
  <c r="CI154" i="4"/>
  <c r="DA154" i="4"/>
  <c r="CO154" i="4"/>
  <c r="BW154" i="4"/>
  <c r="BK154" i="4"/>
  <c r="AY154" i="4"/>
  <c r="CC154" i="4"/>
  <c r="AM154" i="4"/>
  <c r="AA154" i="4"/>
  <c r="U154" i="4"/>
  <c r="BQ154" i="4"/>
  <c r="BE154" i="4"/>
  <c r="O154" i="4"/>
  <c r="AG154" i="4"/>
  <c r="AS154" i="4"/>
  <c r="EW150" i="4"/>
  <c r="FC150" i="4"/>
  <c r="EQ150" i="4"/>
  <c r="DY150" i="4"/>
  <c r="EE150" i="4"/>
  <c r="EK150" i="4"/>
  <c r="DM150" i="4"/>
  <c r="DA150" i="4"/>
  <c r="CI150" i="4"/>
  <c r="DG150" i="4"/>
  <c r="BW150" i="4"/>
  <c r="BK150" i="4"/>
  <c r="AY150" i="4"/>
  <c r="DS150" i="4"/>
  <c r="CU150" i="4"/>
  <c r="BQ150" i="4"/>
  <c r="BE150" i="4"/>
  <c r="AM150" i="4"/>
  <c r="AA150" i="4"/>
  <c r="CC150" i="4"/>
  <c r="AS150" i="4"/>
  <c r="AG150" i="4"/>
  <c r="U150" i="4"/>
  <c r="CO150" i="4"/>
  <c r="O150" i="4"/>
  <c r="EW146" i="4"/>
  <c r="EK146" i="4"/>
  <c r="DY146" i="4"/>
  <c r="FC146" i="4"/>
  <c r="EQ146" i="4"/>
  <c r="EE146" i="4"/>
  <c r="DM146" i="4"/>
  <c r="DA146" i="4"/>
  <c r="CI146" i="4"/>
  <c r="CU146" i="4"/>
  <c r="BW146" i="4"/>
  <c r="BK146" i="4"/>
  <c r="AY146" i="4"/>
  <c r="CO146" i="4"/>
  <c r="CC146" i="4"/>
  <c r="BE146" i="4"/>
  <c r="AS146" i="4"/>
  <c r="AM146" i="4"/>
  <c r="AA146" i="4"/>
  <c r="BQ146" i="4"/>
  <c r="O146" i="4"/>
  <c r="U146" i="4"/>
  <c r="DS146" i="4"/>
  <c r="DG146" i="4"/>
  <c r="AG146" i="4"/>
  <c r="EW142" i="4"/>
  <c r="FC142" i="4"/>
  <c r="DY142" i="4"/>
  <c r="EQ142" i="4"/>
  <c r="EK142" i="4"/>
  <c r="EE142" i="4"/>
  <c r="DS142" i="4"/>
  <c r="DA142" i="4"/>
  <c r="CI142" i="4"/>
  <c r="DM142" i="4"/>
  <c r="DG142" i="4"/>
  <c r="BW142" i="4"/>
  <c r="BK142" i="4"/>
  <c r="AY142" i="4"/>
  <c r="CO142" i="4"/>
  <c r="BQ142" i="4"/>
  <c r="AS142" i="4"/>
  <c r="AM142" i="4"/>
  <c r="AA142" i="4"/>
  <c r="CU142" i="4"/>
  <c r="AG142" i="4"/>
  <c r="O142" i="4"/>
  <c r="CC142" i="4"/>
  <c r="U142" i="4"/>
  <c r="BE142" i="4"/>
  <c r="EW138" i="4"/>
  <c r="FC138" i="4"/>
  <c r="DY138" i="4"/>
  <c r="EQ138" i="4"/>
  <c r="EK138" i="4"/>
  <c r="EE138" i="4"/>
  <c r="DS138" i="4"/>
  <c r="DM138" i="4"/>
  <c r="CU138" i="4"/>
  <c r="DG138" i="4"/>
  <c r="DA138" i="4"/>
  <c r="CI138" i="4"/>
  <c r="CO138" i="4"/>
  <c r="BW138" i="4"/>
  <c r="BK138" i="4"/>
  <c r="AY138" i="4"/>
  <c r="CC138" i="4"/>
  <c r="AM138" i="4"/>
  <c r="AA138" i="4"/>
  <c r="BE138" i="4"/>
  <c r="AS138" i="4"/>
  <c r="U138" i="4"/>
  <c r="BQ138" i="4"/>
  <c r="O138" i="4"/>
  <c r="AG138" i="4"/>
  <c r="FC134" i="4"/>
  <c r="EW134" i="4"/>
  <c r="EQ134" i="4"/>
  <c r="DY134" i="4"/>
  <c r="EE134" i="4"/>
  <c r="DM134" i="4"/>
  <c r="DS134" i="4"/>
  <c r="DA134" i="4"/>
  <c r="CI134" i="4"/>
  <c r="BW134" i="4"/>
  <c r="BK134" i="4"/>
  <c r="AY134" i="4"/>
  <c r="DG134" i="4"/>
  <c r="BQ134" i="4"/>
  <c r="CU134" i="4"/>
  <c r="CO134" i="4"/>
  <c r="BE134" i="4"/>
  <c r="AM134" i="4"/>
  <c r="AA134" i="4"/>
  <c r="CC134" i="4"/>
  <c r="AG134" i="4"/>
  <c r="EK134" i="4"/>
  <c r="AS134" i="4"/>
  <c r="O134" i="4"/>
  <c r="U134" i="4"/>
  <c r="EW130" i="4"/>
  <c r="FC130" i="4"/>
  <c r="EK130" i="4"/>
  <c r="DY130" i="4"/>
  <c r="EE130" i="4"/>
  <c r="EQ130" i="4"/>
  <c r="DA130" i="4"/>
  <c r="CI130" i="4"/>
  <c r="DM130" i="4"/>
  <c r="BW130" i="4"/>
  <c r="BK130" i="4"/>
  <c r="AY130" i="4"/>
  <c r="CU130" i="4"/>
  <c r="DS130" i="4"/>
  <c r="CC130" i="4"/>
  <c r="BE130" i="4"/>
  <c r="AM130" i="4"/>
  <c r="AA130" i="4"/>
  <c r="BQ130" i="4"/>
  <c r="O130" i="4"/>
  <c r="DG130" i="4"/>
  <c r="AS130" i="4"/>
  <c r="U130" i="4"/>
  <c r="CO130" i="4"/>
  <c r="AG130" i="4"/>
  <c r="EW126" i="4"/>
  <c r="FC126" i="4"/>
  <c r="EQ126" i="4"/>
  <c r="EK126" i="4"/>
  <c r="DS126" i="4"/>
  <c r="DA126" i="4"/>
  <c r="CI126" i="4"/>
  <c r="DY126" i="4"/>
  <c r="BW126" i="4"/>
  <c r="BK126" i="4"/>
  <c r="AY126" i="4"/>
  <c r="EE126" i="4"/>
  <c r="DM126" i="4"/>
  <c r="DG126" i="4"/>
  <c r="CO126" i="4"/>
  <c r="BQ126" i="4"/>
  <c r="AM126" i="4"/>
  <c r="AA126" i="4"/>
  <c r="BE126" i="4"/>
  <c r="AG126" i="4"/>
  <c r="O126" i="4"/>
  <c r="CC126" i="4"/>
  <c r="U126" i="4"/>
  <c r="CU126" i="4"/>
  <c r="AS126" i="4"/>
  <c r="EW122" i="4"/>
  <c r="FC122" i="4"/>
  <c r="EQ122" i="4"/>
  <c r="EK122" i="4"/>
  <c r="EE122" i="4"/>
  <c r="DS122" i="4"/>
  <c r="DY122" i="4"/>
  <c r="DM122" i="4"/>
  <c r="CU122" i="4"/>
  <c r="DG122" i="4"/>
  <c r="DA122" i="4"/>
  <c r="CI122" i="4"/>
  <c r="CO122" i="4"/>
  <c r="BW122" i="4"/>
  <c r="BK122" i="4"/>
  <c r="AY122" i="4"/>
  <c r="CC122" i="4"/>
  <c r="AM122" i="4"/>
  <c r="AA122" i="4"/>
  <c r="AS122" i="4"/>
  <c r="U122" i="4"/>
  <c r="BQ122" i="4"/>
  <c r="BE122" i="4"/>
  <c r="O122" i="4"/>
  <c r="AG122" i="4"/>
  <c r="FC118" i="4"/>
  <c r="EW118" i="4"/>
  <c r="EQ118" i="4"/>
  <c r="EE118" i="4"/>
  <c r="DM118" i="4"/>
  <c r="EK118" i="4"/>
  <c r="DY118" i="4"/>
  <c r="DA118" i="4"/>
  <c r="CU118" i="4"/>
  <c r="CI118" i="4"/>
  <c r="BW118" i="4"/>
  <c r="BK118" i="4"/>
  <c r="AY118" i="4"/>
  <c r="BQ118" i="4"/>
  <c r="BE118" i="4"/>
  <c r="AM118" i="4"/>
  <c r="AA118" i="4"/>
  <c r="DS118" i="4"/>
  <c r="CC118" i="4"/>
  <c r="CO118" i="4"/>
  <c r="AG118" i="4"/>
  <c r="DG118" i="4"/>
  <c r="AS118" i="4"/>
  <c r="U118" i="4"/>
  <c r="O118" i="4"/>
  <c r="EW114" i="4"/>
  <c r="EK114" i="4"/>
  <c r="FC114" i="4"/>
  <c r="EQ114" i="4"/>
  <c r="DY114" i="4"/>
  <c r="DM114" i="4"/>
  <c r="DA114" i="4"/>
  <c r="DG114" i="4"/>
  <c r="CI114" i="4"/>
  <c r="BW114" i="4"/>
  <c r="BK114" i="4"/>
  <c r="AY114" i="4"/>
  <c r="CO114" i="4"/>
  <c r="CC114" i="4"/>
  <c r="BE114" i="4"/>
  <c r="EE114" i="4"/>
  <c r="AM114" i="4"/>
  <c r="AA114" i="4"/>
  <c r="CU114" i="4"/>
  <c r="BQ114" i="4"/>
  <c r="O114" i="4"/>
  <c r="DS114" i="4"/>
  <c r="AS114" i="4"/>
  <c r="U114" i="4"/>
  <c r="AG114" i="4"/>
  <c r="EW110" i="4"/>
  <c r="FC110" i="4"/>
  <c r="EK110" i="4"/>
  <c r="EE110" i="4"/>
  <c r="DS110" i="4"/>
  <c r="DA110" i="4"/>
  <c r="CU110" i="4"/>
  <c r="CI110" i="4"/>
  <c r="BW110" i="4"/>
  <c r="BK110" i="4"/>
  <c r="AY110" i="4"/>
  <c r="EQ110" i="4"/>
  <c r="DM110" i="4"/>
  <c r="CO110" i="4"/>
  <c r="DG110" i="4"/>
  <c r="BQ110" i="4"/>
  <c r="AM110" i="4"/>
  <c r="AA110" i="4"/>
  <c r="DY110" i="4"/>
  <c r="AG110" i="4"/>
  <c r="O110" i="4"/>
  <c r="CC110" i="4"/>
  <c r="AS110" i="4"/>
  <c r="BE110" i="4"/>
  <c r="U110" i="4"/>
  <c r="EW106" i="4"/>
  <c r="FC106" i="4"/>
  <c r="EQ106" i="4"/>
  <c r="EE106" i="4"/>
  <c r="DS106" i="4"/>
  <c r="DY106" i="4"/>
  <c r="DM106" i="4"/>
  <c r="CU106" i="4"/>
  <c r="DG106" i="4"/>
  <c r="DA106" i="4"/>
  <c r="CO106" i="4"/>
  <c r="CI106" i="4"/>
  <c r="BW106" i="4"/>
  <c r="BK106" i="4"/>
  <c r="AY106" i="4"/>
  <c r="EK106" i="4"/>
  <c r="CC106" i="4"/>
  <c r="AM106" i="4"/>
  <c r="AA106" i="4"/>
  <c r="BE106" i="4"/>
  <c r="AS106" i="4"/>
  <c r="U106" i="4"/>
  <c r="BQ106" i="4"/>
  <c r="AG106" i="4"/>
  <c r="O106" i="4"/>
  <c r="FC102" i="4"/>
  <c r="EW102" i="4"/>
  <c r="EQ102" i="4"/>
  <c r="EK102" i="4"/>
  <c r="EE102" i="4"/>
  <c r="DM102" i="4"/>
  <c r="DY102" i="4"/>
  <c r="DS102" i="4"/>
  <c r="DA102" i="4"/>
  <c r="CI102" i="4"/>
  <c r="BW102" i="4"/>
  <c r="BK102" i="4"/>
  <c r="AY102" i="4"/>
  <c r="CU102" i="4"/>
  <c r="BQ102" i="4"/>
  <c r="CO102" i="4"/>
  <c r="BE102" i="4"/>
  <c r="AM102" i="4"/>
  <c r="AA102" i="4"/>
  <c r="CC102" i="4"/>
  <c r="DG102" i="4"/>
  <c r="AG102" i="4"/>
  <c r="U102" i="4"/>
  <c r="AS102" i="4"/>
  <c r="O102" i="4"/>
  <c r="EW98" i="4"/>
  <c r="FC98" i="4"/>
  <c r="EK98" i="4"/>
  <c r="EQ98" i="4"/>
  <c r="EE98" i="4"/>
  <c r="DY98" i="4"/>
  <c r="DA98" i="4"/>
  <c r="CI98" i="4"/>
  <c r="BW98" i="4"/>
  <c r="BK98" i="4"/>
  <c r="AY98" i="4"/>
  <c r="DM98" i="4"/>
  <c r="DG98" i="4"/>
  <c r="CC98" i="4"/>
  <c r="BE98" i="4"/>
  <c r="DS98" i="4"/>
  <c r="AM98" i="4"/>
  <c r="AA98" i="4"/>
  <c r="CO98" i="4"/>
  <c r="BQ98" i="4"/>
  <c r="O98" i="4"/>
  <c r="AS98" i="4"/>
  <c r="U98" i="4"/>
  <c r="AG98" i="4"/>
  <c r="CU98" i="4"/>
  <c r="EW94" i="4"/>
  <c r="FC94" i="4"/>
  <c r="EK94" i="4"/>
  <c r="EQ94" i="4"/>
  <c r="DS94" i="4"/>
  <c r="DA94" i="4"/>
  <c r="CI94" i="4"/>
  <c r="BW94" i="4"/>
  <c r="BK94" i="4"/>
  <c r="AY94" i="4"/>
  <c r="EE94" i="4"/>
  <c r="CU94" i="4"/>
  <c r="CO94" i="4"/>
  <c r="DY94" i="4"/>
  <c r="DM94" i="4"/>
  <c r="BQ94" i="4"/>
  <c r="DG94" i="4"/>
  <c r="AM94" i="4"/>
  <c r="AA94" i="4"/>
  <c r="BE94" i="4"/>
  <c r="AG94" i="4"/>
  <c r="O94" i="4"/>
  <c r="CC94" i="4"/>
  <c r="U94" i="4"/>
  <c r="AS94" i="4"/>
  <c r="EW90" i="4"/>
  <c r="FC90" i="4"/>
  <c r="EK90" i="4"/>
  <c r="EQ90" i="4"/>
  <c r="EE90" i="4"/>
  <c r="DS90" i="4"/>
  <c r="DY90" i="4"/>
  <c r="DM90" i="4"/>
  <c r="CU90" i="4"/>
  <c r="DG90" i="4"/>
  <c r="DA90" i="4"/>
  <c r="CO90" i="4"/>
  <c r="CI90" i="4"/>
  <c r="BW90" i="4"/>
  <c r="BK90" i="4"/>
  <c r="AY90" i="4"/>
  <c r="CC90" i="4"/>
  <c r="AM90" i="4"/>
  <c r="AA90" i="4"/>
  <c r="AS90" i="4"/>
  <c r="U90" i="4"/>
  <c r="BQ90" i="4"/>
  <c r="BE90" i="4"/>
  <c r="O90" i="4"/>
  <c r="AG90" i="4"/>
  <c r="FC86" i="4"/>
  <c r="EW86" i="4"/>
  <c r="EQ86" i="4"/>
  <c r="EK86" i="4"/>
  <c r="EE86" i="4"/>
  <c r="DM86" i="4"/>
  <c r="DY86" i="4"/>
  <c r="DA86" i="4"/>
  <c r="DG86" i="4"/>
  <c r="CI86" i="4"/>
  <c r="BW86" i="4"/>
  <c r="BK86" i="4"/>
  <c r="AY86" i="4"/>
  <c r="BQ86" i="4"/>
  <c r="BE86" i="4"/>
  <c r="AM86" i="4"/>
  <c r="AA86" i="4"/>
  <c r="CU86" i="4"/>
  <c r="CC86" i="4"/>
  <c r="AG86" i="4"/>
  <c r="DS86" i="4"/>
  <c r="O86" i="4"/>
  <c r="CO86" i="4"/>
  <c r="AS86" i="4"/>
  <c r="U86" i="4"/>
  <c r="EW82" i="4"/>
  <c r="FC82" i="4"/>
  <c r="EK82" i="4"/>
  <c r="EQ82" i="4"/>
  <c r="DY82" i="4"/>
  <c r="EE82" i="4"/>
  <c r="DM82" i="4"/>
  <c r="DA82" i="4"/>
  <c r="DS82" i="4"/>
  <c r="CU82" i="4"/>
  <c r="CI82" i="4"/>
  <c r="BW82" i="4"/>
  <c r="BK82" i="4"/>
  <c r="AY82" i="4"/>
  <c r="DG82" i="4"/>
  <c r="CO82" i="4"/>
  <c r="CC82" i="4"/>
  <c r="BE82" i="4"/>
  <c r="AM82" i="4"/>
  <c r="AA82" i="4"/>
  <c r="BQ82" i="4"/>
  <c r="O82" i="4"/>
  <c r="AS82" i="4"/>
  <c r="U82" i="4"/>
  <c r="AG82" i="4"/>
  <c r="EW78" i="4"/>
  <c r="EK78" i="4"/>
  <c r="FC78" i="4"/>
  <c r="EQ78" i="4"/>
  <c r="EE78" i="4"/>
  <c r="DS78" i="4"/>
  <c r="DA78" i="4"/>
  <c r="DG78" i="4"/>
  <c r="CI78" i="4"/>
  <c r="BW78" i="4"/>
  <c r="BK78" i="4"/>
  <c r="AY78" i="4"/>
  <c r="DY78" i="4"/>
  <c r="CO78" i="4"/>
  <c r="CU78" i="4"/>
  <c r="BQ78" i="4"/>
  <c r="AM78" i="4"/>
  <c r="AA78" i="4"/>
  <c r="DM78" i="4"/>
  <c r="AG78" i="4"/>
  <c r="O78" i="4"/>
  <c r="CC78" i="4"/>
  <c r="BE78" i="4"/>
  <c r="U78" i="4"/>
  <c r="AS78" i="4"/>
  <c r="EW74" i="4"/>
  <c r="FC74" i="4"/>
  <c r="EK74" i="4"/>
  <c r="EQ74" i="4"/>
  <c r="EE74" i="4"/>
  <c r="DS74" i="4"/>
  <c r="DY74" i="4"/>
  <c r="DM74" i="4"/>
  <c r="CU74" i="4"/>
  <c r="DG74" i="4"/>
  <c r="DA74" i="4"/>
  <c r="CO74" i="4"/>
  <c r="CI74" i="4"/>
  <c r="BW74" i="4"/>
  <c r="BK74" i="4"/>
  <c r="AY74" i="4"/>
  <c r="CC74" i="4"/>
  <c r="AM74" i="4"/>
  <c r="AA74" i="4"/>
  <c r="BE74" i="4"/>
  <c r="AS74" i="4"/>
  <c r="U74" i="4"/>
  <c r="BQ74" i="4"/>
  <c r="AG74" i="4"/>
  <c r="O74" i="4"/>
  <c r="FC70" i="4"/>
  <c r="EW70" i="4"/>
  <c r="EQ70" i="4"/>
  <c r="EK70" i="4"/>
  <c r="EE70" i="4"/>
  <c r="DM70" i="4"/>
  <c r="DY70" i="4"/>
  <c r="DS70" i="4"/>
  <c r="DA70" i="4"/>
  <c r="CI70" i="4"/>
  <c r="BW70" i="4"/>
  <c r="BK70" i="4"/>
  <c r="AY70" i="4"/>
  <c r="DG70" i="4"/>
  <c r="BQ70" i="4"/>
  <c r="CO70" i="4"/>
  <c r="BE70" i="4"/>
  <c r="AM70" i="4"/>
  <c r="AA70" i="4"/>
  <c r="CC70" i="4"/>
  <c r="AG70" i="4"/>
  <c r="CU70" i="4"/>
  <c r="AS70" i="4"/>
  <c r="O70" i="4"/>
  <c r="U70" i="4"/>
  <c r="EW66" i="4"/>
  <c r="FC66" i="4"/>
  <c r="EK66" i="4"/>
  <c r="EE66" i="4"/>
  <c r="DA66" i="4"/>
  <c r="DS66" i="4"/>
  <c r="CI66" i="4"/>
  <c r="BW66" i="4"/>
  <c r="BK66" i="4"/>
  <c r="AY66" i="4"/>
  <c r="EQ66" i="4"/>
  <c r="CU66" i="4"/>
  <c r="DM66" i="4"/>
  <c r="CC66" i="4"/>
  <c r="BE66" i="4"/>
  <c r="DG66" i="4"/>
  <c r="AM66" i="4"/>
  <c r="AA66" i="4"/>
  <c r="BQ66" i="4"/>
  <c r="O66" i="4"/>
  <c r="AS66" i="4"/>
  <c r="U66" i="4"/>
  <c r="CO66" i="4"/>
  <c r="AG66" i="4"/>
  <c r="DY66" i="4"/>
  <c r="EW62" i="4"/>
  <c r="FC62" i="4"/>
  <c r="EK62" i="4"/>
  <c r="EQ62" i="4"/>
  <c r="DY62" i="4"/>
  <c r="DS62" i="4"/>
  <c r="DA62" i="4"/>
  <c r="CI62" i="4"/>
  <c r="BW62" i="4"/>
  <c r="BK62" i="4"/>
  <c r="AY62" i="4"/>
  <c r="DG62" i="4"/>
  <c r="CO62" i="4"/>
  <c r="EE62" i="4"/>
  <c r="BQ62" i="4"/>
  <c r="DM62" i="4"/>
  <c r="CU62" i="4"/>
  <c r="AM62" i="4"/>
  <c r="AA62" i="4"/>
  <c r="BE62" i="4"/>
  <c r="AG62" i="4"/>
  <c r="O62" i="4"/>
  <c r="CC62" i="4"/>
  <c r="AS62" i="4"/>
  <c r="U62" i="4"/>
  <c r="EW58" i="4"/>
  <c r="EK58" i="4"/>
  <c r="EQ58" i="4"/>
  <c r="FC58" i="4"/>
  <c r="EE58" i="4"/>
  <c r="DY58" i="4"/>
  <c r="DS58" i="4"/>
  <c r="DM58" i="4"/>
  <c r="CU58" i="4"/>
  <c r="DG58" i="4"/>
  <c r="DA58" i="4"/>
  <c r="CO58" i="4"/>
  <c r="CI58" i="4"/>
  <c r="BW58" i="4"/>
  <c r="BK58" i="4"/>
  <c r="AY58" i="4"/>
  <c r="CC58" i="4"/>
  <c r="AM58" i="4"/>
  <c r="AA58" i="4"/>
  <c r="AS58" i="4"/>
  <c r="U58" i="4"/>
  <c r="BQ58" i="4"/>
  <c r="BE58" i="4"/>
  <c r="O58" i="4"/>
  <c r="AG58" i="4"/>
  <c r="FC54" i="4"/>
  <c r="EW54" i="4"/>
  <c r="EQ54" i="4"/>
  <c r="EK54" i="4"/>
  <c r="EE54" i="4"/>
  <c r="DM54" i="4"/>
  <c r="DA54" i="4"/>
  <c r="DS54" i="4"/>
  <c r="CU54" i="4"/>
  <c r="CI54" i="4"/>
  <c r="BW54" i="4"/>
  <c r="BK54" i="4"/>
  <c r="AY54" i="4"/>
  <c r="DG54" i="4"/>
  <c r="BQ54" i="4"/>
  <c r="DY54" i="4"/>
  <c r="BE54" i="4"/>
  <c r="AM54" i="4"/>
  <c r="AA54" i="4"/>
  <c r="CC54" i="4"/>
  <c r="CO54" i="4"/>
  <c r="AG54" i="4"/>
  <c r="U54" i="4"/>
  <c r="O54" i="4"/>
  <c r="AS54" i="4"/>
  <c r="EK50" i="4"/>
  <c r="FC50" i="4"/>
  <c r="EW50" i="4"/>
  <c r="EQ50" i="4"/>
  <c r="DA50" i="4"/>
  <c r="EE50" i="4"/>
  <c r="DY50" i="4"/>
  <c r="DG50" i="4"/>
  <c r="CI50" i="4"/>
  <c r="BW50" i="4"/>
  <c r="BK50" i="4"/>
  <c r="AY50" i="4"/>
  <c r="DS50" i="4"/>
  <c r="CU50" i="4"/>
  <c r="CO50" i="4"/>
  <c r="CC50" i="4"/>
  <c r="BE50" i="4"/>
  <c r="AM50" i="4"/>
  <c r="AA50" i="4"/>
  <c r="BQ50" i="4"/>
  <c r="AS50" i="4"/>
  <c r="U50" i="4"/>
  <c r="O50" i="4"/>
  <c r="DM50" i="4"/>
  <c r="AG50" i="4"/>
  <c r="FC46" i="4"/>
  <c r="EK46" i="4"/>
  <c r="EW46" i="4"/>
  <c r="EE46" i="4"/>
  <c r="DY46" i="4"/>
  <c r="DS46" i="4"/>
  <c r="DM46" i="4"/>
  <c r="DA46" i="4"/>
  <c r="CU46" i="4"/>
  <c r="CI46" i="4"/>
  <c r="BW46" i="4"/>
  <c r="BK46" i="4"/>
  <c r="AY46" i="4"/>
  <c r="CO46" i="4"/>
  <c r="BQ46" i="4"/>
  <c r="AM46" i="4"/>
  <c r="AA46" i="4"/>
  <c r="DG46" i="4"/>
  <c r="AG46" i="4"/>
  <c r="EQ46" i="4"/>
  <c r="CC46" i="4"/>
  <c r="U46" i="4"/>
  <c r="O46" i="4"/>
  <c r="BE46" i="4"/>
  <c r="AS46" i="4"/>
  <c r="EK42" i="4"/>
  <c r="EW42" i="4"/>
  <c r="EQ42" i="4"/>
  <c r="EE42" i="4"/>
  <c r="DY42" i="4"/>
  <c r="DS42" i="4"/>
  <c r="FC42" i="4"/>
  <c r="CU42" i="4"/>
  <c r="DG42" i="4"/>
  <c r="DA42" i="4"/>
  <c r="DM42" i="4"/>
  <c r="CO42" i="4"/>
  <c r="CI42" i="4"/>
  <c r="BW42" i="4"/>
  <c r="BK42" i="4"/>
  <c r="AY42" i="4"/>
  <c r="CC42" i="4"/>
  <c r="AM42" i="4"/>
  <c r="AA42" i="4"/>
  <c r="BE42" i="4"/>
  <c r="AS42" i="4"/>
  <c r="U42" i="4"/>
  <c r="O42" i="4"/>
  <c r="BQ42" i="4"/>
  <c r="AG42" i="4"/>
  <c r="FC38" i="4"/>
  <c r="EW38" i="4"/>
  <c r="EQ38" i="4"/>
  <c r="EK38" i="4"/>
  <c r="EE38" i="4"/>
  <c r="DY38" i="4"/>
  <c r="DS38" i="4"/>
  <c r="DA38" i="4"/>
  <c r="CI38" i="4"/>
  <c r="BW38" i="4"/>
  <c r="BK38" i="4"/>
  <c r="AY38" i="4"/>
  <c r="CU38" i="4"/>
  <c r="BQ38" i="4"/>
  <c r="DG38" i="4"/>
  <c r="CO38" i="4"/>
  <c r="BE38" i="4"/>
  <c r="AM38" i="4"/>
  <c r="AA38" i="4"/>
  <c r="DM38" i="4"/>
  <c r="CC38" i="4"/>
  <c r="AG38" i="4"/>
  <c r="AS38" i="4"/>
  <c r="U38" i="4"/>
  <c r="O38" i="4"/>
  <c r="FC34" i="4"/>
  <c r="EK34" i="4"/>
  <c r="EQ34" i="4"/>
  <c r="EE34" i="4"/>
  <c r="DA34" i="4"/>
  <c r="DY34" i="4"/>
  <c r="DM34" i="4"/>
  <c r="CI34" i="4"/>
  <c r="BW34" i="4"/>
  <c r="BK34" i="4"/>
  <c r="AY34" i="4"/>
  <c r="DS34" i="4"/>
  <c r="DG34" i="4"/>
  <c r="CC34" i="4"/>
  <c r="BE34" i="4"/>
  <c r="CU34" i="4"/>
  <c r="AM34" i="4"/>
  <c r="AA34" i="4"/>
  <c r="CO34" i="4"/>
  <c r="BQ34" i="4"/>
  <c r="AS34" i="4"/>
  <c r="U34" i="4"/>
  <c r="O34" i="4"/>
  <c r="EW34" i="4"/>
  <c r="AG34" i="4"/>
  <c r="EK30" i="4"/>
  <c r="FC30" i="4"/>
  <c r="EW30" i="4"/>
  <c r="DY30" i="4"/>
  <c r="DS30" i="4"/>
  <c r="DM30" i="4"/>
  <c r="DA30" i="4"/>
  <c r="CI30" i="4"/>
  <c r="BW30" i="4"/>
  <c r="BK30" i="4"/>
  <c r="AY30" i="4"/>
  <c r="CU30" i="4"/>
  <c r="CO30" i="4"/>
  <c r="BQ30" i="4"/>
  <c r="AM30" i="4"/>
  <c r="AA30" i="4"/>
  <c r="BE30" i="4"/>
  <c r="AG30" i="4"/>
  <c r="EE30" i="4"/>
  <c r="CC30" i="4"/>
  <c r="EQ30" i="4"/>
  <c r="U30" i="4"/>
  <c r="O30" i="4"/>
  <c r="AS30" i="4"/>
  <c r="DG30" i="4"/>
  <c r="FC26" i="4"/>
  <c r="EK26" i="4"/>
  <c r="EW26" i="4"/>
  <c r="EQ26" i="4"/>
  <c r="EE26" i="4"/>
  <c r="DY26" i="4"/>
  <c r="DS26" i="4"/>
  <c r="CU26" i="4"/>
  <c r="DG26" i="4"/>
  <c r="DA26" i="4"/>
  <c r="CO26" i="4"/>
  <c r="CI26" i="4"/>
  <c r="BW26" i="4"/>
  <c r="BK26" i="4"/>
  <c r="AY26" i="4"/>
  <c r="DM26" i="4"/>
  <c r="CC26" i="4"/>
  <c r="AM26" i="4"/>
  <c r="AA26" i="4"/>
  <c r="AS26" i="4"/>
  <c r="U26" i="4"/>
  <c r="O26" i="4"/>
  <c r="BQ26" i="4"/>
  <c r="BE26" i="4"/>
  <c r="AG26" i="4"/>
  <c r="FC22" i="4"/>
  <c r="EW22" i="4"/>
  <c r="EQ22" i="4"/>
  <c r="EK22" i="4"/>
  <c r="EE22" i="4"/>
  <c r="DA22" i="4"/>
  <c r="DY22" i="4"/>
  <c r="DG22" i="4"/>
  <c r="CI22" i="4"/>
  <c r="BW22" i="4"/>
  <c r="BK22" i="4"/>
  <c r="AY22" i="4"/>
  <c r="DS22" i="4"/>
  <c r="CU22" i="4"/>
  <c r="BQ22" i="4"/>
  <c r="BE22" i="4"/>
  <c r="AM22" i="4"/>
  <c r="AA22" i="4"/>
  <c r="CC22" i="4"/>
  <c r="AG22" i="4"/>
  <c r="CO22" i="4"/>
  <c r="O22" i="4"/>
  <c r="DM22" i="4"/>
  <c r="AS22" i="4"/>
  <c r="U22" i="4"/>
  <c r="FC18" i="4"/>
  <c r="EK18" i="4"/>
  <c r="EW18" i="4"/>
  <c r="EQ18" i="4"/>
  <c r="EE18" i="4"/>
  <c r="DA18" i="4"/>
  <c r="CU18" i="4"/>
  <c r="CI18" i="4"/>
  <c r="BW18" i="4"/>
  <c r="BK18" i="4"/>
  <c r="AY18" i="4"/>
  <c r="DY18" i="4"/>
  <c r="DM18" i="4"/>
  <c r="DS18" i="4"/>
  <c r="CO18" i="4"/>
  <c r="CC18" i="4"/>
  <c r="BE18" i="4"/>
  <c r="AM18" i="4"/>
  <c r="AA18" i="4"/>
  <c r="DG18" i="4"/>
  <c r="BQ18" i="4"/>
  <c r="AS18" i="4"/>
  <c r="U18" i="4"/>
  <c r="O18" i="4"/>
  <c r="AG18" i="4"/>
  <c r="EK14" i="4"/>
  <c r="EE14" i="4"/>
  <c r="DY14" i="4"/>
  <c r="DS14" i="4"/>
  <c r="FC14" i="4"/>
  <c r="EQ14" i="4"/>
  <c r="DM14" i="4"/>
  <c r="DA14" i="4"/>
  <c r="DG14" i="4"/>
  <c r="CI14" i="4"/>
  <c r="BW14" i="4"/>
  <c r="BK14" i="4"/>
  <c r="AY14" i="4"/>
  <c r="CO14" i="4"/>
  <c r="AM14" i="4"/>
  <c r="AA14" i="4"/>
  <c r="AG14" i="4"/>
  <c r="CU14" i="4"/>
  <c r="CC14" i="4"/>
  <c r="BQ14" i="4"/>
  <c r="EW14" i="4"/>
  <c r="U14" i="4"/>
  <c r="BE14" i="4"/>
  <c r="AS14" i="4"/>
  <c r="FD256" i="4"/>
  <c r="EX256" i="4"/>
  <c r="ER256" i="4"/>
  <c r="EL256" i="4"/>
  <c r="EF256" i="4"/>
  <c r="DZ256" i="4"/>
  <c r="DT256" i="4"/>
  <c r="DN256" i="4"/>
  <c r="CV256" i="4"/>
  <c r="DB256" i="4"/>
  <c r="CP256" i="4"/>
  <c r="CD256" i="4"/>
  <c r="BX256" i="4"/>
  <c r="BL256" i="4"/>
  <c r="BF256" i="4"/>
  <c r="AZ256" i="4"/>
  <c r="AT256" i="4"/>
  <c r="AB256" i="4"/>
  <c r="V256" i="4"/>
  <c r="FD252" i="4"/>
  <c r="EX252" i="4"/>
  <c r="ER252" i="4"/>
  <c r="EL252" i="4"/>
  <c r="EF252" i="4"/>
  <c r="DZ252" i="4"/>
  <c r="DT252" i="4"/>
  <c r="DN252" i="4"/>
  <c r="CV252" i="4"/>
  <c r="DB252" i="4"/>
  <c r="CP252" i="4"/>
  <c r="CD252" i="4"/>
  <c r="BX252" i="4"/>
  <c r="BL252" i="4"/>
  <c r="BF252" i="4"/>
  <c r="AZ252" i="4"/>
  <c r="AT252" i="4"/>
  <c r="AB252" i="4"/>
  <c r="V252" i="4"/>
  <c r="FD248" i="4"/>
  <c r="EX248" i="4"/>
  <c r="ER248" i="4"/>
  <c r="EL248" i="4"/>
  <c r="EF248" i="4"/>
  <c r="DZ248" i="4"/>
  <c r="DT248" i="4"/>
  <c r="DN248" i="4"/>
  <c r="CV248" i="4"/>
  <c r="DB248" i="4"/>
  <c r="CP248" i="4"/>
  <c r="CD248" i="4"/>
  <c r="BX248" i="4"/>
  <c r="BL248" i="4"/>
  <c r="BF248" i="4"/>
  <c r="AZ248" i="4"/>
  <c r="AT248" i="4"/>
  <c r="AB248" i="4"/>
  <c r="V248" i="4"/>
  <c r="FD244" i="4"/>
  <c r="EX244" i="4"/>
  <c r="ER244" i="4"/>
  <c r="EL244" i="4"/>
  <c r="EF244" i="4"/>
  <c r="DZ244" i="4"/>
  <c r="DT244" i="4"/>
  <c r="DN244" i="4"/>
  <c r="CV244" i="4"/>
  <c r="DB244" i="4"/>
  <c r="CP244" i="4"/>
  <c r="CD244" i="4"/>
  <c r="BX244" i="4"/>
  <c r="BL244" i="4"/>
  <c r="BF244" i="4"/>
  <c r="AZ244" i="4"/>
  <c r="AT244" i="4"/>
  <c r="AB244" i="4"/>
  <c r="V244" i="4"/>
  <c r="FD240" i="4"/>
  <c r="EX240" i="4"/>
  <c r="ER240" i="4"/>
  <c r="EL240" i="4"/>
  <c r="EF240" i="4"/>
  <c r="DZ240" i="4"/>
  <c r="DT240" i="4"/>
  <c r="DN240" i="4"/>
  <c r="CV240" i="4"/>
  <c r="DB240" i="4"/>
  <c r="CP240" i="4"/>
  <c r="CD240" i="4"/>
  <c r="BX240" i="4"/>
  <c r="BL240" i="4"/>
  <c r="BF240" i="4"/>
  <c r="AZ240" i="4"/>
  <c r="AT240" i="4"/>
  <c r="AB240" i="4"/>
  <c r="V240" i="4"/>
  <c r="FD236" i="4"/>
  <c r="EX236" i="4"/>
  <c r="ER236" i="4"/>
  <c r="EL236" i="4"/>
  <c r="EF236" i="4"/>
  <c r="DZ236" i="4"/>
  <c r="DT236" i="4"/>
  <c r="DN236" i="4"/>
  <c r="CV236" i="4"/>
  <c r="DB236" i="4"/>
  <c r="CP236" i="4"/>
  <c r="CD236" i="4"/>
  <c r="BX236" i="4"/>
  <c r="BL236" i="4"/>
  <c r="BF236" i="4"/>
  <c r="AZ236" i="4"/>
  <c r="AT236" i="4"/>
  <c r="AB236" i="4"/>
  <c r="V236" i="4"/>
  <c r="FD232" i="4"/>
  <c r="EX232" i="4"/>
  <c r="ER232" i="4"/>
  <c r="EL232" i="4"/>
  <c r="EF232" i="4"/>
  <c r="DZ232" i="4"/>
  <c r="DT232" i="4"/>
  <c r="DN232" i="4"/>
  <c r="CV232" i="4"/>
  <c r="DB232" i="4"/>
  <c r="CP232" i="4"/>
  <c r="CD232" i="4"/>
  <c r="BX232" i="4"/>
  <c r="BL232" i="4"/>
  <c r="BF232" i="4"/>
  <c r="AZ232" i="4"/>
  <c r="AT232" i="4"/>
  <c r="AB232" i="4"/>
  <c r="V232" i="4"/>
  <c r="FD257" i="4"/>
  <c r="EX257" i="4"/>
  <c r="ER257" i="4"/>
  <c r="EL257" i="4"/>
  <c r="EF257" i="4"/>
  <c r="DZ257" i="4"/>
  <c r="DT257" i="4"/>
  <c r="DN257" i="4"/>
  <c r="CV257" i="4"/>
  <c r="CD257" i="4"/>
  <c r="CP257" i="4"/>
  <c r="DB257" i="4"/>
  <c r="AT257" i="4"/>
  <c r="AB257" i="4"/>
  <c r="V257" i="4"/>
  <c r="BX257" i="4"/>
  <c r="BL257" i="4"/>
  <c r="BF257" i="4"/>
  <c r="AZ257" i="4"/>
  <c r="FD249" i="4"/>
  <c r="EX249" i="4"/>
  <c r="ER249" i="4"/>
  <c r="EL249" i="4"/>
  <c r="EF249" i="4"/>
  <c r="DZ249" i="4"/>
  <c r="DT249" i="4"/>
  <c r="DN249" i="4"/>
  <c r="CV249" i="4"/>
  <c r="DB249" i="4"/>
  <c r="CD249" i="4"/>
  <c r="AZ249" i="4"/>
  <c r="AB249" i="4"/>
  <c r="V249" i="4"/>
  <c r="CP249" i="4"/>
  <c r="BX249" i="4"/>
  <c r="BL249" i="4"/>
  <c r="BF249" i="4"/>
  <c r="AT249" i="4"/>
  <c r="FD241" i="4"/>
  <c r="EX241" i="4"/>
  <c r="ER241" i="4"/>
  <c r="EL241" i="4"/>
  <c r="EF241" i="4"/>
  <c r="DZ241" i="4"/>
  <c r="DT241" i="4"/>
  <c r="DN241" i="4"/>
  <c r="CV241" i="4"/>
  <c r="CD241" i="4"/>
  <c r="CP241" i="4"/>
  <c r="DB241" i="4"/>
  <c r="AT241" i="4"/>
  <c r="AB241" i="4"/>
  <c r="V241" i="4"/>
  <c r="BX241" i="4"/>
  <c r="BL241" i="4"/>
  <c r="BF241" i="4"/>
  <c r="AZ241" i="4"/>
  <c r="FD233" i="4"/>
  <c r="EX233" i="4"/>
  <c r="ER233" i="4"/>
  <c r="EL233" i="4"/>
  <c r="EF233" i="4"/>
  <c r="DZ233" i="4"/>
  <c r="DT233" i="4"/>
  <c r="DN233" i="4"/>
  <c r="CV233" i="4"/>
  <c r="DB233" i="4"/>
  <c r="BX233" i="4"/>
  <c r="CD233" i="4"/>
  <c r="AT233" i="4"/>
  <c r="AB233" i="4"/>
  <c r="CP233" i="4"/>
  <c r="BL233" i="4"/>
  <c r="BF233" i="4"/>
  <c r="AZ233" i="4"/>
  <c r="V233" i="4"/>
  <c r="FD259" i="4"/>
  <c r="EX259" i="4"/>
  <c r="ER259" i="4"/>
  <c r="EL259" i="4"/>
  <c r="EF259" i="4"/>
  <c r="DZ259" i="4"/>
  <c r="DT259" i="4"/>
  <c r="DN259" i="4"/>
  <c r="CV259" i="4"/>
  <c r="DB259" i="4"/>
  <c r="CP259" i="4"/>
  <c r="CD259" i="4"/>
  <c r="BX259" i="4"/>
  <c r="BL259" i="4"/>
  <c r="BF259" i="4"/>
  <c r="AZ259" i="4"/>
  <c r="V259" i="4"/>
  <c r="AB259" i="4"/>
  <c r="AT259" i="4"/>
  <c r="FD255" i="4"/>
  <c r="EX255" i="4"/>
  <c r="ER255" i="4"/>
  <c r="EL255" i="4"/>
  <c r="EF255" i="4"/>
  <c r="DZ255" i="4"/>
  <c r="DT255" i="4"/>
  <c r="DN255" i="4"/>
  <c r="CV255" i="4"/>
  <c r="DB255" i="4"/>
  <c r="CP255" i="4"/>
  <c r="CD255" i="4"/>
  <c r="AZ255" i="4"/>
  <c r="BX255" i="4"/>
  <c r="BF255" i="4"/>
  <c r="BL255" i="4"/>
  <c r="AT255" i="4"/>
  <c r="V255" i="4"/>
  <c r="AB255" i="4"/>
  <c r="FD251" i="4"/>
  <c r="EX251" i="4"/>
  <c r="ER251" i="4"/>
  <c r="EL251" i="4"/>
  <c r="EF251" i="4"/>
  <c r="DZ251" i="4"/>
  <c r="DT251" i="4"/>
  <c r="DN251" i="4"/>
  <c r="CV251" i="4"/>
  <c r="DB251" i="4"/>
  <c r="CP251" i="4"/>
  <c r="CD251" i="4"/>
  <c r="AT251" i="4"/>
  <c r="BL251" i="4"/>
  <c r="BX251" i="4"/>
  <c r="BF251" i="4"/>
  <c r="AZ251" i="4"/>
  <c r="AB251" i="4"/>
  <c r="V251" i="4"/>
  <c r="FD247" i="4"/>
  <c r="EX247" i="4"/>
  <c r="ER247" i="4"/>
  <c r="EL247" i="4"/>
  <c r="EF247" i="4"/>
  <c r="DZ247" i="4"/>
  <c r="DT247" i="4"/>
  <c r="DN247" i="4"/>
  <c r="CV247" i="4"/>
  <c r="DB247" i="4"/>
  <c r="CP247" i="4"/>
  <c r="CD247" i="4"/>
  <c r="BL247" i="4"/>
  <c r="BF247" i="4"/>
  <c r="BX247" i="4"/>
  <c r="AZ247" i="4"/>
  <c r="AT247" i="4"/>
  <c r="AB247" i="4"/>
  <c r="V247" i="4"/>
  <c r="FD243" i="4"/>
  <c r="EX243" i="4"/>
  <c r="ER243" i="4"/>
  <c r="EL243" i="4"/>
  <c r="EF243" i="4"/>
  <c r="DZ243" i="4"/>
  <c r="DT243" i="4"/>
  <c r="DN243" i="4"/>
  <c r="CV243" i="4"/>
  <c r="DB243" i="4"/>
  <c r="CP243" i="4"/>
  <c r="CD243" i="4"/>
  <c r="BL243" i="4"/>
  <c r="AZ243" i="4"/>
  <c r="AT243" i="4"/>
  <c r="BX243" i="4"/>
  <c r="BF243" i="4"/>
  <c r="V243" i="4"/>
  <c r="AB243" i="4"/>
  <c r="FD239" i="4"/>
  <c r="EX239" i="4"/>
  <c r="ER239" i="4"/>
  <c r="EL239" i="4"/>
  <c r="EF239" i="4"/>
  <c r="DZ239" i="4"/>
  <c r="DT239" i="4"/>
  <c r="DN239" i="4"/>
  <c r="CV239" i="4"/>
  <c r="DB239" i="4"/>
  <c r="CP239" i="4"/>
  <c r="CD239" i="4"/>
  <c r="BX239" i="4"/>
  <c r="BL239" i="4"/>
  <c r="BF239" i="4"/>
  <c r="AZ239" i="4"/>
  <c r="V239" i="4"/>
  <c r="AB239" i="4"/>
  <c r="AT239" i="4"/>
  <c r="FD235" i="4"/>
  <c r="EX235" i="4"/>
  <c r="ER235" i="4"/>
  <c r="EL235" i="4"/>
  <c r="EF235" i="4"/>
  <c r="DZ235" i="4"/>
  <c r="DT235" i="4"/>
  <c r="DN235" i="4"/>
  <c r="CV235" i="4"/>
  <c r="DB235" i="4"/>
  <c r="CP235" i="4"/>
  <c r="CD235" i="4"/>
  <c r="BX235" i="4"/>
  <c r="BF235" i="4"/>
  <c r="AZ235" i="4"/>
  <c r="BL235" i="4"/>
  <c r="AT235" i="4"/>
  <c r="V235" i="4"/>
  <c r="AB235" i="4"/>
  <c r="FD253" i="4"/>
  <c r="EX253" i="4"/>
  <c r="ER253" i="4"/>
  <c r="EL253" i="4"/>
  <c r="EF253" i="4"/>
  <c r="DZ253" i="4"/>
  <c r="DT253" i="4"/>
  <c r="DN253" i="4"/>
  <c r="CV253" i="4"/>
  <c r="CP253" i="4"/>
  <c r="DB253" i="4"/>
  <c r="AT253" i="4"/>
  <c r="AB253" i="4"/>
  <c r="V253" i="4"/>
  <c r="CD253" i="4"/>
  <c r="BX253" i="4"/>
  <c r="BL253" i="4"/>
  <c r="BF253" i="4"/>
  <c r="AZ253" i="4"/>
  <c r="FD245" i="4"/>
  <c r="EX245" i="4"/>
  <c r="ER245" i="4"/>
  <c r="EL245" i="4"/>
  <c r="EF245" i="4"/>
  <c r="DZ245" i="4"/>
  <c r="DT245" i="4"/>
  <c r="DN245" i="4"/>
  <c r="CV245" i="4"/>
  <c r="CD245" i="4"/>
  <c r="CP245" i="4"/>
  <c r="AT245" i="4"/>
  <c r="AB245" i="4"/>
  <c r="V245" i="4"/>
  <c r="DB245" i="4"/>
  <c r="BX245" i="4"/>
  <c r="BL245" i="4"/>
  <c r="BF245" i="4"/>
  <c r="AZ245" i="4"/>
  <c r="FD237" i="4"/>
  <c r="EX237" i="4"/>
  <c r="ER237" i="4"/>
  <c r="EL237" i="4"/>
  <c r="EF237" i="4"/>
  <c r="DZ237" i="4"/>
  <c r="DT237" i="4"/>
  <c r="DN237" i="4"/>
  <c r="CV237" i="4"/>
  <c r="CP237" i="4"/>
  <c r="DB237" i="4"/>
  <c r="V237" i="4"/>
  <c r="CD237" i="4"/>
  <c r="BX237" i="4"/>
  <c r="BL237" i="4"/>
  <c r="BF237" i="4"/>
  <c r="AZ237" i="4"/>
  <c r="AT237" i="4"/>
  <c r="AB237" i="4"/>
  <c r="FD258" i="4"/>
  <c r="EX258" i="4"/>
  <c r="ER258" i="4"/>
  <c r="EL258" i="4"/>
  <c r="EF258" i="4"/>
  <c r="DZ258" i="4"/>
  <c r="DT258" i="4"/>
  <c r="DN258" i="4"/>
  <c r="CV258" i="4"/>
  <c r="DB258" i="4"/>
  <c r="CP258" i="4"/>
  <c r="CD258" i="4"/>
  <c r="BX258" i="4"/>
  <c r="BL258" i="4"/>
  <c r="BF258" i="4"/>
  <c r="AZ258" i="4"/>
  <c r="AT258" i="4"/>
  <c r="AB258" i="4"/>
  <c r="V258" i="4"/>
  <c r="FD254" i="4"/>
  <c r="EX254" i="4"/>
  <c r="ER254" i="4"/>
  <c r="EL254" i="4"/>
  <c r="EF254" i="4"/>
  <c r="DZ254" i="4"/>
  <c r="DT254" i="4"/>
  <c r="DN254" i="4"/>
  <c r="CV254" i="4"/>
  <c r="DB254" i="4"/>
  <c r="CP254" i="4"/>
  <c r="CD254" i="4"/>
  <c r="BX254" i="4"/>
  <c r="BL254" i="4"/>
  <c r="BF254" i="4"/>
  <c r="AZ254" i="4"/>
  <c r="AT254" i="4"/>
  <c r="AB254" i="4"/>
  <c r="V254" i="4"/>
  <c r="FD250" i="4"/>
  <c r="EX250" i="4"/>
  <c r="ER250" i="4"/>
  <c r="EL250" i="4"/>
  <c r="EF250" i="4"/>
  <c r="DZ250" i="4"/>
  <c r="DT250" i="4"/>
  <c r="DN250" i="4"/>
  <c r="CV250" i="4"/>
  <c r="DB250" i="4"/>
  <c r="CP250" i="4"/>
  <c r="CD250" i="4"/>
  <c r="BX250" i="4"/>
  <c r="BL250" i="4"/>
  <c r="BF250" i="4"/>
  <c r="AZ250" i="4"/>
  <c r="AT250" i="4"/>
  <c r="AB250" i="4"/>
  <c r="V250" i="4"/>
  <c r="FD246" i="4"/>
  <c r="EX246" i="4"/>
  <c r="ER246" i="4"/>
  <c r="EL246" i="4"/>
  <c r="EF246" i="4"/>
  <c r="DZ246" i="4"/>
  <c r="DT246" i="4"/>
  <c r="DN246" i="4"/>
  <c r="CV246" i="4"/>
  <c r="DB246" i="4"/>
  <c r="CP246" i="4"/>
  <c r="CD246" i="4"/>
  <c r="BX246" i="4"/>
  <c r="BL246" i="4"/>
  <c r="BF246" i="4"/>
  <c r="AZ246" i="4"/>
  <c r="AT246" i="4"/>
  <c r="V246" i="4"/>
  <c r="AB246" i="4"/>
  <c r="FD242" i="4"/>
  <c r="EX242" i="4"/>
  <c r="ER242" i="4"/>
  <c r="EL242" i="4"/>
  <c r="EF242" i="4"/>
  <c r="DZ242" i="4"/>
  <c r="DT242" i="4"/>
  <c r="DN242" i="4"/>
  <c r="CV242" i="4"/>
  <c r="DB242" i="4"/>
  <c r="CP242" i="4"/>
  <c r="CD242" i="4"/>
  <c r="BX242" i="4"/>
  <c r="BL242" i="4"/>
  <c r="BF242" i="4"/>
  <c r="AZ242" i="4"/>
  <c r="AT242" i="4"/>
  <c r="AB242" i="4"/>
  <c r="V242" i="4"/>
  <c r="FD238" i="4"/>
  <c r="EX238" i="4"/>
  <c r="ER238" i="4"/>
  <c r="EL238" i="4"/>
  <c r="EF238" i="4"/>
  <c r="DZ238" i="4"/>
  <c r="DT238" i="4"/>
  <c r="DN238" i="4"/>
  <c r="CV238" i="4"/>
  <c r="DB238" i="4"/>
  <c r="CP238" i="4"/>
  <c r="CD238" i="4"/>
  <c r="BX238" i="4"/>
  <c r="BL238" i="4"/>
  <c r="BF238" i="4"/>
  <c r="AZ238" i="4"/>
  <c r="AT238" i="4"/>
  <c r="AB238" i="4"/>
  <c r="V238" i="4"/>
  <c r="FD234" i="4"/>
  <c r="EX234" i="4"/>
  <c r="ER234" i="4"/>
  <c r="EL234" i="4"/>
  <c r="EF234" i="4"/>
  <c r="DZ234" i="4"/>
  <c r="DT234" i="4"/>
  <c r="DN234" i="4"/>
  <c r="CV234" i="4"/>
  <c r="DB234" i="4"/>
  <c r="CP234" i="4"/>
  <c r="CD234" i="4"/>
  <c r="BX234" i="4"/>
  <c r="BL234" i="4"/>
  <c r="BF234" i="4"/>
  <c r="AZ234" i="4"/>
  <c r="AT234" i="4"/>
  <c r="AB234" i="4"/>
  <c r="V234" i="4"/>
  <c r="FD225" i="4"/>
  <c r="EX225" i="4"/>
  <c r="EL225" i="4"/>
  <c r="DT225" i="4"/>
  <c r="ER225" i="4"/>
  <c r="EF225" i="4"/>
  <c r="DZ225" i="4"/>
  <c r="CV225" i="4"/>
  <c r="CP225" i="4"/>
  <c r="DN225" i="4"/>
  <c r="DB225" i="4"/>
  <c r="BX225" i="4"/>
  <c r="BF225" i="4"/>
  <c r="AZ225" i="4"/>
  <c r="BL225" i="4"/>
  <c r="AT225" i="4"/>
  <c r="V225" i="4"/>
  <c r="CD225" i="4"/>
  <c r="AB225" i="4"/>
  <c r="FD217" i="4"/>
  <c r="EX217" i="4"/>
  <c r="EL217" i="4"/>
  <c r="DT217" i="4"/>
  <c r="DZ217" i="4"/>
  <c r="ER217" i="4"/>
  <c r="CV217" i="4"/>
  <c r="CP217" i="4"/>
  <c r="DB217" i="4"/>
  <c r="BX217" i="4"/>
  <c r="BF217" i="4"/>
  <c r="EF217" i="4"/>
  <c r="DN217" i="4"/>
  <c r="CD217" i="4"/>
  <c r="BL217" i="4"/>
  <c r="AT217" i="4"/>
  <c r="V217" i="4"/>
  <c r="AZ217" i="4"/>
  <c r="AB217" i="4"/>
  <c r="EL205" i="4"/>
  <c r="FD205" i="4"/>
  <c r="EX205" i="4"/>
  <c r="ER205" i="4"/>
  <c r="DT205" i="4"/>
  <c r="EF205" i="4"/>
  <c r="DZ205" i="4"/>
  <c r="CV205" i="4"/>
  <c r="CP205" i="4"/>
  <c r="CD205" i="4"/>
  <c r="BX205" i="4"/>
  <c r="BF205" i="4"/>
  <c r="DB205" i="4"/>
  <c r="AZ205" i="4"/>
  <c r="AT205" i="4"/>
  <c r="V205" i="4"/>
  <c r="DN205" i="4"/>
  <c r="BL205" i="4"/>
  <c r="AB205" i="4"/>
  <c r="FD201" i="4"/>
  <c r="EX201" i="4"/>
  <c r="EL201" i="4"/>
  <c r="DT201" i="4"/>
  <c r="DZ201" i="4"/>
  <c r="EF201" i="4"/>
  <c r="CV201" i="4"/>
  <c r="CP201" i="4"/>
  <c r="DB201" i="4"/>
  <c r="BX201" i="4"/>
  <c r="BF201" i="4"/>
  <c r="ER201" i="4"/>
  <c r="DN201" i="4"/>
  <c r="CD201" i="4"/>
  <c r="BL201" i="4"/>
  <c r="AT201" i="4"/>
  <c r="V201" i="4"/>
  <c r="AZ201" i="4"/>
  <c r="AB201" i="4"/>
  <c r="FD193" i="4"/>
  <c r="EX193" i="4"/>
  <c r="EL193" i="4"/>
  <c r="DT193" i="4"/>
  <c r="ER193" i="4"/>
  <c r="EF193" i="4"/>
  <c r="DZ193" i="4"/>
  <c r="CV193" i="4"/>
  <c r="CP193" i="4"/>
  <c r="DN193" i="4"/>
  <c r="DB193" i="4"/>
  <c r="BX193" i="4"/>
  <c r="BF193" i="4"/>
  <c r="AZ193" i="4"/>
  <c r="BL193" i="4"/>
  <c r="AT193" i="4"/>
  <c r="V193" i="4"/>
  <c r="CD193" i="4"/>
  <c r="AB193" i="4"/>
  <c r="EL189" i="4"/>
  <c r="FD189" i="4"/>
  <c r="EX189" i="4"/>
  <c r="ER189" i="4"/>
  <c r="DT189" i="4"/>
  <c r="EF189" i="4"/>
  <c r="DZ189" i="4"/>
  <c r="CV189" i="4"/>
  <c r="CP189" i="4"/>
  <c r="CD189" i="4"/>
  <c r="BX189" i="4"/>
  <c r="BF189" i="4"/>
  <c r="DN189" i="4"/>
  <c r="AZ189" i="4"/>
  <c r="AT189" i="4"/>
  <c r="V189" i="4"/>
  <c r="DB189" i="4"/>
  <c r="BL189" i="4"/>
  <c r="AB189" i="4"/>
  <c r="FD185" i="4"/>
  <c r="EX185" i="4"/>
  <c r="EL185" i="4"/>
  <c r="EF185" i="4"/>
  <c r="DT185" i="4"/>
  <c r="DZ185" i="4"/>
  <c r="CV185" i="4"/>
  <c r="CP185" i="4"/>
  <c r="ER185" i="4"/>
  <c r="DB185" i="4"/>
  <c r="BX185" i="4"/>
  <c r="BF185" i="4"/>
  <c r="DN185" i="4"/>
  <c r="CD185" i="4"/>
  <c r="BL185" i="4"/>
  <c r="AT185" i="4"/>
  <c r="V185" i="4"/>
  <c r="AZ185" i="4"/>
  <c r="AB185" i="4"/>
  <c r="ER181" i="4"/>
  <c r="FD181" i="4"/>
  <c r="EL181" i="4"/>
  <c r="EX181" i="4"/>
  <c r="DT181" i="4"/>
  <c r="DZ181" i="4"/>
  <c r="EF181" i="4"/>
  <c r="CV181" i="4"/>
  <c r="CP181" i="4"/>
  <c r="DN181" i="4"/>
  <c r="CD181" i="4"/>
  <c r="BX181" i="4"/>
  <c r="BF181" i="4"/>
  <c r="AT181" i="4"/>
  <c r="V181" i="4"/>
  <c r="DB181" i="4"/>
  <c r="AZ181" i="4"/>
  <c r="AB181" i="4"/>
  <c r="BL181" i="4"/>
  <c r="ER173" i="4"/>
  <c r="EL173" i="4"/>
  <c r="FD173" i="4"/>
  <c r="EX173" i="4"/>
  <c r="DT173" i="4"/>
  <c r="EF173" i="4"/>
  <c r="DZ173" i="4"/>
  <c r="CV173" i="4"/>
  <c r="CP173" i="4"/>
  <c r="CD173" i="4"/>
  <c r="BX173" i="4"/>
  <c r="BF173" i="4"/>
  <c r="DN173" i="4"/>
  <c r="DB173" i="4"/>
  <c r="AZ173" i="4"/>
  <c r="AT173" i="4"/>
  <c r="V173" i="4"/>
  <c r="AB173" i="4"/>
  <c r="BL173" i="4"/>
  <c r="ER165" i="4"/>
  <c r="FD165" i="4"/>
  <c r="EL165" i="4"/>
  <c r="EX165" i="4"/>
  <c r="DT165" i="4"/>
  <c r="DZ165" i="4"/>
  <c r="EF165" i="4"/>
  <c r="CV165" i="4"/>
  <c r="CP165" i="4"/>
  <c r="DN165" i="4"/>
  <c r="CD165" i="4"/>
  <c r="BX165" i="4"/>
  <c r="BF165" i="4"/>
  <c r="DB165" i="4"/>
  <c r="AT165" i="4"/>
  <c r="V165" i="4"/>
  <c r="BL165" i="4"/>
  <c r="AZ165" i="4"/>
  <c r="AB165" i="4"/>
  <c r="ER157" i="4"/>
  <c r="EL157" i="4"/>
  <c r="FD157" i="4"/>
  <c r="EX157" i="4"/>
  <c r="DT157" i="4"/>
  <c r="EF157" i="4"/>
  <c r="DZ157" i="4"/>
  <c r="CV157" i="4"/>
  <c r="CP157" i="4"/>
  <c r="CD157" i="4"/>
  <c r="BX157" i="4"/>
  <c r="BF157" i="4"/>
  <c r="DB157" i="4"/>
  <c r="AZ157" i="4"/>
  <c r="AT157" i="4"/>
  <c r="V157" i="4"/>
  <c r="DN157" i="4"/>
  <c r="BL157" i="4"/>
  <c r="AB157" i="4"/>
  <c r="ER149" i="4"/>
  <c r="FD149" i="4"/>
  <c r="EL149" i="4"/>
  <c r="EX149" i="4"/>
  <c r="DT149" i="4"/>
  <c r="DZ149" i="4"/>
  <c r="CV149" i="4"/>
  <c r="CP149" i="4"/>
  <c r="EF149" i="4"/>
  <c r="DN149" i="4"/>
  <c r="CD149" i="4"/>
  <c r="BX149" i="4"/>
  <c r="BF149" i="4"/>
  <c r="AT149" i="4"/>
  <c r="V149" i="4"/>
  <c r="DB149" i="4"/>
  <c r="AZ149" i="4"/>
  <c r="AB149" i="4"/>
  <c r="BL149" i="4"/>
  <c r="ER141" i="4"/>
  <c r="EL141" i="4"/>
  <c r="FD141" i="4"/>
  <c r="EX141" i="4"/>
  <c r="DT141" i="4"/>
  <c r="EF141" i="4"/>
  <c r="DZ141" i="4"/>
  <c r="CV141" i="4"/>
  <c r="CP141" i="4"/>
  <c r="DB141" i="4"/>
  <c r="CD141" i="4"/>
  <c r="BX141" i="4"/>
  <c r="BF141" i="4"/>
  <c r="AZ141" i="4"/>
  <c r="AT141" i="4"/>
  <c r="V141" i="4"/>
  <c r="DN141" i="4"/>
  <c r="AB141" i="4"/>
  <c r="BL141" i="4"/>
  <c r="EX133" i="4"/>
  <c r="ER133" i="4"/>
  <c r="FD133" i="4"/>
  <c r="EL133" i="4"/>
  <c r="DT133" i="4"/>
  <c r="DZ133" i="4"/>
  <c r="CV133" i="4"/>
  <c r="CP133" i="4"/>
  <c r="EF133" i="4"/>
  <c r="DN133" i="4"/>
  <c r="CD133" i="4"/>
  <c r="BX133" i="4"/>
  <c r="BF133" i="4"/>
  <c r="DB133" i="4"/>
  <c r="AT133" i="4"/>
  <c r="V133" i="4"/>
  <c r="BL133" i="4"/>
  <c r="AB133" i="4"/>
  <c r="AZ133" i="4"/>
  <c r="EX129" i="4"/>
  <c r="FD129" i="4"/>
  <c r="ER129" i="4"/>
  <c r="EL129" i="4"/>
  <c r="EF129" i="4"/>
  <c r="DT129" i="4"/>
  <c r="DZ129" i="4"/>
  <c r="CV129" i="4"/>
  <c r="CP129" i="4"/>
  <c r="DN129" i="4"/>
  <c r="DB129" i="4"/>
  <c r="BX129" i="4"/>
  <c r="BF129" i="4"/>
  <c r="AZ129" i="4"/>
  <c r="BL129" i="4"/>
  <c r="AT129" i="4"/>
  <c r="V129" i="4"/>
  <c r="CD129" i="4"/>
  <c r="AB129" i="4"/>
  <c r="EX117" i="4"/>
  <c r="ER117" i="4"/>
  <c r="FD117" i="4"/>
  <c r="EL117" i="4"/>
  <c r="DT117" i="4"/>
  <c r="DZ117" i="4"/>
  <c r="EF117" i="4"/>
  <c r="CV117" i="4"/>
  <c r="CP117" i="4"/>
  <c r="DN117" i="4"/>
  <c r="CD117" i="4"/>
  <c r="BX117" i="4"/>
  <c r="BF117" i="4"/>
  <c r="DB117" i="4"/>
  <c r="AT117" i="4"/>
  <c r="V117" i="4"/>
  <c r="AZ117" i="4"/>
  <c r="AB117" i="4"/>
  <c r="BL117" i="4"/>
  <c r="EX109" i="4"/>
  <c r="ER109" i="4"/>
  <c r="EL109" i="4"/>
  <c r="FD109" i="4"/>
  <c r="DT109" i="4"/>
  <c r="EF109" i="4"/>
  <c r="DZ109" i="4"/>
  <c r="CV109" i="4"/>
  <c r="CP109" i="4"/>
  <c r="DB109" i="4"/>
  <c r="CD109" i="4"/>
  <c r="BX109" i="4"/>
  <c r="BF109" i="4"/>
  <c r="DN109" i="4"/>
  <c r="AZ109" i="4"/>
  <c r="AT109" i="4"/>
  <c r="V109" i="4"/>
  <c r="AB109" i="4"/>
  <c r="BL109" i="4"/>
  <c r="EX101" i="4"/>
  <c r="ER101" i="4"/>
  <c r="FD101" i="4"/>
  <c r="EL101" i="4"/>
  <c r="DT101" i="4"/>
  <c r="DZ101" i="4"/>
  <c r="EF101" i="4"/>
  <c r="CV101" i="4"/>
  <c r="CP101" i="4"/>
  <c r="DN101" i="4"/>
  <c r="CD101" i="4"/>
  <c r="BX101" i="4"/>
  <c r="BF101" i="4"/>
  <c r="DB101" i="4"/>
  <c r="AT101" i="4"/>
  <c r="V101" i="4"/>
  <c r="BL101" i="4"/>
  <c r="AZ101" i="4"/>
  <c r="AB101" i="4"/>
  <c r="EX93" i="4"/>
  <c r="ER93" i="4"/>
  <c r="EL93" i="4"/>
  <c r="FD93" i="4"/>
  <c r="DT93" i="4"/>
  <c r="EF93" i="4"/>
  <c r="DZ93" i="4"/>
  <c r="CV93" i="4"/>
  <c r="CP93" i="4"/>
  <c r="DB93" i="4"/>
  <c r="CD93" i="4"/>
  <c r="BX93" i="4"/>
  <c r="BF93" i="4"/>
  <c r="BL93" i="4"/>
  <c r="AZ93" i="4"/>
  <c r="AT93" i="4"/>
  <c r="V93" i="4"/>
  <c r="DN93" i="4"/>
  <c r="AB93" i="4"/>
  <c r="EX85" i="4"/>
  <c r="ER85" i="4"/>
  <c r="FD85" i="4"/>
  <c r="EL85" i="4"/>
  <c r="DT85" i="4"/>
  <c r="DZ85" i="4"/>
  <c r="CV85" i="4"/>
  <c r="CP85" i="4"/>
  <c r="DN85" i="4"/>
  <c r="CD85" i="4"/>
  <c r="BX85" i="4"/>
  <c r="BF85" i="4"/>
  <c r="DB85" i="4"/>
  <c r="EF85" i="4"/>
  <c r="AT85" i="4"/>
  <c r="V85" i="4"/>
  <c r="BL85" i="4"/>
  <c r="AZ85" i="4"/>
  <c r="AB85" i="4"/>
  <c r="EX73" i="4"/>
  <c r="FD73" i="4"/>
  <c r="ER73" i="4"/>
  <c r="EL73" i="4"/>
  <c r="EF73" i="4"/>
  <c r="DT73" i="4"/>
  <c r="DZ73" i="4"/>
  <c r="CV73" i="4"/>
  <c r="CP73" i="4"/>
  <c r="BX73" i="4"/>
  <c r="BF73" i="4"/>
  <c r="DN73" i="4"/>
  <c r="BL73" i="4"/>
  <c r="CD73" i="4"/>
  <c r="DB73" i="4"/>
  <c r="V73" i="4"/>
  <c r="AZ73" i="4"/>
  <c r="AT73" i="4"/>
  <c r="AB73" i="4"/>
  <c r="EX65" i="4"/>
  <c r="FD65" i="4"/>
  <c r="ER65" i="4"/>
  <c r="EL65" i="4"/>
  <c r="EF65" i="4"/>
  <c r="DT65" i="4"/>
  <c r="DZ65" i="4"/>
  <c r="DN65" i="4"/>
  <c r="CV65" i="4"/>
  <c r="CP65" i="4"/>
  <c r="DB65" i="4"/>
  <c r="BX65" i="4"/>
  <c r="BF65" i="4"/>
  <c r="AZ65" i="4"/>
  <c r="AT65" i="4"/>
  <c r="V65" i="4"/>
  <c r="CD65" i="4"/>
  <c r="BL65" i="4"/>
  <c r="AB65" i="4"/>
  <c r="EX57" i="4"/>
  <c r="FD57" i="4"/>
  <c r="ER57" i="4"/>
  <c r="EL57" i="4"/>
  <c r="EF57" i="4"/>
  <c r="DT57" i="4"/>
  <c r="DZ57" i="4"/>
  <c r="DN57" i="4"/>
  <c r="CV57" i="4"/>
  <c r="CP57" i="4"/>
  <c r="BX57" i="4"/>
  <c r="BF57" i="4"/>
  <c r="DB57" i="4"/>
  <c r="BL57" i="4"/>
  <c r="CD57" i="4"/>
  <c r="V57" i="4"/>
  <c r="AZ57" i="4"/>
  <c r="AT57" i="4"/>
  <c r="AB57" i="4"/>
  <c r="EX45" i="4"/>
  <c r="ER45" i="4"/>
  <c r="EL45" i="4"/>
  <c r="FD45" i="4"/>
  <c r="DT45" i="4"/>
  <c r="EF45" i="4"/>
  <c r="DZ45" i="4"/>
  <c r="DN45" i="4"/>
  <c r="CV45" i="4"/>
  <c r="CP45" i="4"/>
  <c r="DB45" i="4"/>
  <c r="CD45" i="4"/>
  <c r="BX45" i="4"/>
  <c r="BF45" i="4"/>
  <c r="BL45" i="4"/>
  <c r="AZ45" i="4"/>
  <c r="AT45" i="4"/>
  <c r="V45" i="4"/>
  <c r="AB45" i="4"/>
  <c r="EX37" i="4"/>
  <c r="ER37" i="4"/>
  <c r="FD37" i="4"/>
  <c r="EL37" i="4"/>
  <c r="DT37" i="4"/>
  <c r="DZ37" i="4"/>
  <c r="DN37" i="4"/>
  <c r="EF37" i="4"/>
  <c r="CV37" i="4"/>
  <c r="CP37" i="4"/>
  <c r="CD37" i="4"/>
  <c r="BX37" i="4"/>
  <c r="BF37" i="4"/>
  <c r="DB37" i="4"/>
  <c r="BL37" i="4"/>
  <c r="V37" i="4"/>
  <c r="AZ37" i="4"/>
  <c r="AT37" i="4"/>
  <c r="AB37" i="4"/>
  <c r="EX33" i="4"/>
  <c r="FD33" i="4"/>
  <c r="ER33" i="4"/>
  <c r="EL33" i="4"/>
  <c r="EF33" i="4"/>
  <c r="DT33" i="4"/>
  <c r="DZ33" i="4"/>
  <c r="DN33" i="4"/>
  <c r="CV33" i="4"/>
  <c r="CP33" i="4"/>
  <c r="DB33" i="4"/>
  <c r="BX33" i="4"/>
  <c r="BF33" i="4"/>
  <c r="AZ33" i="4"/>
  <c r="AT33" i="4"/>
  <c r="V33" i="4"/>
  <c r="CD33" i="4"/>
  <c r="BL33" i="4"/>
  <c r="AB33" i="4"/>
  <c r="EX25" i="4"/>
  <c r="FD25" i="4"/>
  <c r="ER25" i="4"/>
  <c r="EL25" i="4"/>
  <c r="EF25" i="4"/>
  <c r="DT25" i="4"/>
  <c r="DZ25" i="4"/>
  <c r="DN25" i="4"/>
  <c r="CV25" i="4"/>
  <c r="CP25" i="4"/>
  <c r="BX25" i="4"/>
  <c r="BF25" i="4"/>
  <c r="BL25" i="4"/>
  <c r="CD25" i="4"/>
  <c r="V25" i="4"/>
  <c r="DB25" i="4"/>
  <c r="AZ25" i="4"/>
  <c r="AT25" i="4"/>
  <c r="AB25" i="4"/>
  <c r="EX17" i="4"/>
  <c r="FD17" i="4"/>
  <c r="ER17" i="4"/>
  <c r="EL17" i="4"/>
  <c r="EF17" i="4"/>
  <c r="DT17" i="4"/>
  <c r="DZ17" i="4"/>
  <c r="DN17" i="4"/>
  <c r="CV17" i="4"/>
  <c r="CP17" i="4"/>
  <c r="DB17" i="4"/>
  <c r="BX17" i="4"/>
  <c r="BF17" i="4"/>
  <c r="CD17" i="4"/>
  <c r="AZ17" i="4"/>
  <c r="AT17" i="4"/>
  <c r="V17" i="4"/>
  <c r="BL17" i="4"/>
  <c r="AB17" i="4"/>
  <c r="FD224" i="4"/>
  <c r="EX224" i="4"/>
  <c r="ER224" i="4"/>
  <c r="EL224" i="4"/>
  <c r="EF224" i="4"/>
  <c r="DZ224" i="4"/>
  <c r="CV224" i="4"/>
  <c r="CP224" i="4"/>
  <c r="DT224" i="4"/>
  <c r="DN224" i="4"/>
  <c r="DB224" i="4"/>
  <c r="BX224" i="4"/>
  <c r="CD224" i="4"/>
  <c r="BL224" i="4"/>
  <c r="AZ224" i="4"/>
  <c r="AT224" i="4"/>
  <c r="V224" i="4"/>
  <c r="BF224" i="4"/>
  <c r="AB224" i="4"/>
  <c r="FD216" i="4"/>
  <c r="EX216" i="4"/>
  <c r="ER216" i="4"/>
  <c r="EL216" i="4"/>
  <c r="EF216" i="4"/>
  <c r="DZ216" i="4"/>
  <c r="CV216" i="4"/>
  <c r="CP216" i="4"/>
  <c r="DN216" i="4"/>
  <c r="DB216" i="4"/>
  <c r="BX216" i="4"/>
  <c r="DT216" i="4"/>
  <c r="CD216" i="4"/>
  <c r="BL216" i="4"/>
  <c r="AZ216" i="4"/>
  <c r="AT216" i="4"/>
  <c r="V216" i="4"/>
  <c r="BF216" i="4"/>
  <c r="AB216" i="4"/>
  <c r="FD208" i="4"/>
  <c r="EX208" i="4"/>
  <c r="ER208" i="4"/>
  <c r="EL208" i="4"/>
  <c r="EF208" i="4"/>
  <c r="DZ208" i="4"/>
  <c r="CV208" i="4"/>
  <c r="CP208" i="4"/>
  <c r="DT208" i="4"/>
  <c r="DN208" i="4"/>
  <c r="DB208" i="4"/>
  <c r="BX208" i="4"/>
  <c r="CD208" i="4"/>
  <c r="BL208" i="4"/>
  <c r="AZ208" i="4"/>
  <c r="AT208" i="4"/>
  <c r="V208" i="4"/>
  <c r="BF208" i="4"/>
  <c r="AB208" i="4"/>
  <c r="FD200" i="4"/>
  <c r="EX200" i="4"/>
  <c r="ER200" i="4"/>
  <c r="EL200" i="4"/>
  <c r="EF200" i="4"/>
  <c r="DZ200" i="4"/>
  <c r="CV200" i="4"/>
  <c r="CP200" i="4"/>
  <c r="DN200" i="4"/>
  <c r="DT200" i="4"/>
  <c r="DB200" i="4"/>
  <c r="BX200" i="4"/>
  <c r="CD200" i="4"/>
  <c r="BL200" i="4"/>
  <c r="AZ200" i="4"/>
  <c r="AT200" i="4"/>
  <c r="V200" i="4"/>
  <c r="BF200" i="4"/>
  <c r="AB200" i="4"/>
  <c r="FD192" i="4"/>
  <c r="EX192" i="4"/>
  <c r="ER192" i="4"/>
  <c r="EL192" i="4"/>
  <c r="EF192" i="4"/>
  <c r="DZ192" i="4"/>
  <c r="CV192" i="4"/>
  <c r="CP192" i="4"/>
  <c r="DT192" i="4"/>
  <c r="DN192" i="4"/>
  <c r="DB192" i="4"/>
  <c r="BX192" i="4"/>
  <c r="CD192" i="4"/>
  <c r="BL192" i="4"/>
  <c r="AZ192" i="4"/>
  <c r="AT192" i="4"/>
  <c r="V192" i="4"/>
  <c r="BF192" i="4"/>
  <c r="AB192" i="4"/>
  <c r="FD188" i="4"/>
  <c r="EX188" i="4"/>
  <c r="ER188" i="4"/>
  <c r="EF188" i="4"/>
  <c r="DZ188" i="4"/>
  <c r="EL188" i="4"/>
  <c r="DT188" i="4"/>
  <c r="CV188" i="4"/>
  <c r="CP188" i="4"/>
  <c r="DN188" i="4"/>
  <c r="CD188" i="4"/>
  <c r="BX188" i="4"/>
  <c r="DB188" i="4"/>
  <c r="BL188" i="4"/>
  <c r="AZ188" i="4"/>
  <c r="BF188" i="4"/>
  <c r="AT188" i="4"/>
  <c r="V188" i="4"/>
  <c r="AB188" i="4"/>
  <c r="FD184" i="4"/>
  <c r="EX184" i="4"/>
  <c r="ER184" i="4"/>
  <c r="EF184" i="4"/>
  <c r="EL184" i="4"/>
  <c r="DZ184" i="4"/>
  <c r="CV184" i="4"/>
  <c r="CP184" i="4"/>
  <c r="DN184" i="4"/>
  <c r="DB184" i="4"/>
  <c r="BX184" i="4"/>
  <c r="CD184" i="4"/>
  <c r="BL184" i="4"/>
  <c r="AZ184" i="4"/>
  <c r="DT184" i="4"/>
  <c r="AT184" i="4"/>
  <c r="V184" i="4"/>
  <c r="BF184" i="4"/>
  <c r="AB184" i="4"/>
  <c r="FD180" i="4"/>
  <c r="EX180" i="4"/>
  <c r="EF180" i="4"/>
  <c r="ER180" i="4"/>
  <c r="EL180" i="4"/>
  <c r="DZ180" i="4"/>
  <c r="CV180" i="4"/>
  <c r="CP180" i="4"/>
  <c r="DT180" i="4"/>
  <c r="DN180" i="4"/>
  <c r="CD180" i="4"/>
  <c r="BX180" i="4"/>
  <c r="DB180" i="4"/>
  <c r="BL180" i="4"/>
  <c r="AZ180" i="4"/>
  <c r="BF180" i="4"/>
  <c r="AT180" i="4"/>
  <c r="V180" i="4"/>
  <c r="AB180" i="4"/>
  <c r="FD168" i="4"/>
  <c r="EX168" i="4"/>
  <c r="ER168" i="4"/>
  <c r="EF168" i="4"/>
  <c r="EL168" i="4"/>
  <c r="DZ168" i="4"/>
  <c r="CV168" i="4"/>
  <c r="CP168" i="4"/>
  <c r="DN168" i="4"/>
  <c r="DB168" i="4"/>
  <c r="BX168" i="4"/>
  <c r="DT168" i="4"/>
  <c r="CD168" i="4"/>
  <c r="BL168" i="4"/>
  <c r="AZ168" i="4"/>
  <c r="AT168" i="4"/>
  <c r="V168" i="4"/>
  <c r="BF168" i="4"/>
  <c r="AB168" i="4"/>
  <c r="FD160" i="4"/>
  <c r="EX160" i="4"/>
  <c r="EF160" i="4"/>
  <c r="EL160" i="4"/>
  <c r="DZ160" i="4"/>
  <c r="ER160" i="4"/>
  <c r="CV160" i="4"/>
  <c r="CP160" i="4"/>
  <c r="DT160" i="4"/>
  <c r="DN160" i="4"/>
  <c r="DB160" i="4"/>
  <c r="BX160" i="4"/>
  <c r="CD160" i="4"/>
  <c r="BL160" i="4"/>
  <c r="AZ160" i="4"/>
  <c r="AT160" i="4"/>
  <c r="V160" i="4"/>
  <c r="BF160" i="4"/>
  <c r="AB160" i="4"/>
  <c r="FD152" i="4"/>
  <c r="EX152" i="4"/>
  <c r="ER152" i="4"/>
  <c r="EF152" i="4"/>
  <c r="EL152" i="4"/>
  <c r="DZ152" i="4"/>
  <c r="CV152" i="4"/>
  <c r="CP152" i="4"/>
  <c r="DN152" i="4"/>
  <c r="DB152" i="4"/>
  <c r="BX152" i="4"/>
  <c r="DT152" i="4"/>
  <c r="CD152" i="4"/>
  <c r="BL152" i="4"/>
  <c r="AZ152" i="4"/>
  <c r="AT152" i="4"/>
  <c r="V152" i="4"/>
  <c r="BF152" i="4"/>
  <c r="AB152" i="4"/>
  <c r="FD144" i="4"/>
  <c r="EX144" i="4"/>
  <c r="EF144" i="4"/>
  <c r="ER144" i="4"/>
  <c r="EL144" i="4"/>
  <c r="DZ144" i="4"/>
  <c r="CV144" i="4"/>
  <c r="CP144" i="4"/>
  <c r="DT144" i="4"/>
  <c r="DN144" i="4"/>
  <c r="DB144" i="4"/>
  <c r="BX144" i="4"/>
  <c r="CD144" i="4"/>
  <c r="BL144" i="4"/>
  <c r="AZ144" i="4"/>
  <c r="AT144" i="4"/>
  <c r="V144" i="4"/>
  <c r="BF144" i="4"/>
  <c r="AB144" i="4"/>
  <c r="FD136" i="4"/>
  <c r="EX136" i="4"/>
  <c r="ER136" i="4"/>
  <c r="EF136" i="4"/>
  <c r="EL136" i="4"/>
  <c r="DZ136" i="4"/>
  <c r="CV136" i="4"/>
  <c r="CP136" i="4"/>
  <c r="DN136" i="4"/>
  <c r="DB136" i="4"/>
  <c r="DT136" i="4"/>
  <c r="BX136" i="4"/>
  <c r="CD136" i="4"/>
  <c r="BL136" i="4"/>
  <c r="AZ136" i="4"/>
  <c r="AT136" i="4"/>
  <c r="V136" i="4"/>
  <c r="BF136" i="4"/>
  <c r="AB136" i="4"/>
  <c r="FD128" i="4"/>
  <c r="EX128" i="4"/>
  <c r="EF128" i="4"/>
  <c r="EL128" i="4"/>
  <c r="ER128" i="4"/>
  <c r="DZ128" i="4"/>
  <c r="CV128" i="4"/>
  <c r="CP128" i="4"/>
  <c r="DT128" i="4"/>
  <c r="DN128" i="4"/>
  <c r="DB128" i="4"/>
  <c r="BX128" i="4"/>
  <c r="CD128" i="4"/>
  <c r="BL128" i="4"/>
  <c r="AZ128" i="4"/>
  <c r="AT128" i="4"/>
  <c r="V128" i="4"/>
  <c r="BF128" i="4"/>
  <c r="AB128" i="4"/>
  <c r="FD120" i="4"/>
  <c r="EX120" i="4"/>
  <c r="ER120" i="4"/>
  <c r="EF120" i="4"/>
  <c r="EL120" i="4"/>
  <c r="DZ120" i="4"/>
  <c r="CV120" i="4"/>
  <c r="CP120" i="4"/>
  <c r="DN120" i="4"/>
  <c r="DB120" i="4"/>
  <c r="BX120" i="4"/>
  <c r="CD120" i="4"/>
  <c r="BL120" i="4"/>
  <c r="AZ120" i="4"/>
  <c r="AT120" i="4"/>
  <c r="V120" i="4"/>
  <c r="BF120" i="4"/>
  <c r="AB120" i="4"/>
  <c r="DT120" i="4"/>
  <c r="FD108" i="4"/>
  <c r="ER108" i="4"/>
  <c r="EX108" i="4"/>
  <c r="EF108" i="4"/>
  <c r="DZ108" i="4"/>
  <c r="EL108" i="4"/>
  <c r="DT108" i="4"/>
  <c r="CV108" i="4"/>
  <c r="CP108" i="4"/>
  <c r="DN108" i="4"/>
  <c r="DB108" i="4"/>
  <c r="CD108" i="4"/>
  <c r="BX108" i="4"/>
  <c r="BL108" i="4"/>
  <c r="AZ108" i="4"/>
  <c r="BF108" i="4"/>
  <c r="AT108" i="4"/>
  <c r="V108" i="4"/>
  <c r="AB108" i="4"/>
  <c r="FD100" i="4"/>
  <c r="EF100" i="4"/>
  <c r="EX100" i="4"/>
  <c r="EL100" i="4"/>
  <c r="DZ100" i="4"/>
  <c r="CV100" i="4"/>
  <c r="CP100" i="4"/>
  <c r="ER100" i="4"/>
  <c r="DT100" i="4"/>
  <c r="DN100" i="4"/>
  <c r="DB100" i="4"/>
  <c r="CD100" i="4"/>
  <c r="BX100" i="4"/>
  <c r="BL100" i="4"/>
  <c r="AZ100" i="4"/>
  <c r="BF100" i="4"/>
  <c r="AT100" i="4"/>
  <c r="V100" i="4"/>
  <c r="AB100" i="4"/>
  <c r="FD92" i="4"/>
  <c r="ER92" i="4"/>
  <c r="EX92" i="4"/>
  <c r="EF92" i="4"/>
  <c r="DZ92" i="4"/>
  <c r="EL92" i="4"/>
  <c r="DT92" i="4"/>
  <c r="CV92" i="4"/>
  <c r="CP92" i="4"/>
  <c r="DN92" i="4"/>
  <c r="DB92" i="4"/>
  <c r="CD92" i="4"/>
  <c r="BX92" i="4"/>
  <c r="BL92" i="4"/>
  <c r="AZ92" i="4"/>
  <c r="BF92" i="4"/>
  <c r="AT92" i="4"/>
  <c r="V92" i="4"/>
  <c r="AB92" i="4"/>
  <c r="FD84" i="4"/>
  <c r="EF84" i="4"/>
  <c r="EX84" i="4"/>
  <c r="ER84" i="4"/>
  <c r="EL84" i="4"/>
  <c r="DZ84" i="4"/>
  <c r="CV84" i="4"/>
  <c r="CP84" i="4"/>
  <c r="DT84" i="4"/>
  <c r="DN84" i="4"/>
  <c r="DB84" i="4"/>
  <c r="CD84" i="4"/>
  <c r="BX84" i="4"/>
  <c r="BL84" i="4"/>
  <c r="AZ84" i="4"/>
  <c r="BF84" i="4"/>
  <c r="AT84" i="4"/>
  <c r="V84" i="4"/>
  <c r="AB84" i="4"/>
  <c r="FD76" i="4"/>
  <c r="EX76" i="4"/>
  <c r="EF76" i="4"/>
  <c r="ER76" i="4"/>
  <c r="DZ76" i="4"/>
  <c r="EL76" i="4"/>
  <c r="DT76" i="4"/>
  <c r="CV76" i="4"/>
  <c r="CP76" i="4"/>
  <c r="DN76" i="4"/>
  <c r="DB76" i="4"/>
  <c r="CD76" i="4"/>
  <c r="BX76" i="4"/>
  <c r="BL76" i="4"/>
  <c r="AZ76" i="4"/>
  <c r="BF76" i="4"/>
  <c r="AT76" i="4"/>
  <c r="V76" i="4"/>
  <c r="AB76" i="4"/>
  <c r="FD72" i="4"/>
  <c r="EX72" i="4"/>
  <c r="ER72" i="4"/>
  <c r="EF72" i="4"/>
  <c r="EL72" i="4"/>
  <c r="DZ72" i="4"/>
  <c r="CV72" i="4"/>
  <c r="CP72" i="4"/>
  <c r="DN72" i="4"/>
  <c r="DB72" i="4"/>
  <c r="DT72" i="4"/>
  <c r="BX72" i="4"/>
  <c r="CD72" i="4"/>
  <c r="BL72" i="4"/>
  <c r="AZ72" i="4"/>
  <c r="V72" i="4"/>
  <c r="AT72" i="4"/>
  <c r="BF72" i="4"/>
  <c r="AB72" i="4"/>
  <c r="FD64" i="4"/>
  <c r="EX64" i="4"/>
  <c r="ER64" i="4"/>
  <c r="EF64" i="4"/>
  <c r="EL64" i="4"/>
  <c r="DZ64" i="4"/>
  <c r="DN64" i="4"/>
  <c r="CV64" i="4"/>
  <c r="CP64" i="4"/>
  <c r="DT64" i="4"/>
  <c r="DB64" i="4"/>
  <c r="BX64" i="4"/>
  <c r="CD64" i="4"/>
  <c r="BL64" i="4"/>
  <c r="AZ64" i="4"/>
  <c r="V64" i="4"/>
  <c r="BF64" i="4"/>
  <c r="AB64" i="4"/>
  <c r="AT64" i="4"/>
  <c r="FD56" i="4"/>
  <c r="EX56" i="4"/>
  <c r="ER56" i="4"/>
  <c r="EF56" i="4"/>
  <c r="EL56" i="4"/>
  <c r="DZ56" i="4"/>
  <c r="DN56" i="4"/>
  <c r="CV56" i="4"/>
  <c r="CP56" i="4"/>
  <c r="DB56" i="4"/>
  <c r="BX56" i="4"/>
  <c r="CD56" i="4"/>
  <c r="BL56" i="4"/>
  <c r="AZ56" i="4"/>
  <c r="V56" i="4"/>
  <c r="AT56" i="4"/>
  <c r="DT56" i="4"/>
  <c r="BF56" i="4"/>
  <c r="AB56" i="4"/>
  <c r="FD48" i="4"/>
  <c r="EX48" i="4"/>
  <c r="ER48" i="4"/>
  <c r="EF48" i="4"/>
  <c r="EL48" i="4"/>
  <c r="DZ48" i="4"/>
  <c r="DN48" i="4"/>
  <c r="CV48" i="4"/>
  <c r="CP48" i="4"/>
  <c r="DT48" i="4"/>
  <c r="DB48" i="4"/>
  <c r="BX48" i="4"/>
  <c r="CD48" i="4"/>
  <c r="BL48" i="4"/>
  <c r="AZ48" i="4"/>
  <c r="V48" i="4"/>
  <c r="BF48" i="4"/>
  <c r="AB48" i="4"/>
  <c r="AT48" i="4"/>
  <c r="FD44" i="4"/>
  <c r="EX44" i="4"/>
  <c r="EF44" i="4"/>
  <c r="ER44" i="4"/>
  <c r="DZ44" i="4"/>
  <c r="DN44" i="4"/>
  <c r="EL44" i="4"/>
  <c r="DT44" i="4"/>
  <c r="CV44" i="4"/>
  <c r="CP44" i="4"/>
  <c r="DB44" i="4"/>
  <c r="CD44" i="4"/>
  <c r="BX44" i="4"/>
  <c r="BL44" i="4"/>
  <c r="AZ44" i="4"/>
  <c r="BF44" i="4"/>
  <c r="AT44" i="4"/>
  <c r="V44" i="4"/>
  <c r="AB44" i="4"/>
  <c r="FD36" i="4"/>
  <c r="EF36" i="4"/>
  <c r="EX36" i="4"/>
  <c r="EL36" i="4"/>
  <c r="DZ36" i="4"/>
  <c r="DN36" i="4"/>
  <c r="ER36" i="4"/>
  <c r="CV36" i="4"/>
  <c r="CP36" i="4"/>
  <c r="DT36" i="4"/>
  <c r="DB36" i="4"/>
  <c r="CD36" i="4"/>
  <c r="BX36" i="4"/>
  <c r="BL36" i="4"/>
  <c r="AZ36" i="4"/>
  <c r="BF36" i="4"/>
  <c r="V36" i="4"/>
  <c r="AT36" i="4"/>
  <c r="AB36" i="4"/>
  <c r="FD28" i="4"/>
  <c r="EX28" i="4"/>
  <c r="EF28" i="4"/>
  <c r="ER28" i="4"/>
  <c r="DZ28" i="4"/>
  <c r="DN28" i="4"/>
  <c r="EL28" i="4"/>
  <c r="DT28" i="4"/>
  <c r="CV28" i="4"/>
  <c r="CP28" i="4"/>
  <c r="DB28" i="4"/>
  <c r="CD28" i="4"/>
  <c r="BX28" i="4"/>
  <c r="BL28" i="4"/>
  <c r="AZ28" i="4"/>
  <c r="BF28" i="4"/>
  <c r="AT28" i="4"/>
  <c r="V28" i="4"/>
  <c r="AB28" i="4"/>
  <c r="FD16" i="4"/>
  <c r="EX16" i="4"/>
  <c r="ER16" i="4"/>
  <c r="EF16" i="4"/>
  <c r="EL16" i="4"/>
  <c r="DZ16" i="4"/>
  <c r="DN16" i="4"/>
  <c r="CV16" i="4"/>
  <c r="CP16" i="4"/>
  <c r="DT16" i="4"/>
  <c r="DB16" i="4"/>
  <c r="BX16" i="4"/>
  <c r="CD16" i="4"/>
  <c r="BL16" i="4"/>
  <c r="AZ16" i="4"/>
  <c r="V16" i="4"/>
  <c r="BF16" i="4"/>
  <c r="AB16" i="4"/>
  <c r="AT16" i="4"/>
  <c r="FD231" i="4"/>
  <c r="EX231" i="4"/>
  <c r="ER231" i="4"/>
  <c r="DZ231" i="4"/>
  <c r="EL231" i="4"/>
  <c r="EF231" i="4"/>
  <c r="DT231" i="4"/>
  <c r="DN231" i="4"/>
  <c r="DB231" i="4"/>
  <c r="CD231" i="4"/>
  <c r="CV231" i="4"/>
  <c r="CP231" i="4"/>
  <c r="BL231" i="4"/>
  <c r="BX231" i="4"/>
  <c r="BF231" i="4"/>
  <c r="AZ231" i="4"/>
  <c r="AB231" i="4"/>
  <c r="V231" i="4"/>
  <c r="AT231" i="4"/>
  <c r="FD227" i="4"/>
  <c r="EX227" i="4"/>
  <c r="ER227" i="4"/>
  <c r="EL227" i="4"/>
  <c r="DZ227" i="4"/>
  <c r="DT227" i="4"/>
  <c r="EF227" i="4"/>
  <c r="DN227" i="4"/>
  <c r="DB227" i="4"/>
  <c r="CD227" i="4"/>
  <c r="BL227" i="4"/>
  <c r="BX227" i="4"/>
  <c r="CV227" i="4"/>
  <c r="AB227" i="4"/>
  <c r="AZ227" i="4"/>
  <c r="CP227" i="4"/>
  <c r="BF227" i="4"/>
  <c r="AT227" i="4"/>
  <c r="V227" i="4"/>
  <c r="FD223" i="4"/>
  <c r="EX223" i="4"/>
  <c r="ER223" i="4"/>
  <c r="EF223" i="4"/>
  <c r="DZ223" i="4"/>
  <c r="DT223" i="4"/>
  <c r="DN223" i="4"/>
  <c r="DB223" i="4"/>
  <c r="CD223" i="4"/>
  <c r="EL223" i="4"/>
  <c r="CP223" i="4"/>
  <c r="BL223" i="4"/>
  <c r="CV223" i="4"/>
  <c r="BF223" i="4"/>
  <c r="AB223" i="4"/>
  <c r="BX223" i="4"/>
  <c r="AZ223" i="4"/>
  <c r="AT223" i="4"/>
  <c r="V223" i="4"/>
  <c r="FD219" i="4"/>
  <c r="EX219" i="4"/>
  <c r="ER219" i="4"/>
  <c r="EL219" i="4"/>
  <c r="DZ219" i="4"/>
  <c r="EF219" i="4"/>
  <c r="DT219" i="4"/>
  <c r="DN219" i="4"/>
  <c r="DB219" i="4"/>
  <c r="CD219" i="4"/>
  <c r="CV219" i="4"/>
  <c r="BL219" i="4"/>
  <c r="AZ219" i="4"/>
  <c r="AB219" i="4"/>
  <c r="CP219" i="4"/>
  <c r="BX219" i="4"/>
  <c r="AT219" i="4"/>
  <c r="V219" i="4"/>
  <c r="BF219" i="4"/>
  <c r="FD215" i="4"/>
  <c r="EX215" i="4"/>
  <c r="ER215" i="4"/>
  <c r="DZ215" i="4"/>
  <c r="EL215" i="4"/>
  <c r="EF215" i="4"/>
  <c r="DT215" i="4"/>
  <c r="DN215" i="4"/>
  <c r="DB215" i="4"/>
  <c r="CD215" i="4"/>
  <c r="CV215" i="4"/>
  <c r="CP215" i="4"/>
  <c r="BL215" i="4"/>
  <c r="BX215" i="4"/>
  <c r="BF215" i="4"/>
  <c r="AZ215" i="4"/>
  <c r="AB215" i="4"/>
  <c r="V215" i="4"/>
  <c r="AT215" i="4"/>
  <c r="FD211" i="4"/>
  <c r="EX211" i="4"/>
  <c r="ER211" i="4"/>
  <c r="EL211" i="4"/>
  <c r="DZ211" i="4"/>
  <c r="DT211" i="4"/>
  <c r="DN211" i="4"/>
  <c r="DB211" i="4"/>
  <c r="CD211" i="4"/>
  <c r="EF211" i="4"/>
  <c r="BL211" i="4"/>
  <c r="CV211" i="4"/>
  <c r="BX211" i="4"/>
  <c r="CP211" i="4"/>
  <c r="AB211" i="4"/>
  <c r="AZ211" i="4"/>
  <c r="AT211" i="4"/>
  <c r="BF211" i="4"/>
  <c r="V211" i="4"/>
  <c r="FD207" i="4"/>
  <c r="EX207" i="4"/>
  <c r="ER207" i="4"/>
  <c r="EF207" i="4"/>
  <c r="DZ207" i="4"/>
  <c r="DT207" i="4"/>
  <c r="EL207" i="4"/>
  <c r="DN207" i="4"/>
  <c r="DB207" i="4"/>
  <c r="CD207" i="4"/>
  <c r="CP207" i="4"/>
  <c r="BL207" i="4"/>
  <c r="CV207" i="4"/>
  <c r="BX207" i="4"/>
  <c r="BF207" i="4"/>
  <c r="AB207" i="4"/>
  <c r="AZ207" i="4"/>
  <c r="V207" i="4"/>
  <c r="AT207" i="4"/>
  <c r="FD203" i="4"/>
  <c r="EX203" i="4"/>
  <c r="ER203" i="4"/>
  <c r="EL203" i="4"/>
  <c r="DZ203" i="4"/>
  <c r="EF203" i="4"/>
  <c r="DT203" i="4"/>
  <c r="DN203" i="4"/>
  <c r="DB203" i="4"/>
  <c r="CD203" i="4"/>
  <c r="CV203" i="4"/>
  <c r="BL203" i="4"/>
  <c r="CP203" i="4"/>
  <c r="AZ203" i="4"/>
  <c r="AB203" i="4"/>
  <c r="BX203" i="4"/>
  <c r="BF203" i="4"/>
  <c r="AT203" i="4"/>
  <c r="V203" i="4"/>
  <c r="FD199" i="4"/>
  <c r="EX199" i="4"/>
  <c r="ER199" i="4"/>
  <c r="DZ199" i="4"/>
  <c r="EL199" i="4"/>
  <c r="EF199" i="4"/>
  <c r="DT199" i="4"/>
  <c r="DN199" i="4"/>
  <c r="DB199" i="4"/>
  <c r="CD199" i="4"/>
  <c r="CV199" i="4"/>
  <c r="CP199" i="4"/>
  <c r="BL199" i="4"/>
  <c r="BX199" i="4"/>
  <c r="BF199" i="4"/>
  <c r="AZ199" i="4"/>
  <c r="AB199" i="4"/>
  <c r="V199" i="4"/>
  <c r="AT199" i="4"/>
  <c r="FD195" i="4"/>
  <c r="EX195" i="4"/>
  <c r="ER195" i="4"/>
  <c r="EL195" i="4"/>
  <c r="DZ195" i="4"/>
  <c r="DT195" i="4"/>
  <c r="DN195" i="4"/>
  <c r="DB195" i="4"/>
  <c r="CD195" i="4"/>
  <c r="EF195" i="4"/>
  <c r="BL195" i="4"/>
  <c r="BX195" i="4"/>
  <c r="AB195" i="4"/>
  <c r="AZ195" i="4"/>
  <c r="CV195" i="4"/>
  <c r="CP195" i="4"/>
  <c r="BF195" i="4"/>
  <c r="AT195" i="4"/>
  <c r="V195" i="4"/>
  <c r="FD191" i="4"/>
  <c r="EX191" i="4"/>
  <c r="ER191" i="4"/>
  <c r="EF191" i="4"/>
  <c r="DZ191" i="4"/>
  <c r="DT191" i="4"/>
  <c r="EL191" i="4"/>
  <c r="DN191" i="4"/>
  <c r="DB191" i="4"/>
  <c r="CD191" i="4"/>
  <c r="CP191" i="4"/>
  <c r="BL191" i="4"/>
  <c r="CV191" i="4"/>
  <c r="BF191" i="4"/>
  <c r="AB191" i="4"/>
  <c r="BX191" i="4"/>
  <c r="AZ191" i="4"/>
  <c r="AT191" i="4"/>
  <c r="V191" i="4"/>
  <c r="FD187" i="4"/>
  <c r="EX187" i="4"/>
  <c r="ER187" i="4"/>
  <c r="EL187" i="4"/>
  <c r="DZ187" i="4"/>
  <c r="EF187" i="4"/>
  <c r="DT187" i="4"/>
  <c r="DN187" i="4"/>
  <c r="DB187" i="4"/>
  <c r="CD187" i="4"/>
  <c r="CV187" i="4"/>
  <c r="BL187" i="4"/>
  <c r="AZ187" i="4"/>
  <c r="AB187" i="4"/>
  <c r="CP187" i="4"/>
  <c r="BX187" i="4"/>
  <c r="AT187" i="4"/>
  <c r="V187" i="4"/>
  <c r="BF187" i="4"/>
  <c r="FD183" i="4"/>
  <c r="EX183" i="4"/>
  <c r="ER183" i="4"/>
  <c r="EF183" i="4"/>
  <c r="DZ183" i="4"/>
  <c r="EL183" i="4"/>
  <c r="DT183" i="4"/>
  <c r="DN183" i="4"/>
  <c r="DB183" i="4"/>
  <c r="CD183" i="4"/>
  <c r="CV183" i="4"/>
  <c r="CP183" i="4"/>
  <c r="BL183" i="4"/>
  <c r="BX183" i="4"/>
  <c r="BF183" i="4"/>
  <c r="AZ183" i="4"/>
  <c r="AB183" i="4"/>
  <c r="V183" i="4"/>
  <c r="AT183" i="4"/>
  <c r="FD179" i="4"/>
  <c r="EX179" i="4"/>
  <c r="EF179" i="4"/>
  <c r="ER179" i="4"/>
  <c r="EL179" i="4"/>
  <c r="DZ179" i="4"/>
  <c r="DT179" i="4"/>
  <c r="DN179" i="4"/>
  <c r="DB179" i="4"/>
  <c r="CD179" i="4"/>
  <c r="BL179" i="4"/>
  <c r="BX179" i="4"/>
  <c r="CP179" i="4"/>
  <c r="AB179" i="4"/>
  <c r="CV179" i="4"/>
  <c r="AZ179" i="4"/>
  <c r="BF179" i="4"/>
  <c r="AT179" i="4"/>
  <c r="V179" i="4"/>
  <c r="FD175" i="4"/>
  <c r="EX175" i="4"/>
  <c r="EF175" i="4"/>
  <c r="DZ175" i="4"/>
  <c r="ER175" i="4"/>
  <c r="DT175" i="4"/>
  <c r="DN175" i="4"/>
  <c r="DB175" i="4"/>
  <c r="CD175" i="4"/>
  <c r="EL175" i="4"/>
  <c r="CP175" i="4"/>
  <c r="BL175" i="4"/>
  <c r="CV175" i="4"/>
  <c r="BX175" i="4"/>
  <c r="BF175" i="4"/>
  <c r="AB175" i="4"/>
  <c r="V175" i="4"/>
  <c r="AT175" i="4"/>
  <c r="AZ175" i="4"/>
  <c r="FD171" i="4"/>
  <c r="EX171" i="4"/>
  <c r="EF171" i="4"/>
  <c r="EL171" i="4"/>
  <c r="ER171" i="4"/>
  <c r="DZ171" i="4"/>
  <c r="DT171" i="4"/>
  <c r="DN171" i="4"/>
  <c r="DB171" i="4"/>
  <c r="CD171" i="4"/>
  <c r="CV171" i="4"/>
  <c r="BL171" i="4"/>
  <c r="CP171" i="4"/>
  <c r="AZ171" i="4"/>
  <c r="AB171" i="4"/>
  <c r="BX171" i="4"/>
  <c r="BF171" i="4"/>
  <c r="AT171" i="4"/>
  <c r="V171" i="4"/>
  <c r="FD167" i="4"/>
  <c r="EX167" i="4"/>
  <c r="ER167" i="4"/>
  <c r="EF167" i="4"/>
  <c r="DZ167" i="4"/>
  <c r="EL167" i="4"/>
  <c r="DT167" i="4"/>
  <c r="DN167" i="4"/>
  <c r="DB167" i="4"/>
  <c r="CD167" i="4"/>
  <c r="CV167" i="4"/>
  <c r="CP167" i="4"/>
  <c r="BL167" i="4"/>
  <c r="BX167" i="4"/>
  <c r="BF167" i="4"/>
  <c r="AZ167" i="4"/>
  <c r="AB167" i="4"/>
  <c r="V167" i="4"/>
  <c r="AT167" i="4"/>
  <c r="FD163" i="4"/>
  <c r="EX163" i="4"/>
  <c r="EF163" i="4"/>
  <c r="ER163" i="4"/>
  <c r="EL163" i="4"/>
  <c r="DZ163" i="4"/>
  <c r="DT163" i="4"/>
  <c r="DN163" i="4"/>
  <c r="DB163" i="4"/>
  <c r="CD163" i="4"/>
  <c r="BL163" i="4"/>
  <c r="BX163" i="4"/>
  <c r="CP163" i="4"/>
  <c r="CV163" i="4"/>
  <c r="AB163" i="4"/>
  <c r="AZ163" i="4"/>
  <c r="BF163" i="4"/>
  <c r="V163" i="4"/>
  <c r="AT163" i="4"/>
  <c r="FD159" i="4"/>
  <c r="EX159" i="4"/>
  <c r="EF159" i="4"/>
  <c r="ER159" i="4"/>
  <c r="DZ159" i="4"/>
  <c r="DT159" i="4"/>
  <c r="DN159" i="4"/>
  <c r="DB159" i="4"/>
  <c r="CD159" i="4"/>
  <c r="EL159" i="4"/>
  <c r="CP159" i="4"/>
  <c r="BL159" i="4"/>
  <c r="CV159" i="4"/>
  <c r="BF159" i="4"/>
  <c r="AB159" i="4"/>
  <c r="BX159" i="4"/>
  <c r="V159" i="4"/>
  <c r="AZ159" i="4"/>
  <c r="AT159" i="4"/>
  <c r="FD155" i="4"/>
  <c r="EX155" i="4"/>
  <c r="EF155" i="4"/>
  <c r="ER155" i="4"/>
  <c r="EL155" i="4"/>
  <c r="DZ155" i="4"/>
  <c r="DT155" i="4"/>
  <c r="DN155" i="4"/>
  <c r="DB155" i="4"/>
  <c r="CD155" i="4"/>
  <c r="CV155" i="4"/>
  <c r="BL155" i="4"/>
  <c r="AZ155" i="4"/>
  <c r="AB155" i="4"/>
  <c r="CP155" i="4"/>
  <c r="BX155" i="4"/>
  <c r="AT155" i="4"/>
  <c r="V155" i="4"/>
  <c r="BF155" i="4"/>
  <c r="FD151" i="4"/>
  <c r="EX151" i="4"/>
  <c r="ER151" i="4"/>
  <c r="EF151" i="4"/>
  <c r="DZ151" i="4"/>
  <c r="EL151" i="4"/>
  <c r="DT151" i="4"/>
  <c r="DN151" i="4"/>
  <c r="DB151" i="4"/>
  <c r="CD151" i="4"/>
  <c r="CV151" i="4"/>
  <c r="CP151" i="4"/>
  <c r="BL151" i="4"/>
  <c r="BX151" i="4"/>
  <c r="BF151" i="4"/>
  <c r="AZ151" i="4"/>
  <c r="AB151" i="4"/>
  <c r="V151" i="4"/>
  <c r="AT151" i="4"/>
  <c r="FD147" i="4"/>
  <c r="EX147" i="4"/>
  <c r="EF147" i="4"/>
  <c r="ER147" i="4"/>
  <c r="EL147" i="4"/>
  <c r="DZ147" i="4"/>
  <c r="DT147" i="4"/>
  <c r="DN147" i="4"/>
  <c r="DB147" i="4"/>
  <c r="CD147" i="4"/>
  <c r="BL147" i="4"/>
  <c r="CV147" i="4"/>
  <c r="BX147" i="4"/>
  <c r="CP147" i="4"/>
  <c r="AB147" i="4"/>
  <c r="AZ147" i="4"/>
  <c r="AT147" i="4"/>
  <c r="BF147" i="4"/>
  <c r="V147" i="4"/>
  <c r="FD143" i="4"/>
  <c r="EX143" i="4"/>
  <c r="EF143" i="4"/>
  <c r="DZ143" i="4"/>
  <c r="DT143" i="4"/>
  <c r="ER143" i="4"/>
  <c r="EL143" i="4"/>
  <c r="DN143" i="4"/>
  <c r="DB143" i="4"/>
  <c r="CD143" i="4"/>
  <c r="CP143" i="4"/>
  <c r="BL143" i="4"/>
  <c r="CV143" i="4"/>
  <c r="BF143" i="4"/>
  <c r="AB143" i="4"/>
  <c r="BX143" i="4"/>
  <c r="AZ143" i="4"/>
  <c r="AT143" i="4"/>
  <c r="V143" i="4"/>
  <c r="FD139" i="4"/>
  <c r="EX139" i="4"/>
  <c r="EF139" i="4"/>
  <c r="EL139" i="4"/>
  <c r="DZ139" i="4"/>
  <c r="ER139" i="4"/>
  <c r="DT139" i="4"/>
  <c r="DN139" i="4"/>
  <c r="DB139" i="4"/>
  <c r="CD139" i="4"/>
  <c r="CV139" i="4"/>
  <c r="BL139" i="4"/>
  <c r="CP139" i="4"/>
  <c r="AZ139" i="4"/>
  <c r="AB139" i="4"/>
  <c r="BX139" i="4"/>
  <c r="BF139" i="4"/>
  <c r="AT139" i="4"/>
  <c r="V139" i="4"/>
  <c r="FD135" i="4"/>
  <c r="EX135" i="4"/>
  <c r="ER135" i="4"/>
  <c r="EF135" i="4"/>
  <c r="DZ135" i="4"/>
  <c r="EL135" i="4"/>
  <c r="DT135" i="4"/>
  <c r="DN135" i="4"/>
  <c r="DB135" i="4"/>
  <c r="CD135" i="4"/>
  <c r="CV135" i="4"/>
  <c r="CP135" i="4"/>
  <c r="BL135" i="4"/>
  <c r="BX135" i="4"/>
  <c r="BF135" i="4"/>
  <c r="AZ135" i="4"/>
  <c r="AB135" i="4"/>
  <c r="V135" i="4"/>
  <c r="AT135" i="4"/>
  <c r="FD131" i="4"/>
  <c r="EF131" i="4"/>
  <c r="ER131" i="4"/>
  <c r="EX131" i="4"/>
  <c r="EL131" i="4"/>
  <c r="DZ131" i="4"/>
  <c r="DT131" i="4"/>
  <c r="DN131" i="4"/>
  <c r="DB131" i="4"/>
  <c r="CD131" i="4"/>
  <c r="BL131" i="4"/>
  <c r="BX131" i="4"/>
  <c r="AB131" i="4"/>
  <c r="AZ131" i="4"/>
  <c r="CV131" i="4"/>
  <c r="CP131" i="4"/>
  <c r="BF131" i="4"/>
  <c r="AT131" i="4"/>
  <c r="V131" i="4"/>
  <c r="FD127" i="4"/>
  <c r="EX127" i="4"/>
  <c r="EF127" i="4"/>
  <c r="ER127" i="4"/>
  <c r="DZ127" i="4"/>
  <c r="DT127" i="4"/>
  <c r="EL127" i="4"/>
  <c r="DN127" i="4"/>
  <c r="DB127" i="4"/>
  <c r="CD127" i="4"/>
  <c r="CP127" i="4"/>
  <c r="BL127" i="4"/>
  <c r="CV127" i="4"/>
  <c r="BX127" i="4"/>
  <c r="BF127" i="4"/>
  <c r="AB127" i="4"/>
  <c r="V127" i="4"/>
  <c r="AZ127" i="4"/>
  <c r="AT127" i="4"/>
  <c r="FD123" i="4"/>
  <c r="EX123" i="4"/>
  <c r="EF123" i="4"/>
  <c r="ER123" i="4"/>
  <c r="EL123" i="4"/>
  <c r="DZ123" i="4"/>
  <c r="DT123" i="4"/>
  <c r="DN123" i="4"/>
  <c r="DB123" i="4"/>
  <c r="CD123" i="4"/>
  <c r="CV123" i="4"/>
  <c r="BL123" i="4"/>
  <c r="AZ123" i="4"/>
  <c r="AB123" i="4"/>
  <c r="CP123" i="4"/>
  <c r="BX123" i="4"/>
  <c r="AT123" i="4"/>
  <c r="V123" i="4"/>
  <c r="BF123" i="4"/>
  <c r="FD119" i="4"/>
  <c r="EX119" i="4"/>
  <c r="ER119" i="4"/>
  <c r="EF119" i="4"/>
  <c r="DZ119" i="4"/>
  <c r="EL119" i="4"/>
  <c r="DT119" i="4"/>
  <c r="DN119" i="4"/>
  <c r="DB119" i="4"/>
  <c r="CD119" i="4"/>
  <c r="CV119" i="4"/>
  <c r="CP119" i="4"/>
  <c r="BL119" i="4"/>
  <c r="BX119" i="4"/>
  <c r="BF119" i="4"/>
  <c r="AZ119" i="4"/>
  <c r="AB119" i="4"/>
  <c r="V119" i="4"/>
  <c r="AT119" i="4"/>
  <c r="FD115" i="4"/>
  <c r="EF115" i="4"/>
  <c r="ER115" i="4"/>
  <c r="EX115" i="4"/>
  <c r="EL115" i="4"/>
  <c r="DZ115" i="4"/>
  <c r="DT115" i="4"/>
  <c r="DN115" i="4"/>
  <c r="DB115" i="4"/>
  <c r="CD115" i="4"/>
  <c r="BL115" i="4"/>
  <c r="BX115" i="4"/>
  <c r="CP115" i="4"/>
  <c r="AB115" i="4"/>
  <c r="CV115" i="4"/>
  <c r="AZ115" i="4"/>
  <c r="BF115" i="4"/>
  <c r="AT115" i="4"/>
  <c r="V115" i="4"/>
  <c r="FD111" i="4"/>
  <c r="EX111" i="4"/>
  <c r="EF111" i="4"/>
  <c r="DZ111" i="4"/>
  <c r="ER111" i="4"/>
  <c r="DT111" i="4"/>
  <c r="DN111" i="4"/>
  <c r="DB111" i="4"/>
  <c r="CD111" i="4"/>
  <c r="EL111" i="4"/>
  <c r="CP111" i="4"/>
  <c r="BL111" i="4"/>
  <c r="CV111" i="4"/>
  <c r="BF111" i="4"/>
  <c r="AB111" i="4"/>
  <c r="BX111" i="4"/>
  <c r="AT111" i="4"/>
  <c r="AZ111" i="4"/>
  <c r="V111" i="4"/>
  <c r="FD107" i="4"/>
  <c r="EX107" i="4"/>
  <c r="EF107" i="4"/>
  <c r="EL107" i="4"/>
  <c r="ER107" i="4"/>
  <c r="DZ107" i="4"/>
  <c r="DT107" i="4"/>
  <c r="DN107" i="4"/>
  <c r="DB107" i="4"/>
  <c r="CD107" i="4"/>
  <c r="CV107" i="4"/>
  <c r="BL107" i="4"/>
  <c r="CP107" i="4"/>
  <c r="AZ107" i="4"/>
  <c r="AB107" i="4"/>
  <c r="BX107" i="4"/>
  <c r="BF107" i="4"/>
  <c r="AT107" i="4"/>
  <c r="V107" i="4"/>
  <c r="FD103" i="4"/>
  <c r="EX103" i="4"/>
  <c r="ER103" i="4"/>
  <c r="EF103" i="4"/>
  <c r="DZ103" i="4"/>
  <c r="EL103" i="4"/>
  <c r="DT103" i="4"/>
  <c r="DN103" i="4"/>
  <c r="DB103" i="4"/>
  <c r="CD103" i="4"/>
  <c r="CV103" i="4"/>
  <c r="CP103" i="4"/>
  <c r="BL103" i="4"/>
  <c r="BX103" i="4"/>
  <c r="BF103" i="4"/>
  <c r="AZ103" i="4"/>
  <c r="AB103" i="4"/>
  <c r="V103" i="4"/>
  <c r="AT103" i="4"/>
  <c r="FD99" i="4"/>
  <c r="EF99" i="4"/>
  <c r="ER99" i="4"/>
  <c r="EX99" i="4"/>
  <c r="EL99" i="4"/>
  <c r="DZ99" i="4"/>
  <c r="DT99" i="4"/>
  <c r="DN99" i="4"/>
  <c r="DB99" i="4"/>
  <c r="CD99" i="4"/>
  <c r="BL99" i="4"/>
  <c r="BX99" i="4"/>
  <c r="CV99" i="4"/>
  <c r="AB99" i="4"/>
  <c r="AZ99" i="4"/>
  <c r="CP99" i="4"/>
  <c r="BF99" i="4"/>
  <c r="AT99" i="4"/>
  <c r="V99" i="4"/>
  <c r="FD95" i="4"/>
  <c r="EX95" i="4"/>
  <c r="EF95" i="4"/>
  <c r="ER95" i="4"/>
  <c r="DZ95" i="4"/>
  <c r="DT95" i="4"/>
  <c r="DN95" i="4"/>
  <c r="DB95" i="4"/>
  <c r="CD95" i="4"/>
  <c r="EL95" i="4"/>
  <c r="CP95" i="4"/>
  <c r="BL95" i="4"/>
  <c r="CV95" i="4"/>
  <c r="BX95" i="4"/>
  <c r="BF95" i="4"/>
  <c r="AB95" i="4"/>
  <c r="V95" i="4"/>
  <c r="AZ95" i="4"/>
  <c r="AT95" i="4"/>
  <c r="FD91" i="4"/>
  <c r="EX91" i="4"/>
  <c r="EF91" i="4"/>
  <c r="ER91" i="4"/>
  <c r="EL91" i="4"/>
  <c r="DZ91" i="4"/>
  <c r="DT91" i="4"/>
  <c r="DN91" i="4"/>
  <c r="DB91" i="4"/>
  <c r="CD91" i="4"/>
  <c r="CV91" i="4"/>
  <c r="BL91" i="4"/>
  <c r="AZ91" i="4"/>
  <c r="AB91" i="4"/>
  <c r="CP91" i="4"/>
  <c r="BX91" i="4"/>
  <c r="AT91" i="4"/>
  <c r="V91" i="4"/>
  <c r="BF91" i="4"/>
  <c r="FD87" i="4"/>
  <c r="EX87" i="4"/>
  <c r="ER87" i="4"/>
  <c r="EF87" i="4"/>
  <c r="DZ87" i="4"/>
  <c r="EL87" i="4"/>
  <c r="DT87" i="4"/>
  <c r="DN87" i="4"/>
  <c r="DB87" i="4"/>
  <c r="CD87" i="4"/>
  <c r="CV87" i="4"/>
  <c r="CP87" i="4"/>
  <c r="BL87" i="4"/>
  <c r="BX87" i="4"/>
  <c r="BF87" i="4"/>
  <c r="AZ87" i="4"/>
  <c r="AB87" i="4"/>
  <c r="V87" i="4"/>
  <c r="AT87" i="4"/>
  <c r="FD83" i="4"/>
  <c r="EF83" i="4"/>
  <c r="EX83" i="4"/>
  <c r="ER83" i="4"/>
  <c r="EL83" i="4"/>
  <c r="DZ83" i="4"/>
  <c r="DT83" i="4"/>
  <c r="DN83" i="4"/>
  <c r="DB83" i="4"/>
  <c r="CD83" i="4"/>
  <c r="BL83" i="4"/>
  <c r="CV83" i="4"/>
  <c r="BX83" i="4"/>
  <c r="CP83" i="4"/>
  <c r="AB83" i="4"/>
  <c r="AZ83" i="4"/>
  <c r="BF83" i="4"/>
  <c r="AT83" i="4"/>
  <c r="V83" i="4"/>
  <c r="FD79" i="4"/>
  <c r="EX79" i="4"/>
  <c r="ER79" i="4"/>
  <c r="EF79" i="4"/>
  <c r="DZ79" i="4"/>
  <c r="DT79" i="4"/>
  <c r="EL79" i="4"/>
  <c r="DN79" i="4"/>
  <c r="DB79" i="4"/>
  <c r="CD79" i="4"/>
  <c r="CP79" i="4"/>
  <c r="BL79" i="4"/>
  <c r="CV79" i="4"/>
  <c r="BF79" i="4"/>
  <c r="AB79" i="4"/>
  <c r="BX79" i="4"/>
  <c r="AZ79" i="4"/>
  <c r="AT79" i="4"/>
  <c r="V79" i="4"/>
  <c r="FD75" i="4"/>
  <c r="EX75" i="4"/>
  <c r="EF75" i="4"/>
  <c r="EL75" i="4"/>
  <c r="DZ75" i="4"/>
  <c r="DT75" i="4"/>
  <c r="ER75" i="4"/>
  <c r="DN75" i="4"/>
  <c r="DB75" i="4"/>
  <c r="CD75" i="4"/>
  <c r="CV75" i="4"/>
  <c r="BL75" i="4"/>
  <c r="CP75" i="4"/>
  <c r="AZ75" i="4"/>
  <c r="AB75" i="4"/>
  <c r="BX75" i="4"/>
  <c r="BF75" i="4"/>
  <c r="AT75" i="4"/>
  <c r="V75" i="4"/>
  <c r="FD71" i="4"/>
  <c r="EX71" i="4"/>
  <c r="ER71" i="4"/>
  <c r="EF71" i="4"/>
  <c r="DZ71" i="4"/>
  <c r="DN71" i="4"/>
  <c r="EL71" i="4"/>
  <c r="DT71" i="4"/>
  <c r="DB71" i="4"/>
  <c r="CD71" i="4"/>
  <c r="CV71" i="4"/>
  <c r="CP71" i="4"/>
  <c r="BL71" i="4"/>
  <c r="AT71" i="4"/>
  <c r="BX71" i="4"/>
  <c r="BF71" i="4"/>
  <c r="AZ71" i="4"/>
  <c r="AB71" i="4"/>
  <c r="V71" i="4"/>
  <c r="FD67" i="4"/>
  <c r="EF67" i="4"/>
  <c r="EX67" i="4"/>
  <c r="ER67" i="4"/>
  <c r="EL67" i="4"/>
  <c r="DZ67" i="4"/>
  <c r="DN67" i="4"/>
  <c r="DT67" i="4"/>
  <c r="DB67" i="4"/>
  <c r="CD67" i="4"/>
  <c r="BL67" i="4"/>
  <c r="BX67" i="4"/>
  <c r="AT67" i="4"/>
  <c r="AB67" i="4"/>
  <c r="AZ67" i="4"/>
  <c r="CV67" i="4"/>
  <c r="CP67" i="4"/>
  <c r="BF67" i="4"/>
  <c r="V67" i="4"/>
  <c r="FD63" i="4"/>
  <c r="EX63" i="4"/>
  <c r="ER63" i="4"/>
  <c r="EF63" i="4"/>
  <c r="DZ63" i="4"/>
  <c r="DN63" i="4"/>
  <c r="DT63" i="4"/>
  <c r="EL63" i="4"/>
  <c r="DB63" i="4"/>
  <c r="CD63" i="4"/>
  <c r="CP63" i="4"/>
  <c r="BL63" i="4"/>
  <c r="CV63" i="4"/>
  <c r="BF63" i="4"/>
  <c r="AB63" i="4"/>
  <c r="AT63" i="4"/>
  <c r="BX63" i="4"/>
  <c r="V63" i="4"/>
  <c r="AZ63" i="4"/>
  <c r="FD59" i="4"/>
  <c r="EX59" i="4"/>
  <c r="EF59" i="4"/>
  <c r="EL59" i="4"/>
  <c r="DZ59" i="4"/>
  <c r="DN59" i="4"/>
  <c r="ER59" i="4"/>
  <c r="DT59" i="4"/>
  <c r="DB59" i="4"/>
  <c r="CD59" i="4"/>
  <c r="CV59" i="4"/>
  <c r="BL59" i="4"/>
  <c r="AZ59" i="4"/>
  <c r="AB59" i="4"/>
  <c r="CP59" i="4"/>
  <c r="BX59" i="4"/>
  <c r="AT59" i="4"/>
  <c r="V59" i="4"/>
  <c r="BF59" i="4"/>
  <c r="FD55" i="4"/>
  <c r="EX55" i="4"/>
  <c r="ER55" i="4"/>
  <c r="EF55" i="4"/>
  <c r="DZ55" i="4"/>
  <c r="DN55" i="4"/>
  <c r="EL55" i="4"/>
  <c r="DT55" i="4"/>
  <c r="DB55" i="4"/>
  <c r="CD55" i="4"/>
  <c r="CV55" i="4"/>
  <c r="CP55" i="4"/>
  <c r="BL55" i="4"/>
  <c r="AT55" i="4"/>
  <c r="BX55" i="4"/>
  <c r="BF55" i="4"/>
  <c r="AZ55" i="4"/>
  <c r="AB55" i="4"/>
  <c r="V55" i="4"/>
  <c r="FD51" i="4"/>
  <c r="EF51" i="4"/>
  <c r="EX51" i="4"/>
  <c r="ER51" i="4"/>
  <c r="EL51" i="4"/>
  <c r="DZ51" i="4"/>
  <c r="DN51" i="4"/>
  <c r="DT51" i="4"/>
  <c r="DB51" i="4"/>
  <c r="CD51" i="4"/>
  <c r="BL51" i="4"/>
  <c r="BX51" i="4"/>
  <c r="CP51" i="4"/>
  <c r="AT51" i="4"/>
  <c r="AB51" i="4"/>
  <c r="CV51" i="4"/>
  <c r="AZ51" i="4"/>
  <c r="BF51" i="4"/>
  <c r="V51" i="4"/>
  <c r="FD47" i="4"/>
  <c r="EX47" i="4"/>
  <c r="ER47" i="4"/>
  <c r="EF47" i="4"/>
  <c r="DZ47" i="4"/>
  <c r="DN47" i="4"/>
  <c r="DT47" i="4"/>
  <c r="DB47" i="4"/>
  <c r="CD47" i="4"/>
  <c r="CP47" i="4"/>
  <c r="BL47" i="4"/>
  <c r="CV47" i="4"/>
  <c r="EL47" i="4"/>
  <c r="BF47" i="4"/>
  <c r="AB47" i="4"/>
  <c r="AT47" i="4"/>
  <c r="BX47" i="4"/>
  <c r="V47" i="4"/>
  <c r="AZ47" i="4"/>
  <c r="FD43" i="4"/>
  <c r="EX43" i="4"/>
  <c r="EF43" i="4"/>
  <c r="EL43" i="4"/>
  <c r="DZ43" i="4"/>
  <c r="DN43" i="4"/>
  <c r="DT43" i="4"/>
  <c r="ER43" i="4"/>
  <c r="DB43" i="4"/>
  <c r="CD43" i="4"/>
  <c r="CV43" i="4"/>
  <c r="BL43" i="4"/>
  <c r="CP43" i="4"/>
  <c r="AZ43" i="4"/>
  <c r="AB43" i="4"/>
  <c r="BX43" i="4"/>
  <c r="BF43" i="4"/>
  <c r="V43" i="4"/>
  <c r="AT43" i="4"/>
  <c r="FD39" i="4"/>
  <c r="EX39" i="4"/>
  <c r="ER39" i="4"/>
  <c r="EF39" i="4"/>
  <c r="DZ39" i="4"/>
  <c r="DN39" i="4"/>
  <c r="EL39" i="4"/>
  <c r="DT39" i="4"/>
  <c r="DB39" i="4"/>
  <c r="CD39" i="4"/>
  <c r="CV39" i="4"/>
  <c r="CP39" i="4"/>
  <c r="BL39" i="4"/>
  <c r="AT39" i="4"/>
  <c r="BX39" i="4"/>
  <c r="BF39" i="4"/>
  <c r="AZ39" i="4"/>
  <c r="AB39" i="4"/>
  <c r="V39" i="4"/>
  <c r="FD35" i="4"/>
  <c r="EF35" i="4"/>
  <c r="EX35" i="4"/>
  <c r="ER35" i="4"/>
  <c r="EL35" i="4"/>
  <c r="DZ35" i="4"/>
  <c r="DN35" i="4"/>
  <c r="DT35" i="4"/>
  <c r="DB35" i="4"/>
  <c r="CD35" i="4"/>
  <c r="BL35" i="4"/>
  <c r="BX35" i="4"/>
  <c r="CV35" i="4"/>
  <c r="AT35" i="4"/>
  <c r="AB35" i="4"/>
  <c r="AZ35" i="4"/>
  <c r="CP35" i="4"/>
  <c r="BF35" i="4"/>
  <c r="V35" i="4"/>
  <c r="FD31" i="4"/>
  <c r="EX31" i="4"/>
  <c r="ER31" i="4"/>
  <c r="EF31" i="4"/>
  <c r="DZ31" i="4"/>
  <c r="DN31" i="4"/>
  <c r="DT31" i="4"/>
  <c r="DB31" i="4"/>
  <c r="CD31" i="4"/>
  <c r="EL31" i="4"/>
  <c r="CP31" i="4"/>
  <c r="BL31" i="4"/>
  <c r="CV31" i="4"/>
  <c r="BX31" i="4"/>
  <c r="BF31" i="4"/>
  <c r="AB31" i="4"/>
  <c r="AT31" i="4"/>
  <c r="AZ31" i="4"/>
  <c r="V31" i="4"/>
  <c r="FD27" i="4"/>
  <c r="EX27" i="4"/>
  <c r="EF27" i="4"/>
  <c r="EL27" i="4"/>
  <c r="DZ27" i="4"/>
  <c r="DN27" i="4"/>
  <c r="ER27" i="4"/>
  <c r="DT27" i="4"/>
  <c r="DB27" i="4"/>
  <c r="CD27" i="4"/>
  <c r="CV27" i="4"/>
  <c r="BL27" i="4"/>
  <c r="AZ27" i="4"/>
  <c r="AB27" i="4"/>
  <c r="CP27" i="4"/>
  <c r="BX27" i="4"/>
  <c r="AT27" i="4"/>
  <c r="V27" i="4"/>
  <c r="BF27" i="4"/>
  <c r="FD23" i="4"/>
  <c r="EX23" i="4"/>
  <c r="ER23" i="4"/>
  <c r="EF23" i="4"/>
  <c r="DZ23" i="4"/>
  <c r="DN23" i="4"/>
  <c r="EL23" i="4"/>
  <c r="DT23" i="4"/>
  <c r="DB23" i="4"/>
  <c r="CD23" i="4"/>
  <c r="CV23" i="4"/>
  <c r="CP23" i="4"/>
  <c r="BL23" i="4"/>
  <c r="AT23" i="4"/>
  <c r="BX23" i="4"/>
  <c r="BF23" i="4"/>
  <c r="AZ23" i="4"/>
  <c r="AB23" i="4"/>
  <c r="V23" i="4"/>
  <c r="FD19" i="4"/>
  <c r="EF19" i="4"/>
  <c r="EX19" i="4"/>
  <c r="ER19" i="4"/>
  <c r="EL19" i="4"/>
  <c r="DZ19" i="4"/>
  <c r="DN19" i="4"/>
  <c r="DT19" i="4"/>
  <c r="DB19" i="4"/>
  <c r="CD19" i="4"/>
  <c r="BL19" i="4"/>
  <c r="CV19" i="4"/>
  <c r="BX19" i="4"/>
  <c r="CP19" i="4"/>
  <c r="AT19" i="4"/>
  <c r="AB19" i="4"/>
  <c r="AZ19" i="4"/>
  <c r="BF19" i="4"/>
  <c r="V19" i="4"/>
  <c r="FD15" i="4"/>
  <c r="EX15" i="4"/>
  <c r="ER15" i="4"/>
  <c r="EF15" i="4"/>
  <c r="DZ15" i="4"/>
  <c r="DN15" i="4"/>
  <c r="DT15" i="4"/>
  <c r="EL15" i="4"/>
  <c r="DB15" i="4"/>
  <c r="CD15" i="4"/>
  <c r="CP15" i="4"/>
  <c r="BL15" i="4"/>
  <c r="CV15" i="4"/>
  <c r="BF15" i="4"/>
  <c r="AB15" i="4"/>
  <c r="AT15" i="4"/>
  <c r="BX15" i="4"/>
  <c r="AZ15" i="4"/>
  <c r="V15" i="4"/>
  <c r="FD229" i="4"/>
  <c r="EL229" i="4"/>
  <c r="EX229" i="4"/>
  <c r="ER229" i="4"/>
  <c r="EF229" i="4"/>
  <c r="DT229" i="4"/>
  <c r="DZ229" i="4"/>
  <c r="CV229" i="4"/>
  <c r="CP229" i="4"/>
  <c r="DN229" i="4"/>
  <c r="CD229" i="4"/>
  <c r="BX229" i="4"/>
  <c r="BF229" i="4"/>
  <c r="DB229" i="4"/>
  <c r="AT229" i="4"/>
  <c r="V229" i="4"/>
  <c r="BL229" i="4"/>
  <c r="AZ229" i="4"/>
  <c r="AB229" i="4"/>
  <c r="EL221" i="4"/>
  <c r="FD221" i="4"/>
  <c r="EX221" i="4"/>
  <c r="ER221" i="4"/>
  <c r="DT221" i="4"/>
  <c r="EF221" i="4"/>
  <c r="DZ221" i="4"/>
  <c r="CV221" i="4"/>
  <c r="CP221" i="4"/>
  <c r="CD221" i="4"/>
  <c r="BX221" i="4"/>
  <c r="BF221" i="4"/>
  <c r="AZ221" i="4"/>
  <c r="AT221" i="4"/>
  <c r="V221" i="4"/>
  <c r="DN221" i="4"/>
  <c r="DB221" i="4"/>
  <c r="BL221" i="4"/>
  <c r="AB221" i="4"/>
  <c r="FD213" i="4"/>
  <c r="EL213" i="4"/>
  <c r="EX213" i="4"/>
  <c r="ER213" i="4"/>
  <c r="EF213" i="4"/>
  <c r="DT213" i="4"/>
  <c r="DZ213" i="4"/>
  <c r="CV213" i="4"/>
  <c r="CP213" i="4"/>
  <c r="DN213" i="4"/>
  <c r="CD213" i="4"/>
  <c r="BX213" i="4"/>
  <c r="BF213" i="4"/>
  <c r="AT213" i="4"/>
  <c r="V213" i="4"/>
  <c r="DB213" i="4"/>
  <c r="AZ213" i="4"/>
  <c r="AB213" i="4"/>
  <c r="BL213" i="4"/>
  <c r="FD209" i="4"/>
  <c r="EX209" i="4"/>
  <c r="EL209" i="4"/>
  <c r="DT209" i="4"/>
  <c r="ER209" i="4"/>
  <c r="EF209" i="4"/>
  <c r="DZ209" i="4"/>
  <c r="CV209" i="4"/>
  <c r="CP209" i="4"/>
  <c r="DN209" i="4"/>
  <c r="DB209" i="4"/>
  <c r="BX209" i="4"/>
  <c r="BF209" i="4"/>
  <c r="CD209" i="4"/>
  <c r="AZ209" i="4"/>
  <c r="BL209" i="4"/>
  <c r="AT209" i="4"/>
  <c r="V209" i="4"/>
  <c r="AB209" i="4"/>
  <c r="FD197" i="4"/>
  <c r="EL197" i="4"/>
  <c r="EX197" i="4"/>
  <c r="ER197" i="4"/>
  <c r="EF197" i="4"/>
  <c r="DT197" i="4"/>
  <c r="DZ197" i="4"/>
  <c r="CV197" i="4"/>
  <c r="CP197" i="4"/>
  <c r="DN197" i="4"/>
  <c r="CD197" i="4"/>
  <c r="BX197" i="4"/>
  <c r="BF197" i="4"/>
  <c r="DB197" i="4"/>
  <c r="AT197" i="4"/>
  <c r="V197" i="4"/>
  <c r="BL197" i="4"/>
  <c r="AB197" i="4"/>
  <c r="AZ197" i="4"/>
  <c r="FD177" i="4"/>
  <c r="ER177" i="4"/>
  <c r="EX177" i="4"/>
  <c r="EL177" i="4"/>
  <c r="EF177" i="4"/>
  <c r="DT177" i="4"/>
  <c r="DZ177" i="4"/>
  <c r="CV177" i="4"/>
  <c r="CP177" i="4"/>
  <c r="DN177" i="4"/>
  <c r="DB177" i="4"/>
  <c r="BX177" i="4"/>
  <c r="BF177" i="4"/>
  <c r="CD177" i="4"/>
  <c r="AZ177" i="4"/>
  <c r="BL177" i="4"/>
  <c r="AT177" i="4"/>
  <c r="V177" i="4"/>
  <c r="AB177" i="4"/>
  <c r="FD169" i="4"/>
  <c r="ER169" i="4"/>
  <c r="EX169" i="4"/>
  <c r="EL169" i="4"/>
  <c r="EF169" i="4"/>
  <c r="DT169" i="4"/>
  <c r="DZ169" i="4"/>
  <c r="CV169" i="4"/>
  <c r="CP169" i="4"/>
  <c r="DB169" i="4"/>
  <c r="BX169" i="4"/>
  <c r="BF169" i="4"/>
  <c r="DN169" i="4"/>
  <c r="BL169" i="4"/>
  <c r="AT169" i="4"/>
  <c r="V169" i="4"/>
  <c r="AZ169" i="4"/>
  <c r="CD169" i="4"/>
  <c r="AB169" i="4"/>
  <c r="FD161" i="4"/>
  <c r="ER161" i="4"/>
  <c r="EX161" i="4"/>
  <c r="EL161" i="4"/>
  <c r="EF161" i="4"/>
  <c r="DT161" i="4"/>
  <c r="DZ161" i="4"/>
  <c r="CV161" i="4"/>
  <c r="CP161" i="4"/>
  <c r="DN161" i="4"/>
  <c r="DB161" i="4"/>
  <c r="BX161" i="4"/>
  <c r="BF161" i="4"/>
  <c r="AZ161" i="4"/>
  <c r="BL161" i="4"/>
  <c r="AT161" i="4"/>
  <c r="V161" i="4"/>
  <c r="CD161" i="4"/>
  <c r="AB161" i="4"/>
  <c r="FD153" i="4"/>
  <c r="ER153" i="4"/>
  <c r="EX153" i="4"/>
  <c r="EL153" i="4"/>
  <c r="EF153" i="4"/>
  <c r="DT153" i="4"/>
  <c r="DZ153" i="4"/>
  <c r="CV153" i="4"/>
  <c r="CP153" i="4"/>
  <c r="DB153" i="4"/>
  <c r="BX153" i="4"/>
  <c r="BF153" i="4"/>
  <c r="DN153" i="4"/>
  <c r="CD153" i="4"/>
  <c r="BL153" i="4"/>
  <c r="AT153" i="4"/>
  <c r="V153" i="4"/>
  <c r="AZ153" i="4"/>
  <c r="AB153" i="4"/>
  <c r="FD145" i="4"/>
  <c r="ER145" i="4"/>
  <c r="EX145" i="4"/>
  <c r="EL145" i="4"/>
  <c r="EF145" i="4"/>
  <c r="DT145" i="4"/>
  <c r="DZ145" i="4"/>
  <c r="CV145" i="4"/>
  <c r="CP145" i="4"/>
  <c r="DN145" i="4"/>
  <c r="DB145" i="4"/>
  <c r="BX145" i="4"/>
  <c r="BF145" i="4"/>
  <c r="CD145" i="4"/>
  <c r="AZ145" i="4"/>
  <c r="BL145" i="4"/>
  <c r="AT145" i="4"/>
  <c r="V145" i="4"/>
  <c r="AB145" i="4"/>
  <c r="FD137" i="4"/>
  <c r="ER137" i="4"/>
  <c r="EX137" i="4"/>
  <c r="EL137" i="4"/>
  <c r="EF137" i="4"/>
  <c r="DT137" i="4"/>
  <c r="DZ137" i="4"/>
  <c r="CV137" i="4"/>
  <c r="CP137" i="4"/>
  <c r="BX137" i="4"/>
  <c r="BF137" i="4"/>
  <c r="DN137" i="4"/>
  <c r="DB137" i="4"/>
  <c r="BL137" i="4"/>
  <c r="AT137" i="4"/>
  <c r="V137" i="4"/>
  <c r="AZ137" i="4"/>
  <c r="CD137" i="4"/>
  <c r="AB137" i="4"/>
  <c r="EX125" i="4"/>
  <c r="ER125" i="4"/>
  <c r="EL125" i="4"/>
  <c r="FD125" i="4"/>
  <c r="DT125" i="4"/>
  <c r="EF125" i="4"/>
  <c r="DZ125" i="4"/>
  <c r="CV125" i="4"/>
  <c r="CP125" i="4"/>
  <c r="DB125" i="4"/>
  <c r="CD125" i="4"/>
  <c r="BX125" i="4"/>
  <c r="BF125" i="4"/>
  <c r="DN125" i="4"/>
  <c r="AZ125" i="4"/>
  <c r="AT125" i="4"/>
  <c r="V125" i="4"/>
  <c r="BL125" i="4"/>
  <c r="AB125" i="4"/>
  <c r="EX121" i="4"/>
  <c r="FD121" i="4"/>
  <c r="ER121" i="4"/>
  <c r="EL121" i="4"/>
  <c r="EF121" i="4"/>
  <c r="DT121" i="4"/>
  <c r="DZ121" i="4"/>
  <c r="CV121" i="4"/>
  <c r="CP121" i="4"/>
  <c r="BX121" i="4"/>
  <c r="BF121" i="4"/>
  <c r="DN121" i="4"/>
  <c r="DB121" i="4"/>
  <c r="CD121" i="4"/>
  <c r="BL121" i="4"/>
  <c r="AT121" i="4"/>
  <c r="V121" i="4"/>
  <c r="AZ121" i="4"/>
  <c r="AB121" i="4"/>
  <c r="EX113" i="4"/>
  <c r="FD113" i="4"/>
  <c r="ER113" i="4"/>
  <c r="EL113" i="4"/>
  <c r="EF113" i="4"/>
  <c r="DT113" i="4"/>
  <c r="DZ113" i="4"/>
  <c r="CV113" i="4"/>
  <c r="CP113" i="4"/>
  <c r="DN113" i="4"/>
  <c r="DB113" i="4"/>
  <c r="BX113" i="4"/>
  <c r="BF113" i="4"/>
  <c r="CD113" i="4"/>
  <c r="AZ113" i="4"/>
  <c r="BL113" i="4"/>
  <c r="AT113" i="4"/>
  <c r="V113" i="4"/>
  <c r="AB113" i="4"/>
  <c r="EX105" i="4"/>
  <c r="FD105" i="4"/>
  <c r="ER105" i="4"/>
  <c r="EL105" i="4"/>
  <c r="EF105" i="4"/>
  <c r="DT105" i="4"/>
  <c r="DZ105" i="4"/>
  <c r="CV105" i="4"/>
  <c r="CP105" i="4"/>
  <c r="BX105" i="4"/>
  <c r="BF105" i="4"/>
  <c r="DN105" i="4"/>
  <c r="BL105" i="4"/>
  <c r="AT105" i="4"/>
  <c r="V105" i="4"/>
  <c r="AZ105" i="4"/>
  <c r="DB105" i="4"/>
  <c r="CD105" i="4"/>
  <c r="AB105" i="4"/>
  <c r="EX97" i="4"/>
  <c r="FD97" i="4"/>
  <c r="ER97" i="4"/>
  <c r="EL97" i="4"/>
  <c r="EF97" i="4"/>
  <c r="DT97" i="4"/>
  <c r="DZ97" i="4"/>
  <c r="CV97" i="4"/>
  <c r="CP97" i="4"/>
  <c r="DN97" i="4"/>
  <c r="DB97" i="4"/>
  <c r="BX97" i="4"/>
  <c r="BF97" i="4"/>
  <c r="AZ97" i="4"/>
  <c r="AT97" i="4"/>
  <c r="V97" i="4"/>
  <c r="CD97" i="4"/>
  <c r="BL97" i="4"/>
  <c r="AB97" i="4"/>
  <c r="EX89" i="4"/>
  <c r="FD89" i="4"/>
  <c r="ER89" i="4"/>
  <c r="EL89" i="4"/>
  <c r="EF89" i="4"/>
  <c r="DT89" i="4"/>
  <c r="DZ89" i="4"/>
  <c r="CV89" i="4"/>
  <c r="CP89" i="4"/>
  <c r="BX89" i="4"/>
  <c r="BF89" i="4"/>
  <c r="DN89" i="4"/>
  <c r="BL89" i="4"/>
  <c r="CD89" i="4"/>
  <c r="AT89" i="4"/>
  <c r="V89" i="4"/>
  <c r="DB89" i="4"/>
  <c r="AZ89" i="4"/>
  <c r="AB89" i="4"/>
  <c r="EX81" i="4"/>
  <c r="FD81" i="4"/>
  <c r="ER81" i="4"/>
  <c r="EL81" i="4"/>
  <c r="EF81" i="4"/>
  <c r="DT81" i="4"/>
  <c r="DZ81" i="4"/>
  <c r="CV81" i="4"/>
  <c r="CP81" i="4"/>
  <c r="DN81" i="4"/>
  <c r="DB81" i="4"/>
  <c r="BX81" i="4"/>
  <c r="BF81" i="4"/>
  <c r="CD81" i="4"/>
  <c r="AZ81" i="4"/>
  <c r="AT81" i="4"/>
  <c r="V81" i="4"/>
  <c r="BL81" i="4"/>
  <c r="AB81" i="4"/>
  <c r="EX77" i="4"/>
  <c r="ER77" i="4"/>
  <c r="EL77" i="4"/>
  <c r="FD77" i="4"/>
  <c r="DT77" i="4"/>
  <c r="EF77" i="4"/>
  <c r="DZ77" i="4"/>
  <c r="CV77" i="4"/>
  <c r="CP77" i="4"/>
  <c r="DB77" i="4"/>
  <c r="CD77" i="4"/>
  <c r="BX77" i="4"/>
  <c r="BF77" i="4"/>
  <c r="BL77" i="4"/>
  <c r="AZ77" i="4"/>
  <c r="AT77" i="4"/>
  <c r="V77" i="4"/>
  <c r="DN77" i="4"/>
  <c r="AB77" i="4"/>
  <c r="EX69" i="4"/>
  <c r="ER69" i="4"/>
  <c r="FD69" i="4"/>
  <c r="EL69" i="4"/>
  <c r="DT69" i="4"/>
  <c r="DZ69" i="4"/>
  <c r="DN69" i="4"/>
  <c r="CV69" i="4"/>
  <c r="CP69" i="4"/>
  <c r="EF69" i="4"/>
  <c r="CD69" i="4"/>
  <c r="BX69" i="4"/>
  <c r="BF69" i="4"/>
  <c r="DB69" i="4"/>
  <c r="V69" i="4"/>
  <c r="BL69" i="4"/>
  <c r="AT69" i="4"/>
  <c r="AB69" i="4"/>
  <c r="AZ69" i="4"/>
  <c r="EX61" i="4"/>
  <c r="ER61" i="4"/>
  <c r="EL61" i="4"/>
  <c r="FD61" i="4"/>
  <c r="DT61" i="4"/>
  <c r="EF61" i="4"/>
  <c r="DZ61" i="4"/>
  <c r="DN61" i="4"/>
  <c r="CV61" i="4"/>
  <c r="CP61" i="4"/>
  <c r="DB61" i="4"/>
  <c r="CD61" i="4"/>
  <c r="BX61" i="4"/>
  <c r="BF61" i="4"/>
  <c r="BL61" i="4"/>
  <c r="AZ61" i="4"/>
  <c r="AT61" i="4"/>
  <c r="V61" i="4"/>
  <c r="AB61" i="4"/>
  <c r="EX53" i="4"/>
  <c r="ER53" i="4"/>
  <c r="FD53" i="4"/>
  <c r="EL53" i="4"/>
  <c r="DT53" i="4"/>
  <c r="DZ53" i="4"/>
  <c r="DN53" i="4"/>
  <c r="EF53" i="4"/>
  <c r="CV53" i="4"/>
  <c r="CP53" i="4"/>
  <c r="CD53" i="4"/>
  <c r="BX53" i="4"/>
  <c r="BF53" i="4"/>
  <c r="DB53" i="4"/>
  <c r="V53" i="4"/>
  <c r="BL53" i="4"/>
  <c r="AT53" i="4"/>
  <c r="AZ53" i="4"/>
  <c r="AB53" i="4"/>
  <c r="EX49" i="4"/>
  <c r="FD49" i="4"/>
  <c r="ER49" i="4"/>
  <c r="EL49" i="4"/>
  <c r="EF49" i="4"/>
  <c r="DT49" i="4"/>
  <c r="DZ49" i="4"/>
  <c r="DN49" i="4"/>
  <c r="CV49" i="4"/>
  <c r="CP49" i="4"/>
  <c r="DB49" i="4"/>
  <c r="BX49" i="4"/>
  <c r="BF49" i="4"/>
  <c r="CD49" i="4"/>
  <c r="AZ49" i="4"/>
  <c r="AT49" i="4"/>
  <c r="V49" i="4"/>
  <c r="BL49" i="4"/>
  <c r="AB49" i="4"/>
  <c r="EX41" i="4"/>
  <c r="FD41" i="4"/>
  <c r="ER41" i="4"/>
  <c r="EL41" i="4"/>
  <c r="EF41" i="4"/>
  <c r="DT41" i="4"/>
  <c r="DZ41" i="4"/>
  <c r="DN41" i="4"/>
  <c r="CV41" i="4"/>
  <c r="CP41" i="4"/>
  <c r="BX41" i="4"/>
  <c r="BF41" i="4"/>
  <c r="BL41" i="4"/>
  <c r="V41" i="4"/>
  <c r="AZ41" i="4"/>
  <c r="AT41" i="4"/>
  <c r="DB41" i="4"/>
  <c r="CD41" i="4"/>
  <c r="AB41" i="4"/>
  <c r="EX29" i="4"/>
  <c r="ER29" i="4"/>
  <c r="EL29" i="4"/>
  <c r="FD29" i="4"/>
  <c r="DT29" i="4"/>
  <c r="EF29" i="4"/>
  <c r="DZ29" i="4"/>
  <c r="DN29" i="4"/>
  <c r="CV29" i="4"/>
  <c r="CP29" i="4"/>
  <c r="DB29" i="4"/>
  <c r="CD29" i="4"/>
  <c r="BX29" i="4"/>
  <c r="BF29" i="4"/>
  <c r="BL29" i="4"/>
  <c r="AZ29" i="4"/>
  <c r="AT29" i="4"/>
  <c r="V29" i="4"/>
  <c r="AB29" i="4"/>
  <c r="EX21" i="4"/>
  <c r="ER21" i="4"/>
  <c r="FD21" i="4"/>
  <c r="EL21" i="4"/>
  <c r="DT21" i="4"/>
  <c r="DZ21" i="4"/>
  <c r="DN21" i="4"/>
  <c r="CV21" i="4"/>
  <c r="CP21" i="4"/>
  <c r="CD21" i="4"/>
  <c r="BX21" i="4"/>
  <c r="BF21" i="4"/>
  <c r="EF21" i="4"/>
  <c r="DB21" i="4"/>
  <c r="BL21" i="4"/>
  <c r="V21" i="4"/>
  <c r="AZ21" i="4"/>
  <c r="AB21" i="4"/>
  <c r="AT21" i="4"/>
  <c r="FD228" i="4"/>
  <c r="EX228" i="4"/>
  <c r="ER228" i="4"/>
  <c r="EF228" i="4"/>
  <c r="EL228" i="4"/>
  <c r="DZ228" i="4"/>
  <c r="CV228" i="4"/>
  <c r="CP228" i="4"/>
  <c r="DT228" i="4"/>
  <c r="DN228" i="4"/>
  <c r="CD228" i="4"/>
  <c r="BX228" i="4"/>
  <c r="DB228" i="4"/>
  <c r="BL228" i="4"/>
  <c r="AZ228" i="4"/>
  <c r="BF228" i="4"/>
  <c r="AT228" i="4"/>
  <c r="V228" i="4"/>
  <c r="AB228" i="4"/>
  <c r="FD220" i="4"/>
  <c r="EX220" i="4"/>
  <c r="ER220" i="4"/>
  <c r="EF220" i="4"/>
  <c r="DZ220" i="4"/>
  <c r="EL220" i="4"/>
  <c r="DT220" i="4"/>
  <c r="CV220" i="4"/>
  <c r="CP220" i="4"/>
  <c r="DN220" i="4"/>
  <c r="CD220" i="4"/>
  <c r="BX220" i="4"/>
  <c r="DB220" i="4"/>
  <c r="BL220" i="4"/>
  <c r="AZ220" i="4"/>
  <c r="BF220" i="4"/>
  <c r="AT220" i="4"/>
  <c r="V220" i="4"/>
  <c r="AB220" i="4"/>
  <c r="FD212" i="4"/>
  <c r="EX212" i="4"/>
  <c r="ER212" i="4"/>
  <c r="EF212" i="4"/>
  <c r="EL212" i="4"/>
  <c r="DZ212" i="4"/>
  <c r="CV212" i="4"/>
  <c r="CP212" i="4"/>
  <c r="DT212" i="4"/>
  <c r="DN212" i="4"/>
  <c r="CD212" i="4"/>
  <c r="BX212" i="4"/>
  <c r="DB212" i="4"/>
  <c r="BL212" i="4"/>
  <c r="AZ212" i="4"/>
  <c r="BF212" i="4"/>
  <c r="AT212" i="4"/>
  <c r="V212" i="4"/>
  <c r="AB212" i="4"/>
  <c r="FD204" i="4"/>
  <c r="EX204" i="4"/>
  <c r="ER204" i="4"/>
  <c r="EF204" i="4"/>
  <c r="DZ204" i="4"/>
  <c r="EL204" i="4"/>
  <c r="DT204" i="4"/>
  <c r="CV204" i="4"/>
  <c r="CP204" i="4"/>
  <c r="DN204" i="4"/>
  <c r="CD204" i="4"/>
  <c r="BX204" i="4"/>
  <c r="DB204" i="4"/>
  <c r="BL204" i="4"/>
  <c r="AZ204" i="4"/>
  <c r="BF204" i="4"/>
  <c r="AT204" i="4"/>
  <c r="V204" i="4"/>
  <c r="AB204" i="4"/>
  <c r="FD196" i="4"/>
  <c r="EX196" i="4"/>
  <c r="ER196" i="4"/>
  <c r="EF196" i="4"/>
  <c r="EL196" i="4"/>
  <c r="DZ196" i="4"/>
  <c r="CV196" i="4"/>
  <c r="CP196" i="4"/>
  <c r="DT196" i="4"/>
  <c r="DN196" i="4"/>
  <c r="CD196" i="4"/>
  <c r="BX196" i="4"/>
  <c r="DB196" i="4"/>
  <c r="BL196" i="4"/>
  <c r="AZ196" i="4"/>
  <c r="BF196" i="4"/>
  <c r="AT196" i="4"/>
  <c r="V196" i="4"/>
  <c r="AB196" i="4"/>
  <c r="FD176" i="4"/>
  <c r="EX176" i="4"/>
  <c r="EF176" i="4"/>
  <c r="ER176" i="4"/>
  <c r="EL176" i="4"/>
  <c r="DZ176" i="4"/>
  <c r="CV176" i="4"/>
  <c r="CP176" i="4"/>
  <c r="DT176" i="4"/>
  <c r="DN176" i="4"/>
  <c r="DB176" i="4"/>
  <c r="BX176" i="4"/>
  <c r="CD176" i="4"/>
  <c r="BL176" i="4"/>
  <c r="AZ176" i="4"/>
  <c r="AT176" i="4"/>
  <c r="V176" i="4"/>
  <c r="BF176" i="4"/>
  <c r="AB176" i="4"/>
  <c r="FD172" i="4"/>
  <c r="EX172" i="4"/>
  <c r="ER172" i="4"/>
  <c r="EF172" i="4"/>
  <c r="DZ172" i="4"/>
  <c r="EL172" i="4"/>
  <c r="DT172" i="4"/>
  <c r="CV172" i="4"/>
  <c r="CP172" i="4"/>
  <c r="DN172" i="4"/>
  <c r="CD172" i="4"/>
  <c r="BX172" i="4"/>
  <c r="DB172" i="4"/>
  <c r="BL172" i="4"/>
  <c r="AZ172" i="4"/>
  <c r="BF172" i="4"/>
  <c r="AT172" i="4"/>
  <c r="V172" i="4"/>
  <c r="AB172" i="4"/>
  <c r="FD164" i="4"/>
  <c r="EX164" i="4"/>
  <c r="EF164" i="4"/>
  <c r="EL164" i="4"/>
  <c r="DZ164" i="4"/>
  <c r="CV164" i="4"/>
  <c r="CP164" i="4"/>
  <c r="ER164" i="4"/>
  <c r="DT164" i="4"/>
  <c r="DN164" i="4"/>
  <c r="CD164" i="4"/>
  <c r="BX164" i="4"/>
  <c r="DB164" i="4"/>
  <c r="BL164" i="4"/>
  <c r="AZ164" i="4"/>
  <c r="BF164" i="4"/>
  <c r="AT164" i="4"/>
  <c r="V164" i="4"/>
  <c r="AB164" i="4"/>
  <c r="FD156" i="4"/>
  <c r="EX156" i="4"/>
  <c r="ER156" i="4"/>
  <c r="EF156" i="4"/>
  <c r="DZ156" i="4"/>
  <c r="EL156" i="4"/>
  <c r="DT156" i="4"/>
  <c r="CV156" i="4"/>
  <c r="CP156" i="4"/>
  <c r="DN156" i="4"/>
  <c r="CD156" i="4"/>
  <c r="BX156" i="4"/>
  <c r="DB156" i="4"/>
  <c r="BL156" i="4"/>
  <c r="AZ156" i="4"/>
  <c r="BF156" i="4"/>
  <c r="AT156" i="4"/>
  <c r="V156" i="4"/>
  <c r="AB156" i="4"/>
  <c r="FD148" i="4"/>
  <c r="EX148" i="4"/>
  <c r="EF148" i="4"/>
  <c r="ER148" i="4"/>
  <c r="EL148" i="4"/>
  <c r="DZ148" i="4"/>
  <c r="CV148" i="4"/>
  <c r="CP148" i="4"/>
  <c r="DT148" i="4"/>
  <c r="DN148" i="4"/>
  <c r="CD148" i="4"/>
  <c r="BX148" i="4"/>
  <c r="DB148" i="4"/>
  <c r="BL148" i="4"/>
  <c r="AZ148" i="4"/>
  <c r="BF148" i="4"/>
  <c r="AT148" i="4"/>
  <c r="V148" i="4"/>
  <c r="AB148" i="4"/>
  <c r="FD140" i="4"/>
  <c r="EX140" i="4"/>
  <c r="ER140" i="4"/>
  <c r="EF140" i="4"/>
  <c r="DZ140" i="4"/>
  <c r="EL140" i="4"/>
  <c r="DT140" i="4"/>
  <c r="CV140" i="4"/>
  <c r="CP140" i="4"/>
  <c r="DN140" i="4"/>
  <c r="DB140" i="4"/>
  <c r="CD140" i="4"/>
  <c r="BX140" i="4"/>
  <c r="BL140" i="4"/>
  <c r="AZ140" i="4"/>
  <c r="BF140" i="4"/>
  <c r="AT140" i="4"/>
  <c r="V140" i="4"/>
  <c r="AB140" i="4"/>
  <c r="FD132" i="4"/>
  <c r="EF132" i="4"/>
  <c r="EX132" i="4"/>
  <c r="EL132" i="4"/>
  <c r="ER132" i="4"/>
  <c r="DZ132" i="4"/>
  <c r="CV132" i="4"/>
  <c r="CP132" i="4"/>
  <c r="DT132" i="4"/>
  <c r="DN132" i="4"/>
  <c r="DB132" i="4"/>
  <c r="CD132" i="4"/>
  <c r="BX132" i="4"/>
  <c r="BL132" i="4"/>
  <c r="AZ132" i="4"/>
  <c r="BF132" i="4"/>
  <c r="AT132" i="4"/>
  <c r="V132" i="4"/>
  <c r="AB132" i="4"/>
  <c r="FD124" i="4"/>
  <c r="ER124" i="4"/>
  <c r="EX124" i="4"/>
  <c r="EF124" i="4"/>
  <c r="DZ124" i="4"/>
  <c r="EL124" i="4"/>
  <c r="DT124" i="4"/>
  <c r="CV124" i="4"/>
  <c r="CP124" i="4"/>
  <c r="DN124" i="4"/>
  <c r="DB124" i="4"/>
  <c r="CD124" i="4"/>
  <c r="BX124" i="4"/>
  <c r="BL124" i="4"/>
  <c r="AZ124" i="4"/>
  <c r="BF124" i="4"/>
  <c r="AT124" i="4"/>
  <c r="V124" i="4"/>
  <c r="AB124" i="4"/>
  <c r="FD116" i="4"/>
  <c r="EF116" i="4"/>
  <c r="ER116" i="4"/>
  <c r="EL116" i="4"/>
  <c r="EX116" i="4"/>
  <c r="DZ116" i="4"/>
  <c r="CV116" i="4"/>
  <c r="CP116" i="4"/>
  <c r="DT116" i="4"/>
  <c r="DN116" i="4"/>
  <c r="DB116" i="4"/>
  <c r="CD116" i="4"/>
  <c r="BX116" i="4"/>
  <c r="BL116" i="4"/>
  <c r="AZ116" i="4"/>
  <c r="BF116" i="4"/>
  <c r="AT116" i="4"/>
  <c r="V116" i="4"/>
  <c r="AB116" i="4"/>
  <c r="FD112" i="4"/>
  <c r="EX112" i="4"/>
  <c r="EF112" i="4"/>
  <c r="ER112" i="4"/>
  <c r="EL112" i="4"/>
  <c r="DZ112" i="4"/>
  <c r="CV112" i="4"/>
  <c r="CP112" i="4"/>
  <c r="DT112" i="4"/>
  <c r="DN112" i="4"/>
  <c r="DB112" i="4"/>
  <c r="BX112" i="4"/>
  <c r="CD112" i="4"/>
  <c r="BL112" i="4"/>
  <c r="AZ112" i="4"/>
  <c r="AT112" i="4"/>
  <c r="V112" i="4"/>
  <c r="BF112" i="4"/>
  <c r="AB112" i="4"/>
  <c r="FD104" i="4"/>
  <c r="EX104" i="4"/>
  <c r="ER104" i="4"/>
  <c r="EF104" i="4"/>
  <c r="EL104" i="4"/>
  <c r="DZ104" i="4"/>
  <c r="CV104" i="4"/>
  <c r="CP104" i="4"/>
  <c r="DN104" i="4"/>
  <c r="DB104" i="4"/>
  <c r="BX104" i="4"/>
  <c r="DT104" i="4"/>
  <c r="CD104" i="4"/>
  <c r="BL104" i="4"/>
  <c r="AZ104" i="4"/>
  <c r="AT104" i="4"/>
  <c r="V104" i="4"/>
  <c r="BF104" i="4"/>
  <c r="AB104" i="4"/>
  <c r="FD96" i="4"/>
  <c r="EX96" i="4"/>
  <c r="EF96" i="4"/>
  <c r="EL96" i="4"/>
  <c r="DZ96" i="4"/>
  <c r="ER96" i="4"/>
  <c r="CV96" i="4"/>
  <c r="CP96" i="4"/>
  <c r="DT96" i="4"/>
  <c r="DN96" i="4"/>
  <c r="DB96" i="4"/>
  <c r="BX96" i="4"/>
  <c r="CD96" i="4"/>
  <c r="BL96" i="4"/>
  <c r="AZ96" i="4"/>
  <c r="AT96" i="4"/>
  <c r="V96" i="4"/>
  <c r="BF96" i="4"/>
  <c r="AB96" i="4"/>
  <c r="FD88" i="4"/>
  <c r="EX88" i="4"/>
  <c r="ER88" i="4"/>
  <c r="EF88" i="4"/>
  <c r="EL88" i="4"/>
  <c r="DZ88" i="4"/>
  <c r="CV88" i="4"/>
  <c r="CP88" i="4"/>
  <c r="DN88" i="4"/>
  <c r="DB88" i="4"/>
  <c r="BX88" i="4"/>
  <c r="DT88" i="4"/>
  <c r="CD88" i="4"/>
  <c r="BL88" i="4"/>
  <c r="AZ88" i="4"/>
  <c r="AT88" i="4"/>
  <c r="V88" i="4"/>
  <c r="BF88" i="4"/>
  <c r="AB88" i="4"/>
  <c r="FD80" i="4"/>
  <c r="EX80" i="4"/>
  <c r="ER80" i="4"/>
  <c r="EF80" i="4"/>
  <c r="EL80" i="4"/>
  <c r="DZ80" i="4"/>
  <c r="CV80" i="4"/>
  <c r="CP80" i="4"/>
  <c r="DT80" i="4"/>
  <c r="DN80" i="4"/>
  <c r="DB80" i="4"/>
  <c r="BX80" i="4"/>
  <c r="CD80" i="4"/>
  <c r="BL80" i="4"/>
  <c r="AZ80" i="4"/>
  <c r="AT80" i="4"/>
  <c r="V80" i="4"/>
  <c r="BF80" i="4"/>
  <c r="AB80" i="4"/>
  <c r="FD68" i="4"/>
  <c r="EF68" i="4"/>
  <c r="EX68" i="4"/>
  <c r="EL68" i="4"/>
  <c r="DZ68" i="4"/>
  <c r="DN68" i="4"/>
  <c r="ER68" i="4"/>
  <c r="CV68" i="4"/>
  <c r="CP68" i="4"/>
  <c r="DT68" i="4"/>
  <c r="DB68" i="4"/>
  <c r="CD68" i="4"/>
  <c r="BX68" i="4"/>
  <c r="BL68" i="4"/>
  <c r="AZ68" i="4"/>
  <c r="BF68" i="4"/>
  <c r="V68" i="4"/>
  <c r="AT68" i="4"/>
  <c r="AB68" i="4"/>
  <c r="FD60" i="4"/>
  <c r="EX60" i="4"/>
  <c r="EF60" i="4"/>
  <c r="ER60" i="4"/>
  <c r="DZ60" i="4"/>
  <c r="DN60" i="4"/>
  <c r="EL60" i="4"/>
  <c r="DT60" i="4"/>
  <c r="CV60" i="4"/>
  <c r="CP60" i="4"/>
  <c r="DB60" i="4"/>
  <c r="CD60" i="4"/>
  <c r="BX60" i="4"/>
  <c r="BL60" i="4"/>
  <c r="AZ60" i="4"/>
  <c r="BF60" i="4"/>
  <c r="AT60" i="4"/>
  <c r="V60" i="4"/>
  <c r="AB60" i="4"/>
  <c r="FD52" i="4"/>
  <c r="EF52" i="4"/>
  <c r="ER52" i="4"/>
  <c r="EL52" i="4"/>
  <c r="DZ52" i="4"/>
  <c r="DN52" i="4"/>
  <c r="CV52" i="4"/>
  <c r="CP52" i="4"/>
  <c r="EX52" i="4"/>
  <c r="DT52" i="4"/>
  <c r="DB52" i="4"/>
  <c r="CD52" i="4"/>
  <c r="BX52" i="4"/>
  <c r="BL52" i="4"/>
  <c r="AZ52" i="4"/>
  <c r="BF52" i="4"/>
  <c r="V52" i="4"/>
  <c r="AT52" i="4"/>
  <c r="AB52" i="4"/>
  <c r="FD40" i="4"/>
  <c r="EX40" i="4"/>
  <c r="ER40" i="4"/>
  <c r="EF40" i="4"/>
  <c r="EL40" i="4"/>
  <c r="DZ40" i="4"/>
  <c r="DN40" i="4"/>
  <c r="CV40" i="4"/>
  <c r="CP40" i="4"/>
  <c r="DB40" i="4"/>
  <c r="BX40" i="4"/>
  <c r="DT40" i="4"/>
  <c r="CD40" i="4"/>
  <c r="BL40" i="4"/>
  <c r="AZ40" i="4"/>
  <c r="V40" i="4"/>
  <c r="AT40" i="4"/>
  <c r="BF40" i="4"/>
  <c r="AB40" i="4"/>
  <c r="FD32" i="4"/>
  <c r="EX32" i="4"/>
  <c r="ER32" i="4"/>
  <c r="EF32" i="4"/>
  <c r="EL32" i="4"/>
  <c r="DZ32" i="4"/>
  <c r="DN32" i="4"/>
  <c r="CV32" i="4"/>
  <c r="CP32" i="4"/>
  <c r="DT32" i="4"/>
  <c r="DB32" i="4"/>
  <c r="BX32" i="4"/>
  <c r="CD32" i="4"/>
  <c r="BL32" i="4"/>
  <c r="AZ32" i="4"/>
  <c r="V32" i="4"/>
  <c r="BF32" i="4"/>
  <c r="AB32" i="4"/>
  <c r="AT32" i="4"/>
  <c r="FD24" i="4"/>
  <c r="EX24" i="4"/>
  <c r="ER24" i="4"/>
  <c r="EF24" i="4"/>
  <c r="EL24" i="4"/>
  <c r="DZ24" i="4"/>
  <c r="DN24" i="4"/>
  <c r="CV24" i="4"/>
  <c r="CP24" i="4"/>
  <c r="DB24" i="4"/>
  <c r="BX24" i="4"/>
  <c r="DT24" i="4"/>
  <c r="CD24" i="4"/>
  <c r="BL24" i="4"/>
  <c r="AZ24" i="4"/>
  <c r="V24" i="4"/>
  <c r="AT24" i="4"/>
  <c r="BF24" i="4"/>
  <c r="AB24" i="4"/>
  <c r="FD20" i="4"/>
  <c r="EF20" i="4"/>
  <c r="ER20" i="4"/>
  <c r="EL20" i="4"/>
  <c r="DZ20" i="4"/>
  <c r="DN20" i="4"/>
  <c r="EX20" i="4"/>
  <c r="CV20" i="4"/>
  <c r="CP20" i="4"/>
  <c r="DT20" i="4"/>
  <c r="DB20" i="4"/>
  <c r="CD20" i="4"/>
  <c r="BX20" i="4"/>
  <c r="BL20" i="4"/>
  <c r="AZ20" i="4"/>
  <c r="BF20" i="4"/>
  <c r="V20" i="4"/>
  <c r="AT20" i="4"/>
  <c r="AB20" i="4"/>
  <c r="FD230" i="4"/>
  <c r="EL230" i="4"/>
  <c r="EX230" i="4"/>
  <c r="EF230" i="4"/>
  <c r="DT230" i="4"/>
  <c r="ER230" i="4"/>
  <c r="DZ230" i="4"/>
  <c r="DN230" i="4"/>
  <c r="DB230" i="4"/>
  <c r="CD230" i="4"/>
  <c r="CV230" i="4"/>
  <c r="CP230" i="4"/>
  <c r="BX230" i="4"/>
  <c r="BF230" i="4"/>
  <c r="BL230" i="4"/>
  <c r="AZ230" i="4"/>
  <c r="AB230" i="4"/>
  <c r="V230" i="4"/>
  <c r="AT230" i="4"/>
  <c r="FD226" i="4"/>
  <c r="EX226" i="4"/>
  <c r="EL226" i="4"/>
  <c r="ER226" i="4"/>
  <c r="DT226" i="4"/>
  <c r="EF226" i="4"/>
  <c r="DN226" i="4"/>
  <c r="DB226" i="4"/>
  <c r="CD226" i="4"/>
  <c r="CV226" i="4"/>
  <c r="DZ226" i="4"/>
  <c r="CP226" i="4"/>
  <c r="BX226" i="4"/>
  <c r="BF226" i="4"/>
  <c r="AB226" i="4"/>
  <c r="V226" i="4"/>
  <c r="AZ226" i="4"/>
  <c r="BL226" i="4"/>
  <c r="AT226" i="4"/>
  <c r="EL222" i="4"/>
  <c r="FD222" i="4"/>
  <c r="ER222" i="4"/>
  <c r="DT222" i="4"/>
  <c r="EF222" i="4"/>
  <c r="DN222" i="4"/>
  <c r="DB222" i="4"/>
  <c r="CD222" i="4"/>
  <c r="DZ222" i="4"/>
  <c r="CV222" i="4"/>
  <c r="EX222" i="4"/>
  <c r="CP222" i="4"/>
  <c r="BX222" i="4"/>
  <c r="BF222" i="4"/>
  <c r="BL222" i="4"/>
  <c r="AB222" i="4"/>
  <c r="AZ222" i="4"/>
  <c r="AT222" i="4"/>
  <c r="V222" i="4"/>
  <c r="FD218" i="4"/>
  <c r="EX218" i="4"/>
  <c r="EL218" i="4"/>
  <c r="ER218" i="4"/>
  <c r="EF218" i="4"/>
  <c r="DT218" i="4"/>
  <c r="DN218" i="4"/>
  <c r="DB218" i="4"/>
  <c r="CD218" i="4"/>
  <c r="DZ218" i="4"/>
  <c r="CV218" i="4"/>
  <c r="CP218" i="4"/>
  <c r="BX218" i="4"/>
  <c r="BF218" i="4"/>
  <c r="AB218" i="4"/>
  <c r="V218" i="4"/>
  <c r="BL218" i="4"/>
  <c r="AT218" i="4"/>
  <c r="AZ218" i="4"/>
  <c r="FD214" i="4"/>
  <c r="EL214" i="4"/>
  <c r="EX214" i="4"/>
  <c r="EF214" i="4"/>
  <c r="DT214" i="4"/>
  <c r="ER214" i="4"/>
  <c r="DZ214" i="4"/>
  <c r="DN214" i="4"/>
  <c r="DB214" i="4"/>
  <c r="CD214" i="4"/>
  <c r="CV214" i="4"/>
  <c r="CP214" i="4"/>
  <c r="BX214" i="4"/>
  <c r="BF214" i="4"/>
  <c r="BL214" i="4"/>
  <c r="AZ214" i="4"/>
  <c r="AB214" i="4"/>
  <c r="V214" i="4"/>
  <c r="AT214" i="4"/>
  <c r="FD210" i="4"/>
  <c r="EX210" i="4"/>
  <c r="EL210" i="4"/>
  <c r="ER210" i="4"/>
  <c r="DT210" i="4"/>
  <c r="EF210" i="4"/>
  <c r="DN210" i="4"/>
  <c r="DB210" i="4"/>
  <c r="CD210" i="4"/>
  <c r="CV210" i="4"/>
  <c r="CP210" i="4"/>
  <c r="BX210" i="4"/>
  <c r="BF210" i="4"/>
  <c r="AB210" i="4"/>
  <c r="DZ210" i="4"/>
  <c r="AZ210" i="4"/>
  <c r="BL210" i="4"/>
  <c r="AT210" i="4"/>
  <c r="V210" i="4"/>
  <c r="EL206" i="4"/>
  <c r="ER206" i="4"/>
  <c r="FD206" i="4"/>
  <c r="DT206" i="4"/>
  <c r="EX206" i="4"/>
  <c r="DN206" i="4"/>
  <c r="DB206" i="4"/>
  <c r="CD206" i="4"/>
  <c r="EF206" i="4"/>
  <c r="DZ206" i="4"/>
  <c r="CV206" i="4"/>
  <c r="CP206" i="4"/>
  <c r="BX206" i="4"/>
  <c r="BF206" i="4"/>
  <c r="BL206" i="4"/>
  <c r="AB206" i="4"/>
  <c r="V206" i="4"/>
  <c r="AZ206" i="4"/>
  <c r="AT206" i="4"/>
  <c r="FD202" i="4"/>
  <c r="EX202" i="4"/>
  <c r="EL202" i="4"/>
  <c r="ER202" i="4"/>
  <c r="EF202" i="4"/>
  <c r="DT202" i="4"/>
  <c r="DN202" i="4"/>
  <c r="DB202" i="4"/>
  <c r="CD202" i="4"/>
  <c r="DZ202" i="4"/>
  <c r="CV202" i="4"/>
  <c r="CP202" i="4"/>
  <c r="BX202" i="4"/>
  <c r="BF202" i="4"/>
  <c r="AB202" i="4"/>
  <c r="V202" i="4"/>
  <c r="BL202" i="4"/>
  <c r="AT202" i="4"/>
  <c r="AZ202" i="4"/>
  <c r="FD198" i="4"/>
  <c r="EL198" i="4"/>
  <c r="EX198" i="4"/>
  <c r="EF198" i="4"/>
  <c r="DT198" i="4"/>
  <c r="ER198" i="4"/>
  <c r="DZ198" i="4"/>
  <c r="DN198" i="4"/>
  <c r="DB198" i="4"/>
  <c r="CD198" i="4"/>
  <c r="CV198" i="4"/>
  <c r="CP198" i="4"/>
  <c r="BX198" i="4"/>
  <c r="BF198" i="4"/>
  <c r="BL198" i="4"/>
  <c r="AZ198" i="4"/>
  <c r="AB198" i="4"/>
  <c r="V198" i="4"/>
  <c r="AT198" i="4"/>
  <c r="FD194" i="4"/>
  <c r="EX194" i="4"/>
  <c r="EL194" i="4"/>
  <c r="ER194" i="4"/>
  <c r="DT194" i="4"/>
  <c r="EF194" i="4"/>
  <c r="DN194" i="4"/>
  <c r="DB194" i="4"/>
  <c r="CD194" i="4"/>
  <c r="CV194" i="4"/>
  <c r="DZ194" i="4"/>
  <c r="CP194" i="4"/>
  <c r="BX194" i="4"/>
  <c r="BF194" i="4"/>
  <c r="AB194" i="4"/>
  <c r="AZ194" i="4"/>
  <c r="BL194" i="4"/>
  <c r="AT194" i="4"/>
  <c r="V194" i="4"/>
  <c r="EL190" i="4"/>
  <c r="FD190" i="4"/>
  <c r="ER190" i="4"/>
  <c r="EX190" i="4"/>
  <c r="DT190" i="4"/>
  <c r="DN190" i="4"/>
  <c r="DB190" i="4"/>
  <c r="CD190" i="4"/>
  <c r="EF190" i="4"/>
  <c r="DZ190" i="4"/>
  <c r="CV190" i="4"/>
  <c r="CP190" i="4"/>
  <c r="BX190" i="4"/>
  <c r="BF190" i="4"/>
  <c r="BL190" i="4"/>
  <c r="AB190" i="4"/>
  <c r="V190" i="4"/>
  <c r="AZ190" i="4"/>
  <c r="AT190" i="4"/>
  <c r="FD186" i="4"/>
  <c r="EX186" i="4"/>
  <c r="EL186" i="4"/>
  <c r="ER186" i="4"/>
  <c r="EF186" i="4"/>
  <c r="DT186" i="4"/>
  <c r="DN186" i="4"/>
  <c r="DB186" i="4"/>
  <c r="CD186" i="4"/>
  <c r="DZ186" i="4"/>
  <c r="CV186" i="4"/>
  <c r="CP186" i="4"/>
  <c r="BX186" i="4"/>
  <c r="BF186" i="4"/>
  <c r="AB186" i="4"/>
  <c r="V186" i="4"/>
  <c r="BL186" i="4"/>
  <c r="AT186" i="4"/>
  <c r="AZ186" i="4"/>
  <c r="FD182" i="4"/>
  <c r="EL182" i="4"/>
  <c r="EX182" i="4"/>
  <c r="EF182" i="4"/>
  <c r="DT182" i="4"/>
  <c r="ER182" i="4"/>
  <c r="DZ182" i="4"/>
  <c r="DN182" i="4"/>
  <c r="DB182" i="4"/>
  <c r="CD182" i="4"/>
  <c r="CV182" i="4"/>
  <c r="CP182" i="4"/>
  <c r="BX182" i="4"/>
  <c r="BF182" i="4"/>
  <c r="BL182" i="4"/>
  <c r="AZ182" i="4"/>
  <c r="AB182" i="4"/>
  <c r="AT182" i="4"/>
  <c r="V182" i="4"/>
  <c r="FD178" i="4"/>
  <c r="ER178" i="4"/>
  <c r="EX178" i="4"/>
  <c r="EL178" i="4"/>
  <c r="DT178" i="4"/>
  <c r="EF178" i="4"/>
  <c r="DN178" i="4"/>
  <c r="DB178" i="4"/>
  <c r="CD178" i="4"/>
  <c r="CV178" i="4"/>
  <c r="DZ178" i="4"/>
  <c r="CP178" i="4"/>
  <c r="BX178" i="4"/>
  <c r="BF178" i="4"/>
  <c r="AB178" i="4"/>
  <c r="V178" i="4"/>
  <c r="AZ178" i="4"/>
  <c r="BL178" i="4"/>
  <c r="AT178" i="4"/>
  <c r="ER174" i="4"/>
  <c r="EL174" i="4"/>
  <c r="EF174" i="4"/>
  <c r="FD174" i="4"/>
  <c r="EX174" i="4"/>
  <c r="DT174" i="4"/>
  <c r="DN174" i="4"/>
  <c r="DB174" i="4"/>
  <c r="CD174" i="4"/>
  <c r="DZ174" i="4"/>
  <c r="CV174" i="4"/>
  <c r="CP174" i="4"/>
  <c r="BX174" i="4"/>
  <c r="BF174" i="4"/>
  <c r="BL174" i="4"/>
  <c r="AB174" i="4"/>
  <c r="V174" i="4"/>
  <c r="AZ174" i="4"/>
  <c r="AT174" i="4"/>
  <c r="FD170" i="4"/>
  <c r="EX170" i="4"/>
  <c r="EL170" i="4"/>
  <c r="ER170" i="4"/>
  <c r="EF170" i="4"/>
  <c r="DT170" i="4"/>
  <c r="DN170" i="4"/>
  <c r="DB170" i="4"/>
  <c r="CD170" i="4"/>
  <c r="DZ170" i="4"/>
  <c r="CV170" i="4"/>
  <c r="CP170" i="4"/>
  <c r="BX170" i="4"/>
  <c r="BF170" i="4"/>
  <c r="AB170" i="4"/>
  <c r="BL170" i="4"/>
  <c r="AT170" i="4"/>
  <c r="V170" i="4"/>
  <c r="AZ170" i="4"/>
  <c r="FD166" i="4"/>
  <c r="EL166" i="4"/>
  <c r="EX166" i="4"/>
  <c r="ER166" i="4"/>
  <c r="EF166" i="4"/>
  <c r="DT166" i="4"/>
  <c r="DZ166" i="4"/>
  <c r="DN166" i="4"/>
  <c r="DB166" i="4"/>
  <c r="CD166" i="4"/>
  <c r="CV166" i="4"/>
  <c r="CP166" i="4"/>
  <c r="BX166" i="4"/>
  <c r="BF166" i="4"/>
  <c r="BL166" i="4"/>
  <c r="AZ166" i="4"/>
  <c r="AB166" i="4"/>
  <c r="V166" i="4"/>
  <c r="AT166" i="4"/>
  <c r="FD162" i="4"/>
  <c r="ER162" i="4"/>
  <c r="EX162" i="4"/>
  <c r="EL162" i="4"/>
  <c r="DT162" i="4"/>
  <c r="EF162" i="4"/>
  <c r="DN162" i="4"/>
  <c r="DB162" i="4"/>
  <c r="CD162" i="4"/>
  <c r="CV162" i="4"/>
  <c r="DZ162" i="4"/>
  <c r="CP162" i="4"/>
  <c r="BX162" i="4"/>
  <c r="BF162" i="4"/>
  <c r="AB162" i="4"/>
  <c r="V162" i="4"/>
  <c r="AZ162" i="4"/>
  <c r="BL162" i="4"/>
  <c r="AT162" i="4"/>
  <c r="ER158" i="4"/>
  <c r="EL158" i="4"/>
  <c r="FD158" i="4"/>
  <c r="EF158" i="4"/>
  <c r="DT158" i="4"/>
  <c r="DN158" i="4"/>
  <c r="DB158" i="4"/>
  <c r="CD158" i="4"/>
  <c r="EX158" i="4"/>
  <c r="DZ158" i="4"/>
  <c r="CV158" i="4"/>
  <c r="CP158" i="4"/>
  <c r="BX158" i="4"/>
  <c r="BF158" i="4"/>
  <c r="BL158" i="4"/>
  <c r="AB158" i="4"/>
  <c r="V158" i="4"/>
  <c r="AZ158" i="4"/>
  <c r="AT158" i="4"/>
  <c r="FD154" i="4"/>
  <c r="EX154" i="4"/>
  <c r="EL154" i="4"/>
  <c r="EF154" i="4"/>
  <c r="ER154" i="4"/>
  <c r="DT154" i="4"/>
  <c r="DN154" i="4"/>
  <c r="DB154" i="4"/>
  <c r="CD154" i="4"/>
  <c r="DZ154" i="4"/>
  <c r="CV154" i="4"/>
  <c r="CP154" i="4"/>
  <c r="BX154" i="4"/>
  <c r="BF154" i="4"/>
  <c r="AB154" i="4"/>
  <c r="BL154" i="4"/>
  <c r="AT154" i="4"/>
  <c r="V154" i="4"/>
  <c r="AZ154" i="4"/>
  <c r="FD150" i="4"/>
  <c r="EL150" i="4"/>
  <c r="EX150" i="4"/>
  <c r="EF150" i="4"/>
  <c r="ER150" i="4"/>
  <c r="DT150" i="4"/>
  <c r="DZ150" i="4"/>
  <c r="DN150" i="4"/>
  <c r="DB150" i="4"/>
  <c r="CD150" i="4"/>
  <c r="CV150" i="4"/>
  <c r="CP150" i="4"/>
  <c r="BX150" i="4"/>
  <c r="BF150" i="4"/>
  <c r="BL150" i="4"/>
  <c r="AZ150" i="4"/>
  <c r="AB150" i="4"/>
  <c r="V150" i="4"/>
  <c r="AT150" i="4"/>
  <c r="FD146" i="4"/>
  <c r="ER146" i="4"/>
  <c r="EX146" i="4"/>
  <c r="EL146" i="4"/>
  <c r="DT146" i="4"/>
  <c r="EF146" i="4"/>
  <c r="DN146" i="4"/>
  <c r="DB146" i="4"/>
  <c r="CD146" i="4"/>
  <c r="CV146" i="4"/>
  <c r="CP146" i="4"/>
  <c r="BX146" i="4"/>
  <c r="BF146" i="4"/>
  <c r="DZ146" i="4"/>
  <c r="AB146" i="4"/>
  <c r="V146" i="4"/>
  <c r="AZ146" i="4"/>
  <c r="BL146" i="4"/>
  <c r="AT146" i="4"/>
  <c r="ER142" i="4"/>
  <c r="EL142" i="4"/>
  <c r="EF142" i="4"/>
  <c r="DT142" i="4"/>
  <c r="EX142" i="4"/>
  <c r="FD142" i="4"/>
  <c r="DN142" i="4"/>
  <c r="DB142" i="4"/>
  <c r="CD142" i="4"/>
  <c r="DZ142" i="4"/>
  <c r="CV142" i="4"/>
  <c r="CP142" i="4"/>
  <c r="BX142" i="4"/>
  <c r="BF142" i="4"/>
  <c r="BL142" i="4"/>
  <c r="AB142" i="4"/>
  <c r="V142" i="4"/>
  <c r="AZ142" i="4"/>
  <c r="AT142" i="4"/>
  <c r="FD138" i="4"/>
  <c r="EX138" i="4"/>
  <c r="EL138" i="4"/>
  <c r="ER138" i="4"/>
  <c r="EF138" i="4"/>
  <c r="DT138" i="4"/>
  <c r="DN138" i="4"/>
  <c r="DB138" i="4"/>
  <c r="CD138" i="4"/>
  <c r="DZ138" i="4"/>
  <c r="CV138" i="4"/>
  <c r="CP138" i="4"/>
  <c r="BX138" i="4"/>
  <c r="BF138" i="4"/>
  <c r="AB138" i="4"/>
  <c r="V138" i="4"/>
  <c r="BL138" i="4"/>
  <c r="AT138" i="4"/>
  <c r="AZ138" i="4"/>
  <c r="EX134" i="4"/>
  <c r="FD134" i="4"/>
  <c r="EL134" i="4"/>
  <c r="ER134" i="4"/>
  <c r="EF134" i="4"/>
  <c r="DT134" i="4"/>
  <c r="DZ134" i="4"/>
  <c r="DN134" i="4"/>
  <c r="DB134" i="4"/>
  <c r="CD134" i="4"/>
  <c r="CV134" i="4"/>
  <c r="CP134" i="4"/>
  <c r="BX134" i="4"/>
  <c r="BF134" i="4"/>
  <c r="BL134" i="4"/>
  <c r="AZ134" i="4"/>
  <c r="AB134" i="4"/>
  <c r="AT134" i="4"/>
  <c r="V134" i="4"/>
  <c r="EX130" i="4"/>
  <c r="FD130" i="4"/>
  <c r="ER130" i="4"/>
  <c r="EL130" i="4"/>
  <c r="DT130" i="4"/>
  <c r="EF130" i="4"/>
  <c r="DN130" i="4"/>
  <c r="DB130" i="4"/>
  <c r="CD130" i="4"/>
  <c r="CV130" i="4"/>
  <c r="DZ130" i="4"/>
  <c r="CP130" i="4"/>
  <c r="BX130" i="4"/>
  <c r="BF130" i="4"/>
  <c r="AB130" i="4"/>
  <c r="V130" i="4"/>
  <c r="AZ130" i="4"/>
  <c r="BL130" i="4"/>
  <c r="AT130" i="4"/>
  <c r="EX126" i="4"/>
  <c r="ER126" i="4"/>
  <c r="EL126" i="4"/>
  <c r="FD126" i="4"/>
  <c r="EF126" i="4"/>
  <c r="DT126" i="4"/>
  <c r="DN126" i="4"/>
  <c r="DB126" i="4"/>
  <c r="CD126" i="4"/>
  <c r="DZ126" i="4"/>
  <c r="CV126" i="4"/>
  <c r="CP126" i="4"/>
  <c r="BX126" i="4"/>
  <c r="BF126" i="4"/>
  <c r="BL126" i="4"/>
  <c r="AB126" i="4"/>
  <c r="V126" i="4"/>
  <c r="AZ126" i="4"/>
  <c r="AT126" i="4"/>
  <c r="EX122" i="4"/>
  <c r="FD122" i="4"/>
  <c r="EL122" i="4"/>
  <c r="EF122" i="4"/>
  <c r="DT122" i="4"/>
  <c r="DN122" i="4"/>
  <c r="DB122" i="4"/>
  <c r="CD122" i="4"/>
  <c r="DZ122" i="4"/>
  <c r="CV122" i="4"/>
  <c r="ER122" i="4"/>
  <c r="CP122" i="4"/>
  <c r="BX122" i="4"/>
  <c r="BF122" i="4"/>
  <c r="AB122" i="4"/>
  <c r="V122" i="4"/>
  <c r="BL122" i="4"/>
  <c r="AT122" i="4"/>
  <c r="AZ122" i="4"/>
  <c r="EX118" i="4"/>
  <c r="FD118" i="4"/>
  <c r="EL118" i="4"/>
  <c r="EF118" i="4"/>
  <c r="DT118" i="4"/>
  <c r="ER118" i="4"/>
  <c r="DZ118" i="4"/>
  <c r="DN118" i="4"/>
  <c r="DB118" i="4"/>
  <c r="CD118" i="4"/>
  <c r="CV118" i="4"/>
  <c r="CP118" i="4"/>
  <c r="BX118" i="4"/>
  <c r="BF118" i="4"/>
  <c r="BL118" i="4"/>
  <c r="AZ118" i="4"/>
  <c r="AB118" i="4"/>
  <c r="V118" i="4"/>
  <c r="AT118" i="4"/>
  <c r="EX114" i="4"/>
  <c r="FD114" i="4"/>
  <c r="ER114" i="4"/>
  <c r="EL114" i="4"/>
  <c r="DT114" i="4"/>
  <c r="EF114" i="4"/>
  <c r="DN114" i="4"/>
  <c r="DB114" i="4"/>
  <c r="CD114" i="4"/>
  <c r="CV114" i="4"/>
  <c r="DZ114" i="4"/>
  <c r="CP114" i="4"/>
  <c r="BX114" i="4"/>
  <c r="BF114" i="4"/>
  <c r="AB114" i="4"/>
  <c r="AZ114" i="4"/>
  <c r="BL114" i="4"/>
  <c r="AT114" i="4"/>
  <c r="V114" i="4"/>
  <c r="EX110" i="4"/>
  <c r="ER110" i="4"/>
  <c r="EL110" i="4"/>
  <c r="EF110" i="4"/>
  <c r="DT110" i="4"/>
  <c r="FD110" i="4"/>
  <c r="DN110" i="4"/>
  <c r="DB110" i="4"/>
  <c r="CD110" i="4"/>
  <c r="DZ110" i="4"/>
  <c r="CV110" i="4"/>
  <c r="CP110" i="4"/>
  <c r="BX110" i="4"/>
  <c r="BF110" i="4"/>
  <c r="BL110" i="4"/>
  <c r="AB110" i="4"/>
  <c r="V110" i="4"/>
  <c r="AZ110" i="4"/>
  <c r="AT110" i="4"/>
  <c r="EX106" i="4"/>
  <c r="FD106" i="4"/>
  <c r="EL106" i="4"/>
  <c r="ER106" i="4"/>
  <c r="EF106" i="4"/>
  <c r="DT106" i="4"/>
  <c r="DN106" i="4"/>
  <c r="DB106" i="4"/>
  <c r="CD106" i="4"/>
  <c r="DZ106" i="4"/>
  <c r="CV106" i="4"/>
  <c r="CP106" i="4"/>
  <c r="BX106" i="4"/>
  <c r="BF106" i="4"/>
  <c r="AB106" i="4"/>
  <c r="V106" i="4"/>
  <c r="BL106" i="4"/>
  <c r="AT106" i="4"/>
  <c r="AZ106" i="4"/>
  <c r="EX102" i="4"/>
  <c r="FD102" i="4"/>
  <c r="EL102" i="4"/>
  <c r="ER102" i="4"/>
  <c r="EF102" i="4"/>
  <c r="DT102" i="4"/>
  <c r="DZ102" i="4"/>
  <c r="DN102" i="4"/>
  <c r="DB102" i="4"/>
  <c r="CD102" i="4"/>
  <c r="CV102" i="4"/>
  <c r="CP102" i="4"/>
  <c r="BX102" i="4"/>
  <c r="BF102" i="4"/>
  <c r="BL102" i="4"/>
  <c r="AZ102" i="4"/>
  <c r="AB102" i="4"/>
  <c r="V102" i="4"/>
  <c r="AT102" i="4"/>
  <c r="EX98" i="4"/>
  <c r="FD98" i="4"/>
  <c r="ER98" i="4"/>
  <c r="EL98" i="4"/>
  <c r="DT98" i="4"/>
  <c r="EF98" i="4"/>
  <c r="DN98" i="4"/>
  <c r="DB98" i="4"/>
  <c r="CD98" i="4"/>
  <c r="CV98" i="4"/>
  <c r="DZ98" i="4"/>
  <c r="BL98" i="4"/>
  <c r="CP98" i="4"/>
  <c r="BX98" i="4"/>
  <c r="BF98" i="4"/>
  <c r="AB98" i="4"/>
  <c r="AZ98" i="4"/>
  <c r="AT98" i="4"/>
  <c r="V98" i="4"/>
  <c r="EX94" i="4"/>
  <c r="ER94" i="4"/>
  <c r="EL94" i="4"/>
  <c r="FD94" i="4"/>
  <c r="EF94" i="4"/>
  <c r="DT94" i="4"/>
  <c r="DN94" i="4"/>
  <c r="DB94" i="4"/>
  <c r="CD94" i="4"/>
  <c r="DZ94" i="4"/>
  <c r="CV94" i="4"/>
  <c r="CP94" i="4"/>
  <c r="BL94" i="4"/>
  <c r="BX94" i="4"/>
  <c r="BF94" i="4"/>
  <c r="AB94" i="4"/>
  <c r="V94" i="4"/>
  <c r="AZ94" i="4"/>
  <c r="AT94" i="4"/>
  <c r="EX90" i="4"/>
  <c r="FD90" i="4"/>
  <c r="EL90" i="4"/>
  <c r="EF90" i="4"/>
  <c r="ER90" i="4"/>
  <c r="DT90" i="4"/>
  <c r="DN90" i="4"/>
  <c r="DB90" i="4"/>
  <c r="CD90" i="4"/>
  <c r="DZ90" i="4"/>
  <c r="CV90" i="4"/>
  <c r="BL90" i="4"/>
  <c r="CP90" i="4"/>
  <c r="BX90" i="4"/>
  <c r="BF90" i="4"/>
  <c r="AB90" i="4"/>
  <c r="V90" i="4"/>
  <c r="AT90" i="4"/>
  <c r="AZ90" i="4"/>
  <c r="EX86" i="4"/>
  <c r="ER86" i="4"/>
  <c r="FD86" i="4"/>
  <c r="EL86" i="4"/>
  <c r="EF86" i="4"/>
  <c r="DT86" i="4"/>
  <c r="DZ86" i="4"/>
  <c r="DN86" i="4"/>
  <c r="DB86" i="4"/>
  <c r="CD86" i="4"/>
  <c r="CV86" i="4"/>
  <c r="CP86" i="4"/>
  <c r="BL86" i="4"/>
  <c r="BX86" i="4"/>
  <c r="BF86" i="4"/>
  <c r="AZ86" i="4"/>
  <c r="AB86" i="4"/>
  <c r="V86" i="4"/>
  <c r="AT86" i="4"/>
  <c r="EX82" i="4"/>
  <c r="FD82" i="4"/>
  <c r="ER82" i="4"/>
  <c r="EL82" i="4"/>
  <c r="DT82" i="4"/>
  <c r="EF82" i="4"/>
  <c r="DN82" i="4"/>
  <c r="DB82" i="4"/>
  <c r="CD82" i="4"/>
  <c r="CV82" i="4"/>
  <c r="BL82" i="4"/>
  <c r="CP82" i="4"/>
  <c r="BX82" i="4"/>
  <c r="BF82" i="4"/>
  <c r="AB82" i="4"/>
  <c r="AZ82" i="4"/>
  <c r="AT82" i="4"/>
  <c r="V82" i="4"/>
  <c r="DZ82" i="4"/>
  <c r="EX78" i="4"/>
  <c r="ER78" i="4"/>
  <c r="EL78" i="4"/>
  <c r="EF78" i="4"/>
  <c r="FD78" i="4"/>
  <c r="DT78" i="4"/>
  <c r="DN78" i="4"/>
  <c r="DB78" i="4"/>
  <c r="CD78" i="4"/>
  <c r="DZ78" i="4"/>
  <c r="CV78" i="4"/>
  <c r="CP78" i="4"/>
  <c r="BL78" i="4"/>
  <c r="BX78" i="4"/>
  <c r="BF78" i="4"/>
  <c r="AB78" i="4"/>
  <c r="V78" i="4"/>
  <c r="AZ78" i="4"/>
  <c r="AT78" i="4"/>
  <c r="EX74" i="4"/>
  <c r="FD74" i="4"/>
  <c r="ER74" i="4"/>
  <c r="EL74" i="4"/>
  <c r="EF74" i="4"/>
  <c r="DT74" i="4"/>
  <c r="DN74" i="4"/>
  <c r="DB74" i="4"/>
  <c r="CD74" i="4"/>
  <c r="DZ74" i="4"/>
  <c r="CV74" i="4"/>
  <c r="BL74" i="4"/>
  <c r="CP74" i="4"/>
  <c r="BX74" i="4"/>
  <c r="BF74" i="4"/>
  <c r="AT74" i="4"/>
  <c r="AB74" i="4"/>
  <c r="V74" i="4"/>
  <c r="AZ74" i="4"/>
  <c r="EX70" i="4"/>
  <c r="ER70" i="4"/>
  <c r="FD70" i="4"/>
  <c r="EL70" i="4"/>
  <c r="EF70" i="4"/>
  <c r="DT70" i="4"/>
  <c r="DZ70" i="4"/>
  <c r="DB70" i="4"/>
  <c r="CD70" i="4"/>
  <c r="DN70" i="4"/>
  <c r="CV70" i="4"/>
  <c r="CP70" i="4"/>
  <c r="BL70" i="4"/>
  <c r="BX70" i="4"/>
  <c r="BF70" i="4"/>
  <c r="AT70" i="4"/>
  <c r="AZ70" i="4"/>
  <c r="AB70" i="4"/>
  <c r="V70" i="4"/>
  <c r="EX66" i="4"/>
  <c r="FD66" i="4"/>
  <c r="ER66" i="4"/>
  <c r="EL66" i="4"/>
  <c r="DT66" i="4"/>
  <c r="EF66" i="4"/>
  <c r="DN66" i="4"/>
  <c r="DB66" i="4"/>
  <c r="CD66" i="4"/>
  <c r="CV66" i="4"/>
  <c r="BL66" i="4"/>
  <c r="DZ66" i="4"/>
  <c r="CP66" i="4"/>
  <c r="BX66" i="4"/>
  <c r="BF66" i="4"/>
  <c r="AT66" i="4"/>
  <c r="AB66" i="4"/>
  <c r="V66" i="4"/>
  <c r="AZ66" i="4"/>
  <c r="EX62" i="4"/>
  <c r="ER62" i="4"/>
  <c r="EL62" i="4"/>
  <c r="FD62" i="4"/>
  <c r="EF62" i="4"/>
  <c r="DT62" i="4"/>
  <c r="DB62" i="4"/>
  <c r="CD62" i="4"/>
  <c r="DZ62" i="4"/>
  <c r="CV62" i="4"/>
  <c r="CP62" i="4"/>
  <c r="BL62" i="4"/>
  <c r="DN62" i="4"/>
  <c r="BX62" i="4"/>
  <c r="BF62" i="4"/>
  <c r="AT62" i="4"/>
  <c r="AB62" i="4"/>
  <c r="V62" i="4"/>
  <c r="AZ62" i="4"/>
  <c r="EX58" i="4"/>
  <c r="FD58" i="4"/>
  <c r="ER58" i="4"/>
  <c r="EL58" i="4"/>
  <c r="EF58" i="4"/>
  <c r="DT58" i="4"/>
  <c r="DB58" i="4"/>
  <c r="CD58" i="4"/>
  <c r="DZ58" i="4"/>
  <c r="DN58" i="4"/>
  <c r="CV58" i="4"/>
  <c r="BL58" i="4"/>
  <c r="CP58" i="4"/>
  <c r="BX58" i="4"/>
  <c r="BF58" i="4"/>
  <c r="AT58" i="4"/>
  <c r="AB58" i="4"/>
  <c r="V58" i="4"/>
  <c r="AZ58" i="4"/>
  <c r="EX54" i="4"/>
  <c r="ER54" i="4"/>
  <c r="FD54" i="4"/>
  <c r="EL54" i="4"/>
  <c r="EF54" i="4"/>
  <c r="DT54" i="4"/>
  <c r="DZ54" i="4"/>
  <c r="DB54" i="4"/>
  <c r="CD54" i="4"/>
  <c r="DN54" i="4"/>
  <c r="CV54" i="4"/>
  <c r="CP54" i="4"/>
  <c r="BL54" i="4"/>
  <c r="BX54" i="4"/>
  <c r="BF54" i="4"/>
  <c r="AT54" i="4"/>
  <c r="AZ54" i="4"/>
  <c r="AB54" i="4"/>
  <c r="V54" i="4"/>
  <c r="EX50" i="4"/>
  <c r="FD50" i="4"/>
  <c r="ER50" i="4"/>
  <c r="EL50" i="4"/>
  <c r="DT50" i="4"/>
  <c r="EF50" i="4"/>
  <c r="DN50" i="4"/>
  <c r="DB50" i="4"/>
  <c r="CD50" i="4"/>
  <c r="CV50" i="4"/>
  <c r="BL50" i="4"/>
  <c r="DZ50" i="4"/>
  <c r="CP50" i="4"/>
  <c r="BX50" i="4"/>
  <c r="BF50" i="4"/>
  <c r="AT50" i="4"/>
  <c r="AB50" i="4"/>
  <c r="V50" i="4"/>
  <c r="AZ50" i="4"/>
  <c r="EX46" i="4"/>
  <c r="ER46" i="4"/>
  <c r="EL46" i="4"/>
  <c r="EF46" i="4"/>
  <c r="FD46" i="4"/>
  <c r="DT46" i="4"/>
  <c r="DB46" i="4"/>
  <c r="CD46" i="4"/>
  <c r="DZ46" i="4"/>
  <c r="CV46" i="4"/>
  <c r="DN46" i="4"/>
  <c r="CP46" i="4"/>
  <c r="BL46" i="4"/>
  <c r="BX46" i="4"/>
  <c r="BF46" i="4"/>
  <c r="AT46" i="4"/>
  <c r="AB46" i="4"/>
  <c r="AZ46" i="4"/>
  <c r="V46" i="4"/>
  <c r="EX42" i="4"/>
  <c r="FD42" i="4"/>
  <c r="ER42" i="4"/>
  <c r="EL42" i="4"/>
  <c r="EF42" i="4"/>
  <c r="DT42" i="4"/>
  <c r="DB42" i="4"/>
  <c r="CD42" i="4"/>
  <c r="DZ42" i="4"/>
  <c r="DN42" i="4"/>
  <c r="CV42" i="4"/>
  <c r="BL42" i="4"/>
  <c r="CP42" i="4"/>
  <c r="BX42" i="4"/>
  <c r="BF42" i="4"/>
  <c r="AT42" i="4"/>
  <c r="AB42" i="4"/>
  <c r="V42" i="4"/>
  <c r="AZ42" i="4"/>
  <c r="EX38" i="4"/>
  <c r="ER38" i="4"/>
  <c r="FD38" i="4"/>
  <c r="EL38" i="4"/>
  <c r="EF38" i="4"/>
  <c r="DT38" i="4"/>
  <c r="DZ38" i="4"/>
  <c r="DB38" i="4"/>
  <c r="CD38" i="4"/>
  <c r="DN38" i="4"/>
  <c r="CV38" i="4"/>
  <c r="CP38" i="4"/>
  <c r="BL38" i="4"/>
  <c r="BX38" i="4"/>
  <c r="BF38" i="4"/>
  <c r="AT38" i="4"/>
  <c r="AZ38" i="4"/>
  <c r="AB38" i="4"/>
  <c r="V38" i="4"/>
  <c r="EX34" i="4"/>
  <c r="FD34" i="4"/>
  <c r="ER34" i="4"/>
  <c r="EL34" i="4"/>
  <c r="DT34" i="4"/>
  <c r="EF34" i="4"/>
  <c r="DN34" i="4"/>
  <c r="DB34" i="4"/>
  <c r="CD34" i="4"/>
  <c r="CV34" i="4"/>
  <c r="DZ34" i="4"/>
  <c r="BL34" i="4"/>
  <c r="CP34" i="4"/>
  <c r="BX34" i="4"/>
  <c r="BF34" i="4"/>
  <c r="AT34" i="4"/>
  <c r="AB34" i="4"/>
  <c r="AZ34" i="4"/>
  <c r="V34" i="4"/>
  <c r="EX30" i="4"/>
  <c r="ER30" i="4"/>
  <c r="EL30" i="4"/>
  <c r="FD30" i="4"/>
  <c r="EF30" i="4"/>
  <c r="DT30" i="4"/>
  <c r="DB30" i="4"/>
  <c r="CD30" i="4"/>
  <c r="DZ30" i="4"/>
  <c r="CV30" i="4"/>
  <c r="CP30" i="4"/>
  <c r="BL30" i="4"/>
  <c r="BX30" i="4"/>
  <c r="BF30" i="4"/>
  <c r="AT30" i="4"/>
  <c r="AB30" i="4"/>
  <c r="V30" i="4"/>
  <c r="DN30" i="4"/>
  <c r="AZ30" i="4"/>
  <c r="EX26" i="4"/>
  <c r="FD26" i="4"/>
  <c r="ER26" i="4"/>
  <c r="EL26" i="4"/>
  <c r="EF26" i="4"/>
  <c r="DT26" i="4"/>
  <c r="DB26" i="4"/>
  <c r="CD26" i="4"/>
  <c r="DZ26" i="4"/>
  <c r="DN26" i="4"/>
  <c r="CV26" i="4"/>
  <c r="BL26" i="4"/>
  <c r="CP26" i="4"/>
  <c r="BX26" i="4"/>
  <c r="BF26" i="4"/>
  <c r="AT26" i="4"/>
  <c r="AB26" i="4"/>
  <c r="V26" i="4"/>
  <c r="AZ26" i="4"/>
  <c r="EX22" i="4"/>
  <c r="ER22" i="4"/>
  <c r="FD22" i="4"/>
  <c r="EL22" i="4"/>
  <c r="EF22" i="4"/>
  <c r="DT22" i="4"/>
  <c r="DZ22" i="4"/>
  <c r="DB22" i="4"/>
  <c r="CD22" i="4"/>
  <c r="DN22" i="4"/>
  <c r="CV22" i="4"/>
  <c r="CP22" i="4"/>
  <c r="BL22" i="4"/>
  <c r="BX22" i="4"/>
  <c r="BF22" i="4"/>
  <c r="AT22" i="4"/>
  <c r="AZ22" i="4"/>
  <c r="AB22" i="4"/>
  <c r="V22" i="4"/>
  <c r="EX18" i="4"/>
  <c r="FD18" i="4"/>
  <c r="ER18" i="4"/>
  <c r="EL18" i="4"/>
  <c r="DT18" i="4"/>
  <c r="EF18" i="4"/>
  <c r="DN18" i="4"/>
  <c r="DB18" i="4"/>
  <c r="CD18" i="4"/>
  <c r="CV18" i="4"/>
  <c r="BL18" i="4"/>
  <c r="CP18" i="4"/>
  <c r="BX18" i="4"/>
  <c r="BF18" i="4"/>
  <c r="AT18" i="4"/>
  <c r="AB18" i="4"/>
  <c r="AZ18" i="4"/>
  <c r="DZ18" i="4"/>
  <c r="V18" i="4"/>
  <c r="FD14" i="4"/>
  <c r="EX14" i="4"/>
  <c r="ER14" i="4"/>
  <c r="EL14" i="4"/>
  <c r="DZ14" i="4"/>
  <c r="CV14" i="4"/>
  <c r="CP14" i="4"/>
  <c r="EF14" i="4"/>
  <c r="DN14" i="4"/>
  <c r="DB14" i="4"/>
  <c r="BX14" i="4"/>
  <c r="DT14" i="4"/>
  <c r="CD14" i="4"/>
  <c r="BL14" i="4"/>
  <c r="AZ14" i="4"/>
  <c r="AT14" i="4"/>
  <c r="V14" i="4"/>
  <c r="AB14" i="4"/>
  <c r="BF14" i="4"/>
  <c r="Z1" i="6" l="1"/>
  <c r="Z250" i="6" s="1"/>
  <c r="T4" i="5"/>
  <c r="AA16" i="17" s="1"/>
  <c r="CU5" i="4" l="1"/>
  <c r="CW10" i="4"/>
  <c r="CW6" i="4"/>
  <c r="CT6" i="4"/>
  <c r="CT10" i="4"/>
  <c r="CT12" i="4"/>
  <c r="CW11" i="4"/>
  <c r="CT9" i="4"/>
  <c r="CT8" i="4"/>
  <c r="CU9" i="4"/>
  <c r="CT7" i="4"/>
  <c r="CU8" i="4"/>
  <c r="CW9" i="4"/>
  <c r="CT11" i="4"/>
  <c r="CU12" i="4"/>
  <c r="CU7" i="4"/>
  <c r="CW8" i="4"/>
  <c r="CU11" i="4"/>
  <c r="CW12" i="4"/>
  <c r="CU6" i="4"/>
  <c r="CW7" i="4"/>
  <c r="CU10" i="4"/>
  <c r="K3" i="3" l="1"/>
  <c r="L3" i="3"/>
  <c r="M3" i="3"/>
  <c r="K4" i="3"/>
  <c r="L4" i="3"/>
  <c r="M4" i="3"/>
  <c r="K5" i="3"/>
  <c r="L5" i="3"/>
  <c r="M5" i="3"/>
  <c r="K6" i="3"/>
  <c r="L6" i="3"/>
  <c r="M6" i="3"/>
  <c r="K7" i="3"/>
  <c r="L7" i="3"/>
  <c r="M7" i="3"/>
  <c r="K8" i="3"/>
  <c r="L8" i="3"/>
  <c r="M8" i="3"/>
  <c r="K9" i="3"/>
  <c r="L9" i="3"/>
  <c r="M9" i="3"/>
  <c r="K10" i="3"/>
  <c r="L10" i="3"/>
  <c r="M10" i="3"/>
  <c r="K11" i="3"/>
  <c r="L11" i="3"/>
  <c r="M11" i="3"/>
  <c r="K12" i="3"/>
  <c r="L12" i="3"/>
  <c r="M12" i="3"/>
  <c r="K13" i="3"/>
  <c r="L13" i="3"/>
  <c r="M13" i="3"/>
  <c r="K14" i="3"/>
  <c r="L14" i="3"/>
  <c r="M14" i="3"/>
  <c r="K15" i="3"/>
  <c r="L15" i="3"/>
  <c r="M15" i="3"/>
  <c r="K16" i="3"/>
  <c r="L16" i="3"/>
  <c r="M16" i="3"/>
  <c r="K17" i="3"/>
  <c r="L17" i="3"/>
  <c r="M17" i="3"/>
  <c r="K18" i="3"/>
  <c r="L18" i="3"/>
  <c r="M18" i="3"/>
  <c r="K19" i="3"/>
  <c r="L19" i="3"/>
  <c r="M19" i="3"/>
  <c r="K20" i="3"/>
  <c r="L20" i="3"/>
  <c r="M20" i="3"/>
  <c r="K21" i="3"/>
  <c r="L21" i="3"/>
  <c r="M21" i="3"/>
  <c r="K22" i="3"/>
  <c r="L22" i="3"/>
  <c r="M22" i="3"/>
  <c r="K23" i="3"/>
  <c r="L23" i="3"/>
  <c r="M23" i="3"/>
  <c r="K24" i="3"/>
  <c r="L24" i="3"/>
  <c r="M24" i="3"/>
  <c r="K25" i="3"/>
  <c r="L25" i="3"/>
  <c r="M25" i="3"/>
  <c r="K26" i="3"/>
  <c r="L26" i="3"/>
  <c r="M26" i="3"/>
  <c r="K27" i="3"/>
  <c r="L27" i="3"/>
  <c r="M27" i="3"/>
  <c r="K28" i="3"/>
  <c r="L28" i="3"/>
  <c r="M28" i="3"/>
  <c r="K29" i="3"/>
  <c r="L29" i="3"/>
  <c r="M29" i="3"/>
  <c r="K30" i="3"/>
  <c r="L30" i="3"/>
  <c r="M30" i="3"/>
  <c r="K31" i="3"/>
  <c r="L31" i="3"/>
  <c r="M31" i="3"/>
  <c r="K32" i="3"/>
  <c r="L32" i="3"/>
  <c r="M32" i="3"/>
  <c r="K33" i="3"/>
  <c r="L33" i="3"/>
  <c r="M33" i="3"/>
  <c r="K34" i="3"/>
  <c r="L34" i="3"/>
  <c r="M34" i="3"/>
  <c r="K35" i="3"/>
  <c r="L35" i="3"/>
  <c r="M35" i="3"/>
  <c r="K36" i="3"/>
  <c r="L36" i="3"/>
  <c r="M36" i="3"/>
  <c r="K37" i="3"/>
  <c r="L37" i="3"/>
  <c r="M37" i="3"/>
  <c r="K38" i="3"/>
  <c r="L38" i="3"/>
  <c r="M38" i="3"/>
  <c r="K39" i="3"/>
  <c r="L39" i="3"/>
  <c r="M39" i="3"/>
  <c r="K40" i="3"/>
  <c r="L40" i="3"/>
  <c r="M40" i="3"/>
  <c r="K41" i="3"/>
  <c r="L41" i="3"/>
  <c r="M41" i="3"/>
  <c r="K42" i="3"/>
  <c r="L42" i="3"/>
  <c r="M42" i="3"/>
  <c r="K43" i="3"/>
  <c r="L43" i="3"/>
  <c r="M43" i="3"/>
  <c r="K44" i="3"/>
  <c r="L44" i="3"/>
  <c r="M44" i="3"/>
  <c r="K45" i="3"/>
  <c r="L45" i="3"/>
  <c r="M45" i="3"/>
  <c r="K46" i="3"/>
  <c r="L46" i="3"/>
  <c r="M46" i="3"/>
  <c r="K47" i="3"/>
  <c r="L47" i="3"/>
  <c r="M47" i="3"/>
  <c r="K48" i="3"/>
  <c r="L48" i="3"/>
  <c r="M48" i="3"/>
  <c r="K49" i="3"/>
  <c r="L49" i="3"/>
  <c r="M49" i="3"/>
  <c r="K50" i="3"/>
  <c r="L50" i="3"/>
  <c r="M50" i="3"/>
  <c r="K51" i="3"/>
  <c r="L51" i="3"/>
  <c r="M51" i="3"/>
  <c r="K52" i="3"/>
  <c r="L52" i="3"/>
  <c r="M52" i="3"/>
  <c r="K53" i="3"/>
  <c r="L53" i="3"/>
  <c r="M53" i="3"/>
  <c r="K54" i="3"/>
  <c r="L54" i="3"/>
  <c r="M54" i="3"/>
  <c r="K55" i="3"/>
  <c r="L55" i="3"/>
  <c r="M55" i="3"/>
  <c r="K56" i="3"/>
  <c r="L56" i="3"/>
  <c r="M56" i="3"/>
  <c r="K57" i="3"/>
  <c r="L57" i="3"/>
  <c r="M57" i="3"/>
  <c r="K58" i="3"/>
  <c r="L58" i="3"/>
  <c r="M58" i="3"/>
  <c r="K59" i="3"/>
  <c r="L59" i="3"/>
  <c r="M59" i="3"/>
  <c r="K60" i="3"/>
  <c r="L60" i="3"/>
  <c r="M60" i="3"/>
  <c r="K61" i="3"/>
  <c r="L61" i="3"/>
  <c r="M61" i="3"/>
  <c r="K62" i="3"/>
  <c r="L62" i="3"/>
  <c r="M62" i="3"/>
  <c r="K63" i="3"/>
  <c r="L63" i="3"/>
  <c r="M63" i="3"/>
  <c r="K64" i="3"/>
  <c r="L64" i="3"/>
  <c r="M64" i="3"/>
  <c r="K65" i="3"/>
  <c r="L65" i="3"/>
  <c r="M65" i="3"/>
  <c r="K66" i="3"/>
  <c r="L66" i="3"/>
  <c r="M66" i="3"/>
  <c r="K67" i="3"/>
  <c r="L67" i="3"/>
  <c r="M67" i="3"/>
  <c r="K68" i="3"/>
  <c r="L68" i="3"/>
  <c r="M68" i="3"/>
  <c r="K69" i="3"/>
  <c r="L69" i="3"/>
  <c r="M69" i="3"/>
  <c r="K70" i="3"/>
  <c r="L70" i="3"/>
  <c r="M70" i="3"/>
  <c r="K71" i="3"/>
  <c r="L71" i="3"/>
  <c r="M71" i="3"/>
  <c r="K72" i="3"/>
  <c r="L72" i="3"/>
  <c r="M72" i="3"/>
  <c r="K73" i="3"/>
  <c r="L73" i="3"/>
  <c r="M73" i="3"/>
  <c r="K74" i="3"/>
  <c r="L74" i="3"/>
  <c r="M74" i="3"/>
  <c r="K75" i="3"/>
  <c r="L75" i="3"/>
  <c r="M75" i="3"/>
  <c r="K76" i="3"/>
  <c r="L76" i="3"/>
  <c r="M76" i="3"/>
  <c r="K77" i="3"/>
  <c r="L77" i="3"/>
  <c r="M77" i="3"/>
  <c r="K78" i="3"/>
  <c r="L78" i="3"/>
  <c r="M78" i="3"/>
  <c r="K79" i="3"/>
  <c r="L79" i="3"/>
  <c r="M79" i="3"/>
  <c r="K80" i="3"/>
  <c r="L80" i="3"/>
  <c r="M80" i="3"/>
  <c r="K81" i="3"/>
  <c r="L81" i="3"/>
  <c r="M81" i="3"/>
  <c r="K82" i="3"/>
  <c r="L82" i="3"/>
  <c r="M82" i="3"/>
  <c r="K83" i="3"/>
  <c r="L83" i="3"/>
  <c r="M83" i="3"/>
  <c r="K84" i="3"/>
  <c r="L84" i="3"/>
  <c r="M84" i="3"/>
  <c r="K85" i="3"/>
  <c r="L85" i="3"/>
  <c r="M85" i="3"/>
  <c r="K86" i="3"/>
  <c r="L86" i="3"/>
  <c r="M86" i="3"/>
  <c r="K87" i="3"/>
  <c r="L87" i="3"/>
  <c r="M87" i="3"/>
  <c r="K88" i="3"/>
  <c r="L88" i="3"/>
  <c r="M88" i="3"/>
  <c r="K89" i="3"/>
  <c r="L89" i="3"/>
  <c r="M89" i="3"/>
  <c r="K90" i="3"/>
  <c r="L90" i="3"/>
  <c r="M90" i="3"/>
  <c r="K91" i="3"/>
  <c r="L91" i="3"/>
  <c r="M91" i="3"/>
  <c r="K92" i="3"/>
  <c r="L92" i="3"/>
  <c r="M92" i="3"/>
  <c r="K93" i="3"/>
  <c r="L93" i="3"/>
  <c r="M93" i="3"/>
  <c r="K94" i="3"/>
  <c r="L94" i="3"/>
  <c r="M94" i="3"/>
  <c r="K95" i="3"/>
  <c r="L95" i="3"/>
  <c r="M95" i="3"/>
  <c r="K96" i="3"/>
  <c r="L96" i="3"/>
  <c r="M96" i="3"/>
  <c r="K97" i="3"/>
  <c r="L97" i="3"/>
  <c r="M97" i="3"/>
  <c r="K98" i="3"/>
  <c r="L98" i="3"/>
  <c r="M98" i="3"/>
  <c r="K99" i="3"/>
  <c r="L99" i="3"/>
  <c r="M99" i="3"/>
  <c r="K100" i="3"/>
  <c r="L100" i="3"/>
  <c r="M100" i="3"/>
  <c r="K101" i="3"/>
  <c r="L101" i="3"/>
  <c r="M101" i="3"/>
  <c r="K102" i="3"/>
  <c r="L102" i="3"/>
  <c r="M102" i="3"/>
  <c r="K103" i="3"/>
  <c r="L103" i="3"/>
  <c r="M103" i="3"/>
  <c r="K104" i="3"/>
  <c r="L104" i="3"/>
  <c r="M104" i="3"/>
  <c r="K105" i="3"/>
  <c r="L105" i="3"/>
  <c r="M105" i="3"/>
  <c r="K106" i="3"/>
  <c r="L106" i="3"/>
  <c r="M106" i="3"/>
  <c r="K107" i="3"/>
  <c r="L107" i="3"/>
  <c r="M107" i="3"/>
  <c r="K108" i="3"/>
  <c r="L108" i="3"/>
  <c r="M108" i="3"/>
  <c r="K109" i="3"/>
  <c r="L109" i="3"/>
  <c r="M109" i="3"/>
  <c r="K110" i="3"/>
  <c r="L110" i="3"/>
  <c r="M110" i="3"/>
  <c r="K111" i="3"/>
  <c r="L111" i="3"/>
  <c r="M111" i="3"/>
  <c r="K112" i="3"/>
  <c r="L112" i="3"/>
  <c r="M112" i="3"/>
  <c r="K113" i="3"/>
  <c r="L113" i="3"/>
  <c r="M113" i="3"/>
  <c r="K114" i="3"/>
  <c r="L114" i="3"/>
  <c r="M114" i="3"/>
  <c r="K115" i="3"/>
  <c r="L115" i="3"/>
  <c r="M115" i="3"/>
  <c r="K116" i="3"/>
  <c r="L116" i="3"/>
  <c r="M116" i="3"/>
  <c r="K117" i="3"/>
  <c r="L117" i="3"/>
  <c r="M117" i="3"/>
  <c r="K118" i="3"/>
  <c r="L118" i="3"/>
  <c r="M118" i="3"/>
  <c r="K119" i="3"/>
  <c r="L119" i="3"/>
  <c r="M119" i="3"/>
  <c r="K120" i="3"/>
  <c r="L120" i="3"/>
  <c r="M120" i="3"/>
  <c r="K121" i="3"/>
  <c r="L121" i="3"/>
  <c r="M121" i="3"/>
  <c r="K122" i="3"/>
  <c r="L122" i="3"/>
  <c r="M122" i="3"/>
  <c r="K123" i="3"/>
  <c r="L123" i="3"/>
  <c r="M123" i="3"/>
  <c r="K124" i="3"/>
  <c r="L124" i="3"/>
  <c r="M124" i="3"/>
  <c r="K125" i="3"/>
  <c r="L125" i="3"/>
  <c r="M125" i="3"/>
  <c r="K126" i="3"/>
  <c r="L126" i="3"/>
  <c r="M126" i="3"/>
  <c r="K127" i="3"/>
  <c r="L127" i="3"/>
  <c r="M127" i="3"/>
  <c r="K128" i="3"/>
  <c r="L128" i="3"/>
  <c r="M128" i="3"/>
  <c r="K129" i="3"/>
  <c r="L129" i="3"/>
  <c r="M129" i="3"/>
  <c r="K130" i="3"/>
  <c r="L130" i="3"/>
  <c r="M130" i="3"/>
  <c r="K131" i="3"/>
  <c r="L131" i="3"/>
  <c r="M131" i="3"/>
  <c r="K132" i="3"/>
  <c r="L132" i="3"/>
  <c r="M132" i="3"/>
  <c r="K133" i="3"/>
  <c r="L133" i="3"/>
  <c r="M133" i="3"/>
  <c r="K134" i="3"/>
  <c r="L134" i="3"/>
  <c r="M134" i="3"/>
  <c r="K135" i="3"/>
  <c r="L135" i="3"/>
  <c r="M135" i="3"/>
  <c r="K136" i="3"/>
  <c r="L136" i="3"/>
  <c r="M136" i="3"/>
  <c r="K137" i="3"/>
  <c r="L137" i="3"/>
  <c r="M137" i="3"/>
  <c r="K138" i="3"/>
  <c r="L138" i="3"/>
  <c r="M138" i="3"/>
  <c r="K139" i="3"/>
  <c r="L139" i="3"/>
  <c r="M139" i="3"/>
  <c r="K140" i="3"/>
  <c r="L140" i="3"/>
  <c r="M140" i="3"/>
  <c r="K141" i="3"/>
  <c r="L141" i="3"/>
  <c r="M141" i="3"/>
  <c r="K142" i="3"/>
  <c r="L142" i="3"/>
  <c r="M142" i="3"/>
  <c r="K143" i="3"/>
  <c r="L143" i="3"/>
  <c r="M143" i="3"/>
  <c r="K144" i="3"/>
  <c r="L144" i="3"/>
  <c r="M144" i="3"/>
  <c r="K145" i="3"/>
  <c r="L145" i="3"/>
  <c r="M145" i="3"/>
  <c r="K146" i="3"/>
  <c r="L146" i="3"/>
  <c r="M146" i="3"/>
  <c r="K147" i="3"/>
  <c r="L147" i="3"/>
  <c r="M147" i="3"/>
  <c r="K148" i="3"/>
  <c r="L148" i="3"/>
  <c r="M148" i="3"/>
  <c r="K149" i="3"/>
  <c r="L149" i="3"/>
  <c r="M149" i="3"/>
  <c r="K150" i="3"/>
  <c r="L150" i="3"/>
  <c r="M150" i="3"/>
  <c r="K151" i="3"/>
  <c r="L151" i="3"/>
  <c r="M151" i="3"/>
  <c r="K152" i="3"/>
  <c r="L152" i="3"/>
  <c r="M152" i="3"/>
  <c r="K153" i="3"/>
  <c r="L153" i="3"/>
  <c r="M153" i="3"/>
  <c r="K154" i="3"/>
  <c r="L154" i="3"/>
  <c r="M154" i="3"/>
  <c r="K155" i="3"/>
  <c r="L155" i="3"/>
  <c r="M155" i="3"/>
  <c r="K156" i="3"/>
  <c r="L156" i="3"/>
  <c r="M156" i="3"/>
  <c r="K157" i="3"/>
  <c r="L157" i="3"/>
  <c r="M157" i="3"/>
  <c r="K158" i="3"/>
  <c r="L158" i="3"/>
  <c r="M158" i="3"/>
  <c r="K159" i="3"/>
  <c r="L159" i="3"/>
  <c r="M159" i="3"/>
  <c r="K160" i="3"/>
  <c r="L160" i="3"/>
  <c r="M160" i="3"/>
  <c r="K161" i="3"/>
  <c r="L161" i="3"/>
  <c r="M161" i="3"/>
  <c r="K162" i="3"/>
  <c r="L162" i="3"/>
  <c r="M162" i="3"/>
  <c r="K163" i="3"/>
  <c r="L163" i="3"/>
  <c r="M163" i="3"/>
  <c r="K164" i="3"/>
  <c r="L164" i="3"/>
  <c r="M164" i="3"/>
  <c r="K165" i="3"/>
  <c r="L165" i="3"/>
  <c r="M165" i="3"/>
  <c r="K166" i="3"/>
  <c r="L166" i="3"/>
  <c r="M166" i="3"/>
  <c r="K167" i="3"/>
  <c r="L167" i="3"/>
  <c r="M167" i="3"/>
  <c r="K168" i="3"/>
  <c r="L168" i="3"/>
  <c r="M168" i="3"/>
  <c r="K169" i="3"/>
  <c r="L169" i="3"/>
  <c r="M169" i="3"/>
  <c r="K170" i="3"/>
  <c r="L170" i="3"/>
  <c r="M170" i="3"/>
  <c r="K171" i="3"/>
  <c r="L171" i="3"/>
  <c r="M171" i="3"/>
  <c r="K172" i="3"/>
  <c r="L172" i="3"/>
  <c r="M172" i="3"/>
  <c r="K173" i="3"/>
  <c r="L173" i="3"/>
  <c r="M173" i="3"/>
  <c r="K174" i="3"/>
  <c r="L174" i="3"/>
  <c r="M174" i="3"/>
  <c r="K175" i="3"/>
  <c r="L175" i="3"/>
  <c r="M175" i="3"/>
  <c r="K176" i="3"/>
  <c r="L176" i="3"/>
  <c r="M176" i="3"/>
  <c r="K177" i="3"/>
  <c r="L177" i="3"/>
  <c r="M177" i="3"/>
  <c r="K178" i="3"/>
  <c r="L178" i="3"/>
  <c r="M178" i="3"/>
  <c r="K179" i="3"/>
  <c r="L179" i="3"/>
  <c r="M179" i="3"/>
  <c r="K180" i="3"/>
  <c r="L180" i="3"/>
  <c r="M180" i="3"/>
  <c r="K181" i="3"/>
  <c r="L181" i="3"/>
  <c r="M181" i="3"/>
  <c r="K182" i="3"/>
  <c r="L182" i="3"/>
  <c r="M182" i="3"/>
  <c r="K183" i="3"/>
  <c r="L183" i="3"/>
  <c r="M183" i="3"/>
  <c r="K184" i="3"/>
  <c r="L184" i="3"/>
  <c r="M184" i="3"/>
  <c r="K185" i="3"/>
  <c r="L185" i="3"/>
  <c r="M185" i="3"/>
  <c r="K186" i="3"/>
  <c r="L186" i="3"/>
  <c r="M186" i="3"/>
  <c r="K187" i="3"/>
  <c r="L187" i="3"/>
  <c r="M187" i="3"/>
  <c r="K188" i="3"/>
  <c r="L188" i="3"/>
  <c r="M188" i="3"/>
  <c r="K189" i="3"/>
  <c r="L189" i="3"/>
  <c r="M189" i="3"/>
  <c r="K190" i="3"/>
  <c r="L190" i="3"/>
  <c r="M190" i="3"/>
  <c r="K191" i="3"/>
  <c r="L191" i="3"/>
  <c r="M191" i="3"/>
  <c r="K192" i="3"/>
  <c r="L192" i="3"/>
  <c r="M192" i="3"/>
  <c r="K193" i="3"/>
  <c r="L193" i="3"/>
  <c r="M193" i="3"/>
  <c r="K194" i="3"/>
  <c r="L194" i="3"/>
  <c r="M194" i="3"/>
  <c r="K195" i="3"/>
  <c r="L195" i="3"/>
  <c r="M195" i="3"/>
  <c r="K196" i="3"/>
  <c r="L196" i="3"/>
  <c r="M196" i="3"/>
  <c r="K197" i="3"/>
  <c r="L197" i="3"/>
  <c r="M197" i="3"/>
  <c r="K198" i="3"/>
  <c r="L198" i="3"/>
  <c r="M198" i="3"/>
  <c r="K199" i="3"/>
  <c r="L199" i="3"/>
  <c r="M199" i="3"/>
  <c r="K200" i="3"/>
  <c r="L200" i="3"/>
  <c r="M200" i="3"/>
  <c r="K201" i="3"/>
  <c r="L201" i="3"/>
  <c r="M201" i="3"/>
  <c r="K202" i="3"/>
  <c r="L202" i="3"/>
  <c r="M202" i="3"/>
  <c r="K203" i="3"/>
  <c r="L203" i="3"/>
  <c r="M203" i="3"/>
  <c r="K204" i="3"/>
  <c r="L204" i="3"/>
  <c r="M204" i="3"/>
  <c r="K205" i="3"/>
  <c r="L205" i="3"/>
  <c r="M205" i="3"/>
  <c r="K206" i="3"/>
  <c r="L206" i="3"/>
  <c r="M206" i="3"/>
  <c r="K207" i="3"/>
  <c r="L207" i="3"/>
  <c r="M207" i="3"/>
  <c r="K208" i="3"/>
  <c r="L208" i="3"/>
  <c r="M208" i="3"/>
  <c r="K209" i="3"/>
  <c r="L209" i="3"/>
  <c r="M209" i="3"/>
  <c r="K210" i="3"/>
  <c r="L210" i="3"/>
  <c r="M210" i="3"/>
  <c r="K211" i="3"/>
  <c r="L211" i="3"/>
  <c r="M211" i="3"/>
  <c r="K212" i="3"/>
  <c r="L212" i="3"/>
  <c r="M212" i="3"/>
  <c r="K213" i="3"/>
  <c r="L213" i="3"/>
  <c r="M213" i="3"/>
  <c r="K214" i="3"/>
  <c r="L214" i="3"/>
  <c r="M214" i="3"/>
  <c r="K215" i="3"/>
  <c r="L215" i="3"/>
  <c r="M215" i="3"/>
  <c r="K216" i="3"/>
  <c r="L216" i="3"/>
  <c r="M216" i="3"/>
  <c r="K217" i="3"/>
  <c r="L217" i="3"/>
  <c r="M217" i="3"/>
  <c r="K218" i="3"/>
  <c r="L218" i="3"/>
  <c r="M218" i="3"/>
  <c r="K219" i="3"/>
  <c r="L219" i="3"/>
  <c r="M219" i="3"/>
  <c r="K220" i="3"/>
  <c r="L220" i="3"/>
  <c r="M220" i="3"/>
  <c r="K221" i="3"/>
  <c r="L221" i="3"/>
  <c r="M221" i="3"/>
  <c r="K222" i="3"/>
  <c r="L222" i="3"/>
  <c r="M222" i="3"/>
  <c r="K224" i="3"/>
  <c r="L224" i="3"/>
  <c r="M224" i="3"/>
  <c r="K225" i="3"/>
  <c r="L225" i="3"/>
  <c r="M225" i="3"/>
  <c r="K226" i="3"/>
  <c r="L226" i="3"/>
  <c r="M226" i="3"/>
  <c r="K227" i="3"/>
  <c r="L227" i="3"/>
  <c r="M227" i="3"/>
  <c r="K228" i="3"/>
  <c r="L228" i="3"/>
  <c r="M228" i="3"/>
  <c r="K229" i="3"/>
  <c r="L229" i="3"/>
  <c r="M229" i="3"/>
  <c r="K230" i="3"/>
  <c r="L230" i="3"/>
  <c r="M230" i="3"/>
  <c r="K231" i="3"/>
  <c r="L231" i="3"/>
  <c r="M231" i="3"/>
  <c r="M2" i="3"/>
  <c r="L2" i="3"/>
  <c r="K2" i="3"/>
  <c r="C11" i="13" l="1"/>
  <c r="BB15" i="4"/>
  <c r="BB16" i="4"/>
  <c r="BB17" i="4"/>
  <c r="BB18" i="4"/>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B200" i="4"/>
  <c r="BB201" i="4"/>
  <c r="BB202" i="4"/>
  <c r="BB203" i="4"/>
  <c r="BB204" i="4"/>
  <c r="BB205" i="4"/>
  <c r="BB206" i="4"/>
  <c r="BB207" i="4"/>
  <c r="BB208" i="4"/>
  <c r="BB209" i="4"/>
  <c r="BB210" i="4"/>
  <c r="BB211" i="4"/>
  <c r="BB212" i="4"/>
  <c r="BB213" i="4"/>
  <c r="BB214" i="4"/>
  <c r="BB215" i="4"/>
  <c r="BB216" i="4"/>
  <c r="BB217" i="4"/>
  <c r="BB218" i="4"/>
  <c r="BB219" i="4"/>
  <c r="BB220" i="4"/>
  <c r="BB221" i="4"/>
  <c r="BB222" i="4"/>
  <c r="BB223" i="4"/>
  <c r="BB224" i="4"/>
  <c r="BB225" i="4"/>
  <c r="BB226" i="4"/>
  <c r="BB227" i="4"/>
  <c r="BB228" i="4"/>
  <c r="BB229" i="4"/>
  <c r="BB230" i="4"/>
  <c r="BB231" i="4"/>
  <c r="BB232" i="4"/>
  <c r="BB233" i="4"/>
  <c r="BB234" i="4"/>
  <c r="BB235" i="4"/>
  <c r="BB236" i="4"/>
  <c r="BB237" i="4"/>
  <c r="BB238" i="4"/>
  <c r="BB239" i="4"/>
  <c r="BB240" i="4"/>
  <c r="BB241" i="4"/>
  <c r="BB242" i="4"/>
  <c r="BB243" i="4"/>
  <c r="BB244" i="4"/>
  <c r="BB245" i="4"/>
  <c r="BB246" i="4"/>
  <c r="BB247" i="4"/>
  <c r="BB248" i="4"/>
  <c r="BB249" i="4"/>
  <c r="BB250" i="4"/>
  <c r="BB251" i="4"/>
  <c r="BB252" i="4"/>
  <c r="BB253" i="4"/>
  <c r="BB254" i="4"/>
  <c r="BB255" i="4"/>
  <c r="BB256" i="4"/>
  <c r="BB257" i="4"/>
  <c r="BB258" i="4"/>
  <c r="BB259" i="4"/>
  <c r="BB14" i="4"/>
  <c r="C16" i="13" l="1"/>
  <c r="C15" i="13"/>
  <c r="C14" i="13"/>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200" i="4"/>
  <c r="BC201" i="4"/>
  <c r="BC202" i="4"/>
  <c r="BC203" i="4"/>
  <c r="BC204" i="4"/>
  <c r="BC205" i="4"/>
  <c r="BC206" i="4"/>
  <c r="BC207" i="4"/>
  <c r="BC208" i="4"/>
  <c r="BC209" i="4"/>
  <c r="BC210" i="4"/>
  <c r="BC211" i="4"/>
  <c r="BC212" i="4"/>
  <c r="BC213" i="4"/>
  <c r="BC214" i="4"/>
  <c r="BC215" i="4"/>
  <c r="BC216" i="4"/>
  <c r="BC217" i="4"/>
  <c r="BC218" i="4"/>
  <c r="BC219" i="4"/>
  <c r="BC220" i="4"/>
  <c r="BC221" i="4"/>
  <c r="BC222" i="4"/>
  <c r="BC223" i="4"/>
  <c r="BC224" i="4"/>
  <c r="BC225" i="4"/>
  <c r="BC226" i="4"/>
  <c r="BC227" i="4"/>
  <c r="BC228" i="4"/>
  <c r="BC229" i="4"/>
  <c r="BC230" i="4"/>
  <c r="BC231" i="4"/>
  <c r="BC232" i="4"/>
  <c r="BC233" i="4"/>
  <c r="BC234" i="4"/>
  <c r="BC235" i="4"/>
  <c r="BC236" i="4"/>
  <c r="BC237" i="4"/>
  <c r="BC238" i="4"/>
  <c r="BC239" i="4"/>
  <c r="BC240" i="4"/>
  <c r="BC241" i="4"/>
  <c r="BC242" i="4"/>
  <c r="BC243" i="4"/>
  <c r="BC244" i="4"/>
  <c r="BC245" i="4"/>
  <c r="BC246" i="4"/>
  <c r="BC247" i="4"/>
  <c r="BC248" i="4"/>
  <c r="BC249" i="4"/>
  <c r="BC250" i="4"/>
  <c r="BC251" i="4"/>
  <c r="BC252" i="4"/>
  <c r="BC253" i="4"/>
  <c r="BC254" i="4"/>
  <c r="BC255" i="4"/>
  <c r="BC256" i="4"/>
  <c r="BC257" i="4"/>
  <c r="BC258" i="4"/>
  <c r="BC259" i="4"/>
  <c r="BC14" i="4"/>
  <c r="A247" i="6"/>
  <c r="G247" i="6" s="1"/>
  <c r="B247" i="6"/>
  <c r="C247" i="6"/>
  <c r="D247" i="6"/>
  <c r="F247" i="6"/>
  <c r="I247" i="6"/>
  <c r="A220" i="6"/>
  <c r="G220" i="6" s="1"/>
  <c r="B220" i="6"/>
  <c r="C220" i="6"/>
  <c r="D220" i="6"/>
  <c r="F220" i="6"/>
  <c r="I220" i="6"/>
  <c r="A221" i="6"/>
  <c r="G221" i="6" s="1"/>
  <c r="B221" i="6"/>
  <c r="C221" i="6"/>
  <c r="D221" i="6"/>
  <c r="F221" i="6"/>
  <c r="I221" i="6"/>
  <c r="A222" i="6"/>
  <c r="G222" i="6" s="1"/>
  <c r="B222" i="6"/>
  <c r="C222" i="6"/>
  <c r="D222" i="6"/>
  <c r="F222" i="6"/>
  <c r="I222" i="6"/>
  <c r="A223" i="6"/>
  <c r="G223" i="6" s="1"/>
  <c r="B223" i="6"/>
  <c r="C223" i="6"/>
  <c r="D223" i="6"/>
  <c r="F223" i="6"/>
  <c r="I223" i="6"/>
  <c r="A224" i="6"/>
  <c r="G224" i="6" s="1"/>
  <c r="B224" i="6"/>
  <c r="C224" i="6"/>
  <c r="D224" i="6"/>
  <c r="F224" i="6"/>
  <c r="I224" i="6"/>
  <c r="A225" i="6"/>
  <c r="G225" i="6" s="1"/>
  <c r="B225" i="6"/>
  <c r="C225" i="6"/>
  <c r="D225" i="6"/>
  <c r="F225" i="6"/>
  <c r="I225" i="6"/>
  <c r="A226" i="6"/>
  <c r="B226" i="6"/>
  <c r="C226" i="6"/>
  <c r="D226" i="6"/>
  <c r="F226" i="6"/>
  <c r="I226" i="6"/>
  <c r="A227" i="6"/>
  <c r="G227" i="6" s="1"/>
  <c r="B227" i="6"/>
  <c r="C227" i="6"/>
  <c r="D227" i="6"/>
  <c r="F227" i="6"/>
  <c r="I227" i="6"/>
  <c r="A228" i="6"/>
  <c r="G228" i="6" s="1"/>
  <c r="B228" i="6"/>
  <c r="C228" i="6"/>
  <c r="D228" i="6"/>
  <c r="F228" i="6"/>
  <c r="I228" i="6"/>
  <c r="A229" i="6"/>
  <c r="G229" i="6" s="1"/>
  <c r="B229" i="6"/>
  <c r="C229" i="6"/>
  <c r="D229" i="6"/>
  <c r="F229" i="6"/>
  <c r="I229" i="6"/>
  <c r="A230" i="6"/>
  <c r="G230" i="6" s="1"/>
  <c r="B230" i="6"/>
  <c r="C230" i="6"/>
  <c r="D230" i="6"/>
  <c r="F230" i="6"/>
  <c r="I230" i="6"/>
  <c r="A231" i="6"/>
  <c r="G231" i="6" s="1"/>
  <c r="B231" i="6"/>
  <c r="C231" i="6"/>
  <c r="D231" i="6"/>
  <c r="F231" i="6"/>
  <c r="I231" i="6"/>
  <c r="A232" i="6"/>
  <c r="G232" i="6" s="1"/>
  <c r="B232" i="6"/>
  <c r="C232" i="6"/>
  <c r="D232" i="6"/>
  <c r="F232" i="6"/>
  <c r="I232" i="6"/>
  <c r="A233" i="6"/>
  <c r="G233" i="6" s="1"/>
  <c r="B233" i="6"/>
  <c r="C233" i="6"/>
  <c r="D233" i="6"/>
  <c r="F233" i="6"/>
  <c r="I233" i="6"/>
  <c r="A234" i="6"/>
  <c r="G234" i="6" s="1"/>
  <c r="B234" i="6"/>
  <c r="C234" i="6"/>
  <c r="D234" i="6"/>
  <c r="F234" i="6"/>
  <c r="I234" i="6"/>
  <c r="A235" i="6"/>
  <c r="G235" i="6" s="1"/>
  <c r="B235" i="6"/>
  <c r="C235" i="6"/>
  <c r="D235" i="6"/>
  <c r="F235" i="6"/>
  <c r="I235" i="6"/>
  <c r="A236" i="6"/>
  <c r="G236" i="6" s="1"/>
  <c r="B236" i="6"/>
  <c r="C236" i="6"/>
  <c r="D236" i="6"/>
  <c r="F236" i="6"/>
  <c r="I236" i="6"/>
  <c r="A237" i="6"/>
  <c r="G237" i="6" s="1"/>
  <c r="B237" i="6"/>
  <c r="C237" i="6"/>
  <c r="D237" i="6"/>
  <c r="F237" i="6"/>
  <c r="I237" i="6"/>
  <c r="A238" i="6"/>
  <c r="G238" i="6" s="1"/>
  <c r="B238" i="6"/>
  <c r="C238" i="6"/>
  <c r="D238" i="6"/>
  <c r="F238" i="6"/>
  <c r="I238" i="6"/>
  <c r="A239" i="6"/>
  <c r="G239" i="6" s="1"/>
  <c r="B239" i="6"/>
  <c r="C239" i="6"/>
  <c r="D239" i="6"/>
  <c r="F239" i="6"/>
  <c r="I239" i="6"/>
  <c r="A240" i="6"/>
  <c r="G240" i="6" s="1"/>
  <c r="B240" i="6"/>
  <c r="C240" i="6"/>
  <c r="D240" i="6"/>
  <c r="F240" i="6"/>
  <c r="I240" i="6"/>
  <c r="A241" i="6"/>
  <c r="G241" i="6" s="1"/>
  <c r="B241" i="6"/>
  <c r="C241" i="6"/>
  <c r="D241" i="6"/>
  <c r="F241" i="6"/>
  <c r="I241" i="6"/>
  <c r="A242" i="6"/>
  <c r="G242" i="6" s="1"/>
  <c r="B242" i="6"/>
  <c r="C242" i="6"/>
  <c r="D242" i="6"/>
  <c r="F242" i="6"/>
  <c r="I242" i="6"/>
  <c r="A243" i="6"/>
  <c r="G243" i="6" s="1"/>
  <c r="B243" i="6"/>
  <c r="C243" i="6"/>
  <c r="D243" i="6"/>
  <c r="F243" i="6"/>
  <c r="I243" i="6"/>
  <c r="A244" i="6"/>
  <c r="G244" i="6" s="1"/>
  <c r="B244" i="6"/>
  <c r="C244" i="6"/>
  <c r="D244" i="6"/>
  <c r="F244" i="6"/>
  <c r="I244" i="6"/>
  <c r="A245" i="6"/>
  <c r="G245" i="6" s="1"/>
  <c r="B245" i="6"/>
  <c r="C245" i="6"/>
  <c r="D245" i="6"/>
  <c r="F245" i="6"/>
  <c r="I245" i="6"/>
  <c r="A246" i="6"/>
  <c r="B246" i="6"/>
  <c r="C246" i="6"/>
  <c r="D246" i="6"/>
  <c r="F246" i="6"/>
  <c r="I246" i="6"/>
  <c r="A224" i="5"/>
  <c r="B224" i="5"/>
  <c r="C224" i="5"/>
  <c r="A225" i="5"/>
  <c r="B225" i="5"/>
  <c r="C225" i="5"/>
  <c r="A226" i="5"/>
  <c r="B226" i="5"/>
  <c r="C226" i="5"/>
  <c r="A227" i="5"/>
  <c r="B227" i="5"/>
  <c r="C227" i="5"/>
  <c r="A228" i="5"/>
  <c r="B228" i="5"/>
  <c r="C228" i="5"/>
  <c r="A229" i="5"/>
  <c r="B229" i="5"/>
  <c r="C229" i="5"/>
  <c r="A230" i="5"/>
  <c r="B230" i="5"/>
  <c r="C230" i="5"/>
  <c r="A231" i="5"/>
  <c r="B231" i="5"/>
  <c r="C231" i="5"/>
  <c r="A232" i="5"/>
  <c r="B232" i="5"/>
  <c r="C232" i="5"/>
  <c r="A233" i="5"/>
  <c r="B233" i="5"/>
  <c r="C233" i="5"/>
  <c r="A234" i="5"/>
  <c r="B234" i="5"/>
  <c r="C234" i="5"/>
  <c r="A235" i="5"/>
  <c r="B235" i="5"/>
  <c r="C235" i="5"/>
  <c r="A236" i="5"/>
  <c r="B236" i="5"/>
  <c r="C236" i="5"/>
  <c r="A237" i="5"/>
  <c r="B237" i="5"/>
  <c r="C237" i="5"/>
  <c r="A238" i="5"/>
  <c r="B238" i="5"/>
  <c r="C238" i="5"/>
  <c r="A239" i="5"/>
  <c r="B239" i="5"/>
  <c r="C239" i="5"/>
  <c r="A240" i="5"/>
  <c r="B240" i="5"/>
  <c r="C240" i="5"/>
  <c r="A241" i="5"/>
  <c r="B241" i="5"/>
  <c r="C241" i="5"/>
  <c r="A242" i="5"/>
  <c r="B242" i="5"/>
  <c r="C242" i="5"/>
  <c r="A243" i="5"/>
  <c r="B243" i="5"/>
  <c r="C243" i="5"/>
  <c r="A244" i="5"/>
  <c r="B244" i="5"/>
  <c r="C244" i="5"/>
  <c r="A245" i="5"/>
  <c r="B245" i="5"/>
  <c r="C245" i="5"/>
  <c r="A246" i="5"/>
  <c r="B246" i="5"/>
  <c r="C246" i="5"/>
  <c r="A247" i="5"/>
  <c r="B247" i="5"/>
  <c r="C247" i="5"/>
  <c r="A248" i="5"/>
  <c r="B248" i="5"/>
  <c r="C248" i="5"/>
  <c r="A249" i="5"/>
  <c r="B249" i="5"/>
  <c r="C249" i="5"/>
  <c r="A250" i="5"/>
  <c r="B250" i="5"/>
  <c r="C250" i="5"/>
  <c r="B258" i="4"/>
  <c r="C258" i="4"/>
  <c r="D258" i="4"/>
  <c r="F258" i="4"/>
  <c r="G258" i="4"/>
  <c r="H258" i="4"/>
  <c r="I258" i="4"/>
  <c r="R258" i="4"/>
  <c r="S258" i="4"/>
  <c r="AD258" i="4"/>
  <c r="AE258" i="4"/>
  <c r="X258" i="4"/>
  <c r="Y258" i="4"/>
  <c r="AJ258" i="4"/>
  <c r="AK258" i="4"/>
  <c r="AP258" i="4"/>
  <c r="AQ258" i="4"/>
  <c r="AV258" i="4"/>
  <c r="AW258" i="4"/>
  <c r="BN258" i="4"/>
  <c r="BO258" i="4"/>
  <c r="BH258" i="4"/>
  <c r="BI258" i="4"/>
  <c r="BT258" i="4"/>
  <c r="BU258" i="4"/>
  <c r="BZ258" i="4"/>
  <c r="CA258" i="4"/>
  <c r="CL258" i="4"/>
  <c r="CM258" i="4"/>
  <c r="DD258" i="4"/>
  <c r="DE258" i="4"/>
  <c r="CR258" i="4"/>
  <c r="CS258" i="4"/>
  <c r="DJ258" i="4"/>
  <c r="DK258" i="4"/>
  <c r="CF258" i="4"/>
  <c r="CG258" i="4"/>
  <c r="DV258" i="4"/>
  <c r="DW258" i="4"/>
  <c r="EB258" i="4"/>
  <c r="EC258" i="4"/>
  <c r="EH258" i="4"/>
  <c r="EI258" i="4"/>
  <c r="EN258" i="4"/>
  <c r="EO258" i="4"/>
  <c r="ET258" i="4"/>
  <c r="EU258" i="4"/>
  <c r="EZ258" i="4"/>
  <c r="FA258" i="4"/>
  <c r="FF258" i="4"/>
  <c r="FG258" i="4"/>
  <c r="DP258" i="4"/>
  <c r="DQ258" i="4"/>
  <c r="B259" i="4"/>
  <c r="C259" i="4"/>
  <c r="D259" i="4"/>
  <c r="F259" i="4"/>
  <c r="G259" i="4"/>
  <c r="H259" i="4"/>
  <c r="I259" i="4"/>
  <c r="R259" i="4"/>
  <c r="S259" i="4"/>
  <c r="AD259" i="4"/>
  <c r="AE259" i="4"/>
  <c r="X259" i="4"/>
  <c r="Y259" i="4"/>
  <c r="AJ259" i="4"/>
  <c r="AK259" i="4"/>
  <c r="AP259" i="4"/>
  <c r="AQ259" i="4"/>
  <c r="AV259" i="4"/>
  <c r="AW259" i="4"/>
  <c r="BN259" i="4"/>
  <c r="BO259" i="4"/>
  <c r="BH259" i="4"/>
  <c r="BI259" i="4"/>
  <c r="BT259" i="4"/>
  <c r="BU259" i="4"/>
  <c r="BZ259" i="4"/>
  <c r="CA259" i="4"/>
  <c r="CL259" i="4"/>
  <c r="CM259" i="4"/>
  <c r="DD259" i="4"/>
  <c r="DE259" i="4"/>
  <c r="CR259" i="4"/>
  <c r="CS259" i="4"/>
  <c r="DJ259" i="4"/>
  <c r="DK259" i="4"/>
  <c r="CF259" i="4"/>
  <c r="CG259" i="4"/>
  <c r="DV259" i="4"/>
  <c r="DW259" i="4"/>
  <c r="EB259" i="4"/>
  <c r="EC259" i="4"/>
  <c r="EH259" i="4"/>
  <c r="EI259" i="4"/>
  <c r="EN259" i="4"/>
  <c r="EO259" i="4"/>
  <c r="ET259" i="4"/>
  <c r="EU259" i="4"/>
  <c r="EZ259" i="4"/>
  <c r="FA259" i="4"/>
  <c r="FF259" i="4"/>
  <c r="FG259" i="4"/>
  <c r="DP259" i="4"/>
  <c r="DQ259" i="4"/>
  <c r="B255" i="4"/>
  <c r="C255" i="4"/>
  <c r="D255" i="4"/>
  <c r="F255" i="4"/>
  <c r="G255" i="4"/>
  <c r="H255" i="4"/>
  <c r="I255" i="4"/>
  <c r="R255" i="4"/>
  <c r="S255" i="4"/>
  <c r="AD255" i="4"/>
  <c r="AE255" i="4"/>
  <c r="X255" i="4"/>
  <c r="Y255" i="4"/>
  <c r="AJ255" i="4"/>
  <c r="AK255" i="4"/>
  <c r="AP255" i="4"/>
  <c r="AQ255" i="4"/>
  <c r="AV255" i="4"/>
  <c r="AW255" i="4"/>
  <c r="BN255" i="4"/>
  <c r="BO255" i="4"/>
  <c r="BH255" i="4"/>
  <c r="BI255" i="4"/>
  <c r="BT255" i="4"/>
  <c r="BU255" i="4"/>
  <c r="BZ255" i="4"/>
  <c r="CA255" i="4"/>
  <c r="CL255" i="4"/>
  <c r="CM255" i="4"/>
  <c r="DD255" i="4"/>
  <c r="DE255" i="4"/>
  <c r="CR255" i="4"/>
  <c r="CS255" i="4"/>
  <c r="DJ255" i="4"/>
  <c r="DK255" i="4"/>
  <c r="CF255" i="4"/>
  <c r="CG255" i="4"/>
  <c r="DV255" i="4"/>
  <c r="DW255" i="4"/>
  <c r="EB255" i="4"/>
  <c r="EC255" i="4"/>
  <c r="EH255" i="4"/>
  <c r="EI255" i="4"/>
  <c r="EN255" i="4"/>
  <c r="EO255" i="4"/>
  <c r="ET255" i="4"/>
  <c r="EU255" i="4"/>
  <c r="EZ255" i="4"/>
  <c r="FA255" i="4"/>
  <c r="FF255" i="4"/>
  <c r="FG255" i="4"/>
  <c r="DP255" i="4"/>
  <c r="DQ255" i="4"/>
  <c r="B256" i="4"/>
  <c r="C256" i="4"/>
  <c r="D256" i="4"/>
  <c r="F256" i="4"/>
  <c r="G256" i="4"/>
  <c r="H256" i="4"/>
  <c r="I256" i="4"/>
  <c r="R256" i="4"/>
  <c r="S256" i="4"/>
  <c r="AD256" i="4"/>
  <c r="AE256" i="4"/>
  <c r="X256" i="4"/>
  <c r="Y256" i="4"/>
  <c r="AJ256" i="4"/>
  <c r="AK256" i="4"/>
  <c r="AP256" i="4"/>
  <c r="AQ256" i="4"/>
  <c r="AV256" i="4"/>
  <c r="AW256" i="4"/>
  <c r="BN256" i="4"/>
  <c r="BO256" i="4"/>
  <c r="BH256" i="4"/>
  <c r="BI256" i="4"/>
  <c r="BT256" i="4"/>
  <c r="BU256" i="4"/>
  <c r="BZ256" i="4"/>
  <c r="CA256" i="4"/>
  <c r="CL256" i="4"/>
  <c r="CM256" i="4"/>
  <c r="DD256" i="4"/>
  <c r="DE256" i="4"/>
  <c r="CR256" i="4"/>
  <c r="CS256" i="4"/>
  <c r="DJ256" i="4"/>
  <c r="DK256" i="4"/>
  <c r="CF256" i="4"/>
  <c r="CG256" i="4"/>
  <c r="DV256" i="4"/>
  <c r="DW256" i="4"/>
  <c r="EB256" i="4"/>
  <c r="EC256" i="4"/>
  <c r="EH256" i="4"/>
  <c r="EI256" i="4"/>
  <c r="EN256" i="4"/>
  <c r="EO256" i="4"/>
  <c r="ET256" i="4"/>
  <c r="EU256" i="4"/>
  <c r="EZ256" i="4"/>
  <c r="FA256" i="4"/>
  <c r="FF256" i="4"/>
  <c r="FG256" i="4"/>
  <c r="DP256" i="4"/>
  <c r="DQ256" i="4"/>
  <c r="B257" i="4"/>
  <c r="C257" i="4"/>
  <c r="D257" i="4"/>
  <c r="F257" i="4"/>
  <c r="G257" i="4"/>
  <c r="H257" i="4"/>
  <c r="I257" i="4"/>
  <c r="R257" i="4"/>
  <c r="S257" i="4"/>
  <c r="AD257" i="4"/>
  <c r="AE257" i="4"/>
  <c r="X257" i="4"/>
  <c r="Y257" i="4"/>
  <c r="AJ257" i="4"/>
  <c r="AK257" i="4"/>
  <c r="AP257" i="4"/>
  <c r="AQ257" i="4"/>
  <c r="AV257" i="4"/>
  <c r="AW257" i="4"/>
  <c r="BN257" i="4"/>
  <c r="BO257" i="4"/>
  <c r="BH257" i="4"/>
  <c r="BI257" i="4"/>
  <c r="BT257" i="4"/>
  <c r="BU257" i="4"/>
  <c r="BZ257" i="4"/>
  <c r="CA257" i="4"/>
  <c r="CL257" i="4"/>
  <c r="CM257" i="4"/>
  <c r="DD257" i="4"/>
  <c r="DE257" i="4"/>
  <c r="CR257" i="4"/>
  <c r="CS257" i="4"/>
  <c r="DJ257" i="4"/>
  <c r="DK257" i="4"/>
  <c r="CF257" i="4"/>
  <c r="CG257" i="4"/>
  <c r="DV257" i="4"/>
  <c r="DW257" i="4"/>
  <c r="EB257" i="4"/>
  <c r="EC257" i="4"/>
  <c r="EH257" i="4"/>
  <c r="EI257" i="4"/>
  <c r="EN257" i="4"/>
  <c r="EO257" i="4"/>
  <c r="ET257" i="4"/>
  <c r="EU257" i="4"/>
  <c r="EZ257" i="4"/>
  <c r="FA257" i="4"/>
  <c r="FF257" i="4"/>
  <c r="FG257" i="4"/>
  <c r="DP257" i="4"/>
  <c r="DQ257" i="4"/>
  <c r="B244" i="4"/>
  <c r="C244" i="4"/>
  <c r="D244" i="4"/>
  <c r="F244" i="4"/>
  <c r="G244" i="4"/>
  <c r="H244" i="4"/>
  <c r="I244" i="4"/>
  <c r="R244" i="4"/>
  <c r="S244" i="4"/>
  <c r="AD244" i="4"/>
  <c r="AE244" i="4"/>
  <c r="X244" i="4"/>
  <c r="Y244" i="4"/>
  <c r="AJ244" i="4"/>
  <c r="AK244" i="4"/>
  <c r="AP244" i="4"/>
  <c r="AQ244" i="4"/>
  <c r="AV244" i="4"/>
  <c r="AW244" i="4"/>
  <c r="BN244" i="4"/>
  <c r="BO244" i="4"/>
  <c r="BH244" i="4"/>
  <c r="BI244" i="4"/>
  <c r="BT244" i="4"/>
  <c r="BU244" i="4"/>
  <c r="BZ244" i="4"/>
  <c r="CA244" i="4"/>
  <c r="CL244" i="4"/>
  <c r="CM244" i="4"/>
  <c r="DD244" i="4"/>
  <c r="DE244" i="4"/>
  <c r="CR244" i="4"/>
  <c r="CS244" i="4"/>
  <c r="DJ244" i="4"/>
  <c r="DK244" i="4"/>
  <c r="CF244" i="4"/>
  <c r="CG244" i="4"/>
  <c r="DV244" i="4"/>
  <c r="DW244" i="4"/>
  <c r="EB244" i="4"/>
  <c r="EC244" i="4"/>
  <c r="EH244" i="4"/>
  <c r="EI244" i="4"/>
  <c r="EN244" i="4"/>
  <c r="EO244" i="4"/>
  <c r="ET244" i="4"/>
  <c r="EU244" i="4"/>
  <c r="EZ244" i="4"/>
  <c r="FA244" i="4"/>
  <c r="FF244" i="4"/>
  <c r="FG244" i="4"/>
  <c r="DP244" i="4"/>
  <c r="DQ244" i="4"/>
  <c r="B245" i="4"/>
  <c r="C245" i="4"/>
  <c r="D245" i="4"/>
  <c r="F245" i="4"/>
  <c r="G245" i="4"/>
  <c r="H245" i="4"/>
  <c r="I245" i="4"/>
  <c r="R245" i="4"/>
  <c r="S245" i="4"/>
  <c r="AD245" i="4"/>
  <c r="AE245" i="4"/>
  <c r="X245" i="4"/>
  <c r="Y245" i="4"/>
  <c r="AJ245" i="4"/>
  <c r="AK245" i="4"/>
  <c r="AP245" i="4"/>
  <c r="AQ245" i="4"/>
  <c r="AV245" i="4"/>
  <c r="AW245" i="4"/>
  <c r="BN245" i="4"/>
  <c r="BO245" i="4"/>
  <c r="BH245" i="4"/>
  <c r="BI245" i="4"/>
  <c r="BT245" i="4"/>
  <c r="BU245" i="4"/>
  <c r="BZ245" i="4"/>
  <c r="CA245" i="4"/>
  <c r="CL245" i="4"/>
  <c r="CM245" i="4"/>
  <c r="DD245" i="4"/>
  <c r="DE245" i="4"/>
  <c r="CR245" i="4"/>
  <c r="CS245" i="4"/>
  <c r="DJ245" i="4"/>
  <c r="DK245" i="4"/>
  <c r="CF245" i="4"/>
  <c r="CG245" i="4"/>
  <c r="DV245" i="4"/>
  <c r="DW245" i="4"/>
  <c r="EB245" i="4"/>
  <c r="EC245" i="4"/>
  <c r="EH245" i="4"/>
  <c r="EI245" i="4"/>
  <c r="EN245" i="4"/>
  <c r="EO245" i="4"/>
  <c r="ET245" i="4"/>
  <c r="EU245" i="4"/>
  <c r="EZ245" i="4"/>
  <c r="FA245" i="4"/>
  <c r="FF245" i="4"/>
  <c r="FG245" i="4"/>
  <c r="DP245" i="4"/>
  <c r="DQ245" i="4"/>
  <c r="B246" i="4"/>
  <c r="C246" i="4"/>
  <c r="D246" i="4"/>
  <c r="F246" i="4"/>
  <c r="G246" i="4"/>
  <c r="H246" i="4"/>
  <c r="I246" i="4"/>
  <c r="R246" i="4"/>
  <c r="S246" i="4"/>
  <c r="AD246" i="4"/>
  <c r="AE246" i="4"/>
  <c r="X246" i="4"/>
  <c r="Y246" i="4"/>
  <c r="AJ246" i="4"/>
  <c r="AK246" i="4"/>
  <c r="AP246" i="4"/>
  <c r="AQ246" i="4"/>
  <c r="AV246" i="4"/>
  <c r="AW246" i="4"/>
  <c r="BN246" i="4"/>
  <c r="BO246" i="4"/>
  <c r="BH246" i="4"/>
  <c r="BI246" i="4"/>
  <c r="BT246" i="4"/>
  <c r="BU246" i="4"/>
  <c r="BZ246" i="4"/>
  <c r="CA246" i="4"/>
  <c r="CL246" i="4"/>
  <c r="CM246" i="4"/>
  <c r="DD246" i="4"/>
  <c r="DE246" i="4"/>
  <c r="CR246" i="4"/>
  <c r="CS246" i="4"/>
  <c r="DJ246" i="4"/>
  <c r="DK246" i="4"/>
  <c r="CF246" i="4"/>
  <c r="CG246" i="4"/>
  <c r="DV246" i="4"/>
  <c r="DW246" i="4"/>
  <c r="EB246" i="4"/>
  <c r="EC246" i="4"/>
  <c r="EH246" i="4"/>
  <c r="EI246" i="4"/>
  <c r="EN246" i="4"/>
  <c r="EO246" i="4"/>
  <c r="ET246" i="4"/>
  <c r="EU246" i="4"/>
  <c r="EZ246" i="4"/>
  <c r="FA246" i="4"/>
  <c r="FF246" i="4"/>
  <c r="FG246" i="4"/>
  <c r="DP246" i="4"/>
  <c r="DQ246" i="4"/>
  <c r="B247" i="4"/>
  <c r="C247" i="4"/>
  <c r="D247" i="4"/>
  <c r="F247" i="4"/>
  <c r="G247" i="4"/>
  <c r="H247" i="4"/>
  <c r="I247" i="4"/>
  <c r="R247" i="4"/>
  <c r="S247" i="4"/>
  <c r="AD247" i="4"/>
  <c r="AE247" i="4"/>
  <c r="X247" i="4"/>
  <c r="Y247" i="4"/>
  <c r="AJ247" i="4"/>
  <c r="AK247" i="4"/>
  <c r="AP247" i="4"/>
  <c r="AQ247" i="4"/>
  <c r="AV247" i="4"/>
  <c r="AW247" i="4"/>
  <c r="BN247" i="4"/>
  <c r="BO247" i="4"/>
  <c r="BH247" i="4"/>
  <c r="BI247" i="4"/>
  <c r="BT247" i="4"/>
  <c r="BU247" i="4"/>
  <c r="BZ247" i="4"/>
  <c r="CA247" i="4"/>
  <c r="CL247" i="4"/>
  <c r="CM247" i="4"/>
  <c r="DD247" i="4"/>
  <c r="DE247" i="4"/>
  <c r="CR247" i="4"/>
  <c r="CS247" i="4"/>
  <c r="DJ247" i="4"/>
  <c r="DK247" i="4"/>
  <c r="CF247" i="4"/>
  <c r="CG247" i="4"/>
  <c r="DV247" i="4"/>
  <c r="DW247" i="4"/>
  <c r="EB247" i="4"/>
  <c r="EC247" i="4"/>
  <c r="EH247" i="4"/>
  <c r="EI247" i="4"/>
  <c r="EN247" i="4"/>
  <c r="EO247" i="4"/>
  <c r="ET247" i="4"/>
  <c r="EU247" i="4"/>
  <c r="EZ247" i="4"/>
  <c r="FA247" i="4"/>
  <c r="FF247" i="4"/>
  <c r="FG247" i="4"/>
  <c r="DP247" i="4"/>
  <c r="DQ247" i="4"/>
  <c r="B248" i="4"/>
  <c r="C248" i="4"/>
  <c r="D248" i="4"/>
  <c r="F248" i="4"/>
  <c r="G248" i="4"/>
  <c r="H248" i="4"/>
  <c r="I248" i="4"/>
  <c r="R248" i="4"/>
  <c r="S248" i="4"/>
  <c r="AD248" i="4"/>
  <c r="AE248" i="4"/>
  <c r="X248" i="4"/>
  <c r="Y248" i="4"/>
  <c r="AJ248" i="4"/>
  <c r="AK248" i="4"/>
  <c r="AP248" i="4"/>
  <c r="AQ248" i="4"/>
  <c r="AV248" i="4"/>
  <c r="AW248" i="4"/>
  <c r="BN248" i="4"/>
  <c r="BO248" i="4"/>
  <c r="BH248" i="4"/>
  <c r="BI248" i="4"/>
  <c r="BT248" i="4"/>
  <c r="BU248" i="4"/>
  <c r="BZ248" i="4"/>
  <c r="CA248" i="4"/>
  <c r="CL248" i="4"/>
  <c r="CM248" i="4"/>
  <c r="DD248" i="4"/>
  <c r="DE248" i="4"/>
  <c r="CR248" i="4"/>
  <c r="CS248" i="4"/>
  <c r="DJ248" i="4"/>
  <c r="DK248" i="4"/>
  <c r="CF248" i="4"/>
  <c r="CG248" i="4"/>
  <c r="DV248" i="4"/>
  <c r="DW248" i="4"/>
  <c r="EB248" i="4"/>
  <c r="EC248" i="4"/>
  <c r="EH248" i="4"/>
  <c r="EI248" i="4"/>
  <c r="EN248" i="4"/>
  <c r="EO248" i="4"/>
  <c r="ET248" i="4"/>
  <c r="EU248" i="4"/>
  <c r="EZ248" i="4"/>
  <c r="FA248" i="4"/>
  <c r="FF248" i="4"/>
  <c r="FG248" i="4"/>
  <c r="DP248" i="4"/>
  <c r="DQ248" i="4"/>
  <c r="B249" i="4"/>
  <c r="C249" i="4"/>
  <c r="D249" i="4"/>
  <c r="F249" i="4"/>
  <c r="G249" i="4"/>
  <c r="H249" i="4"/>
  <c r="I249" i="4"/>
  <c r="R249" i="4"/>
  <c r="S249" i="4"/>
  <c r="AD249" i="4"/>
  <c r="AE249" i="4"/>
  <c r="X249" i="4"/>
  <c r="Y249" i="4"/>
  <c r="AJ249" i="4"/>
  <c r="AK249" i="4"/>
  <c r="AP249" i="4"/>
  <c r="AQ249" i="4"/>
  <c r="AV249" i="4"/>
  <c r="AW249" i="4"/>
  <c r="BN249" i="4"/>
  <c r="BO249" i="4"/>
  <c r="BH249" i="4"/>
  <c r="BI249" i="4"/>
  <c r="BT249" i="4"/>
  <c r="BU249" i="4"/>
  <c r="BZ249" i="4"/>
  <c r="CA249" i="4"/>
  <c r="CL249" i="4"/>
  <c r="CM249" i="4"/>
  <c r="DD249" i="4"/>
  <c r="DE249" i="4"/>
  <c r="CR249" i="4"/>
  <c r="CS249" i="4"/>
  <c r="DJ249" i="4"/>
  <c r="DK249" i="4"/>
  <c r="CF249" i="4"/>
  <c r="CG249" i="4"/>
  <c r="DV249" i="4"/>
  <c r="DW249" i="4"/>
  <c r="EB249" i="4"/>
  <c r="EC249" i="4"/>
  <c r="EH249" i="4"/>
  <c r="EI249" i="4"/>
  <c r="EN249" i="4"/>
  <c r="EO249" i="4"/>
  <c r="ET249" i="4"/>
  <c r="EU249" i="4"/>
  <c r="EZ249" i="4"/>
  <c r="FA249" i="4"/>
  <c r="FF249" i="4"/>
  <c r="FG249" i="4"/>
  <c r="DP249" i="4"/>
  <c r="DQ249" i="4"/>
  <c r="B250" i="4"/>
  <c r="C250" i="4"/>
  <c r="D250" i="4"/>
  <c r="F250" i="4"/>
  <c r="G250" i="4"/>
  <c r="H250" i="4"/>
  <c r="I250" i="4"/>
  <c r="R250" i="4"/>
  <c r="S250" i="4"/>
  <c r="AD250" i="4"/>
  <c r="AE250" i="4"/>
  <c r="X250" i="4"/>
  <c r="Y250" i="4"/>
  <c r="AJ250" i="4"/>
  <c r="AK250" i="4"/>
  <c r="AP250" i="4"/>
  <c r="AQ250" i="4"/>
  <c r="AV250" i="4"/>
  <c r="AW250" i="4"/>
  <c r="BN250" i="4"/>
  <c r="BO250" i="4"/>
  <c r="BH250" i="4"/>
  <c r="BI250" i="4"/>
  <c r="BT250" i="4"/>
  <c r="BU250" i="4"/>
  <c r="BZ250" i="4"/>
  <c r="CA250" i="4"/>
  <c r="CL250" i="4"/>
  <c r="CM250" i="4"/>
  <c r="DD250" i="4"/>
  <c r="DE250" i="4"/>
  <c r="CR250" i="4"/>
  <c r="CS250" i="4"/>
  <c r="DJ250" i="4"/>
  <c r="DK250" i="4"/>
  <c r="CF250" i="4"/>
  <c r="CG250" i="4"/>
  <c r="DV250" i="4"/>
  <c r="DW250" i="4"/>
  <c r="EB250" i="4"/>
  <c r="EC250" i="4"/>
  <c r="EH250" i="4"/>
  <c r="EI250" i="4"/>
  <c r="EN250" i="4"/>
  <c r="EO250" i="4"/>
  <c r="ET250" i="4"/>
  <c r="EU250" i="4"/>
  <c r="EZ250" i="4"/>
  <c r="FA250" i="4"/>
  <c r="FF250" i="4"/>
  <c r="FG250" i="4"/>
  <c r="DP250" i="4"/>
  <c r="DQ250" i="4"/>
  <c r="B251" i="4"/>
  <c r="C251" i="4"/>
  <c r="D251" i="4"/>
  <c r="F251" i="4"/>
  <c r="G251" i="4"/>
  <c r="H251" i="4"/>
  <c r="I251" i="4"/>
  <c r="R251" i="4"/>
  <c r="S251" i="4"/>
  <c r="AD251" i="4"/>
  <c r="AE251" i="4"/>
  <c r="X251" i="4"/>
  <c r="Y251" i="4"/>
  <c r="AJ251" i="4"/>
  <c r="AK251" i="4"/>
  <c r="AP251" i="4"/>
  <c r="AQ251" i="4"/>
  <c r="AV251" i="4"/>
  <c r="AW251" i="4"/>
  <c r="BN251" i="4"/>
  <c r="BO251" i="4"/>
  <c r="BH251" i="4"/>
  <c r="BI251" i="4"/>
  <c r="BT251" i="4"/>
  <c r="BU251" i="4"/>
  <c r="BZ251" i="4"/>
  <c r="CA251" i="4"/>
  <c r="CL251" i="4"/>
  <c r="CM251" i="4"/>
  <c r="DD251" i="4"/>
  <c r="DE251" i="4"/>
  <c r="CR251" i="4"/>
  <c r="CS251" i="4"/>
  <c r="DJ251" i="4"/>
  <c r="DK251" i="4"/>
  <c r="CF251" i="4"/>
  <c r="CG251" i="4"/>
  <c r="DV251" i="4"/>
  <c r="DW251" i="4"/>
  <c r="EB251" i="4"/>
  <c r="EC251" i="4"/>
  <c r="EH251" i="4"/>
  <c r="EI251" i="4"/>
  <c r="EN251" i="4"/>
  <c r="EO251" i="4"/>
  <c r="ET251" i="4"/>
  <c r="EU251" i="4"/>
  <c r="EZ251" i="4"/>
  <c r="FA251" i="4"/>
  <c r="FF251" i="4"/>
  <c r="FG251" i="4"/>
  <c r="DP251" i="4"/>
  <c r="DQ251" i="4"/>
  <c r="B252" i="4"/>
  <c r="C252" i="4"/>
  <c r="D252" i="4"/>
  <c r="F252" i="4"/>
  <c r="G252" i="4"/>
  <c r="H252" i="4"/>
  <c r="I252" i="4"/>
  <c r="R252" i="4"/>
  <c r="S252" i="4"/>
  <c r="AD252" i="4"/>
  <c r="AE252" i="4"/>
  <c r="X252" i="4"/>
  <c r="Y252" i="4"/>
  <c r="AJ252" i="4"/>
  <c r="AK252" i="4"/>
  <c r="AP252" i="4"/>
  <c r="AQ252" i="4"/>
  <c r="AV252" i="4"/>
  <c r="AW252" i="4"/>
  <c r="BN252" i="4"/>
  <c r="BO252" i="4"/>
  <c r="BH252" i="4"/>
  <c r="BI252" i="4"/>
  <c r="BT252" i="4"/>
  <c r="BU252" i="4"/>
  <c r="BZ252" i="4"/>
  <c r="CA252" i="4"/>
  <c r="CL252" i="4"/>
  <c r="CM252" i="4"/>
  <c r="DD252" i="4"/>
  <c r="DE252" i="4"/>
  <c r="CR252" i="4"/>
  <c r="CS252" i="4"/>
  <c r="DJ252" i="4"/>
  <c r="DK252" i="4"/>
  <c r="CF252" i="4"/>
  <c r="CG252" i="4"/>
  <c r="DV252" i="4"/>
  <c r="DW252" i="4"/>
  <c r="EB252" i="4"/>
  <c r="EC252" i="4"/>
  <c r="EH252" i="4"/>
  <c r="EI252" i="4"/>
  <c r="EN252" i="4"/>
  <c r="EO252" i="4"/>
  <c r="ET252" i="4"/>
  <c r="EU252" i="4"/>
  <c r="EZ252" i="4"/>
  <c r="FA252" i="4"/>
  <c r="FF252" i="4"/>
  <c r="FG252" i="4"/>
  <c r="DP252" i="4"/>
  <c r="DQ252" i="4"/>
  <c r="B253" i="4"/>
  <c r="C253" i="4"/>
  <c r="D253" i="4"/>
  <c r="F253" i="4"/>
  <c r="G253" i="4"/>
  <c r="H253" i="4"/>
  <c r="I253" i="4"/>
  <c r="R253" i="4"/>
  <c r="S253" i="4"/>
  <c r="AD253" i="4"/>
  <c r="AE253" i="4"/>
  <c r="X253" i="4"/>
  <c r="Y253" i="4"/>
  <c r="AJ253" i="4"/>
  <c r="AK253" i="4"/>
  <c r="AP253" i="4"/>
  <c r="AQ253" i="4"/>
  <c r="AV253" i="4"/>
  <c r="AW253" i="4"/>
  <c r="BN253" i="4"/>
  <c r="BO253" i="4"/>
  <c r="BH253" i="4"/>
  <c r="BI253" i="4"/>
  <c r="BT253" i="4"/>
  <c r="BU253" i="4"/>
  <c r="BZ253" i="4"/>
  <c r="CA253" i="4"/>
  <c r="CL253" i="4"/>
  <c r="CM253" i="4"/>
  <c r="DD253" i="4"/>
  <c r="DE253" i="4"/>
  <c r="CR253" i="4"/>
  <c r="CS253" i="4"/>
  <c r="DJ253" i="4"/>
  <c r="DK253" i="4"/>
  <c r="CF253" i="4"/>
  <c r="CG253" i="4"/>
  <c r="DV253" i="4"/>
  <c r="DW253" i="4"/>
  <c r="EB253" i="4"/>
  <c r="EC253" i="4"/>
  <c r="EH253" i="4"/>
  <c r="EI253" i="4"/>
  <c r="EN253" i="4"/>
  <c r="EO253" i="4"/>
  <c r="ET253" i="4"/>
  <c r="EU253" i="4"/>
  <c r="EZ253" i="4"/>
  <c r="FA253" i="4"/>
  <c r="FF253" i="4"/>
  <c r="FG253" i="4"/>
  <c r="DP253" i="4"/>
  <c r="DQ253" i="4"/>
  <c r="B254" i="4"/>
  <c r="C254" i="4"/>
  <c r="D254" i="4"/>
  <c r="F254" i="4"/>
  <c r="G254" i="4"/>
  <c r="H254" i="4"/>
  <c r="I254" i="4"/>
  <c r="R254" i="4"/>
  <c r="S254" i="4"/>
  <c r="AD254" i="4"/>
  <c r="AE254" i="4"/>
  <c r="X254" i="4"/>
  <c r="Y254" i="4"/>
  <c r="AJ254" i="4"/>
  <c r="AK254" i="4"/>
  <c r="AP254" i="4"/>
  <c r="AQ254" i="4"/>
  <c r="AV254" i="4"/>
  <c r="AW254" i="4"/>
  <c r="BN254" i="4"/>
  <c r="BO254" i="4"/>
  <c r="BH254" i="4"/>
  <c r="BI254" i="4"/>
  <c r="BT254" i="4"/>
  <c r="BU254" i="4"/>
  <c r="BZ254" i="4"/>
  <c r="CA254" i="4"/>
  <c r="CL254" i="4"/>
  <c r="CM254" i="4"/>
  <c r="DD254" i="4"/>
  <c r="DE254" i="4"/>
  <c r="CR254" i="4"/>
  <c r="CS254" i="4"/>
  <c r="DJ254" i="4"/>
  <c r="DK254" i="4"/>
  <c r="CF254" i="4"/>
  <c r="CG254" i="4"/>
  <c r="DV254" i="4"/>
  <c r="DW254" i="4"/>
  <c r="EB254" i="4"/>
  <c r="EC254" i="4"/>
  <c r="EH254" i="4"/>
  <c r="EI254" i="4"/>
  <c r="EN254" i="4"/>
  <c r="EO254" i="4"/>
  <c r="ET254" i="4"/>
  <c r="EU254" i="4"/>
  <c r="EZ254" i="4"/>
  <c r="FA254" i="4"/>
  <c r="FF254" i="4"/>
  <c r="FG254" i="4"/>
  <c r="DP254" i="4"/>
  <c r="DQ254" i="4"/>
  <c r="H246" i="6" l="1"/>
  <c r="G246" i="6"/>
  <c r="H226" i="6"/>
  <c r="G226" i="6"/>
  <c r="E253" i="4"/>
  <c r="ES253" i="4"/>
  <c r="EM253" i="4"/>
  <c r="CW253" i="4"/>
  <c r="E251" i="4"/>
  <c r="E239" i="6" s="1"/>
  <c r="EY251" i="4"/>
  <c r="ES251" i="4"/>
  <c r="EM251" i="4"/>
  <c r="EG251" i="4"/>
  <c r="EA251" i="4"/>
  <c r="E249" i="4"/>
  <c r="E237" i="6" s="1"/>
  <c r="FE249" i="4"/>
  <c r="EY249" i="4"/>
  <c r="ES249" i="4"/>
  <c r="EM249" i="4"/>
  <c r="EG249" i="4"/>
  <c r="EA249" i="4"/>
  <c r="CW249" i="4"/>
  <c r="E247" i="4"/>
  <c r="E235" i="6" s="1"/>
  <c r="FE247" i="4"/>
  <c r="EY247" i="4"/>
  <c r="ES247" i="4"/>
  <c r="EM247" i="4"/>
  <c r="EG247" i="4"/>
  <c r="E245" i="4"/>
  <c r="E233" i="6" s="1"/>
  <c r="ES245" i="4"/>
  <c r="EM245" i="4"/>
  <c r="CW245" i="4"/>
  <c r="E257" i="4"/>
  <c r="E245" i="6" s="1"/>
  <c r="FE257" i="4"/>
  <c r="EY257" i="4"/>
  <c r="ES257" i="4"/>
  <c r="EG257" i="4"/>
  <c r="EA257" i="4"/>
  <c r="CW257" i="4"/>
  <c r="E255" i="4"/>
  <c r="FE255" i="4"/>
  <c r="EY255" i="4"/>
  <c r="ES255" i="4"/>
  <c r="EM255" i="4"/>
  <c r="EG255" i="4"/>
  <c r="EA255" i="4"/>
  <c r="CW255" i="4"/>
  <c r="E258" i="4"/>
  <c r="E246" i="6" s="1"/>
  <c r="EM258" i="4"/>
  <c r="EG258" i="4"/>
  <c r="E254" i="4"/>
  <c r="E242" i="6" s="1"/>
  <c r="ES254" i="4"/>
  <c r="EM254" i="4"/>
  <c r="EA254" i="4"/>
  <c r="CW254" i="4"/>
  <c r="E252" i="4"/>
  <c r="E240" i="6" s="1"/>
  <c r="FE252" i="4"/>
  <c r="EY252" i="4"/>
  <c r="ES252" i="4"/>
  <c r="EM252" i="4"/>
  <c r="EG252" i="4"/>
  <c r="EA252" i="4"/>
  <c r="CW252" i="4"/>
  <c r="E250" i="4"/>
  <c r="E238" i="6" s="1"/>
  <c r="FE250" i="4"/>
  <c r="EY250" i="4"/>
  <c r="ES250" i="4"/>
  <c r="EM250" i="4"/>
  <c r="EG250" i="4"/>
  <c r="EA250" i="4"/>
  <c r="CW250" i="4"/>
  <c r="E248" i="4"/>
  <c r="E236" i="6" s="1"/>
  <c r="FE248" i="4"/>
  <c r="EM248" i="4"/>
  <c r="EG248" i="4"/>
  <c r="EA248" i="4"/>
  <c r="CW248" i="4"/>
  <c r="E246" i="4"/>
  <c r="E234" i="6" s="1"/>
  <c r="FE246" i="4"/>
  <c r="EY246" i="4"/>
  <c r="ES246" i="4"/>
  <c r="EM246" i="4"/>
  <c r="EG246" i="4"/>
  <c r="EA246" i="4"/>
  <c r="CW246" i="4"/>
  <c r="E244" i="4"/>
  <c r="E232" i="6" s="1"/>
  <c r="FE244" i="4"/>
  <c r="EY244" i="4"/>
  <c r="ES244" i="4"/>
  <c r="EM244" i="4"/>
  <c r="EG244" i="4"/>
  <c r="EA244" i="4"/>
  <c r="CW244" i="4"/>
  <c r="E256" i="4"/>
  <c r="E244" i="6" s="1"/>
  <c r="FE256" i="4"/>
  <c r="EY256" i="4"/>
  <c r="ES256" i="4"/>
  <c r="EG256" i="4"/>
  <c r="EA256" i="4"/>
  <c r="CW256" i="4"/>
  <c r="E259" i="4"/>
  <c r="E247" i="6" s="1"/>
  <c r="FE259" i="4"/>
  <c r="EY259" i="4"/>
  <c r="EM259" i="4"/>
  <c r="EG259" i="4"/>
  <c r="EA259" i="4"/>
  <c r="CW259" i="4"/>
  <c r="CW251" i="4"/>
  <c r="CW247" i="4"/>
  <c r="CW258" i="4"/>
  <c r="E241" i="6"/>
  <c r="E243" i="6"/>
  <c r="BA10" i="4"/>
  <c r="AY10" i="4"/>
  <c r="AY7" i="4"/>
  <c r="BA6" i="4"/>
  <c r="BA8" i="4"/>
  <c r="BA7" i="4"/>
  <c r="AY6" i="4"/>
  <c r="BA9" i="4"/>
  <c r="AY8" i="4"/>
  <c r="AY9" i="4"/>
  <c r="AY11" i="4"/>
  <c r="BA12" i="4"/>
  <c r="AY12" i="4"/>
  <c r="BA11" i="4"/>
  <c r="AX12" i="4"/>
  <c r="AX11" i="4"/>
  <c r="AX10" i="4"/>
  <c r="AX9" i="4"/>
  <c r="AX8" i="4"/>
  <c r="AX7" i="4"/>
  <c r="AX6" i="4"/>
  <c r="DU252" i="4"/>
  <c r="DO252" i="4"/>
  <c r="DC252" i="4"/>
  <c r="CJ252" i="4"/>
  <c r="CK252" i="4" s="1"/>
  <c r="BY252" i="4"/>
  <c r="BR252" i="4"/>
  <c r="BS252" i="4" s="1"/>
  <c r="BG252" i="4"/>
  <c r="BM252" i="4"/>
  <c r="AU252" i="4"/>
  <c r="BA252" i="4"/>
  <c r="AN252" i="4"/>
  <c r="AO252" i="4" s="1"/>
  <c r="AH252" i="4"/>
  <c r="AI252" i="4" s="1"/>
  <c r="AC252" i="4"/>
  <c r="P252" i="4"/>
  <c r="Q252" i="4" s="1"/>
  <c r="CQ252" i="4"/>
  <c r="CE252" i="4"/>
  <c r="DH252" i="4"/>
  <c r="DI252" i="4" s="1"/>
  <c r="W252" i="4"/>
  <c r="CE257" i="4"/>
  <c r="BY257" i="4"/>
  <c r="BR257" i="4"/>
  <c r="BS257" i="4" s="1"/>
  <c r="BG257" i="4"/>
  <c r="BM257" i="4"/>
  <c r="AU257" i="4"/>
  <c r="BA257" i="4"/>
  <c r="AN257" i="4"/>
  <c r="AO257" i="4" s="1"/>
  <c r="AH257" i="4"/>
  <c r="AI257" i="4" s="1"/>
  <c r="W257" i="4"/>
  <c r="AC257" i="4"/>
  <c r="DO257" i="4"/>
  <c r="EM257" i="4"/>
  <c r="CJ257" i="4"/>
  <c r="CK257" i="4" s="1"/>
  <c r="DH257" i="4"/>
  <c r="DI257" i="4" s="1"/>
  <c r="CQ257" i="4"/>
  <c r="DU257" i="4"/>
  <c r="DC257" i="4"/>
  <c r="P257" i="4"/>
  <c r="Q257" i="4" s="1"/>
  <c r="DO255" i="4"/>
  <c r="AU255" i="4"/>
  <c r="BA255" i="4"/>
  <c r="P255" i="4"/>
  <c r="Q255" i="4" s="1"/>
  <c r="DU255" i="4"/>
  <c r="CE255" i="4"/>
  <c r="DH255" i="4"/>
  <c r="DI255" i="4" s="1"/>
  <c r="CQ255" i="4"/>
  <c r="BY255" i="4"/>
  <c r="BR255" i="4"/>
  <c r="BS255" i="4" s="1"/>
  <c r="BG255" i="4"/>
  <c r="DC255" i="4"/>
  <c r="CJ255" i="4"/>
  <c r="CK255" i="4" s="1"/>
  <c r="BM255" i="4"/>
  <c r="AN255" i="4"/>
  <c r="AO255" i="4" s="1"/>
  <c r="AH255" i="4"/>
  <c r="AI255" i="4" s="1"/>
  <c r="W255" i="4"/>
  <c r="AC255" i="4"/>
  <c r="BG250" i="4"/>
  <c r="BM250" i="4"/>
  <c r="W250" i="4"/>
  <c r="AC250" i="4"/>
  <c r="P250" i="4"/>
  <c r="Q250" i="4" s="1"/>
  <c r="DO250" i="4"/>
  <c r="DU250" i="4"/>
  <c r="CE250" i="4"/>
  <c r="DC250" i="4"/>
  <c r="CJ250" i="4"/>
  <c r="CK250" i="4" s="1"/>
  <c r="BY250" i="4"/>
  <c r="DH250" i="4"/>
  <c r="DI250" i="4" s="1"/>
  <c r="CQ250" i="4"/>
  <c r="BR250" i="4"/>
  <c r="BS250" i="4" s="1"/>
  <c r="AU250" i="4"/>
  <c r="BA250" i="4"/>
  <c r="AN250" i="4"/>
  <c r="AO250" i="4" s="1"/>
  <c r="AH250" i="4"/>
  <c r="AI250" i="4" s="1"/>
  <c r="DH246" i="4"/>
  <c r="DI246" i="4" s="1"/>
  <c r="CQ246" i="4"/>
  <c r="DU246" i="4"/>
  <c r="CE246" i="4"/>
  <c r="DC246" i="4"/>
  <c r="CJ246" i="4"/>
  <c r="CK246" i="4" s="1"/>
  <c r="BY246" i="4"/>
  <c r="BG246" i="4"/>
  <c r="BM246" i="4"/>
  <c r="AU246" i="4"/>
  <c r="BA246" i="4"/>
  <c r="AN246" i="4"/>
  <c r="AO246" i="4" s="1"/>
  <c r="AC246" i="4"/>
  <c r="BR246" i="4"/>
  <c r="BS246" i="4" s="1"/>
  <c r="AH246" i="4"/>
  <c r="AI246" i="4" s="1"/>
  <c r="W246" i="4"/>
  <c r="DO246" i="4"/>
  <c r="P246" i="4"/>
  <c r="Q246" i="4" s="1"/>
  <c r="DC251" i="4"/>
  <c r="CJ251" i="4"/>
  <c r="CK251" i="4" s="1"/>
  <c r="BG251" i="4"/>
  <c r="BM251" i="4"/>
  <c r="DO251" i="4"/>
  <c r="AU251" i="4"/>
  <c r="FE251" i="4"/>
  <c r="BA251" i="4"/>
  <c r="AN251" i="4"/>
  <c r="AO251" i="4" s="1"/>
  <c r="AH251" i="4"/>
  <c r="AI251" i="4" s="1"/>
  <c r="W251" i="4"/>
  <c r="AC251" i="4"/>
  <c r="P251" i="4"/>
  <c r="Q251" i="4" s="1"/>
  <c r="DU251" i="4"/>
  <c r="CE251" i="4"/>
  <c r="DH251" i="4"/>
  <c r="DI251" i="4" s="1"/>
  <c r="BR251" i="4"/>
  <c r="BS251" i="4" s="1"/>
  <c r="CQ251" i="4"/>
  <c r="BY251" i="4"/>
  <c r="BR245" i="4"/>
  <c r="BS245" i="4" s="1"/>
  <c r="AN245" i="4"/>
  <c r="AO245" i="4" s="1"/>
  <c r="EY245" i="4"/>
  <c r="DO245" i="4"/>
  <c r="FE245" i="4"/>
  <c r="EG245" i="4"/>
  <c r="EA245" i="4"/>
  <c r="DU245" i="4"/>
  <c r="DH245" i="4"/>
  <c r="DI245" i="4" s="1"/>
  <c r="CQ245" i="4"/>
  <c r="DC245" i="4"/>
  <c r="CJ245" i="4"/>
  <c r="CK245" i="4" s="1"/>
  <c r="BY245" i="4"/>
  <c r="BM245" i="4"/>
  <c r="AU245" i="4"/>
  <c r="W245" i="4"/>
  <c r="AC245" i="4"/>
  <c r="P245" i="4"/>
  <c r="Q245" i="4" s="1"/>
  <c r="CE245" i="4"/>
  <c r="BG245" i="4"/>
  <c r="BA245" i="4"/>
  <c r="AH245" i="4"/>
  <c r="AI245" i="4" s="1"/>
  <c r="DH247" i="4"/>
  <c r="DI247" i="4" s="1"/>
  <c r="DO247" i="4"/>
  <c r="BA247" i="4"/>
  <c r="AH247" i="4"/>
  <c r="AI247" i="4" s="1"/>
  <c r="W247" i="4"/>
  <c r="AC247" i="4"/>
  <c r="P247" i="4"/>
  <c r="Q247" i="4" s="1"/>
  <c r="CE247" i="4"/>
  <c r="DC247" i="4"/>
  <c r="CJ247" i="4"/>
  <c r="CK247" i="4" s="1"/>
  <c r="BR247" i="4"/>
  <c r="BS247" i="4" s="1"/>
  <c r="BG247" i="4"/>
  <c r="BM247" i="4"/>
  <c r="AU247" i="4"/>
  <c r="AN247" i="4"/>
  <c r="AO247" i="4" s="1"/>
  <c r="EA247" i="4"/>
  <c r="DU247" i="4"/>
  <c r="CQ247" i="4"/>
  <c r="BY247" i="4"/>
  <c r="AN244" i="4"/>
  <c r="AO244" i="4" s="1"/>
  <c r="AH244" i="4"/>
  <c r="AI244" i="4" s="1"/>
  <c r="DU244" i="4"/>
  <c r="CE244" i="4"/>
  <c r="DH244" i="4"/>
  <c r="DI244" i="4" s="1"/>
  <c r="CQ244" i="4"/>
  <c r="DO244" i="4"/>
  <c r="DC244" i="4"/>
  <c r="CJ244" i="4"/>
  <c r="CK244" i="4" s="1"/>
  <c r="BR244" i="4"/>
  <c r="BS244" i="4" s="1"/>
  <c r="BG244" i="4"/>
  <c r="BM244" i="4"/>
  <c r="AU244" i="4"/>
  <c r="BY244" i="4"/>
  <c r="AC244" i="4"/>
  <c r="P244" i="4"/>
  <c r="Q244" i="4" s="1"/>
  <c r="BA244" i="4"/>
  <c r="W244" i="4"/>
  <c r="W249" i="4"/>
  <c r="AC249" i="4"/>
  <c r="DO249" i="4"/>
  <c r="DU249" i="4"/>
  <c r="CE249" i="4"/>
  <c r="CQ249" i="4"/>
  <c r="DC249" i="4"/>
  <c r="CJ249" i="4"/>
  <c r="CK249" i="4" s="1"/>
  <c r="BY249" i="4"/>
  <c r="BG249" i="4"/>
  <c r="BM249" i="4"/>
  <c r="AU249" i="4"/>
  <c r="BA249" i="4"/>
  <c r="AN249" i="4"/>
  <c r="AO249" i="4" s="1"/>
  <c r="DH249" i="4"/>
  <c r="DI249" i="4" s="1"/>
  <c r="AH249" i="4"/>
  <c r="AI249" i="4" s="1"/>
  <c r="P249" i="4"/>
  <c r="Q249" i="4" s="1"/>
  <c r="BR249" i="4"/>
  <c r="BS249" i="4" s="1"/>
  <c r="BY256" i="4"/>
  <c r="AU256" i="4"/>
  <c r="BA256" i="4"/>
  <c r="AN256" i="4"/>
  <c r="AO256" i="4" s="1"/>
  <c r="AH256" i="4"/>
  <c r="AI256" i="4" s="1"/>
  <c r="W256" i="4"/>
  <c r="AC256" i="4"/>
  <c r="P256" i="4"/>
  <c r="Q256" i="4" s="1"/>
  <c r="EM256" i="4"/>
  <c r="CE256" i="4"/>
  <c r="DH256" i="4"/>
  <c r="DI256" i="4" s="1"/>
  <c r="CQ256" i="4"/>
  <c r="DO256" i="4"/>
  <c r="DC256" i="4"/>
  <c r="DU256" i="4"/>
  <c r="BR256" i="4"/>
  <c r="BS256" i="4" s="1"/>
  <c r="BG256" i="4"/>
  <c r="BM256" i="4"/>
  <c r="CJ256" i="4"/>
  <c r="CK256" i="4" s="1"/>
  <c r="P254" i="4"/>
  <c r="Q254" i="4" s="1"/>
  <c r="DO254" i="4"/>
  <c r="FE254" i="4"/>
  <c r="EY254" i="4"/>
  <c r="EG254" i="4"/>
  <c r="DU254" i="4"/>
  <c r="CE254" i="4"/>
  <c r="DH254" i="4"/>
  <c r="DI254" i="4" s="1"/>
  <c r="CQ254" i="4"/>
  <c r="CJ254" i="4"/>
  <c r="CK254" i="4" s="1"/>
  <c r="BY254" i="4"/>
  <c r="BR254" i="4"/>
  <c r="BS254" i="4" s="1"/>
  <c r="AU254" i="4"/>
  <c r="BA254" i="4"/>
  <c r="AN254" i="4"/>
  <c r="AO254" i="4" s="1"/>
  <c r="AH254" i="4"/>
  <c r="AI254" i="4" s="1"/>
  <c r="W254" i="4"/>
  <c r="DC254" i="4"/>
  <c r="AC254" i="4"/>
  <c r="BG254" i="4"/>
  <c r="BM254" i="4"/>
  <c r="DU248" i="4"/>
  <c r="CE248" i="4"/>
  <c r="DH248" i="4"/>
  <c r="DI248" i="4" s="1"/>
  <c r="CQ248" i="4"/>
  <c r="DO248" i="4"/>
  <c r="DC248" i="4"/>
  <c r="CJ248" i="4"/>
  <c r="CK248" i="4" s="1"/>
  <c r="BY248" i="4"/>
  <c r="BR248" i="4"/>
  <c r="BS248" i="4" s="1"/>
  <c r="BG248" i="4"/>
  <c r="BM248" i="4"/>
  <c r="AU248" i="4"/>
  <c r="BA248" i="4"/>
  <c r="W248" i="4"/>
  <c r="AC248" i="4"/>
  <c r="P248" i="4"/>
  <c r="Q248" i="4" s="1"/>
  <c r="EY248" i="4"/>
  <c r="ES248" i="4"/>
  <c r="AH248" i="4"/>
  <c r="AI248" i="4" s="1"/>
  <c r="AN248" i="4"/>
  <c r="AO248" i="4" s="1"/>
  <c r="EY253" i="4"/>
  <c r="DO253" i="4"/>
  <c r="FE253" i="4"/>
  <c r="EA253" i="4"/>
  <c r="DU253" i="4"/>
  <c r="CE253" i="4"/>
  <c r="DH253" i="4"/>
  <c r="DI253" i="4" s="1"/>
  <c r="CQ253" i="4"/>
  <c r="DC253" i="4"/>
  <c r="CJ253" i="4"/>
  <c r="CK253" i="4" s="1"/>
  <c r="BY253" i="4"/>
  <c r="BR253" i="4"/>
  <c r="BS253" i="4" s="1"/>
  <c r="BM253" i="4"/>
  <c r="AU253" i="4"/>
  <c r="BA253" i="4"/>
  <c r="AN253" i="4"/>
  <c r="AO253" i="4" s="1"/>
  <c r="AH253" i="4"/>
  <c r="AI253" i="4" s="1"/>
  <c r="P253" i="4"/>
  <c r="Q253" i="4" s="1"/>
  <c r="EG253" i="4"/>
  <c r="AC253" i="4"/>
  <c r="W253" i="4"/>
  <c r="BG253" i="4"/>
  <c r="ES259" i="4"/>
  <c r="DU259" i="4"/>
  <c r="CE259" i="4"/>
  <c r="DH259" i="4"/>
  <c r="DI259" i="4" s="1"/>
  <c r="CQ259" i="4"/>
  <c r="DC259" i="4"/>
  <c r="CJ259" i="4"/>
  <c r="CK259" i="4" s="1"/>
  <c r="BR259" i="4"/>
  <c r="BS259" i="4" s="1"/>
  <c r="BG259" i="4"/>
  <c r="BM259" i="4"/>
  <c r="AN259" i="4"/>
  <c r="AO259" i="4" s="1"/>
  <c r="AH259" i="4"/>
  <c r="AI259" i="4" s="1"/>
  <c r="W259" i="4"/>
  <c r="AC259" i="4"/>
  <c r="P259" i="4"/>
  <c r="Q259" i="4" s="1"/>
  <c r="BY259" i="4"/>
  <c r="DO259" i="4"/>
  <c r="AU259" i="4"/>
  <c r="BA259" i="4"/>
  <c r="ES258" i="4"/>
  <c r="CE258" i="4"/>
  <c r="DH258" i="4"/>
  <c r="DI258" i="4" s="1"/>
  <c r="CQ258" i="4"/>
  <c r="DC258" i="4"/>
  <c r="CJ258" i="4"/>
  <c r="CK258" i="4" s="1"/>
  <c r="BY258" i="4"/>
  <c r="BR258" i="4"/>
  <c r="BS258" i="4" s="1"/>
  <c r="BG258" i="4"/>
  <c r="BM258" i="4"/>
  <c r="BA258" i="4"/>
  <c r="AN258" i="4"/>
  <c r="AO258" i="4" s="1"/>
  <c r="AH258" i="4"/>
  <c r="AI258" i="4" s="1"/>
  <c r="W258" i="4"/>
  <c r="AC258" i="4"/>
  <c r="DO258" i="4"/>
  <c r="FE258" i="4"/>
  <c r="EY258" i="4"/>
  <c r="EA258" i="4"/>
  <c r="DU258" i="4"/>
  <c r="AU258" i="4"/>
  <c r="P258" i="4"/>
  <c r="Q258" i="4" s="1"/>
  <c r="H225" i="6"/>
  <c r="H232" i="6"/>
  <c r="H231" i="6"/>
  <c r="H230" i="6"/>
  <c r="H229" i="6"/>
  <c r="H228" i="6"/>
  <c r="H227" i="6"/>
  <c r="H245" i="6"/>
  <c r="H224" i="6"/>
  <c r="H244" i="6"/>
  <c r="H223" i="6"/>
  <c r="H243" i="6"/>
  <c r="H222" i="6"/>
  <c r="H221" i="6"/>
  <c r="H247" i="6"/>
  <c r="H242" i="6"/>
  <c r="H241" i="6"/>
  <c r="H240" i="6"/>
  <c r="H239" i="6"/>
  <c r="H238" i="6"/>
  <c r="H237" i="6"/>
  <c r="H236" i="6"/>
  <c r="H235" i="6"/>
  <c r="H234" i="6"/>
  <c r="H233" i="6"/>
  <c r="H220" i="6"/>
  <c r="CT257" i="4" l="1"/>
  <c r="Z245" i="6" s="1"/>
  <c r="CT258" i="4"/>
  <c r="CT245" i="4"/>
  <c r="CT249" i="4"/>
  <c r="CT253" i="4"/>
  <c r="CT256" i="4"/>
  <c r="CT246" i="4"/>
  <c r="CT250" i="4"/>
  <c r="CT254" i="4"/>
  <c r="CT255" i="4"/>
  <c r="CT247" i="4"/>
  <c r="CT251" i="4"/>
  <c r="CT259" i="4"/>
  <c r="CT244" i="4"/>
  <c r="CT248" i="4"/>
  <c r="CT252" i="4"/>
  <c r="P1" i="6"/>
  <c r="P250" i="6" s="1"/>
  <c r="J4" i="5"/>
  <c r="CR15" i="4"/>
  <c r="CS15" i="4"/>
  <c r="CR16" i="4"/>
  <c r="CS16" i="4"/>
  <c r="CR17" i="4"/>
  <c r="CS17" i="4"/>
  <c r="CR18" i="4"/>
  <c r="CS18" i="4"/>
  <c r="CR19" i="4"/>
  <c r="CS19" i="4"/>
  <c r="CR20" i="4"/>
  <c r="CS20" i="4"/>
  <c r="CR21" i="4"/>
  <c r="CS21" i="4"/>
  <c r="CR22" i="4"/>
  <c r="CS22" i="4"/>
  <c r="CR23" i="4"/>
  <c r="CS23" i="4"/>
  <c r="CR24" i="4"/>
  <c r="CS24" i="4"/>
  <c r="CR25" i="4"/>
  <c r="CS25" i="4"/>
  <c r="CR26" i="4"/>
  <c r="CS26" i="4"/>
  <c r="CR27" i="4"/>
  <c r="CS27" i="4"/>
  <c r="CR28" i="4"/>
  <c r="CS28" i="4"/>
  <c r="CR29" i="4"/>
  <c r="CS29" i="4"/>
  <c r="CR30" i="4"/>
  <c r="CS30" i="4"/>
  <c r="CR31" i="4"/>
  <c r="CS31" i="4"/>
  <c r="CR32" i="4"/>
  <c r="CS32" i="4"/>
  <c r="CR33" i="4"/>
  <c r="CS33" i="4"/>
  <c r="CR34" i="4"/>
  <c r="CS34" i="4"/>
  <c r="CR35" i="4"/>
  <c r="CS35" i="4"/>
  <c r="CR36" i="4"/>
  <c r="CS36" i="4"/>
  <c r="CR37" i="4"/>
  <c r="CS37" i="4"/>
  <c r="CR38" i="4"/>
  <c r="CS38" i="4"/>
  <c r="CR39" i="4"/>
  <c r="CS39" i="4"/>
  <c r="CR40" i="4"/>
  <c r="CS40" i="4"/>
  <c r="CR41" i="4"/>
  <c r="CS41" i="4"/>
  <c r="CR42" i="4"/>
  <c r="CS42" i="4"/>
  <c r="CR43" i="4"/>
  <c r="CS43" i="4"/>
  <c r="CR44" i="4"/>
  <c r="CS44" i="4"/>
  <c r="CR45" i="4"/>
  <c r="CS45" i="4"/>
  <c r="CR46" i="4"/>
  <c r="CS46" i="4"/>
  <c r="CR47" i="4"/>
  <c r="CS47" i="4"/>
  <c r="CR48" i="4"/>
  <c r="CS48" i="4"/>
  <c r="CR49" i="4"/>
  <c r="CS49" i="4"/>
  <c r="CR50" i="4"/>
  <c r="CS50" i="4"/>
  <c r="CR51" i="4"/>
  <c r="CS51" i="4"/>
  <c r="CR52" i="4"/>
  <c r="CS52" i="4"/>
  <c r="CR53" i="4"/>
  <c r="CS53" i="4"/>
  <c r="CR54" i="4"/>
  <c r="CS54" i="4"/>
  <c r="CR55" i="4"/>
  <c r="CS55" i="4"/>
  <c r="CR56" i="4"/>
  <c r="CS56" i="4"/>
  <c r="CR57" i="4"/>
  <c r="CS57" i="4"/>
  <c r="CR58" i="4"/>
  <c r="CS58" i="4"/>
  <c r="CR59" i="4"/>
  <c r="CS59" i="4"/>
  <c r="CR60" i="4"/>
  <c r="CS60" i="4"/>
  <c r="CR61" i="4"/>
  <c r="CS61" i="4"/>
  <c r="CR62" i="4"/>
  <c r="CS62" i="4"/>
  <c r="CR63" i="4"/>
  <c r="CS63" i="4"/>
  <c r="CR64" i="4"/>
  <c r="CS64" i="4"/>
  <c r="CR65" i="4"/>
  <c r="CS65" i="4"/>
  <c r="CR66" i="4"/>
  <c r="CS66" i="4"/>
  <c r="CR67" i="4"/>
  <c r="CS67" i="4"/>
  <c r="CR68" i="4"/>
  <c r="CS68" i="4"/>
  <c r="CR69" i="4"/>
  <c r="CS69" i="4"/>
  <c r="CR70" i="4"/>
  <c r="CS70" i="4"/>
  <c r="CR71" i="4"/>
  <c r="CS71" i="4"/>
  <c r="CR72" i="4"/>
  <c r="CS72" i="4"/>
  <c r="CR73" i="4"/>
  <c r="CS73" i="4"/>
  <c r="CR74" i="4"/>
  <c r="CS74" i="4"/>
  <c r="CR75" i="4"/>
  <c r="CS75" i="4"/>
  <c r="CR76" i="4"/>
  <c r="CS76" i="4"/>
  <c r="CR77" i="4"/>
  <c r="CS77" i="4"/>
  <c r="CR78" i="4"/>
  <c r="CS78" i="4"/>
  <c r="CR79" i="4"/>
  <c r="CS79" i="4"/>
  <c r="CR80" i="4"/>
  <c r="CS80" i="4"/>
  <c r="CR81" i="4"/>
  <c r="CS81" i="4"/>
  <c r="CR82" i="4"/>
  <c r="CS82" i="4"/>
  <c r="CR83" i="4"/>
  <c r="CS83" i="4"/>
  <c r="CR84" i="4"/>
  <c r="CS84" i="4"/>
  <c r="CR85" i="4"/>
  <c r="CS85" i="4"/>
  <c r="CR86" i="4"/>
  <c r="CS86" i="4"/>
  <c r="CR87" i="4"/>
  <c r="CS87" i="4"/>
  <c r="CR88" i="4"/>
  <c r="CS88" i="4"/>
  <c r="CR89" i="4"/>
  <c r="CS89" i="4"/>
  <c r="CR90" i="4"/>
  <c r="CS90" i="4"/>
  <c r="CR91" i="4"/>
  <c r="CS91" i="4"/>
  <c r="CR92" i="4"/>
  <c r="CS92" i="4"/>
  <c r="CR93" i="4"/>
  <c r="CS93" i="4"/>
  <c r="CR94" i="4"/>
  <c r="CS94" i="4"/>
  <c r="CR95" i="4"/>
  <c r="CS95" i="4"/>
  <c r="CR96" i="4"/>
  <c r="CS96" i="4"/>
  <c r="CR97" i="4"/>
  <c r="CS97" i="4"/>
  <c r="CR98" i="4"/>
  <c r="CS98" i="4"/>
  <c r="CR99" i="4"/>
  <c r="CS99" i="4"/>
  <c r="CR100" i="4"/>
  <c r="CS100" i="4"/>
  <c r="CR101" i="4"/>
  <c r="CS101" i="4"/>
  <c r="CR102" i="4"/>
  <c r="CS102" i="4"/>
  <c r="CR103" i="4"/>
  <c r="CS103" i="4"/>
  <c r="CR104" i="4"/>
  <c r="CS104" i="4"/>
  <c r="CR105" i="4"/>
  <c r="CS105" i="4"/>
  <c r="CR106" i="4"/>
  <c r="CS106" i="4"/>
  <c r="CR107" i="4"/>
  <c r="CS107" i="4"/>
  <c r="CR108" i="4"/>
  <c r="CS108" i="4"/>
  <c r="CR109" i="4"/>
  <c r="CS109" i="4"/>
  <c r="CR110" i="4"/>
  <c r="CS110" i="4"/>
  <c r="CR111" i="4"/>
  <c r="CS111" i="4"/>
  <c r="CR112" i="4"/>
  <c r="CS112" i="4"/>
  <c r="CR113" i="4"/>
  <c r="CS113" i="4"/>
  <c r="CR114" i="4"/>
  <c r="CS114" i="4"/>
  <c r="CR115" i="4"/>
  <c r="CS115" i="4"/>
  <c r="CR116" i="4"/>
  <c r="CS116" i="4"/>
  <c r="CR117" i="4"/>
  <c r="CS117" i="4"/>
  <c r="CR118" i="4"/>
  <c r="CS118" i="4"/>
  <c r="CR119" i="4"/>
  <c r="CS119" i="4"/>
  <c r="CR120" i="4"/>
  <c r="CS120" i="4"/>
  <c r="CR121" i="4"/>
  <c r="CS121" i="4"/>
  <c r="CR122" i="4"/>
  <c r="CS122" i="4"/>
  <c r="CR123" i="4"/>
  <c r="CS123" i="4"/>
  <c r="CR124" i="4"/>
  <c r="CS124" i="4"/>
  <c r="CR125" i="4"/>
  <c r="CS125" i="4"/>
  <c r="CR126" i="4"/>
  <c r="CS126" i="4"/>
  <c r="CR127" i="4"/>
  <c r="CS127" i="4"/>
  <c r="CR128" i="4"/>
  <c r="CS128" i="4"/>
  <c r="CR129" i="4"/>
  <c r="CS129" i="4"/>
  <c r="CR130" i="4"/>
  <c r="CS130" i="4"/>
  <c r="CR131" i="4"/>
  <c r="CS131" i="4"/>
  <c r="CR132" i="4"/>
  <c r="CS132" i="4"/>
  <c r="CR133" i="4"/>
  <c r="CS133" i="4"/>
  <c r="CR134" i="4"/>
  <c r="CS134" i="4"/>
  <c r="CR135" i="4"/>
  <c r="CS135" i="4"/>
  <c r="CR136" i="4"/>
  <c r="CS136" i="4"/>
  <c r="CR137" i="4"/>
  <c r="CS137" i="4"/>
  <c r="CR138" i="4"/>
  <c r="CS138" i="4"/>
  <c r="CR139" i="4"/>
  <c r="CS139" i="4"/>
  <c r="CR140" i="4"/>
  <c r="CS140" i="4"/>
  <c r="CR141" i="4"/>
  <c r="CS141" i="4"/>
  <c r="CR142" i="4"/>
  <c r="CS142" i="4"/>
  <c r="CR143" i="4"/>
  <c r="CS143" i="4"/>
  <c r="CR144" i="4"/>
  <c r="CS144" i="4"/>
  <c r="CR145" i="4"/>
  <c r="CS145" i="4"/>
  <c r="CR146" i="4"/>
  <c r="CS146" i="4"/>
  <c r="CR147" i="4"/>
  <c r="CS147" i="4"/>
  <c r="CR148" i="4"/>
  <c r="CS148" i="4"/>
  <c r="CR149" i="4"/>
  <c r="CS149" i="4"/>
  <c r="CR150" i="4"/>
  <c r="CS150" i="4"/>
  <c r="CR151" i="4"/>
  <c r="CS151" i="4"/>
  <c r="CR152" i="4"/>
  <c r="CS152" i="4"/>
  <c r="CR153" i="4"/>
  <c r="CS153" i="4"/>
  <c r="CR154" i="4"/>
  <c r="CS154" i="4"/>
  <c r="CR155" i="4"/>
  <c r="CS155" i="4"/>
  <c r="CR156" i="4"/>
  <c r="CS156" i="4"/>
  <c r="CR157" i="4"/>
  <c r="CS157" i="4"/>
  <c r="CR158" i="4"/>
  <c r="CS158" i="4"/>
  <c r="CR159" i="4"/>
  <c r="CS159" i="4"/>
  <c r="CR160" i="4"/>
  <c r="CS160" i="4"/>
  <c r="CR161" i="4"/>
  <c r="CS161" i="4"/>
  <c r="CR162" i="4"/>
  <c r="CS162" i="4"/>
  <c r="CR163" i="4"/>
  <c r="CS163" i="4"/>
  <c r="CR164" i="4"/>
  <c r="CS164" i="4"/>
  <c r="CR165" i="4"/>
  <c r="CS165" i="4"/>
  <c r="CR166" i="4"/>
  <c r="CS166" i="4"/>
  <c r="CR167" i="4"/>
  <c r="CS167" i="4"/>
  <c r="CR168" i="4"/>
  <c r="CS168" i="4"/>
  <c r="CR169" i="4"/>
  <c r="CS169" i="4"/>
  <c r="CR170" i="4"/>
  <c r="CS170" i="4"/>
  <c r="CR171" i="4"/>
  <c r="CS171" i="4"/>
  <c r="CR172" i="4"/>
  <c r="CS172" i="4"/>
  <c r="CR173" i="4"/>
  <c r="CS173" i="4"/>
  <c r="CR174" i="4"/>
  <c r="CS174" i="4"/>
  <c r="CR175" i="4"/>
  <c r="CS175" i="4"/>
  <c r="CR176" i="4"/>
  <c r="CS176" i="4"/>
  <c r="CR177" i="4"/>
  <c r="CS177" i="4"/>
  <c r="CR178" i="4"/>
  <c r="CS178" i="4"/>
  <c r="CR179" i="4"/>
  <c r="CS179" i="4"/>
  <c r="CR180" i="4"/>
  <c r="CS180" i="4"/>
  <c r="CR181" i="4"/>
  <c r="CS181" i="4"/>
  <c r="CR182" i="4"/>
  <c r="CS182" i="4"/>
  <c r="CR183" i="4"/>
  <c r="CS183" i="4"/>
  <c r="CR184" i="4"/>
  <c r="CS184" i="4"/>
  <c r="CR185" i="4"/>
  <c r="CS185" i="4"/>
  <c r="CR186" i="4"/>
  <c r="CS186" i="4"/>
  <c r="CR187" i="4"/>
  <c r="CS187" i="4"/>
  <c r="CR188" i="4"/>
  <c r="CS188" i="4"/>
  <c r="CR189" i="4"/>
  <c r="CS189" i="4"/>
  <c r="CR190" i="4"/>
  <c r="CS190" i="4"/>
  <c r="CR191" i="4"/>
  <c r="CS191" i="4"/>
  <c r="CR192" i="4"/>
  <c r="CS192" i="4"/>
  <c r="CR193" i="4"/>
  <c r="CS193" i="4"/>
  <c r="CR194" i="4"/>
  <c r="CS194" i="4"/>
  <c r="CR195" i="4"/>
  <c r="CS195" i="4"/>
  <c r="CR196" i="4"/>
  <c r="CS196" i="4"/>
  <c r="CR197" i="4"/>
  <c r="CS197" i="4"/>
  <c r="CR198" i="4"/>
  <c r="CS198" i="4"/>
  <c r="CR199" i="4"/>
  <c r="CS199" i="4"/>
  <c r="CR200" i="4"/>
  <c r="CS200" i="4"/>
  <c r="CR201" i="4"/>
  <c r="CS201" i="4"/>
  <c r="CR202" i="4"/>
  <c r="CS202" i="4"/>
  <c r="CR203" i="4"/>
  <c r="CS203" i="4"/>
  <c r="CR204" i="4"/>
  <c r="CS204" i="4"/>
  <c r="CR205" i="4"/>
  <c r="CS205" i="4"/>
  <c r="CR206" i="4"/>
  <c r="CS206" i="4"/>
  <c r="CR207" i="4"/>
  <c r="CS207" i="4"/>
  <c r="CR208" i="4"/>
  <c r="CS208" i="4"/>
  <c r="CR209" i="4"/>
  <c r="CS209" i="4"/>
  <c r="CR210" i="4"/>
  <c r="CS210" i="4"/>
  <c r="CR211" i="4"/>
  <c r="CS211" i="4"/>
  <c r="CR212" i="4"/>
  <c r="CS212" i="4"/>
  <c r="CR213" i="4"/>
  <c r="CS213" i="4"/>
  <c r="CR214" i="4"/>
  <c r="CS214" i="4"/>
  <c r="CR215" i="4"/>
  <c r="CS215" i="4"/>
  <c r="CR216" i="4"/>
  <c r="CS216" i="4"/>
  <c r="CR217" i="4"/>
  <c r="CS217" i="4"/>
  <c r="CR218" i="4"/>
  <c r="CS218" i="4"/>
  <c r="CR219" i="4"/>
  <c r="CS219" i="4"/>
  <c r="CR220" i="4"/>
  <c r="CS220" i="4"/>
  <c r="CR221" i="4"/>
  <c r="CS221" i="4"/>
  <c r="CR222" i="4"/>
  <c r="CS222" i="4"/>
  <c r="CR223" i="4"/>
  <c r="CS223" i="4"/>
  <c r="CR224" i="4"/>
  <c r="CS224" i="4"/>
  <c r="CR225" i="4"/>
  <c r="CS225" i="4"/>
  <c r="CR226" i="4"/>
  <c r="CS226" i="4"/>
  <c r="CR227" i="4"/>
  <c r="CS227" i="4"/>
  <c r="CR228" i="4"/>
  <c r="CS228" i="4"/>
  <c r="CR229" i="4"/>
  <c r="CS229" i="4"/>
  <c r="CR230" i="4"/>
  <c r="CS230" i="4"/>
  <c r="CR231" i="4"/>
  <c r="CS231" i="4"/>
  <c r="CR232" i="4"/>
  <c r="CS232" i="4"/>
  <c r="CR233" i="4"/>
  <c r="CS233" i="4"/>
  <c r="CR234" i="4"/>
  <c r="CS234" i="4"/>
  <c r="CR235" i="4"/>
  <c r="CS235" i="4"/>
  <c r="CR236" i="4"/>
  <c r="CS236" i="4"/>
  <c r="CR237" i="4"/>
  <c r="CS237" i="4"/>
  <c r="CR238" i="4"/>
  <c r="CS238" i="4"/>
  <c r="CR239" i="4"/>
  <c r="CS239" i="4"/>
  <c r="CR240" i="4"/>
  <c r="CS240" i="4"/>
  <c r="CR241" i="4"/>
  <c r="CS241" i="4"/>
  <c r="CR242" i="4"/>
  <c r="CS242" i="4"/>
  <c r="CR243" i="4"/>
  <c r="CS243" i="4"/>
  <c r="CS14" i="4"/>
  <c r="CR14" i="4"/>
  <c r="DD15" i="4"/>
  <c r="DE15" i="4"/>
  <c r="DD16" i="4"/>
  <c r="DE16" i="4"/>
  <c r="DD17" i="4"/>
  <c r="DE17" i="4"/>
  <c r="DD18" i="4"/>
  <c r="DE18" i="4"/>
  <c r="DD19" i="4"/>
  <c r="DE19" i="4"/>
  <c r="DD20" i="4"/>
  <c r="DE20" i="4"/>
  <c r="DD21" i="4"/>
  <c r="DE21" i="4"/>
  <c r="DD22" i="4"/>
  <c r="DE22" i="4"/>
  <c r="DD23" i="4"/>
  <c r="DE23" i="4"/>
  <c r="DD24" i="4"/>
  <c r="DE24" i="4"/>
  <c r="DD25" i="4"/>
  <c r="DE25" i="4"/>
  <c r="DD26" i="4"/>
  <c r="DE26" i="4"/>
  <c r="DD27" i="4"/>
  <c r="DE27" i="4"/>
  <c r="DD28" i="4"/>
  <c r="DE28" i="4"/>
  <c r="DD29" i="4"/>
  <c r="DE29" i="4"/>
  <c r="DD30" i="4"/>
  <c r="DE30" i="4"/>
  <c r="DD31" i="4"/>
  <c r="DE31" i="4"/>
  <c r="DD32" i="4"/>
  <c r="DE32" i="4"/>
  <c r="DD33" i="4"/>
  <c r="DE33" i="4"/>
  <c r="DD34" i="4"/>
  <c r="DE34" i="4"/>
  <c r="DD35" i="4"/>
  <c r="DE35" i="4"/>
  <c r="DD36" i="4"/>
  <c r="DE36" i="4"/>
  <c r="DD37" i="4"/>
  <c r="DE37" i="4"/>
  <c r="DD38" i="4"/>
  <c r="DE38" i="4"/>
  <c r="DD39" i="4"/>
  <c r="DE39" i="4"/>
  <c r="DD40" i="4"/>
  <c r="DE40" i="4"/>
  <c r="DD41" i="4"/>
  <c r="DE41" i="4"/>
  <c r="DD42" i="4"/>
  <c r="DE42" i="4"/>
  <c r="DD43" i="4"/>
  <c r="DE43" i="4"/>
  <c r="DD44" i="4"/>
  <c r="DE44" i="4"/>
  <c r="DD45" i="4"/>
  <c r="DE45" i="4"/>
  <c r="DD46" i="4"/>
  <c r="DE46" i="4"/>
  <c r="DD47" i="4"/>
  <c r="DE47" i="4"/>
  <c r="DD48" i="4"/>
  <c r="DE48" i="4"/>
  <c r="DD49" i="4"/>
  <c r="DE49" i="4"/>
  <c r="DD50" i="4"/>
  <c r="DE50" i="4"/>
  <c r="DD51" i="4"/>
  <c r="DE51" i="4"/>
  <c r="DD52" i="4"/>
  <c r="DE52" i="4"/>
  <c r="DD53" i="4"/>
  <c r="DE53" i="4"/>
  <c r="DD54" i="4"/>
  <c r="DE54" i="4"/>
  <c r="DD55" i="4"/>
  <c r="DE55" i="4"/>
  <c r="DD56" i="4"/>
  <c r="DE56" i="4"/>
  <c r="DD57" i="4"/>
  <c r="DE57" i="4"/>
  <c r="DD58" i="4"/>
  <c r="DE58" i="4"/>
  <c r="DD59" i="4"/>
  <c r="DE59" i="4"/>
  <c r="DD60" i="4"/>
  <c r="DE60" i="4"/>
  <c r="DD61" i="4"/>
  <c r="DE61" i="4"/>
  <c r="DD62" i="4"/>
  <c r="DE62" i="4"/>
  <c r="DD63" i="4"/>
  <c r="DE63" i="4"/>
  <c r="DD64" i="4"/>
  <c r="DE64" i="4"/>
  <c r="DD65" i="4"/>
  <c r="DE65" i="4"/>
  <c r="DD66" i="4"/>
  <c r="DE66" i="4"/>
  <c r="DD67" i="4"/>
  <c r="DE67" i="4"/>
  <c r="DD68" i="4"/>
  <c r="DE68" i="4"/>
  <c r="DD69" i="4"/>
  <c r="DE69" i="4"/>
  <c r="DD70" i="4"/>
  <c r="DE70" i="4"/>
  <c r="DD71" i="4"/>
  <c r="DE71" i="4"/>
  <c r="DD72" i="4"/>
  <c r="DE72" i="4"/>
  <c r="DD73" i="4"/>
  <c r="DE73" i="4"/>
  <c r="DD74" i="4"/>
  <c r="DE74" i="4"/>
  <c r="DD75" i="4"/>
  <c r="DE75" i="4"/>
  <c r="DD76" i="4"/>
  <c r="DE76" i="4"/>
  <c r="DD77" i="4"/>
  <c r="DE77" i="4"/>
  <c r="DD78" i="4"/>
  <c r="DE78" i="4"/>
  <c r="DD79" i="4"/>
  <c r="DE79" i="4"/>
  <c r="DD80" i="4"/>
  <c r="DE80" i="4"/>
  <c r="DD81" i="4"/>
  <c r="DE81" i="4"/>
  <c r="DD82" i="4"/>
  <c r="DE82" i="4"/>
  <c r="DD83" i="4"/>
  <c r="DE83" i="4"/>
  <c r="DD84" i="4"/>
  <c r="DE84" i="4"/>
  <c r="DD85" i="4"/>
  <c r="DE85" i="4"/>
  <c r="DD86" i="4"/>
  <c r="DE86" i="4"/>
  <c r="DD87" i="4"/>
  <c r="DE87" i="4"/>
  <c r="DD88" i="4"/>
  <c r="DE88" i="4"/>
  <c r="DD89" i="4"/>
  <c r="DE89" i="4"/>
  <c r="DD90" i="4"/>
  <c r="DE90" i="4"/>
  <c r="DD91" i="4"/>
  <c r="DE91" i="4"/>
  <c r="DD92" i="4"/>
  <c r="DE92" i="4"/>
  <c r="DD93" i="4"/>
  <c r="DE93" i="4"/>
  <c r="DD94" i="4"/>
  <c r="DE94" i="4"/>
  <c r="DD95" i="4"/>
  <c r="DE95" i="4"/>
  <c r="DD96" i="4"/>
  <c r="DE96" i="4"/>
  <c r="DD97" i="4"/>
  <c r="DE97" i="4"/>
  <c r="DD98" i="4"/>
  <c r="DE98" i="4"/>
  <c r="DD99" i="4"/>
  <c r="DE99" i="4"/>
  <c r="DD100" i="4"/>
  <c r="DE100" i="4"/>
  <c r="DD101" i="4"/>
  <c r="DE101" i="4"/>
  <c r="DD102" i="4"/>
  <c r="DE102" i="4"/>
  <c r="DD103" i="4"/>
  <c r="DE103" i="4"/>
  <c r="DD104" i="4"/>
  <c r="DE104" i="4"/>
  <c r="DD105" i="4"/>
  <c r="DE105" i="4"/>
  <c r="DD106" i="4"/>
  <c r="DE106" i="4"/>
  <c r="DD107" i="4"/>
  <c r="DE107" i="4"/>
  <c r="DD108" i="4"/>
  <c r="DE108" i="4"/>
  <c r="DD109" i="4"/>
  <c r="DE109" i="4"/>
  <c r="DD110" i="4"/>
  <c r="DE110" i="4"/>
  <c r="DD111" i="4"/>
  <c r="DE111" i="4"/>
  <c r="DD112" i="4"/>
  <c r="DE112" i="4"/>
  <c r="DD113" i="4"/>
  <c r="DE113" i="4"/>
  <c r="DD114" i="4"/>
  <c r="DE114" i="4"/>
  <c r="DD115" i="4"/>
  <c r="DE115" i="4"/>
  <c r="DD116" i="4"/>
  <c r="DE116" i="4"/>
  <c r="DD117" i="4"/>
  <c r="DE117" i="4"/>
  <c r="DD118" i="4"/>
  <c r="DE118" i="4"/>
  <c r="DD119" i="4"/>
  <c r="DE119" i="4"/>
  <c r="DD120" i="4"/>
  <c r="DE120" i="4"/>
  <c r="DD121" i="4"/>
  <c r="DE121" i="4"/>
  <c r="DD122" i="4"/>
  <c r="DE122" i="4"/>
  <c r="DD123" i="4"/>
  <c r="DE123" i="4"/>
  <c r="DD124" i="4"/>
  <c r="DE124" i="4"/>
  <c r="DD125" i="4"/>
  <c r="DE125" i="4"/>
  <c r="DD126" i="4"/>
  <c r="DE126" i="4"/>
  <c r="DD127" i="4"/>
  <c r="DE127" i="4"/>
  <c r="DD128" i="4"/>
  <c r="DE128" i="4"/>
  <c r="DD129" i="4"/>
  <c r="DE129" i="4"/>
  <c r="DD130" i="4"/>
  <c r="DE130" i="4"/>
  <c r="DD131" i="4"/>
  <c r="DE131" i="4"/>
  <c r="DD132" i="4"/>
  <c r="DE132" i="4"/>
  <c r="DD133" i="4"/>
  <c r="DE133" i="4"/>
  <c r="DD134" i="4"/>
  <c r="DE134" i="4"/>
  <c r="DD135" i="4"/>
  <c r="DE135" i="4"/>
  <c r="DD136" i="4"/>
  <c r="DE136" i="4"/>
  <c r="DD137" i="4"/>
  <c r="DE137" i="4"/>
  <c r="DD138" i="4"/>
  <c r="DE138" i="4"/>
  <c r="DD139" i="4"/>
  <c r="DE139" i="4"/>
  <c r="DD140" i="4"/>
  <c r="DE140" i="4"/>
  <c r="DD141" i="4"/>
  <c r="DE141" i="4"/>
  <c r="DD142" i="4"/>
  <c r="DE142" i="4"/>
  <c r="DD143" i="4"/>
  <c r="DE143" i="4"/>
  <c r="DD144" i="4"/>
  <c r="DE144" i="4"/>
  <c r="DD145" i="4"/>
  <c r="DE145" i="4"/>
  <c r="DD146" i="4"/>
  <c r="DE146" i="4"/>
  <c r="DD147" i="4"/>
  <c r="DE147" i="4"/>
  <c r="DD148" i="4"/>
  <c r="DE148" i="4"/>
  <c r="DD149" i="4"/>
  <c r="DE149" i="4"/>
  <c r="DD150" i="4"/>
  <c r="DE150" i="4"/>
  <c r="DD151" i="4"/>
  <c r="DE151" i="4"/>
  <c r="DD152" i="4"/>
  <c r="DE152" i="4"/>
  <c r="DD153" i="4"/>
  <c r="DE153" i="4"/>
  <c r="DD154" i="4"/>
  <c r="DE154" i="4"/>
  <c r="DD155" i="4"/>
  <c r="DE155" i="4"/>
  <c r="DD156" i="4"/>
  <c r="DE156" i="4"/>
  <c r="DD157" i="4"/>
  <c r="DE157" i="4"/>
  <c r="DD158" i="4"/>
  <c r="DE158" i="4"/>
  <c r="DD159" i="4"/>
  <c r="DE159" i="4"/>
  <c r="DD160" i="4"/>
  <c r="DE160" i="4"/>
  <c r="DD161" i="4"/>
  <c r="DE161" i="4"/>
  <c r="DD162" i="4"/>
  <c r="DE162" i="4"/>
  <c r="DD163" i="4"/>
  <c r="DE163" i="4"/>
  <c r="DD164" i="4"/>
  <c r="DE164" i="4"/>
  <c r="DD165" i="4"/>
  <c r="DE165" i="4"/>
  <c r="DD166" i="4"/>
  <c r="DE166" i="4"/>
  <c r="DD167" i="4"/>
  <c r="DE167" i="4"/>
  <c r="DD168" i="4"/>
  <c r="DE168" i="4"/>
  <c r="DD169" i="4"/>
  <c r="DE169" i="4"/>
  <c r="DD170" i="4"/>
  <c r="DE170" i="4"/>
  <c r="DD171" i="4"/>
  <c r="DE171" i="4"/>
  <c r="DD172" i="4"/>
  <c r="DE172" i="4"/>
  <c r="DD173" i="4"/>
  <c r="DE173" i="4"/>
  <c r="DD174" i="4"/>
  <c r="DE174" i="4"/>
  <c r="DD175" i="4"/>
  <c r="DE175" i="4"/>
  <c r="DD176" i="4"/>
  <c r="DE176" i="4"/>
  <c r="DD177" i="4"/>
  <c r="DE177" i="4"/>
  <c r="DD178" i="4"/>
  <c r="DE178" i="4"/>
  <c r="DD179" i="4"/>
  <c r="DE179" i="4"/>
  <c r="DD180" i="4"/>
  <c r="DE180" i="4"/>
  <c r="DD181" i="4"/>
  <c r="DE181" i="4"/>
  <c r="DD182" i="4"/>
  <c r="DE182" i="4"/>
  <c r="DD183" i="4"/>
  <c r="DE183" i="4"/>
  <c r="DD184" i="4"/>
  <c r="DE184" i="4"/>
  <c r="DD185" i="4"/>
  <c r="DE185" i="4"/>
  <c r="DD186" i="4"/>
  <c r="DE186" i="4"/>
  <c r="DD187" i="4"/>
  <c r="DE187" i="4"/>
  <c r="DD188" i="4"/>
  <c r="DE188" i="4"/>
  <c r="DD189" i="4"/>
  <c r="DE189" i="4"/>
  <c r="DD190" i="4"/>
  <c r="DE190" i="4"/>
  <c r="DD191" i="4"/>
  <c r="DE191" i="4"/>
  <c r="DD192" i="4"/>
  <c r="DE192" i="4"/>
  <c r="DD193" i="4"/>
  <c r="DE193" i="4"/>
  <c r="DD194" i="4"/>
  <c r="DE194" i="4"/>
  <c r="DD195" i="4"/>
  <c r="DE195" i="4"/>
  <c r="DD196" i="4"/>
  <c r="DE196" i="4"/>
  <c r="DD197" i="4"/>
  <c r="DE197" i="4"/>
  <c r="DD198" i="4"/>
  <c r="DE198" i="4"/>
  <c r="DD199" i="4"/>
  <c r="DE199" i="4"/>
  <c r="DD200" i="4"/>
  <c r="DE200" i="4"/>
  <c r="DD201" i="4"/>
  <c r="DE201" i="4"/>
  <c r="DD202" i="4"/>
  <c r="DE202" i="4"/>
  <c r="DD203" i="4"/>
  <c r="DE203" i="4"/>
  <c r="DD204" i="4"/>
  <c r="DE204" i="4"/>
  <c r="DD205" i="4"/>
  <c r="DE205" i="4"/>
  <c r="DD206" i="4"/>
  <c r="DE206" i="4"/>
  <c r="DD207" i="4"/>
  <c r="DE207" i="4"/>
  <c r="DD208" i="4"/>
  <c r="DE208" i="4"/>
  <c r="DD209" i="4"/>
  <c r="DE209" i="4"/>
  <c r="DD210" i="4"/>
  <c r="DE210" i="4"/>
  <c r="DD211" i="4"/>
  <c r="DE211" i="4"/>
  <c r="DD212" i="4"/>
  <c r="DE212" i="4"/>
  <c r="DD213" i="4"/>
  <c r="DE213" i="4"/>
  <c r="DD214" i="4"/>
  <c r="DE214" i="4"/>
  <c r="DD215" i="4"/>
  <c r="DE215" i="4"/>
  <c r="DD216" i="4"/>
  <c r="DE216" i="4"/>
  <c r="DD217" i="4"/>
  <c r="DE217" i="4"/>
  <c r="DD218" i="4"/>
  <c r="DE218" i="4"/>
  <c r="DD219" i="4"/>
  <c r="DE219" i="4"/>
  <c r="DD220" i="4"/>
  <c r="DE220" i="4"/>
  <c r="DD221" i="4"/>
  <c r="DE221" i="4"/>
  <c r="DD222" i="4"/>
  <c r="DE222" i="4"/>
  <c r="DD223" i="4"/>
  <c r="DE223" i="4"/>
  <c r="DD224" i="4"/>
  <c r="DE224" i="4"/>
  <c r="DD225" i="4"/>
  <c r="DE225" i="4"/>
  <c r="DD226" i="4"/>
  <c r="DE226" i="4"/>
  <c r="DD227" i="4"/>
  <c r="DE227" i="4"/>
  <c r="DD228" i="4"/>
  <c r="DE228" i="4"/>
  <c r="DD229" i="4"/>
  <c r="DE229" i="4"/>
  <c r="DD230" i="4"/>
  <c r="DE230" i="4"/>
  <c r="DD231" i="4"/>
  <c r="DE231" i="4"/>
  <c r="DD232" i="4"/>
  <c r="DE232" i="4"/>
  <c r="DD233" i="4"/>
  <c r="DE233" i="4"/>
  <c r="DD234" i="4"/>
  <c r="DE234" i="4"/>
  <c r="DD235" i="4"/>
  <c r="DE235" i="4"/>
  <c r="DD236" i="4"/>
  <c r="DE236" i="4"/>
  <c r="DD237" i="4"/>
  <c r="DE237" i="4"/>
  <c r="DD238" i="4"/>
  <c r="DE238" i="4"/>
  <c r="DD239" i="4"/>
  <c r="DE239" i="4"/>
  <c r="DD240" i="4"/>
  <c r="DE240" i="4"/>
  <c r="DD241" i="4"/>
  <c r="DE241" i="4"/>
  <c r="DD242" i="4"/>
  <c r="DE242" i="4"/>
  <c r="DD243" i="4"/>
  <c r="DE243" i="4"/>
  <c r="DE14" i="4"/>
  <c r="DD14" i="4"/>
  <c r="CL15" i="4"/>
  <c r="CM15" i="4"/>
  <c r="CL16" i="4"/>
  <c r="CM16" i="4"/>
  <c r="CL17" i="4"/>
  <c r="CM17" i="4"/>
  <c r="CL18" i="4"/>
  <c r="CM18" i="4"/>
  <c r="CL19" i="4"/>
  <c r="CM19" i="4"/>
  <c r="CL20" i="4"/>
  <c r="CM20" i="4"/>
  <c r="CL21" i="4"/>
  <c r="CM21" i="4"/>
  <c r="CL22" i="4"/>
  <c r="CM22" i="4"/>
  <c r="CL23" i="4"/>
  <c r="CM23" i="4"/>
  <c r="CL24" i="4"/>
  <c r="CM24" i="4"/>
  <c r="CL25" i="4"/>
  <c r="CM25" i="4"/>
  <c r="CL26" i="4"/>
  <c r="CM26" i="4"/>
  <c r="CL27" i="4"/>
  <c r="CM27" i="4"/>
  <c r="CL28" i="4"/>
  <c r="CM28" i="4"/>
  <c r="CL29" i="4"/>
  <c r="CM29" i="4"/>
  <c r="CL30" i="4"/>
  <c r="CM30" i="4"/>
  <c r="CL31" i="4"/>
  <c r="CM31" i="4"/>
  <c r="CL32" i="4"/>
  <c r="CM32" i="4"/>
  <c r="CL33" i="4"/>
  <c r="CM33" i="4"/>
  <c r="CL34" i="4"/>
  <c r="CM34" i="4"/>
  <c r="CL35" i="4"/>
  <c r="CM35" i="4"/>
  <c r="CL36" i="4"/>
  <c r="CM36" i="4"/>
  <c r="CL37" i="4"/>
  <c r="CM37" i="4"/>
  <c r="CL38" i="4"/>
  <c r="CM38" i="4"/>
  <c r="CL39" i="4"/>
  <c r="CM39" i="4"/>
  <c r="CL40" i="4"/>
  <c r="CM40" i="4"/>
  <c r="CL41" i="4"/>
  <c r="CM41" i="4"/>
  <c r="CL42" i="4"/>
  <c r="CM42" i="4"/>
  <c r="CL43" i="4"/>
  <c r="CM43" i="4"/>
  <c r="CL44" i="4"/>
  <c r="CM44" i="4"/>
  <c r="CL45" i="4"/>
  <c r="CM45" i="4"/>
  <c r="CL46" i="4"/>
  <c r="CM46" i="4"/>
  <c r="CL47" i="4"/>
  <c r="CM47" i="4"/>
  <c r="CL48" i="4"/>
  <c r="CM48" i="4"/>
  <c r="CL49" i="4"/>
  <c r="CM49" i="4"/>
  <c r="CL50" i="4"/>
  <c r="CM50" i="4"/>
  <c r="CL51" i="4"/>
  <c r="CM51" i="4"/>
  <c r="CL52" i="4"/>
  <c r="CM52" i="4"/>
  <c r="CL53" i="4"/>
  <c r="CM53" i="4"/>
  <c r="CL54" i="4"/>
  <c r="CM54" i="4"/>
  <c r="CL55" i="4"/>
  <c r="CM55" i="4"/>
  <c r="CL56" i="4"/>
  <c r="CM56" i="4"/>
  <c r="CL57" i="4"/>
  <c r="CM57" i="4"/>
  <c r="CL58" i="4"/>
  <c r="CM58" i="4"/>
  <c r="CL59" i="4"/>
  <c r="CM59" i="4"/>
  <c r="CL60" i="4"/>
  <c r="CM60" i="4"/>
  <c r="CL61" i="4"/>
  <c r="CM61" i="4"/>
  <c r="CL62" i="4"/>
  <c r="CM62" i="4"/>
  <c r="CL63" i="4"/>
  <c r="CM63" i="4"/>
  <c r="CL64" i="4"/>
  <c r="CM64" i="4"/>
  <c r="CL65" i="4"/>
  <c r="CM65" i="4"/>
  <c r="CL66" i="4"/>
  <c r="CM66" i="4"/>
  <c r="CL67" i="4"/>
  <c r="CM67" i="4"/>
  <c r="CL68" i="4"/>
  <c r="CM68" i="4"/>
  <c r="CL69" i="4"/>
  <c r="CM69" i="4"/>
  <c r="CL70" i="4"/>
  <c r="CM70" i="4"/>
  <c r="CL71" i="4"/>
  <c r="CM71" i="4"/>
  <c r="CL72" i="4"/>
  <c r="CM72" i="4"/>
  <c r="CL73" i="4"/>
  <c r="CM73" i="4"/>
  <c r="CL74" i="4"/>
  <c r="CM74" i="4"/>
  <c r="CL75" i="4"/>
  <c r="CM75" i="4"/>
  <c r="CL76" i="4"/>
  <c r="CM76" i="4"/>
  <c r="CL77" i="4"/>
  <c r="CM77" i="4"/>
  <c r="CL78" i="4"/>
  <c r="CM78" i="4"/>
  <c r="CL79" i="4"/>
  <c r="CM79" i="4"/>
  <c r="CL80" i="4"/>
  <c r="CM80" i="4"/>
  <c r="CL81" i="4"/>
  <c r="CM81" i="4"/>
  <c r="CL82" i="4"/>
  <c r="CM82" i="4"/>
  <c r="CL83" i="4"/>
  <c r="CM83" i="4"/>
  <c r="CL84" i="4"/>
  <c r="CM84" i="4"/>
  <c r="CL85" i="4"/>
  <c r="CM85" i="4"/>
  <c r="CL86" i="4"/>
  <c r="CM86" i="4"/>
  <c r="CL87" i="4"/>
  <c r="CM87" i="4"/>
  <c r="CL88" i="4"/>
  <c r="CM88" i="4"/>
  <c r="CL89" i="4"/>
  <c r="CM89" i="4"/>
  <c r="CL90" i="4"/>
  <c r="CM90" i="4"/>
  <c r="CL91" i="4"/>
  <c r="CM91" i="4"/>
  <c r="CL92" i="4"/>
  <c r="CM92" i="4"/>
  <c r="CL93" i="4"/>
  <c r="CM93" i="4"/>
  <c r="CL94" i="4"/>
  <c r="CM94" i="4"/>
  <c r="CL95" i="4"/>
  <c r="CM95" i="4"/>
  <c r="CL96" i="4"/>
  <c r="CM96" i="4"/>
  <c r="CL97" i="4"/>
  <c r="CM97" i="4"/>
  <c r="CL98" i="4"/>
  <c r="CM98" i="4"/>
  <c r="CL99" i="4"/>
  <c r="CM99" i="4"/>
  <c r="CL100" i="4"/>
  <c r="CM100" i="4"/>
  <c r="CL101" i="4"/>
  <c r="CM101" i="4"/>
  <c r="CL102" i="4"/>
  <c r="CM102" i="4"/>
  <c r="CL103" i="4"/>
  <c r="CM103" i="4"/>
  <c r="CL104" i="4"/>
  <c r="CM104" i="4"/>
  <c r="CL105" i="4"/>
  <c r="CM105" i="4"/>
  <c r="CL106" i="4"/>
  <c r="CM106" i="4"/>
  <c r="CL107" i="4"/>
  <c r="CM107" i="4"/>
  <c r="CL108" i="4"/>
  <c r="CM108" i="4"/>
  <c r="CL109" i="4"/>
  <c r="CM109" i="4"/>
  <c r="CL110" i="4"/>
  <c r="CM110" i="4"/>
  <c r="CL111" i="4"/>
  <c r="CM111" i="4"/>
  <c r="CL112" i="4"/>
  <c r="CM112" i="4"/>
  <c r="CL113" i="4"/>
  <c r="CM113" i="4"/>
  <c r="CL114" i="4"/>
  <c r="CM114" i="4"/>
  <c r="CL115" i="4"/>
  <c r="CM115" i="4"/>
  <c r="CL116" i="4"/>
  <c r="CM116" i="4"/>
  <c r="CL117" i="4"/>
  <c r="CM117" i="4"/>
  <c r="CL118" i="4"/>
  <c r="CM118" i="4"/>
  <c r="CL119" i="4"/>
  <c r="CM119" i="4"/>
  <c r="CL120" i="4"/>
  <c r="CM120" i="4"/>
  <c r="CL121" i="4"/>
  <c r="CM121" i="4"/>
  <c r="CL122" i="4"/>
  <c r="CM122" i="4"/>
  <c r="CL123" i="4"/>
  <c r="CM123" i="4"/>
  <c r="CL124" i="4"/>
  <c r="CM124" i="4"/>
  <c r="CL125" i="4"/>
  <c r="CM125" i="4"/>
  <c r="CL126" i="4"/>
  <c r="CM126" i="4"/>
  <c r="CL127" i="4"/>
  <c r="CM127" i="4"/>
  <c r="CL128" i="4"/>
  <c r="CM128" i="4"/>
  <c r="CL129" i="4"/>
  <c r="CM129" i="4"/>
  <c r="CL130" i="4"/>
  <c r="CM130" i="4"/>
  <c r="CL131" i="4"/>
  <c r="CM131" i="4"/>
  <c r="CL132" i="4"/>
  <c r="CM132" i="4"/>
  <c r="CL133" i="4"/>
  <c r="CM133" i="4"/>
  <c r="CL134" i="4"/>
  <c r="CM134" i="4"/>
  <c r="CL135" i="4"/>
  <c r="CM135" i="4"/>
  <c r="CL136" i="4"/>
  <c r="CM136" i="4"/>
  <c r="CL137" i="4"/>
  <c r="CM137" i="4"/>
  <c r="CL138" i="4"/>
  <c r="CM138" i="4"/>
  <c r="CL139" i="4"/>
  <c r="CM139" i="4"/>
  <c r="CL140" i="4"/>
  <c r="CM140" i="4"/>
  <c r="CL141" i="4"/>
  <c r="CM141" i="4"/>
  <c r="CL142" i="4"/>
  <c r="CM142" i="4"/>
  <c r="CL143" i="4"/>
  <c r="CM143" i="4"/>
  <c r="CL144" i="4"/>
  <c r="CM144" i="4"/>
  <c r="CL145" i="4"/>
  <c r="CM145" i="4"/>
  <c r="CL146" i="4"/>
  <c r="CM146" i="4"/>
  <c r="CL147" i="4"/>
  <c r="CM147" i="4"/>
  <c r="CL148" i="4"/>
  <c r="CM148" i="4"/>
  <c r="CL149" i="4"/>
  <c r="CM149" i="4"/>
  <c r="CL150" i="4"/>
  <c r="CM150" i="4"/>
  <c r="CL151" i="4"/>
  <c r="CM151" i="4"/>
  <c r="CL152" i="4"/>
  <c r="CM152" i="4"/>
  <c r="CL153" i="4"/>
  <c r="CM153" i="4"/>
  <c r="CL154" i="4"/>
  <c r="CM154" i="4"/>
  <c r="CL155" i="4"/>
  <c r="CM155" i="4"/>
  <c r="CL156" i="4"/>
  <c r="CM156" i="4"/>
  <c r="CL157" i="4"/>
  <c r="CM157" i="4"/>
  <c r="CL158" i="4"/>
  <c r="CM158" i="4"/>
  <c r="CL159" i="4"/>
  <c r="CM159" i="4"/>
  <c r="CL160" i="4"/>
  <c r="CM160" i="4"/>
  <c r="CL161" i="4"/>
  <c r="CM161" i="4"/>
  <c r="CL162" i="4"/>
  <c r="CM162" i="4"/>
  <c r="CL163" i="4"/>
  <c r="CM163" i="4"/>
  <c r="CL164" i="4"/>
  <c r="CM164" i="4"/>
  <c r="CL165" i="4"/>
  <c r="CM165" i="4"/>
  <c r="CL166" i="4"/>
  <c r="CM166" i="4"/>
  <c r="CL167" i="4"/>
  <c r="CM167" i="4"/>
  <c r="CL168" i="4"/>
  <c r="CM168" i="4"/>
  <c r="CL169" i="4"/>
  <c r="CM169" i="4"/>
  <c r="CL170" i="4"/>
  <c r="CM170" i="4"/>
  <c r="CL171" i="4"/>
  <c r="CM171" i="4"/>
  <c r="CL172" i="4"/>
  <c r="CM172" i="4"/>
  <c r="CL173" i="4"/>
  <c r="CM173" i="4"/>
  <c r="CL174" i="4"/>
  <c r="CM174" i="4"/>
  <c r="CL175" i="4"/>
  <c r="CM175" i="4"/>
  <c r="CL176" i="4"/>
  <c r="CM176" i="4"/>
  <c r="CL177" i="4"/>
  <c r="CM177" i="4"/>
  <c r="CL178" i="4"/>
  <c r="CM178" i="4"/>
  <c r="CL179" i="4"/>
  <c r="CM179" i="4"/>
  <c r="CL180" i="4"/>
  <c r="CM180" i="4"/>
  <c r="CL181" i="4"/>
  <c r="CM181" i="4"/>
  <c r="CL182" i="4"/>
  <c r="CM182" i="4"/>
  <c r="CL183" i="4"/>
  <c r="CM183" i="4"/>
  <c r="CL184" i="4"/>
  <c r="CM184" i="4"/>
  <c r="CL185" i="4"/>
  <c r="CM185" i="4"/>
  <c r="CL186" i="4"/>
  <c r="CM186" i="4"/>
  <c r="CL187" i="4"/>
  <c r="CM187" i="4"/>
  <c r="CL188" i="4"/>
  <c r="CM188" i="4"/>
  <c r="CL189" i="4"/>
  <c r="CM189" i="4"/>
  <c r="CL190" i="4"/>
  <c r="CM190" i="4"/>
  <c r="CL191" i="4"/>
  <c r="CM191" i="4"/>
  <c r="CL192" i="4"/>
  <c r="CM192" i="4"/>
  <c r="CL193" i="4"/>
  <c r="CM193" i="4"/>
  <c r="CL194" i="4"/>
  <c r="CM194" i="4"/>
  <c r="CL195" i="4"/>
  <c r="CM195" i="4"/>
  <c r="CL196" i="4"/>
  <c r="CM196" i="4"/>
  <c r="CL197" i="4"/>
  <c r="CM197" i="4"/>
  <c r="CL198" i="4"/>
  <c r="CM198" i="4"/>
  <c r="CL199" i="4"/>
  <c r="CM199" i="4"/>
  <c r="CL200" i="4"/>
  <c r="CM200" i="4"/>
  <c r="CL201" i="4"/>
  <c r="CM201" i="4"/>
  <c r="CL202" i="4"/>
  <c r="CM202" i="4"/>
  <c r="CL203" i="4"/>
  <c r="CM203" i="4"/>
  <c r="CL204" i="4"/>
  <c r="CM204" i="4"/>
  <c r="CL205" i="4"/>
  <c r="CM205" i="4"/>
  <c r="CL206" i="4"/>
  <c r="CM206" i="4"/>
  <c r="CL207" i="4"/>
  <c r="CM207" i="4"/>
  <c r="CL208" i="4"/>
  <c r="CM208" i="4"/>
  <c r="CL209" i="4"/>
  <c r="CM209" i="4"/>
  <c r="CL210" i="4"/>
  <c r="CM210" i="4"/>
  <c r="CL211" i="4"/>
  <c r="CM211" i="4"/>
  <c r="CL212" i="4"/>
  <c r="CM212" i="4"/>
  <c r="CL213" i="4"/>
  <c r="CM213" i="4"/>
  <c r="CL214" i="4"/>
  <c r="CM214" i="4"/>
  <c r="CL215" i="4"/>
  <c r="CM215" i="4"/>
  <c r="CL216" i="4"/>
  <c r="CM216" i="4"/>
  <c r="CL217" i="4"/>
  <c r="CM217" i="4"/>
  <c r="CL218" i="4"/>
  <c r="CM218" i="4"/>
  <c r="CL219" i="4"/>
  <c r="CM219" i="4"/>
  <c r="CL220" i="4"/>
  <c r="CM220" i="4"/>
  <c r="CL221" i="4"/>
  <c r="CM221" i="4"/>
  <c r="CL222" i="4"/>
  <c r="CM222" i="4"/>
  <c r="CL223" i="4"/>
  <c r="CM223" i="4"/>
  <c r="CL224" i="4"/>
  <c r="CM224" i="4"/>
  <c r="CL225" i="4"/>
  <c r="CM225" i="4"/>
  <c r="CL226" i="4"/>
  <c r="CM226" i="4"/>
  <c r="CL227" i="4"/>
  <c r="CM227" i="4"/>
  <c r="CL228" i="4"/>
  <c r="CM228" i="4"/>
  <c r="CL229" i="4"/>
  <c r="CM229" i="4"/>
  <c r="CL230" i="4"/>
  <c r="CM230" i="4"/>
  <c r="CL231" i="4"/>
  <c r="CM231" i="4"/>
  <c r="CL232" i="4"/>
  <c r="CM232" i="4"/>
  <c r="CL233" i="4"/>
  <c r="CM233" i="4"/>
  <c r="CL234" i="4"/>
  <c r="CM234" i="4"/>
  <c r="CL235" i="4"/>
  <c r="CM235" i="4"/>
  <c r="CL236" i="4"/>
  <c r="CM236" i="4"/>
  <c r="CL237" i="4"/>
  <c r="CM237" i="4"/>
  <c r="CL238" i="4"/>
  <c r="CM238" i="4"/>
  <c r="CL239" i="4"/>
  <c r="CM239" i="4"/>
  <c r="CL240" i="4"/>
  <c r="CM240" i="4"/>
  <c r="CL241" i="4"/>
  <c r="CM241" i="4"/>
  <c r="CL242" i="4"/>
  <c r="CM242" i="4"/>
  <c r="CL243" i="4"/>
  <c r="CM243" i="4"/>
  <c r="CM14" i="4"/>
  <c r="CL14" i="4"/>
  <c r="BZ15" i="4"/>
  <c r="CA15" i="4"/>
  <c r="BZ16" i="4"/>
  <c r="CA16" i="4"/>
  <c r="BZ17" i="4"/>
  <c r="CA17" i="4"/>
  <c r="BZ18" i="4"/>
  <c r="CA18" i="4"/>
  <c r="BZ19" i="4"/>
  <c r="CA19" i="4"/>
  <c r="BZ20" i="4"/>
  <c r="CA20" i="4"/>
  <c r="BZ21" i="4"/>
  <c r="CA21" i="4"/>
  <c r="BZ22" i="4"/>
  <c r="CA22" i="4"/>
  <c r="BZ23" i="4"/>
  <c r="CA23" i="4"/>
  <c r="BZ24" i="4"/>
  <c r="CA24" i="4"/>
  <c r="BZ25" i="4"/>
  <c r="CA25" i="4"/>
  <c r="BZ26" i="4"/>
  <c r="CA26" i="4"/>
  <c r="BZ27" i="4"/>
  <c r="CA27" i="4"/>
  <c r="BZ28" i="4"/>
  <c r="CA28" i="4"/>
  <c r="BZ29" i="4"/>
  <c r="CA29" i="4"/>
  <c r="BZ30" i="4"/>
  <c r="CA30" i="4"/>
  <c r="BZ31" i="4"/>
  <c r="CA31" i="4"/>
  <c r="BZ32" i="4"/>
  <c r="CA32" i="4"/>
  <c r="BZ33" i="4"/>
  <c r="CA33" i="4"/>
  <c r="BZ34" i="4"/>
  <c r="CA34" i="4"/>
  <c r="BZ35" i="4"/>
  <c r="CA35" i="4"/>
  <c r="BZ36" i="4"/>
  <c r="CA36" i="4"/>
  <c r="BZ37" i="4"/>
  <c r="CA37" i="4"/>
  <c r="BZ38" i="4"/>
  <c r="CA38" i="4"/>
  <c r="BZ39" i="4"/>
  <c r="CA39" i="4"/>
  <c r="BZ40" i="4"/>
  <c r="CA40" i="4"/>
  <c r="BZ41" i="4"/>
  <c r="CA41" i="4"/>
  <c r="BZ42" i="4"/>
  <c r="CA42" i="4"/>
  <c r="BZ43" i="4"/>
  <c r="CA43" i="4"/>
  <c r="BZ44" i="4"/>
  <c r="CA44" i="4"/>
  <c r="BZ45" i="4"/>
  <c r="CA45" i="4"/>
  <c r="BZ46" i="4"/>
  <c r="CA46" i="4"/>
  <c r="BZ47" i="4"/>
  <c r="CA47" i="4"/>
  <c r="BZ48" i="4"/>
  <c r="CA48" i="4"/>
  <c r="BZ49" i="4"/>
  <c r="CA49" i="4"/>
  <c r="BZ50" i="4"/>
  <c r="CA50" i="4"/>
  <c r="BZ51" i="4"/>
  <c r="CA51" i="4"/>
  <c r="BZ52" i="4"/>
  <c r="CA52" i="4"/>
  <c r="BZ53" i="4"/>
  <c r="CA53" i="4"/>
  <c r="BZ54" i="4"/>
  <c r="CA54" i="4"/>
  <c r="BZ55" i="4"/>
  <c r="CA55" i="4"/>
  <c r="BZ56" i="4"/>
  <c r="CA56" i="4"/>
  <c r="BZ57" i="4"/>
  <c r="CA57" i="4"/>
  <c r="BZ58" i="4"/>
  <c r="CA58" i="4"/>
  <c r="BZ59" i="4"/>
  <c r="CA59" i="4"/>
  <c r="BZ60" i="4"/>
  <c r="CA60" i="4"/>
  <c r="BZ61" i="4"/>
  <c r="CA61" i="4"/>
  <c r="BZ62" i="4"/>
  <c r="CA62" i="4"/>
  <c r="BZ63" i="4"/>
  <c r="CA63" i="4"/>
  <c r="BZ64" i="4"/>
  <c r="CA64" i="4"/>
  <c r="BZ65" i="4"/>
  <c r="CA65" i="4"/>
  <c r="BZ66" i="4"/>
  <c r="CA66" i="4"/>
  <c r="BZ67" i="4"/>
  <c r="CA67" i="4"/>
  <c r="BZ68" i="4"/>
  <c r="CA68" i="4"/>
  <c r="BZ69" i="4"/>
  <c r="CA69" i="4"/>
  <c r="BZ70" i="4"/>
  <c r="CA70" i="4"/>
  <c r="BZ71" i="4"/>
  <c r="CA71" i="4"/>
  <c r="BZ72" i="4"/>
  <c r="CA72" i="4"/>
  <c r="BZ73" i="4"/>
  <c r="CA73" i="4"/>
  <c r="BZ74" i="4"/>
  <c r="CA74" i="4"/>
  <c r="BZ75" i="4"/>
  <c r="CA75" i="4"/>
  <c r="BZ76" i="4"/>
  <c r="CA76" i="4"/>
  <c r="BZ77" i="4"/>
  <c r="CA77" i="4"/>
  <c r="BZ78" i="4"/>
  <c r="CA78" i="4"/>
  <c r="BZ79" i="4"/>
  <c r="CA79" i="4"/>
  <c r="BZ80" i="4"/>
  <c r="CA80" i="4"/>
  <c r="BZ81" i="4"/>
  <c r="CA81" i="4"/>
  <c r="BZ82" i="4"/>
  <c r="CA82" i="4"/>
  <c r="BZ83" i="4"/>
  <c r="CA83" i="4"/>
  <c r="BZ84" i="4"/>
  <c r="CA84" i="4"/>
  <c r="BZ85" i="4"/>
  <c r="CA85" i="4"/>
  <c r="BZ86" i="4"/>
  <c r="CA86" i="4"/>
  <c r="BZ87" i="4"/>
  <c r="CA87" i="4"/>
  <c r="BZ88" i="4"/>
  <c r="CA88" i="4"/>
  <c r="BZ89" i="4"/>
  <c r="CA89" i="4"/>
  <c r="BZ90" i="4"/>
  <c r="CA90" i="4"/>
  <c r="BZ91" i="4"/>
  <c r="CA91" i="4"/>
  <c r="BZ92" i="4"/>
  <c r="CA92" i="4"/>
  <c r="BZ93" i="4"/>
  <c r="CA93" i="4"/>
  <c r="BZ94" i="4"/>
  <c r="CA94" i="4"/>
  <c r="BZ95" i="4"/>
  <c r="CA95" i="4"/>
  <c r="BZ96" i="4"/>
  <c r="CA96" i="4"/>
  <c r="BZ97" i="4"/>
  <c r="CA97" i="4"/>
  <c r="BZ98" i="4"/>
  <c r="CA98" i="4"/>
  <c r="BZ99" i="4"/>
  <c r="CA99" i="4"/>
  <c r="BZ100" i="4"/>
  <c r="CA100" i="4"/>
  <c r="BZ101" i="4"/>
  <c r="CA101" i="4"/>
  <c r="BZ102" i="4"/>
  <c r="CA102" i="4"/>
  <c r="BZ103" i="4"/>
  <c r="CA103" i="4"/>
  <c r="BZ104" i="4"/>
  <c r="CA104" i="4"/>
  <c r="BZ105" i="4"/>
  <c r="CA105" i="4"/>
  <c r="BZ106" i="4"/>
  <c r="CA106" i="4"/>
  <c r="BZ107" i="4"/>
  <c r="CA107" i="4"/>
  <c r="BZ108" i="4"/>
  <c r="CA108" i="4"/>
  <c r="BZ109" i="4"/>
  <c r="CA109" i="4"/>
  <c r="BZ110" i="4"/>
  <c r="CA110" i="4"/>
  <c r="BZ111" i="4"/>
  <c r="CA111" i="4"/>
  <c r="BZ112" i="4"/>
  <c r="CA112" i="4"/>
  <c r="BZ113" i="4"/>
  <c r="CA113" i="4"/>
  <c r="BZ114" i="4"/>
  <c r="CA114" i="4"/>
  <c r="BZ115" i="4"/>
  <c r="CA115" i="4"/>
  <c r="BZ116" i="4"/>
  <c r="CA116" i="4"/>
  <c r="BZ117" i="4"/>
  <c r="CA117" i="4"/>
  <c r="BZ118" i="4"/>
  <c r="CA118" i="4"/>
  <c r="BZ119" i="4"/>
  <c r="CA119" i="4"/>
  <c r="BZ120" i="4"/>
  <c r="CA120" i="4"/>
  <c r="BZ121" i="4"/>
  <c r="CA121" i="4"/>
  <c r="BZ122" i="4"/>
  <c r="CA122" i="4"/>
  <c r="BZ123" i="4"/>
  <c r="CA123" i="4"/>
  <c r="BZ124" i="4"/>
  <c r="CA124" i="4"/>
  <c r="BZ125" i="4"/>
  <c r="CA125" i="4"/>
  <c r="BZ126" i="4"/>
  <c r="CA126" i="4"/>
  <c r="BZ127" i="4"/>
  <c r="CA127" i="4"/>
  <c r="BZ128" i="4"/>
  <c r="CA128" i="4"/>
  <c r="BZ129" i="4"/>
  <c r="CA129" i="4"/>
  <c r="BZ130" i="4"/>
  <c r="CA130" i="4"/>
  <c r="BZ131" i="4"/>
  <c r="CA131" i="4"/>
  <c r="BZ132" i="4"/>
  <c r="CA132" i="4"/>
  <c r="BZ133" i="4"/>
  <c r="CA133" i="4"/>
  <c r="BZ134" i="4"/>
  <c r="CA134" i="4"/>
  <c r="BZ135" i="4"/>
  <c r="CA135" i="4"/>
  <c r="BZ136" i="4"/>
  <c r="CA136" i="4"/>
  <c r="BZ137" i="4"/>
  <c r="CA137" i="4"/>
  <c r="BZ138" i="4"/>
  <c r="CA138" i="4"/>
  <c r="BZ139" i="4"/>
  <c r="CA139" i="4"/>
  <c r="BZ140" i="4"/>
  <c r="CA140" i="4"/>
  <c r="BZ141" i="4"/>
  <c r="CA141" i="4"/>
  <c r="BZ142" i="4"/>
  <c r="CA142" i="4"/>
  <c r="BZ143" i="4"/>
  <c r="CA143" i="4"/>
  <c r="BZ144" i="4"/>
  <c r="CA144" i="4"/>
  <c r="BZ145" i="4"/>
  <c r="CA145" i="4"/>
  <c r="BZ146" i="4"/>
  <c r="CA146" i="4"/>
  <c r="BZ147" i="4"/>
  <c r="CA147" i="4"/>
  <c r="BZ148" i="4"/>
  <c r="CA148" i="4"/>
  <c r="BZ149" i="4"/>
  <c r="CA149" i="4"/>
  <c r="BZ150" i="4"/>
  <c r="CA150" i="4"/>
  <c r="BZ151" i="4"/>
  <c r="CA151" i="4"/>
  <c r="BZ152" i="4"/>
  <c r="CA152" i="4"/>
  <c r="BZ153" i="4"/>
  <c r="CA153" i="4"/>
  <c r="BZ154" i="4"/>
  <c r="CA154" i="4"/>
  <c r="BZ155" i="4"/>
  <c r="CA155" i="4"/>
  <c r="BZ156" i="4"/>
  <c r="CA156" i="4"/>
  <c r="BZ157" i="4"/>
  <c r="CA157" i="4"/>
  <c r="BZ158" i="4"/>
  <c r="CA158" i="4"/>
  <c r="BZ159" i="4"/>
  <c r="CA159" i="4"/>
  <c r="BZ160" i="4"/>
  <c r="CA160" i="4"/>
  <c r="BZ161" i="4"/>
  <c r="CA161" i="4"/>
  <c r="BZ162" i="4"/>
  <c r="CA162" i="4"/>
  <c r="BZ163" i="4"/>
  <c r="CA163" i="4"/>
  <c r="BZ164" i="4"/>
  <c r="CA164" i="4"/>
  <c r="BZ165" i="4"/>
  <c r="CA165" i="4"/>
  <c r="BZ166" i="4"/>
  <c r="CA166" i="4"/>
  <c r="BZ167" i="4"/>
  <c r="CA167" i="4"/>
  <c r="BZ168" i="4"/>
  <c r="CA168" i="4"/>
  <c r="BZ169" i="4"/>
  <c r="CA169" i="4"/>
  <c r="BZ170" i="4"/>
  <c r="CA170" i="4"/>
  <c r="BZ171" i="4"/>
  <c r="CA171" i="4"/>
  <c r="BZ172" i="4"/>
  <c r="CA172" i="4"/>
  <c r="BZ173" i="4"/>
  <c r="CA173" i="4"/>
  <c r="BZ174" i="4"/>
  <c r="CA174" i="4"/>
  <c r="BZ175" i="4"/>
  <c r="CA175" i="4"/>
  <c r="BZ176" i="4"/>
  <c r="CA176" i="4"/>
  <c r="BZ177" i="4"/>
  <c r="CA177" i="4"/>
  <c r="BZ178" i="4"/>
  <c r="CA178" i="4"/>
  <c r="BZ179" i="4"/>
  <c r="CA179" i="4"/>
  <c r="BZ180" i="4"/>
  <c r="CA180" i="4"/>
  <c r="BZ181" i="4"/>
  <c r="CA181" i="4"/>
  <c r="BZ182" i="4"/>
  <c r="CA182" i="4"/>
  <c r="BZ183" i="4"/>
  <c r="CA183" i="4"/>
  <c r="BZ184" i="4"/>
  <c r="CA184" i="4"/>
  <c r="BZ185" i="4"/>
  <c r="CA185" i="4"/>
  <c r="BZ186" i="4"/>
  <c r="CA186" i="4"/>
  <c r="BZ187" i="4"/>
  <c r="CA187" i="4"/>
  <c r="BZ188" i="4"/>
  <c r="CA188" i="4"/>
  <c r="BZ189" i="4"/>
  <c r="CA189" i="4"/>
  <c r="BZ190" i="4"/>
  <c r="CA190" i="4"/>
  <c r="BZ191" i="4"/>
  <c r="CA191" i="4"/>
  <c r="BZ192" i="4"/>
  <c r="CA192" i="4"/>
  <c r="BZ193" i="4"/>
  <c r="CA193" i="4"/>
  <c r="BZ194" i="4"/>
  <c r="CA194" i="4"/>
  <c r="BZ195" i="4"/>
  <c r="CA195" i="4"/>
  <c r="BZ196" i="4"/>
  <c r="CA196" i="4"/>
  <c r="BZ197" i="4"/>
  <c r="CA197" i="4"/>
  <c r="BZ198" i="4"/>
  <c r="CA198" i="4"/>
  <c r="BZ199" i="4"/>
  <c r="CA199" i="4"/>
  <c r="BZ200" i="4"/>
  <c r="CA200" i="4"/>
  <c r="BZ201" i="4"/>
  <c r="CA201" i="4"/>
  <c r="BZ202" i="4"/>
  <c r="CA202" i="4"/>
  <c r="BZ203" i="4"/>
  <c r="CA203" i="4"/>
  <c r="BZ204" i="4"/>
  <c r="CA204" i="4"/>
  <c r="BZ205" i="4"/>
  <c r="CA205" i="4"/>
  <c r="BZ206" i="4"/>
  <c r="CA206" i="4"/>
  <c r="BZ207" i="4"/>
  <c r="CA207" i="4"/>
  <c r="BZ208" i="4"/>
  <c r="CA208" i="4"/>
  <c r="BZ209" i="4"/>
  <c r="CA209" i="4"/>
  <c r="BZ210" i="4"/>
  <c r="CA210" i="4"/>
  <c r="BZ211" i="4"/>
  <c r="CA211" i="4"/>
  <c r="BZ212" i="4"/>
  <c r="CA212" i="4"/>
  <c r="BZ213" i="4"/>
  <c r="CA213" i="4"/>
  <c r="BZ214" i="4"/>
  <c r="CA214" i="4"/>
  <c r="BZ215" i="4"/>
  <c r="CA215" i="4"/>
  <c r="BZ216" i="4"/>
  <c r="CA216" i="4"/>
  <c r="BZ217" i="4"/>
  <c r="CA217" i="4"/>
  <c r="BZ218" i="4"/>
  <c r="CA218" i="4"/>
  <c r="BZ219" i="4"/>
  <c r="CA219" i="4"/>
  <c r="BZ220" i="4"/>
  <c r="CA220" i="4"/>
  <c r="BZ221" i="4"/>
  <c r="CA221" i="4"/>
  <c r="BZ222" i="4"/>
  <c r="CA222" i="4"/>
  <c r="BZ223" i="4"/>
  <c r="CA223" i="4"/>
  <c r="BZ224" i="4"/>
  <c r="CA224" i="4"/>
  <c r="BZ225" i="4"/>
  <c r="CA225" i="4"/>
  <c r="BZ226" i="4"/>
  <c r="CA226" i="4"/>
  <c r="BZ227" i="4"/>
  <c r="CA227" i="4"/>
  <c r="BZ228" i="4"/>
  <c r="CA228" i="4"/>
  <c r="BZ229" i="4"/>
  <c r="CA229" i="4"/>
  <c r="BZ230" i="4"/>
  <c r="CA230" i="4"/>
  <c r="BZ231" i="4"/>
  <c r="CA231" i="4"/>
  <c r="BZ232" i="4"/>
  <c r="CA232" i="4"/>
  <c r="BZ233" i="4"/>
  <c r="CA233" i="4"/>
  <c r="BZ234" i="4"/>
  <c r="CA234" i="4"/>
  <c r="BZ235" i="4"/>
  <c r="CA235" i="4"/>
  <c r="BZ236" i="4"/>
  <c r="CA236" i="4"/>
  <c r="BZ237" i="4"/>
  <c r="CA237" i="4"/>
  <c r="BZ238" i="4"/>
  <c r="CA238" i="4"/>
  <c r="BZ239" i="4"/>
  <c r="CA239" i="4"/>
  <c r="BZ240" i="4"/>
  <c r="CA240" i="4"/>
  <c r="BZ241" i="4"/>
  <c r="CA241" i="4"/>
  <c r="BZ242" i="4"/>
  <c r="CA242" i="4"/>
  <c r="BZ243" i="4"/>
  <c r="CA243" i="4"/>
  <c r="CA14" i="4"/>
  <c r="BZ14" i="4"/>
  <c r="BT15" i="4"/>
  <c r="BU15" i="4"/>
  <c r="BT16" i="4"/>
  <c r="BU16" i="4"/>
  <c r="BT17" i="4"/>
  <c r="BU17" i="4"/>
  <c r="BT18" i="4"/>
  <c r="BU18" i="4"/>
  <c r="BT19" i="4"/>
  <c r="BU19" i="4"/>
  <c r="BT20" i="4"/>
  <c r="BU20" i="4"/>
  <c r="BT21" i="4"/>
  <c r="BU21" i="4"/>
  <c r="BT22" i="4"/>
  <c r="BU22" i="4"/>
  <c r="BT23" i="4"/>
  <c r="BU23" i="4"/>
  <c r="BT24" i="4"/>
  <c r="BU24" i="4"/>
  <c r="BT25" i="4"/>
  <c r="BU25" i="4"/>
  <c r="BT26" i="4"/>
  <c r="BU26" i="4"/>
  <c r="BT27" i="4"/>
  <c r="BU27" i="4"/>
  <c r="BT28" i="4"/>
  <c r="BU28" i="4"/>
  <c r="BT29" i="4"/>
  <c r="BU29" i="4"/>
  <c r="BT30" i="4"/>
  <c r="BU30" i="4"/>
  <c r="BT31" i="4"/>
  <c r="BU31" i="4"/>
  <c r="BT32" i="4"/>
  <c r="BU32" i="4"/>
  <c r="BT33" i="4"/>
  <c r="BU33" i="4"/>
  <c r="BT34" i="4"/>
  <c r="BU34" i="4"/>
  <c r="BT35" i="4"/>
  <c r="BU35" i="4"/>
  <c r="BT36" i="4"/>
  <c r="BU36" i="4"/>
  <c r="BT37" i="4"/>
  <c r="BU37" i="4"/>
  <c r="BT38" i="4"/>
  <c r="BU38" i="4"/>
  <c r="BT39" i="4"/>
  <c r="BU39" i="4"/>
  <c r="BT40" i="4"/>
  <c r="BU40" i="4"/>
  <c r="BT41" i="4"/>
  <c r="BU41" i="4"/>
  <c r="BT42" i="4"/>
  <c r="BU42" i="4"/>
  <c r="BT43" i="4"/>
  <c r="BU43" i="4"/>
  <c r="BT44" i="4"/>
  <c r="BU44" i="4"/>
  <c r="BT45" i="4"/>
  <c r="BU45" i="4"/>
  <c r="BT46" i="4"/>
  <c r="BU46" i="4"/>
  <c r="BT47" i="4"/>
  <c r="BU47" i="4"/>
  <c r="BT48" i="4"/>
  <c r="BU48" i="4"/>
  <c r="BT49" i="4"/>
  <c r="BU49" i="4"/>
  <c r="BT50" i="4"/>
  <c r="BU50" i="4"/>
  <c r="BT51" i="4"/>
  <c r="BU51" i="4"/>
  <c r="BT52" i="4"/>
  <c r="BU52" i="4"/>
  <c r="BT53" i="4"/>
  <c r="BU53" i="4"/>
  <c r="BT54" i="4"/>
  <c r="BU54" i="4"/>
  <c r="BT55" i="4"/>
  <c r="BU55" i="4"/>
  <c r="BT56" i="4"/>
  <c r="BU56" i="4"/>
  <c r="BT57" i="4"/>
  <c r="BU57" i="4"/>
  <c r="BT58" i="4"/>
  <c r="BU58" i="4"/>
  <c r="BT59" i="4"/>
  <c r="BU59" i="4"/>
  <c r="BT60" i="4"/>
  <c r="BU60" i="4"/>
  <c r="BT61" i="4"/>
  <c r="BU61" i="4"/>
  <c r="BT62" i="4"/>
  <c r="BU62" i="4"/>
  <c r="BT63" i="4"/>
  <c r="BU63" i="4"/>
  <c r="BT64" i="4"/>
  <c r="BU64" i="4"/>
  <c r="BT65" i="4"/>
  <c r="BU65" i="4"/>
  <c r="BT66" i="4"/>
  <c r="BU66" i="4"/>
  <c r="BT67" i="4"/>
  <c r="BU67" i="4"/>
  <c r="BT68" i="4"/>
  <c r="BU68" i="4"/>
  <c r="BT69" i="4"/>
  <c r="BU69" i="4"/>
  <c r="BT70" i="4"/>
  <c r="BU70" i="4"/>
  <c r="BT71" i="4"/>
  <c r="BU71" i="4"/>
  <c r="BT72" i="4"/>
  <c r="BU72" i="4"/>
  <c r="BT73" i="4"/>
  <c r="BU73" i="4"/>
  <c r="BT74" i="4"/>
  <c r="BU74" i="4"/>
  <c r="BT75" i="4"/>
  <c r="BU75" i="4"/>
  <c r="BT76" i="4"/>
  <c r="BU76" i="4"/>
  <c r="BT77" i="4"/>
  <c r="BU77" i="4"/>
  <c r="BT78" i="4"/>
  <c r="BU78" i="4"/>
  <c r="BT79" i="4"/>
  <c r="BU79" i="4"/>
  <c r="BT80" i="4"/>
  <c r="BU80" i="4"/>
  <c r="BT81" i="4"/>
  <c r="BU81" i="4"/>
  <c r="BT82" i="4"/>
  <c r="BU82" i="4"/>
  <c r="BT83" i="4"/>
  <c r="BU83" i="4"/>
  <c r="BT84" i="4"/>
  <c r="BU84" i="4"/>
  <c r="BT85" i="4"/>
  <c r="BU85" i="4"/>
  <c r="BT86" i="4"/>
  <c r="BU86" i="4"/>
  <c r="BT87" i="4"/>
  <c r="BU87" i="4"/>
  <c r="BT88" i="4"/>
  <c r="BU88" i="4"/>
  <c r="BT89" i="4"/>
  <c r="BU89" i="4"/>
  <c r="BT90" i="4"/>
  <c r="BU90" i="4"/>
  <c r="BT91" i="4"/>
  <c r="BU91" i="4"/>
  <c r="BT92" i="4"/>
  <c r="BU92" i="4"/>
  <c r="BT93" i="4"/>
  <c r="BU93" i="4"/>
  <c r="BT94" i="4"/>
  <c r="BU94" i="4"/>
  <c r="BT95" i="4"/>
  <c r="BU95" i="4"/>
  <c r="BT96" i="4"/>
  <c r="BU96" i="4"/>
  <c r="BT97" i="4"/>
  <c r="BU97" i="4"/>
  <c r="BT98" i="4"/>
  <c r="BU98" i="4"/>
  <c r="BT99" i="4"/>
  <c r="BU99" i="4"/>
  <c r="BT100" i="4"/>
  <c r="BU100" i="4"/>
  <c r="BT101" i="4"/>
  <c r="BU101" i="4"/>
  <c r="BT102" i="4"/>
  <c r="BU102" i="4"/>
  <c r="BT103" i="4"/>
  <c r="BU103" i="4"/>
  <c r="BT104" i="4"/>
  <c r="BU104" i="4"/>
  <c r="BT105" i="4"/>
  <c r="BU105" i="4"/>
  <c r="BT106" i="4"/>
  <c r="BU106" i="4"/>
  <c r="BT107" i="4"/>
  <c r="BU107" i="4"/>
  <c r="BT108" i="4"/>
  <c r="BU108" i="4"/>
  <c r="BT109" i="4"/>
  <c r="BU109" i="4"/>
  <c r="BT110" i="4"/>
  <c r="BU110" i="4"/>
  <c r="BT111" i="4"/>
  <c r="BU111" i="4"/>
  <c r="BT112" i="4"/>
  <c r="BU112" i="4"/>
  <c r="BT113" i="4"/>
  <c r="BU113" i="4"/>
  <c r="BT114" i="4"/>
  <c r="BU114" i="4"/>
  <c r="BT115" i="4"/>
  <c r="BU115" i="4"/>
  <c r="BT116" i="4"/>
  <c r="BU116" i="4"/>
  <c r="BT117" i="4"/>
  <c r="BU117" i="4"/>
  <c r="BT118" i="4"/>
  <c r="BU118" i="4"/>
  <c r="BT119" i="4"/>
  <c r="BU119" i="4"/>
  <c r="BT120" i="4"/>
  <c r="BU120" i="4"/>
  <c r="BT121" i="4"/>
  <c r="BU121" i="4"/>
  <c r="BT122" i="4"/>
  <c r="BU122" i="4"/>
  <c r="BT123" i="4"/>
  <c r="BU123" i="4"/>
  <c r="BT124" i="4"/>
  <c r="BU124" i="4"/>
  <c r="BT125" i="4"/>
  <c r="BU125" i="4"/>
  <c r="BT126" i="4"/>
  <c r="BU126" i="4"/>
  <c r="BT127" i="4"/>
  <c r="BU127" i="4"/>
  <c r="BT128" i="4"/>
  <c r="BU128" i="4"/>
  <c r="BT129" i="4"/>
  <c r="BU129" i="4"/>
  <c r="BT130" i="4"/>
  <c r="BU130" i="4"/>
  <c r="BT131" i="4"/>
  <c r="BU131" i="4"/>
  <c r="BT132" i="4"/>
  <c r="BU132" i="4"/>
  <c r="BT133" i="4"/>
  <c r="BU133" i="4"/>
  <c r="BT134" i="4"/>
  <c r="BU134" i="4"/>
  <c r="BT135" i="4"/>
  <c r="BU135" i="4"/>
  <c r="BT136" i="4"/>
  <c r="BU136" i="4"/>
  <c r="BT137" i="4"/>
  <c r="BU137" i="4"/>
  <c r="BT138" i="4"/>
  <c r="BU138" i="4"/>
  <c r="BT139" i="4"/>
  <c r="BU139" i="4"/>
  <c r="BT140" i="4"/>
  <c r="BU140" i="4"/>
  <c r="BT141" i="4"/>
  <c r="BU141" i="4"/>
  <c r="BT142" i="4"/>
  <c r="BU142" i="4"/>
  <c r="BT143" i="4"/>
  <c r="BU143" i="4"/>
  <c r="BT144" i="4"/>
  <c r="BU144" i="4"/>
  <c r="BT145" i="4"/>
  <c r="BU145" i="4"/>
  <c r="BT146" i="4"/>
  <c r="BU146" i="4"/>
  <c r="BT147" i="4"/>
  <c r="BU147" i="4"/>
  <c r="BT148" i="4"/>
  <c r="BU148" i="4"/>
  <c r="BT149" i="4"/>
  <c r="BU149" i="4"/>
  <c r="BT150" i="4"/>
  <c r="BU150" i="4"/>
  <c r="BT151" i="4"/>
  <c r="BU151" i="4"/>
  <c r="BT152" i="4"/>
  <c r="BU152" i="4"/>
  <c r="BT153" i="4"/>
  <c r="BU153" i="4"/>
  <c r="BT154" i="4"/>
  <c r="BU154" i="4"/>
  <c r="BT155" i="4"/>
  <c r="BU155" i="4"/>
  <c r="BT156" i="4"/>
  <c r="BU156" i="4"/>
  <c r="BT157" i="4"/>
  <c r="BU157" i="4"/>
  <c r="BT158" i="4"/>
  <c r="BU158" i="4"/>
  <c r="BT159" i="4"/>
  <c r="BU159" i="4"/>
  <c r="BT160" i="4"/>
  <c r="BU160" i="4"/>
  <c r="BT161" i="4"/>
  <c r="BU161" i="4"/>
  <c r="BT162" i="4"/>
  <c r="BU162" i="4"/>
  <c r="BT163" i="4"/>
  <c r="BU163" i="4"/>
  <c r="BT164" i="4"/>
  <c r="BU164" i="4"/>
  <c r="BT165" i="4"/>
  <c r="BU165" i="4"/>
  <c r="BT166" i="4"/>
  <c r="BU166" i="4"/>
  <c r="BT167" i="4"/>
  <c r="BU167" i="4"/>
  <c r="BT168" i="4"/>
  <c r="BU168" i="4"/>
  <c r="BT169" i="4"/>
  <c r="BU169" i="4"/>
  <c r="BT170" i="4"/>
  <c r="BU170" i="4"/>
  <c r="BT171" i="4"/>
  <c r="BU171" i="4"/>
  <c r="BT172" i="4"/>
  <c r="BU172" i="4"/>
  <c r="BT173" i="4"/>
  <c r="BU173" i="4"/>
  <c r="BT174" i="4"/>
  <c r="BU174" i="4"/>
  <c r="BT175" i="4"/>
  <c r="BU175" i="4"/>
  <c r="BT176" i="4"/>
  <c r="BU176" i="4"/>
  <c r="BT177" i="4"/>
  <c r="BU177" i="4"/>
  <c r="BT178" i="4"/>
  <c r="BU178" i="4"/>
  <c r="BT179" i="4"/>
  <c r="BU179" i="4"/>
  <c r="BT180" i="4"/>
  <c r="BU180" i="4"/>
  <c r="BT181" i="4"/>
  <c r="BU181" i="4"/>
  <c r="BT182" i="4"/>
  <c r="BU182" i="4"/>
  <c r="BT183" i="4"/>
  <c r="BU183" i="4"/>
  <c r="BT184" i="4"/>
  <c r="BU184" i="4"/>
  <c r="BT185" i="4"/>
  <c r="BU185" i="4"/>
  <c r="BT186" i="4"/>
  <c r="BU186" i="4"/>
  <c r="BT187" i="4"/>
  <c r="BU187" i="4"/>
  <c r="BT188" i="4"/>
  <c r="BU188" i="4"/>
  <c r="BT189" i="4"/>
  <c r="BU189" i="4"/>
  <c r="BT190" i="4"/>
  <c r="BU190" i="4"/>
  <c r="BT191" i="4"/>
  <c r="BU191" i="4"/>
  <c r="BT192" i="4"/>
  <c r="BU192" i="4"/>
  <c r="BT193" i="4"/>
  <c r="BU193" i="4"/>
  <c r="BT194" i="4"/>
  <c r="BU194" i="4"/>
  <c r="BT195" i="4"/>
  <c r="BU195" i="4"/>
  <c r="BT196" i="4"/>
  <c r="BU196" i="4"/>
  <c r="BT197" i="4"/>
  <c r="BU197" i="4"/>
  <c r="BT198" i="4"/>
  <c r="BU198" i="4"/>
  <c r="BT199" i="4"/>
  <c r="BU199" i="4"/>
  <c r="BT200" i="4"/>
  <c r="BU200" i="4"/>
  <c r="BT201" i="4"/>
  <c r="BU201" i="4"/>
  <c r="BT202" i="4"/>
  <c r="BU202" i="4"/>
  <c r="BT203" i="4"/>
  <c r="BU203" i="4"/>
  <c r="BT204" i="4"/>
  <c r="BU204" i="4"/>
  <c r="BT205" i="4"/>
  <c r="BU205" i="4"/>
  <c r="BT206" i="4"/>
  <c r="BU206" i="4"/>
  <c r="BT207" i="4"/>
  <c r="BU207" i="4"/>
  <c r="BT208" i="4"/>
  <c r="BU208" i="4"/>
  <c r="BT209" i="4"/>
  <c r="BU209" i="4"/>
  <c r="BT210" i="4"/>
  <c r="BU210" i="4"/>
  <c r="BT211" i="4"/>
  <c r="BU211" i="4"/>
  <c r="BT212" i="4"/>
  <c r="BU212" i="4"/>
  <c r="BT213" i="4"/>
  <c r="BU213" i="4"/>
  <c r="BT214" i="4"/>
  <c r="BU214" i="4"/>
  <c r="BT215" i="4"/>
  <c r="BU215" i="4"/>
  <c r="BT216" i="4"/>
  <c r="BU216" i="4"/>
  <c r="BT217" i="4"/>
  <c r="BU217" i="4"/>
  <c r="BT218" i="4"/>
  <c r="BU218" i="4"/>
  <c r="BT219" i="4"/>
  <c r="BU219" i="4"/>
  <c r="BT220" i="4"/>
  <c r="BU220" i="4"/>
  <c r="BT221" i="4"/>
  <c r="BU221" i="4"/>
  <c r="BT222" i="4"/>
  <c r="BU222" i="4"/>
  <c r="BT223" i="4"/>
  <c r="BU223" i="4"/>
  <c r="BT224" i="4"/>
  <c r="BU224" i="4"/>
  <c r="BT225" i="4"/>
  <c r="BU225" i="4"/>
  <c r="BT226" i="4"/>
  <c r="BU226" i="4"/>
  <c r="BT227" i="4"/>
  <c r="BU227" i="4"/>
  <c r="BT228" i="4"/>
  <c r="BU228" i="4"/>
  <c r="BT229" i="4"/>
  <c r="BU229" i="4"/>
  <c r="BT230" i="4"/>
  <c r="BU230" i="4"/>
  <c r="BT231" i="4"/>
  <c r="BU231" i="4"/>
  <c r="BT232" i="4"/>
  <c r="BU232" i="4"/>
  <c r="BT233" i="4"/>
  <c r="BU233" i="4"/>
  <c r="BT234" i="4"/>
  <c r="BU234" i="4"/>
  <c r="BT235" i="4"/>
  <c r="BU235" i="4"/>
  <c r="BT236" i="4"/>
  <c r="BU236" i="4"/>
  <c r="BT237" i="4"/>
  <c r="BU237" i="4"/>
  <c r="BT238" i="4"/>
  <c r="BU238" i="4"/>
  <c r="BT239" i="4"/>
  <c r="BU239" i="4"/>
  <c r="BT240" i="4"/>
  <c r="BU240" i="4"/>
  <c r="BT241" i="4"/>
  <c r="BU241" i="4"/>
  <c r="BT242" i="4"/>
  <c r="BU242" i="4"/>
  <c r="BT243" i="4"/>
  <c r="BU243" i="4"/>
  <c r="BU14" i="4"/>
  <c r="BT14" i="4"/>
  <c r="BI15" i="4"/>
  <c r="BI16" i="4"/>
  <c r="BI17" i="4"/>
  <c r="BI18" i="4"/>
  <c r="BI19" i="4"/>
  <c r="BI20" i="4"/>
  <c r="BI21" i="4"/>
  <c r="BI22" i="4"/>
  <c r="BI23" i="4"/>
  <c r="BI24" i="4"/>
  <c r="BI25" i="4"/>
  <c r="BI26" i="4"/>
  <c r="BI27" i="4"/>
  <c r="BI28" i="4"/>
  <c r="BI29" i="4"/>
  <c r="BI30" i="4"/>
  <c r="BI31" i="4"/>
  <c r="BI32" i="4"/>
  <c r="BI33" i="4"/>
  <c r="BI34" i="4"/>
  <c r="BI35" i="4"/>
  <c r="BI36" i="4"/>
  <c r="BI37" i="4"/>
  <c r="BI38" i="4"/>
  <c r="BI39" i="4"/>
  <c r="BI40" i="4"/>
  <c r="BI41" i="4"/>
  <c r="BI42" i="4"/>
  <c r="BI43" i="4"/>
  <c r="BI44" i="4"/>
  <c r="BI45" i="4"/>
  <c r="BI46" i="4"/>
  <c r="BI47" i="4"/>
  <c r="BI48" i="4"/>
  <c r="BI49" i="4"/>
  <c r="BI50" i="4"/>
  <c r="BI51" i="4"/>
  <c r="BI52" i="4"/>
  <c r="BI53" i="4"/>
  <c r="BI54" i="4"/>
  <c r="BI55" i="4"/>
  <c r="BI56" i="4"/>
  <c r="BI57" i="4"/>
  <c r="BI58" i="4"/>
  <c r="BI59" i="4"/>
  <c r="BI60" i="4"/>
  <c r="BI61" i="4"/>
  <c r="BI62" i="4"/>
  <c r="BI63" i="4"/>
  <c r="BI64" i="4"/>
  <c r="BI65" i="4"/>
  <c r="BI66" i="4"/>
  <c r="BI67" i="4"/>
  <c r="BI68" i="4"/>
  <c r="BI69" i="4"/>
  <c r="BI70" i="4"/>
  <c r="BI71" i="4"/>
  <c r="BI72" i="4"/>
  <c r="BI73" i="4"/>
  <c r="BI74" i="4"/>
  <c r="BI75" i="4"/>
  <c r="BI76" i="4"/>
  <c r="BI77" i="4"/>
  <c r="BI78" i="4"/>
  <c r="BI79" i="4"/>
  <c r="BI80" i="4"/>
  <c r="BI81" i="4"/>
  <c r="BI82" i="4"/>
  <c r="BI83" i="4"/>
  <c r="BI84" i="4"/>
  <c r="BI85" i="4"/>
  <c r="BI86" i="4"/>
  <c r="BI87" i="4"/>
  <c r="BI88" i="4"/>
  <c r="BI89" i="4"/>
  <c r="BI90" i="4"/>
  <c r="BI91" i="4"/>
  <c r="BI92" i="4"/>
  <c r="BI93" i="4"/>
  <c r="BI94" i="4"/>
  <c r="BI95" i="4"/>
  <c r="BI96" i="4"/>
  <c r="BI97" i="4"/>
  <c r="BI98" i="4"/>
  <c r="BI99" i="4"/>
  <c r="BI100" i="4"/>
  <c r="BI101" i="4"/>
  <c r="BI102" i="4"/>
  <c r="BI103" i="4"/>
  <c r="BI104" i="4"/>
  <c r="BI105" i="4"/>
  <c r="BI106" i="4"/>
  <c r="BI107" i="4"/>
  <c r="BI108" i="4"/>
  <c r="BI109" i="4"/>
  <c r="BI110" i="4"/>
  <c r="BI111" i="4"/>
  <c r="BI112" i="4"/>
  <c r="BI113" i="4"/>
  <c r="BI114" i="4"/>
  <c r="BI115" i="4"/>
  <c r="BI116" i="4"/>
  <c r="BI117" i="4"/>
  <c r="BI118" i="4"/>
  <c r="BI119" i="4"/>
  <c r="BI120" i="4"/>
  <c r="BI121" i="4"/>
  <c r="BI122" i="4"/>
  <c r="BI123" i="4"/>
  <c r="BI124" i="4"/>
  <c r="BI125" i="4"/>
  <c r="BI126" i="4"/>
  <c r="BI127" i="4"/>
  <c r="BI128" i="4"/>
  <c r="BI129" i="4"/>
  <c r="BI130" i="4"/>
  <c r="BI131" i="4"/>
  <c r="BI132" i="4"/>
  <c r="BI133" i="4"/>
  <c r="BI134" i="4"/>
  <c r="BI135" i="4"/>
  <c r="BI136" i="4"/>
  <c r="BI137" i="4"/>
  <c r="BI138" i="4"/>
  <c r="BI139" i="4"/>
  <c r="BI140" i="4"/>
  <c r="BI141" i="4"/>
  <c r="BI142" i="4"/>
  <c r="BI143" i="4"/>
  <c r="BI144" i="4"/>
  <c r="BI145" i="4"/>
  <c r="BI146" i="4"/>
  <c r="BI147" i="4"/>
  <c r="BI148" i="4"/>
  <c r="BI149" i="4"/>
  <c r="BI150" i="4"/>
  <c r="BI151" i="4"/>
  <c r="BI152" i="4"/>
  <c r="BI153" i="4"/>
  <c r="BI154" i="4"/>
  <c r="BI155" i="4"/>
  <c r="BI156" i="4"/>
  <c r="BI157" i="4"/>
  <c r="BI158" i="4"/>
  <c r="BI159" i="4"/>
  <c r="BI160" i="4"/>
  <c r="BI161" i="4"/>
  <c r="BI162" i="4"/>
  <c r="BI163" i="4"/>
  <c r="BI164" i="4"/>
  <c r="BI165" i="4"/>
  <c r="BI166" i="4"/>
  <c r="BI167" i="4"/>
  <c r="BI168" i="4"/>
  <c r="BI169" i="4"/>
  <c r="BI170" i="4"/>
  <c r="BI171" i="4"/>
  <c r="BI172" i="4"/>
  <c r="BI173" i="4"/>
  <c r="BI174" i="4"/>
  <c r="BI175" i="4"/>
  <c r="BI176" i="4"/>
  <c r="BI177" i="4"/>
  <c r="BI178" i="4"/>
  <c r="BI179" i="4"/>
  <c r="BI180" i="4"/>
  <c r="BI181" i="4"/>
  <c r="BI182" i="4"/>
  <c r="BI183" i="4"/>
  <c r="BI184" i="4"/>
  <c r="BI185" i="4"/>
  <c r="BI186" i="4"/>
  <c r="BI187" i="4"/>
  <c r="BI188" i="4"/>
  <c r="BI189" i="4"/>
  <c r="BI190" i="4"/>
  <c r="BI191" i="4"/>
  <c r="BI192" i="4"/>
  <c r="BI193" i="4"/>
  <c r="BI194" i="4"/>
  <c r="BI195" i="4"/>
  <c r="BI196" i="4"/>
  <c r="BI197" i="4"/>
  <c r="BI198" i="4"/>
  <c r="BI199" i="4"/>
  <c r="BI200" i="4"/>
  <c r="BI201" i="4"/>
  <c r="BI202" i="4"/>
  <c r="BI203" i="4"/>
  <c r="BI204" i="4"/>
  <c r="BI205" i="4"/>
  <c r="BI206" i="4"/>
  <c r="BI207" i="4"/>
  <c r="BI208" i="4"/>
  <c r="BI209" i="4"/>
  <c r="BI210" i="4"/>
  <c r="BI211" i="4"/>
  <c r="BI212" i="4"/>
  <c r="BI213" i="4"/>
  <c r="BI214" i="4"/>
  <c r="BI215" i="4"/>
  <c r="BI216" i="4"/>
  <c r="BI217" i="4"/>
  <c r="BI218" i="4"/>
  <c r="BI219" i="4"/>
  <c r="BI220" i="4"/>
  <c r="BI221" i="4"/>
  <c r="BI222" i="4"/>
  <c r="BI223" i="4"/>
  <c r="BI224" i="4"/>
  <c r="BI225" i="4"/>
  <c r="BI226" i="4"/>
  <c r="BI227" i="4"/>
  <c r="BI228" i="4"/>
  <c r="BI229" i="4"/>
  <c r="BI230" i="4"/>
  <c r="BI231" i="4"/>
  <c r="BI232" i="4"/>
  <c r="BI233" i="4"/>
  <c r="BI234" i="4"/>
  <c r="BI235" i="4"/>
  <c r="BI236" i="4"/>
  <c r="BI237" i="4"/>
  <c r="BI238" i="4"/>
  <c r="BI239" i="4"/>
  <c r="BI240" i="4"/>
  <c r="BI241" i="4"/>
  <c r="BI242" i="4"/>
  <c r="BI243" i="4"/>
  <c r="BI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14" i="4"/>
  <c r="BN15" i="4"/>
  <c r="BO15" i="4"/>
  <c r="BN16" i="4"/>
  <c r="BO16" i="4"/>
  <c r="BN17" i="4"/>
  <c r="BO17" i="4"/>
  <c r="BN18" i="4"/>
  <c r="BO18" i="4"/>
  <c r="BN19" i="4"/>
  <c r="BO19" i="4"/>
  <c r="BN20" i="4"/>
  <c r="BO20" i="4"/>
  <c r="BN21" i="4"/>
  <c r="BO21" i="4"/>
  <c r="BN22" i="4"/>
  <c r="BO22" i="4"/>
  <c r="BN23" i="4"/>
  <c r="BO23" i="4"/>
  <c r="BN24" i="4"/>
  <c r="BO24" i="4"/>
  <c r="BN25" i="4"/>
  <c r="BO25" i="4"/>
  <c r="BN26" i="4"/>
  <c r="BO26" i="4"/>
  <c r="BN27" i="4"/>
  <c r="BO27" i="4"/>
  <c r="BN28" i="4"/>
  <c r="BO28" i="4"/>
  <c r="BN29" i="4"/>
  <c r="BO29" i="4"/>
  <c r="BN30" i="4"/>
  <c r="BO30" i="4"/>
  <c r="BN31" i="4"/>
  <c r="BO31" i="4"/>
  <c r="BN32" i="4"/>
  <c r="BO32" i="4"/>
  <c r="BN33" i="4"/>
  <c r="BO33" i="4"/>
  <c r="BN34" i="4"/>
  <c r="BO34" i="4"/>
  <c r="BN35" i="4"/>
  <c r="BO35" i="4"/>
  <c r="BN36" i="4"/>
  <c r="BO36" i="4"/>
  <c r="BN37" i="4"/>
  <c r="BO37" i="4"/>
  <c r="BN38" i="4"/>
  <c r="BO38" i="4"/>
  <c r="BN39" i="4"/>
  <c r="BO39" i="4"/>
  <c r="BN40" i="4"/>
  <c r="BO40" i="4"/>
  <c r="BN41" i="4"/>
  <c r="BO41" i="4"/>
  <c r="BN42" i="4"/>
  <c r="BO42" i="4"/>
  <c r="BN43" i="4"/>
  <c r="BO43" i="4"/>
  <c r="BN44" i="4"/>
  <c r="BO44" i="4"/>
  <c r="BN45" i="4"/>
  <c r="BO45" i="4"/>
  <c r="BN46" i="4"/>
  <c r="BO46" i="4"/>
  <c r="BN47" i="4"/>
  <c r="BO47" i="4"/>
  <c r="BN48" i="4"/>
  <c r="BO48" i="4"/>
  <c r="BN49" i="4"/>
  <c r="BO49" i="4"/>
  <c r="BN50" i="4"/>
  <c r="BO50" i="4"/>
  <c r="BN51" i="4"/>
  <c r="BO51" i="4"/>
  <c r="BN52" i="4"/>
  <c r="BO52" i="4"/>
  <c r="BN53" i="4"/>
  <c r="BO53" i="4"/>
  <c r="BN54" i="4"/>
  <c r="BO54" i="4"/>
  <c r="BN55" i="4"/>
  <c r="BO55" i="4"/>
  <c r="BN56" i="4"/>
  <c r="BO56" i="4"/>
  <c r="BN57" i="4"/>
  <c r="BO57" i="4"/>
  <c r="BN58" i="4"/>
  <c r="BO58" i="4"/>
  <c r="BN59" i="4"/>
  <c r="BO59" i="4"/>
  <c r="BN60" i="4"/>
  <c r="BO60" i="4"/>
  <c r="BN61" i="4"/>
  <c r="BO61" i="4"/>
  <c r="BN62" i="4"/>
  <c r="BO62" i="4"/>
  <c r="BN63" i="4"/>
  <c r="BO63" i="4"/>
  <c r="BN64" i="4"/>
  <c r="BO64" i="4"/>
  <c r="BN65" i="4"/>
  <c r="BO65" i="4"/>
  <c r="BN66" i="4"/>
  <c r="BO66" i="4"/>
  <c r="BN67" i="4"/>
  <c r="BO67" i="4"/>
  <c r="BN68" i="4"/>
  <c r="BO68" i="4"/>
  <c r="BN69" i="4"/>
  <c r="BO69" i="4"/>
  <c r="BN70" i="4"/>
  <c r="BO70" i="4"/>
  <c r="BN71" i="4"/>
  <c r="BO71" i="4"/>
  <c r="BN72" i="4"/>
  <c r="BO72" i="4"/>
  <c r="BN73" i="4"/>
  <c r="BO73" i="4"/>
  <c r="BN74" i="4"/>
  <c r="BO74" i="4"/>
  <c r="BN75" i="4"/>
  <c r="BO75" i="4"/>
  <c r="BN76" i="4"/>
  <c r="BO76" i="4"/>
  <c r="BN77" i="4"/>
  <c r="BO77" i="4"/>
  <c r="BN78" i="4"/>
  <c r="BO78" i="4"/>
  <c r="BN79" i="4"/>
  <c r="BO79" i="4"/>
  <c r="BN80" i="4"/>
  <c r="BO80" i="4"/>
  <c r="BN81" i="4"/>
  <c r="BO81" i="4"/>
  <c r="BN82" i="4"/>
  <c r="BO82" i="4"/>
  <c r="BN83" i="4"/>
  <c r="BO83" i="4"/>
  <c r="BN84" i="4"/>
  <c r="BO84" i="4"/>
  <c r="BN85" i="4"/>
  <c r="BO85" i="4"/>
  <c r="BN86" i="4"/>
  <c r="BO86" i="4"/>
  <c r="BN87" i="4"/>
  <c r="BO87" i="4"/>
  <c r="BN88" i="4"/>
  <c r="BO88" i="4"/>
  <c r="BN89" i="4"/>
  <c r="BO89" i="4"/>
  <c r="BN90" i="4"/>
  <c r="BO90" i="4"/>
  <c r="BN91" i="4"/>
  <c r="BO91" i="4"/>
  <c r="BN92" i="4"/>
  <c r="BO92" i="4"/>
  <c r="BN93" i="4"/>
  <c r="BO93" i="4"/>
  <c r="BN94" i="4"/>
  <c r="BO94" i="4"/>
  <c r="BN95" i="4"/>
  <c r="BO95" i="4"/>
  <c r="BN96" i="4"/>
  <c r="BO96" i="4"/>
  <c r="BN97" i="4"/>
  <c r="BO97" i="4"/>
  <c r="BN98" i="4"/>
  <c r="BO98" i="4"/>
  <c r="BN99" i="4"/>
  <c r="BO99" i="4"/>
  <c r="BN100" i="4"/>
  <c r="BO100" i="4"/>
  <c r="BN101" i="4"/>
  <c r="BO101" i="4"/>
  <c r="BN102" i="4"/>
  <c r="BO102" i="4"/>
  <c r="BN103" i="4"/>
  <c r="BO103" i="4"/>
  <c r="BN104" i="4"/>
  <c r="BO104" i="4"/>
  <c r="BN105" i="4"/>
  <c r="BO105" i="4"/>
  <c r="BN106" i="4"/>
  <c r="BO106" i="4"/>
  <c r="BN107" i="4"/>
  <c r="BO107" i="4"/>
  <c r="BN108" i="4"/>
  <c r="BO108" i="4"/>
  <c r="BN109" i="4"/>
  <c r="BO109" i="4"/>
  <c r="BN110" i="4"/>
  <c r="BO110" i="4"/>
  <c r="BN111" i="4"/>
  <c r="BO111" i="4"/>
  <c r="BN112" i="4"/>
  <c r="BO112" i="4"/>
  <c r="BN113" i="4"/>
  <c r="BO113" i="4"/>
  <c r="BN114" i="4"/>
  <c r="BO114" i="4"/>
  <c r="BN115" i="4"/>
  <c r="BO115" i="4"/>
  <c r="BN116" i="4"/>
  <c r="BO116" i="4"/>
  <c r="BN117" i="4"/>
  <c r="BO117" i="4"/>
  <c r="BN118" i="4"/>
  <c r="BO118" i="4"/>
  <c r="BN119" i="4"/>
  <c r="BO119" i="4"/>
  <c r="BN120" i="4"/>
  <c r="BO120" i="4"/>
  <c r="BN121" i="4"/>
  <c r="BO121" i="4"/>
  <c r="BN122" i="4"/>
  <c r="BO122" i="4"/>
  <c r="BN123" i="4"/>
  <c r="BO123" i="4"/>
  <c r="BN124" i="4"/>
  <c r="BO124" i="4"/>
  <c r="BN125" i="4"/>
  <c r="BO125" i="4"/>
  <c r="BN126" i="4"/>
  <c r="BO126" i="4"/>
  <c r="BN127" i="4"/>
  <c r="BO127" i="4"/>
  <c r="BN128" i="4"/>
  <c r="BO128" i="4"/>
  <c r="BN129" i="4"/>
  <c r="BO129" i="4"/>
  <c r="BN130" i="4"/>
  <c r="BO130" i="4"/>
  <c r="BN131" i="4"/>
  <c r="BO131" i="4"/>
  <c r="BN132" i="4"/>
  <c r="BO132" i="4"/>
  <c r="BN133" i="4"/>
  <c r="BO133" i="4"/>
  <c r="BN134" i="4"/>
  <c r="BO134" i="4"/>
  <c r="BN135" i="4"/>
  <c r="BO135" i="4"/>
  <c r="BN136" i="4"/>
  <c r="BO136" i="4"/>
  <c r="BN137" i="4"/>
  <c r="BO137" i="4"/>
  <c r="BN138" i="4"/>
  <c r="BO138" i="4"/>
  <c r="BN139" i="4"/>
  <c r="BO139" i="4"/>
  <c r="BN140" i="4"/>
  <c r="BO140" i="4"/>
  <c r="BN141" i="4"/>
  <c r="BO141" i="4"/>
  <c r="BN142" i="4"/>
  <c r="BO142" i="4"/>
  <c r="BN143" i="4"/>
  <c r="BO143" i="4"/>
  <c r="BN144" i="4"/>
  <c r="BO144" i="4"/>
  <c r="BN145" i="4"/>
  <c r="BO145" i="4"/>
  <c r="BN146" i="4"/>
  <c r="BO146" i="4"/>
  <c r="BN147" i="4"/>
  <c r="BO147" i="4"/>
  <c r="BN148" i="4"/>
  <c r="BO148" i="4"/>
  <c r="BN149" i="4"/>
  <c r="BO149" i="4"/>
  <c r="BN150" i="4"/>
  <c r="BO150" i="4"/>
  <c r="BN151" i="4"/>
  <c r="BO151" i="4"/>
  <c r="BN152" i="4"/>
  <c r="BO152" i="4"/>
  <c r="BN153" i="4"/>
  <c r="BO153" i="4"/>
  <c r="BN154" i="4"/>
  <c r="BO154" i="4"/>
  <c r="BN155" i="4"/>
  <c r="BO155" i="4"/>
  <c r="BN156" i="4"/>
  <c r="BO156" i="4"/>
  <c r="BN157" i="4"/>
  <c r="BO157" i="4"/>
  <c r="BN158" i="4"/>
  <c r="BO158" i="4"/>
  <c r="BN159" i="4"/>
  <c r="BO159" i="4"/>
  <c r="BN160" i="4"/>
  <c r="BO160" i="4"/>
  <c r="BN161" i="4"/>
  <c r="BO161" i="4"/>
  <c r="BN162" i="4"/>
  <c r="BO162" i="4"/>
  <c r="BN163" i="4"/>
  <c r="BO163" i="4"/>
  <c r="BN164" i="4"/>
  <c r="BO164" i="4"/>
  <c r="BN165" i="4"/>
  <c r="BO165" i="4"/>
  <c r="BN166" i="4"/>
  <c r="BO166" i="4"/>
  <c r="BN167" i="4"/>
  <c r="BO167" i="4"/>
  <c r="BN168" i="4"/>
  <c r="BO168" i="4"/>
  <c r="BN169" i="4"/>
  <c r="BO169" i="4"/>
  <c r="BN170" i="4"/>
  <c r="BO170" i="4"/>
  <c r="BN171" i="4"/>
  <c r="BO171" i="4"/>
  <c r="BN172" i="4"/>
  <c r="BO172" i="4"/>
  <c r="BN173" i="4"/>
  <c r="BO173" i="4"/>
  <c r="BN174" i="4"/>
  <c r="BO174" i="4"/>
  <c r="BN175" i="4"/>
  <c r="BO175" i="4"/>
  <c r="BN176" i="4"/>
  <c r="BO176" i="4"/>
  <c r="BN177" i="4"/>
  <c r="BO177" i="4"/>
  <c r="BN178" i="4"/>
  <c r="BO178" i="4"/>
  <c r="BN179" i="4"/>
  <c r="BO179" i="4"/>
  <c r="BN180" i="4"/>
  <c r="BO180" i="4"/>
  <c r="BN181" i="4"/>
  <c r="BO181" i="4"/>
  <c r="BN182" i="4"/>
  <c r="BO182" i="4"/>
  <c r="BN183" i="4"/>
  <c r="BO183" i="4"/>
  <c r="BN184" i="4"/>
  <c r="BO184" i="4"/>
  <c r="BN185" i="4"/>
  <c r="BO185" i="4"/>
  <c r="BN186" i="4"/>
  <c r="BO186" i="4"/>
  <c r="BN187" i="4"/>
  <c r="BO187" i="4"/>
  <c r="BN188" i="4"/>
  <c r="BO188" i="4"/>
  <c r="BN189" i="4"/>
  <c r="BO189" i="4"/>
  <c r="BN190" i="4"/>
  <c r="BO190" i="4"/>
  <c r="BN191" i="4"/>
  <c r="BO191" i="4"/>
  <c r="BN192" i="4"/>
  <c r="BO192" i="4"/>
  <c r="BN193" i="4"/>
  <c r="BO193" i="4"/>
  <c r="BN194" i="4"/>
  <c r="BO194" i="4"/>
  <c r="BN195" i="4"/>
  <c r="BO195" i="4"/>
  <c r="BN196" i="4"/>
  <c r="BO196" i="4"/>
  <c r="BN197" i="4"/>
  <c r="BO197" i="4"/>
  <c r="BN198" i="4"/>
  <c r="BO198" i="4"/>
  <c r="BN199" i="4"/>
  <c r="BO199" i="4"/>
  <c r="BN200" i="4"/>
  <c r="BO200" i="4"/>
  <c r="BN201" i="4"/>
  <c r="BO201" i="4"/>
  <c r="BN202" i="4"/>
  <c r="BO202" i="4"/>
  <c r="BN203" i="4"/>
  <c r="BO203" i="4"/>
  <c r="BN204" i="4"/>
  <c r="BO204" i="4"/>
  <c r="BN205" i="4"/>
  <c r="BO205" i="4"/>
  <c r="BN206" i="4"/>
  <c r="BO206" i="4"/>
  <c r="BN207" i="4"/>
  <c r="BO207" i="4"/>
  <c r="BN208" i="4"/>
  <c r="BO208" i="4"/>
  <c r="BN209" i="4"/>
  <c r="BO209" i="4"/>
  <c r="BN210" i="4"/>
  <c r="BO210" i="4"/>
  <c r="BN211" i="4"/>
  <c r="BO211" i="4"/>
  <c r="BN212" i="4"/>
  <c r="BO212" i="4"/>
  <c r="BN213" i="4"/>
  <c r="BO213" i="4"/>
  <c r="BN214" i="4"/>
  <c r="BO214" i="4"/>
  <c r="BN215" i="4"/>
  <c r="BO215" i="4"/>
  <c r="BN216" i="4"/>
  <c r="BO216" i="4"/>
  <c r="BN217" i="4"/>
  <c r="BO217" i="4"/>
  <c r="BN218" i="4"/>
  <c r="BO218" i="4"/>
  <c r="BN219" i="4"/>
  <c r="BO219" i="4"/>
  <c r="BN220" i="4"/>
  <c r="BO220" i="4"/>
  <c r="BN221" i="4"/>
  <c r="BO221" i="4"/>
  <c r="BN222" i="4"/>
  <c r="BO222" i="4"/>
  <c r="BN223" i="4"/>
  <c r="BO223" i="4"/>
  <c r="BN224" i="4"/>
  <c r="BO224" i="4"/>
  <c r="BN225" i="4"/>
  <c r="BO225" i="4"/>
  <c r="BN226" i="4"/>
  <c r="BO226" i="4"/>
  <c r="BN227" i="4"/>
  <c r="BO227" i="4"/>
  <c r="BN228" i="4"/>
  <c r="BO228" i="4"/>
  <c r="BN229" i="4"/>
  <c r="BO229" i="4"/>
  <c r="BN230" i="4"/>
  <c r="BO230" i="4"/>
  <c r="BN231" i="4"/>
  <c r="BO231" i="4"/>
  <c r="BN232" i="4"/>
  <c r="BO232" i="4"/>
  <c r="BN233" i="4"/>
  <c r="BO233" i="4"/>
  <c r="BN234" i="4"/>
  <c r="BO234" i="4"/>
  <c r="BN235" i="4"/>
  <c r="BO235" i="4"/>
  <c r="BN236" i="4"/>
  <c r="BO236" i="4"/>
  <c r="BN237" i="4"/>
  <c r="BO237" i="4"/>
  <c r="BN238" i="4"/>
  <c r="BO238" i="4"/>
  <c r="BN239" i="4"/>
  <c r="BO239" i="4"/>
  <c r="BN240" i="4"/>
  <c r="BO240" i="4"/>
  <c r="BN241" i="4"/>
  <c r="BO241" i="4"/>
  <c r="BN242" i="4"/>
  <c r="BO242" i="4"/>
  <c r="BN243" i="4"/>
  <c r="BO243" i="4"/>
  <c r="BO14" i="4"/>
  <c r="BN14" i="4"/>
  <c r="AV15" i="4"/>
  <c r="AW15" i="4"/>
  <c r="AV16" i="4"/>
  <c r="AW16" i="4"/>
  <c r="AV17" i="4"/>
  <c r="AW17" i="4"/>
  <c r="AV18" i="4"/>
  <c r="AW18" i="4"/>
  <c r="AV19" i="4"/>
  <c r="AW19" i="4"/>
  <c r="AV20" i="4"/>
  <c r="AW20" i="4"/>
  <c r="AV21" i="4"/>
  <c r="AW21" i="4"/>
  <c r="AV22" i="4"/>
  <c r="AW22" i="4"/>
  <c r="AV23" i="4"/>
  <c r="AW23" i="4"/>
  <c r="AV24" i="4"/>
  <c r="AW24" i="4"/>
  <c r="AV25" i="4"/>
  <c r="AW25" i="4"/>
  <c r="AV26" i="4"/>
  <c r="AW26" i="4"/>
  <c r="AV27" i="4"/>
  <c r="AW27" i="4"/>
  <c r="AV28" i="4"/>
  <c r="AW28" i="4"/>
  <c r="AV29" i="4"/>
  <c r="AW29" i="4"/>
  <c r="AV30" i="4"/>
  <c r="AW30" i="4"/>
  <c r="AV31" i="4"/>
  <c r="AW31" i="4"/>
  <c r="AV32" i="4"/>
  <c r="AW32" i="4"/>
  <c r="AV33" i="4"/>
  <c r="AW33" i="4"/>
  <c r="AV34" i="4"/>
  <c r="AW34" i="4"/>
  <c r="AV35" i="4"/>
  <c r="AW35" i="4"/>
  <c r="AV36" i="4"/>
  <c r="AW36" i="4"/>
  <c r="AV37" i="4"/>
  <c r="AW37" i="4"/>
  <c r="AV38" i="4"/>
  <c r="AW38" i="4"/>
  <c r="AV39" i="4"/>
  <c r="AW39" i="4"/>
  <c r="AV40" i="4"/>
  <c r="AW40" i="4"/>
  <c r="AV41" i="4"/>
  <c r="AW41" i="4"/>
  <c r="AV42" i="4"/>
  <c r="AW42" i="4"/>
  <c r="AV43" i="4"/>
  <c r="AW43" i="4"/>
  <c r="AV44" i="4"/>
  <c r="AW44" i="4"/>
  <c r="AV45" i="4"/>
  <c r="AW45" i="4"/>
  <c r="AV46" i="4"/>
  <c r="AW46" i="4"/>
  <c r="AV47" i="4"/>
  <c r="AW47" i="4"/>
  <c r="AV48" i="4"/>
  <c r="AW48" i="4"/>
  <c r="AV49" i="4"/>
  <c r="AW49" i="4"/>
  <c r="AV50" i="4"/>
  <c r="AW50" i="4"/>
  <c r="AV51" i="4"/>
  <c r="AW51" i="4"/>
  <c r="AV52" i="4"/>
  <c r="AW52" i="4"/>
  <c r="AV53" i="4"/>
  <c r="AW53" i="4"/>
  <c r="AV54" i="4"/>
  <c r="AW54" i="4"/>
  <c r="AV55" i="4"/>
  <c r="AW55" i="4"/>
  <c r="AV56" i="4"/>
  <c r="AW56" i="4"/>
  <c r="AV57" i="4"/>
  <c r="AW57" i="4"/>
  <c r="AV58" i="4"/>
  <c r="AW58" i="4"/>
  <c r="AV59" i="4"/>
  <c r="AW59" i="4"/>
  <c r="AV60" i="4"/>
  <c r="AW60" i="4"/>
  <c r="AV61" i="4"/>
  <c r="AW61" i="4"/>
  <c r="AV62" i="4"/>
  <c r="AW62" i="4"/>
  <c r="AV63" i="4"/>
  <c r="AW63" i="4"/>
  <c r="AV64" i="4"/>
  <c r="AW64" i="4"/>
  <c r="AV65" i="4"/>
  <c r="AW65" i="4"/>
  <c r="AV66" i="4"/>
  <c r="AW66" i="4"/>
  <c r="AV67" i="4"/>
  <c r="AW67" i="4"/>
  <c r="AV68" i="4"/>
  <c r="AW68" i="4"/>
  <c r="AV69" i="4"/>
  <c r="AW69" i="4"/>
  <c r="AV70" i="4"/>
  <c r="AW70" i="4"/>
  <c r="AV71" i="4"/>
  <c r="AW71" i="4"/>
  <c r="AV72" i="4"/>
  <c r="AW72" i="4"/>
  <c r="AV73" i="4"/>
  <c r="AW73" i="4"/>
  <c r="AV74" i="4"/>
  <c r="AW74" i="4"/>
  <c r="AV75" i="4"/>
  <c r="AW75" i="4"/>
  <c r="AV76" i="4"/>
  <c r="AW76" i="4"/>
  <c r="AV77" i="4"/>
  <c r="AW77" i="4"/>
  <c r="AV78" i="4"/>
  <c r="AW78" i="4"/>
  <c r="AV79" i="4"/>
  <c r="AW79" i="4"/>
  <c r="AV80" i="4"/>
  <c r="AW80" i="4"/>
  <c r="AV81" i="4"/>
  <c r="AW81" i="4"/>
  <c r="AV82" i="4"/>
  <c r="AW82" i="4"/>
  <c r="AV83" i="4"/>
  <c r="AW83" i="4"/>
  <c r="AV84" i="4"/>
  <c r="AW84" i="4"/>
  <c r="AV85" i="4"/>
  <c r="AW85" i="4"/>
  <c r="AV86" i="4"/>
  <c r="AW86" i="4"/>
  <c r="AV87" i="4"/>
  <c r="AW87" i="4"/>
  <c r="AV88" i="4"/>
  <c r="AW88" i="4"/>
  <c r="AV89" i="4"/>
  <c r="AW89" i="4"/>
  <c r="AV90" i="4"/>
  <c r="AW90" i="4"/>
  <c r="AV91" i="4"/>
  <c r="AW91" i="4"/>
  <c r="AV92" i="4"/>
  <c r="AW92" i="4"/>
  <c r="AV93" i="4"/>
  <c r="AW93" i="4"/>
  <c r="AV94" i="4"/>
  <c r="AW94" i="4"/>
  <c r="AV95" i="4"/>
  <c r="AW95" i="4"/>
  <c r="AV96" i="4"/>
  <c r="AW96" i="4"/>
  <c r="AV97" i="4"/>
  <c r="AW97" i="4"/>
  <c r="AV98" i="4"/>
  <c r="AW98" i="4"/>
  <c r="AV99" i="4"/>
  <c r="AW99" i="4"/>
  <c r="AV100" i="4"/>
  <c r="AW100" i="4"/>
  <c r="AV101" i="4"/>
  <c r="AW101" i="4"/>
  <c r="AV102" i="4"/>
  <c r="AW102" i="4"/>
  <c r="AV103" i="4"/>
  <c r="AW103" i="4"/>
  <c r="AV104" i="4"/>
  <c r="AW104" i="4"/>
  <c r="AV105" i="4"/>
  <c r="AW105" i="4"/>
  <c r="AV106" i="4"/>
  <c r="AW106" i="4"/>
  <c r="AV107" i="4"/>
  <c r="AW107" i="4"/>
  <c r="AV108" i="4"/>
  <c r="AW108" i="4"/>
  <c r="AV109" i="4"/>
  <c r="AW109" i="4"/>
  <c r="AV110" i="4"/>
  <c r="AW110" i="4"/>
  <c r="AV111" i="4"/>
  <c r="AW111" i="4"/>
  <c r="AV112" i="4"/>
  <c r="AW112" i="4"/>
  <c r="AV113" i="4"/>
  <c r="AW113" i="4"/>
  <c r="AV114" i="4"/>
  <c r="AW114" i="4"/>
  <c r="AV115" i="4"/>
  <c r="AW115" i="4"/>
  <c r="AV116" i="4"/>
  <c r="AW116" i="4"/>
  <c r="AV117" i="4"/>
  <c r="AW117" i="4"/>
  <c r="AV118" i="4"/>
  <c r="AW118" i="4"/>
  <c r="AV119" i="4"/>
  <c r="AW119" i="4"/>
  <c r="AV120" i="4"/>
  <c r="AW120" i="4"/>
  <c r="AV121" i="4"/>
  <c r="AW121" i="4"/>
  <c r="AV122" i="4"/>
  <c r="AW122" i="4"/>
  <c r="AV123" i="4"/>
  <c r="AW123" i="4"/>
  <c r="AV124" i="4"/>
  <c r="AW124" i="4"/>
  <c r="AV125" i="4"/>
  <c r="AW125" i="4"/>
  <c r="AV126" i="4"/>
  <c r="AW126" i="4"/>
  <c r="AV127" i="4"/>
  <c r="AW127" i="4"/>
  <c r="AV128" i="4"/>
  <c r="AW128" i="4"/>
  <c r="AV129" i="4"/>
  <c r="AW129" i="4"/>
  <c r="AV130" i="4"/>
  <c r="AW130" i="4"/>
  <c r="AV131" i="4"/>
  <c r="AW131" i="4"/>
  <c r="AV132" i="4"/>
  <c r="AW132" i="4"/>
  <c r="AV133" i="4"/>
  <c r="AW133" i="4"/>
  <c r="AV134" i="4"/>
  <c r="AW134" i="4"/>
  <c r="AV135" i="4"/>
  <c r="AW135" i="4"/>
  <c r="AV136" i="4"/>
  <c r="AW136" i="4"/>
  <c r="AV137" i="4"/>
  <c r="AW137" i="4"/>
  <c r="AV138" i="4"/>
  <c r="AW138" i="4"/>
  <c r="AV139" i="4"/>
  <c r="AW139" i="4"/>
  <c r="AV140" i="4"/>
  <c r="AW140" i="4"/>
  <c r="AV141" i="4"/>
  <c r="AW141" i="4"/>
  <c r="AV142" i="4"/>
  <c r="AW142" i="4"/>
  <c r="AV143" i="4"/>
  <c r="AW143" i="4"/>
  <c r="AV144" i="4"/>
  <c r="AW144" i="4"/>
  <c r="AV145" i="4"/>
  <c r="AW145" i="4"/>
  <c r="AV146" i="4"/>
  <c r="AW146" i="4"/>
  <c r="AV147" i="4"/>
  <c r="AW147" i="4"/>
  <c r="AV148" i="4"/>
  <c r="AW148" i="4"/>
  <c r="AV149" i="4"/>
  <c r="AW149" i="4"/>
  <c r="AV150" i="4"/>
  <c r="AW150" i="4"/>
  <c r="AV151" i="4"/>
  <c r="AW151" i="4"/>
  <c r="AV152" i="4"/>
  <c r="AW152" i="4"/>
  <c r="AV153" i="4"/>
  <c r="AW153" i="4"/>
  <c r="AV154" i="4"/>
  <c r="AW154" i="4"/>
  <c r="AV155" i="4"/>
  <c r="AW155" i="4"/>
  <c r="AV156" i="4"/>
  <c r="AW156" i="4"/>
  <c r="AV157" i="4"/>
  <c r="AW157" i="4"/>
  <c r="AV158" i="4"/>
  <c r="AW158" i="4"/>
  <c r="AV159" i="4"/>
  <c r="AW159" i="4"/>
  <c r="AV160" i="4"/>
  <c r="AW160" i="4"/>
  <c r="AV161" i="4"/>
  <c r="AW161" i="4"/>
  <c r="AV162" i="4"/>
  <c r="AW162" i="4"/>
  <c r="AV163" i="4"/>
  <c r="AW163" i="4"/>
  <c r="AV164" i="4"/>
  <c r="AW164" i="4"/>
  <c r="AV165" i="4"/>
  <c r="AW165" i="4"/>
  <c r="AV166" i="4"/>
  <c r="AW166" i="4"/>
  <c r="AV167" i="4"/>
  <c r="AW167" i="4"/>
  <c r="AV168" i="4"/>
  <c r="AW168" i="4"/>
  <c r="AV169" i="4"/>
  <c r="AW169" i="4"/>
  <c r="AV170" i="4"/>
  <c r="AW170" i="4"/>
  <c r="AV171" i="4"/>
  <c r="AW171" i="4"/>
  <c r="AV172" i="4"/>
  <c r="AW172" i="4"/>
  <c r="AV173" i="4"/>
  <c r="AW173" i="4"/>
  <c r="AV174" i="4"/>
  <c r="AW174" i="4"/>
  <c r="AV175" i="4"/>
  <c r="AW175" i="4"/>
  <c r="AV176" i="4"/>
  <c r="AW176" i="4"/>
  <c r="AV177" i="4"/>
  <c r="AW177" i="4"/>
  <c r="AV178" i="4"/>
  <c r="AW178" i="4"/>
  <c r="AV179" i="4"/>
  <c r="AW179" i="4"/>
  <c r="AV180" i="4"/>
  <c r="AW180" i="4"/>
  <c r="AV181" i="4"/>
  <c r="AW181" i="4"/>
  <c r="AV182" i="4"/>
  <c r="AW182" i="4"/>
  <c r="AV183" i="4"/>
  <c r="AW183" i="4"/>
  <c r="AV184" i="4"/>
  <c r="AW184" i="4"/>
  <c r="AV185" i="4"/>
  <c r="AW185" i="4"/>
  <c r="AV186" i="4"/>
  <c r="AW186" i="4"/>
  <c r="AV187" i="4"/>
  <c r="AW187" i="4"/>
  <c r="AV188" i="4"/>
  <c r="AW188" i="4"/>
  <c r="AV189" i="4"/>
  <c r="AW189" i="4"/>
  <c r="AV190" i="4"/>
  <c r="AW190" i="4"/>
  <c r="AV191" i="4"/>
  <c r="AW191" i="4"/>
  <c r="AV192" i="4"/>
  <c r="AW192" i="4"/>
  <c r="AV193" i="4"/>
  <c r="AW193" i="4"/>
  <c r="AV194" i="4"/>
  <c r="AW194" i="4"/>
  <c r="AV195" i="4"/>
  <c r="AW195" i="4"/>
  <c r="AV196" i="4"/>
  <c r="AW196" i="4"/>
  <c r="AV197" i="4"/>
  <c r="AW197" i="4"/>
  <c r="AV198" i="4"/>
  <c r="AW198" i="4"/>
  <c r="AV199" i="4"/>
  <c r="AW199" i="4"/>
  <c r="AV200" i="4"/>
  <c r="AW200" i="4"/>
  <c r="AV201" i="4"/>
  <c r="AW201" i="4"/>
  <c r="AV202" i="4"/>
  <c r="AW202" i="4"/>
  <c r="AV203" i="4"/>
  <c r="AW203" i="4"/>
  <c r="AV204" i="4"/>
  <c r="AW204" i="4"/>
  <c r="AV205" i="4"/>
  <c r="AW205" i="4"/>
  <c r="AV206" i="4"/>
  <c r="AW206" i="4"/>
  <c r="AV207" i="4"/>
  <c r="AW207" i="4"/>
  <c r="AV208" i="4"/>
  <c r="AW208" i="4"/>
  <c r="AV209" i="4"/>
  <c r="AW209" i="4"/>
  <c r="AV210" i="4"/>
  <c r="AW210" i="4"/>
  <c r="AV211" i="4"/>
  <c r="AW211" i="4"/>
  <c r="AV212" i="4"/>
  <c r="AW212" i="4"/>
  <c r="AV213" i="4"/>
  <c r="AW213" i="4"/>
  <c r="AV214" i="4"/>
  <c r="AW214" i="4"/>
  <c r="AV215" i="4"/>
  <c r="AW215" i="4"/>
  <c r="AV216" i="4"/>
  <c r="AW216" i="4"/>
  <c r="AV217" i="4"/>
  <c r="AW217" i="4"/>
  <c r="AV218" i="4"/>
  <c r="AW218" i="4"/>
  <c r="AV219" i="4"/>
  <c r="AW219" i="4"/>
  <c r="AV220" i="4"/>
  <c r="AW220" i="4"/>
  <c r="AV221" i="4"/>
  <c r="AW221" i="4"/>
  <c r="AV222" i="4"/>
  <c r="AW222" i="4"/>
  <c r="AV223" i="4"/>
  <c r="AW223" i="4"/>
  <c r="AV224" i="4"/>
  <c r="AW224" i="4"/>
  <c r="AV225" i="4"/>
  <c r="AW225" i="4"/>
  <c r="AV226" i="4"/>
  <c r="AW226" i="4"/>
  <c r="AV227" i="4"/>
  <c r="AW227" i="4"/>
  <c r="AV228" i="4"/>
  <c r="AW228" i="4"/>
  <c r="AV229" i="4"/>
  <c r="AW229" i="4"/>
  <c r="AV230" i="4"/>
  <c r="AW230" i="4"/>
  <c r="AV231" i="4"/>
  <c r="AW231" i="4"/>
  <c r="AV232" i="4"/>
  <c r="AW232" i="4"/>
  <c r="AV233" i="4"/>
  <c r="AW233" i="4"/>
  <c r="AV234" i="4"/>
  <c r="AW234" i="4"/>
  <c r="AV235" i="4"/>
  <c r="AW235" i="4"/>
  <c r="AV236" i="4"/>
  <c r="AW236" i="4"/>
  <c r="AV237" i="4"/>
  <c r="AW237" i="4"/>
  <c r="AV238" i="4"/>
  <c r="AW238" i="4"/>
  <c r="AV239" i="4"/>
  <c r="AW239" i="4"/>
  <c r="AV240" i="4"/>
  <c r="AW240" i="4"/>
  <c r="AV241" i="4"/>
  <c r="AW241" i="4"/>
  <c r="AV242" i="4"/>
  <c r="AW242" i="4"/>
  <c r="AV243" i="4"/>
  <c r="AW243" i="4"/>
  <c r="AW14" i="4"/>
  <c r="AV14" i="4"/>
  <c r="AP15" i="4"/>
  <c r="AQ15" i="4"/>
  <c r="AP16" i="4"/>
  <c r="AQ16" i="4"/>
  <c r="AP17" i="4"/>
  <c r="AQ17" i="4"/>
  <c r="AP18" i="4"/>
  <c r="AQ18" i="4"/>
  <c r="AP19" i="4"/>
  <c r="AQ19" i="4"/>
  <c r="AP20" i="4"/>
  <c r="AQ20" i="4"/>
  <c r="AP21" i="4"/>
  <c r="AQ21" i="4"/>
  <c r="AP22" i="4"/>
  <c r="AQ22" i="4"/>
  <c r="AP23" i="4"/>
  <c r="AQ23" i="4"/>
  <c r="AP24" i="4"/>
  <c r="AQ24" i="4"/>
  <c r="AP25" i="4"/>
  <c r="AQ25" i="4"/>
  <c r="AP26" i="4"/>
  <c r="AQ26" i="4"/>
  <c r="AP27" i="4"/>
  <c r="AQ27" i="4"/>
  <c r="AP28" i="4"/>
  <c r="AQ28" i="4"/>
  <c r="AP29" i="4"/>
  <c r="AQ29" i="4"/>
  <c r="AP30" i="4"/>
  <c r="AQ30" i="4"/>
  <c r="AP31" i="4"/>
  <c r="AQ31" i="4"/>
  <c r="AP32" i="4"/>
  <c r="AQ32" i="4"/>
  <c r="AP33" i="4"/>
  <c r="AQ33" i="4"/>
  <c r="AP34" i="4"/>
  <c r="AQ34" i="4"/>
  <c r="AP35" i="4"/>
  <c r="AQ35" i="4"/>
  <c r="AP36" i="4"/>
  <c r="AQ36" i="4"/>
  <c r="AP37" i="4"/>
  <c r="AQ37" i="4"/>
  <c r="AP38" i="4"/>
  <c r="AQ38" i="4"/>
  <c r="AP39" i="4"/>
  <c r="AQ39" i="4"/>
  <c r="AP40" i="4"/>
  <c r="AQ40" i="4"/>
  <c r="AP41" i="4"/>
  <c r="AQ41" i="4"/>
  <c r="AP42" i="4"/>
  <c r="AQ42" i="4"/>
  <c r="AP43" i="4"/>
  <c r="AQ43" i="4"/>
  <c r="AP44" i="4"/>
  <c r="AQ44" i="4"/>
  <c r="AP45" i="4"/>
  <c r="AQ45" i="4"/>
  <c r="AP46" i="4"/>
  <c r="AQ46" i="4"/>
  <c r="AP47" i="4"/>
  <c r="AQ47" i="4"/>
  <c r="AP48" i="4"/>
  <c r="AQ48" i="4"/>
  <c r="AP49" i="4"/>
  <c r="AQ49" i="4"/>
  <c r="AP50" i="4"/>
  <c r="AQ50" i="4"/>
  <c r="AP51" i="4"/>
  <c r="AQ51" i="4"/>
  <c r="AP52" i="4"/>
  <c r="AQ52" i="4"/>
  <c r="AP53" i="4"/>
  <c r="AQ53" i="4"/>
  <c r="AP54" i="4"/>
  <c r="AQ54" i="4"/>
  <c r="AP55" i="4"/>
  <c r="AQ55" i="4"/>
  <c r="AP56" i="4"/>
  <c r="AQ56" i="4"/>
  <c r="AP57" i="4"/>
  <c r="AQ57" i="4"/>
  <c r="AP58" i="4"/>
  <c r="AQ58" i="4"/>
  <c r="AP59" i="4"/>
  <c r="AQ59" i="4"/>
  <c r="AP60" i="4"/>
  <c r="AQ60" i="4"/>
  <c r="AP61" i="4"/>
  <c r="AQ61" i="4"/>
  <c r="AP62" i="4"/>
  <c r="AQ62" i="4"/>
  <c r="AP63" i="4"/>
  <c r="AQ63" i="4"/>
  <c r="AP64" i="4"/>
  <c r="AQ64" i="4"/>
  <c r="AP65" i="4"/>
  <c r="AQ65" i="4"/>
  <c r="AP66" i="4"/>
  <c r="AQ66" i="4"/>
  <c r="AP67" i="4"/>
  <c r="AQ67" i="4"/>
  <c r="AP68" i="4"/>
  <c r="AQ68" i="4"/>
  <c r="AP69" i="4"/>
  <c r="AQ69" i="4"/>
  <c r="AP70" i="4"/>
  <c r="AQ70" i="4"/>
  <c r="AP71" i="4"/>
  <c r="AQ71" i="4"/>
  <c r="AP72" i="4"/>
  <c r="AQ72" i="4"/>
  <c r="AP73" i="4"/>
  <c r="AQ73" i="4"/>
  <c r="AP74" i="4"/>
  <c r="AQ74" i="4"/>
  <c r="AP75" i="4"/>
  <c r="AQ75" i="4"/>
  <c r="AP76" i="4"/>
  <c r="AQ76" i="4"/>
  <c r="AP77" i="4"/>
  <c r="AQ77" i="4"/>
  <c r="AP78" i="4"/>
  <c r="AQ78" i="4"/>
  <c r="AP79" i="4"/>
  <c r="AQ79" i="4"/>
  <c r="AP80" i="4"/>
  <c r="AQ80" i="4"/>
  <c r="AP81" i="4"/>
  <c r="AQ81" i="4"/>
  <c r="AP82" i="4"/>
  <c r="AQ82" i="4"/>
  <c r="AP83" i="4"/>
  <c r="AQ83" i="4"/>
  <c r="AP84" i="4"/>
  <c r="AQ84" i="4"/>
  <c r="AP85" i="4"/>
  <c r="AQ85" i="4"/>
  <c r="AP86" i="4"/>
  <c r="AQ86" i="4"/>
  <c r="AP87" i="4"/>
  <c r="AQ87" i="4"/>
  <c r="AP88" i="4"/>
  <c r="AQ88" i="4"/>
  <c r="AP89" i="4"/>
  <c r="AQ89" i="4"/>
  <c r="AP90" i="4"/>
  <c r="AQ90" i="4"/>
  <c r="AP91" i="4"/>
  <c r="AQ91" i="4"/>
  <c r="AP92" i="4"/>
  <c r="AQ92" i="4"/>
  <c r="AP93" i="4"/>
  <c r="AQ93" i="4"/>
  <c r="AP94" i="4"/>
  <c r="AQ94" i="4"/>
  <c r="AP95" i="4"/>
  <c r="AQ95" i="4"/>
  <c r="AP96" i="4"/>
  <c r="AQ96" i="4"/>
  <c r="AP97" i="4"/>
  <c r="AQ97" i="4"/>
  <c r="AP98" i="4"/>
  <c r="AQ98" i="4"/>
  <c r="AP99" i="4"/>
  <c r="AQ99" i="4"/>
  <c r="AP100" i="4"/>
  <c r="AQ100" i="4"/>
  <c r="AP101" i="4"/>
  <c r="AQ101" i="4"/>
  <c r="AP102" i="4"/>
  <c r="AQ102" i="4"/>
  <c r="AP103" i="4"/>
  <c r="AQ103" i="4"/>
  <c r="AP104" i="4"/>
  <c r="AQ104" i="4"/>
  <c r="AP105" i="4"/>
  <c r="AQ105" i="4"/>
  <c r="AP106" i="4"/>
  <c r="AQ106" i="4"/>
  <c r="AP107" i="4"/>
  <c r="AQ107" i="4"/>
  <c r="AP108" i="4"/>
  <c r="AQ108" i="4"/>
  <c r="AP109" i="4"/>
  <c r="AQ109" i="4"/>
  <c r="AP110" i="4"/>
  <c r="AQ110" i="4"/>
  <c r="AP111" i="4"/>
  <c r="AQ111" i="4"/>
  <c r="AP112" i="4"/>
  <c r="AQ112" i="4"/>
  <c r="AP113" i="4"/>
  <c r="AQ113" i="4"/>
  <c r="AP114" i="4"/>
  <c r="AQ114" i="4"/>
  <c r="AP115" i="4"/>
  <c r="AQ115" i="4"/>
  <c r="AP116" i="4"/>
  <c r="AQ116" i="4"/>
  <c r="AP117" i="4"/>
  <c r="AQ117" i="4"/>
  <c r="AP118" i="4"/>
  <c r="AQ118" i="4"/>
  <c r="AP119" i="4"/>
  <c r="AQ119" i="4"/>
  <c r="AP120" i="4"/>
  <c r="AQ120" i="4"/>
  <c r="AP121" i="4"/>
  <c r="AQ121" i="4"/>
  <c r="AP122" i="4"/>
  <c r="AQ122" i="4"/>
  <c r="AP123" i="4"/>
  <c r="AQ123" i="4"/>
  <c r="AP124" i="4"/>
  <c r="AQ124" i="4"/>
  <c r="AP125" i="4"/>
  <c r="AQ125" i="4"/>
  <c r="AP126" i="4"/>
  <c r="AQ126" i="4"/>
  <c r="AP127" i="4"/>
  <c r="AQ127" i="4"/>
  <c r="AP128" i="4"/>
  <c r="AQ128" i="4"/>
  <c r="AP129" i="4"/>
  <c r="AQ129" i="4"/>
  <c r="AP130" i="4"/>
  <c r="AQ130" i="4"/>
  <c r="AP131" i="4"/>
  <c r="AQ131" i="4"/>
  <c r="AP132" i="4"/>
  <c r="AQ132" i="4"/>
  <c r="AP133" i="4"/>
  <c r="AQ133" i="4"/>
  <c r="AP134" i="4"/>
  <c r="AQ134" i="4"/>
  <c r="AP135" i="4"/>
  <c r="AQ135" i="4"/>
  <c r="AP136" i="4"/>
  <c r="AQ136" i="4"/>
  <c r="AP137" i="4"/>
  <c r="AQ137" i="4"/>
  <c r="AP138" i="4"/>
  <c r="AQ138" i="4"/>
  <c r="AP139" i="4"/>
  <c r="AQ139" i="4"/>
  <c r="AP140" i="4"/>
  <c r="AQ140" i="4"/>
  <c r="AP141" i="4"/>
  <c r="AQ141" i="4"/>
  <c r="AP142" i="4"/>
  <c r="AQ142" i="4"/>
  <c r="AP143" i="4"/>
  <c r="AQ143" i="4"/>
  <c r="AP144" i="4"/>
  <c r="AQ144" i="4"/>
  <c r="AP145" i="4"/>
  <c r="AQ145" i="4"/>
  <c r="AP146" i="4"/>
  <c r="AQ146" i="4"/>
  <c r="AP147" i="4"/>
  <c r="AQ147" i="4"/>
  <c r="AP148" i="4"/>
  <c r="AQ148" i="4"/>
  <c r="AP149" i="4"/>
  <c r="AQ149" i="4"/>
  <c r="AP150" i="4"/>
  <c r="AQ150" i="4"/>
  <c r="AP151" i="4"/>
  <c r="AQ151" i="4"/>
  <c r="AP152" i="4"/>
  <c r="AQ152" i="4"/>
  <c r="AP153" i="4"/>
  <c r="AQ153" i="4"/>
  <c r="AP154" i="4"/>
  <c r="AQ154" i="4"/>
  <c r="AP155" i="4"/>
  <c r="AQ155" i="4"/>
  <c r="AP156" i="4"/>
  <c r="AQ156" i="4"/>
  <c r="AP157" i="4"/>
  <c r="AQ157" i="4"/>
  <c r="AP158" i="4"/>
  <c r="AQ158" i="4"/>
  <c r="AP159" i="4"/>
  <c r="AQ159" i="4"/>
  <c r="AP160" i="4"/>
  <c r="AQ160" i="4"/>
  <c r="AP161" i="4"/>
  <c r="AQ161" i="4"/>
  <c r="AP162" i="4"/>
  <c r="AQ162" i="4"/>
  <c r="AP163" i="4"/>
  <c r="AQ163" i="4"/>
  <c r="AP164" i="4"/>
  <c r="AQ164" i="4"/>
  <c r="AP165" i="4"/>
  <c r="AQ165" i="4"/>
  <c r="AP166" i="4"/>
  <c r="AQ166" i="4"/>
  <c r="AP167" i="4"/>
  <c r="AQ167" i="4"/>
  <c r="AP168" i="4"/>
  <c r="AQ168" i="4"/>
  <c r="AP169" i="4"/>
  <c r="AQ169" i="4"/>
  <c r="AP170" i="4"/>
  <c r="AQ170" i="4"/>
  <c r="AP171" i="4"/>
  <c r="AQ171" i="4"/>
  <c r="AP172" i="4"/>
  <c r="AQ172" i="4"/>
  <c r="AP173" i="4"/>
  <c r="AQ173" i="4"/>
  <c r="AP174" i="4"/>
  <c r="AQ174" i="4"/>
  <c r="AP175" i="4"/>
  <c r="AQ175" i="4"/>
  <c r="AP176" i="4"/>
  <c r="AQ176" i="4"/>
  <c r="AP177" i="4"/>
  <c r="AQ177" i="4"/>
  <c r="AP178" i="4"/>
  <c r="AQ178" i="4"/>
  <c r="AP179" i="4"/>
  <c r="AQ179" i="4"/>
  <c r="AP180" i="4"/>
  <c r="AQ180" i="4"/>
  <c r="AP181" i="4"/>
  <c r="AQ181" i="4"/>
  <c r="AP182" i="4"/>
  <c r="AQ182" i="4"/>
  <c r="AP183" i="4"/>
  <c r="AQ183" i="4"/>
  <c r="AP184" i="4"/>
  <c r="AQ184" i="4"/>
  <c r="AP185" i="4"/>
  <c r="AQ185" i="4"/>
  <c r="AP186" i="4"/>
  <c r="AQ186" i="4"/>
  <c r="AP187" i="4"/>
  <c r="AQ187" i="4"/>
  <c r="AP188" i="4"/>
  <c r="AQ188" i="4"/>
  <c r="AP189" i="4"/>
  <c r="AQ189" i="4"/>
  <c r="AP190" i="4"/>
  <c r="AQ190" i="4"/>
  <c r="AP191" i="4"/>
  <c r="AQ191" i="4"/>
  <c r="AP192" i="4"/>
  <c r="AQ192" i="4"/>
  <c r="AP193" i="4"/>
  <c r="AQ193" i="4"/>
  <c r="AP194" i="4"/>
  <c r="AQ194" i="4"/>
  <c r="AP195" i="4"/>
  <c r="AQ195" i="4"/>
  <c r="AP196" i="4"/>
  <c r="AQ196" i="4"/>
  <c r="AP197" i="4"/>
  <c r="AQ197" i="4"/>
  <c r="AP198" i="4"/>
  <c r="AQ198" i="4"/>
  <c r="AP199" i="4"/>
  <c r="AQ199" i="4"/>
  <c r="AP200" i="4"/>
  <c r="AQ200" i="4"/>
  <c r="AP201" i="4"/>
  <c r="AQ201" i="4"/>
  <c r="AP202" i="4"/>
  <c r="AQ202" i="4"/>
  <c r="AP203" i="4"/>
  <c r="AQ203" i="4"/>
  <c r="AP204" i="4"/>
  <c r="AQ204" i="4"/>
  <c r="AP205" i="4"/>
  <c r="AQ205" i="4"/>
  <c r="AP206" i="4"/>
  <c r="AQ206" i="4"/>
  <c r="AP207" i="4"/>
  <c r="AQ207" i="4"/>
  <c r="AP208" i="4"/>
  <c r="AQ208" i="4"/>
  <c r="AP209" i="4"/>
  <c r="AQ209" i="4"/>
  <c r="AP210" i="4"/>
  <c r="AQ210" i="4"/>
  <c r="AP211" i="4"/>
  <c r="AQ211" i="4"/>
  <c r="AP212" i="4"/>
  <c r="AQ212" i="4"/>
  <c r="AP213" i="4"/>
  <c r="AQ213" i="4"/>
  <c r="AP214" i="4"/>
  <c r="AQ214" i="4"/>
  <c r="AP215" i="4"/>
  <c r="AQ215" i="4"/>
  <c r="AP216" i="4"/>
  <c r="AQ216" i="4"/>
  <c r="AP217" i="4"/>
  <c r="AQ217" i="4"/>
  <c r="AP218" i="4"/>
  <c r="AQ218" i="4"/>
  <c r="AP219" i="4"/>
  <c r="AQ219" i="4"/>
  <c r="AP220" i="4"/>
  <c r="AQ220" i="4"/>
  <c r="AP221" i="4"/>
  <c r="AQ221" i="4"/>
  <c r="AP222" i="4"/>
  <c r="AQ222" i="4"/>
  <c r="AP223" i="4"/>
  <c r="AQ223" i="4"/>
  <c r="AP224" i="4"/>
  <c r="AQ224" i="4"/>
  <c r="AP225" i="4"/>
  <c r="AQ225" i="4"/>
  <c r="AP226" i="4"/>
  <c r="AQ226" i="4"/>
  <c r="AP227" i="4"/>
  <c r="AQ227" i="4"/>
  <c r="AP228" i="4"/>
  <c r="AQ228" i="4"/>
  <c r="AP229" i="4"/>
  <c r="AQ229" i="4"/>
  <c r="AP230" i="4"/>
  <c r="AQ230" i="4"/>
  <c r="AP231" i="4"/>
  <c r="AQ231" i="4"/>
  <c r="AP232" i="4"/>
  <c r="AQ232" i="4"/>
  <c r="AP233" i="4"/>
  <c r="AQ233" i="4"/>
  <c r="AP234" i="4"/>
  <c r="AQ234" i="4"/>
  <c r="AP235" i="4"/>
  <c r="AQ235" i="4"/>
  <c r="AP236" i="4"/>
  <c r="AQ236" i="4"/>
  <c r="AP237" i="4"/>
  <c r="AQ237" i="4"/>
  <c r="AP238" i="4"/>
  <c r="AQ238" i="4"/>
  <c r="AP239" i="4"/>
  <c r="AQ239" i="4"/>
  <c r="AP240" i="4"/>
  <c r="AQ240" i="4"/>
  <c r="AP241" i="4"/>
  <c r="AQ241" i="4"/>
  <c r="AP242" i="4"/>
  <c r="AQ242" i="4"/>
  <c r="AP243" i="4"/>
  <c r="AQ243" i="4"/>
  <c r="AQ14" i="4"/>
  <c r="AP14" i="4"/>
  <c r="T248" i="5" l="1"/>
  <c r="Z236" i="6"/>
  <c r="T239" i="5"/>
  <c r="Z235" i="6"/>
  <c r="T238" i="5"/>
  <c r="Z234" i="6"/>
  <c r="T237" i="5"/>
  <c r="Z233" i="6"/>
  <c r="T236" i="5"/>
  <c r="Z232" i="6"/>
  <c r="T235" i="5"/>
  <c r="Z243" i="6"/>
  <c r="T246" i="5"/>
  <c r="T247" i="5"/>
  <c r="Z244" i="6"/>
  <c r="Z246" i="6"/>
  <c r="T249" i="5"/>
  <c r="Z247" i="6"/>
  <c r="T250" i="5"/>
  <c r="Z242" i="6"/>
  <c r="T245" i="5"/>
  <c r="Z241" i="6"/>
  <c r="T244" i="5"/>
  <c r="Z240" i="6"/>
  <c r="T243" i="5"/>
  <c r="Z239" i="6"/>
  <c r="T242" i="5"/>
  <c r="Z238" i="6"/>
  <c r="T241" i="5"/>
  <c r="T240" i="5"/>
  <c r="Z237" i="6"/>
  <c r="CH7" i="4"/>
  <c r="BD12" i="4"/>
  <c r="AR12" i="4"/>
  <c r="BG8" i="4"/>
  <c r="BG7" i="4"/>
  <c r="BG9" i="4"/>
  <c r="BE8" i="4"/>
  <c r="BE7" i="4"/>
  <c r="BE9" i="4"/>
  <c r="BE12" i="4"/>
  <c r="BG12" i="4"/>
  <c r="BG11" i="4"/>
  <c r="BE11" i="4"/>
  <c r="BG10" i="4"/>
  <c r="BE10" i="4"/>
  <c r="BD11" i="4"/>
  <c r="CH6" i="4"/>
  <c r="CK7" i="4"/>
  <c r="CZ12" i="4"/>
  <c r="BD10" i="4"/>
  <c r="AR11" i="4"/>
  <c r="BD9" i="4"/>
  <c r="CZ11" i="4"/>
  <c r="AU10" i="4"/>
  <c r="AS10" i="4"/>
  <c r="AU8" i="4"/>
  <c r="AU7" i="4"/>
  <c r="AU9" i="4"/>
  <c r="AS8" i="4"/>
  <c r="AS7" i="4"/>
  <c r="AU6" i="4"/>
  <c r="AS6" i="4"/>
  <c r="AS9" i="4"/>
  <c r="AU12" i="4"/>
  <c r="AS12" i="4"/>
  <c r="AU11" i="4"/>
  <c r="AS11" i="4"/>
  <c r="BD8" i="4"/>
  <c r="DC12" i="4"/>
  <c r="DA12" i="4"/>
  <c r="DA9" i="4"/>
  <c r="DC11" i="4"/>
  <c r="DA10" i="4"/>
  <c r="DA11" i="4"/>
  <c r="DC7" i="4"/>
  <c r="DA8" i="4"/>
  <c r="DA7" i="4"/>
  <c r="AR10" i="4"/>
  <c r="BD7" i="4"/>
  <c r="BP12" i="4"/>
  <c r="CZ10" i="4"/>
  <c r="AR9" i="4"/>
  <c r="BP11" i="4"/>
  <c r="CZ9" i="4"/>
  <c r="BQ9" i="4"/>
  <c r="BQ11" i="4"/>
  <c r="BS12" i="4"/>
  <c r="BQ12" i="4"/>
  <c r="BQ7" i="4"/>
  <c r="BQ8" i="4"/>
  <c r="BS11" i="4"/>
  <c r="BS9" i="4"/>
  <c r="BS10" i="4"/>
  <c r="BQ10" i="4"/>
  <c r="AR8" i="4"/>
  <c r="BP10" i="4"/>
  <c r="BV12" i="4"/>
  <c r="CZ8" i="4"/>
  <c r="AR7" i="4"/>
  <c r="BP9" i="4"/>
  <c r="BV11" i="4"/>
  <c r="CZ7" i="4"/>
  <c r="BY6" i="4"/>
  <c r="BY12" i="4"/>
  <c r="BW12" i="4"/>
  <c r="BW6" i="4"/>
  <c r="BY11" i="4"/>
  <c r="BW8" i="4"/>
  <c r="BW11" i="4"/>
  <c r="BW9" i="4"/>
  <c r="BW7" i="4"/>
  <c r="BY10" i="4"/>
  <c r="BW10" i="4"/>
  <c r="BY9" i="4"/>
  <c r="BY8" i="4"/>
  <c r="BY7" i="4"/>
  <c r="AR6" i="4"/>
  <c r="BJ12" i="4"/>
  <c r="BP8" i="4"/>
  <c r="BV10" i="4"/>
  <c r="CN12" i="4"/>
  <c r="BJ11" i="4"/>
  <c r="BP7" i="4"/>
  <c r="BV9" i="4"/>
  <c r="CN11" i="4"/>
  <c r="BM8" i="4"/>
  <c r="BM7" i="4"/>
  <c r="BM9" i="4"/>
  <c r="BK8" i="4"/>
  <c r="BK7" i="4"/>
  <c r="BK9" i="4"/>
  <c r="BM12" i="4"/>
  <c r="BK12" i="4"/>
  <c r="BM11" i="4"/>
  <c r="BK11" i="4"/>
  <c r="BK10" i="4"/>
  <c r="BM10" i="4"/>
  <c r="CQ6" i="4"/>
  <c r="CQ11" i="4"/>
  <c r="CO6" i="4"/>
  <c r="CQ10" i="4"/>
  <c r="CO11" i="4"/>
  <c r="CQ7" i="4"/>
  <c r="CO12" i="4"/>
  <c r="CO10" i="4"/>
  <c r="CQ9" i="4"/>
  <c r="CQ8" i="4"/>
  <c r="CO7" i="4"/>
  <c r="CO8" i="4"/>
  <c r="CO9" i="4"/>
  <c r="CQ12" i="4"/>
  <c r="AL11" i="4"/>
  <c r="BJ10" i="4"/>
  <c r="BV8" i="4"/>
  <c r="CN10" i="4"/>
  <c r="AO11" i="4"/>
  <c r="AM11" i="4"/>
  <c r="AL8" i="4"/>
  <c r="AO10" i="4"/>
  <c r="AM8" i="4"/>
  <c r="AL7" i="4"/>
  <c r="AL6" i="4"/>
  <c r="AM10" i="4"/>
  <c r="AO9" i="4"/>
  <c r="AM7" i="4"/>
  <c r="AM9" i="4"/>
  <c r="AM6" i="4"/>
  <c r="AO12" i="4"/>
  <c r="AM12" i="4"/>
  <c r="AL10" i="4"/>
  <c r="BJ9" i="4"/>
  <c r="BV7" i="4"/>
  <c r="CN9" i="4"/>
  <c r="AL12" i="4"/>
  <c r="AL9" i="4"/>
  <c r="BJ8" i="4"/>
  <c r="BV6" i="4"/>
  <c r="CH12" i="4"/>
  <c r="CN8" i="4"/>
  <c r="AO8" i="4"/>
  <c r="BJ7" i="4"/>
  <c r="CH11" i="4"/>
  <c r="CN7" i="4"/>
  <c r="CK12" i="4"/>
  <c r="CI12" i="4"/>
  <c r="CK6" i="4"/>
  <c r="CI9" i="4"/>
  <c r="CI6" i="4"/>
  <c r="CK11" i="4"/>
  <c r="CI11" i="4"/>
  <c r="CI10" i="4"/>
  <c r="CI8" i="4"/>
  <c r="CI7" i="4"/>
  <c r="CK10" i="4"/>
  <c r="CK9" i="4"/>
  <c r="CH8" i="4"/>
  <c r="AO7" i="4"/>
  <c r="CH10" i="4"/>
  <c r="CN6" i="4"/>
  <c r="AO6" i="4"/>
  <c r="CH9" i="4"/>
  <c r="J243" i="6" l="1"/>
  <c r="J246" i="6"/>
  <c r="J234" i="6"/>
  <c r="J239" i="6"/>
  <c r="J236" i="6"/>
  <c r="J237" i="6"/>
  <c r="J245" i="6"/>
  <c r="J60" i="6"/>
  <c r="J233" i="6"/>
  <c r="J238" i="6"/>
  <c r="J242" i="6"/>
  <c r="J232" i="6"/>
  <c r="J244" i="6"/>
  <c r="J223" i="6"/>
  <c r="J235" i="6"/>
  <c r="J247" i="6"/>
  <c r="J240" i="6"/>
  <c r="J241" i="6"/>
  <c r="AX251" i="4"/>
  <c r="AX252" i="4"/>
  <c r="AX253" i="4"/>
  <c r="AX254" i="4"/>
  <c r="AX255" i="4"/>
  <c r="AX256" i="4"/>
  <c r="AX257" i="4"/>
  <c r="AX258" i="4"/>
  <c r="AX259" i="4"/>
  <c r="AL247" i="4"/>
  <c r="AL248" i="4"/>
  <c r="AL249" i="4"/>
  <c r="AL250" i="4"/>
  <c r="AL251" i="4"/>
  <c r="AL252" i="4"/>
  <c r="AL253" i="4"/>
  <c r="AL255" i="4"/>
  <c r="AL256" i="4"/>
  <c r="AX247" i="4"/>
  <c r="AL257" i="4"/>
  <c r="AX248" i="4"/>
  <c r="AL258" i="4"/>
  <c r="AX249" i="4"/>
  <c r="AL259" i="4"/>
  <c r="AX250" i="4"/>
  <c r="AL254" i="4"/>
  <c r="Z257" i="4"/>
  <c r="EP254" i="4"/>
  <c r="AR253" i="4"/>
  <c r="Z249" i="4"/>
  <c r="FB256" i="4"/>
  <c r="EJ254" i="4"/>
  <c r="AF253" i="4"/>
  <c r="FB248" i="4"/>
  <c r="EV256" i="4"/>
  <c r="ED254" i="4"/>
  <c r="T253" i="4"/>
  <c r="EV248" i="4"/>
  <c r="EP256" i="4"/>
  <c r="DX254" i="4"/>
  <c r="Z253" i="4"/>
  <c r="EP248" i="4"/>
  <c r="EJ256" i="4"/>
  <c r="DR254" i="4"/>
  <c r="EJ248" i="4"/>
  <c r="ED256" i="4"/>
  <c r="CB254" i="4"/>
  <c r="CB252" i="4"/>
  <c r="ED248" i="4"/>
  <c r="DX256" i="4"/>
  <c r="DF254" i="4"/>
  <c r="DF252" i="4"/>
  <c r="DX248" i="4"/>
  <c r="DF256" i="4"/>
  <c r="CZ254" i="4"/>
  <c r="CZ252" i="4"/>
  <c r="DF248" i="4"/>
  <c r="CH254" i="4"/>
  <c r="CH252" i="4"/>
  <c r="FB255" i="4"/>
  <c r="BV254" i="4"/>
  <c r="BV252" i="4"/>
  <c r="FB247" i="4"/>
  <c r="EV255" i="4"/>
  <c r="BP254" i="4"/>
  <c r="BP252" i="4"/>
  <c r="EV247" i="4"/>
  <c r="EP257" i="4"/>
  <c r="Z255" i="4"/>
  <c r="BV253" i="4"/>
  <c r="EP249" i="4"/>
  <c r="Z247" i="4"/>
  <c r="CN259" i="4"/>
  <c r="CN254" i="4"/>
  <c r="BP250" i="4"/>
  <c r="CZ259" i="4"/>
  <c r="BD254" i="4"/>
  <c r="BD250" i="4"/>
  <c r="BV259" i="4"/>
  <c r="BJ254" i="4"/>
  <c r="AR250" i="4"/>
  <c r="FB258" i="4"/>
  <c r="AR254" i="4"/>
  <c r="FB249" i="4"/>
  <c r="BP258" i="4"/>
  <c r="AF254" i="4"/>
  <c r="EV249" i="4"/>
  <c r="BD258" i="4"/>
  <c r="T254" i="4"/>
  <c r="EJ249" i="4"/>
  <c r="AR258" i="4"/>
  <c r="Z254" i="4"/>
  <c r="ED249" i="4"/>
  <c r="FB257" i="4"/>
  <c r="EP253" i="4"/>
  <c r="AF249" i="4"/>
  <c r="EV257" i="4"/>
  <c r="EJ253" i="4"/>
  <c r="CB248" i="4"/>
  <c r="EJ257" i="4"/>
  <c r="ED253" i="4"/>
  <c r="EP247" i="4"/>
  <c r="ED257" i="4"/>
  <c r="DX253" i="4"/>
  <c r="EJ247" i="4"/>
  <c r="AF257" i="4"/>
  <c r="DR253" i="4"/>
  <c r="ED247" i="4"/>
  <c r="ED255" i="4"/>
  <c r="CZ253" i="4"/>
  <c r="DF247" i="4"/>
  <c r="DF255" i="4"/>
  <c r="BJ253" i="4"/>
  <c r="BV247" i="4"/>
  <c r="CZ255" i="4"/>
  <c r="BD252" i="4"/>
  <c r="BJ247" i="4"/>
  <c r="CH255" i="4"/>
  <c r="BJ252" i="4"/>
  <c r="AR247" i="4"/>
  <c r="BV255" i="4"/>
  <c r="AR252" i="4"/>
  <c r="AF247" i="4"/>
  <c r="BD255" i="4"/>
  <c r="AF252" i="4"/>
  <c r="T247" i="4"/>
  <c r="BJ255" i="4"/>
  <c r="T252" i="4"/>
  <c r="AF255" i="4"/>
  <c r="T255" i="4"/>
  <c r="CN251" i="4"/>
  <c r="CZ251" i="4"/>
  <c r="AR255" i="4"/>
  <c r="FB254" i="4"/>
  <c r="EV254" i="4"/>
  <c r="CB253" i="4"/>
  <c r="DF253" i="4"/>
  <c r="CN253" i="4"/>
  <c r="CH253" i="4"/>
  <c r="BP253" i="4"/>
  <c r="BD253" i="4"/>
  <c r="CN252" i="4"/>
  <c r="Z252" i="4"/>
  <c r="BV251" i="4"/>
  <c r="FB250" i="4"/>
  <c r="DX247" i="4"/>
  <c r="CZ247" i="4"/>
  <c r="CH247" i="4"/>
  <c r="BD247" i="4"/>
  <c r="CB256" i="4"/>
  <c r="EP255" i="4"/>
  <c r="EJ255" i="4"/>
  <c r="DX255" i="4"/>
  <c r="CB255" i="4"/>
  <c r="DL257" i="4"/>
  <c r="DL259" i="4"/>
  <c r="DL248" i="4"/>
  <c r="DR255" i="4"/>
  <c r="CN255" i="4"/>
  <c r="DR247" i="4"/>
  <c r="DL246" i="4"/>
  <c r="CB247" i="4"/>
  <c r="CN247" i="4"/>
  <c r="DL255" i="4"/>
  <c r="DL251" i="4"/>
  <c r="DL249" i="4"/>
  <c r="DL256" i="4"/>
  <c r="DL258" i="4"/>
  <c r="DL252" i="4"/>
  <c r="DL244" i="4"/>
  <c r="DL245" i="4"/>
  <c r="DL254" i="4"/>
  <c r="CH251" i="4"/>
  <c r="EP258" i="4"/>
  <c r="CN249" i="4"/>
  <c r="AR249" i="4"/>
  <c r="DR250" i="4"/>
  <c r="BJ250" i="4"/>
  <c r="DR257" i="4"/>
  <c r="BP248" i="4"/>
  <c r="EP252" i="4"/>
  <c r="Z248" i="4"/>
  <c r="T249" i="4"/>
  <c r="CN256" i="4"/>
  <c r="EJ259" i="4"/>
  <c r="DR251" i="4"/>
  <c r="BP259" i="4"/>
  <c r="EP250" i="4"/>
  <c r="CB258" i="4"/>
  <c r="CN250" i="4"/>
  <c r="DR249" i="4"/>
  <c r="CZ257" i="4"/>
  <c r="BP249" i="4"/>
  <c r="CN248" i="4"/>
  <c r="BD256" i="4"/>
  <c r="BP251" i="4"/>
  <c r="EJ258" i="4"/>
  <c r="EJ251" i="4"/>
  <c r="BP257" i="4"/>
  <c r="CB257" i="4"/>
  <c r="CB250" i="4"/>
  <c r="CB259" i="4"/>
  <c r="BD259" i="4"/>
  <c r="CZ256" i="4"/>
  <c r="CZ249" i="4"/>
  <c r="CZ258" i="4"/>
  <c r="T257" i="4"/>
  <c r="BD251" i="4"/>
  <c r="EJ250" i="4"/>
  <c r="BD248" i="4"/>
  <c r="BD257" i="4"/>
  <c r="DL253" i="4"/>
  <c r="BJ259" i="4"/>
  <c r="CB249" i="4"/>
  <c r="EJ252" i="4"/>
  <c r="T258" i="4"/>
  <c r="CZ248" i="4"/>
  <c r="ED259" i="4"/>
  <c r="CB251" i="4"/>
  <c r="DX249" i="4"/>
  <c r="BJ251" i="4"/>
  <c r="FB259" i="4"/>
  <c r="DF258" i="4"/>
  <c r="CZ250" i="4"/>
  <c r="T250" i="4"/>
  <c r="ED258" i="4"/>
  <c r="CH257" i="4"/>
  <c r="BD249" i="4"/>
  <c r="BV250" i="4"/>
  <c r="AR259" i="4"/>
  <c r="DF257" i="4"/>
  <c r="BJ256" i="4"/>
  <c r="DL247" i="4"/>
  <c r="Z258" i="4"/>
  <c r="CH256" i="4"/>
  <c r="FB252" i="4"/>
  <c r="DF259" i="4"/>
  <c r="AR251" i="4"/>
  <c r="FB251" i="4"/>
  <c r="ED251" i="4"/>
  <c r="CH258" i="4"/>
  <c r="Z250" i="4"/>
  <c r="ED250" i="4"/>
  <c r="DF250" i="4"/>
  <c r="BJ257" i="4"/>
  <c r="DF249" i="4"/>
  <c r="CH249" i="4"/>
  <c r="T256" i="4"/>
  <c r="CH248" i="4"/>
  <c r="BJ248" i="4"/>
  <c r="FB253" i="4"/>
  <c r="DL250" i="4"/>
  <c r="EV259" i="4"/>
  <c r="ED252" i="4"/>
  <c r="DX258" i="4"/>
  <c r="DX259" i="4"/>
  <c r="DF251" i="4"/>
  <c r="T259" i="4"/>
  <c r="BV256" i="4"/>
  <c r="BV257" i="4"/>
  <c r="CH250" i="4"/>
  <c r="T248" i="4"/>
  <c r="T251" i="4"/>
  <c r="EV251" i="4"/>
  <c r="AR256" i="4"/>
  <c r="BJ249" i="4"/>
  <c r="Z259" i="4"/>
  <c r="DX250" i="4"/>
  <c r="EV252" i="4"/>
  <c r="Z251" i="4"/>
  <c r="BV248" i="4"/>
  <c r="DX251" i="4"/>
  <c r="EP259" i="4"/>
  <c r="BV249" i="4"/>
  <c r="BV258" i="4"/>
  <c r="AR257" i="4"/>
  <c r="EV258" i="4"/>
  <c r="CN257" i="4"/>
  <c r="Z256" i="4"/>
  <c r="CH259" i="4"/>
  <c r="DX257" i="4"/>
  <c r="BP256" i="4"/>
  <c r="DR259" i="4"/>
  <c r="EV253" i="4"/>
  <c r="BJ258" i="4"/>
  <c r="EV250" i="4"/>
  <c r="CN258" i="4"/>
  <c r="DX252" i="4"/>
  <c r="AF259" i="4"/>
  <c r="BP255" i="4"/>
  <c r="AF258" i="4"/>
  <c r="DR252" i="4"/>
  <c r="DR248" i="4"/>
  <c r="AF251" i="4"/>
  <c r="AF248" i="4"/>
  <c r="AF256" i="4"/>
  <c r="AF250" i="4"/>
  <c r="BP247" i="4"/>
  <c r="DR256" i="4"/>
  <c r="DF246" i="4"/>
  <c r="AL246" i="4"/>
  <c r="CN246" i="4"/>
  <c r="CZ246" i="4"/>
  <c r="CH246" i="4"/>
  <c r="BV246" i="4"/>
  <c r="BP246" i="4"/>
  <c r="BD246" i="4"/>
  <c r="BJ246" i="4"/>
  <c r="AR246" i="4"/>
  <c r="AX246" i="4"/>
  <c r="AF246" i="4"/>
  <c r="T246" i="4"/>
  <c r="DX246" i="4"/>
  <c r="FB246" i="4"/>
  <c r="EV246" i="4"/>
  <c r="EJ246" i="4"/>
  <c r="ED246" i="4"/>
  <c r="DR246" i="4"/>
  <c r="CB246" i="4"/>
  <c r="Z246" i="4"/>
  <c r="EP246" i="4"/>
  <c r="AR244" i="4" l="1"/>
  <c r="K235" i="5" s="1"/>
  <c r="EJ245" i="4"/>
  <c r="AA236" i="5" s="1"/>
  <c r="BD245" i="4"/>
  <c r="M236" i="5" s="1"/>
  <c r="CN245" i="4"/>
  <c r="Y233" i="6" s="1"/>
  <c r="BV245" i="4"/>
  <c r="V233" i="6" s="1"/>
  <c r="AF245" i="4"/>
  <c r="I236" i="5" s="1"/>
  <c r="T244" i="4"/>
  <c r="M232" i="6" s="1"/>
  <c r="BJ244" i="4"/>
  <c r="T232" i="6" s="1"/>
  <c r="CZ244" i="4"/>
  <c r="AA232" i="6" s="1"/>
  <c r="CB244" i="4"/>
  <c r="Q235" i="5" s="1"/>
  <c r="ED244" i="4"/>
  <c r="Z235" i="5" s="1"/>
  <c r="FB244" i="4"/>
  <c r="AD235" i="5" s="1"/>
  <c r="BP245" i="4"/>
  <c r="O236" i="5" s="1"/>
  <c r="AX245" i="4"/>
  <c r="L236" i="5" s="1"/>
  <c r="ED245" i="4"/>
  <c r="Z236" i="5" s="1"/>
  <c r="FB245" i="4"/>
  <c r="AD236" i="5" s="1"/>
  <c r="CZ245" i="4"/>
  <c r="AA233" i="6" s="1"/>
  <c r="CB245" i="4"/>
  <c r="W233" i="6" s="1"/>
  <c r="T245" i="4"/>
  <c r="M233" i="6" s="1"/>
  <c r="BJ245" i="4"/>
  <c r="T233" i="6" s="1"/>
  <c r="CN244" i="4"/>
  <c r="Y232" i="6" s="1"/>
  <c r="CH244" i="4"/>
  <c r="X232" i="6" s="1"/>
  <c r="DF244" i="4"/>
  <c r="V235" i="5" s="1"/>
  <c r="Z244" i="4"/>
  <c r="H235" i="5" s="1"/>
  <c r="EV244" i="4"/>
  <c r="AI232" i="6" s="1"/>
  <c r="DR245" i="4"/>
  <c r="AD233" i="6" s="1"/>
  <c r="EP245" i="4"/>
  <c r="AH233" i="6" s="1"/>
  <c r="AL245" i="4"/>
  <c r="P233" i="6" s="1"/>
  <c r="AF244" i="4"/>
  <c r="O232" i="6" s="1"/>
  <c r="BD244" i="4"/>
  <c r="S232" i="6" s="1"/>
  <c r="AL244" i="4"/>
  <c r="P232" i="6" s="1"/>
  <c r="DR244" i="4"/>
  <c r="X235" i="5" s="1"/>
  <c r="EJ244" i="4"/>
  <c r="AA235" i="5" s="1"/>
  <c r="EV245" i="4"/>
  <c r="AI233" i="6" s="1"/>
  <c r="CH245" i="4"/>
  <c r="R236" i="5" s="1"/>
  <c r="DF245" i="4"/>
  <c r="V236" i="5" s="1"/>
  <c r="Z245" i="4"/>
  <c r="H236" i="5" s="1"/>
  <c r="AR245" i="4"/>
  <c r="K236" i="5" s="1"/>
  <c r="BP244" i="4"/>
  <c r="O235" i="5" s="1"/>
  <c r="AX244" i="4"/>
  <c r="R232" i="6" s="1"/>
  <c r="BV244" i="4"/>
  <c r="P235" i="5" s="1"/>
  <c r="EP244" i="4"/>
  <c r="AB235" i="5" s="1"/>
  <c r="O250" i="5"/>
  <c r="U247" i="6"/>
  <c r="AG243" i="6"/>
  <c r="AA246" i="5"/>
  <c r="U235" i="6"/>
  <c r="O238" i="5"/>
  <c r="N248" i="5"/>
  <c r="T245" i="6"/>
  <c r="W237" i="6"/>
  <c r="Q240" i="5"/>
  <c r="X242" i="5"/>
  <c r="AD239" i="6"/>
  <c r="I241" i="5"/>
  <c r="O238" i="6"/>
  <c r="V241" i="5"/>
  <c r="AB238" i="6"/>
  <c r="N250" i="5"/>
  <c r="T247" i="6"/>
  <c r="AG247" i="6"/>
  <c r="AA250" i="5"/>
  <c r="AC232" i="6"/>
  <c r="W235" i="5"/>
  <c r="Q238" i="5"/>
  <c r="W235" i="6"/>
  <c r="AA237" i="5"/>
  <c r="AG234" i="6"/>
  <c r="AI234" i="6"/>
  <c r="AC237" i="5"/>
  <c r="AD237" i="5"/>
  <c r="AJ234" i="6"/>
  <c r="O244" i="6"/>
  <c r="I247" i="5"/>
  <c r="Y242" i="5"/>
  <c r="AE239" i="6"/>
  <c r="Z241" i="5"/>
  <c r="AF238" i="6"/>
  <c r="Y244" i="6"/>
  <c r="S247" i="5"/>
  <c r="W243" i="5"/>
  <c r="AC240" i="6"/>
  <c r="W237" i="5"/>
  <c r="AC234" i="6"/>
  <c r="AC245" i="6"/>
  <c r="W248" i="5"/>
  <c r="O236" i="6"/>
  <c r="I239" i="5"/>
  <c r="V236" i="6"/>
  <c r="P239" i="5"/>
  <c r="H241" i="5"/>
  <c r="N238" i="6"/>
  <c r="W244" i="5"/>
  <c r="AC241" i="6"/>
  <c r="M237" i="6"/>
  <c r="G240" i="5"/>
  <c r="AC246" i="6"/>
  <c r="W249" i="5"/>
  <c r="I242" i="5"/>
  <c r="O239" i="6"/>
  <c r="AC243" i="5"/>
  <c r="AI240" i="6"/>
  <c r="Z242" i="5"/>
  <c r="AF239" i="6"/>
  <c r="S236" i="6"/>
  <c r="M239" i="5"/>
  <c r="AH240" i="6"/>
  <c r="AB243" i="5"/>
  <c r="AD236" i="6"/>
  <c r="X239" i="5"/>
  <c r="Y241" i="5"/>
  <c r="AE238" i="6"/>
  <c r="AJ239" i="6"/>
  <c r="AD242" i="5"/>
  <c r="AG238" i="6"/>
  <c r="AA241" i="5"/>
  <c r="U236" i="6"/>
  <c r="O239" i="5"/>
  <c r="AD243" i="6"/>
  <c r="X246" i="5"/>
  <c r="X243" i="5"/>
  <c r="AD240" i="6"/>
  <c r="N247" i="6"/>
  <c r="H250" i="5"/>
  <c r="K242" i="5"/>
  <c r="Q239" i="6"/>
  <c r="S239" i="6"/>
  <c r="M242" i="5"/>
  <c r="AD245" i="6"/>
  <c r="X248" i="5"/>
  <c r="S245" i="6"/>
  <c r="M248" i="5"/>
  <c r="I249" i="5"/>
  <c r="O246" i="6"/>
  <c r="T237" i="6"/>
  <c r="N240" i="5"/>
  <c r="AB247" i="6"/>
  <c r="V250" i="5"/>
  <c r="G248" i="5"/>
  <c r="M245" i="6"/>
  <c r="T238" i="6"/>
  <c r="N241" i="5"/>
  <c r="AC244" i="6"/>
  <c r="W247" i="5"/>
  <c r="K237" i="5"/>
  <c r="Q234" i="6"/>
  <c r="U243" i="6"/>
  <c r="O246" i="5"/>
  <c r="Q244" i="6"/>
  <c r="K247" i="5"/>
  <c r="AD243" i="5"/>
  <c r="AJ240" i="6"/>
  <c r="AA246" i="6"/>
  <c r="U249" i="5"/>
  <c r="X241" i="5"/>
  <c r="AD238" i="6"/>
  <c r="I250" i="5"/>
  <c r="O247" i="6"/>
  <c r="AC242" i="5"/>
  <c r="AI239" i="6"/>
  <c r="X244" i="6"/>
  <c r="R247" i="5"/>
  <c r="AA237" i="6"/>
  <c r="U240" i="5"/>
  <c r="Q237" i="6"/>
  <c r="K240" i="5"/>
  <c r="N236" i="6"/>
  <c r="H239" i="5"/>
  <c r="Y243" i="5"/>
  <c r="AE240" i="6"/>
  <c r="G242" i="5"/>
  <c r="M239" i="6"/>
  <c r="H249" i="5"/>
  <c r="N246" i="6"/>
  <c r="AA244" i="6"/>
  <c r="U247" i="5"/>
  <c r="Y237" i="6"/>
  <c r="S240" i="5"/>
  <c r="O237" i="5"/>
  <c r="U234" i="6"/>
  <c r="Y246" i="6"/>
  <c r="S249" i="5"/>
  <c r="G239" i="5"/>
  <c r="M236" i="6"/>
  <c r="AC235" i="6"/>
  <c r="W238" i="5"/>
  <c r="S247" i="6"/>
  <c r="M250" i="5"/>
  <c r="AH246" i="6"/>
  <c r="AB249" i="5"/>
  <c r="R234" i="6"/>
  <c r="L237" i="5"/>
  <c r="M237" i="5"/>
  <c r="S234" i="6"/>
  <c r="EP251" i="4"/>
  <c r="X238" i="6"/>
  <c r="R241" i="5"/>
  <c r="W247" i="6"/>
  <c r="Q250" i="5"/>
  <c r="R242" i="5"/>
  <c r="X239" i="6"/>
  <c r="P237" i="5"/>
  <c r="V234" i="6"/>
  <c r="AC241" i="5"/>
  <c r="AI238" i="6"/>
  <c r="V245" i="6"/>
  <c r="P248" i="5"/>
  <c r="T244" i="6"/>
  <c r="N247" i="5"/>
  <c r="Q241" i="5"/>
  <c r="W238" i="6"/>
  <c r="W245" i="5"/>
  <c r="AC242" i="6"/>
  <c r="X238" i="5"/>
  <c r="AD235" i="6"/>
  <c r="AH247" i="6"/>
  <c r="AB250" i="5"/>
  <c r="I237" i="5"/>
  <c r="O234" i="6"/>
  <c r="T246" i="6"/>
  <c r="N249" i="5"/>
  <c r="V244" i="6"/>
  <c r="P247" i="5"/>
  <c r="AB245" i="6"/>
  <c r="V248" i="5"/>
  <c r="W245" i="6"/>
  <c r="Q248" i="5"/>
  <c r="U237" i="5"/>
  <c r="AA234" i="6"/>
  <c r="AC244" i="5"/>
  <c r="AI241" i="6"/>
  <c r="M247" i="6"/>
  <c r="G250" i="5"/>
  <c r="Q247" i="6"/>
  <c r="K250" i="5"/>
  <c r="AC233" i="6"/>
  <c r="W236" i="5"/>
  <c r="AG240" i="6"/>
  <c r="AA243" i="5"/>
  <c r="X246" i="6"/>
  <c r="R249" i="5"/>
  <c r="P234" i="6"/>
  <c r="J237" i="5"/>
  <c r="AD247" i="6"/>
  <c r="X250" i="5"/>
  <c r="V242" i="5"/>
  <c r="AB239" i="6"/>
  <c r="P241" i="5"/>
  <c r="V238" i="6"/>
  <c r="U245" i="6"/>
  <c r="O248" i="5"/>
  <c r="AF234" i="6"/>
  <c r="Z237" i="5"/>
  <c r="R237" i="5"/>
  <c r="X234" i="6"/>
  <c r="V237" i="5"/>
  <c r="AB234" i="6"/>
  <c r="U244" i="6"/>
  <c r="O247" i="5"/>
  <c r="Y250" i="5"/>
  <c r="AE247" i="6"/>
  <c r="S237" i="6"/>
  <c r="M240" i="5"/>
  <c r="AE245" i="6"/>
  <c r="Y248" i="5"/>
  <c r="AE246" i="6"/>
  <c r="Y249" i="5"/>
  <c r="X245" i="6"/>
  <c r="R248" i="5"/>
  <c r="AA242" i="5"/>
  <c r="AG239" i="6"/>
  <c r="X243" i="6"/>
  <c r="R246" i="5"/>
  <c r="X247" i="6"/>
  <c r="R250" i="5"/>
  <c r="AF246" i="6"/>
  <c r="Z249" i="5"/>
  <c r="AG246" i="6"/>
  <c r="AA249" i="5"/>
  <c r="T234" i="6"/>
  <c r="N237" i="5"/>
  <c r="S237" i="5"/>
  <c r="Y234" i="6"/>
  <c r="N244" i="6"/>
  <c r="H247" i="5"/>
  <c r="Z243" i="5"/>
  <c r="AF240" i="6"/>
  <c r="M238" i="6"/>
  <c r="G241" i="5"/>
  <c r="O242" i="5"/>
  <c r="U239" i="6"/>
  <c r="S238" i="5"/>
  <c r="Y235" i="6"/>
  <c r="H242" i="5"/>
  <c r="N239" i="6"/>
  <c r="U241" i="5"/>
  <c r="AA238" i="6"/>
  <c r="M247" i="5"/>
  <c r="S244" i="6"/>
  <c r="Y245" i="6"/>
  <c r="S248" i="5"/>
  <c r="AI247" i="6"/>
  <c r="AC250" i="5"/>
  <c r="AB246" i="6"/>
  <c r="V249" i="5"/>
  <c r="Y236" i="6"/>
  <c r="S239" i="5"/>
  <c r="AI246" i="6"/>
  <c r="AC249" i="5"/>
  <c r="AC238" i="6"/>
  <c r="W241" i="5"/>
  <c r="AJ247" i="6"/>
  <c r="AD250" i="5"/>
  <c r="W240" i="5"/>
  <c r="AC237" i="6"/>
  <c r="AB246" i="5"/>
  <c r="AH243" i="6"/>
  <c r="T242" i="6"/>
  <c r="N245" i="5"/>
  <c r="Q245" i="6"/>
  <c r="K248" i="5"/>
  <c r="AD244" i="5"/>
  <c r="AJ241" i="6"/>
  <c r="N242" i="5"/>
  <c r="T239" i="6"/>
  <c r="U237" i="6"/>
  <c r="O240" i="5"/>
  <c r="AB237" i="5"/>
  <c r="AH234" i="6"/>
  <c r="AR248" i="4"/>
  <c r="T236" i="6"/>
  <c r="N239" i="5"/>
  <c r="AE237" i="6"/>
  <c r="Y240" i="5"/>
  <c r="U248" i="5"/>
  <c r="AA245" i="6"/>
  <c r="Y243" i="6"/>
  <c r="S246" i="5"/>
  <c r="W239" i="5"/>
  <c r="AC236" i="6"/>
  <c r="AB235" i="6"/>
  <c r="V238" i="5"/>
  <c r="M234" i="6"/>
  <c r="G237" i="5"/>
  <c r="DR258" i="4"/>
  <c r="X236" i="6"/>
  <c r="R239" i="5"/>
  <c r="Q242" i="5"/>
  <c r="W239" i="6"/>
  <c r="AD237" i="6"/>
  <c r="X240" i="5"/>
  <c r="W242" i="5"/>
  <c r="AC239" i="6"/>
  <c r="AC247" i="6"/>
  <c r="W250" i="5"/>
  <c r="AB237" i="6"/>
  <c r="V240" i="5"/>
  <c r="N234" i="6"/>
  <c r="H237" i="5"/>
  <c r="AF247" i="6"/>
  <c r="Z250" i="5"/>
  <c r="S241" i="5"/>
  <c r="Y238" i="6"/>
  <c r="Y237" i="5"/>
  <c r="AE234" i="6"/>
  <c r="W234" i="6"/>
  <c r="Q237" i="5"/>
  <c r="V246" i="6"/>
  <c r="P249" i="5"/>
  <c r="M244" i="6"/>
  <c r="G247" i="5"/>
  <c r="AA236" i="6"/>
  <c r="U239" i="5"/>
  <c r="W246" i="6"/>
  <c r="Q249" i="5"/>
  <c r="AD234" i="6"/>
  <c r="X237" i="5"/>
  <c r="X247" i="5"/>
  <c r="AD244" i="6"/>
  <c r="V237" i="6"/>
  <c r="P240" i="5"/>
  <c r="X237" i="6"/>
  <c r="R240" i="5"/>
  <c r="G249" i="5"/>
  <c r="M246" i="6"/>
  <c r="AB241" i="5"/>
  <c r="AH238" i="6"/>
  <c r="W246" i="5"/>
  <c r="AC243" i="6"/>
  <c r="AA247" i="6"/>
  <c r="U250" i="5"/>
  <c r="O243" i="5"/>
  <c r="U240" i="6"/>
  <c r="P243" i="5"/>
  <c r="V240" i="6"/>
  <c r="AB236" i="6"/>
  <c r="V239" i="5"/>
  <c r="AE236" i="6"/>
  <c r="Y239" i="5"/>
  <c r="V247" i="6"/>
  <c r="P250" i="5"/>
  <c r="U242" i="6"/>
  <c r="O245" i="5"/>
  <c r="V242" i="6"/>
  <c r="P245" i="5"/>
  <c r="R243" i="5"/>
  <c r="X240" i="6"/>
  <c r="U243" i="5"/>
  <c r="AA240" i="6"/>
  <c r="V243" i="5"/>
  <c r="AB240" i="6"/>
  <c r="AF236" i="6"/>
  <c r="Z239" i="5"/>
  <c r="L241" i="5"/>
  <c r="R238" i="6"/>
  <c r="R236" i="6"/>
  <c r="L239" i="5"/>
  <c r="D249" i="5"/>
  <c r="J258" i="4"/>
  <c r="AD241" i="5"/>
  <c r="AJ238" i="6"/>
  <c r="AA239" i="6"/>
  <c r="U242" i="5"/>
  <c r="N238" i="5"/>
  <c r="T235" i="6"/>
  <c r="AG235" i="6"/>
  <c r="AA238" i="5"/>
  <c r="AC246" i="5"/>
  <c r="AI243" i="6"/>
  <c r="AD246" i="5"/>
  <c r="AJ243" i="6"/>
  <c r="X242" i="6"/>
  <c r="R245" i="5"/>
  <c r="AA242" i="6"/>
  <c r="U245" i="5"/>
  <c r="AB242" i="6"/>
  <c r="V245" i="5"/>
  <c r="Q243" i="5"/>
  <c r="W240" i="6"/>
  <c r="P242" i="6"/>
  <c r="J245" i="5"/>
  <c r="Y238" i="5"/>
  <c r="AE235" i="6"/>
  <c r="M243" i="5"/>
  <c r="S240" i="6"/>
  <c r="Y244" i="5"/>
  <c r="AE241" i="6"/>
  <c r="AD240" i="5"/>
  <c r="AJ237" i="6"/>
  <c r="AB244" i="6"/>
  <c r="V247" i="5"/>
  <c r="AE244" i="6"/>
  <c r="Y247" i="5"/>
  <c r="Q245" i="5"/>
  <c r="W242" i="6"/>
  <c r="L242" i="5"/>
  <c r="R239" i="6"/>
  <c r="AA243" i="6"/>
  <c r="U246" i="5"/>
  <c r="Z248" i="5"/>
  <c r="AF245" i="6"/>
  <c r="Q242" i="6"/>
  <c r="K245" i="5"/>
  <c r="AF244" i="6"/>
  <c r="Z247" i="5"/>
  <c r="R241" i="6"/>
  <c r="L244" i="5"/>
  <c r="X235" i="6"/>
  <c r="R238" i="5"/>
  <c r="U241" i="6"/>
  <c r="O244" i="5"/>
  <c r="Q244" i="5"/>
  <c r="W241" i="6"/>
  <c r="AJ246" i="6"/>
  <c r="AD249" i="5"/>
  <c r="AE243" i="6"/>
  <c r="Y246" i="5"/>
  <c r="P238" i="5"/>
  <c r="V235" i="6"/>
  <c r="R243" i="6"/>
  <c r="L246" i="5"/>
  <c r="Y239" i="6"/>
  <c r="S242" i="5"/>
  <c r="N244" i="5"/>
  <c r="T241" i="6"/>
  <c r="Z238" i="5"/>
  <c r="AF235" i="6"/>
  <c r="O237" i="6"/>
  <c r="I240" i="5"/>
  <c r="M243" i="6"/>
  <c r="G246" i="5"/>
  <c r="AB243" i="6"/>
  <c r="V246" i="5"/>
  <c r="AD241" i="6"/>
  <c r="X244" i="5"/>
  <c r="AH241" i="6"/>
  <c r="AB244" i="5"/>
  <c r="R245" i="6"/>
  <c r="L248" i="5"/>
  <c r="O245" i="6"/>
  <c r="I248" i="5"/>
  <c r="AJ245" i="6"/>
  <c r="AD248" i="5"/>
  <c r="P247" i="6"/>
  <c r="J250" i="5"/>
  <c r="P245" i="6"/>
  <c r="J248" i="5"/>
  <c r="P243" i="6"/>
  <c r="J246" i="5"/>
  <c r="P240" i="6"/>
  <c r="J243" i="5"/>
  <c r="P238" i="6"/>
  <c r="J241" i="5"/>
  <c r="P236" i="6"/>
  <c r="J239" i="5"/>
  <c r="R247" i="6"/>
  <c r="L250" i="5"/>
  <c r="U244" i="5"/>
  <c r="AA241" i="6"/>
  <c r="AC240" i="5"/>
  <c r="AI237" i="6"/>
  <c r="AF243" i="6"/>
  <c r="Z246" i="5"/>
  <c r="O242" i="6"/>
  <c r="I245" i="5"/>
  <c r="I246" i="5"/>
  <c r="O243" i="6"/>
  <c r="U246" i="6"/>
  <c r="O249" i="5"/>
  <c r="AB238" i="5"/>
  <c r="AH235" i="6"/>
  <c r="S244" i="5"/>
  <c r="Y241" i="6"/>
  <c r="Z244" i="5"/>
  <c r="AF241" i="6"/>
  <c r="W236" i="6"/>
  <c r="Q239" i="5"/>
  <c r="M244" i="5"/>
  <c r="S241" i="6"/>
  <c r="V244" i="5"/>
  <c r="AB241" i="6"/>
  <c r="AG245" i="6"/>
  <c r="AA248" i="5"/>
  <c r="AA244" i="5"/>
  <c r="AG241" i="6"/>
  <c r="M240" i="6"/>
  <c r="G243" i="5"/>
  <c r="AI245" i="6"/>
  <c r="AC248" i="5"/>
  <c r="R237" i="6"/>
  <c r="L240" i="5"/>
  <c r="R235" i="6"/>
  <c r="L238" i="5"/>
  <c r="D250" i="5"/>
  <c r="J259" i="4"/>
  <c r="D248" i="5"/>
  <c r="J257" i="4"/>
  <c r="Q243" i="6"/>
  <c r="K246" i="5"/>
  <c r="T243" i="6"/>
  <c r="N246" i="5"/>
  <c r="M238" i="5"/>
  <c r="S235" i="6"/>
  <c r="AD245" i="5"/>
  <c r="AJ242" i="6"/>
  <c r="L243" i="5"/>
  <c r="R240" i="6"/>
  <c r="W243" i="6"/>
  <c r="Q246" i="5"/>
  <c r="AB239" i="5"/>
  <c r="AH236" i="6"/>
  <c r="AC239" i="5"/>
  <c r="AI236" i="6"/>
  <c r="AD239" i="5"/>
  <c r="AJ236" i="6"/>
  <c r="N237" i="6"/>
  <c r="H240" i="5"/>
  <c r="M235" i="6"/>
  <c r="G238" i="5"/>
  <c r="AA239" i="5"/>
  <c r="AG236" i="6"/>
  <c r="N241" i="6"/>
  <c r="H244" i="5"/>
  <c r="M241" i="6"/>
  <c r="G244" i="5"/>
  <c r="O241" i="6"/>
  <c r="I244" i="5"/>
  <c r="Q241" i="6"/>
  <c r="K244" i="5"/>
  <c r="R242" i="6"/>
  <c r="L245" i="5"/>
  <c r="U238" i="5"/>
  <c r="AA235" i="6"/>
  <c r="AC245" i="5"/>
  <c r="AI242" i="6"/>
  <c r="O240" i="6"/>
  <c r="I243" i="5"/>
  <c r="H238" i="5"/>
  <c r="N235" i="6"/>
  <c r="Y245" i="5"/>
  <c r="AE242" i="6"/>
  <c r="Z245" i="5"/>
  <c r="AF242" i="6"/>
  <c r="AA245" i="5"/>
  <c r="AG242" i="6"/>
  <c r="AB245" i="5"/>
  <c r="AH242" i="6"/>
  <c r="S243" i="6"/>
  <c r="M246" i="5"/>
  <c r="AB240" i="5"/>
  <c r="AH237" i="6"/>
  <c r="X245" i="5"/>
  <c r="AD242" i="6"/>
  <c r="AH244" i="6"/>
  <c r="AB247" i="5"/>
  <c r="AI244" i="6"/>
  <c r="AC247" i="5"/>
  <c r="AD247" i="5"/>
  <c r="AJ244" i="6"/>
  <c r="H248" i="5"/>
  <c r="N245" i="6"/>
  <c r="R244" i="6"/>
  <c r="L247" i="5"/>
  <c r="U238" i="6"/>
  <c r="O241" i="5"/>
  <c r="P244" i="5"/>
  <c r="V241" i="6"/>
  <c r="AG244" i="6"/>
  <c r="AA247" i="5"/>
  <c r="P235" i="6"/>
  <c r="J238" i="5"/>
  <c r="AA240" i="5"/>
  <c r="AG237" i="6"/>
  <c r="S245" i="5"/>
  <c r="Y242" i="6"/>
  <c r="H246" i="5"/>
  <c r="N243" i="6"/>
  <c r="P246" i="6"/>
  <c r="J249" i="5"/>
  <c r="P244" i="6"/>
  <c r="J247" i="5"/>
  <c r="P241" i="6"/>
  <c r="J244" i="5"/>
  <c r="P239" i="6"/>
  <c r="J242" i="5"/>
  <c r="P237" i="6"/>
  <c r="J240" i="5"/>
  <c r="R246" i="6"/>
  <c r="L249" i="5"/>
  <c r="R244" i="5"/>
  <c r="X241" i="6"/>
  <c r="O235" i="6"/>
  <c r="I238" i="5"/>
  <c r="Z240" i="5"/>
  <c r="AF237" i="6"/>
  <c r="M242" i="6"/>
  <c r="G245" i="5"/>
  <c r="Y247" i="6"/>
  <c r="S250" i="5"/>
  <c r="AH245" i="6"/>
  <c r="AB248" i="5"/>
  <c r="Y240" i="6"/>
  <c r="S243" i="5"/>
  <c r="K243" i="5"/>
  <c r="Q240" i="6"/>
  <c r="N242" i="6"/>
  <c r="H245" i="5"/>
  <c r="S246" i="6"/>
  <c r="M249" i="5"/>
  <c r="W244" i="6"/>
  <c r="Q247" i="5"/>
  <c r="V243" i="6"/>
  <c r="P246" i="5"/>
  <c r="Q246" i="6"/>
  <c r="K249" i="5"/>
  <c r="N240" i="6"/>
  <c r="H243" i="5"/>
  <c r="K238" i="5"/>
  <c r="Q235" i="6"/>
  <c r="M241" i="5"/>
  <c r="S238" i="6"/>
  <c r="P242" i="5"/>
  <c r="V239" i="6"/>
  <c r="T240" i="6"/>
  <c r="N243" i="5"/>
  <c r="K241" i="5"/>
  <c r="Q238" i="6"/>
  <c r="S242" i="6"/>
  <c r="M245" i="5"/>
  <c r="AC238" i="5"/>
  <c r="AI235" i="6"/>
  <c r="AD238" i="5"/>
  <c r="AJ235" i="6"/>
  <c r="AH232" i="6" l="1"/>
  <c r="S233" i="6"/>
  <c r="Q232" i="6"/>
  <c r="G235" i="5"/>
  <c r="L235" i="5"/>
  <c r="DX244" i="4"/>
  <c r="Y235" i="5" s="1"/>
  <c r="DX245" i="4"/>
  <c r="Y236" i="5" s="1"/>
  <c r="AB232" i="6"/>
  <c r="P236" i="5"/>
  <c r="AJ232" i="6"/>
  <c r="N235" i="5"/>
  <c r="N236" i="5"/>
  <c r="AB236" i="5"/>
  <c r="S236" i="5"/>
  <c r="AD232" i="6"/>
  <c r="U235" i="5"/>
  <c r="U236" i="5"/>
  <c r="AJ233" i="6"/>
  <c r="AF233" i="6"/>
  <c r="N232" i="6"/>
  <c r="AC235" i="5"/>
  <c r="J236" i="5"/>
  <c r="W232" i="6"/>
  <c r="G236" i="5"/>
  <c r="AF232" i="6"/>
  <c r="U233" i="6"/>
  <c r="U232" i="6"/>
  <c r="R233" i="6"/>
  <c r="AG232" i="6"/>
  <c r="N233" i="6"/>
  <c r="M235" i="5"/>
  <c r="AB233" i="6"/>
  <c r="I235" i="5"/>
  <c r="O233" i="6"/>
  <c r="R235" i="5"/>
  <c r="AG233" i="6"/>
  <c r="Q233" i="6"/>
  <c r="Q236" i="5"/>
  <c r="X236" i="5"/>
  <c r="J235" i="5"/>
  <c r="X233" i="6"/>
  <c r="S235" i="5"/>
  <c r="AC236" i="5"/>
  <c r="V232" i="6"/>
  <c r="AD246" i="6"/>
  <c r="X249" i="5"/>
  <c r="AB242" i="5"/>
  <c r="AH239" i="6"/>
  <c r="Q236" i="6"/>
  <c r="K239" i="5"/>
  <c r="J250" i="4"/>
  <c r="D241" i="5"/>
  <c r="J253" i="4"/>
  <c r="D244" i="5"/>
  <c r="J249" i="4"/>
  <c r="D240" i="5"/>
  <c r="J256" i="4"/>
  <c r="D247" i="5"/>
  <c r="J252" i="4"/>
  <c r="D243" i="5"/>
  <c r="J248" i="4"/>
  <c r="D239" i="5"/>
  <c r="J244" i="4"/>
  <c r="D235" i="5"/>
  <c r="J246" i="4"/>
  <c r="D237" i="5"/>
  <c r="J255" i="4"/>
  <c r="D246" i="5"/>
  <c r="J254" i="4"/>
  <c r="D245" i="5"/>
  <c r="J251" i="4"/>
  <c r="D242" i="5"/>
  <c r="J247" i="4"/>
  <c r="D238" i="5"/>
  <c r="J245" i="4"/>
  <c r="D236" i="5"/>
  <c r="D226" i="5"/>
  <c r="AC31" i="17"/>
  <c r="AB31" i="17"/>
  <c r="AA31" i="17"/>
  <c r="AC30" i="17"/>
  <c r="AB30" i="17"/>
  <c r="AA30" i="17"/>
  <c r="AC29" i="17"/>
  <c r="AB29" i="17"/>
  <c r="AA29" i="17"/>
  <c r="AC28" i="17"/>
  <c r="AB28" i="17"/>
  <c r="AA28" i="17"/>
  <c r="AC27" i="17"/>
  <c r="AB27" i="17"/>
  <c r="AA27" i="17"/>
  <c r="AE233" i="6" l="1"/>
  <c r="AE232" i="6"/>
  <c r="J223"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L2" i="17" l="1"/>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253" i="17"/>
  <c r="L254" i="17"/>
  <c r="L255" i="17"/>
  <c r="L256" i="17"/>
  <c r="L257" i="17"/>
  <c r="L258" i="17"/>
  <c r="L259" i="17"/>
  <c r="L260" i="17"/>
  <c r="L261" i="17"/>
  <c r="L262" i="17"/>
  <c r="L1" i="17"/>
  <c r="K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57" i="17"/>
  <c r="K258" i="17"/>
  <c r="K259" i="17"/>
  <c r="K260" i="17"/>
  <c r="K261" i="17"/>
  <c r="K262" i="17"/>
  <c r="K1" i="17"/>
  <c r="J1" i="17"/>
  <c r="I262" i="17"/>
  <c r="H262" i="17"/>
  <c r="G262" i="17"/>
  <c r="F262" i="17"/>
  <c r="E262" i="17"/>
  <c r="D262" i="17"/>
  <c r="B262" i="17"/>
  <c r="A262" i="17"/>
  <c r="I261" i="17"/>
  <c r="H261" i="17"/>
  <c r="G261" i="17"/>
  <c r="F261" i="17"/>
  <c r="E261" i="17"/>
  <c r="D261" i="17"/>
  <c r="B261" i="17"/>
  <c r="A261" i="17"/>
  <c r="I260" i="17"/>
  <c r="H260" i="17"/>
  <c r="G260" i="17"/>
  <c r="F260" i="17"/>
  <c r="E260" i="17"/>
  <c r="D260" i="17"/>
  <c r="B260" i="17"/>
  <c r="A260" i="17"/>
  <c r="I259" i="17"/>
  <c r="H259" i="17"/>
  <c r="G259" i="17"/>
  <c r="F259" i="17"/>
  <c r="E259" i="17"/>
  <c r="D259" i="17"/>
  <c r="B259" i="17"/>
  <c r="A259" i="17"/>
  <c r="I258" i="17"/>
  <c r="H258" i="17"/>
  <c r="G258" i="17"/>
  <c r="F258" i="17"/>
  <c r="E258" i="17"/>
  <c r="D258" i="17"/>
  <c r="B258" i="17"/>
  <c r="A258" i="17"/>
  <c r="I257" i="17"/>
  <c r="H257" i="17"/>
  <c r="G257" i="17"/>
  <c r="F257" i="17"/>
  <c r="E257" i="17"/>
  <c r="D257" i="17"/>
  <c r="B257" i="17"/>
  <c r="A257" i="17"/>
  <c r="I256" i="17"/>
  <c r="H256" i="17"/>
  <c r="G256" i="17"/>
  <c r="F256" i="17"/>
  <c r="E256" i="17"/>
  <c r="D256" i="17"/>
  <c r="B256" i="17"/>
  <c r="A256" i="17"/>
  <c r="I255" i="17"/>
  <c r="H255" i="17"/>
  <c r="G255" i="17"/>
  <c r="F255" i="17"/>
  <c r="E255" i="17"/>
  <c r="D255" i="17"/>
  <c r="B255" i="17"/>
  <c r="A255" i="17"/>
  <c r="I254" i="17"/>
  <c r="H254" i="17"/>
  <c r="G254" i="17"/>
  <c r="F254" i="17"/>
  <c r="E254" i="17"/>
  <c r="D254" i="17"/>
  <c r="B254" i="17"/>
  <c r="A254" i="17"/>
  <c r="I253" i="17"/>
  <c r="H253" i="17"/>
  <c r="G253" i="17"/>
  <c r="F253" i="17"/>
  <c r="E253" i="17"/>
  <c r="D253" i="17"/>
  <c r="B253" i="17"/>
  <c r="A253" i="17"/>
  <c r="I252" i="17"/>
  <c r="H252" i="17"/>
  <c r="G252" i="17"/>
  <c r="F252" i="17"/>
  <c r="E252" i="17"/>
  <c r="D252" i="17"/>
  <c r="B252" i="17"/>
  <c r="A252" i="17"/>
  <c r="I251" i="17"/>
  <c r="H251" i="17"/>
  <c r="G251" i="17"/>
  <c r="F251" i="17"/>
  <c r="E251" i="17"/>
  <c r="D251" i="17"/>
  <c r="B251" i="17"/>
  <c r="A251" i="17"/>
  <c r="I250" i="17"/>
  <c r="H250" i="17"/>
  <c r="G250" i="17"/>
  <c r="F250" i="17"/>
  <c r="E250" i="17"/>
  <c r="D250" i="17"/>
  <c r="B250" i="17"/>
  <c r="A250" i="17"/>
  <c r="I249" i="17"/>
  <c r="H249" i="17"/>
  <c r="G249" i="17"/>
  <c r="F249" i="17"/>
  <c r="E249" i="17"/>
  <c r="D249" i="17"/>
  <c r="B249" i="17"/>
  <c r="A249" i="17"/>
  <c r="I248" i="17"/>
  <c r="H248" i="17"/>
  <c r="G248" i="17"/>
  <c r="F248" i="17"/>
  <c r="E248" i="17"/>
  <c r="D248" i="17"/>
  <c r="B248" i="17"/>
  <c r="A248" i="17"/>
  <c r="I247" i="17"/>
  <c r="H247" i="17"/>
  <c r="G247" i="17"/>
  <c r="F247" i="17"/>
  <c r="E247" i="17"/>
  <c r="D247" i="17"/>
  <c r="B247" i="17"/>
  <c r="A247" i="17"/>
  <c r="I246" i="17"/>
  <c r="H246" i="17"/>
  <c r="G246" i="17"/>
  <c r="F246" i="17"/>
  <c r="E246" i="17"/>
  <c r="D246" i="17"/>
  <c r="B246" i="17"/>
  <c r="A246" i="17"/>
  <c r="I245" i="17"/>
  <c r="H245" i="17"/>
  <c r="G245" i="17"/>
  <c r="F245" i="17"/>
  <c r="E245" i="17"/>
  <c r="D245" i="17"/>
  <c r="B245" i="17"/>
  <c r="A245" i="17"/>
  <c r="I244" i="17"/>
  <c r="H244" i="17"/>
  <c r="G244" i="17"/>
  <c r="F244" i="17"/>
  <c r="E244" i="17"/>
  <c r="D244" i="17"/>
  <c r="B244" i="17"/>
  <c r="A244" i="17"/>
  <c r="I243" i="17"/>
  <c r="H243" i="17"/>
  <c r="G243" i="17"/>
  <c r="F243" i="17"/>
  <c r="E243" i="17"/>
  <c r="D243" i="17"/>
  <c r="B243" i="17"/>
  <c r="A243" i="17"/>
  <c r="I242" i="17"/>
  <c r="H242" i="17"/>
  <c r="G242" i="17"/>
  <c r="F242" i="17"/>
  <c r="E242" i="17"/>
  <c r="D242" i="17"/>
  <c r="B242" i="17"/>
  <c r="A242" i="17"/>
  <c r="I241" i="17"/>
  <c r="H241" i="17"/>
  <c r="G241" i="17"/>
  <c r="F241" i="17"/>
  <c r="E241" i="17"/>
  <c r="D241" i="17"/>
  <c r="B241" i="17"/>
  <c r="A241" i="17"/>
  <c r="I240" i="17"/>
  <c r="H240" i="17"/>
  <c r="G240" i="17"/>
  <c r="F240" i="17"/>
  <c r="E240" i="17"/>
  <c r="D240" i="17"/>
  <c r="B240" i="17"/>
  <c r="A240" i="17"/>
  <c r="I239" i="17"/>
  <c r="H239" i="17"/>
  <c r="G239" i="17"/>
  <c r="F239" i="17"/>
  <c r="E239" i="17"/>
  <c r="D239" i="17"/>
  <c r="B239" i="17"/>
  <c r="A239" i="17"/>
  <c r="I238" i="17"/>
  <c r="H238" i="17"/>
  <c r="G238" i="17"/>
  <c r="F238" i="17"/>
  <c r="E238" i="17"/>
  <c r="D238" i="17"/>
  <c r="B238" i="17"/>
  <c r="A238" i="17"/>
  <c r="I237" i="17"/>
  <c r="H237" i="17"/>
  <c r="G237" i="17"/>
  <c r="F237" i="17"/>
  <c r="E237" i="17"/>
  <c r="D237" i="17"/>
  <c r="B237" i="17"/>
  <c r="A237" i="17"/>
  <c r="I236" i="17"/>
  <c r="H236" i="17"/>
  <c r="G236" i="17"/>
  <c r="F236" i="17"/>
  <c r="E236" i="17"/>
  <c r="D236" i="17"/>
  <c r="B236" i="17"/>
  <c r="A236" i="17"/>
  <c r="I235" i="17"/>
  <c r="H235" i="17"/>
  <c r="G235" i="17"/>
  <c r="F235" i="17"/>
  <c r="E235" i="17"/>
  <c r="D235" i="17"/>
  <c r="B235" i="17"/>
  <c r="A235" i="17"/>
  <c r="I234" i="17"/>
  <c r="H234" i="17"/>
  <c r="G234" i="17"/>
  <c r="F234" i="17"/>
  <c r="E234" i="17"/>
  <c r="D234" i="17"/>
  <c r="B234" i="17"/>
  <c r="A234" i="17"/>
  <c r="I233" i="17"/>
  <c r="H233" i="17"/>
  <c r="G233" i="17"/>
  <c r="F233" i="17"/>
  <c r="E233" i="17"/>
  <c r="D233" i="17"/>
  <c r="B233" i="17"/>
  <c r="A233" i="17"/>
  <c r="I232" i="17"/>
  <c r="H232" i="17"/>
  <c r="G232" i="17"/>
  <c r="F232" i="17"/>
  <c r="E232" i="17"/>
  <c r="D232" i="17"/>
  <c r="B232" i="17"/>
  <c r="A232" i="17"/>
  <c r="I231" i="17"/>
  <c r="H231" i="17"/>
  <c r="G231" i="17"/>
  <c r="F231" i="17"/>
  <c r="E231" i="17"/>
  <c r="D231" i="17"/>
  <c r="B231" i="17"/>
  <c r="A231" i="17"/>
  <c r="I230" i="17"/>
  <c r="H230" i="17"/>
  <c r="G230" i="17"/>
  <c r="F230" i="17"/>
  <c r="E230" i="17"/>
  <c r="D230" i="17"/>
  <c r="B230" i="17"/>
  <c r="A230" i="17"/>
  <c r="I229" i="17"/>
  <c r="H229" i="17"/>
  <c r="G229" i="17"/>
  <c r="F229" i="17"/>
  <c r="E229" i="17"/>
  <c r="D229" i="17"/>
  <c r="B229" i="17"/>
  <c r="A229" i="17"/>
  <c r="I228" i="17"/>
  <c r="H228" i="17"/>
  <c r="G228" i="17"/>
  <c r="F228" i="17"/>
  <c r="E228" i="17"/>
  <c r="D228" i="17"/>
  <c r="B228" i="17"/>
  <c r="A228" i="17"/>
  <c r="I227" i="17"/>
  <c r="H227" i="17"/>
  <c r="G227" i="17"/>
  <c r="F227" i="17"/>
  <c r="E227" i="17"/>
  <c r="D227" i="17"/>
  <c r="B227" i="17"/>
  <c r="A227" i="17"/>
  <c r="I226" i="17"/>
  <c r="H226" i="17"/>
  <c r="G226" i="17"/>
  <c r="F226" i="17"/>
  <c r="E226" i="17"/>
  <c r="D226" i="17"/>
  <c r="B226" i="17"/>
  <c r="A226" i="17"/>
  <c r="I225" i="17"/>
  <c r="H225" i="17"/>
  <c r="G225" i="17"/>
  <c r="F225" i="17"/>
  <c r="E225" i="17"/>
  <c r="D225" i="17"/>
  <c r="B225" i="17"/>
  <c r="A225" i="17"/>
  <c r="I224" i="17"/>
  <c r="H224" i="17"/>
  <c r="G224" i="17"/>
  <c r="F224" i="17"/>
  <c r="E224" i="17"/>
  <c r="D224" i="17"/>
  <c r="B224" i="17"/>
  <c r="A224" i="17"/>
  <c r="I223" i="17"/>
  <c r="H223" i="17"/>
  <c r="G223" i="17"/>
  <c r="F223" i="17"/>
  <c r="E223" i="17"/>
  <c r="D223" i="17"/>
  <c r="B223" i="17"/>
  <c r="A223" i="17"/>
  <c r="I222" i="17"/>
  <c r="H222" i="17"/>
  <c r="G222" i="17"/>
  <c r="F222" i="17"/>
  <c r="E222" i="17"/>
  <c r="D222" i="17"/>
  <c r="B222" i="17"/>
  <c r="A222" i="17"/>
  <c r="I221" i="17"/>
  <c r="H221" i="17"/>
  <c r="G221" i="17"/>
  <c r="F221" i="17"/>
  <c r="E221" i="17"/>
  <c r="D221" i="17"/>
  <c r="B221" i="17"/>
  <c r="A221" i="17"/>
  <c r="I220" i="17"/>
  <c r="H220" i="17"/>
  <c r="G220" i="17"/>
  <c r="F220" i="17"/>
  <c r="E220" i="17"/>
  <c r="D220" i="17"/>
  <c r="B220" i="17"/>
  <c r="A220" i="17"/>
  <c r="I219" i="17"/>
  <c r="H219" i="17"/>
  <c r="G219" i="17"/>
  <c r="F219" i="17"/>
  <c r="E219" i="17"/>
  <c r="D219" i="17"/>
  <c r="B219" i="17"/>
  <c r="A219" i="17"/>
  <c r="I218" i="17"/>
  <c r="H218" i="17"/>
  <c r="G218" i="17"/>
  <c r="F218" i="17"/>
  <c r="E218" i="17"/>
  <c r="D218" i="17"/>
  <c r="B218" i="17"/>
  <c r="A218" i="17"/>
  <c r="I217" i="17"/>
  <c r="H217" i="17"/>
  <c r="G217" i="17"/>
  <c r="F217" i="17"/>
  <c r="E217" i="17"/>
  <c r="D217" i="17"/>
  <c r="B217" i="17"/>
  <c r="A217" i="17"/>
  <c r="I216" i="17"/>
  <c r="H216" i="17"/>
  <c r="G216" i="17"/>
  <c r="F216" i="17"/>
  <c r="E216" i="17"/>
  <c r="D216" i="17"/>
  <c r="B216" i="17"/>
  <c r="A216" i="17"/>
  <c r="I215" i="17"/>
  <c r="H215" i="17"/>
  <c r="G215" i="17"/>
  <c r="F215" i="17"/>
  <c r="E215" i="17"/>
  <c r="D215" i="17"/>
  <c r="B215" i="17"/>
  <c r="A215" i="17"/>
  <c r="I214" i="17"/>
  <c r="H214" i="17"/>
  <c r="G214" i="17"/>
  <c r="F214" i="17"/>
  <c r="E214" i="17"/>
  <c r="D214" i="17"/>
  <c r="B214" i="17"/>
  <c r="A214" i="17"/>
  <c r="I213" i="17"/>
  <c r="H213" i="17"/>
  <c r="G213" i="17"/>
  <c r="F213" i="17"/>
  <c r="E213" i="17"/>
  <c r="D213" i="17"/>
  <c r="B213" i="17"/>
  <c r="A213" i="17"/>
  <c r="I212" i="17"/>
  <c r="H212" i="17"/>
  <c r="G212" i="17"/>
  <c r="F212" i="17"/>
  <c r="E212" i="17"/>
  <c r="D212" i="17"/>
  <c r="B212" i="17"/>
  <c r="A212" i="17"/>
  <c r="I211" i="17"/>
  <c r="H211" i="17"/>
  <c r="G211" i="17"/>
  <c r="F211" i="17"/>
  <c r="E211" i="17"/>
  <c r="D211" i="17"/>
  <c r="B211" i="17"/>
  <c r="A211" i="17"/>
  <c r="I210" i="17"/>
  <c r="H210" i="17"/>
  <c r="G210" i="17"/>
  <c r="F210" i="17"/>
  <c r="E210" i="17"/>
  <c r="D210" i="17"/>
  <c r="B210" i="17"/>
  <c r="A210" i="17"/>
  <c r="I209" i="17"/>
  <c r="H209" i="17"/>
  <c r="G209" i="17"/>
  <c r="F209" i="17"/>
  <c r="E209" i="17"/>
  <c r="D209" i="17"/>
  <c r="B209" i="17"/>
  <c r="A209" i="17"/>
  <c r="I208" i="17"/>
  <c r="H208" i="17"/>
  <c r="G208" i="17"/>
  <c r="F208" i="17"/>
  <c r="E208" i="17"/>
  <c r="D208" i="17"/>
  <c r="B208" i="17"/>
  <c r="A208" i="17"/>
  <c r="I207" i="17"/>
  <c r="H207" i="17"/>
  <c r="G207" i="17"/>
  <c r="F207" i="17"/>
  <c r="E207" i="17"/>
  <c r="D207" i="17"/>
  <c r="B207" i="17"/>
  <c r="A207" i="17"/>
  <c r="I206" i="17"/>
  <c r="H206" i="17"/>
  <c r="G206" i="17"/>
  <c r="F206" i="17"/>
  <c r="E206" i="17"/>
  <c r="D206" i="17"/>
  <c r="B206" i="17"/>
  <c r="A206" i="17"/>
  <c r="I205" i="17"/>
  <c r="H205" i="17"/>
  <c r="G205" i="17"/>
  <c r="F205" i="17"/>
  <c r="E205" i="17"/>
  <c r="D205" i="17"/>
  <c r="B205" i="17"/>
  <c r="A205" i="17"/>
  <c r="I204" i="17"/>
  <c r="H204" i="17"/>
  <c r="G204" i="17"/>
  <c r="F204" i="17"/>
  <c r="E204" i="17"/>
  <c r="D204" i="17"/>
  <c r="B204" i="17"/>
  <c r="A204" i="17"/>
  <c r="I203" i="17"/>
  <c r="H203" i="17"/>
  <c r="G203" i="17"/>
  <c r="F203" i="17"/>
  <c r="E203" i="17"/>
  <c r="D203" i="17"/>
  <c r="B203" i="17"/>
  <c r="A203" i="17"/>
  <c r="I202" i="17"/>
  <c r="H202" i="17"/>
  <c r="G202" i="17"/>
  <c r="F202" i="17"/>
  <c r="E202" i="17"/>
  <c r="D202" i="17"/>
  <c r="B202" i="17"/>
  <c r="A202" i="17"/>
  <c r="I201" i="17"/>
  <c r="H201" i="17"/>
  <c r="G201" i="17"/>
  <c r="F201" i="17"/>
  <c r="E201" i="17"/>
  <c r="D201" i="17"/>
  <c r="B201" i="17"/>
  <c r="A201" i="17"/>
  <c r="I200" i="17"/>
  <c r="H200" i="17"/>
  <c r="G200" i="17"/>
  <c r="F200" i="17"/>
  <c r="E200" i="17"/>
  <c r="D200" i="17"/>
  <c r="B200" i="17"/>
  <c r="A200" i="17"/>
  <c r="I199" i="17"/>
  <c r="H199" i="17"/>
  <c r="G199" i="17"/>
  <c r="F199" i="17"/>
  <c r="E199" i="17"/>
  <c r="D199" i="17"/>
  <c r="B199" i="17"/>
  <c r="A199" i="17"/>
  <c r="I198" i="17"/>
  <c r="H198" i="17"/>
  <c r="G198" i="17"/>
  <c r="F198" i="17"/>
  <c r="E198" i="17"/>
  <c r="D198" i="17"/>
  <c r="B198" i="17"/>
  <c r="A198" i="17"/>
  <c r="I197" i="17"/>
  <c r="H197" i="17"/>
  <c r="G197" i="17"/>
  <c r="F197" i="17"/>
  <c r="E197" i="17"/>
  <c r="D197" i="17"/>
  <c r="B197" i="17"/>
  <c r="A197" i="17"/>
  <c r="I196" i="17"/>
  <c r="H196" i="17"/>
  <c r="G196" i="17"/>
  <c r="F196" i="17"/>
  <c r="E196" i="17"/>
  <c r="D196" i="17"/>
  <c r="B196" i="17"/>
  <c r="A196" i="17"/>
  <c r="I195" i="17"/>
  <c r="H195" i="17"/>
  <c r="G195" i="17"/>
  <c r="F195" i="17"/>
  <c r="E195" i="17"/>
  <c r="D195" i="17"/>
  <c r="B195" i="17"/>
  <c r="A195" i="17"/>
  <c r="I194" i="17"/>
  <c r="H194" i="17"/>
  <c r="G194" i="17"/>
  <c r="F194" i="17"/>
  <c r="E194" i="17"/>
  <c r="D194" i="17"/>
  <c r="B194" i="17"/>
  <c r="A194" i="17"/>
  <c r="I193" i="17"/>
  <c r="H193" i="17"/>
  <c r="G193" i="17"/>
  <c r="F193" i="17"/>
  <c r="E193" i="17"/>
  <c r="D193" i="17"/>
  <c r="B193" i="17"/>
  <c r="A193" i="17"/>
  <c r="I192" i="17"/>
  <c r="H192" i="17"/>
  <c r="G192" i="17"/>
  <c r="F192" i="17"/>
  <c r="E192" i="17"/>
  <c r="D192" i="17"/>
  <c r="B192" i="17"/>
  <c r="A192" i="17"/>
  <c r="I191" i="17"/>
  <c r="H191" i="17"/>
  <c r="G191" i="17"/>
  <c r="F191" i="17"/>
  <c r="E191" i="17"/>
  <c r="D191" i="17"/>
  <c r="B191" i="17"/>
  <c r="A191" i="17"/>
  <c r="I190" i="17"/>
  <c r="H190" i="17"/>
  <c r="G190" i="17"/>
  <c r="F190" i="17"/>
  <c r="E190" i="17"/>
  <c r="D190" i="17"/>
  <c r="B190" i="17"/>
  <c r="A190" i="17"/>
  <c r="I189" i="17"/>
  <c r="H189" i="17"/>
  <c r="G189" i="17"/>
  <c r="F189" i="17"/>
  <c r="E189" i="17"/>
  <c r="D189" i="17"/>
  <c r="B189" i="17"/>
  <c r="A189" i="17"/>
  <c r="I188" i="17"/>
  <c r="H188" i="17"/>
  <c r="G188" i="17"/>
  <c r="F188" i="17"/>
  <c r="E188" i="17"/>
  <c r="D188" i="17"/>
  <c r="B188" i="17"/>
  <c r="A188" i="17"/>
  <c r="I187" i="17"/>
  <c r="H187" i="17"/>
  <c r="G187" i="17"/>
  <c r="F187" i="17"/>
  <c r="E187" i="17"/>
  <c r="D187" i="17"/>
  <c r="B187" i="17"/>
  <c r="A187" i="17"/>
  <c r="I186" i="17"/>
  <c r="H186" i="17"/>
  <c r="G186" i="17"/>
  <c r="F186" i="17"/>
  <c r="E186" i="17"/>
  <c r="D186" i="17"/>
  <c r="B186" i="17"/>
  <c r="A186" i="17"/>
  <c r="I185" i="17"/>
  <c r="H185" i="17"/>
  <c r="G185" i="17"/>
  <c r="F185" i="17"/>
  <c r="E185" i="17"/>
  <c r="D185" i="17"/>
  <c r="B185" i="17"/>
  <c r="A185" i="17"/>
  <c r="I184" i="17"/>
  <c r="H184" i="17"/>
  <c r="G184" i="17"/>
  <c r="F184" i="17"/>
  <c r="E184" i="17"/>
  <c r="D184" i="17"/>
  <c r="B184" i="17"/>
  <c r="A184" i="17"/>
  <c r="I183" i="17"/>
  <c r="H183" i="17"/>
  <c r="G183" i="17"/>
  <c r="F183" i="17"/>
  <c r="E183" i="17"/>
  <c r="D183" i="17"/>
  <c r="B183" i="17"/>
  <c r="A183" i="17"/>
  <c r="I182" i="17"/>
  <c r="H182" i="17"/>
  <c r="G182" i="17"/>
  <c r="F182" i="17"/>
  <c r="E182" i="17"/>
  <c r="D182" i="17"/>
  <c r="B182" i="17"/>
  <c r="A182" i="17"/>
  <c r="I181" i="17"/>
  <c r="H181" i="17"/>
  <c r="G181" i="17"/>
  <c r="F181" i="17"/>
  <c r="E181" i="17"/>
  <c r="D181" i="17"/>
  <c r="B181" i="17"/>
  <c r="A181" i="17"/>
  <c r="I180" i="17"/>
  <c r="H180" i="17"/>
  <c r="G180" i="17"/>
  <c r="F180" i="17"/>
  <c r="E180" i="17"/>
  <c r="D180" i="17"/>
  <c r="B180" i="17"/>
  <c r="A180" i="17"/>
  <c r="I179" i="17"/>
  <c r="H179" i="17"/>
  <c r="G179" i="17"/>
  <c r="F179" i="17"/>
  <c r="E179" i="17"/>
  <c r="D179" i="17"/>
  <c r="B179" i="17"/>
  <c r="A179" i="17"/>
  <c r="I178" i="17"/>
  <c r="H178" i="17"/>
  <c r="G178" i="17"/>
  <c r="F178" i="17"/>
  <c r="E178" i="17"/>
  <c r="D178" i="17"/>
  <c r="B178" i="17"/>
  <c r="A178" i="17"/>
  <c r="I177" i="17"/>
  <c r="H177" i="17"/>
  <c r="G177" i="17"/>
  <c r="F177" i="17"/>
  <c r="E177" i="17"/>
  <c r="D177" i="17"/>
  <c r="B177" i="17"/>
  <c r="A177" i="17"/>
  <c r="I176" i="17"/>
  <c r="H176" i="17"/>
  <c r="G176" i="17"/>
  <c r="F176" i="17"/>
  <c r="E176" i="17"/>
  <c r="D176" i="17"/>
  <c r="B176" i="17"/>
  <c r="A176" i="17"/>
  <c r="I175" i="17"/>
  <c r="H175" i="17"/>
  <c r="G175" i="17"/>
  <c r="F175" i="17"/>
  <c r="E175" i="17"/>
  <c r="D175" i="17"/>
  <c r="B175" i="17"/>
  <c r="A175" i="17"/>
  <c r="I174" i="17"/>
  <c r="H174" i="17"/>
  <c r="G174" i="17"/>
  <c r="F174" i="17"/>
  <c r="E174" i="17"/>
  <c r="D174" i="17"/>
  <c r="B174" i="17"/>
  <c r="A174" i="17"/>
  <c r="I173" i="17"/>
  <c r="H173" i="17"/>
  <c r="G173" i="17"/>
  <c r="F173" i="17"/>
  <c r="E173" i="17"/>
  <c r="D173" i="17"/>
  <c r="B173" i="17"/>
  <c r="A173" i="17"/>
  <c r="I172" i="17"/>
  <c r="H172" i="17"/>
  <c r="G172" i="17"/>
  <c r="F172" i="17"/>
  <c r="E172" i="17"/>
  <c r="D172" i="17"/>
  <c r="B172" i="17"/>
  <c r="A172" i="17"/>
  <c r="I171" i="17"/>
  <c r="H171" i="17"/>
  <c r="G171" i="17"/>
  <c r="F171" i="17"/>
  <c r="E171" i="17"/>
  <c r="D171" i="17"/>
  <c r="B171" i="17"/>
  <c r="A171" i="17"/>
  <c r="I170" i="17"/>
  <c r="H170" i="17"/>
  <c r="G170" i="17"/>
  <c r="F170" i="17"/>
  <c r="E170" i="17"/>
  <c r="D170" i="17"/>
  <c r="B170" i="17"/>
  <c r="A170" i="17"/>
  <c r="I169" i="17"/>
  <c r="H169" i="17"/>
  <c r="G169" i="17"/>
  <c r="F169" i="17"/>
  <c r="E169" i="17"/>
  <c r="D169" i="17"/>
  <c r="B169" i="17"/>
  <c r="A169" i="17"/>
  <c r="I168" i="17"/>
  <c r="H168" i="17"/>
  <c r="G168" i="17"/>
  <c r="F168" i="17"/>
  <c r="E168" i="17"/>
  <c r="D168" i="17"/>
  <c r="B168" i="17"/>
  <c r="A168" i="17"/>
  <c r="I167" i="17"/>
  <c r="H167" i="17"/>
  <c r="G167" i="17"/>
  <c r="F167" i="17"/>
  <c r="E167" i="17"/>
  <c r="D167" i="17"/>
  <c r="B167" i="17"/>
  <c r="A167" i="17"/>
  <c r="I166" i="17"/>
  <c r="H166" i="17"/>
  <c r="G166" i="17"/>
  <c r="F166" i="17"/>
  <c r="E166" i="17"/>
  <c r="D166" i="17"/>
  <c r="B166" i="17"/>
  <c r="A166" i="17"/>
  <c r="I165" i="17"/>
  <c r="H165" i="17"/>
  <c r="G165" i="17"/>
  <c r="F165" i="17"/>
  <c r="E165" i="17"/>
  <c r="D165" i="17"/>
  <c r="B165" i="17"/>
  <c r="A165" i="17"/>
  <c r="I164" i="17"/>
  <c r="H164" i="17"/>
  <c r="G164" i="17"/>
  <c r="F164" i="17"/>
  <c r="E164" i="17"/>
  <c r="D164" i="17"/>
  <c r="B164" i="17"/>
  <c r="A164" i="17"/>
  <c r="I163" i="17"/>
  <c r="H163" i="17"/>
  <c r="G163" i="17"/>
  <c r="F163" i="17"/>
  <c r="E163" i="17"/>
  <c r="D163" i="17"/>
  <c r="B163" i="17"/>
  <c r="A163" i="17"/>
  <c r="I162" i="17"/>
  <c r="H162" i="17"/>
  <c r="G162" i="17"/>
  <c r="F162" i="17"/>
  <c r="E162" i="17"/>
  <c r="D162" i="17"/>
  <c r="B162" i="17"/>
  <c r="A162" i="17"/>
  <c r="I161" i="17"/>
  <c r="H161" i="17"/>
  <c r="G161" i="17"/>
  <c r="F161" i="17"/>
  <c r="E161" i="17"/>
  <c r="D161" i="17"/>
  <c r="B161" i="17"/>
  <c r="A161" i="17"/>
  <c r="I160" i="17"/>
  <c r="H160" i="17"/>
  <c r="G160" i="17"/>
  <c r="F160" i="17"/>
  <c r="E160" i="17"/>
  <c r="D160" i="17"/>
  <c r="B160" i="17"/>
  <c r="A160" i="17"/>
  <c r="I159" i="17"/>
  <c r="H159" i="17"/>
  <c r="G159" i="17"/>
  <c r="F159" i="17"/>
  <c r="E159" i="17"/>
  <c r="D159" i="17"/>
  <c r="B159" i="17"/>
  <c r="A159" i="17"/>
  <c r="I158" i="17"/>
  <c r="H158" i="17"/>
  <c r="G158" i="17"/>
  <c r="F158" i="17"/>
  <c r="E158" i="17"/>
  <c r="D158" i="17"/>
  <c r="B158" i="17"/>
  <c r="A158" i="17"/>
  <c r="I157" i="17"/>
  <c r="H157" i="17"/>
  <c r="G157" i="17"/>
  <c r="F157" i="17"/>
  <c r="E157" i="17"/>
  <c r="D157" i="17"/>
  <c r="B157" i="17"/>
  <c r="A157" i="17"/>
  <c r="I156" i="17"/>
  <c r="H156" i="17"/>
  <c r="G156" i="17"/>
  <c r="F156" i="17"/>
  <c r="E156" i="17"/>
  <c r="D156" i="17"/>
  <c r="B156" i="17"/>
  <c r="A156" i="17"/>
  <c r="I155" i="17"/>
  <c r="H155" i="17"/>
  <c r="G155" i="17"/>
  <c r="F155" i="17"/>
  <c r="E155" i="17"/>
  <c r="D155" i="17"/>
  <c r="B155" i="17"/>
  <c r="A155" i="17"/>
  <c r="I154" i="17"/>
  <c r="H154" i="17"/>
  <c r="G154" i="17"/>
  <c r="F154" i="17"/>
  <c r="E154" i="17"/>
  <c r="D154" i="17"/>
  <c r="B154" i="17"/>
  <c r="A154" i="17"/>
  <c r="I153" i="17"/>
  <c r="H153" i="17"/>
  <c r="G153" i="17"/>
  <c r="F153" i="17"/>
  <c r="E153" i="17"/>
  <c r="D153" i="17"/>
  <c r="B153" i="17"/>
  <c r="A153" i="17"/>
  <c r="I152" i="17"/>
  <c r="H152" i="17"/>
  <c r="G152" i="17"/>
  <c r="F152" i="17"/>
  <c r="E152" i="17"/>
  <c r="D152" i="17"/>
  <c r="B152" i="17"/>
  <c r="A152" i="17"/>
  <c r="I151" i="17"/>
  <c r="H151" i="17"/>
  <c r="G151" i="17"/>
  <c r="F151" i="17"/>
  <c r="E151" i="17"/>
  <c r="D151" i="17"/>
  <c r="B151" i="17"/>
  <c r="A151" i="17"/>
  <c r="I150" i="17"/>
  <c r="H150" i="17"/>
  <c r="G150" i="17"/>
  <c r="F150" i="17"/>
  <c r="E150" i="17"/>
  <c r="D150" i="17"/>
  <c r="B150" i="17"/>
  <c r="A150" i="17"/>
  <c r="I149" i="17"/>
  <c r="H149" i="17"/>
  <c r="G149" i="17"/>
  <c r="F149" i="17"/>
  <c r="E149" i="17"/>
  <c r="D149" i="17"/>
  <c r="B149" i="17"/>
  <c r="A149" i="17"/>
  <c r="I148" i="17"/>
  <c r="H148" i="17"/>
  <c r="G148" i="17"/>
  <c r="F148" i="17"/>
  <c r="E148" i="17"/>
  <c r="D148" i="17"/>
  <c r="B148" i="17"/>
  <c r="A148" i="17"/>
  <c r="I147" i="17"/>
  <c r="H147" i="17"/>
  <c r="G147" i="17"/>
  <c r="F147" i="17"/>
  <c r="E147" i="17"/>
  <c r="D147" i="17"/>
  <c r="B147" i="17"/>
  <c r="A147" i="17"/>
  <c r="I146" i="17"/>
  <c r="H146" i="17"/>
  <c r="G146" i="17"/>
  <c r="F146" i="17"/>
  <c r="E146" i="17"/>
  <c r="D146" i="17"/>
  <c r="B146" i="17"/>
  <c r="A146" i="17"/>
  <c r="I145" i="17"/>
  <c r="H145" i="17"/>
  <c r="G145" i="17"/>
  <c r="F145" i="17"/>
  <c r="E145" i="17"/>
  <c r="D145" i="17"/>
  <c r="B145" i="17"/>
  <c r="A145" i="17"/>
  <c r="I144" i="17"/>
  <c r="H144" i="17"/>
  <c r="G144" i="17"/>
  <c r="F144" i="17"/>
  <c r="E144" i="17"/>
  <c r="D144" i="17"/>
  <c r="B144" i="17"/>
  <c r="A144" i="17"/>
  <c r="I143" i="17"/>
  <c r="H143" i="17"/>
  <c r="G143" i="17"/>
  <c r="F143" i="17"/>
  <c r="E143" i="17"/>
  <c r="D143" i="17"/>
  <c r="B143" i="17"/>
  <c r="A143" i="17"/>
  <c r="I142" i="17"/>
  <c r="H142" i="17"/>
  <c r="G142" i="17"/>
  <c r="F142" i="17"/>
  <c r="E142" i="17"/>
  <c r="D142" i="17"/>
  <c r="B142" i="17"/>
  <c r="A142" i="17"/>
  <c r="I141" i="17"/>
  <c r="H141" i="17"/>
  <c r="G141" i="17"/>
  <c r="F141" i="17"/>
  <c r="E141" i="17"/>
  <c r="D141" i="17"/>
  <c r="B141" i="17"/>
  <c r="A141" i="17"/>
  <c r="I140" i="17"/>
  <c r="H140" i="17"/>
  <c r="G140" i="17"/>
  <c r="F140" i="17"/>
  <c r="E140" i="17"/>
  <c r="D140" i="17"/>
  <c r="B140" i="17"/>
  <c r="A140" i="17"/>
  <c r="I139" i="17"/>
  <c r="H139" i="17"/>
  <c r="G139" i="17"/>
  <c r="F139" i="17"/>
  <c r="E139" i="17"/>
  <c r="D139" i="17"/>
  <c r="B139" i="17"/>
  <c r="A139" i="17"/>
  <c r="I138" i="17"/>
  <c r="H138" i="17"/>
  <c r="G138" i="17"/>
  <c r="F138" i="17"/>
  <c r="E138" i="17"/>
  <c r="D138" i="17"/>
  <c r="B138" i="17"/>
  <c r="A138" i="17"/>
  <c r="I137" i="17"/>
  <c r="H137" i="17"/>
  <c r="G137" i="17"/>
  <c r="F137" i="17"/>
  <c r="E137" i="17"/>
  <c r="D137" i="17"/>
  <c r="B137" i="17"/>
  <c r="A137" i="17"/>
  <c r="I136" i="17"/>
  <c r="H136" i="17"/>
  <c r="G136" i="17"/>
  <c r="F136" i="17"/>
  <c r="E136" i="17"/>
  <c r="D136" i="17"/>
  <c r="B136" i="17"/>
  <c r="A136" i="17"/>
  <c r="I135" i="17"/>
  <c r="H135" i="17"/>
  <c r="G135" i="17"/>
  <c r="F135" i="17"/>
  <c r="E135" i="17"/>
  <c r="D135" i="17"/>
  <c r="B135" i="17"/>
  <c r="A135" i="17"/>
  <c r="I134" i="17"/>
  <c r="H134" i="17"/>
  <c r="G134" i="17"/>
  <c r="F134" i="17"/>
  <c r="E134" i="17"/>
  <c r="D134" i="17"/>
  <c r="B134" i="17"/>
  <c r="A134" i="17"/>
  <c r="I133" i="17"/>
  <c r="H133" i="17"/>
  <c r="G133" i="17"/>
  <c r="F133" i="17"/>
  <c r="E133" i="17"/>
  <c r="D133" i="17"/>
  <c r="B133" i="17"/>
  <c r="A133" i="17"/>
  <c r="I132" i="17"/>
  <c r="H132" i="17"/>
  <c r="G132" i="17"/>
  <c r="F132" i="17"/>
  <c r="E132" i="17"/>
  <c r="D132" i="17"/>
  <c r="B132" i="17"/>
  <c r="A132" i="17"/>
  <c r="I131" i="17"/>
  <c r="H131" i="17"/>
  <c r="G131" i="17"/>
  <c r="F131" i="17"/>
  <c r="E131" i="17"/>
  <c r="D131" i="17"/>
  <c r="B131" i="17"/>
  <c r="A131" i="17"/>
  <c r="I130" i="17"/>
  <c r="H130" i="17"/>
  <c r="G130" i="17"/>
  <c r="F130" i="17"/>
  <c r="E130" i="17"/>
  <c r="D130" i="17"/>
  <c r="B130" i="17"/>
  <c r="A130" i="17"/>
  <c r="I129" i="17"/>
  <c r="H129" i="17"/>
  <c r="G129" i="17"/>
  <c r="F129" i="17"/>
  <c r="E129" i="17"/>
  <c r="D129" i="17"/>
  <c r="B129" i="17"/>
  <c r="A129" i="17"/>
  <c r="I128" i="17"/>
  <c r="H128" i="17"/>
  <c r="G128" i="17"/>
  <c r="F128" i="17"/>
  <c r="E128" i="17"/>
  <c r="D128" i="17"/>
  <c r="B128" i="17"/>
  <c r="A128" i="17"/>
  <c r="I127" i="17"/>
  <c r="H127" i="17"/>
  <c r="G127" i="17"/>
  <c r="F127" i="17"/>
  <c r="E127" i="17"/>
  <c r="D127" i="17"/>
  <c r="B127" i="17"/>
  <c r="A127" i="17"/>
  <c r="I126" i="17"/>
  <c r="H126" i="17"/>
  <c r="G126" i="17"/>
  <c r="F126" i="17"/>
  <c r="E126" i="17"/>
  <c r="D126" i="17"/>
  <c r="B126" i="17"/>
  <c r="A126" i="17"/>
  <c r="I125" i="17"/>
  <c r="H125" i="17"/>
  <c r="G125" i="17"/>
  <c r="F125" i="17"/>
  <c r="E125" i="17"/>
  <c r="D125" i="17"/>
  <c r="B125" i="17"/>
  <c r="A125" i="17"/>
  <c r="I124" i="17"/>
  <c r="H124" i="17"/>
  <c r="G124" i="17"/>
  <c r="F124" i="17"/>
  <c r="E124" i="17"/>
  <c r="D124" i="17"/>
  <c r="B124" i="17"/>
  <c r="A124" i="17"/>
  <c r="I123" i="17"/>
  <c r="H123" i="17"/>
  <c r="G123" i="17"/>
  <c r="F123" i="17"/>
  <c r="E123" i="17"/>
  <c r="D123" i="17"/>
  <c r="B123" i="17"/>
  <c r="A123" i="17"/>
  <c r="I122" i="17"/>
  <c r="H122" i="17"/>
  <c r="G122" i="17"/>
  <c r="F122" i="17"/>
  <c r="E122" i="17"/>
  <c r="D122" i="17"/>
  <c r="B122" i="17"/>
  <c r="A122" i="17"/>
  <c r="I121" i="17"/>
  <c r="H121" i="17"/>
  <c r="G121" i="17"/>
  <c r="F121" i="17"/>
  <c r="E121" i="17"/>
  <c r="D121" i="17"/>
  <c r="B121" i="17"/>
  <c r="A121" i="17"/>
  <c r="I120" i="17"/>
  <c r="H120" i="17"/>
  <c r="G120" i="17"/>
  <c r="F120" i="17"/>
  <c r="E120" i="17"/>
  <c r="D120" i="17"/>
  <c r="B120" i="17"/>
  <c r="A120" i="17"/>
  <c r="I119" i="17"/>
  <c r="H119" i="17"/>
  <c r="G119" i="17"/>
  <c r="F119" i="17"/>
  <c r="E119" i="17"/>
  <c r="D119" i="17"/>
  <c r="B119" i="17"/>
  <c r="A119" i="17"/>
  <c r="I118" i="17"/>
  <c r="H118" i="17"/>
  <c r="G118" i="17"/>
  <c r="F118" i="17"/>
  <c r="E118" i="17"/>
  <c r="D118" i="17"/>
  <c r="B118" i="17"/>
  <c r="A118" i="17"/>
  <c r="I117" i="17"/>
  <c r="H117" i="17"/>
  <c r="G117" i="17"/>
  <c r="F117" i="17"/>
  <c r="E117" i="17"/>
  <c r="D117" i="17"/>
  <c r="B117" i="17"/>
  <c r="A117" i="17"/>
  <c r="I116" i="17"/>
  <c r="H116" i="17"/>
  <c r="G116" i="17"/>
  <c r="F116" i="17"/>
  <c r="E116" i="17"/>
  <c r="D116" i="17"/>
  <c r="B116" i="17"/>
  <c r="A116" i="17"/>
  <c r="I115" i="17"/>
  <c r="H115" i="17"/>
  <c r="G115" i="17"/>
  <c r="F115" i="17"/>
  <c r="E115" i="17"/>
  <c r="D115" i="17"/>
  <c r="B115" i="17"/>
  <c r="A115" i="17"/>
  <c r="I114" i="17"/>
  <c r="H114" i="17"/>
  <c r="G114" i="17"/>
  <c r="F114" i="17"/>
  <c r="E114" i="17"/>
  <c r="D114" i="17"/>
  <c r="B114" i="17"/>
  <c r="A114" i="17"/>
  <c r="I113" i="17"/>
  <c r="H113" i="17"/>
  <c r="G113" i="17"/>
  <c r="F113" i="17"/>
  <c r="E113" i="17"/>
  <c r="D113" i="17"/>
  <c r="B113" i="17"/>
  <c r="A113" i="17"/>
  <c r="I112" i="17"/>
  <c r="H112" i="17"/>
  <c r="G112" i="17"/>
  <c r="F112" i="17"/>
  <c r="E112" i="17"/>
  <c r="D112" i="17"/>
  <c r="B112" i="17"/>
  <c r="A112" i="17"/>
  <c r="I111" i="17"/>
  <c r="H111" i="17"/>
  <c r="G111" i="17"/>
  <c r="F111" i="17"/>
  <c r="E111" i="17"/>
  <c r="D111" i="17"/>
  <c r="B111" i="17"/>
  <c r="A111" i="17"/>
  <c r="I110" i="17"/>
  <c r="H110" i="17"/>
  <c r="G110" i="17"/>
  <c r="F110" i="17"/>
  <c r="E110" i="17"/>
  <c r="D110" i="17"/>
  <c r="B110" i="17"/>
  <c r="A110" i="17"/>
  <c r="I109" i="17"/>
  <c r="H109" i="17"/>
  <c r="G109" i="17"/>
  <c r="F109" i="17"/>
  <c r="E109" i="17"/>
  <c r="D109" i="17"/>
  <c r="B109" i="17"/>
  <c r="A109" i="17"/>
  <c r="I108" i="17"/>
  <c r="H108" i="17"/>
  <c r="G108" i="17"/>
  <c r="F108" i="17"/>
  <c r="E108" i="17"/>
  <c r="D108" i="17"/>
  <c r="B108" i="17"/>
  <c r="A108" i="17"/>
  <c r="I107" i="17"/>
  <c r="H107" i="17"/>
  <c r="G107" i="17"/>
  <c r="F107" i="17"/>
  <c r="E107" i="17"/>
  <c r="D107" i="17"/>
  <c r="B107" i="17"/>
  <c r="A107" i="17"/>
  <c r="I106" i="17"/>
  <c r="H106" i="17"/>
  <c r="G106" i="17"/>
  <c r="F106" i="17"/>
  <c r="E106" i="17"/>
  <c r="D106" i="17"/>
  <c r="B106" i="17"/>
  <c r="A106" i="17"/>
  <c r="I105" i="17"/>
  <c r="H105" i="17"/>
  <c r="G105" i="17"/>
  <c r="F105" i="17"/>
  <c r="E105" i="17"/>
  <c r="D105" i="17"/>
  <c r="B105" i="17"/>
  <c r="A105" i="17"/>
  <c r="I104" i="17"/>
  <c r="H104" i="17"/>
  <c r="G104" i="17"/>
  <c r="F104" i="17"/>
  <c r="E104" i="17"/>
  <c r="D104" i="17"/>
  <c r="B104" i="17"/>
  <c r="A104" i="17"/>
  <c r="I103" i="17"/>
  <c r="H103" i="17"/>
  <c r="G103" i="17"/>
  <c r="F103" i="17"/>
  <c r="E103" i="17"/>
  <c r="D103" i="17"/>
  <c r="B103" i="17"/>
  <c r="A103" i="17"/>
  <c r="I102" i="17"/>
  <c r="H102" i="17"/>
  <c r="G102" i="17"/>
  <c r="F102" i="17"/>
  <c r="E102" i="17"/>
  <c r="D102" i="17"/>
  <c r="B102" i="17"/>
  <c r="A102" i="17"/>
  <c r="I101" i="17"/>
  <c r="H101" i="17"/>
  <c r="G101" i="17"/>
  <c r="F101" i="17"/>
  <c r="E101" i="17"/>
  <c r="D101" i="17"/>
  <c r="B101" i="17"/>
  <c r="A101" i="17"/>
  <c r="I100" i="17"/>
  <c r="H100" i="17"/>
  <c r="G100" i="17"/>
  <c r="F100" i="17"/>
  <c r="E100" i="17"/>
  <c r="D100" i="17"/>
  <c r="B100" i="17"/>
  <c r="A100" i="17"/>
  <c r="I99" i="17"/>
  <c r="H99" i="17"/>
  <c r="G99" i="17"/>
  <c r="F99" i="17"/>
  <c r="E99" i="17"/>
  <c r="D99" i="17"/>
  <c r="B99" i="17"/>
  <c r="A99" i="17"/>
  <c r="I98" i="17"/>
  <c r="H98" i="17"/>
  <c r="G98" i="17"/>
  <c r="F98" i="17"/>
  <c r="E98" i="17"/>
  <c r="D98" i="17"/>
  <c r="B98" i="17"/>
  <c r="A98" i="17"/>
  <c r="I97" i="17"/>
  <c r="H97" i="17"/>
  <c r="G97" i="17"/>
  <c r="F97" i="17"/>
  <c r="E97" i="17"/>
  <c r="D97" i="17"/>
  <c r="B97" i="17"/>
  <c r="A97" i="17"/>
  <c r="I96" i="17"/>
  <c r="H96" i="17"/>
  <c r="G96" i="17"/>
  <c r="F96" i="17"/>
  <c r="E96" i="17"/>
  <c r="D96" i="17"/>
  <c r="B96" i="17"/>
  <c r="A96" i="17"/>
  <c r="I95" i="17"/>
  <c r="H95" i="17"/>
  <c r="G95" i="17"/>
  <c r="F95" i="17"/>
  <c r="E95" i="17"/>
  <c r="D95" i="17"/>
  <c r="B95" i="17"/>
  <c r="A95" i="17"/>
  <c r="I94" i="17"/>
  <c r="H94" i="17"/>
  <c r="G94" i="17"/>
  <c r="F94" i="17"/>
  <c r="E94" i="17"/>
  <c r="D94" i="17"/>
  <c r="B94" i="17"/>
  <c r="A94" i="17"/>
  <c r="I93" i="17"/>
  <c r="H93" i="17"/>
  <c r="G93" i="17"/>
  <c r="F93" i="17"/>
  <c r="E93" i="17"/>
  <c r="D93" i="17"/>
  <c r="B93" i="17"/>
  <c r="A93" i="17"/>
  <c r="I92" i="17"/>
  <c r="H92" i="17"/>
  <c r="G92" i="17"/>
  <c r="F92" i="17"/>
  <c r="E92" i="17"/>
  <c r="D92" i="17"/>
  <c r="B92" i="17"/>
  <c r="A92" i="17"/>
  <c r="I91" i="17"/>
  <c r="H91" i="17"/>
  <c r="G91" i="17"/>
  <c r="F91" i="17"/>
  <c r="E91" i="17"/>
  <c r="D91" i="17"/>
  <c r="B91" i="17"/>
  <c r="A91" i="17"/>
  <c r="I90" i="17"/>
  <c r="H90" i="17"/>
  <c r="G90" i="17"/>
  <c r="F90" i="17"/>
  <c r="E90" i="17"/>
  <c r="D90" i="17"/>
  <c r="B90" i="17"/>
  <c r="A90" i="17"/>
  <c r="I89" i="17"/>
  <c r="H89" i="17"/>
  <c r="G89" i="17"/>
  <c r="F89" i="17"/>
  <c r="E89" i="17"/>
  <c r="D89" i="17"/>
  <c r="B89" i="17"/>
  <c r="A89" i="17"/>
  <c r="I88" i="17"/>
  <c r="H88" i="17"/>
  <c r="G88" i="17"/>
  <c r="F88" i="17"/>
  <c r="E88" i="17"/>
  <c r="D88" i="17"/>
  <c r="B88" i="17"/>
  <c r="A88" i="17"/>
  <c r="I87" i="17"/>
  <c r="H87" i="17"/>
  <c r="G87" i="17"/>
  <c r="F87" i="17"/>
  <c r="E87" i="17"/>
  <c r="D87" i="17"/>
  <c r="B87" i="17"/>
  <c r="A87" i="17"/>
  <c r="I86" i="17"/>
  <c r="H86" i="17"/>
  <c r="G86" i="17"/>
  <c r="F86" i="17"/>
  <c r="E86" i="17"/>
  <c r="D86" i="17"/>
  <c r="B86" i="17"/>
  <c r="A86" i="17"/>
  <c r="I85" i="17"/>
  <c r="H85" i="17"/>
  <c r="G85" i="17"/>
  <c r="F85" i="17"/>
  <c r="E85" i="17"/>
  <c r="D85" i="17"/>
  <c r="B85" i="17"/>
  <c r="A85" i="17"/>
  <c r="I84" i="17"/>
  <c r="H84" i="17"/>
  <c r="G84" i="17"/>
  <c r="F84" i="17"/>
  <c r="E84" i="17"/>
  <c r="D84" i="17"/>
  <c r="B84" i="17"/>
  <c r="A84" i="17"/>
  <c r="I83" i="17"/>
  <c r="H83" i="17"/>
  <c r="G83" i="17"/>
  <c r="F83" i="17"/>
  <c r="E83" i="17"/>
  <c r="D83" i="17"/>
  <c r="B83" i="17"/>
  <c r="A83" i="17"/>
  <c r="I82" i="17"/>
  <c r="H82" i="17"/>
  <c r="G82" i="17"/>
  <c r="F82" i="17"/>
  <c r="E82" i="17"/>
  <c r="D82" i="17"/>
  <c r="B82" i="17"/>
  <c r="A82" i="17"/>
  <c r="I81" i="17"/>
  <c r="H81" i="17"/>
  <c r="G81" i="17"/>
  <c r="F81" i="17"/>
  <c r="E81" i="17"/>
  <c r="D81" i="17"/>
  <c r="B81" i="17"/>
  <c r="A81" i="17"/>
  <c r="I80" i="17"/>
  <c r="H80" i="17"/>
  <c r="G80" i="17"/>
  <c r="F80" i="17"/>
  <c r="E80" i="17"/>
  <c r="D80" i="17"/>
  <c r="B80" i="17"/>
  <c r="A80" i="17"/>
  <c r="I79" i="17"/>
  <c r="H79" i="17"/>
  <c r="G79" i="17"/>
  <c r="F79" i="17"/>
  <c r="E79" i="17"/>
  <c r="D79" i="17"/>
  <c r="B79" i="17"/>
  <c r="A79" i="17"/>
  <c r="I78" i="17"/>
  <c r="H78" i="17"/>
  <c r="G78" i="17"/>
  <c r="F78" i="17"/>
  <c r="E78" i="17"/>
  <c r="D78" i="17"/>
  <c r="B78" i="17"/>
  <c r="A78" i="17"/>
  <c r="I77" i="17"/>
  <c r="H77" i="17"/>
  <c r="G77" i="17"/>
  <c r="F77" i="17"/>
  <c r="E77" i="17"/>
  <c r="D77" i="17"/>
  <c r="B77" i="17"/>
  <c r="A77" i="17"/>
  <c r="I76" i="17"/>
  <c r="H76" i="17"/>
  <c r="G76" i="17"/>
  <c r="F76" i="17"/>
  <c r="E76" i="17"/>
  <c r="D76" i="17"/>
  <c r="B76" i="17"/>
  <c r="A76" i="17"/>
  <c r="I75" i="17"/>
  <c r="H75" i="17"/>
  <c r="G75" i="17"/>
  <c r="F75" i="17"/>
  <c r="E75" i="17"/>
  <c r="D75" i="17"/>
  <c r="B75" i="17"/>
  <c r="A75" i="17"/>
  <c r="I74" i="17"/>
  <c r="H74" i="17"/>
  <c r="G74" i="17"/>
  <c r="F74" i="17"/>
  <c r="E74" i="17"/>
  <c r="D74" i="17"/>
  <c r="B74" i="17"/>
  <c r="A74" i="17"/>
  <c r="I73" i="17"/>
  <c r="H73" i="17"/>
  <c r="G73" i="17"/>
  <c r="F73" i="17"/>
  <c r="E73" i="17"/>
  <c r="D73" i="17"/>
  <c r="B73" i="17"/>
  <c r="A73" i="17"/>
  <c r="I72" i="17"/>
  <c r="H72" i="17"/>
  <c r="G72" i="17"/>
  <c r="F72" i="17"/>
  <c r="E72" i="17"/>
  <c r="D72" i="17"/>
  <c r="B72" i="17"/>
  <c r="A72" i="17"/>
  <c r="I71" i="17"/>
  <c r="H71" i="17"/>
  <c r="G71" i="17"/>
  <c r="F71" i="17"/>
  <c r="E71" i="17"/>
  <c r="D71" i="17"/>
  <c r="B71" i="17"/>
  <c r="A71" i="17"/>
  <c r="I70" i="17"/>
  <c r="H70" i="17"/>
  <c r="G70" i="17"/>
  <c r="F70" i="17"/>
  <c r="E70" i="17"/>
  <c r="D70" i="17"/>
  <c r="B70" i="17"/>
  <c r="A70" i="17"/>
  <c r="I69" i="17"/>
  <c r="H69" i="17"/>
  <c r="G69" i="17"/>
  <c r="F69" i="17"/>
  <c r="E69" i="17"/>
  <c r="D69" i="17"/>
  <c r="B69" i="17"/>
  <c r="A69" i="17"/>
  <c r="I68" i="17"/>
  <c r="H68" i="17"/>
  <c r="G68" i="17"/>
  <c r="F68" i="17"/>
  <c r="E68" i="17"/>
  <c r="D68" i="17"/>
  <c r="B68" i="17"/>
  <c r="A68" i="17"/>
  <c r="I67" i="17"/>
  <c r="H67" i="17"/>
  <c r="G67" i="17"/>
  <c r="F67" i="17"/>
  <c r="E67" i="17"/>
  <c r="D67" i="17"/>
  <c r="B67" i="17"/>
  <c r="A67" i="17"/>
  <c r="I66" i="17"/>
  <c r="H66" i="17"/>
  <c r="G66" i="17"/>
  <c r="F66" i="17"/>
  <c r="E66" i="17"/>
  <c r="D66" i="17"/>
  <c r="B66" i="17"/>
  <c r="A66" i="17"/>
  <c r="I65" i="17"/>
  <c r="H65" i="17"/>
  <c r="G65" i="17"/>
  <c r="F65" i="17"/>
  <c r="E65" i="17"/>
  <c r="D65" i="17"/>
  <c r="B65" i="17"/>
  <c r="A65" i="17"/>
  <c r="I64" i="17"/>
  <c r="H64" i="17"/>
  <c r="G64" i="17"/>
  <c r="F64" i="17"/>
  <c r="E64" i="17"/>
  <c r="D64" i="17"/>
  <c r="B64" i="17"/>
  <c r="A64" i="17"/>
  <c r="I63" i="17"/>
  <c r="H63" i="17"/>
  <c r="G63" i="17"/>
  <c r="F63" i="17"/>
  <c r="E63" i="17"/>
  <c r="D63" i="17"/>
  <c r="B63" i="17"/>
  <c r="A63" i="17"/>
  <c r="I62" i="17"/>
  <c r="H62" i="17"/>
  <c r="G62" i="17"/>
  <c r="F62" i="17"/>
  <c r="E62" i="17"/>
  <c r="D62" i="17"/>
  <c r="B62" i="17"/>
  <c r="A62" i="17"/>
  <c r="I61" i="17"/>
  <c r="H61" i="17"/>
  <c r="G61" i="17"/>
  <c r="F61" i="17"/>
  <c r="E61" i="17"/>
  <c r="D61" i="17"/>
  <c r="B61" i="17"/>
  <c r="A61" i="17"/>
  <c r="I60" i="17"/>
  <c r="H60" i="17"/>
  <c r="G60" i="17"/>
  <c r="F60" i="17"/>
  <c r="E60" i="17"/>
  <c r="D60" i="17"/>
  <c r="B60" i="17"/>
  <c r="A60" i="17"/>
  <c r="I59" i="17"/>
  <c r="H59" i="17"/>
  <c r="G59" i="17"/>
  <c r="F59" i="17"/>
  <c r="E59" i="17"/>
  <c r="D59" i="17"/>
  <c r="B59" i="17"/>
  <c r="A59" i="17"/>
  <c r="I58" i="17"/>
  <c r="H58" i="17"/>
  <c r="G58" i="17"/>
  <c r="F58" i="17"/>
  <c r="E58" i="17"/>
  <c r="D58" i="17"/>
  <c r="B58" i="17"/>
  <c r="A58" i="17"/>
  <c r="I57" i="17"/>
  <c r="H57" i="17"/>
  <c r="G57" i="17"/>
  <c r="F57" i="17"/>
  <c r="E57" i="17"/>
  <c r="D57" i="17"/>
  <c r="B57" i="17"/>
  <c r="A57" i="17"/>
  <c r="I56" i="17"/>
  <c r="H56" i="17"/>
  <c r="G56" i="17"/>
  <c r="F56" i="17"/>
  <c r="E56" i="17"/>
  <c r="D56" i="17"/>
  <c r="B56" i="17"/>
  <c r="A56" i="17"/>
  <c r="I55" i="17"/>
  <c r="H55" i="17"/>
  <c r="G55" i="17"/>
  <c r="F55" i="17"/>
  <c r="E55" i="17"/>
  <c r="D55" i="17"/>
  <c r="B55" i="17"/>
  <c r="A55" i="17"/>
  <c r="I54" i="17"/>
  <c r="H54" i="17"/>
  <c r="G54" i="17"/>
  <c r="F54" i="17"/>
  <c r="E54" i="17"/>
  <c r="D54" i="17"/>
  <c r="B54" i="17"/>
  <c r="A54" i="17"/>
  <c r="I53" i="17"/>
  <c r="H53" i="17"/>
  <c r="G53" i="17"/>
  <c r="F53" i="17"/>
  <c r="E53" i="17"/>
  <c r="D53" i="17"/>
  <c r="B53" i="17"/>
  <c r="A53" i="17"/>
  <c r="I52" i="17"/>
  <c r="H52" i="17"/>
  <c r="G52" i="17"/>
  <c r="F52" i="17"/>
  <c r="E52" i="17"/>
  <c r="D52" i="17"/>
  <c r="B52" i="17"/>
  <c r="A52" i="17"/>
  <c r="I51" i="17"/>
  <c r="H51" i="17"/>
  <c r="G51" i="17"/>
  <c r="F51" i="17"/>
  <c r="E51" i="17"/>
  <c r="D51" i="17"/>
  <c r="B51" i="17"/>
  <c r="A51" i="17"/>
  <c r="I50" i="17"/>
  <c r="H50" i="17"/>
  <c r="G50" i="17"/>
  <c r="F50" i="17"/>
  <c r="E50" i="17"/>
  <c r="D50" i="17"/>
  <c r="B50" i="17"/>
  <c r="A50" i="17"/>
  <c r="I49" i="17"/>
  <c r="H49" i="17"/>
  <c r="G49" i="17"/>
  <c r="F49" i="17"/>
  <c r="E49" i="17"/>
  <c r="D49" i="17"/>
  <c r="B49" i="17"/>
  <c r="A49" i="17"/>
  <c r="I48" i="17"/>
  <c r="H48" i="17"/>
  <c r="G48" i="17"/>
  <c r="F48" i="17"/>
  <c r="E48" i="17"/>
  <c r="D48" i="17"/>
  <c r="B48" i="17"/>
  <c r="A48" i="17"/>
  <c r="I47" i="17"/>
  <c r="H47" i="17"/>
  <c r="G47" i="17"/>
  <c r="F47" i="17"/>
  <c r="E47" i="17"/>
  <c r="D47" i="17"/>
  <c r="B47" i="17"/>
  <c r="A47" i="17"/>
  <c r="I46" i="17"/>
  <c r="H46" i="17"/>
  <c r="G46" i="17"/>
  <c r="F46" i="17"/>
  <c r="E46" i="17"/>
  <c r="D46" i="17"/>
  <c r="B46" i="17"/>
  <c r="A46" i="17"/>
  <c r="I45" i="17"/>
  <c r="H45" i="17"/>
  <c r="G45" i="17"/>
  <c r="F45" i="17"/>
  <c r="E45" i="17"/>
  <c r="D45" i="17"/>
  <c r="B45" i="17"/>
  <c r="A45" i="17"/>
  <c r="I44" i="17"/>
  <c r="H44" i="17"/>
  <c r="G44" i="17"/>
  <c r="F44" i="17"/>
  <c r="E44" i="17"/>
  <c r="D44" i="17"/>
  <c r="B44" i="17"/>
  <c r="A44" i="17"/>
  <c r="I43" i="17"/>
  <c r="H43" i="17"/>
  <c r="G43" i="17"/>
  <c r="F43" i="17"/>
  <c r="E43" i="17"/>
  <c r="D43" i="17"/>
  <c r="B43" i="17"/>
  <c r="A43" i="17"/>
  <c r="I42" i="17"/>
  <c r="H42" i="17"/>
  <c r="G42" i="17"/>
  <c r="F42" i="17"/>
  <c r="E42" i="17"/>
  <c r="D42" i="17"/>
  <c r="B42" i="17"/>
  <c r="A42" i="17"/>
  <c r="I41" i="17"/>
  <c r="H41" i="17"/>
  <c r="G41" i="17"/>
  <c r="F41" i="17"/>
  <c r="E41" i="17"/>
  <c r="D41" i="17"/>
  <c r="B41" i="17"/>
  <c r="A41" i="17"/>
  <c r="I40" i="17"/>
  <c r="H40" i="17"/>
  <c r="G40" i="17"/>
  <c r="F40" i="17"/>
  <c r="E40" i="17"/>
  <c r="D40" i="17"/>
  <c r="B40" i="17"/>
  <c r="A40" i="17"/>
  <c r="I39" i="17"/>
  <c r="H39" i="17"/>
  <c r="G39" i="17"/>
  <c r="F39" i="17"/>
  <c r="E39" i="17"/>
  <c r="D39" i="17"/>
  <c r="B39" i="17"/>
  <c r="A39" i="17"/>
  <c r="I38" i="17"/>
  <c r="H38" i="17"/>
  <c r="G38" i="17"/>
  <c r="F38" i="17"/>
  <c r="E38" i="17"/>
  <c r="D38" i="17"/>
  <c r="B38" i="17"/>
  <c r="A38" i="17"/>
  <c r="I37" i="17"/>
  <c r="H37" i="17"/>
  <c r="G37" i="17"/>
  <c r="F37" i="17"/>
  <c r="E37" i="17"/>
  <c r="D37" i="17"/>
  <c r="B37" i="17"/>
  <c r="A37" i="17"/>
  <c r="I36" i="17"/>
  <c r="H36" i="17"/>
  <c r="G36" i="17"/>
  <c r="F36" i="17"/>
  <c r="E36" i="17"/>
  <c r="D36" i="17"/>
  <c r="B36" i="17"/>
  <c r="A36" i="17"/>
  <c r="I35" i="17"/>
  <c r="H35" i="17"/>
  <c r="G35" i="17"/>
  <c r="F35" i="17"/>
  <c r="E35" i="17"/>
  <c r="D35" i="17"/>
  <c r="B35" i="17"/>
  <c r="A35" i="17"/>
  <c r="I34" i="17"/>
  <c r="H34" i="17"/>
  <c r="G34" i="17"/>
  <c r="F34" i="17"/>
  <c r="E34" i="17"/>
  <c r="D34" i="17"/>
  <c r="B34" i="17"/>
  <c r="A34" i="17"/>
  <c r="I33" i="17"/>
  <c r="H33" i="17"/>
  <c r="G33" i="17"/>
  <c r="F33" i="17"/>
  <c r="E33" i="17"/>
  <c r="D33" i="17"/>
  <c r="B33" i="17"/>
  <c r="A33" i="17"/>
  <c r="I32" i="17"/>
  <c r="H32" i="17"/>
  <c r="G32" i="17"/>
  <c r="F32" i="17"/>
  <c r="E32" i="17"/>
  <c r="D32" i="17"/>
  <c r="B32" i="17"/>
  <c r="A32" i="17"/>
  <c r="I31" i="17"/>
  <c r="H31" i="17"/>
  <c r="G31" i="17"/>
  <c r="F31" i="17"/>
  <c r="E31" i="17"/>
  <c r="D31" i="17"/>
  <c r="B31" i="17"/>
  <c r="A31" i="17"/>
  <c r="I30" i="17"/>
  <c r="H30" i="17"/>
  <c r="G30" i="17"/>
  <c r="F30" i="17"/>
  <c r="E30" i="17"/>
  <c r="D30" i="17"/>
  <c r="B30" i="17"/>
  <c r="A30" i="17"/>
  <c r="I29" i="17"/>
  <c r="H29" i="17"/>
  <c r="G29" i="17"/>
  <c r="F29" i="17"/>
  <c r="E29" i="17"/>
  <c r="D29" i="17"/>
  <c r="B29" i="17"/>
  <c r="A29" i="17"/>
  <c r="I28" i="17"/>
  <c r="H28" i="17"/>
  <c r="G28" i="17"/>
  <c r="F28" i="17"/>
  <c r="E28" i="17"/>
  <c r="D28" i="17"/>
  <c r="B28" i="17"/>
  <c r="A28" i="17"/>
  <c r="I27" i="17"/>
  <c r="H27" i="17"/>
  <c r="G27" i="17"/>
  <c r="F27" i="17"/>
  <c r="E27" i="17"/>
  <c r="D27" i="17"/>
  <c r="B27" i="17"/>
  <c r="A27" i="17"/>
  <c r="I26" i="17"/>
  <c r="H26" i="17"/>
  <c r="G26" i="17"/>
  <c r="F26" i="17"/>
  <c r="E26" i="17"/>
  <c r="D26" i="17"/>
  <c r="B26" i="17"/>
  <c r="A26" i="17"/>
  <c r="I25" i="17"/>
  <c r="H25" i="17"/>
  <c r="G25" i="17"/>
  <c r="F25" i="17"/>
  <c r="E25" i="17"/>
  <c r="D25" i="17"/>
  <c r="B25" i="17"/>
  <c r="A25" i="17"/>
  <c r="I24" i="17"/>
  <c r="H24" i="17"/>
  <c r="G24" i="17"/>
  <c r="F24" i="17"/>
  <c r="E24" i="17"/>
  <c r="D24" i="17"/>
  <c r="B24" i="17"/>
  <c r="A24" i="17"/>
  <c r="I23" i="17"/>
  <c r="H23" i="17"/>
  <c r="G23" i="17"/>
  <c r="F23" i="17"/>
  <c r="E23" i="17"/>
  <c r="D23" i="17"/>
  <c r="B23" i="17"/>
  <c r="A23" i="17"/>
  <c r="I22" i="17"/>
  <c r="H22" i="17"/>
  <c r="G22" i="17"/>
  <c r="F22" i="17"/>
  <c r="E22" i="17"/>
  <c r="D22" i="17"/>
  <c r="B22" i="17"/>
  <c r="A22" i="17"/>
  <c r="I21" i="17"/>
  <c r="H21" i="17"/>
  <c r="G21" i="17"/>
  <c r="F21" i="17"/>
  <c r="E21" i="17"/>
  <c r="D21" i="17"/>
  <c r="B21" i="17"/>
  <c r="A21" i="17"/>
  <c r="I20" i="17"/>
  <c r="H20" i="17"/>
  <c r="G20" i="17"/>
  <c r="F20" i="17"/>
  <c r="E20" i="17"/>
  <c r="D20" i="17"/>
  <c r="B20" i="17"/>
  <c r="A20" i="17"/>
  <c r="I19" i="17"/>
  <c r="H19" i="17"/>
  <c r="G19" i="17"/>
  <c r="F19" i="17"/>
  <c r="E19" i="17"/>
  <c r="D19" i="17"/>
  <c r="B19" i="17"/>
  <c r="A19" i="17"/>
  <c r="I18" i="17"/>
  <c r="H18" i="17"/>
  <c r="G18" i="17"/>
  <c r="F18" i="17"/>
  <c r="E18" i="17"/>
  <c r="D18" i="17"/>
  <c r="B18" i="17"/>
  <c r="A18" i="17"/>
  <c r="I17" i="17"/>
  <c r="H17" i="17"/>
  <c r="G17" i="17"/>
  <c r="F17" i="17"/>
  <c r="E17" i="17"/>
  <c r="D17" i="17"/>
  <c r="B17" i="17"/>
  <c r="A17" i="17"/>
  <c r="I16" i="17"/>
  <c r="H16" i="17"/>
  <c r="G16" i="17"/>
  <c r="F16" i="17"/>
  <c r="E16" i="17"/>
  <c r="D16" i="17"/>
  <c r="B16" i="17"/>
  <c r="A16" i="17"/>
  <c r="I15" i="17"/>
  <c r="H15" i="17"/>
  <c r="G15" i="17"/>
  <c r="F15" i="17"/>
  <c r="E15" i="17"/>
  <c r="D15" i="17"/>
  <c r="B15" i="17"/>
  <c r="A15" i="17"/>
  <c r="I14" i="17"/>
  <c r="H14" i="17"/>
  <c r="G14" i="17"/>
  <c r="F14" i="17"/>
  <c r="E14" i="17"/>
  <c r="D14" i="17"/>
  <c r="B14" i="17"/>
  <c r="A14" i="17"/>
  <c r="I13" i="17"/>
  <c r="H13" i="17"/>
  <c r="G13" i="17"/>
  <c r="F13" i="17"/>
  <c r="E13" i="17"/>
  <c r="D13" i="17"/>
  <c r="B13" i="17"/>
  <c r="A13" i="17"/>
  <c r="I12" i="17"/>
  <c r="H12" i="17"/>
  <c r="G12" i="17"/>
  <c r="F12" i="17"/>
  <c r="E12" i="17"/>
  <c r="D12" i="17"/>
  <c r="B12" i="17"/>
  <c r="A12" i="17"/>
  <c r="I11" i="17"/>
  <c r="H11" i="17"/>
  <c r="G11" i="17"/>
  <c r="F11" i="17"/>
  <c r="E11" i="17"/>
  <c r="D11" i="17"/>
  <c r="B11" i="17"/>
  <c r="A11" i="17"/>
  <c r="I10" i="17"/>
  <c r="H10" i="17"/>
  <c r="G10" i="17"/>
  <c r="F10" i="17"/>
  <c r="E10" i="17"/>
  <c r="D10" i="17"/>
  <c r="B10" i="17"/>
  <c r="A10" i="17"/>
  <c r="I9" i="17"/>
  <c r="H9" i="17"/>
  <c r="G9" i="17"/>
  <c r="F9" i="17"/>
  <c r="E9" i="17"/>
  <c r="D9" i="17"/>
  <c r="B9" i="17"/>
  <c r="A9" i="17"/>
  <c r="I8" i="17"/>
  <c r="H8" i="17"/>
  <c r="G8" i="17"/>
  <c r="F8" i="17"/>
  <c r="E8" i="17"/>
  <c r="D8" i="17"/>
  <c r="B8" i="17"/>
  <c r="A8" i="17"/>
  <c r="I7" i="17"/>
  <c r="H7" i="17"/>
  <c r="G7" i="17"/>
  <c r="F7" i="17"/>
  <c r="E7" i="17"/>
  <c r="D7" i="17"/>
  <c r="B7" i="17"/>
  <c r="A7" i="17"/>
  <c r="I6" i="17"/>
  <c r="H6" i="17"/>
  <c r="G6" i="17"/>
  <c r="F6" i="17"/>
  <c r="E6" i="17"/>
  <c r="D6" i="17"/>
  <c r="B6" i="17"/>
  <c r="A6" i="17"/>
  <c r="I5" i="17"/>
  <c r="H5" i="17"/>
  <c r="G5" i="17"/>
  <c r="F5" i="17"/>
  <c r="E5" i="17"/>
  <c r="D5" i="17"/>
  <c r="B5" i="17"/>
  <c r="A5" i="17"/>
  <c r="I4" i="17"/>
  <c r="H4" i="17"/>
  <c r="G4" i="17"/>
  <c r="F4" i="17"/>
  <c r="E4" i="17"/>
  <c r="D4" i="17"/>
  <c r="B4" i="17"/>
  <c r="A4" i="17"/>
  <c r="I3" i="17"/>
  <c r="H3" i="17"/>
  <c r="G3" i="17"/>
  <c r="F3" i="17"/>
  <c r="E3" i="17"/>
  <c r="D3" i="17"/>
  <c r="B3" i="17"/>
  <c r="A3" i="17"/>
  <c r="I2" i="17"/>
  <c r="H2" i="17"/>
  <c r="G2" i="17"/>
  <c r="F2" i="17"/>
  <c r="E2" i="17"/>
  <c r="D2" i="17"/>
  <c r="B2" i="17"/>
  <c r="A2" i="17"/>
  <c r="I1" i="17"/>
  <c r="H1" i="17"/>
  <c r="G1" i="17"/>
  <c r="F1" i="17"/>
  <c r="E1" i="17"/>
  <c r="D1" i="17"/>
  <c r="B1" i="17"/>
  <c r="A1" i="17"/>
  <c r="R262" i="17"/>
  <c r="S262" i="17" s="1"/>
  <c r="N226" i="17" l="1"/>
  <c r="O226" i="17" s="1"/>
  <c r="P226" i="17" s="1"/>
  <c r="O2" i="17"/>
  <c r="N258" i="17"/>
  <c r="O258" i="17" s="1"/>
  <c r="P258" i="17" s="1"/>
  <c r="N254" i="17"/>
  <c r="O254" i="17" s="1"/>
  <c r="P254" i="17" s="1"/>
  <c r="N238" i="17"/>
  <c r="O238" i="17" s="1"/>
  <c r="P238" i="17" s="1"/>
  <c r="O249" i="17"/>
  <c r="O233" i="17"/>
  <c r="O252" i="17"/>
  <c r="O236" i="17"/>
  <c r="R128" i="17"/>
  <c r="S128" i="17" s="1"/>
  <c r="R4" i="17"/>
  <c r="S4" i="17" s="1"/>
  <c r="R8" i="17"/>
  <c r="S8" i="17" s="1"/>
  <c r="R10" i="17"/>
  <c r="S10" i="17" s="1"/>
  <c r="R11" i="17"/>
  <c r="S11" i="17" s="1"/>
  <c r="R16" i="17"/>
  <c r="S16" i="17" s="1"/>
  <c r="R19" i="17"/>
  <c r="S19" i="17" s="1"/>
  <c r="R22" i="17"/>
  <c r="S22" i="17" s="1"/>
  <c r="R23" i="17"/>
  <c r="S23" i="17" s="1"/>
  <c r="R27" i="17"/>
  <c r="S27" i="17" s="1"/>
  <c r="R32" i="17"/>
  <c r="S32" i="17" s="1"/>
  <c r="R35" i="17"/>
  <c r="S35" i="17" s="1"/>
  <c r="R38" i="17"/>
  <c r="S38" i="17" s="1"/>
  <c r="R40" i="17"/>
  <c r="S40" i="17" s="1"/>
  <c r="R44" i="17"/>
  <c r="S44" i="17" s="1"/>
  <c r="R46" i="17"/>
  <c r="S46" i="17" s="1"/>
  <c r="R47" i="17"/>
  <c r="S47" i="17" s="1"/>
  <c r="R70" i="17"/>
  <c r="S70" i="17" s="1"/>
  <c r="R71" i="17"/>
  <c r="S71" i="17" s="1"/>
  <c r="R72" i="17"/>
  <c r="S72" i="17" s="1"/>
  <c r="R75" i="17"/>
  <c r="S75" i="17" s="1"/>
  <c r="R76" i="17"/>
  <c r="S76" i="17" s="1"/>
  <c r="R78" i="17"/>
  <c r="S78" i="17" s="1"/>
  <c r="R79" i="17"/>
  <c r="S79" i="17" s="1"/>
  <c r="R80" i="17"/>
  <c r="S80" i="17" s="1"/>
  <c r="R115" i="17"/>
  <c r="S115" i="17" s="1"/>
  <c r="R116" i="17"/>
  <c r="S116" i="17" s="1"/>
  <c r="R118" i="17"/>
  <c r="S118" i="17" s="1"/>
  <c r="R119" i="17"/>
  <c r="S119" i="17" s="1"/>
  <c r="R120" i="17"/>
  <c r="S120" i="17" s="1"/>
  <c r="R122" i="17"/>
  <c r="S122" i="17" s="1"/>
  <c r="R123" i="17"/>
  <c r="S123" i="17" s="1"/>
  <c r="R124" i="17"/>
  <c r="S124" i="17" s="1"/>
  <c r="R126" i="17"/>
  <c r="S126" i="17" s="1"/>
  <c r="R3" i="17"/>
  <c r="S3" i="17" s="1"/>
  <c r="R7" i="17"/>
  <c r="S7" i="17" s="1"/>
  <c r="R12" i="17"/>
  <c r="S12" i="17" s="1"/>
  <c r="R14" i="17"/>
  <c r="S14" i="17" s="1"/>
  <c r="R15" i="17"/>
  <c r="S15" i="17" s="1"/>
  <c r="R20" i="17"/>
  <c r="S20" i="17" s="1"/>
  <c r="R24" i="17"/>
  <c r="S24" i="17" s="1"/>
  <c r="R28" i="17"/>
  <c r="S28" i="17" s="1"/>
  <c r="R30" i="17"/>
  <c r="S30" i="17" s="1"/>
  <c r="R31" i="17"/>
  <c r="S31" i="17" s="1"/>
  <c r="R36" i="17"/>
  <c r="S36" i="17" s="1"/>
  <c r="R39" i="17"/>
  <c r="S39" i="17" s="1"/>
  <c r="R43" i="17"/>
  <c r="S43" i="17" s="1"/>
  <c r="R48" i="17"/>
  <c r="S48" i="17" s="1"/>
  <c r="R259" i="17"/>
  <c r="S259" i="17" s="1"/>
  <c r="R68" i="17"/>
  <c r="S68" i="17" s="1"/>
  <c r="R51" i="17"/>
  <c r="S51" i="17" s="1"/>
  <c r="R52" i="17"/>
  <c r="S52" i="17" s="1"/>
  <c r="R54" i="17"/>
  <c r="S54" i="17" s="1"/>
  <c r="R55" i="17"/>
  <c r="S55" i="17" s="1"/>
  <c r="R56" i="17"/>
  <c r="S56" i="17" s="1"/>
  <c r="R59" i="17"/>
  <c r="S59" i="17" s="1"/>
  <c r="R60" i="17"/>
  <c r="S60" i="17" s="1"/>
  <c r="R62" i="17"/>
  <c r="S62" i="17" s="1"/>
  <c r="R63" i="17"/>
  <c r="S63" i="17" s="1"/>
  <c r="R64" i="17"/>
  <c r="S64" i="17" s="1"/>
  <c r="R67" i="17"/>
  <c r="S67" i="17" s="1"/>
  <c r="R83" i="17"/>
  <c r="S83" i="17" s="1"/>
  <c r="R84" i="17"/>
  <c r="S84" i="17" s="1"/>
  <c r="R86" i="17"/>
  <c r="S86" i="17" s="1"/>
  <c r="R87" i="17"/>
  <c r="S87" i="17" s="1"/>
  <c r="R88" i="17"/>
  <c r="S88" i="17" s="1"/>
  <c r="R91" i="17"/>
  <c r="S91" i="17" s="1"/>
  <c r="R92" i="17"/>
  <c r="S92" i="17" s="1"/>
  <c r="R94" i="17"/>
  <c r="S94" i="17" s="1"/>
  <c r="R95" i="17"/>
  <c r="S95" i="17" s="1"/>
  <c r="R96" i="17"/>
  <c r="S96" i="17" s="1"/>
  <c r="R99" i="17"/>
  <c r="S99" i="17" s="1"/>
  <c r="R100" i="17"/>
  <c r="S100" i="17" s="1"/>
  <c r="R102" i="17"/>
  <c r="S102" i="17" s="1"/>
  <c r="R103" i="17"/>
  <c r="S103" i="17" s="1"/>
  <c r="R104" i="17"/>
  <c r="S104" i="17" s="1"/>
  <c r="R106" i="17"/>
  <c r="S106" i="17" s="1"/>
  <c r="R107" i="17"/>
  <c r="S107" i="17" s="1"/>
  <c r="R108" i="17"/>
  <c r="S108" i="17" s="1"/>
  <c r="R110" i="17"/>
  <c r="S110" i="17" s="1"/>
  <c r="R111" i="17"/>
  <c r="S111" i="17" s="1"/>
  <c r="R112" i="17"/>
  <c r="S112" i="17" s="1"/>
  <c r="R114" i="17"/>
  <c r="S114" i="17" s="1"/>
  <c r="R130" i="17"/>
  <c r="S130" i="17" s="1"/>
  <c r="R131" i="17"/>
  <c r="S131" i="17" s="1"/>
  <c r="R132" i="17"/>
  <c r="S132" i="17" s="1"/>
  <c r="R134" i="17"/>
  <c r="S134" i="17" s="1"/>
  <c r="R135" i="17"/>
  <c r="S135" i="17" s="1"/>
  <c r="R136" i="17"/>
  <c r="S136" i="17" s="1"/>
  <c r="R138" i="17"/>
  <c r="S138" i="17" s="1"/>
  <c r="R139" i="17"/>
  <c r="S139" i="17" s="1"/>
  <c r="N156" i="17"/>
  <c r="O156" i="17" s="1"/>
  <c r="N124" i="17"/>
  <c r="O124" i="17" s="1"/>
  <c r="N100" i="17"/>
  <c r="O100" i="17" s="1"/>
  <c r="N64" i="17"/>
  <c r="O64" i="17" s="1"/>
  <c r="N48" i="17"/>
  <c r="O48" i="17" s="1"/>
  <c r="N44" i="17"/>
  <c r="O44" i="17" s="1"/>
  <c r="P44" i="17" s="1"/>
  <c r="N36" i="17"/>
  <c r="O36" i="17" s="1"/>
  <c r="N8" i="17"/>
  <c r="O8" i="17" s="1"/>
  <c r="N4" i="17"/>
  <c r="O4" i="17" s="1"/>
  <c r="P4" i="17" s="1"/>
  <c r="N251" i="17"/>
  <c r="O251" i="17" s="1"/>
  <c r="R140" i="17"/>
  <c r="S140" i="17" s="1"/>
  <c r="R142" i="17"/>
  <c r="S142" i="17" s="1"/>
  <c r="R144" i="17"/>
  <c r="S144" i="17" s="1"/>
  <c r="R146" i="17"/>
  <c r="S146" i="17" s="1"/>
  <c r="R147" i="17"/>
  <c r="S147" i="17" s="1"/>
  <c r="R148" i="17"/>
  <c r="S148" i="17" s="1"/>
  <c r="R150" i="17"/>
  <c r="S150" i="17" s="1"/>
  <c r="R151" i="17"/>
  <c r="S151" i="17" s="1"/>
  <c r="R152" i="17"/>
  <c r="S152" i="17" s="1"/>
  <c r="R154" i="17"/>
  <c r="S154" i="17" s="1"/>
  <c r="R155" i="17"/>
  <c r="S155" i="17" s="1"/>
  <c r="R156" i="17"/>
  <c r="S156" i="17" s="1"/>
  <c r="R158" i="17"/>
  <c r="S158" i="17" s="1"/>
  <c r="R159" i="17"/>
  <c r="S159" i="17" s="1"/>
  <c r="R160" i="17"/>
  <c r="S160" i="17" s="1"/>
  <c r="R162" i="17"/>
  <c r="S162" i="17" s="1"/>
  <c r="R163" i="17"/>
  <c r="S163" i="17" s="1"/>
  <c r="R164" i="17"/>
  <c r="S164" i="17" s="1"/>
  <c r="R167" i="17"/>
  <c r="S167" i="17" s="1"/>
  <c r="R168" i="17"/>
  <c r="S168" i="17" s="1"/>
  <c r="R170" i="17"/>
  <c r="S170" i="17" s="1"/>
  <c r="R171" i="17"/>
  <c r="S171" i="17" s="1"/>
  <c r="R172" i="17"/>
  <c r="S172" i="17" s="1"/>
  <c r="R175" i="17"/>
  <c r="S175" i="17" s="1"/>
  <c r="R178" i="17"/>
  <c r="S178" i="17" s="1"/>
  <c r="R179" i="17"/>
  <c r="S179" i="17" s="1"/>
  <c r="R180" i="17"/>
  <c r="S180" i="17" s="1"/>
  <c r="R183" i="17"/>
  <c r="S183" i="17" s="1"/>
  <c r="R184" i="17"/>
  <c r="S184" i="17" s="1"/>
  <c r="R186" i="17"/>
  <c r="S186" i="17" s="1"/>
  <c r="R187" i="17"/>
  <c r="S187" i="17" s="1"/>
  <c r="R188" i="17"/>
  <c r="S188" i="17" s="1"/>
  <c r="R191" i="17"/>
  <c r="S191" i="17" s="1"/>
  <c r="R192" i="17"/>
  <c r="S192" i="17" s="1"/>
  <c r="R194" i="17"/>
  <c r="S194" i="17" s="1"/>
  <c r="R195" i="17"/>
  <c r="S195" i="17" s="1"/>
  <c r="R196" i="17"/>
  <c r="S196" i="17" s="1"/>
  <c r="R198" i="17"/>
  <c r="S198" i="17" s="1"/>
  <c r="R199" i="17"/>
  <c r="S199" i="17" s="1"/>
  <c r="R200" i="17"/>
  <c r="S200" i="17" s="1"/>
  <c r="R202" i="17"/>
  <c r="S202" i="17" s="1"/>
  <c r="R203" i="17"/>
  <c r="S203" i="17" s="1"/>
  <c r="R204" i="17"/>
  <c r="S204" i="17" s="1"/>
  <c r="R206" i="17"/>
  <c r="S206" i="17" s="1"/>
  <c r="R207" i="17"/>
  <c r="S207" i="17" s="1"/>
  <c r="R208" i="17"/>
  <c r="S208" i="17" s="1"/>
  <c r="R210" i="17"/>
  <c r="S210" i="17" s="1"/>
  <c r="R211" i="17"/>
  <c r="S211" i="17" s="1"/>
  <c r="R212" i="17"/>
  <c r="S212" i="17" s="1"/>
  <c r="R214" i="17"/>
  <c r="S214" i="17" s="1"/>
  <c r="R215" i="17"/>
  <c r="S215" i="17" s="1"/>
  <c r="R216" i="17"/>
  <c r="S216" i="17" s="1"/>
  <c r="R218" i="17"/>
  <c r="S218" i="17" s="1"/>
  <c r="R219" i="17"/>
  <c r="S219" i="17" s="1"/>
  <c r="R220" i="17"/>
  <c r="S220" i="17" s="1"/>
  <c r="R222" i="17"/>
  <c r="S222" i="17" s="1"/>
  <c r="R223" i="17"/>
  <c r="S223" i="17" s="1"/>
  <c r="R224" i="17"/>
  <c r="S224" i="17" s="1"/>
  <c r="R226" i="17"/>
  <c r="S226" i="17" s="1"/>
  <c r="R227" i="17"/>
  <c r="S227" i="17" s="1"/>
  <c r="R228" i="17"/>
  <c r="S228" i="17" s="1"/>
  <c r="R230" i="17"/>
  <c r="S230" i="17" s="1"/>
  <c r="R231" i="17"/>
  <c r="S231" i="17" s="1"/>
  <c r="R232" i="17"/>
  <c r="S232" i="17" s="1"/>
  <c r="R234" i="17"/>
  <c r="S234" i="17" s="1"/>
  <c r="R235" i="17"/>
  <c r="S235" i="17" s="1"/>
  <c r="R236" i="17"/>
  <c r="S236" i="17" s="1"/>
  <c r="R238" i="17"/>
  <c r="S238" i="17" s="1"/>
  <c r="R239" i="17"/>
  <c r="S239" i="17" s="1"/>
  <c r="R240" i="17"/>
  <c r="S240" i="17" s="1"/>
  <c r="R242" i="17"/>
  <c r="S242" i="17" s="1"/>
  <c r="R243" i="17"/>
  <c r="S243" i="17" s="1"/>
  <c r="R244" i="17"/>
  <c r="S244" i="17" s="1"/>
  <c r="R246" i="17"/>
  <c r="S246" i="17" s="1"/>
  <c r="R247" i="17"/>
  <c r="S247" i="17" s="1"/>
  <c r="R248" i="17"/>
  <c r="S248" i="17" s="1"/>
  <c r="R250" i="17"/>
  <c r="S250" i="17" s="1"/>
  <c r="R251" i="17"/>
  <c r="S251" i="17" s="1"/>
  <c r="R252" i="17"/>
  <c r="S252" i="17" s="1"/>
  <c r="R254" i="17"/>
  <c r="S254" i="17" s="1"/>
  <c r="R255" i="17"/>
  <c r="S255" i="17" s="1"/>
  <c r="R256" i="17"/>
  <c r="S256" i="17" s="1"/>
  <c r="R257" i="17"/>
  <c r="S257" i="17" s="1"/>
  <c r="R258" i="17"/>
  <c r="S258" i="17" s="1"/>
  <c r="R260" i="17"/>
  <c r="S260" i="17" s="1"/>
  <c r="N180" i="17"/>
  <c r="O180" i="17" s="1"/>
  <c r="N247" i="17"/>
  <c r="O247" i="17" s="1"/>
  <c r="R5" i="17"/>
  <c r="S5" i="17" s="1"/>
  <c r="R9" i="17"/>
  <c r="S9" i="17" s="1"/>
  <c r="R13" i="17"/>
  <c r="S13" i="17" s="1"/>
  <c r="R17" i="17"/>
  <c r="S17" i="17" s="1"/>
  <c r="R21" i="17"/>
  <c r="S21" i="17" s="1"/>
  <c r="R25" i="17"/>
  <c r="S25" i="17" s="1"/>
  <c r="R29" i="17"/>
  <c r="S29" i="17" s="1"/>
  <c r="R33" i="17"/>
  <c r="S33" i="17" s="1"/>
  <c r="R37" i="17"/>
  <c r="S37" i="17" s="1"/>
  <c r="R41" i="17"/>
  <c r="S41" i="17" s="1"/>
  <c r="R45" i="17"/>
  <c r="S45" i="17" s="1"/>
  <c r="R49" i="17"/>
  <c r="S49" i="17" s="1"/>
  <c r="R53" i="17"/>
  <c r="S53" i="17" s="1"/>
  <c r="R57" i="17"/>
  <c r="S57" i="17" s="1"/>
  <c r="R61" i="17"/>
  <c r="S61" i="17" s="1"/>
  <c r="R65" i="17"/>
  <c r="S65" i="17" s="1"/>
  <c r="R69" i="17"/>
  <c r="S69" i="17" s="1"/>
  <c r="R73" i="17"/>
  <c r="S73" i="17" s="1"/>
  <c r="R77" i="17"/>
  <c r="S77" i="17" s="1"/>
  <c r="R81" i="17"/>
  <c r="S81" i="17" s="1"/>
  <c r="R85" i="17"/>
  <c r="S85" i="17" s="1"/>
  <c r="R89" i="17"/>
  <c r="S89" i="17" s="1"/>
  <c r="R93" i="17"/>
  <c r="S93" i="17" s="1"/>
  <c r="R97" i="17"/>
  <c r="S97" i="17" s="1"/>
  <c r="R101" i="17"/>
  <c r="S101" i="17" s="1"/>
  <c r="R105" i="17"/>
  <c r="S105" i="17" s="1"/>
  <c r="R109" i="17"/>
  <c r="S109" i="17" s="1"/>
  <c r="R113" i="17"/>
  <c r="S113" i="17" s="1"/>
  <c r="R117" i="17"/>
  <c r="S117" i="17" s="1"/>
  <c r="R121" i="17"/>
  <c r="S121" i="17" s="1"/>
  <c r="R125" i="17"/>
  <c r="S125" i="17" s="1"/>
  <c r="R129" i="17"/>
  <c r="S129" i="17" s="1"/>
  <c r="R133" i="17"/>
  <c r="S133" i="17" s="1"/>
  <c r="R137" i="17"/>
  <c r="S137" i="17" s="1"/>
  <c r="R141" i="17"/>
  <c r="S141" i="17" s="1"/>
  <c r="R145" i="17"/>
  <c r="S145" i="17" s="1"/>
  <c r="R149" i="17"/>
  <c r="S149" i="17" s="1"/>
  <c r="R153" i="17"/>
  <c r="S153" i="17" s="1"/>
  <c r="R157" i="17"/>
  <c r="S157" i="17" s="1"/>
  <c r="R161" i="17"/>
  <c r="S161" i="17" s="1"/>
  <c r="R165" i="17"/>
  <c r="S165" i="17" s="1"/>
  <c r="R169" i="17"/>
  <c r="S169" i="17" s="1"/>
  <c r="R173" i="17"/>
  <c r="S173" i="17" s="1"/>
  <c r="R177" i="17"/>
  <c r="S177" i="17" s="1"/>
  <c r="R181" i="17"/>
  <c r="S181" i="17" s="1"/>
  <c r="R185" i="17"/>
  <c r="S185" i="17" s="1"/>
  <c r="R189" i="17"/>
  <c r="S189" i="17" s="1"/>
  <c r="R193" i="17"/>
  <c r="S193" i="17" s="1"/>
  <c r="R201" i="17"/>
  <c r="S201" i="17" s="1"/>
  <c r="R217" i="17"/>
  <c r="S217" i="17" s="1"/>
  <c r="R225" i="17"/>
  <c r="S225" i="17" s="1"/>
  <c r="R233" i="17"/>
  <c r="S233" i="17" s="1"/>
  <c r="R241" i="17"/>
  <c r="S241" i="17" s="1"/>
  <c r="R249" i="17"/>
  <c r="S249" i="17" s="1"/>
  <c r="U246" i="17"/>
  <c r="T246" i="17"/>
  <c r="U250" i="17"/>
  <c r="T250" i="17"/>
  <c r="U254" i="17"/>
  <c r="T254" i="17"/>
  <c r="U258" i="17"/>
  <c r="T258" i="17"/>
  <c r="U262" i="17"/>
  <c r="T262" i="17"/>
  <c r="U247" i="17"/>
  <c r="T247" i="17"/>
  <c r="U251" i="17"/>
  <c r="T251" i="17"/>
  <c r="U255" i="17"/>
  <c r="T255" i="17"/>
  <c r="U259" i="17"/>
  <c r="T259" i="17"/>
  <c r="N250" i="17"/>
  <c r="U248" i="17"/>
  <c r="T248" i="17"/>
  <c r="U252" i="17"/>
  <c r="T252" i="17"/>
  <c r="U256" i="17"/>
  <c r="T256" i="17"/>
  <c r="U260" i="17"/>
  <c r="T260" i="17"/>
  <c r="N259" i="17"/>
  <c r="O259" i="17" s="1"/>
  <c r="N255" i="17"/>
  <c r="O255" i="17" s="1"/>
  <c r="U245" i="17"/>
  <c r="T245" i="17"/>
  <c r="U249" i="17"/>
  <c r="T249" i="17"/>
  <c r="U253" i="17"/>
  <c r="T253" i="17"/>
  <c r="U257" i="17"/>
  <c r="T257" i="17"/>
  <c r="U261" i="17"/>
  <c r="T261" i="17"/>
  <c r="N88" i="17"/>
  <c r="O88" i="17" s="1"/>
  <c r="N56" i="17"/>
  <c r="O56" i="17" s="1"/>
  <c r="N239" i="17"/>
  <c r="O239" i="17" s="1"/>
  <c r="N235" i="17"/>
  <c r="O235" i="17" s="1"/>
  <c r="N231" i="17"/>
  <c r="O231" i="17" s="1"/>
  <c r="N223" i="17"/>
  <c r="O223" i="17" s="1"/>
  <c r="N222" i="17"/>
  <c r="O222" i="17" s="1"/>
  <c r="N210" i="17"/>
  <c r="O210" i="17" s="1"/>
  <c r="N202" i="17"/>
  <c r="O202" i="17" s="1"/>
  <c r="N198" i="17"/>
  <c r="O198" i="17" s="1"/>
  <c r="N218" i="17"/>
  <c r="O218" i="17" s="1"/>
  <c r="N234" i="17"/>
  <c r="N242" i="17"/>
  <c r="O242" i="17" s="1"/>
  <c r="N243" i="17"/>
  <c r="O243" i="17" s="1"/>
  <c r="U223" i="17"/>
  <c r="T223" i="17"/>
  <c r="U232" i="17"/>
  <c r="T232" i="17"/>
  <c r="U233" i="17"/>
  <c r="T233" i="17"/>
  <c r="U234" i="17"/>
  <c r="T234" i="17"/>
  <c r="U235" i="17"/>
  <c r="T235" i="17"/>
  <c r="U236" i="17"/>
  <c r="T236" i="17"/>
  <c r="U237" i="17"/>
  <c r="T237" i="17"/>
  <c r="U238" i="17"/>
  <c r="T238" i="17"/>
  <c r="U239" i="17"/>
  <c r="T239" i="17"/>
  <c r="U240" i="17"/>
  <c r="T240" i="17"/>
  <c r="U241" i="17"/>
  <c r="T241" i="17"/>
  <c r="U242" i="17"/>
  <c r="T242" i="17"/>
  <c r="U243" i="17"/>
  <c r="T243" i="17"/>
  <c r="U244" i="17"/>
  <c r="T244" i="17"/>
  <c r="N153" i="17"/>
  <c r="O153" i="17" s="1"/>
  <c r="N145" i="17"/>
  <c r="O145" i="17" s="1"/>
  <c r="N121" i="17"/>
  <c r="O121" i="17" s="1"/>
  <c r="N113" i="17"/>
  <c r="O113" i="17" s="1"/>
  <c r="N211" i="17"/>
  <c r="O211" i="17" s="1"/>
  <c r="N207" i="17"/>
  <c r="O207" i="17" s="1"/>
  <c r="N191" i="17"/>
  <c r="O191" i="17" s="1"/>
  <c r="N187" i="17"/>
  <c r="O187" i="17" s="1"/>
  <c r="N171" i="17"/>
  <c r="O171" i="17" s="1"/>
  <c r="N167" i="17"/>
  <c r="O167" i="17" s="1"/>
  <c r="N159" i="17"/>
  <c r="O159" i="17" s="1"/>
  <c r="N155" i="17"/>
  <c r="O155" i="17" s="1"/>
  <c r="N151" i="17"/>
  <c r="O151" i="17" s="1"/>
  <c r="N143" i="17"/>
  <c r="O143" i="17" s="1"/>
  <c r="N139" i="17"/>
  <c r="O139" i="17" s="1"/>
  <c r="N135" i="17"/>
  <c r="O135" i="17" s="1"/>
  <c r="N131" i="17"/>
  <c r="O131" i="17" s="1"/>
  <c r="N127" i="17"/>
  <c r="O127" i="17" s="1"/>
  <c r="N123" i="17"/>
  <c r="O123" i="17" s="1"/>
  <c r="N119" i="17"/>
  <c r="O119" i="17" s="1"/>
  <c r="N115" i="17"/>
  <c r="O115" i="17" s="1"/>
  <c r="N111" i="17"/>
  <c r="O111" i="17" s="1"/>
  <c r="N107" i="17"/>
  <c r="O107" i="17" s="1"/>
  <c r="N99" i="17"/>
  <c r="O99" i="17" s="1"/>
  <c r="N95" i="17"/>
  <c r="O95" i="17" s="1"/>
  <c r="N91" i="17"/>
  <c r="O91" i="17" s="1"/>
  <c r="N87" i="17"/>
  <c r="O87" i="17" s="1"/>
  <c r="N83" i="17"/>
  <c r="O83" i="17" s="1"/>
  <c r="N75" i="17"/>
  <c r="O75" i="17" s="1"/>
  <c r="N71" i="17"/>
  <c r="O71" i="17" s="1"/>
  <c r="N67" i="17"/>
  <c r="O67" i="17" s="1"/>
  <c r="N59" i="17"/>
  <c r="O59" i="17" s="1"/>
  <c r="N55" i="17"/>
  <c r="O55" i="17" s="1"/>
  <c r="N51" i="17"/>
  <c r="O51" i="17" s="1"/>
  <c r="N43" i="17"/>
  <c r="O43" i="17" s="1"/>
  <c r="N35" i="17"/>
  <c r="O35" i="17" s="1"/>
  <c r="N27" i="17"/>
  <c r="O27" i="17" s="1"/>
  <c r="N23" i="17"/>
  <c r="O23" i="17" s="1"/>
  <c r="N19" i="17"/>
  <c r="O19" i="17" s="1"/>
  <c r="N15" i="17"/>
  <c r="O15" i="17" s="1"/>
  <c r="N7" i="17"/>
  <c r="O7" i="17" s="1"/>
  <c r="N3" i="17"/>
  <c r="O3" i="17" s="1"/>
  <c r="N170" i="17"/>
  <c r="O170" i="17" s="1"/>
  <c r="N166" i="17"/>
  <c r="O166" i="17" s="1"/>
  <c r="N12" i="17"/>
  <c r="O12" i="17" s="1"/>
  <c r="N190" i="17"/>
  <c r="O190" i="17" s="1"/>
  <c r="N182" i="17"/>
  <c r="O182" i="17" s="1"/>
  <c r="N175" i="17"/>
  <c r="O175" i="17" s="1"/>
  <c r="N194" i="17"/>
  <c r="O194" i="17" s="1"/>
  <c r="N186" i="17"/>
  <c r="O186" i="17" s="1"/>
  <c r="N178" i="17"/>
  <c r="O178" i="17" s="1"/>
  <c r="N174" i="17"/>
  <c r="O174" i="17" s="1"/>
  <c r="N6" i="17"/>
  <c r="O6" i="17" s="1"/>
  <c r="N79" i="17"/>
  <c r="O79" i="17" s="1"/>
  <c r="N39" i="17"/>
  <c r="O39" i="17" s="1"/>
  <c r="N31" i="17"/>
  <c r="O31" i="17" s="1"/>
  <c r="N11" i="17"/>
  <c r="O11" i="17" s="1"/>
  <c r="N63" i="17"/>
  <c r="O63" i="17" s="1"/>
  <c r="N47" i="17"/>
  <c r="O47" i="17" s="1"/>
  <c r="N147" i="17"/>
  <c r="O147" i="17" s="1"/>
  <c r="N203" i="17"/>
  <c r="O203" i="17" s="1"/>
  <c r="N215" i="17"/>
  <c r="O215" i="17" s="1"/>
  <c r="N179" i="17"/>
  <c r="O179" i="17" s="1"/>
  <c r="N195" i="17"/>
  <c r="O195" i="17" s="1"/>
  <c r="N199" i="17"/>
  <c r="O199" i="17" s="1"/>
  <c r="N219" i="17"/>
  <c r="N227" i="17"/>
  <c r="O227" i="17" s="1"/>
  <c r="N253" i="17"/>
  <c r="O253" i="17" s="1"/>
  <c r="N237" i="17"/>
  <c r="O237" i="17" s="1"/>
  <c r="N157" i="17"/>
  <c r="O157" i="17" s="1"/>
  <c r="N125" i="17"/>
  <c r="O125" i="17" s="1"/>
  <c r="N109" i="17"/>
  <c r="O109" i="17" s="1"/>
  <c r="N212" i="17"/>
  <c r="O212" i="17" s="1"/>
  <c r="N208" i="17"/>
  <c r="O208" i="17" s="1"/>
  <c r="N192" i="17"/>
  <c r="O192" i="17" s="1"/>
  <c r="N188" i="17"/>
  <c r="O188" i="17" s="1"/>
  <c r="N176" i="17"/>
  <c r="O176" i="17" s="1"/>
  <c r="N164" i="17"/>
  <c r="O164" i="17" s="1"/>
  <c r="N160" i="17"/>
  <c r="O160" i="17" s="1"/>
  <c r="N152" i="17"/>
  <c r="O152" i="17" s="1"/>
  <c r="N132" i="17"/>
  <c r="O132" i="17" s="1"/>
  <c r="N120" i="17"/>
  <c r="O120" i="17" s="1"/>
  <c r="N96" i="17"/>
  <c r="O96" i="17" s="1"/>
  <c r="N92" i="17"/>
  <c r="O92" i="17" s="1"/>
  <c r="N80" i="17"/>
  <c r="O80" i="17" s="1"/>
  <c r="N72" i="17"/>
  <c r="O72" i="17" s="1"/>
  <c r="N60" i="17"/>
  <c r="O60" i="17" s="1"/>
  <c r="N52" i="17"/>
  <c r="O52" i="17" s="1"/>
  <c r="N40" i="17"/>
  <c r="N32" i="17"/>
  <c r="O32" i="17" s="1"/>
  <c r="N28" i="17"/>
  <c r="O28" i="17" s="1"/>
  <c r="N24" i="17"/>
  <c r="O24" i="17" s="1"/>
  <c r="N20" i="17"/>
  <c r="O20" i="17" s="1"/>
  <c r="N16" i="17"/>
  <c r="O16" i="17" s="1"/>
  <c r="N261" i="17"/>
  <c r="O261" i="17" s="1"/>
  <c r="N257" i="17"/>
  <c r="O257" i="17" s="1"/>
  <c r="N249" i="17"/>
  <c r="N245" i="17"/>
  <c r="O245" i="17" s="1"/>
  <c r="N241" i="17"/>
  <c r="O241" i="17" s="1"/>
  <c r="N233" i="17"/>
  <c r="N225" i="17"/>
  <c r="O225" i="17" s="1"/>
  <c r="N213" i="17"/>
  <c r="O213" i="17" s="1"/>
  <c r="N177" i="17"/>
  <c r="O177" i="17" s="1"/>
  <c r="N165" i="17"/>
  <c r="O165" i="17" s="1"/>
  <c r="N149" i="17"/>
  <c r="O149" i="17" s="1"/>
  <c r="N141" i="17"/>
  <c r="O141" i="17" s="1"/>
  <c r="N133" i="17"/>
  <c r="O133" i="17" s="1"/>
  <c r="N129" i="17"/>
  <c r="O129" i="17" s="1"/>
  <c r="N117" i="17"/>
  <c r="O117" i="17" s="1"/>
  <c r="N105" i="17"/>
  <c r="O105" i="17" s="1"/>
  <c r="N13" i="17"/>
  <c r="O13" i="17" s="1"/>
  <c r="N196" i="17"/>
  <c r="O196" i="17" s="1"/>
  <c r="N184" i="17"/>
  <c r="O184" i="17" s="1"/>
  <c r="N172" i="17"/>
  <c r="O172" i="17" s="1"/>
  <c r="N168" i="17"/>
  <c r="O168" i="17" s="1"/>
  <c r="N148" i="17"/>
  <c r="O148" i="17" s="1"/>
  <c r="N140" i="17"/>
  <c r="O140" i="17" s="1"/>
  <c r="N136" i="17"/>
  <c r="O136" i="17" s="1"/>
  <c r="N116" i="17"/>
  <c r="O116" i="17" s="1"/>
  <c r="N108" i="17"/>
  <c r="O108" i="17" s="1"/>
  <c r="N84" i="17"/>
  <c r="O84" i="17" s="1"/>
  <c r="N76" i="17"/>
  <c r="O76" i="17" s="1"/>
  <c r="N68" i="17"/>
  <c r="O68" i="17" s="1"/>
  <c r="N137" i="17"/>
  <c r="O137" i="17" s="1"/>
  <c r="R26" i="17"/>
  <c r="S26" i="17" s="1"/>
  <c r="R42" i="17"/>
  <c r="S42" i="17" s="1"/>
  <c r="R58" i="17"/>
  <c r="S58" i="17" s="1"/>
  <c r="R74" i="17"/>
  <c r="S74" i="17" s="1"/>
  <c r="R90" i="17"/>
  <c r="S90" i="17" s="1"/>
  <c r="N144" i="17"/>
  <c r="O144" i="17" s="1"/>
  <c r="N183" i="17"/>
  <c r="O183" i="17" s="1"/>
  <c r="N128" i="17"/>
  <c r="O128" i="17" s="1"/>
  <c r="R2" i="17"/>
  <c r="S2" i="17" s="1"/>
  <c r="R6" i="17"/>
  <c r="S6" i="17" s="1"/>
  <c r="R18" i="17"/>
  <c r="S18" i="17" s="1"/>
  <c r="R34" i="17"/>
  <c r="S34" i="17" s="1"/>
  <c r="R50" i="17"/>
  <c r="S50" i="17" s="1"/>
  <c r="R66" i="17"/>
  <c r="S66" i="17" s="1"/>
  <c r="R82" i="17"/>
  <c r="S82" i="17" s="1"/>
  <c r="R98" i="17"/>
  <c r="S98" i="17" s="1"/>
  <c r="N112" i="17"/>
  <c r="O112" i="17" s="1"/>
  <c r="N5" i="17"/>
  <c r="O5" i="17" s="1"/>
  <c r="N9" i="17"/>
  <c r="O9" i="17" s="1"/>
  <c r="N17" i="17"/>
  <c r="O17" i="17" s="1"/>
  <c r="N21" i="17"/>
  <c r="O21" i="17" s="1"/>
  <c r="N25" i="17"/>
  <c r="O25" i="17" s="1"/>
  <c r="N29" i="17"/>
  <c r="O29" i="17" s="1"/>
  <c r="N33" i="17"/>
  <c r="O33" i="17" s="1"/>
  <c r="N37" i="17"/>
  <c r="O37" i="17" s="1"/>
  <c r="N41" i="17"/>
  <c r="O41" i="17" s="1"/>
  <c r="N45" i="17"/>
  <c r="O45" i="17" s="1"/>
  <c r="N49" i="17"/>
  <c r="O49" i="17" s="1"/>
  <c r="N53" i="17"/>
  <c r="O53" i="17" s="1"/>
  <c r="N57" i="17"/>
  <c r="O57" i="17" s="1"/>
  <c r="N61" i="17"/>
  <c r="O61" i="17" s="1"/>
  <c r="N65" i="17"/>
  <c r="O65" i="17" s="1"/>
  <c r="N69" i="17"/>
  <c r="O69" i="17" s="1"/>
  <c r="N73" i="17"/>
  <c r="O73" i="17" s="1"/>
  <c r="N77" i="17"/>
  <c r="O77" i="17" s="1"/>
  <c r="N81" i="17"/>
  <c r="O81" i="17" s="1"/>
  <c r="N85" i="17"/>
  <c r="O85" i="17" s="1"/>
  <c r="N89" i="17"/>
  <c r="O89" i="17" s="1"/>
  <c r="N93" i="17"/>
  <c r="O93" i="17" s="1"/>
  <c r="N97" i="17"/>
  <c r="O97" i="17" s="1"/>
  <c r="N101" i="17"/>
  <c r="O101" i="17" s="1"/>
  <c r="N103" i="17"/>
  <c r="O103" i="17" s="1"/>
  <c r="N104" i="17"/>
  <c r="O104" i="17" s="1"/>
  <c r="N110" i="17"/>
  <c r="O110" i="17" s="1"/>
  <c r="R127" i="17"/>
  <c r="S127" i="17" s="1"/>
  <c r="R143" i="17"/>
  <c r="S143" i="17" s="1"/>
  <c r="N10" i="17"/>
  <c r="O10" i="17" s="1"/>
  <c r="N14" i="17"/>
  <c r="O14" i="17" s="1"/>
  <c r="N18" i="17"/>
  <c r="O18" i="17" s="1"/>
  <c r="N22" i="17"/>
  <c r="O22" i="17" s="1"/>
  <c r="N26" i="17"/>
  <c r="O26" i="17" s="1"/>
  <c r="N30" i="17"/>
  <c r="O30" i="17" s="1"/>
  <c r="N34" i="17"/>
  <c r="O34" i="17" s="1"/>
  <c r="N38" i="17"/>
  <c r="O38" i="17" s="1"/>
  <c r="N42" i="17"/>
  <c r="O42" i="17" s="1"/>
  <c r="N46" i="17"/>
  <c r="O46" i="17" s="1"/>
  <c r="N50" i="17"/>
  <c r="O50" i="17" s="1"/>
  <c r="N54" i="17"/>
  <c r="O54" i="17" s="1"/>
  <c r="N58" i="17"/>
  <c r="O58" i="17" s="1"/>
  <c r="N62" i="17"/>
  <c r="O62" i="17" s="1"/>
  <c r="N66" i="17"/>
  <c r="O66" i="17" s="1"/>
  <c r="N70" i="17"/>
  <c r="O70" i="17" s="1"/>
  <c r="N74" i="17"/>
  <c r="O74" i="17" s="1"/>
  <c r="N78" i="17"/>
  <c r="O78" i="17" s="1"/>
  <c r="N82" i="17"/>
  <c r="O82" i="17" s="1"/>
  <c r="N86" i="17"/>
  <c r="O86" i="17" s="1"/>
  <c r="N90" i="17"/>
  <c r="O90" i="17" s="1"/>
  <c r="N94" i="17"/>
  <c r="O94" i="17" s="1"/>
  <c r="N98" i="17"/>
  <c r="O98" i="17" s="1"/>
  <c r="N106" i="17"/>
  <c r="O106" i="17" s="1"/>
  <c r="N173" i="17"/>
  <c r="O173" i="17" s="1"/>
  <c r="N102" i="17"/>
  <c r="O102" i="17" s="1"/>
  <c r="N214" i="17"/>
  <c r="O214" i="17" s="1"/>
  <c r="N114" i="17"/>
  <c r="O114" i="17" s="1"/>
  <c r="N118" i="17"/>
  <c r="O118" i="17" s="1"/>
  <c r="N122" i="17"/>
  <c r="O122" i="17" s="1"/>
  <c r="N126" i="17"/>
  <c r="O126" i="17" s="1"/>
  <c r="N130" i="17"/>
  <c r="O130" i="17" s="1"/>
  <c r="N134" i="17"/>
  <c r="O134" i="17" s="1"/>
  <c r="N138" i="17"/>
  <c r="O138" i="17" s="1"/>
  <c r="N142" i="17"/>
  <c r="O142" i="17" s="1"/>
  <c r="N146" i="17"/>
  <c r="O146" i="17" s="1"/>
  <c r="N150" i="17"/>
  <c r="O150" i="17" s="1"/>
  <c r="N154" i="17"/>
  <c r="O154" i="17" s="1"/>
  <c r="N158" i="17"/>
  <c r="O158" i="17" s="1"/>
  <c r="N162" i="17"/>
  <c r="O162" i="17" s="1"/>
  <c r="N163" i="17"/>
  <c r="O163" i="17" s="1"/>
  <c r="N169" i="17"/>
  <c r="O169" i="17" s="1"/>
  <c r="R174" i="17"/>
  <c r="S174" i="17" s="1"/>
  <c r="R176" i="17"/>
  <c r="S176" i="17" s="1"/>
  <c r="R182" i="17"/>
  <c r="S182" i="17" s="1"/>
  <c r="N206" i="17"/>
  <c r="O206" i="17" s="1"/>
  <c r="N262" i="17"/>
  <c r="O262" i="17" s="1"/>
  <c r="N246" i="17"/>
  <c r="O246" i="17" s="1"/>
  <c r="N161" i="17"/>
  <c r="O161" i="17" s="1"/>
  <c r="R166" i="17"/>
  <c r="S166" i="17" s="1"/>
  <c r="R190" i="17"/>
  <c r="S190" i="17" s="1"/>
  <c r="N230" i="17"/>
  <c r="O230" i="17" s="1"/>
  <c r="N181" i="17"/>
  <c r="O181" i="17" s="1"/>
  <c r="N185" i="17"/>
  <c r="O185" i="17" s="1"/>
  <c r="N189" i="17"/>
  <c r="O189" i="17" s="1"/>
  <c r="N193" i="17"/>
  <c r="O193" i="17" s="1"/>
  <c r="R205" i="17"/>
  <c r="S205" i="17" s="1"/>
  <c r="R213" i="17"/>
  <c r="S213" i="17" s="1"/>
  <c r="R229" i="17"/>
  <c r="S229" i="17" s="1"/>
  <c r="R245" i="17"/>
  <c r="S245" i="17" s="1"/>
  <c r="R261" i="17"/>
  <c r="S261" i="17" s="1"/>
  <c r="R197" i="17"/>
  <c r="S197" i="17" s="1"/>
  <c r="R209" i="17"/>
  <c r="S209" i="17" s="1"/>
  <c r="R221" i="17"/>
  <c r="S221" i="17" s="1"/>
  <c r="R237" i="17"/>
  <c r="S237" i="17" s="1"/>
  <c r="R253" i="17"/>
  <c r="S253" i="17" s="1"/>
  <c r="N200" i="17"/>
  <c r="O200" i="17" s="1"/>
  <c r="N204" i="17"/>
  <c r="O204" i="17" s="1"/>
  <c r="N216" i="17"/>
  <c r="O216" i="17" s="1"/>
  <c r="N220" i="17"/>
  <c r="O220" i="17" s="1"/>
  <c r="N224" i="17"/>
  <c r="O224" i="17" s="1"/>
  <c r="N228" i="17"/>
  <c r="O228" i="17" s="1"/>
  <c r="N232" i="17"/>
  <c r="O232" i="17" s="1"/>
  <c r="N236" i="17"/>
  <c r="N240" i="17"/>
  <c r="O240" i="17" s="1"/>
  <c r="N244" i="17"/>
  <c r="O244" i="17" s="1"/>
  <c r="N248" i="17"/>
  <c r="O248" i="17" s="1"/>
  <c r="N252" i="17"/>
  <c r="N256" i="17"/>
  <c r="O256" i="17" s="1"/>
  <c r="N260" i="17"/>
  <c r="O260" i="17" s="1"/>
  <c r="N197" i="17"/>
  <c r="O197" i="17" s="1"/>
  <c r="N201" i="17"/>
  <c r="O201" i="17" s="1"/>
  <c r="N205" i="17"/>
  <c r="O205" i="17" s="1"/>
  <c r="N209" i="17"/>
  <c r="O209" i="17" s="1"/>
  <c r="N217" i="17"/>
  <c r="O217" i="17" s="1"/>
  <c r="N221" i="17"/>
  <c r="O221" i="17" s="1"/>
  <c r="N229" i="17"/>
  <c r="O229" i="17" s="1"/>
  <c r="O234" i="17" l="1"/>
  <c r="P234" i="17" s="1"/>
  <c r="P12" i="17"/>
  <c r="O250" i="17"/>
  <c r="P250" i="17" s="1"/>
  <c r="O219" i="17"/>
  <c r="P219" i="17" s="1"/>
  <c r="P202" i="17"/>
  <c r="O40" i="17"/>
  <c r="P40" i="17" s="1"/>
  <c r="P218" i="17"/>
  <c r="P251" i="17"/>
  <c r="P100" i="17"/>
  <c r="P222" i="17"/>
  <c r="P8" i="17"/>
  <c r="P72" i="17"/>
  <c r="P156" i="17"/>
  <c r="P247" i="17"/>
  <c r="P36" i="17"/>
  <c r="P64" i="17"/>
  <c r="P48" i="17"/>
  <c r="P20" i="17"/>
  <c r="P124" i="17"/>
  <c r="P242" i="17"/>
  <c r="P180" i="17"/>
  <c r="P236" i="17"/>
  <c r="P220" i="17"/>
  <c r="P88" i="17"/>
  <c r="P252" i="17"/>
  <c r="P178" i="17"/>
  <c r="P56" i="17"/>
  <c r="P227" i="17"/>
  <c r="P243" i="17"/>
  <c r="P260" i="17"/>
  <c r="P253" i="17"/>
  <c r="P192" i="17"/>
  <c r="P28" i="17"/>
  <c r="P184" i="17"/>
  <c r="P119" i="17"/>
  <c r="P225" i="17"/>
  <c r="P245" i="17"/>
  <c r="P255" i="17"/>
  <c r="P239" i="17"/>
  <c r="P256" i="17"/>
  <c r="P103" i="17"/>
  <c r="P223" i="17"/>
  <c r="P235" i="17"/>
  <c r="P259" i="17"/>
  <c r="P187" i="17"/>
  <c r="P257" i="17"/>
  <c r="P99" i="17"/>
  <c r="P87" i="17"/>
  <c r="P166" i="17"/>
  <c r="P11" i="17"/>
  <c r="P131" i="17"/>
  <c r="P35" i="17"/>
  <c r="P39" i="17"/>
  <c r="P151" i="17"/>
  <c r="P212" i="17"/>
  <c r="P135" i="17"/>
  <c r="P211" i="17"/>
  <c r="P224" i="17"/>
  <c r="P231" i="17"/>
  <c r="P210" i="17"/>
  <c r="P145" i="17"/>
  <c r="P147" i="17"/>
  <c r="P198" i="17"/>
  <c r="P159" i="17"/>
  <c r="P199" i="17"/>
  <c r="P155" i="17"/>
  <c r="P22" i="17"/>
  <c r="P91" i="17"/>
  <c r="P75" i="17"/>
  <c r="P59" i="17"/>
  <c r="P43" i="17"/>
  <c r="P27" i="17"/>
  <c r="P51" i="17"/>
  <c r="P143" i="17"/>
  <c r="P127" i="17"/>
  <c r="P67" i="17"/>
  <c r="P115" i="17"/>
  <c r="P163" i="17"/>
  <c r="P83" i="17"/>
  <c r="P19" i="17"/>
  <c r="P215" i="17"/>
  <c r="P153" i="17"/>
  <c r="P179" i="17"/>
  <c r="P167" i="17"/>
  <c r="P203" i="17"/>
  <c r="P237" i="17"/>
  <c r="P170" i="17"/>
  <c r="P191" i="17"/>
  <c r="P171" i="17"/>
  <c r="P116" i="17"/>
  <c r="P207" i="17"/>
  <c r="P123" i="17"/>
  <c r="P113" i="17"/>
  <c r="P107" i="17"/>
  <c r="P139" i="17"/>
  <c r="P121" i="17"/>
  <c r="P47" i="17"/>
  <c r="P63" i="17"/>
  <c r="P31" i="17"/>
  <c r="P79" i="17"/>
  <c r="P175" i="17"/>
  <c r="P10" i="17"/>
  <c r="P111" i="17"/>
  <c r="P95" i="17"/>
  <c r="P195" i="17"/>
  <c r="P15" i="17"/>
  <c r="P3" i="17"/>
  <c r="P190" i="17"/>
  <c r="P201" i="17"/>
  <c r="P150" i="17"/>
  <c r="P78" i="17"/>
  <c r="P7" i="17"/>
  <c r="P71" i="17"/>
  <c r="P148" i="17"/>
  <c r="P23" i="17"/>
  <c r="P55" i="17"/>
  <c r="P38" i="17"/>
  <c r="P110" i="17"/>
  <c r="P46" i="17"/>
  <c r="P92" i="17"/>
  <c r="P186" i="17"/>
  <c r="P109" i="17"/>
  <c r="P102" i="17"/>
  <c r="P134" i="17"/>
  <c r="P94" i="17"/>
  <c r="P62" i="17"/>
  <c r="P14" i="17"/>
  <c r="P130" i="17"/>
  <c r="P6" i="17"/>
  <c r="P30" i="17"/>
  <c r="P188" i="17"/>
  <c r="P182" i="17"/>
  <c r="P162" i="17"/>
  <c r="P146" i="17"/>
  <c r="P114" i="17"/>
  <c r="P16" i="17"/>
  <c r="P194" i="17"/>
  <c r="P97" i="17"/>
  <c r="P49" i="17"/>
  <c r="P149" i="17"/>
  <c r="P118" i="17"/>
  <c r="P174" i="17"/>
  <c r="P17" i="17"/>
  <c r="P2" i="17"/>
  <c r="P96" i="17"/>
  <c r="P86" i="17"/>
  <c r="P70" i="17"/>
  <c r="P54" i="17"/>
  <c r="P172" i="17"/>
  <c r="P60" i="17"/>
  <c r="P157" i="17"/>
  <c r="P160" i="17"/>
  <c r="P136" i="17"/>
  <c r="P120" i="17"/>
  <c r="P76" i="17"/>
  <c r="P129" i="17"/>
  <c r="P84" i="17"/>
  <c r="P52" i="17"/>
  <c r="P154" i="17"/>
  <c r="P138" i="17"/>
  <c r="P122" i="17"/>
  <c r="P50" i="17"/>
  <c r="P169" i="17"/>
  <c r="P106" i="17"/>
  <c r="P152" i="17"/>
  <c r="P24" i="17"/>
  <c r="P168" i="17"/>
  <c r="P105" i="17"/>
  <c r="P5" i="17"/>
  <c r="P108" i="17"/>
  <c r="P117" i="17"/>
  <c r="P133" i="17"/>
  <c r="P80" i="17"/>
  <c r="P125" i="17"/>
  <c r="P216" i="17"/>
  <c r="P104" i="17"/>
  <c r="P176" i="17"/>
  <c r="P177" i="17"/>
  <c r="P140" i="17"/>
  <c r="P233" i="17"/>
  <c r="P132" i="17"/>
  <c r="P196" i="17"/>
  <c r="P32" i="17"/>
  <c r="P137" i="17"/>
  <c r="P164" i="17"/>
  <c r="P165" i="17"/>
  <c r="P85" i="17"/>
  <c r="P13" i="17"/>
  <c r="P208" i="17"/>
  <c r="P248" i="17"/>
  <c r="P189" i="17"/>
  <c r="P161" i="17"/>
  <c r="P69" i="17"/>
  <c r="P37" i="17"/>
  <c r="P93" i="17"/>
  <c r="P61" i="17"/>
  <c r="P29" i="17"/>
  <c r="P9" i="17"/>
  <c r="P141" i="17"/>
  <c r="P213" i="17"/>
  <c r="P89" i="17"/>
  <c r="P232" i="17"/>
  <c r="P101" i="17"/>
  <c r="P53" i="17"/>
  <c r="P21" i="17"/>
  <c r="P241" i="17"/>
  <c r="P261" i="17"/>
  <c r="P57" i="17"/>
  <c r="P217" i="17"/>
  <c r="P185" i="17"/>
  <c r="P74" i="17"/>
  <c r="P42" i="17"/>
  <c r="P81" i="17"/>
  <c r="P65" i="17"/>
  <c r="P33" i="17"/>
  <c r="P249" i="17"/>
  <c r="P68" i="17"/>
  <c r="P230" i="17"/>
  <c r="P90" i="17"/>
  <c r="P58" i="17"/>
  <c r="P26" i="17"/>
  <c r="P73" i="17"/>
  <c r="P41" i="17"/>
  <c r="P240" i="17"/>
  <c r="P200" i="17"/>
  <c r="P158" i="17"/>
  <c r="P221" i="17"/>
  <c r="P193" i="17"/>
  <c r="P246" i="17"/>
  <c r="P82" i="17"/>
  <c r="P66" i="17"/>
  <c r="P18" i="17"/>
  <c r="P209" i="17"/>
  <c r="P244" i="17"/>
  <c r="P206" i="17"/>
  <c r="P214" i="17"/>
  <c r="P173" i="17"/>
  <c r="P128" i="17"/>
  <c r="P183" i="17"/>
  <c r="P197" i="17"/>
  <c r="P142" i="17"/>
  <c r="P126" i="17"/>
  <c r="P228" i="17"/>
  <c r="P204" i="17"/>
  <c r="P98" i="17"/>
  <c r="P34" i="17"/>
  <c r="P77" i="17"/>
  <c r="P45" i="17"/>
  <c r="P229" i="17"/>
  <c r="P205" i="17"/>
  <c r="P181" i="17"/>
  <c r="P262" i="17"/>
  <c r="P25" i="17"/>
  <c r="P112" i="17"/>
  <c r="P144" i="17"/>
  <c r="J60" i="17" l="1"/>
  <c r="T60" i="17" l="1"/>
  <c r="U60" i="17"/>
  <c r="A37" i="8"/>
  <c r="A36" i="8"/>
  <c r="A33" i="8"/>
  <c r="A32" i="8"/>
  <c r="A30" i="8"/>
  <c r="A29" i="8"/>
  <c r="A28" i="8"/>
  <c r="A27" i="8"/>
  <c r="A26" i="8"/>
  <c r="A19" i="8"/>
  <c r="A18" i="8"/>
  <c r="A11" i="8"/>
  <c r="A10" i="8"/>
  <c r="A8" i="8"/>
  <c r="F5" i="8"/>
  <c r="D5" i="8"/>
  <c r="B108" i="8" l="1"/>
  <c r="C107" i="8" s="1"/>
  <c r="B107" i="8"/>
  <c r="C106" i="8" s="1"/>
  <c r="B106" i="8"/>
  <c r="C105" i="8" s="1"/>
  <c r="C79" i="8"/>
  <c r="C80" i="8" s="1"/>
  <c r="C81" i="8" s="1"/>
  <c r="C82" i="8" s="1"/>
  <c r="C83" i="8" s="1"/>
  <c r="C84" i="8" s="1"/>
  <c r="C85" i="8" s="1"/>
  <c r="C86" i="8" s="1"/>
  <c r="C87" i="8" s="1"/>
  <c r="C88" i="8" s="1"/>
  <c r="C89" i="8" s="1"/>
  <c r="C90" i="8" s="1"/>
  <c r="C91" i="8" s="1"/>
  <c r="C92" i="8" s="1"/>
  <c r="C93" i="8" s="1"/>
  <c r="C94" i="8" s="1"/>
  <c r="C95" i="8" s="1"/>
  <c r="C96" i="8" s="1"/>
  <c r="C97" i="8" s="1"/>
  <c r="C98" i="8" s="1"/>
  <c r="C99" i="8" s="1"/>
  <c r="I219" i="6"/>
  <c r="F219" i="6"/>
  <c r="D219" i="6"/>
  <c r="C219" i="6"/>
  <c r="B219" i="6"/>
  <c r="A219" i="6"/>
  <c r="G219" i="6" s="1"/>
  <c r="I218" i="6"/>
  <c r="F218" i="6"/>
  <c r="D218" i="6"/>
  <c r="C218" i="6"/>
  <c r="B218" i="6"/>
  <c r="A218" i="6"/>
  <c r="G218" i="6" s="1"/>
  <c r="I217" i="6"/>
  <c r="F217" i="6"/>
  <c r="D217" i="6"/>
  <c r="C217" i="6"/>
  <c r="B217" i="6"/>
  <c r="A217" i="6"/>
  <c r="I216" i="6"/>
  <c r="F216" i="6"/>
  <c r="D216" i="6"/>
  <c r="C216" i="6"/>
  <c r="B216" i="6"/>
  <c r="A216" i="6"/>
  <c r="I215" i="6"/>
  <c r="F215" i="6"/>
  <c r="D215" i="6"/>
  <c r="C215" i="6"/>
  <c r="B215" i="6"/>
  <c r="A215" i="6"/>
  <c r="I214" i="6"/>
  <c r="F214" i="6"/>
  <c r="D214" i="6"/>
  <c r="C214" i="6"/>
  <c r="B214" i="6"/>
  <c r="A214" i="6"/>
  <c r="G214" i="6" s="1"/>
  <c r="I213" i="6"/>
  <c r="F213" i="6"/>
  <c r="D213" i="6"/>
  <c r="C213" i="6"/>
  <c r="B213" i="6"/>
  <c r="A213" i="6"/>
  <c r="I212" i="6"/>
  <c r="F212" i="6"/>
  <c r="D212" i="6"/>
  <c r="C212" i="6"/>
  <c r="B212" i="6"/>
  <c r="A212" i="6"/>
  <c r="I211" i="6"/>
  <c r="F211" i="6"/>
  <c r="D211" i="6"/>
  <c r="C211" i="6"/>
  <c r="B211" i="6"/>
  <c r="A211" i="6"/>
  <c r="I210" i="6"/>
  <c r="F210" i="6"/>
  <c r="D210" i="6"/>
  <c r="C210" i="6"/>
  <c r="B210" i="6"/>
  <c r="A210" i="6"/>
  <c r="G210" i="6" s="1"/>
  <c r="I209" i="6"/>
  <c r="F209" i="6"/>
  <c r="D209" i="6"/>
  <c r="C209" i="6"/>
  <c r="B209" i="6"/>
  <c r="A209" i="6"/>
  <c r="I208" i="6"/>
  <c r="F208" i="6"/>
  <c r="D208" i="6"/>
  <c r="C208" i="6"/>
  <c r="B208" i="6"/>
  <c r="A208" i="6"/>
  <c r="I207" i="6"/>
  <c r="F207" i="6"/>
  <c r="D207" i="6"/>
  <c r="C207" i="6"/>
  <c r="B207" i="6"/>
  <c r="A207" i="6"/>
  <c r="I206" i="6"/>
  <c r="F206" i="6"/>
  <c r="D206" i="6"/>
  <c r="C206" i="6"/>
  <c r="B206" i="6"/>
  <c r="A206" i="6"/>
  <c r="G206" i="6" s="1"/>
  <c r="I205" i="6"/>
  <c r="F205" i="6"/>
  <c r="D205" i="6"/>
  <c r="C205" i="6"/>
  <c r="B205" i="6"/>
  <c r="A205" i="6"/>
  <c r="I204" i="6"/>
  <c r="F204" i="6"/>
  <c r="D204" i="6"/>
  <c r="C204" i="6"/>
  <c r="B204" i="6"/>
  <c r="A204" i="6"/>
  <c r="I203" i="6"/>
  <c r="F203" i="6"/>
  <c r="D203" i="6"/>
  <c r="C203" i="6"/>
  <c r="B203" i="6"/>
  <c r="A203" i="6"/>
  <c r="G203" i="6" s="1"/>
  <c r="I202" i="6"/>
  <c r="F202" i="6"/>
  <c r="D202" i="6"/>
  <c r="C202" i="6"/>
  <c r="B202" i="6"/>
  <c r="A202" i="6"/>
  <c r="G202" i="6" s="1"/>
  <c r="I201" i="6"/>
  <c r="F201" i="6"/>
  <c r="D201" i="6"/>
  <c r="C201" i="6"/>
  <c r="B201" i="6"/>
  <c r="A201" i="6"/>
  <c r="I200" i="6"/>
  <c r="F200" i="6"/>
  <c r="D200" i="6"/>
  <c r="C200" i="6"/>
  <c r="B200" i="6"/>
  <c r="A200" i="6"/>
  <c r="I199" i="6"/>
  <c r="F199" i="6"/>
  <c r="D199" i="6"/>
  <c r="C199" i="6"/>
  <c r="B199" i="6"/>
  <c r="A199" i="6"/>
  <c r="G199" i="6" s="1"/>
  <c r="I198" i="6"/>
  <c r="F198" i="6"/>
  <c r="D198" i="6"/>
  <c r="C198" i="6"/>
  <c r="B198" i="6"/>
  <c r="A198" i="6"/>
  <c r="I197" i="6"/>
  <c r="F197" i="6"/>
  <c r="D197" i="6"/>
  <c r="C197" i="6"/>
  <c r="B197" i="6"/>
  <c r="A197" i="6"/>
  <c r="I196" i="6"/>
  <c r="F196" i="6"/>
  <c r="D196" i="6"/>
  <c r="C196" i="6"/>
  <c r="B196" i="6"/>
  <c r="A196" i="6"/>
  <c r="G196" i="6" s="1"/>
  <c r="I195" i="6"/>
  <c r="F195" i="6"/>
  <c r="D195" i="6"/>
  <c r="C195" i="6"/>
  <c r="B195" i="6"/>
  <c r="A195" i="6"/>
  <c r="G195" i="6" s="1"/>
  <c r="I194" i="6"/>
  <c r="F194" i="6"/>
  <c r="D194" i="6"/>
  <c r="C194" i="6"/>
  <c r="B194" i="6"/>
  <c r="A194" i="6"/>
  <c r="I193" i="6"/>
  <c r="F193" i="6"/>
  <c r="D193" i="6"/>
  <c r="C193" i="6"/>
  <c r="B193" i="6"/>
  <c r="A193" i="6"/>
  <c r="I192" i="6"/>
  <c r="F192" i="6"/>
  <c r="D192" i="6"/>
  <c r="C192" i="6"/>
  <c r="B192" i="6"/>
  <c r="A192" i="6"/>
  <c r="G192" i="6" s="1"/>
  <c r="I191" i="6"/>
  <c r="F191" i="6"/>
  <c r="D191" i="6"/>
  <c r="C191" i="6"/>
  <c r="B191" i="6"/>
  <c r="A191" i="6"/>
  <c r="G191" i="6" s="1"/>
  <c r="I190" i="6"/>
  <c r="F190" i="6"/>
  <c r="D190" i="6"/>
  <c r="C190" i="6"/>
  <c r="B190" i="6"/>
  <c r="A190" i="6"/>
  <c r="I189" i="6"/>
  <c r="F189" i="6"/>
  <c r="D189" i="6"/>
  <c r="C189" i="6"/>
  <c r="B189" i="6"/>
  <c r="A189" i="6"/>
  <c r="I188" i="6"/>
  <c r="F188" i="6"/>
  <c r="D188" i="6"/>
  <c r="C188" i="6"/>
  <c r="B188" i="6"/>
  <c r="A188" i="6"/>
  <c r="G188" i="6" s="1"/>
  <c r="I187" i="6"/>
  <c r="F187" i="6"/>
  <c r="D187" i="6"/>
  <c r="C187" i="6"/>
  <c r="B187" i="6"/>
  <c r="A187" i="6"/>
  <c r="G187" i="6" s="1"/>
  <c r="I186" i="6"/>
  <c r="F186" i="6"/>
  <c r="D186" i="6"/>
  <c r="C186" i="6"/>
  <c r="B186" i="6"/>
  <c r="A186" i="6"/>
  <c r="I185" i="6"/>
  <c r="F185" i="6"/>
  <c r="D185" i="6"/>
  <c r="C185" i="6"/>
  <c r="B185" i="6"/>
  <c r="A185" i="6"/>
  <c r="I184" i="6"/>
  <c r="F184" i="6"/>
  <c r="D184" i="6"/>
  <c r="C184" i="6"/>
  <c r="B184" i="6"/>
  <c r="A184" i="6"/>
  <c r="G184" i="6" s="1"/>
  <c r="I183" i="6"/>
  <c r="F183" i="6"/>
  <c r="D183" i="6"/>
  <c r="C183" i="6"/>
  <c r="B183" i="6"/>
  <c r="A183" i="6"/>
  <c r="G183" i="6" s="1"/>
  <c r="I182" i="6"/>
  <c r="F182" i="6"/>
  <c r="D182" i="6"/>
  <c r="C182" i="6"/>
  <c r="B182" i="6"/>
  <c r="A182" i="6"/>
  <c r="I181" i="6"/>
  <c r="F181" i="6"/>
  <c r="D181" i="6"/>
  <c r="C181" i="6"/>
  <c r="B181" i="6"/>
  <c r="A181" i="6"/>
  <c r="I180" i="6"/>
  <c r="F180" i="6"/>
  <c r="D180" i="6"/>
  <c r="C180" i="6"/>
  <c r="B180" i="6"/>
  <c r="A180" i="6"/>
  <c r="G180" i="6" s="1"/>
  <c r="I179" i="6"/>
  <c r="F179" i="6"/>
  <c r="D179" i="6"/>
  <c r="C179" i="6"/>
  <c r="B179" i="6"/>
  <c r="A179" i="6"/>
  <c r="G179" i="6" s="1"/>
  <c r="I178" i="6"/>
  <c r="F178" i="6"/>
  <c r="D178" i="6"/>
  <c r="C178" i="6"/>
  <c r="B178" i="6"/>
  <c r="A178" i="6"/>
  <c r="I177" i="6"/>
  <c r="F177" i="6"/>
  <c r="D177" i="6"/>
  <c r="C177" i="6"/>
  <c r="B177" i="6"/>
  <c r="A177" i="6"/>
  <c r="I176" i="6"/>
  <c r="F176" i="6"/>
  <c r="D176" i="6"/>
  <c r="C176" i="6"/>
  <c r="B176" i="6"/>
  <c r="A176" i="6"/>
  <c r="G176" i="6" s="1"/>
  <c r="I175" i="6"/>
  <c r="F175" i="6"/>
  <c r="D175" i="6"/>
  <c r="C175" i="6"/>
  <c r="B175" i="6"/>
  <c r="A175" i="6"/>
  <c r="G175" i="6" s="1"/>
  <c r="I174" i="6"/>
  <c r="F174" i="6"/>
  <c r="D174" i="6"/>
  <c r="C174" i="6"/>
  <c r="B174" i="6"/>
  <c r="A174" i="6"/>
  <c r="I173" i="6"/>
  <c r="F173" i="6"/>
  <c r="D173" i="6"/>
  <c r="C173" i="6"/>
  <c r="B173" i="6"/>
  <c r="A173" i="6"/>
  <c r="I172" i="6"/>
  <c r="F172" i="6"/>
  <c r="D172" i="6"/>
  <c r="C172" i="6"/>
  <c r="B172" i="6"/>
  <c r="A172" i="6"/>
  <c r="G172" i="6" s="1"/>
  <c r="I171" i="6"/>
  <c r="F171" i="6"/>
  <c r="D171" i="6"/>
  <c r="C171" i="6"/>
  <c r="B171" i="6"/>
  <c r="A171" i="6"/>
  <c r="G171" i="6" s="1"/>
  <c r="I170" i="6"/>
  <c r="F170" i="6"/>
  <c r="D170" i="6"/>
  <c r="C170" i="6"/>
  <c r="B170" i="6"/>
  <c r="A170" i="6"/>
  <c r="I169" i="6"/>
  <c r="F169" i="6"/>
  <c r="D169" i="6"/>
  <c r="C169" i="6"/>
  <c r="B169" i="6"/>
  <c r="A169" i="6"/>
  <c r="I168" i="6"/>
  <c r="F168" i="6"/>
  <c r="D168" i="6"/>
  <c r="C168" i="6"/>
  <c r="B168" i="6"/>
  <c r="A168" i="6"/>
  <c r="G168" i="6" s="1"/>
  <c r="I167" i="6"/>
  <c r="F167" i="6"/>
  <c r="D167" i="6"/>
  <c r="C167" i="6"/>
  <c r="B167" i="6"/>
  <c r="A167" i="6"/>
  <c r="G167" i="6" s="1"/>
  <c r="I166" i="6"/>
  <c r="F166" i="6"/>
  <c r="D166" i="6"/>
  <c r="C166" i="6"/>
  <c r="B166" i="6"/>
  <c r="A166" i="6"/>
  <c r="I165" i="6"/>
  <c r="F165" i="6"/>
  <c r="D165" i="6"/>
  <c r="C165" i="6"/>
  <c r="B165" i="6"/>
  <c r="A165" i="6"/>
  <c r="I164" i="6"/>
  <c r="F164" i="6"/>
  <c r="D164" i="6"/>
  <c r="C164" i="6"/>
  <c r="B164" i="6"/>
  <c r="A164" i="6"/>
  <c r="G164" i="6" s="1"/>
  <c r="I163" i="6"/>
  <c r="F163" i="6"/>
  <c r="D163" i="6"/>
  <c r="C163" i="6"/>
  <c r="B163" i="6"/>
  <c r="A163" i="6"/>
  <c r="G163" i="6" s="1"/>
  <c r="I162" i="6"/>
  <c r="F162" i="6"/>
  <c r="D162" i="6"/>
  <c r="C162" i="6"/>
  <c r="B162" i="6"/>
  <c r="A162" i="6"/>
  <c r="I161" i="6"/>
  <c r="F161" i="6"/>
  <c r="D161" i="6"/>
  <c r="C161" i="6"/>
  <c r="B161" i="6"/>
  <c r="A161" i="6"/>
  <c r="I160" i="6"/>
  <c r="F160" i="6"/>
  <c r="D160" i="6"/>
  <c r="C160" i="6"/>
  <c r="B160" i="6"/>
  <c r="A160" i="6"/>
  <c r="G160" i="6" s="1"/>
  <c r="I159" i="6"/>
  <c r="F159" i="6"/>
  <c r="D159" i="6"/>
  <c r="C159" i="6"/>
  <c r="B159" i="6"/>
  <c r="A159" i="6"/>
  <c r="G159" i="6" s="1"/>
  <c r="I158" i="6"/>
  <c r="F158" i="6"/>
  <c r="D158" i="6"/>
  <c r="C158" i="6"/>
  <c r="B158" i="6"/>
  <c r="A158" i="6"/>
  <c r="I157" i="6"/>
  <c r="F157" i="6"/>
  <c r="D157" i="6"/>
  <c r="C157" i="6"/>
  <c r="B157" i="6"/>
  <c r="A157" i="6"/>
  <c r="I156" i="6"/>
  <c r="F156" i="6"/>
  <c r="D156" i="6"/>
  <c r="C156" i="6"/>
  <c r="B156" i="6"/>
  <c r="A156" i="6"/>
  <c r="G156" i="6" s="1"/>
  <c r="I155" i="6"/>
  <c r="F155" i="6"/>
  <c r="D155" i="6"/>
  <c r="C155" i="6"/>
  <c r="B155" i="6"/>
  <c r="A155" i="6"/>
  <c r="G155" i="6" s="1"/>
  <c r="I154" i="6"/>
  <c r="F154" i="6"/>
  <c r="D154" i="6"/>
  <c r="C154" i="6"/>
  <c r="B154" i="6"/>
  <c r="A154" i="6"/>
  <c r="I153" i="6"/>
  <c r="F153" i="6"/>
  <c r="D153" i="6"/>
  <c r="C153" i="6"/>
  <c r="B153" i="6"/>
  <c r="A153" i="6"/>
  <c r="I152" i="6"/>
  <c r="F152" i="6"/>
  <c r="D152" i="6"/>
  <c r="C152" i="6"/>
  <c r="B152" i="6"/>
  <c r="A152" i="6"/>
  <c r="G152" i="6" s="1"/>
  <c r="I151" i="6"/>
  <c r="F151" i="6"/>
  <c r="D151" i="6"/>
  <c r="C151" i="6"/>
  <c r="B151" i="6"/>
  <c r="A151" i="6"/>
  <c r="G151" i="6" s="1"/>
  <c r="I150" i="6"/>
  <c r="F150" i="6"/>
  <c r="D150" i="6"/>
  <c r="C150" i="6"/>
  <c r="B150" i="6"/>
  <c r="A150" i="6"/>
  <c r="I149" i="6"/>
  <c r="F149" i="6"/>
  <c r="D149" i="6"/>
  <c r="C149" i="6"/>
  <c r="B149" i="6"/>
  <c r="A149" i="6"/>
  <c r="I148" i="6"/>
  <c r="F148" i="6"/>
  <c r="D148" i="6"/>
  <c r="C148" i="6"/>
  <c r="B148" i="6"/>
  <c r="A148" i="6"/>
  <c r="G148" i="6" s="1"/>
  <c r="I147" i="6"/>
  <c r="F147" i="6"/>
  <c r="D147" i="6"/>
  <c r="C147" i="6"/>
  <c r="B147" i="6"/>
  <c r="A147" i="6"/>
  <c r="G147" i="6" s="1"/>
  <c r="I146" i="6"/>
  <c r="F146" i="6"/>
  <c r="D146" i="6"/>
  <c r="C146" i="6"/>
  <c r="B146" i="6"/>
  <c r="A146" i="6"/>
  <c r="G146" i="6" s="1"/>
  <c r="I145" i="6"/>
  <c r="F145" i="6"/>
  <c r="D145" i="6"/>
  <c r="C145" i="6"/>
  <c r="B145" i="6"/>
  <c r="A145" i="6"/>
  <c r="I144" i="6"/>
  <c r="F144" i="6"/>
  <c r="D144" i="6"/>
  <c r="C144" i="6"/>
  <c r="B144" i="6"/>
  <c r="A144" i="6"/>
  <c r="G144" i="6" s="1"/>
  <c r="I143" i="6"/>
  <c r="F143" i="6"/>
  <c r="D143" i="6"/>
  <c r="C143" i="6"/>
  <c r="B143" i="6"/>
  <c r="A143" i="6"/>
  <c r="G143" i="6" s="1"/>
  <c r="I142" i="6"/>
  <c r="F142" i="6"/>
  <c r="D142" i="6"/>
  <c r="C142" i="6"/>
  <c r="B142" i="6"/>
  <c r="A142" i="6"/>
  <c r="I141" i="6"/>
  <c r="F141" i="6"/>
  <c r="D141" i="6"/>
  <c r="C141" i="6"/>
  <c r="B141" i="6"/>
  <c r="A141" i="6"/>
  <c r="G141" i="6" s="1"/>
  <c r="I140" i="6"/>
  <c r="F140" i="6"/>
  <c r="D140" i="6"/>
  <c r="C140" i="6"/>
  <c r="B140" i="6"/>
  <c r="A140" i="6"/>
  <c r="G140" i="6" s="1"/>
  <c r="I139" i="6"/>
  <c r="F139" i="6"/>
  <c r="D139" i="6"/>
  <c r="C139" i="6"/>
  <c r="B139" i="6"/>
  <c r="A139" i="6"/>
  <c r="G139" i="6" s="1"/>
  <c r="I138" i="6"/>
  <c r="F138" i="6"/>
  <c r="D138" i="6"/>
  <c r="C138" i="6"/>
  <c r="B138" i="6"/>
  <c r="A138" i="6"/>
  <c r="I137" i="6"/>
  <c r="F137" i="6"/>
  <c r="D137" i="6"/>
  <c r="C137" i="6"/>
  <c r="B137" i="6"/>
  <c r="A137" i="6"/>
  <c r="I136" i="6"/>
  <c r="F136" i="6"/>
  <c r="D136" i="6"/>
  <c r="C136" i="6"/>
  <c r="B136" i="6"/>
  <c r="A136" i="6"/>
  <c r="G136" i="6" s="1"/>
  <c r="I135" i="6"/>
  <c r="F135" i="6"/>
  <c r="D135" i="6"/>
  <c r="C135" i="6"/>
  <c r="B135" i="6"/>
  <c r="A135" i="6"/>
  <c r="G135" i="6" s="1"/>
  <c r="I134" i="6"/>
  <c r="F134" i="6"/>
  <c r="D134" i="6"/>
  <c r="C134" i="6"/>
  <c r="B134" i="6"/>
  <c r="A134" i="6"/>
  <c r="I133" i="6"/>
  <c r="F133" i="6"/>
  <c r="D133" i="6"/>
  <c r="C133" i="6"/>
  <c r="B133" i="6"/>
  <c r="A133" i="6"/>
  <c r="G133" i="6" s="1"/>
  <c r="I132" i="6"/>
  <c r="F132" i="6"/>
  <c r="D132" i="6"/>
  <c r="C132" i="6"/>
  <c r="B132" i="6"/>
  <c r="A132" i="6"/>
  <c r="G132" i="6" s="1"/>
  <c r="I131" i="6"/>
  <c r="F131" i="6"/>
  <c r="D131" i="6"/>
  <c r="C131" i="6"/>
  <c r="B131" i="6"/>
  <c r="A131" i="6"/>
  <c r="G131" i="6" s="1"/>
  <c r="I130" i="6"/>
  <c r="F130" i="6"/>
  <c r="D130" i="6"/>
  <c r="C130" i="6"/>
  <c r="B130" i="6"/>
  <c r="A130" i="6"/>
  <c r="I129" i="6"/>
  <c r="F129" i="6"/>
  <c r="D129" i="6"/>
  <c r="C129" i="6"/>
  <c r="B129" i="6"/>
  <c r="A129" i="6"/>
  <c r="I128" i="6"/>
  <c r="F128" i="6"/>
  <c r="D128" i="6"/>
  <c r="C128" i="6"/>
  <c r="B128" i="6"/>
  <c r="A128" i="6"/>
  <c r="G128" i="6" s="1"/>
  <c r="I127" i="6"/>
  <c r="F127" i="6"/>
  <c r="D127" i="6"/>
  <c r="C127" i="6"/>
  <c r="B127" i="6"/>
  <c r="A127" i="6"/>
  <c r="G127" i="6" s="1"/>
  <c r="I126" i="6"/>
  <c r="F126" i="6"/>
  <c r="D126" i="6"/>
  <c r="C126" i="6"/>
  <c r="B126" i="6"/>
  <c r="A126" i="6"/>
  <c r="I125" i="6"/>
  <c r="F125" i="6"/>
  <c r="D125" i="6"/>
  <c r="C125" i="6"/>
  <c r="B125" i="6"/>
  <c r="A125" i="6"/>
  <c r="G125" i="6" s="1"/>
  <c r="I124" i="6"/>
  <c r="F124" i="6"/>
  <c r="D124" i="6"/>
  <c r="C124" i="6"/>
  <c r="B124" i="6"/>
  <c r="A124" i="6"/>
  <c r="G124" i="6" s="1"/>
  <c r="I123" i="6"/>
  <c r="F123" i="6"/>
  <c r="D123" i="6"/>
  <c r="C123" i="6"/>
  <c r="B123" i="6"/>
  <c r="A123" i="6"/>
  <c r="G123" i="6" s="1"/>
  <c r="I122" i="6"/>
  <c r="F122" i="6"/>
  <c r="D122" i="6"/>
  <c r="C122" i="6"/>
  <c r="B122" i="6"/>
  <c r="A122" i="6"/>
  <c r="I121" i="6"/>
  <c r="F121" i="6"/>
  <c r="D121" i="6"/>
  <c r="C121" i="6"/>
  <c r="B121" i="6"/>
  <c r="A121" i="6"/>
  <c r="I120" i="6"/>
  <c r="F120" i="6"/>
  <c r="D120" i="6"/>
  <c r="C120" i="6"/>
  <c r="B120" i="6"/>
  <c r="A120" i="6"/>
  <c r="G120" i="6" s="1"/>
  <c r="I119" i="6"/>
  <c r="F119" i="6"/>
  <c r="D119" i="6"/>
  <c r="C119" i="6"/>
  <c r="B119" i="6"/>
  <c r="A119" i="6"/>
  <c r="G119" i="6" s="1"/>
  <c r="I118" i="6"/>
  <c r="F118" i="6"/>
  <c r="D118" i="6"/>
  <c r="C118" i="6"/>
  <c r="B118" i="6"/>
  <c r="A118" i="6"/>
  <c r="I117" i="6"/>
  <c r="F117" i="6"/>
  <c r="D117" i="6"/>
  <c r="C117" i="6"/>
  <c r="B117" i="6"/>
  <c r="A117" i="6"/>
  <c r="G117" i="6" s="1"/>
  <c r="I116" i="6"/>
  <c r="F116" i="6"/>
  <c r="D116" i="6"/>
  <c r="C116" i="6"/>
  <c r="B116" i="6"/>
  <c r="A116" i="6"/>
  <c r="G116" i="6" s="1"/>
  <c r="I115" i="6"/>
  <c r="F115" i="6"/>
  <c r="D115" i="6"/>
  <c r="C115" i="6"/>
  <c r="B115" i="6"/>
  <c r="A115" i="6"/>
  <c r="G115" i="6" s="1"/>
  <c r="I114" i="6"/>
  <c r="F114" i="6"/>
  <c r="D114" i="6"/>
  <c r="C114" i="6"/>
  <c r="B114" i="6"/>
  <c r="A114" i="6"/>
  <c r="I113" i="6"/>
  <c r="F113" i="6"/>
  <c r="D113" i="6"/>
  <c r="C113" i="6"/>
  <c r="B113" i="6"/>
  <c r="A113" i="6"/>
  <c r="I112" i="6"/>
  <c r="F112" i="6"/>
  <c r="D112" i="6"/>
  <c r="C112" i="6"/>
  <c r="B112" i="6"/>
  <c r="A112" i="6"/>
  <c r="G112" i="6" s="1"/>
  <c r="I111" i="6"/>
  <c r="F111" i="6"/>
  <c r="D111" i="6"/>
  <c r="C111" i="6"/>
  <c r="B111" i="6"/>
  <c r="A111" i="6"/>
  <c r="G111" i="6" s="1"/>
  <c r="I110" i="6"/>
  <c r="F110" i="6"/>
  <c r="D110" i="6"/>
  <c r="C110" i="6"/>
  <c r="B110" i="6"/>
  <c r="A110" i="6"/>
  <c r="I109" i="6"/>
  <c r="F109" i="6"/>
  <c r="D109" i="6"/>
  <c r="C109" i="6"/>
  <c r="B109" i="6"/>
  <c r="A109" i="6"/>
  <c r="G109" i="6" s="1"/>
  <c r="I108" i="6"/>
  <c r="F108" i="6"/>
  <c r="D108" i="6"/>
  <c r="C108" i="6"/>
  <c r="B108" i="6"/>
  <c r="A108" i="6"/>
  <c r="G108" i="6" s="1"/>
  <c r="I107" i="6"/>
  <c r="F107" i="6"/>
  <c r="D107" i="6"/>
  <c r="C107" i="6"/>
  <c r="B107" i="6"/>
  <c r="A107" i="6"/>
  <c r="G107" i="6" s="1"/>
  <c r="I106" i="6"/>
  <c r="F106" i="6"/>
  <c r="D106" i="6"/>
  <c r="C106" i="6"/>
  <c r="B106" i="6"/>
  <c r="A106" i="6"/>
  <c r="I105" i="6"/>
  <c r="F105" i="6"/>
  <c r="D105" i="6"/>
  <c r="C105" i="6"/>
  <c r="B105" i="6"/>
  <c r="A105" i="6"/>
  <c r="I104" i="6"/>
  <c r="F104" i="6"/>
  <c r="D104" i="6"/>
  <c r="C104" i="6"/>
  <c r="B104" i="6"/>
  <c r="A104" i="6"/>
  <c r="G104" i="6" s="1"/>
  <c r="I103" i="6"/>
  <c r="F103" i="6"/>
  <c r="D103" i="6"/>
  <c r="C103" i="6"/>
  <c r="B103" i="6"/>
  <c r="A103" i="6"/>
  <c r="G103" i="6" s="1"/>
  <c r="I102" i="6"/>
  <c r="F102" i="6"/>
  <c r="D102" i="6"/>
  <c r="C102" i="6"/>
  <c r="B102" i="6"/>
  <c r="A102" i="6"/>
  <c r="I101" i="6"/>
  <c r="F101" i="6"/>
  <c r="D101" i="6"/>
  <c r="C101" i="6"/>
  <c r="B101" i="6"/>
  <c r="A101" i="6"/>
  <c r="G101" i="6" s="1"/>
  <c r="I100" i="6"/>
  <c r="F100" i="6"/>
  <c r="D100" i="6"/>
  <c r="C100" i="6"/>
  <c r="B100" i="6"/>
  <c r="A100" i="6"/>
  <c r="G100" i="6" s="1"/>
  <c r="I99" i="6"/>
  <c r="F99" i="6"/>
  <c r="D99" i="6"/>
  <c r="C99" i="6"/>
  <c r="B99" i="6"/>
  <c r="A99" i="6"/>
  <c r="G99" i="6" s="1"/>
  <c r="I98" i="6"/>
  <c r="F98" i="6"/>
  <c r="D98" i="6"/>
  <c r="C98" i="6"/>
  <c r="B98" i="6"/>
  <c r="A98" i="6"/>
  <c r="I97" i="6"/>
  <c r="F97" i="6"/>
  <c r="D97" i="6"/>
  <c r="C97" i="6"/>
  <c r="B97" i="6"/>
  <c r="A97" i="6"/>
  <c r="I96" i="6"/>
  <c r="F96" i="6"/>
  <c r="D96" i="6"/>
  <c r="C96" i="6"/>
  <c r="B96" i="6"/>
  <c r="A96" i="6"/>
  <c r="G96" i="6" s="1"/>
  <c r="I95" i="6"/>
  <c r="F95" i="6"/>
  <c r="D95" i="6"/>
  <c r="C95" i="6"/>
  <c r="B95" i="6"/>
  <c r="A95" i="6"/>
  <c r="G95" i="6" s="1"/>
  <c r="I94" i="6"/>
  <c r="F94" i="6"/>
  <c r="D94" i="6"/>
  <c r="C94" i="6"/>
  <c r="B94" i="6"/>
  <c r="A94" i="6"/>
  <c r="I93" i="6"/>
  <c r="F93" i="6"/>
  <c r="D93" i="6"/>
  <c r="C93" i="6"/>
  <c r="B93" i="6"/>
  <c r="A93" i="6"/>
  <c r="G93" i="6" s="1"/>
  <c r="I92" i="6"/>
  <c r="F92" i="6"/>
  <c r="D92" i="6"/>
  <c r="C92" i="6"/>
  <c r="B92" i="6"/>
  <c r="A92" i="6"/>
  <c r="G92" i="6" s="1"/>
  <c r="I91" i="6"/>
  <c r="F91" i="6"/>
  <c r="D91" i="6"/>
  <c r="C91" i="6"/>
  <c r="B91" i="6"/>
  <c r="A91" i="6"/>
  <c r="G91" i="6" s="1"/>
  <c r="I90" i="6"/>
  <c r="F90" i="6"/>
  <c r="D90" i="6"/>
  <c r="C90" i="6"/>
  <c r="B90" i="6"/>
  <c r="A90" i="6"/>
  <c r="I89" i="6"/>
  <c r="F89" i="6"/>
  <c r="D89" i="6"/>
  <c r="C89" i="6"/>
  <c r="B89" i="6"/>
  <c r="A89" i="6"/>
  <c r="I88" i="6"/>
  <c r="F88" i="6"/>
  <c r="D88" i="6"/>
  <c r="C88" i="6"/>
  <c r="B88" i="6"/>
  <c r="A88" i="6"/>
  <c r="G88" i="6" s="1"/>
  <c r="I87" i="6"/>
  <c r="F87" i="6"/>
  <c r="D87" i="6"/>
  <c r="C87" i="6"/>
  <c r="B87" i="6"/>
  <c r="A87" i="6"/>
  <c r="G87" i="6" s="1"/>
  <c r="I86" i="6"/>
  <c r="F86" i="6"/>
  <c r="D86" i="6"/>
  <c r="C86" i="6"/>
  <c r="B86" i="6"/>
  <c r="A86" i="6"/>
  <c r="I85" i="6"/>
  <c r="F85" i="6"/>
  <c r="D85" i="6"/>
  <c r="C85" i="6"/>
  <c r="B85" i="6"/>
  <c r="A85" i="6"/>
  <c r="G85" i="6" s="1"/>
  <c r="I84" i="6"/>
  <c r="F84" i="6"/>
  <c r="D84" i="6"/>
  <c r="C84" i="6"/>
  <c r="B84" i="6"/>
  <c r="A84" i="6"/>
  <c r="G84" i="6" s="1"/>
  <c r="I83" i="6"/>
  <c r="F83" i="6"/>
  <c r="D83" i="6"/>
  <c r="C83" i="6"/>
  <c r="B83" i="6"/>
  <c r="A83" i="6"/>
  <c r="G83" i="6" s="1"/>
  <c r="I82" i="6"/>
  <c r="F82" i="6"/>
  <c r="D82" i="6"/>
  <c r="C82" i="6"/>
  <c r="B82" i="6"/>
  <c r="A82" i="6"/>
  <c r="I81" i="6"/>
  <c r="F81" i="6"/>
  <c r="D81" i="6"/>
  <c r="C81" i="6"/>
  <c r="B81" i="6"/>
  <c r="A81" i="6"/>
  <c r="I80" i="6"/>
  <c r="F80" i="6"/>
  <c r="D80" i="6"/>
  <c r="C80" i="6"/>
  <c r="B80" i="6"/>
  <c r="A80" i="6"/>
  <c r="G80" i="6" s="1"/>
  <c r="I79" i="6"/>
  <c r="F79" i="6"/>
  <c r="D79" i="6"/>
  <c r="C79" i="6"/>
  <c r="B79" i="6"/>
  <c r="A79" i="6"/>
  <c r="G79" i="6" s="1"/>
  <c r="I78" i="6"/>
  <c r="F78" i="6"/>
  <c r="D78" i="6"/>
  <c r="C78" i="6"/>
  <c r="B78" i="6"/>
  <c r="A78" i="6"/>
  <c r="I77" i="6"/>
  <c r="F77" i="6"/>
  <c r="D77" i="6"/>
  <c r="C77" i="6"/>
  <c r="B77" i="6"/>
  <c r="A77" i="6"/>
  <c r="G77" i="6" s="1"/>
  <c r="I76" i="6"/>
  <c r="F76" i="6"/>
  <c r="D76" i="6"/>
  <c r="C76" i="6"/>
  <c r="B76" i="6"/>
  <c r="A76" i="6"/>
  <c r="G76" i="6" s="1"/>
  <c r="I75" i="6"/>
  <c r="F75" i="6"/>
  <c r="D75" i="6"/>
  <c r="C75" i="6"/>
  <c r="B75" i="6"/>
  <c r="A75" i="6"/>
  <c r="G75" i="6" s="1"/>
  <c r="I74" i="6"/>
  <c r="F74" i="6"/>
  <c r="D74" i="6"/>
  <c r="C74" i="6"/>
  <c r="B74" i="6"/>
  <c r="A74" i="6"/>
  <c r="I73" i="6"/>
  <c r="F73" i="6"/>
  <c r="D73" i="6"/>
  <c r="C73" i="6"/>
  <c r="B73" i="6"/>
  <c r="A73" i="6"/>
  <c r="G73" i="6" s="1"/>
  <c r="I72" i="6"/>
  <c r="F72" i="6"/>
  <c r="D72" i="6"/>
  <c r="C72" i="6"/>
  <c r="B72" i="6"/>
  <c r="A72" i="6"/>
  <c r="G72" i="6" s="1"/>
  <c r="I71" i="6"/>
  <c r="F71" i="6"/>
  <c r="D71" i="6"/>
  <c r="C71" i="6"/>
  <c r="B71" i="6"/>
  <c r="A71" i="6"/>
  <c r="G71" i="6" s="1"/>
  <c r="I70" i="6"/>
  <c r="F70" i="6"/>
  <c r="D70" i="6"/>
  <c r="C70" i="6"/>
  <c r="B70" i="6"/>
  <c r="A70" i="6"/>
  <c r="I69" i="6"/>
  <c r="F69" i="6"/>
  <c r="D69" i="6"/>
  <c r="C69" i="6"/>
  <c r="B69" i="6"/>
  <c r="A69" i="6"/>
  <c r="I68" i="6"/>
  <c r="F68" i="6"/>
  <c r="D68" i="6"/>
  <c r="C68" i="6"/>
  <c r="B68" i="6"/>
  <c r="A68" i="6"/>
  <c r="G68" i="6" s="1"/>
  <c r="I67" i="6"/>
  <c r="F67" i="6"/>
  <c r="D67" i="6"/>
  <c r="C67" i="6"/>
  <c r="B67" i="6"/>
  <c r="A67" i="6"/>
  <c r="G67" i="6" s="1"/>
  <c r="I66" i="6"/>
  <c r="F66" i="6"/>
  <c r="D66" i="6"/>
  <c r="C66" i="6"/>
  <c r="B66" i="6"/>
  <c r="A66" i="6"/>
  <c r="I65" i="6"/>
  <c r="F65" i="6"/>
  <c r="D65" i="6"/>
  <c r="C65" i="6"/>
  <c r="B65" i="6"/>
  <c r="A65" i="6"/>
  <c r="I64" i="6"/>
  <c r="F64" i="6"/>
  <c r="D64" i="6"/>
  <c r="C64" i="6"/>
  <c r="B64" i="6"/>
  <c r="A64" i="6"/>
  <c r="G64" i="6" s="1"/>
  <c r="I63" i="6"/>
  <c r="F63" i="6"/>
  <c r="D63" i="6"/>
  <c r="C63" i="6"/>
  <c r="B63" i="6"/>
  <c r="A63" i="6"/>
  <c r="G63" i="6" s="1"/>
  <c r="I62" i="6"/>
  <c r="F62" i="6"/>
  <c r="D62" i="6"/>
  <c r="C62" i="6"/>
  <c r="B62" i="6"/>
  <c r="A62" i="6"/>
  <c r="G62" i="6" s="1"/>
  <c r="I61" i="6"/>
  <c r="F61" i="6"/>
  <c r="D61" i="6"/>
  <c r="C61" i="6"/>
  <c r="B61" i="6"/>
  <c r="A61" i="6"/>
  <c r="I60" i="6"/>
  <c r="F60" i="6"/>
  <c r="D60" i="6"/>
  <c r="C60" i="6"/>
  <c r="B60" i="6"/>
  <c r="A60" i="6"/>
  <c r="G60" i="6" s="1"/>
  <c r="I59" i="6"/>
  <c r="F59" i="6"/>
  <c r="D59" i="6"/>
  <c r="C59" i="6"/>
  <c r="B59" i="6"/>
  <c r="A59" i="6"/>
  <c r="G59" i="6" s="1"/>
  <c r="I58" i="6"/>
  <c r="F58" i="6"/>
  <c r="D58" i="6"/>
  <c r="C58" i="6"/>
  <c r="B58" i="6"/>
  <c r="A58" i="6"/>
  <c r="G58" i="6" s="1"/>
  <c r="I57" i="6"/>
  <c r="F57" i="6"/>
  <c r="D57" i="6"/>
  <c r="C57" i="6"/>
  <c r="B57" i="6"/>
  <c r="A57" i="6"/>
  <c r="I56" i="6"/>
  <c r="F56" i="6"/>
  <c r="D56" i="6"/>
  <c r="C56" i="6"/>
  <c r="B56" i="6"/>
  <c r="A56" i="6"/>
  <c r="G56" i="6" s="1"/>
  <c r="I55" i="6"/>
  <c r="F55" i="6"/>
  <c r="D55" i="6"/>
  <c r="C55" i="6"/>
  <c r="B55" i="6"/>
  <c r="A55" i="6"/>
  <c r="G55" i="6" s="1"/>
  <c r="I54" i="6"/>
  <c r="F54" i="6"/>
  <c r="D54" i="6"/>
  <c r="C54" i="6"/>
  <c r="B54" i="6"/>
  <c r="A54" i="6"/>
  <c r="G54" i="6" s="1"/>
  <c r="I53" i="6"/>
  <c r="F53" i="6"/>
  <c r="D53" i="6"/>
  <c r="C53" i="6"/>
  <c r="B53" i="6"/>
  <c r="A53" i="6"/>
  <c r="I52" i="6"/>
  <c r="F52" i="6"/>
  <c r="D52" i="6"/>
  <c r="C52" i="6"/>
  <c r="B52" i="6"/>
  <c r="A52" i="6"/>
  <c r="G52" i="6" s="1"/>
  <c r="I51" i="6"/>
  <c r="F51" i="6"/>
  <c r="D51" i="6"/>
  <c r="C51" i="6"/>
  <c r="B51" i="6"/>
  <c r="A51" i="6"/>
  <c r="G51" i="6" s="1"/>
  <c r="I50" i="6"/>
  <c r="F50" i="6"/>
  <c r="D50" i="6"/>
  <c r="C50" i="6"/>
  <c r="B50" i="6"/>
  <c r="A50" i="6"/>
  <c r="G50" i="6" s="1"/>
  <c r="I49" i="6"/>
  <c r="F49" i="6"/>
  <c r="D49" i="6"/>
  <c r="C49" i="6"/>
  <c r="B49" i="6"/>
  <c r="A49" i="6"/>
  <c r="G49" i="6" s="1"/>
  <c r="I48" i="6"/>
  <c r="F48" i="6"/>
  <c r="D48" i="6"/>
  <c r="C48" i="6"/>
  <c r="B48" i="6"/>
  <c r="A48" i="6"/>
  <c r="G48" i="6" s="1"/>
  <c r="I47" i="6"/>
  <c r="F47" i="6"/>
  <c r="D47" i="6"/>
  <c r="C47" i="6"/>
  <c r="B47" i="6"/>
  <c r="A47" i="6"/>
  <c r="G47" i="6" s="1"/>
  <c r="I46" i="6"/>
  <c r="F46" i="6"/>
  <c r="D46" i="6"/>
  <c r="C46" i="6"/>
  <c r="B46" i="6"/>
  <c r="A46" i="6"/>
  <c r="G46" i="6" s="1"/>
  <c r="I45" i="6"/>
  <c r="F45" i="6"/>
  <c r="D45" i="6"/>
  <c r="C45" i="6"/>
  <c r="B45" i="6"/>
  <c r="A45" i="6"/>
  <c r="I44" i="6"/>
  <c r="F44" i="6"/>
  <c r="D44" i="6"/>
  <c r="C44" i="6"/>
  <c r="B44" i="6"/>
  <c r="A44" i="6"/>
  <c r="G44" i="6" s="1"/>
  <c r="I43" i="6"/>
  <c r="F43" i="6"/>
  <c r="D43" i="6"/>
  <c r="C43" i="6"/>
  <c r="B43" i="6"/>
  <c r="A43" i="6"/>
  <c r="G43" i="6" s="1"/>
  <c r="I42" i="6"/>
  <c r="F42" i="6"/>
  <c r="D42" i="6"/>
  <c r="C42" i="6"/>
  <c r="B42" i="6"/>
  <c r="A42" i="6"/>
  <c r="G42" i="6" s="1"/>
  <c r="I41" i="6"/>
  <c r="F41" i="6"/>
  <c r="D41" i="6"/>
  <c r="C41" i="6"/>
  <c r="B41" i="6"/>
  <c r="A41" i="6"/>
  <c r="I40" i="6"/>
  <c r="F40" i="6"/>
  <c r="D40" i="6"/>
  <c r="C40" i="6"/>
  <c r="B40" i="6"/>
  <c r="A40" i="6"/>
  <c r="G40" i="6" s="1"/>
  <c r="I39" i="6"/>
  <c r="F39" i="6"/>
  <c r="D39" i="6"/>
  <c r="C39" i="6"/>
  <c r="B39" i="6"/>
  <c r="A39" i="6"/>
  <c r="G39" i="6" s="1"/>
  <c r="I38" i="6"/>
  <c r="F38" i="6"/>
  <c r="D38" i="6"/>
  <c r="C38" i="6"/>
  <c r="B38" i="6"/>
  <c r="A38" i="6"/>
  <c r="G38" i="6" s="1"/>
  <c r="I37" i="6"/>
  <c r="F37" i="6"/>
  <c r="D37" i="6"/>
  <c r="C37" i="6"/>
  <c r="B37" i="6"/>
  <c r="A37" i="6"/>
  <c r="I36" i="6"/>
  <c r="F36" i="6"/>
  <c r="D36" i="6"/>
  <c r="C36" i="6"/>
  <c r="B36" i="6"/>
  <c r="A36" i="6"/>
  <c r="G36" i="6" s="1"/>
  <c r="I35" i="6"/>
  <c r="F35" i="6"/>
  <c r="D35" i="6"/>
  <c r="C35" i="6"/>
  <c r="B35" i="6"/>
  <c r="A35" i="6"/>
  <c r="G35" i="6" s="1"/>
  <c r="I34" i="6"/>
  <c r="F34" i="6"/>
  <c r="D34" i="6"/>
  <c r="C34" i="6"/>
  <c r="B34" i="6"/>
  <c r="A34" i="6"/>
  <c r="G34" i="6" s="1"/>
  <c r="I33" i="6"/>
  <c r="F33" i="6"/>
  <c r="D33" i="6"/>
  <c r="C33" i="6"/>
  <c r="B33" i="6"/>
  <c r="A33" i="6"/>
  <c r="G33" i="6" s="1"/>
  <c r="I32" i="6"/>
  <c r="F32" i="6"/>
  <c r="D32" i="6"/>
  <c r="C32" i="6"/>
  <c r="B32" i="6"/>
  <c r="A32" i="6"/>
  <c r="G32" i="6" s="1"/>
  <c r="I31" i="6"/>
  <c r="F31" i="6"/>
  <c r="D31" i="6"/>
  <c r="C31" i="6"/>
  <c r="B31" i="6"/>
  <c r="A31" i="6"/>
  <c r="G31" i="6" s="1"/>
  <c r="I30" i="6"/>
  <c r="F30" i="6"/>
  <c r="D30" i="6"/>
  <c r="C30" i="6"/>
  <c r="B30" i="6"/>
  <c r="A30" i="6"/>
  <c r="G30" i="6" s="1"/>
  <c r="I29" i="6"/>
  <c r="F29" i="6"/>
  <c r="D29" i="6"/>
  <c r="C29" i="6"/>
  <c r="B29" i="6"/>
  <c r="A29" i="6"/>
  <c r="I28" i="6"/>
  <c r="F28" i="6"/>
  <c r="D28" i="6"/>
  <c r="C28" i="6"/>
  <c r="B28" i="6"/>
  <c r="A28" i="6"/>
  <c r="G28" i="6" s="1"/>
  <c r="I27" i="6"/>
  <c r="F27" i="6"/>
  <c r="D27" i="6"/>
  <c r="C27" i="6"/>
  <c r="B27" i="6"/>
  <c r="A27" i="6"/>
  <c r="G27" i="6" s="1"/>
  <c r="I26" i="6"/>
  <c r="F26" i="6"/>
  <c r="D26" i="6"/>
  <c r="C26" i="6"/>
  <c r="B26" i="6"/>
  <c r="A26" i="6"/>
  <c r="G26" i="6" s="1"/>
  <c r="I25" i="6"/>
  <c r="F25" i="6"/>
  <c r="D25" i="6"/>
  <c r="C25" i="6"/>
  <c r="B25" i="6"/>
  <c r="A25" i="6"/>
  <c r="I24" i="6"/>
  <c r="F24" i="6"/>
  <c r="D24" i="6"/>
  <c r="C24" i="6"/>
  <c r="B24" i="6"/>
  <c r="A24" i="6"/>
  <c r="G24" i="6" s="1"/>
  <c r="I23" i="6"/>
  <c r="F23" i="6"/>
  <c r="D23" i="6"/>
  <c r="C23" i="6"/>
  <c r="B23" i="6"/>
  <c r="A23" i="6"/>
  <c r="G23" i="6" s="1"/>
  <c r="I22" i="6"/>
  <c r="F22" i="6"/>
  <c r="D22" i="6"/>
  <c r="C22" i="6"/>
  <c r="B22" i="6"/>
  <c r="A22" i="6"/>
  <c r="G22" i="6" s="1"/>
  <c r="I21" i="6"/>
  <c r="F21" i="6"/>
  <c r="D21" i="6"/>
  <c r="C21" i="6"/>
  <c r="B21" i="6"/>
  <c r="A21" i="6"/>
  <c r="I20" i="6"/>
  <c r="F20" i="6"/>
  <c r="D20" i="6"/>
  <c r="C20" i="6"/>
  <c r="B20" i="6"/>
  <c r="A20" i="6"/>
  <c r="G20" i="6" s="1"/>
  <c r="I19" i="6"/>
  <c r="F19" i="6"/>
  <c r="D19" i="6"/>
  <c r="C19" i="6"/>
  <c r="B19" i="6"/>
  <c r="A19" i="6"/>
  <c r="G19" i="6" s="1"/>
  <c r="I18" i="6"/>
  <c r="F18" i="6"/>
  <c r="D18" i="6"/>
  <c r="C18" i="6"/>
  <c r="B18" i="6"/>
  <c r="A18" i="6"/>
  <c r="G18" i="6" s="1"/>
  <c r="I17" i="6"/>
  <c r="F17" i="6"/>
  <c r="D17" i="6"/>
  <c r="C17" i="6"/>
  <c r="B17" i="6"/>
  <c r="A17" i="6"/>
  <c r="G17" i="6" s="1"/>
  <c r="I16" i="6"/>
  <c r="F16" i="6"/>
  <c r="D16" i="6"/>
  <c r="C16" i="6"/>
  <c r="B16" i="6"/>
  <c r="A16" i="6"/>
  <c r="G16" i="6" s="1"/>
  <c r="I15" i="6"/>
  <c r="F15" i="6"/>
  <c r="D15" i="6"/>
  <c r="C15" i="6"/>
  <c r="B15" i="6"/>
  <c r="A15" i="6"/>
  <c r="G15" i="6" s="1"/>
  <c r="I14" i="6"/>
  <c r="F14" i="6"/>
  <c r="D14" i="6"/>
  <c r="C14" i="6"/>
  <c r="B14" i="6"/>
  <c r="A14" i="6"/>
  <c r="G14" i="6" s="1"/>
  <c r="I13" i="6"/>
  <c r="F13" i="6"/>
  <c r="D13" i="6"/>
  <c r="C13" i="6"/>
  <c r="B13" i="6"/>
  <c r="A13" i="6"/>
  <c r="I12" i="6"/>
  <c r="F12" i="6"/>
  <c r="D12" i="6"/>
  <c r="C12" i="6"/>
  <c r="B12" i="6"/>
  <c r="A12" i="6"/>
  <c r="G12" i="6" s="1"/>
  <c r="I11" i="6"/>
  <c r="F11" i="6"/>
  <c r="D11" i="6"/>
  <c r="C11" i="6"/>
  <c r="B11" i="6"/>
  <c r="A11" i="6"/>
  <c r="G11" i="6" s="1"/>
  <c r="I10" i="6"/>
  <c r="F10" i="6"/>
  <c r="D10" i="6"/>
  <c r="C10" i="6"/>
  <c r="B10" i="6"/>
  <c r="A10" i="6"/>
  <c r="G10" i="6" s="1"/>
  <c r="I9" i="6"/>
  <c r="F9" i="6"/>
  <c r="D9" i="6"/>
  <c r="C9" i="6"/>
  <c r="B9" i="6"/>
  <c r="A9" i="6"/>
  <c r="I8" i="6"/>
  <c r="F8" i="6"/>
  <c r="D8" i="6"/>
  <c r="C8" i="6"/>
  <c r="B8" i="6"/>
  <c r="A8" i="6"/>
  <c r="G8" i="6" s="1"/>
  <c r="I7" i="6"/>
  <c r="F7" i="6"/>
  <c r="D7" i="6"/>
  <c r="C7" i="6"/>
  <c r="B7" i="6"/>
  <c r="A7" i="6"/>
  <c r="G7" i="6" s="1"/>
  <c r="I6" i="6"/>
  <c r="F6" i="6"/>
  <c r="D6" i="6"/>
  <c r="C6" i="6"/>
  <c r="B6" i="6"/>
  <c r="A6" i="6"/>
  <c r="G6" i="6" s="1"/>
  <c r="I5" i="6"/>
  <c r="F5" i="6"/>
  <c r="D5" i="6"/>
  <c r="C5" i="6"/>
  <c r="B5" i="6"/>
  <c r="A5" i="6"/>
  <c r="I4" i="6"/>
  <c r="F4" i="6"/>
  <c r="D4" i="6"/>
  <c r="C4" i="6"/>
  <c r="B4" i="6"/>
  <c r="A4" i="6"/>
  <c r="G4" i="6" s="1"/>
  <c r="I3" i="6"/>
  <c r="F3" i="6"/>
  <c r="D3" i="6"/>
  <c r="C3" i="6"/>
  <c r="B3" i="6"/>
  <c r="A3" i="6"/>
  <c r="G3" i="6" s="1"/>
  <c r="I2" i="6"/>
  <c r="F2" i="6"/>
  <c r="D2" i="6"/>
  <c r="C2" i="6"/>
  <c r="B2" i="6"/>
  <c r="A2" i="6"/>
  <c r="G2" i="6" s="1"/>
  <c r="AC1" i="6"/>
  <c r="AC250" i="6" s="1"/>
  <c r="AJ1" i="6"/>
  <c r="AJ250" i="6" s="1"/>
  <c r="AI1" i="6"/>
  <c r="AI250" i="6" s="1"/>
  <c r="AH1" i="6"/>
  <c r="AH250" i="6" s="1"/>
  <c r="AG1" i="6"/>
  <c r="AG250" i="6" s="1"/>
  <c r="AF1" i="6"/>
  <c r="AF250" i="6" s="1"/>
  <c r="AE1" i="6"/>
  <c r="AE250" i="6" s="1"/>
  <c r="AD1" i="6"/>
  <c r="AD250" i="6" s="1"/>
  <c r="W1" i="6"/>
  <c r="W250" i="6" s="1"/>
  <c r="AB1" i="6"/>
  <c r="AB250" i="6" s="1"/>
  <c r="Y1" i="6"/>
  <c r="Y250" i="6" s="1"/>
  <c r="AA1" i="6"/>
  <c r="AA250" i="6" s="1"/>
  <c r="X1" i="6"/>
  <c r="X250" i="6" s="1"/>
  <c r="V1" i="6"/>
  <c r="V250" i="6" s="1"/>
  <c r="U1" i="6"/>
  <c r="U250" i="6" s="1"/>
  <c r="S1" i="6"/>
  <c r="S250" i="6" s="1"/>
  <c r="T1" i="6"/>
  <c r="T250" i="6" s="1"/>
  <c r="Q1" i="6"/>
  <c r="Q250" i="6" s="1"/>
  <c r="R1" i="6"/>
  <c r="R250" i="6" s="1"/>
  <c r="O1" i="6"/>
  <c r="O250" i="6" s="1"/>
  <c r="M1" i="6"/>
  <c r="M250" i="6" s="1"/>
  <c r="N1" i="6"/>
  <c r="N250" i="6" s="1"/>
  <c r="L1" i="6"/>
  <c r="L250" i="6" s="1"/>
  <c r="J1" i="6"/>
  <c r="I1" i="6"/>
  <c r="H1" i="6"/>
  <c r="G1" i="6"/>
  <c r="F1" i="6"/>
  <c r="D1" i="6"/>
  <c r="C1" i="6"/>
  <c r="B1" i="6"/>
  <c r="A1" i="6"/>
  <c r="C223" i="5"/>
  <c r="B223" i="5"/>
  <c r="A223" i="5"/>
  <c r="C222" i="5"/>
  <c r="B222" i="5"/>
  <c r="A222" i="5"/>
  <c r="C221" i="5"/>
  <c r="B221" i="5"/>
  <c r="A221" i="5"/>
  <c r="C220" i="5"/>
  <c r="B220" i="5"/>
  <c r="A220" i="5"/>
  <c r="C219" i="5"/>
  <c r="B219" i="5"/>
  <c r="A219" i="5"/>
  <c r="C218" i="5"/>
  <c r="B218" i="5"/>
  <c r="A218" i="5"/>
  <c r="C217" i="5"/>
  <c r="B217" i="5"/>
  <c r="A217" i="5"/>
  <c r="C216" i="5"/>
  <c r="B216" i="5"/>
  <c r="A216" i="5"/>
  <c r="C215" i="5"/>
  <c r="B215" i="5"/>
  <c r="A215" i="5"/>
  <c r="C214" i="5"/>
  <c r="B214" i="5"/>
  <c r="A214" i="5"/>
  <c r="C213" i="5"/>
  <c r="B213" i="5"/>
  <c r="A213" i="5"/>
  <c r="C212" i="5"/>
  <c r="B212" i="5"/>
  <c r="A212" i="5"/>
  <c r="C211" i="5"/>
  <c r="B211" i="5"/>
  <c r="A211" i="5"/>
  <c r="C210" i="5"/>
  <c r="B210" i="5"/>
  <c r="A210" i="5"/>
  <c r="C209" i="5"/>
  <c r="B209" i="5"/>
  <c r="A209" i="5"/>
  <c r="C208" i="5"/>
  <c r="B208" i="5"/>
  <c r="A208" i="5"/>
  <c r="C207" i="5"/>
  <c r="B207" i="5"/>
  <c r="A207" i="5"/>
  <c r="C206" i="5"/>
  <c r="B206" i="5"/>
  <c r="A206" i="5"/>
  <c r="C205" i="5"/>
  <c r="B205" i="5"/>
  <c r="A205" i="5"/>
  <c r="C204" i="5"/>
  <c r="B204" i="5"/>
  <c r="A204" i="5"/>
  <c r="C203" i="5"/>
  <c r="B203" i="5"/>
  <c r="A203" i="5"/>
  <c r="C202" i="5"/>
  <c r="B202" i="5"/>
  <c r="A202" i="5"/>
  <c r="C201" i="5"/>
  <c r="B201" i="5"/>
  <c r="A201" i="5"/>
  <c r="C200" i="5"/>
  <c r="B200" i="5"/>
  <c r="A200" i="5"/>
  <c r="C199" i="5"/>
  <c r="B199" i="5"/>
  <c r="A199" i="5"/>
  <c r="C198" i="5"/>
  <c r="B198" i="5"/>
  <c r="A198" i="5"/>
  <c r="C197" i="5"/>
  <c r="B197" i="5"/>
  <c r="A197" i="5"/>
  <c r="C196" i="5"/>
  <c r="B196" i="5"/>
  <c r="A196" i="5"/>
  <c r="C195" i="5"/>
  <c r="B195" i="5"/>
  <c r="A195" i="5"/>
  <c r="C194" i="5"/>
  <c r="B194" i="5"/>
  <c r="A194" i="5"/>
  <c r="C193" i="5"/>
  <c r="B193" i="5"/>
  <c r="A193" i="5"/>
  <c r="C192" i="5"/>
  <c r="B192" i="5"/>
  <c r="A192" i="5"/>
  <c r="C191" i="5"/>
  <c r="B191" i="5"/>
  <c r="A191" i="5"/>
  <c r="C190" i="5"/>
  <c r="B190" i="5"/>
  <c r="A190" i="5"/>
  <c r="C189" i="5"/>
  <c r="B189" i="5"/>
  <c r="A189" i="5"/>
  <c r="C188" i="5"/>
  <c r="B188" i="5"/>
  <c r="A188" i="5"/>
  <c r="C187" i="5"/>
  <c r="B187" i="5"/>
  <c r="A187" i="5"/>
  <c r="C186" i="5"/>
  <c r="B186" i="5"/>
  <c r="A186" i="5"/>
  <c r="C185" i="5"/>
  <c r="B185" i="5"/>
  <c r="A185" i="5"/>
  <c r="C184" i="5"/>
  <c r="B184" i="5"/>
  <c r="A184" i="5"/>
  <c r="C183" i="5"/>
  <c r="B183" i="5"/>
  <c r="A183" i="5"/>
  <c r="C182" i="5"/>
  <c r="B182" i="5"/>
  <c r="A182" i="5"/>
  <c r="C181" i="5"/>
  <c r="B181" i="5"/>
  <c r="A181" i="5"/>
  <c r="C180" i="5"/>
  <c r="B180" i="5"/>
  <c r="A180" i="5"/>
  <c r="C179" i="5"/>
  <c r="B179" i="5"/>
  <c r="A179" i="5"/>
  <c r="C178" i="5"/>
  <c r="B178" i="5"/>
  <c r="A178" i="5"/>
  <c r="C177" i="5"/>
  <c r="B177" i="5"/>
  <c r="A177" i="5"/>
  <c r="C176" i="5"/>
  <c r="B176" i="5"/>
  <c r="A176" i="5"/>
  <c r="C175" i="5"/>
  <c r="B175" i="5"/>
  <c r="A175" i="5"/>
  <c r="C174" i="5"/>
  <c r="B174" i="5"/>
  <c r="A174" i="5"/>
  <c r="C173" i="5"/>
  <c r="B173" i="5"/>
  <c r="A173" i="5"/>
  <c r="C172" i="5"/>
  <c r="B172" i="5"/>
  <c r="A172" i="5"/>
  <c r="C171" i="5"/>
  <c r="B171" i="5"/>
  <c r="A171" i="5"/>
  <c r="C170" i="5"/>
  <c r="B170" i="5"/>
  <c r="A170" i="5"/>
  <c r="C169" i="5"/>
  <c r="B169" i="5"/>
  <c r="A169" i="5"/>
  <c r="C168" i="5"/>
  <c r="B168" i="5"/>
  <c r="A168" i="5"/>
  <c r="C167" i="5"/>
  <c r="B167" i="5"/>
  <c r="A167" i="5"/>
  <c r="C166" i="5"/>
  <c r="B166" i="5"/>
  <c r="A166" i="5"/>
  <c r="C165" i="5"/>
  <c r="B165" i="5"/>
  <c r="A165" i="5"/>
  <c r="C164" i="5"/>
  <c r="B164" i="5"/>
  <c r="A164" i="5"/>
  <c r="C163" i="5"/>
  <c r="B163" i="5"/>
  <c r="A163" i="5"/>
  <c r="C162" i="5"/>
  <c r="B162" i="5"/>
  <c r="A162" i="5"/>
  <c r="C161" i="5"/>
  <c r="B161" i="5"/>
  <c r="A161" i="5"/>
  <c r="C160" i="5"/>
  <c r="B160" i="5"/>
  <c r="A160" i="5"/>
  <c r="C159" i="5"/>
  <c r="B159" i="5"/>
  <c r="A159" i="5"/>
  <c r="C158" i="5"/>
  <c r="B158" i="5"/>
  <c r="A158" i="5"/>
  <c r="C157" i="5"/>
  <c r="B157" i="5"/>
  <c r="A157" i="5"/>
  <c r="C156" i="5"/>
  <c r="B156" i="5"/>
  <c r="A156" i="5"/>
  <c r="C155" i="5"/>
  <c r="B155" i="5"/>
  <c r="A155" i="5"/>
  <c r="C154" i="5"/>
  <c r="B154" i="5"/>
  <c r="A154" i="5"/>
  <c r="C153" i="5"/>
  <c r="B153" i="5"/>
  <c r="A153" i="5"/>
  <c r="C152" i="5"/>
  <c r="B152" i="5"/>
  <c r="A152" i="5"/>
  <c r="C151" i="5"/>
  <c r="B151" i="5"/>
  <c r="A151" i="5"/>
  <c r="C150" i="5"/>
  <c r="B150" i="5"/>
  <c r="A150" i="5"/>
  <c r="C149" i="5"/>
  <c r="B149" i="5"/>
  <c r="A149" i="5"/>
  <c r="C148" i="5"/>
  <c r="B148" i="5"/>
  <c r="A148" i="5"/>
  <c r="C147" i="5"/>
  <c r="B147" i="5"/>
  <c r="A147" i="5"/>
  <c r="C146" i="5"/>
  <c r="B146" i="5"/>
  <c r="A146" i="5"/>
  <c r="C145" i="5"/>
  <c r="B145" i="5"/>
  <c r="A145" i="5"/>
  <c r="C144" i="5"/>
  <c r="B144" i="5"/>
  <c r="A144" i="5"/>
  <c r="C143" i="5"/>
  <c r="B143" i="5"/>
  <c r="A143" i="5"/>
  <c r="C142" i="5"/>
  <c r="B142" i="5"/>
  <c r="A142" i="5"/>
  <c r="C141" i="5"/>
  <c r="B141" i="5"/>
  <c r="A141" i="5"/>
  <c r="C140" i="5"/>
  <c r="B140" i="5"/>
  <c r="A140" i="5"/>
  <c r="C139" i="5"/>
  <c r="B139" i="5"/>
  <c r="A139" i="5"/>
  <c r="C138" i="5"/>
  <c r="B138" i="5"/>
  <c r="A138" i="5"/>
  <c r="C137" i="5"/>
  <c r="B137" i="5"/>
  <c r="A137" i="5"/>
  <c r="C136" i="5"/>
  <c r="B136" i="5"/>
  <c r="A136" i="5"/>
  <c r="C135" i="5"/>
  <c r="B135" i="5"/>
  <c r="A135" i="5"/>
  <c r="C134" i="5"/>
  <c r="B134" i="5"/>
  <c r="A134" i="5"/>
  <c r="C133" i="5"/>
  <c r="B133" i="5"/>
  <c r="A133" i="5"/>
  <c r="C132" i="5"/>
  <c r="B132" i="5"/>
  <c r="A132" i="5"/>
  <c r="C131" i="5"/>
  <c r="B131" i="5"/>
  <c r="A131" i="5"/>
  <c r="C130" i="5"/>
  <c r="B130" i="5"/>
  <c r="A130" i="5"/>
  <c r="C129" i="5"/>
  <c r="B129" i="5"/>
  <c r="A129" i="5"/>
  <c r="C128" i="5"/>
  <c r="B128" i="5"/>
  <c r="A128" i="5"/>
  <c r="C127" i="5"/>
  <c r="B127" i="5"/>
  <c r="A127" i="5"/>
  <c r="C126" i="5"/>
  <c r="B126" i="5"/>
  <c r="A126" i="5"/>
  <c r="C125" i="5"/>
  <c r="B125" i="5"/>
  <c r="A125" i="5"/>
  <c r="C124" i="5"/>
  <c r="B124" i="5"/>
  <c r="A124" i="5"/>
  <c r="C123" i="5"/>
  <c r="B123" i="5"/>
  <c r="A123" i="5"/>
  <c r="C122" i="5"/>
  <c r="B122" i="5"/>
  <c r="A122" i="5"/>
  <c r="C121" i="5"/>
  <c r="B121" i="5"/>
  <c r="A121" i="5"/>
  <c r="C120" i="5"/>
  <c r="B120" i="5"/>
  <c r="A120" i="5"/>
  <c r="C119" i="5"/>
  <c r="B119" i="5"/>
  <c r="A119" i="5"/>
  <c r="C118" i="5"/>
  <c r="B118" i="5"/>
  <c r="A118" i="5"/>
  <c r="C117" i="5"/>
  <c r="B117" i="5"/>
  <c r="A117" i="5"/>
  <c r="C116" i="5"/>
  <c r="B116" i="5"/>
  <c r="A116" i="5"/>
  <c r="C115" i="5"/>
  <c r="B115" i="5"/>
  <c r="A115" i="5"/>
  <c r="C114" i="5"/>
  <c r="B114" i="5"/>
  <c r="A114" i="5"/>
  <c r="C113" i="5"/>
  <c r="B113" i="5"/>
  <c r="A113" i="5"/>
  <c r="C112" i="5"/>
  <c r="B112" i="5"/>
  <c r="A112" i="5"/>
  <c r="C111" i="5"/>
  <c r="B111" i="5"/>
  <c r="A111" i="5"/>
  <c r="C110" i="5"/>
  <c r="B110" i="5"/>
  <c r="A110" i="5"/>
  <c r="C109" i="5"/>
  <c r="B109" i="5"/>
  <c r="A109" i="5"/>
  <c r="C108" i="5"/>
  <c r="B108" i="5"/>
  <c r="A108" i="5"/>
  <c r="C107" i="5"/>
  <c r="B107" i="5"/>
  <c r="A107" i="5"/>
  <c r="C106" i="5"/>
  <c r="B106" i="5"/>
  <c r="A106" i="5"/>
  <c r="C105" i="5"/>
  <c r="B105" i="5"/>
  <c r="A105" i="5"/>
  <c r="C104" i="5"/>
  <c r="B104" i="5"/>
  <c r="A104" i="5"/>
  <c r="C103" i="5"/>
  <c r="B103" i="5"/>
  <c r="A103" i="5"/>
  <c r="C102" i="5"/>
  <c r="B102" i="5"/>
  <c r="A102" i="5"/>
  <c r="C101" i="5"/>
  <c r="B101" i="5"/>
  <c r="A101" i="5"/>
  <c r="C100" i="5"/>
  <c r="B100" i="5"/>
  <c r="A100" i="5"/>
  <c r="C99" i="5"/>
  <c r="B99" i="5"/>
  <c r="A99" i="5"/>
  <c r="C98" i="5"/>
  <c r="B98" i="5"/>
  <c r="A98" i="5"/>
  <c r="C97" i="5"/>
  <c r="B97" i="5"/>
  <c r="A97" i="5"/>
  <c r="C96" i="5"/>
  <c r="B96" i="5"/>
  <c r="A96" i="5"/>
  <c r="C95" i="5"/>
  <c r="B95" i="5"/>
  <c r="A95" i="5"/>
  <c r="C94" i="5"/>
  <c r="B94" i="5"/>
  <c r="A94" i="5"/>
  <c r="C93" i="5"/>
  <c r="B93" i="5"/>
  <c r="A93" i="5"/>
  <c r="C92" i="5"/>
  <c r="B92" i="5"/>
  <c r="A92" i="5"/>
  <c r="C91" i="5"/>
  <c r="B91" i="5"/>
  <c r="A91" i="5"/>
  <c r="C90" i="5"/>
  <c r="B90" i="5"/>
  <c r="A90" i="5"/>
  <c r="C89" i="5"/>
  <c r="B89" i="5"/>
  <c r="A89" i="5"/>
  <c r="C88" i="5"/>
  <c r="B88" i="5"/>
  <c r="A88" i="5"/>
  <c r="C87" i="5"/>
  <c r="B87" i="5"/>
  <c r="A87" i="5"/>
  <c r="C86" i="5"/>
  <c r="B86" i="5"/>
  <c r="A86" i="5"/>
  <c r="C85" i="5"/>
  <c r="B85" i="5"/>
  <c r="A85" i="5"/>
  <c r="C84" i="5"/>
  <c r="B84" i="5"/>
  <c r="A84" i="5"/>
  <c r="C83" i="5"/>
  <c r="B83" i="5"/>
  <c r="A83" i="5"/>
  <c r="C82" i="5"/>
  <c r="B82" i="5"/>
  <c r="A82" i="5"/>
  <c r="C81" i="5"/>
  <c r="B81" i="5"/>
  <c r="A81" i="5"/>
  <c r="C80" i="5"/>
  <c r="B80" i="5"/>
  <c r="A80" i="5"/>
  <c r="C79" i="5"/>
  <c r="B79" i="5"/>
  <c r="A79" i="5"/>
  <c r="C78" i="5"/>
  <c r="B78" i="5"/>
  <c r="A78" i="5"/>
  <c r="C77" i="5"/>
  <c r="B77" i="5"/>
  <c r="A77" i="5"/>
  <c r="C76" i="5"/>
  <c r="B76" i="5"/>
  <c r="A76" i="5"/>
  <c r="C75" i="5"/>
  <c r="B75" i="5"/>
  <c r="A75" i="5"/>
  <c r="C74" i="5"/>
  <c r="B74" i="5"/>
  <c r="A74" i="5"/>
  <c r="C73" i="5"/>
  <c r="B73" i="5"/>
  <c r="A73" i="5"/>
  <c r="C72" i="5"/>
  <c r="B72" i="5"/>
  <c r="A72" i="5"/>
  <c r="C71" i="5"/>
  <c r="B71" i="5"/>
  <c r="A71" i="5"/>
  <c r="C70" i="5"/>
  <c r="B70" i="5"/>
  <c r="A70" i="5"/>
  <c r="C69" i="5"/>
  <c r="B69" i="5"/>
  <c r="A69" i="5"/>
  <c r="C68" i="5"/>
  <c r="B68" i="5"/>
  <c r="A68" i="5"/>
  <c r="C67" i="5"/>
  <c r="B67" i="5"/>
  <c r="A67" i="5"/>
  <c r="C66" i="5"/>
  <c r="B66" i="5"/>
  <c r="A66" i="5"/>
  <c r="C65" i="5"/>
  <c r="B65" i="5"/>
  <c r="A65" i="5"/>
  <c r="C64" i="5"/>
  <c r="B64" i="5"/>
  <c r="A64" i="5"/>
  <c r="C63" i="5"/>
  <c r="B63" i="5"/>
  <c r="A63" i="5"/>
  <c r="C62" i="5"/>
  <c r="B62" i="5"/>
  <c r="A62" i="5"/>
  <c r="C61" i="5"/>
  <c r="B61" i="5"/>
  <c r="A61" i="5"/>
  <c r="C60" i="5"/>
  <c r="B60" i="5"/>
  <c r="A60" i="5"/>
  <c r="C59" i="5"/>
  <c r="B59" i="5"/>
  <c r="A59" i="5"/>
  <c r="C58" i="5"/>
  <c r="B58" i="5"/>
  <c r="A58" i="5"/>
  <c r="C57" i="5"/>
  <c r="B57" i="5"/>
  <c r="A57" i="5"/>
  <c r="C56" i="5"/>
  <c r="B56" i="5"/>
  <c r="A56" i="5"/>
  <c r="C55" i="5"/>
  <c r="B55" i="5"/>
  <c r="A55" i="5"/>
  <c r="C54" i="5"/>
  <c r="B54" i="5"/>
  <c r="A54" i="5"/>
  <c r="C53" i="5"/>
  <c r="B53" i="5"/>
  <c r="A53" i="5"/>
  <c r="C52" i="5"/>
  <c r="B52" i="5"/>
  <c r="A52" i="5"/>
  <c r="C51" i="5"/>
  <c r="B51" i="5"/>
  <c r="A51" i="5"/>
  <c r="C50" i="5"/>
  <c r="B50" i="5"/>
  <c r="A50" i="5"/>
  <c r="C49" i="5"/>
  <c r="B49" i="5"/>
  <c r="A49" i="5"/>
  <c r="C48" i="5"/>
  <c r="B48" i="5"/>
  <c r="A48" i="5"/>
  <c r="C47" i="5"/>
  <c r="B47" i="5"/>
  <c r="A47" i="5"/>
  <c r="C46" i="5"/>
  <c r="B46" i="5"/>
  <c r="A46" i="5"/>
  <c r="C45" i="5"/>
  <c r="B45" i="5"/>
  <c r="A45" i="5"/>
  <c r="C44" i="5"/>
  <c r="B44" i="5"/>
  <c r="A44" i="5"/>
  <c r="C43" i="5"/>
  <c r="B43" i="5"/>
  <c r="A43" i="5"/>
  <c r="C42" i="5"/>
  <c r="B42" i="5"/>
  <c r="A42" i="5"/>
  <c r="C41" i="5"/>
  <c r="B41" i="5"/>
  <c r="A41" i="5"/>
  <c r="C40" i="5"/>
  <c r="B40" i="5"/>
  <c r="A40" i="5"/>
  <c r="C39" i="5"/>
  <c r="B39" i="5"/>
  <c r="A39" i="5"/>
  <c r="C38" i="5"/>
  <c r="B38" i="5"/>
  <c r="A38" i="5"/>
  <c r="C37" i="5"/>
  <c r="B37" i="5"/>
  <c r="A37" i="5"/>
  <c r="C36" i="5"/>
  <c r="B36" i="5"/>
  <c r="A36" i="5"/>
  <c r="C35" i="5"/>
  <c r="B35" i="5"/>
  <c r="A35" i="5"/>
  <c r="C34" i="5"/>
  <c r="B34" i="5"/>
  <c r="A34" i="5"/>
  <c r="C33" i="5"/>
  <c r="B33" i="5"/>
  <c r="A33" i="5"/>
  <c r="C32" i="5"/>
  <c r="B32" i="5"/>
  <c r="A32" i="5"/>
  <c r="C31" i="5"/>
  <c r="B31" i="5"/>
  <c r="A31" i="5"/>
  <c r="C30" i="5"/>
  <c r="B30" i="5"/>
  <c r="A30" i="5"/>
  <c r="C29" i="5"/>
  <c r="B29" i="5"/>
  <c r="A29" i="5"/>
  <c r="C28" i="5"/>
  <c r="B28" i="5"/>
  <c r="A28" i="5"/>
  <c r="C27" i="5"/>
  <c r="B27" i="5"/>
  <c r="A27" i="5"/>
  <c r="C26" i="5"/>
  <c r="B26" i="5"/>
  <c r="A26" i="5"/>
  <c r="C25" i="5"/>
  <c r="B25" i="5"/>
  <c r="A25" i="5"/>
  <c r="C24" i="5"/>
  <c r="B24" i="5"/>
  <c r="A24" i="5"/>
  <c r="C23" i="5"/>
  <c r="B23" i="5"/>
  <c r="A23" i="5"/>
  <c r="C22" i="5"/>
  <c r="B22" i="5"/>
  <c r="A22" i="5"/>
  <c r="C21" i="5"/>
  <c r="B21" i="5"/>
  <c r="A21" i="5"/>
  <c r="C20" i="5"/>
  <c r="B20" i="5"/>
  <c r="A20" i="5"/>
  <c r="C19" i="5"/>
  <c r="B19" i="5"/>
  <c r="A19" i="5"/>
  <c r="C18" i="5"/>
  <c r="B18" i="5"/>
  <c r="A18" i="5"/>
  <c r="C17" i="5"/>
  <c r="B17" i="5"/>
  <c r="A17" i="5"/>
  <c r="C16" i="5"/>
  <c r="B16" i="5"/>
  <c r="A16" i="5"/>
  <c r="C15" i="5"/>
  <c r="B15" i="5"/>
  <c r="A15" i="5"/>
  <c r="C14" i="5"/>
  <c r="B14" i="5"/>
  <c r="A14" i="5"/>
  <c r="C13" i="5"/>
  <c r="B13" i="5"/>
  <c r="A13" i="5"/>
  <c r="C12" i="5"/>
  <c r="B12" i="5"/>
  <c r="A12" i="5"/>
  <c r="C11" i="5"/>
  <c r="B11" i="5"/>
  <c r="A11" i="5"/>
  <c r="C10" i="5"/>
  <c r="B10" i="5"/>
  <c r="A10" i="5"/>
  <c r="C9" i="5"/>
  <c r="B9" i="5"/>
  <c r="A9" i="5"/>
  <c r="C8" i="5"/>
  <c r="B8" i="5"/>
  <c r="A8" i="5"/>
  <c r="C7" i="5"/>
  <c r="B7" i="5"/>
  <c r="A7" i="5"/>
  <c r="C6" i="5"/>
  <c r="B6" i="5"/>
  <c r="A6" i="5"/>
  <c r="C5" i="5"/>
  <c r="B5" i="5"/>
  <c r="A5" i="5"/>
  <c r="W4" i="5"/>
  <c r="AA19" i="17" s="1"/>
  <c r="AD4" i="5"/>
  <c r="AA26" i="17" s="1"/>
  <c r="AC4" i="5"/>
  <c r="AA25" i="17" s="1"/>
  <c r="AB4" i="5"/>
  <c r="AA24" i="17" s="1"/>
  <c r="AA4" i="5"/>
  <c r="AA23" i="17" s="1"/>
  <c r="Z4" i="5"/>
  <c r="AA22" i="17" s="1"/>
  <c r="Y4" i="5"/>
  <c r="AA21" i="17" s="1"/>
  <c r="X4" i="5"/>
  <c r="AA20" i="17" s="1"/>
  <c r="Q4" i="5"/>
  <c r="AA13" i="17" s="1"/>
  <c r="V4" i="5"/>
  <c r="AA18" i="17" s="1"/>
  <c r="S4" i="5"/>
  <c r="AA15" i="17" s="1"/>
  <c r="U4" i="5"/>
  <c r="AA17" i="17" s="1"/>
  <c r="R4" i="5"/>
  <c r="AA14" i="17" s="1"/>
  <c r="P4" i="5"/>
  <c r="AA12" i="17" s="1"/>
  <c r="O4" i="5"/>
  <c r="AA11" i="17" s="1"/>
  <c r="M4" i="5"/>
  <c r="AA9" i="17" s="1"/>
  <c r="N4" i="5"/>
  <c r="AA10" i="17" s="1"/>
  <c r="K4" i="5"/>
  <c r="AA7" i="17" s="1"/>
  <c r="L4" i="5"/>
  <c r="AA8" i="17" s="1"/>
  <c r="I4" i="5"/>
  <c r="AA5" i="17" s="1"/>
  <c r="G4" i="5"/>
  <c r="AA3" i="17" s="1"/>
  <c r="H4" i="5"/>
  <c r="AA4" i="17" s="1"/>
  <c r="F4" i="5"/>
  <c r="AA2" i="17" s="1"/>
  <c r="D4" i="5"/>
  <c r="C4" i="5"/>
  <c r="B4" i="5"/>
  <c r="A4" i="5"/>
  <c r="DQ243" i="4"/>
  <c r="DP243" i="4"/>
  <c r="FG243" i="4"/>
  <c r="FF243" i="4"/>
  <c r="FA243" i="4"/>
  <c r="EZ243" i="4"/>
  <c r="EU243" i="4"/>
  <c r="ET243" i="4"/>
  <c r="EO243" i="4"/>
  <c r="EN243" i="4"/>
  <c r="EI243" i="4"/>
  <c r="EH243" i="4"/>
  <c r="EC243" i="4"/>
  <c r="EB243" i="4"/>
  <c r="DW243" i="4"/>
  <c r="DV243" i="4"/>
  <c r="CG243" i="4"/>
  <c r="CF243" i="4"/>
  <c r="DK243" i="4"/>
  <c r="DJ243" i="4"/>
  <c r="AK243" i="4"/>
  <c r="AJ243" i="4"/>
  <c r="Y243" i="4"/>
  <c r="X243" i="4"/>
  <c r="AE243" i="4"/>
  <c r="AD243" i="4"/>
  <c r="S243" i="4"/>
  <c r="R243" i="4"/>
  <c r="I243" i="4"/>
  <c r="H243" i="4"/>
  <c r="G243" i="4"/>
  <c r="F243" i="4"/>
  <c r="D243" i="4"/>
  <c r="C243" i="4"/>
  <c r="B243" i="4"/>
  <c r="DQ242" i="4"/>
  <c r="DP242" i="4"/>
  <c r="FG242" i="4"/>
  <c r="FF242" i="4"/>
  <c r="FA242" i="4"/>
  <c r="EZ242" i="4"/>
  <c r="EU242" i="4"/>
  <c r="ET242" i="4"/>
  <c r="EO242" i="4"/>
  <c r="EN242" i="4"/>
  <c r="EI242" i="4"/>
  <c r="EH242" i="4"/>
  <c r="EC242" i="4"/>
  <c r="EB242" i="4"/>
  <c r="DW242" i="4"/>
  <c r="DV242" i="4"/>
  <c r="CG242" i="4"/>
  <c r="CF242" i="4"/>
  <c r="DK242" i="4"/>
  <c r="DJ242" i="4"/>
  <c r="AK242" i="4"/>
  <c r="AJ242" i="4"/>
  <c r="Y242" i="4"/>
  <c r="X242" i="4"/>
  <c r="AE242" i="4"/>
  <c r="AD242" i="4"/>
  <c r="S242" i="4"/>
  <c r="R242" i="4"/>
  <c r="I242" i="4"/>
  <c r="H242" i="4"/>
  <c r="G242" i="4"/>
  <c r="F242" i="4"/>
  <c r="D242" i="4"/>
  <c r="C242" i="4"/>
  <c r="B242" i="4"/>
  <c r="DQ241" i="4"/>
  <c r="DP241" i="4"/>
  <c r="FG241" i="4"/>
  <c r="FF241" i="4"/>
  <c r="FA241" i="4"/>
  <c r="EZ241" i="4"/>
  <c r="EU241" i="4"/>
  <c r="ET241" i="4"/>
  <c r="EO241" i="4"/>
  <c r="EN241" i="4"/>
  <c r="EI241" i="4"/>
  <c r="EH241" i="4"/>
  <c r="EC241" i="4"/>
  <c r="EB241" i="4"/>
  <c r="DW241" i="4"/>
  <c r="DV241" i="4"/>
  <c r="CG241" i="4"/>
  <c r="CF241" i="4"/>
  <c r="DK241" i="4"/>
  <c r="DJ241" i="4"/>
  <c r="AK241" i="4"/>
  <c r="AJ241" i="4"/>
  <c r="Y241" i="4"/>
  <c r="X241" i="4"/>
  <c r="AE241" i="4"/>
  <c r="AD241" i="4"/>
  <c r="S241" i="4"/>
  <c r="R241" i="4"/>
  <c r="I241" i="4"/>
  <c r="H241" i="4"/>
  <c r="G241" i="4"/>
  <c r="F241" i="4"/>
  <c r="D241" i="4"/>
  <c r="C241" i="4"/>
  <c r="B241" i="4"/>
  <c r="DQ240" i="4"/>
  <c r="DP240" i="4"/>
  <c r="FG240" i="4"/>
  <c r="FF240" i="4"/>
  <c r="FA240" i="4"/>
  <c r="EZ240" i="4"/>
  <c r="EU240" i="4"/>
  <c r="ET240" i="4"/>
  <c r="EO240" i="4"/>
  <c r="EN240" i="4"/>
  <c r="EI240" i="4"/>
  <c r="EH240" i="4"/>
  <c r="EC240" i="4"/>
  <c r="EB240" i="4"/>
  <c r="DW240" i="4"/>
  <c r="DV240" i="4"/>
  <c r="CG240" i="4"/>
  <c r="CF240" i="4"/>
  <c r="DK240" i="4"/>
  <c r="DJ240" i="4"/>
  <c r="AK240" i="4"/>
  <c r="AJ240" i="4"/>
  <c r="Y240" i="4"/>
  <c r="X240" i="4"/>
  <c r="AE240" i="4"/>
  <c r="AD240" i="4"/>
  <c r="S240" i="4"/>
  <c r="R240" i="4"/>
  <c r="I240" i="4"/>
  <c r="H240" i="4"/>
  <c r="G240" i="4"/>
  <c r="F240" i="4"/>
  <c r="D240" i="4"/>
  <c r="C240" i="4"/>
  <c r="B240" i="4"/>
  <c r="DQ239" i="4"/>
  <c r="DP239" i="4"/>
  <c r="FG239" i="4"/>
  <c r="FF239" i="4"/>
  <c r="FA239" i="4"/>
  <c r="EZ239" i="4"/>
  <c r="EU239" i="4"/>
  <c r="ET239" i="4"/>
  <c r="EO239" i="4"/>
  <c r="EN239" i="4"/>
  <c r="EI239" i="4"/>
  <c r="EH239" i="4"/>
  <c r="EC239" i="4"/>
  <c r="EB239" i="4"/>
  <c r="DW239" i="4"/>
  <c r="DV239" i="4"/>
  <c r="CG239" i="4"/>
  <c r="CF239" i="4"/>
  <c r="DK239" i="4"/>
  <c r="DJ239" i="4"/>
  <c r="AK239" i="4"/>
  <c r="AJ239" i="4"/>
  <c r="Y239" i="4"/>
  <c r="X239" i="4"/>
  <c r="AE239" i="4"/>
  <c r="AD239" i="4"/>
  <c r="S239" i="4"/>
  <c r="R239" i="4"/>
  <c r="I239" i="4"/>
  <c r="H239" i="4"/>
  <c r="G239" i="4"/>
  <c r="F239" i="4"/>
  <c r="D239" i="4"/>
  <c r="C239" i="4"/>
  <c r="B239" i="4"/>
  <c r="DQ238" i="4"/>
  <c r="DP238" i="4"/>
  <c r="FG238" i="4"/>
  <c r="FF238" i="4"/>
  <c r="FA238" i="4"/>
  <c r="EZ238" i="4"/>
  <c r="EU238" i="4"/>
  <c r="ET238" i="4"/>
  <c r="EO238" i="4"/>
  <c r="EN238" i="4"/>
  <c r="EI238" i="4"/>
  <c r="EH238" i="4"/>
  <c r="EC238" i="4"/>
  <c r="EB238" i="4"/>
  <c r="DW238" i="4"/>
  <c r="DV238" i="4"/>
  <c r="CG238" i="4"/>
  <c r="CF238" i="4"/>
  <c r="DK238" i="4"/>
  <c r="DJ238" i="4"/>
  <c r="AK238" i="4"/>
  <c r="AJ238" i="4"/>
  <c r="Y238" i="4"/>
  <c r="X238" i="4"/>
  <c r="AE238" i="4"/>
  <c r="AD238" i="4"/>
  <c r="S238" i="4"/>
  <c r="R238" i="4"/>
  <c r="I238" i="4"/>
  <c r="H238" i="4"/>
  <c r="G238" i="4"/>
  <c r="F238" i="4"/>
  <c r="D238" i="4"/>
  <c r="C238" i="4"/>
  <c r="B238" i="4"/>
  <c r="DQ237" i="4"/>
  <c r="DP237" i="4"/>
  <c r="FG237" i="4"/>
  <c r="FF237" i="4"/>
  <c r="FA237" i="4"/>
  <c r="EZ237" i="4"/>
  <c r="EU237" i="4"/>
  <c r="ET237" i="4"/>
  <c r="EO237" i="4"/>
  <c r="EN237" i="4"/>
  <c r="EI237" i="4"/>
  <c r="EH237" i="4"/>
  <c r="EC237" i="4"/>
  <c r="EB237" i="4"/>
  <c r="DW237" i="4"/>
  <c r="DV237" i="4"/>
  <c r="CG237" i="4"/>
  <c r="CF237" i="4"/>
  <c r="DK237" i="4"/>
  <c r="DJ237" i="4"/>
  <c r="AK237" i="4"/>
  <c r="AJ237" i="4"/>
  <c r="Y237" i="4"/>
  <c r="X237" i="4"/>
  <c r="AE237" i="4"/>
  <c r="AD237" i="4"/>
  <c r="S237" i="4"/>
  <c r="R237" i="4"/>
  <c r="I237" i="4"/>
  <c r="H237" i="4"/>
  <c r="G237" i="4"/>
  <c r="F237" i="4"/>
  <c r="D237" i="4"/>
  <c r="C237" i="4"/>
  <c r="B237" i="4"/>
  <c r="DQ236" i="4"/>
  <c r="DP236" i="4"/>
  <c r="FG236" i="4"/>
  <c r="FF236" i="4"/>
  <c r="FA236" i="4"/>
  <c r="EZ236" i="4"/>
  <c r="EU236" i="4"/>
  <c r="ET236" i="4"/>
  <c r="EO236" i="4"/>
  <c r="EN236" i="4"/>
  <c r="EI236" i="4"/>
  <c r="EH236" i="4"/>
  <c r="EC236" i="4"/>
  <c r="EB236" i="4"/>
  <c r="DW236" i="4"/>
  <c r="DV236" i="4"/>
  <c r="CG236" i="4"/>
  <c r="CF236" i="4"/>
  <c r="DK236" i="4"/>
  <c r="DJ236" i="4"/>
  <c r="AK236" i="4"/>
  <c r="AJ236" i="4"/>
  <c r="Y236" i="4"/>
  <c r="X236" i="4"/>
  <c r="AE236" i="4"/>
  <c r="AD236" i="4"/>
  <c r="S236" i="4"/>
  <c r="R236" i="4"/>
  <c r="I236" i="4"/>
  <c r="H236" i="4"/>
  <c r="G236" i="4"/>
  <c r="F236" i="4"/>
  <c r="D236" i="4"/>
  <c r="C236" i="4"/>
  <c r="B236" i="4"/>
  <c r="DQ235" i="4"/>
  <c r="DP235" i="4"/>
  <c r="FG235" i="4"/>
  <c r="FF235" i="4"/>
  <c r="FA235" i="4"/>
  <c r="EZ235" i="4"/>
  <c r="EU235" i="4"/>
  <c r="ET235" i="4"/>
  <c r="EO235" i="4"/>
  <c r="EN235" i="4"/>
  <c r="EI235" i="4"/>
  <c r="EH235" i="4"/>
  <c r="EC235" i="4"/>
  <c r="EB235" i="4"/>
  <c r="DW235" i="4"/>
  <c r="DV235" i="4"/>
  <c r="CG235" i="4"/>
  <c r="CF235" i="4"/>
  <c r="DK235" i="4"/>
  <c r="DJ235" i="4"/>
  <c r="AK235" i="4"/>
  <c r="AJ235" i="4"/>
  <c r="Y235" i="4"/>
  <c r="X235" i="4"/>
  <c r="AE235" i="4"/>
  <c r="AD235" i="4"/>
  <c r="S235" i="4"/>
  <c r="R235" i="4"/>
  <c r="J235" i="4"/>
  <c r="I235" i="4"/>
  <c r="H235" i="4"/>
  <c r="G235" i="4"/>
  <c r="F235" i="4"/>
  <c r="D235" i="4"/>
  <c r="C235" i="4"/>
  <c r="B235" i="4"/>
  <c r="E235" i="4"/>
  <c r="DQ234" i="4"/>
  <c r="DP234" i="4"/>
  <c r="FG234" i="4"/>
  <c r="FF234" i="4"/>
  <c r="FA234" i="4"/>
  <c r="EZ234" i="4"/>
  <c r="EU234" i="4"/>
  <c r="ET234" i="4"/>
  <c r="EO234" i="4"/>
  <c r="EN234" i="4"/>
  <c r="EI234" i="4"/>
  <c r="EH234" i="4"/>
  <c r="EC234" i="4"/>
  <c r="EB234" i="4"/>
  <c r="DW234" i="4"/>
  <c r="DV234" i="4"/>
  <c r="CG234" i="4"/>
  <c r="CF234" i="4"/>
  <c r="DK234" i="4"/>
  <c r="DJ234" i="4"/>
  <c r="AK234" i="4"/>
  <c r="AJ234" i="4"/>
  <c r="Y234" i="4"/>
  <c r="X234" i="4"/>
  <c r="AE234" i="4"/>
  <c r="AD234" i="4"/>
  <c r="S234" i="4"/>
  <c r="R234" i="4"/>
  <c r="I234" i="4"/>
  <c r="H234" i="4"/>
  <c r="G234" i="4"/>
  <c r="F234" i="4"/>
  <c r="D234" i="4"/>
  <c r="C234" i="4"/>
  <c r="B234" i="4"/>
  <c r="E234" i="4"/>
  <c r="DQ233" i="4"/>
  <c r="DP233" i="4"/>
  <c r="FG233" i="4"/>
  <c r="FF233" i="4"/>
  <c r="FA233" i="4"/>
  <c r="EZ233" i="4"/>
  <c r="EU233" i="4"/>
  <c r="ET233" i="4"/>
  <c r="EO233" i="4"/>
  <c r="EN233" i="4"/>
  <c r="EI233" i="4"/>
  <c r="EH233" i="4"/>
  <c r="EC233" i="4"/>
  <c r="EB233" i="4"/>
  <c r="DW233" i="4"/>
  <c r="DV233" i="4"/>
  <c r="CG233" i="4"/>
  <c r="CF233" i="4"/>
  <c r="DK233" i="4"/>
  <c r="DJ233" i="4"/>
  <c r="AK233" i="4"/>
  <c r="AJ233" i="4"/>
  <c r="Y233" i="4"/>
  <c r="X233" i="4"/>
  <c r="AE233" i="4"/>
  <c r="AD233" i="4"/>
  <c r="S233" i="4"/>
  <c r="R233" i="4"/>
  <c r="I233" i="4"/>
  <c r="H233" i="4"/>
  <c r="G233" i="4"/>
  <c r="F233" i="4"/>
  <c r="D233" i="4"/>
  <c r="C233" i="4"/>
  <c r="B233" i="4"/>
  <c r="E233" i="4"/>
  <c r="DQ232" i="4"/>
  <c r="DP232" i="4"/>
  <c r="FG232" i="4"/>
  <c r="FF232" i="4"/>
  <c r="FA232" i="4"/>
  <c r="EZ232" i="4"/>
  <c r="EU232" i="4"/>
  <c r="ET232" i="4"/>
  <c r="EO232" i="4"/>
  <c r="EN232" i="4"/>
  <c r="EI232" i="4"/>
  <c r="EH232" i="4"/>
  <c r="EC232" i="4"/>
  <c r="EB232" i="4"/>
  <c r="DW232" i="4"/>
  <c r="DV232" i="4"/>
  <c r="CG232" i="4"/>
  <c r="CF232" i="4"/>
  <c r="DK232" i="4"/>
  <c r="DJ232" i="4"/>
  <c r="AK232" i="4"/>
  <c r="AJ232" i="4"/>
  <c r="Y232" i="4"/>
  <c r="X232" i="4"/>
  <c r="AE232" i="4"/>
  <c r="AD232" i="4"/>
  <c r="S232" i="4"/>
  <c r="R232" i="4"/>
  <c r="I232" i="4"/>
  <c r="H232" i="4"/>
  <c r="G232" i="4"/>
  <c r="F232" i="4"/>
  <c r="D232" i="4"/>
  <c r="C232" i="4"/>
  <c r="B232" i="4"/>
  <c r="E232" i="4"/>
  <c r="DQ231" i="4"/>
  <c r="DP231" i="4"/>
  <c r="FG231" i="4"/>
  <c r="FF231" i="4"/>
  <c r="FA231" i="4"/>
  <c r="EZ231" i="4"/>
  <c r="EU231" i="4"/>
  <c r="ET231" i="4"/>
  <c r="EO231" i="4"/>
  <c r="EN231" i="4"/>
  <c r="EI231" i="4"/>
  <c r="EH231" i="4"/>
  <c r="EC231" i="4"/>
  <c r="EB231" i="4"/>
  <c r="DW231" i="4"/>
  <c r="DV231" i="4"/>
  <c r="CG231" i="4"/>
  <c r="CF231" i="4"/>
  <c r="DK231" i="4"/>
  <c r="DJ231" i="4"/>
  <c r="AK231" i="4"/>
  <c r="AJ231" i="4"/>
  <c r="Y231" i="4"/>
  <c r="X231" i="4"/>
  <c r="AE231" i="4"/>
  <c r="AD231" i="4"/>
  <c r="S231" i="4"/>
  <c r="R231" i="4"/>
  <c r="I231" i="4"/>
  <c r="H231" i="4"/>
  <c r="G231" i="4"/>
  <c r="F231" i="4"/>
  <c r="D231" i="4"/>
  <c r="C231" i="4"/>
  <c r="B231" i="4"/>
  <c r="E231" i="4"/>
  <c r="DQ230" i="4"/>
  <c r="DP230" i="4"/>
  <c r="FG230" i="4"/>
  <c r="FF230" i="4"/>
  <c r="FA230" i="4"/>
  <c r="EZ230" i="4"/>
  <c r="EU230" i="4"/>
  <c r="ET230" i="4"/>
  <c r="EO230" i="4"/>
  <c r="EN230" i="4"/>
  <c r="EI230" i="4"/>
  <c r="EH230" i="4"/>
  <c r="EC230" i="4"/>
  <c r="EB230" i="4"/>
  <c r="DW230" i="4"/>
  <c r="DV230" i="4"/>
  <c r="CG230" i="4"/>
  <c r="CF230" i="4"/>
  <c r="DK230" i="4"/>
  <c r="DJ230" i="4"/>
  <c r="AK230" i="4"/>
  <c r="AJ230" i="4"/>
  <c r="Y230" i="4"/>
  <c r="X230" i="4"/>
  <c r="AE230" i="4"/>
  <c r="AD230" i="4"/>
  <c r="S230" i="4"/>
  <c r="R230" i="4"/>
  <c r="I230" i="4"/>
  <c r="H230" i="4"/>
  <c r="G230" i="4"/>
  <c r="F230" i="4"/>
  <c r="D230" i="4"/>
  <c r="C230" i="4"/>
  <c r="B230" i="4"/>
  <c r="E230" i="4"/>
  <c r="DQ229" i="4"/>
  <c r="DP229" i="4"/>
  <c r="FG229" i="4"/>
  <c r="FF229" i="4"/>
  <c r="FA229" i="4"/>
  <c r="EZ229" i="4"/>
  <c r="EU229" i="4"/>
  <c r="ET229" i="4"/>
  <c r="EO229" i="4"/>
  <c r="EN229" i="4"/>
  <c r="EI229" i="4"/>
  <c r="EH229" i="4"/>
  <c r="EC229" i="4"/>
  <c r="EB229" i="4"/>
  <c r="DW229" i="4"/>
  <c r="DV229" i="4"/>
  <c r="CG229" i="4"/>
  <c r="CF229" i="4"/>
  <c r="DK229" i="4"/>
  <c r="DJ229" i="4"/>
  <c r="AK229" i="4"/>
  <c r="AJ229" i="4"/>
  <c r="Y229" i="4"/>
  <c r="X229" i="4"/>
  <c r="AE229" i="4"/>
  <c r="AD229" i="4"/>
  <c r="S229" i="4"/>
  <c r="R229" i="4"/>
  <c r="I229" i="4"/>
  <c r="H229" i="4"/>
  <c r="G229" i="4"/>
  <c r="F229" i="4"/>
  <c r="D229" i="4"/>
  <c r="C229" i="4"/>
  <c r="B229" i="4"/>
  <c r="E229" i="4"/>
  <c r="DQ228" i="4"/>
  <c r="DP228" i="4"/>
  <c r="FG228" i="4"/>
  <c r="FF228" i="4"/>
  <c r="FA228" i="4"/>
  <c r="EZ228" i="4"/>
  <c r="EU228" i="4"/>
  <c r="ET228" i="4"/>
  <c r="EO228" i="4"/>
  <c r="EN228" i="4"/>
  <c r="EI228" i="4"/>
  <c r="EH228" i="4"/>
  <c r="EC228" i="4"/>
  <c r="EB228" i="4"/>
  <c r="DW228" i="4"/>
  <c r="DV228" i="4"/>
  <c r="CG228" i="4"/>
  <c r="CF228" i="4"/>
  <c r="DK228" i="4"/>
  <c r="DJ228" i="4"/>
  <c r="AK228" i="4"/>
  <c r="AJ228" i="4"/>
  <c r="Y228" i="4"/>
  <c r="X228" i="4"/>
  <c r="AE228" i="4"/>
  <c r="AD228" i="4"/>
  <c r="S228" i="4"/>
  <c r="R228" i="4"/>
  <c r="I228" i="4"/>
  <c r="H228" i="4"/>
  <c r="G228" i="4"/>
  <c r="F228" i="4"/>
  <c r="D228" i="4"/>
  <c r="C228" i="4"/>
  <c r="B228" i="4"/>
  <c r="E228" i="4"/>
  <c r="DQ227" i="4"/>
  <c r="DP227" i="4"/>
  <c r="FG227" i="4"/>
  <c r="FF227" i="4"/>
  <c r="FA227" i="4"/>
  <c r="EZ227" i="4"/>
  <c r="EU227" i="4"/>
  <c r="ET227" i="4"/>
  <c r="EO227" i="4"/>
  <c r="EN227" i="4"/>
  <c r="EI227" i="4"/>
  <c r="EH227" i="4"/>
  <c r="EC227" i="4"/>
  <c r="EB227" i="4"/>
  <c r="DW227" i="4"/>
  <c r="DV227" i="4"/>
  <c r="CG227" i="4"/>
  <c r="CF227" i="4"/>
  <c r="DK227" i="4"/>
  <c r="DJ227" i="4"/>
  <c r="AK227" i="4"/>
  <c r="AJ227" i="4"/>
  <c r="Y227" i="4"/>
  <c r="X227" i="4"/>
  <c r="AE227" i="4"/>
  <c r="AD227" i="4"/>
  <c r="S227" i="4"/>
  <c r="R227" i="4"/>
  <c r="I227" i="4"/>
  <c r="H227" i="4"/>
  <c r="G227" i="4"/>
  <c r="F227" i="4"/>
  <c r="D227" i="4"/>
  <c r="C227" i="4"/>
  <c r="B227" i="4"/>
  <c r="E227" i="4"/>
  <c r="DQ226" i="4"/>
  <c r="DP226" i="4"/>
  <c r="FG226" i="4"/>
  <c r="FF226" i="4"/>
  <c r="FA226" i="4"/>
  <c r="EZ226" i="4"/>
  <c r="EU226" i="4"/>
  <c r="ET226" i="4"/>
  <c r="EO226" i="4"/>
  <c r="EN226" i="4"/>
  <c r="EI226" i="4"/>
  <c r="EH226" i="4"/>
  <c r="EC226" i="4"/>
  <c r="EB226" i="4"/>
  <c r="DW226" i="4"/>
  <c r="DV226" i="4"/>
  <c r="CG226" i="4"/>
  <c r="CF226" i="4"/>
  <c r="DK226" i="4"/>
  <c r="DJ226" i="4"/>
  <c r="AK226" i="4"/>
  <c r="AJ226" i="4"/>
  <c r="Y226" i="4"/>
  <c r="X226" i="4"/>
  <c r="AE226" i="4"/>
  <c r="AD226" i="4"/>
  <c r="S226" i="4"/>
  <c r="R226" i="4"/>
  <c r="I226" i="4"/>
  <c r="H226" i="4"/>
  <c r="G226" i="4"/>
  <c r="F226" i="4"/>
  <c r="D226" i="4"/>
  <c r="C226" i="4"/>
  <c r="B226" i="4"/>
  <c r="E226" i="4"/>
  <c r="DQ225" i="4"/>
  <c r="DP225" i="4"/>
  <c r="FG225" i="4"/>
  <c r="FF225" i="4"/>
  <c r="FA225" i="4"/>
  <c r="EZ225" i="4"/>
  <c r="EU225" i="4"/>
  <c r="ET225" i="4"/>
  <c r="EO225" i="4"/>
  <c r="EN225" i="4"/>
  <c r="EI225" i="4"/>
  <c r="EH225" i="4"/>
  <c r="EC225" i="4"/>
  <c r="EB225" i="4"/>
  <c r="DW225" i="4"/>
  <c r="DV225" i="4"/>
  <c r="CG225" i="4"/>
  <c r="CF225" i="4"/>
  <c r="DK225" i="4"/>
  <c r="DJ225" i="4"/>
  <c r="AK225" i="4"/>
  <c r="AJ225" i="4"/>
  <c r="Y225" i="4"/>
  <c r="X225" i="4"/>
  <c r="AE225" i="4"/>
  <c r="AD225" i="4"/>
  <c r="S225" i="4"/>
  <c r="R225" i="4"/>
  <c r="I225" i="4"/>
  <c r="H225" i="4"/>
  <c r="G225" i="4"/>
  <c r="F225" i="4"/>
  <c r="D225" i="4"/>
  <c r="C225" i="4"/>
  <c r="B225" i="4"/>
  <c r="E225" i="4"/>
  <c r="DQ224" i="4"/>
  <c r="DP224" i="4"/>
  <c r="FG224" i="4"/>
  <c r="FF224" i="4"/>
  <c r="FA224" i="4"/>
  <c r="EZ224" i="4"/>
  <c r="EU224" i="4"/>
  <c r="ET224" i="4"/>
  <c r="EO224" i="4"/>
  <c r="EN224" i="4"/>
  <c r="EI224" i="4"/>
  <c r="EH224" i="4"/>
  <c r="EC224" i="4"/>
  <c r="EB224" i="4"/>
  <c r="DW224" i="4"/>
  <c r="DV224" i="4"/>
  <c r="CG224" i="4"/>
  <c r="CF224" i="4"/>
  <c r="DK224" i="4"/>
  <c r="DJ224" i="4"/>
  <c r="AK224" i="4"/>
  <c r="AJ224" i="4"/>
  <c r="Y224" i="4"/>
  <c r="X224" i="4"/>
  <c r="AE224" i="4"/>
  <c r="AD224" i="4"/>
  <c r="S224" i="4"/>
  <c r="R224" i="4"/>
  <c r="I224" i="4"/>
  <c r="H224" i="4"/>
  <c r="G224" i="4"/>
  <c r="F224" i="4"/>
  <c r="D224" i="4"/>
  <c r="C224" i="4"/>
  <c r="B224" i="4"/>
  <c r="E224" i="4"/>
  <c r="DQ223" i="4"/>
  <c r="DP223" i="4"/>
  <c r="FG223" i="4"/>
  <c r="FF223" i="4"/>
  <c r="FA223" i="4"/>
  <c r="EZ223" i="4"/>
  <c r="EU223" i="4"/>
  <c r="ET223" i="4"/>
  <c r="EO223" i="4"/>
  <c r="EN223" i="4"/>
  <c r="EI223" i="4"/>
  <c r="EH223" i="4"/>
  <c r="EC223" i="4"/>
  <c r="EB223" i="4"/>
  <c r="DW223" i="4"/>
  <c r="DV223" i="4"/>
  <c r="CG223" i="4"/>
  <c r="CF223" i="4"/>
  <c r="DK223" i="4"/>
  <c r="DJ223" i="4"/>
  <c r="AK223" i="4"/>
  <c r="AJ223" i="4"/>
  <c r="Y223" i="4"/>
  <c r="X223" i="4"/>
  <c r="AE223" i="4"/>
  <c r="AD223" i="4"/>
  <c r="S223" i="4"/>
  <c r="R223" i="4"/>
  <c r="I223" i="4"/>
  <c r="H223" i="4"/>
  <c r="G223" i="4"/>
  <c r="F223" i="4"/>
  <c r="D223" i="4"/>
  <c r="C223" i="4"/>
  <c r="B223" i="4"/>
  <c r="E223" i="4"/>
  <c r="DQ222" i="4"/>
  <c r="DP222" i="4"/>
  <c r="FG222" i="4"/>
  <c r="FF222" i="4"/>
  <c r="FA222" i="4"/>
  <c r="EZ222" i="4"/>
  <c r="EU222" i="4"/>
  <c r="ET222" i="4"/>
  <c r="EO222" i="4"/>
  <c r="EN222" i="4"/>
  <c r="EI222" i="4"/>
  <c r="EH222" i="4"/>
  <c r="EC222" i="4"/>
  <c r="EB222" i="4"/>
  <c r="DW222" i="4"/>
  <c r="DV222" i="4"/>
  <c r="CG222" i="4"/>
  <c r="CF222" i="4"/>
  <c r="DK222" i="4"/>
  <c r="DJ222" i="4"/>
  <c r="AK222" i="4"/>
  <c r="AJ222" i="4"/>
  <c r="Y222" i="4"/>
  <c r="X222" i="4"/>
  <c r="AE222" i="4"/>
  <c r="AD222" i="4"/>
  <c r="S222" i="4"/>
  <c r="R222" i="4"/>
  <c r="I222" i="4"/>
  <c r="H222" i="4"/>
  <c r="G222" i="4"/>
  <c r="F222" i="4"/>
  <c r="D222" i="4"/>
  <c r="C222" i="4"/>
  <c r="B222" i="4"/>
  <c r="E222" i="4"/>
  <c r="DQ221" i="4"/>
  <c r="DP221" i="4"/>
  <c r="FG221" i="4"/>
  <c r="FF221" i="4"/>
  <c r="FA221" i="4"/>
  <c r="EZ221" i="4"/>
  <c r="EU221" i="4"/>
  <c r="ET221" i="4"/>
  <c r="EO221" i="4"/>
  <c r="EN221" i="4"/>
  <c r="EI221" i="4"/>
  <c r="EH221" i="4"/>
  <c r="EC221" i="4"/>
  <c r="EB221" i="4"/>
  <c r="DW221" i="4"/>
  <c r="DV221" i="4"/>
  <c r="CG221" i="4"/>
  <c r="CF221" i="4"/>
  <c r="DK221" i="4"/>
  <c r="DJ221" i="4"/>
  <c r="AK221" i="4"/>
  <c r="AJ221" i="4"/>
  <c r="Y221" i="4"/>
  <c r="X221" i="4"/>
  <c r="AE221" i="4"/>
  <c r="AD221" i="4"/>
  <c r="S221" i="4"/>
  <c r="R221" i="4"/>
  <c r="I221" i="4"/>
  <c r="H221" i="4"/>
  <c r="G221" i="4"/>
  <c r="F221" i="4"/>
  <c r="D221" i="4"/>
  <c r="C221" i="4"/>
  <c r="B221" i="4"/>
  <c r="E221" i="4"/>
  <c r="DQ220" i="4"/>
  <c r="DP220" i="4"/>
  <c r="FG220" i="4"/>
  <c r="FF220" i="4"/>
  <c r="FA220" i="4"/>
  <c r="EZ220" i="4"/>
  <c r="EU220" i="4"/>
  <c r="ET220" i="4"/>
  <c r="EO220" i="4"/>
  <c r="EN220" i="4"/>
  <c r="EI220" i="4"/>
  <c r="EH220" i="4"/>
  <c r="EC220" i="4"/>
  <c r="EB220" i="4"/>
  <c r="DW220" i="4"/>
  <c r="DV220" i="4"/>
  <c r="CG220" i="4"/>
  <c r="CF220" i="4"/>
  <c r="DK220" i="4"/>
  <c r="DJ220" i="4"/>
  <c r="AK220" i="4"/>
  <c r="AJ220" i="4"/>
  <c r="Y220" i="4"/>
  <c r="X220" i="4"/>
  <c r="AE220" i="4"/>
  <c r="AD220" i="4"/>
  <c r="S220" i="4"/>
  <c r="R220" i="4"/>
  <c r="I220" i="4"/>
  <c r="H220" i="4"/>
  <c r="G220" i="4"/>
  <c r="F220" i="4"/>
  <c r="D220" i="4"/>
  <c r="C220" i="4"/>
  <c r="B220" i="4"/>
  <c r="E220" i="4"/>
  <c r="DQ219" i="4"/>
  <c r="DP219" i="4"/>
  <c r="FG219" i="4"/>
  <c r="FF219" i="4"/>
  <c r="FA219" i="4"/>
  <c r="EZ219" i="4"/>
  <c r="EU219" i="4"/>
  <c r="ET219" i="4"/>
  <c r="EO219" i="4"/>
  <c r="EN219" i="4"/>
  <c r="EI219" i="4"/>
  <c r="EH219" i="4"/>
  <c r="EC219" i="4"/>
  <c r="EB219" i="4"/>
  <c r="DW219" i="4"/>
  <c r="DV219" i="4"/>
  <c r="CG219" i="4"/>
  <c r="CF219" i="4"/>
  <c r="DK219" i="4"/>
  <c r="DJ219" i="4"/>
  <c r="AK219" i="4"/>
  <c r="AJ219" i="4"/>
  <c r="Y219" i="4"/>
  <c r="X219" i="4"/>
  <c r="AE219" i="4"/>
  <c r="AD219" i="4"/>
  <c r="S219" i="4"/>
  <c r="R219" i="4"/>
  <c r="I219" i="4"/>
  <c r="H219" i="4"/>
  <c r="G219" i="4"/>
  <c r="F219" i="4"/>
  <c r="D219" i="4"/>
  <c r="C219" i="4"/>
  <c r="B219" i="4"/>
  <c r="E219" i="4"/>
  <c r="DQ218" i="4"/>
  <c r="DP218" i="4"/>
  <c r="FG218" i="4"/>
  <c r="FF218" i="4"/>
  <c r="FA218" i="4"/>
  <c r="EZ218" i="4"/>
  <c r="EU218" i="4"/>
  <c r="ET218" i="4"/>
  <c r="EO218" i="4"/>
  <c r="EN218" i="4"/>
  <c r="EI218" i="4"/>
  <c r="EH218" i="4"/>
  <c r="EC218" i="4"/>
  <c r="EB218" i="4"/>
  <c r="DW218" i="4"/>
  <c r="DV218" i="4"/>
  <c r="CG218" i="4"/>
  <c r="CF218" i="4"/>
  <c r="DK218" i="4"/>
  <c r="DJ218" i="4"/>
  <c r="AK218" i="4"/>
  <c r="AJ218" i="4"/>
  <c r="Y218" i="4"/>
  <c r="X218" i="4"/>
  <c r="AE218" i="4"/>
  <c r="AD218" i="4"/>
  <c r="S218" i="4"/>
  <c r="R218" i="4"/>
  <c r="I218" i="4"/>
  <c r="H218" i="4"/>
  <c r="G218" i="4"/>
  <c r="F218" i="4"/>
  <c r="D218" i="4"/>
  <c r="C218" i="4"/>
  <c r="B218" i="4"/>
  <c r="E218" i="4"/>
  <c r="DQ217" i="4"/>
  <c r="DP217" i="4"/>
  <c r="FG217" i="4"/>
  <c r="FF217" i="4"/>
  <c r="FA217" i="4"/>
  <c r="EZ217" i="4"/>
  <c r="EU217" i="4"/>
  <c r="ET217" i="4"/>
  <c r="EO217" i="4"/>
  <c r="EN217" i="4"/>
  <c r="EI217" i="4"/>
  <c r="EH217" i="4"/>
  <c r="EC217" i="4"/>
  <c r="EB217" i="4"/>
  <c r="DW217" i="4"/>
  <c r="DV217" i="4"/>
  <c r="CG217" i="4"/>
  <c r="CF217" i="4"/>
  <c r="DK217" i="4"/>
  <c r="DJ217" i="4"/>
  <c r="AK217" i="4"/>
  <c r="AJ217" i="4"/>
  <c r="Y217" i="4"/>
  <c r="X217" i="4"/>
  <c r="AE217" i="4"/>
  <c r="AD217" i="4"/>
  <c r="S217" i="4"/>
  <c r="R217" i="4"/>
  <c r="I217" i="4"/>
  <c r="H217" i="4"/>
  <c r="G217" i="4"/>
  <c r="F217" i="4"/>
  <c r="D217" i="4"/>
  <c r="C217" i="4"/>
  <c r="B217" i="4"/>
  <c r="E217" i="4"/>
  <c r="DQ216" i="4"/>
  <c r="DP216" i="4"/>
  <c r="FG216" i="4"/>
  <c r="FF216" i="4"/>
  <c r="FA216" i="4"/>
  <c r="EZ216" i="4"/>
  <c r="EU216" i="4"/>
  <c r="ET216" i="4"/>
  <c r="EO216" i="4"/>
  <c r="EN216" i="4"/>
  <c r="EI216" i="4"/>
  <c r="EH216" i="4"/>
  <c r="EC216" i="4"/>
  <c r="EB216" i="4"/>
  <c r="DW216" i="4"/>
  <c r="DV216" i="4"/>
  <c r="CG216" i="4"/>
  <c r="CF216" i="4"/>
  <c r="DK216" i="4"/>
  <c r="DJ216" i="4"/>
  <c r="AK216" i="4"/>
  <c r="AJ216" i="4"/>
  <c r="Y216" i="4"/>
  <c r="X216" i="4"/>
  <c r="AE216" i="4"/>
  <c r="AD216" i="4"/>
  <c r="S216" i="4"/>
  <c r="R216" i="4"/>
  <c r="I216" i="4"/>
  <c r="H216" i="4"/>
  <c r="G216" i="4"/>
  <c r="F216" i="4"/>
  <c r="D216" i="4"/>
  <c r="C216" i="4"/>
  <c r="B216" i="4"/>
  <c r="E216" i="4"/>
  <c r="DQ215" i="4"/>
  <c r="DP215" i="4"/>
  <c r="FG215" i="4"/>
  <c r="FF215" i="4"/>
  <c r="FA215" i="4"/>
  <c r="EZ215" i="4"/>
  <c r="EU215" i="4"/>
  <c r="ET215" i="4"/>
  <c r="EO215" i="4"/>
  <c r="EN215" i="4"/>
  <c r="EI215" i="4"/>
  <c r="EH215" i="4"/>
  <c r="EC215" i="4"/>
  <c r="EB215" i="4"/>
  <c r="DW215" i="4"/>
  <c r="DV215" i="4"/>
  <c r="CG215" i="4"/>
  <c r="CF215" i="4"/>
  <c r="DK215" i="4"/>
  <c r="DJ215" i="4"/>
  <c r="AK215" i="4"/>
  <c r="AJ215" i="4"/>
  <c r="Y215" i="4"/>
  <c r="X215" i="4"/>
  <c r="AE215" i="4"/>
  <c r="AD215" i="4"/>
  <c r="S215" i="4"/>
  <c r="R215" i="4"/>
  <c r="I215" i="4"/>
  <c r="H215" i="4"/>
  <c r="G215" i="4"/>
  <c r="F215" i="4"/>
  <c r="D215" i="4"/>
  <c r="C215" i="4"/>
  <c r="B215" i="4"/>
  <c r="E215" i="4"/>
  <c r="DQ214" i="4"/>
  <c r="DP214" i="4"/>
  <c r="FG214" i="4"/>
  <c r="FF214" i="4"/>
  <c r="FA214" i="4"/>
  <c r="EZ214" i="4"/>
  <c r="EU214" i="4"/>
  <c r="ET214" i="4"/>
  <c r="EO214" i="4"/>
  <c r="EN214" i="4"/>
  <c r="EI214" i="4"/>
  <c r="EH214" i="4"/>
  <c r="EC214" i="4"/>
  <c r="EB214" i="4"/>
  <c r="DW214" i="4"/>
  <c r="DV214" i="4"/>
  <c r="CG214" i="4"/>
  <c r="CF214" i="4"/>
  <c r="DK214" i="4"/>
  <c r="DJ214" i="4"/>
  <c r="AK214" i="4"/>
  <c r="AJ214" i="4"/>
  <c r="Y214" i="4"/>
  <c r="X214" i="4"/>
  <c r="AE214" i="4"/>
  <c r="AD214" i="4"/>
  <c r="S214" i="4"/>
  <c r="R214" i="4"/>
  <c r="I214" i="4"/>
  <c r="H214" i="4"/>
  <c r="G214" i="4"/>
  <c r="F214" i="4"/>
  <c r="D214" i="4"/>
  <c r="C214" i="4"/>
  <c r="B214" i="4"/>
  <c r="E214" i="4"/>
  <c r="DQ213" i="4"/>
  <c r="DP213" i="4"/>
  <c r="FG213" i="4"/>
  <c r="FF213" i="4"/>
  <c r="FA213" i="4"/>
  <c r="EZ213" i="4"/>
  <c r="EU213" i="4"/>
  <c r="ET213" i="4"/>
  <c r="EO213" i="4"/>
  <c r="EN213" i="4"/>
  <c r="EI213" i="4"/>
  <c r="EH213" i="4"/>
  <c r="EC213" i="4"/>
  <c r="EB213" i="4"/>
  <c r="DW213" i="4"/>
  <c r="DV213" i="4"/>
  <c r="CG213" i="4"/>
  <c r="CF213" i="4"/>
  <c r="DK213" i="4"/>
  <c r="DJ213" i="4"/>
  <c r="AK213" i="4"/>
  <c r="AJ213" i="4"/>
  <c r="Y213" i="4"/>
  <c r="X213" i="4"/>
  <c r="AE213" i="4"/>
  <c r="AD213" i="4"/>
  <c r="S213" i="4"/>
  <c r="R213" i="4"/>
  <c r="I213" i="4"/>
  <c r="H213" i="4"/>
  <c r="G213" i="4"/>
  <c r="F213" i="4"/>
  <c r="D213" i="4"/>
  <c r="C213" i="4"/>
  <c r="B213" i="4"/>
  <c r="E213" i="4"/>
  <c r="DQ212" i="4"/>
  <c r="DP212" i="4"/>
  <c r="FG212" i="4"/>
  <c r="FF212" i="4"/>
  <c r="FA212" i="4"/>
  <c r="EZ212" i="4"/>
  <c r="EU212" i="4"/>
  <c r="ET212" i="4"/>
  <c r="EO212" i="4"/>
  <c r="EN212" i="4"/>
  <c r="EI212" i="4"/>
  <c r="EH212" i="4"/>
  <c r="EC212" i="4"/>
  <c r="EB212" i="4"/>
  <c r="DW212" i="4"/>
  <c r="DV212" i="4"/>
  <c r="CG212" i="4"/>
  <c r="CF212" i="4"/>
  <c r="DK212" i="4"/>
  <c r="DJ212" i="4"/>
  <c r="AK212" i="4"/>
  <c r="AJ212" i="4"/>
  <c r="Y212" i="4"/>
  <c r="X212" i="4"/>
  <c r="AE212" i="4"/>
  <c r="AD212" i="4"/>
  <c r="S212" i="4"/>
  <c r="R212" i="4"/>
  <c r="I212" i="4"/>
  <c r="H212" i="4"/>
  <c r="G212" i="4"/>
  <c r="F212" i="4"/>
  <c r="D212" i="4"/>
  <c r="C212" i="4"/>
  <c r="B212" i="4"/>
  <c r="E212" i="4"/>
  <c r="DQ211" i="4"/>
  <c r="DP211" i="4"/>
  <c r="FG211" i="4"/>
  <c r="FF211" i="4"/>
  <c r="FA211" i="4"/>
  <c r="EZ211" i="4"/>
  <c r="EU211" i="4"/>
  <c r="ET211" i="4"/>
  <c r="EO211" i="4"/>
  <c r="EN211" i="4"/>
  <c r="EI211" i="4"/>
  <c r="EH211" i="4"/>
  <c r="EC211" i="4"/>
  <c r="EB211" i="4"/>
  <c r="DW211" i="4"/>
  <c r="DV211" i="4"/>
  <c r="CG211" i="4"/>
  <c r="CF211" i="4"/>
  <c r="DK211" i="4"/>
  <c r="DJ211" i="4"/>
  <c r="AK211" i="4"/>
  <c r="AJ211" i="4"/>
  <c r="Y211" i="4"/>
  <c r="X211" i="4"/>
  <c r="AE211" i="4"/>
  <c r="AD211" i="4"/>
  <c r="S211" i="4"/>
  <c r="R211" i="4"/>
  <c r="I211" i="4"/>
  <c r="H211" i="4"/>
  <c r="G211" i="4"/>
  <c r="F211" i="4"/>
  <c r="D211" i="4"/>
  <c r="C211" i="4"/>
  <c r="B211" i="4"/>
  <c r="E211" i="4"/>
  <c r="DQ210" i="4"/>
  <c r="DP210" i="4"/>
  <c r="FG210" i="4"/>
  <c r="FF210" i="4"/>
  <c r="FA210" i="4"/>
  <c r="EZ210" i="4"/>
  <c r="EU210" i="4"/>
  <c r="ET210" i="4"/>
  <c r="EO210" i="4"/>
  <c r="EN210" i="4"/>
  <c r="EI210" i="4"/>
  <c r="EH210" i="4"/>
  <c r="EC210" i="4"/>
  <c r="EB210" i="4"/>
  <c r="DW210" i="4"/>
  <c r="DV210" i="4"/>
  <c r="CG210" i="4"/>
  <c r="CF210" i="4"/>
  <c r="DK210" i="4"/>
  <c r="DJ210" i="4"/>
  <c r="AK210" i="4"/>
  <c r="AJ210" i="4"/>
  <c r="Y210" i="4"/>
  <c r="X210" i="4"/>
  <c r="AE210" i="4"/>
  <c r="AD210" i="4"/>
  <c r="S210" i="4"/>
  <c r="R210" i="4"/>
  <c r="I210" i="4"/>
  <c r="H210" i="4"/>
  <c r="G210" i="4"/>
  <c r="F210" i="4"/>
  <c r="D210" i="4"/>
  <c r="C210" i="4"/>
  <c r="B210" i="4"/>
  <c r="E210" i="4"/>
  <c r="DQ209" i="4"/>
  <c r="DP209" i="4"/>
  <c r="FG209" i="4"/>
  <c r="FF209" i="4"/>
  <c r="FA209" i="4"/>
  <c r="EZ209" i="4"/>
  <c r="EU209" i="4"/>
  <c r="ET209" i="4"/>
  <c r="EO209" i="4"/>
  <c r="EN209" i="4"/>
  <c r="EI209" i="4"/>
  <c r="EH209" i="4"/>
  <c r="EC209" i="4"/>
  <c r="EB209" i="4"/>
  <c r="DW209" i="4"/>
  <c r="DV209" i="4"/>
  <c r="CG209" i="4"/>
  <c r="CF209" i="4"/>
  <c r="DK209" i="4"/>
  <c r="DJ209" i="4"/>
  <c r="AK209" i="4"/>
  <c r="AJ209" i="4"/>
  <c r="Y209" i="4"/>
  <c r="X209" i="4"/>
  <c r="AE209" i="4"/>
  <c r="AD209" i="4"/>
  <c r="S209" i="4"/>
  <c r="R209" i="4"/>
  <c r="I209" i="4"/>
  <c r="H209" i="4"/>
  <c r="G209" i="4"/>
  <c r="F209" i="4"/>
  <c r="D209" i="4"/>
  <c r="C209" i="4"/>
  <c r="B209" i="4"/>
  <c r="E209" i="4"/>
  <c r="DQ208" i="4"/>
  <c r="DP208" i="4"/>
  <c r="FG208" i="4"/>
  <c r="FF208" i="4"/>
  <c r="FA208" i="4"/>
  <c r="EZ208" i="4"/>
  <c r="EU208" i="4"/>
  <c r="ET208" i="4"/>
  <c r="EO208" i="4"/>
  <c r="EN208" i="4"/>
  <c r="EI208" i="4"/>
  <c r="EH208" i="4"/>
  <c r="EC208" i="4"/>
  <c r="EB208" i="4"/>
  <c r="DW208" i="4"/>
  <c r="DV208" i="4"/>
  <c r="CG208" i="4"/>
  <c r="CF208" i="4"/>
  <c r="DK208" i="4"/>
  <c r="DJ208" i="4"/>
  <c r="AK208" i="4"/>
  <c r="AJ208" i="4"/>
  <c r="Y208" i="4"/>
  <c r="X208" i="4"/>
  <c r="AE208" i="4"/>
  <c r="AD208" i="4"/>
  <c r="S208" i="4"/>
  <c r="R208" i="4"/>
  <c r="I208" i="4"/>
  <c r="H208" i="4"/>
  <c r="G208" i="4"/>
  <c r="F208" i="4"/>
  <c r="D208" i="4"/>
  <c r="C208" i="4"/>
  <c r="B208" i="4"/>
  <c r="E208" i="4"/>
  <c r="DQ207" i="4"/>
  <c r="DP207" i="4"/>
  <c r="FG207" i="4"/>
  <c r="FF207" i="4"/>
  <c r="FA207" i="4"/>
  <c r="EZ207" i="4"/>
  <c r="EU207" i="4"/>
  <c r="ET207" i="4"/>
  <c r="EO207" i="4"/>
  <c r="EN207" i="4"/>
  <c r="EI207" i="4"/>
  <c r="EH207" i="4"/>
  <c r="EC207" i="4"/>
  <c r="EB207" i="4"/>
  <c r="DW207" i="4"/>
  <c r="DV207" i="4"/>
  <c r="CG207" i="4"/>
  <c r="CF207" i="4"/>
  <c r="DK207" i="4"/>
  <c r="DJ207" i="4"/>
  <c r="AK207" i="4"/>
  <c r="AJ207" i="4"/>
  <c r="Y207" i="4"/>
  <c r="X207" i="4"/>
  <c r="AE207" i="4"/>
  <c r="AD207" i="4"/>
  <c r="S207" i="4"/>
  <c r="R207" i="4"/>
  <c r="I207" i="4"/>
  <c r="H207" i="4"/>
  <c r="G207" i="4"/>
  <c r="F207" i="4"/>
  <c r="D207" i="4"/>
  <c r="C207" i="4"/>
  <c r="B207" i="4"/>
  <c r="E207" i="4"/>
  <c r="DQ206" i="4"/>
  <c r="DP206" i="4"/>
  <c r="FG206" i="4"/>
  <c r="FF206" i="4"/>
  <c r="FA206" i="4"/>
  <c r="EZ206" i="4"/>
  <c r="EU206" i="4"/>
  <c r="ET206" i="4"/>
  <c r="EO206" i="4"/>
  <c r="EN206" i="4"/>
  <c r="EI206" i="4"/>
  <c r="EH206" i="4"/>
  <c r="EC206" i="4"/>
  <c r="EB206" i="4"/>
  <c r="DW206" i="4"/>
  <c r="DV206" i="4"/>
  <c r="CG206" i="4"/>
  <c r="CF206" i="4"/>
  <c r="DK206" i="4"/>
  <c r="DJ206" i="4"/>
  <c r="AK206" i="4"/>
  <c r="AJ206" i="4"/>
  <c r="Y206" i="4"/>
  <c r="X206" i="4"/>
  <c r="AE206" i="4"/>
  <c r="AD206" i="4"/>
  <c r="S206" i="4"/>
  <c r="R206" i="4"/>
  <c r="I206" i="4"/>
  <c r="H206" i="4"/>
  <c r="G206" i="4"/>
  <c r="F206" i="4"/>
  <c r="D206" i="4"/>
  <c r="C206" i="4"/>
  <c r="B206" i="4"/>
  <c r="E206" i="4"/>
  <c r="DQ205" i="4"/>
  <c r="DP205" i="4"/>
  <c r="FG205" i="4"/>
  <c r="FF205" i="4"/>
  <c r="FA205" i="4"/>
  <c r="EZ205" i="4"/>
  <c r="EU205" i="4"/>
  <c r="ET205" i="4"/>
  <c r="EO205" i="4"/>
  <c r="EN205" i="4"/>
  <c r="EI205" i="4"/>
  <c r="EH205" i="4"/>
  <c r="EC205" i="4"/>
  <c r="EB205" i="4"/>
  <c r="DW205" i="4"/>
  <c r="DV205" i="4"/>
  <c r="CG205" i="4"/>
  <c r="CF205" i="4"/>
  <c r="DK205" i="4"/>
  <c r="DJ205" i="4"/>
  <c r="AK205" i="4"/>
  <c r="AJ205" i="4"/>
  <c r="Y205" i="4"/>
  <c r="X205" i="4"/>
  <c r="AE205" i="4"/>
  <c r="AD205" i="4"/>
  <c r="S205" i="4"/>
  <c r="R205" i="4"/>
  <c r="I205" i="4"/>
  <c r="H205" i="4"/>
  <c r="G205" i="4"/>
  <c r="F205" i="4"/>
  <c r="D205" i="4"/>
  <c r="C205" i="4"/>
  <c r="B205" i="4"/>
  <c r="E205" i="4"/>
  <c r="DQ204" i="4"/>
  <c r="DP204" i="4"/>
  <c r="FG204" i="4"/>
  <c r="FF204" i="4"/>
  <c r="FA204" i="4"/>
  <c r="EZ204" i="4"/>
  <c r="EU204" i="4"/>
  <c r="ET204" i="4"/>
  <c r="EO204" i="4"/>
  <c r="EN204" i="4"/>
  <c r="EI204" i="4"/>
  <c r="EH204" i="4"/>
  <c r="EC204" i="4"/>
  <c r="EB204" i="4"/>
  <c r="DW204" i="4"/>
  <c r="DV204" i="4"/>
  <c r="CG204" i="4"/>
  <c r="CF204" i="4"/>
  <c r="DK204" i="4"/>
  <c r="DJ204" i="4"/>
  <c r="AK204" i="4"/>
  <c r="AJ204" i="4"/>
  <c r="Y204" i="4"/>
  <c r="X204" i="4"/>
  <c r="AE204" i="4"/>
  <c r="AD204" i="4"/>
  <c r="S204" i="4"/>
  <c r="R204" i="4"/>
  <c r="I204" i="4"/>
  <c r="H204" i="4"/>
  <c r="G204" i="4"/>
  <c r="F204" i="4"/>
  <c r="D204" i="4"/>
  <c r="C204" i="4"/>
  <c r="B204" i="4"/>
  <c r="E204" i="4"/>
  <c r="DQ203" i="4"/>
  <c r="DP203" i="4"/>
  <c r="FG203" i="4"/>
  <c r="FF203" i="4"/>
  <c r="FA203" i="4"/>
  <c r="EZ203" i="4"/>
  <c r="EU203" i="4"/>
  <c r="ET203" i="4"/>
  <c r="EO203" i="4"/>
  <c r="EN203" i="4"/>
  <c r="EI203" i="4"/>
  <c r="EH203" i="4"/>
  <c r="EC203" i="4"/>
  <c r="EB203" i="4"/>
  <c r="DW203" i="4"/>
  <c r="DV203" i="4"/>
  <c r="CG203" i="4"/>
  <c r="CF203" i="4"/>
  <c r="DK203" i="4"/>
  <c r="DJ203" i="4"/>
  <c r="AK203" i="4"/>
  <c r="AJ203" i="4"/>
  <c r="Y203" i="4"/>
  <c r="X203" i="4"/>
  <c r="AE203" i="4"/>
  <c r="AD203" i="4"/>
  <c r="S203" i="4"/>
  <c r="R203" i="4"/>
  <c r="I203" i="4"/>
  <c r="H203" i="4"/>
  <c r="G203" i="4"/>
  <c r="F203" i="4"/>
  <c r="D203" i="4"/>
  <c r="C203" i="4"/>
  <c r="B203" i="4"/>
  <c r="E203" i="4"/>
  <c r="DQ202" i="4"/>
  <c r="DP202" i="4"/>
  <c r="FG202" i="4"/>
  <c r="FF202" i="4"/>
  <c r="FA202" i="4"/>
  <c r="EZ202" i="4"/>
  <c r="EU202" i="4"/>
  <c r="ET202" i="4"/>
  <c r="EO202" i="4"/>
  <c r="EN202" i="4"/>
  <c r="EI202" i="4"/>
  <c r="EH202" i="4"/>
  <c r="EC202" i="4"/>
  <c r="EB202" i="4"/>
  <c r="DW202" i="4"/>
  <c r="DV202" i="4"/>
  <c r="CG202" i="4"/>
  <c r="CF202" i="4"/>
  <c r="DK202" i="4"/>
  <c r="DJ202" i="4"/>
  <c r="AK202" i="4"/>
  <c r="AJ202" i="4"/>
  <c r="Y202" i="4"/>
  <c r="X202" i="4"/>
  <c r="AE202" i="4"/>
  <c r="AD202" i="4"/>
  <c r="S202" i="4"/>
  <c r="R202" i="4"/>
  <c r="I202" i="4"/>
  <c r="H202" i="4"/>
  <c r="G202" i="4"/>
  <c r="F202" i="4"/>
  <c r="D202" i="4"/>
  <c r="C202" i="4"/>
  <c r="B202" i="4"/>
  <c r="E202" i="4"/>
  <c r="DQ201" i="4"/>
  <c r="DP201" i="4"/>
  <c r="FG201" i="4"/>
  <c r="FF201" i="4"/>
  <c r="FA201" i="4"/>
  <c r="EZ201" i="4"/>
  <c r="EU201" i="4"/>
  <c r="ET201" i="4"/>
  <c r="EO201" i="4"/>
  <c r="EN201" i="4"/>
  <c r="EI201" i="4"/>
  <c r="EH201" i="4"/>
  <c r="EC201" i="4"/>
  <c r="EB201" i="4"/>
  <c r="DW201" i="4"/>
  <c r="DV201" i="4"/>
  <c r="CG201" i="4"/>
  <c r="CF201" i="4"/>
  <c r="DK201" i="4"/>
  <c r="DJ201" i="4"/>
  <c r="AK201" i="4"/>
  <c r="AJ201" i="4"/>
  <c r="Y201" i="4"/>
  <c r="X201" i="4"/>
  <c r="AE201" i="4"/>
  <c r="AD201" i="4"/>
  <c r="S201" i="4"/>
  <c r="R201" i="4"/>
  <c r="I201" i="4"/>
  <c r="H201" i="4"/>
  <c r="G201" i="4"/>
  <c r="F201" i="4"/>
  <c r="D201" i="4"/>
  <c r="C201" i="4"/>
  <c r="B201" i="4"/>
  <c r="E201" i="4"/>
  <c r="DQ200" i="4"/>
  <c r="DP200" i="4"/>
  <c r="FG200" i="4"/>
  <c r="FF200" i="4"/>
  <c r="FA200" i="4"/>
  <c r="EZ200" i="4"/>
  <c r="EU200" i="4"/>
  <c r="ET200" i="4"/>
  <c r="EO200" i="4"/>
  <c r="EN200" i="4"/>
  <c r="EI200" i="4"/>
  <c r="EH200" i="4"/>
  <c r="EC200" i="4"/>
  <c r="EB200" i="4"/>
  <c r="DW200" i="4"/>
  <c r="DV200" i="4"/>
  <c r="CG200" i="4"/>
  <c r="CF200" i="4"/>
  <c r="DK200" i="4"/>
  <c r="DJ200" i="4"/>
  <c r="AK200" i="4"/>
  <c r="AJ200" i="4"/>
  <c r="Y200" i="4"/>
  <c r="X200" i="4"/>
  <c r="AE200" i="4"/>
  <c r="AD200" i="4"/>
  <c r="S200" i="4"/>
  <c r="R200" i="4"/>
  <c r="I200" i="4"/>
  <c r="H200" i="4"/>
  <c r="G200" i="4"/>
  <c r="F200" i="4"/>
  <c r="D200" i="4"/>
  <c r="C200" i="4"/>
  <c r="B200" i="4"/>
  <c r="E200" i="4"/>
  <c r="DQ199" i="4"/>
  <c r="DP199" i="4"/>
  <c r="FG199" i="4"/>
  <c r="FF199" i="4"/>
  <c r="FA199" i="4"/>
  <c r="EZ199" i="4"/>
  <c r="EU199" i="4"/>
  <c r="ET199" i="4"/>
  <c r="EO199" i="4"/>
  <c r="EN199" i="4"/>
  <c r="EI199" i="4"/>
  <c r="EH199" i="4"/>
  <c r="EC199" i="4"/>
  <c r="EB199" i="4"/>
  <c r="DW199" i="4"/>
  <c r="DV199" i="4"/>
  <c r="CG199" i="4"/>
  <c r="CF199" i="4"/>
  <c r="DK199" i="4"/>
  <c r="DJ199" i="4"/>
  <c r="AK199" i="4"/>
  <c r="AJ199" i="4"/>
  <c r="Y199" i="4"/>
  <c r="X199" i="4"/>
  <c r="AE199" i="4"/>
  <c r="AD199" i="4"/>
  <c r="S199" i="4"/>
  <c r="R199" i="4"/>
  <c r="I199" i="4"/>
  <c r="H199" i="4"/>
  <c r="G199" i="4"/>
  <c r="F199" i="4"/>
  <c r="D199" i="4"/>
  <c r="C199" i="4"/>
  <c r="B199" i="4"/>
  <c r="E199" i="4"/>
  <c r="DQ198" i="4"/>
  <c r="DP198" i="4"/>
  <c r="FG198" i="4"/>
  <c r="FF198" i="4"/>
  <c r="FA198" i="4"/>
  <c r="EZ198" i="4"/>
  <c r="EU198" i="4"/>
  <c r="ET198" i="4"/>
  <c r="EO198" i="4"/>
  <c r="EN198" i="4"/>
  <c r="EI198" i="4"/>
  <c r="EH198" i="4"/>
  <c r="EC198" i="4"/>
  <c r="EB198" i="4"/>
  <c r="DW198" i="4"/>
  <c r="DV198" i="4"/>
  <c r="CG198" i="4"/>
  <c r="CF198" i="4"/>
  <c r="DK198" i="4"/>
  <c r="DJ198" i="4"/>
  <c r="AK198" i="4"/>
  <c r="AJ198" i="4"/>
  <c r="Y198" i="4"/>
  <c r="X198" i="4"/>
  <c r="AE198" i="4"/>
  <c r="AD198" i="4"/>
  <c r="S198" i="4"/>
  <c r="R198" i="4"/>
  <c r="I198" i="4"/>
  <c r="H198" i="4"/>
  <c r="G198" i="4"/>
  <c r="F198" i="4"/>
  <c r="D198" i="4"/>
  <c r="C198" i="4"/>
  <c r="B198" i="4"/>
  <c r="E198" i="4"/>
  <c r="DQ197" i="4"/>
  <c r="DP197" i="4"/>
  <c r="FG197" i="4"/>
  <c r="FF197" i="4"/>
  <c r="FA197" i="4"/>
  <c r="EZ197" i="4"/>
  <c r="EU197" i="4"/>
  <c r="ET197" i="4"/>
  <c r="EO197" i="4"/>
  <c r="EN197" i="4"/>
  <c r="EI197" i="4"/>
  <c r="EH197" i="4"/>
  <c r="EC197" i="4"/>
  <c r="EB197" i="4"/>
  <c r="DW197" i="4"/>
  <c r="DV197" i="4"/>
  <c r="CG197" i="4"/>
  <c r="CF197" i="4"/>
  <c r="DK197" i="4"/>
  <c r="DJ197" i="4"/>
  <c r="AK197" i="4"/>
  <c r="AJ197" i="4"/>
  <c r="Y197" i="4"/>
  <c r="X197" i="4"/>
  <c r="AE197" i="4"/>
  <c r="AD197" i="4"/>
  <c r="S197" i="4"/>
  <c r="R197" i="4"/>
  <c r="I197" i="4"/>
  <c r="H197" i="4"/>
  <c r="G197" i="4"/>
  <c r="F197" i="4"/>
  <c r="D197" i="4"/>
  <c r="C197" i="4"/>
  <c r="B197" i="4"/>
  <c r="E197" i="4"/>
  <c r="DQ196" i="4"/>
  <c r="DP196" i="4"/>
  <c r="FG196" i="4"/>
  <c r="FF196" i="4"/>
  <c r="FA196" i="4"/>
  <c r="EZ196" i="4"/>
  <c r="EU196" i="4"/>
  <c r="ET196" i="4"/>
  <c r="EO196" i="4"/>
  <c r="EN196" i="4"/>
  <c r="EI196" i="4"/>
  <c r="EH196" i="4"/>
  <c r="EC196" i="4"/>
  <c r="EB196" i="4"/>
  <c r="DW196" i="4"/>
  <c r="DV196" i="4"/>
  <c r="CG196" i="4"/>
  <c r="CF196" i="4"/>
  <c r="DK196" i="4"/>
  <c r="DJ196" i="4"/>
  <c r="AK196" i="4"/>
  <c r="AJ196" i="4"/>
  <c r="Y196" i="4"/>
  <c r="X196" i="4"/>
  <c r="AE196" i="4"/>
  <c r="AD196" i="4"/>
  <c r="S196" i="4"/>
  <c r="R196" i="4"/>
  <c r="I196" i="4"/>
  <c r="H196" i="4"/>
  <c r="G196" i="4"/>
  <c r="F196" i="4"/>
  <c r="D196" i="4"/>
  <c r="C196" i="4"/>
  <c r="B196" i="4"/>
  <c r="E196" i="4"/>
  <c r="DQ195" i="4"/>
  <c r="DP195" i="4"/>
  <c r="FG195" i="4"/>
  <c r="FF195" i="4"/>
  <c r="FA195" i="4"/>
  <c r="EZ195" i="4"/>
  <c r="EU195" i="4"/>
  <c r="ET195" i="4"/>
  <c r="EO195" i="4"/>
  <c r="EN195" i="4"/>
  <c r="EI195" i="4"/>
  <c r="EH195" i="4"/>
  <c r="EC195" i="4"/>
  <c r="EB195" i="4"/>
  <c r="DW195" i="4"/>
  <c r="DV195" i="4"/>
  <c r="CG195" i="4"/>
  <c r="CF195" i="4"/>
  <c r="DK195" i="4"/>
  <c r="DJ195" i="4"/>
  <c r="AK195" i="4"/>
  <c r="AJ195" i="4"/>
  <c r="Y195" i="4"/>
  <c r="X195" i="4"/>
  <c r="AE195" i="4"/>
  <c r="AD195" i="4"/>
  <c r="S195" i="4"/>
  <c r="R195" i="4"/>
  <c r="I195" i="4"/>
  <c r="H195" i="4"/>
  <c r="G195" i="4"/>
  <c r="F195" i="4"/>
  <c r="D195" i="4"/>
  <c r="C195" i="4"/>
  <c r="B195" i="4"/>
  <c r="E195" i="4"/>
  <c r="DQ194" i="4"/>
  <c r="DP194" i="4"/>
  <c r="FG194" i="4"/>
  <c r="FF194" i="4"/>
  <c r="FA194" i="4"/>
  <c r="EZ194" i="4"/>
  <c r="EU194" i="4"/>
  <c r="ET194" i="4"/>
  <c r="EO194" i="4"/>
  <c r="EN194" i="4"/>
  <c r="EI194" i="4"/>
  <c r="EH194" i="4"/>
  <c r="EC194" i="4"/>
  <c r="EB194" i="4"/>
  <c r="DW194" i="4"/>
  <c r="DV194" i="4"/>
  <c r="CG194" i="4"/>
  <c r="CF194" i="4"/>
  <c r="DK194" i="4"/>
  <c r="DJ194" i="4"/>
  <c r="AK194" i="4"/>
  <c r="AJ194" i="4"/>
  <c r="Y194" i="4"/>
  <c r="X194" i="4"/>
  <c r="AE194" i="4"/>
  <c r="AD194" i="4"/>
  <c r="S194" i="4"/>
  <c r="R194" i="4"/>
  <c r="I194" i="4"/>
  <c r="H194" i="4"/>
  <c r="G194" i="4"/>
  <c r="F194" i="4"/>
  <c r="D194" i="4"/>
  <c r="C194" i="4"/>
  <c r="B194" i="4"/>
  <c r="E194" i="4"/>
  <c r="DQ193" i="4"/>
  <c r="DP193" i="4"/>
  <c r="FG193" i="4"/>
  <c r="FF193" i="4"/>
  <c r="FA193" i="4"/>
  <c r="EZ193" i="4"/>
  <c r="EU193" i="4"/>
  <c r="ET193" i="4"/>
  <c r="EO193" i="4"/>
  <c r="EN193" i="4"/>
  <c r="EI193" i="4"/>
  <c r="EH193" i="4"/>
  <c r="EC193" i="4"/>
  <c r="EB193" i="4"/>
  <c r="DW193" i="4"/>
  <c r="DV193" i="4"/>
  <c r="CG193" i="4"/>
  <c r="CF193" i="4"/>
  <c r="DK193" i="4"/>
  <c r="DJ193" i="4"/>
  <c r="AK193" i="4"/>
  <c r="AJ193" i="4"/>
  <c r="Y193" i="4"/>
  <c r="X193" i="4"/>
  <c r="AE193" i="4"/>
  <c r="AD193" i="4"/>
  <c r="S193" i="4"/>
  <c r="R193" i="4"/>
  <c r="I193" i="4"/>
  <c r="H193" i="4"/>
  <c r="G193" i="4"/>
  <c r="F193" i="4"/>
  <c r="D193" i="4"/>
  <c r="C193" i="4"/>
  <c r="B193" i="4"/>
  <c r="E193" i="4"/>
  <c r="DQ192" i="4"/>
  <c r="DP192" i="4"/>
  <c r="FG192" i="4"/>
  <c r="FF192" i="4"/>
  <c r="FA192" i="4"/>
  <c r="EZ192" i="4"/>
  <c r="EU192" i="4"/>
  <c r="ET192" i="4"/>
  <c r="EO192" i="4"/>
  <c r="EN192" i="4"/>
  <c r="EI192" i="4"/>
  <c r="EH192" i="4"/>
  <c r="EC192" i="4"/>
  <c r="EB192" i="4"/>
  <c r="DW192" i="4"/>
  <c r="DV192" i="4"/>
  <c r="CG192" i="4"/>
  <c r="CF192" i="4"/>
  <c r="DK192" i="4"/>
  <c r="DJ192" i="4"/>
  <c r="AK192" i="4"/>
  <c r="AJ192" i="4"/>
  <c r="Y192" i="4"/>
  <c r="X192" i="4"/>
  <c r="AE192" i="4"/>
  <c r="AD192" i="4"/>
  <c r="S192" i="4"/>
  <c r="R192" i="4"/>
  <c r="I192" i="4"/>
  <c r="H192" i="4"/>
  <c r="G192" i="4"/>
  <c r="F192" i="4"/>
  <c r="D192" i="4"/>
  <c r="C192" i="4"/>
  <c r="B192" i="4"/>
  <c r="E192" i="4"/>
  <c r="DQ191" i="4"/>
  <c r="DP191" i="4"/>
  <c r="FG191" i="4"/>
  <c r="FF191" i="4"/>
  <c r="FA191" i="4"/>
  <c r="EZ191" i="4"/>
  <c r="EU191" i="4"/>
  <c r="ET191" i="4"/>
  <c r="EO191" i="4"/>
  <c r="EN191" i="4"/>
  <c r="EI191" i="4"/>
  <c r="EH191" i="4"/>
  <c r="EC191" i="4"/>
  <c r="EB191" i="4"/>
  <c r="DW191" i="4"/>
  <c r="DV191" i="4"/>
  <c r="CG191" i="4"/>
  <c r="CF191" i="4"/>
  <c r="DK191" i="4"/>
  <c r="DJ191" i="4"/>
  <c r="AK191" i="4"/>
  <c r="AJ191" i="4"/>
  <c r="Y191" i="4"/>
  <c r="X191" i="4"/>
  <c r="AE191" i="4"/>
  <c r="AD191" i="4"/>
  <c r="S191" i="4"/>
  <c r="R191" i="4"/>
  <c r="I191" i="4"/>
  <c r="H191" i="4"/>
  <c r="G191" i="4"/>
  <c r="F191" i="4"/>
  <c r="D191" i="4"/>
  <c r="C191" i="4"/>
  <c r="B191" i="4"/>
  <c r="E191" i="4"/>
  <c r="DQ190" i="4"/>
  <c r="DP190" i="4"/>
  <c r="FG190" i="4"/>
  <c r="FF190" i="4"/>
  <c r="FA190" i="4"/>
  <c r="EZ190" i="4"/>
  <c r="EU190" i="4"/>
  <c r="ET190" i="4"/>
  <c r="EO190" i="4"/>
  <c r="EN190" i="4"/>
  <c r="EI190" i="4"/>
  <c r="EH190" i="4"/>
  <c r="EC190" i="4"/>
  <c r="EB190" i="4"/>
  <c r="DW190" i="4"/>
  <c r="DV190" i="4"/>
  <c r="CG190" i="4"/>
  <c r="CF190" i="4"/>
  <c r="DK190" i="4"/>
  <c r="DJ190" i="4"/>
  <c r="AK190" i="4"/>
  <c r="AJ190" i="4"/>
  <c r="Y190" i="4"/>
  <c r="X190" i="4"/>
  <c r="AE190" i="4"/>
  <c r="AD190" i="4"/>
  <c r="S190" i="4"/>
  <c r="R190" i="4"/>
  <c r="I190" i="4"/>
  <c r="H190" i="4"/>
  <c r="G190" i="4"/>
  <c r="F190" i="4"/>
  <c r="D190" i="4"/>
  <c r="C190" i="4"/>
  <c r="B190" i="4"/>
  <c r="E190" i="4"/>
  <c r="DQ189" i="4"/>
  <c r="DP189" i="4"/>
  <c r="FG189" i="4"/>
  <c r="FF189" i="4"/>
  <c r="FA189" i="4"/>
  <c r="EZ189" i="4"/>
  <c r="EU189" i="4"/>
  <c r="ET189" i="4"/>
  <c r="EO189" i="4"/>
  <c r="EN189" i="4"/>
  <c r="EI189" i="4"/>
  <c r="EH189" i="4"/>
  <c r="EC189" i="4"/>
  <c r="EB189" i="4"/>
  <c r="DW189" i="4"/>
  <c r="DV189" i="4"/>
  <c r="CG189" i="4"/>
  <c r="CF189" i="4"/>
  <c r="DK189" i="4"/>
  <c r="DJ189" i="4"/>
  <c r="AK189" i="4"/>
  <c r="AJ189" i="4"/>
  <c r="Y189" i="4"/>
  <c r="X189" i="4"/>
  <c r="AE189" i="4"/>
  <c r="AD189" i="4"/>
  <c r="S189" i="4"/>
  <c r="R189" i="4"/>
  <c r="I189" i="4"/>
  <c r="H189" i="4"/>
  <c r="G189" i="4"/>
  <c r="F189" i="4"/>
  <c r="D189" i="4"/>
  <c r="C189" i="4"/>
  <c r="B189" i="4"/>
  <c r="E189" i="4"/>
  <c r="DQ188" i="4"/>
  <c r="DP188" i="4"/>
  <c r="FG188" i="4"/>
  <c r="FF188" i="4"/>
  <c r="FA188" i="4"/>
  <c r="EZ188" i="4"/>
  <c r="EU188" i="4"/>
  <c r="ET188" i="4"/>
  <c r="EO188" i="4"/>
  <c r="EN188" i="4"/>
  <c r="EI188" i="4"/>
  <c r="EH188" i="4"/>
  <c r="EC188" i="4"/>
  <c r="EB188" i="4"/>
  <c r="DW188" i="4"/>
  <c r="DV188" i="4"/>
  <c r="CG188" i="4"/>
  <c r="CF188" i="4"/>
  <c r="DK188" i="4"/>
  <c r="DJ188" i="4"/>
  <c r="AK188" i="4"/>
  <c r="AJ188" i="4"/>
  <c r="Y188" i="4"/>
  <c r="X188" i="4"/>
  <c r="AE188" i="4"/>
  <c r="AD188" i="4"/>
  <c r="S188" i="4"/>
  <c r="R188" i="4"/>
  <c r="I188" i="4"/>
  <c r="H188" i="4"/>
  <c r="G188" i="4"/>
  <c r="F188" i="4"/>
  <c r="D188" i="4"/>
  <c r="C188" i="4"/>
  <c r="B188" i="4"/>
  <c r="E188" i="4"/>
  <c r="DQ187" i="4"/>
  <c r="DP187" i="4"/>
  <c r="FG187" i="4"/>
  <c r="FF187" i="4"/>
  <c r="FA187" i="4"/>
  <c r="EZ187" i="4"/>
  <c r="EU187" i="4"/>
  <c r="ET187" i="4"/>
  <c r="EO187" i="4"/>
  <c r="EN187" i="4"/>
  <c r="EI187" i="4"/>
  <c r="EH187" i="4"/>
  <c r="EC187" i="4"/>
  <c r="EB187" i="4"/>
  <c r="DW187" i="4"/>
  <c r="DV187" i="4"/>
  <c r="CG187" i="4"/>
  <c r="CF187" i="4"/>
  <c r="DK187" i="4"/>
  <c r="DJ187" i="4"/>
  <c r="AK187" i="4"/>
  <c r="AJ187" i="4"/>
  <c r="Y187" i="4"/>
  <c r="X187" i="4"/>
  <c r="AE187" i="4"/>
  <c r="AD187" i="4"/>
  <c r="S187" i="4"/>
  <c r="R187" i="4"/>
  <c r="I187" i="4"/>
  <c r="H187" i="4"/>
  <c r="G187" i="4"/>
  <c r="F187" i="4"/>
  <c r="D187" i="4"/>
  <c r="C187" i="4"/>
  <c r="B187" i="4"/>
  <c r="E187" i="4"/>
  <c r="DQ186" i="4"/>
  <c r="DP186" i="4"/>
  <c r="FG186" i="4"/>
  <c r="FF186" i="4"/>
  <c r="FA186" i="4"/>
  <c r="EZ186" i="4"/>
  <c r="EU186" i="4"/>
  <c r="ET186" i="4"/>
  <c r="EO186" i="4"/>
  <c r="EN186" i="4"/>
  <c r="EI186" i="4"/>
  <c r="EH186" i="4"/>
  <c r="EC186" i="4"/>
  <c r="EB186" i="4"/>
  <c r="DW186" i="4"/>
  <c r="DV186" i="4"/>
  <c r="CG186" i="4"/>
  <c r="CF186" i="4"/>
  <c r="DK186" i="4"/>
  <c r="DJ186" i="4"/>
  <c r="AK186" i="4"/>
  <c r="AJ186" i="4"/>
  <c r="Y186" i="4"/>
  <c r="X186" i="4"/>
  <c r="AE186" i="4"/>
  <c r="AD186" i="4"/>
  <c r="S186" i="4"/>
  <c r="R186" i="4"/>
  <c r="I186" i="4"/>
  <c r="H186" i="4"/>
  <c r="G186" i="4"/>
  <c r="F186" i="4"/>
  <c r="D186" i="4"/>
  <c r="C186" i="4"/>
  <c r="B186" i="4"/>
  <c r="E186" i="4"/>
  <c r="DQ185" i="4"/>
  <c r="DP185" i="4"/>
  <c r="FG185" i="4"/>
  <c r="FF185" i="4"/>
  <c r="FA185" i="4"/>
  <c r="EZ185" i="4"/>
  <c r="EU185" i="4"/>
  <c r="ET185" i="4"/>
  <c r="EO185" i="4"/>
  <c r="EN185" i="4"/>
  <c r="EI185" i="4"/>
  <c r="EH185" i="4"/>
  <c r="EC185" i="4"/>
  <c r="EB185" i="4"/>
  <c r="DW185" i="4"/>
  <c r="DV185" i="4"/>
  <c r="CG185" i="4"/>
  <c r="CF185" i="4"/>
  <c r="DK185" i="4"/>
  <c r="DJ185" i="4"/>
  <c r="AK185" i="4"/>
  <c r="AJ185" i="4"/>
  <c r="Y185" i="4"/>
  <c r="X185" i="4"/>
  <c r="AE185" i="4"/>
  <c r="AD185" i="4"/>
  <c r="S185" i="4"/>
  <c r="R185" i="4"/>
  <c r="I185" i="4"/>
  <c r="H185" i="4"/>
  <c r="G185" i="4"/>
  <c r="F185" i="4"/>
  <c r="D185" i="4"/>
  <c r="C185" i="4"/>
  <c r="B185" i="4"/>
  <c r="E185" i="4"/>
  <c r="DQ184" i="4"/>
  <c r="DP184" i="4"/>
  <c r="FG184" i="4"/>
  <c r="FF184" i="4"/>
  <c r="FA184" i="4"/>
  <c r="EZ184" i="4"/>
  <c r="EU184" i="4"/>
  <c r="ET184" i="4"/>
  <c r="EO184" i="4"/>
  <c r="EN184" i="4"/>
  <c r="EI184" i="4"/>
  <c r="EH184" i="4"/>
  <c r="EC184" i="4"/>
  <c r="EB184" i="4"/>
  <c r="DW184" i="4"/>
  <c r="DV184" i="4"/>
  <c r="CG184" i="4"/>
  <c r="CF184" i="4"/>
  <c r="DK184" i="4"/>
  <c r="DJ184" i="4"/>
  <c r="AK184" i="4"/>
  <c r="AJ184" i="4"/>
  <c r="Y184" i="4"/>
  <c r="X184" i="4"/>
  <c r="AE184" i="4"/>
  <c r="AD184" i="4"/>
  <c r="S184" i="4"/>
  <c r="R184" i="4"/>
  <c r="I184" i="4"/>
  <c r="H184" i="4"/>
  <c r="G184" i="4"/>
  <c r="F184" i="4"/>
  <c r="D184" i="4"/>
  <c r="C184" i="4"/>
  <c r="B184" i="4"/>
  <c r="E184" i="4"/>
  <c r="DQ183" i="4"/>
  <c r="DP183" i="4"/>
  <c r="FG183" i="4"/>
  <c r="FF183" i="4"/>
  <c r="FA183" i="4"/>
  <c r="EZ183" i="4"/>
  <c r="EU183" i="4"/>
  <c r="ET183" i="4"/>
  <c r="EO183" i="4"/>
  <c r="EN183" i="4"/>
  <c r="EI183" i="4"/>
  <c r="EH183" i="4"/>
  <c r="EC183" i="4"/>
  <c r="EB183" i="4"/>
  <c r="DW183" i="4"/>
  <c r="DV183" i="4"/>
  <c r="CG183" i="4"/>
  <c r="CF183" i="4"/>
  <c r="DK183" i="4"/>
  <c r="DJ183" i="4"/>
  <c r="AK183" i="4"/>
  <c r="AJ183" i="4"/>
  <c r="Y183" i="4"/>
  <c r="X183" i="4"/>
  <c r="AE183" i="4"/>
  <c r="AD183" i="4"/>
  <c r="S183" i="4"/>
  <c r="R183" i="4"/>
  <c r="I183" i="4"/>
  <c r="H183" i="4"/>
  <c r="G183" i="4"/>
  <c r="F183" i="4"/>
  <c r="D183" i="4"/>
  <c r="C183" i="4"/>
  <c r="B183" i="4"/>
  <c r="E183" i="4"/>
  <c r="DQ182" i="4"/>
  <c r="DP182" i="4"/>
  <c r="FG182" i="4"/>
  <c r="FF182" i="4"/>
  <c r="FA182" i="4"/>
  <c r="EZ182" i="4"/>
  <c r="EU182" i="4"/>
  <c r="ET182" i="4"/>
  <c r="EO182" i="4"/>
  <c r="EN182" i="4"/>
  <c r="EI182" i="4"/>
  <c r="EH182" i="4"/>
  <c r="EC182" i="4"/>
  <c r="EB182" i="4"/>
  <c r="DW182" i="4"/>
  <c r="DV182" i="4"/>
  <c r="CG182" i="4"/>
  <c r="CF182" i="4"/>
  <c r="DK182" i="4"/>
  <c r="DJ182" i="4"/>
  <c r="AK182" i="4"/>
  <c r="AJ182" i="4"/>
  <c r="Y182" i="4"/>
  <c r="X182" i="4"/>
  <c r="AE182" i="4"/>
  <c r="AD182" i="4"/>
  <c r="S182" i="4"/>
  <c r="R182" i="4"/>
  <c r="I182" i="4"/>
  <c r="H182" i="4"/>
  <c r="G182" i="4"/>
  <c r="F182" i="4"/>
  <c r="D182" i="4"/>
  <c r="C182" i="4"/>
  <c r="B182" i="4"/>
  <c r="E182" i="4"/>
  <c r="DQ181" i="4"/>
  <c r="DP181" i="4"/>
  <c r="FG181" i="4"/>
  <c r="FF181" i="4"/>
  <c r="FA181" i="4"/>
  <c r="EZ181" i="4"/>
  <c r="EU181" i="4"/>
  <c r="ET181" i="4"/>
  <c r="EO181" i="4"/>
  <c r="EN181" i="4"/>
  <c r="EI181" i="4"/>
  <c r="EH181" i="4"/>
  <c r="EC181" i="4"/>
  <c r="EB181" i="4"/>
  <c r="DW181" i="4"/>
  <c r="DV181" i="4"/>
  <c r="CG181" i="4"/>
  <c r="CF181" i="4"/>
  <c r="DK181" i="4"/>
  <c r="DJ181" i="4"/>
  <c r="AK181" i="4"/>
  <c r="AJ181" i="4"/>
  <c r="Y181" i="4"/>
  <c r="X181" i="4"/>
  <c r="AE181" i="4"/>
  <c r="AD181" i="4"/>
  <c r="S181" i="4"/>
  <c r="R181" i="4"/>
  <c r="I181" i="4"/>
  <c r="H181" i="4"/>
  <c r="G181" i="4"/>
  <c r="F181" i="4"/>
  <c r="D181" i="4"/>
  <c r="C181" i="4"/>
  <c r="B181" i="4"/>
  <c r="E181" i="4"/>
  <c r="DQ180" i="4"/>
  <c r="DP180" i="4"/>
  <c r="FG180" i="4"/>
  <c r="FF180" i="4"/>
  <c r="FA180" i="4"/>
  <c r="EZ180" i="4"/>
  <c r="EU180" i="4"/>
  <c r="ET180" i="4"/>
  <c r="EO180" i="4"/>
  <c r="EN180" i="4"/>
  <c r="EI180" i="4"/>
  <c r="EH180" i="4"/>
  <c r="EC180" i="4"/>
  <c r="EB180" i="4"/>
  <c r="DW180" i="4"/>
  <c r="DV180" i="4"/>
  <c r="CG180" i="4"/>
  <c r="CF180" i="4"/>
  <c r="DK180" i="4"/>
  <c r="DJ180" i="4"/>
  <c r="AK180" i="4"/>
  <c r="AJ180" i="4"/>
  <c r="Y180" i="4"/>
  <c r="X180" i="4"/>
  <c r="AE180" i="4"/>
  <c r="AD180" i="4"/>
  <c r="S180" i="4"/>
  <c r="R180" i="4"/>
  <c r="I180" i="4"/>
  <c r="H180" i="4"/>
  <c r="G180" i="4"/>
  <c r="F180" i="4"/>
  <c r="D180" i="4"/>
  <c r="C180" i="4"/>
  <c r="B180" i="4"/>
  <c r="E180" i="4"/>
  <c r="DQ179" i="4"/>
  <c r="DP179" i="4"/>
  <c r="FG179" i="4"/>
  <c r="FF179" i="4"/>
  <c r="FA179" i="4"/>
  <c r="EZ179" i="4"/>
  <c r="EU179" i="4"/>
  <c r="ET179" i="4"/>
  <c r="EO179" i="4"/>
  <c r="EN179" i="4"/>
  <c r="EI179" i="4"/>
  <c r="EH179" i="4"/>
  <c r="EC179" i="4"/>
  <c r="EB179" i="4"/>
  <c r="DW179" i="4"/>
  <c r="DV179" i="4"/>
  <c r="CG179" i="4"/>
  <c r="CF179" i="4"/>
  <c r="DK179" i="4"/>
  <c r="DJ179" i="4"/>
  <c r="AK179" i="4"/>
  <c r="AJ179" i="4"/>
  <c r="Y179" i="4"/>
  <c r="X179" i="4"/>
  <c r="AE179" i="4"/>
  <c r="AD179" i="4"/>
  <c r="S179" i="4"/>
  <c r="R179" i="4"/>
  <c r="I179" i="4"/>
  <c r="H179" i="4"/>
  <c r="G179" i="4"/>
  <c r="F179" i="4"/>
  <c r="D179" i="4"/>
  <c r="C179" i="4"/>
  <c r="B179" i="4"/>
  <c r="E179" i="4"/>
  <c r="DQ178" i="4"/>
  <c r="DP178" i="4"/>
  <c r="FG178" i="4"/>
  <c r="FF178" i="4"/>
  <c r="FA178" i="4"/>
  <c r="EZ178" i="4"/>
  <c r="EU178" i="4"/>
  <c r="ET178" i="4"/>
  <c r="EO178" i="4"/>
  <c r="EN178" i="4"/>
  <c r="EI178" i="4"/>
  <c r="EH178" i="4"/>
  <c r="EC178" i="4"/>
  <c r="EB178" i="4"/>
  <c r="DW178" i="4"/>
  <c r="DV178" i="4"/>
  <c r="CG178" i="4"/>
  <c r="CF178" i="4"/>
  <c r="DK178" i="4"/>
  <c r="DJ178" i="4"/>
  <c r="AK178" i="4"/>
  <c r="AJ178" i="4"/>
  <c r="Y178" i="4"/>
  <c r="X178" i="4"/>
  <c r="AE178" i="4"/>
  <c r="AD178" i="4"/>
  <c r="S178" i="4"/>
  <c r="R178" i="4"/>
  <c r="I178" i="4"/>
  <c r="H178" i="4"/>
  <c r="G178" i="4"/>
  <c r="F178" i="4"/>
  <c r="D178" i="4"/>
  <c r="C178" i="4"/>
  <c r="B178" i="4"/>
  <c r="E178" i="4"/>
  <c r="DQ177" i="4"/>
  <c r="DP177" i="4"/>
  <c r="FG177" i="4"/>
  <c r="FF177" i="4"/>
  <c r="FA177" i="4"/>
  <c r="EZ177" i="4"/>
  <c r="EU177" i="4"/>
  <c r="ET177" i="4"/>
  <c r="EO177" i="4"/>
  <c r="EN177" i="4"/>
  <c r="EI177" i="4"/>
  <c r="EH177" i="4"/>
  <c r="EC177" i="4"/>
  <c r="EB177" i="4"/>
  <c r="DW177" i="4"/>
  <c r="DV177" i="4"/>
  <c r="CG177" i="4"/>
  <c r="CF177" i="4"/>
  <c r="DK177" i="4"/>
  <c r="DJ177" i="4"/>
  <c r="AK177" i="4"/>
  <c r="AJ177" i="4"/>
  <c r="Y177" i="4"/>
  <c r="X177" i="4"/>
  <c r="AE177" i="4"/>
  <c r="AD177" i="4"/>
  <c r="S177" i="4"/>
  <c r="R177" i="4"/>
  <c r="I177" i="4"/>
  <c r="H177" i="4"/>
  <c r="G177" i="4"/>
  <c r="F177" i="4"/>
  <c r="D177" i="4"/>
  <c r="C177" i="4"/>
  <c r="B177" i="4"/>
  <c r="E177" i="4"/>
  <c r="DQ176" i="4"/>
  <c r="DP176" i="4"/>
  <c r="FG176" i="4"/>
  <c r="FF176" i="4"/>
  <c r="FA176" i="4"/>
  <c r="EZ176" i="4"/>
  <c r="EU176" i="4"/>
  <c r="ET176" i="4"/>
  <c r="EO176" i="4"/>
  <c r="EN176" i="4"/>
  <c r="EI176" i="4"/>
  <c r="EH176" i="4"/>
  <c r="EC176" i="4"/>
  <c r="EB176" i="4"/>
  <c r="DW176" i="4"/>
  <c r="DV176" i="4"/>
  <c r="CG176" i="4"/>
  <c r="CF176" i="4"/>
  <c r="DK176" i="4"/>
  <c r="DJ176" i="4"/>
  <c r="AK176" i="4"/>
  <c r="AJ176" i="4"/>
  <c r="Y176" i="4"/>
  <c r="X176" i="4"/>
  <c r="AE176" i="4"/>
  <c r="AD176" i="4"/>
  <c r="S176" i="4"/>
  <c r="R176" i="4"/>
  <c r="I176" i="4"/>
  <c r="H176" i="4"/>
  <c r="G176" i="4"/>
  <c r="F176" i="4"/>
  <c r="D176" i="4"/>
  <c r="C176" i="4"/>
  <c r="B176" i="4"/>
  <c r="E176" i="4"/>
  <c r="DQ175" i="4"/>
  <c r="DP175" i="4"/>
  <c r="FG175" i="4"/>
  <c r="FF175" i="4"/>
  <c r="FA175" i="4"/>
  <c r="EZ175" i="4"/>
  <c r="EU175" i="4"/>
  <c r="ET175" i="4"/>
  <c r="EO175" i="4"/>
  <c r="EN175" i="4"/>
  <c r="EI175" i="4"/>
  <c r="EH175" i="4"/>
  <c r="EC175" i="4"/>
  <c r="EB175" i="4"/>
  <c r="DW175" i="4"/>
  <c r="DV175" i="4"/>
  <c r="CG175" i="4"/>
  <c r="CF175" i="4"/>
  <c r="DK175" i="4"/>
  <c r="DJ175" i="4"/>
  <c r="AK175" i="4"/>
  <c r="AJ175" i="4"/>
  <c r="Y175" i="4"/>
  <c r="X175" i="4"/>
  <c r="AE175" i="4"/>
  <c r="AD175" i="4"/>
  <c r="S175" i="4"/>
  <c r="R175" i="4"/>
  <c r="I175" i="4"/>
  <c r="H175" i="4"/>
  <c r="G175" i="4"/>
  <c r="F175" i="4"/>
  <c r="D175" i="4"/>
  <c r="C175" i="4"/>
  <c r="B175" i="4"/>
  <c r="E175" i="4"/>
  <c r="DQ174" i="4"/>
  <c r="DP174" i="4"/>
  <c r="FG174" i="4"/>
  <c r="FF174" i="4"/>
  <c r="FA174" i="4"/>
  <c r="EZ174" i="4"/>
  <c r="EU174" i="4"/>
  <c r="ET174" i="4"/>
  <c r="EO174" i="4"/>
  <c r="EN174" i="4"/>
  <c r="EI174" i="4"/>
  <c r="EH174" i="4"/>
  <c r="EC174" i="4"/>
  <c r="EB174" i="4"/>
  <c r="DW174" i="4"/>
  <c r="DV174" i="4"/>
  <c r="CG174" i="4"/>
  <c r="CF174" i="4"/>
  <c r="DK174" i="4"/>
  <c r="DJ174" i="4"/>
  <c r="AK174" i="4"/>
  <c r="AJ174" i="4"/>
  <c r="Y174" i="4"/>
  <c r="X174" i="4"/>
  <c r="AE174" i="4"/>
  <c r="AD174" i="4"/>
  <c r="S174" i="4"/>
  <c r="R174" i="4"/>
  <c r="I174" i="4"/>
  <c r="H174" i="4"/>
  <c r="G174" i="4"/>
  <c r="F174" i="4"/>
  <c r="D174" i="4"/>
  <c r="C174" i="4"/>
  <c r="B174" i="4"/>
  <c r="E174" i="4"/>
  <c r="DQ173" i="4"/>
  <c r="DP173" i="4"/>
  <c r="FG173" i="4"/>
  <c r="FF173" i="4"/>
  <c r="FA173" i="4"/>
  <c r="EZ173" i="4"/>
  <c r="EU173" i="4"/>
  <c r="ET173" i="4"/>
  <c r="EO173" i="4"/>
  <c r="EN173" i="4"/>
  <c r="EI173" i="4"/>
  <c r="EH173" i="4"/>
  <c r="EC173" i="4"/>
  <c r="EB173" i="4"/>
  <c r="DW173" i="4"/>
  <c r="DV173" i="4"/>
  <c r="CG173" i="4"/>
  <c r="CF173" i="4"/>
  <c r="DK173" i="4"/>
  <c r="DJ173" i="4"/>
  <c r="AK173" i="4"/>
  <c r="AJ173" i="4"/>
  <c r="Y173" i="4"/>
  <c r="X173" i="4"/>
  <c r="AE173" i="4"/>
  <c r="AD173" i="4"/>
  <c r="S173" i="4"/>
  <c r="R173" i="4"/>
  <c r="I173" i="4"/>
  <c r="H173" i="4"/>
  <c r="G173" i="4"/>
  <c r="F173" i="4"/>
  <c r="D173" i="4"/>
  <c r="C173" i="4"/>
  <c r="B173" i="4"/>
  <c r="E173" i="4"/>
  <c r="DQ172" i="4"/>
  <c r="DP172" i="4"/>
  <c r="FG172" i="4"/>
  <c r="FF172" i="4"/>
  <c r="FA172" i="4"/>
  <c r="EZ172" i="4"/>
  <c r="EU172" i="4"/>
  <c r="ET172" i="4"/>
  <c r="EO172" i="4"/>
  <c r="EN172" i="4"/>
  <c r="EI172" i="4"/>
  <c r="EH172" i="4"/>
  <c r="EC172" i="4"/>
  <c r="EB172" i="4"/>
  <c r="DW172" i="4"/>
  <c r="DV172" i="4"/>
  <c r="CG172" i="4"/>
  <c r="CF172" i="4"/>
  <c r="DK172" i="4"/>
  <c r="DJ172" i="4"/>
  <c r="AK172" i="4"/>
  <c r="AJ172" i="4"/>
  <c r="Y172" i="4"/>
  <c r="X172" i="4"/>
  <c r="AE172" i="4"/>
  <c r="AD172" i="4"/>
  <c r="S172" i="4"/>
  <c r="R172" i="4"/>
  <c r="I172" i="4"/>
  <c r="H172" i="4"/>
  <c r="G172" i="4"/>
  <c r="F172" i="4"/>
  <c r="D172" i="4"/>
  <c r="C172" i="4"/>
  <c r="B172" i="4"/>
  <c r="E172" i="4"/>
  <c r="DQ171" i="4"/>
  <c r="DP171" i="4"/>
  <c r="FG171" i="4"/>
  <c r="FF171" i="4"/>
  <c r="FA171" i="4"/>
  <c r="EZ171" i="4"/>
  <c r="EU171" i="4"/>
  <c r="ET171" i="4"/>
  <c r="EO171" i="4"/>
  <c r="EN171" i="4"/>
  <c r="EI171" i="4"/>
  <c r="EH171" i="4"/>
  <c r="EC171" i="4"/>
  <c r="EB171" i="4"/>
  <c r="DW171" i="4"/>
  <c r="DV171" i="4"/>
  <c r="CG171" i="4"/>
  <c r="CF171" i="4"/>
  <c r="DK171" i="4"/>
  <c r="DJ171" i="4"/>
  <c r="AK171" i="4"/>
  <c r="AJ171" i="4"/>
  <c r="Y171" i="4"/>
  <c r="X171" i="4"/>
  <c r="AE171" i="4"/>
  <c r="AD171" i="4"/>
  <c r="S171" i="4"/>
  <c r="R171" i="4"/>
  <c r="I171" i="4"/>
  <c r="H171" i="4"/>
  <c r="G171" i="4"/>
  <c r="F171" i="4"/>
  <c r="D171" i="4"/>
  <c r="C171" i="4"/>
  <c r="B171" i="4"/>
  <c r="E171" i="4"/>
  <c r="DQ170" i="4"/>
  <c r="DP170" i="4"/>
  <c r="FG170" i="4"/>
  <c r="FF170" i="4"/>
  <c r="FA170" i="4"/>
  <c r="EZ170" i="4"/>
  <c r="EU170" i="4"/>
  <c r="ET170" i="4"/>
  <c r="EO170" i="4"/>
  <c r="EN170" i="4"/>
  <c r="EI170" i="4"/>
  <c r="EH170" i="4"/>
  <c r="EC170" i="4"/>
  <c r="EB170" i="4"/>
  <c r="DW170" i="4"/>
  <c r="DV170" i="4"/>
  <c r="CG170" i="4"/>
  <c r="CF170" i="4"/>
  <c r="DK170" i="4"/>
  <c r="DJ170" i="4"/>
  <c r="AK170" i="4"/>
  <c r="AJ170" i="4"/>
  <c r="Y170" i="4"/>
  <c r="X170" i="4"/>
  <c r="AE170" i="4"/>
  <c r="AD170" i="4"/>
  <c r="S170" i="4"/>
  <c r="R170" i="4"/>
  <c r="I170" i="4"/>
  <c r="H170" i="4"/>
  <c r="G170" i="4"/>
  <c r="F170" i="4"/>
  <c r="D170" i="4"/>
  <c r="C170" i="4"/>
  <c r="B170" i="4"/>
  <c r="E170" i="4"/>
  <c r="DQ169" i="4"/>
  <c r="DP169" i="4"/>
  <c r="FG169" i="4"/>
  <c r="FF169" i="4"/>
  <c r="FA169" i="4"/>
  <c r="EZ169" i="4"/>
  <c r="EU169" i="4"/>
  <c r="ET169" i="4"/>
  <c r="EO169" i="4"/>
  <c r="EN169" i="4"/>
  <c r="EI169" i="4"/>
  <c r="EH169" i="4"/>
  <c r="EC169" i="4"/>
  <c r="EB169" i="4"/>
  <c r="DW169" i="4"/>
  <c r="DV169" i="4"/>
  <c r="CG169" i="4"/>
  <c r="CF169" i="4"/>
  <c r="DK169" i="4"/>
  <c r="DJ169" i="4"/>
  <c r="AK169" i="4"/>
  <c r="AJ169" i="4"/>
  <c r="Y169" i="4"/>
  <c r="X169" i="4"/>
  <c r="AE169" i="4"/>
  <c r="AD169" i="4"/>
  <c r="S169" i="4"/>
  <c r="R169" i="4"/>
  <c r="I169" i="4"/>
  <c r="H169" i="4"/>
  <c r="G169" i="4"/>
  <c r="F169" i="4"/>
  <c r="D169" i="4"/>
  <c r="C169" i="4"/>
  <c r="B169" i="4"/>
  <c r="E169" i="4"/>
  <c r="DQ168" i="4"/>
  <c r="DP168" i="4"/>
  <c r="FG168" i="4"/>
  <c r="FF168" i="4"/>
  <c r="FA168" i="4"/>
  <c r="EZ168" i="4"/>
  <c r="EU168" i="4"/>
  <c r="ET168" i="4"/>
  <c r="EO168" i="4"/>
  <c r="EN168" i="4"/>
  <c r="EI168" i="4"/>
  <c r="EH168" i="4"/>
  <c r="EC168" i="4"/>
  <c r="EB168" i="4"/>
  <c r="DW168" i="4"/>
  <c r="DV168" i="4"/>
  <c r="CG168" i="4"/>
  <c r="CF168" i="4"/>
  <c r="DK168" i="4"/>
  <c r="DJ168" i="4"/>
  <c r="AK168" i="4"/>
  <c r="AJ168" i="4"/>
  <c r="Y168" i="4"/>
  <c r="X168" i="4"/>
  <c r="AE168" i="4"/>
  <c r="AD168" i="4"/>
  <c r="S168" i="4"/>
  <c r="R168" i="4"/>
  <c r="I168" i="4"/>
  <c r="H168" i="4"/>
  <c r="G168" i="4"/>
  <c r="F168" i="4"/>
  <c r="D168" i="4"/>
  <c r="C168" i="4"/>
  <c r="B168" i="4"/>
  <c r="E168" i="4"/>
  <c r="DQ167" i="4"/>
  <c r="DP167" i="4"/>
  <c r="FG167" i="4"/>
  <c r="FF167" i="4"/>
  <c r="FA167" i="4"/>
  <c r="EZ167" i="4"/>
  <c r="EU167" i="4"/>
  <c r="ET167" i="4"/>
  <c r="EO167" i="4"/>
  <c r="EN167" i="4"/>
  <c r="EI167" i="4"/>
  <c r="EH167" i="4"/>
  <c r="EC167" i="4"/>
  <c r="EB167" i="4"/>
  <c r="DW167" i="4"/>
  <c r="DV167" i="4"/>
  <c r="CG167" i="4"/>
  <c r="CF167" i="4"/>
  <c r="DK167" i="4"/>
  <c r="DJ167" i="4"/>
  <c r="AK167" i="4"/>
  <c r="AJ167" i="4"/>
  <c r="Y167" i="4"/>
  <c r="X167" i="4"/>
  <c r="AE167" i="4"/>
  <c r="AD167" i="4"/>
  <c r="S167" i="4"/>
  <c r="R167" i="4"/>
  <c r="I167" i="4"/>
  <c r="H167" i="4"/>
  <c r="G167" i="4"/>
  <c r="F167" i="4"/>
  <c r="D167" i="4"/>
  <c r="C167" i="4"/>
  <c r="B167" i="4"/>
  <c r="E167" i="4"/>
  <c r="DQ166" i="4"/>
  <c r="DP166" i="4"/>
  <c r="FG166" i="4"/>
  <c r="FF166" i="4"/>
  <c r="FA166" i="4"/>
  <c r="EZ166" i="4"/>
  <c r="EU166" i="4"/>
  <c r="ET166" i="4"/>
  <c r="EO166" i="4"/>
  <c r="EN166" i="4"/>
  <c r="EI166" i="4"/>
  <c r="EH166" i="4"/>
  <c r="EC166" i="4"/>
  <c r="EB166" i="4"/>
  <c r="DW166" i="4"/>
  <c r="DV166" i="4"/>
  <c r="CG166" i="4"/>
  <c r="CF166" i="4"/>
  <c r="DK166" i="4"/>
  <c r="DJ166" i="4"/>
  <c r="AK166" i="4"/>
  <c r="AJ166" i="4"/>
  <c r="Y166" i="4"/>
  <c r="X166" i="4"/>
  <c r="AE166" i="4"/>
  <c r="AD166" i="4"/>
  <c r="S166" i="4"/>
  <c r="R166" i="4"/>
  <c r="I166" i="4"/>
  <c r="H166" i="4"/>
  <c r="G166" i="4"/>
  <c r="F166" i="4"/>
  <c r="D166" i="4"/>
  <c r="C166" i="4"/>
  <c r="B166" i="4"/>
  <c r="E166" i="4"/>
  <c r="DQ165" i="4"/>
  <c r="DP165" i="4"/>
  <c r="FG165" i="4"/>
  <c r="FF165" i="4"/>
  <c r="FA165" i="4"/>
  <c r="EZ165" i="4"/>
  <c r="EU165" i="4"/>
  <c r="ET165" i="4"/>
  <c r="EO165" i="4"/>
  <c r="EN165" i="4"/>
  <c r="EI165" i="4"/>
  <c r="EH165" i="4"/>
  <c r="EC165" i="4"/>
  <c r="EB165" i="4"/>
  <c r="DW165" i="4"/>
  <c r="DV165" i="4"/>
  <c r="CG165" i="4"/>
  <c r="CF165" i="4"/>
  <c r="DK165" i="4"/>
  <c r="DJ165" i="4"/>
  <c r="AK165" i="4"/>
  <c r="AJ165" i="4"/>
  <c r="Y165" i="4"/>
  <c r="X165" i="4"/>
  <c r="AE165" i="4"/>
  <c r="AD165" i="4"/>
  <c r="S165" i="4"/>
  <c r="R165" i="4"/>
  <c r="I165" i="4"/>
  <c r="H165" i="4"/>
  <c r="G165" i="4"/>
  <c r="F165" i="4"/>
  <c r="D165" i="4"/>
  <c r="C165" i="4"/>
  <c r="B165" i="4"/>
  <c r="E165" i="4"/>
  <c r="DQ164" i="4"/>
  <c r="DP164" i="4"/>
  <c r="FG164" i="4"/>
  <c r="FF164" i="4"/>
  <c r="FA164" i="4"/>
  <c r="EZ164" i="4"/>
  <c r="EU164" i="4"/>
  <c r="ET164" i="4"/>
  <c r="EO164" i="4"/>
  <c r="EN164" i="4"/>
  <c r="EI164" i="4"/>
  <c r="EH164" i="4"/>
  <c r="EC164" i="4"/>
  <c r="EB164" i="4"/>
  <c r="DW164" i="4"/>
  <c r="DV164" i="4"/>
  <c r="CG164" i="4"/>
  <c r="CF164" i="4"/>
  <c r="DK164" i="4"/>
  <c r="DJ164" i="4"/>
  <c r="AK164" i="4"/>
  <c r="AJ164" i="4"/>
  <c r="Y164" i="4"/>
  <c r="X164" i="4"/>
  <c r="AE164" i="4"/>
  <c r="AD164" i="4"/>
  <c r="S164" i="4"/>
  <c r="R164" i="4"/>
  <c r="I164" i="4"/>
  <c r="H164" i="4"/>
  <c r="G164" i="4"/>
  <c r="F164" i="4"/>
  <c r="D164" i="4"/>
  <c r="C164" i="4"/>
  <c r="B164" i="4"/>
  <c r="E164" i="4"/>
  <c r="DQ163" i="4"/>
  <c r="DP163" i="4"/>
  <c r="FG163" i="4"/>
  <c r="FF163" i="4"/>
  <c r="FA163" i="4"/>
  <c r="EZ163" i="4"/>
  <c r="EU163" i="4"/>
  <c r="ET163" i="4"/>
  <c r="EO163" i="4"/>
  <c r="EN163" i="4"/>
  <c r="EI163" i="4"/>
  <c r="EH163" i="4"/>
  <c r="EC163" i="4"/>
  <c r="EB163" i="4"/>
  <c r="DW163" i="4"/>
  <c r="DV163" i="4"/>
  <c r="CG163" i="4"/>
  <c r="CF163" i="4"/>
  <c r="DK163" i="4"/>
  <c r="DJ163" i="4"/>
  <c r="AK163" i="4"/>
  <c r="AJ163" i="4"/>
  <c r="Y163" i="4"/>
  <c r="X163" i="4"/>
  <c r="AE163" i="4"/>
  <c r="AD163" i="4"/>
  <c r="S163" i="4"/>
  <c r="R163" i="4"/>
  <c r="I163" i="4"/>
  <c r="H163" i="4"/>
  <c r="G163" i="4"/>
  <c r="F163" i="4"/>
  <c r="D163" i="4"/>
  <c r="C163" i="4"/>
  <c r="B163" i="4"/>
  <c r="E163" i="4"/>
  <c r="DQ162" i="4"/>
  <c r="DP162" i="4"/>
  <c r="FG162" i="4"/>
  <c r="FF162" i="4"/>
  <c r="FA162" i="4"/>
  <c r="EZ162" i="4"/>
  <c r="EU162" i="4"/>
  <c r="ET162" i="4"/>
  <c r="EO162" i="4"/>
  <c r="EN162" i="4"/>
  <c r="EI162" i="4"/>
  <c r="EH162" i="4"/>
  <c r="EC162" i="4"/>
  <c r="EB162" i="4"/>
  <c r="DW162" i="4"/>
  <c r="DV162" i="4"/>
  <c r="CG162" i="4"/>
  <c r="CF162" i="4"/>
  <c r="DK162" i="4"/>
  <c r="DJ162" i="4"/>
  <c r="AK162" i="4"/>
  <c r="AJ162" i="4"/>
  <c r="Y162" i="4"/>
  <c r="X162" i="4"/>
  <c r="AE162" i="4"/>
  <c r="AD162" i="4"/>
  <c r="S162" i="4"/>
  <c r="R162" i="4"/>
  <c r="I162" i="4"/>
  <c r="H162" i="4"/>
  <c r="G162" i="4"/>
  <c r="F162" i="4"/>
  <c r="D162" i="4"/>
  <c r="C162" i="4"/>
  <c r="B162" i="4"/>
  <c r="E162" i="4"/>
  <c r="DQ161" i="4"/>
  <c r="DP161" i="4"/>
  <c r="FG161" i="4"/>
  <c r="FF161" i="4"/>
  <c r="FA161" i="4"/>
  <c r="EZ161" i="4"/>
  <c r="EU161" i="4"/>
  <c r="ET161" i="4"/>
  <c r="EO161" i="4"/>
  <c r="EN161" i="4"/>
  <c r="EI161" i="4"/>
  <c r="EH161" i="4"/>
  <c r="EC161" i="4"/>
  <c r="EB161" i="4"/>
  <c r="DW161" i="4"/>
  <c r="DV161" i="4"/>
  <c r="CG161" i="4"/>
  <c r="CF161" i="4"/>
  <c r="DK161" i="4"/>
  <c r="DJ161" i="4"/>
  <c r="AK161" i="4"/>
  <c r="AJ161" i="4"/>
  <c r="Y161" i="4"/>
  <c r="X161" i="4"/>
  <c r="AE161" i="4"/>
  <c r="AD161" i="4"/>
  <c r="S161" i="4"/>
  <c r="R161" i="4"/>
  <c r="I161" i="4"/>
  <c r="H161" i="4"/>
  <c r="G161" i="4"/>
  <c r="F161" i="4"/>
  <c r="D161" i="4"/>
  <c r="C161" i="4"/>
  <c r="B161" i="4"/>
  <c r="E161" i="4"/>
  <c r="DQ160" i="4"/>
  <c r="DP160" i="4"/>
  <c r="FG160" i="4"/>
  <c r="FF160" i="4"/>
  <c r="FA160" i="4"/>
  <c r="EZ160" i="4"/>
  <c r="EU160" i="4"/>
  <c r="ET160" i="4"/>
  <c r="EO160" i="4"/>
  <c r="EN160" i="4"/>
  <c r="EI160" i="4"/>
  <c r="EH160" i="4"/>
  <c r="EC160" i="4"/>
  <c r="EB160" i="4"/>
  <c r="DW160" i="4"/>
  <c r="DV160" i="4"/>
  <c r="CG160" i="4"/>
  <c r="CF160" i="4"/>
  <c r="DK160" i="4"/>
  <c r="DJ160" i="4"/>
  <c r="AK160" i="4"/>
  <c r="AJ160" i="4"/>
  <c r="Y160" i="4"/>
  <c r="X160" i="4"/>
  <c r="AE160" i="4"/>
  <c r="AD160" i="4"/>
  <c r="S160" i="4"/>
  <c r="R160" i="4"/>
  <c r="I160" i="4"/>
  <c r="H160" i="4"/>
  <c r="G160" i="4"/>
  <c r="F160" i="4"/>
  <c r="D160" i="4"/>
  <c r="C160" i="4"/>
  <c r="B160" i="4"/>
  <c r="E160" i="4"/>
  <c r="DQ159" i="4"/>
  <c r="DP159" i="4"/>
  <c r="FG159" i="4"/>
  <c r="FF159" i="4"/>
  <c r="FA159" i="4"/>
  <c r="EZ159" i="4"/>
  <c r="EU159" i="4"/>
  <c r="ET159" i="4"/>
  <c r="EO159" i="4"/>
  <c r="EN159" i="4"/>
  <c r="EI159" i="4"/>
  <c r="EH159" i="4"/>
  <c r="EC159" i="4"/>
  <c r="EB159" i="4"/>
  <c r="DW159" i="4"/>
  <c r="DV159" i="4"/>
  <c r="CG159" i="4"/>
  <c r="CF159" i="4"/>
  <c r="DK159" i="4"/>
  <c r="DJ159" i="4"/>
  <c r="AK159" i="4"/>
  <c r="AJ159" i="4"/>
  <c r="Y159" i="4"/>
  <c r="X159" i="4"/>
  <c r="AE159" i="4"/>
  <c r="AD159" i="4"/>
  <c r="S159" i="4"/>
  <c r="R159" i="4"/>
  <c r="I159" i="4"/>
  <c r="H159" i="4"/>
  <c r="G159" i="4"/>
  <c r="F159" i="4"/>
  <c r="D159" i="4"/>
  <c r="C159" i="4"/>
  <c r="B159" i="4"/>
  <c r="E159" i="4"/>
  <c r="DQ158" i="4"/>
  <c r="DP158" i="4"/>
  <c r="FG158" i="4"/>
  <c r="FF158" i="4"/>
  <c r="FA158" i="4"/>
  <c r="EZ158" i="4"/>
  <c r="EU158" i="4"/>
  <c r="ET158" i="4"/>
  <c r="EO158" i="4"/>
  <c r="EN158" i="4"/>
  <c r="EI158" i="4"/>
  <c r="EH158" i="4"/>
  <c r="EC158" i="4"/>
  <c r="EB158" i="4"/>
  <c r="DW158" i="4"/>
  <c r="DV158" i="4"/>
  <c r="CG158" i="4"/>
  <c r="CF158" i="4"/>
  <c r="DK158" i="4"/>
  <c r="DJ158" i="4"/>
  <c r="AK158" i="4"/>
  <c r="AJ158" i="4"/>
  <c r="Y158" i="4"/>
  <c r="X158" i="4"/>
  <c r="AE158" i="4"/>
  <c r="AD158" i="4"/>
  <c r="S158" i="4"/>
  <c r="R158" i="4"/>
  <c r="I158" i="4"/>
  <c r="H158" i="4"/>
  <c r="G158" i="4"/>
  <c r="F158" i="4"/>
  <c r="D158" i="4"/>
  <c r="C158" i="4"/>
  <c r="B158" i="4"/>
  <c r="E158" i="4"/>
  <c r="DQ157" i="4"/>
  <c r="DP157" i="4"/>
  <c r="FG157" i="4"/>
  <c r="FF157" i="4"/>
  <c r="FA157" i="4"/>
  <c r="EZ157" i="4"/>
  <c r="EU157" i="4"/>
  <c r="ET157" i="4"/>
  <c r="EO157" i="4"/>
  <c r="EN157" i="4"/>
  <c r="EI157" i="4"/>
  <c r="EH157" i="4"/>
  <c r="EC157" i="4"/>
  <c r="EB157" i="4"/>
  <c r="DW157" i="4"/>
  <c r="DV157" i="4"/>
  <c r="CG157" i="4"/>
  <c r="CF157" i="4"/>
  <c r="DK157" i="4"/>
  <c r="DJ157" i="4"/>
  <c r="AK157" i="4"/>
  <c r="AJ157" i="4"/>
  <c r="Y157" i="4"/>
  <c r="X157" i="4"/>
  <c r="AE157" i="4"/>
  <c r="AD157" i="4"/>
  <c r="S157" i="4"/>
  <c r="R157" i="4"/>
  <c r="I157" i="4"/>
  <c r="H157" i="4"/>
  <c r="G157" i="4"/>
  <c r="F157" i="4"/>
  <c r="D157" i="4"/>
  <c r="C157" i="4"/>
  <c r="B157" i="4"/>
  <c r="E157" i="4"/>
  <c r="DQ156" i="4"/>
  <c r="DP156" i="4"/>
  <c r="FG156" i="4"/>
  <c r="FF156" i="4"/>
  <c r="FA156" i="4"/>
  <c r="EZ156" i="4"/>
  <c r="EU156" i="4"/>
  <c r="ET156" i="4"/>
  <c r="EO156" i="4"/>
  <c r="EN156" i="4"/>
  <c r="EI156" i="4"/>
  <c r="EH156" i="4"/>
  <c r="EC156" i="4"/>
  <c r="EB156" i="4"/>
  <c r="DW156" i="4"/>
  <c r="DV156" i="4"/>
  <c r="CG156" i="4"/>
  <c r="CF156" i="4"/>
  <c r="DK156" i="4"/>
  <c r="DJ156" i="4"/>
  <c r="AK156" i="4"/>
  <c r="AJ156" i="4"/>
  <c r="Y156" i="4"/>
  <c r="X156" i="4"/>
  <c r="AE156" i="4"/>
  <c r="AD156" i="4"/>
  <c r="S156" i="4"/>
  <c r="R156" i="4"/>
  <c r="I156" i="4"/>
  <c r="H156" i="4"/>
  <c r="G156" i="4"/>
  <c r="F156" i="4"/>
  <c r="D156" i="4"/>
  <c r="C156" i="4"/>
  <c r="B156" i="4"/>
  <c r="E156" i="4"/>
  <c r="DQ155" i="4"/>
  <c r="DP155" i="4"/>
  <c r="FG155" i="4"/>
  <c r="FF155" i="4"/>
  <c r="FA155" i="4"/>
  <c r="EZ155" i="4"/>
  <c r="EU155" i="4"/>
  <c r="ET155" i="4"/>
  <c r="EO155" i="4"/>
  <c r="EN155" i="4"/>
  <c r="EI155" i="4"/>
  <c r="EH155" i="4"/>
  <c r="EC155" i="4"/>
  <c r="EB155" i="4"/>
  <c r="DW155" i="4"/>
  <c r="DV155" i="4"/>
  <c r="CG155" i="4"/>
  <c r="CF155" i="4"/>
  <c r="DK155" i="4"/>
  <c r="DJ155" i="4"/>
  <c r="AK155" i="4"/>
  <c r="AJ155" i="4"/>
  <c r="Y155" i="4"/>
  <c r="X155" i="4"/>
  <c r="AE155" i="4"/>
  <c r="AD155" i="4"/>
  <c r="S155" i="4"/>
  <c r="R155" i="4"/>
  <c r="I155" i="4"/>
  <c r="H155" i="4"/>
  <c r="G155" i="4"/>
  <c r="F155" i="4"/>
  <c r="D155" i="4"/>
  <c r="C155" i="4"/>
  <c r="B155" i="4"/>
  <c r="E155" i="4"/>
  <c r="DQ154" i="4"/>
  <c r="DP154" i="4"/>
  <c r="FG154" i="4"/>
  <c r="FF154" i="4"/>
  <c r="FA154" i="4"/>
  <c r="EZ154" i="4"/>
  <c r="EU154" i="4"/>
  <c r="ET154" i="4"/>
  <c r="EO154" i="4"/>
  <c r="EN154" i="4"/>
  <c r="EI154" i="4"/>
  <c r="EH154" i="4"/>
  <c r="EC154" i="4"/>
  <c r="EB154" i="4"/>
  <c r="DW154" i="4"/>
  <c r="DV154" i="4"/>
  <c r="CG154" i="4"/>
  <c r="CF154" i="4"/>
  <c r="DK154" i="4"/>
  <c r="DJ154" i="4"/>
  <c r="AK154" i="4"/>
  <c r="AJ154" i="4"/>
  <c r="Y154" i="4"/>
  <c r="X154" i="4"/>
  <c r="AE154" i="4"/>
  <c r="AD154" i="4"/>
  <c r="S154" i="4"/>
  <c r="R154" i="4"/>
  <c r="I154" i="4"/>
  <c r="H154" i="4"/>
  <c r="G154" i="4"/>
  <c r="F154" i="4"/>
  <c r="D154" i="4"/>
  <c r="C154" i="4"/>
  <c r="B154" i="4"/>
  <c r="E154" i="4"/>
  <c r="DQ153" i="4"/>
  <c r="DP153" i="4"/>
  <c r="FG153" i="4"/>
  <c r="FF153" i="4"/>
  <c r="FA153" i="4"/>
  <c r="EZ153" i="4"/>
  <c r="EU153" i="4"/>
  <c r="ET153" i="4"/>
  <c r="EO153" i="4"/>
  <c r="EN153" i="4"/>
  <c r="EI153" i="4"/>
  <c r="EH153" i="4"/>
  <c r="EC153" i="4"/>
  <c r="EB153" i="4"/>
  <c r="DW153" i="4"/>
  <c r="DV153" i="4"/>
  <c r="CG153" i="4"/>
  <c r="CF153" i="4"/>
  <c r="DK153" i="4"/>
  <c r="DJ153" i="4"/>
  <c r="AK153" i="4"/>
  <c r="AJ153" i="4"/>
  <c r="Y153" i="4"/>
  <c r="X153" i="4"/>
  <c r="AE153" i="4"/>
  <c r="AD153" i="4"/>
  <c r="S153" i="4"/>
  <c r="R153" i="4"/>
  <c r="I153" i="4"/>
  <c r="H153" i="4"/>
  <c r="G153" i="4"/>
  <c r="F153" i="4"/>
  <c r="D153" i="4"/>
  <c r="C153" i="4"/>
  <c r="B153" i="4"/>
  <c r="E153" i="4"/>
  <c r="DQ152" i="4"/>
  <c r="DP152" i="4"/>
  <c r="FG152" i="4"/>
  <c r="FF152" i="4"/>
  <c r="FA152" i="4"/>
  <c r="EZ152" i="4"/>
  <c r="EU152" i="4"/>
  <c r="ET152" i="4"/>
  <c r="EO152" i="4"/>
  <c r="EN152" i="4"/>
  <c r="EI152" i="4"/>
  <c r="EH152" i="4"/>
  <c r="EC152" i="4"/>
  <c r="EB152" i="4"/>
  <c r="DW152" i="4"/>
  <c r="DV152" i="4"/>
  <c r="CG152" i="4"/>
  <c r="CF152" i="4"/>
  <c r="DK152" i="4"/>
  <c r="DJ152" i="4"/>
  <c r="AK152" i="4"/>
  <c r="AJ152" i="4"/>
  <c r="Y152" i="4"/>
  <c r="X152" i="4"/>
  <c r="AE152" i="4"/>
  <c r="AD152" i="4"/>
  <c r="S152" i="4"/>
  <c r="R152" i="4"/>
  <c r="I152" i="4"/>
  <c r="H152" i="4"/>
  <c r="G152" i="4"/>
  <c r="F152" i="4"/>
  <c r="D152" i="4"/>
  <c r="C152" i="4"/>
  <c r="B152" i="4"/>
  <c r="E152" i="4"/>
  <c r="DQ151" i="4"/>
  <c r="DP151" i="4"/>
  <c r="FG151" i="4"/>
  <c r="FF151" i="4"/>
  <c r="FA151" i="4"/>
  <c r="EZ151" i="4"/>
  <c r="EU151" i="4"/>
  <c r="ET151" i="4"/>
  <c r="EO151" i="4"/>
  <c r="EN151" i="4"/>
  <c r="EI151" i="4"/>
  <c r="EH151" i="4"/>
  <c r="EC151" i="4"/>
  <c r="EB151" i="4"/>
  <c r="DW151" i="4"/>
  <c r="DV151" i="4"/>
  <c r="CG151" i="4"/>
  <c r="CF151" i="4"/>
  <c r="DK151" i="4"/>
  <c r="DJ151" i="4"/>
  <c r="AK151" i="4"/>
  <c r="AJ151" i="4"/>
  <c r="Y151" i="4"/>
  <c r="X151" i="4"/>
  <c r="AE151" i="4"/>
  <c r="AD151" i="4"/>
  <c r="S151" i="4"/>
  <c r="R151" i="4"/>
  <c r="I151" i="4"/>
  <c r="H151" i="4"/>
  <c r="G151" i="4"/>
  <c r="F151" i="4"/>
  <c r="D151" i="4"/>
  <c r="C151" i="4"/>
  <c r="B151" i="4"/>
  <c r="E151" i="4"/>
  <c r="DQ150" i="4"/>
  <c r="DP150" i="4"/>
  <c r="FG150" i="4"/>
  <c r="FF150" i="4"/>
  <c r="FA150" i="4"/>
  <c r="EZ150" i="4"/>
  <c r="EU150" i="4"/>
  <c r="ET150" i="4"/>
  <c r="EO150" i="4"/>
  <c r="EN150" i="4"/>
  <c r="EI150" i="4"/>
  <c r="EH150" i="4"/>
  <c r="EC150" i="4"/>
  <c r="EB150" i="4"/>
  <c r="DW150" i="4"/>
  <c r="DV150" i="4"/>
  <c r="CG150" i="4"/>
  <c r="CF150" i="4"/>
  <c r="DK150" i="4"/>
  <c r="DJ150" i="4"/>
  <c r="AK150" i="4"/>
  <c r="AJ150" i="4"/>
  <c r="Y150" i="4"/>
  <c r="X150" i="4"/>
  <c r="AE150" i="4"/>
  <c r="AD150" i="4"/>
  <c r="S150" i="4"/>
  <c r="R150" i="4"/>
  <c r="I150" i="4"/>
  <c r="H150" i="4"/>
  <c r="G150" i="4"/>
  <c r="F150" i="4"/>
  <c r="D150" i="4"/>
  <c r="C150" i="4"/>
  <c r="B150" i="4"/>
  <c r="E150" i="4"/>
  <c r="DQ149" i="4"/>
  <c r="DP149" i="4"/>
  <c r="FG149" i="4"/>
  <c r="FF149" i="4"/>
  <c r="FA149" i="4"/>
  <c r="EZ149" i="4"/>
  <c r="EU149" i="4"/>
  <c r="ET149" i="4"/>
  <c r="EO149" i="4"/>
  <c r="EN149" i="4"/>
  <c r="EI149" i="4"/>
  <c r="EH149" i="4"/>
  <c r="EC149" i="4"/>
  <c r="EB149" i="4"/>
  <c r="DW149" i="4"/>
  <c r="DV149" i="4"/>
  <c r="CG149" i="4"/>
  <c r="CF149" i="4"/>
  <c r="DK149" i="4"/>
  <c r="DJ149" i="4"/>
  <c r="AK149" i="4"/>
  <c r="AJ149" i="4"/>
  <c r="Y149" i="4"/>
  <c r="X149" i="4"/>
  <c r="AE149" i="4"/>
  <c r="AD149" i="4"/>
  <c r="S149" i="4"/>
  <c r="R149" i="4"/>
  <c r="I149" i="4"/>
  <c r="H149" i="4"/>
  <c r="G149" i="4"/>
  <c r="F149" i="4"/>
  <c r="D149" i="4"/>
  <c r="C149" i="4"/>
  <c r="B149" i="4"/>
  <c r="E149" i="4"/>
  <c r="DQ148" i="4"/>
  <c r="DP148" i="4"/>
  <c r="FG148" i="4"/>
  <c r="FF148" i="4"/>
  <c r="FA148" i="4"/>
  <c r="EZ148" i="4"/>
  <c r="EU148" i="4"/>
  <c r="ET148" i="4"/>
  <c r="EO148" i="4"/>
  <c r="EN148" i="4"/>
  <c r="EI148" i="4"/>
  <c r="EH148" i="4"/>
  <c r="EC148" i="4"/>
  <c r="EB148" i="4"/>
  <c r="DW148" i="4"/>
  <c r="DV148" i="4"/>
  <c r="CG148" i="4"/>
  <c r="CF148" i="4"/>
  <c r="DK148" i="4"/>
  <c r="DJ148" i="4"/>
  <c r="AK148" i="4"/>
  <c r="AJ148" i="4"/>
  <c r="Y148" i="4"/>
  <c r="X148" i="4"/>
  <c r="AE148" i="4"/>
  <c r="AD148" i="4"/>
  <c r="S148" i="4"/>
  <c r="R148" i="4"/>
  <c r="I148" i="4"/>
  <c r="H148" i="4"/>
  <c r="G148" i="4"/>
  <c r="F148" i="4"/>
  <c r="D148" i="4"/>
  <c r="C148" i="4"/>
  <c r="B148" i="4"/>
  <c r="E148" i="4"/>
  <c r="DQ147" i="4"/>
  <c r="DP147" i="4"/>
  <c r="FG147" i="4"/>
  <c r="FF147" i="4"/>
  <c r="FA147" i="4"/>
  <c r="EZ147" i="4"/>
  <c r="EU147" i="4"/>
  <c r="ET147" i="4"/>
  <c r="EO147" i="4"/>
  <c r="EN147" i="4"/>
  <c r="EI147" i="4"/>
  <c r="EH147" i="4"/>
  <c r="EC147" i="4"/>
  <c r="EB147" i="4"/>
  <c r="DW147" i="4"/>
  <c r="DV147" i="4"/>
  <c r="CG147" i="4"/>
  <c r="CF147" i="4"/>
  <c r="DK147" i="4"/>
  <c r="DJ147" i="4"/>
  <c r="AK147" i="4"/>
  <c r="AJ147" i="4"/>
  <c r="Y147" i="4"/>
  <c r="X147" i="4"/>
  <c r="AE147" i="4"/>
  <c r="AD147" i="4"/>
  <c r="S147" i="4"/>
  <c r="R147" i="4"/>
  <c r="I147" i="4"/>
  <c r="H147" i="4"/>
  <c r="G147" i="4"/>
  <c r="F147" i="4"/>
  <c r="D147" i="4"/>
  <c r="C147" i="4"/>
  <c r="B147" i="4"/>
  <c r="E147" i="4"/>
  <c r="DQ146" i="4"/>
  <c r="DP146" i="4"/>
  <c r="FG146" i="4"/>
  <c r="FF146" i="4"/>
  <c r="FA146" i="4"/>
  <c r="EZ146" i="4"/>
  <c r="EU146" i="4"/>
  <c r="ET146" i="4"/>
  <c r="EO146" i="4"/>
  <c r="EN146" i="4"/>
  <c r="EI146" i="4"/>
  <c r="EH146" i="4"/>
  <c r="EC146" i="4"/>
  <c r="EB146" i="4"/>
  <c r="DW146" i="4"/>
  <c r="DV146" i="4"/>
  <c r="CG146" i="4"/>
  <c r="CF146" i="4"/>
  <c r="DK146" i="4"/>
  <c r="DJ146" i="4"/>
  <c r="AK146" i="4"/>
  <c r="AJ146" i="4"/>
  <c r="Y146" i="4"/>
  <c r="X146" i="4"/>
  <c r="AE146" i="4"/>
  <c r="AD146" i="4"/>
  <c r="S146" i="4"/>
  <c r="R146" i="4"/>
  <c r="I146" i="4"/>
  <c r="H146" i="4"/>
  <c r="G146" i="4"/>
  <c r="F146" i="4"/>
  <c r="D146" i="4"/>
  <c r="C146" i="4"/>
  <c r="B146" i="4"/>
  <c r="E146" i="4"/>
  <c r="DQ145" i="4"/>
  <c r="DP145" i="4"/>
  <c r="FG145" i="4"/>
  <c r="FF145" i="4"/>
  <c r="FA145" i="4"/>
  <c r="EZ145" i="4"/>
  <c r="EU145" i="4"/>
  <c r="ET145" i="4"/>
  <c r="EO145" i="4"/>
  <c r="EN145" i="4"/>
  <c r="EI145" i="4"/>
  <c r="EH145" i="4"/>
  <c r="EC145" i="4"/>
  <c r="EB145" i="4"/>
  <c r="DW145" i="4"/>
  <c r="DV145" i="4"/>
  <c r="CG145" i="4"/>
  <c r="CF145" i="4"/>
  <c r="DK145" i="4"/>
  <c r="DJ145" i="4"/>
  <c r="AK145" i="4"/>
  <c r="AJ145" i="4"/>
  <c r="Y145" i="4"/>
  <c r="X145" i="4"/>
  <c r="AE145" i="4"/>
  <c r="AD145" i="4"/>
  <c r="S145" i="4"/>
  <c r="R145" i="4"/>
  <c r="I145" i="4"/>
  <c r="H145" i="4"/>
  <c r="G145" i="4"/>
  <c r="F145" i="4"/>
  <c r="D145" i="4"/>
  <c r="C145" i="4"/>
  <c r="B145" i="4"/>
  <c r="E145" i="4"/>
  <c r="DQ144" i="4"/>
  <c r="DP144" i="4"/>
  <c r="FG144" i="4"/>
  <c r="FF144" i="4"/>
  <c r="FA144" i="4"/>
  <c r="EZ144" i="4"/>
  <c r="EU144" i="4"/>
  <c r="ET144" i="4"/>
  <c r="EO144" i="4"/>
  <c r="EN144" i="4"/>
  <c r="EI144" i="4"/>
  <c r="EH144" i="4"/>
  <c r="EC144" i="4"/>
  <c r="EB144" i="4"/>
  <c r="DW144" i="4"/>
  <c r="DV144" i="4"/>
  <c r="CG144" i="4"/>
  <c r="CF144" i="4"/>
  <c r="DK144" i="4"/>
  <c r="DJ144" i="4"/>
  <c r="AK144" i="4"/>
  <c r="AJ144" i="4"/>
  <c r="Y144" i="4"/>
  <c r="X144" i="4"/>
  <c r="AE144" i="4"/>
  <c r="AD144" i="4"/>
  <c r="S144" i="4"/>
  <c r="R144" i="4"/>
  <c r="I144" i="4"/>
  <c r="H144" i="4"/>
  <c r="G144" i="4"/>
  <c r="F144" i="4"/>
  <c r="D144" i="4"/>
  <c r="C144" i="4"/>
  <c r="B144" i="4"/>
  <c r="E144" i="4"/>
  <c r="DQ143" i="4"/>
  <c r="DP143" i="4"/>
  <c r="FG143" i="4"/>
  <c r="FF143" i="4"/>
  <c r="FA143" i="4"/>
  <c r="EZ143" i="4"/>
  <c r="EU143" i="4"/>
  <c r="ET143" i="4"/>
  <c r="EO143" i="4"/>
  <c r="EN143" i="4"/>
  <c r="EI143" i="4"/>
  <c r="EH143" i="4"/>
  <c r="EC143" i="4"/>
  <c r="EB143" i="4"/>
  <c r="DW143" i="4"/>
  <c r="DV143" i="4"/>
  <c r="CG143" i="4"/>
  <c r="CF143" i="4"/>
  <c r="DK143" i="4"/>
  <c r="DJ143" i="4"/>
  <c r="AK143" i="4"/>
  <c r="AJ143" i="4"/>
  <c r="Y143" i="4"/>
  <c r="X143" i="4"/>
  <c r="AE143" i="4"/>
  <c r="AD143" i="4"/>
  <c r="S143" i="4"/>
  <c r="R143" i="4"/>
  <c r="I143" i="4"/>
  <c r="H143" i="4"/>
  <c r="G143" i="4"/>
  <c r="F143" i="4"/>
  <c r="D143" i="4"/>
  <c r="C143" i="4"/>
  <c r="B143" i="4"/>
  <c r="E143" i="4"/>
  <c r="DQ142" i="4"/>
  <c r="DP142" i="4"/>
  <c r="FG142" i="4"/>
  <c r="FF142" i="4"/>
  <c r="FA142" i="4"/>
  <c r="EZ142" i="4"/>
  <c r="EU142" i="4"/>
  <c r="ET142" i="4"/>
  <c r="EO142" i="4"/>
  <c r="EN142" i="4"/>
  <c r="EI142" i="4"/>
  <c r="EH142" i="4"/>
  <c r="EC142" i="4"/>
  <c r="EB142" i="4"/>
  <c r="DW142" i="4"/>
  <c r="DV142" i="4"/>
  <c r="CG142" i="4"/>
  <c r="CF142" i="4"/>
  <c r="DK142" i="4"/>
  <c r="DJ142" i="4"/>
  <c r="AK142" i="4"/>
  <c r="AJ142" i="4"/>
  <c r="Y142" i="4"/>
  <c r="X142" i="4"/>
  <c r="AE142" i="4"/>
  <c r="AD142" i="4"/>
  <c r="S142" i="4"/>
  <c r="R142" i="4"/>
  <c r="I142" i="4"/>
  <c r="H142" i="4"/>
  <c r="G142" i="4"/>
  <c r="F142" i="4"/>
  <c r="D142" i="4"/>
  <c r="C142" i="4"/>
  <c r="B142" i="4"/>
  <c r="E142" i="4"/>
  <c r="DQ141" i="4"/>
  <c r="DP141" i="4"/>
  <c r="FG141" i="4"/>
  <c r="FF141" i="4"/>
  <c r="FA141" i="4"/>
  <c r="EZ141" i="4"/>
  <c r="EU141" i="4"/>
  <c r="ET141" i="4"/>
  <c r="EO141" i="4"/>
  <c r="EN141" i="4"/>
  <c r="EI141" i="4"/>
  <c r="EH141" i="4"/>
  <c r="EC141" i="4"/>
  <c r="EB141" i="4"/>
  <c r="DW141" i="4"/>
  <c r="DV141" i="4"/>
  <c r="CG141" i="4"/>
  <c r="CF141" i="4"/>
  <c r="DK141" i="4"/>
  <c r="DJ141" i="4"/>
  <c r="AK141" i="4"/>
  <c r="AJ141" i="4"/>
  <c r="Y141" i="4"/>
  <c r="X141" i="4"/>
  <c r="AE141" i="4"/>
  <c r="AD141" i="4"/>
  <c r="S141" i="4"/>
  <c r="R141" i="4"/>
  <c r="I141" i="4"/>
  <c r="H141" i="4"/>
  <c r="G141" i="4"/>
  <c r="F141" i="4"/>
  <c r="D141" i="4"/>
  <c r="C141" i="4"/>
  <c r="B141" i="4"/>
  <c r="E141" i="4"/>
  <c r="DQ140" i="4"/>
  <c r="DP140" i="4"/>
  <c r="FG140" i="4"/>
  <c r="FF140" i="4"/>
  <c r="FA140" i="4"/>
  <c r="EZ140" i="4"/>
  <c r="EU140" i="4"/>
  <c r="ET140" i="4"/>
  <c r="EO140" i="4"/>
  <c r="EN140" i="4"/>
  <c r="EI140" i="4"/>
  <c r="EH140" i="4"/>
  <c r="EC140" i="4"/>
  <c r="EB140" i="4"/>
  <c r="DW140" i="4"/>
  <c r="DV140" i="4"/>
  <c r="CG140" i="4"/>
  <c r="CF140" i="4"/>
  <c r="DK140" i="4"/>
  <c r="DJ140" i="4"/>
  <c r="AK140" i="4"/>
  <c r="AJ140" i="4"/>
  <c r="Y140" i="4"/>
  <c r="X140" i="4"/>
  <c r="AE140" i="4"/>
  <c r="AD140" i="4"/>
  <c r="S140" i="4"/>
  <c r="R140" i="4"/>
  <c r="I140" i="4"/>
  <c r="H140" i="4"/>
  <c r="G140" i="4"/>
  <c r="F140" i="4"/>
  <c r="D140" i="4"/>
  <c r="C140" i="4"/>
  <c r="B140" i="4"/>
  <c r="E140" i="4"/>
  <c r="DQ139" i="4"/>
  <c r="DP139" i="4"/>
  <c r="FG139" i="4"/>
  <c r="FF139" i="4"/>
  <c r="FA139" i="4"/>
  <c r="EZ139" i="4"/>
  <c r="EU139" i="4"/>
  <c r="ET139" i="4"/>
  <c r="EO139" i="4"/>
  <c r="EN139" i="4"/>
  <c r="EI139" i="4"/>
  <c r="EH139" i="4"/>
  <c r="EC139" i="4"/>
  <c r="EB139" i="4"/>
  <c r="DW139" i="4"/>
  <c r="DV139" i="4"/>
  <c r="CG139" i="4"/>
  <c r="CF139" i="4"/>
  <c r="DK139" i="4"/>
  <c r="DJ139" i="4"/>
  <c r="AK139" i="4"/>
  <c r="AJ139" i="4"/>
  <c r="Y139" i="4"/>
  <c r="X139" i="4"/>
  <c r="AE139" i="4"/>
  <c r="AD139" i="4"/>
  <c r="S139" i="4"/>
  <c r="R139" i="4"/>
  <c r="I139" i="4"/>
  <c r="H139" i="4"/>
  <c r="G139" i="4"/>
  <c r="F139" i="4"/>
  <c r="D139" i="4"/>
  <c r="C139" i="4"/>
  <c r="B139" i="4"/>
  <c r="E139" i="4"/>
  <c r="DQ138" i="4"/>
  <c r="DP138" i="4"/>
  <c r="FG138" i="4"/>
  <c r="FF138" i="4"/>
  <c r="FA138" i="4"/>
  <c r="EZ138" i="4"/>
  <c r="EU138" i="4"/>
  <c r="ET138" i="4"/>
  <c r="EO138" i="4"/>
  <c r="EN138" i="4"/>
  <c r="EI138" i="4"/>
  <c r="EH138" i="4"/>
  <c r="EC138" i="4"/>
  <c r="EB138" i="4"/>
  <c r="DW138" i="4"/>
  <c r="DV138" i="4"/>
  <c r="CG138" i="4"/>
  <c r="CF138" i="4"/>
  <c r="DK138" i="4"/>
  <c r="DJ138" i="4"/>
  <c r="AK138" i="4"/>
  <c r="AJ138" i="4"/>
  <c r="Y138" i="4"/>
  <c r="X138" i="4"/>
  <c r="AE138" i="4"/>
  <c r="AD138" i="4"/>
  <c r="S138" i="4"/>
  <c r="R138" i="4"/>
  <c r="I138" i="4"/>
  <c r="H138" i="4"/>
  <c r="G138" i="4"/>
  <c r="F138" i="4"/>
  <c r="D138" i="4"/>
  <c r="C138" i="4"/>
  <c r="B138" i="4"/>
  <c r="E138" i="4"/>
  <c r="DQ137" i="4"/>
  <c r="DP137" i="4"/>
  <c r="FG137" i="4"/>
  <c r="FF137" i="4"/>
  <c r="FA137" i="4"/>
  <c r="EZ137" i="4"/>
  <c r="EU137" i="4"/>
  <c r="ET137" i="4"/>
  <c r="EO137" i="4"/>
  <c r="EN137" i="4"/>
  <c r="EI137" i="4"/>
  <c r="EH137" i="4"/>
  <c r="EC137" i="4"/>
  <c r="EB137" i="4"/>
  <c r="DW137" i="4"/>
  <c r="DV137" i="4"/>
  <c r="CG137" i="4"/>
  <c r="CF137" i="4"/>
  <c r="DK137" i="4"/>
  <c r="DJ137" i="4"/>
  <c r="AK137" i="4"/>
  <c r="AJ137" i="4"/>
  <c r="Y137" i="4"/>
  <c r="X137" i="4"/>
  <c r="AE137" i="4"/>
  <c r="AD137" i="4"/>
  <c r="S137" i="4"/>
  <c r="R137" i="4"/>
  <c r="I137" i="4"/>
  <c r="H137" i="4"/>
  <c r="G137" i="4"/>
  <c r="F137" i="4"/>
  <c r="D137" i="4"/>
  <c r="C137" i="4"/>
  <c r="B137" i="4"/>
  <c r="E137" i="4"/>
  <c r="DQ136" i="4"/>
  <c r="DP136" i="4"/>
  <c r="FG136" i="4"/>
  <c r="FF136" i="4"/>
  <c r="FA136" i="4"/>
  <c r="EZ136" i="4"/>
  <c r="EU136" i="4"/>
  <c r="ET136" i="4"/>
  <c r="EO136" i="4"/>
  <c r="EN136" i="4"/>
  <c r="EI136" i="4"/>
  <c r="EH136" i="4"/>
  <c r="EC136" i="4"/>
  <c r="EB136" i="4"/>
  <c r="DW136" i="4"/>
  <c r="DV136" i="4"/>
  <c r="CG136" i="4"/>
  <c r="CF136" i="4"/>
  <c r="DK136" i="4"/>
  <c r="DJ136" i="4"/>
  <c r="AK136" i="4"/>
  <c r="AJ136" i="4"/>
  <c r="Y136" i="4"/>
  <c r="X136" i="4"/>
  <c r="AE136" i="4"/>
  <c r="AD136" i="4"/>
  <c r="S136" i="4"/>
  <c r="R136" i="4"/>
  <c r="I136" i="4"/>
  <c r="H136" i="4"/>
  <c r="G136" i="4"/>
  <c r="F136" i="4"/>
  <c r="D136" i="4"/>
  <c r="C136" i="4"/>
  <c r="B136" i="4"/>
  <c r="E136" i="4"/>
  <c r="DQ135" i="4"/>
  <c r="DP135" i="4"/>
  <c r="FG135" i="4"/>
  <c r="FF135" i="4"/>
  <c r="FA135" i="4"/>
  <c r="EZ135" i="4"/>
  <c r="EU135" i="4"/>
  <c r="ET135" i="4"/>
  <c r="EO135" i="4"/>
  <c r="EN135" i="4"/>
  <c r="EI135" i="4"/>
  <c r="EH135" i="4"/>
  <c r="EC135" i="4"/>
  <c r="EB135" i="4"/>
  <c r="DW135" i="4"/>
  <c r="DV135" i="4"/>
  <c r="CG135" i="4"/>
  <c r="CF135" i="4"/>
  <c r="DK135" i="4"/>
  <c r="DJ135" i="4"/>
  <c r="AK135" i="4"/>
  <c r="AJ135" i="4"/>
  <c r="Y135" i="4"/>
  <c r="X135" i="4"/>
  <c r="AE135" i="4"/>
  <c r="AD135" i="4"/>
  <c r="S135" i="4"/>
  <c r="R135" i="4"/>
  <c r="I135" i="4"/>
  <c r="H135" i="4"/>
  <c r="G135" i="4"/>
  <c r="F135" i="4"/>
  <c r="D135" i="4"/>
  <c r="C135" i="4"/>
  <c r="B135" i="4"/>
  <c r="E135" i="4"/>
  <c r="DQ134" i="4"/>
  <c r="DP134" i="4"/>
  <c r="FG134" i="4"/>
  <c r="FF134" i="4"/>
  <c r="FA134" i="4"/>
  <c r="EZ134" i="4"/>
  <c r="EU134" i="4"/>
  <c r="ET134" i="4"/>
  <c r="EO134" i="4"/>
  <c r="EN134" i="4"/>
  <c r="EI134" i="4"/>
  <c r="EH134" i="4"/>
  <c r="EC134" i="4"/>
  <c r="EB134" i="4"/>
  <c r="DW134" i="4"/>
  <c r="DV134" i="4"/>
  <c r="CG134" i="4"/>
  <c r="CF134" i="4"/>
  <c r="DK134" i="4"/>
  <c r="DJ134" i="4"/>
  <c r="AK134" i="4"/>
  <c r="AJ134" i="4"/>
  <c r="Y134" i="4"/>
  <c r="X134" i="4"/>
  <c r="AE134" i="4"/>
  <c r="AD134" i="4"/>
  <c r="S134" i="4"/>
  <c r="R134" i="4"/>
  <c r="I134" i="4"/>
  <c r="H134" i="4"/>
  <c r="G134" i="4"/>
  <c r="F134" i="4"/>
  <c r="D134" i="4"/>
  <c r="C134" i="4"/>
  <c r="B134" i="4"/>
  <c r="E134" i="4"/>
  <c r="DQ133" i="4"/>
  <c r="DP133" i="4"/>
  <c r="FG133" i="4"/>
  <c r="FF133" i="4"/>
  <c r="FA133" i="4"/>
  <c r="EZ133" i="4"/>
  <c r="EU133" i="4"/>
  <c r="ET133" i="4"/>
  <c r="EO133" i="4"/>
  <c r="EN133" i="4"/>
  <c r="EI133" i="4"/>
  <c r="EH133" i="4"/>
  <c r="EC133" i="4"/>
  <c r="EB133" i="4"/>
  <c r="DW133" i="4"/>
  <c r="DV133" i="4"/>
  <c r="CG133" i="4"/>
  <c r="CF133" i="4"/>
  <c r="DK133" i="4"/>
  <c r="DJ133" i="4"/>
  <c r="AK133" i="4"/>
  <c r="AJ133" i="4"/>
  <c r="Y133" i="4"/>
  <c r="X133" i="4"/>
  <c r="AE133" i="4"/>
  <c r="AD133" i="4"/>
  <c r="S133" i="4"/>
  <c r="R133" i="4"/>
  <c r="I133" i="4"/>
  <c r="H133" i="4"/>
  <c r="G133" i="4"/>
  <c r="F133" i="4"/>
  <c r="D133" i="4"/>
  <c r="C133" i="4"/>
  <c r="B133" i="4"/>
  <c r="E133" i="4"/>
  <c r="DQ132" i="4"/>
  <c r="DP132" i="4"/>
  <c r="FG132" i="4"/>
  <c r="FF132" i="4"/>
  <c r="FA132" i="4"/>
  <c r="EZ132" i="4"/>
  <c r="EU132" i="4"/>
  <c r="ET132" i="4"/>
  <c r="EO132" i="4"/>
  <c r="EN132" i="4"/>
  <c r="EI132" i="4"/>
  <c r="EH132" i="4"/>
  <c r="EC132" i="4"/>
  <c r="EB132" i="4"/>
  <c r="DW132" i="4"/>
  <c r="DV132" i="4"/>
  <c r="CG132" i="4"/>
  <c r="CF132" i="4"/>
  <c r="DK132" i="4"/>
  <c r="DJ132" i="4"/>
  <c r="AK132" i="4"/>
  <c r="AJ132" i="4"/>
  <c r="Y132" i="4"/>
  <c r="X132" i="4"/>
  <c r="AE132" i="4"/>
  <c r="AD132" i="4"/>
  <c r="S132" i="4"/>
  <c r="R132" i="4"/>
  <c r="I132" i="4"/>
  <c r="H132" i="4"/>
  <c r="G132" i="4"/>
  <c r="F132" i="4"/>
  <c r="D132" i="4"/>
  <c r="C132" i="4"/>
  <c r="B132" i="4"/>
  <c r="E132" i="4"/>
  <c r="DQ131" i="4"/>
  <c r="DP131" i="4"/>
  <c r="FG131" i="4"/>
  <c r="FF131" i="4"/>
  <c r="FA131" i="4"/>
  <c r="EZ131" i="4"/>
  <c r="EU131" i="4"/>
  <c r="ET131" i="4"/>
  <c r="EO131" i="4"/>
  <c r="EN131" i="4"/>
  <c r="EI131" i="4"/>
  <c r="EH131" i="4"/>
  <c r="EC131" i="4"/>
  <c r="EB131" i="4"/>
  <c r="DW131" i="4"/>
  <c r="DV131" i="4"/>
  <c r="CG131" i="4"/>
  <c r="CF131" i="4"/>
  <c r="DK131" i="4"/>
  <c r="DJ131" i="4"/>
  <c r="AK131" i="4"/>
  <c r="AJ131" i="4"/>
  <c r="Y131" i="4"/>
  <c r="X131" i="4"/>
  <c r="AE131" i="4"/>
  <c r="AD131" i="4"/>
  <c r="S131" i="4"/>
  <c r="R131" i="4"/>
  <c r="I131" i="4"/>
  <c r="H131" i="4"/>
  <c r="G131" i="4"/>
  <c r="F131" i="4"/>
  <c r="D131" i="4"/>
  <c r="C131" i="4"/>
  <c r="B131" i="4"/>
  <c r="E131" i="4"/>
  <c r="DQ130" i="4"/>
  <c r="DP130" i="4"/>
  <c r="FG130" i="4"/>
  <c r="FF130" i="4"/>
  <c r="FA130" i="4"/>
  <c r="EZ130" i="4"/>
  <c r="EU130" i="4"/>
  <c r="ET130" i="4"/>
  <c r="EO130" i="4"/>
  <c r="EN130" i="4"/>
  <c r="EI130" i="4"/>
  <c r="EH130" i="4"/>
  <c r="EC130" i="4"/>
  <c r="EB130" i="4"/>
  <c r="DW130" i="4"/>
  <c r="DV130" i="4"/>
  <c r="CG130" i="4"/>
  <c r="CF130" i="4"/>
  <c r="DK130" i="4"/>
  <c r="DJ130" i="4"/>
  <c r="AK130" i="4"/>
  <c r="AJ130" i="4"/>
  <c r="Y130" i="4"/>
  <c r="X130" i="4"/>
  <c r="AE130" i="4"/>
  <c r="AD130" i="4"/>
  <c r="S130" i="4"/>
  <c r="R130" i="4"/>
  <c r="I130" i="4"/>
  <c r="H130" i="4"/>
  <c r="G130" i="4"/>
  <c r="F130" i="4"/>
  <c r="D130" i="4"/>
  <c r="C130" i="4"/>
  <c r="B130" i="4"/>
  <c r="E130" i="4"/>
  <c r="DQ129" i="4"/>
  <c r="DP129" i="4"/>
  <c r="FG129" i="4"/>
  <c r="FF129" i="4"/>
  <c r="FA129" i="4"/>
  <c r="EZ129" i="4"/>
  <c r="EU129" i="4"/>
  <c r="ET129" i="4"/>
  <c r="EO129" i="4"/>
  <c r="EN129" i="4"/>
  <c r="EI129" i="4"/>
  <c r="EH129" i="4"/>
  <c r="EC129" i="4"/>
  <c r="EB129" i="4"/>
  <c r="DW129" i="4"/>
  <c r="DV129" i="4"/>
  <c r="CG129" i="4"/>
  <c r="CF129" i="4"/>
  <c r="DK129" i="4"/>
  <c r="DJ129" i="4"/>
  <c r="AK129" i="4"/>
  <c r="AJ129" i="4"/>
  <c r="Y129" i="4"/>
  <c r="X129" i="4"/>
  <c r="AE129" i="4"/>
  <c r="AD129" i="4"/>
  <c r="S129" i="4"/>
  <c r="R129" i="4"/>
  <c r="I129" i="4"/>
  <c r="H129" i="4"/>
  <c r="G129" i="4"/>
  <c r="F129" i="4"/>
  <c r="D129" i="4"/>
  <c r="C129" i="4"/>
  <c r="B129" i="4"/>
  <c r="E129" i="4"/>
  <c r="DQ128" i="4"/>
  <c r="DP128" i="4"/>
  <c r="FG128" i="4"/>
  <c r="FF128" i="4"/>
  <c r="FA128" i="4"/>
  <c r="EZ128" i="4"/>
  <c r="EU128" i="4"/>
  <c r="ET128" i="4"/>
  <c r="EO128" i="4"/>
  <c r="EN128" i="4"/>
  <c r="EI128" i="4"/>
  <c r="EH128" i="4"/>
  <c r="EC128" i="4"/>
  <c r="EB128" i="4"/>
  <c r="DW128" i="4"/>
  <c r="DV128" i="4"/>
  <c r="CG128" i="4"/>
  <c r="CF128" i="4"/>
  <c r="DK128" i="4"/>
  <c r="DJ128" i="4"/>
  <c r="AK128" i="4"/>
  <c r="AJ128" i="4"/>
  <c r="Y128" i="4"/>
  <c r="X128" i="4"/>
  <c r="AE128" i="4"/>
  <c r="AD128" i="4"/>
  <c r="S128" i="4"/>
  <c r="R128" i="4"/>
  <c r="I128" i="4"/>
  <c r="H128" i="4"/>
  <c r="G128" i="4"/>
  <c r="F128" i="4"/>
  <c r="D128" i="4"/>
  <c r="C128" i="4"/>
  <c r="B128" i="4"/>
  <c r="E128" i="4"/>
  <c r="DQ127" i="4"/>
  <c r="DP127" i="4"/>
  <c r="FG127" i="4"/>
  <c r="FF127" i="4"/>
  <c r="FA127" i="4"/>
  <c r="EZ127" i="4"/>
  <c r="EU127" i="4"/>
  <c r="ET127" i="4"/>
  <c r="EO127" i="4"/>
  <c r="EN127" i="4"/>
  <c r="EI127" i="4"/>
  <c r="EH127" i="4"/>
  <c r="EC127" i="4"/>
  <c r="EB127" i="4"/>
  <c r="DW127" i="4"/>
  <c r="DV127" i="4"/>
  <c r="CG127" i="4"/>
  <c r="CF127" i="4"/>
  <c r="DK127" i="4"/>
  <c r="DJ127" i="4"/>
  <c r="AK127" i="4"/>
  <c r="AJ127" i="4"/>
  <c r="Y127" i="4"/>
  <c r="X127" i="4"/>
  <c r="AE127" i="4"/>
  <c r="AD127" i="4"/>
  <c r="S127" i="4"/>
  <c r="R127" i="4"/>
  <c r="I127" i="4"/>
  <c r="H127" i="4"/>
  <c r="G127" i="4"/>
  <c r="F127" i="4"/>
  <c r="D127" i="4"/>
  <c r="C127" i="4"/>
  <c r="B127" i="4"/>
  <c r="E127" i="4"/>
  <c r="DQ126" i="4"/>
  <c r="DP126" i="4"/>
  <c r="FG126" i="4"/>
  <c r="FF126" i="4"/>
  <c r="FA126" i="4"/>
  <c r="EZ126" i="4"/>
  <c r="EU126" i="4"/>
  <c r="ET126" i="4"/>
  <c r="EO126" i="4"/>
  <c r="EN126" i="4"/>
  <c r="EI126" i="4"/>
  <c r="EH126" i="4"/>
  <c r="EC126" i="4"/>
  <c r="EB126" i="4"/>
  <c r="DW126" i="4"/>
  <c r="DV126" i="4"/>
  <c r="CG126" i="4"/>
  <c r="CF126" i="4"/>
  <c r="DK126" i="4"/>
  <c r="DJ126" i="4"/>
  <c r="AK126" i="4"/>
  <c r="AJ126" i="4"/>
  <c r="Y126" i="4"/>
  <c r="X126" i="4"/>
  <c r="AE126" i="4"/>
  <c r="AD126" i="4"/>
  <c r="S126" i="4"/>
  <c r="R126" i="4"/>
  <c r="I126" i="4"/>
  <c r="H126" i="4"/>
  <c r="G126" i="4"/>
  <c r="F126" i="4"/>
  <c r="D126" i="4"/>
  <c r="C126" i="4"/>
  <c r="B126" i="4"/>
  <c r="E126" i="4"/>
  <c r="DQ125" i="4"/>
  <c r="DP125" i="4"/>
  <c r="FG125" i="4"/>
  <c r="FF125" i="4"/>
  <c r="FA125" i="4"/>
  <c r="EZ125" i="4"/>
  <c r="EU125" i="4"/>
  <c r="ET125" i="4"/>
  <c r="EO125" i="4"/>
  <c r="EN125" i="4"/>
  <c r="EI125" i="4"/>
  <c r="EH125" i="4"/>
  <c r="EC125" i="4"/>
  <c r="EB125" i="4"/>
  <c r="DW125" i="4"/>
  <c r="DV125" i="4"/>
  <c r="CG125" i="4"/>
  <c r="CF125" i="4"/>
  <c r="DK125" i="4"/>
  <c r="DJ125" i="4"/>
  <c r="AK125" i="4"/>
  <c r="AJ125" i="4"/>
  <c r="Y125" i="4"/>
  <c r="X125" i="4"/>
  <c r="AE125" i="4"/>
  <c r="AD125" i="4"/>
  <c r="S125" i="4"/>
  <c r="R125" i="4"/>
  <c r="I125" i="4"/>
  <c r="H125" i="4"/>
  <c r="G125" i="4"/>
  <c r="F125" i="4"/>
  <c r="D125" i="4"/>
  <c r="C125" i="4"/>
  <c r="B125" i="4"/>
  <c r="E125" i="4"/>
  <c r="DQ124" i="4"/>
  <c r="DP124" i="4"/>
  <c r="FG124" i="4"/>
  <c r="FF124" i="4"/>
  <c r="FA124" i="4"/>
  <c r="EZ124" i="4"/>
  <c r="EU124" i="4"/>
  <c r="ET124" i="4"/>
  <c r="EO124" i="4"/>
  <c r="EN124" i="4"/>
  <c r="EI124" i="4"/>
  <c r="EH124" i="4"/>
  <c r="EC124" i="4"/>
  <c r="EB124" i="4"/>
  <c r="DW124" i="4"/>
  <c r="DV124" i="4"/>
  <c r="CG124" i="4"/>
  <c r="CF124" i="4"/>
  <c r="DK124" i="4"/>
  <c r="DJ124" i="4"/>
  <c r="AK124" i="4"/>
  <c r="AJ124" i="4"/>
  <c r="Y124" i="4"/>
  <c r="X124" i="4"/>
  <c r="AE124" i="4"/>
  <c r="AD124" i="4"/>
  <c r="S124" i="4"/>
  <c r="R124" i="4"/>
  <c r="I124" i="4"/>
  <c r="H124" i="4"/>
  <c r="G124" i="4"/>
  <c r="F124" i="4"/>
  <c r="D124" i="4"/>
  <c r="C124" i="4"/>
  <c r="B124" i="4"/>
  <c r="E124" i="4"/>
  <c r="DQ123" i="4"/>
  <c r="DP123" i="4"/>
  <c r="FG123" i="4"/>
  <c r="FF123" i="4"/>
  <c r="FA123" i="4"/>
  <c r="EZ123" i="4"/>
  <c r="EU123" i="4"/>
  <c r="ET123" i="4"/>
  <c r="EO123" i="4"/>
  <c r="EN123" i="4"/>
  <c r="EI123" i="4"/>
  <c r="EH123" i="4"/>
  <c r="EC123" i="4"/>
  <c r="EB123" i="4"/>
  <c r="DW123" i="4"/>
  <c r="DV123" i="4"/>
  <c r="CG123" i="4"/>
  <c r="CF123" i="4"/>
  <c r="DK123" i="4"/>
  <c r="DJ123" i="4"/>
  <c r="AK123" i="4"/>
  <c r="AJ123" i="4"/>
  <c r="Y123" i="4"/>
  <c r="X123" i="4"/>
  <c r="AE123" i="4"/>
  <c r="AD123" i="4"/>
  <c r="S123" i="4"/>
  <c r="R123" i="4"/>
  <c r="I123" i="4"/>
  <c r="H123" i="4"/>
  <c r="G123" i="4"/>
  <c r="F123" i="4"/>
  <c r="D123" i="4"/>
  <c r="C123" i="4"/>
  <c r="B123" i="4"/>
  <c r="E123" i="4"/>
  <c r="DQ122" i="4"/>
  <c r="DP122" i="4"/>
  <c r="FG122" i="4"/>
  <c r="FF122" i="4"/>
  <c r="FA122" i="4"/>
  <c r="EZ122" i="4"/>
  <c r="EU122" i="4"/>
  <c r="ET122" i="4"/>
  <c r="EO122" i="4"/>
  <c r="EN122" i="4"/>
  <c r="EI122" i="4"/>
  <c r="EH122" i="4"/>
  <c r="EC122" i="4"/>
  <c r="EB122" i="4"/>
  <c r="DW122" i="4"/>
  <c r="DV122" i="4"/>
  <c r="CG122" i="4"/>
  <c r="CF122" i="4"/>
  <c r="DK122" i="4"/>
  <c r="DJ122" i="4"/>
  <c r="AK122" i="4"/>
  <c r="AJ122" i="4"/>
  <c r="Y122" i="4"/>
  <c r="X122" i="4"/>
  <c r="AE122" i="4"/>
  <c r="AD122" i="4"/>
  <c r="S122" i="4"/>
  <c r="R122" i="4"/>
  <c r="I122" i="4"/>
  <c r="H122" i="4"/>
  <c r="G122" i="4"/>
  <c r="F122" i="4"/>
  <c r="D122" i="4"/>
  <c r="C122" i="4"/>
  <c r="B122" i="4"/>
  <c r="E122" i="4"/>
  <c r="DQ121" i="4"/>
  <c r="DP121" i="4"/>
  <c r="FG121" i="4"/>
  <c r="FF121" i="4"/>
  <c r="FA121" i="4"/>
  <c r="EZ121" i="4"/>
  <c r="EU121" i="4"/>
  <c r="ET121" i="4"/>
  <c r="EO121" i="4"/>
  <c r="EN121" i="4"/>
  <c r="EI121" i="4"/>
  <c r="EH121" i="4"/>
  <c r="EC121" i="4"/>
  <c r="EB121" i="4"/>
  <c r="DW121" i="4"/>
  <c r="DV121" i="4"/>
  <c r="CG121" i="4"/>
  <c r="CF121" i="4"/>
  <c r="DK121" i="4"/>
  <c r="DJ121" i="4"/>
  <c r="AK121" i="4"/>
  <c r="AJ121" i="4"/>
  <c r="Y121" i="4"/>
  <c r="X121" i="4"/>
  <c r="AE121" i="4"/>
  <c r="AD121" i="4"/>
  <c r="S121" i="4"/>
  <c r="R121" i="4"/>
  <c r="I121" i="4"/>
  <c r="H121" i="4"/>
  <c r="G121" i="4"/>
  <c r="F121" i="4"/>
  <c r="D121" i="4"/>
  <c r="C121" i="4"/>
  <c r="B121" i="4"/>
  <c r="E121" i="4"/>
  <c r="DQ120" i="4"/>
  <c r="DP120" i="4"/>
  <c r="FG120" i="4"/>
  <c r="FF120" i="4"/>
  <c r="FA120" i="4"/>
  <c r="EZ120" i="4"/>
  <c r="EU120" i="4"/>
  <c r="ET120" i="4"/>
  <c r="EO120" i="4"/>
  <c r="EN120" i="4"/>
  <c r="EI120" i="4"/>
  <c r="EH120" i="4"/>
  <c r="EC120" i="4"/>
  <c r="EB120" i="4"/>
  <c r="DW120" i="4"/>
  <c r="DV120" i="4"/>
  <c r="CG120" i="4"/>
  <c r="CF120" i="4"/>
  <c r="DK120" i="4"/>
  <c r="DJ120" i="4"/>
  <c r="AK120" i="4"/>
  <c r="AJ120" i="4"/>
  <c r="Y120" i="4"/>
  <c r="X120" i="4"/>
  <c r="AE120" i="4"/>
  <c r="AD120" i="4"/>
  <c r="S120" i="4"/>
  <c r="R120" i="4"/>
  <c r="I120" i="4"/>
  <c r="H120" i="4"/>
  <c r="G120" i="4"/>
  <c r="F120" i="4"/>
  <c r="D120" i="4"/>
  <c r="C120" i="4"/>
  <c r="B120" i="4"/>
  <c r="E120" i="4"/>
  <c r="DQ119" i="4"/>
  <c r="DP119" i="4"/>
  <c r="FG119" i="4"/>
  <c r="FF119" i="4"/>
  <c r="FA119" i="4"/>
  <c r="EZ119" i="4"/>
  <c r="EU119" i="4"/>
  <c r="ET119" i="4"/>
  <c r="EO119" i="4"/>
  <c r="EN119" i="4"/>
  <c r="EI119" i="4"/>
  <c r="EH119" i="4"/>
  <c r="EC119" i="4"/>
  <c r="EB119" i="4"/>
  <c r="DW119" i="4"/>
  <c r="DV119" i="4"/>
  <c r="CG119" i="4"/>
  <c r="CF119" i="4"/>
  <c r="DK119" i="4"/>
  <c r="DJ119" i="4"/>
  <c r="AK119" i="4"/>
  <c r="AJ119" i="4"/>
  <c r="Y119" i="4"/>
  <c r="X119" i="4"/>
  <c r="AE119" i="4"/>
  <c r="AD119" i="4"/>
  <c r="S119" i="4"/>
  <c r="R119" i="4"/>
  <c r="I119" i="4"/>
  <c r="H119" i="4"/>
  <c r="G119" i="4"/>
  <c r="F119" i="4"/>
  <c r="D119" i="4"/>
  <c r="C119" i="4"/>
  <c r="B119" i="4"/>
  <c r="E119" i="4"/>
  <c r="DQ118" i="4"/>
  <c r="DP118" i="4"/>
  <c r="FG118" i="4"/>
  <c r="FF118" i="4"/>
  <c r="FA118" i="4"/>
  <c r="EZ118" i="4"/>
  <c r="EU118" i="4"/>
  <c r="ET118" i="4"/>
  <c r="EO118" i="4"/>
  <c r="EN118" i="4"/>
  <c r="EI118" i="4"/>
  <c r="EH118" i="4"/>
  <c r="EC118" i="4"/>
  <c r="EB118" i="4"/>
  <c r="DW118" i="4"/>
  <c r="DV118" i="4"/>
  <c r="CG118" i="4"/>
  <c r="CF118" i="4"/>
  <c r="DK118" i="4"/>
  <c r="DJ118" i="4"/>
  <c r="AK118" i="4"/>
  <c r="AJ118" i="4"/>
  <c r="Y118" i="4"/>
  <c r="X118" i="4"/>
  <c r="AE118" i="4"/>
  <c r="AD118" i="4"/>
  <c r="S118" i="4"/>
  <c r="R118" i="4"/>
  <c r="I118" i="4"/>
  <c r="H118" i="4"/>
  <c r="G118" i="4"/>
  <c r="F118" i="4"/>
  <c r="D118" i="4"/>
  <c r="C118" i="4"/>
  <c r="B118" i="4"/>
  <c r="E118" i="4"/>
  <c r="DQ117" i="4"/>
  <c r="DP117" i="4"/>
  <c r="FG117" i="4"/>
  <c r="FF117" i="4"/>
  <c r="FA117" i="4"/>
  <c r="EZ117" i="4"/>
  <c r="EU117" i="4"/>
  <c r="ET117" i="4"/>
  <c r="EO117" i="4"/>
  <c r="EN117" i="4"/>
  <c r="EI117" i="4"/>
  <c r="EH117" i="4"/>
  <c r="EC117" i="4"/>
  <c r="EB117" i="4"/>
  <c r="DW117" i="4"/>
  <c r="DV117" i="4"/>
  <c r="CG117" i="4"/>
  <c r="CF117" i="4"/>
  <c r="DK117" i="4"/>
  <c r="DJ117" i="4"/>
  <c r="AK117" i="4"/>
  <c r="AJ117" i="4"/>
  <c r="Y117" i="4"/>
  <c r="X117" i="4"/>
  <c r="AE117" i="4"/>
  <c r="AD117" i="4"/>
  <c r="S117" i="4"/>
  <c r="R117" i="4"/>
  <c r="I117" i="4"/>
  <c r="H117" i="4"/>
  <c r="G117" i="4"/>
  <c r="F117" i="4"/>
  <c r="D117" i="4"/>
  <c r="C117" i="4"/>
  <c r="B117" i="4"/>
  <c r="E117" i="4"/>
  <c r="DQ116" i="4"/>
  <c r="DP116" i="4"/>
  <c r="FG116" i="4"/>
  <c r="FF116" i="4"/>
  <c r="FA116" i="4"/>
  <c r="EZ116" i="4"/>
  <c r="EU116" i="4"/>
  <c r="ET116" i="4"/>
  <c r="EO116" i="4"/>
  <c r="EN116" i="4"/>
  <c r="EI116" i="4"/>
  <c r="EH116" i="4"/>
  <c r="EC116" i="4"/>
  <c r="EB116" i="4"/>
  <c r="DW116" i="4"/>
  <c r="DV116" i="4"/>
  <c r="CG116" i="4"/>
  <c r="CF116" i="4"/>
  <c r="DK116" i="4"/>
  <c r="DJ116" i="4"/>
  <c r="AK116" i="4"/>
  <c r="AJ116" i="4"/>
  <c r="Y116" i="4"/>
  <c r="X116" i="4"/>
  <c r="AE116" i="4"/>
  <c r="AD116" i="4"/>
  <c r="S116" i="4"/>
  <c r="R116" i="4"/>
  <c r="I116" i="4"/>
  <c r="H116" i="4"/>
  <c r="G116" i="4"/>
  <c r="F116" i="4"/>
  <c r="D116" i="4"/>
  <c r="C116" i="4"/>
  <c r="B116" i="4"/>
  <c r="E116" i="4"/>
  <c r="DQ115" i="4"/>
  <c r="DP115" i="4"/>
  <c r="FG115" i="4"/>
  <c r="FF115" i="4"/>
  <c r="FA115" i="4"/>
  <c r="EZ115" i="4"/>
  <c r="EU115" i="4"/>
  <c r="ET115" i="4"/>
  <c r="EO115" i="4"/>
  <c r="EN115" i="4"/>
  <c r="EI115" i="4"/>
  <c r="EH115" i="4"/>
  <c r="EC115" i="4"/>
  <c r="EB115" i="4"/>
  <c r="DW115" i="4"/>
  <c r="DV115" i="4"/>
  <c r="CG115" i="4"/>
  <c r="CF115" i="4"/>
  <c r="DK115" i="4"/>
  <c r="DJ115" i="4"/>
  <c r="AK115" i="4"/>
  <c r="AJ115" i="4"/>
  <c r="Y115" i="4"/>
  <c r="X115" i="4"/>
  <c r="AE115" i="4"/>
  <c r="AD115" i="4"/>
  <c r="S115" i="4"/>
  <c r="R115" i="4"/>
  <c r="I115" i="4"/>
  <c r="H115" i="4"/>
  <c r="G115" i="4"/>
  <c r="F115" i="4"/>
  <c r="D115" i="4"/>
  <c r="C115" i="4"/>
  <c r="B115" i="4"/>
  <c r="E115" i="4"/>
  <c r="DQ114" i="4"/>
  <c r="DP114" i="4"/>
  <c r="FG114" i="4"/>
  <c r="FF114" i="4"/>
  <c r="FA114" i="4"/>
  <c r="EZ114" i="4"/>
  <c r="EU114" i="4"/>
  <c r="ET114" i="4"/>
  <c r="EO114" i="4"/>
  <c r="EN114" i="4"/>
  <c r="EI114" i="4"/>
  <c r="EH114" i="4"/>
  <c r="EC114" i="4"/>
  <c r="EB114" i="4"/>
  <c r="DW114" i="4"/>
  <c r="DV114" i="4"/>
  <c r="CG114" i="4"/>
  <c r="CF114" i="4"/>
  <c r="DK114" i="4"/>
  <c r="DJ114" i="4"/>
  <c r="AK114" i="4"/>
  <c r="AJ114" i="4"/>
  <c r="Y114" i="4"/>
  <c r="X114" i="4"/>
  <c r="AE114" i="4"/>
  <c r="AD114" i="4"/>
  <c r="S114" i="4"/>
  <c r="R114" i="4"/>
  <c r="I114" i="4"/>
  <c r="H114" i="4"/>
  <c r="G114" i="4"/>
  <c r="F114" i="4"/>
  <c r="D114" i="4"/>
  <c r="C114" i="4"/>
  <c r="B114" i="4"/>
  <c r="E114" i="4"/>
  <c r="DQ113" i="4"/>
  <c r="DP113" i="4"/>
  <c r="FG113" i="4"/>
  <c r="FF113" i="4"/>
  <c r="FA113" i="4"/>
  <c r="EZ113" i="4"/>
  <c r="EU113" i="4"/>
  <c r="ET113" i="4"/>
  <c r="EO113" i="4"/>
  <c r="EN113" i="4"/>
  <c r="EI113" i="4"/>
  <c r="EH113" i="4"/>
  <c r="EC113" i="4"/>
  <c r="EB113" i="4"/>
  <c r="DW113" i="4"/>
  <c r="DV113" i="4"/>
  <c r="CG113" i="4"/>
  <c r="CF113" i="4"/>
  <c r="DK113" i="4"/>
  <c r="DJ113" i="4"/>
  <c r="AK113" i="4"/>
  <c r="AJ113" i="4"/>
  <c r="Y113" i="4"/>
  <c r="X113" i="4"/>
  <c r="AE113" i="4"/>
  <c r="AD113" i="4"/>
  <c r="S113" i="4"/>
  <c r="R113" i="4"/>
  <c r="I113" i="4"/>
  <c r="H113" i="4"/>
  <c r="G113" i="4"/>
  <c r="F113" i="4"/>
  <c r="D113" i="4"/>
  <c r="C113" i="4"/>
  <c r="B113" i="4"/>
  <c r="E113" i="4"/>
  <c r="DQ112" i="4"/>
  <c r="DP112" i="4"/>
  <c r="FG112" i="4"/>
  <c r="FF112" i="4"/>
  <c r="FA112" i="4"/>
  <c r="EZ112" i="4"/>
  <c r="EU112" i="4"/>
  <c r="ET112" i="4"/>
  <c r="EO112" i="4"/>
  <c r="EN112" i="4"/>
  <c r="EI112" i="4"/>
  <c r="EH112" i="4"/>
  <c r="EC112" i="4"/>
  <c r="EB112" i="4"/>
  <c r="DW112" i="4"/>
  <c r="DV112" i="4"/>
  <c r="CG112" i="4"/>
  <c r="CF112" i="4"/>
  <c r="DK112" i="4"/>
  <c r="DJ112" i="4"/>
  <c r="AK112" i="4"/>
  <c r="AJ112" i="4"/>
  <c r="Y112" i="4"/>
  <c r="X112" i="4"/>
  <c r="AE112" i="4"/>
  <c r="AD112" i="4"/>
  <c r="S112" i="4"/>
  <c r="R112" i="4"/>
  <c r="I112" i="4"/>
  <c r="H112" i="4"/>
  <c r="G112" i="4"/>
  <c r="F112" i="4"/>
  <c r="D112" i="4"/>
  <c r="C112" i="4"/>
  <c r="B112" i="4"/>
  <c r="E112" i="4"/>
  <c r="DQ111" i="4"/>
  <c r="DP111" i="4"/>
  <c r="FG111" i="4"/>
  <c r="FF111" i="4"/>
  <c r="FA111" i="4"/>
  <c r="EZ111" i="4"/>
  <c r="EU111" i="4"/>
  <c r="ET111" i="4"/>
  <c r="EO111" i="4"/>
  <c r="EN111" i="4"/>
  <c r="EI111" i="4"/>
  <c r="EH111" i="4"/>
  <c r="EC111" i="4"/>
  <c r="EB111" i="4"/>
  <c r="DW111" i="4"/>
  <c r="DV111" i="4"/>
  <c r="CG111" i="4"/>
  <c r="CF111" i="4"/>
  <c r="DK111" i="4"/>
  <c r="DJ111" i="4"/>
  <c r="AK111" i="4"/>
  <c r="AJ111" i="4"/>
  <c r="Y111" i="4"/>
  <c r="X111" i="4"/>
  <c r="AE111" i="4"/>
  <c r="AD111" i="4"/>
  <c r="S111" i="4"/>
  <c r="R111" i="4"/>
  <c r="I111" i="4"/>
  <c r="H111" i="4"/>
  <c r="G111" i="4"/>
  <c r="F111" i="4"/>
  <c r="D111" i="4"/>
  <c r="C111" i="4"/>
  <c r="B111" i="4"/>
  <c r="E111" i="4"/>
  <c r="DQ110" i="4"/>
  <c r="DP110" i="4"/>
  <c r="FG110" i="4"/>
  <c r="FF110" i="4"/>
  <c r="FA110" i="4"/>
  <c r="EZ110" i="4"/>
  <c r="EU110" i="4"/>
  <c r="ET110" i="4"/>
  <c r="EO110" i="4"/>
  <c r="EN110" i="4"/>
  <c r="EI110" i="4"/>
  <c r="EH110" i="4"/>
  <c r="EC110" i="4"/>
  <c r="EB110" i="4"/>
  <c r="DW110" i="4"/>
  <c r="DV110" i="4"/>
  <c r="CG110" i="4"/>
  <c r="CF110" i="4"/>
  <c r="DK110" i="4"/>
  <c r="DJ110" i="4"/>
  <c r="AK110" i="4"/>
  <c r="AJ110" i="4"/>
  <c r="Y110" i="4"/>
  <c r="X110" i="4"/>
  <c r="AE110" i="4"/>
  <c r="AD110" i="4"/>
  <c r="S110" i="4"/>
  <c r="R110" i="4"/>
  <c r="I110" i="4"/>
  <c r="H110" i="4"/>
  <c r="G110" i="4"/>
  <c r="F110" i="4"/>
  <c r="D110" i="4"/>
  <c r="C110" i="4"/>
  <c r="B110" i="4"/>
  <c r="E110" i="4"/>
  <c r="DQ109" i="4"/>
  <c r="DP109" i="4"/>
  <c r="FG109" i="4"/>
  <c r="FF109" i="4"/>
  <c r="FA109" i="4"/>
  <c r="EZ109" i="4"/>
  <c r="EU109" i="4"/>
  <c r="ET109" i="4"/>
  <c r="EO109" i="4"/>
  <c r="EN109" i="4"/>
  <c r="EI109" i="4"/>
  <c r="EH109" i="4"/>
  <c r="EC109" i="4"/>
  <c r="EB109" i="4"/>
  <c r="DW109" i="4"/>
  <c r="DV109" i="4"/>
  <c r="CG109" i="4"/>
  <c r="CF109" i="4"/>
  <c r="DK109" i="4"/>
  <c r="DJ109" i="4"/>
  <c r="AK109" i="4"/>
  <c r="AJ109" i="4"/>
  <c r="Y109" i="4"/>
  <c r="X109" i="4"/>
  <c r="AE109" i="4"/>
  <c r="AD109" i="4"/>
  <c r="S109" i="4"/>
  <c r="R109" i="4"/>
  <c r="I109" i="4"/>
  <c r="H109" i="4"/>
  <c r="G109" i="4"/>
  <c r="F109" i="4"/>
  <c r="D109" i="4"/>
  <c r="C109" i="4"/>
  <c r="B109" i="4"/>
  <c r="E109" i="4"/>
  <c r="DQ108" i="4"/>
  <c r="DP108" i="4"/>
  <c r="FG108" i="4"/>
  <c r="FF108" i="4"/>
  <c r="FA108" i="4"/>
  <c r="EZ108" i="4"/>
  <c r="EU108" i="4"/>
  <c r="ET108" i="4"/>
  <c r="EO108" i="4"/>
  <c r="EN108" i="4"/>
  <c r="EI108" i="4"/>
  <c r="EH108" i="4"/>
  <c r="EC108" i="4"/>
  <c r="EB108" i="4"/>
  <c r="DW108" i="4"/>
  <c r="DV108" i="4"/>
  <c r="CG108" i="4"/>
  <c r="CF108" i="4"/>
  <c r="DK108" i="4"/>
  <c r="DJ108" i="4"/>
  <c r="AK108" i="4"/>
  <c r="AJ108" i="4"/>
  <c r="Y108" i="4"/>
  <c r="X108" i="4"/>
  <c r="AE108" i="4"/>
  <c r="AD108" i="4"/>
  <c r="S108" i="4"/>
  <c r="R108" i="4"/>
  <c r="I108" i="4"/>
  <c r="H108" i="4"/>
  <c r="G108" i="4"/>
  <c r="F108" i="4"/>
  <c r="D108" i="4"/>
  <c r="C108" i="4"/>
  <c r="B108" i="4"/>
  <c r="E108" i="4"/>
  <c r="DQ107" i="4"/>
  <c r="DP107" i="4"/>
  <c r="FG107" i="4"/>
  <c r="FF107" i="4"/>
  <c r="FA107" i="4"/>
  <c r="EZ107" i="4"/>
  <c r="EU107" i="4"/>
  <c r="ET107" i="4"/>
  <c r="EO107" i="4"/>
  <c r="EN107" i="4"/>
  <c r="EI107" i="4"/>
  <c r="EH107" i="4"/>
  <c r="EC107" i="4"/>
  <c r="EB107" i="4"/>
  <c r="DW107" i="4"/>
  <c r="DV107" i="4"/>
  <c r="CG107" i="4"/>
  <c r="CF107" i="4"/>
  <c r="DK107" i="4"/>
  <c r="DJ107" i="4"/>
  <c r="AK107" i="4"/>
  <c r="AJ107" i="4"/>
  <c r="Y107" i="4"/>
  <c r="X107" i="4"/>
  <c r="AE107" i="4"/>
  <c r="AD107" i="4"/>
  <c r="S107" i="4"/>
  <c r="R107" i="4"/>
  <c r="I107" i="4"/>
  <c r="H107" i="4"/>
  <c r="G107" i="4"/>
  <c r="F107" i="4"/>
  <c r="D107" i="4"/>
  <c r="C107" i="4"/>
  <c r="B107" i="4"/>
  <c r="E107" i="4"/>
  <c r="DQ106" i="4"/>
  <c r="DP106" i="4"/>
  <c r="FG106" i="4"/>
  <c r="FF106" i="4"/>
  <c r="FA106" i="4"/>
  <c r="EZ106" i="4"/>
  <c r="EU106" i="4"/>
  <c r="ET106" i="4"/>
  <c r="EO106" i="4"/>
  <c r="EN106" i="4"/>
  <c r="EI106" i="4"/>
  <c r="EH106" i="4"/>
  <c r="EC106" i="4"/>
  <c r="EB106" i="4"/>
  <c r="DW106" i="4"/>
  <c r="DV106" i="4"/>
  <c r="CG106" i="4"/>
  <c r="CF106" i="4"/>
  <c r="DK106" i="4"/>
  <c r="DJ106" i="4"/>
  <c r="AK106" i="4"/>
  <c r="AJ106" i="4"/>
  <c r="Y106" i="4"/>
  <c r="X106" i="4"/>
  <c r="AE106" i="4"/>
  <c r="AD106" i="4"/>
  <c r="S106" i="4"/>
  <c r="R106" i="4"/>
  <c r="I106" i="4"/>
  <c r="H106" i="4"/>
  <c r="G106" i="4"/>
  <c r="F106" i="4"/>
  <c r="D106" i="4"/>
  <c r="C106" i="4"/>
  <c r="B106" i="4"/>
  <c r="E106" i="4"/>
  <c r="DQ105" i="4"/>
  <c r="DP105" i="4"/>
  <c r="FG105" i="4"/>
  <c r="FF105" i="4"/>
  <c r="FA105" i="4"/>
  <c r="EZ105" i="4"/>
  <c r="EU105" i="4"/>
  <c r="ET105" i="4"/>
  <c r="EO105" i="4"/>
  <c r="EN105" i="4"/>
  <c r="EI105" i="4"/>
  <c r="EH105" i="4"/>
  <c r="EC105" i="4"/>
  <c r="EB105" i="4"/>
  <c r="DW105" i="4"/>
  <c r="DV105" i="4"/>
  <c r="CG105" i="4"/>
  <c r="CF105" i="4"/>
  <c r="DK105" i="4"/>
  <c r="DJ105" i="4"/>
  <c r="AK105" i="4"/>
  <c r="AJ105" i="4"/>
  <c r="Y105" i="4"/>
  <c r="X105" i="4"/>
  <c r="AE105" i="4"/>
  <c r="AD105" i="4"/>
  <c r="S105" i="4"/>
  <c r="R105" i="4"/>
  <c r="I105" i="4"/>
  <c r="H105" i="4"/>
  <c r="G105" i="4"/>
  <c r="F105" i="4"/>
  <c r="D105" i="4"/>
  <c r="C105" i="4"/>
  <c r="B105" i="4"/>
  <c r="E105" i="4"/>
  <c r="DQ104" i="4"/>
  <c r="DP104" i="4"/>
  <c r="FG104" i="4"/>
  <c r="FF104" i="4"/>
  <c r="FA104" i="4"/>
  <c r="EZ104" i="4"/>
  <c r="EU104" i="4"/>
  <c r="ET104" i="4"/>
  <c r="EO104" i="4"/>
  <c r="EN104" i="4"/>
  <c r="EI104" i="4"/>
  <c r="EH104" i="4"/>
  <c r="EC104" i="4"/>
  <c r="EB104" i="4"/>
  <c r="DW104" i="4"/>
  <c r="DV104" i="4"/>
  <c r="CG104" i="4"/>
  <c r="CF104" i="4"/>
  <c r="DK104" i="4"/>
  <c r="DJ104" i="4"/>
  <c r="AK104" i="4"/>
  <c r="AJ104" i="4"/>
  <c r="Y104" i="4"/>
  <c r="X104" i="4"/>
  <c r="AE104" i="4"/>
  <c r="AD104" i="4"/>
  <c r="S104" i="4"/>
  <c r="R104" i="4"/>
  <c r="I104" i="4"/>
  <c r="H104" i="4"/>
  <c r="G104" i="4"/>
  <c r="F104" i="4"/>
  <c r="D104" i="4"/>
  <c r="C104" i="4"/>
  <c r="B104" i="4"/>
  <c r="E104" i="4"/>
  <c r="DQ103" i="4"/>
  <c r="DP103" i="4"/>
  <c r="FG103" i="4"/>
  <c r="FF103" i="4"/>
  <c r="FA103" i="4"/>
  <c r="EZ103" i="4"/>
  <c r="EU103" i="4"/>
  <c r="ET103" i="4"/>
  <c r="EO103" i="4"/>
  <c r="EN103" i="4"/>
  <c r="EI103" i="4"/>
  <c r="EH103" i="4"/>
  <c r="EC103" i="4"/>
  <c r="EB103" i="4"/>
  <c r="DW103" i="4"/>
  <c r="DV103" i="4"/>
  <c r="CG103" i="4"/>
  <c r="CF103" i="4"/>
  <c r="DK103" i="4"/>
  <c r="DJ103" i="4"/>
  <c r="AK103" i="4"/>
  <c r="AJ103" i="4"/>
  <c r="Y103" i="4"/>
  <c r="X103" i="4"/>
  <c r="AE103" i="4"/>
  <c r="AD103" i="4"/>
  <c r="S103" i="4"/>
  <c r="R103" i="4"/>
  <c r="I103" i="4"/>
  <c r="H103" i="4"/>
  <c r="G103" i="4"/>
  <c r="F103" i="4"/>
  <c r="D103" i="4"/>
  <c r="C103" i="4"/>
  <c r="B103" i="4"/>
  <c r="E103" i="4"/>
  <c r="DQ102" i="4"/>
  <c r="DP102" i="4"/>
  <c r="FG102" i="4"/>
  <c r="FF102" i="4"/>
  <c r="FA102" i="4"/>
  <c r="EZ102" i="4"/>
  <c r="EU102" i="4"/>
  <c r="ET102" i="4"/>
  <c r="EO102" i="4"/>
  <c r="EN102" i="4"/>
  <c r="EI102" i="4"/>
  <c r="EH102" i="4"/>
  <c r="EC102" i="4"/>
  <c r="EB102" i="4"/>
  <c r="DW102" i="4"/>
  <c r="DV102" i="4"/>
  <c r="CG102" i="4"/>
  <c r="CF102" i="4"/>
  <c r="DK102" i="4"/>
  <c r="DJ102" i="4"/>
  <c r="AK102" i="4"/>
  <c r="AJ102" i="4"/>
  <c r="Y102" i="4"/>
  <c r="X102" i="4"/>
  <c r="AE102" i="4"/>
  <c r="AD102" i="4"/>
  <c r="S102" i="4"/>
  <c r="R102" i="4"/>
  <c r="I102" i="4"/>
  <c r="H102" i="4"/>
  <c r="G102" i="4"/>
  <c r="F102" i="4"/>
  <c r="D102" i="4"/>
  <c r="C102" i="4"/>
  <c r="B102" i="4"/>
  <c r="E102" i="4"/>
  <c r="DQ101" i="4"/>
  <c r="DP101" i="4"/>
  <c r="FG101" i="4"/>
  <c r="FF101" i="4"/>
  <c r="FA101" i="4"/>
  <c r="EZ101" i="4"/>
  <c r="EU101" i="4"/>
  <c r="ET101" i="4"/>
  <c r="EO101" i="4"/>
  <c r="EN101" i="4"/>
  <c r="EI101" i="4"/>
  <c r="EH101" i="4"/>
  <c r="EC101" i="4"/>
  <c r="EB101" i="4"/>
  <c r="DW101" i="4"/>
  <c r="DV101" i="4"/>
  <c r="CG101" i="4"/>
  <c r="CF101" i="4"/>
  <c r="DK101" i="4"/>
  <c r="DJ101" i="4"/>
  <c r="AK101" i="4"/>
  <c r="AJ101" i="4"/>
  <c r="Y101" i="4"/>
  <c r="X101" i="4"/>
  <c r="AE101" i="4"/>
  <c r="AD101" i="4"/>
  <c r="S101" i="4"/>
  <c r="R101" i="4"/>
  <c r="I101" i="4"/>
  <c r="H101" i="4"/>
  <c r="G101" i="4"/>
  <c r="F101" i="4"/>
  <c r="D101" i="4"/>
  <c r="C101" i="4"/>
  <c r="B101" i="4"/>
  <c r="E101" i="4"/>
  <c r="DQ100" i="4"/>
  <c r="DP100" i="4"/>
  <c r="FG100" i="4"/>
  <c r="FF100" i="4"/>
  <c r="FA100" i="4"/>
  <c r="EZ100" i="4"/>
  <c r="EU100" i="4"/>
  <c r="ET100" i="4"/>
  <c r="EO100" i="4"/>
  <c r="EN100" i="4"/>
  <c r="EI100" i="4"/>
  <c r="EH100" i="4"/>
  <c r="EC100" i="4"/>
  <c r="EB100" i="4"/>
  <c r="DW100" i="4"/>
  <c r="DV100" i="4"/>
  <c r="CG100" i="4"/>
  <c r="CF100" i="4"/>
  <c r="DK100" i="4"/>
  <c r="DJ100" i="4"/>
  <c r="AK100" i="4"/>
  <c r="AJ100" i="4"/>
  <c r="Y100" i="4"/>
  <c r="X100" i="4"/>
  <c r="AE100" i="4"/>
  <c r="AD100" i="4"/>
  <c r="S100" i="4"/>
  <c r="R100" i="4"/>
  <c r="I100" i="4"/>
  <c r="H100" i="4"/>
  <c r="G100" i="4"/>
  <c r="F100" i="4"/>
  <c r="D100" i="4"/>
  <c r="C100" i="4"/>
  <c r="B100" i="4"/>
  <c r="E100" i="4"/>
  <c r="DQ99" i="4"/>
  <c r="DP99" i="4"/>
  <c r="FG99" i="4"/>
  <c r="FF99" i="4"/>
  <c r="FA99" i="4"/>
  <c r="EZ99" i="4"/>
  <c r="EU99" i="4"/>
  <c r="ET99" i="4"/>
  <c r="EO99" i="4"/>
  <c r="EN99" i="4"/>
  <c r="EI99" i="4"/>
  <c r="EH99" i="4"/>
  <c r="EC99" i="4"/>
  <c r="EB99" i="4"/>
  <c r="DW99" i="4"/>
  <c r="DV99" i="4"/>
  <c r="CG99" i="4"/>
  <c r="CF99" i="4"/>
  <c r="DK99" i="4"/>
  <c r="DJ99" i="4"/>
  <c r="AK99" i="4"/>
  <c r="AJ99" i="4"/>
  <c r="Y99" i="4"/>
  <c r="X99" i="4"/>
  <c r="AE99" i="4"/>
  <c r="AD99" i="4"/>
  <c r="S99" i="4"/>
  <c r="R99" i="4"/>
  <c r="I99" i="4"/>
  <c r="H99" i="4"/>
  <c r="G99" i="4"/>
  <c r="F99" i="4"/>
  <c r="D99" i="4"/>
  <c r="C99" i="4"/>
  <c r="B99" i="4"/>
  <c r="E99" i="4"/>
  <c r="DQ98" i="4"/>
  <c r="DP98" i="4"/>
  <c r="FG98" i="4"/>
  <c r="FF98" i="4"/>
  <c r="FA98" i="4"/>
  <c r="EZ98" i="4"/>
  <c r="EU98" i="4"/>
  <c r="ET98" i="4"/>
  <c r="EO98" i="4"/>
  <c r="EN98" i="4"/>
  <c r="EI98" i="4"/>
  <c r="EH98" i="4"/>
  <c r="EC98" i="4"/>
  <c r="EB98" i="4"/>
  <c r="DW98" i="4"/>
  <c r="DV98" i="4"/>
  <c r="CG98" i="4"/>
  <c r="CF98" i="4"/>
  <c r="DK98" i="4"/>
  <c r="DJ98" i="4"/>
  <c r="AK98" i="4"/>
  <c r="AJ98" i="4"/>
  <c r="Y98" i="4"/>
  <c r="X98" i="4"/>
  <c r="AE98" i="4"/>
  <c r="AD98" i="4"/>
  <c r="S98" i="4"/>
  <c r="R98" i="4"/>
  <c r="I98" i="4"/>
  <c r="H98" i="4"/>
  <c r="G98" i="4"/>
  <c r="F98" i="4"/>
  <c r="D98" i="4"/>
  <c r="C98" i="4"/>
  <c r="B98" i="4"/>
  <c r="E98" i="4"/>
  <c r="DQ97" i="4"/>
  <c r="DP97" i="4"/>
  <c r="FG97" i="4"/>
  <c r="FF97" i="4"/>
  <c r="FA97" i="4"/>
  <c r="EZ97" i="4"/>
  <c r="EU97" i="4"/>
  <c r="ET97" i="4"/>
  <c r="EO97" i="4"/>
  <c r="EN97" i="4"/>
  <c r="EI97" i="4"/>
  <c r="EH97" i="4"/>
  <c r="EC97" i="4"/>
  <c r="EB97" i="4"/>
  <c r="DW97" i="4"/>
  <c r="DV97" i="4"/>
  <c r="CG97" i="4"/>
  <c r="CF97" i="4"/>
  <c r="DK97" i="4"/>
  <c r="DJ97" i="4"/>
  <c r="AK97" i="4"/>
  <c r="AJ97" i="4"/>
  <c r="Y97" i="4"/>
  <c r="X97" i="4"/>
  <c r="AE97" i="4"/>
  <c r="AD97" i="4"/>
  <c r="S97" i="4"/>
  <c r="R97" i="4"/>
  <c r="I97" i="4"/>
  <c r="H97" i="4"/>
  <c r="G97" i="4"/>
  <c r="F97" i="4"/>
  <c r="D97" i="4"/>
  <c r="C97" i="4"/>
  <c r="B97" i="4"/>
  <c r="E97" i="4"/>
  <c r="DQ96" i="4"/>
  <c r="DP96" i="4"/>
  <c r="FG96" i="4"/>
  <c r="FF96" i="4"/>
  <c r="FA96" i="4"/>
  <c r="EZ96" i="4"/>
  <c r="EU96" i="4"/>
  <c r="ET96" i="4"/>
  <c r="EO96" i="4"/>
  <c r="EN96" i="4"/>
  <c r="EI96" i="4"/>
  <c r="EH96" i="4"/>
  <c r="EC96" i="4"/>
  <c r="EB96" i="4"/>
  <c r="DW96" i="4"/>
  <c r="DV96" i="4"/>
  <c r="CG96" i="4"/>
  <c r="CF96" i="4"/>
  <c r="DK96" i="4"/>
  <c r="DJ96" i="4"/>
  <c r="AK96" i="4"/>
  <c r="AJ96" i="4"/>
  <c r="Y96" i="4"/>
  <c r="X96" i="4"/>
  <c r="AE96" i="4"/>
  <c r="AD96" i="4"/>
  <c r="S96" i="4"/>
  <c r="R96" i="4"/>
  <c r="I96" i="4"/>
  <c r="H96" i="4"/>
  <c r="G96" i="4"/>
  <c r="F96" i="4"/>
  <c r="D96" i="4"/>
  <c r="C96" i="4"/>
  <c r="B96" i="4"/>
  <c r="E96" i="4"/>
  <c r="DQ95" i="4"/>
  <c r="DP95" i="4"/>
  <c r="FG95" i="4"/>
  <c r="FF95" i="4"/>
  <c r="FA95" i="4"/>
  <c r="EZ95" i="4"/>
  <c r="EU95" i="4"/>
  <c r="ET95" i="4"/>
  <c r="EO95" i="4"/>
  <c r="EN95" i="4"/>
  <c r="EI95" i="4"/>
  <c r="EH95" i="4"/>
  <c r="EC95" i="4"/>
  <c r="EB95" i="4"/>
  <c r="DW95" i="4"/>
  <c r="DV95" i="4"/>
  <c r="CG95" i="4"/>
  <c r="CF95" i="4"/>
  <c r="DK95" i="4"/>
  <c r="DJ95" i="4"/>
  <c r="AK95" i="4"/>
  <c r="AJ95" i="4"/>
  <c r="Y95" i="4"/>
  <c r="X95" i="4"/>
  <c r="AE95" i="4"/>
  <c r="AD95" i="4"/>
  <c r="S95" i="4"/>
  <c r="R95" i="4"/>
  <c r="I95" i="4"/>
  <c r="H95" i="4"/>
  <c r="G95" i="4"/>
  <c r="F95" i="4"/>
  <c r="D95" i="4"/>
  <c r="C95" i="4"/>
  <c r="B95" i="4"/>
  <c r="E95" i="4"/>
  <c r="DQ94" i="4"/>
  <c r="DP94" i="4"/>
  <c r="FG94" i="4"/>
  <c r="FF94" i="4"/>
  <c r="FA94" i="4"/>
  <c r="EZ94" i="4"/>
  <c r="EU94" i="4"/>
  <c r="ET94" i="4"/>
  <c r="EO94" i="4"/>
  <c r="EN94" i="4"/>
  <c r="EI94" i="4"/>
  <c r="EH94" i="4"/>
  <c r="EC94" i="4"/>
  <c r="EB94" i="4"/>
  <c r="DW94" i="4"/>
  <c r="DV94" i="4"/>
  <c r="CG94" i="4"/>
  <c r="CF94" i="4"/>
  <c r="DK94" i="4"/>
  <c r="DJ94" i="4"/>
  <c r="AK94" i="4"/>
  <c r="AJ94" i="4"/>
  <c r="Y94" i="4"/>
  <c r="X94" i="4"/>
  <c r="AE94" i="4"/>
  <c r="AD94" i="4"/>
  <c r="S94" i="4"/>
  <c r="R94" i="4"/>
  <c r="I94" i="4"/>
  <c r="H94" i="4"/>
  <c r="G94" i="4"/>
  <c r="F94" i="4"/>
  <c r="D94" i="4"/>
  <c r="C94" i="4"/>
  <c r="B94" i="4"/>
  <c r="E94" i="4"/>
  <c r="DQ93" i="4"/>
  <c r="DP93" i="4"/>
  <c r="FG93" i="4"/>
  <c r="FF93" i="4"/>
  <c r="FA93" i="4"/>
  <c r="EZ93" i="4"/>
  <c r="EU93" i="4"/>
  <c r="ET93" i="4"/>
  <c r="EO93" i="4"/>
  <c r="EN93" i="4"/>
  <c r="EI93" i="4"/>
  <c r="EH93" i="4"/>
  <c r="EC93" i="4"/>
  <c r="EB93" i="4"/>
  <c r="DW93" i="4"/>
  <c r="DV93" i="4"/>
  <c r="CG93" i="4"/>
  <c r="CF93" i="4"/>
  <c r="DK93" i="4"/>
  <c r="DJ93" i="4"/>
  <c r="AK93" i="4"/>
  <c r="AJ93" i="4"/>
  <c r="Y93" i="4"/>
  <c r="X93" i="4"/>
  <c r="AE93" i="4"/>
  <c r="AD93" i="4"/>
  <c r="S93" i="4"/>
  <c r="R93" i="4"/>
  <c r="I93" i="4"/>
  <c r="H93" i="4"/>
  <c r="G93" i="4"/>
  <c r="F93" i="4"/>
  <c r="D93" i="4"/>
  <c r="C93" i="4"/>
  <c r="B93" i="4"/>
  <c r="E93" i="4"/>
  <c r="DQ92" i="4"/>
  <c r="DP92" i="4"/>
  <c r="FG92" i="4"/>
  <c r="FF92" i="4"/>
  <c r="FA92" i="4"/>
  <c r="EZ92" i="4"/>
  <c r="EU92" i="4"/>
  <c r="ET92" i="4"/>
  <c r="EO92" i="4"/>
  <c r="EN92" i="4"/>
  <c r="EI92" i="4"/>
  <c r="EH92" i="4"/>
  <c r="EC92" i="4"/>
  <c r="EB92" i="4"/>
  <c r="DW92" i="4"/>
  <c r="DV92" i="4"/>
  <c r="CG92" i="4"/>
  <c r="CF92" i="4"/>
  <c r="DK92" i="4"/>
  <c r="DJ92" i="4"/>
  <c r="AK92" i="4"/>
  <c r="AJ92" i="4"/>
  <c r="Y92" i="4"/>
  <c r="X92" i="4"/>
  <c r="AE92" i="4"/>
  <c r="AD92" i="4"/>
  <c r="S92" i="4"/>
  <c r="R92" i="4"/>
  <c r="I92" i="4"/>
  <c r="H92" i="4"/>
  <c r="G92" i="4"/>
  <c r="F92" i="4"/>
  <c r="D92" i="4"/>
  <c r="C92" i="4"/>
  <c r="B92" i="4"/>
  <c r="E92" i="4"/>
  <c r="DQ91" i="4"/>
  <c r="DP91" i="4"/>
  <c r="FG91" i="4"/>
  <c r="FF91" i="4"/>
  <c r="FA91" i="4"/>
  <c r="EZ91" i="4"/>
  <c r="EU91" i="4"/>
  <c r="ET91" i="4"/>
  <c r="EO91" i="4"/>
  <c r="EN91" i="4"/>
  <c r="EI91" i="4"/>
  <c r="EH91" i="4"/>
  <c r="EC91" i="4"/>
  <c r="EB91" i="4"/>
  <c r="DW91" i="4"/>
  <c r="DV91" i="4"/>
  <c r="CG91" i="4"/>
  <c r="CF91" i="4"/>
  <c r="DK91" i="4"/>
  <c r="DJ91" i="4"/>
  <c r="AK91" i="4"/>
  <c r="AJ91" i="4"/>
  <c r="Y91" i="4"/>
  <c r="X91" i="4"/>
  <c r="AE91" i="4"/>
  <c r="AD91" i="4"/>
  <c r="S91" i="4"/>
  <c r="R91" i="4"/>
  <c r="I91" i="4"/>
  <c r="H91" i="4"/>
  <c r="G91" i="4"/>
  <c r="F91" i="4"/>
  <c r="D91" i="4"/>
  <c r="C91" i="4"/>
  <c r="B91" i="4"/>
  <c r="E91" i="4"/>
  <c r="DQ90" i="4"/>
  <c r="DP90" i="4"/>
  <c r="FG90" i="4"/>
  <c r="FF90" i="4"/>
  <c r="FA90" i="4"/>
  <c r="EZ90" i="4"/>
  <c r="EU90" i="4"/>
  <c r="ET90" i="4"/>
  <c r="EO90" i="4"/>
  <c r="EN90" i="4"/>
  <c r="EI90" i="4"/>
  <c r="EH90" i="4"/>
  <c r="EC90" i="4"/>
  <c r="EB90" i="4"/>
  <c r="DW90" i="4"/>
  <c r="DV90" i="4"/>
  <c r="CG90" i="4"/>
  <c r="CF90" i="4"/>
  <c r="DK90" i="4"/>
  <c r="DJ90" i="4"/>
  <c r="AK90" i="4"/>
  <c r="AJ90" i="4"/>
  <c r="Y90" i="4"/>
  <c r="X90" i="4"/>
  <c r="AE90" i="4"/>
  <c r="AD90" i="4"/>
  <c r="S90" i="4"/>
  <c r="R90" i="4"/>
  <c r="I90" i="4"/>
  <c r="H90" i="4"/>
  <c r="G90" i="4"/>
  <c r="F90" i="4"/>
  <c r="D90" i="4"/>
  <c r="C90" i="4"/>
  <c r="B90" i="4"/>
  <c r="E90" i="4"/>
  <c r="DQ89" i="4"/>
  <c r="DP89" i="4"/>
  <c r="FG89" i="4"/>
  <c r="FF89" i="4"/>
  <c r="FA89" i="4"/>
  <c r="EZ89" i="4"/>
  <c r="EU89" i="4"/>
  <c r="ET89" i="4"/>
  <c r="EO89" i="4"/>
  <c r="EN89" i="4"/>
  <c r="EI89" i="4"/>
  <c r="EH89" i="4"/>
  <c r="EC89" i="4"/>
  <c r="EB89" i="4"/>
  <c r="DW89" i="4"/>
  <c r="DV89" i="4"/>
  <c r="CG89" i="4"/>
  <c r="CF89" i="4"/>
  <c r="DK89" i="4"/>
  <c r="DJ89" i="4"/>
  <c r="AK89" i="4"/>
  <c r="AJ89" i="4"/>
  <c r="Y89" i="4"/>
  <c r="X89" i="4"/>
  <c r="AE89" i="4"/>
  <c r="AD89" i="4"/>
  <c r="S89" i="4"/>
  <c r="R89" i="4"/>
  <c r="I89" i="4"/>
  <c r="H89" i="4"/>
  <c r="G89" i="4"/>
  <c r="F89" i="4"/>
  <c r="D89" i="4"/>
  <c r="C89" i="4"/>
  <c r="B89" i="4"/>
  <c r="E89" i="4"/>
  <c r="DQ88" i="4"/>
  <c r="DP88" i="4"/>
  <c r="FG88" i="4"/>
  <c r="FF88" i="4"/>
  <c r="FA88" i="4"/>
  <c r="EZ88" i="4"/>
  <c r="EU88" i="4"/>
  <c r="ET88" i="4"/>
  <c r="EO88" i="4"/>
  <c r="EN88" i="4"/>
  <c r="EI88" i="4"/>
  <c r="EH88" i="4"/>
  <c r="EC88" i="4"/>
  <c r="EB88" i="4"/>
  <c r="DW88" i="4"/>
  <c r="DV88" i="4"/>
  <c r="CG88" i="4"/>
  <c r="CF88" i="4"/>
  <c r="DK88" i="4"/>
  <c r="DJ88" i="4"/>
  <c r="AK88" i="4"/>
  <c r="AJ88" i="4"/>
  <c r="Y88" i="4"/>
  <c r="X88" i="4"/>
  <c r="AE88" i="4"/>
  <c r="AD88" i="4"/>
  <c r="S88" i="4"/>
  <c r="R88" i="4"/>
  <c r="I88" i="4"/>
  <c r="H88" i="4"/>
  <c r="G88" i="4"/>
  <c r="F88" i="4"/>
  <c r="D88" i="4"/>
  <c r="C88" i="4"/>
  <c r="B88" i="4"/>
  <c r="E88" i="4"/>
  <c r="DQ87" i="4"/>
  <c r="DP87" i="4"/>
  <c r="FG87" i="4"/>
  <c r="FF87" i="4"/>
  <c r="FA87" i="4"/>
  <c r="EZ87" i="4"/>
  <c r="EU87" i="4"/>
  <c r="ET87" i="4"/>
  <c r="EO87" i="4"/>
  <c r="EN87" i="4"/>
  <c r="EI87" i="4"/>
  <c r="EH87" i="4"/>
  <c r="EC87" i="4"/>
  <c r="EB87" i="4"/>
  <c r="DW87" i="4"/>
  <c r="DV87" i="4"/>
  <c r="CG87" i="4"/>
  <c r="CF87" i="4"/>
  <c r="DK87" i="4"/>
  <c r="DJ87" i="4"/>
  <c r="AK87" i="4"/>
  <c r="AJ87" i="4"/>
  <c r="Y87" i="4"/>
  <c r="X87" i="4"/>
  <c r="AE87" i="4"/>
  <c r="AD87" i="4"/>
  <c r="S87" i="4"/>
  <c r="R87" i="4"/>
  <c r="I87" i="4"/>
  <c r="H87" i="4"/>
  <c r="G87" i="4"/>
  <c r="F87" i="4"/>
  <c r="D87" i="4"/>
  <c r="C87" i="4"/>
  <c r="B87" i="4"/>
  <c r="E87" i="4"/>
  <c r="DQ86" i="4"/>
  <c r="DP86" i="4"/>
  <c r="FG86" i="4"/>
  <c r="FF86" i="4"/>
  <c r="FA86" i="4"/>
  <c r="EZ86" i="4"/>
  <c r="EU86" i="4"/>
  <c r="ET86" i="4"/>
  <c r="EO86" i="4"/>
  <c r="EN86" i="4"/>
  <c r="EI86" i="4"/>
  <c r="EH86" i="4"/>
  <c r="EC86" i="4"/>
  <c r="EB86" i="4"/>
  <c r="DW86" i="4"/>
  <c r="DV86" i="4"/>
  <c r="CG86" i="4"/>
  <c r="CF86" i="4"/>
  <c r="DK86" i="4"/>
  <c r="DJ86" i="4"/>
  <c r="AK86" i="4"/>
  <c r="AJ86" i="4"/>
  <c r="Y86" i="4"/>
  <c r="X86" i="4"/>
  <c r="AE86" i="4"/>
  <c r="AD86" i="4"/>
  <c r="S86" i="4"/>
  <c r="R86" i="4"/>
  <c r="I86" i="4"/>
  <c r="H86" i="4"/>
  <c r="G86" i="4"/>
  <c r="F86" i="4"/>
  <c r="D86" i="4"/>
  <c r="C86" i="4"/>
  <c r="B86" i="4"/>
  <c r="E86" i="4"/>
  <c r="DQ85" i="4"/>
  <c r="DP85" i="4"/>
  <c r="FG85" i="4"/>
  <c r="FF85" i="4"/>
  <c r="FA85" i="4"/>
  <c r="EZ85" i="4"/>
  <c r="EU85" i="4"/>
  <c r="ET85" i="4"/>
  <c r="EO85" i="4"/>
  <c r="EN85" i="4"/>
  <c r="EI85" i="4"/>
  <c r="EH85" i="4"/>
  <c r="EC85" i="4"/>
  <c r="EB85" i="4"/>
  <c r="DW85" i="4"/>
  <c r="DV85" i="4"/>
  <c r="CG85" i="4"/>
  <c r="CF85" i="4"/>
  <c r="DK85" i="4"/>
  <c r="DJ85" i="4"/>
  <c r="AK85" i="4"/>
  <c r="AJ85" i="4"/>
  <c r="Y85" i="4"/>
  <c r="X85" i="4"/>
  <c r="AE85" i="4"/>
  <c r="AD85" i="4"/>
  <c r="S85" i="4"/>
  <c r="R85" i="4"/>
  <c r="I85" i="4"/>
  <c r="H85" i="4"/>
  <c r="G85" i="4"/>
  <c r="F85" i="4"/>
  <c r="D85" i="4"/>
  <c r="C85" i="4"/>
  <c r="B85" i="4"/>
  <c r="E85" i="4"/>
  <c r="DQ84" i="4"/>
  <c r="DP84" i="4"/>
  <c r="FG84" i="4"/>
  <c r="FF84" i="4"/>
  <c r="FA84" i="4"/>
  <c r="EZ84" i="4"/>
  <c r="EU84" i="4"/>
  <c r="ET84" i="4"/>
  <c r="EO84" i="4"/>
  <c r="EN84" i="4"/>
  <c r="EI84" i="4"/>
  <c r="EH84" i="4"/>
  <c r="EC84" i="4"/>
  <c r="EB84" i="4"/>
  <c r="DW84" i="4"/>
  <c r="DV84" i="4"/>
  <c r="CG84" i="4"/>
  <c r="CF84" i="4"/>
  <c r="DK84" i="4"/>
  <c r="DJ84" i="4"/>
  <c r="AK84" i="4"/>
  <c r="AJ84" i="4"/>
  <c r="Y84" i="4"/>
  <c r="X84" i="4"/>
  <c r="AE84" i="4"/>
  <c r="AD84" i="4"/>
  <c r="S84" i="4"/>
  <c r="R84" i="4"/>
  <c r="I84" i="4"/>
  <c r="H84" i="4"/>
  <c r="G84" i="4"/>
  <c r="F84" i="4"/>
  <c r="D84" i="4"/>
  <c r="C84" i="4"/>
  <c r="B84" i="4"/>
  <c r="E84" i="4"/>
  <c r="DQ83" i="4"/>
  <c r="DP83" i="4"/>
  <c r="FG83" i="4"/>
  <c r="FF83" i="4"/>
  <c r="FA83" i="4"/>
  <c r="EZ83" i="4"/>
  <c r="EU83" i="4"/>
  <c r="ET83" i="4"/>
  <c r="EO83" i="4"/>
  <c r="EN83" i="4"/>
  <c r="EI83" i="4"/>
  <c r="EH83" i="4"/>
  <c r="EC83" i="4"/>
  <c r="EB83" i="4"/>
  <c r="DW83" i="4"/>
  <c r="DV83" i="4"/>
  <c r="CG83" i="4"/>
  <c r="CF83" i="4"/>
  <c r="DK83" i="4"/>
  <c r="DJ83" i="4"/>
  <c r="AK83" i="4"/>
  <c r="AJ83" i="4"/>
  <c r="Y83" i="4"/>
  <c r="X83" i="4"/>
  <c r="AE83" i="4"/>
  <c r="AD83" i="4"/>
  <c r="S83" i="4"/>
  <c r="R83" i="4"/>
  <c r="I83" i="4"/>
  <c r="H83" i="4"/>
  <c r="G83" i="4"/>
  <c r="F83" i="4"/>
  <c r="D83" i="4"/>
  <c r="C83" i="4"/>
  <c r="B83" i="4"/>
  <c r="E83" i="4"/>
  <c r="DQ82" i="4"/>
  <c r="DP82" i="4"/>
  <c r="FG82" i="4"/>
  <c r="FF82" i="4"/>
  <c r="FA82" i="4"/>
  <c r="EZ82" i="4"/>
  <c r="EU82" i="4"/>
  <c r="ET82" i="4"/>
  <c r="EO82" i="4"/>
  <c r="EN82" i="4"/>
  <c r="EI82" i="4"/>
  <c r="EH82" i="4"/>
  <c r="EC82" i="4"/>
  <c r="EB82" i="4"/>
  <c r="DW82" i="4"/>
  <c r="DV82" i="4"/>
  <c r="CG82" i="4"/>
  <c r="CF82" i="4"/>
  <c r="DK82" i="4"/>
  <c r="DJ82" i="4"/>
  <c r="AK82" i="4"/>
  <c r="AJ82" i="4"/>
  <c r="Y82" i="4"/>
  <c r="X82" i="4"/>
  <c r="AE82" i="4"/>
  <c r="AD82" i="4"/>
  <c r="S82" i="4"/>
  <c r="R82" i="4"/>
  <c r="I82" i="4"/>
  <c r="H82" i="4"/>
  <c r="G82" i="4"/>
  <c r="F82" i="4"/>
  <c r="D82" i="4"/>
  <c r="C82" i="4"/>
  <c r="B82" i="4"/>
  <c r="E82" i="4"/>
  <c r="DQ81" i="4"/>
  <c r="DP81" i="4"/>
  <c r="FG81" i="4"/>
  <c r="FF81" i="4"/>
  <c r="FA81" i="4"/>
  <c r="EZ81" i="4"/>
  <c r="EU81" i="4"/>
  <c r="ET81" i="4"/>
  <c r="EO81" i="4"/>
  <c r="EN81" i="4"/>
  <c r="EI81" i="4"/>
  <c r="EH81" i="4"/>
  <c r="EC81" i="4"/>
  <c r="EB81" i="4"/>
  <c r="DW81" i="4"/>
  <c r="DV81" i="4"/>
  <c r="CG81" i="4"/>
  <c r="CF81" i="4"/>
  <c r="DK81" i="4"/>
  <c r="DJ81" i="4"/>
  <c r="AK81" i="4"/>
  <c r="AJ81" i="4"/>
  <c r="Y81" i="4"/>
  <c r="X81" i="4"/>
  <c r="AE81" i="4"/>
  <c r="AD81" i="4"/>
  <c r="S81" i="4"/>
  <c r="R81" i="4"/>
  <c r="I81" i="4"/>
  <c r="H81" i="4"/>
  <c r="G81" i="4"/>
  <c r="F81" i="4"/>
  <c r="D81" i="4"/>
  <c r="C81" i="4"/>
  <c r="B81" i="4"/>
  <c r="E81" i="4"/>
  <c r="DQ80" i="4"/>
  <c r="DP80" i="4"/>
  <c r="FG80" i="4"/>
  <c r="FF80" i="4"/>
  <c r="FA80" i="4"/>
  <c r="EZ80" i="4"/>
  <c r="EU80" i="4"/>
  <c r="ET80" i="4"/>
  <c r="EO80" i="4"/>
  <c r="EN80" i="4"/>
  <c r="EI80" i="4"/>
  <c r="EH80" i="4"/>
  <c r="EC80" i="4"/>
  <c r="EB80" i="4"/>
  <c r="DW80" i="4"/>
  <c r="DV80" i="4"/>
  <c r="CG80" i="4"/>
  <c r="CF80" i="4"/>
  <c r="DK80" i="4"/>
  <c r="DJ80" i="4"/>
  <c r="AK80" i="4"/>
  <c r="AJ80" i="4"/>
  <c r="Y80" i="4"/>
  <c r="X80" i="4"/>
  <c r="AE80" i="4"/>
  <c r="AD80" i="4"/>
  <c r="S80" i="4"/>
  <c r="R80" i="4"/>
  <c r="I80" i="4"/>
  <c r="H80" i="4"/>
  <c r="G80" i="4"/>
  <c r="F80" i="4"/>
  <c r="D80" i="4"/>
  <c r="C80" i="4"/>
  <c r="B80" i="4"/>
  <c r="E80" i="4"/>
  <c r="DQ79" i="4"/>
  <c r="DP79" i="4"/>
  <c r="FG79" i="4"/>
  <c r="FF79" i="4"/>
  <c r="FA79" i="4"/>
  <c r="EZ79" i="4"/>
  <c r="EU79" i="4"/>
  <c r="ET79" i="4"/>
  <c r="EO79" i="4"/>
  <c r="EN79" i="4"/>
  <c r="EI79" i="4"/>
  <c r="EH79" i="4"/>
  <c r="EC79" i="4"/>
  <c r="EB79" i="4"/>
  <c r="DW79" i="4"/>
  <c r="DV79" i="4"/>
  <c r="CG79" i="4"/>
  <c r="CF79" i="4"/>
  <c r="DK79" i="4"/>
  <c r="DJ79" i="4"/>
  <c r="AK79" i="4"/>
  <c r="AJ79" i="4"/>
  <c r="Y79" i="4"/>
  <c r="X79" i="4"/>
  <c r="AE79" i="4"/>
  <c r="AD79" i="4"/>
  <c r="S79" i="4"/>
  <c r="R79" i="4"/>
  <c r="I79" i="4"/>
  <c r="H79" i="4"/>
  <c r="G79" i="4"/>
  <c r="F79" i="4"/>
  <c r="D79" i="4"/>
  <c r="C79" i="4"/>
  <c r="B79" i="4"/>
  <c r="E79" i="4"/>
  <c r="DQ78" i="4"/>
  <c r="DP78" i="4"/>
  <c r="FG78" i="4"/>
  <c r="FF78" i="4"/>
  <c r="FA78" i="4"/>
  <c r="EZ78" i="4"/>
  <c r="EU78" i="4"/>
  <c r="ET78" i="4"/>
  <c r="EO78" i="4"/>
  <c r="EN78" i="4"/>
  <c r="EI78" i="4"/>
  <c r="EH78" i="4"/>
  <c r="EC78" i="4"/>
  <c r="EB78" i="4"/>
  <c r="DW78" i="4"/>
  <c r="DV78" i="4"/>
  <c r="CG78" i="4"/>
  <c r="CF78" i="4"/>
  <c r="DK78" i="4"/>
  <c r="DJ78" i="4"/>
  <c r="AK78" i="4"/>
  <c r="AJ78" i="4"/>
  <c r="Y78" i="4"/>
  <c r="X78" i="4"/>
  <c r="AE78" i="4"/>
  <c r="AD78" i="4"/>
  <c r="S78" i="4"/>
  <c r="R78" i="4"/>
  <c r="I78" i="4"/>
  <c r="H78" i="4"/>
  <c r="G78" i="4"/>
  <c r="F78" i="4"/>
  <c r="D78" i="4"/>
  <c r="C78" i="4"/>
  <c r="B78" i="4"/>
  <c r="E78" i="4"/>
  <c r="DQ77" i="4"/>
  <c r="DP77" i="4"/>
  <c r="FG77" i="4"/>
  <c r="FF77" i="4"/>
  <c r="FA77" i="4"/>
  <c r="EZ77" i="4"/>
  <c r="EU77" i="4"/>
  <c r="ET77" i="4"/>
  <c r="EO77" i="4"/>
  <c r="EN77" i="4"/>
  <c r="EI77" i="4"/>
  <c r="EH77" i="4"/>
  <c r="EC77" i="4"/>
  <c r="EB77" i="4"/>
  <c r="DW77" i="4"/>
  <c r="DV77" i="4"/>
  <c r="CG77" i="4"/>
  <c r="CF77" i="4"/>
  <c r="DK77" i="4"/>
  <c r="DJ77" i="4"/>
  <c r="AK77" i="4"/>
  <c r="AJ77" i="4"/>
  <c r="Y77" i="4"/>
  <c r="X77" i="4"/>
  <c r="AE77" i="4"/>
  <c r="AD77" i="4"/>
  <c r="S77" i="4"/>
  <c r="R77" i="4"/>
  <c r="I77" i="4"/>
  <c r="H77" i="4"/>
  <c r="G77" i="4"/>
  <c r="F77" i="4"/>
  <c r="D77" i="4"/>
  <c r="C77" i="4"/>
  <c r="B77" i="4"/>
  <c r="E77" i="4"/>
  <c r="DQ76" i="4"/>
  <c r="DP76" i="4"/>
  <c r="FG76" i="4"/>
  <c r="FF76" i="4"/>
  <c r="FA76" i="4"/>
  <c r="EZ76" i="4"/>
  <c r="EU76" i="4"/>
  <c r="ET76" i="4"/>
  <c r="EO76" i="4"/>
  <c r="EN76" i="4"/>
  <c r="EI76" i="4"/>
  <c r="EH76" i="4"/>
  <c r="EC76" i="4"/>
  <c r="EB76" i="4"/>
  <c r="DW76" i="4"/>
  <c r="DV76" i="4"/>
  <c r="CG76" i="4"/>
  <c r="CF76" i="4"/>
  <c r="DK76" i="4"/>
  <c r="DJ76" i="4"/>
  <c r="AK76" i="4"/>
  <c r="AJ76" i="4"/>
  <c r="Y76" i="4"/>
  <c r="X76" i="4"/>
  <c r="AE76" i="4"/>
  <c r="AD76" i="4"/>
  <c r="S76" i="4"/>
  <c r="R76" i="4"/>
  <c r="I76" i="4"/>
  <c r="H76" i="4"/>
  <c r="G76" i="4"/>
  <c r="F76" i="4"/>
  <c r="D76" i="4"/>
  <c r="C76" i="4"/>
  <c r="B76" i="4"/>
  <c r="E76" i="4"/>
  <c r="DQ75" i="4"/>
  <c r="DP75" i="4"/>
  <c r="FG75" i="4"/>
  <c r="FF75" i="4"/>
  <c r="FA75" i="4"/>
  <c r="EZ75" i="4"/>
  <c r="EU75" i="4"/>
  <c r="ET75" i="4"/>
  <c r="EO75" i="4"/>
  <c r="EN75" i="4"/>
  <c r="EI75" i="4"/>
  <c r="EH75" i="4"/>
  <c r="EC75" i="4"/>
  <c r="EB75" i="4"/>
  <c r="DW75" i="4"/>
  <c r="DV75" i="4"/>
  <c r="CG75" i="4"/>
  <c r="CF75" i="4"/>
  <c r="DK75" i="4"/>
  <c r="DJ75" i="4"/>
  <c r="AK75" i="4"/>
  <c r="AJ75" i="4"/>
  <c r="Y75" i="4"/>
  <c r="X75" i="4"/>
  <c r="AE75" i="4"/>
  <c r="AD75" i="4"/>
  <c r="S75" i="4"/>
  <c r="R75" i="4"/>
  <c r="I75" i="4"/>
  <c r="H75" i="4"/>
  <c r="G75" i="4"/>
  <c r="F75" i="4"/>
  <c r="D75" i="4"/>
  <c r="C75" i="4"/>
  <c r="B75" i="4"/>
  <c r="E75" i="4"/>
  <c r="DQ74" i="4"/>
  <c r="DP74" i="4"/>
  <c r="FG74" i="4"/>
  <c r="FF74" i="4"/>
  <c r="FA74" i="4"/>
  <c r="EZ74" i="4"/>
  <c r="EU74" i="4"/>
  <c r="ET74" i="4"/>
  <c r="EO74" i="4"/>
  <c r="EN74" i="4"/>
  <c r="EI74" i="4"/>
  <c r="EH74" i="4"/>
  <c r="EC74" i="4"/>
  <c r="EB74" i="4"/>
  <c r="DW74" i="4"/>
  <c r="DV74" i="4"/>
  <c r="CG74" i="4"/>
  <c r="CF74" i="4"/>
  <c r="DK74" i="4"/>
  <c r="DJ74" i="4"/>
  <c r="AK74" i="4"/>
  <c r="AJ74" i="4"/>
  <c r="Y74" i="4"/>
  <c r="X74" i="4"/>
  <c r="AE74" i="4"/>
  <c r="AD74" i="4"/>
  <c r="S74" i="4"/>
  <c r="R74" i="4"/>
  <c r="I74" i="4"/>
  <c r="H74" i="4"/>
  <c r="G74" i="4"/>
  <c r="F74" i="4"/>
  <c r="D74" i="4"/>
  <c r="C74" i="4"/>
  <c r="B74" i="4"/>
  <c r="E74" i="4"/>
  <c r="DQ73" i="4"/>
  <c r="DP73" i="4"/>
  <c r="FG73" i="4"/>
  <c r="FF73" i="4"/>
  <c r="FA73" i="4"/>
  <c r="EZ73" i="4"/>
  <c r="EU73" i="4"/>
  <c r="ET73" i="4"/>
  <c r="EO73" i="4"/>
  <c r="EN73" i="4"/>
  <c r="EI73" i="4"/>
  <c r="EH73" i="4"/>
  <c r="EC73" i="4"/>
  <c r="EB73" i="4"/>
  <c r="DW73" i="4"/>
  <c r="DV73" i="4"/>
  <c r="CG73" i="4"/>
  <c r="CF73" i="4"/>
  <c r="DK73" i="4"/>
  <c r="DJ73" i="4"/>
  <c r="AK73" i="4"/>
  <c r="AJ73" i="4"/>
  <c r="Y73" i="4"/>
  <c r="X73" i="4"/>
  <c r="AE73" i="4"/>
  <c r="AD73" i="4"/>
  <c r="S73" i="4"/>
  <c r="R73" i="4"/>
  <c r="I73" i="4"/>
  <c r="H73" i="4"/>
  <c r="G73" i="4"/>
  <c r="F73" i="4"/>
  <c r="D73" i="4"/>
  <c r="C73" i="4"/>
  <c r="B73" i="4"/>
  <c r="E73" i="4"/>
  <c r="DQ72" i="4"/>
  <c r="DP72" i="4"/>
  <c r="FG72" i="4"/>
  <c r="FF72" i="4"/>
  <c r="FA72" i="4"/>
  <c r="EZ72" i="4"/>
  <c r="EU72" i="4"/>
  <c r="ET72" i="4"/>
  <c r="EO72" i="4"/>
  <c r="EN72" i="4"/>
  <c r="EI72" i="4"/>
  <c r="EH72" i="4"/>
  <c r="EC72" i="4"/>
  <c r="EB72" i="4"/>
  <c r="DW72" i="4"/>
  <c r="DV72" i="4"/>
  <c r="CG72" i="4"/>
  <c r="CF72" i="4"/>
  <c r="DK72" i="4"/>
  <c r="DJ72" i="4"/>
  <c r="AK72" i="4"/>
  <c r="AJ72" i="4"/>
  <c r="Y72" i="4"/>
  <c r="X72" i="4"/>
  <c r="AE72" i="4"/>
  <c r="AD72" i="4"/>
  <c r="S72" i="4"/>
  <c r="R72" i="4"/>
  <c r="I72" i="4"/>
  <c r="H72" i="4"/>
  <c r="G72" i="4"/>
  <c r="F72" i="4"/>
  <c r="D72" i="4"/>
  <c r="C72" i="4"/>
  <c r="B72" i="4"/>
  <c r="E72" i="4"/>
  <c r="DQ71" i="4"/>
  <c r="DP71" i="4"/>
  <c r="FG71" i="4"/>
  <c r="FF71" i="4"/>
  <c r="FA71" i="4"/>
  <c r="EZ71" i="4"/>
  <c r="EU71" i="4"/>
  <c r="ET71" i="4"/>
  <c r="EO71" i="4"/>
  <c r="EN71" i="4"/>
  <c r="EI71" i="4"/>
  <c r="EH71" i="4"/>
  <c r="EC71" i="4"/>
  <c r="EB71" i="4"/>
  <c r="DW71" i="4"/>
  <c r="DV71" i="4"/>
  <c r="CG71" i="4"/>
  <c r="CF71" i="4"/>
  <c r="DK71" i="4"/>
  <c r="DJ71" i="4"/>
  <c r="AK71" i="4"/>
  <c r="AJ71" i="4"/>
  <c r="Y71" i="4"/>
  <c r="X71" i="4"/>
  <c r="AE71" i="4"/>
  <c r="AD71" i="4"/>
  <c r="S71" i="4"/>
  <c r="R71" i="4"/>
  <c r="I71" i="4"/>
  <c r="H71" i="4"/>
  <c r="G71" i="4"/>
  <c r="F71" i="4"/>
  <c r="D71" i="4"/>
  <c r="C71" i="4"/>
  <c r="B71" i="4"/>
  <c r="E71" i="4"/>
  <c r="DQ70" i="4"/>
  <c r="DP70" i="4"/>
  <c r="FG70" i="4"/>
  <c r="FF70" i="4"/>
  <c r="FA70" i="4"/>
  <c r="EZ70" i="4"/>
  <c r="EU70" i="4"/>
  <c r="ET70" i="4"/>
  <c r="EO70" i="4"/>
  <c r="EN70" i="4"/>
  <c r="EI70" i="4"/>
  <c r="EH70" i="4"/>
  <c r="EC70" i="4"/>
  <c r="EB70" i="4"/>
  <c r="DW70" i="4"/>
  <c r="DV70" i="4"/>
  <c r="CG70" i="4"/>
  <c r="CF70" i="4"/>
  <c r="DK70" i="4"/>
  <c r="DJ70" i="4"/>
  <c r="AK70" i="4"/>
  <c r="AJ70" i="4"/>
  <c r="Y70" i="4"/>
  <c r="X70" i="4"/>
  <c r="AE70" i="4"/>
  <c r="AD70" i="4"/>
  <c r="S70" i="4"/>
  <c r="R70" i="4"/>
  <c r="I70" i="4"/>
  <c r="H70" i="4"/>
  <c r="G70" i="4"/>
  <c r="F70" i="4"/>
  <c r="D70" i="4"/>
  <c r="C70" i="4"/>
  <c r="B70" i="4"/>
  <c r="E70" i="4"/>
  <c r="DQ69" i="4"/>
  <c r="DP69" i="4"/>
  <c r="FG69" i="4"/>
  <c r="FF69" i="4"/>
  <c r="FA69" i="4"/>
  <c r="EZ69" i="4"/>
  <c r="EU69" i="4"/>
  <c r="ET69" i="4"/>
  <c r="EO69" i="4"/>
  <c r="EN69" i="4"/>
  <c r="EI69" i="4"/>
  <c r="EH69" i="4"/>
  <c r="EC69" i="4"/>
  <c r="EB69" i="4"/>
  <c r="DW69" i="4"/>
  <c r="DV69" i="4"/>
  <c r="CG69" i="4"/>
  <c r="CF69" i="4"/>
  <c r="DK69" i="4"/>
  <c r="DJ69" i="4"/>
  <c r="AK69" i="4"/>
  <c r="AJ69" i="4"/>
  <c r="Y69" i="4"/>
  <c r="X69" i="4"/>
  <c r="AE69" i="4"/>
  <c r="AD69" i="4"/>
  <c r="S69" i="4"/>
  <c r="R69" i="4"/>
  <c r="I69" i="4"/>
  <c r="H69" i="4"/>
  <c r="G69" i="4"/>
  <c r="F69" i="4"/>
  <c r="D69" i="4"/>
  <c r="C69" i="4"/>
  <c r="B69" i="4"/>
  <c r="E69" i="4"/>
  <c r="DQ68" i="4"/>
  <c r="DP68" i="4"/>
  <c r="FG68" i="4"/>
  <c r="FF68" i="4"/>
  <c r="FA68" i="4"/>
  <c r="EZ68" i="4"/>
  <c r="EU68" i="4"/>
  <c r="ET68" i="4"/>
  <c r="EO68" i="4"/>
  <c r="EN68" i="4"/>
  <c r="EI68" i="4"/>
  <c r="EH68" i="4"/>
  <c r="EC68" i="4"/>
  <c r="EB68" i="4"/>
  <c r="DW68" i="4"/>
  <c r="DV68" i="4"/>
  <c r="CG68" i="4"/>
  <c r="CF68" i="4"/>
  <c r="DK68" i="4"/>
  <c r="DJ68" i="4"/>
  <c r="AK68" i="4"/>
  <c r="AJ68" i="4"/>
  <c r="Y68" i="4"/>
  <c r="X68" i="4"/>
  <c r="AE68" i="4"/>
  <c r="AD68" i="4"/>
  <c r="S68" i="4"/>
  <c r="R68" i="4"/>
  <c r="I68" i="4"/>
  <c r="H68" i="4"/>
  <c r="G68" i="4"/>
  <c r="F68" i="4"/>
  <c r="D68" i="4"/>
  <c r="C68" i="4"/>
  <c r="B68" i="4"/>
  <c r="E68" i="4"/>
  <c r="DQ67" i="4"/>
  <c r="DP67" i="4"/>
  <c r="FG67" i="4"/>
  <c r="FF67" i="4"/>
  <c r="FA67" i="4"/>
  <c r="EZ67" i="4"/>
  <c r="EU67" i="4"/>
  <c r="ET67" i="4"/>
  <c r="EO67" i="4"/>
  <c r="EN67" i="4"/>
  <c r="EI67" i="4"/>
  <c r="EH67" i="4"/>
  <c r="EC67" i="4"/>
  <c r="EB67" i="4"/>
  <c r="DW67" i="4"/>
  <c r="DV67" i="4"/>
  <c r="CG67" i="4"/>
  <c r="CF67" i="4"/>
  <c r="DK67" i="4"/>
  <c r="DJ67" i="4"/>
  <c r="AK67" i="4"/>
  <c r="AJ67" i="4"/>
  <c r="Y67" i="4"/>
  <c r="X67" i="4"/>
  <c r="AE67" i="4"/>
  <c r="AD67" i="4"/>
  <c r="S67" i="4"/>
  <c r="R67" i="4"/>
  <c r="I67" i="4"/>
  <c r="H67" i="4"/>
  <c r="G67" i="4"/>
  <c r="F67" i="4"/>
  <c r="D67" i="4"/>
  <c r="C67" i="4"/>
  <c r="B67" i="4"/>
  <c r="E67" i="4"/>
  <c r="DQ66" i="4"/>
  <c r="DP66" i="4"/>
  <c r="FG66" i="4"/>
  <c r="FF66" i="4"/>
  <c r="FA66" i="4"/>
  <c r="EZ66" i="4"/>
  <c r="EU66" i="4"/>
  <c r="ET66" i="4"/>
  <c r="EO66" i="4"/>
  <c r="EN66" i="4"/>
  <c r="EI66" i="4"/>
  <c r="EH66" i="4"/>
  <c r="EC66" i="4"/>
  <c r="EB66" i="4"/>
  <c r="DW66" i="4"/>
  <c r="DV66" i="4"/>
  <c r="CG66" i="4"/>
  <c r="CF66" i="4"/>
  <c r="DK66" i="4"/>
  <c r="DJ66" i="4"/>
  <c r="AK66" i="4"/>
  <c r="AJ66" i="4"/>
  <c r="Y66" i="4"/>
  <c r="X66" i="4"/>
  <c r="AE66" i="4"/>
  <c r="AD66" i="4"/>
  <c r="S66" i="4"/>
  <c r="R66" i="4"/>
  <c r="I66" i="4"/>
  <c r="H66" i="4"/>
  <c r="G66" i="4"/>
  <c r="F66" i="4"/>
  <c r="D66" i="4"/>
  <c r="C66" i="4"/>
  <c r="B66" i="4"/>
  <c r="E66" i="4"/>
  <c r="DQ65" i="4"/>
  <c r="DP65" i="4"/>
  <c r="FG65" i="4"/>
  <c r="FF65" i="4"/>
  <c r="FA65" i="4"/>
  <c r="EZ65" i="4"/>
  <c r="EU65" i="4"/>
  <c r="ET65" i="4"/>
  <c r="EO65" i="4"/>
  <c r="EN65" i="4"/>
  <c r="EI65" i="4"/>
  <c r="EH65" i="4"/>
  <c r="EC65" i="4"/>
  <c r="EB65" i="4"/>
  <c r="DW65" i="4"/>
  <c r="DV65" i="4"/>
  <c r="CG65" i="4"/>
  <c r="CF65" i="4"/>
  <c r="DK65" i="4"/>
  <c r="DJ65" i="4"/>
  <c r="AK65" i="4"/>
  <c r="AJ65" i="4"/>
  <c r="Y65" i="4"/>
  <c r="X65" i="4"/>
  <c r="AE65" i="4"/>
  <c r="AD65" i="4"/>
  <c r="S65" i="4"/>
  <c r="R65" i="4"/>
  <c r="I65" i="4"/>
  <c r="H65" i="4"/>
  <c r="G65" i="4"/>
  <c r="F65" i="4"/>
  <c r="D65" i="4"/>
  <c r="C65" i="4"/>
  <c r="B65" i="4"/>
  <c r="E65" i="4"/>
  <c r="DQ64" i="4"/>
  <c r="DP64" i="4"/>
  <c r="FG64" i="4"/>
  <c r="FF64" i="4"/>
  <c r="FA64" i="4"/>
  <c r="EZ64" i="4"/>
  <c r="EU64" i="4"/>
  <c r="ET64" i="4"/>
  <c r="EO64" i="4"/>
  <c r="EN64" i="4"/>
  <c r="EI64" i="4"/>
  <c r="EH64" i="4"/>
  <c r="EC64" i="4"/>
  <c r="EB64" i="4"/>
  <c r="DW64" i="4"/>
  <c r="DV64" i="4"/>
  <c r="CG64" i="4"/>
  <c r="CF64" i="4"/>
  <c r="DK64" i="4"/>
  <c r="DJ64" i="4"/>
  <c r="AK64" i="4"/>
  <c r="AJ64" i="4"/>
  <c r="Y64" i="4"/>
  <c r="X64" i="4"/>
  <c r="AE64" i="4"/>
  <c r="AD64" i="4"/>
  <c r="S64" i="4"/>
  <c r="R64" i="4"/>
  <c r="I64" i="4"/>
  <c r="H64" i="4"/>
  <c r="G64" i="4"/>
  <c r="F64" i="4"/>
  <c r="D64" i="4"/>
  <c r="C64" i="4"/>
  <c r="B64" i="4"/>
  <c r="E64" i="4"/>
  <c r="DQ63" i="4"/>
  <c r="DP63" i="4"/>
  <c r="FG63" i="4"/>
  <c r="FF63" i="4"/>
  <c r="FA63" i="4"/>
  <c r="EZ63" i="4"/>
  <c r="EU63" i="4"/>
  <c r="ET63" i="4"/>
  <c r="EO63" i="4"/>
  <c r="EN63" i="4"/>
  <c r="EI63" i="4"/>
  <c r="EH63" i="4"/>
  <c r="EC63" i="4"/>
  <c r="EB63" i="4"/>
  <c r="DW63" i="4"/>
  <c r="DV63" i="4"/>
  <c r="CG63" i="4"/>
  <c r="CF63" i="4"/>
  <c r="DK63" i="4"/>
  <c r="DJ63" i="4"/>
  <c r="AK63" i="4"/>
  <c r="AJ63" i="4"/>
  <c r="Y63" i="4"/>
  <c r="X63" i="4"/>
  <c r="AE63" i="4"/>
  <c r="AD63" i="4"/>
  <c r="S63" i="4"/>
  <c r="R63" i="4"/>
  <c r="I63" i="4"/>
  <c r="H63" i="4"/>
  <c r="G63" i="4"/>
  <c r="F63" i="4"/>
  <c r="D63" i="4"/>
  <c r="C63" i="4"/>
  <c r="B63" i="4"/>
  <c r="E63" i="4"/>
  <c r="DQ62" i="4"/>
  <c r="DP62" i="4"/>
  <c r="FG62" i="4"/>
  <c r="FF62" i="4"/>
  <c r="FA62" i="4"/>
  <c r="EZ62" i="4"/>
  <c r="EU62" i="4"/>
  <c r="ET62" i="4"/>
  <c r="EO62" i="4"/>
  <c r="EN62" i="4"/>
  <c r="EI62" i="4"/>
  <c r="EH62" i="4"/>
  <c r="EC62" i="4"/>
  <c r="EB62" i="4"/>
  <c r="DW62" i="4"/>
  <c r="DV62" i="4"/>
  <c r="CG62" i="4"/>
  <c r="CF62" i="4"/>
  <c r="DK62" i="4"/>
  <c r="DJ62" i="4"/>
  <c r="AK62" i="4"/>
  <c r="AJ62" i="4"/>
  <c r="Y62" i="4"/>
  <c r="X62" i="4"/>
  <c r="AE62" i="4"/>
  <c r="AD62" i="4"/>
  <c r="S62" i="4"/>
  <c r="R62" i="4"/>
  <c r="I62" i="4"/>
  <c r="H62" i="4"/>
  <c r="G62" i="4"/>
  <c r="F62" i="4"/>
  <c r="D62" i="4"/>
  <c r="C62" i="4"/>
  <c r="B62" i="4"/>
  <c r="E62" i="4"/>
  <c r="DQ61" i="4"/>
  <c r="DP61" i="4"/>
  <c r="FG61" i="4"/>
  <c r="FF61" i="4"/>
  <c r="FA61" i="4"/>
  <c r="EZ61" i="4"/>
  <c r="EU61" i="4"/>
  <c r="ET61" i="4"/>
  <c r="EO61" i="4"/>
  <c r="EN61" i="4"/>
  <c r="EI61" i="4"/>
  <c r="EH61" i="4"/>
  <c r="EC61" i="4"/>
  <c r="EB61" i="4"/>
  <c r="DW61" i="4"/>
  <c r="DV61" i="4"/>
  <c r="CG61" i="4"/>
  <c r="CF61" i="4"/>
  <c r="DK61" i="4"/>
  <c r="DJ61" i="4"/>
  <c r="AK61" i="4"/>
  <c r="AJ61" i="4"/>
  <c r="Y61" i="4"/>
  <c r="X61" i="4"/>
  <c r="AE61" i="4"/>
  <c r="AD61" i="4"/>
  <c r="S61" i="4"/>
  <c r="R61" i="4"/>
  <c r="I61" i="4"/>
  <c r="H61" i="4"/>
  <c r="G61" i="4"/>
  <c r="F61" i="4"/>
  <c r="D61" i="4"/>
  <c r="C61" i="4"/>
  <c r="B61" i="4"/>
  <c r="E61" i="4"/>
  <c r="DQ60" i="4"/>
  <c r="DP60" i="4"/>
  <c r="FG60" i="4"/>
  <c r="FF60" i="4"/>
  <c r="FA60" i="4"/>
  <c r="EZ60" i="4"/>
  <c r="EU60" i="4"/>
  <c r="ET60" i="4"/>
  <c r="EO60" i="4"/>
  <c r="EN60" i="4"/>
  <c r="EI60" i="4"/>
  <c r="EH60" i="4"/>
  <c r="EC60" i="4"/>
  <c r="EB60" i="4"/>
  <c r="DW60" i="4"/>
  <c r="DV60" i="4"/>
  <c r="CG60" i="4"/>
  <c r="CF60" i="4"/>
  <c r="DK60" i="4"/>
  <c r="DJ60" i="4"/>
  <c r="AK60" i="4"/>
  <c r="AJ60" i="4"/>
  <c r="Y60" i="4"/>
  <c r="X60" i="4"/>
  <c r="AE60" i="4"/>
  <c r="AD60" i="4"/>
  <c r="S60" i="4"/>
  <c r="R60" i="4"/>
  <c r="I60" i="4"/>
  <c r="H60" i="4"/>
  <c r="G60" i="4"/>
  <c r="F60" i="4"/>
  <c r="D60" i="4"/>
  <c r="C60" i="4"/>
  <c r="B60" i="4"/>
  <c r="E60" i="4"/>
  <c r="DQ59" i="4"/>
  <c r="DP59" i="4"/>
  <c r="FG59" i="4"/>
  <c r="FF59" i="4"/>
  <c r="FA59" i="4"/>
  <c r="EZ59" i="4"/>
  <c r="EU59" i="4"/>
  <c r="ET59" i="4"/>
  <c r="EO59" i="4"/>
  <c r="EN59" i="4"/>
  <c r="EI59" i="4"/>
  <c r="EH59" i="4"/>
  <c r="EC59" i="4"/>
  <c r="EB59" i="4"/>
  <c r="DW59" i="4"/>
  <c r="DV59" i="4"/>
  <c r="CG59" i="4"/>
  <c r="CF59" i="4"/>
  <c r="DK59" i="4"/>
  <c r="DJ59" i="4"/>
  <c r="AK59" i="4"/>
  <c r="AJ59" i="4"/>
  <c r="Y59" i="4"/>
  <c r="X59" i="4"/>
  <c r="AE59" i="4"/>
  <c r="AD59" i="4"/>
  <c r="S59" i="4"/>
  <c r="R59" i="4"/>
  <c r="I59" i="4"/>
  <c r="H59" i="4"/>
  <c r="G59" i="4"/>
  <c r="F59" i="4"/>
  <c r="D59" i="4"/>
  <c r="C59" i="4"/>
  <c r="B59" i="4"/>
  <c r="E59" i="4"/>
  <c r="DQ58" i="4"/>
  <c r="DP58" i="4"/>
  <c r="FG58" i="4"/>
  <c r="FF58" i="4"/>
  <c r="FA58" i="4"/>
  <c r="EZ58" i="4"/>
  <c r="EU58" i="4"/>
  <c r="ET58" i="4"/>
  <c r="EO58" i="4"/>
  <c r="EN58" i="4"/>
  <c r="EI58" i="4"/>
  <c r="EH58" i="4"/>
  <c r="EC58" i="4"/>
  <c r="EB58" i="4"/>
  <c r="DW58" i="4"/>
  <c r="DV58" i="4"/>
  <c r="CG58" i="4"/>
  <c r="CF58" i="4"/>
  <c r="DK58" i="4"/>
  <c r="DJ58" i="4"/>
  <c r="AK58" i="4"/>
  <c r="AJ58" i="4"/>
  <c r="Y58" i="4"/>
  <c r="X58" i="4"/>
  <c r="AE58" i="4"/>
  <c r="AD58" i="4"/>
  <c r="S58" i="4"/>
  <c r="R58" i="4"/>
  <c r="I58" i="4"/>
  <c r="H58" i="4"/>
  <c r="G58" i="4"/>
  <c r="F58" i="4"/>
  <c r="D58" i="4"/>
  <c r="C58" i="4"/>
  <c r="B58" i="4"/>
  <c r="E58" i="4"/>
  <c r="DQ57" i="4"/>
  <c r="DP57" i="4"/>
  <c r="FG57" i="4"/>
  <c r="FF57" i="4"/>
  <c r="FA57" i="4"/>
  <c r="EZ57" i="4"/>
  <c r="EU57" i="4"/>
  <c r="ET57" i="4"/>
  <c r="EO57" i="4"/>
  <c r="EN57" i="4"/>
  <c r="EI57" i="4"/>
  <c r="EH57" i="4"/>
  <c r="EC57" i="4"/>
  <c r="EB57" i="4"/>
  <c r="DW57" i="4"/>
  <c r="DV57" i="4"/>
  <c r="CG57" i="4"/>
  <c r="CF57" i="4"/>
  <c r="DK57" i="4"/>
  <c r="DJ57" i="4"/>
  <c r="AK57" i="4"/>
  <c r="AJ57" i="4"/>
  <c r="Y57" i="4"/>
  <c r="X57" i="4"/>
  <c r="AE57" i="4"/>
  <c r="AD57" i="4"/>
  <c r="S57" i="4"/>
  <c r="R57" i="4"/>
  <c r="I57" i="4"/>
  <c r="H57" i="4"/>
  <c r="G57" i="4"/>
  <c r="F57" i="4"/>
  <c r="D57" i="4"/>
  <c r="C57" i="4"/>
  <c r="B57" i="4"/>
  <c r="E57" i="4"/>
  <c r="DQ56" i="4"/>
  <c r="DP56" i="4"/>
  <c r="FG56" i="4"/>
  <c r="FF56" i="4"/>
  <c r="FA56" i="4"/>
  <c r="EZ56" i="4"/>
  <c r="EU56" i="4"/>
  <c r="ET56" i="4"/>
  <c r="EO56" i="4"/>
  <c r="EN56" i="4"/>
  <c r="EI56" i="4"/>
  <c r="EH56" i="4"/>
  <c r="EC56" i="4"/>
  <c r="EB56" i="4"/>
  <c r="DW56" i="4"/>
  <c r="DV56" i="4"/>
  <c r="CG56" i="4"/>
  <c r="CF56" i="4"/>
  <c r="DK56" i="4"/>
  <c r="DJ56" i="4"/>
  <c r="AK56" i="4"/>
  <c r="AJ56" i="4"/>
  <c r="Y56" i="4"/>
  <c r="X56" i="4"/>
  <c r="AE56" i="4"/>
  <c r="AD56" i="4"/>
  <c r="S56" i="4"/>
  <c r="R56" i="4"/>
  <c r="I56" i="4"/>
  <c r="H56" i="4"/>
  <c r="G56" i="4"/>
  <c r="F56" i="4"/>
  <c r="D56" i="4"/>
  <c r="C56" i="4"/>
  <c r="B56" i="4"/>
  <c r="E56" i="4"/>
  <c r="DQ55" i="4"/>
  <c r="DP55" i="4"/>
  <c r="FG55" i="4"/>
  <c r="FF55" i="4"/>
  <c r="FA55" i="4"/>
  <c r="EZ55" i="4"/>
  <c r="EU55" i="4"/>
  <c r="ET55" i="4"/>
  <c r="EO55" i="4"/>
  <c r="EN55" i="4"/>
  <c r="EI55" i="4"/>
  <c r="EH55" i="4"/>
  <c r="EC55" i="4"/>
  <c r="EB55" i="4"/>
  <c r="DW55" i="4"/>
  <c r="DV55" i="4"/>
  <c r="CG55" i="4"/>
  <c r="CF55" i="4"/>
  <c r="DK55" i="4"/>
  <c r="DJ55" i="4"/>
  <c r="AK55" i="4"/>
  <c r="AJ55" i="4"/>
  <c r="Y55" i="4"/>
  <c r="X55" i="4"/>
  <c r="AE55" i="4"/>
  <c r="AD55" i="4"/>
  <c r="S55" i="4"/>
  <c r="R55" i="4"/>
  <c r="I55" i="4"/>
  <c r="H55" i="4"/>
  <c r="G55" i="4"/>
  <c r="F55" i="4"/>
  <c r="D55" i="4"/>
  <c r="C55" i="4"/>
  <c r="B55" i="4"/>
  <c r="E55" i="4"/>
  <c r="DQ54" i="4"/>
  <c r="DP54" i="4"/>
  <c r="FG54" i="4"/>
  <c r="FF54" i="4"/>
  <c r="FA54" i="4"/>
  <c r="EZ54" i="4"/>
  <c r="EU54" i="4"/>
  <c r="ET54" i="4"/>
  <c r="EO54" i="4"/>
  <c r="EN54" i="4"/>
  <c r="EI54" i="4"/>
  <c r="EH54" i="4"/>
  <c r="EC54" i="4"/>
  <c r="EB54" i="4"/>
  <c r="DW54" i="4"/>
  <c r="DV54" i="4"/>
  <c r="CG54" i="4"/>
  <c r="CF54" i="4"/>
  <c r="DK54" i="4"/>
  <c r="DJ54" i="4"/>
  <c r="AK54" i="4"/>
  <c r="AJ54" i="4"/>
  <c r="Y54" i="4"/>
  <c r="X54" i="4"/>
  <c r="AE54" i="4"/>
  <c r="AD54" i="4"/>
  <c r="S54" i="4"/>
  <c r="R54" i="4"/>
  <c r="I54" i="4"/>
  <c r="H54" i="4"/>
  <c r="G54" i="4"/>
  <c r="F54" i="4"/>
  <c r="D54" i="4"/>
  <c r="C54" i="4"/>
  <c r="B54" i="4"/>
  <c r="E54" i="4"/>
  <c r="DQ53" i="4"/>
  <c r="DP53" i="4"/>
  <c r="FG53" i="4"/>
  <c r="FF53" i="4"/>
  <c r="FA53" i="4"/>
  <c r="EZ53" i="4"/>
  <c r="EU53" i="4"/>
  <c r="ET53" i="4"/>
  <c r="EO53" i="4"/>
  <c r="EN53" i="4"/>
  <c r="EI53" i="4"/>
  <c r="EH53" i="4"/>
  <c r="EC53" i="4"/>
  <c r="EB53" i="4"/>
  <c r="DW53" i="4"/>
  <c r="DV53" i="4"/>
  <c r="CG53" i="4"/>
  <c r="CF53" i="4"/>
  <c r="DK53" i="4"/>
  <c r="DJ53" i="4"/>
  <c r="AK53" i="4"/>
  <c r="AJ53" i="4"/>
  <c r="Y53" i="4"/>
  <c r="X53" i="4"/>
  <c r="AE53" i="4"/>
  <c r="AD53" i="4"/>
  <c r="S53" i="4"/>
  <c r="R53" i="4"/>
  <c r="I53" i="4"/>
  <c r="H53" i="4"/>
  <c r="G53" i="4"/>
  <c r="F53" i="4"/>
  <c r="D53" i="4"/>
  <c r="C53" i="4"/>
  <c r="B53" i="4"/>
  <c r="E53" i="4"/>
  <c r="DQ52" i="4"/>
  <c r="DP52" i="4"/>
  <c r="FG52" i="4"/>
  <c r="FF52" i="4"/>
  <c r="FA52" i="4"/>
  <c r="EZ52" i="4"/>
  <c r="EU52" i="4"/>
  <c r="ET52" i="4"/>
  <c r="EO52" i="4"/>
  <c r="EN52" i="4"/>
  <c r="EI52" i="4"/>
  <c r="EH52" i="4"/>
  <c r="EC52" i="4"/>
  <c r="EB52" i="4"/>
  <c r="DW52" i="4"/>
  <c r="DV52" i="4"/>
  <c r="CG52" i="4"/>
  <c r="CF52" i="4"/>
  <c r="DK52" i="4"/>
  <c r="DJ52" i="4"/>
  <c r="AK52" i="4"/>
  <c r="AJ52" i="4"/>
  <c r="Y52" i="4"/>
  <c r="X52" i="4"/>
  <c r="AE52" i="4"/>
  <c r="AD52" i="4"/>
  <c r="S52" i="4"/>
  <c r="R52" i="4"/>
  <c r="I52" i="4"/>
  <c r="H52" i="4"/>
  <c r="G52" i="4"/>
  <c r="F52" i="4"/>
  <c r="D52" i="4"/>
  <c r="C52" i="4"/>
  <c r="B52" i="4"/>
  <c r="E52" i="4"/>
  <c r="DQ51" i="4"/>
  <c r="DP51" i="4"/>
  <c r="FG51" i="4"/>
  <c r="FF51" i="4"/>
  <c r="FA51" i="4"/>
  <c r="EZ51" i="4"/>
  <c r="EU51" i="4"/>
  <c r="ET51" i="4"/>
  <c r="EO51" i="4"/>
  <c r="EN51" i="4"/>
  <c r="EI51" i="4"/>
  <c r="EH51" i="4"/>
  <c r="EC51" i="4"/>
  <c r="EB51" i="4"/>
  <c r="DW51" i="4"/>
  <c r="DV51" i="4"/>
  <c r="CG51" i="4"/>
  <c r="CF51" i="4"/>
  <c r="DK51" i="4"/>
  <c r="DJ51" i="4"/>
  <c r="AK51" i="4"/>
  <c r="AJ51" i="4"/>
  <c r="Y51" i="4"/>
  <c r="X51" i="4"/>
  <c r="AE51" i="4"/>
  <c r="AD51" i="4"/>
  <c r="S51" i="4"/>
  <c r="R51" i="4"/>
  <c r="I51" i="4"/>
  <c r="H51" i="4"/>
  <c r="G51" i="4"/>
  <c r="F51" i="4"/>
  <c r="D51" i="4"/>
  <c r="C51" i="4"/>
  <c r="B51" i="4"/>
  <c r="E51" i="4"/>
  <c r="DQ50" i="4"/>
  <c r="DP50" i="4"/>
  <c r="FG50" i="4"/>
  <c r="FF50" i="4"/>
  <c r="FA50" i="4"/>
  <c r="EZ50" i="4"/>
  <c r="EU50" i="4"/>
  <c r="ET50" i="4"/>
  <c r="EO50" i="4"/>
  <c r="EN50" i="4"/>
  <c r="EI50" i="4"/>
  <c r="EH50" i="4"/>
  <c r="EC50" i="4"/>
  <c r="EB50" i="4"/>
  <c r="DW50" i="4"/>
  <c r="DV50" i="4"/>
  <c r="CG50" i="4"/>
  <c r="CF50" i="4"/>
  <c r="DK50" i="4"/>
  <c r="DJ50" i="4"/>
  <c r="AK50" i="4"/>
  <c r="AJ50" i="4"/>
  <c r="Y50" i="4"/>
  <c r="X50" i="4"/>
  <c r="AE50" i="4"/>
  <c r="AD50" i="4"/>
  <c r="S50" i="4"/>
  <c r="R50" i="4"/>
  <c r="I50" i="4"/>
  <c r="H50" i="4"/>
  <c r="G50" i="4"/>
  <c r="F50" i="4"/>
  <c r="D50" i="4"/>
  <c r="C50" i="4"/>
  <c r="B50" i="4"/>
  <c r="E50" i="4"/>
  <c r="DQ49" i="4"/>
  <c r="DP49" i="4"/>
  <c r="FG49" i="4"/>
  <c r="FF49" i="4"/>
  <c r="FA49" i="4"/>
  <c r="EZ49" i="4"/>
  <c r="EU49" i="4"/>
  <c r="ET49" i="4"/>
  <c r="EO49" i="4"/>
  <c r="EN49" i="4"/>
  <c r="EI49" i="4"/>
  <c r="EH49" i="4"/>
  <c r="EC49" i="4"/>
  <c r="EB49" i="4"/>
  <c r="DW49" i="4"/>
  <c r="DV49" i="4"/>
  <c r="CG49" i="4"/>
  <c r="CF49" i="4"/>
  <c r="DK49" i="4"/>
  <c r="DJ49" i="4"/>
  <c r="AK49" i="4"/>
  <c r="AJ49" i="4"/>
  <c r="Y49" i="4"/>
  <c r="X49" i="4"/>
  <c r="AE49" i="4"/>
  <c r="AD49" i="4"/>
  <c r="S49" i="4"/>
  <c r="R49" i="4"/>
  <c r="I49" i="4"/>
  <c r="H49" i="4"/>
  <c r="G49" i="4"/>
  <c r="F49" i="4"/>
  <c r="D49" i="4"/>
  <c r="C49" i="4"/>
  <c r="B49" i="4"/>
  <c r="E49" i="4"/>
  <c r="DQ48" i="4"/>
  <c r="DP48" i="4"/>
  <c r="FG48" i="4"/>
  <c r="FF48" i="4"/>
  <c r="FA48" i="4"/>
  <c r="EZ48" i="4"/>
  <c r="EU48" i="4"/>
  <c r="ET48" i="4"/>
  <c r="EO48" i="4"/>
  <c r="EN48" i="4"/>
  <c r="EI48" i="4"/>
  <c r="EH48" i="4"/>
  <c r="EC48" i="4"/>
  <c r="EB48" i="4"/>
  <c r="DW48" i="4"/>
  <c r="DV48" i="4"/>
  <c r="CG48" i="4"/>
  <c r="CF48" i="4"/>
  <c r="DK48" i="4"/>
  <c r="DJ48" i="4"/>
  <c r="AK48" i="4"/>
  <c r="AJ48" i="4"/>
  <c r="Y48" i="4"/>
  <c r="X48" i="4"/>
  <c r="AE48" i="4"/>
  <c r="AD48" i="4"/>
  <c r="S48" i="4"/>
  <c r="R48" i="4"/>
  <c r="I48" i="4"/>
  <c r="H48" i="4"/>
  <c r="G48" i="4"/>
  <c r="F48" i="4"/>
  <c r="D48" i="4"/>
  <c r="C48" i="4"/>
  <c r="B48" i="4"/>
  <c r="E48" i="4"/>
  <c r="DQ47" i="4"/>
  <c r="DP47" i="4"/>
  <c r="FG47" i="4"/>
  <c r="FF47" i="4"/>
  <c r="FA47" i="4"/>
  <c r="EZ47" i="4"/>
  <c r="EU47" i="4"/>
  <c r="ET47" i="4"/>
  <c r="EO47" i="4"/>
  <c r="EN47" i="4"/>
  <c r="EI47" i="4"/>
  <c r="EH47" i="4"/>
  <c r="EC47" i="4"/>
  <c r="EB47" i="4"/>
  <c r="DW47" i="4"/>
  <c r="DV47" i="4"/>
  <c r="CG47" i="4"/>
  <c r="CF47" i="4"/>
  <c r="DK47" i="4"/>
  <c r="DJ47" i="4"/>
  <c r="AK47" i="4"/>
  <c r="AJ47" i="4"/>
  <c r="Y47" i="4"/>
  <c r="X47" i="4"/>
  <c r="AE47" i="4"/>
  <c r="AD47" i="4"/>
  <c r="S47" i="4"/>
  <c r="R47" i="4"/>
  <c r="I47" i="4"/>
  <c r="H47" i="4"/>
  <c r="G47" i="4"/>
  <c r="F47" i="4"/>
  <c r="D47" i="4"/>
  <c r="C47" i="4"/>
  <c r="B47" i="4"/>
  <c r="E47" i="4"/>
  <c r="DQ46" i="4"/>
  <c r="DP46" i="4"/>
  <c r="FG46" i="4"/>
  <c r="FF46" i="4"/>
  <c r="FA46" i="4"/>
  <c r="EZ46" i="4"/>
  <c r="EU46" i="4"/>
  <c r="ET46" i="4"/>
  <c r="EO46" i="4"/>
  <c r="EN46" i="4"/>
  <c r="EI46" i="4"/>
  <c r="EH46" i="4"/>
  <c r="EC46" i="4"/>
  <c r="EB46" i="4"/>
  <c r="DW46" i="4"/>
  <c r="DV46" i="4"/>
  <c r="CG46" i="4"/>
  <c r="CF46" i="4"/>
  <c r="DK46" i="4"/>
  <c r="DJ46" i="4"/>
  <c r="AK46" i="4"/>
  <c r="AJ46" i="4"/>
  <c r="Y46" i="4"/>
  <c r="X46" i="4"/>
  <c r="AE46" i="4"/>
  <c r="AD46" i="4"/>
  <c r="S46" i="4"/>
  <c r="R46" i="4"/>
  <c r="I46" i="4"/>
  <c r="H46" i="4"/>
  <c r="G46" i="4"/>
  <c r="F46" i="4"/>
  <c r="D46" i="4"/>
  <c r="C46" i="4"/>
  <c r="B46" i="4"/>
  <c r="E46" i="4"/>
  <c r="DQ45" i="4"/>
  <c r="DP45" i="4"/>
  <c r="FG45" i="4"/>
  <c r="FF45" i="4"/>
  <c r="FA45" i="4"/>
  <c r="EZ45" i="4"/>
  <c r="EU45" i="4"/>
  <c r="ET45" i="4"/>
  <c r="EO45" i="4"/>
  <c r="EN45" i="4"/>
  <c r="EI45" i="4"/>
  <c r="EH45" i="4"/>
  <c r="EC45" i="4"/>
  <c r="EB45" i="4"/>
  <c r="DW45" i="4"/>
  <c r="DV45" i="4"/>
  <c r="CG45" i="4"/>
  <c r="CF45" i="4"/>
  <c r="DK45" i="4"/>
  <c r="DJ45" i="4"/>
  <c r="AK45" i="4"/>
  <c r="AJ45" i="4"/>
  <c r="Y45" i="4"/>
  <c r="X45" i="4"/>
  <c r="AE45" i="4"/>
  <c r="AD45" i="4"/>
  <c r="S45" i="4"/>
  <c r="R45" i="4"/>
  <c r="I45" i="4"/>
  <c r="H45" i="4"/>
  <c r="G45" i="4"/>
  <c r="F45" i="4"/>
  <c r="D45" i="4"/>
  <c r="C45" i="4"/>
  <c r="B45" i="4"/>
  <c r="E45" i="4"/>
  <c r="DQ44" i="4"/>
  <c r="DP44" i="4"/>
  <c r="FG44" i="4"/>
  <c r="FF44" i="4"/>
  <c r="FA44" i="4"/>
  <c r="EZ44" i="4"/>
  <c r="EU44" i="4"/>
  <c r="ET44" i="4"/>
  <c r="EO44" i="4"/>
  <c r="EN44" i="4"/>
  <c r="EI44" i="4"/>
  <c r="EH44" i="4"/>
  <c r="EC44" i="4"/>
  <c r="EB44" i="4"/>
  <c r="DW44" i="4"/>
  <c r="DV44" i="4"/>
  <c r="CG44" i="4"/>
  <c r="CF44" i="4"/>
  <c r="DK44" i="4"/>
  <c r="DJ44" i="4"/>
  <c r="AK44" i="4"/>
  <c r="AJ44" i="4"/>
  <c r="Y44" i="4"/>
  <c r="X44" i="4"/>
  <c r="AE44" i="4"/>
  <c r="AD44" i="4"/>
  <c r="S44" i="4"/>
  <c r="R44" i="4"/>
  <c r="I44" i="4"/>
  <c r="H44" i="4"/>
  <c r="G44" i="4"/>
  <c r="F44" i="4"/>
  <c r="D44" i="4"/>
  <c r="C44" i="4"/>
  <c r="B44" i="4"/>
  <c r="E44" i="4"/>
  <c r="DQ43" i="4"/>
  <c r="DP43" i="4"/>
  <c r="FG43" i="4"/>
  <c r="FF43" i="4"/>
  <c r="FA43" i="4"/>
  <c r="EZ43" i="4"/>
  <c r="EU43" i="4"/>
  <c r="ET43" i="4"/>
  <c r="EO43" i="4"/>
  <c r="EN43" i="4"/>
  <c r="EI43" i="4"/>
  <c r="EH43" i="4"/>
  <c r="EC43" i="4"/>
  <c r="EB43" i="4"/>
  <c r="DW43" i="4"/>
  <c r="DV43" i="4"/>
  <c r="CG43" i="4"/>
  <c r="CF43" i="4"/>
  <c r="DK43" i="4"/>
  <c r="DJ43" i="4"/>
  <c r="AK43" i="4"/>
  <c r="AJ43" i="4"/>
  <c r="Y43" i="4"/>
  <c r="X43" i="4"/>
  <c r="AE43" i="4"/>
  <c r="AD43" i="4"/>
  <c r="S43" i="4"/>
  <c r="R43" i="4"/>
  <c r="I43" i="4"/>
  <c r="H43" i="4"/>
  <c r="G43" i="4"/>
  <c r="F43" i="4"/>
  <c r="D43" i="4"/>
  <c r="C43" i="4"/>
  <c r="B43" i="4"/>
  <c r="E43" i="4"/>
  <c r="DQ42" i="4"/>
  <c r="DP42" i="4"/>
  <c r="FG42" i="4"/>
  <c r="FF42" i="4"/>
  <c r="FA42" i="4"/>
  <c r="EZ42" i="4"/>
  <c r="EU42" i="4"/>
  <c r="ET42" i="4"/>
  <c r="EO42" i="4"/>
  <c r="EN42" i="4"/>
  <c r="EI42" i="4"/>
  <c r="EH42" i="4"/>
  <c r="EC42" i="4"/>
  <c r="EB42" i="4"/>
  <c r="DW42" i="4"/>
  <c r="DV42" i="4"/>
  <c r="CG42" i="4"/>
  <c r="CF42" i="4"/>
  <c r="DK42" i="4"/>
  <c r="DJ42" i="4"/>
  <c r="AK42" i="4"/>
  <c r="AJ42" i="4"/>
  <c r="Y42" i="4"/>
  <c r="X42" i="4"/>
  <c r="AE42" i="4"/>
  <c r="AD42" i="4"/>
  <c r="S42" i="4"/>
  <c r="R42" i="4"/>
  <c r="I42" i="4"/>
  <c r="H42" i="4"/>
  <c r="G42" i="4"/>
  <c r="F42" i="4"/>
  <c r="D42" i="4"/>
  <c r="C42" i="4"/>
  <c r="B42" i="4"/>
  <c r="E42" i="4"/>
  <c r="DQ41" i="4"/>
  <c r="DP41" i="4"/>
  <c r="FG41" i="4"/>
  <c r="FF41" i="4"/>
  <c r="FA41" i="4"/>
  <c r="EZ41" i="4"/>
  <c r="EU41" i="4"/>
  <c r="ET41" i="4"/>
  <c r="EO41" i="4"/>
  <c r="EN41" i="4"/>
  <c r="EI41" i="4"/>
  <c r="EH41" i="4"/>
  <c r="EC41" i="4"/>
  <c r="EB41" i="4"/>
  <c r="DW41" i="4"/>
  <c r="DV41" i="4"/>
  <c r="CG41" i="4"/>
  <c r="CF41" i="4"/>
  <c r="DK41" i="4"/>
  <c r="DJ41" i="4"/>
  <c r="AK41" i="4"/>
  <c r="AJ41" i="4"/>
  <c r="Y41" i="4"/>
  <c r="X41" i="4"/>
  <c r="AE41" i="4"/>
  <c r="AD41" i="4"/>
  <c r="S41" i="4"/>
  <c r="R41" i="4"/>
  <c r="I41" i="4"/>
  <c r="H41" i="4"/>
  <c r="G41" i="4"/>
  <c r="F41" i="4"/>
  <c r="D41" i="4"/>
  <c r="C41" i="4"/>
  <c r="B41" i="4"/>
  <c r="E41" i="4"/>
  <c r="DQ40" i="4"/>
  <c r="DP40" i="4"/>
  <c r="FG40" i="4"/>
  <c r="FF40" i="4"/>
  <c r="FA40" i="4"/>
  <c r="EZ40" i="4"/>
  <c r="EU40" i="4"/>
  <c r="ET40" i="4"/>
  <c r="EO40" i="4"/>
  <c r="EN40" i="4"/>
  <c r="EI40" i="4"/>
  <c r="EH40" i="4"/>
  <c r="EC40" i="4"/>
  <c r="EB40" i="4"/>
  <c r="DW40" i="4"/>
  <c r="DV40" i="4"/>
  <c r="CG40" i="4"/>
  <c r="CF40" i="4"/>
  <c r="DK40" i="4"/>
  <c r="DJ40" i="4"/>
  <c r="AK40" i="4"/>
  <c r="AJ40" i="4"/>
  <c r="Y40" i="4"/>
  <c r="X40" i="4"/>
  <c r="AE40" i="4"/>
  <c r="AD40" i="4"/>
  <c r="S40" i="4"/>
  <c r="R40" i="4"/>
  <c r="I40" i="4"/>
  <c r="H40" i="4"/>
  <c r="G40" i="4"/>
  <c r="F40" i="4"/>
  <c r="D40" i="4"/>
  <c r="C40" i="4"/>
  <c r="B40" i="4"/>
  <c r="E40" i="4"/>
  <c r="DQ39" i="4"/>
  <c r="DP39" i="4"/>
  <c r="FG39" i="4"/>
  <c r="FF39" i="4"/>
  <c r="FA39" i="4"/>
  <c r="EZ39" i="4"/>
  <c r="EU39" i="4"/>
  <c r="ET39" i="4"/>
  <c r="EO39" i="4"/>
  <c r="EN39" i="4"/>
  <c r="EI39" i="4"/>
  <c r="EH39" i="4"/>
  <c r="EC39" i="4"/>
  <c r="EB39" i="4"/>
  <c r="DW39" i="4"/>
  <c r="DV39" i="4"/>
  <c r="CG39" i="4"/>
  <c r="CF39" i="4"/>
  <c r="DK39" i="4"/>
  <c r="DJ39" i="4"/>
  <c r="AK39" i="4"/>
  <c r="AJ39" i="4"/>
  <c r="Y39" i="4"/>
  <c r="X39" i="4"/>
  <c r="AE39" i="4"/>
  <c r="AD39" i="4"/>
  <c r="S39" i="4"/>
  <c r="R39" i="4"/>
  <c r="I39" i="4"/>
  <c r="H39" i="4"/>
  <c r="G39" i="4"/>
  <c r="F39" i="4"/>
  <c r="D39" i="4"/>
  <c r="C39" i="4"/>
  <c r="B39" i="4"/>
  <c r="E39" i="4"/>
  <c r="DQ38" i="4"/>
  <c r="DP38" i="4"/>
  <c r="FG38" i="4"/>
  <c r="FF38" i="4"/>
  <c r="FA38" i="4"/>
  <c r="EZ38" i="4"/>
  <c r="EU38" i="4"/>
  <c r="ET38" i="4"/>
  <c r="EO38" i="4"/>
  <c r="EN38" i="4"/>
  <c r="EI38" i="4"/>
  <c r="EH38" i="4"/>
  <c r="EC38" i="4"/>
  <c r="EB38" i="4"/>
  <c r="DW38" i="4"/>
  <c r="DV38" i="4"/>
  <c r="CG38" i="4"/>
  <c r="CF38" i="4"/>
  <c r="DK38" i="4"/>
  <c r="DJ38" i="4"/>
  <c r="AK38" i="4"/>
  <c r="AJ38" i="4"/>
  <c r="Y38" i="4"/>
  <c r="X38" i="4"/>
  <c r="AE38" i="4"/>
  <c r="AD38" i="4"/>
  <c r="S38" i="4"/>
  <c r="R38" i="4"/>
  <c r="I38" i="4"/>
  <c r="H38" i="4"/>
  <c r="G38" i="4"/>
  <c r="F38" i="4"/>
  <c r="D38" i="4"/>
  <c r="C38" i="4"/>
  <c r="B38" i="4"/>
  <c r="E38" i="4"/>
  <c r="DQ37" i="4"/>
  <c r="DP37" i="4"/>
  <c r="FG37" i="4"/>
  <c r="FF37" i="4"/>
  <c r="FA37" i="4"/>
  <c r="EZ37" i="4"/>
  <c r="EU37" i="4"/>
  <c r="ET37" i="4"/>
  <c r="EO37" i="4"/>
  <c r="EN37" i="4"/>
  <c r="EI37" i="4"/>
  <c r="EH37" i="4"/>
  <c r="EC37" i="4"/>
  <c r="EB37" i="4"/>
  <c r="DW37" i="4"/>
  <c r="DV37" i="4"/>
  <c r="CG37" i="4"/>
  <c r="CF37" i="4"/>
  <c r="DK37" i="4"/>
  <c r="DJ37" i="4"/>
  <c r="AK37" i="4"/>
  <c r="AJ37" i="4"/>
  <c r="Y37" i="4"/>
  <c r="X37" i="4"/>
  <c r="AE37" i="4"/>
  <c r="AD37" i="4"/>
  <c r="S37" i="4"/>
  <c r="R37" i="4"/>
  <c r="I37" i="4"/>
  <c r="H37" i="4"/>
  <c r="G37" i="4"/>
  <c r="F37" i="4"/>
  <c r="D37" i="4"/>
  <c r="C37" i="4"/>
  <c r="B37" i="4"/>
  <c r="E37" i="4"/>
  <c r="DQ36" i="4"/>
  <c r="DP36" i="4"/>
  <c r="FG36" i="4"/>
  <c r="FF36" i="4"/>
  <c r="FA36" i="4"/>
  <c r="EZ36" i="4"/>
  <c r="EU36" i="4"/>
  <c r="ET36" i="4"/>
  <c r="EO36" i="4"/>
  <c r="EN36" i="4"/>
  <c r="EI36" i="4"/>
  <c r="EH36" i="4"/>
  <c r="EC36" i="4"/>
  <c r="EB36" i="4"/>
  <c r="DW36" i="4"/>
  <c r="DV36" i="4"/>
  <c r="CG36" i="4"/>
  <c r="CF36" i="4"/>
  <c r="DK36" i="4"/>
  <c r="DJ36" i="4"/>
  <c r="AK36" i="4"/>
  <c r="AJ36" i="4"/>
  <c r="Y36" i="4"/>
  <c r="X36" i="4"/>
  <c r="AE36" i="4"/>
  <c r="AD36" i="4"/>
  <c r="S36" i="4"/>
  <c r="R36" i="4"/>
  <c r="I36" i="4"/>
  <c r="H36" i="4"/>
  <c r="G36" i="4"/>
  <c r="F36" i="4"/>
  <c r="D36" i="4"/>
  <c r="C36" i="4"/>
  <c r="B36" i="4"/>
  <c r="E36" i="4"/>
  <c r="DQ35" i="4"/>
  <c r="DP35" i="4"/>
  <c r="FG35" i="4"/>
  <c r="FF35" i="4"/>
  <c r="FA35" i="4"/>
  <c r="EZ35" i="4"/>
  <c r="EU35" i="4"/>
  <c r="ET35" i="4"/>
  <c r="EO35" i="4"/>
  <c r="EN35" i="4"/>
  <c r="EI35" i="4"/>
  <c r="EH35" i="4"/>
  <c r="EC35" i="4"/>
  <c r="EB35" i="4"/>
  <c r="DW35" i="4"/>
  <c r="DV35" i="4"/>
  <c r="CG35" i="4"/>
  <c r="CF35" i="4"/>
  <c r="DK35" i="4"/>
  <c r="DJ35" i="4"/>
  <c r="AK35" i="4"/>
  <c r="AJ35" i="4"/>
  <c r="Y35" i="4"/>
  <c r="X35" i="4"/>
  <c r="AE35" i="4"/>
  <c r="AD35" i="4"/>
  <c r="S35" i="4"/>
  <c r="R35" i="4"/>
  <c r="I35" i="4"/>
  <c r="H35" i="4"/>
  <c r="G35" i="4"/>
  <c r="F35" i="4"/>
  <c r="D35" i="4"/>
  <c r="C35" i="4"/>
  <c r="B35" i="4"/>
  <c r="E35" i="4"/>
  <c r="DQ34" i="4"/>
  <c r="DP34" i="4"/>
  <c r="FG34" i="4"/>
  <c r="FF34" i="4"/>
  <c r="FA34" i="4"/>
  <c r="EZ34" i="4"/>
  <c r="EU34" i="4"/>
  <c r="ET34" i="4"/>
  <c r="EO34" i="4"/>
  <c r="EN34" i="4"/>
  <c r="EI34" i="4"/>
  <c r="EH34" i="4"/>
  <c r="EC34" i="4"/>
  <c r="EB34" i="4"/>
  <c r="DW34" i="4"/>
  <c r="DV34" i="4"/>
  <c r="CG34" i="4"/>
  <c r="CF34" i="4"/>
  <c r="DK34" i="4"/>
  <c r="DJ34" i="4"/>
  <c r="AK34" i="4"/>
  <c r="AJ34" i="4"/>
  <c r="Y34" i="4"/>
  <c r="X34" i="4"/>
  <c r="AE34" i="4"/>
  <c r="AD34" i="4"/>
  <c r="S34" i="4"/>
  <c r="R34" i="4"/>
  <c r="I34" i="4"/>
  <c r="H34" i="4"/>
  <c r="G34" i="4"/>
  <c r="F34" i="4"/>
  <c r="D34" i="4"/>
  <c r="C34" i="4"/>
  <c r="B34" i="4"/>
  <c r="E34" i="4"/>
  <c r="DQ33" i="4"/>
  <c r="DP33" i="4"/>
  <c r="FG33" i="4"/>
  <c r="FF33" i="4"/>
  <c r="FA33" i="4"/>
  <c r="EZ33" i="4"/>
  <c r="EU33" i="4"/>
  <c r="ET33" i="4"/>
  <c r="EO33" i="4"/>
  <c r="EN33" i="4"/>
  <c r="EI33" i="4"/>
  <c r="EH33" i="4"/>
  <c r="EC33" i="4"/>
  <c r="EB33" i="4"/>
  <c r="DW33" i="4"/>
  <c r="DV33" i="4"/>
  <c r="CG33" i="4"/>
  <c r="CF33" i="4"/>
  <c r="DK33" i="4"/>
  <c r="DJ33" i="4"/>
  <c r="AK33" i="4"/>
  <c r="AJ33" i="4"/>
  <c r="Y33" i="4"/>
  <c r="X33" i="4"/>
  <c r="AE33" i="4"/>
  <c r="AD33" i="4"/>
  <c r="S33" i="4"/>
  <c r="R33" i="4"/>
  <c r="I33" i="4"/>
  <c r="H33" i="4"/>
  <c r="G33" i="4"/>
  <c r="F33" i="4"/>
  <c r="D33" i="4"/>
  <c r="C33" i="4"/>
  <c r="B33" i="4"/>
  <c r="E33" i="4"/>
  <c r="DQ32" i="4"/>
  <c r="DP32" i="4"/>
  <c r="FG32" i="4"/>
  <c r="FF32" i="4"/>
  <c r="FA32" i="4"/>
  <c r="EZ32" i="4"/>
  <c r="EU32" i="4"/>
  <c r="ET32" i="4"/>
  <c r="EO32" i="4"/>
  <c r="EN32" i="4"/>
  <c r="EI32" i="4"/>
  <c r="EH32" i="4"/>
  <c r="EC32" i="4"/>
  <c r="EB32" i="4"/>
  <c r="DW32" i="4"/>
  <c r="DV32" i="4"/>
  <c r="CG32" i="4"/>
  <c r="CF32" i="4"/>
  <c r="DK32" i="4"/>
  <c r="DJ32" i="4"/>
  <c r="AK32" i="4"/>
  <c r="AJ32" i="4"/>
  <c r="Y32" i="4"/>
  <c r="X32" i="4"/>
  <c r="AE32" i="4"/>
  <c r="AD32" i="4"/>
  <c r="S32" i="4"/>
  <c r="R32" i="4"/>
  <c r="I32" i="4"/>
  <c r="H32" i="4"/>
  <c r="G32" i="4"/>
  <c r="F32" i="4"/>
  <c r="D32" i="4"/>
  <c r="C32" i="4"/>
  <c r="B32" i="4"/>
  <c r="E32" i="4"/>
  <c r="DQ31" i="4"/>
  <c r="DP31" i="4"/>
  <c r="FG31" i="4"/>
  <c r="FF31" i="4"/>
  <c r="FA31" i="4"/>
  <c r="EZ31" i="4"/>
  <c r="EU31" i="4"/>
  <c r="ET31" i="4"/>
  <c r="EO31" i="4"/>
  <c r="EN31" i="4"/>
  <c r="EI31" i="4"/>
  <c r="EH31" i="4"/>
  <c r="EC31" i="4"/>
  <c r="EB31" i="4"/>
  <c r="DW31" i="4"/>
  <c r="DV31" i="4"/>
  <c r="CG31" i="4"/>
  <c r="CF31" i="4"/>
  <c r="DK31" i="4"/>
  <c r="DJ31" i="4"/>
  <c r="AK31" i="4"/>
  <c r="AJ31" i="4"/>
  <c r="Y31" i="4"/>
  <c r="X31" i="4"/>
  <c r="AE31" i="4"/>
  <c r="AD31" i="4"/>
  <c r="S31" i="4"/>
  <c r="R31" i="4"/>
  <c r="I31" i="4"/>
  <c r="H31" i="4"/>
  <c r="G31" i="4"/>
  <c r="F31" i="4"/>
  <c r="D31" i="4"/>
  <c r="C31" i="4"/>
  <c r="B31" i="4"/>
  <c r="E31" i="4"/>
  <c r="DQ30" i="4"/>
  <c r="DP30" i="4"/>
  <c r="FG30" i="4"/>
  <c r="FF30" i="4"/>
  <c r="FA30" i="4"/>
  <c r="EZ30" i="4"/>
  <c r="EU30" i="4"/>
  <c r="ET30" i="4"/>
  <c r="EO30" i="4"/>
  <c r="EN30" i="4"/>
  <c r="EI30" i="4"/>
  <c r="EH30" i="4"/>
  <c r="EC30" i="4"/>
  <c r="EB30" i="4"/>
  <c r="DW30" i="4"/>
  <c r="DV30" i="4"/>
  <c r="CG30" i="4"/>
  <c r="CF30" i="4"/>
  <c r="DK30" i="4"/>
  <c r="DJ30" i="4"/>
  <c r="AK30" i="4"/>
  <c r="AJ30" i="4"/>
  <c r="Y30" i="4"/>
  <c r="X30" i="4"/>
  <c r="AE30" i="4"/>
  <c r="AD30" i="4"/>
  <c r="S30" i="4"/>
  <c r="R30" i="4"/>
  <c r="I30" i="4"/>
  <c r="H30" i="4"/>
  <c r="G30" i="4"/>
  <c r="F30" i="4"/>
  <c r="D30" i="4"/>
  <c r="C30" i="4"/>
  <c r="B30" i="4"/>
  <c r="E30" i="4"/>
  <c r="DQ29" i="4"/>
  <c r="DP29" i="4"/>
  <c r="FG29" i="4"/>
  <c r="FF29" i="4"/>
  <c r="FA29" i="4"/>
  <c r="EZ29" i="4"/>
  <c r="EU29" i="4"/>
  <c r="ET29" i="4"/>
  <c r="EO29" i="4"/>
  <c r="EN29" i="4"/>
  <c r="EI29" i="4"/>
  <c r="EH29" i="4"/>
  <c r="EC29" i="4"/>
  <c r="EB29" i="4"/>
  <c r="DW29" i="4"/>
  <c r="DV29" i="4"/>
  <c r="CG29" i="4"/>
  <c r="CF29" i="4"/>
  <c r="DK29" i="4"/>
  <c r="DJ29" i="4"/>
  <c r="AK29" i="4"/>
  <c r="AJ29" i="4"/>
  <c r="Y29" i="4"/>
  <c r="X29" i="4"/>
  <c r="AE29" i="4"/>
  <c r="AD29" i="4"/>
  <c r="S29" i="4"/>
  <c r="R29" i="4"/>
  <c r="I29" i="4"/>
  <c r="H29" i="4"/>
  <c r="G29" i="4"/>
  <c r="F29" i="4"/>
  <c r="D29" i="4"/>
  <c r="C29" i="4"/>
  <c r="B29" i="4"/>
  <c r="E29" i="4"/>
  <c r="DQ28" i="4"/>
  <c r="DP28" i="4"/>
  <c r="FG28" i="4"/>
  <c r="FF28" i="4"/>
  <c r="FA28" i="4"/>
  <c r="EZ28" i="4"/>
  <c r="EU28" i="4"/>
  <c r="ET28" i="4"/>
  <c r="EO28" i="4"/>
  <c r="EN28" i="4"/>
  <c r="EI28" i="4"/>
  <c r="EH28" i="4"/>
  <c r="EC28" i="4"/>
  <c r="EB28" i="4"/>
  <c r="DW28" i="4"/>
  <c r="DV28" i="4"/>
  <c r="CG28" i="4"/>
  <c r="CF28" i="4"/>
  <c r="DK28" i="4"/>
  <c r="DJ28" i="4"/>
  <c r="AK28" i="4"/>
  <c r="AJ28" i="4"/>
  <c r="Y28" i="4"/>
  <c r="X28" i="4"/>
  <c r="AE28" i="4"/>
  <c r="AD28" i="4"/>
  <c r="S28" i="4"/>
  <c r="R28" i="4"/>
  <c r="I28" i="4"/>
  <c r="H28" i="4"/>
  <c r="G28" i="4"/>
  <c r="F28" i="4"/>
  <c r="D28" i="4"/>
  <c r="C28" i="4"/>
  <c r="B28" i="4"/>
  <c r="E28" i="4"/>
  <c r="DQ27" i="4"/>
  <c r="DP27" i="4"/>
  <c r="FG27" i="4"/>
  <c r="FF27" i="4"/>
  <c r="FA27" i="4"/>
  <c r="EZ27" i="4"/>
  <c r="EU27" i="4"/>
  <c r="ET27" i="4"/>
  <c r="EO27" i="4"/>
  <c r="EN27" i="4"/>
  <c r="EI27" i="4"/>
  <c r="EH27" i="4"/>
  <c r="EC27" i="4"/>
  <c r="EB27" i="4"/>
  <c r="DW27" i="4"/>
  <c r="DV27" i="4"/>
  <c r="CG27" i="4"/>
  <c r="CF27" i="4"/>
  <c r="DK27" i="4"/>
  <c r="DJ27" i="4"/>
  <c r="AK27" i="4"/>
  <c r="AJ27" i="4"/>
  <c r="Y27" i="4"/>
  <c r="X27" i="4"/>
  <c r="AE27" i="4"/>
  <c r="AD27" i="4"/>
  <c r="S27" i="4"/>
  <c r="R27" i="4"/>
  <c r="I27" i="4"/>
  <c r="H27" i="4"/>
  <c r="G27" i="4"/>
  <c r="F27" i="4"/>
  <c r="D27" i="4"/>
  <c r="C27" i="4"/>
  <c r="B27" i="4"/>
  <c r="E27" i="4"/>
  <c r="DQ26" i="4"/>
  <c r="DP26" i="4"/>
  <c r="FG26" i="4"/>
  <c r="FF26" i="4"/>
  <c r="FA26" i="4"/>
  <c r="EZ26" i="4"/>
  <c r="EU26" i="4"/>
  <c r="ET26" i="4"/>
  <c r="EO26" i="4"/>
  <c r="EN26" i="4"/>
  <c r="EI26" i="4"/>
  <c r="EH26" i="4"/>
  <c r="EC26" i="4"/>
  <c r="EB26" i="4"/>
  <c r="DW26" i="4"/>
  <c r="DV26" i="4"/>
  <c r="CG26" i="4"/>
  <c r="CF26" i="4"/>
  <c r="DK26" i="4"/>
  <c r="DJ26" i="4"/>
  <c r="AK26" i="4"/>
  <c r="AJ26" i="4"/>
  <c r="Y26" i="4"/>
  <c r="X26" i="4"/>
  <c r="AE26" i="4"/>
  <c r="AD26" i="4"/>
  <c r="S26" i="4"/>
  <c r="R26" i="4"/>
  <c r="I26" i="4"/>
  <c r="H26" i="4"/>
  <c r="G26" i="4"/>
  <c r="F26" i="4"/>
  <c r="D26" i="4"/>
  <c r="C26" i="4"/>
  <c r="B26" i="4"/>
  <c r="E26" i="4"/>
  <c r="DQ25" i="4"/>
  <c r="DP25" i="4"/>
  <c r="FG25" i="4"/>
  <c r="FF25" i="4"/>
  <c r="FA25" i="4"/>
  <c r="EZ25" i="4"/>
  <c r="EU25" i="4"/>
  <c r="ET25" i="4"/>
  <c r="EO25" i="4"/>
  <c r="EN25" i="4"/>
  <c r="EI25" i="4"/>
  <c r="EH25" i="4"/>
  <c r="EC25" i="4"/>
  <c r="EB25" i="4"/>
  <c r="DW25" i="4"/>
  <c r="DV25" i="4"/>
  <c r="CG25" i="4"/>
  <c r="CF25" i="4"/>
  <c r="DK25" i="4"/>
  <c r="DJ25" i="4"/>
  <c r="AK25" i="4"/>
  <c r="AJ25" i="4"/>
  <c r="Y25" i="4"/>
  <c r="X25" i="4"/>
  <c r="AE25" i="4"/>
  <c r="AD25" i="4"/>
  <c r="S25" i="4"/>
  <c r="R25" i="4"/>
  <c r="I25" i="4"/>
  <c r="H25" i="4"/>
  <c r="G25" i="4"/>
  <c r="F25" i="4"/>
  <c r="D25" i="4"/>
  <c r="C25" i="4"/>
  <c r="B25" i="4"/>
  <c r="E25" i="4"/>
  <c r="DQ24" i="4"/>
  <c r="DP24" i="4"/>
  <c r="FG24" i="4"/>
  <c r="FF24" i="4"/>
  <c r="FA24" i="4"/>
  <c r="EZ24" i="4"/>
  <c r="EU24" i="4"/>
  <c r="ET24" i="4"/>
  <c r="EO24" i="4"/>
  <c r="EN24" i="4"/>
  <c r="EI24" i="4"/>
  <c r="EH24" i="4"/>
  <c r="EC24" i="4"/>
  <c r="EB24" i="4"/>
  <c r="DW24" i="4"/>
  <c r="DV24" i="4"/>
  <c r="CG24" i="4"/>
  <c r="CF24" i="4"/>
  <c r="DK24" i="4"/>
  <c r="DJ24" i="4"/>
  <c r="AK24" i="4"/>
  <c r="AJ24" i="4"/>
  <c r="Y24" i="4"/>
  <c r="X24" i="4"/>
  <c r="AE24" i="4"/>
  <c r="AD24" i="4"/>
  <c r="S24" i="4"/>
  <c r="R24" i="4"/>
  <c r="I24" i="4"/>
  <c r="H24" i="4"/>
  <c r="G24" i="4"/>
  <c r="F24" i="4"/>
  <c r="D24" i="4"/>
  <c r="C24" i="4"/>
  <c r="B24" i="4"/>
  <c r="E24" i="4"/>
  <c r="DQ23" i="4"/>
  <c r="DP23" i="4"/>
  <c r="FG23" i="4"/>
  <c r="FF23" i="4"/>
  <c r="FA23" i="4"/>
  <c r="EZ23" i="4"/>
  <c r="EU23" i="4"/>
  <c r="ET23" i="4"/>
  <c r="EO23" i="4"/>
  <c r="EN23" i="4"/>
  <c r="EI23" i="4"/>
  <c r="EH23" i="4"/>
  <c r="EC23" i="4"/>
  <c r="EB23" i="4"/>
  <c r="DW23" i="4"/>
  <c r="DV23" i="4"/>
  <c r="CG23" i="4"/>
  <c r="CF23" i="4"/>
  <c r="DK23" i="4"/>
  <c r="DJ23" i="4"/>
  <c r="AK23" i="4"/>
  <c r="AJ23" i="4"/>
  <c r="Y23" i="4"/>
  <c r="X23" i="4"/>
  <c r="AE23" i="4"/>
  <c r="AD23" i="4"/>
  <c r="S23" i="4"/>
  <c r="R23" i="4"/>
  <c r="I23" i="4"/>
  <c r="H23" i="4"/>
  <c r="G23" i="4"/>
  <c r="F23" i="4"/>
  <c r="D23" i="4"/>
  <c r="C23" i="4"/>
  <c r="B23" i="4"/>
  <c r="E23" i="4"/>
  <c r="DQ22" i="4"/>
  <c r="DP22" i="4"/>
  <c r="FG22" i="4"/>
  <c r="FF22" i="4"/>
  <c r="FA22" i="4"/>
  <c r="EZ22" i="4"/>
  <c r="EU22" i="4"/>
  <c r="ET22" i="4"/>
  <c r="EO22" i="4"/>
  <c r="EN22" i="4"/>
  <c r="EI22" i="4"/>
  <c r="EH22" i="4"/>
  <c r="EC22" i="4"/>
  <c r="EB22" i="4"/>
  <c r="DW22" i="4"/>
  <c r="DV22" i="4"/>
  <c r="CG22" i="4"/>
  <c r="CF22" i="4"/>
  <c r="DK22" i="4"/>
  <c r="DJ22" i="4"/>
  <c r="AK22" i="4"/>
  <c r="AJ22" i="4"/>
  <c r="Y22" i="4"/>
  <c r="X22" i="4"/>
  <c r="AE22" i="4"/>
  <c r="AD22" i="4"/>
  <c r="S22" i="4"/>
  <c r="R22" i="4"/>
  <c r="I22" i="4"/>
  <c r="H22" i="4"/>
  <c r="G22" i="4"/>
  <c r="F22" i="4"/>
  <c r="D22" i="4"/>
  <c r="C22" i="4"/>
  <c r="B22" i="4"/>
  <c r="E22" i="4"/>
  <c r="DQ21" i="4"/>
  <c r="DP21" i="4"/>
  <c r="FG21" i="4"/>
  <c r="FF21" i="4"/>
  <c r="FA21" i="4"/>
  <c r="EZ21" i="4"/>
  <c r="EU21" i="4"/>
  <c r="ET21" i="4"/>
  <c r="EO21" i="4"/>
  <c r="EN21" i="4"/>
  <c r="EI21" i="4"/>
  <c r="EH21" i="4"/>
  <c r="EC21" i="4"/>
  <c r="EB21" i="4"/>
  <c r="DW21" i="4"/>
  <c r="DV21" i="4"/>
  <c r="CG21" i="4"/>
  <c r="CF21" i="4"/>
  <c r="DK21" i="4"/>
  <c r="DJ21" i="4"/>
  <c r="AK21" i="4"/>
  <c r="AJ21" i="4"/>
  <c r="Y21" i="4"/>
  <c r="X21" i="4"/>
  <c r="AE21" i="4"/>
  <c r="AD21" i="4"/>
  <c r="S21" i="4"/>
  <c r="R21" i="4"/>
  <c r="I21" i="4"/>
  <c r="H21" i="4"/>
  <c r="G21" i="4"/>
  <c r="F21" i="4"/>
  <c r="D21" i="4"/>
  <c r="C21" i="4"/>
  <c r="B21" i="4"/>
  <c r="E21" i="4"/>
  <c r="DQ20" i="4"/>
  <c r="DP20" i="4"/>
  <c r="FG20" i="4"/>
  <c r="FF20" i="4"/>
  <c r="FA20" i="4"/>
  <c r="EZ20" i="4"/>
  <c r="EU20" i="4"/>
  <c r="ET20" i="4"/>
  <c r="EO20" i="4"/>
  <c r="EN20" i="4"/>
  <c r="EI20" i="4"/>
  <c r="EH20" i="4"/>
  <c r="EC20" i="4"/>
  <c r="EB20" i="4"/>
  <c r="DW20" i="4"/>
  <c r="DV20" i="4"/>
  <c r="CG20" i="4"/>
  <c r="CF20" i="4"/>
  <c r="DK20" i="4"/>
  <c r="DJ20" i="4"/>
  <c r="AK20" i="4"/>
  <c r="AJ20" i="4"/>
  <c r="Y20" i="4"/>
  <c r="X20" i="4"/>
  <c r="AE20" i="4"/>
  <c r="AD20" i="4"/>
  <c r="S20" i="4"/>
  <c r="R20" i="4"/>
  <c r="I20" i="4"/>
  <c r="H20" i="4"/>
  <c r="G20" i="4"/>
  <c r="F20" i="4"/>
  <c r="D20" i="4"/>
  <c r="C20" i="4"/>
  <c r="B20" i="4"/>
  <c r="E20" i="4"/>
  <c r="DQ19" i="4"/>
  <c r="DP19" i="4"/>
  <c r="FG19" i="4"/>
  <c r="FF19" i="4"/>
  <c r="FA19" i="4"/>
  <c r="EZ19" i="4"/>
  <c r="EU19" i="4"/>
  <c r="ET19" i="4"/>
  <c r="EO19" i="4"/>
  <c r="EN19" i="4"/>
  <c r="EI19" i="4"/>
  <c r="EH19" i="4"/>
  <c r="EC19" i="4"/>
  <c r="EB19" i="4"/>
  <c r="DW19" i="4"/>
  <c r="DV19" i="4"/>
  <c r="CG19" i="4"/>
  <c r="CF19" i="4"/>
  <c r="DK19" i="4"/>
  <c r="DJ19" i="4"/>
  <c r="AK19" i="4"/>
  <c r="AJ19" i="4"/>
  <c r="Y19" i="4"/>
  <c r="X19" i="4"/>
  <c r="AE19" i="4"/>
  <c r="AD19" i="4"/>
  <c r="S19" i="4"/>
  <c r="R19" i="4"/>
  <c r="I19" i="4"/>
  <c r="H19" i="4"/>
  <c r="G19" i="4"/>
  <c r="F19" i="4"/>
  <c r="D19" i="4"/>
  <c r="C19" i="4"/>
  <c r="B19" i="4"/>
  <c r="E19" i="4"/>
  <c r="DQ18" i="4"/>
  <c r="DP18" i="4"/>
  <c r="FG18" i="4"/>
  <c r="FF18" i="4"/>
  <c r="FA18" i="4"/>
  <c r="EZ18" i="4"/>
  <c r="EU18" i="4"/>
  <c r="ET18" i="4"/>
  <c r="EO18" i="4"/>
  <c r="EN18" i="4"/>
  <c r="EI18" i="4"/>
  <c r="EH18" i="4"/>
  <c r="EC18" i="4"/>
  <c r="EB18" i="4"/>
  <c r="DW18" i="4"/>
  <c r="DV18" i="4"/>
  <c r="CG18" i="4"/>
  <c r="CF18" i="4"/>
  <c r="DK18" i="4"/>
  <c r="DJ18" i="4"/>
  <c r="AK18" i="4"/>
  <c r="AJ18" i="4"/>
  <c r="Y18" i="4"/>
  <c r="X18" i="4"/>
  <c r="AE18" i="4"/>
  <c r="AD18" i="4"/>
  <c r="S18" i="4"/>
  <c r="R18" i="4"/>
  <c r="I18" i="4"/>
  <c r="H18" i="4"/>
  <c r="G18" i="4"/>
  <c r="F18" i="4"/>
  <c r="D18" i="4"/>
  <c r="C18" i="4"/>
  <c r="B18" i="4"/>
  <c r="E18" i="4"/>
  <c r="DQ17" i="4"/>
  <c r="DP17" i="4"/>
  <c r="FG17" i="4"/>
  <c r="FF17" i="4"/>
  <c r="FA17" i="4"/>
  <c r="EZ17" i="4"/>
  <c r="EU17" i="4"/>
  <c r="ET17" i="4"/>
  <c r="EO17" i="4"/>
  <c r="EN17" i="4"/>
  <c r="EI17" i="4"/>
  <c r="EH17" i="4"/>
  <c r="EC17" i="4"/>
  <c r="EB17" i="4"/>
  <c r="DW17" i="4"/>
  <c r="DV17" i="4"/>
  <c r="CG17" i="4"/>
  <c r="CF17" i="4"/>
  <c r="DK17" i="4"/>
  <c r="DJ17" i="4"/>
  <c r="AK17" i="4"/>
  <c r="AJ17" i="4"/>
  <c r="Y17" i="4"/>
  <c r="X17" i="4"/>
  <c r="AE17" i="4"/>
  <c r="AD17" i="4"/>
  <c r="S17" i="4"/>
  <c r="R17" i="4"/>
  <c r="I17" i="4"/>
  <c r="H17" i="4"/>
  <c r="G17" i="4"/>
  <c r="F17" i="4"/>
  <c r="D17" i="4"/>
  <c r="C17" i="4"/>
  <c r="B17" i="4"/>
  <c r="E17" i="4"/>
  <c r="DQ16" i="4"/>
  <c r="DP16" i="4"/>
  <c r="FG16" i="4"/>
  <c r="FF16" i="4"/>
  <c r="FA16" i="4"/>
  <c r="EZ16" i="4"/>
  <c r="EU16" i="4"/>
  <c r="ET16" i="4"/>
  <c r="EO16" i="4"/>
  <c r="EN16" i="4"/>
  <c r="EI16" i="4"/>
  <c r="EH16" i="4"/>
  <c r="EC16" i="4"/>
  <c r="EB16" i="4"/>
  <c r="DW16" i="4"/>
  <c r="DV16" i="4"/>
  <c r="CG16" i="4"/>
  <c r="CF16" i="4"/>
  <c r="DK16" i="4"/>
  <c r="DJ16" i="4"/>
  <c r="AK16" i="4"/>
  <c r="AJ16" i="4"/>
  <c r="Y16" i="4"/>
  <c r="X16" i="4"/>
  <c r="AE16" i="4"/>
  <c r="AD16" i="4"/>
  <c r="S16" i="4"/>
  <c r="R16" i="4"/>
  <c r="I16" i="4"/>
  <c r="H16" i="4"/>
  <c r="G16" i="4"/>
  <c r="F16" i="4"/>
  <c r="D16" i="4"/>
  <c r="C16" i="4"/>
  <c r="B16" i="4"/>
  <c r="E16" i="4"/>
  <c r="DQ15" i="4"/>
  <c r="DP15" i="4"/>
  <c r="FG15" i="4"/>
  <c r="FF15" i="4"/>
  <c r="FA15" i="4"/>
  <c r="EZ15" i="4"/>
  <c r="EU15" i="4"/>
  <c r="ET15" i="4"/>
  <c r="EO15" i="4"/>
  <c r="EN15" i="4"/>
  <c r="EI15" i="4"/>
  <c r="EH15" i="4"/>
  <c r="EC15" i="4"/>
  <c r="EB15" i="4"/>
  <c r="DW15" i="4"/>
  <c r="DV15" i="4"/>
  <c r="CG15" i="4"/>
  <c r="CF15" i="4"/>
  <c r="DK15" i="4"/>
  <c r="DJ15" i="4"/>
  <c r="AK15" i="4"/>
  <c r="AJ15" i="4"/>
  <c r="Y15" i="4"/>
  <c r="X15" i="4"/>
  <c r="AE15" i="4"/>
  <c r="AD15" i="4"/>
  <c r="S15" i="4"/>
  <c r="R15" i="4"/>
  <c r="I15" i="4"/>
  <c r="H15" i="4"/>
  <c r="G15" i="4"/>
  <c r="F15" i="4"/>
  <c r="D15" i="4"/>
  <c r="C15" i="4"/>
  <c r="B15" i="4"/>
  <c r="E15" i="4"/>
  <c r="DQ14" i="4"/>
  <c r="DP14" i="4"/>
  <c r="FG14" i="4"/>
  <c r="FF14" i="4"/>
  <c r="FA14" i="4"/>
  <c r="EZ14" i="4"/>
  <c r="EU14" i="4"/>
  <c r="ET14" i="4"/>
  <c r="EO14" i="4"/>
  <c r="EN14" i="4"/>
  <c r="EI14" i="4"/>
  <c r="EH14" i="4"/>
  <c r="EC14" i="4"/>
  <c r="EB14" i="4"/>
  <c r="DW14" i="4"/>
  <c r="DV14" i="4"/>
  <c r="CG14" i="4"/>
  <c r="CF14" i="4"/>
  <c r="DK14" i="4"/>
  <c r="DJ14" i="4"/>
  <c r="AK14" i="4"/>
  <c r="AJ14" i="4"/>
  <c r="Y14" i="4"/>
  <c r="X14" i="4"/>
  <c r="AE14" i="4"/>
  <c r="AD14" i="4"/>
  <c r="S14" i="4"/>
  <c r="R14" i="4"/>
  <c r="I14" i="4"/>
  <c r="H14" i="4"/>
  <c r="G14" i="4"/>
  <c r="F14" i="4"/>
  <c r="D14" i="4"/>
  <c r="C14" i="4"/>
  <c r="B14" i="4"/>
  <c r="E14" i="4"/>
  <c r="J1" i="4"/>
  <c r="I1" i="4"/>
  <c r="H1" i="4"/>
  <c r="G1" i="4"/>
  <c r="F1" i="4"/>
  <c r="D1" i="4"/>
  <c r="C1" i="4"/>
  <c r="B1" i="4"/>
  <c r="G208" i="6" l="1"/>
  <c r="I252" i="6"/>
  <c r="CI52" i="8"/>
  <c r="H23" i="8"/>
  <c r="H22" i="8"/>
  <c r="N22" i="8"/>
  <c r="N23" i="8"/>
  <c r="T23" i="8"/>
  <c r="T22" i="8"/>
  <c r="DX7" i="4"/>
  <c r="DX9" i="4"/>
  <c r="DX12" i="4"/>
  <c r="DX6" i="4"/>
  <c r="DX10" i="4"/>
  <c r="DX8" i="4"/>
  <c r="DX11" i="4"/>
  <c r="H5" i="6"/>
  <c r="G5" i="6"/>
  <c r="H9" i="6"/>
  <c r="G9" i="6"/>
  <c r="H13" i="6"/>
  <c r="G13" i="6"/>
  <c r="H21" i="6"/>
  <c r="G21" i="6"/>
  <c r="H25" i="6"/>
  <c r="G25" i="6"/>
  <c r="H29" i="6"/>
  <c r="G29" i="6"/>
  <c r="H37" i="6"/>
  <c r="G37" i="6"/>
  <c r="H41" i="6"/>
  <c r="G41" i="6"/>
  <c r="H45" i="6"/>
  <c r="G45" i="6"/>
  <c r="H53" i="6"/>
  <c r="G53" i="6"/>
  <c r="H57" i="6"/>
  <c r="G57" i="6"/>
  <c r="H61" i="6"/>
  <c r="G61" i="6"/>
  <c r="H65" i="6"/>
  <c r="G65" i="6"/>
  <c r="H69" i="6"/>
  <c r="G69" i="6"/>
  <c r="H81" i="6"/>
  <c r="G81" i="6"/>
  <c r="H89" i="6"/>
  <c r="G89" i="6"/>
  <c r="H97" i="6"/>
  <c r="G97" i="6"/>
  <c r="H105" i="6"/>
  <c r="G105" i="6"/>
  <c r="H113" i="6"/>
  <c r="G113" i="6"/>
  <c r="H121" i="6"/>
  <c r="G121" i="6"/>
  <c r="H129" i="6"/>
  <c r="G129" i="6"/>
  <c r="H137" i="6"/>
  <c r="G137" i="6"/>
  <c r="H145" i="6"/>
  <c r="G145" i="6"/>
  <c r="H149" i="6"/>
  <c r="G149" i="6"/>
  <c r="H153" i="6"/>
  <c r="G153" i="6"/>
  <c r="H157" i="6"/>
  <c r="G157" i="6"/>
  <c r="H161" i="6"/>
  <c r="G161" i="6"/>
  <c r="H165" i="6"/>
  <c r="G165" i="6"/>
  <c r="H169" i="6"/>
  <c r="G169" i="6"/>
  <c r="H173" i="6"/>
  <c r="G173" i="6"/>
  <c r="H177" i="6"/>
  <c r="G177" i="6"/>
  <c r="H181" i="6"/>
  <c r="G181" i="6"/>
  <c r="H185" i="6"/>
  <c r="G185" i="6"/>
  <c r="H189" i="6"/>
  <c r="G189" i="6"/>
  <c r="H193" i="6"/>
  <c r="G193" i="6"/>
  <c r="H197" i="6"/>
  <c r="G197" i="6"/>
  <c r="H201" i="6"/>
  <c r="G201" i="6"/>
  <c r="H205" i="6"/>
  <c r="G205" i="6"/>
  <c r="H207" i="6"/>
  <c r="G207" i="6"/>
  <c r="H209" i="6"/>
  <c r="G209" i="6"/>
  <c r="H211" i="6"/>
  <c r="G211" i="6"/>
  <c r="H213" i="6"/>
  <c r="G213" i="6"/>
  <c r="H215" i="6"/>
  <c r="G215" i="6"/>
  <c r="H217" i="6"/>
  <c r="G217" i="6"/>
  <c r="H66" i="6"/>
  <c r="G66" i="6"/>
  <c r="H70" i="6"/>
  <c r="G70" i="6"/>
  <c r="H74" i="6"/>
  <c r="G74" i="6"/>
  <c r="H78" i="6"/>
  <c r="G78" i="6"/>
  <c r="H82" i="6"/>
  <c r="G82" i="6"/>
  <c r="H86" i="6"/>
  <c r="G86" i="6"/>
  <c r="H90" i="6"/>
  <c r="G90" i="6"/>
  <c r="H94" i="6"/>
  <c r="G94" i="6"/>
  <c r="H98" i="6"/>
  <c r="G98" i="6"/>
  <c r="H102" i="6"/>
  <c r="G102" i="6"/>
  <c r="H106" i="6"/>
  <c r="G106" i="6"/>
  <c r="H110" i="6"/>
  <c r="G110" i="6"/>
  <c r="H114" i="6"/>
  <c r="G114" i="6"/>
  <c r="H118" i="6"/>
  <c r="G118" i="6"/>
  <c r="H122" i="6"/>
  <c r="G122" i="6"/>
  <c r="H126" i="6"/>
  <c r="G126" i="6"/>
  <c r="H130" i="6"/>
  <c r="G130" i="6"/>
  <c r="H134" i="6"/>
  <c r="G134" i="6"/>
  <c r="H138" i="6"/>
  <c r="G138" i="6"/>
  <c r="H142" i="6"/>
  <c r="G142" i="6"/>
  <c r="H150" i="6"/>
  <c r="G150" i="6"/>
  <c r="H154" i="6"/>
  <c r="G154" i="6"/>
  <c r="H158" i="6"/>
  <c r="G158" i="6"/>
  <c r="H162" i="6"/>
  <c r="G162" i="6"/>
  <c r="H166" i="6"/>
  <c r="G166" i="6"/>
  <c r="H170" i="6"/>
  <c r="G170" i="6"/>
  <c r="H174" i="6"/>
  <c r="G174" i="6"/>
  <c r="H178" i="6"/>
  <c r="G178" i="6"/>
  <c r="H182" i="6"/>
  <c r="G182" i="6"/>
  <c r="H186" i="6"/>
  <c r="G186" i="6"/>
  <c r="H190" i="6"/>
  <c r="G190" i="6"/>
  <c r="H194" i="6"/>
  <c r="G194" i="6"/>
  <c r="H198" i="6"/>
  <c r="G198" i="6"/>
  <c r="H200" i="6"/>
  <c r="G200" i="6"/>
  <c r="H204" i="6"/>
  <c r="G204" i="6"/>
  <c r="H212" i="6"/>
  <c r="G212" i="6"/>
  <c r="H216" i="6"/>
  <c r="G216" i="6"/>
  <c r="DA52" i="8"/>
  <c r="EQ52" i="8"/>
  <c r="EK52" i="8"/>
  <c r="EE52" i="8"/>
  <c r="DY52" i="8"/>
  <c r="DS52" i="8"/>
  <c r="DM52" i="8"/>
  <c r="DG52" i="8"/>
  <c r="BQ52" i="8"/>
  <c r="CU52" i="8"/>
  <c r="CC52" i="8"/>
  <c r="CO52" i="8"/>
  <c r="BW52" i="8"/>
  <c r="BK52" i="8"/>
  <c r="BE52" i="8"/>
  <c r="AS52" i="8"/>
  <c r="AY52" i="8"/>
  <c r="AG52" i="8"/>
  <c r="AM52" i="8"/>
  <c r="AA52" i="8"/>
  <c r="U52" i="8"/>
  <c r="I52" i="8"/>
  <c r="O52" i="8"/>
  <c r="C52" i="8"/>
  <c r="E238" i="4"/>
  <c r="E226" i="6" s="1"/>
  <c r="EY238" i="4"/>
  <c r="E242" i="4"/>
  <c r="FE242" i="4"/>
  <c r="ES242" i="4"/>
  <c r="EG242" i="4"/>
  <c r="EA242" i="4"/>
  <c r="CW242" i="4"/>
  <c r="E239" i="4"/>
  <c r="E227" i="6" s="1"/>
  <c r="FE239" i="4"/>
  <c r="ES239" i="4"/>
  <c r="EM239" i="4"/>
  <c r="EG239" i="4"/>
  <c r="EA239" i="4"/>
  <c r="CW239" i="4"/>
  <c r="E243" i="4"/>
  <c r="FE243" i="4"/>
  <c r="EY243" i="4"/>
  <c r="ES243" i="4"/>
  <c r="CW243" i="4"/>
  <c r="E236" i="4"/>
  <c r="EA236" i="4"/>
  <c r="CW236" i="4"/>
  <c r="E240" i="4"/>
  <c r="FE240" i="4"/>
  <c r="EG240" i="4"/>
  <c r="EA240" i="4"/>
  <c r="CW240" i="4"/>
  <c r="E237" i="4"/>
  <c r="E225" i="6" s="1"/>
  <c r="FE237" i="4"/>
  <c r="EY237" i="4"/>
  <c r="ES237" i="4"/>
  <c r="EM237" i="4"/>
  <c r="EG237" i="4"/>
  <c r="EA237" i="4"/>
  <c r="CW237" i="4"/>
  <c r="E241" i="4"/>
  <c r="E229" i="6" s="1"/>
  <c r="CW241" i="4"/>
  <c r="EY234" i="4"/>
  <c r="EM234" i="4"/>
  <c r="ES234" i="4"/>
  <c r="EA234" i="4"/>
  <c r="CW234" i="4"/>
  <c r="FE235" i="4"/>
  <c r="EG235" i="4"/>
  <c r="CW235" i="4"/>
  <c r="FE14" i="4"/>
  <c r="EY14" i="4"/>
  <c r="ES14" i="4"/>
  <c r="EM14" i="4"/>
  <c r="EG14" i="4"/>
  <c r="EA14" i="4"/>
  <c r="CW14" i="4"/>
  <c r="CW15" i="4"/>
  <c r="ES16" i="4"/>
  <c r="CW16" i="4"/>
  <c r="ES17" i="4"/>
  <c r="EG17" i="4"/>
  <c r="CW17" i="4"/>
  <c r="EA17" i="4"/>
  <c r="FE18" i="4"/>
  <c r="EY18" i="4"/>
  <c r="ES18" i="4"/>
  <c r="EM18" i="4"/>
  <c r="EG18" i="4"/>
  <c r="EA18" i="4"/>
  <c r="CW18" i="4"/>
  <c r="CW19" i="4"/>
  <c r="FE20" i="4"/>
  <c r="ES20" i="4"/>
  <c r="EA20" i="4"/>
  <c r="CW20" i="4"/>
  <c r="EY21" i="4"/>
  <c r="EM21" i="4"/>
  <c r="EG21" i="4"/>
  <c r="CW21" i="4"/>
  <c r="EA21" i="4"/>
  <c r="FE22" i="4"/>
  <c r="EY22" i="4"/>
  <c r="ES22" i="4"/>
  <c r="EM22" i="4"/>
  <c r="EG22" i="4"/>
  <c r="CW22" i="4"/>
  <c r="EA22" i="4"/>
  <c r="CW23" i="4"/>
  <c r="FE24" i="4"/>
  <c r="EM24" i="4"/>
  <c r="ES24" i="4"/>
  <c r="EG24" i="4"/>
  <c r="CW24" i="4"/>
  <c r="EY25" i="4"/>
  <c r="EG25" i="4"/>
  <c r="EA25" i="4"/>
  <c r="EY26" i="4"/>
  <c r="FE26" i="4"/>
  <c r="ES26" i="4"/>
  <c r="EM26" i="4"/>
  <c r="EG26" i="4"/>
  <c r="EA26" i="4"/>
  <c r="CW26" i="4"/>
  <c r="ES27" i="4"/>
  <c r="CW27" i="4"/>
  <c r="FE28" i="4"/>
  <c r="ES28" i="4"/>
  <c r="EM28" i="4"/>
  <c r="CW28" i="4"/>
  <c r="EG28" i="4"/>
  <c r="EY29" i="4"/>
  <c r="CW29" i="4"/>
  <c r="EA29" i="4"/>
  <c r="FE30" i="4"/>
  <c r="EY30" i="4"/>
  <c r="ES30" i="4"/>
  <c r="EM30" i="4"/>
  <c r="EG30" i="4"/>
  <c r="EA30" i="4"/>
  <c r="CW30" i="4"/>
  <c r="CW31" i="4"/>
  <c r="FE32" i="4"/>
  <c r="EY32" i="4"/>
  <c r="EG32" i="4"/>
  <c r="ES32" i="4"/>
  <c r="EY33" i="4"/>
  <c r="EG33" i="4"/>
  <c r="CW33" i="4"/>
  <c r="EA33" i="4"/>
  <c r="EY34" i="4"/>
  <c r="ES34" i="4"/>
  <c r="FE34" i="4"/>
  <c r="EM34" i="4"/>
  <c r="EG34" i="4"/>
  <c r="EA34" i="4"/>
  <c r="CW34" i="4"/>
  <c r="ES35" i="4"/>
  <c r="CW35" i="4"/>
  <c r="FE36" i="4"/>
  <c r="EA36" i="4"/>
  <c r="EY37" i="4"/>
  <c r="EG37" i="4"/>
  <c r="CW37" i="4"/>
  <c r="EA37" i="4"/>
  <c r="FE38" i="4"/>
  <c r="EY38" i="4"/>
  <c r="ES38" i="4"/>
  <c r="EM38" i="4"/>
  <c r="EG38" i="4"/>
  <c r="CW38" i="4"/>
  <c r="EA38" i="4"/>
  <c r="CW39" i="4"/>
  <c r="FE40" i="4"/>
  <c r="ES40" i="4"/>
  <c r="EA40" i="4"/>
  <c r="EG40" i="4"/>
  <c r="CW40" i="4"/>
  <c r="CW41" i="4"/>
  <c r="EA41" i="4"/>
  <c r="EY42" i="4"/>
  <c r="FE42" i="4"/>
  <c r="ES42" i="4"/>
  <c r="EM42" i="4"/>
  <c r="EG42" i="4"/>
  <c r="EA42" i="4"/>
  <c r="CW42" i="4"/>
  <c r="CW43" i="4"/>
  <c r="FE44" i="4"/>
  <c r="ES44" i="4"/>
  <c r="EM44" i="4"/>
  <c r="CW44" i="4"/>
  <c r="EY45" i="4"/>
  <c r="EG45" i="4"/>
  <c r="CW45" i="4"/>
  <c r="EA45" i="4"/>
  <c r="FE46" i="4"/>
  <c r="EY46" i="4"/>
  <c r="ES46" i="4"/>
  <c r="EM46" i="4"/>
  <c r="EG46" i="4"/>
  <c r="EA46" i="4"/>
  <c r="CW46" i="4"/>
  <c r="CW47" i="4"/>
  <c r="FE48" i="4"/>
  <c r="ES48" i="4"/>
  <c r="EG48" i="4"/>
  <c r="CW48" i="4"/>
  <c r="EY49" i="4"/>
  <c r="ES49" i="4"/>
  <c r="EG49" i="4"/>
  <c r="CW49" i="4"/>
  <c r="EA49" i="4"/>
  <c r="EY50" i="4"/>
  <c r="ES50" i="4"/>
  <c r="FE50" i="4"/>
  <c r="EM50" i="4"/>
  <c r="EG50" i="4"/>
  <c r="EA50" i="4"/>
  <c r="CW50" i="4"/>
  <c r="CW51" i="4"/>
  <c r="ES52" i="4"/>
  <c r="EA52" i="4"/>
  <c r="CW52" i="4"/>
  <c r="EG52" i="4"/>
  <c r="ES53" i="4"/>
  <c r="EM53" i="4"/>
  <c r="EG53" i="4"/>
  <c r="CW53" i="4"/>
  <c r="EA53" i="4"/>
  <c r="FE54" i="4"/>
  <c r="EY54" i="4"/>
  <c r="ES54" i="4"/>
  <c r="EM54" i="4"/>
  <c r="EG54" i="4"/>
  <c r="CW54" i="4"/>
  <c r="EA54" i="4"/>
  <c r="CW55" i="4"/>
  <c r="EM56" i="4"/>
  <c r="ES56" i="4"/>
  <c r="CW56" i="4"/>
  <c r="EY57" i="4"/>
  <c r="EM57" i="4"/>
  <c r="EG57" i="4"/>
  <c r="CW57" i="4"/>
  <c r="EA57" i="4"/>
  <c r="EY58" i="4"/>
  <c r="FE58" i="4"/>
  <c r="ES58" i="4"/>
  <c r="EM58" i="4"/>
  <c r="EG58" i="4"/>
  <c r="EA58" i="4"/>
  <c r="CW58" i="4"/>
  <c r="EM59" i="4"/>
  <c r="CW59" i="4"/>
  <c r="ES60" i="4"/>
  <c r="EM60" i="4"/>
  <c r="CW60" i="4"/>
  <c r="EG60" i="4"/>
  <c r="EY61" i="4"/>
  <c r="EG61" i="4"/>
  <c r="CW61" i="4"/>
  <c r="FE62" i="4"/>
  <c r="EY62" i="4"/>
  <c r="ES62" i="4"/>
  <c r="EM62" i="4"/>
  <c r="EG62" i="4"/>
  <c r="EA62" i="4"/>
  <c r="CW62" i="4"/>
  <c r="ES63" i="4"/>
  <c r="CW63" i="4"/>
  <c r="EA64" i="4"/>
  <c r="EM64" i="4"/>
  <c r="EG64" i="4"/>
  <c r="CW64" i="4"/>
  <c r="EY65" i="4"/>
  <c r="EG65" i="4"/>
  <c r="CW65" i="4"/>
  <c r="EA65" i="4"/>
  <c r="EY66" i="4"/>
  <c r="ES66" i="4"/>
  <c r="EM66" i="4"/>
  <c r="FE66" i="4"/>
  <c r="EG66" i="4"/>
  <c r="EA66" i="4"/>
  <c r="CW66" i="4"/>
  <c r="CW67" i="4"/>
  <c r="FE68" i="4"/>
  <c r="EA68" i="4"/>
  <c r="CW68" i="4"/>
  <c r="EG68" i="4"/>
  <c r="EY69" i="4"/>
  <c r="CW69" i="4"/>
  <c r="EA69" i="4"/>
  <c r="FE70" i="4"/>
  <c r="EY70" i="4"/>
  <c r="ES70" i="4"/>
  <c r="EM70" i="4"/>
  <c r="EG70" i="4"/>
  <c r="CW70" i="4"/>
  <c r="EA70" i="4"/>
  <c r="ES71" i="4"/>
  <c r="CW71" i="4"/>
  <c r="FE72" i="4"/>
  <c r="ES72" i="4"/>
  <c r="EA72" i="4"/>
  <c r="EG72" i="4"/>
  <c r="CW72" i="4"/>
  <c r="EY73" i="4"/>
  <c r="EG73" i="4"/>
  <c r="CW73" i="4"/>
  <c r="EA73" i="4"/>
  <c r="EY74" i="4"/>
  <c r="FE74" i="4"/>
  <c r="ES74" i="4"/>
  <c r="EM74" i="4"/>
  <c r="EG74" i="4"/>
  <c r="EA74" i="4"/>
  <c r="CW74" i="4"/>
  <c r="CW75" i="4"/>
  <c r="FE76" i="4"/>
  <c r="EM76" i="4"/>
  <c r="CW76" i="4"/>
  <c r="EG76" i="4"/>
  <c r="EY77" i="4"/>
  <c r="CW77" i="4"/>
  <c r="EA77" i="4"/>
  <c r="FE78" i="4"/>
  <c r="EY78" i="4"/>
  <c r="ES78" i="4"/>
  <c r="EM78" i="4"/>
  <c r="EG78" i="4"/>
  <c r="EA78" i="4"/>
  <c r="CW78" i="4"/>
  <c r="CW79" i="4"/>
  <c r="ES80" i="4"/>
  <c r="EM80" i="4"/>
  <c r="CW80" i="4"/>
  <c r="ES81" i="4"/>
  <c r="CW81" i="4"/>
  <c r="EA81" i="4"/>
  <c r="EY82" i="4"/>
  <c r="ES82" i="4"/>
  <c r="EM82" i="4"/>
  <c r="FE82" i="4"/>
  <c r="EG82" i="4"/>
  <c r="EA82" i="4"/>
  <c r="CW82" i="4"/>
  <c r="CW83" i="4"/>
  <c r="FE84" i="4"/>
  <c r="ES84" i="4"/>
  <c r="EA84" i="4"/>
  <c r="CW84" i="4"/>
  <c r="EG84" i="4"/>
  <c r="EY85" i="4"/>
  <c r="ES85" i="4"/>
  <c r="EM85" i="4"/>
  <c r="EG85" i="4"/>
  <c r="CW85" i="4"/>
  <c r="EA85" i="4"/>
  <c r="FE86" i="4"/>
  <c r="EY86" i="4"/>
  <c r="ES86" i="4"/>
  <c r="EM86" i="4"/>
  <c r="EG86" i="4"/>
  <c r="CW86" i="4"/>
  <c r="EA86" i="4"/>
  <c r="CW87" i="4"/>
  <c r="FE88" i="4"/>
  <c r="EM88" i="4"/>
  <c r="ES88" i="4"/>
  <c r="EG88" i="4"/>
  <c r="CW88" i="4"/>
  <c r="EG89" i="4"/>
  <c r="CW89" i="4"/>
  <c r="EA89" i="4"/>
  <c r="EY90" i="4"/>
  <c r="FE90" i="4"/>
  <c r="EM90" i="4"/>
  <c r="EG90" i="4"/>
  <c r="EA90" i="4"/>
  <c r="CW90" i="4"/>
  <c r="ES91" i="4"/>
  <c r="CW91" i="4"/>
  <c r="ES92" i="4"/>
  <c r="CW92" i="4"/>
  <c r="EG92" i="4"/>
  <c r="EY93" i="4"/>
  <c r="CW93" i="4"/>
  <c r="EA93" i="4"/>
  <c r="FE94" i="4"/>
  <c r="EY94" i="4"/>
  <c r="ES94" i="4"/>
  <c r="EM94" i="4"/>
  <c r="EG94" i="4"/>
  <c r="EA94" i="4"/>
  <c r="CW94" i="4"/>
  <c r="ES95" i="4"/>
  <c r="CW95" i="4"/>
  <c r="FE96" i="4"/>
  <c r="EA96" i="4"/>
  <c r="EM96" i="4"/>
  <c r="CW96" i="4"/>
  <c r="EY97" i="4"/>
  <c r="EA97" i="4"/>
  <c r="CW97" i="4"/>
  <c r="EY98" i="4"/>
  <c r="ES98" i="4"/>
  <c r="FE98" i="4"/>
  <c r="EM98" i="4"/>
  <c r="EG98" i="4"/>
  <c r="CW98" i="4"/>
  <c r="EA98" i="4"/>
  <c r="CW99" i="4"/>
  <c r="ES100" i="4"/>
  <c r="EM100" i="4"/>
  <c r="EA100" i="4"/>
  <c r="CW100" i="4"/>
  <c r="EG100" i="4"/>
  <c r="EY101" i="4"/>
  <c r="EG101" i="4"/>
  <c r="EA101" i="4"/>
  <c r="CW101" i="4"/>
  <c r="FE102" i="4"/>
  <c r="EY102" i="4"/>
  <c r="ES102" i="4"/>
  <c r="EM102" i="4"/>
  <c r="EG102" i="4"/>
  <c r="CW102" i="4"/>
  <c r="EA102" i="4"/>
  <c r="CW103" i="4"/>
  <c r="FE104" i="4"/>
  <c r="ES104" i="4"/>
  <c r="EA104" i="4"/>
  <c r="CW104" i="4"/>
  <c r="EY105" i="4"/>
  <c r="EA105" i="4"/>
  <c r="CW105" i="4"/>
  <c r="EY106" i="4"/>
  <c r="FE106" i="4"/>
  <c r="ES106" i="4"/>
  <c r="EM106" i="4"/>
  <c r="EG106" i="4"/>
  <c r="EA106" i="4"/>
  <c r="CW106" i="4"/>
  <c r="ES107" i="4"/>
  <c r="CW107" i="4"/>
  <c r="FE108" i="4"/>
  <c r="ES108" i="4"/>
  <c r="EM108" i="4"/>
  <c r="EG108" i="4"/>
  <c r="CW108" i="4"/>
  <c r="EY109" i="4"/>
  <c r="ES109" i="4"/>
  <c r="EG109" i="4"/>
  <c r="EA109" i="4"/>
  <c r="CW109" i="4"/>
  <c r="FE110" i="4"/>
  <c r="EY110" i="4"/>
  <c r="ES110" i="4"/>
  <c r="EM110" i="4"/>
  <c r="EG110" i="4"/>
  <c r="CW110" i="4"/>
  <c r="EA110" i="4"/>
  <c r="CW111" i="4"/>
  <c r="FE112" i="4"/>
  <c r="ES112" i="4"/>
  <c r="EG112" i="4"/>
  <c r="CW112" i="4"/>
  <c r="EM112" i="4"/>
  <c r="EY113" i="4"/>
  <c r="EG113" i="4"/>
  <c r="EA113" i="4"/>
  <c r="CW113" i="4"/>
  <c r="EY114" i="4"/>
  <c r="ES114" i="4"/>
  <c r="FE114" i="4"/>
  <c r="EM114" i="4"/>
  <c r="EG114" i="4"/>
  <c r="CW114" i="4"/>
  <c r="EA114" i="4"/>
  <c r="CW115" i="4"/>
  <c r="FE116" i="4"/>
  <c r="ES116" i="4"/>
  <c r="EA116" i="4"/>
  <c r="CW116" i="4"/>
  <c r="EG116" i="4"/>
  <c r="EY117" i="4"/>
  <c r="EM117" i="4"/>
  <c r="ES117" i="4"/>
  <c r="EA117" i="4"/>
  <c r="CW117" i="4"/>
  <c r="FE118" i="4"/>
  <c r="EY118" i="4"/>
  <c r="EM118" i="4"/>
  <c r="EG118" i="4"/>
  <c r="CW118" i="4"/>
  <c r="EA118" i="4"/>
  <c r="CW119" i="4"/>
  <c r="FE120" i="4"/>
  <c r="EY120" i="4"/>
  <c r="EA120" i="4"/>
  <c r="CW120" i="4"/>
  <c r="EY121" i="4"/>
  <c r="EM121" i="4"/>
  <c r="ES121" i="4"/>
  <c r="EG121" i="4"/>
  <c r="EA121" i="4"/>
  <c r="CW121" i="4"/>
  <c r="EY122" i="4"/>
  <c r="FE122" i="4"/>
  <c r="ES122" i="4"/>
  <c r="EM122" i="4"/>
  <c r="EG122" i="4"/>
  <c r="EA122" i="4"/>
  <c r="CW122" i="4"/>
  <c r="CW123" i="4"/>
  <c r="ES123" i="4"/>
  <c r="FE124" i="4"/>
  <c r="ES124" i="4"/>
  <c r="EM124" i="4"/>
  <c r="EG124" i="4"/>
  <c r="CW124" i="4"/>
  <c r="EY125" i="4"/>
  <c r="EG125" i="4"/>
  <c r="EA125" i="4"/>
  <c r="CW125" i="4"/>
  <c r="FE126" i="4"/>
  <c r="EY126" i="4"/>
  <c r="ES126" i="4"/>
  <c r="EM126" i="4"/>
  <c r="EG126" i="4"/>
  <c r="CW126" i="4"/>
  <c r="EA126" i="4"/>
  <c r="ES127" i="4"/>
  <c r="CW127" i="4"/>
  <c r="FE128" i="4"/>
  <c r="EA128" i="4"/>
  <c r="EM128" i="4"/>
  <c r="EG128" i="4"/>
  <c r="CW128" i="4"/>
  <c r="EY129" i="4"/>
  <c r="EG129" i="4"/>
  <c r="EA129" i="4"/>
  <c r="CW129" i="4"/>
  <c r="EY130" i="4"/>
  <c r="ES130" i="4"/>
  <c r="EM130" i="4"/>
  <c r="FE130" i="4"/>
  <c r="EG130" i="4"/>
  <c r="CW130" i="4"/>
  <c r="EA130" i="4"/>
  <c r="CW131" i="4"/>
  <c r="FE132" i="4"/>
  <c r="ES132" i="4"/>
  <c r="CW132" i="4"/>
  <c r="EG132" i="4"/>
  <c r="FE133" i="4"/>
  <c r="ES133" i="4"/>
  <c r="EA133" i="4"/>
  <c r="CW133" i="4"/>
  <c r="FE134" i="4"/>
  <c r="EY134" i="4"/>
  <c r="ES134" i="4"/>
  <c r="EM134" i="4"/>
  <c r="EG134" i="4"/>
  <c r="CW134" i="4"/>
  <c r="EA134" i="4"/>
  <c r="ES135" i="4"/>
  <c r="CW135" i="4"/>
  <c r="FE136" i="4"/>
  <c r="ES136" i="4"/>
  <c r="EM136" i="4"/>
  <c r="EG136" i="4"/>
  <c r="CW136" i="4"/>
  <c r="FE137" i="4"/>
  <c r="EA137" i="4"/>
  <c r="CW137" i="4"/>
  <c r="EY138" i="4"/>
  <c r="FE138" i="4"/>
  <c r="EG138" i="4"/>
  <c r="ES138" i="4"/>
  <c r="EA138" i="4"/>
  <c r="CW138" i="4"/>
  <c r="EM138" i="4"/>
  <c r="CW139" i="4"/>
  <c r="FE140" i="4"/>
  <c r="ES140" i="4"/>
  <c r="EA140" i="4"/>
  <c r="EG140" i="4"/>
  <c r="CW140" i="4"/>
  <c r="FE141" i="4"/>
  <c r="EY141" i="4"/>
  <c r="EG141" i="4"/>
  <c r="EA141" i="4"/>
  <c r="CW141" i="4"/>
  <c r="EY142" i="4"/>
  <c r="FE142" i="4"/>
  <c r="EM142" i="4"/>
  <c r="EG142" i="4"/>
  <c r="CW142" i="4"/>
  <c r="EA142" i="4"/>
  <c r="ES142" i="4"/>
  <c r="CW143" i="4"/>
  <c r="ES144" i="4"/>
  <c r="EM144" i="4"/>
  <c r="EG144" i="4"/>
  <c r="CW144" i="4"/>
  <c r="FE145" i="4"/>
  <c r="ES145" i="4"/>
  <c r="EA145" i="4"/>
  <c r="CW145" i="4"/>
  <c r="EY146" i="4"/>
  <c r="ES146" i="4"/>
  <c r="FE146" i="4"/>
  <c r="EG146" i="4"/>
  <c r="CW146" i="4"/>
  <c r="EM146" i="4"/>
  <c r="EA146" i="4"/>
  <c r="CW147" i="4"/>
  <c r="ES148" i="4"/>
  <c r="EA148" i="4"/>
  <c r="CW148" i="4"/>
  <c r="EG148" i="4"/>
  <c r="FE149" i="4"/>
  <c r="ES149" i="4"/>
  <c r="EG149" i="4"/>
  <c r="EA149" i="4"/>
  <c r="CW149" i="4"/>
  <c r="FE150" i="4"/>
  <c r="EY150" i="4"/>
  <c r="ES150" i="4"/>
  <c r="EM150" i="4"/>
  <c r="EG150" i="4"/>
  <c r="CW150" i="4"/>
  <c r="EA150" i="4"/>
  <c r="CW151" i="4"/>
  <c r="FE152" i="4"/>
  <c r="ES152" i="4"/>
  <c r="EM152" i="4"/>
  <c r="CW152" i="4"/>
  <c r="FE153" i="4"/>
  <c r="EY153" i="4"/>
  <c r="EA153" i="4"/>
  <c r="CW153" i="4"/>
  <c r="EY154" i="4"/>
  <c r="FE154" i="4"/>
  <c r="EG154" i="4"/>
  <c r="ES154" i="4"/>
  <c r="EA154" i="4"/>
  <c r="CW154" i="4"/>
  <c r="EM154" i="4"/>
  <c r="CW155" i="4"/>
  <c r="FE156" i="4"/>
  <c r="ES156" i="4"/>
  <c r="EA156" i="4"/>
  <c r="CW156" i="4"/>
  <c r="EY157" i="4"/>
  <c r="ES157" i="4"/>
  <c r="EG157" i="4"/>
  <c r="EA157" i="4"/>
  <c r="CW157" i="4"/>
  <c r="EY158" i="4"/>
  <c r="FE158" i="4"/>
  <c r="EM158" i="4"/>
  <c r="EG158" i="4"/>
  <c r="ES158" i="4"/>
  <c r="CW158" i="4"/>
  <c r="EA158" i="4"/>
  <c r="ES159" i="4"/>
  <c r="CW159" i="4"/>
  <c r="FE160" i="4"/>
  <c r="ES160" i="4"/>
  <c r="EM160" i="4"/>
  <c r="EG160" i="4"/>
  <c r="CW160" i="4"/>
  <c r="FE161" i="4"/>
  <c r="EG161" i="4"/>
  <c r="EA161" i="4"/>
  <c r="CW161" i="4"/>
  <c r="EY162" i="4"/>
  <c r="FE162" i="4"/>
  <c r="ES162" i="4"/>
  <c r="EG162" i="4"/>
  <c r="EM162" i="4"/>
  <c r="CW162" i="4"/>
  <c r="EA162" i="4"/>
  <c r="ES163" i="4"/>
  <c r="CW163" i="4"/>
  <c r="ES164" i="4"/>
  <c r="EA164" i="4"/>
  <c r="CW164" i="4"/>
  <c r="EG164" i="4"/>
  <c r="FE165" i="4"/>
  <c r="EA165" i="4"/>
  <c r="CW165" i="4"/>
  <c r="FE166" i="4"/>
  <c r="EY166" i="4"/>
  <c r="ES166" i="4"/>
  <c r="EM166" i="4"/>
  <c r="EG166" i="4"/>
  <c r="CW166" i="4"/>
  <c r="EA166" i="4"/>
  <c r="CW167" i="4"/>
  <c r="FE168" i="4"/>
  <c r="ES168" i="4"/>
  <c r="EM168" i="4"/>
  <c r="CW168" i="4"/>
  <c r="FE169" i="4"/>
  <c r="EA169" i="4"/>
  <c r="EM169" i="4"/>
  <c r="CW169" i="4"/>
  <c r="EY170" i="4"/>
  <c r="FE170" i="4"/>
  <c r="EM170" i="4"/>
  <c r="EG170" i="4"/>
  <c r="ES170" i="4"/>
  <c r="EA170" i="4"/>
  <c r="CW170" i="4"/>
  <c r="CW171" i="4"/>
  <c r="FE172" i="4"/>
  <c r="ES172" i="4"/>
  <c r="CW172" i="4"/>
  <c r="FE173" i="4"/>
  <c r="EG173" i="4"/>
  <c r="EA173" i="4"/>
  <c r="CW173" i="4"/>
  <c r="EY174" i="4"/>
  <c r="FE174" i="4"/>
  <c r="EG174" i="4"/>
  <c r="CW174" i="4"/>
  <c r="ES174" i="4"/>
  <c r="EA174" i="4"/>
  <c r="EM174" i="4"/>
  <c r="CW175" i="4"/>
  <c r="ES176" i="4"/>
  <c r="EA176" i="4"/>
  <c r="CW176" i="4"/>
  <c r="FE177" i="4"/>
  <c r="EY177" i="4"/>
  <c r="EA177" i="4"/>
  <c r="CW177" i="4"/>
  <c r="EY178" i="4"/>
  <c r="FE178" i="4"/>
  <c r="ES178" i="4"/>
  <c r="EG178" i="4"/>
  <c r="EM178" i="4"/>
  <c r="CW178" i="4"/>
  <c r="EA178" i="4"/>
  <c r="CW179" i="4"/>
  <c r="FE180" i="4"/>
  <c r="ES180" i="4"/>
  <c r="CW180" i="4"/>
  <c r="EG180" i="4"/>
  <c r="ES181" i="4"/>
  <c r="EM181" i="4"/>
  <c r="EG181" i="4"/>
  <c r="EA181" i="4"/>
  <c r="CW181" i="4"/>
  <c r="FE182" i="4"/>
  <c r="EY182" i="4"/>
  <c r="ES182" i="4"/>
  <c r="EM182" i="4"/>
  <c r="EG182" i="4"/>
  <c r="CW182" i="4"/>
  <c r="EA182" i="4"/>
  <c r="CW183" i="4"/>
  <c r="ES184" i="4"/>
  <c r="EM184" i="4"/>
  <c r="EG184" i="4"/>
  <c r="CW184" i="4"/>
  <c r="FE185" i="4"/>
  <c r="EG185" i="4"/>
  <c r="EA185" i="4"/>
  <c r="EM185" i="4"/>
  <c r="CW185" i="4"/>
  <c r="EY186" i="4"/>
  <c r="FE186" i="4"/>
  <c r="EG186" i="4"/>
  <c r="ES186" i="4"/>
  <c r="EA186" i="4"/>
  <c r="CW186" i="4"/>
  <c r="EG187" i="4"/>
  <c r="CW187" i="4"/>
  <c r="FE188" i="4"/>
  <c r="ES188" i="4"/>
  <c r="EA188" i="4"/>
  <c r="EG188" i="4"/>
  <c r="CW188" i="4"/>
  <c r="ES189" i="4"/>
  <c r="EM189" i="4"/>
  <c r="EA189" i="4"/>
  <c r="CW189" i="4"/>
  <c r="EY190" i="4"/>
  <c r="FE190" i="4"/>
  <c r="CW190" i="4"/>
  <c r="EM190" i="4"/>
  <c r="EA190" i="4"/>
  <c r="ES190" i="4"/>
  <c r="CW191" i="4"/>
  <c r="FE192" i="4"/>
  <c r="ES192" i="4"/>
  <c r="EA192" i="4"/>
  <c r="EG192" i="4"/>
  <c r="CW192" i="4"/>
  <c r="FE193" i="4"/>
  <c r="EY193" i="4"/>
  <c r="EA193" i="4"/>
  <c r="CW193" i="4"/>
  <c r="EY194" i="4"/>
  <c r="FE194" i="4"/>
  <c r="ES194" i="4"/>
  <c r="EG194" i="4"/>
  <c r="EM194" i="4"/>
  <c r="CW194" i="4"/>
  <c r="EA194" i="4"/>
  <c r="CW195" i="4"/>
  <c r="FE196" i="4"/>
  <c r="ES196" i="4"/>
  <c r="EM196" i="4"/>
  <c r="CW196" i="4"/>
  <c r="EG196" i="4"/>
  <c r="FE197" i="4"/>
  <c r="EG197" i="4"/>
  <c r="EA197" i="4"/>
  <c r="CW197" i="4"/>
  <c r="FE198" i="4"/>
  <c r="EY198" i="4"/>
  <c r="ES198" i="4"/>
  <c r="EM198" i="4"/>
  <c r="EG198" i="4"/>
  <c r="CW198" i="4"/>
  <c r="EA198" i="4"/>
  <c r="FE199" i="4"/>
  <c r="CW199" i="4"/>
  <c r="FE200" i="4"/>
  <c r="ES200" i="4"/>
  <c r="EM200" i="4"/>
  <c r="CW200" i="4"/>
  <c r="FE201" i="4"/>
  <c r="CW201" i="4"/>
  <c r="EY202" i="4"/>
  <c r="FE202" i="4"/>
  <c r="EM202" i="4"/>
  <c r="EG202" i="4"/>
  <c r="ES202" i="4"/>
  <c r="EA202" i="4"/>
  <c r="CW202" i="4"/>
  <c r="ES203" i="4"/>
  <c r="CW203" i="4"/>
  <c r="FE204" i="4"/>
  <c r="ES204" i="4"/>
  <c r="EA204" i="4"/>
  <c r="EG204" i="4"/>
  <c r="CW204" i="4"/>
  <c r="FE205" i="4"/>
  <c r="ES205" i="4"/>
  <c r="EG205" i="4"/>
  <c r="EM205" i="4"/>
  <c r="EA205" i="4"/>
  <c r="CW205" i="4"/>
  <c r="EY206" i="4"/>
  <c r="FE206" i="4"/>
  <c r="EG206" i="4"/>
  <c r="EM206" i="4"/>
  <c r="CW206" i="4"/>
  <c r="EA206" i="4"/>
  <c r="ES206" i="4"/>
  <c r="FE207" i="4"/>
  <c r="ES207" i="4"/>
  <c r="CW207" i="4"/>
  <c r="ES208" i="4"/>
  <c r="EA208" i="4"/>
  <c r="EG208" i="4"/>
  <c r="CW208" i="4"/>
  <c r="FE209" i="4"/>
  <c r="EG209" i="4"/>
  <c r="EM209" i="4"/>
  <c r="EA209" i="4"/>
  <c r="EY209" i="4"/>
  <c r="CW209" i="4"/>
  <c r="EY210" i="4"/>
  <c r="ES210" i="4"/>
  <c r="EG210" i="4"/>
  <c r="FE210" i="4"/>
  <c r="EM210" i="4"/>
  <c r="CW210" i="4"/>
  <c r="EA210" i="4"/>
  <c r="CW211" i="4"/>
  <c r="FE212" i="4"/>
  <c r="ES212" i="4"/>
  <c r="EM212" i="4"/>
  <c r="CW212" i="4"/>
  <c r="EG212" i="4"/>
  <c r="FE213" i="4"/>
  <c r="EG213" i="4"/>
  <c r="EA213" i="4"/>
  <c r="CW213" i="4"/>
  <c r="FE214" i="4"/>
  <c r="EY214" i="4"/>
  <c r="ES214" i="4"/>
  <c r="EM214" i="4"/>
  <c r="EG214" i="4"/>
  <c r="CW214" i="4"/>
  <c r="EA214" i="4"/>
  <c r="CW215" i="4"/>
  <c r="FE216" i="4"/>
  <c r="ES216" i="4"/>
  <c r="EM216" i="4"/>
  <c r="CW216" i="4"/>
  <c r="FE217" i="4"/>
  <c r="ES217" i="4"/>
  <c r="EA217" i="4"/>
  <c r="EM217" i="4"/>
  <c r="CW217" i="4"/>
  <c r="EY218" i="4"/>
  <c r="FE218" i="4"/>
  <c r="EM218" i="4"/>
  <c r="EG218" i="4"/>
  <c r="ES218" i="4"/>
  <c r="EA218" i="4"/>
  <c r="CW218" i="4"/>
  <c r="CW219" i="4"/>
  <c r="FE220" i="4"/>
  <c r="ES220" i="4"/>
  <c r="EA220" i="4"/>
  <c r="EG220" i="4"/>
  <c r="CW220" i="4"/>
  <c r="FE221" i="4"/>
  <c r="EA221" i="4"/>
  <c r="CW221" i="4"/>
  <c r="EY222" i="4"/>
  <c r="FE222" i="4"/>
  <c r="EG222" i="4"/>
  <c r="ES222" i="4"/>
  <c r="CW222" i="4"/>
  <c r="EA222" i="4"/>
  <c r="EM222" i="4"/>
  <c r="ES223" i="4"/>
  <c r="EA223" i="4"/>
  <c r="CW223" i="4"/>
  <c r="ES224" i="4"/>
  <c r="EA224" i="4"/>
  <c r="CW224" i="4"/>
  <c r="FE225" i="4"/>
  <c r="EM225" i="4"/>
  <c r="EA225" i="4"/>
  <c r="CW225" i="4"/>
  <c r="EY226" i="4"/>
  <c r="FE226" i="4"/>
  <c r="ES226" i="4"/>
  <c r="EG226" i="4"/>
  <c r="EM226" i="4"/>
  <c r="CW226" i="4"/>
  <c r="EA226" i="4"/>
  <c r="FE227" i="4"/>
  <c r="ES227" i="4"/>
  <c r="CW227" i="4"/>
  <c r="FE228" i="4"/>
  <c r="ES228" i="4"/>
  <c r="EM228" i="4"/>
  <c r="CW228" i="4"/>
  <c r="FE229" i="4"/>
  <c r="EG229" i="4"/>
  <c r="EA229" i="4"/>
  <c r="CW229" i="4"/>
  <c r="FE230" i="4"/>
  <c r="EY230" i="4"/>
  <c r="ES230" i="4"/>
  <c r="EM230" i="4"/>
  <c r="EG230" i="4"/>
  <c r="CW230" i="4"/>
  <c r="EA230" i="4"/>
  <c r="FE231" i="4"/>
  <c r="ES231" i="4"/>
  <c r="CW231" i="4"/>
  <c r="FE232" i="4"/>
  <c r="ES232" i="4"/>
  <c r="EM232" i="4"/>
  <c r="CW232" i="4"/>
  <c r="FE233" i="4"/>
  <c r="EM233" i="4"/>
  <c r="CW233" i="4"/>
  <c r="CW238" i="4"/>
  <c r="CW25" i="4"/>
  <c r="CW32" i="4"/>
  <c r="CW36" i="4"/>
  <c r="E3" i="6"/>
  <c r="E4" i="6"/>
  <c r="E5" i="6"/>
  <c r="E222" i="6"/>
  <c r="E230" i="6"/>
  <c r="E223" i="6"/>
  <c r="E231"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224" i="6"/>
  <c r="E228" i="6"/>
  <c r="E199" i="6"/>
  <c r="E200" i="6"/>
  <c r="E201" i="6"/>
  <c r="E202" i="6"/>
  <c r="E203" i="6"/>
  <c r="E204" i="6"/>
  <c r="E205" i="6"/>
  <c r="E206" i="6"/>
  <c r="E207" i="6"/>
  <c r="E208" i="6"/>
  <c r="E209" i="6"/>
  <c r="E210" i="6"/>
  <c r="E211" i="6"/>
  <c r="E212" i="6"/>
  <c r="E213" i="6"/>
  <c r="E214" i="6"/>
  <c r="E215" i="6"/>
  <c r="E216" i="6"/>
  <c r="E217" i="6"/>
  <c r="E218" i="6"/>
  <c r="E219" i="6"/>
  <c r="E220" i="6"/>
  <c r="E221" i="6"/>
  <c r="E2" i="6"/>
  <c r="DL10" i="4"/>
  <c r="ED8" i="4"/>
  <c r="DR12" i="4"/>
  <c r="ED12" i="4"/>
  <c r="EJ8" i="4"/>
  <c r="DU10" i="4"/>
  <c r="DS10" i="4"/>
  <c r="DU11" i="4"/>
  <c r="DS8" i="4"/>
  <c r="DS9" i="4"/>
  <c r="DU7" i="4"/>
  <c r="DU8" i="4"/>
  <c r="DU9" i="4"/>
  <c r="DS7" i="4"/>
  <c r="DU12" i="4"/>
  <c r="DS12" i="4"/>
  <c r="DS11" i="4"/>
  <c r="Z7" i="4"/>
  <c r="EV8" i="4"/>
  <c r="ED9" i="4"/>
  <c r="FE8" i="4"/>
  <c r="FC7" i="4"/>
  <c r="FC8" i="4"/>
  <c r="FE12" i="4"/>
  <c r="FC12" i="4"/>
  <c r="FE10" i="4"/>
  <c r="FC11" i="4"/>
  <c r="FE11" i="4"/>
  <c r="FC9" i="4"/>
  <c r="FE6" i="4"/>
  <c r="FC10" i="4"/>
  <c r="FC6" i="4"/>
  <c r="FE7" i="4"/>
  <c r="FE9" i="4"/>
  <c r="CB7" i="4"/>
  <c r="Z8" i="4"/>
  <c r="CB9" i="4"/>
  <c r="DL11" i="4"/>
  <c r="N11" i="4"/>
  <c r="EQ9" i="4"/>
  <c r="ES12" i="4"/>
  <c r="EQ12" i="4"/>
  <c r="ES11" i="4"/>
  <c r="EQ11" i="4"/>
  <c r="ES9" i="4"/>
  <c r="ES10" i="4"/>
  <c r="EQ10" i="4"/>
  <c r="N8" i="4"/>
  <c r="DL12" i="4"/>
  <c r="EV11" i="4"/>
  <c r="DR10" i="4"/>
  <c r="DO12" i="4"/>
  <c r="DM12" i="4"/>
  <c r="DO10" i="4"/>
  <c r="DO11" i="4"/>
  <c r="DM9" i="4"/>
  <c r="DO8" i="4"/>
  <c r="DM11" i="4"/>
  <c r="DO6" i="4"/>
  <c r="DM10" i="4"/>
  <c r="DM6" i="4"/>
  <c r="DO9" i="4"/>
  <c r="DM7" i="4"/>
  <c r="DO7" i="4"/>
  <c r="DM8" i="4"/>
  <c r="EV9" i="4"/>
  <c r="DF11" i="4"/>
  <c r="N12" i="4"/>
  <c r="T10" i="4"/>
  <c r="AF10" i="4"/>
  <c r="EM9" i="4"/>
  <c r="EK9" i="4"/>
  <c r="EM7" i="4"/>
  <c r="EK7" i="4"/>
  <c r="EM8" i="4"/>
  <c r="EK8" i="4"/>
  <c r="EK10" i="4"/>
  <c r="EM12" i="4"/>
  <c r="EK12" i="4"/>
  <c r="EM11" i="4"/>
  <c r="EK11" i="4"/>
  <c r="EM10" i="4"/>
  <c r="EV12" i="4"/>
  <c r="Q12" i="4"/>
  <c r="O12" i="4"/>
  <c r="O11" i="4"/>
  <c r="Q10" i="4"/>
  <c r="Q8" i="4"/>
  <c r="Q11" i="4"/>
  <c r="Q7" i="4"/>
  <c r="O10" i="4"/>
  <c r="O7" i="4"/>
  <c r="Q9" i="4"/>
  <c r="Q6" i="4"/>
  <c r="O6" i="4"/>
  <c r="O8" i="4"/>
  <c r="O9" i="4"/>
  <c r="ED10" i="4"/>
  <c r="DF9" i="4"/>
  <c r="FB7" i="4"/>
  <c r="FB11" i="4"/>
  <c r="DI9" i="4"/>
  <c r="DR7" i="4"/>
  <c r="AI8" i="4"/>
  <c r="FB9" i="4"/>
  <c r="CB11" i="4"/>
  <c r="Z12" i="4"/>
  <c r="N7" i="4"/>
  <c r="FB8" i="4"/>
  <c r="EJ9" i="4"/>
  <c r="AC12" i="4"/>
  <c r="AA12" i="4"/>
  <c r="AA10" i="4"/>
  <c r="AA7" i="4"/>
  <c r="AA8" i="4"/>
  <c r="AC7" i="4"/>
  <c r="AC11" i="4"/>
  <c r="AC10" i="4"/>
  <c r="AC9" i="4"/>
  <c r="AA11" i="4"/>
  <c r="AA9" i="4"/>
  <c r="AC8" i="4"/>
  <c r="EJ10" i="4"/>
  <c r="Z10" i="4"/>
  <c r="DR9" i="4"/>
  <c r="EP12" i="4"/>
  <c r="Z11" i="4"/>
  <c r="DL9" i="4"/>
  <c r="T12" i="4"/>
  <c r="U12" i="4"/>
  <c r="U10" i="4"/>
  <c r="U9" i="4"/>
  <c r="W11" i="4"/>
  <c r="W9" i="4"/>
  <c r="U11" i="4"/>
  <c r="W10" i="4"/>
  <c r="W12" i="4"/>
  <c r="N9" i="4"/>
  <c r="EP10" i="4"/>
  <c r="DL7" i="4"/>
  <c r="EP9" i="4"/>
  <c r="ED7" i="4"/>
  <c r="DR11" i="4"/>
  <c r="AF12" i="4"/>
  <c r="EP11" i="4"/>
  <c r="CB10" i="4"/>
  <c r="AI11" i="4"/>
  <c r="AG11" i="4"/>
  <c r="AF8" i="4"/>
  <c r="AG8" i="4"/>
  <c r="AI10" i="4"/>
  <c r="AI9" i="4"/>
  <c r="AG10" i="4"/>
  <c r="AG9" i="4"/>
  <c r="AG12" i="4"/>
  <c r="AI12" i="4"/>
  <c r="FB6" i="4"/>
  <c r="CB8" i="4"/>
  <c r="Z9" i="4"/>
  <c r="EV7" i="4"/>
  <c r="CB6" i="4"/>
  <c r="EJ7" i="4"/>
  <c r="EE10" i="4"/>
  <c r="EG9" i="4"/>
  <c r="EE9" i="4"/>
  <c r="EG7" i="4"/>
  <c r="EE7" i="4"/>
  <c r="EG8" i="4"/>
  <c r="EE8" i="4"/>
  <c r="EG12" i="4"/>
  <c r="EE12" i="4"/>
  <c r="EG10" i="4"/>
  <c r="EG11" i="4"/>
  <c r="EE11" i="4"/>
  <c r="EJ12" i="4"/>
  <c r="T11" i="4"/>
  <c r="AF11" i="4"/>
  <c r="DL6" i="4"/>
  <c r="T9" i="4"/>
  <c r="EV10" i="4"/>
  <c r="DF12" i="4"/>
  <c r="DY6" i="4"/>
  <c r="EA10" i="4"/>
  <c r="DY10" i="4"/>
  <c r="DY8" i="4"/>
  <c r="EA8" i="4"/>
  <c r="EA9" i="4"/>
  <c r="DY9" i="4"/>
  <c r="DY7" i="4"/>
  <c r="EA6" i="4"/>
  <c r="EA7" i="4"/>
  <c r="EA12" i="4"/>
  <c r="DY12" i="4"/>
  <c r="EA11" i="4"/>
  <c r="DY11" i="4"/>
  <c r="EW7" i="4"/>
  <c r="EY8" i="4"/>
  <c r="EW8" i="4"/>
  <c r="EY12" i="4"/>
  <c r="EW12" i="4"/>
  <c r="EW11" i="4"/>
  <c r="EY11" i="4"/>
  <c r="EW9" i="4"/>
  <c r="EY10" i="4"/>
  <c r="EW10" i="4"/>
  <c r="EY9" i="4"/>
  <c r="FB12" i="4"/>
  <c r="DI11" i="4"/>
  <c r="DG11" i="4"/>
  <c r="DG9" i="4"/>
  <c r="DG10" i="4"/>
  <c r="DI12" i="4"/>
  <c r="DG12" i="4"/>
  <c r="N6" i="4"/>
  <c r="ED11" i="4"/>
  <c r="N10" i="4"/>
  <c r="DR8" i="4"/>
  <c r="AF9" i="4"/>
  <c r="FB10" i="4"/>
  <c r="CB12" i="4"/>
  <c r="DF10" i="4"/>
  <c r="DL8" i="4"/>
  <c r="CE11" i="4"/>
  <c r="CC11" i="4"/>
  <c r="CE6" i="4"/>
  <c r="CC6" i="4"/>
  <c r="CE8" i="4"/>
  <c r="CE10" i="4"/>
  <c r="CC9" i="4"/>
  <c r="CC10" i="4"/>
  <c r="CE9" i="4"/>
  <c r="CE7" i="4"/>
  <c r="CC7" i="4"/>
  <c r="CC8" i="4"/>
  <c r="CE12" i="4"/>
  <c r="CC12" i="4"/>
  <c r="EJ11" i="4"/>
  <c r="DO75" i="4"/>
  <c r="FE75" i="4"/>
  <c r="AC75" i="4"/>
  <c r="CJ75" i="4"/>
  <c r="CK75" i="4" s="1"/>
  <c r="BY75" i="4"/>
  <c r="BR75" i="4"/>
  <c r="BS75" i="4" s="1"/>
  <c r="AU75" i="4"/>
  <c r="AN75" i="4"/>
  <c r="AO75" i="4" s="1"/>
  <c r="AH75" i="4"/>
  <c r="AI75" i="4" s="1"/>
  <c r="DU75" i="4"/>
  <c r="CE75" i="4"/>
  <c r="DH75" i="4"/>
  <c r="DI75" i="4" s="1"/>
  <c r="CQ75" i="4"/>
  <c r="BG75" i="4"/>
  <c r="BM75" i="4"/>
  <c r="W75" i="4"/>
  <c r="P75" i="4"/>
  <c r="Q75" i="4" s="1"/>
  <c r="EA75" i="4"/>
  <c r="DC75" i="4"/>
  <c r="EM75" i="4"/>
  <c r="P238" i="4"/>
  <c r="Q238" i="4" s="1"/>
  <c r="DO238" i="4"/>
  <c r="FE238" i="4"/>
  <c r="CQ238" i="4"/>
  <c r="CJ238" i="4"/>
  <c r="CK238" i="4" s="1"/>
  <c r="BY238" i="4"/>
  <c r="BR238" i="4"/>
  <c r="BS238" i="4" s="1"/>
  <c r="AU238" i="4"/>
  <c r="AN238" i="4"/>
  <c r="AO238" i="4" s="1"/>
  <c r="AH238" i="4"/>
  <c r="AI238" i="4" s="1"/>
  <c r="W238" i="4"/>
  <c r="EG238" i="4"/>
  <c r="CE238" i="4"/>
  <c r="DH238" i="4"/>
  <c r="DI238" i="4" s="1"/>
  <c r="DC238" i="4"/>
  <c r="BG238" i="4"/>
  <c r="BM238" i="4"/>
  <c r="AC238" i="4"/>
  <c r="ES238" i="4"/>
  <c r="DU238" i="4"/>
  <c r="BG186" i="4"/>
  <c r="BM186" i="4"/>
  <c r="W186" i="4"/>
  <c r="DO186" i="4"/>
  <c r="DU186" i="4"/>
  <c r="CE186" i="4"/>
  <c r="DC186" i="4"/>
  <c r="CJ186" i="4"/>
  <c r="CK186" i="4" s="1"/>
  <c r="BY186" i="4"/>
  <c r="BR186" i="4"/>
  <c r="BS186" i="4" s="1"/>
  <c r="BA186" i="4"/>
  <c r="AN186" i="4"/>
  <c r="AO186" i="4" s="1"/>
  <c r="P186" i="4"/>
  <c r="Q186" i="4" s="1"/>
  <c r="DH186" i="4"/>
  <c r="DI186" i="4" s="1"/>
  <c r="AU186" i="4"/>
  <c r="AH186" i="4"/>
  <c r="AI186" i="4" s="1"/>
  <c r="CQ186" i="4"/>
  <c r="AC186" i="4"/>
  <c r="BG126" i="4"/>
  <c r="BM126" i="4"/>
  <c r="AN126" i="4"/>
  <c r="AO126" i="4" s="1"/>
  <c r="AH126" i="4"/>
  <c r="AI126" i="4" s="1"/>
  <c r="DO126" i="4"/>
  <c r="CQ126" i="4"/>
  <c r="CJ126" i="4"/>
  <c r="CK126" i="4" s="1"/>
  <c r="BY126" i="4"/>
  <c r="DU126" i="4"/>
  <c r="CE126" i="4"/>
  <c r="BR126" i="4"/>
  <c r="BS126" i="4" s="1"/>
  <c r="DH126" i="4"/>
  <c r="DI126" i="4" s="1"/>
  <c r="DC126" i="4"/>
  <c r="AU126" i="4"/>
  <c r="BA126" i="4"/>
  <c r="W126" i="4"/>
  <c r="AC126" i="4"/>
  <c r="P126" i="4"/>
  <c r="Q126" i="4" s="1"/>
  <c r="DO239" i="4"/>
  <c r="AU239" i="4"/>
  <c r="BA239" i="4"/>
  <c r="P239" i="4"/>
  <c r="Q239" i="4" s="1"/>
  <c r="DU239" i="4"/>
  <c r="CE239" i="4"/>
  <c r="DH239" i="4"/>
  <c r="DI239" i="4" s="1"/>
  <c r="BY239" i="4"/>
  <c r="BR239" i="4"/>
  <c r="BS239" i="4" s="1"/>
  <c r="BG239" i="4"/>
  <c r="DC239" i="4"/>
  <c r="AN239" i="4"/>
  <c r="AO239" i="4" s="1"/>
  <c r="W239" i="4"/>
  <c r="AC239" i="4"/>
  <c r="EY239" i="4"/>
  <c r="CJ239" i="4"/>
  <c r="CK239" i="4" s="1"/>
  <c r="BM239" i="4"/>
  <c r="AH239" i="4"/>
  <c r="AI239" i="4" s="1"/>
  <c r="FE27" i="4"/>
  <c r="AU27" i="4"/>
  <c r="AN27" i="4"/>
  <c r="AO27" i="4" s="1"/>
  <c r="AC27" i="4"/>
  <c r="DU27" i="4"/>
  <c r="CE27" i="4"/>
  <c r="DH27" i="4"/>
  <c r="DI27" i="4" s="1"/>
  <c r="CQ27" i="4"/>
  <c r="CJ27" i="4"/>
  <c r="CK27" i="4" s="1"/>
  <c r="BR27" i="4"/>
  <c r="BS27" i="4" s="1"/>
  <c r="BA27" i="4"/>
  <c r="AH27" i="4"/>
  <c r="AI27" i="4" s="1"/>
  <c r="W27" i="4"/>
  <c r="P27" i="4"/>
  <c r="Q27" i="4" s="1"/>
  <c r="BG27" i="4"/>
  <c r="EM27" i="4"/>
  <c r="EY27" i="4"/>
  <c r="EG27" i="4"/>
  <c r="BM27" i="4"/>
  <c r="DO59" i="4"/>
  <c r="AU59" i="4"/>
  <c r="BA59" i="4"/>
  <c r="AN59" i="4"/>
  <c r="AO59" i="4" s="1"/>
  <c r="AC59" i="4"/>
  <c r="DU59" i="4"/>
  <c r="CE59" i="4"/>
  <c r="DH59" i="4"/>
  <c r="DI59" i="4" s="1"/>
  <c r="CQ59" i="4"/>
  <c r="CJ59" i="4"/>
  <c r="CK59" i="4" s="1"/>
  <c r="BY59" i="4"/>
  <c r="BR59" i="4"/>
  <c r="BS59" i="4" s="1"/>
  <c r="BG59" i="4"/>
  <c r="BM59" i="4"/>
  <c r="W59" i="4"/>
  <c r="AH59" i="4"/>
  <c r="AI59" i="4" s="1"/>
  <c r="P59" i="4"/>
  <c r="Q59" i="4" s="1"/>
  <c r="DO91" i="4"/>
  <c r="FE91" i="4"/>
  <c r="AC91" i="4"/>
  <c r="CJ91" i="4"/>
  <c r="CK91" i="4" s="1"/>
  <c r="BY91" i="4"/>
  <c r="BR91" i="4"/>
  <c r="BS91" i="4" s="1"/>
  <c r="AU91" i="4"/>
  <c r="AN91" i="4"/>
  <c r="AO91" i="4" s="1"/>
  <c r="AH91" i="4"/>
  <c r="AI91" i="4" s="1"/>
  <c r="CQ91" i="4"/>
  <c r="BG91" i="4"/>
  <c r="W91" i="4"/>
  <c r="P91" i="4"/>
  <c r="Q91" i="4" s="1"/>
  <c r="DU91" i="4"/>
  <c r="CE91" i="4"/>
  <c r="DH91" i="4"/>
  <c r="DI91" i="4" s="1"/>
  <c r="BM91" i="4"/>
  <c r="BA91" i="4"/>
  <c r="FE123" i="4"/>
  <c r="CE123" i="4"/>
  <c r="AN123" i="4"/>
  <c r="AO123" i="4" s="1"/>
  <c r="AH123" i="4"/>
  <c r="AI123" i="4" s="1"/>
  <c r="P123" i="4"/>
  <c r="Q123" i="4" s="1"/>
  <c r="W123" i="4"/>
  <c r="DH123" i="4"/>
  <c r="DI123" i="4" s="1"/>
  <c r="CQ123" i="4"/>
  <c r="DC123" i="4"/>
  <c r="CJ123" i="4"/>
  <c r="CK123" i="4" s="1"/>
  <c r="BY123" i="4"/>
  <c r="BR123" i="4"/>
  <c r="BS123" i="4" s="1"/>
  <c r="BM123" i="4"/>
  <c r="AU123" i="4"/>
  <c r="DU123" i="4"/>
  <c r="BG123" i="4"/>
  <c r="BA123" i="4"/>
  <c r="AC123" i="4"/>
  <c r="DO155" i="4"/>
  <c r="EG155" i="4"/>
  <c r="CE155" i="4"/>
  <c r="AN155" i="4"/>
  <c r="AO155" i="4" s="1"/>
  <c r="AH155" i="4"/>
  <c r="W155" i="4"/>
  <c r="P155" i="4"/>
  <c r="Q155" i="4" s="1"/>
  <c r="BR155" i="4"/>
  <c r="BS155" i="4" s="1"/>
  <c r="BM155" i="4"/>
  <c r="AU155" i="4"/>
  <c r="DU155" i="4"/>
  <c r="DC155" i="4"/>
  <c r="BY155" i="4"/>
  <c r="DH155" i="4"/>
  <c r="DI155" i="4" s="1"/>
  <c r="CQ155" i="4"/>
  <c r="CJ155" i="4"/>
  <c r="CK155" i="4" s="1"/>
  <c r="BG155" i="4"/>
  <c r="BA155" i="4"/>
  <c r="AC155" i="4"/>
  <c r="DC187" i="4"/>
  <c r="CJ187" i="4"/>
  <c r="CK187" i="4" s="1"/>
  <c r="BG187" i="4"/>
  <c r="DO187" i="4"/>
  <c r="FE187" i="4"/>
  <c r="DU187" i="4"/>
  <c r="CE187" i="4"/>
  <c r="DH187" i="4"/>
  <c r="DI187" i="4" s="1"/>
  <c r="EM187" i="4"/>
  <c r="CQ187" i="4"/>
  <c r="BY187" i="4"/>
  <c r="AU187" i="4"/>
  <c r="BA187" i="4"/>
  <c r="AN187" i="4"/>
  <c r="AO187" i="4" s="1"/>
  <c r="AH187" i="4"/>
  <c r="AI187" i="4" s="1"/>
  <c r="W187" i="4"/>
  <c r="BR187" i="4"/>
  <c r="BS187" i="4" s="1"/>
  <c r="BM187" i="4"/>
  <c r="P187" i="4"/>
  <c r="Q187" i="4" s="1"/>
  <c r="AC187" i="4"/>
  <c r="BM226" i="4"/>
  <c r="BA226" i="4"/>
  <c r="AN226" i="4"/>
  <c r="AO226" i="4" s="1"/>
  <c r="AH226" i="4"/>
  <c r="AI226" i="4" s="1"/>
  <c r="W226" i="4"/>
  <c r="AC226" i="4"/>
  <c r="DO226" i="4"/>
  <c r="DH226" i="4"/>
  <c r="DI226" i="4" s="1"/>
  <c r="CQ226" i="4"/>
  <c r="DC226" i="4"/>
  <c r="CJ226" i="4"/>
  <c r="CK226" i="4" s="1"/>
  <c r="BY226" i="4"/>
  <c r="BR226" i="4"/>
  <c r="BS226" i="4" s="1"/>
  <c r="AU226" i="4"/>
  <c r="P226" i="4"/>
  <c r="Q226" i="4" s="1"/>
  <c r="DU226" i="4"/>
  <c r="CE226" i="4"/>
  <c r="BG226" i="4"/>
  <c r="DO100" i="4"/>
  <c r="CE100" i="4"/>
  <c r="DH100" i="4"/>
  <c r="DI100" i="4" s="1"/>
  <c r="AH100" i="4"/>
  <c r="AI100" i="4" s="1"/>
  <c r="W100" i="4"/>
  <c r="AC100" i="4"/>
  <c r="P100" i="4"/>
  <c r="Q100" i="4" s="1"/>
  <c r="EY100" i="4"/>
  <c r="DU100" i="4"/>
  <c r="CJ100" i="4"/>
  <c r="CK100" i="4" s="1"/>
  <c r="BY100" i="4"/>
  <c r="BR100" i="4"/>
  <c r="BS100" i="4" s="1"/>
  <c r="BM100" i="4"/>
  <c r="AU100" i="4"/>
  <c r="AN100" i="4"/>
  <c r="AO100" i="4" s="1"/>
  <c r="CQ100" i="4"/>
  <c r="DC100" i="4"/>
  <c r="BG100" i="4"/>
  <c r="BA100" i="4"/>
  <c r="EY189" i="4"/>
  <c r="BR189" i="4"/>
  <c r="BS189" i="4" s="1"/>
  <c r="BM189" i="4"/>
  <c r="AU189" i="4"/>
  <c r="BA189" i="4"/>
  <c r="AN189" i="4"/>
  <c r="AO189" i="4" s="1"/>
  <c r="AH189" i="4"/>
  <c r="AI189" i="4" s="1"/>
  <c r="P189" i="4"/>
  <c r="Q189" i="4" s="1"/>
  <c r="DO189" i="4"/>
  <c r="DU189" i="4"/>
  <c r="CE189" i="4"/>
  <c r="DC189" i="4"/>
  <c r="CJ189" i="4"/>
  <c r="BY189" i="4"/>
  <c r="AC189" i="4"/>
  <c r="DH189" i="4"/>
  <c r="DI189" i="4" s="1"/>
  <c r="CQ189" i="4"/>
  <c r="BG189" i="4"/>
  <c r="W189" i="4"/>
  <c r="DO58" i="4"/>
  <c r="P58" i="4"/>
  <c r="Q58" i="4" s="1"/>
  <c r="CJ58" i="4"/>
  <c r="CK58" i="4" s="1"/>
  <c r="BY58" i="4"/>
  <c r="BR58" i="4"/>
  <c r="BS58" i="4" s="1"/>
  <c r="AU58" i="4"/>
  <c r="AN58" i="4"/>
  <c r="AO58" i="4" s="1"/>
  <c r="AH58" i="4"/>
  <c r="AI58" i="4" s="1"/>
  <c r="DU58" i="4"/>
  <c r="CE58" i="4"/>
  <c r="DH58" i="4"/>
  <c r="DI58" i="4" s="1"/>
  <c r="CQ58" i="4"/>
  <c r="W58" i="4"/>
  <c r="AC58" i="4"/>
  <c r="BA58" i="4"/>
  <c r="BG58" i="4"/>
  <c r="DC58" i="4"/>
  <c r="DO122" i="4"/>
  <c r="DH122" i="4"/>
  <c r="DI122" i="4" s="1"/>
  <c r="CQ122" i="4"/>
  <c r="BY122" i="4"/>
  <c r="CE122" i="4"/>
  <c r="DC122" i="4"/>
  <c r="DU122" i="4"/>
  <c r="CJ122" i="4"/>
  <c r="CK122" i="4" s="1"/>
  <c r="BR122" i="4"/>
  <c r="BS122" i="4" s="1"/>
  <c r="AU122" i="4"/>
  <c r="BA122" i="4"/>
  <c r="AN122" i="4"/>
  <c r="AO122" i="4" s="1"/>
  <c r="AH122" i="4"/>
  <c r="AI122" i="4" s="1"/>
  <c r="W122" i="4"/>
  <c r="P122" i="4"/>
  <c r="Q122" i="4" s="1"/>
  <c r="BG122" i="4"/>
  <c r="BM122" i="4"/>
  <c r="AC122" i="4"/>
  <c r="DO20" i="4"/>
  <c r="BR20" i="4"/>
  <c r="BS20" i="4" s="1"/>
  <c r="BG20" i="4"/>
  <c r="BM20" i="4"/>
  <c r="AU20" i="4"/>
  <c r="AH20" i="4"/>
  <c r="W20" i="4"/>
  <c r="P20" i="4"/>
  <c r="Q20" i="4" s="1"/>
  <c r="CE20" i="4"/>
  <c r="DH20" i="4"/>
  <c r="DI20" i="4" s="1"/>
  <c r="CQ20" i="4"/>
  <c r="DC20" i="4"/>
  <c r="CJ20" i="4"/>
  <c r="CK20" i="4" s="1"/>
  <c r="BY20" i="4"/>
  <c r="EM20" i="4"/>
  <c r="DU20" i="4"/>
  <c r="EY20" i="4"/>
  <c r="AN20" i="4"/>
  <c r="AO20" i="4" s="1"/>
  <c r="AC20" i="4"/>
  <c r="DO52" i="4"/>
  <c r="BR52" i="4"/>
  <c r="BS52" i="4" s="1"/>
  <c r="BG52" i="4"/>
  <c r="BM52" i="4"/>
  <c r="AU52" i="4"/>
  <c r="BA52" i="4"/>
  <c r="AH52" i="4"/>
  <c r="AI52" i="4" s="1"/>
  <c r="W52" i="4"/>
  <c r="P52" i="4"/>
  <c r="Q52" i="4" s="1"/>
  <c r="EY52" i="4"/>
  <c r="DU52" i="4"/>
  <c r="CE52" i="4"/>
  <c r="DH52" i="4"/>
  <c r="DI52" i="4" s="1"/>
  <c r="CQ52" i="4"/>
  <c r="DC52" i="4"/>
  <c r="CJ52" i="4"/>
  <c r="BY52" i="4"/>
  <c r="AC52" i="4"/>
  <c r="AN52" i="4"/>
  <c r="AO52" i="4" s="1"/>
  <c r="DO84" i="4"/>
  <c r="CE84" i="4"/>
  <c r="DH84" i="4"/>
  <c r="DI84" i="4" s="1"/>
  <c r="AH84" i="4"/>
  <c r="AI84" i="4" s="1"/>
  <c r="W84" i="4"/>
  <c r="P84" i="4"/>
  <c r="Q84" i="4" s="1"/>
  <c r="EM84" i="4"/>
  <c r="DU84" i="4"/>
  <c r="CQ84" i="4"/>
  <c r="DC84" i="4"/>
  <c r="AN84" i="4"/>
  <c r="AO84" i="4" s="1"/>
  <c r="CJ84" i="4"/>
  <c r="CK84" i="4" s="1"/>
  <c r="BY84" i="4"/>
  <c r="BR84" i="4"/>
  <c r="BS84" i="4" s="1"/>
  <c r="BA84" i="4"/>
  <c r="BM84" i="4"/>
  <c r="BG84" i="4"/>
  <c r="AU84" i="4"/>
  <c r="DO116" i="4"/>
  <c r="CE116" i="4"/>
  <c r="DH116" i="4"/>
  <c r="DI116" i="4" s="1"/>
  <c r="AH116" i="4"/>
  <c r="AI116" i="4" s="1"/>
  <c r="AC116" i="4"/>
  <c r="P116" i="4"/>
  <c r="Q116" i="4" s="1"/>
  <c r="BR116" i="4"/>
  <c r="BS116" i="4" s="1"/>
  <c r="BG116" i="4"/>
  <c r="BM116" i="4"/>
  <c r="AN116" i="4"/>
  <c r="AO116" i="4" s="1"/>
  <c r="CQ116" i="4"/>
  <c r="CJ116" i="4"/>
  <c r="CK116" i="4" s="1"/>
  <c r="BY116" i="4"/>
  <c r="DU116" i="4"/>
  <c r="DC116" i="4"/>
  <c r="AU116" i="4"/>
  <c r="DO148" i="4"/>
  <c r="DC148" i="4"/>
  <c r="BY148" i="4"/>
  <c r="BG148" i="4"/>
  <c r="BM148" i="4"/>
  <c r="EY148" i="4"/>
  <c r="DU148" i="4"/>
  <c r="CE148" i="4"/>
  <c r="DH148" i="4"/>
  <c r="DI148" i="4" s="1"/>
  <c r="CQ148" i="4"/>
  <c r="CJ148" i="4"/>
  <c r="CK148" i="4" s="1"/>
  <c r="BR148" i="4"/>
  <c r="BS148" i="4" s="1"/>
  <c r="AU148" i="4"/>
  <c r="BA148" i="4"/>
  <c r="AH148" i="4"/>
  <c r="AI148" i="4" s="1"/>
  <c r="W148" i="4"/>
  <c r="AC148" i="4"/>
  <c r="P148" i="4"/>
  <c r="Q148" i="4" s="1"/>
  <c r="AN148" i="4"/>
  <c r="AO148" i="4" s="1"/>
  <c r="AN180" i="4"/>
  <c r="AO180" i="4" s="1"/>
  <c r="AH180" i="4"/>
  <c r="AI180" i="4" s="1"/>
  <c r="DU180" i="4"/>
  <c r="CE180" i="4"/>
  <c r="DH180" i="4"/>
  <c r="DI180" i="4" s="1"/>
  <c r="CQ180" i="4"/>
  <c r="DO180" i="4"/>
  <c r="DC180" i="4"/>
  <c r="CJ180" i="4"/>
  <c r="CK180" i="4" s="1"/>
  <c r="BR180" i="4"/>
  <c r="BS180" i="4" s="1"/>
  <c r="BG180" i="4"/>
  <c r="BM180" i="4"/>
  <c r="AU180" i="4"/>
  <c r="BY180" i="4"/>
  <c r="P180" i="4"/>
  <c r="Q180" i="4" s="1"/>
  <c r="BA180" i="4"/>
  <c r="AC180" i="4"/>
  <c r="DC219" i="4"/>
  <c r="CJ219" i="4"/>
  <c r="CK219" i="4" s="1"/>
  <c r="BG219" i="4"/>
  <c r="DO219" i="4"/>
  <c r="FE219" i="4"/>
  <c r="EA219" i="4"/>
  <c r="DU219" i="4"/>
  <c r="CE219" i="4"/>
  <c r="DH219" i="4"/>
  <c r="DI219" i="4" s="1"/>
  <c r="AU219" i="4"/>
  <c r="AN219" i="4"/>
  <c r="AO219" i="4" s="1"/>
  <c r="AH219" i="4"/>
  <c r="AI219" i="4" s="1"/>
  <c r="P219" i="4"/>
  <c r="Q219" i="4" s="1"/>
  <c r="BY219" i="4"/>
  <c r="BR219" i="4"/>
  <c r="BS219" i="4" s="1"/>
  <c r="CQ219" i="4"/>
  <c r="BM219" i="4"/>
  <c r="BA219" i="4"/>
  <c r="W219" i="4"/>
  <c r="AC219" i="4"/>
  <c r="DO38" i="4"/>
  <c r="BG38" i="4"/>
  <c r="BM38" i="4"/>
  <c r="AU38" i="4"/>
  <c r="AH38" i="4"/>
  <c r="AI38" i="4" s="1"/>
  <c r="DU38" i="4"/>
  <c r="CE38" i="4"/>
  <c r="CQ38" i="4"/>
  <c r="DC38" i="4"/>
  <c r="BY38" i="4"/>
  <c r="DH38" i="4"/>
  <c r="DI38" i="4" s="1"/>
  <c r="AN38" i="4"/>
  <c r="AO38" i="4" s="1"/>
  <c r="CJ38" i="4"/>
  <c r="CK38" i="4" s="1"/>
  <c r="BR38" i="4"/>
  <c r="BS38" i="4" s="1"/>
  <c r="BA38" i="4"/>
  <c r="W38" i="4"/>
  <c r="AC38" i="4"/>
  <c r="P38" i="4"/>
  <c r="Q38" i="4" s="1"/>
  <c r="DO134" i="4"/>
  <c r="DU134" i="4"/>
  <c r="BA134" i="4"/>
  <c r="W134" i="4"/>
  <c r="BR134" i="4"/>
  <c r="BS134" i="4" s="1"/>
  <c r="BM134" i="4"/>
  <c r="AN134" i="4"/>
  <c r="AO134" i="4" s="1"/>
  <c r="P134" i="4"/>
  <c r="Q134" i="4" s="1"/>
  <c r="CE134" i="4"/>
  <c r="DC134" i="4"/>
  <c r="BY134" i="4"/>
  <c r="DH134" i="4"/>
  <c r="DI134" i="4" s="1"/>
  <c r="CQ134" i="4"/>
  <c r="CJ134" i="4"/>
  <c r="CK134" i="4" s="1"/>
  <c r="BG134" i="4"/>
  <c r="AH134" i="4"/>
  <c r="AI134" i="4" s="1"/>
  <c r="AC134" i="4"/>
  <c r="DO191" i="4"/>
  <c r="AU191" i="4"/>
  <c r="BA191" i="4"/>
  <c r="P191" i="4"/>
  <c r="Q191" i="4" s="1"/>
  <c r="DU191" i="4"/>
  <c r="CE191" i="4"/>
  <c r="DH191" i="4"/>
  <c r="DI191" i="4" s="1"/>
  <c r="CQ191" i="4"/>
  <c r="BY191" i="4"/>
  <c r="BR191" i="4"/>
  <c r="BS191" i="4" s="1"/>
  <c r="BG191" i="4"/>
  <c r="EY191" i="4"/>
  <c r="EM191" i="4"/>
  <c r="EA191" i="4"/>
  <c r="DC191" i="4"/>
  <c r="CJ191" i="4"/>
  <c r="CK191" i="4" s="1"/>
  <c r="BM191" i="4"/>
  <c r="W191" i="4"/>
  <c r="AH191" i="4"/>
  <c r="AI191" i="4" s="1"/>
  <c r="AC191" i="4"/>
  <c r="AN191" i="4"/>
  <c r="AO191" i="4" s="1"/>
  <c r="DO56" i="4"/>
  <c r="DU56" i="4"/>
  <c r="CQ56" i="4"/>
  <c r="AC56" i="4"/>
  <c r="P56" i="4"/>
  <c r="Q56" i="4" s="1"/>
  <c r="EY56" i="4"/>
  <c r="CE56" i="4"/>
  <c r="DH56" i="4"/>
  <c r="DI56" i="4" s="1"/>
  <c r="DC56" i="4"/>
  <c r="CJ56" i="4"/>
  <c r="CK56" i="4" s="1"/>
  <c r="BY56" i="4"/>
  <c r="BR56" i="4"/>
  <c r="BS56" i="4" s="1"/>
  <c r="BA56" i="4"/>
  <c r="AN56" i="4"/>
  <c r="AO56" i="4" s="1"/>
  <c r="AH56" i="4"/>
  <c r="AI56" i="4" s="1"/>
  <c r="W56" i="4"/>
  <c r="BG56" i="4"/>
  <c r="BM56" i="4"/>
  <c r="AU56" i="4"/>
  <c r="DO35" i="4"/>
  <c r="FE35" i="4"/>
  <c r="CE35" i="4"/>
  <c r="AH35" i="4"/>
  <c r="AI35" i="4" s="1"/>
  <c r="W35" i="4"/>
  <c r="AC35" i="4"/>
  <c r="P35" i="4"/>
  <c r="Q35" i="4" s="1"/>
  <c r="EY35" i="4"/>
  <c r="DU35" i="4"/>
  <c r="DH35" i="4"/>
  <c r="DI35" i="4" s="1"/>
  <c r="CQ35" i="4"/>
  <c r="DC35" i="4"/>
  <c r="BR35" i="4"/>
  <c r="BS35" i="4" s="1"/>
  <c r="BG35" i="4"/>
  <c r="BM35" i="4"/>
  <c r="AN35" i="4"/>
  <c r="AO35" i="4" s="1"/>
  <c r="CJ35" i="4"/>
  <c r="CK35" i="4" s="1"/>
  <c r="BY35" i="4"/>
  <c r="AU35" i="4"/>
  <c r="BA35" i="4"/>
  <c r="DO67" i="4"/>
  <c r="CE67" i="4"/>
  <c r="CQ67" i="4"/>
  <c r="DC67" i="4"/>
  <c r="EM67" i="4"/>
  <c r="DU67" i="4"/>
  <c r="BG67" i="4"/>
  <c r="BM67" i="4"/>
  <c r="AU67" i="4"/>
  <c r="BA67" i="4"/>
  <c r="AN67" i="4"/>
  <c r="AO67" i="4" s="1"/>
  <c r="W67" i="4"/>
  <c r="AC67" i="4"/>
  <c r="DH67" i="4"/>
  <c r="DI67" i="4" s="1"/>
  <c r="CJ67" i="4"/>
  <c r="CK67" i="4" s="1"/>
  <c r="BY67" i="4"/>
  <c r="BR67" i="4"/>
  <c r="BS67" i="4" s="1"/>
  <c r="AH67" i="4"/>
  <c r="AI67" i="4" s="1"/>
  <c r="P67" i="4"/>
  <c r="Q67" i="4" s="1"/>
  <c r="DO99" i="4"/>
  <c r="FE99" i="4"/>
  <c r="CE99" i="4"/>
  <c r="CQ99" i="4"/>
  <c r="DC99" i="4"/>
  <c r="DU99" i="4"/>
  <c r="DH99" i="4"/>
  <c r="DI99" i="4" s="1"/>
  <c r="CJ99" i="4"/>
  <c r="CK99" i="4" s="1"/>
  <c r="BG99" i="4"/>
  <c r="BM99" i="4"/>
  <c r="AU99" i="4"/>
  <c r="BA99" i="4"/>
  <c r="AN99" i="4"/>
  <c r="AO99" i="4" s="1"/>
  <c r="AH99" i="4"/>
  <c r="AI99" i="4" s="1"/>
  <c r="W99" i="4"/>
  <c r="AC99" i="4"/>
  <c r="P99" i="4"/>
  <c r="Q99" i="4" s="1"/>
  <c r="EG99" i="4"/>
  <c r="BY99" i="4"/>
  <c r="BR99" i="4"/>
  <c r="BS99" i="4" s="1"/>
  <c r="BG131" i="4"/>
  <c r="AU131" i="4"/>
  <c r="BA131" i="4"/>
  <c r="DO131" i="4"/>
  <c r="FE131" i="4"/>
  <c r="W131" i="4"/>
  <c r="AC131" i="4"/>
  <c r="DU131" i="4"/>
  <c r="DH131" i="4"/>
  <c r="DI131" i="4" s="1"/>
  <c r="CJ131" i="4"/>
  <c r="CK131" i="4" s="1"/>
  <c r="AN131" i="4"/>
  <c r="AO131" i="4" s="1"/>
  <c r="AH131" i="4"/>
  <c r="AI131" i="4" s="1"/>
  <c r="P131" i="4"/>
  <c r="Q131" i="4" s="1"/>
  <c r="EG131" i="4"/>
  <c r="CE131" i="4"/>
  <c r="CQ131" i="4"/>
  <c r="DC131" i="4"/>
  <c r="BR131" i="4"/>
  <c r="BS131" i="4" s="1"/>
  <c r="BG163" i="4"/>
  <c r="AU163" i="4"/>
  <c r="BA163" i="4"/>
  <c r="W163" i="4"/>
  <c r="AC163" i="4"/>
  <c r="EA163" i="4"/>
  <c r="DH163" i="4"/>
  <c r="DI163" i="4" s="1"/>
  <c r="CJ163" i="4"/>
  <c r="CK163" i="4" s="1"/>
  <c r="AH163" i="4"/>
  <c r="AI163" i="4" s="1"/>
  <c r="EY163" i="4"/>
  <c r="EG163" i="4"/>
  <c r="DC163" i="4"/>
  <c r="BR163" i="4"/>
  <c r="BS163" i="4" s="1"/>
  <c r="BM163" i="4"/>
  <c r="CE163" i="4"/>
  <c r="CQ163" i="4"/>
  <c r="BY163" i="4"/>
  <c r="AN163" i="4"/>
  <c r="AO163" i="4" s="1"/>
  <c r="P163" i="4"/>
  <c r="Q163" i="4" s="1"/>
  <c r="CJ195" i="4"/>
  <c r="CK195" i="4" s="1"/>
  <c r="BR195" i="4"/>
  <c r="BS195" i="4" s="1"/>
  <c r="BG195" i="4"/>
  <c r="BM195" i="4"/>
  <c r="AN195" i="4"/>
  <c r="AO195" i="4" s="1"/>
  <c r="AH195" i="4"/>
  <c r="AI195" i="4" s="1"/>
  <c r="AC195" i="4"/>
  <c r="P195" i="4"/>
  <c r="Q195" i="4" s="1"/>
  <c r="AU195" i="4"/>
  <c r="DO195" i="4"/>
  <c r="EY195" i="4"/>
  <c r="CE195" i="4"/>
  <c r="CQ195" i="4"/>
  <c r="DC195" i="4"/>
  <c r="DU195" i="4"/>
  <c r="BY195" i="4"/>
  <c r="BA195" i="4"/>
  <c r="DH195" i="4"/>
  <c r="DI195" i="4" s="1"/>
  <c r="DO77" i="4"/>
  <c r="FE77" i="4"/>
  <c r="CJ77" i="4"/>
  <c r="CK77" i="4" s="1"/>
  <c r="BM77" i="4"/>
  <c r="AU77" i="4"/>
  <c r="DH77" i="4"/>
  <c r="DI77" i="4" s="1"/>
  <c r="CQ77" i="4"/>
  <c r="DU77" i="4"/>
  <c r="CE77" i="4"/>
  <c r="DC77" i="4"/>
  <c r="BY77" i="4"/>
  <c r="BG77" i="4"/>
  <c r="BA77" i="4"/>
  <c r="AH77" i="4"/>
  <c r="AI77" i="4" s="1"/>
  <c r="W77" i="4"/>
  <c r="BR77" i="4"/>
  <c r="BS77" i="4" s="1"/>
  <c r="AN77" i="4"/>
  <c r="AO77" i="4" s="1"/>
  <c r="P77" i="4"/>
  <c r="Q77" i="4" s="1"/>
  <c r="AN173" i="4"/>
  <c r="AO173" i="4" s="1"/>
  <c r="W173" i="4"/>
  <c r="AC173" i="4"/>
  <c r="DH173" i="4"/>
  <c r="DI173" i="4" s="1"/>
  <c r="CQ173" i="4"/>
  <c r="DC173" i="4"/>
  <c r="BY173" i="4"/>
  <c r="BR173" i="4"/>
  <c r="BS173" i="4" s="1"/>
  <c r="BM173" i="4"/>
  <c r="AU173" i="4"/>
  <c r="DO173" i="4"/>
  <c r="BA173" i="4"/>
  <c r="AH173" i="4"/>
  <c r="AI173" i="4" s="1"/>
  <c r="BG173" i="4"/>
  <c r="P173" i="4"/>
  <c r="Q173" i="4" s="1"/>
  <c r="EM173" i="4"/>
  <c r="CJ173" i="4"/>
  <c r="CK173" i="4" s="1"/>
  <c r="DO70" i="4"/>
  <c r="AH70" i="4"/>
  <c r="AI70" i="4" s="1"/>
  <c r="AC70" i="4"/>
  <c r="P70" i="4"/>
  <c r="Q70" i="4" s="1"/>
  <c r="CQ70" i="4"/>
  <c r="DC70" i="4"/>
  <c r="CJ70" i="4"/>
  <c r="CK70" i="4" s="1"/>
  <c r="BY70" i="4"/>
  <c r="BG70" i="4"/>
  <c r="AU70" i="4"/>
  <c r="BA70" i="4"/>
  <c r="DU70" i="4"/>
  <c r="CE70" i="4"/>
  <c r="DH70" i="4"/>
  <c r="DI70" i="4" s="1"/>
  <c r="BR70" i="4"/>
  <c r="BS70" i="4" s="1"/>
  <c r="BM70" i="4"/>
  <c r="AN70" i="4"/>
  <c r="AO70" i="4" s="1"/>
  <c r="W70" i="4"/>
  <c r="DO102" i="4"/>
  <c r="AH102" i="4"/>
  <c r="AI102" i="4" s="1"/>
  <c r="AC102" i="4"/>
  <c r="P102" i="4"/>
  <c r="Q102" i="4" s="1"/>
  <c r="CQ102" i="4"/>
  <c r="DC102" i="4"/>
  <c r="CJ102" i="4"/>
  <c r="CK102" i="4" s="1"/>
  <c r="BY102" i="4"/>
  <c r="BG102" i="4"/>
  <c r="AU102" i="4"/>
  <c r="BA102" i="4"/>
  <c r="DU102" i="4"/>
  <c r="CE102" i="4"/>
  <c r="DH102" i="4"/>
  <c r="DI102" i="4" s="1"/>
  <c r="BM102" i="4"/>
  <c r="AN102" i="4"/>
  <c r="AO102" i="4" s="1"/>
  <c r="BR102" i="4"/>
  <c r="BS102" i="4" s="1"/>
  <c r="DU166" i="4"/>
  <c r="DO166" i="4"/>
  <c r="AU166" i="4"/>
  <c r="BA166" i="4"/>
  <c r="AN166" i="4"/>
  <c r="AO166" i="4" s="1"/>
  <c r="W166" i="4"/>
  <c r="CE166" i="4"/>
  <c r="DH166" i="4"/>
  <c r="DI166" i="4" s="1"/>
  <c r="CQ166" i="4"/>
  <c r="DC166" i="4"/>
  <c r="CJ166" i="4"/>
  <c r="CK166" i="4" s="1"/>
  <c r="BY166" i="4"/>
  <c r="BR166" i="4"/>
  <c r="BS166" i="4" s="1"/>
  <c r="BG166" i="4"/>
  <c r="BM166" i="4"/>
  <c r="AH166" i="4"/>
  <c r="AI166" i="4" s="1"/>
  <c r="AC166" i="4"/>
  <c r="P166" i="4"/>
  <c r="Q166" i="4" s="1"/>
  <c r="DO127" i="4"/>
  <c r="DH127" i="4"/>
  <c r="DI127" i="4" s="1"/>
  <c r="DC127" i="4"/>
  <c r="CJ127" i="4"/>
  <c r="CK127" i="4" s="1"/>
  <c r="BR127" i="4"/>
  <c r="BS127" i="4" s="1"/>
  <c r="EG127" i="4"/>
  <c r="DU127" i="4"/>
  <c r="BG127" i="4"/>
  <c r="BM127" i="4"/>
  <c r="AU127" i="4"/>
  <c r="BA127" i="4"/>
  <c r="W127" i="4"/>
  <c r="P127" i="4"/>
  <c r="Q127" i="4" s="1"/>
  <c r="BY127" i="4"/>
  <c r="AN127" i="4"/>
  <c r="AO127" i="4" s="1"/>
  <c r="AH127" i="4"/>
  <c r="AI127" i="4" s="1"/>
  <c r="CE127" i="4"/>
  <c r="CQ127" i="4"/>
  <c r="AC127" i="4"/>
  <c r="DH230" i="4"/>
  <c r="DI230" i="4" s="1"/>
  <c r="CQ230" i="4"/>
  <c r="DU230" i="4"/>
  <c r="AU230" i="4"/>
  <c r="AN230" i="4"/>
  <c r="AO230" i="4" s="1"/>
  <c r="AH230" i="4"/>
  <c r="AI230" i="4" s="1"/>
  <c r="P230" i="4"/>
  <c r="Q230" i="4" s="1"/>
  <c r="BY230" i="4"/>
  <c r="BR230" i="4"/>
  <c r="BS230" i="4" s="1"/>
  <c r="BG230" i="4"/>
  <c r="DC230" i="4"/>
  <c r="CJ230" i="4"/>
  <c r="CK230" i="4" s="1"/>
  <c r="BM230" i="4"/>
  <c r="BA230" i="4"/>
  <c r="W230" i="4"/>
  <c r="AC230" i="4"/>
  <c r="DO230" i="4"/>
  <c r="DO17" i="4"/>
  <c r="FE17" i="4"/>
  <c r="BG17" i="4"/>
  <c r="BA17" i="4"/>
  <c r="CE17" i="4"/>
  <c r="DH17" i="4"/>
  <c r="DI17" i="4" s="1"/>
  <c r="DC17" i="4"/>
  <c r="CJ17" i="4"/>
  <c r="CK17" i="4" s="1"/>
  <c r="DU17" i="4"/>
  <c r="BR17" i="4"/>
  <c r="BS17" i="4" s="1"/>
  <c r="BM17" i="4"/>
  <c r="AU17" i="4"/>
  <c r="W17" i="4"/>
  <c r="AC17" i="4"/>
  <c r="EY17" i="4"/>
  <c r="CQ17" i="4"/>
  <c r="BY17" i="4"/>
  <c r="AN17" i="4"/>
  <c r="AO17" i="4" s="1"/>
  <c r="AH17" i="4"/>
  <c r="AI17" i="4" s="1"/>
  <c r="P17" i="4"/>
  <c r="Q17" i="4" s="1"/>
  <c r="DO145" i="4"/>
  <c r="EM145" i="4"/>
  <c r="BG145" i="4"/>
  <c r="BM145" i="4"/>
  <c r="AN145" i="4"/>
  <c r="AO145" i="4" s="1"/>
  <c r="AC145" i="4"/>
  <c r="DC145" i="4"/>
  <c r="BY145" i="4"/>
  <c r="AU145" i="4"/>
  <c r="BA145" i="4"/>
  <c r="AH145" i="4"/>
  <c r="AI145" i="4" s="1"/>
  <c r="W145" i="4"/>
  <c r="P145" i="4"/>
  <c r="Q145" i="4" s="1"/>
  <c r="DU145" i="4"/>
  <c r="CE145" i="4"/>
  <c r="DH145" i="4"/>
  <c r="DI145" i="4" s="1"/>
  <c r="BR145" i="4"/>
  <c r="BS145" i="4" s="1"/>
  <c r="CQ145" i="4"/>
  <c r="CJ145" i="4"/>
  <c r="CK145" i="4" s="1"/>
  <c r="CE177" i="4"/>
  <c r="BY177" i="4"/>
  <c r="AC177" i="4"/>
  <c r="DO177" i="4"/>
  <c r="CQ177" i="4"/>
  <c r="CJ177" i="4"/>
  <c r="CK177" i="4" s="1"/>
  <c r="BG177" i="4"/>
  <c r="BM177" i="4"/>
  <c r="DU177" i="4"/>
  <c r="DC177" i="4"/>
  <c r="BA177" i="4"/>
  <c r="AN177" i="4"/>
  <c r="AO177" i="4" s="1"/>
  <c r="AH177" i="4"/>
  <c r="AI177" i="4" s="1"/>
  <c r="W177" i="4"/>
  <c r="P177" i="4"/>
  <c r="Q177" i="4" s="1"/>
  <c r="BR177" i="4"/>
  <c r="BS177" i="4" s="1"/>
  <c r="AU177" i="4"/>
  <c r="DH177" i="4"/>
  <c r="DI177" i="4" s="1"/>
  <c r="CE209" i="4"/>
  <c r="BY209" i="4"/>
  <c r="AC209" i="4"/>
  <c r="ES209" i="4"/>
  <c r="DO209" i="4"/>
  <c r="DU209" i="4"/>
  <c r="DH209" i="4"/>
  <c r="DI209" i="4" s="1"/>
  <c r="CQ209" i="4"/>
  <c r="DC209" i="4"/>
  <c r="CJ209" i="4"/>
  <c r="CK209" i="4" s="1"/>
  <c r="BR209" i="4"/>
  <c r="BS209" i="4" s="1"/>
  <c r="AU209" i="4"/>
  <c r="BA209" i="4"/>
  <c r="AN209" i="4"/>
  <c r="AO209" i="4" s="1"/>
  <c r="AH209" i="4"/>
  <c r="AI209" i="4" s="1"/>
  <c r="W209" i="4"/>
  <c r="BM209" i="4"/>
  <c r="P209" i="4"/>
  <c r="Q209" i="4" s="1"/>
  <c r="BG209" i="4"/>
  <c r="DO74" i="4"/>
  <c r="AU74" i="4"/>
  <c r="BA74" i="4"/>
  <c r="AN74" i="4"/>
  <c r="AO74" i="4" s="1"/>
  <c r="AH74" i="4"/>
  <c r="AI74" i="4" s="1"/>
  <c r="P74" i="4"/>
  <c r="Q74" i="4" s="1"/>
  <c r="DU74" i="4"/>
  <c r="CE74" i="4"/>
  <c r="DC74" i="4"/>
  <c r="DH74" i="4"/>
  <c r="DI74" i="4" s="1"/>
  <c r="CQ74" i="4"/>
  <c r="CJ74" i="4"/>
  <c r="CK74" i="4" s="1"/>
  <c r="BY74" i="4"/>
  <c r="BR74" i="4"/>
  <c r="BS74" i="4" s="1"/>
  <c r="BG74" i="4"/>
  <c r="W74" i="4"/>
  <c r="AC74" i="4"/>
  <c r="DO28" i="4"/>
  <c r="BY28" i="4"/>
  <c r="BM28" i="4"/>
  <c r="DU28" i="4"/>
  <c r="DH28" i="4"/>
  <c r="DI28" i="4" s="1"/>
  <c r="CQ28" i="4"/>
  <c r="BR28" i="4"/>
  <c r="BS28" i="4" s="1"/>
  <c r="BG28" i="4"/>
  <c r="BA28" i="4"/>
  <c r="AU28" i="4"/>
  <c r="AN28" i="4"/>
  <c r="AO28" i="4" s="1"/>
  <c r="AH28" i="4"/>
  <c r="AI28" i="4" s="1"/>
  <c r="CE28" i="4"/>
  <c r="DC28" i="4"/>
  <c r="CJ28" i="4"/>
  <c r="CK28" i="4" s="1"/>
  <c r="AC28" i="4"/>
  <c r="P28" i="4"/>
  <c r="Q28" i="4" s="1"/>
  <c r="DO60" i="4"/>
  <c r="BY60" i="4"/>
  <c r="BM60" i="4"/>
  <c r="EY60" i="4"/>
  <c r="DU60" i="4"/>
  <c r="DH60" i="4"/>
  <c r="DI60" i="4" s="1"/>
  <c r="CQ60" i="4"/>
  <c r="CE60" i="4"/>
  <c r="DC60" i="4"/>
  <c r="CJ60" i="4"/>
  <c r="CK60" i="4" s="1"/>
  <c r="BR60" i="4"/>
  <c r="BS60" i="4" s="1"/>
  <c r="AN60" i="4"/>
  <c r="AO60" i="4" s="1"/>
  <c r="AH60" i="4"/>
  <c r="AI60" i="4" s="1"/>
  <c r="W60" i="4"/>
  <c r="AC60" i="4"/>
  <c r="BG60" i="4"/>
  <c r="AU60" i="4"/>
  <c r="BA60" i="4"/>
  <c r="P60" i="4"/>
  <c r="Q60" i="4" s="1"/>
  <c r="DO92" i="4"/>
  <c r="BM92" i="4"/>
  <c r="BA92" i="4"/>
  <c r="AN92" i="4"/>
  <c r="AO92" i="4" s="1"/>
  <c r="AC92" i="4"/>
  <c r="P92" i="4"/>
  <c r="Q92" i="4" s="1"/>
  <c r="DU92" i="4"/>
  <c r="CE92" i="4"/>
  <c r="DH92" i="4"/>
  <c r="DI92" i="4" s="1"/>
  <c r="CQ92" i="4"/>
  <c r="BY92" i="4"/>
  <c r="BR92" i="4"/>
  <c r="BS92" i="4" s="1"/>
  <c r="EY92" i="4"/>
  <c r="DC92" i="4"/>
  <c r="CJ92" i="4"/>
  <c r="CK92" i="4" s="1"/>
  <c r="AU92" i="4"/>
  <c r="AH92" i="4"/>
  <c r="AI92" i="4" s="1"/>
  <c r="W92" i="4"/>
  <c r="EA92" i="4"/>
  <c r="BG92" i="4"/>
  <c r="DO124" i="4"/>
  <c r="BR124" i="4"/>
  <c r="BS124" i="4" s="1"/>
  <c r="AU124" i="4"/>
  <c r="AH124" i="4"/>
  <c r="AI124" i="4" s="1"/>
  <c r="AC124" i="4"/>
  <c r="P124" i="4"/>
  <c r="Q124" i="4" s="1"/>
  <c r="CQ124" i="4"/>
  <c r="DC124" i="4"/>
  <c r="BA124" i="4"/>
  <c r="AN124" i="4"/>
  <c r="AO124" i="4" s="1"/>
  <c r="W124" i="4"/>
  <c r="CE124" i="4"/>
  <c r="DH124" i="4"/>
  <c r="DI124" i="4" s="1"/>
  <c r="BY124" i="4"/>
  <c r="EA124" i="4"/>
  <c r="BG124" i="4"/>
  <c r="CJ124" i="4"/>
  <c r="CK124" i="4" s="1"/>
  <c r="BM124" i="4"/>
  <c r="DO156" i="4"/>
  <c r="BR156" i="4"/>
  <c r="BS156" i="4" s="1"/>
  <c r="BG156" i="4"/>
  <c r="AU156" i="4"/>
  <c r="AH156" i="4"/>
  <c r="AI156" i="4" s="1"/>
  <c r="AC156" i="4"/>
  <c r="P156" i="4"/>
  <c r="Q156" i="4" s="1"/>
  <c r="EG156" i="4"/>
  <c r="DU156" i="4"/>
  <c r="CE156" i="4"/>
  <c r="DH156" i="4"/>
  <c r="DI156" i="4" s="1"/>
  <c r="CQ156" i="4"/>
  <c r="DC156" i="4"/>
  <c r="CJ156" i="4"/>
  <c r="CK156" i="4" s="1"/>
  <c r="BY156" i="4"/>
  <c r="BM156" i="4"/>
  <c r="BA156" i="4"/>
  <c r="W156" i="4"/>
  <c r="EY156" i="4"/>
  <c r="AN156" i="4"/>
  <c r="AO156" i="4" s="1"/>
  <c r="DU188" i="4"/>
  <c r="DO188" i="4"/>
  <c r="DC188" i="4"/>
  <c r="AH188" i="4"/>
  <c r="AI188" i="4" s="1"/>
  <c r="AC188" i="4"/>
  <c r="P188" i="4"/>
  <c r="Q188" i="4" s="1"/>
  <c r="EM188" i="4"/>
  <c r="CQ188" i="4"/>
  <c r="BY188" i="4"/>
  <c r="BG188" i="4"/>
  <c r="BM188" i="4"/>
  <c r="BA188" i="4"/>
  <c r="AN188" i="4"/>
  <c r="AO188" i="4" s="1"/>
  <c r="W188" i="4"/>
  <c r="CE188" i="4"/>
  <c r="DH188" i="4"/>
  <c r="DI188" i="4" s="1"/>
  <c r="BR188" i="4"/>
  <c r="BS188" i="4" s="1"/>
  <c r="CJ188" i="4"/>
  <c r="CK188" i="4" s="1"/>
  <c r="CJ227" i="4"/>
  <c r="CK227" i="4" s="1"/>
  <c r="BR227" i="4"/>
  <c r="BS227" i="4" s="1"/>
  <c r="BG227" i="4"/>
  <c r="BM227" i="4"/>
  <c r="AN227" i="4"/>
  <c r="AO227" i="4" s="1"/>
  <c r="AH227" i="4"/>
  <c r="AI227" i="4" s="1"/>
  <c r="W227" i="4"/>
  <c r="AC227" i="4"/>
  <c r="P227" i="4"/>
  <c r="Q227" i="4" s="1"/>
  <c r="EY227" i="4"/>
  <c r="EG227" i="4"/>
  <c r="CE227" i="4"/>
  <c r="DH227" i="4"/>
  <c r="DI227" i="4" s="1"/>
  <c r="CQ227" i="4"/>
  <c r="DC227" i="4"/>
  <c r="BY227" i="4"/>
  <c r="AU227" i="4"/>
  <c r="BA227" i="4"/>
  <c r="DO227" i="4"/>
  <c r="DU227" i="4"/>
  <c r="BG234" i="4"/>
  <c r="BM234" i="4"/>
  <c r="W234" i="4"/>
  <c r="DO234" i="4"/>
  <c r="FE234" i="4"/>
  <c r="EG234" i="4"/>
  <c r="DU234" i="4"/>
  <c r="CE234" i="4"/>
  <c r="DC234" i="4"/>
  <c r="CJ234" i="4"/>
  <c r="CK234" i="4" s="1"/>
  <c r="BY234" i="4"/>
  <c r="DH234" i="4"/>
  <c r="DI234" i="4" s="1"/>
  <c r="BR234" i="4"/>
  <c r="BS234" i="4" s="1"/>
  <c r="AU234" i="4"/>
  <c r="AH234" i="4"/>
  <c r="AI234" i="4" s="1"/>
  <c r="AC234" i="4"/>
  <c r="P234" i="4"/>
  <c r="Q234" i="4" s="1"/>
  <c r="CQ234" i="4"/>
  <c r="BA234" i="4"/>
  <c r="AN234" i="4"/>
  <c r="AO234" i="4" s="1"/>
  <c r="AN141" i="4"/>
  <c r="AO141" i="4" s="1"/>
  <c r="DO141" i="4"/>
  <c r="W141" i="4"/>
  <c r="AC141" i="4"/>
  <c r="DH141" i="4"/>
  <c r="DI141" i="4" s="1"/>
  <c r="CQ141" i="4"/>
  <c r="BY141" i="4"/>
  <c r="BR141" i="4"/>
  <c r="BS141" i="4" s="1"/>
  <c r="BM141" i="4"/>
  <c r="AU141" i="4"/>
  <c r="DU141" i="4"/>
  <c r="CJ141" i="4"/>
  <c r="CK141" i="4" s="1"/>
  <c r="CE141" i="4"/>
  <c r="DC141" i="4"/>
  <c r="AH141" i="4"/>
  <c r="AI141" i="4" s="1"/>
  <c r="P141" i="4"/>
  <c r="Q141" i="4" s="1"/>
  <c r="BG141" i="4"/>
  <c r="BA141" i="4"/>
  <c r="DO159" i="4"/>
  <c r="DH159" i="4"/>
  <c r="DI159" i="4" s="1"/>
  <c r="DC159" i="4"/>
  <c r="CJ159" i="4"/>
  <c r="CK159" i="4" s="1"/>
  <c r="BR159" i="4"/>
  <c r="BS159" i="4" s="1"/>
  <c r="EG159" i="4"/>
  <c r="DU159" i="4"/>
  <c r="BA159" i="4"/>
  <c r="AH159" i="4"/>
  <c r="AI159" i="4" s="1"/>
  <c r="W159" i="4"/>
  <c r="EA159" i="4"/>
  <c r="BY159" i="4"/>
  <c r="BG159" i="4"/>
  <c r="BM159" i="4"/>
  <c r="CE159" i="4"/>
  <c r="CQ159" i="4"/>
  <c r="AU159" i="4"/>
  <c r="AN159" i="4"/>
  <c r="AO159" i="4" s="1"/>
  <c r="P159" i="4"/>
  <c r="Q159" i="4" s="1"/>
  <c r="AC159" i="4"/>
  <c r="DO184" i="4"/>
  <c r="BR184" i="4"/>
  <c r="BS184" i="4" s="1"/>
  <c r="BG184" i="4"/>
  <c r="BM184" i="4"/>
  <c r="AU184" i="4"/>
  <c r="BA184" i="4"/>
  <c r="W184" i="4"/>
  <c r="AC184" i="4"/>
  <c r="P184" i="4"/>
  <c r="Q184" i="4" s="1"/>
  <c r="BY184" i="4"/>
  <c r="AN184" i="4"/>
  <c r="AO184" i="4" s="1"/>
  <c r="AH184" i="4"/>
  <c r="AI184" i="4" s="1"/>
  <c r="EY184" i="4"/>
  <c r="EA184" i="4"/>
  <c r="CE184" i="4"/>
  <c r="CQ184" i="4"/>
  <c r="DC184" i="4"/>
  <c r="DU184" i="4"/>
  <c r="CJ184" i="4"/>
  <c r="CK184" i="4" s="1"/>
  <c r="DH184" i="4"/>
  <c r="DI184" i="4" s="1"/>
  <c r="BY240" i="4"/>
  <c r="AU240" i="4"/>
  <c r="ES240" i="4"/>
  <c r="CE240" i="4"/>
  <c r="DH240" i="4"/>
  <c r="DI240" i="4" s="1"/>
  <c r="CQ240" i="4"/>
  <c r="DO240" i="4"/>
  <c r="DC240" i="4"/>
  <c r="DU240" i="4"/>
  <c r="CJ240" i="4"/>
  <c r="CK240" i="4" s="1"/>
  <c r="BR240" i="4"/>
  <c r="BS240" i="4" s="1"/>
  <c r="BG240" i="4"/>
  <c r="BM240" i="4"/>
  <c r="BA240" i="4"/>
  <c r="AN240" i="4"/>
  <c r="AO240" i="4" s="1"/>
  <c r="AH240" i="4"/>
  <c r="AI240" i="4" s="1"/>
  <c r="W240" i="4"/>
  <c r="AC240" i="4"/>
  <c r="P240" i="4"/>
  <c r="Q240" i="4" s="1"/>
  <c r="DO81" i="4"/>
  <c r="FE81" i="4"/>
  <c r="BA81" i="4"/>
  <c r="AH81" i="4"/>
  <c r="AI81" i="4" s="1"/>
  <c r="W81" i="4"/>
  <c r="CE81" i="4"/>
  <c r="DH81" i="4"/>
  <c r="DI81" i="4" s="1"/>
  <c r="CQ81" i="4"/>
  <c r="DC81" i="4"/>
  <c r="CJ81" i="4"/>
  <c r="CK81" i="4" s="1"/>
  <c r="BG81" i="4"/>
  <c r="BM81" i="4"/>
  <c r="P81" i="4"/>
  <c r="Q81" i="4" s="1"/>
  <c r="EG81" i="4"/>
  <c r="BY81" i="4"/>
  <c r="BR81" i="4"/>
  <c r="BS81" i="4" s="1"/>
  <c r="AU81" i="4"/>
  <c r="DU81" i="4"/>
  <c r="AN81" i="4"/>
  <c r="AO81" i="4" s="1"/>
  <c r="AC81" i="4"/>
  <c r="DO113" i="4"/>
  <c r="BA113" i="4"/>
  <c r="AH113" i="4"/>
  <c r="AI113" i="4" s="1"/>
  <c r="W113" i="4"/>
  <c r="CE113" i="4"/>
  <c r="DH113" i="4"/>
  <c r="DI113" i="4" s="1"/>
  <c r="DC113" i="4"/>
  <c r="CJ113" i="4"/>
  <c r="CK113" i="4" s="1"/>
  <c r="BG113" i="4"/>
  <c r="BM113" i="4"/>
  <c r="DU113" i="4"/>
  <c r="BY113" i="4"/>
  <c r="BR113" i="4"/>
  <c r="BS113" i="4" s="1"/>
  <c r="AN113" i="4"/>
  <c r="AO113" i="4" s="1"/>
  <c r="AC113" i="4"/>
  <c r="P113" i="4"/>
  <c r="Q113" i="4" s="1"/>
  <c r="DO138" i="4"/>
  <c r="DH138" i="4"/>
  <c r="DI138" i="4" s="1"/>
  <c r="CQ138" i="4"/>
  <c r="BY138" i="4"/>
  <c r="W138" i="4"/>
  <c r="P138" i="4"/>
  <c r="Q138" i="4" s="1"/>
  <c r="DU138" i="4"/>
  <c r="CE138" i="4"/>
  <c r="DC138" i="4"/>
  <c r="CJ138" i="4"/>
  <c r="CK138" i="4" s="1"/>
  <c r="BM138" i="4"/>
  <c r="BA138" i="4"/>
  <c r="AN138" i="4"/>
  <c r="AO138" i="4" s="1"/>
  <c r="BR138" i="4"/>
  <c r="BS138" i="4" s="1"/>
  <c r="BG138" i="4"/>
  <c r="AC138" i="4"/>
  <c r="AU138" i="4"/>
  <c r="AH138" i="4"/>
  <c r="AI138" i="4" s="1"/>
  <c r="DO21" i="4"/>
  <c r="W21" i="4"/>
  <c r="P21" i="4"/>
  <c r="Q21" i="4" s="1"/>
  <c r="CQ21" i="4"/>
  <c r="DC21" i="4"/>
  <c r="CJ21" i="4"/>
  <c r="CK21" i="4" s="1"/>
  <c r="BY21" i="4"/>
  <c r="BR21" i="4"/>
  <c r="BS21" i="4" s="1"/>
  <c r="BG21" i="4"/>
  <c r="AU21" i="4"/>
  <c r="BA21" i="4"/>
  <c r="DU21" i="4"/>
  <c r="BM21" i="4"/>
  <c r="AN21" i="4"/>
  <c r="AO21" i="4" s="1"/>
  <c r="AH21" i="4"/>
  <c r="AI21" i="4" s="1"/>
  <c r="CE21" i="4"/>
  <c r="DH21" i="4"/>
  <c r="DI21" i="4" s="1"/>
  <c r="AC21" i="4"/>
  <c r="DO53" i="4"/>
  <c r="FE53" i="4"/>
  <c r="W53" i="4"/>
  <c r="AC53" i="4"/>
  <c r="P53" i="4"/>
  <c r="Q53" i="4" s="1"/>
  <c r="CQ53" i="4"/>
  <c r="DC53" i="4"/>
  <c r="CJ53" i="4"/>
  <c r="CK53" i="4" s="1"/>
  <c r="BY53" i="4"/>
  <c r="BR53" i="4"/>
  <c r="BS53" i="4" s="1"/>
  <c r="BG53" i="4"/>
  <c r="AU53" i="4"/>
  <c r="BA53" i="4"/>
  <c r="AN53" i="4"/>
  <c r="AO53" i="4" s="1"/>
  <c r="AH53" i="4"/>
  <c r="AI53" i="4" s="1"/>
  <c r="EY53" i="4"/>
  <c r="DU53" i="4"/>
  <c r="DH53" i="4"/>
  <c r="DI53" i="4" s="1"/>
  <c r="BM53" i="4"/>
  <c r="DO85" i="4"/>
  <c r="FE85" i="4"/>
  <c r="BR85" i="4"/>
  <c r="BS85" i="4" s="1"/>
  <c r="BM85" i="4"/>
  <c r="AU85" i="4"/>
  <c r="BA85" i="4"/>
  <c r="W85" i="4"/>
  <c r="P85" i="4"/>
  <c r="Q85" i="4" s="1"/>
  <c r="AN85" i="4"/>
  <c r="AO85" i="4" s="1"/>
  <c r="AH85" i="4"/>
  <c r="AI85" i="4" s="1"/>
  <c r="CE85" i="4"/>
  <c r="DH85" i="4"/>
  <c r="DI85" i="4" s="1"/>
  <c r="DC85" i="4"/>
  <c r="CJ85" i="4"/>
  <c r="CK85" i="4" s="1"/>
  <c r="CQ85" i="4"/>
  <c r="BY85" i="4"/>
  <c r="AC85" i="4"/>
  <c r="DO117" i="4"/>
  <c r="FE117" i="4"/>
  <c r="BR117" i="4"/>
  <c r="BS117" i="4" s="1"/>
  <c r="BM117" i="4"/>
  <c r="AU117" i="4"/>
  <c r="BA117" i="4"/>
  <c r="W117" i="4"/>
  <c r="P117" i="4"/>
  <c r="Q117" i="4" s="1"/>
  <c r="DU117" i="4"/>
  <c r="CE117" i="4"/>
  <c r="DH117" i="4"/>
  <c r="DI117" i="4" s="1"/>
  <c r="CQ117" i="4"/>
  <c r="DC117" i="4"/>
  <c r="CJ117" i="4"/>
  <c r="CK117" i="4" s="1"/>
  <c r="BY117" i="4"/>
  <c r="AN117" i="4"/>
  <c r="AO117" i="4" s="1"/>
  <c r="AH117" i="4"/>
  <c r="AI117" i="4" s="1"/>
  <c r="AC117" i="4"/>
  <c r="DO149" i="4"/>
  <c r="CE149" i="4"/>
  <c r="DC149" i="4"/>
  <c r="CJ149" i="4"/>
  <c r="CK149" i="4" s="1"/>
  <c r="P149" i="4"/>
  <c r="Q149" i="4" s="1"/>
  <c r="BR149" i="4"/>
  <c r="BS149" i="4" s="1"/>
  <c r="BM149" i="4"/>
  <c r="AU149" i="4"/>
  <c r="AH149" i="4"/>
  <c r="AI149" i="4" s="1"/>
  <c r="W149" i="4"/>
  <c r="AC149" i="4"/>
  <c r="DH149" i="4"/>
  <c r="DI149" i="4" s="1"/>
  <c r="BY149" i="4"/>
  <c r="DU149" i="4"/>
  <c r="CQ149" i="4"/>
  <c r="BG149" i="4"/>
  <c r="AN149" i="4"/>
  <c r="AO149" i="4" s="1"/>
  <c r="BA149" i="4"/>
  <c r="BR181" i="4"/>
  <c r="BS181" i="4" s="1"/>
  <c r="AN181" i="4"/>
  <c r="AO181" i="4" s="1"/>
  <c r="EY181" i="4"/>
  <c r="DO181" i="4"/>
  <c r="FE181" i="4"/>
  <c r="DU181" i="4"/>
  <c r="DH181" i="4"/>
  <c r="DI181" i="4" s="1"/>
  <c r="DC181" i="4"/>
  <c r="CJ181" i="4"/>
  <c r="CK181" i="4" s="1"/>
  <c r="BY181" i="4"/>
  <c r="CE181" i="4"/>
  <c r="AU181" i="4"/>
  <c r="AH181" i="4"/>
  <c r="AI181" i="4" s="1"/>
  <c r="W181" i="4"/>
  <c r="BG181" i="4"/>
  <c r="BM181" i="4"/>
  <c r="BA181" i="4"/>
  <c r="AC181" i="4"/>
  <c r="P181" i="4"/>
  <c r="Q181" i="4" s="1"/>
  <c r="DU220" i="4"/>
  <c r="DO220" i="4"/>
  <c r="DC220" i="4"/>
  <c r="AH220" i="4"/>
  <c r="AI220" i="4" s="1"/>
  <c r="AC220" i="4"/>
  <c r="P220" i="4"/>
  <c r="Q220" i="4" s="1"/>
  <c r="EY220" i="4"/>
  <c r="EM220" i="4"/>
  <c r="CE220" i="4"/>
  <c r="DH220" i="4"/>
  <c r="DI220" i="4" s="1"/>
  <c r="CQ220" i="4"/>
  <c r="CJ220" i="4"/>
  <c r="CK220" i="4" s="1"/>
  <c r="BY220" i="4"/>
  <c r="BR220" i="4"/>
  <c r="BS220" i="4" s="1"/>
  <c r="AU220" i="4"/>
  <c r="BA220" i="4"/>
  <c r="AN220" i="4"/>
  <c r="AO220" i="4" s="1"/>
  <c r="W220" i="4"/>
  <c r="BG220" i="4"/>
  <c r="BM220" i="4"/>
  <c r="BR205" i="4"/>
  <c r="BS205" i="4" s="1"/>
  <c r="BM205" i="4"/>
  <c r="AU205" i="4"/>
  <c r="BA205" i="4"/>
  <c r="AN205" i="4"/>
  <c r="AO205" i="4" s="1"/>
  <c r="AH205" i="4"/>
  <c r="AI205" i="4" s="1"/>
  <c r="P205" i="4"/>
  <c r="Q205" i="4" s="1"/>
  <c r="DO205" i="4"/>
  <c r="CE205" i="4"/>
  <c r="DH205" i="4"/>
  <c r="DI205" i="4" s="1"/>
  <c r="CQ205" i="4"/>
  <c r="DC205" i="4"/>
  <c r="CJ205" i="4"/>
  <c r="CK205" i="4" s="1"/>
  <c r="BY205" i="4"/>
  <c r="BG205" i="4"/>
  <c r="AC205" i="4"/>
  <c r="W205" i="4"/>
  <c r="DU205" i="4"/>
  <c r="CJ243" i="4"/>
  <c r="CK243" i="4" s="1"/>
  <c r="BR243" i="4"/>
  <c r="BS243" i="4" s="1"/>
  <c r="BG243" i="4"/>
  <c r="BM243" i="4"/>
  <c r="AN243" i="4"/>
  <c r="AO243" i="4" s="1"/>
  <c r="AH243" i="4"/>
  <c r="AI243" i="4" s="1"/>
  <c r="W243" i="4"/>
  <c r="AC243" i="4"/>
  <c r="P243" i="4"/>
  <c r="Q243" i="4" s="1"/>
  <c r="DC243" i="4"/>
  <c r="AU243" i="4"/>
  <c r="BA243" i="4"/>
  <c r="EM243" i="4"/>
  <c r="DU243" i="4"/>
  <c r="CE243" i="4"/>
  <c r="DH243" i="4"/>
  <c r="DI243" i="4" s="1"/>
  <c r="DO243" i="4"/>
  <c r="EA243" i="4"/>
  <c r="CQ243" i="4"/>
  <c r="BY243" i="4"/>
  <c r="DO223" i="4"/>
  <c r="AU223" i="4"/>
  <c r="BA223" i="4"/>
  <c r="P223" i="4"/>
  <c r="Q223" i="4" s="1"/>
  <c r="EG223" i="4"/>
  <c r="DU223" i="4"/>
  <c r="CE223" i="4"/>
  <c r="DH223" i="4"/>
  <c r="DI223" i="4" s="1"/>
  <c r="CQ223" i="4"/>
  <c r="BY223" i="4"/>
  <c r="BR223" i="4"/>
  <c r="BS223" i="4" s="1"/>
  <c r="BG223" i="4"/>
  <c r="EM223" i="4"/>
  <c r="DC223" i="4"/>
  <c r="CJ223" i="4"/>
  <c r="CK223" i="4" s="1"/>
  <c r="AH223" i="4"/>
  <c r="AI223" i="4" s="1"/>
  <c r="W223" i="4"/>
  <c r="AC223" i="4"/>
  <c r="BM223" i="4"/>
  <c r="AN223" i="4"/>
  <c r="AO223" i="4" s="1"/>
  <c r="DO42" i="4"/>
  <c r="P42" i="4"/>
  <c r="Q42" i="4" s="1"/>
  <c r="CJ42" i="4"/>
  <c r="CK42" i="4" s="1"/>
  <c r="BY42" i="4"/>
  <c r="BR42" i="4"/>
  <c r="BS42" i="4" s="1"/>
  <c r="BM42" i="4"/>
  <c r="AU42" i="4"/>
  <c r="AN42" i="4"/>
  <c r="AO42" i="4" s="1"/>
  <c r="AH42" i="4"/>
  <c r="AI42" i="4" s="1"/>
  <c r="DU42" i="4"/>
  <c r="CE42" i="4"/>
  <c r="DH42" i="4"/>
  <c r="DI42" i="4" s="1"/>
  <c r="CQ42" i="4"/>
  <c r="BG42" i="4"/>
  <c r="BA42" i="4"/>
  <c r="W42" i="4"/>
  <c r="AC42" i="4"/>
  <c r="DO14" i="4"/>
  <c r="DU14" i="4"/>
  <c r="BA14" i="4"/>
  <c r="AN14" i="4"/>
  <c r="AO14" i="4" s="1"/>
  <c r="AH14" i="4"/>
  <c r="AI14" i="4" s="1"/>
  <c r="W14" i="4"/>
  <c r="CE14" i="4"/>
  <c r="DH14" i="4"/>
  <c r="DI14" i="4" s="1"/>
  <c r="CQ14" i="4"/>
  <c r="DC14" i="4"/>
  <c r="AC14" i="4"/>
  <c r="P14" i="4"/>
  <c r="Q14" i="4" s="1"/>
  <c r="BM14" i="4"/>
  <c r="AU14" i="4"/>
  <c r="BG14" i="4"/>
  <c r="BR14" i="4"/>
  <c r="BS14" i="4" s="1"/>
  <c r="CJ14" i="4"/>
  <c r="CK14" i="4" s="1"/>
  <c r="BY14" i="4"/>
  <c r="E250" i="5"/>
  <c r="E238" i="5"/>
  <c r="E241" i="5"/>
  <c r="E237" i="5"/>
  <c r="E235" i="5"/>
  <c r="E243" i="5"/>
  <c r="E247" i="5"/>
  <c r="E244" i="5"/>
  <c r="E248" i="5"/>
  <c r="E240" i="5"/>
  <c r="E246" i="5"/>
  <c r="E245" i="5"/>
  <c r="E249" i="5"/>
  <c r="E242" i="5"/>
  <c r="E236" i="5"/>
  <c r="E239" i="5"/>
  <c r="DO46" i="4"/>
  <c r="DU46" i="4"/>
  <c r="BA46" i="4"/>
  <c r="AN46" i="4"/>
  <c r="AO46" i="4" s="1"/>
  <c r="AH46" i="4"/>
  <c r="AI46" i="4" s="1"/>
  <c r="W46" i="4"/>
  <c r="AC46" i="4"/>
  <c r="CE46" i="4"/>
  <c r="DH46" i="4"/>
  <c r="DI46" i="4" s="1"/>
  <c r="CQ46" i="4"/>
  <c r="DC46" i="4"/>
  <c r="CJ46" i="4"/>
  <c r="CK46" i="4" s="1"/>
  <c r="BY46" i="4"/>
  <c r="BR46" i="4"/>
  <c r="BS46" i="4" s="1"/>
  <c r="BG46" i="4"/>
  <c r="BM46" i="4"/>
  <c r="AU46" i="4"/>
  <c r="P46" i="4"/>
  <c r="Q46" i="4" s="1"/>
  <c r="DO78" i="4"/>
  <c r="DU78" i="4"/>
  <c r="CE78" i="4"/>
  <c r="DH78" i="4"/>
  <c r="DI78" i="4" s="1"/>
  <c r="CJ78" i="4"/>
  <c r="CK78" i="4" s="1"/>
  <c r="BY78" i="4"/>
  <c r="CQ78" i="4"/>
  <c r="DC78" i="4"/>
  <c r="BR78" i="4"/>
  <c r="BS78" i="4" s="1"/>
  <c r="BG78" i="4"/>
  <c r="BM78" i="4"/>
  <c r="AU78" i="4"/>
  <c r="BA78" i="4"/>
  <c r="AN78" i="4"/>
  <c r="AO78" i="4" s="1"/>
  <c r="AH78" i="4"/>
  <c r="AI78" i="4" s="1"/>
  <c r="W78" i="4"/>
  <c r="AC78" i="4"/>
  <c r="P78" i="4"/>
  <c r="Q78" i="4" s="1"/>
  <c r="DO110" i="4"/>
  <c r="DU110" i="4"/>
  <c r="CE110" i="4"/>
  <c r="DH110" i="4"/>
  <c r="DI110" i="4" s="1"/>
  <c r="CJ110" i="4"/>
  <c r="CK110" i="4" s="1"/>
  <c r="BY110" i="4"/>
  <c r="AN110" i="4"/>
  <c r="AO110" i="4" s="1"/>
  <c r="AH110" i="4"/>
  <c r="AI110" i="4" s="1"/>
  <c r="W110" i="4"/>
  <c r="CQ110" i="4"/>
  <c r="BG110" i="4"/>
  <c r="BM110" i="4"/>
  <c r="BR110" i="4"/>
  <c r="BS110" i="4" s="1"/>
  <c r="AU110" i="4"/>
  <c r="BA110" i="4"/>
  <c r="AC110" i="4"/>
  <c r="P110" i="4"/>
  <c r="Q110" i="4" s="1"/>
  <c r="DO142" i="4"/>
  <c r="BG142" i="4"/>
  <c r="BM142" i="4"/>
  <c r="AN142" i="4"/>
  <c r="AO142" i="4" s="1"/>
  <c r="AH142" i="4"/>
  <c r="AI142" i="4" s="1"/>
  <c r="CQ142" i="4"/>
  <c r="CJ142" i="4"/>
  <c r="CK142" i="4" s="1"/>
  <c r="BY142" i="4"/>
  <c r="DC142" i="4"/>
  <c r="BR142" i="4"/>
  <c r="BS142" i="4" s="1"/>
  <c r="AU142" i="4"/>
  <c r="BA142" i="4"/>
  <c r="P142" i="4"/>
  <c r="Q142" i="4" s="1"/>
  <c r="DU142" i="4"/>
  <c r="CE142" i="4"/>
  <c r="DH142" i="4"/>
  <c r="DI142" i="4" s="1"/>
  <c r="W142" i="4"/>
  <c r="AC142" i="4"/>
  <c r="BG174" i="4"/>
  <c r="BM174" i="4"/>
  <c r="AN174" i="4"/>
  <c r="AO174" i="4" s="1"/>
  <c r="AH174" i="4"/>
  <c r="AI174" i="4" s="1"/>
  <c r="DO174" i="4"/>
  <c r="CQ174" i="4"/>
  <c r="CJ174" i="4"/>
  <c r="CK174" i="4" s="1"/>
  <c r="BY174" i="4"/>
  <c r="CE174" i="4"/>
  <c r="DH174" i="4"/>
  <c r="DI174" i="4" s="1"/>
  <c r="DC174" i="4"/>
  <c r="BR174" i="4"/>
  <c r="BS174" i="4" s="1"/>
  <c r="AU174" i="4"/>
  <c r="BA174" i="4"/>
  <c r="W174" i="4"/>
  <c r="AC174" i="4"/>
  <c r="P174" i="4"/>
  <c r="Q174" i="4" s="1"/>
  <c r="DU174" i="4"/>
  <c r="P206" i="4"/>
  <c r="Q206" i="4" s="1"/>
  <c r="CQ206" i="4"/>
  <c r="CJ206" i="4"/>
  <c r="CK206" i="4" s="1"/>
  <c r="BY206" i="4"/>
  <c r="BR206" i="4"/>
  <c r="BS206" i="4" s="1"/>
  <c r="AU206" i="4"/>
  <c r="BA206" i="4"/>
  <c r="AN206" i="4"/>
  <c r="AO206" i="4" s="1"/>
  <c r="AH206" i="4"/>
  <c r="AI206" i="4" s="1"/>
  <c r="W206" i="4"/>
  <c r="AC206" i="4"/>
  <c r="DO206" i="4"/>
  <c r="CE206" i="4"/>
  <c r="DC206" i="4"/>
  <c r="BG206" i="4"/>
  <c r="BM206" i="4"/>
  <c r="DU206" i="4"/>
  <c r="DH206" i="4"/>
  <c r="DI206" i="4" s="1"/>
  <c r="BR213" i="4"/>
  <c r="BS213" i="4" s="1"/>
  <c r="AN213" i="4"/>
  <c r="AO213" i="4" s="1"/>
  <c r="EY213" i="4"/>
  <c r="DO213" i="4"/>
  <c r="DU213" i="4"/>
  <c r="DH213" i="4"/>
  <c r="DI213" i="4" s="1"/>
  <c r="CQ213" i="4"/>
  <c r="DC213" i="4"/>
  <c r="CJ213" i="4"/>
  <c r="CK213" i="4" s="1"/>
  <c r="BY213" i="4"/>
  <c r="BG213" i="4"/>
  <c r="BM213" i="4"/>
  <c r="AU213" i="4"/>
  <c r="BA213" i="4"/>
  <c r="AC213" i="4"/>
  <c r="CE213" i="4"/>
  <c r="W213" i="4"/>
  <c r="P213" i="4"/>
  <c r="Q213" i="4" s="1"/>
  <c r="AH213" i="4"/>
  <c r="AI213" i="4" s="1"/>
  <c r="AN212" i="4"/>
  <c r="AO212" i="4" s="1"/>
  <c r="AH212" i="4"/>
  <c r="AI212" i="4" s="1"/>
  <c r="DU212" i="4"/>
  <c r="CE212" i="4"/>
  <c r="DH212" i="4"/>
  <c r="DI212" i="4" s="1"/>
  <c r="CQ212" i="4"/>
  <c r="DO212" i="4"/>
  <c r="DC212" i="4"/>
  <c r="CJ212" i="4"/>
  <c r="CK212" i="4" s="1"/>
  <c r="BR212" i="4"/>
  <c r="BS212" i="4" s="1"/>
  <c r="BG212" i="4"/>
  <c r="BM212" i="4"/>
  <c r="AU212" i="4"/>
  <c r="EA212" i="4"/>
  <c r="BA212" i="4"/>
  <c r="W212" i="4"/>
  <c r="AC212" i="4"/>
  <c r="P212" i="4"/>
  <c r="Q212" i="4" s="1"/>
  <c r="BY212" i="4"/>
  <c r="DH198" i="4"/>
  <c r="DI198" i="4" s="1"/>
  <c r="CQ198" i="4"/>
  <c r="DU198" i="4"/>
  <c r="DO198" i="4"/>
  <c r="CE198" i="4"/>
  <c r="CJ198" i="4"/>
  <c r="CK198" i="4" s="1"/>
  <c r="BY198" i="4"/>
  <c r="BR198" i="4"/>
  <c r="BS198" i="4" s="1"/>
  <c r="AU198" i="4"/>
  <c r="BA198" i="4"/>
  <c r="AN198" i="4"/>
  <c r="AO198" i="4" s="1"/>
  <c r="AH198" i="4"/>
  <c r="AI198" i="4" s="1"/>
  <c r="W198" i="4"/>
  <c r="BM198" i="4"/>
  <c r="AC198" i="4"/>
  <c r="P198" i="4"/>
  <c r="Q198" i="4" s="1"/>
  <c r="BG198" i="4"/>
  <c r="DO95" i="4"/>
  <c r="FE95" i="4"/>
  <c r="EY95" i="4"/>
  <c r="DU95" i="4"/>
  <c r="BA95" i="4"/>
  <c r="AN95" i="4"/>
  <c r="AO95" i="4" s="1"/>
  <c r="AH95" i="4"/>
  <c r="AI95" i="4" s="1"/>
  <c r="W95" i="4"/>
  <c r="AC95" i="4"/>
  <c r="DC95" i="4"/>
  <c r="CJ95" i="4"/>
  <c r="CK95" i="4" s="1"/>
  <c r="BY95" i="4"/>
  <c r="BR95" i="4"/>
  <c r="BS95" i="4" s="1"/>
  <c r="BG95" i="4"/>
  <c r="BM95" i="4"/>
  <c r="AU95" i="4"/>
  <c r="P95" i="4"/>
  <c r="Q95" i="4" s="1"/>
  <c r="EA95" i="4"/>
  <c r="CE95" i="4"/>
  <c r="EG95" i="4"/>
  <c r="CQ95" i="4"/>
  <c r="DH95" i="4"/>
  <c r="DI95" i="4" s="1"/>
  <c r="DO120" i="4"/>
  <c r="AU120" i="4"/>
  <c r="AN120" i="4"/>
  <c r="AO120" i="4" s="1"/>
  <c r="AH120" i="4"/>
  <c r="AI120" i="4" s="1"/>
  <c r="P120" i="4"/>
  <c r="Q120" i="4" s="1"/>
  <c r="CE120" i="4"/>
  <c r="DC120" i="4"/>
  <c r="BR120" i="4"/>
  <c r="BS120" i="4" s="1"/>
  <c r="BG120" i="4"/>
  <c r="EG120" i="4"/>
  <c r="DU120" i="4"/>
  <c r="CJ120" i="4"/>
  <c r="CK120" i="4" s="1"/>
  <c r="BM120" i="4"/>
  <c r="BA120" i="4"/>
  <c r="W120" i="4"/>
  <c r="AC120" i="4"/>
  <c r="DH120" i="4"/>
  <c r="DI120" i="4" s="1"/>
  <c r="CQ120" i="4"/>
  <c r="DO152" i="4"/>
  <c r="AN152" i="4"/>
  <c r="AO152" i="4" s="1"/>
  <c r="AH152" i="4"/>
  <c r="AI152" i="4" s="1"/>
  <c r="P152" i="4"/>
  <c r="Q152" i="4" s="1"/>
  <c r="DH152" i="4"/>
  <c r="DI152" i="4" s="1"/>
  <c r="DC152" i="4"/>
  <c r="BR152" i="4"/>
  <c r="BS152" i="4" s="1"/>
  <c r="BG152" i="4"/>
  <c r="EY152" i="4"/>
  <c r="EA152" i="4"/>
  <c r="DU152" i="4"/>
  <c r="CQ152" i="4"/>
  <c r="CJ152" i="4"/>
  <c r="CK152" i="4" s="1"/>
  <c r="BY152" i="4"/>
  <c r="BM152" i="4"/>
  <c r="BA152" i="4"/>
  <c r="AC152" i="4"/>
  <c r="W152" i="4"/>
  <c r="DO49" i="4"/>
  <c r="FE49" i="4"/>
  <c r="BR49" i="4"/>
  <c r="BS49" i="4" s="1"/>
  <c r="BG49" i="4"/>
  <c r="BA49" i="4"/>
  <c r="EM49" i="4"/>
  <c r="DU49" i="4"/>
  <c r="CE49" i="4"/>
  <c r="DH49" i="4"/>
  <c r="DI49" i="4" s="1"/>
  <c r="DC49" i="4"/>
  <c r="CJ49" i="4"/>
  <c r="CK49" i="4" s="1"/>
  <c r="AC49" i="4"/>
  <c r="P49" i="4"/>
  <c r="Q49" i="4" s="1"/>
  <c r="BM49" i="4"/>
  <c r="AN49" i="4"/>
  <c r="AO49" i="4" s="1"/>
  <c r="AH49" i="4"/>
  <c r="AI49" i="4" s="1"/>
  <c r="W49" i="4"/>
  <c r="BY49" i="4"/>
  <c r="CQ49" i="4"/>
  <c r="AU49" i="4"/>
  <c r="DO106" i="4"/>
  <c r="BM106" i="4"/>
  <c r="AU106" i="4"/>
  <c r="BA106" i="4"/>
  <c r="AN106" i="4"/>
  <c r="AO106" i="4" s="1"/>
  <c r="AH106" i="4"/>
  <c r="AI106" i="4" s="1"/>
  <c r="P106" i="4"/>
  <c r="Q106" i="4" s="1"/>
  <c r="CE106" i="4"/>
  <c r="DH106" i="4"/>
  <c r="DI106" i="4" s="1"/>
  <c r="CQ106" i="4"/>
  <c r="DC106" i="4"/>
  <c r="BR106" i="4"/>
  <c r="BS106" i="4" s="1"/>
  <c r="BG106" i="4"/>
  <c r="DU106" i="4"/>
  <c r="CJ106" i="4"/>
  <c r="CK106" i="4" s="1"/>
  <c r="W106" i="4"/>
  <c r="AC106" i="4"/>
  <c r="BG202" i="4"/>
  <c r="BM202" i="4"/>
  <c r="W202" i="4"/>
  <c r="DO202" i="4"/>
  <c r="DU202" i="4"/>
  <c r="CE202" i="4"/>
  <c r="DC202" i="4"/>
  <c r="CJ202" i="4"/>
  <c r="CK202" i="4" s="1"/>
  <c r="BY202" i="4"/>
  <c r="DH202" i="4"/>
  <c r="DI202" i="4" s="1"/>
  <c r="CQ202" i="4"/>
  <c r="BR202" i="4"/>
  <c r="BS202" i="4" s="1"/>
  <c r="AU202" i="4"/>
  <c r="BA202" i="4"/>
  <c r="AC202" i="4"/>
  <c r="AH202" i="4"/>
  <c r="AI202" i="4" s="1"/>
  <c r="P202" i="4"/>
  <c r="Q202" i="4" s="1"/>
  <c r="AN202" i="4"/>
  <c r="AO202" i="4" s="1"/>
  <c r="DO39" i="4"/>
  <c r="FE39" i="4"/>
  <c r="DC39" i="4"/>
  <c r="CJ39" i="4"/>
  <c r="CK39" i="4" s="1"/>
  <c r="BY39" i="4"/>
  <c r="BR39" i="4"/>
  <c r="BS39" i="4" s="1"/>
  <c r="ES39" i="4"/>
  <c r="EG39" i="4"/>
  <c r="EA39" i="4"/>
  <c r="CE39" i="4"/>
  <c r="EM39" i="4"/>
  <c r="DU39" i="4"/>
  <c r="BG39" i="4"/>
  <c r="BM39" i="4"/>
  <c r="AU39" i="4"/>
  <c r="AH39" i="4"/>
  <c r="AI39" i="4" s="1"/>
  <c r="W39" i="4"/>
  <c r="P39" i="4"/>
  <c r="Q39" i="4" s="1"/>
  <c r="BA39" i="4"/>
  <c r="AC39" i="4"/>
  <c r="AN39" i="4"/>
  <c r="AO39" i="4" s="1"/>
  <c r="DH39" i="4"/>
  <c r="DI39" i="4" s="1"/>
  <c r="CQ39" i="4"/>
  <c r="DO71" i="4"/>
  <c r="BR71" i="4"/>
  <c r="BS71" i="4" s="1"/>
  <c r="BM71" i="4"/>
  <c r="AU71" i="4"/>
  <c r="AH71" i="4"/>
  <c r="AI71" i="4" s="1"/>
  <c r="W71" i="4"/>
  <c r="EG71" i="4"/>
  <c r="EA71" i="4"/>
  <c r="DU71" i="4"/>
  <c r="CE71" i="4"/>
  <c r="DC71" i="4"/>
  <c r="BY71" i="4"/>
  <c r="CJ71" i="4"/>
  <c r="CK71" i="4" s="1"/>
  <c r="BG71" i="4"/>
  <c r="BA71" i="4"/>
  <c r="AC71" i="4"/>
  <c r="P71" i="4"/>
  <c r="Q71" i="4" s="1"/>
  <c r="DH71" i="4"/>
  <c r="DI71" i="4" s="1"/>
  <c r="AN71" i="4"/>
  <c r="AO71" i="4" s="1"/>
  <c r="DO103" i="4"/>
  <c r="FE103" i="4"/>
  <c r="BR103" i="4"/>
  <c r="BS103" i="4" s="1"/>
  <c r="BM103" i="4"/>
  <c r="AU103" i="4"/>
  <c r="AH103" i="4"/>
  <c r="AI103" i="4" s="1"/>
  <c r="W103" i="4"/>
  <c r="EG103" i="4"/>
  <c r="DU103" i="4"/>
  <c r="CE103" i="4"/>
  <c r="DC103" i="4"/>
  <c r="BY103" i="4"/>
  <c r="EY103" i="4"/>
  <c r="CQ103" i="4"/>
  <c r="CJ103" i="4"/>
  <c r="CK103" i="4" s="1"/>
  <c r="BG103" i="4"/>
  <c r="BA103" i="4"/>
  <c r="AN103" i="4"/>
  <c r="AO103" i="4" s="1"/>
  <c r="AC103" i="4"/>
  <c r="P103" i="4"/>
  <c r="Q103" i="4" s="1"/>
  <c r="DH103" i="4"/>
  <c r="DI103" i="4" s="1"/>
  <c r="DO135" i="4"/>
  <c r="P135" i="4"/>
  <c r="Q135" i="4" s="1"/>
  <c r="BY135" i="4"/>
  <c r="BG135" i="4"/>
  <c r="BA135" i="4"/>
  <c r="AH135" i="4"/>
  <c r="AI135" i="4" s="1"/>
  <c r="W135" i="4"/>
  <c r="EA135" i="4"/>
  <c r="DU135" i="4"/>
  <c r="EM135" i="4"/>
  <c r="EG135" i="4"/>
  <c r="CE135" i="4"/>
  <c r="DH135" i="4"/>
  <c r="DI135" i="4" s="1"/>
  <c r="CQ135" i="4"/>
  <c r="DC135" i="4"/>
  <c r="CJ135" i="4"/>
  <c r="CK135" i="4" s="1"/>
  <c r="BR135" i="4"/>
  <c r="BS135" i="4" s="1"/>
  <c r="AN135" i="4"/>
  <c r="AO135" i="4" s="1"/>
  <c r="AC135" i="4"/>
  <c r="BM135" i="4"/>
  <c r="AU135" i="4"/>
  <c r="DO167" i="4"/>
  <c r="FE167" i="4"/>
  <c r="P167" i="4"/>
  <c r="Q167" i="4" s="1"/>
  <c r="EY167" i="4"/>
  <c r="BY167" i="4"/>
  <c r="BG167" i="4"/>
  <c r="BA167" i="4"/>
  <c r="AH167" i="4"/>
  <c r="AI167" i="4" s="1"/>
  <c r="W167" i="4"/>
  <c r="AN167" i="4"/>
  <c r="AO167" i="4" s="1"/>
  <c r="EG167" i="4"/>
  <c r="EA167" i="4"/>
  <c r="DU167" i="4"/>
  <c r="CE167" i="4"/>
  <c r="DC167" i="4"/>
  <c r="BR167" i="4"/>
  <c r="BS167" i="4" s="1"/>
  <c r="BM167" i="4"/>
  <c r="EM167" i="4"/>
  <c r="DH167" i="4"/>
  <c r="DI167" i="4" s="1"/>
  <c r="CQ167" i="4"/>
  <c r="AU167" i="4"/>
  <c r="AC167" i="4"/>
  <c r="CJ167" i="4"/>
  <c r="CK167" i="4" s="1"/>
  <c r="EM199" i="4"/>
  <c r="EG199" i="4"/>
  <c r="DH199" i="4"/>
  <c r="DI199" i="4" s="1"/>
  <c r="DO199" i="4"/>
  <c r="BA199" i="4"/>
  <c r="AH199" i="4"/>
  <c r="AI199" i="4" s="1"/>
  <c r="W199" i="4"/>
  <c r="AC199" i="4"/>
  <c r="P199" i="4"/>
  <c r="Q199" i="4" s="1"/>
  <c r="DC199" i="4"/>
  <c r="BY199" i="4"/>
  <c r="BG199" i="4"/>
  <c r="BM199" i="4"/>
  <c r="AU199" i="4"/>
  <c r="AN199" i="4"/>
  <c r="AO199" i="4" s="1"/>
  <c r="BR199" i="4"/>
  <c r="BS199" i="4" s="1"/>
  <c r="DU199" i="4"/>
  <c r="CJ199" i="4"/>
  <c r="CK199" i="4" s="1"/>
  <c r="DO45" i="4"/>
  <c r="FE45" i="4"/>
  <c r="CE45" i="4"/>
  <c r="DH45" i="4"/>
  <c r="DI45" i="4" s="1"/>
  <c r="CJ45" i="4"/>
  <c r="CK45" i="4" s="1"/>
  <c r="W45" i="4"/>
  <c r="AC45" i="4"/>
  <c r="P45" i="4"/>
  <c r="Q45" i="4" s="1"/>
  <c r="CQ45" i="4"/>
  <c r="DC45" i="4"/>
  <c r="BY45" i="4"/>
  <c r="BG45" i="4"/>
  <c r="BM45" i="4"/>
  <c r="BA45" i="4"/>
  <c r="AN45" i="4"/>
  <c r="AO45" i="4" s="1"/>
  <c r="ES45" i="4"/>
  <c r="DU45" i="4"/>
  <c r="BR45" i="4"/>
  <c r="BS45" i="4" s="1"/>
  <c r="AU45" i="4"/>
  <c r="AH45" i="4"/>
  <c r="AI45" i="4" s="1"/>
  <c r="CJ109" i="4"/>
  <c r="CK109" i="4" s="1"/>
  <c r="DO109" i="4"/>
  <c r="FE109" i="4"/>
  <c r="BM109" i="4"/>
  <c r="AU109" i="4"/>
  <c r="EM109" i="4"/>
  <c r="DH109" i="4"/>
  <c r="DI109" i="4" s="1"/>
  <c r="CQ109" i="4"/>
  <c r="DU109" i="4"/>
  <c r="CE109" i="4"/>
  <c r="DC109" i="4"/>
  <c r="BY109" i="4"/>
  <c r="BR109" i="4"/>
  <c r="BS109" i="4" s="1"/>
  <c r="BG109" i="4"/>
  <c r="BA109" i="4"/>
  <c r="AN109" i="4"/>
  <c r="AO109" i="4" s="1"/>
  <c r="AH109" i="4"/>
  <c r="AI109" i="4" s="1"/>
  <c r="W109" i="4"/>
  <c r="AC109" i="4"/>
  <c r="P109" i="4"/>
  <c r="Q109" i="4" s="1"/>
  <c r="DO63" i="4"/>
  <c r="FE63" i="4"/>
  <c r="EY63" i="4"/>
  <c r="BR63" i="4"/>
  <c r="BS63" i="4" s="1"/>
  <c r="BG63" i="4"/>
  <c r="BM63" i="4"/>
  <c r="BA63" i="4"/>
  <c r="AN63" i="4"/>
  <c r="AO63" i="4" s="1"/>
  <c r="W63" i="4"/>
  <c r="AC63" i="4"/>
  <c r="CE63" i="4"/>
  <c r="DH63" i="4"/>
  <c r="DI63" i="4" s="1"/>
  <c r="CQ63" i="4"/>
  <c r="CJ63" i="4"/>
  <c r="CK63" i="4" s="1"/>
  <c r="DC63" i="4"/>
  <c r="BY63" i="4"/>
  <c r="AU63" i="4"/>
  <c r="AH63" i="4"/>
  <c r="AI63" i="4" s="1"/>
  <c r="P63" i="4"/>
  <c r="Q63" i="4" s="1"/>
  <c r="EA63" i="4"/>
  <c r="DU63" i="4"/>
  <c r="EG63" i="4"/>
  <c r="DO88" i="4"/>
  <c r="CQ88" i="4"/>
  <c r="CJ88" i="4"/>
  <c r="CK88" i="4" s="1"/>
  <c r="BY88" i="4"/>
  <c r="BR88" i="4"/>
  <c r="BS88" i="4" s="1"/>
  <c r="BG88" i="4"/>
  <c r="EY88" i="4"/>
  <c r="EA88" i="4"/>
  <c r="CE88" i="4"/>
  <c r="DU88" i="4"/>
  <c r="DH88" i="4"/>
  <c r="DI88" i="4" s="1"/>
  <c r="DC88" i="4"/>
  <c r="BM88" i="4"/>
  <c r="AH88" i="4"/>
  <c r="AI88" i="4" s="1"/>
  <c r="W88" i="4"/>
  <c r="AC88" i="4"/>
  <c r="P88" i="4"/>
  <c r="Q88" i="4" s="1"/>
  <c r="BA88" i="4"/>
  <c r="AN88" i="4"/>
  <c r="AO88" i="4" s="1"/>
  <c r="AU88" i="4"/>
  <c r="DO216" i="4"/>
  <c r="BR216" i="4"/>
  <c r="BS216" i="4" s="1"/>
  <c r="BG216" i="4"/>
  <c r="BM216" i="4"/>
  <c r="AU216" i="4"/>
  <c r="W216" i="4"/>
  <c r="AC216" i="4"/>
  <c r="P216" i="4"/>
  <c r="Q216" i="4" s="1"/>
  <c r="EY216" i="4"/>
  <c r="EG216" i="4"/>
  <c r="CE216" i="4"/>
  <c r="DH216" i="4"/>
  <c r="DI216" i="4" s="1"/>
  <c r="CQ216" i="4"/>
  <c r="DC216" i="4"/>
  <c r="CJ216" i="4"/>
  <c r="CK216" i="4" s="1"/>
  <c r="BY216" i="4"/>
  <c r="AN216" i="4"/>
  <c r="AO216" i="4" s="1"/>
  <c r="AH216" i="4"/>
  <c r="AI216" i="4" s="1"/>
  <c r="EA216" i="4"/>
  <c r="DU216" i="4"/>
  <c r="DO170" i="4"/>
  <c r="DH170" i="4"/>
  <c r="DI170" i="4" s="1"/>
  <c r="CQ170" i="4"/>
  <c r="BY170" i="4"/>
  <c r="CE170" i="4"/>
  <c r="DC170" i="4"/>
  <c r="CJ170" i="4"/>
  <c r="CK170" i="4" s="1"/>
  <c r="BR170" i="4"/>
  <c r="BS170" i="4" s="1"/>
  <c r="BG170" i="4"/>
  <c r="BM170" i="4"/>
  <c r="AU170" i="4"/>
  <c r="BA170" i="4"/>
  <c r="AN170" i="4"/>
  <c r="AO170" i="4" s="1"/>
  <c r="AH170" i="4"/>
  <c r="AI170" i="4" s="1"/>
  <c r="W170" i="4"/>
  <c r="AC170" i="4"/>
  <c r="DU170" i="4"/>
  <c r="P170" i="4"/>
  <c r="Q170" i="4" s="1"/>
  <c r="DO237" i="4"/>
  <c r="BR237" i="4"/>
  <c r="BS237" i="4" s="1"/>
  <c r="BM237" i="4"/>
  <c r="AU237" i="4"/>
  <c r="BA237" i="4"/>
  <c r="AN237" i="4"/>
  <c r="AO237" i="4" s="1"/>
  <c r="AH237" i="4"/>
  <c r="AI237" i="4" s="1"/>
  <c r="P237" i="4"/>
  <c r="Q237" i="4" s="1"/>
  <c r="DU237" i="4"/>
  <c r="DH237" i="4"/>
  <c r="DI237" i="4" s="1"/>
  <c r="CQ237" i="4"/>
  <c r="DC237" i="4"/>
  <c r="CJ237" i="4"/>
  <c r="CK237" i="4" s="1"/>
  <c r="BY237" i="4"/>
  <c r="BG237" i="4"/>
  <c r="AC237" i="4"/>
  <c r="CE237" i="4"/>
  <c r="W237" i="4"/>
  <c r="DO32" i="4"/>
  <c r="AN32" i="4"/>
  <c r="AO32" i="4" s="1"/>
  <c r="AH32" i="4"/>
  <c r="AI32" i="4" s="1"/>
  <c r="W32" i="4"/>
  <c r="CE32" i="4"/>
  <c r="DH32" i="4"/>
  <c r="DI32" i="4" s="1"/>
  <c r="CQ32" i="4"/>
  <c r="DC32" i="4"/>
  <c r="CJ32" i="4"/>
  <c r="CK32" i="4" s="1"/>
  <c r="BG32" i="4"/>
  <c r="BM32" i="4"/>
  <c r="BY32" i="4"/>
  <c r="BR32" i="4"/>
  <c r="BS32" i="4" s="1"/>
  <c r="BA32" i="4"/>
  <c r="AU32" i="4"/>
  <c r="AC32" i="4"/>
  <c r="P32" i="4"/>
  <c r="Q32" i="4" s="1"/>
  <c r="EA32" i="4"/>
  <c r="EM32" i="4"/>
  <c r="DU32" i="4"/>
  <c r="DO64" i="4"/>
  <c r="FE64" i="4"/>
  <c r="AN64" i="4"/>
  <c r="AO64" i="4" s="1"/>
  <c r="AH64" i="4"/>
  <c r="AI64" i="4" s="1"/>
  <c r="W64" i="4"/>
  <c r="CE64" i="4"/>
  <c r="DH64" i="4"/>
  <c r="DI64" i="4" s="1"/>
  <c r="CQ64" i="4"/>
  <c r="DC64" i="4"/>
  <c r="CJ64" i="4"/>
  <c r="CK64" i="4" s="1"/>
  <c r="BG64" i="4"/>
  <c r="BM64" i="4"/>
  <c r="ES64" i="4"/>
  <c r="BR64" i="4"/>
  <c r="BS64" i="4" s="1"/>
  <c r="AU64" i="4"/>
  <c r="BA64" i="4"/>
  <c r="AC64" i="4"/>
  <c r="DU64" i="4"/>
  <c r="BY64" i="4"/>
  <c r="P64" i="4"/>
  <c r="Q64" i="4" s="1"/>
  <c r="DO96" i="4"/>
  <c r="EY96" i="4"/>
  <c r="BR96" i="4"/>
  <c r="BS96" i="4" s="1"/>
  <c r="BG96" i="4"/>
  <c r="BM96" i="4"/>
  <c r="AN96" i="4"/>
  <c r="AO96" i="4" s="1"/>
  <c r="W96" i="4"/>
  <c r="AC96" i="4"/>
  <c r="ES96" i="4"/>
  <c r="DU96" i="4"/>
  <c r="CE96" i="4"/>
  <c r="DC96" i="4"/>
  <c r="CJ96" i="4"/>
  <c r="CK96" i="4" s="1"/>
  <c r="BY96" i="4"/>
  <c r="AU96" i="4"/>
  <c r="BA96" i="4"/>
  <c r="P96" i="4"/>
  <c r="Q96" i="4" s="1"/>
  <c r="DH96" i="4"/>
  <c r="DI96" i="4" s="1"/>
  <c r="CQ96" i="4"/>
  <c r="AH96" i="4"/>
  <c r="AI96" i="4" s="1"/>
  <c r="DO128" i="4"/>
  <c r="DU128" i="4"/>
  <c r="DH128" i="4"/>
  <c r="DI128" i="4" s="1"/>
  <c r="CQ128" i="4"/>
  <c r="W128" i="4"/>
  <c r="AC128" i="4"/>
  <c r="EY128" i="4"/>
  <c r="DC128" i="4"/>
  <c r="BY128" i="4"/>
  <c r="BG128" i="4"/>
  <c r="BM128" i="4"/>
  <c r="ES128" i="4"/>
  <c r="BR128" i="4"/>
  <c r="BS128" i="4" s="1"/>
  <c r="AU128" i="4"/>
  <c r="BA128" i="4"/>
  <c r="AN128" i="4"/>
  <c r="AO128" i="4" s="1"/>
  <c r="P128" i="4"/>
  <c r="Q128" i="4" s="1"/>
  <c r="CE128" i="4"/>
  <c r="CJ128" i="4"/>
  <c r="CK128" i="4" s="1"/>
  <c r="AH128" i="4"/>
  <c r="AI128" i="4" s="1"/>
  <c r="DO160" i="4"/>
  <c r="EA160" i="4"/>
  <c r="DU160" i="4"/>
  <c r="DH160" i="4"/>
  <c r="DI160" i="4" s="1"/>
  <c r="CQ160" i="4"/>
  <c r="W160" i="4"/>
  <c r="AC160" i="4"/>
  <c r="P160" i="4"/>
  <c r="Q160" i="4" s="1"/>
  <c r="EY160" i="4"/>
  <c r="CE160" i="4"/>
  <c r="DC160" i="4"/>
  <c r="CJ160" i="4"/>
  <c r="CK160" i="4" s="1"/>
  <c r="BY160" i="4"/>
  <c r="BR160" i="4"/>
  <c r="BS160" i="4" s="1"/>
  <c r="BG160" i="4"/>
  <c r="BM160" i="4"/>
  <c r="AU160" i="4"/>
  <c r="BA160" i="4"/>
  <c r="AH160" i="4"/>
  <c r="AI160" i="4" s="1"/>
  <c r="AN160" i="4"/>
  <c r="AO160" i="4" s="1"/>
  <c r="BY192" i="4"/>
  <c r="AU192" i="4"/>
  <c r="EY192" i="4"/>
  <c r="EM192" i="4"/>
  <c r="CE192" i="4"/>
  <c r="DH192" i="4"/>
  <c r="DI192" i="4" s="1"/>
  <c r="CQ192" i="4"/>
  <c r="DO192" i="4"/>
  <c r="DC192" i="4"/>
  <c r="CJ192" i="4"/>
  <c r="CK192" i="4" s="1"/>
  <c r="BR192" i="4"/>
  <c r="BS192" i="4" s="1"/>
  <c r="BG192" i="4"/>
  <c r="BM192" i="4"/>
  <c r="BA192" i="4"/>
  <c r="AN192" i="4"/>
  <c r="AO192" i="4" s="1"/>
  <c r="AH192" i="4"/>
  <c r="AI192" i="4" s="1"/>
  <c r="W192" i="4"/>
  <c r="P192" i="4"/>
  <c r="Q192" i="4" s="1"/>
  <c r="DU192" i="4"/>
  <c r="EM231" i="4"/>
  <c r="DH231" i="4"/>
  <c r="DI231" i="4" s="1"/>
  <c r="DO231" i="4"/>
  <c r="BA231" i="4"/>
  <c r="AH231" i="4"/>
  <c r="AI231" i="4" s="1"/>
  <c r="W231" i="4"/>
  <c r="AC231" i="4"/>
  <c r="P231" i="4"/>
  <c r="Q231" i="4" s="1"/>
  <c r="EY231" i="4"/>
  <c r="EA231" i="4"/>
  <c r="DU231" i="4"/>
  <c r="CE231" i="4"/>
  <c r="CQ231" i="4"/>
  <c r="DC231" i="4"/>
  <c r="CJ231" i="4"/>
  <c r="CK231" i="4" s="1"/>
  <c r="BY231" i="4"/>
  <c r="BR231" i="4"/>
  <c r="BS231" i="4" s="1"/>
  <c r="AU231" i="4"/>
  <c r="AN231" i="4"/>
  <c r="AO231" i="4" s="1"/>
  <c r="BG231" i="4"/>
  <c r="BM231" i="4"/>
  <c r="DO31" i="4"/>
  <c r="FE31" i="4"/>
  <c r="BR31" i="4"/>
  <c r="BS31" i="4" s="1"/>
  <c r="BG31" i="4"/>
  <c r="BM31" i="4"/>
  <c r="BA31" i="4"/>
  <c r="AN31" i="4"/>
  <c r="AO31" i="4" s="1"/>
  <c r="W31" i="4"/>
  <c r="AC31" i="4"/>
  <c r="DH31" i="4"/>
  <c r="DI31" i="4" s="1"/>
  <c r="CQ31" i="4"/>
  <c r="AU31" i="4"/>
  <c r="AH31" i="4"/>
  <c r="AI31" i="4" s="1"/>
  <c r="P31" i="4"/>
  <c r="Q31" i="4" s="1"/>
  <c r="CE31" i="4"/>
  <c r="BY31" i="4"/>
  <c r="DC31" i="4"/>
  <c r="ES31" i="4"/>
  <c r="EM31" i="4"/>
  <c r="DU31" i="4"/>
  <c r="CJ31" i="4"/>
  <c r="CK31" i="4" s="1"/>
  <c r="DO24" i="4"/>
  <c r="EA24" i="4"/>
  <c r="CQ24" i="4"/>
  <c r="AC24" i="4"/>
  <c r="P24" i="4"/>
  <c r="Q24" i="4" s="1"/>
  <c r="CJ24" i="4"/>
  <c r="CK24" i="4" s="1"/>
  <c r="BY24" i="4"/>
  <c r="AU24" i="4"/>
  <c r="BR24" i="4"/>
  <c r="BS24" i="4" s="1"/>
  <c r="BG24" i="4"/>
  <c r="BM24" i="4"/>
  <c r="CE24" i="4"/>
  <c r="DH24" i="4"/>
  <c r="DI24" i="4" s="1"/>
  <c r="BA24" i="4"/>
  <c r="EY24" i="4"/>
  <c r="DU24" i="4"/>
  <c r="W24" i="4"/>
  <c r="DC24" i="4"/>
  <c r="AN24" i="4"/>
  <c r="AO24" i="4" s="1"/>
  <c r="AH24" i="4"/>
  <c r="AI24" i="4" s="1"/>
  <c r="DO25" i="4"/>
  <c r="FE25" i="4"/>
  <c r="BM25" i="4"/>
  <c r="AU25" i="4"/>
  <c r="BA25" i="4"/>
  <c r="AN25" i="4"/>
  <c r="AO25" i="4" s="1"/>
  <c r="AH25" i="4"/>
  <c r="AI25" i="4" s="1"/>
  <c r="AC25" i="4"/>
  <c r="P25" i="4"/>
  <c r="Q25" i="4" s="1"/>
  <c r="DH25" i="4"/>
  <c r="DI25" i="4" s="1"/>
  <c r="CQ25" i="4"/>
  <c r="BR25" i="4"/>
  <c r="BS25" i="4" s="1"/>
  <c r="BG25" i="4"/>
  <c r="ES25" i="4"/>
  <c r="EM25" i="4"/>
  <c r="DU25" i="4"/>
  <c r="CE25" i="4"/>
  <c r="DC25" i="4"/>
  <c r="CJ25" i="4"/>
  <c r="CK25" i="4" s="1"/>
  <c r="BY25" i="4"/>
  <c r="W25" i="4"/>
  <c r="DO57" i="4"/>
  <c r="FE57" i="4"/>
  <c r="BM57" i="4"/>
  <c r="AU57" i="4"/>
  <c r="BA57" i="4"/>
  <c r="AN57" i="4"/>
  <c r="AO57" i="4" s="1"/>
  <c r="AH57" i="4"/>
  <c r="AI57" i="4" s="1"/>
  <c r="AC57" i="4"/>
  <c r="P57" i="4"/>
  <c r="Q57" i="4" s="1"/>
  <c r="BY57" i="4"/>
  <c r="BG57" i="4"/>
  <c r="BR57" i="4"/>
  <c r="BS57" i="4" s="1"/>
  <c r="W57" i="4"/>
  <c r="ES57" i="4"/>
  <c r="CE57" i="4"/>
  <c r="CQ57" i="4"/>
  <c r="DC57" i="4"/>
  <c r="DH57" i="4"/>
  <c r="DI57" i="4" s="1"/>
  <c r="DU57" i="4"/>
  <c r="CJ57" i="4"/>
  <c r="CK57" i="4" s="1"/>
  <c r="DO89" i="4"/>
  <c r="FE89" i="4"/>
  <c r="DU89" i="4"/>
  <c r="CQ89" i="4"/>
  <c r="DC89" i="4"/>
  <c r="AC89" i="4"/>
  <c r="P89" i="4"/>
  <c r="Q89" i="4" s="1"/>
  <c r="ES89" i="4"/>
  <c r="BR89" i="4"/>
  <c r="BS89" i="4" s="1"/>
  <c r="BG89" i="4"/>
  <c r="BM89" i="4"/>
  <c r="AN89" i="4"/>
  <c r="AO89" i="4" s="1"/>
  <c r="AH89" i="4"/>
  <c r="AI89" i="4" s="1"/>
  <c r="W89" i="4"/>
  <c r="EY89" i="4"/>
  <c r="CE89" i="4"/>
  <c r="CJ89" i="4"/>
  <c r="CK89" i="4" s="1"/>
  <c r="BY89" i="4"/>
  <c r="AU89" i="4"/>
  <c r="BA89" i="4"/>
  <c r="DH89" i="4"/>
  <c r="DI89" i="4" s="1"/>
  <c r="EM89" i="4"/>
  <c r="DO121" i="4"/>
  <c r="FE121" i="4"/>
  <c r="BY121" i="4"/>
  <c r="BR121" i="4"/>
  <c r="BS121" i="4" s="1"/>
  <c r="AU121" i="4"/>
  <c r="BA121" i="4"/>
  <c r="CE121" i="4"/>
  <c r="CQ121" i="4"/>
  <c r="DC121" i="4"/>
  <c r="W121" i="4"/>
  <c r="P121" i="4"/>
  <c r="Q121" i="4" s="1"/>
  <c r="DU121" i="4"/>
  <c r="BM121" i="4"/>
  <c r="AN121" i="4"/>
  <c r="AO121" i="4" s="1"/>
  <c r="DH121" i="4"/>
  <c r="DI121" i="4" s="1"/>
  <c r="BG121" i="4"/>
  <c r="AH121" i="4"/>
  <c r="AI121" i="4" s="1"/>
  <c r="CJ121" i="4"/>
  <c r="CK121" i="4" s="1"/>
  <c r="AC121" i="4"/>
  <c r="DO153" i="4"/>
  <c r="BY153" i="4"/>
  <c r="BR153" i="4"/>
  <c r="BS153" i="4" s="1"/>
  <c r="AU153" i="4"/>
  <c r="BA153" i="4"/>
  <c r="ES153" i="4"/>
  <c r="EM153" i="4"/>
  <c r="CE153" i="4"/>
  <c r="CQ153" i="4"/>
  <c r="DC153" i="4"/>
  <c r="BM153" i="4"/>
  <c r="AH153" i="4"/>
  <c r="AI153" i="4" s="1"/>
  <c r="W153" i="4"/>
  <c r="CJ153" i="4"/>
  <c r="CK153" i="4" s="1"/>
  <c r="EG153" i="4"/>
  <c r="DU153" i="4"/>
  <c r="DH153" i="4"/>
  <c r="DI153" i="4" s="1"/>
  <c r="AC153" i="4"/>
  <c r="P153" i="4"/>
  <c r="Q153" i="4" s="1"/>
  <c r="BG153" i="4"/>
  <c r="AN153" i="4"/>
  <c r="AO153" i="4" s="1"/>
  <c r="W185" i="4"/>
  <c r="AC185" i="4"/>
  <c r="DO185" i="4"/>
  <c r="CE185" i="4"/>
  <c r="CQ185" i="4"/>
  <c r="DC185" i="4"/>
  <c r="CJ185" i="4"/>
  <c r="CK185" i="4" s="1"/>
  <c r="BY185" i="4"/>
  <c r="BG185" i="4"/>
  <c r="BM185" i="4"/>
  <c r="AU185" i="4"/>
  <c r="BA185" i="4"/>
  <c r="AN185" i="4"/>
  <c r="AO185" i="4" s="1"/>
  <c r="EY185" i="4"/>
  <c r="DU185" i="4"/>
  <c r="DH185" i="4"/>
  <c r="DI185" i="4" s="1"/>
  <c r="BR185" i="4"/>
  <c r="BS185" i="4" s="1"/>
  <c r="P185" i="4"/>
  <c r="Q185" i="4" s="1"/>
  <c r="AH185" i="4"/>
  <c r="AI185" i="4" s="1"/>
  <c r="BY224" i="4"/>
  <c r="AU224" i="4"/>
  <c r="EY224" i="4"/>
  <c r="CE224" i="4"/>
  <c r="DH224" i="4"/>
  <c r="DI224" i="4" s="1"/>
  <c r="CQ224" i="4"/>
  <c r="DO224" i="4"/>
  <c r="DC224" i="4"/>
  <c r="DU224" i="4"/>
  <c r="BR224" i="4"/>
  <c r="BS224" i="4" s="1"/>
  <c r="BG224" i="4"/>
  <c r="BM224" i="4"/>
  <c r="BA224" i="4"/>
  <c r="AN224" i="4"/>
  <c r="AO224" i="4" s="1"/>
  <c r="AC224" i="4"/>
  <c r="CJ224" i="4"/>
  <c r="CK224" i="4" s="1"/>
  <c r="AH224" i="4"/>
  <c r="AI224" i="4" s="1"/>
  <c r="W224" i="4"/>
  <c r="P224" i="4"/>
  <c r="Q224" i="4" s="1"/>
  <c r="DO18" i="4"/>
  <c r="DH18" i="4"/>
  <c r="DI18" i="4" s="1"/>
  <c r="DC18" i="4"/>
  <c r="DU18" i="4"/>
  <c r="CQ18" i="4"/>
  <c r="CJ18" i="4"/>
  <c r="CK18" i="4" s="1"/>
  <c r="AU18" i="4"/>
  <c r="BY18" i="4"/>
  <c r="BR18" i="4"/>
  <c r="BS18" i="4" s="1"/>
  <c r="BG18" i="4"/>
  <c r="BM18" i="4"/>
  <c r="AN18" i="4"/>
  <c r="AO18" i="4" s="1"/>
  <c r="W18" i="4"/>
  <c r="P18" i="4"/>
  <c r="Q18" i="4" s="1"/>
  <c r="AH18" i="4"/>
  <c r="AI18" i="4" s="1"/>
  <c r="CE18" i="4"/>
  <c r="BA18" i="4"/>
  <c r="AC18" i="4"/>
  <c r="DO50" i="4"/>
  <c r="DH50" i="4"/>
  <c r="DI50" i="4" s="1"/>
  <c r="CQ50" i="4"/>
  <c r="DC50" i="4"/>
  <c r="DU50" i="4"/>
  <c r="CE50" i="4"/>
  <c r="CJ50" i="4"/>
  <c r="CK50" i="4" s="1"/>
  <c r="BY50" i="4"/>
  <c r="BR50" i="4"/>
  <c r="BS50" i="4" s="1"/>
  <c r="BG50" i="4"/>
  <c r="BM50" i="4"/>
  <c r="AU50" i="4"/>
  <c r="BA50" i="4"/>
  <c r="AN50" i="4"/>
  <c r="AO50" i="4" s="1"/>
  <c r="P50" i="4"/>
  <c r="Q50" i="4" s="1"/>
  <c r="AH50" i="4"/>
  <c r="AI50" i="4" s="1"/>
  <c r="W50" i="4"/>
  <c r="AC50" i="4"/>
  <c r="DO82" i="4"/>
  <c r="BR82" i="4"/>
  <c r="BS82" i="4" s="1"/>
  <c r="BG82" i="4"/>
  <c r="BA82" i="4"/>
  <c r="AN82" i="4"/>
  <c r="AO82" i="4" s="1"/>
  <c r="DU82" i="4"/>
  <c r="DH82" i="4"/>
  <c r="DI82" i="4" s="1"/>
  <c r="DC82" i="4"/>
  <c r="CJ82" i="4"/>
  <c r="CK82" i="4" s="1"/>
  <c r="BM82" i="4"/>
  <c r="AU82" i="4"/>
  <c r="W82" i="4"/>
  <c r="AH82" i="4"/>
  <c r="AI82" i="4" s="1"/>
  <c r="AC82" i="4"/>
  <c r="P82" i="4"/>
  <c r="Q82" i="4" s="1"/>
  <c r="CE82" i="4"/>
  <c r="CQ82" i="4"/>
  <c r="BY82" i="4"/>
  <c r="DO114" i="4"/>
  <c r="BR114" i="4"/>
  <c r="BS114" i="4" s="1"/>
  <c r="BG114" i="4"/>
  <c r="BA114" i="4"/>
  <c r="AN114" i="4"/>
  <c r="AO114" i="4" s="1"/>
  <c r="DU114" i="4"/>
  <c r="DH114" i="4"/>
  <c r="DI114" i="4" s="1"/>
  <c r="DC114" i="4"/>
  <c r="CJ114" i="4"/>
  <c r="CK114" i="4" s="1"/>
  <c r="AH114" i="4"/>
  <c r="AI114" i="4" s="1"/>
  <c r="W114" i="4"/>
  <c r="AC114" i="4"/>
  <c r="CE114" i="4"/>
  <c r="BY114" i="4"/>
  <c r="BM114" i="4"/>
  <c r="CQ114" i="4"/>
  <c r="AU114" i="4"/>
  <c r="P114" i="4"/>
  <c r="Q114" i="4" s="1"/>
  <c r="DO146" i="4"/>
  <c r="W146" i="4"/>
  <c r="P146" i="4"/>
  <c r="Q146" i="4" s="1"/>
  <c r="DC146" i="4"/>
  <c r="CJ146" i="4"/>
  <c r="CK146" i="4" s="1"/>
  <c r="BM146" i="4"/>
  <c r="BA146" i="4"/>
  <c r="AN146" i="4"/>
  <c r="AO146" i="4" s="1"/>
  <c r="DU146" i="4"/>
  <c r="CE146" i="4"/>
  <c r="DH146" i="4"/>
  <c r="DI146" i="4" s="1"/>
  <c r="CQ146" i="4"/>
  <c r="BY146" i="4"/>
  <c r="BG146" i="4"/>
  <c r="AU146" i="4"/>
  <c r="AH146" i="4"/>
  <c r="AI146" i="4" s="1"/>
  <c r="AC146" i="4"/>
  <c r="BR146" i="4"/>
  <c r="BS146" i="4" s="1"/>
  <c r="BM178" i="4"/>
  <c r="BA178" i="4"/>
  <c r="AN178" i="4"/>
  <c r="AO178" i="4" s="1"/>
  <c r="AH178" i="4"/>
  <c r="AI178" i="4" s="1"/>
  <c r="W178" i="4"/>
  <c r="AC178" i="4"/>
  <c r="DO178" i="4"/>
  <c r="DC178" i="4"/>
  <c r="CJ178" i="4"/>
  <c r="CK178" i="4" s="1"/>
  <c r="BY178" i="4"/>
  <c r="AU178" i="4"/>
  <c r="P178" i="4"/>
  <c r="Q178" i="4" s="1"/>
  <c r="DH178" i="4"/>
  <c r="DI178" i="4" s="1"/>
  <c r="BR178" i="4"/>
  <c r="BS178" i="4" s="1"/>
  <c r="DU178" i="4"/>
  <c r="CE178" i="4"/>
  <c r="CQ178" i="4"/>
  <c r="BG178" i="4"/>
  <c r="BM210" i="4"/>
  <c r="BA210" i="4"/>
  <c r="AN210" i="4"/>
  <c r="AO210" i="4" s="1"/>
  <c r="AH210" i="4"/>
  <c r="AI210" i="4" s="1"/>
  <c r="W210" i="4"/>
  <c r="AC210" i="4"/>
  <c r="DO210" i="4"/>
  <c r="DC210" i="4"/>
  <c r="BY210" i="4"/>
  <c r="BG210" i="4"/>
  <c r="AU210" i="4"/>
  <c r="P210" i="4"/>
  <c r="Q210" i="4" s="1"/>
  <c r="CE210" i="4"/>
  <c r="DH210" i="4"/>
  <c r="DI210" i="4" s="1"/>
  <c r="DU210" i="4"/>
  <c r="CQ210" i="4"/>
  <c r="CJ210" i="4"/>
  <c r="CK210" i="4" s="1"/>
  <c r="BR210" i="4"/>
  <c r="BS210" i="4" s="1"/>
  <c r="W217" i="4"/>
  <c r="AC217" i="4"/>
  <c r="DO217" i="4"/>
  <c r="CE217" i="4"/>
  <c r="CQ217" i="4"/>
  <c r="DC217" i="4"/>
  <c r="CJ217" i="4"/>
  <c r="CK217" i="4" s="1"/>
  <c r="BY217" i="4"/>
  <c r="BG217" i="4"/>
  <c r="BM217" i="4"/>
  <c r="AU217" i="4"/>
  <c r="BA217" i="4"/>
  <c r="AN217" i="4"/>
  <c r="AO217" i="4" s="1"/>
  <c r="DH217" i="4"/>
  <c r="DI217" i="4" s="1"/>
  <c r="BR217" i="4"/>
  <c r="BS217" i="4" s="1"/>
  <c r="AH217" i="4"/>
  <c r="AI217" i="4" s="1"/>
  <c r="EY217" i="4"/>
  <c r="DU217" i="4"/>
  <c r="P217" i="4"/>
  <c r="Q217" i="4" s="1"/>
  <c r="CE241" i="4"/>
  <c r="BY241" i="4"/>
  <c r="AC241" i="4"/>
  <c r="ES241" i="4"/>
  <c r="DO241" i="4"/>
  <c r="EM241" i="4"/>
  <c r="FE241" i="4"/>
  <c r="EG241" i="4"/>
  <c r="EA241" i="4"/>
  <c r="AU241" i="4"/>
  <c r="AN241" i="4"/>
  <c r="AO241" i="4" s="1"/>
  <c r="AH241" i="4"/>
  <c r="AI241" i="4" s="1"/>
  <c r="EY241" i="4"/>
  <c r="DU241" i="4"/>
  <c r="DH241" i="4"/>
  <c r="DI241" i="4" s="1"/>
  <c r="CQ241" i="4"/>
  <c r="BR241" i="4"/>
  <c r="BS241" i="4" s="1"/>
  <c r="BG241" i="4"/>
  <c r="DC241" i="4"/>
  <c r="CJ241" i="4"/>
  <c r="CK241" i="4" s="1"/>
  <c r="BM241" i="4"/>
  <c r="BA241" i="4"/>
  <c r="W241" i="4"/>
  <c r="P241" i="4"/>
  <c r="Q241" i="4" s="1"/>
  <c r="DO43" i="4"/>
  <c r="FE43" i="4"/>
  <c r="AU43" i="4"/>
  <c r="BA43" i="4"/>
  <c r="AN43" i="4"/>
  <c r="AO43" i="4" s="1"/>
  <c r="AC43" i="4"/>
  <c r="DU43" i="4"/>
  <c r="CE43" i="4"/>
  <c r="DH43" i="4"/>
  <c r="DI43" i="4" s="1"/>
  <c r="CQ43" i="4"/>
  <c r="CJ43" i="4"/>
  <c r="CK43" i="4" s="1"/>
  <c r="BY43" i="4"/>
  <c r="BR43" i="4"/>
  <c r="BS43" i="4" s="1"/>
  <c r="EY43" i="4"/>
  <c r="EG43" i="4"/>
  <c r="EA43" i="4"/>
  <c r="DC43" i="4"/>
  <c r="AH43" i="4"/>
  <c r="AI43" i="4" s="1"/>
  <c r="W43" i="4"/>
  <c r="P43" i="4"/>
  <c r="Q43" i="4" s="1"/>
  <c r="EM43" i="4"/>
  <c r="BG43" i="4"/>
  <c r="BM43" i="4"/>
  <c r="DO107" i="4"/>
  <c r="FE107" i="4"/>
  <c r="AC107" i="4"/>
  <c r="CJ107" i="4"/>
  <c r="CK107" i="4" s="1"/>
  <c r="BY107" i="4"/>
  <c r="BR107" i="4"/>
  <c r="BS107" i="4" s="1"/>
  <c r="AU107" i="4"/>
  <c r="AN107" i="4"/>
  <c r="AO107" i="4" s="1"/>
  <c r="AH107" i="4"/>
  <c r="AI107" i="4" s="1"/>
  <c r="EM107" i="4"/>
  <c r="DU107" i="4"/>
  <c r="CE107" i="4"/>
  <c r="DH107" i="4"/>
  <c r="DI107" i="4" s="1"/>
  <c r="CQ107" i="4"/>
  <c r="DC107" i="4"/>
  <c r="BG107" i="4"/>
  <c r="BM107" i="4"/>
  <c r="BA107" i="4"/>
  <c r="W107" i="4"/>
  <c r="P107" i="4"/>
  <c r="Q107" i="4" s="1"/>
  <c r="EY107" i="4"/>
  <c r="EG107" i="4"/>
  <c r="EA107" i="4"/>
  <c r="DO139" i="4"/>
  <c r="FE139" i="4"/>
  <c r="EM139" i="4"/>
  <c r="EG139" i="4"/>
  <c r="CE139" i="4"/>
  <c r="AN139" i="4"/>
  <c r="AO139" i="4" s="1"/>
  <c r="AH139" i="4"/>
  <c r="AI139" i="4" s="1"/>
  <c r="P139" i="4"/>
  <c r="Q139" i="4" s="1"/>
  <c r="ES139" i="4"/>
  <c r="DU139" i="4"/>
  <c r="DH139" i="4"/>
  <c r="DI139" i="4" s="1"/>
  <c r="CJ139" i="4"/>
  <c r="CK139" i="4" s="1"/>
  <c r="BY139" i="4"/>
  <c r="EY139" i="4"/>
  <c r="EA139" i="4"/>
  <c r="CQ139" i="4"/>
  <c r="DC139" i="4"/>
  <c r="BR139" i="4"/>
  <c r="BS139" i="4" s="1"/>
  <c r="BG139" i="4"/>
  <c r="BM139" i="4"/>
  <c r="AU139" i="4"/>
  <c r="BA139" i="4"/>
  <c r="W139" i="4"/>
  <c r="AC139" i="4"/>
  <c r="DO171" i="4"/>
  <c r="FE171" i="4"/>
  <c r="EM171" i="4"/>
  <c r="EG171" i="4"/>
  <c r="CE171" i="4"/>
  <c r="AN171" i="4"/>
  <c r="AO171" i="4" s="1"/>
  <c r="AH171" i="4"/>
  <c r="AI171" i="4" s="1"/>
  <c r="W171" i="4"/>
  <c r="P171" i="4"/>
  <c r="Q171" i="4" s="1"/>
  <c r="BA171" i="4"/>
  <c r="EY171" i="4"/>
  <c r="DU171" i="4"/>
  <c r="DH171" i="4"/>
  <c r="DI171" i="4" s="1"/>
  <c r="CQ171" i="4"/>
  <c r="DC171" i="4"/>
  <c r="CJ171" i="4"/>
  <c r="CK171" i="4" s="1"/>
  <c r="BG171" i="4"/>
  <c r="BM171" i="4"/>
  <c r="EA171" i="4"/>
  <c r="BY171" i="4"/>
  <c r="BR171" i="4"/>
  <c r="BS171" i="4" s="1"/>
  <c r="AU171" i="4"/>
  <c r="AC171" i="4"/>
  <c r="DC203" i="4"/>
  <c r="CJ203" i="4"/>
  <c r="CK203" i="4" s="1"/>
  <c r="BG203" i="4"/>
  <c r="DO203" i="4"/>
  <c r="FE203" i="4"/>
  <c r="EY203" i="4"/>
  <c r="EA203" i="4"/>
  <c r="DU203" i="4"/>
  <c r="CE203" i="4"/>
  <c r="DH203" i="4"/>
  <c r="DI203" i="4" s="1"/>
  <c r="EM203" i="4"/>
  <c r="EG203" i="4"/>
  <c r="BR203" i="4"/>
  <c r="BS203" i="4" s="1"/>
  <c r="BM203" i="4"/>
  <c r="AU203" i="4"/>
  <c r="BA203" i="4"/>
  <c r="AN203" i="4"/>
  <c r="AO203" i="4" s="1"/>
  <c r="AH203" i="4"/>
  <c r="AI203" i="4" s="1"/>
  <c r="W203" i="4"/>
  <c r="AC203" i="4"/>
  <c r="CQ203" i="4"/>
  <c r="BY203" i="4"/>
  <c r="P203" i="4"/>
  <c r="Q203" i="4" s="1"/>
  <c r="AN196" i="4"/>
  <c r="AO196" i="4" s="1"/>
  <c r="AH196" i="4"/>
  <c r="AI196" i="4" s="1"/>
  <c r="DU196" i="4"/>
  <c r="CE196" i="4"/>
  <c r="DH196" i="4"/>
  <c r="DI196" i="4" s="1"/>
  <c r="CQ196" i="4"/>
  <c r="DO196" i="4"/>
  <c r="DC196" i="4"/>
  <c r="CJ196" i="4"/>
  <c r="CK196" i="4" s="1"/>
  <c r="BR196" i="4"/>
  <c r="BS196" i="4" s="1"/>
  <c r="BG196" i="4"/>
  <c r="BM196" i="4"/>
  <c r="AU196" i="4"/>
  <c r="EY196" i="4"/>
  <c r="EA196" i="4"/>
  <c r="BY196" i="4"/>
  <c r="W196" i="4"/>
  <c r="BA196" i="4"/>
  <c r="AC196" i="4"/>
  <c r="P196" i="4"/>
  <c r="Q196" i="4" s="1"/>
  <c r="AN157" i="4"/>
  <c r="AO157" i="4" s="1"/>
  <c r="W157" i="4"/>
  <c r="AC157" i="4"/>
  <c r="DH157" i="4"/>
  <c r="DI157" i="4" s="1"/>
  <c r="CQ157" i="4"/>
  <c r="DC157" i="4"/>
  <c r="BY157" i="4"/>
  <c r="FE157" i="4"/>
  <c r="BR157" i="4"/>
  <c r="BS157" i="4" s="1"/>
  <c r="BM157" i="4"/>
  <c r="AU157" i="4"/>
  <c r="BG157" i="4"/>
  <c r="AH157" i="4"/>
  <c r="AI157" i="4" s="1"/>
  <c r="P157" i="4"/>
  <c r="Q157" i="4" s="1"/>
  <c r="EM157" i="4"/>
  <c r="CJ157" i="4"/>
  <c r="CK157" i="4" s="1"/>
  <c r="DO157" i="4"/>
  <c r="DU157" i="4"/>
  <c r="CE157" i="4"/>
  <c r="BA157" i="4"/>
  <c r="DH182" i="4"/>
  <c r="DI182" i="4" s="1"/>
  <c r="CQ182" i="4"/>
  <c r="DU182" i="4"/>
  <c r="AN182" i="4"/>
  <c r="AO182" i="4" s="1"/>
  <c r="W182" i="4"/>
  <c r="AC182" i="4"/>
  <c r="DO182" i="4"/>
  <c r="CE182" i="4"/>
  <c r="DC182" i="4"/>
  <c r="CJ182" i="4"/>
  <c r="CK182" i="4" s="1"/>
  <c r="BR182" i="4"/>
  <c r="BS182" i="4" s="1"/>
  <c r="BM182" i="4"/>
  <c r="AU182" i="4"/>
  <c r="BY182" i="4"/>
  <c r="BG182" i="4"/>
  <c r="P182" i="4"/>
  <c r="Q182" i="4" s="1"/>
  <c r="BA182" i="4"/>
  <c r="AH182" i="4"/>
  <c r="AI182" i="4" s="1"/>
  <c r="DO47" i="4"/>
  <c r="FE47" i="4"/>
  <c r="EY47" i="4"/>
  <c r="BR47" i="4"/>
  <c r="BS47" i="4" s="1"/>
  <c r="BG47" i="4"/>
  <c r="BM47" i="4"/>
  <c r="BA47" i="4"/>
  <c r="AN47" i="4"/>
  <c r="AO47" i="4" s="1"/>
  <c r="W47" i="4"/>
  <c r="AC47" i="4"/>
  <c r="EA47" i="4"/>
  <c r="DU47" i="4"/>
  <c r="CE47" i="4"/>
  <c r="DC47" i="4"/>
  <c r="CJ47" i="4"/>
  <c r="CK47" i="4" s="1"/>
  <c r="AU47" i="4"/>
  <c r="AH47" i="4"/>
  <c r="AI47" i="4" s="1"/>
  <c r="CQ47" i="4"/>
  <c r="BY47" i="4"/>
  <c r="P47" i="4"/>
  <c r="Q47" i="4" s="1"/>
  <c r="EG47" i="4"/>
  <c r="DH47" i="4"/>
  <c r="DI47" i="4" s="1"/>
  <c r="EM47" i="4"/>
  <c r="ES47" i="4"/>
  <c r="DO79" i="4"/>
  <c r="FE79" i="4"/>
  <c r="EY79" i="4"/>
  <c r="ES79" i="4"/>
  <c r="EM79" i="4"/>
  <c r="DU79" i="4"/>
  <c r="BA79" i="4"/>
  <c r="AN79" i="4"/>
  <c r="AO79" i="4" s="1"/>
  <c r="AH79" i="4"/>
  <c r="AI79" i="4" s="1"/>
  <c r="W79" i="4"/>
  <c r="AC79" i="4"/>
  <c r="P79" i="4"/>
  <c r="Q79" i="4" s="1"/>
  <c r="EA79" i="4"/>
  <c r="CE79" i="4"/>
  <c r="DH79" i="4"/>
  <c r="DI79" i="4" s="1"/>
  <c r="CQ79" i="4"/>
  <c r="DC79" i="4"/>
  <c r="BY79" i="4"/>
  <c r="BR79" i="4"/>
  <c r="BS79" i="4" s="1"/>
  <c r="BG79" i="4"/>
  <c r="EG79" i="4"/>
  <c r="CJ79" i="4"/>
  <c r="CK79" i="4" s="1"/>
  <c r="BM79" i="4"/>
  <c r="AU79" i="4"/>
  <c r="DO111" i="4"/>
  <c r="FE111" i="4"/>
  <c r="EY111" i="4"/>
  <c r="ES111" i="4"/>
  <c r="EM111" i="4"/>
  <c r="DU111" i="4"/>
  <c r="BA111" i="4"/>
  <c r="AN111" i="4"/>
  <c r="AO111" i="4" s="1"/>
  <c r="AH111" i="4"/>
  <c r="AI111" i="4" s="1"/>
  <c r="W111" i="4"/>
  <c r="AC111" i="4"/>
  <c r="EA111" i="4"/>
  <c r="CE111" i="4"/>
  <c r="DH111" i="4"/>
  <c r="DI111" i="4" s="1"/>
  <c r="CQ111" i="4"/>
  <c r="DC111" i="4"/>
  <c r="CJ111" i="4"/>
  <c r="CK111" i="4" s="1"/>
  <c r="BY111" i="4"/>
  <c r="BR111" i="4"/>
  <c r="BS111" i="4" s="1"/>
  <c r="BG111" i="4"/>
  <c r="BM111" i="4"/>
  <c r="AU111" i="4"/>
  <c r="P111" i="4"/>
  <c r="Q111" i="4" s="1"/>
  <c r="EG111" i="4"/>
  <c r="DO143" i="4"/>
  <c r="FE143" i="4"/>
  <c r="DH143" i="4"/>
  <c r="DI143" i="4" s="1"/>
  <c r="DC143" i="4"/>
  <c r="CJ143" i="4"/>
  <c r="CK143" i="4" s="1"/>
  <c r="BR143" i="4"/>
  <c r="BS143" i="4" s="1"/>
  <c r="EG143" i="4"/>
  <c r="DU143" i="4"/>
  <c r="CE143" i="4"/>
  <c r="BY143" i="4"/>
  <c r="AU143" i="4"/>
  <c r="BA143" i="4"/>
  <c r="ES143" i="4"/>
  <c r="EM143" i="4"/>
  <c r="W143" i="4"/>
  <c r="AC143" i="4"/>
  <c r="P143" i="4"/>
  <c r="Q143" i="4" s="1"/>
  <c r="EA143" i="4"/>
  <c r="CQ143" i="4"/>
  <c r="BM143" i="4"/>
  <c r="AN143" i="4"/>
  <c r="AO143" i="4" s="1"/>
  <c r="EY143" i="4"/>
  <c r="BG143" i="4"/>
  <c r="AH143" i="4"/>
  <c r="AI143" i="4" s="1"/>
  <c r="DO175" i="4"/>
  <c r="FE175" i="4"/>
  <c r="EG175" i="4"/>
  <c r="DU175" i="4"/>
  <c r="CE175" i="4"/>
  <c r="DH175" i="4"/>
  <c r="DI175" i="4" s="1"/>
  <c r="DC175" i="4"/>
  <c r="CJ175" i="4"/>
  <c r="CK175" i="4" s="1"/>
  <c r="BR175" i="4"/>
  <c r="BS175" i="4" s="1"/>
  <c r="EY175" i="4"/>
  <c r="ES175" i="4"/>
  <c r="EM175" i="4"/>
  <c r="AC175" i="4"/>
  <c r="EA175" i="4"/>
  <c r="CQ175" i="4"/>
  <c r="BY175" i="4"/>
  <c r="AU175" i="4"/>
  <c r="AN175" i="4"/>
  <c r="AO175" i="4" s="1"/>
  <c r="AH175" i="4"/>
  <c r="AI175" i="4" s="1"/>
  <c r="BG175" i="4"/>
  <c r="BM175" i="4"/>
  <c r="W175" i="4"/>
  <c r="P175" i="4"/>
  <c r="Q175" i="4" s="1"/>
  <c r="BA175" i="4"/>
  <c r="DO207" i="4"/>
  <c r="AU207" i="4"/>
  <c r="BA207" i="4"/>
  <c r="P207" i="4"/>
  <c r="Q207" i="4" s="1"/>
  <c r="EG207" i="4"/>
  <c r="DU207" i="4"/>
  <c r="CE207" i="4"/>
  <c r="DH207" i="4"/>
  <c r="DI207" i="4" s="1"/>
  <c r="CQ207" i="4"/>
  <c r="BY207" i="4"/>
  <c r="BR207" i="4"/>
  <c r="BS207" i="4" s="1"/>
  <c r="BG207" i="4"/>
  <c r="EY207" i="4"/>
  <c r="EA207" i="4"/>
  <c r="DC207" i="4"/>
  <c r="CJ207" i="4"/>
  <c r="CK207" i="4" s="1"/>
  <c r="BM207" i="4"/>
  <c r="AN207" i="4"/>
  <c r="AO207" i="4" s="1"/>
  <c r="W207" i="4"/>
  <c r="AC207" i="4"/>
  <c r="AH207" i="4"/>
  <c r="AI207" i="4" s="1"/>
  <c r="DH214" i="4"/>
  <c r="DI214" i="4" s="1"/>
  <c r="CQ214" i="4"/>
  <c r="DU214" i="4"/>
  <c r="CE214" i="4"/>
  <c r="DC214" i="4"/>
  <c r="BR214" i="4"/>
  <c r="BS214" i="4" s="1"/>
  <c r="BG214" i="4"/>
  <c r="BM214" i="4"/>
  <c r="AU214" i="4"/>
  <c r="BA214" i="4"/>
  <c r="AN214" i="4"/>
  <c r="AO214" i="4" s="1"/>
  <c r="AH214" i="4"/>
  <c r="AI214" i="4" s="1"/>
  <c r="W214" i="4"/>
  <c r="AC214" i="4"/>
  <c r="BY214" i="4"/>
  <c r="P214" i="4"/>
  <c r="Q214" i="4" s="1"/>
  <c r="CJ214" i="4"/>
  <c r="CK214" i="4" s="1"/>
  <c r="DO214" i="4"/>
  <c r="DO40" i="4"/>
  <c r="DU40" i="4"/>
  <c r="CQ40" i="4"/>
  <c r="AC40" i="4"/>
  <c r="P40" i="4"/>
  <c r="Q40" i="4" s="1"/>
  <c r="CE40" i="4"/>
  <c r="DH40" i="4"/>
  <c r="DI40" i="4" s="1"/>
  <c r="DC40" i="4"/>
  <c r="BY40" i="4"/>
  <c r="CJ40" i="4"/>
  <c r="CK40" i="4" s="1"/>
  <c r="BR40" i="4"/>
  <c r="BS40" i="4" s="1"/>
  <c r="BG40" i="4"/>
  <c r="BM40" i="4"/>
  <c r="AU40" i="4"/>
  <c r="BA40" i="4"/>
  <c r="AN40" i="4"/>
  <c r="AO40" i="4" s="1"/>
  <c r="AH40" i="4"/>
  <c r="AI40" i="4" s="1"/>
  <c r="W40" i="4"/>
  <c r="EY40" i="4"/>
  <c r="EM40" i="4"/>
  <c r="DO72" i="4"/>
  <c r="CQ72" i="4"/>
  <c r="CJ72" i="4"/>
  <c r="CK72" i="4" s="1"/>
  <c r="BY72" i="4"/>
  <c r="BR72" i="4"/>
  <c r="BS72" i="4" s="1"/>
  <c r="BG72" i="4"/>
  <c r="EY72" i="4"/>
  <c r="CE72" i="4"/>
  <c r="DU72" i="4"/>
  <c r="DH72" i="4"/>
  <c r="DI72" i="4" s="1"/>
  <c r="AC72" i="4"/>
  <c r="P72" i="4"/>
  <c r="Q72" i="4" s="1"/>
  <c r="EM72" i="4"/>
  <c r="BM72" i="4"/>
  <c r="AU72" i="4"/>
  <c r="AN72" i="4"/>
  <c r="AO72" i="4" s="1"/>
  <c r="AH72" i="4"/>
  <c r="AI72" i="4" s="1"/>
  <c r="DC72" i="4"/>
  <c r="BA72" i="4"/>
  <c r="W72" i="4"/>
  <c r="DO104" i="4"/>
  <c r="CQ104" i="4"/>
  <c r="CJ104" i="4"/>
  <c r="CK104" i="4" s="1"/>
  <c r="BY104" i="4"/>
  <c r="BR104" i="4"/>
  <c r="BS104" i="4" s="1"/>
  <c r="BG104" i="4"/>
  <c r="EY104" i="4"/>
  <c r="CE104" i="4"/>
  <c r="DU104" i="4"/>
  <c r="DH104" i="4"/>
  <c r="DI104" i="4" s="1"/>
  <c r="DC104" i="4"/>
  <c r="AU104" i="4"/>
  <c r="BA104" i="4"/>
  <c r="AH104" i="4"/>
  <c r="AI104" i="4" s="1"/>
  <c r="W104" i="4"/>
  <c r="EM104" i="4"/>
  <c r="AN104" i="4"/>
  <c r="AO104" i="4" s="1"/>
  <c r="EG104" i="4"/>
  <c r="BM104" i="4"/>
  <c r="P104" i="4"/>
  <c r="Q104" i="4" s="1"/>
  <c r="AC104" i="4"/>
  <c r="DO136" i="4"/>
  <c r="AU136" i="4"/>
  <c r="AN136" i="4"/>
  <c r="AO136" i="4" s="1"/>
  <c r="AH136" i="4"/>
  <c r="AI136" i="4" s="1"/>
  <c r="P136" i="4"/>
  <c r="Q136" i="4" s="1"/>
  <c r="CE136" i="4"/>
  <c r="DC136" i="4"/>
  <c r="BR136" i="4"/>
  <c r="BS136" i="4" s="1"/>
  <c r="BG136" i="4"/>
  <c r="W136" i="4"/>
  <c r="EA136" i="4"/>
  <c r="DU136" i="4"/>
  <c r="CJ136" i="4"/>
  <c r="CK136" i="4" s="1"/>
  <c r="BM136" i="4"/>
  <c r="EY136" i="4"/>
  <c r="DH136" i="4"/>
  <c r="DI136" i="4" s="1"/>
  <c r="BA136" i="4"/>
  <c r="AC136" i="4"/>
  <c r="CQ136" i="4"/>
  <c r="BY136" i="4"/>
  <c r="DO168" i="4"/>
  <c r="AU168" i="4"/>
  <c r="AN168" i="4"/>
  <c r="AO168" i="4" s="1"/>
  <c r="AH168" i="4"/>
  <c r="AI168" i="4" s="1"/>
  <c r="P168" i="4"/>
  <c r="Q168" i="4" s="1"/>
  <c r="CE168" i="4"/>
  <c r="DH168" i="4"/>
  <c r="DI168" i="4" s="1"/>
  <c r="DC168" i="4"/>
  <c r="BR168" i="4"/>
  <c r="BS168" i="4" s="1"/>
  <c r="BG168" i="4"/>
  <c r="EY168" i="4"/>
  <c r="EG168" i="4"/>
  <c r="EA168" i="4"/>
  <c r="DU168" i="4"/>
  <c r="CQ168" i="4"/>
  <c r="CJ168" i="4"/>
  <c r="CK168" i="4" s="1"/>
  <c r="BY168" i="4"/>
  <c r="BM168" i="4"/>
  <c r="BA168" i="4"/>
  <c r="W168" i="4"/>
  <c r="AC168" i="4"/>
  <c r="DO200" i="4"/>
  <c r="BR200" i="4"/>
  <c r="BS200" i="4" s="1"/>
  <c r="BG200" i="4"/>
  <c r="BM200" i="4"/>
  <c r="AU200" i="4"/>
  <c r="BA200" i="4"/>
  <c r="W200" i="4"/>
  <c r="AC200" i="4"/>
  <c r="P200" i="4"/>
  <c r="Q200" i="4" s="1"/>
  <c r="EY200" i="4"/>
  <c r="EG200" i="4"/>
  <c r="EA200" i="4"/>
  <c r="DU200" i="4"/>
  <c r="CE200" i="4"/>
  <c r="DC200" i="4"/>
  <c r="CJ200" i="4"/>
  <c r="CK200" i="4" s="1"/>
  <c r="BY200" i="4"/>
  <c r="AN200" i="4"/>
  <c r="AO200" i="4" s="1"/>
  <c r="DH200" i="4"/>
  <c r="DI200" i="4" s="1"/>
  <c r="AH200" i="4"/>
  <c r="AI200" i="4" s="1"/>
  <c r="CQ200" i="4"/>
  <c r="DO33" i="4"/>
  <c r="FE33" i="4"/>
  <c r="BR33" i="4"/>
  <c r="BS33" i="4" s="1"/>
  <c r="BG33" i="4"/>
  <c r="BA33" i="4"/>
  <c r="ES33" i="4"/>
  <c r="EM33" i="4"/>
  <c r="DU33" i="4"/>
  <c r="CE33" i="4"/>
  <c r="DH33" i="4"/>
  <c r="DI33" i="4" s="1"/>
  <c r="DC33" i="4"/>
  <c r="CJ33" i="4"/>
  <c r="CK33" i="4" s="1"/>
  <c r="CQ33" i="4"/>
  <c r="BY33" i="4"/>
  <c r="AN33" i="4"/>
  <c r="AO33" i="4" s="1"/>
  <c r="AH33" i="4"/>
  <c r="AI33" i="4" s="1"/>
  <c r="W33" i="4"/>
  <c r="AC33" i="4"/>
  <c r="AU33" i="4"/>
  <c r="BM33" i="4"/>
  <c r="P33" i="4"/>
  <c r="Q33" i="4" s="1"/>
  <c r="DO65" i="4"/>
  <c r="FE65" i="4"/>
  <c r="BR65" i="4"/>
  <c r="BS65" i="4" s="1"/>
  <c r="BG65" i="4"/>
  <c r="BA65" i="4"/>
  <c r="ES65" i="4"/>
  <c r="EM65" i="4"/>
  <c r="DU65" i="4"/>
  <c r="CE65" i="4"/>
  <c r="DH65" i="4"/>
  <c r="DI65" i="4" s="1"/>
  <c r="DC65" i="4"/>
  <c r="CJ65" i="4"/>
  <c r="CK65" i="4" s="1"/>
  <c r="CQ65" i="4"/>
  <c r="BY65" i="4"/>
  <c r="BM65" i="4"/>
  <c r="AU65" i="4"/>
  <c r="AN65" i="4"/>
  <c r="AO65" i="4" s="1"/>
  <c r="AH65" i="4"/>
  <c r="AI65" i="4" s="1"/>
  <c r="W65" i="4"/>
  <c r="AC65" i="4"/>
  <c r="P65" i="4"/>
  <c r="Q65" i="4" s="1"/>
  <c r="DO97" i="4"/>
  <c r="FE97" i="4"/>
  <c r="BA97" i="4"/>
  <c r="AH97" i="4"/>
  <c r="AI97" i="4" s="1"/>
  <c r="W97" i="4"/>
  <c r="CE97" i="4"/>
  <c r="DH97" i="4"/>
  <c r="DI97" i="4" s="1"/>
  <c r="CQ97" i="4"/>
  <c r="DC97" i="4"/>
  <c r="CJ97" i="4"/>
  <c r="CK97" i="4" s="1"/>
  <c r="BG97" i="4"/>
  <c r="BM97" i="4"/>
  <c r="DU97" i="4"/>
  <c r="BR97" i="4"/>
  <c r="BS97" i="4" s="1"/>
  <c r="AU97" i="4"/>
  <c r="AN97" i="4"/>
  <c r="AO97" i="4" s="1"/>
  <c r="AC97" i="4"/>
  <c r="P97" i="4"/>
  <c r="Q97" i="4" s="1"/>
  <c r="ES97" i="4"/>
  <c r="EG97" i="4"/>
  <c r="BY97" i="4"/>
  <c r="EM97" i="4"/>
  <c r="DO129" i="4"/>
  <c r="FE129" i="4"/>
  <c r="EM129" i="4"/>
  <c r="BG129" i="4"/>
  <c r="BM129" i="4"/>
  <c r="AN129" i="4"/>
  <c r="AO129" i="4" s="1"/>
  <c r="AC129" i="4"/>
  <c r="BR129" i="4"/>
  <c r="BS129" i="4" s="1"/>
  <c r="AU129" i="4"/>
  <c r="BA129" i="4"/>
  <c r="P129" i="4"/>
  <c r="Q129" i="4" s="1"/>
  <c r="DU129" i="4"/>
  <c r="CE129" i="4"/>
  <c r="DH129" i="4"/>
  <c r="DI129" i="4" s="1"/>
  <c r="CQ129" i="4"/>
  <c r="DC129" i="4"/>
  <c r="CJ129" i="4"/>
  <c r="CK129" i="4" s="1"/>
  <c r="BY129" i="4"/>
  <c r="AH129" i="4"/>
  <c r="AI129" i="4" s="1"/>
  <c r="W129" i="4"/>
  <c r="ES129" i="4"/>
  <c r="DO161" i="4"/>
  <c r="EY161" i="4"/>
  <c r="EM161" i="4"/>
  <c r="BG161" i="4"/>
  <c r="BM161" i="4"/>
  <c r="AU161" i="4"/>
  <c r="AN161" i="4"/>
  <c r="AO161" i="4" s="1"/>
  <c r="AC161" i="4"/>
  <c r="BR161" i="4"/>
  <c r="BS161" i="4" s="1"/>
  <c r="AH161" i="4"/>
  <c r="AI161" i="4" s="1"/>
  <c r="W161" i="4"/>
  <c r="ES161" i="4"/>
  <c r="DU161" i="4"/>
  <c r="CE161" i="4"/>
  <c r="DC161" i="4"/>
  <c r="BY161" i="4"/>
  <c r="DH161" i="4"/>
  <c r="DI161" i="4" s="1"/>
  <c r="CQ161" i="4"/>
  <c r="CJ161" i="4"/>
  <c r="CK161" i="4" s="1"/>
  <c r="P161" i="4"/>
  <c r="Q161" i="4" s="1"/>
  <c r="BA161" i="4"/>
  <c r="CE193" i="4"/>
  <c r="BY193" i="4"/>
  <c r="AC193" i="4"/>
  <c r="ES193" i="4"/>
  <c r="DO193" i="4"/>
  <c r="EM193" i="4"/>
  <c r="EG193" i="4"/>
  <c r="AN193" i="4"/>
  <c r="AO193" i="4" s="1"/>
  <c r="W193" i="4"/>
  <c r="P193" i="4"/>
  <c r="Q193" i="4" s="1"/>
  <c r="DU193" i="4"/>
  <c r="DH193" i="4"/>
  <c r="DI193" i="4" s="1"/>
  <c r="CQ193" i="4"/>
  <c r="DC193" i="4"/>
  <c r="CJ193" i="4"/>
  <c r="CK193" i="4" s="1"/>
  <c r="BR193" i="4"/>
  <c r="BS193" i="4" s="1"/>
  <c r="BM193" i="4"/>
  <c r="AU193" i="4"/>
  <c r="BG193" i="4"/>
  <c r="BA193" i="4"/>
  <c r="AH193" i="4"/>
  <c r="AI193" i="4" s="1"/>
  <c r="DO232" i="4"/>
  <c r="BR232" i="4"/>
  <c r="BS232" i="4" s="1"/>
  <c r="BG232" i="4"/>
  <c r="BM232" i="4"/>
  <c r="AU232" i="4"/>
  <c r="BA232" i="4"/>
  <c r="W232" i="4"/>
  <c r="AC232" i="4"/>
  <c r="P232" i="4"/>
  <c r="Q232" i="4" s="1"/>
  <c r="DC232" i="4"/>
  <c r="BY232" i="4"/>
  <c r="DU232" i="4"/>
  <c r="CE232" i="4"/>
  <c r="DH232" i="4"/>
  <c r="DI232" i="4" s="1"/>
  <c r="EG232" i="4"/>
  <c r="EA232" i="4"/>
  <c r="CQ232" i="4"/>
  <c r="CJ232" i="4"/>
  <c r="CK232" i="4" s="1"/>
  <c r="AN232" i="4"/>
  <c r="AO232" i="4" s="1"/>
  <c r="AH232" i="4"/>
  <c r="AI232" i="4" s="1"/>
  <c r="DO115" i="4"/>
  <c r="FE115" i="4"/>
  <c r="CE115" i="4"/>
  <c r="CQ115" i="4"/>
  <c r="DC115" i="4"/>
  <c r="EY115" i="4"/>
  <c r="EM115" i="4"/>
  <c r="EA115" i="4"/>
  <c r="DU115" i="4"/>
  <c r="ES115" i="4"/>
  <c r="EG115" i="4"/>
  <c r="DH115" i="4"/>
  <c r="DI115" i="4" s="1"/>
  <c r="CJ115" i="4"/>
  <c r="CK115" i="4" s="1"/>
  <c r="BY115" i="4"/>
  <c r="BR115" i="4"/>
  <c r="BS115" i="4" s="1"/>
  <c r="BG115" i="4"/>
  <c r="BM115" i="4"/>
  <c r="AU115" i="4"/>
  <c r="AH115" i="4"/>
  <c r="AI115" i="4" s="1"/>
  <c r="W115" i="4"/>
  <c r="AC115" i="4"/>
  <c r="P115" i="4"/>
  <c r="Q115" i="4" s="1"/>
  <c r="BA115" i="4"/>
  <c r="AN115" i="4"/>
  <c r="AO115" i="4" s="1"/>
  <c r="BG147" i="4"/>
  <c r="AU147" i="4"/>
  <c r="BA147" i="4"/>
  <c r="W147" i="4"/>
  <c r="AC147" i="4"/>
  <c r="DU147" i="4"/>
  <c r="DH147" i="4"/>
  <c r="DI147" i="4" s="1"/>
  <c r="CJ147" i="4"/>
  <c r="CK147" i="4" s="1"/>
  <c r="DO147" i="4"/>
  <c r="FE147" i="4"/>
  <c r="BY147" i="4"/>
  <c r="BM147" i="4"/>
  <c r="AN147" i="4"/>
  <c r="AO147" i="4" s="1"/>
  <c r="EY147" i="4"/>
  <c r="EM147" i="4"/>
  <c r="CE147" i="4"/>
  <c r="CQ147" i="4"/>
  <c r="ES147" i="4"/>
  <c r="EG147" i="4"/>
  <c r="DC147" i="4"/>
  <c r="BR147" i="4"/>
  <c r="BS147" i="4" s="1"/>
  <c r="AH147" i="4"/>
  <c r="AI147" i="4" s="1"/>
  <c r="P147" i="4"/>
  <c r="Q147" i="4" s="1"/>
  <c r="CJ179" i="4"/>
  <c r="CK179" i="4" s="1"/>
  <c r="BR179" i="4"/>
  <c r="BS179" i="4" s="1"/>
  <c r="BG179" i="4"/>
  <c r="BM179" i="4"/>
  <c r="AN179" i="4"/>
  <c r="AO179" i="4" s="1"/>
  <c r="AH179" i="4"/>
  <c r="AI179" i="4" s="1"/>
  <c r="W179" i="4"/>
  <c r="AC179" i="4"/>
  <c r="P179" i="4"/>
  <c r="Q179" i="4" s="1"/>
  <c r="EM179" i="4"/>
  <c r="EA179" i="4"/>
  <c r="DU179" i="4"/>
  <c r="DH179" i="4"/>
  <c r="DI179" i="4" s="1"/>
  <c r="CQ179" i="4"/>
  <c r="DO179" i="4"/>
  <c r="FE179" i="4"/>
  <c r="EY179" i="4"/>
  <c r="ES179" i="4"/>
  <c r="EG179" i="4"/>
  <c r="CE179" i="4"/>
  <c r="DC179" i="4"/>
  <c r="BY179" i="4"/>
  <c r="BA179" i="4"/>
  <c r="AU179" i="4"/>
  <c r="BG218" i="4"/>
  <c r="BM218" i="4"/>
  <c r="W218" i="4"/>
  <c r="DO218" i="4"/>
  <c r="DU218" i="4"/>
  <c r="CE218" i="4"/>
  <c r="DC218" i="4"/>
  <c r="CJ218" i="4"/>
  <c r="CK218" i="4" s="1"/>
  <c r="BY218" i="4"/>
  <c r="DH218" i="4"/>
  <c r="DI218" i="4" s="1"/>
  <c r="CQ218" i="4"/>
  <c r="BR218" i="4"/>
  <c r="BS218" i="4" s="1"/>
  <c r="AU218" i="4"/>
  <c r="BA218" i="4"/>
  <c r="AN218" i="4"/>
  <c r="AO218" i="4" s="1"/>
  <c r="AC218" i="4"/>
  <c r="AH218" i="4"/>
  <c r="AI218" i="4" s="1"/>
  <c r="P218" i="4"/>
  <c r="Q218" i="4" s="1"/>
  <c r="DO68" i="4"/>
  <c r="ES68" i="4"/>
  <c r="CE68" i="4"/>
  <c r="DH68" i="4"/>
  <c r="DI68" i="4" s="1"/>
  <c r="AH68" i="4"/>
  <c r="AI68" i="4" s="1"/>
  <c r="W68" i="4"/>
  <c r="AC68" i="4"/>
  <c r="P68" i="4"/>
  <c r="Q68" i="4" s="1"/>
  <c r="EY68" i="4"/>
  <c r="DC68" i="4"/>
  <c r="CJ68" i="4"/>
  <c r="CK68" i="4" s="1"/>
  <c r="BY68" i="4"/>
  <c r="BR68" i="4"/>
  <c r="BS68" i="4" s="1"/>
  <c r="EM68" i="4"/>
  <c r="DU68" i="4"/>
  <c r="BG68" i="4"/>
  <c r="BM68" i="4"/>
  <c r="AU68" i="4"/>
  <c r="AN68" i="4"/>
  <c r="AO68" i="4" s="1"/>
  <c r="BA68" i="4"/>
  <c r="CQ68" i="4"/>
  <c r="FE29" i="4"/>
  <c r="DO29" i="4"/>
  <c r="DH29" i="4"/>
  <c r="DI29" i="4" s="1"/>
  <c r="CJ29" i="4"/>
  <c r="CK29" i="4" s="1"/>
  <c r="EM29" i="4"/>
  <c r="EG29" i="4"/>
  <c r="BY29" i="4"/>
  <c r="BM29" i="4"/>
  <c r="AU29" i="4"/>
  <c r="BA29" i="4"/>
  <c r="AN29" i="4"/>
  <c r="AO29" i="4" s="1"/>
  <c r="AC29" i="4"/>
  <c r="P29" i="4"/>
  <c r="Q29" i="4" s="1"/>
  <c r="AH29" i="4"/>
  <c r="AI29" i="4" s="1"/>
  <c r="ES29" i="4"/>
  <c r="DU29" i="4"/>
  <c r="CE29" i="4"/>
  <c r="CQ29" i="4"/>
  <c r="DC29" i="4"/>
  <c r="BR29" i="4"/>
  <c r="BS29" i="4" s="1"/>
  <c r="BG29" i="4"/>
  <c r="W29" i="4"/>
  <c r="AN125" i="4"/>
  <c r="AO125" i="4" s="1"/>
  <c r="W125" i="4"/>
  <c r="AC125" i="4"/>
  <c r="DO125" i="4"/>
  <c r="FE125" i="4"/>
  <c r="DH125" i="4"/>
  <c r="DI125" i="4" s="1"/>
  <c r="CQ125" i="4"/>
  <c r="BY125" i="4"/>
  <c r="BR125" i="4"/>
  <c r="BS125" i="4" s="1"/>
  <c r="BM125" i="4"/>
  <c r="AU125" i="4"/>
  <c r="CE125" i="4"/>
  <c r="DC125" i="4"/>
  <c r="CJ125" i="4"/>
  <c r="CK125" i="4" s="1"/>
  <c r="BA125" i="4"/>
  <c r="P125" i="4"/>
  <c r="Q125" i="4" s="1"/>
  <c r="ES125" i="4"/>
  <c r="DU125" i="4"/>
  <c r="BG125" i="4"/>
  <c r="AH125" i="4"/>
  <c r="AI125" i="4" s="1"/>
  <c r="DO118" i="4"/>
  <c r="AH118" i="4"/>
  <c r="AI118" i="4" s="1"/>
  <c r="AC118" i="4"/>
  <c r="P118" i="4"/>
  <c r="Q118" i="4" s="1"/>
  <c r="CQ118" i="4"/>
  <c r="DC118" i="4"/>
  <c r="CJ118" i="4"/>
  <c r="CK118" i="4" s="1"/>
  <c r="BY118" i="4"/>
  <c r="BG118" i="4"/>
  <c r="AU118" i="4"/>
  <c r="BA118" i="4"/>
  <c r="BR118" i="4"/>
  <c r="BS118" i="4" s="1"/>
  <c r="BM118" i="4"/>
  <c r="DU118" i="4"/>
  <c r="CE118" i="4"/>
  <c r="DH118" i="4"/>
  <c r="DI118" i="4" s="1"/>
  <c r="AN118" i="4"/>
  <c r="AO118" i="4" s="1"/>
  <c r="W118" i="4"/>
  <c r="ES118" i="4"/>
  <c r="DO154" i="4"/>
  <c r="DH154" i="4"/>
  <c r="DI154" i="4" s="1"/>
  <c r="CQ154" i="4"/>
  <c r="BY154" i="4"/>
  <c r="DU154" i="4"/>
  <c r="CE154" i="4"/>
  <c r="DC154" i="4"/>
  <c r="CJ154" i="4"/>
  <c r="CK154" i="4" s="1"/>
  <c r="BR154" i="4"/>
  <c r="BS154" i="4" s="1"/>
  <c r="BG154" i="4"/>
  <c r="BM154" i="4"/>
  <c r="AU154" i="4"/>
  <c r="BA154" i="4"/>
  <c r="AH154" i="4"/>
  <c r="AI154" i="4" s="1"/>
  <c r="W154" i="4"/>
  <c r="AC154" i="4"/>
  <c r="P154" i="4"/>
  <c r="Q154" i="4" s="1"/>
  <c r="AN154" i="4"/>
  <c r="AO154" i="4" s="1"/>
  <c r="CE225" i="4"/>
  <c r="BY225" i="4"/>
  <c r="AC225" i="4"/>
  <c r="ES225" i="4"/>
  <c r="DO225" i="4"/>
  <c r="EG225" i="4"/>
  <c r="DU225" i="4"/>
  <c r="CQ225" i="4"/>
  <c r="DC225" i="4"/>
  <c r="BR225" i="4"/>
  <c r="BS225" i="4" s="1"/>
  <c r="BG225" i="4"/>
  <c r="BM225" i="4"/>
  <c r="AU225" i="4"/>
  <c r="BA225" i="4"/>
  <c r="AN225" i="4"/>
  <c r="AO225" i="4" s="1"/>
  <c r="AH225" i="4"/>
  <c r="AI225" i="4" s="1"/>
  <c r="W225" i="4"/>
  <c r="P225" i="4"/>
  <c r="Q225" i="4" s="1"/>
  <c r="EY225" i="4"/>
  <c r="DH225" i="4"/>
  <c r="DI225" i="4" s="1"/>
  <c r="CJ225" i="4"/>
  <c r="CK225" i="4" s="1"/>
  <c r="DO44" i="4"/>
  <c r="BY44" i="4"/>
  <c r="BM44" i="4"/>
  <c r="EY44" i="4"/>
  <c r="EG44" i="4"/>
  <c r="DU44" i="4"/>
  <c r="DH44" i="4"/>
  <c r="DI44" i="4" s="1"/>
  <c r="CQ44" i="4"/>
  <c r="CE44" i="4"/>
  <c r="EA44" i="4"/>
  <c r="DC44" i="4"/>
  <c r="CJ44" i="4"/>
  <c r="CK44" i="4" s="1"/>
  <c r="BR44" i="4"/>
  <c r="BS44" i="4" s="1"/>
  <c r="BG44" i="4"/>
  <c r="AU44" i="4"/>
  <c r="BA44" i="4"/>
  <c r="AN44" i="4"/>
  <c r="AO44" i="4" s="1"/>
  <c r="AH44" i="4"/>
  <c r="AI44" i="4" s="1"/>
  <c r="W44" i="4"/>
  <c r="AC44" i="4"/>
  <c r="P44" i="4"/>
  <c r="Q44" i="4" s="1"/>
  <c r="DO76" i="4"/>
  <c r="BM76" i="4"/>
  <c r="BA76" i="4"/>
  <c r="AN76" i="4"/>
  <c r="AO76" i="4" s="1"/>
  <c r="AC76" i="4"/>
  <c r="P76" i="4"/>
  <c r="Q76" i="4" s="1"/>
  <c r="DU76" i="4"/>
  <c r="CE76" i="4"/>
  <c r="DH76" i="4"/>
  <c r="DI76" i="4" s="1"/>
  <c r="CQ76" i="4"/>
  <c r="BY76" i="4"/>
  <c r="BR76" i="4"/>
  <c r="BS76" i="4" s="1"/>
  <c r="EY76" i="4"/>
  <c r="ES76" i="4"/>
  <c r="EA76" i="4"/>
  <c r="DC76" i="4"/>
  <c r="CJ76" i="4"/>
  <c r="CK76" i="4" s="1"/>
  <c r="BG76" i="4"/>
  <c r="W76" i="4"/>
  <c r="AU76" i="4"/>
  <c r="AH76" i="4"/>
  <c r="AI76" i="4" s="1"/>
  <c r="DO108" i="4"/>
  <c r="BM108" i="4"/>
  <c r="BA108" i="4"/>
  <c r="AN108" i="4"/>
  <c r="AO108" i="4" s="1"/>
  <c r="AC108" i="4"/>
  <c r="P108" i="4"/>
  <c r="Q108" i="4" s="1"/>
  <c r="DU108" i="4"/>
  <c r="CE108" i="4"/>
  <c r="DH108" i="4"/>
  <c r="DI108" i="4" s="1"/>
  <c r="CQ108" i="4"/>
  <c r="BY108" i="4"/>
  <c r="BR108" i="4"/>
  <c r="BS108" i="4" s="1"/>
  <c r="EA108" i="4"/>
  <c r="CJ108" i="4"/>
  <c r="CK108" i="4" s="1"/>
  <c r="AU108" i="4"/>
  <c r="AH108" i="4"/>
  <c r="AI108" i="4" s="1"/>
  <c r="EY108" i="4"/>
  <c r="DC108" i="4"/>
  <c r="BG108" i="4"/>
  <c r="W108" i="4"/>
  <c r="DO140" i="4"/>
  <c r="BR140" i="4"/>
  <c r="BS140" i="4" s="1"/>
  <c r="AU140" i="4"/>
  <c r="AH140" i="4"/>
  <c r="AI140" i="4" s="1"/>
  <c r="AC140" i="4"/>
  <c r="P140" i="4"/>
  <c r="Q140" i="4" s="1"/>
  <c r="DH140" i="4"/>
  <c r="DI140" i="4" s="1"/>
  <c r="CQ140" i="4"/>
  <c r="DC140" i="4"/>
  <c r="CJ140" i="4"/>
  <c r="CK140" i="4" s="1"/>
  <c r="BY140" i="4"/>
  <c r="BM140" i="4"/>
  <c r="AN140" i="4"/>
  <c r="AO140" i="4" s="1"/>
  <c r="W140" i="4"/>
  <c r="EY140" i="4"/>
  <c r="EM140" i="4"/>
  <c r="DU140" i="4"/>
  <c r="BG140" i="4"/>
  <c r="CE140" i="4"/>
  <c r="BA140" i="4"/>
  <c r="DO172" i="4"/>
  <c r="BR172" i="4"/>
  <c r="BS172" i="4" s="1"/>
  <c r="BG172" i="4"/>
  <c r="AU172" i="4"/>
  <c r="AH172" i="4"/>
  <c r="AI172" i="4" s="1"/>
  <c r="AC172" i="4"/>
  <c r="P172" i="4"/>
  <c r="Q172" i="4" s="1"/>
  <c r="EY172" i="4"/>
  <c r="EG172" i="4"/>
  <c r="EA172" i="4"/>
  <c r="CE172" i="4"/>
  <c r="DH172" i="4"/>
  <c r="DI172" i="4" s="1"/>
  <c r="CQ172" i="4"/>
  <c r="DC172" i="4"/>
  <c r="CJ172" i="4"/>
  <c r="CK172" i="4" s="1"/>
  <c r="BY172" i="4"/>
  <c r="BM172" i="4"/>
  <c r="BA172" i="4"/>
  <c r="AN172" i="4"/>
  <c r="AO172" i="4" s="1"/>
  <c r="W172" i="4"/>
  <c r="EM172" i="4"/>
  <c r="DU172" i="4"/>
  <c r="DU204" i="4"/>
  <c r="DO204" i="4"/>
  <c r="DC204" i="4"/>
  <c r="AH204" i="4"/>
  <c r="AI204" i="4" s="1"/>
  <c r="AC204" i="4"/>
  <c r="P204" i="4"/>
  <c r="Q204" i="4" s="1"/>
  <c r="EY204" i="4"/>
  <c r="EM204" i="4"/>
  <c r="AN204" i="4"/>
  <c r="AO204" i="4" s="1"/>
  <c r="CE204" i="4"/>
  <c r="DH204" i="4"/>
  <c r="DI204" i="4" s="1"/>
  <c r="CQ204" i="4"/>
  <c r="CJ204" i="4"/>
  <c r="CK204" i="4" s="1"/>
  <c r="BY204" i="4"/>
  <c r="BR204" i="4"/>
  <c r="BS204" i="4" s="1"/>
  <c r="BM204" i="4"/>
  <c r="AU204" i="4"/>
  <c r="BG204" i="4"/>
  <c r="BA204" i="4"/>
  <c r="W204" i="4"/>
  <c r="CJ211" i="4"/>
  <c r="CK211" i="4" s="1"/>
  <c r="BR211" i="4"/>
  <c r="BS211" i="4" s="1"/>
  <c r="BG211" i="4"/>
  <c r="BM211" i="4"/>
  <c r="AN211" i="4"/>
  <c r="AO211" i="4" s="1"/>
  <c r="AH211" i="4"/>
  <c r="AI211" i="4" s="1"/>
  <c r="W211" i="4"/>
  <c r="AC211" i="4"/>
  <c r="P211" i="4"/>
  <c r="Q211" i="4" s="1"/>
  <c r="DO211" i="4"/>
  <c r="FE211" i="4"/>
  <c r="EY211" i="4"/>
  <c r="ES211" i="4"/>
  <c r="EM211" i="4"/>
  <c r="EG211" i="4"/>
  <c r="EA211" i="4"/>
  <c r="DU211" i="4"/>
  <c r="CE211" i="4"/>
  <c r="DC211" i="4"/>
  <c r="BY211" i="4"/>
  <c r="AU211" i="4"/>
  <c r="BA211" i="4"/>
  <c r="DH211" i="4"/>
  <c r="DI211" i="4" s="1"/>
  <c r="CQ211" i="4"/>
  <c r="BM242" i="4"/>
  <c r="BA242" i="4"/>
  <c r="AN242" i="4"/>
  <c r="AO242" i="4" s="1"/>
  <c r="AH242" i="4"/>
  <c r="AI242" i="4" s="1"/>
  <c r="W242" i="4"/>
  <c r="AC242" i="4"/>
  <c r="DO242" i="4"/>
  <c r="DU242" i="4"/>
  <c r="CE242" i="4"/>
  <c r="DH242" i="4"/>
  <c r="DI242" i="4" s="1"/>
  <c r="CQ242" i="4"/>
  <c r="DC242" i="4"/>
  <c r="CJ242" i="4"/>
  <c r="CK242" i="4" s="1"/>
  <c r="BY242" i="4"/>
  <c r="BR242" i="4"/>
  <c r="BS242" i="4" s="1"/>
  <c r="P242" i="4"/>
  <c r="Q242" i="4" s="1"/>
  <c r="EM242" i="4"/>
  <c r="BG242" i="4"/>
  <c r="AU242" i="4"/>
  <c r="EY242" i="4"/>
  <c r="DO37" i="4"/>
  <c r="FE37" i="4"/>
  <c r="W37" i="4"/>
  <c r="AC37" i="4"/>
  <c r="P37" i="4"/>
  <c r="Q37" i="4" s="1"/>
  <c r="CQ37" i="4"/>
  <c r="DC37" i="4"/>
  <c r="CJ37" i="4"/>
  <c r="CK37" i="4" s="1"/>
  <c r="BY37" i="4"/>
  <c r="BR37" i="4"/>
  <c r="BS37" i="4" s="1"/>
  <c r="BG37" i="4"/>
  <c r="AU37" i="4"/>
  <c r="BA37" i="4"/>
  <c r="ES37" i="4"/>
  <c r="EM37" i="4"/>
  <c r="DH37" i="4"/>
  <c r="DI37" i="4" s="1"/>
  <c r="BM37" i="4"/>
  <c r="AN37" i="4"/>
  <c r="AO37" i="4" s="1"/>
  <c r="CE37" i="4"/>
  <c r="AH37" i="4"/>
  <c r="AI37" i="4" s="1"/>
  <c r="DU37" i="4"/>
  <c r="DO69" i="4"/>
  <c r="FE69" i="4"/>
  <c r="ES69" i="4"/>
  <c r="EM69" i="4"/>
  <c r="BR69" i="4"/>
  <c r="BS69" i="4" s="1"/>
  <c r="BG69" i="4"/>
  <c r="BM69" i="4"/>
  <c r="AU69" i="4"/>
  <c r="BA69" i="4"/>
  <c r="W69" i="4"/>
  <c r="P69" i="4"/>
  <c r="Q69" i="4" s="1"/>
  <c r="DC69" i="4"/>
  <c r="CJ69" i="4"/>
  <c r="CK69" i="4" s="1"/>
  <c r="BY69" i="4"/>
  <c r="AH69" i="4"/>
  <c r="AI69" i="4" s="1"/>
  <c r="AC69" i="4"/>
  <c r="DU69" i="4"/>
  <c r="CE69" i="4"/>
  <c r="AN69" i="4"/>
  <c r="AO69" i="4" s="1"/>
  <c r="DH69" i="4"/>
  <c r="DI69" i="4" s="1"/>
  <c r="EG69" i="4"/>
  <c r="CQ69" i="4"/>
  <c r="DO101" i="4"/>
  <c r="FE101" i="4"/>
  <c r="ES101" i="4"/>
  <c r="EM101" i="4"/>
  <c r="BR101" i="4"/>
  <c r="BS101" i="4" s="1"/>
  <c r="BG101" i="4"/>
  <c r="BM101" i="4"/>
  <c r="AU101" i="4"/>
  <c r="BA101" i="4"/>
  <c r="W101" i="4"/>
  <c r="P101" i="4"/>
  <c r="Q101" i="4" s="1"/>
  <c r="DU101" i="4"/>
  <c r="CE101" i="4"/>
  <c r="DC101" i="4"/>
  <c r="CJ101" i="4"/>
  <c r="CK101" i="4" s="1"/>
  <c r="BY101" i="4"/>
  <c r="AN101" i="4"/>
  <c r="AO101" i="4" s="1"/>
  <c r="AH101" i="4"/>
  <c r="AI101" i="4" s="1"/>
  <c r="AC101" i="4"/>
  <c r="DH101" i="4"/>
  <c r="DI101" i="4" s="1"/>
  <c r="CQ101" i="4"/>
  <c r="DO133" i="4"/>
  <c r="CE133" i="4"/>
  <c r="DC133" i="4"/>
  <c r="CJ133" i="4"/>
  <c r="CK133" i="4" s="1"/>
  <c r="P133" i="4"/>
  <c r="Q133" i="4" s="1"/>
  <c r="EY133" i="4"/>
  <c r="EM133" i="4"/>
  <c r="AN133" i="4"/>
  <c r="AO133" i="4" s="1"/>
  <c r="AH133" i="4"/>
  <c r="AI133" i="4" s="1"/>
  <c r="W133" i="4"/>
  <c r="AC133" i="4"/>
  <c r="CQ133" i="4"/>
  <c r="BY133" i="4"/>
  <c r="BM133" i="4"/>
  <c r="AU133" i="4"/>
  <c r="BA133" i="4"/>
  <c r="EG133" i="4"/>
  <c r="DU133" i="4"/>
  <c r="DH133" i="4"/>
  <c r="DI133" i="4" s="1"/>
  <c r="BR133" i="4"/>
  <c r="BS133" i="4" s="1"/>
  <c r="BG133" i="4"/>
  <c r="DO165" i="4"/>
  <c r="CE165" i="4"/>
  <c r="DC165" i="4"/>
  <c r="CJ165" i="4"/>
  <c r="CK165" i="4" s="1"/>
  <c r="P165" i="4"/>
  <c r="Q165" i="4" s="1"/>
  <c r="EY165" i="4"/>
  <c r="ES165" i="4"/>
  <c r="EM165" i="4"/>
  <c r="BA165" i="4"/>
  <c r="AH165" i="4"/>
  <c r="AI165" i="4" s="1"/>
  <c r="W165" i="4"/>
  <c r="EG165" i="4"/>
  <c r="DU165" i="4"/>
  <c r="DH165" i="4"/>
  <c r="DI165" i="4" s="1"/>
  <c r="CQ165" i="4"/>
  <c r="BG165" i="4"/>
  <c r="BM165" i="4"/>
  <c r="BR165" i="4"/>
  <c r="BS165" i="4" s="1"/>
  <c r="AU165" i="4"/>
  <c r="AN165" i="4"/>
  <c r="AO165" i="4" s="1"/>
  <c r="AC165" i="4"/>
  <c r="BY165" i="4"/>
  <c r="BR197" i="4"/>
  <c r="BS197" i="4" s="1"/>
  <c r="AN197" i="4"/>
  <c r="AO197" i="4" s="1"/>
  <c r="EY197" i="4"/>
  <c r="ES197" i="4"/>
  <c r="DO197" i="4"/>
  <c r="DU197" i="4"/>
  <c r="DH197" i="4"/>
  <c r="DI197" i="4" s="1"/>
  <c r="CQ197" i="4"/>
  <c r="DC197" i="4"/>
  <c r="CJ197" i="4"/>
  <c r="CK197" i="4" s="1"/>
  <c r="BY197" i="4"/>
  <c r="BM197" i="4"/>
  <c r="BA197" i="4"/>
  <c r="AH197" i="4"/>
  <c r="AI197" i="4" s="1"/>
  <c r="P197" i="4"/>
  <c r="Q197" i="4" s="1"/>
  <c r="CE197" i="4"/>
  <c r="BG197" i="4"/>
  <c r="AU197" i="4"/>
  <c r="W197" i="4"/>
  <c r="AC197" i="4"/>
  <c r="DO36" i="4"/>
  <c r="ES36" i="4"/>
  <c r="BR36" i="4"/>
  <c r="BS36" i="4" s="1"/>
  <c r="BG36" i="4"/>
  <c r="BM36" i="4"/>
  <c r="AU36" i="4"/>
  <c r="BA36" i="4"/>
  <c r="AH36" i="4"/>
  <c r="AI36" i="4" s="1"/>
  <c r="W36" i="4"/>
  <c r="P36" i="4"/>
  <c r="Q36" i="4" s="1"/>
  <c r="CE36" i="4"/>
  <c r="DH36" i="4"/>
  <c r="DI36" i="4" s="1"/>
  <c r="CQ36" i="4"/>
  <c r="CJ36" i="4"/>
  <c r="CK36" i="4" s="1"/>
  <c r="DC36" i="4"/>
  <c r="BY36" i="4"/>
  <c r="AN36" i="4"/>
  <c r="AO36" i="4" s="1"/>
  <c r="AC36" i="4"/>
  <c r="EM36" i="4"/>
  <c r="DU36" i="4"/>
  <c r="EY36" i="4"/>
  <c r="EG36" i="4"/>
  <c r="AH86" i="4"/>
  <c r="AI86" i="4" s="1"/>
  <c r="AC86" i="4"/>
  <c r="P86" i="4"/>
  <c r="Q86" i="4" s="1"/>
  <c r="DO86" i="4"/>
  <c r="CQ86" i="4"/>
  <c r="DC86" i="4"/>
  <c r="CJ86" i="4"/>
  <c r="CK86" i="4" s="1"/>
  <c r="BY86" i="4"/>
  <c r="BG86" i="4"/>
  <c r="AU86" i="4"/>
  <c r="BA86" i="4"/>
  <c r="DU86" i="4"/>
  <c r="CE86" i="4"/>
  <c r="DH86" i="4"/>
  <c r="DI86" i="4" s="1"/>
  <c r="BR86" i="4"/>
  <c r="BS86" i="4" s="1"/>
  <c r="BM86" i="4"/>
  <c r="W86" i="4"/>
  <c r="AN86" i="4"/>
  <c r="AO86" i="4" s="1"/>
  <c r="EY221" i="4"/>
  <c r="DO221" i="4"/>
  <c r="BR221" i="4"/>
  <c r="BS221" i="4" s="1"/>
  <c r="BM221" i="4"/>
  <c r="AU221" i="4"/>
  <c r="BA221" i="4"/>
  <c r="AN221" i="4"/>
  <c r="AO221" i="4" s="1"/>
  <c r="AH221" i="4"/>
  <c r="AI221" i="4" s="1"/>
  <c r="P221" i="4"/>
  <c r="Q221" i="4" s="1"/>
  <c r="DC221" i="4"/>
  <c r="BY221" i="4"/>
  <c r="W221" i="4"/>
  <c r="AC221" i="4"/>
  <c r="ES221" i="4"/>
  <c r="DU221" i="4"/>
  <c r="CE221" i="4"/>
  <c r="DH221" i="4"/>
  <c r="DI221" i="4" s="1"/>
  <c r="CJ221" i="4"/>
  <c r="CK221" i="4" s="1"/>
  <c r="EG221" i="4"/>
  <c r="CQ221" i="4"/>
  <c r="EM221" i="4"/>
  <c r="BG221" i="4"/>
  <c r="DO26" i="4"/>
  <c r="P26" i="4"/>
  <c r="Q26" i="4" s="1"/>
  <c r="CJ26" i="4"/>
  <c r="CK26" i="4" s="1"/>
  <c r="BY26" i="4"/>
  <c r="BR26" i="4"/>
  <c r="BS26" i="4" s="1"/>
  <c r="BM26" i="4"/>
  <c r="AU26" i="4"/>
  <c r="AN26" i="4"/>
  <c r="AO26" i="4" s="1"/>
  <c r="AH26" i="4"/>
  <c r="AI26" i="4" s="1"/>
  <c r="CE26" i="4"/>
  <c r="DH26" i="4"/>
  <c r="DI26" i="4" s="1"/>
  <c r="AC26" i="4"/>
  <c r="CQ26" i="4"/>
  <c r="BG26" i="4"/>
  <c r="DC26" i="4"/>
  <c r="BA26" i="4"/>
  <c r="W26" i="4"/>
  <c r="DU26" i="4"/>
  <c r="BR229" i="4"/>
  <c r="BS229" i="4" s="1"/>
  <c r="AN229" i="4"/>
  <c r="AO229" i="4" s="1"/>
  <c r="EY229" i="4"/>
  <c r="ES229" i="4"/>
  <c r="DO229" i="4"/>
  <c r="EM229" i="4"/>
  <c r="DU229" i="4"/>
  <c r="DH229" i="4"/>
  <c r="DI229" i="4" s="1"/>
  <c r="CQ229" i="4"/>
  <c r="DC229" i="4"/>
  <c r="CJ229" i="4"/>
  <c r="CK229" i="4" s="1"/>
  <c r="BY229" i="4"/>
  <c r="CE229" i="4"/>
  <c r="BG229" i="4"/>
  <c r="BM229" i="4"/>
  <c r="AU229" i="4"/>
  <c r="BA229" i="4"/>
  <c r="AH229" i="4"/>
  <c r="AI229" i="4" s="1"/>
  <c r="AC229" i="4"/>
  <c r="W229" i="4"/>
  <c r="P229" i="4"/>
  <c r="Q229" i="4" s="1"/>
  <c r="DO23" i="4"/>
  <c r="FE23" i="4"/>
  <c r="DC23" i="4"/>
  <c r="BY23" i="4"/>
  <c r="BR23" i="4"/>
  <c r="BS23" i="4" s="1"/>
  <c r="EY23" i="4"/>
  <c r="ES23" i="4"/>
  <c r="EG23" i="4"/>
  <c r="EA23" i="4"/>
  <c r="CE23" i="4"/>
  <c r="CQ23" i="4"/>
  <c r="CJ23" i="4"/>
  <c r="CK23" i="4" s="1"/>
  <c r="BM23" i="4"/>
  <c r="AU23" i="4"/>
  <c r="BA23" i="4"/>
  <c r="AN23" i="4"/>
  <c r="AO23" i="4" s="1"/>
  <c r="AC23" i="4"/>
  <c r="P23" i="4"/>
  <c r="Q23" i="4" s="1"/>
  <c r="EM23" i="4"/>
  <c r="DU23" i="4"/>
  <c r="DH23" i="4"/>
  <c r="DI23" i="4" s="1"/>
  <c r="W23" i="4"/>
  <c r="BG23" i="4"/>
  <c r="AH23" i="4"/>
  <c r="AI23" i="4" s="1"/>
  <c r="DO55" i="4"/>
  <c r="FE55" i="4"/>
  <c r="DC55" i="4"/>
  <c r="CJ55" i="4"/>
  <c r="CK55" i="4" s="1"/>
  <c r="BY55" i="4"/>
  <c r="BR55" i="4"/>
  <c r="BS55" i="4" s="1"/>
  <c r="EY55" i="4"/>
  <c r="ES55" i="4"/>
  <c r="EG55" i="4"/>
  <c r="EA55" i="4"/>
  <c r="CE55" i="4"/>
  <c r="AU55" i="4"/>
  <c r="BA55" i="4"/>
  <c r="AN55" i="4"/>
  <c r="AO55" i="4" s="1"/>
  <c r="W55" i="4"/>
  <c r="AH55" i="4"/>
  <c r="AI55" i="4" s="1"/>
  <c r="AC55" i="4"/>
  <c r="P55" i="4"/>
  <c r="Q55" i="4" s="1"/>
  <c r="DH55" i="4"/>
  <c r="DI55" i="4" s="1"/>
  <c r="CQ55" i="4"/>
  <c r="BG55" i="4"/>
  <c r="EM55" i="4"/>
  <c r="DU55" i="4"/>
  <c r="BM55" i="4"/>
  <c r="DO87" i="4"/>
  <c r="FE87" i="4"/>
  <c r="BR87" i="4"/>
  <c r="BS87" i="4" s="1"/>
  <c r="BM87" i="4"/>
  <c r="AU87" i="4"/>
  <c r="AH87" i="4"/>
  <c r="AI87" i="4" s="1"/>
  <c r="W87" i="4"/>
  <c r="EG87" i="4"/>
  <c r="EA87" i="4"/>
  <c r="DU87" i="4"/>
  <c r="CE87" i="4"/>
  <c r="DC87" i="4"/>
  <c r="BY87" i="4"/>
  <c r="BA87" i="4"/>
  <c r="AN87" i="4"/>
  <c r="AO87" i="4" s="1"/>
  <c r="AC87" i="4"/>
  <c r="EY87" i="4"/>
  <c r="ES87" i="4"/>
  <c r="EM87" i="4"/>
  <c r="CQ87" i="4"/>
  <c r="CJ87" i="4"/>
  <c r="CK87" i="4" s="1"/>
  <c r="P87" i="4"/>
  <c r="Q87" i="4" s="1"/>
  <c r="DH87" i="4"/>
  <c r="DI87" i="4" s="1"/>
  <c r="BG87" i="4"/>
  <c r="DO119" i="4"/>
  <c r="FE119" i="4"/>
  <c r="EY119" i="4"/>
  <c r="BY119" i="4"/>
  <c r="BR119" i="4"/>
  <c r="BS119" i="4" s="1"/>
  <c r="BM119" i="4"/>
  <c r="AU119" i="4"/>
  <c r="AH119" i="4"/>
  <c r="AI119" i="4" s="1"/>
  <c r="W119" i="4"/>
  <c r="ES119" i="4"/>
  <c r="EM119" i="4"/>
  <c r="EG119" i="4"/>
  <c r="EA119" i="4"/>
  <c r="DU119" i="4"/>
  <c r="DH119" i="4"/>
  <c r="DI119" i="4" s="1"/>
  <c r="DC119" i="4"/>
  <c r="CJ119" i="4"/>
  <c r="CK119" i="4" s="1"/>
  <c r="CE119" i="4"/>
  <c r="CQ119" i="4"/>
  <c r="AN119" i="4"/>
  <c r="AO119" i="4" s="1"/>
  <c r="AC119" i="4"/>
  <c r="P119" i="4"/>
  <c r="Q119" i="4" s="1"/>
  <c r="BG119" i="4"/>
  <c r="BA119" i="4"/>
  <c r="DO151" i="4"/>
  <c r="FE151" i="4"/>
  <c r="P151" i="4"/>
  <c r="Q151" i="4" s="1"/>
  <c r="EY151" i="4"/>
  <c r="BY151" i="4"/>
  <c r="BG151" i="4"/>
  <c r="BA151" i="4"/>
  <c r="AH151" i="4"/>
  <c r="AI151" i="4" s="1"/>
  <c r="W151" i="4"/>
  <c r="CJ151" i="4"/>
  <c r="CK151" i="4" s="1"/>
  <c r="BM151" i="4"/>
  <c r="AU151" i="4"/>
  <c r="ES151" i="4"/>
  <c r="EM151" i="4"/>
  <c r="EG151" i="4"/>
  <c r="DH151" i="4"/>
  <c r="DI151" i="4" s="1"/>
  <c r="CQ151" i="4"/>
  <c r="EA151" i="4"/>
  <c r="DU151" i="4"/>
  <c r="DC151" i="4"/>
  <c r="BR151" i="4"/>
  <c r="BS151" i="4" s="1"/>
  <c r="AC151" i="4"/>
  <c r="CE151" i="4"/>
  <c r="AN151" i="4"/>
  <c r="AO151" i="4" s="1"/>
  <c r="EM183" i="4"/>
  <c r="EG183" i="4"/>
  <c r="DH183" i="4"/>
  <c r="DI183" i="4" s="1"/>
  <c r="DO183" i="4"/>
  <c r="FE183" i="4"/>
  <c r="BA183" i="4"/>
  <c r="AH183" i="4"/>
  <c r="AI183" i="4" s="1"/>
  <c r="W183" i="4"/>
  <c r="AC183" i="4"/>
  <c r="P183" i="4"/>
  <c r="Q183" i="4" s="1"/>
  <c r="EY183" i="4"/>
  <c r="DU183" i="4"/>
  <c r="ES183" i="4"/>
  <c r="EA183" i="4"/>
  <c r="CE183" i="4"/>
  <c r="CQ183" i="4"/>
  <c r="DC183" i="4"/>
  <c r="CJ183" i="4"/>
  <c r="CK183" i="4" s="1"/>
  <c r="BY183" i="4"/>
  <c r="BR183" i="4"/>
  <c r="BS183" i="4" s="1"/>
  <c r="BG183" i="4"/>
  <c r="AU183" i="4"/>
  <c r="AN183" i="4"/>
  <c r="AO183" i="4" s="1"/>
  <c r="BM183" i="4"/>
  <c r="P222" i="4"/>
  <c r="Q222" i="4" s="1"/>
  <c r="DO222" i="4"/>
  <c r="CQ222" i="4"/>
  <c r="CJ222" i="4"/>
  <c r="CK222" i="4" s="1"/>
  <c r="BY222" i="4"/>
  <c r="BR222" i="4"/>
  <c r="BS222" i="4" s="1"/>
  <c r="AU222" i="4"/>
  <c r="BA222" i="4"/>
  <c r="AN222" i="4"/>
  <c r="AO222" i="4" s="1"/>
  <c r="AH222" i="4"/>
  <c r="AI222" i="4" s="1"/>
  <c r="W222" i="4"/>
  <c r="DU222" i="4"/>
  <c r="CE222" i="4"/>
  <c r="BG222" i="4"/>
  <c r="BM222" i="4"/>
  <c r="AC222" i="4"/>
  <c r="DH222" i="4"/>
  <c r="DI222" i="4" s="1"/>
  <c r="DC222" i="4"/>
  <c r="DO164" i="4"/>
  <c r="FE164" i="4"/>
  <c r="DC164" i="4"/>
  <c r="BY164" i="4"/>
  <c r="BG164" i="4"/>
  <c r="BM164" i="4"/>
  <c r="EY164" i="4"/>
  <c r="EM164" i="4"/>
  <c r="DU164" i="4"/>
  <c r="CE164" i="4"/>
  <c r="DH164" i="4"/>
  <c r="DI164" i="4" s="1"/>
  <c r="CQ164" i="4"/>
  <c r="CJ164" i="4"/>
  <c r="CK164" i="4" s="1"/>
  <c r="BR164" i="4"/>
  <c r="BS164" i="4" s="1"/>
  <c r="AU164" i="4"/>
  <c r="BA164" i="4"/>
  <c r="AN164" i="4"/>
  <c r="AO164" i="4" s="1"/>
  <c r="AH164" i="4"/>
  <c r="AI164" i="4" s="1"/>
  <c r="W164" i="4"/>
  <c r="AC164" i="4"/>
  <c r="P164" i="4"/>
  <c r="Q164" i="4" s="1"/>
  <c r="DO61" i="4"/>
  <c r="FE61" i="4"/>
  <c r="CE61" i="4"/>
  <c r="DH61" i="4"/>
  <c r="DI61" i="4" s="1"/>
  <c r="CJ61" i="4"/>
  <c r="CK61" i="4" s="1"/>
  <c r="EM61" i="4"/>
  <c r="BR61" i="4"/>
  <c r="BS61" i="4" s="1"/>
  <c r="BM61" i="4"/>
  <c r="BG61" i="4"/>
  <c r="AU61" i="4"/>
  <c r="BA61" i="4"/>
  <c r="AN61" i="4"/>
  <c r="AO61" i="4" s="1"/>
  <c r="AH61" i="4"/>
  <c r="AI61" i="4" s="1"/>
  <c r="W61" i="4"/>
  <c r="AC61" i="4"/>
  <c r="P61" i="4"/>
  <c r="Q61" i="4" s="1"/>
  <c r="ES61" i="4"/>
  <c r="EA61" i="4"/>
  <c r="CQ61" i="4"/>
  <c r="DC61" i="4"/>
  <c r="DU61" i="4"/>
  <c r="BY61" i="4"/>
  <c r="DO22" i="4"/>
  <c r="BG22" i="4"/>
  <c r="AU22" i="4"/>
  <c r="AH22" i="4"/>
  <c r="AI22" i="4" s="1"/>
  <c r="DU22" i="4"/>
  <c r="CE22" i="4"/>
  <c r="CQ22" i="4"/>
  <c r="DC22" i="4"/>
  <c r="BY22" i="4"/>
  <c r="DH22" i="4"/>
  <c r="DI22" i="4" s="1"/>
  <c r="CJ22" i="4"/>
  <c r="CK22" i="4" s="1"/>
  <c r="W22" i="4"/>
  <c r="BM22" i="4"/>
  <c r="BR22" i="4"/>
  <c r="BS22" i="4" s="1"/>
  <c r="BA22" i="4"/>
  <c r="AN22" i="4"/>
  <c r="AO22" i="4" s="1"/>
  <c r="AC22" i="4"/>
  <c r="P22" i="4"/>
  <c r="Q22" i="4" s="1"/>
  <c r="DO54" i="4"/>
  <c r="BG54" i="4"/>
  <c r="BM54" i="4"/>
  <c r="AU54" i="4"/>
  <c r="AH54" i="4"/>
  <c r="AI54" i="4" s="1"/>
  <c r="DU54" i="4"/>
  <c r="CE54" i="4"/>
  <c r="CQ54" i="4"/>
  <c r="DC54" i="4"/>
  <c r="BY54" i="4"/>
  <c r="DH54" i="4"/>
  <c r="DI54" i="4" s="1"/>
  <c r="CJ54" i="4"/>
  <c r="CK54" i="4" s="1"/>
  <c r="BR54" i="4"/>
  <c r="BS54" i="4" s="1"/>
  <c r="BA54" i="4"/>
  <c r="AN54" i="4"/>
  <c r="AO54" i="4" s="1"/>
  <c r="W54" i="4"/>
  <c r="AC54" i="4"/>
  <c r="P54" i="4"/>
  <c r="Q54" i="4" s="1"/>
  <c r="DC235" i="4"/>
  <c r="CJ235" i="4"/>
  <c r="CK235" i="4" s="1"/>
  <c r="BG235" i="4"/>
  <c r="DO235" i="4"/>
  <c r="EY235" i="4"/>
  <c r="ES235" i="4"/>
  <c r="EA235" i="4"/>
  <c r="DU235" i="4"/>
  <c r="CE235" i="4"/>
  <c r="DH235" i="4"/>
  <c r="DI235" i="4" s="1"/>
  <c r="EM235" i="4"/>
  <c r="CQ235" i="4"/>
  <c r="BY235" i="4"/>
  <c r="BR235" i="4"/>
  <c r="BS235" i="4" s="1"/>
  <c r="BM235" i="4"/>
  <c r="AU235" i="4"/>
  <c r="BA235" i="4"/>
  <c r="AN235" i="4"/>
  <c r="AO235" i="4" s="1"/>
  <c r="AC235" i="4"/>
  <c r="P235" i="4"/>
  <c r="Q235" i="4" s="1"/>
  <c r="AH235" i="4"/>
  <c r="AI235" i="4" s="1"/>
  <c r="W235" i="4"/>
  <c r="DO90" i="4"/>
  <c r="BM90" i="4"/>
  <c r="AU90" i="4"/>
  <c r="BA90" i="4"/>
  <c r="AN90" i="4"/>
  <c r="AO90" i="4" s="1"/>
  <c r="AH90" i="4"/>
  <c r="AI90" i="4" s="1"/>
  <c r="P90" i="4"/>
  <c r="Q90" i="4" s="1"/>
  <c r="ES90" i="4"/>
  <c r="DU90" i="4"/>
  <c r="CE90" i="4"/>
  <c r="DH90" i="4"/>
  <c r="DI90" i="4" s="1"/>
  <c r="CQ90" i="4"/>
  <c r="CJ90" i="4"/>
  <c r="CK90" i="4" s="1"/>
  <c r="BR90" i="4"/>
  <c r="BS90" i="4" s="1"/>
  <c r="BG90" i="4"/>
  <c r="W90" i="4"/>
  <c r="AC90" i="4"/>
  <c r="DC90" i="4"/>
  <c r="BY90" i="4"/>
  <c r="DO62" i="4"/>
  <c r="DU62" i="4"/>
  <c r="BA62" i="4"/>
  <c r="AN62" i="4"/>
  <c r="AO62" i="4" s="1"/>
  <c r="AH62" i="4"/>
  <c r="AI62" i="4" s="1"/>
  <c r="W62" i="4"/>
  <c r="AC62" i="4"/>
  <c r="CE62" i="4"/>
  <c r="DH62" i="4"/>
  <c r="DI62" i="4" s="1"/>
  <c r="CQ62" i="4"/>
  <c r="DC62" i="4"/>
  <c r="BR62" i="4"/>
  <c r="BS62" i="4" s="1"/>
  <c r="BG62" i="4"/>
  <c r="BM62" i="4"/>
  <c r="P62" i="4"/>
  <c r="Q62" i="4" s="1"/>
  <c r="CJ62" i="4"/>
  <c r="CK62" i="4" s="1"/>
  <c r="BY62" i="4"/>
  <c r="AU62" i="4"/>
  <c r="P190" i="4"/>
  <c r="Q190" i="4" s="1"/>
  <c r="CQ190" i="4"/>
  <c r="CJ190" i="4"/>
  <c r="CK190" i="4" s="1"/>
  <c r="BY190" i="4"/>
  <c r="BR190" i="4"/>
  <c r="BS190" i="4" s="1"/>
  <c r="AU190" i="4"/>
  <c r="BA190" i="4"/>
  <c r="AN190" i="4"/>
  <c r="AO190" i="4" s="1"/>
  <c r="AH190" i="4"/>
  <c r="AI190" i="4" s="1"/>
  <c r="W190" i="4"/>
  <c r="DU190" i="4"/>
  <c r="DH190" i="4"/>
  <c r="DI190" i="4" s="1"/>
  <c r="DC190" i="4"/>
  <c r="BG190" i="4"/>
  <c r="DO190" i="4"/>
  <c r="BM190" i="4"/>
  <c r="AC190" i="4"/>
  <c r="EG190" i="4"/>
  <c r="CE190" i="4"/>
  <c r="DO16" i="4"/>
  <c r="FE16" i="4"/>
  <c r="AN16" i="4"/>
  <c r="AO16" i="4" s="1"/>
  <c r="W16" i="4"/>
  <c r="CE16" i="4"/>
  <c r="DH16" i="4"/>
  <c r="DI16" i="4" s="1"/>
  <c r="CQ16" i="4"/>
  <c r="DC16" i="4"/>
  <c r="BG16" i="4"/>
  <c r="BM16" i="4"/>
  <c r="EM16" i="4"/>
  <c r="EG16" i="4"/>
  <c r="BR16" i="4"/>
  <c r="BS16" i="4" s="1"/>
  <c r="EA16" i="4"/>
  <c r="DU16" i="4"/>
  <c r="CJ16" i="4"/>
  <c r="CK16" i="4" s="1"/>
  <c r="BY16" i="4"/>
  <c r="EY16" i="4"/>
  <c r="AU16" i="4"/>
  <c r="BA16" i="4"/>
  <c r="AH16" i="4"/>
  <c r="AI16" i="4" s="1"/>
  <c r="AC16" i="4"/>
  <c r="P16" i="4"/>
  <c r="Q16" i="4" s="1"/>
  <c r="DO48" i="4"/>
  <c r="AN48" i="4"/>
  <c r="AO48" i="4" s="1"/>
  <c r="AH48" i="4"/>
  <c r="AI48" i="4" s="1"/>
  <c r="W48" i="4"/>
  <c r="CE48" i="4"/>
  <c r="DH48" i="4"/>
  <c r="DI48" i="4" s="1"/>
  <c r="CQ48" i="4"/>
  <c r="DC48" i="4"/>
  <c r="CJ48" i="4"/>
  <c r="CK48" i="4" s="1"/>
  <c r="BG48" i="4"/>
  <c r="BM48" i="4"/>
  <c r="EY48" i="4"/>
  <c r="EM48" i="4"/>
  <c r="EA48" i="4"/>
  <c r="DU48" i="4"/>
  <c r="BY48" i="4"/>
  <c r="BR48" i="4"/>
  <c r="BS48" i="4" s="1"/>
  <c r="AU48" i="4"/>
  <c r="BA48" i="4"/>
  <c r="AC48" i="4"/>
  <c r="P48" i="4"/>
  <c r="Q48" i="4" s="1"/>
  <c r="DO80" i="4"/>
  <c r="FE80" i="4"/>
  <c r="EY80" i="4"/>
  <c r="BR80" i="4"/>
  <c r="BS80" i="4" s="1"/>
  <c r="BG80" i="4"/>
  <c r="BM80" i="4"/>
  <c r="AN80" i="4"/>
  <c r="AO80" i="4" s="1"/>
  <c r="W80" i="4"/>
  <c r="AC80" i="4"/>
  <c r="DU80" i="4"/>
  <c r="EG80" i="4"/>
  <c r="EA80" i="4"/>
  <c r="CE80" i="4"/>
  <c r="DH80" i="4"/>
  <c r="DI80" i="4" s="1"/>
  <c r="BY80" i="4"/>
  <c r="AU80" i="4"/>
  <c r="BA80" i="4"/>
  <c r="AH80" i="4"/>
  <c r="AI80" i="4" s="1"/>
  <c r="CQ80" i="4"/>
  <c r="DC80" i="4"/>
  <c r="CJ80" i="4"/>
  <c r="CK80" i="4" s="1"/>
  <c r="P80" i="4"/>
  <c r="Q80" i="4" s="1"/>
  <c r="DO112" i="4"/>
  <c r="EY112" i="4"/>
  <c r="BR112" i="4"/>
  <c r="BS112" i="4" s="1"/>
  <c r="BG112" i="4"/>
  <c r="BM112" i="4"/>
  <c r="AN112" i="4"/>
  <c r="AO112" i="4" s="1"/>
  <c r="W112" i="4"/>
  <c r="AC112" i="4"/>
  <c r="BA112" i="4"/>
  <c r="AH112" i="4"/>
  <c r="AI112" i="4" s="1"/>
  <c r="P112" i="4"/>
  <c r="Q112" i="4" s="1"/>
  <c r="EA112" i="4"/>
  <c r="DU112" i="4"/>
  <c r="CE112" i="4"/>
  <c r="DH112" i="4"/>
  <c r="DI112" i="4" s="1"/>
  <c r="DC112" i="4"/>
  <c r="CJ112" i="4"/>
  <c r="CK112" i="4" s="1"/>
  <c r="CQ112" i="4"/>
  <c r="AU112" i="4"/>
  <c r="BY112" i="4"/>
  <c r="DO144" i="4"/>
  <c r="EA144" i="4"/>
  <c r="DU144" i="4"/>
  <c r="DH144" i="4"/>
  <c r="DI144" i="4" s="1"/>
  <c r="CQ144" i="4"/>
  <c r="W144" i="4"/>
  <c r="AC144" i="4"/>
  <c r="EY144" i="4"/>
  <c r="FE144" i="4"/>
  <c r="CE144" i="4"/>
  <c r="DC144" i="4"/>
  <c r="CJ144" i="4"/>
  <c r="CK144" i="4" s="1"/>
  <c r="BY144" i="4"/>
  <c r="BR144" i="4"/>
  <c r="BS144" i="4" s="1"/>
  <c r="BG144" i="4"/>
  <c r="BM144" i="4"/>
  <c r="AU144" i="4"/>
  <c r="BA144" i="4"/>
  <c r="P144" i="4"/>
  <c r="Q144" i="4" s="1"/>
  <c r="AN144" i="4"/>
  <c r="AO144" i="4" s="1"/>
  <c r="AH144" i="4"/>
  <c r="AI144" i="4" s="1"/>
  <c r="FE176" i="4"/>
  <c r="BY176" i="4"/>
  <c r="AU176" i="4"/>
  <c r="EY176" i="4"/>
  <c r="EM176" i="4"/>
  <c r="EG176" i="4"/>
  <c r="CE176" i="4"/>
  <c r="DH176" i="4"/>
  <c r="DI176" i="4" s="1"/>
  <c r="CQ176" i="4"/>
  <c r="DO176" i="4"/>
  <c r="DC176" i="4"/>
  <c r="BM176" i="4"/>
  <c r="BA176" i="4"/>
  <c r="AN176" i="4"/>
  <c r="AO176" i="4" s="1"/>
  <c r="W176" i="4"/>
  <c r="DU176" i="4"/>
  <c r="CJ176" i="4"/>
  <c r="CK176" i="4" s="1"/>
  <c r="BR176" i="4"/>
  <c r="BS176" i="4" s="1"/>
  <c r="BG176" i="4"/>
  <c r="AH176" i="4"/>
  <c r="AI176" i="4" s="1"/>
  <c r="AC176" i="4"/>
  <c r="P176" i="4"/>
  <c r="Q176" i="4" s="1"/>
  <c r="FE208" i="4"/>
  <c r="BY208" i="4"/>
  <c r="AU208" i="4"/>
  <c r="EY208" i="4"/>
  <c r="EM208" i="4"/>
  <c r="CE208" i="4"/>
  <c r="DH208" i="4"/>
  <c r="DI208" i="4" s="1"/>
  <c r="CQ208" i="4"/>
  <c r="DO208" i="4"/>
  <c r="DC208" i="4"/>
  <c r="BM208" i="4"/>
  <c r="AN208" i="4"/>
  <c r="AO208" i="4" s="1"/>
  <c r="AH208" i="4"/>
  <c r="AI208" i="4" s="1"/>
  <c r="P208" i="4"/>
  <c r="Q208" i="4" s="1"/>
  <c r="DU208" i="4"/>
  <c r="BR208" i="4"/>
  <c r="BS208" i="4" s="1"/>
  <c r="CJ208" i="4"/>
  <c r="CK208" i="4" s="1"/>
  <c r="BG208" i="4"/>
  <c r="AC208" i="4"/>
  <c r="BA208" i="4"/>
  <c r="W208" i="4"/>
  <c r="EM215" i="4"/>
  <c r="EG215" i="4"/>
  <c r="DH215" i="4"/>
  <c r="DI215" i="4" s="1"/>
  <c r="DO215" i="4"/>
  <c r="FE215" i="4"/>
  <c r="BA215" i="4"/>
  <c r="AH215" i="4"/>
  <c r="AI215" i="4" s="1"/>
  <c r="W215" i="4"/>
  <c r="AC215" i="4"/>
  <c r="P215" i="4"/>
  <c r="Q215" i="4" s="1"/>
  <c r="EY215" i="4"/>
  <c r="EA215" i="4"/>
  <c r="CE215" i="4"/>
  <c r="CQ215" i="4"/>
  <c r="DC215" i="4"/>
  <c r="CJ215" i="4"/>
  <c r="CK215" i="4" s="1"/>
  <c r="BY215" i="4"/>
  <c r="BR215" i="4"/>
  <c r="BS215" i="4" s="1"/>
  <c r="BM215" i="4"/>
  <c r="AU215" i="4"/>
  <c r="ES215" i="4"/>
  <c r="DU215" i="4"/>
  <c r="AN215" i="4"/>
  <c r="AO215" i="4" s="1"/>
  <c r="BG215" i="4"/>
  <c r="DU236" i="4"/>
  <c r="DO236" i="4"/>
  <c r="DC236" i="4"/>
  <c r="FE236" i="4"/>
  <c r="AH236" i="4"/>
  <c r="AI236" i="4" s="1"/>
  <c r="AC236" i="4"/>
  <c r="P236" i="4"/>
  <c r="Q236" i="4" s="1"/>
  <c r="EY236" i="4"/>
  <c r="ES236" i="4"/>
  <c r="EM236" i="4"/>
  <c r="CE236" i="4"/>
  <c r="CQ236" i="4"/>
  <c r="CJ236" i="4"/>
  <c r="CK236" i="4" s="1"/>
  <c r="BR236" i="4"/>
  <c r="BS236" i="4" s="1"/>
  <c r="BG236" i="4"/>
  <c r="BM236" i="4"/>
  <c r="AU236" i="4"/>
  <c r="BA236" i="4"/>
  <c r="AN236" i="4"/>
  <c r="AO236" i="4" s="1"/>
  <c r="W236" i="4"/>
  <c r="EG236" i="4"/>
  <c r="DH236" i="4"/>
  <c r="DI236" i="4" s="1"/>
  <c r="BY236" i="4"/>
  <c r="DO132" i="4"/>
  <c r="DC132" i="4"/>
  <c r="BY132" i="4"/>
  <c r="BG132" i="4"/>
  <c r="BM132" i="4"/>
  <c r="EY132" i="4"/>
  <c r="EM132" i="4"/>
  <c r="DU132" i="4"/>
  <c r="CE132" i="4"/>
  <c r="DH132" i="4"/>
  <c r="DI132" i="4" s="1"/>
  <c r="BR132" i="4"/>
  <c r="BS132" i="4" s="1"/>
  <c r="BA132" i="4"/>
  <c r="AN132" i="4"/>
  <c r="AO132" i="4" s="1"/>
  <c r="AC132" i="4"/>
  <c r="P132" i="4"/>
  <c r="Q132" i="4" s="1"/>
  <c r="EA132" i="4"/>
  <c r="CQ132" i="4"/>
  <c r="CJ132" i="4"/>
  <c r="CK132" i="4" s="1"/>
  <c r="AU132" i="4"/>
  <c r="AH132" i="4"/>
  <c r="AI132" i="4" s="1"/>
  <c r="W132" i="4"/>
  <c r="AN228" i="4"/>
  <c r="AO228" i="4" s="1"/>
  <c r="AH228" i="4"/>
  <c r="AI228" i="4" s="1"/>
  <c r="DU228" i="4"/>
  <c r="CE228" i="4"/>
  <c r="DH228" i="4"/>
  <c r="DI228" i="4" s="1"/>
  <c r="CQ228" i="4"/>
  <c r="DO228" i="4"/>
  <c r="DC228" i="4"/>
  <c r="CJ228" i="4"/>
  <c r="CK228" i="4" s="1"/>
  <c r="BR228" i="4"/>
  <c r="BS228" i="4" s="1"/>
  <c r="BG228" i="4"/>
  <c r="BM228" i="4"/>
  <c r="AU228" i="4"/>
  <c r="EG228" i="4"/>
  <c r="EA228" i="4"/>
  <c r="W228" i="4"/>
  <c r="AC228" i="4"/>
  <c r="BA228" i="4"/>
  <c r="P228" i="4"/>
  <c r="Q228" i="4" s="1"/>
  <c r="EY228" i="4"/>
  <c r="BY228" i="4"/>
  <c r="DU150" i="4"/>
  <c r="AU150" i="4"/>
  <c r="BA150" i="4"/>
  <c r="AN150" i="4"/>
  <c r="AO150" i="4" s="1"/>
  <c r="W150" i="4"/>
  <c r="CE150" i="4"/>
  <c r="DH150" i="4"/>
  <c r="DI150" i="4" s="1"/>
  <c r="CQ150" i="4"/>
  <c r="DC150" i="4"/>
  <c r="CJ150" i="4"/>
  <c r="CK150" i="4" s="1"/>
  <c r="BY150" i="4"/>
  <c r="BR150" i="4"/>
  <c r="BS150" i="4" s="1"/>
  <c r="BM150" i="4"/>
  <c r="AH150" i="4"/>
  <c r="AI150" i="4" s="1"/>
  <c r="AC150" i="4"/>
  <c r="P150" i="4"/>
  <c r="Q150" i="4" s="1"/>
  <c r="DO150" i="4"/>
  <c r="BG150" i="4"/>
  <c r="DO19" i="4"/>
  <c r="FE19" i="4"/>
  <c r="EM19" i="4"/>
  <c r="EA19" i="4"/>
  <c r="CE19" i="4"/>
  <c r="AH19" i="4"/>
  <c r="AI19" i="4" s="1"/>
  <c r="W19" i="4"/>
  <c r="AC19" i="4"/>
  <c r="P19" i="4"/>
  <c r="Q19" i="4" s="1"/>
  <c r="EY19" i="4"/>
  <c r="DH19" i="4"/>
  <c r="DI19" i="4" s="1"/>
  <c r="CQ19" i="4"/>
  <c r="BR19" i="4"/>
  <c r="BS19" i="4" s="1"/>
  <c r="BG19" i="4"/>
  <c r="BA19" i="4"/>
  <c r="AN19" i="4"/>
  <c r="AO19" i="4" s="1"/>
  <c r="ES19" i="4"/>
  <c r="DC19" i="4"/>
  <c r="EG19" i="4"/>
  <c r="DU19" i="4"/>
  <c r="CJ19" i="4"/>
  <c r="CK19" i="4" s="1"/>
  <c r="BY19" i="4"/>
  <c r="BM19" i="4"/>
  <c r="AU19" i="4"/>
  <c r="DO30" i="4"/>
  <c r="DU30" i="4"/>
  <c r="BA30" i="4"/>
  <c r="AN30" i="4"/>
  <c r="AO30" i="4" s="1"/>
  <c r="AH30" i="4"/>
  <c r="AI30" i="4" s="1"/>
  <c r="W30" i="4"/>
  <c r="AC30" i="4"/>
  <c r="CJ30" i="4"/>
  <c r="CK30" i="4" s="1"/>
  <c r="BY30" i="4"/>
  <c r="BR30" i="4"/>
  <c r="BS30" i="4" s="1"/>
  <c r="BG30" i="4"/>
  <c r="DH30" i="4"/>
  <c r="DI30" i="4" s="1"/>
  <c r="CQ30" i="4"/>
  <c r="CE30" i="4"/>
  <c r="DC30" i="4"/>
  <c r="BM30" i="4"/>
  <c r="AU30" i="4"/>
  <c r="P30" i="4"/>
  <c r="Q30" i="4" s="1"/>
  <c r="DO94" i="4"/>
  <c r="DU94" i="4"/>
  <c r="CE94" i="4"/>
  <c r="DH94" i="4"/>
  <c r="DI94" i="4" s="1"/>
  <c r="CJ94" i="4"/>
  <c r="CK94" i="4" s="1"/>
  <c r="BY94" i="4"/>
  <c r="CQ94" i="4"/>
  <c r="DC94" i="4"/>
  <c r="BG94" i="4"/>
  <c r="BM94" i="4"/>
  <c r="AU94" i="4"/>
  <c r="BA94" i="4"/>
  <c r="AN94" i="4"/>
  <c r="AO94" i="4" s="1"/>
  <c r="W94" i="4"/>
  <c r="AC94" i="4"/>
  <c r="P94" i="4"/>
  <c r="Q94" i="4" s="1"/>
  <c r="BR94" i="4"/>
  <c r="BS94" i="4" s="1"/>
  <c r="AH94" i="4"/>
  <c r="AI94" i="4" s="1"/>
  <c r="DO41" i="4"/>
  <c r="FE41" i="4"/>
  <c r="EY41" i="4"/>
  <c r="EG41" i="4"/>
  <c r="BM41" i="4"/>
  <c r="AU41" i="4"/>
  <c r="BA41" i="4"/>
  <c r="AN41" i="4"/>
  <c r="AO41" i="4" s="1"/>
  <c r="AH41" i="4"/>
  <c r="AI41" i="4" s="1"/>
  <c r="AC41" i="4"/>
  <c r="P41" i="4"/>
  <c r="Q41" i="4" s="1"/>
  <c r="ES41" i="4"/>
  <c r="EM41" i="4"/>
  <c r="DU41" i="4"/>
  <c r="CQ41" i="4"/>
  <c r="DC41" i="4"/>
  <c r="CJ41" i="4"/>
  <c r="CK41" i="4" s="1"/>
  <c r="BY41" i="4"/>
  <c r="BR41" i="4"/>
  <c r="BS41" i="4" s="1"/>
  <c r="BG41" i="4"/>
  <c r="CE41" i="4"/>
  <c r="DH41" i="4"/>
  <c r="DI41" i="4" s="1"/>
  <c r="W41" i="4"/>
  <c r="DO73" i="4"/>
  <c r="FE73" i="4"/>
  <c r="DU73" i="4"/>
  <c r="CQ73" i="4"/>
  <c r="DC73" i="4"/>
  <c r="AC73" i="4"/>
  <c r="P73" i="4"/>
  <c r="Q73" i="4" s="1"/>
  <c r="ES73" i="4"/>
  <c r="CJ73" i="4"/>
  <c r="CK73" i="4" s="1"/>
  <c r="BY73" i="4"/>
  <c r="BR73" i="4"/>
  <c r="BS73" i="4" s="1"/>
  <c r="BM73" i="4"/>
  <c r="AU73" i="4"/>
  <c r="AN73" i="4"/>
  <c r="AO73" i="4" s="1"/>
  <c r="AH73" i="4"/>
  <c r="AI73" i="4" s="1"/>
  <c r="EM73" i="4"/>
  <c r="BG73" i="4"/>
  <c r="BA73" i="4"/>
  <c r="W73" i="4"/>
  <c r="CE73" i="4"/>
  <c r="DH73" i="4"/>
  <c r="DI73" i="4" s="1"/>
  <c r="DO105" i="4"/>
  <c r="FE105" i="4"/>
  <c r="EG105" i="4"/>
  <c r="DU105" i="4"/>
  <c r="CQ105" i="4"/>
  <c r="DC105" i="4"/>
  <c r="AC105" i="4"/>
  <c r="P105" i="4"/>
  <c r="Q105" i="4" s="1"/>
  <c r="ES105" i="4"/>
  <c r="EM105" i="4"/>
  <c r="CJ105" i="4"/>
  <c r="CK105" i="4" s="1"/>
  <c r="BY105" i="4"/>
  <c r="BR105" i="4"/>
  <c r="BS105" i="4" s="1"/>
  <c r="BG105" i="4"/>
  <c r="BM105" i="4"/>
  <c r="AU105" i="4"/>
  <c r="BA105" i="4"/>
  <c r="AN105" i="4"/>
  <c r="AO105" i="4" s="1"/>
  <c r="AH105" i="4"/>
  <c r="AI105" i="4" s="1"/>
  <c r="W105" i="4"/>
  <c r="DH105" i="4"/>
  <c r="DI105" i="4" s="1"/>
  <c r="CE105" i="4"/>
  <c r="DO137" i="4"/>
  <c r="BY137" i="4"/>
  <c r="BR137" i="4"/>
  <c r="BS137" i="4" s="1"/>
  <c r="AU137" i="4"/>
  <c r="BA137" i="4"/>
  <c r="ES137" i="4"/>
  <c r="CE137" i="4"/>
  <c r="CQ137" i="4"/>
  <c r="DC137" i="4"/>
  <c r="EY137" i="4"/>
  <c r="DU137" i="4"/>
  <c r="P137" i="4"/>
  <c r="Q137" i="4" s="1"/>
  <c r="EM137" i="4"/>
  <c r="EG137" i="4"/>
  <c r="DH137" i="4"/>
  <c r="DI137" i="4" s="1"/>
  <c r="CJ137" i="4"/>
  <c r="CK137" i="4" s="1"/>
  <c r="BG137" i="4"/>
  <c r="BM137" i="4"/>
  <c r="AH137" i="4"/>
  <c r="AI137" i="4" s="1"/>
  <c r="W137" i="4"/>
  <c r="AN137" i="4"/>
  <c r="AO137" i="4" s="1"/>
  <c r="AC137" i="4"/>
  <c r="DO169" i="4"/>
  <c r="BY169" i="4"/>
  <c r="BR169" i="4"/>
  <c r="BS169" i="4" s="1"/>
  <c r="AU169" i="4"/>
  <c r="BA169" i="4"/>
  <c r="ES169" i="4"/>
  <c r="CE169" i="4"/>
  <c r="CQ169" i="4"/>
  <c r="DC169" i="4"/>
  <c r="AC169" i="4"/>
  <c r="EY169" i="4"/>
  <c r="EG169" i="4"/>
  <c r="DU169" i="4"/>
  <c r="DH169" i="4"/>
  <c r="DI169" i="4" s="1"/>
  <c r="BG169" i="4"/>
  <c r="AN169" i="4"/>
  <c r="AO169" i="4" s="1"/>
  <c r="AH169" i="4"/>
  <c r="AI169" i="4" s="1"/>
  <c r="CJ169" i="4"/>
  <c r="CK169" i="4" s="1"/>
  <c r="BM169" i="4"/>
  <c r="W169" i="4"/>
  <c r="P169" i="4"/>
  <c r="Q169" i="4" s="1"/>
  <c r="W201" i="4"/>
  <c r="AC201" i="4"/>
  <c r="DO201" i="4"/>
  <c r="CE201" i="4"/>
  <c r="CQ201" i="4"/>
  <c r="DC201" i="4"/>
  <c r="CJ201" i="4"/>
  <c r="CK201" i="4" s="1"/>
  <c r="BY201" i="4"/>
  <c r="BG201" i="4"/>
  <c r="BM201" i="4"/>
  <c r="AU201" i="4"/>
  <c r="BA201" i="4"/>
  <c r="AN201" i="4"/>
  <c r="AO201" i="4" s="1"/>
  <c r="EM201" i="4"/>
  <c r="EA201" i="4"/>
  <c r="DU201" i="4"/>
  <c r="BR201" i="4"/>
  <c r="BS201" i="4" s="1"/>
  <c r="AH201" i="4"/>
  <c r="AI201" i="4" s="1"/>
  <c r="P201" i="4"/>
  <c r="Q201" i="4" s="1"/>
  <c r="EY201" i="4"/>
  <c r="ES201" i="4"/>
  <c r="EG201" i="4"/>
  <c r="DH201" i="4"/>
  <c r="DI201" i="4" s="1"/>
  <c r="FE93" i="4"/>
  <c r="CJ93" i="4"/>
  <c r="CK93" i="4" s="1"/>
  <c r="DO93" i="4"/>
  <c r="BM93" i="4"/>
  <c r="AU93" i="4"/>
  <c r="ES93" i="4"/>
  <c r="EM93" i="4"/>
  <c r="EG93" i="4"/>
  <c r="DH93" i="4"/>
  <c r="DI93" i="4" s="1"/>
  <c r="CQ93" i="4"/>
  <c r="BY93" i="4"/>
  <c r="BR93" i="4"/>
  <c r="BS93" i="4" s="1"/>
  <c r="BG93" i="4"/>
  <c r="AH93" i="4"/>
  <c r="AI93" i="4" s="1"/>
  <c r="W93" i="4"/>
  <c r="AC93" i="4"/>
  <c r="P93" i="4"/>
  <c r="Q93" i="4" s="1"/>
  <c r="DU93" i="4"/>
  <c r="CE93" i="4"/>
  <c r="DC93" i="4"/>
  <c r="BA93" i="4"/>
  <c r="AN93" i="4"/>
  <c r="AO93" i="4" s="1"/>
  <c r="DO15" i="4"/>
  <c r="FE15" i="4"/>
  <c r="EY15" i="4"/>
  <c r="BR15" i="4"/>
  <c r="BS15" i="4" s="1"/>
  <c r="BG15" i="4"/>
  <c r="BA15" i="4"/>
  <c r="AN15" i="4"/>
  <c r="AO15" i="4" s="1"/>
  <c r="W15" i="4"/>
  <c r="AC15" i="4"/>
  <c r="EM15" i="4"/>
  <c r="EG15" i="4"/>
  <c r="CE15" i="4"/>
  <c r="DH15" i="4"/>
  <c r="DI15" i="4" s="1"/>
  <c r="CQ15" i="4"/>
  <c r="DC15" i="4"/>
  <c r="BM15" i="4"/>
  <c r="AU15" i="4"/>
  <c r="P15" i="4"/>
  <c r="Q15" i="4" s="1"/>
  <c r="EA15" i="4"/>
  <c r="BY15" i="4"/>
  <c r="CJ15" i="4"/>
  <c r="CK15" i="4" s="1"/>
  <c r="ES15" i="4"/>
  <c r="DU15" i="4"/>
  <c r="AH15" i="4"/>
  <c r="AI15" i="4" s="1"/>
  <c r="DO51" i="4"/>
  <c r="FE51" i="4"/>
  <c r="EM51" i="4"/>
  <c r="EG51" i="4"/>
  <c r="EA51" i="4"/>
  <c r="CE51" i="4"/>
  <c r="AH51" i="4"/>
  <c r="AI51" i="4" s="1"/>
  <c r="W51" i="4"/>
  <c r="AC51" i="4"/>
  <c r="P51" i="4"/>
  <c r="Q51" i="4" s="1"/>
  <c r="EY51" i="4"/>
  <c r="BM51" i="4"/>
  <c r="AU51" i="4"/>
  <c r="BA51" i="4"/>
  <c r="AN51" i="4"/>
  <c r="AO51" i="4" s="1"/>
  <c r="ES51" i="4"/>
  <c r="DU51" i="4"/>
  <c r="DH51" i="4"/>
  <c r="DI51" i="4" s="1"/>
  <c r="CJ51" i="4"/>
  <c r="CK51" i="4" s="1"/>
  <c r="BY51" i="4"/>
  <c r="BR51" i="4"/>
  <c r="BS51" i="4" s="1"/>
  <c r="DC51" i="4"/>
  <c r="CQ51" i="4"/>
  <c r="BG51" i="4"/>
  <c r="DO83" i="4"/>
  <c r="FE83" i="4"/>
  <c r="CE83" i="4"/>
  <c r="CQ83" i="4"/>
  <c r="DC83" i="4"/>
  <c r="EY83" i="4"/>
  <c r="EM83" i="4"/>
  <c r="EA83" i="4"/>
  <c r="DU83" i="4"/>
  <c r="AN83" i="4"/>
  <c r="AO83" i="4" s="1"/>
  <c r="AH83" i="4"/>
  <c r="AI83" i="4" s="1"/>
  <c r="W83" i="4"/>
  <c r="ES83" i="4"/>
  <c r="EG83" i="4"/>
  <c r="CJ83" i="4"/>
  <c r="CK83" i="4" s="1"/>
  <c r="BY83" i="4"/>
  <c r="BG83" i="4"/>
  <c r="BM83" i="4"/>
  <c r="DH83" i="4"/>
  <c r="DI83" i="4" s="1"/>
  <c r="BR83" i="4"/>
  <c r="BS83" i="4" s="1"/>
  <c r="BA83" i="4"/>
  <c r="AU83" i="4"/>
  <c r="P83" i="4"/>
  <c r="Q83" i="4" s="1"/>
  <c r="AC83" i="4"/>
  <c r="BG158" i="4"/>
  <c r="BM158" i="4"/>
  <c r="AN158" i="4"/>
  <c r="AO158" i="4" s="1"/>
  <c r="AH158" i="4"/>
  <c r="AI158" i="4" s="1"/>
  <c r="DO158" i="4"/>
  <c r="CQ158" i="4"/>
  <c r="CJ158" i="4"/>
  <c r="CK158" i="4" s="1"/>
  <c r="BY158" i="4"/>
  <c r="DU158" i="4"/>
  <c r="CE158" i="4"/>
  <c r="DH158" i="4"/>
  <c r="DI158" i="4" s="1"/>
  <c r="DC158" i="4"/>
  <c r="BR158" i="4"/>
  <c r="BS158" i="4" s="1"/>
  <c r="AU158" i="4"/>
  <c r="BA158" i="4"/>
  <c r="W158" i="4"/>
  <c r="AC158" i="4"/>
  <c r="P158" i="4"/>
  <c r="Q158" i="4" s="1"/>
  <c r="DO34" i="4"/>
  <c r="DH34" i="4"/>
  <c r="DI34" i="4" s="1"/>
  <c r="CQ34" i="4"/>
  <c r="DC34" i="4"/>
  <c r="DU34" i="4"/>
  <c r="BY34" i="4"/>
  <c r="AN34" i="4"/>
  <c r="AO34" i="4" s="1"/>
  <c r="BR34" i="4"/>
  <c r="BS34" i="4" s="1"/>
  <c r="BM34" i="4"/>
  <c r="BG34" i="4"/>
  <c r="AU34" i="4"/>
  <c r="BA34" i="4"/>
  <c r="AH34" i="4"/>
  <c r="AI34" i="4" s="1"/>
  <c r="W34" i="4"/>
  <c r="AC34" i="4"/>
  <c r="P34" i="4"/>
  <c r="Q34" i="4" s="1"/>
  <c r="CE34" i="4"/>
  <c r="CJ34" i="4"/>
  <c r="CK34" i="4" s="1"/>
  <c r="DO66" i="4"/>
  <c r="DU66" i="4"/>
  <c r="DH66" i="4"/>
  <c r="DI66" i="4" s="1"/>
  <c r="CQ66" i="4"/>
  <c r="DC66" i="4"/>
  <c r="CE66" i="4"/>
  <c r="BR66" i="4"/>
  <c r="BS66" i="4" s="1"/>
  <c r="BG66" i="4"/>
  <c r="BM66" i="4"/>
  <c r="AU66" i="4"/>
  <c r="AH66" i="4"/>
  <c r="AI66" i="4" s="1"/>
  <c r="W66" i="4"/>
  <c r="P66" i="4"/>
  <c r="Q66" i="4" s="1"/>
  <c r="BA66" i="4"/>
  <c r="AN66" i="4"/>
  <c r="AO66" i="4" s="1"/>
  <c r="AC66" i="4"/>
  <c r="BY66" i="4"/>
  <c r="CJ66" i="4"/>
  <c r="CK66" i="4" s="1"/>
  <c r="DO98" i="4"/>
  <c r="BR98" i="4"/>
  <c r="BS98" i="4" s="1"/>
  <c r="BG98" i="4"/>
  <c r="BA98" i="4"/>
  <c r="AN98" i="4"/>
  <c r="AO98" i="4" s="1"/>
  <c r="DU98" i="4"/>
  <c r="DH98" i="4"/>
  <c r="DI98" i="4" s="1"/>
  <c r="DC98" i="4"/>
  <c r="CJ98" i="4"/>
  <c r="CK98" i="4" s="1"/>
  <c r="BY98" i="4"/>
  <c r="BM98" i="4"/>
  <c r="AU98" i="4"/>
  <c r="AH98" i="4"/>
  <c r="AI98" i="4" s="1"/>
  <c r="AC98" i="4"/>
  <c r="P98" i="4"/>
  <c r="Q98" i="4" s="1"/>
  <c r="CE98" i="4"/>
  <c r="CQ98" i="4"/>
  <c r="W98" i="4"/>
  <c r="DO130" i="4"/>
  <c r="W130" i="4"/>
  <c r="P130" i="4"/>
  <c r="Q130" i="4" s="1"/>
  <c r="DC130" i="4"/>
  <c r="CJ130" i="4"/>
  <c r="CK130" i="4" s="1"/>
  <c r="BM130" i="4"/>
  <c r="BA130" i="4"/>
  <c r="AN130" i="4"/>
  <c r="AO130" i="4" s="1"/>
  <c r="DH130" i="4"/>
  <c r="DI130" i="4" s="1"/>
  <c r="BY130" i="4"/>
  <c r="AU130" i="4"/>
  <c r="AH130" i="4"/>
  <c r="AI130" i="4" s="1"/>
  <c r="DU130" i="4"/>
  <c r="BR130" i="4"/>
  <c r="BS130" i="4" s="1"/>
  <c r="BG130" i="4"/>
  <c r="AC130" i="4"/>
  <c r="CE130" i="4"/>
  <c r="CQ130" i="4"/>
  <c r="DO162" i="4"/>
  <c r="W162" i="4"/>
  <c r="P162" i="4"/>
  <c r="Q162" i="4" s="1"/>
  <c r="DC162" i="4"/>
  <c r="CJ162" i="4"/>
  <c r="CK162" i="4" s="1"/>
  <c r="BY162" i="4"/>
  <c r="BM162" i="4"/>
  <c r="BA162" i="4"/>
  <c r="AN162" i="4"/>
  <c r="AO162" i="4" s="1"/>
  <c r="DU162" i="4"/>
  <c r="CE162" i="4"/>
  <c r="DH162" i="4"/>
  <c r="DI162" i="4" s="1"/>
  <c r="CQ162" i="4"/>
  <c r="BR162" i="4"/>
  <c r="BS162" i="4" s="1"/>
  <c r="BG162" i="4"/>
  <c r="AU162" i="4"/>
  <c r="AH162" i="4"/>
  <c r="AI162" i="4" s="1"/>
  <c r="AC162" i="4"/>
  <c r="BM194" i="4"/>
  <c r="BA194" i="4"/>
  <c r="AN194" i="4"/>
  <c r="AO194" i="4" s="1"/>
  <c r="AH194" i="4"/>
  <c r="AI194" i="4" s="1"/>
  <c r="W194" i="4"/>
  <c r="AC194" i="4"/>
  <c r="DO194" i="4"/>
  <c r="DU194" i="4"/>
  <c r="CE194" i="4"/>
  <c r="DH194" i="4"/>
  <c r="DI194" i="4" s="1"/>
  <c r="CQ194" i="4"/>
  <c r="DC194" i="4"/>
  <c r="CJ194" i="4"/>
  <c r="CK194" i="4" s="1"/>
  <c r="BY194" i="4"/>
  <c r="BR194" i="4"/>
  <c r="BS194" i="4" s="1"/>
  <c r="AU194" i="4"/>
  <c r="BG194" i="4"/>
  <c r="P194" i="4"/>
  <c r="Q194" i="4" s="1"/>
  <c r="W233" i="4"/>
  <c r="AC233" i="4"/>
  <c r="DO233" i="4"/>
  <c r="CE233" i="4"/>
  <c r="CQ233" i="4"/>
  <c r="DC233" i="4"/>
  <c r="CJ233" i="4"/>
  <c r="CK233" i="4" s="1"/>
  <c r="BY233" i="4"/>
  <c r="BG233" i="4"/>
  <c r="BM233" i="4"/>
  <c r="AU233" i="4"/>
  <c r="BA233" i="4"/>
  <c r="AN233" i="4"/>
  <c r="AO233" i="4" s="1"/>
  <c r="EY233" i="4"/>
  <c r="ES233" i="4"/>
  <c r="EG233" i="4"/>
  <c r="EA233" i="4"/>
  <c r="DU233" i="4"/>
  <c r="DH233" i="4"/>
  <c r="DI233" i="4" s="1"/>
  <c r="AH233" i="4"/>
  <c r="AI233" i="4" s="1"/>
  <c r="P233" i="4"/>
  <c r="Q233" i="4" s="1"/>
  <c r="BR233" i="4"/>
  <c r="BS233" i="4" s="1"/>
  <c r="I254" i="6"/>
  <c r="B11" i="8" s="1"/>
  <c r="I253" i="6"/>
  <c r="B10" i="8" s="1"/>
  <c r="I256" i="6" a="1"/>
  <c r="I256" i="6" s="1"/>
  <c r="I255" i="6"/>
  <c r="I260" i="6"/>
  <c r="I259" i="6"/>
  <c r="BA75" i="4"/>
  <c r="FE100" i="4"/>
  <c r="EG31" i="4"/>
  <c r="EM95" i="4"/>
  <c r="EY127" i="4"/>
  <c r="FE159" i="4"/>
  <c r="EY28" i="4"/>
  <c r="EY187" i="4"/>
  <c r="EM71" i="4"/>
  <c r="FE21" i="4"/>
  <c r="EY149" i="4"/>
  <c r="EY81" i="4"/>
  <c r="EM45" i="4"/>
  <c r="ES77" i="4"/>
  <c r="EM238" i="4"/>
  <c r="BA238" i="4"/>
  <c r="EA238" i="4"/>
  <c r="DX238" i="4" s="1"/>
  <c r="EM240" i="4"/>
  <c r="CQ239" i="4"/>
  <c r="EY240" i="4"/>
  <c r="EG243" i="4"/>
  <c r="EY232" i="4"/>
  <c r="EY99" i="4"/>
  <c r="ES191" i="4"/>
  <c r="H76" i="6"/>
  <c r="EA28" i="4"/>
  <c r="ES75" i="4"/>
  <c r="H8" i="6"/>
  <c r="H10" i="6"/>
  <c r="EA99" i="4"/>
  <c r="DX99" i="4" s="1"/>
  <c r="FE113" i="4"/>
  <c r="DC27" i="4"/>
  <c r="FE163" i="4"/>
  <c r="EM148" i="4"/>
  <c r="H4" i="6"/>
  <c r="H6" i="6"/>
  <c r="H24" i="6"/>
  <c r="H26" i="6"/>
  <c r="H40" i="6"/>
  <c r="H42" i="6"/>
  <c r="H56" i="6"/>
  <c r="H58" i="6"/>
  <c r="H168" i="6"/>
  <c r="W195" i="4"/>
  <c r="H2" i="6"/>
  <c r="H22" i="6"/>
  <c r="H38" i="6"/>
  <c r="H54" i="6"/>
  <c r="H203" i="6"/>
  <c r="DC42" i="4"/>
  <c r="EA127" i="4"/>
  <c r="DX127" i="4" s="1"/>
  <c r="H18" i="6"/>
  <c r="EM186" i="4"/>
  <c r="EA35" i="4"/>
  <c r="DX35" i="4" s="1"/>
  <c r="BG85" i="4"/>
  <c r="DU85" i="4"/>
  <c r="ES103" i="4"/>
  <c r="EG152" i="4"/>
  <c r="ES199" i="4"/>
  <c r="EA199" i="4"/>
  <c r="H17" i="6"/>
  <c r="H34" i="6"/>
  <c r="H50" i="6"/>
  <c r="ES99" i="4"/>
  <c r="H16" i="6"/>
  <c r="H33" i="6"/>
  <c r="H49" i="6"/>
  <c r="H73" i="6"/>
  <c r="H32" i="6"/>
  <c r="H48" i="6"/>
  <c r="H20" i="6"/>
  <c r="H36" i="6"/>
  <c r="H52" i="6"/>
  <c r="H80" i="6"/>
  <c r="H96" i="6"/>
  <c r="H112" i="6"/>
  <c r="H128" i="6"/>
  <c r="H152" i="6"/>
  <c r="H184" i="6"/>
  <c r="EG177" i="4"/>
  <c r="H12" i="6"/>
  <c r="H14" i="6"/>
  <c r="H28" i="6"/>
  <c r="H30" i="6"/>
  <c r="H44" i="6"/>
  <c r="H46" i="6"/>
  <c r="H60" i="6"/>
  <c r="H62" i="6"/>
  <c r="H88" i="6"/>
  <c r="H104" i="6"/>
  <c r="H120" i="6"/>
  <c r="H136" i="6"/>
  <c r="H160" i="6"/>
  <c r="H176" i="6"/>
  <c r="H192" i="6"/>
  <c r="EA31" i="4"/>
  <c r="EY39" i="4"/>
  <c r="EY31" i="4"/>
  <c r="EM35" i="4"/>
  <c r="CE53" i="4"/>
  <c r="EY67" i="4"/>
  <c r="FE71" i="4"/>
  <c r="BM74" i="4"/>
  <c r="EG59" i="4"/>
  <c r="FE59" i="4"/>
  <c r="FE67" i="4"/>
  <c r="EA67" i="4"/>
  <c r="DX67" i="4" s="1"/>
  <c r="EG67" i="4"/>
  <c r="FE56" i="4"/>
  <c r="EG56" i="4"/>
  <c r="ES141" i="4"/>
  <c r="EM81" i="4"/>
  <c r="EY84" i="4"/>
  <c r="ES120" i="4"/>
  <c r="BY120" i="4"/>
  <c r="EM120" i="4"/>
  <c r="EM123" i="4"/>
  <c r="FE155" i="4"/>
  <c r="EM155" i="4"/>
  <c r="ES155" i="4"/>
  <c r="EA155" i="4"/>
  <c r="DX155" i="4" s="1"/>
  <c r="AI155" i="4"/>
  <c r="EY155" i="4"/>
  <c r="EM125" i="4"/>
  <c r="FE148" i="4"/>
  <c r="FE127" i="4"/>
  <c r="FE184" i="4"/>
  <c r="H85" i="6"/>
  <c r="H101" i="6"/>
  <c r="H117" i="6"/>
  <c r="H133" i="6"/>
  <c r="CE152" i="4"/>
  <c r="EM180" i="4"/>
  <c r="ES187" i="4"/>
  <c r="ES167" i="4"/>
  <c r="ES177" i="4"/>
  <c r="ES185" i="4"/>
  <c r="EM177" i="4"/>
  <c r="EG189" i="4"/>
  <c r="FE189" i="4"/>
  <c r="EY212" i="4"/>
  <c r="EG195" i="4"/>
  <c r="DC198" i="4"/>
  <c r="ES213" i="4"/>
  <c r="EG224" i="4"/>
  <c r="H84" i="6"/>
  <c r="H100" i="6"/>
  <c r="H116" i="6"/>
  <c r="H132" i="6"/>
  <c r="H146" i="6"/>
  <c r="ES195" i="4"/>
  <c r="EM213" i="4"/>
  <c r="H77" i="6"/>
  <c r="H93" i="6"/>
  <c r="H109" i="6"/>
  <c r="H125" i="6"/>
  <c r="H141" i="6"/>
  <c r="H208" i="6"/>
  <c r="EG219" i="4"/>
  <c r="H92" i="6"/>
  <c r="H108" i="6"/>
  <c r="H124" i="6"/>
  <c r="H140" i="6"/>
  <c r="H219" i="6"/>
  <c r="H68" i="6"/>
  <c r="H144" i="6"/>
  <c r="H148" i="6"/>
  <c r="H156" i="6"/>
  <c r="H164" i="6"/>
  <c r="H172" i="6"/>
  <c r="H180" i="6"/>
  <c r="H188" i="6"/>
  <c r="H196" i="6"/>
  <c r="H199" i="6"/>
  <c r="H64" i="6"/>
  <c r="H72" i="6"/>
  <c r="BA20" i="4"/>
  <c r="EG20" i="4"/>
  <c r="BY27" i="4"/>
  <c r="EM17" i="4"/>
  <c r="AI20" i="4"/>
  <c r="ES21" i="4"/>
  <c r="DO27" i="4"/>
  <c r="W28" i="4"/>
  <c r="EG35" i="4"/>
  <c r="FE52" i="4"/>
  <c r="EM52" i="4"/>
  <c r="EA27" i="4"/>
  <c r="DX27" i="4" s="1"/>
  <c r="ES43" i="4"/>
  <c r="CK52" i="4"/>
  <c r="ES59" i="4"/>
  <c r="EY59" i="4"/>
  <c r="EA59" i="4"/>
  <c r="DX59" i="4" s="1"/>
  <c r="DC59" i="4"/>
  <c r="EA60" i="4"/>
  <c r="DX60" i="4" s="1"/>
  <c r="FE60" i="4"/>
  <c r="EA56" i="4"/>
  <c r="DX56" i="4" s="1"/>
  <c r="EY64" i="4"/>
  <c r="ES67" i="4"/>
  <c r="EY71" i="4"/>
  <c r="EG75" i="4"/>
  <c r="EM77" i="4"/>
  <c r="EA91" i="4"/>
  <c r="DX91" i="4" s="1"/>
  <c r="EM63" i="4"/>
  <c r="CQ71" i="4"/>
  <c r="EY75" i="4"/>
  <c r="EG77" i="4"/>
  <c r="EY91" i="4"/>
  <c r="EM92" i="4"/>
  <c r="EG96" i="4"/>
  <c r="BM58" i="4"/>
  <c r="AC77" i="4"/>
  <c r="AC84" i="4"/>
  <c r="FE92" i="4"/>
  <c r="EM91" i="4"/>
  <c r="EG91" i="4"/>
  <c r="DC91" i="4"/>
  <c r="BY106" i="4"/>
  <c r="EM131" i="4"/>
  <c r="EY135" i="4"/>
  <c r="FE135" i="4"/>
  <c r="EA103" i="4"/>
  <c r="DX103" i="4" s="1"/>
  <c r="DC110" i="4"/>
  <c r="EM113" i="4"/>
  <c r="ES113" i="4"/>
  <c r="EG117" i="4"/>
  <c r="BG117" i="4"/>
  <c r="EY145" i="4"/>
  <c r="EG145" i="4"/>
  <c r="EY173" i="4"/>
  <c r="CE173" i="4"/>
  <c r="DU173" i="4"/>
  <c r="ES173" i="4"/>
  <c r="EY131" i="4"/>
  <c r="EA131" i="4"/>
  <c r="DX131" i="4" s="1"/>
  <c r="ES131" i="4"/>
  <c r="BY131" i="4"/>
  <c r="BM131" i="4"/>
  <c r="EM99" i="4"/>
  <c r="W102" i="4"/>
  <c r="EM103" i="4"/>
  <c r="CQ113" i="4"/>
  <c r="AU113" i="4"/>
  <c r="W116" i="4"/>
  <c r="BA116" i="4"/>
  <c r="EM116" i="4"/>
  <c r="EY116" i="4"/>
  <c r="EY123" i="4"/>
  <c r="EG123" i="4"/>
  <c r="DO123" i="4"/>
  <c r="EA123" i="4"/>
  <c r="DX123" i="4" s="1"/>
  <c r="EY124" i="4"/>
  <c r="DU124" i="4"/>
  <c r="AU134" i="4"/>
  <c r="EY159" i="4"/>
  <c r="ES171" i="4"/>
  <c r="FE191" i="4"/>
  <c r="EG191" i="4"/>
  <c r="EM141" i="4"/>
  <c r="EM159" i="4"/>
  <c r="EM127" i="4"/>
  <c r="EM156" i="4"/>
  <c r="EA147" i="4"/>
  <c r="DX147" i="4" s="1"/>
  <c r="EM149" i="4"/>
  <c r="DU163" i="4"/>
  <c r="DO163" i="4"/>
  <c r="W180" i="4"/>
  <c r="EY180" i="4"/>
  <c r="CQ181" i="4"/>
  <c r="AU152" i="4"/>
  <c r="EM163" i="4"/>
  <c r="EA180" i="4"/>
  <c r="DX180" i="4" s="1"/>
  <c r="EA187" i="4"/>
  <c r="DX187" i="4" s="1"/>
  <c r="AU188" i="4"/>
  <c r="EY188" i="4"/>
  <c r="CK189" i="4"/>
  <c r="EM195" i="4"/>
  <c r="FE195" i="4"/>
  <c r="EM197" i="4"/>
  <c r="CE199" i="4"/>
  <c r="CQ199" i="4"/>
  <c r="EY199" i="4"/>
  <c r="AC192" i="4"/>
  <c r="EA195" i="4"/>
  <c r="EM207" i="4"/>
  <c r="EY205" i="4"/>
  <c r="EM219" i="4"/>
  <c r="ES219" i="4"/>
  <c r="EY219" i="4"/>
  <c r="BA216" i="4"/>
  <c r="EY223" i="4"/>
  <c r="FE223" i="4"/>
  <c r="EG217" i="4"/>
  <c r="CE230" i="4"/>
  <c r="EG231" i="4"/>
  <c r="FE224" i="4"/>
  <c r="EM224" i="4"/>
  <c r="EM227" i="4"/>
  <c r="EA227" i="4"/>
  <c r="DX227" i="4" s="1"/>
  <c r="H3" i="6"/>
  <c r="H7" i="6"/>
  <c r="H11" i="6"/>
  <c r="H15" i="6"/>
  <c r="H19" i="6"/>
  <c r="H23" i="6"/>
  <c r="H27" i="6"/>
  <c r="H31" i="6"/>
  <c r="H35" i="6"/>
  <c r="H39" i="6"/>
  <c r="H43" i="6"/>
  <c r="H47" i="6"/>
  <c r="H51" i="6"/>
  <c r="H55" i="6"/>
  <c r="H59" i="6"/>
  <c r="H63" i="6"/>
  <c r="H71" i="6"/>
  <c r="H151" i="6"/>
  <c r="H159" i="6"/>
  <c r="H167" i="6"/>
  <c r="H175" i="6"/>
  <c r="H183" i="6"/>
  <c r="H191" i="6"/>
  <c r="H202" i="6"/>
  <c r="H214" i="6"/>
  <c r="H79" i="6"/>
  <c r="H87" i="6"/>
  <c r="H95" i="6"/>
  <c r="H103" i="6"/>
  <c r="H111" i="6"/>
  <c r="H119" i="6"/>
  <c r="H127" i="6"/>
  <c r="H135" i="6"/>
  <c r="H210" i="6"/>
  <c r="H67" i="6"/>
  <c r="H75" i="6"/>
  <c r="H143" i="6"/>
  <c r="H147" i="6"/>
  <c r="H155" i="6"/>
  <c r="H163" i="6"/>
  <c r="H171" i="6"/>
  <c r="H179" i="6"/>
  <c r="H187" i="6"/>
  <c r="H195" i="6"/>
  <c r="H206" i="6"/>
  <c r="H83" i="6"/>
  <c r="H91" i="6"/>
  <c r="H99" i="6"/>
  <c r="H107" i="6"/>
  <c r="H115" i="6"/>
  <c r="H123" i="6"/>
  <c r="H131" i="6"/>
  <c r="H139" i="6"/>
  <c r="H218" i="6"/>
  <c r="T33" i="8"/>
  <c r="T32" i="8"/>
  <c r="T30" i="8"/>
  <c r="T28" i="8"/>
  <c r="T37" i="8"/>
  <c r="T36" i="8"/>
  <c r="T19" i="8"/>
  <c r="T18" i="8"/>
  <c r="T11" i="8"/>
  <c r="T29" i="8"/>
  <c r="T27" i="8"/>
  <c r="T26" i="8"/>
  <c r="D107" i="8"/>
  <c r="T10" i="8"/>
  <c r="T8" i="8"/>
  <c r="N10" i="8"/>
  <c r="N8" i="8"/>
  <c r="N33" i="8"/>
  <c r="N32" i="8"/>
  <c r="N37" i="8"/>
  <c r="N19" i="8"/>
  <c r="N27" i="8"/>
  <c r="D105" i="8"/>
  <c r="N18" i="8"/>
  <c r="N26" i="8"/>
  <c r="N30" i="8"/>
  <c r="N36" i="8"/>
  <c r="D106" i="8"/>
  <c r="N29" i="8"/>
  <c r="N11" i="8"/>
  <c r="N28" i="8"/>
  <c r="D63" i="5"/>
  <c r="J72" i="4"/>
  <c r="CW5" i="4" l="1"/>
  <c r="CI49" i="8"/>
  <c r="CI48" i="8"/>
  <c r="CI67" i="8"/>
  <c r="CI53" i="8"/>
  <c r="CI54" i="8" s="1"/>
  <c r="CU57" i="8"/>
  <c r="AM56" i="8"/>
  <c r="EE56" i="8"/>
  <c r="CC57" i="8"/>
  <c r="U56" i="8"/>
  <c r="DM56" i="8"/>
  <c r="BK57" i="8"/>
  <c r="C56" i="8"/>
  <c r="CU56" i="8"/>
  <c r="AS57" i="8"/>
  <c r="EK57" i="8"/>
  <c r="CC56" i="8"/>
  <c r="CC58" i="8" s="1"/>
  <c r="AA57" i="8"/>
  <c r="DS57" i="8"/>
  <c r="BK56" i="8"/>
  <c r="BK58" i="8" s="1"/>
  <c r="I57" i="8"/>
  <c r="DA57" i="8"/>
  <c r="AS56" i="8"/>
  <c r="AS58" i="8" s="1"/>
  <c r="EK56" i="8"/>
  <c r="EK58" i="8" s="1"/>
  <c r="CI57" i="8"/>
  <c r="AA56" i="8"/>
  <c r="AA58" i="8" s="1"/>
  <c r="DS56" i="8"/>
  <c r="DS58" i="8" s="1"/>
  <c r="BQ57" i="8"/>
  <c r="I56" i="8"/>
  <c r="I58" i="8" s="1"/>
  <c r="DA56" i="8"/>
  <c r="DA58" i="8" s="1"/>
  <c r="AY57" i="8"/>
  <c r="EQ57" i="8"/>
  <c r="CI70" i="8"/>
  <c r="CI56" i="8"/>
  <c r="AG57" i="8"/>
  <c r="DY57" i="8"/>
  <c r="BQ56" i="8"/>
  <c r="O57" i="8"/>
  <c r="DG57" i="8"/>
  <c r="AY56" i="8"/>
  <c r="EQ56" i="8"/>
  <c r="CO57" i="8"/>
  <c r="AG56" i="8"/>
  <c r="AG58" i="8" s="1"/>
  <c r="DY56" i="8"/>
  <c r="DY58" i="8" s="1"/>
  <c r="BW57" i="8"/>
  <c r="O56" i="8"/>
  <c r="O58" i="8" s="1"/>
  <c r="DG56" i="8"/>
  <c r="DG58" i="8" s="1"/>
  <c r="BE57" i="8"/>
  <c r="CI71" i="8"/>
  <c r="CO56" i="8"/>
  <c r="CO58" i="8" s="1"/>
  <c r="AM57" i="8"/>
  <c r="EE57" i="8"/>
  <c r="BW56" i="8"/>
  <c r="BW58" i="8" s="1"/>
  <c r="U57" i="8"/>
  <c r="DM57" i="8"/>
  <c r="BE56" i="8"/>
  <c r="BE58" i="8" s="1"/>
  <c r="C57" i="8"/>
  <c r="U11" i="8"/>
  <c r="U23" i="8"/>
  <c r="U24" i="8"/>
  <c r="U22" i="8"/>
  <c r="O24" i="8"/>
  <c r="O22" i="8"/>
  <c r="O23" i="8"/>
  <c r="E105" i="8"/>
  <c r="I23" i="8"/>
  <c r="I24" i="8"/>
  <c r="I22" i="8"/>
  <c r="AR57" i="8"/>
  <c r="AV57" i="8"/>
  <c r="AW57" i="8" s="1"/>
  <c r="AT56" i="8"/>
  <c r="AU56" i="8" s="1"/>
  <c r="AT57" i="8"/>
  <c r="AU57" i="8" s="1"/>
  <c r="AV56" i="8"/>
  <c r="AW56" i="8" s="1"/>
  <c r="AR56" i="8"/>
  <c r="P57" i="8"/>
  <c r="Q57" i="8" s="1"/>
  <c r="R56" i="8"/>
  <c r="S56" i="8" s="1"/>
  <c r="N56" i="8"/>
  <c r="R57" i="8"/>
  <c r="S57" i="8" s="1"/>
  <c r="N57" i="8"/>
  <c r="P56" i="8"/>
  <c r="Q56" i="8" s="1"/>
  <c r="BP57" i="8"/>
  <c r="BR56" i="8"/>
  <c r="BS56" i="8" s="1"/>
  <c r="BT57" i="8"/>
  <c r="BU57" i="8" s="1"/>
  <c r="BT56" i="8"/>
  <c r="BU56" i="8" s="1"/>
  <c r="BR57" i="8"/>
  <c r="BS57" i="8" s="1"/>
  <c r="BP56" i="8"/>
  <c r="AN57" i="8"/>
  <c r="AO57" i="8" s="1"/>
  <c r="AL57" i="8"/>
  <c r="AP56" i="8"/>
  <c r="AQ56" i="8" s="1"/>
  <c r="AL56" i="8"/>
  <c r="AP57" i="8"/>
  <c r="AQ57" i="8" s="1"/>
  <c r="AN56" i="8"/>
  <c r="AO56" i="8" s="1"/>
  <c r="DN56" i="8"/>
  <c r="DO56" i="8" s="1"/>
  <c r="DP57" i="8"/>
  <c r="DQ57" i="8" s="1"/>
  <c r="DN57" i="8"/>
  <c r="DO57" i="8" s="1"/>
  <c r="DP56" i="8"/>
  <c r="DQ56" i="8" s="1"/>
  <c r="DL57" i="8"/>
  <c r="DL56" i="8"/>
  <c r="EJ57" i="8"/>
  <c r="EL57" i="8"/>
  <c r="EM57" i="8" s="1"/>
  <c r="EN56" i="8"/>
  <c r="EO56" i="8" s="1"/>
  <c r="EN57" i="8"/>
  <c r="EO57" i="8" s="1"/>
  <c r="EL56" i="8"/>
  <c r="EM56" i="8" s="1"/>
  <c r="EJ56" i="8"/>
  <c r="BL57" i="8"/>
  <c r="BM57" i="8" s="1"/>
  <c r="BN57" i="8"/>
  <c r="BO57" i="8" s="1"/>
  <c r="BN56" i="8"/>
  <c r="BO56" i="8" s="1"/>
  <c r="BJ56" i="8"/>
  <c r="BJ57" i="8"/>
  <c r="BL56" i="8"/>
  <c r="BM56" i="8" s="1"/>
  <c r="AF57" i="8"/>
  <c r="AJ56" i="8"/>
  <c r="AK56" i="8" s="1"/>
  <c r="AJ57" i="8"/>
  <c r="AK57" i="8" s="1"/>
  <c r="AH56" i="8"/>
  <c r="AI56" i="8" s="1"/>
  <c r="AH57" i="8"/>
  <c r="AI57" i="8" s="1"/>
  <c r="AF56" i="8"/>
  <c r="CN57" i="8"/>
  <c r="CP56" i="8"/>
  <c r="CQ56" i="8" s="1"/>
  <c r="CP57" i="8"/>
  <c r="CQ57" i="8" s="1"/>
  <c r="CR56" i="8"/>
  <c r="CS56" i="8" s="1"/>
  <c r="CR57" i="8"/>
  <c r="CS57" i="8" s="1"/>
  <c r="CN56" i="8"/>
  <c r="J57" i="8"/>
  <c r="K57" i="8" s="1"/>
  <c r="L56" i="8"/>
  <c r="M56" i="8" s="1"/>
  <c r="L57" i="8"/>
  <c r="M57" i="8" s="1"/>
  <c r="H57" i="8"/>
  <c r="J56" i="8"/>
  <c r="K56" i="8" s="1"/>
  <c r="K58" i="8" s="1"/>
  <c r="H56" i="8"/>
  <c r="DH57" i="8"/>
  <c r="DI57" i="8" s="1"/>
  <c r="DJ57" i="8"/>
  <c r="DK57" i="8" s="1"/>
  <c r="DF57" i="8"/>
  <c r="DJ56" i="8"/>
  <c r="DK56" i="8" s="1"/>
  <c r="DF56" i="8"/>
  <c r="DH56" i="8"/>
  <c r="DI56" i="8" s="1"/>
  <c r="DV57" i="8"/>
  <c r="DW57" i="8" s="1"/>
  <c r="DR57" i="8"/>
  <c r="DT56" i="8"/>
  <c r="DU56" i="8" s="1"/>
  <c r="DR56" i="8"/>
  <c r="DT57" i="8"/>
  <c r="DU57" i="8" s="1"/>
  <c r="DV56" i="8"/>
  <c r="DW56" i="8" s="1"/>
  <c r="ER56" i="8"/>
  <c r="ES56" i="8" s="1"/>
  <c r="ER57" i="8"/>
  <c r="ES57" i="8" s="1"/>
  <c r="EP57" i="8"/>
  <c r="EP56" i="8"/>
  <c r="ET56" i="8"/>
  <c r="EU56" i="8" s="1"/>
  <c r="ET57" i="8"/>
  <c r="EU57" i="8" s="1"/>
  <c r="BZ57" i="8"/>
  <c r="CA57" i="8" s="1"/>
  <c r="BX57" i="8"/>
  <c r="BY57" i="8" s="1"/>
  <c r="BV57" i="8"/>
  <c r="BX56" i="8"/>
  <c r="BY56" i="8" s="1"/>
  <c r="BV56" i="8"/>
  <c r="BZ56" i="8"/>
  <c r="CA56" i="8" s="1"/>
  <c r="AX57" i="8"/>
  <c r="AZ56" i="8"/>
  <c r="BA56" i="8" s="1"/>
  <c r="AX56" i="8"/>
  <c r="BB57" i="8"/>
  <c r="BC57" i="8" s="1"/>
  <c r="AZ57" i="8"/>
  <c r="BA57" i="8" s="1"/>
  <c r="BB56" i="8"/>
  <c r="BC56" i="8" s="1"/>
  <c r="CF56" i="8"/>
  <c r="CG56" i="8" s="1"/>
  <c r="CF57" i="8"/>
  <c r="CG57" i="8" s="1"/>
  <c r="CD57" i="8"/>
  <c r="CE57" i="8" s="1"/>
  <c r="CD56" i="8"/>
  <c r="CE56" i="8" s="1"/>
  <c r="CB57" i="8"/>
  <c r="CB56" i="8"/>
  <c r="V57" i="8"/>
  <c r="W57" i="8" s="1"/>
  <c r="V56" i="8"/>
  <c r="W56" i="8" s="1"/>
  <c r="T57" i="8"/>
  <c r="X56" i="8"/>
  <c r="Y56" i="8" s="1"/>
  <c r="X57" i="8"/>
  <c r="Y57" i="8" s="1"/>
  <c r="T56" i="8"/>
  <c r="DB57" i="8"/>
  <c r="DC57" i="8" s="1"/>
  <c r="CZ57" i="8"/>
  <c r="DD56" i="8"/>
  <c r="DE56" i="8" s="1"/>
  <c r="DB56" i="8"/>
  <c r="DC56" i="8" s="1"/>
  <c r="DD57" i="8"/>
  <c r="DE57" i="8" s="1"/>
  <c r="CZ56" i="8"/>
  <c r="EB57" i="8"/>
  <c r="EC57" i="8" s="1"/>
  <c r="DZ57" i="8"/>
  <c r="EA57" i="8" s="1"/>
  <c r="EB56" i="8"/>
  <c r="EC56" i="8" s="1"/>
  <c r="DX57" i="8"/>
  <c r="DZ56" i="8"/>
  <c r="EA56" i="8" s="1"/>
  <c r="DX56" i="8"/>
  <c r="BF57" i="8"/>
  <c r="BG57" i="8" s="1"/>
  <c r="BH57" i="8"/>
  <c r="BI57" i="8" s="1"/>
  <c r="BH56" i="8"/>
  <c r="BI56" i="8" s="1"/>
  <c r="BD57" i="8"/>
  <c r="BF56" i="8"/>
  <c r="BG56" i="8" s="1"/>
  <c r="BG58" i="8" s="1"/>
  <c r="BD56" i="8"/>
  <c r="B57" i="8"/>
  <c r="D57" i="8"/>
  <c r="E57" i="8" s="1"/>
  <c r="D56" i="8"/>
  <c r="E56" i="8" s="1"/>
  <c r="B56" i="8"/>
  <c r="F57" i="8"/>
  <c r="G57" i="8" s="1"/>
  <c r="F56" i="8"/>
  <c r="G56" i="8" s="1"/>
  <c r="CT57" i="8"/>
  <c r="CX57" i="8"/>
  <c r="CY57" i="8" s="1"/>
  <c r="CV56" i="8"/>
  <c r="CW56" i="8" s="1"/>
  <c r="CT56" i="8"/>
  <c r="CV57" i="8"/>
  <c r="CW57" i="8" s="1"/>
  <c r="CX56" i="8"/>
  <c r="CY56" i="8" s="1"/>
  <c r="CY58" i="8" s="1"/>
  <c r="AD57" i="8"/>
  <c r="AE57" i="8" s="1"/>
  <c r="AB57" i="8"/>
  <c r="AC57" i="8" s="1"/>
  <c r="AB56" i="8"/>
  <c r="AC56" i="8" s="1"/>
  <c r="Z56" i="8"/>
  <c r="Z57" i="8"/>
  <c r="AD56" i="8"/>
  <c r="AE56" i="8" s="1"/>
  <c r="CH57" i="8"/>
  <c r="CL56" i="8"/>
  <c r="CM56" i="8" s="1"/>
  <c r="CH56" i="8"/>
  <c r="CH71" i="8"/>
  <c r="CH70" i="8"/>
  <c r="CH67" i="8"/>
  <c r="CH66" i="8"/>
  <c r="CH64" i="8"/>
  <c r="CH63" i="8"/>
  <c r="CH62" i="8"/>
  <c r="CJ61" i="8"/>
  <c r="CJ60" i="8"/>
  <c r="CJ53" i="8"/>
  <c r="CK53" i="8" s="1"/>
  <c r="CJ52" i="8"/>
  <c r="CK52" i="8" s="1"/>
  <c r="CJ49" i="8"/>
  <c r="CK49" i="8" s="1"/>
  <c r="CJ48" i="8"/>
  <c r="CK48" i="8" s="1"/>
  <c r="CJ46" i="8"/>
  <c r="CK46" i="8" s="1"/>
  <c r="CL57" i="8"/>
  <c r="CM57" i="8" s="1"/>
  <c r="CJ57" i="8"/>
  <c r="CK57" i="8" s="1"/>
  <c r="CJ56" i="8"/>
  <c r="CK56" i="8" s="1"/>
  <c r="CJ71" i="8"/>
  <c r="CK71" i="8" s="1"/>
  <c r="CL66" i="8"/>
  <c r="CM66" i="8" s="1"/>
  <c r="CJ64" i="8"/>
  <c r="CH61" i="8"/>
  <c r="CL53" i="8"/>
  <c r="CM53" i="8" s="1"/>
  <c r="CH49" i="8"/>
  <c r="CL46" i="8"/>
  <c r="CM46" i="8" s="1"/>
  <c r="CL67" i="8"/>
  <c r="CM67" i="8" s="1"/>
  <c r="CJ66" i="8"/>
  <c r="CK66" i="8" s="1"/>
  <c r="CL62" i="8"/>
  <c r="CL61" i="8"/>
  <c r="CL60" i="8"/>
  <c r="CH52" i="8"/>
  <c r="CL48" i="8"/>
  <c r="CM48" i="8" s="1"/>
  <c r="CJ70" i="8"/>
  <c r="CK70" i="8" s="1"/>
  <c r="CL64" i="8"/>
  <c r="CJ63" i="8"/>
  <c r="CH60" i="8"/>
  <c r="CL52" i="8"/>
  <c r="CM52" i="8" s="1"/>
  <c r="CH48" i="8"/>
  <c r="CL70" i="8"/>
  <c r="CM70" i="8" s="1"/>
  <c r="CJ67" i="8"/>
  <c r="CK67" i="8" s="1"/>
  <c r="CI66" i="8"/>
  <c r="CL63" i="8"/>
  <c r="CJ62" i="8"/>
  <c r="CH53" i="8"/>
  <c r="CL49" i="8"/>
  <c r="CM49" i="8" s="1"/>
  <c r="CH46" i="8"/>
  <c r="CL71" i="8"/>
  <c r="CM71" i="8" s="1"/>
  <c r="EH56" i="8"/>
  <c r="EI56" i="8" s="1"/>
  <c r="EF56" i="8"/>
  <c r="EG56" i="8" s="1"/>
  <c r="EH57" i="8"/>
  <c r="EI57" i="8" s="1"/>
  <c r="ED56" i="8"/>
  <c r="EF57" i="8"/>
  <c r="EG57" i="8" s="1"/>
  <c r="ED57" i="8"/>
  <c r="U5" i="4"/>
  <c r="DX128" i="4"/>
  <c r="DX173" i="4"/>
  <c r="DX234" i="4"/>
  <c r="DX28" i="4"/>
  <c r="DX31" i="4"/>
  <c r="DX195" i="4"/>
  <c r="DX113" i="4"/>
  <c r="DX188" i="4"/>
  <c r="DX156" i="4"/>
  <c r="DX148" i="4"/>
  <c r="DX100" i="4"/>
  <c r="DX52" i="4"/>
  <c r="DX199" i="4"/>
  <c r="DX81" i="4"/>
  <c r="DX181" i="4"/>
  <c r="DX209" i="4"/>
  <c r="DX145" i="4"/>
  <c r="DX226" i="4"/>
  <c r="DX214" i="4"/>
  <c r="DX166" i="4"/>
  <c r="DX134" i="4"/>
  <c r="DX126" i="4"/>
  <c r="DX102" i="4"/>
  <c r="DX70" i="4"/>
  <c r="DX186" i="4"/>
  <c r="DX122" i="4"/>
  <c r="DX106" i="4"/>
  <c r="CT237" i="4"/>
  <c r="Z225" i="6" s="1"/>
  <c r="DX239" i="4"/>
  <c r="DX230" i="4"/>
  <c r="C66" i="8"/>
  <c r="AG66" i="8"/>
  <c r="DA66" i="8"/>
  <c r="CT164" i="4"/>
  <c r="T155" i="5" s="1"/>
  <c r="DX53" i="8"/>
  <c r="EB53" i="8"/>
  <c r="EC53" i="8" s="1"/>
  <c r="EB52" i="8"/>
  <c r="EC52" i="8" s="1"/>
  <c r="EB66" i="8"/>
  <c r="EC66" i="8" s="1"/>
  <c r="EB67" i="8"/>
  <c r="EC67" i="8" s="1"/>
  <c r="DZ53" i="8"/>
  <c r="EA53" i="8" s="1"/>
  <c r="DZ52" i="8"/>
  <c r="EA52" i="8" s="1"/>
  <c r="DZ66" i="8"/>
  <c r="EA66" i="8" s="1"/>
  <c r="DZ67" i="8"/>
  <c r="EA67" i="8" s="1"/>
  <c r="DX52" i="8"/>
  <c r="DX66" i="8"/>
  <c r="DX67" i="8"/>
  <c r="AH53" i="8"/>
  <c r="AI53" i="8" s="1"/>
  <c r="AJ52" i="8"/>
  <c r="AK52" i="8" s="1"/>
  <c r="AJ66" i="8"/>
  <c r="AK66" i="8" s="1"/>
  <c r="AF53" i="8"/>
  <c r="AH52" i="8"/>
  <c r="AI52" i="8" s="1"/>
  <c r="AH66" i="8"/>
  <c r="AI66" i="8" s="1"/>
  <c r="AH67" i="8"/>
  <c r="AI67" i="8" s="1"/>
  <c r="AF52" i="8"/>
  <c r="AF66" i="8"/>
  <c r="AJ53" i="8"/>
  <c r="AK53" i="8" s="1"/>
  <c r="AF67" i="8"/>
  <c r="AJ67" i="8"/>
  <c r="AK67" i="8" s="1"/>
  <c r="R52" i="8"/>
  <c r="S52" i="8" s="1"/>
  <c r="R66" i="8"/>
  <c r="S66" i="8" s="1"/>
  <c r="P52" i="8"/>
  <c r="Q52" i="8" s="1"/>
  <c r="P66" i="8"/>
  <c r="Q66" i="8" s="1"/>
  <c r="N53" i="8"/>
  <c r="R53" i="8"/>
  <c r="S53" i="8" s="1"/>
  <c r="P67" i="8"/>
  <c r="Q67" i="8" s="1"/>
  <c r="R67" i="8"/>
  <c r="S67" i="8" s="1"/>
  <c r="P53" i="8"/>
  <c r="Q53" i="8" s="1"/>
  <c r="N52" i="8"/>
  <c r="N66" i="8"/>
  <c r="N67" i="8"/>
  <c r="BV53" i="8"/>
  <c r="BZ53" i="8"/>
  <c r="CA53" i="8" s="1"/>
  <c r="BZ52" i="8"/>
  <c r="CA52" i="8" s="1"/>
  <c r="BZ66" i="8"/>
  <c r="CA66" i="8" s="1"/>
  <c r="BZ67" i="8"/>
  <c r="CA67" i="8" s="1"/>
  <c r="BX53" i="8"/>
  <c r="BY53" i="8" s="1"/>
  <c r="BX52" i="8"/>
  <c r="BY52" i="8" s="1"/>
  <c r="BX66" i="8"/>
  <c r="BY66" i="8" s="1"/>
  <c r="BV52" i="8"/>
  <c r="BV66" i="8"/>
  <c r="BX67" i="8"/>
  <c r="BY67" i="8" s="1"/>
  <c r="BV67" i="8"/>
  <c r="EN52" i="8"/>
  <c r="EO52" i="8" s="1"/>
  <c r="EN66" i="8"/>
  <c r="EO66" i="8" s="1"/>
  <c r="EN67" i="8"/>
  <c r="EO67" i="8" s="1"/>
  <c r="EL52" i="8"/>
  <c r="EM52" i="8" s="1"/>
  <c r="EL66" i="8"/>
  <c r="EM66" i="8" s="1"/>
  <c r="EL67" i="8"/>
  <c r="EM67" i="8" s="1"/>
  <c r="EJ53" i="8"/>
  <c r="EN53" i="8"/>
  <c r="EO53" i="8" s="1"/>
  <c r="EJ52" i="8"/>
  <c r="EJ66" i="8"/>
  <c r="EJ67" i="8"/>
  <c r="EL53" i="8"/>
  <c r="EM53" i="8" s="1"/>
  <c r="AP52" i="8"/>
  <c r="AQ52" i="8" s="1"/>
  <c r="AP66" i="8"/>
  <c r="AQ66" i="8" s="1"/>
  <c r="AN52" i="8"/>
  <c r="AO52" i="8" s="1"/>
  <c r="AN66" i="8"/>
  <c r="AO66" i="8" s="1"/>
  <c r="AL53" i="8"/>
  <c r="AP53" i="8"/>
  <c r="AQ53" i="8" s="1"/>
  <c r="AN67" i="8"/>
  <c r="AO67" i="8" s="1"/>
  <c r="AL52" i="8"/>
  <c r="AL66" i="8"/>
  <c r="AL67" i="8"/>
  <c r="AN53" i="8"/>
  <c r="AO53" i="8" s="1"/>
  <c r="AP67" i="8"/>
  <c r="AQ67" i="8" s="1"/>
  <c r="CZ53" i="8"/>
  <c r="DD53" i="8"/>
  <c r="DE53" i="8" s="1"/>
  <c r="DD52" i="8"/>
  <c r="DE52" i="8" s="1"/>
  <c r="DD66" i="8"/>
  <c r="DE66" i="8" s="1"/>
  <c r="DD67" i="8"/>
  <c r="DE67" i="8" s="1"/>
  <c r="DB53" i="8"/>
  <c r="DC53" i="8" s="1"/>
  <c r="DB52" i="8"/>
  <c r="DC52" i="8" s="1"/>
  <c r="DB66" i="8"/>
  <c r="DC66" i="8" s="1"/>
  <c r="DB67" i="8"/>
  <c r="DC67" i="8" s="1"/>
  <c r="CZ52" i="8"/>
  <c r="CZ66" i="8"/>
  <c r="CZ67" i="8"/>
  <c r="CF52" i="8"/>
  <c r="CG52" i="8" s="1"/>
  <c r="CF66" i="8"/>
  <c r="CG66" i="8" s="1"/>
  <c r="CF67" i="8"/>
  <c r="CG67" i="8" s="1"/>
  <c r="CD52" i="8"/>
  <c r="CE52" i="8" s="1"/>
  <c r="CD66" i="8"/>
  <c r="CE66" i="8" s="1"/>
  <c r="CB53" i="8"/>
  <c r="CF53" i="8"/>
  <c r="CG53" i="8" s="1"/>
  <c r="CD67" i="8"/>
  <c r="CE67" i="8" s="1"/>
  <c r="CD53" i="8"/>
  <c r="CE53" i="8" s="1"/>
  <c r="CB67" i="8"/>
  <c r="CB52" i="8"/>
  <c r="CB66" i="8"/>
  <c r="BL53" i="8"/>
  <c r="BM53" i="8" s="1"/>
  <c r="BN52" i="8"/>
  <c r="BO52" i="8" s="1"/>
  <c r="BN66" i="8"/>
  <c r="BO66" i="8" s="1"/>
  <c r="BJ53" i="8"/>
  <c r="BL52" i="8"/>
  <c r="BM52" i="8" s="1"/>
  <c r="BL66" i="8"/>
  <c r="BM66" i="8" s="1"/>
  <c r="BJ67" i="8"/>
  <c r="BJ52" i="8"/>
  <c r="BJ66" i="8"/>
  <c r="BN67" i="8"/>
  <c r="BO67" i="8" s="1"/>
  <c r="BN53" i="8"/>
  <c r="BO53" i="8" s="1"/>
  <c r="BL67" i="8"/>
  <c r="BM67" i="8" s="1"/>
  <c r="EH52" i="8"/>
  <c r="EI52" i="8" s="1"/>
  <c r="EH66" i="8"/>
  <c r="EI66" i="8" s="1"/>
  <c r="EH67" i="8"/>
  <c r="EI67" i="8" s="1"/>
  <c r="EH53" i="8"/>
  <c r="EI53" i="8" s="1"/>
  <c r="EF52" i="8"/>
  <c r="EG52" i="8" s="1"/>
  <c r="EF66" i="8"/>
  <c r="EG66" i="8" s="1"/>
  <c r="EF67" i="8"/>
  <c r="EG67" i="8" s="1"/>
  <c r="EF53" i="8"/>
  <c r="EG53" i="8" s="1"/>
  <c r="ED53" i="8"/>
  <c r="ED52" i="8"/>
  <c r="ED66" i="8"/>
  <c r="ED67" i="8"/>
  <c r="BH52" i="8"/>
  <c r="BI52" i="8" s="1"/>
  <c r="BH66" i="8"/>
  <c r="BI66" i="8" s="1"/>
  <c r="BF52" i="8"/>
  <c r="BG52" i="8" s="1"/>
  <c r="BF66" i="8"/>
  <c r="BG66" i="8" s="1"/>
  <c r="BD53" i="8"/>
  <c r="BH53" i="8"/>
  <c r="BI53" i="8" s="1"/>
  <c r="BF53" i="8"/>
  <c r="BG53" i="8" s="1"/>
  <c r="BH67" i="8"/>
  <c r="BI67" i="8" s="1"/>
  <c r="BD52" i="8"/>
  <c r="BD66" i="8"/>
  <c r="BF67" i="8"/>
  <c r="BG67" i="8" s="1"/>
  <c r="BD67" i="8"/>
  <c r="AV52" i="8"/>
  <c r="AW52" i="8" s="1"/>
  <c r="AV66" i="8"/>
  <c r="AW66" i="8" s="1"/>
  <c r="AV53" i="8"/>
  <c r="AW53" i="8" s="1"/>
  <c r="AT52" i="8"/>
  <c r="AU52" i="8" s="1"/>
  <c r="AT66" i="8"/>
  <c r="AU66" i="8" s="1"/>
  <c r="AT53" i="8"/>
  <c r="AU53" i="8" s="1"/>
  <c r="AV67" i="8"/>
  <c r="AW67" i="8" s="1"/>
  <c r="AT67" i="8"/>
  <c r="AU67" i="8" s="1"/>
  <c r="AR67" i="8"/>
  <c r="AR53" i="8"/>
  <c r="AR52" i="8"/>
  <c r="AR66" i="8"/>
  <c r="AX53" i="8"/>
  <c r="BB53" i="8"/>
  <c r="BC53" i="8" s="1"/>
  <c r="BB52" i="8"/>
  <c r="BC52" i="8" s="1"/>
  <c r="BB66" i="8"/>
  <c r="BC66" i="8" s="1"/>
  <c r="AZ53" i="8"/>
  <c r="BA53" i="8" s="1"/>
  <c r="AZ52" i="8"/>
  <c r="BA52" i="8" s="1"/>
  <c r="AZ66" i="8"/>
  <c r="BA66" i="8" s="1"/>
  <c r="AX52" i="8"/>
  <c r="AX66" i="8"/>
  <c r="AZ67" i="8"/>
  <c r="BA67" i="8" s="1"/>
  <c r="AX67" i="8"/>
  <c r="BB67" i="8"/>
  <c r="BC67" i="8" s="1"/>
  <c r="F52" i="8"/>
  <c r="G52" i="8" s="1"/>
  <c r="F66" i="8"/>
  <c r="G66" i="8" s="1"/>
  <c r="F53" i="8"/>
  <c r="G53" i="8" s="1"/>
  <c r="D52" i="8"/>
  <c r="E52" i="8" s="1"/>
  <c r="D66" i="8"/>
  <c r="E66" i="8" s="1"/>
  <c r="D53" i="8"/>
  <c r="E53" i="8" s="1"/>
  <c r="D67" i="8"/>
  <c r="E67" i="8" s="1"/>
  <c r="B53" i="8"/>
  <c r="F67" i="8"/>
  <c r="G67" i="8" s="1"/>
  <c r="B67" i="8"/>
  <c r="B52" i="8"/>
  <c r="B66" i="8"/>
  <c r="CR52" i="8"/>
  <c r="CS52" i="8" s="1"/>
  <c r="CR66" i="8"/>
  <c r="CS66" i="8" s="1"/>
  <c r="CR67" i="8"/>
  <c r="CS67" i="8" s="1"/>
  <c r="CR53" i="8"/>
  <c r="CS53" i="8" s="1"/>
  <c r="CP52" i="8"/>
  <c r="CQ52" i="8" s="1"/>
  <c r="CP66" i="8"/>
  <c r="CQ66" i="8" s="1"/>
  <c r="CP53" i="8"/>
  <c r="CQ53" i="8" s="1"/>
  <c r="CN53" i="8"/>
  <c r="CP67" i="8"/>
  <c r="CQ67" i="8" s="1"/>
  <c r="CN52" i="8"/>
  <c r="CN66" i="8"/>
  <c r="CN67" i="8"/>
  <c r="CV53" i="8"/>
  <c r="CW53" i="8" s="1"/>
  <c r="CX52" i="8"/>
  <c r="CY52" i="8" s="1"/>
  <c r="CX66" i="8"/>
  <c r="CY66" i="8" s="1"/>
  <c r="CX67" i="8"/>
  <c r="CY67" i="8" s="1"/>
  <c r="CT53" i="8"/>
  <c r="CV52" i="8"/>
  <c r="CW52" i="8" s="1"/>
  <c r="CV66" i="8"/>
  <c r="CW66" i="8" s="1"/>
  <c r="CX53" i="8"/>
  <c r="CY53" i="8" s="1"/>
  <c r="CT52" i="8"/>
  <c r="CT66" i="8"/>
  <c r="CV67" i="8"/>
  <c r="CW67" i="8" s="1"/>
  <c r="CT67" i="8"/>
  <c r="BP53" i="8"/>
  <c r="BT53" i="8"/>
  <c r="BU53" i="8" s="1"/>
  <c r="BT52" i="8"/>
  <c r="BU52" i="8" s="1"/>
  <c r="BT66" i="8"/>
  <c r="BU66" i="8" s="1"/>
  <c r="BT67" i="8"/>
  <c r="BU67" i="8" s="1"/>
  <c r="BR53" i="8"/>
  <c r="BS53" i="8" s="1"/>
  <c r="BR52" i="8"/>
  <c r="BS52" i="8" s="1"/>
  <c r="BR66" i="8"/>
  <c r="BS66" i="8" s="1"/>
  <c r="BP52" i="8"/>
  <c r="BP66" i="8"/>
  <c r="BR67" i="8"/>
  <c r="BS67" i="8" s="1"/>
  <c r="BP67" i="8"/>
  <c r="DP52" i="8"/>
  <c r="DQ52" i="8" s="1"/>
  <c r="DP66" i="8"/>
  <c r="DQ66" i="8" s="1"/>
  <c r="DP67" i="8"/>
  <c r="DQ67" i="8" s="1"/>
  <c r="DN52" i="8"/>
  <c r="DO52" i="8" s="1"/>
  <c r="DN66" i="8"/>
  <c r="DO66" i="8" s="1"/>
  <c r="DN67" i="8"/>
  <c r="DO67" i="8" s="1"/>
  <c r="DL53" i="8"/>
  <c r="DP53" i="8"/>
  <c r="DQ53" i="8" s="1"/>
  <c r="DN53" i="8"/>
  <c r="DO53" i="8" s="1"/>
  <c r="DL52" i="8"/>
  <c r="DL66" i="8"/>
  <c r="DL67" i="8"/>
  <c r="DT53" i="8"/>
  <c r="DU53" i="8" s="1"/>
  <c r="DV52" i="8"/>
  <c r="DW52" i="8" s="1"/>
  <c r="DV66" i="8"/>
  <c r="DW66" i="8" s="1"/>
  <c r="DV67" i="8"/>
  <c r="DW67" i="8" s="1"/>
  <c r="DR53" i="8"/>
  <c r="DT52" i="8"/>
  <c r="DU52" i="8" s="1"/>
  <c r="DT66" i="8"/>
  <c r="DU66" i="8" s="1"/>
  <c r="DT67" i="8"/>
  <c r="DU67" i="8" s="1"/>
  <c r="DV53" i="8"/>
  <c r="DW53" i="8" s="1"/>
  <c r="DR52" i="8"/>
  <c r="DR66" i="8"/>
  <c r="DR67" i="8"/>
  <c r="J53" i="8"/>
  <c r="K53" i="8" s="1"/>
  <c r="L52" i="8"/>
  <c r="M52" i="8" s="1"/>
  <c r="L66" i="8"/>
  <c r="M66" i="8" s="1"/>
  <c r="H53" i="8"/>
  <c r="J52" i="8"/>
  <c r="K52" i="8" s="1"/>
  <c r="J66" i="8"/>
  <c r="K66" i="8" s="1"/>
  <c r="J67" i="8"/>
  <c r="K67" i="8" s="1"/>
  <c r="L53" i="8"/>
  <c r="M53" i="8" s="1"/>
  <c r="H52" i="8"/>
  <c r="H66" i="8"/>
  <c r="H67" i="8"/>
  <c r="L67" i="8"/>
  <c r="M67" i="8" s="1"/>
  <c r="T53" i="8"/>
  <c r="X53" i="8"/>
  <c r="Y53" i="8" s="1"/>
  <c r="X52" i="8"/>
  <c r="Y52" i="8" s="1"/>
  <c r="X66" i="8"/>
  <c r="Y66" i="8" s="1"/>
  <c r="V53" i="8"/>
  <c r="W53" i="8" s="1"/>
  <c r="V52" i="8"/>
  <c r="W52" i="8" s="1"/>
  <c r="V66" i="8"/>
  <c r="W66" i="8" s="1"/>
  <c r="T52" i="8"/>
  <c r="T66" i="8"/>
  <c r="V67" i="8"/>
  <c r="W67" i="8" s="1"/>
  <c r="T67" i="8"/>
  <c r="X67" i="8"/>
  <c r="Y67" i="8" s="1"/>
  <c r="AD52" i="8"/>
  <c r="AE52" i="8" s="1"/>
  <c r="AD66" i="8"/>
  <c r="AE66" i="8" s="1"/>
  <c r="AD53" i="8"/>
  <c r="AE53" i="8" s="1"/>
  <c r="AB52" i="8"/>
  <c r="AC52" i="8" s="1"/>
  <c r="AB66" i="8"/>
  <c r="AC66" i="8" s="1"/>
  <c r="AB53" i="8"/>
  <c r="AC53" i="8" s="1"/>
  <c r="Z53" i="8"/>
  <c r="AB67" i="8"/>
  <c r="AC67" i="8" s="1"/>
  <c r="Z67" i="8"/>
  <c r="Z52" i="8"/>
  <c r="Z66" i="8"/>
  <c r="AD67" i="8"/>
  <c r="AE67" i="8" s="1"/>
  <c r="DJ52" i="8"/>
  <c r="DK52" i="8" s="1"/>
  <c r="DJ66" i="8"/>
  <c r="DK66" i="8" s="1"/>
  <c r="DJ67" i="8"/>
  <c r="DK67" i="8" s="1"/>
  <c r="DJ53" i="8"/>
  <c r="DK53" i="8" s="1"/>
  <c r="DH52" i="8"/>
  <c r="DI52" i="8" s="1"/>
  <c r="DH66" i="8"/>
  <c r="DI66" i="8" s="1"/>
  <c r="DH67" i="8"/>
  <c r="DI67" i="8" s="1"/>
  <c r="DH53" i="8"/>
  <c r="DI53" i="8" s="1"/>
  <c r="DF53" i="8"/>
  <c r="DF52" i="8"/>
  <c r="DF66" i="8"/>
  <c r="DF67" i="8"/>
  <c r="ER53" i="8"/>
  <c r="ES53" i="8" s="1"/>
  <c r="ET52" i="8"/>
  <c r="EU52" i="8" s="1"/>
  <c r="ET66" i="8"/>
  <c r="EU66" i="8" s="1"/>
  <c r="ET67" i="8"/>
  <c r="EU67" i="8" s="1"/>
  <c r="EP53" i="8"/>
  <c r="ER52" i="8"/>
  <c r="ES52" i="8" s="1"/>
  <c r="ER66" i="8"/>
  <c r="ES66" i="8" s="1"/>
  <c r="ER67" i="8"/>
  <c r="ES67" i="8" s="1"/>
  <c r="EP52" i="8"/>
  <c r="EP66" i="8"/>
  <c r="EP67" i="8"/>
  <c r="ET53" i="8"/>
  <c r="EU53" i="8" s="1"/>
  <c r="CT180" i="4"/>
  <c r="T171" i="5" s="1"/>
  <c r="CT168" i="4"/>
  <c r="Z156" i="6" s="1"/>
  <c r="CT54" i="4"/>
  <c r="Z42" i="6" s="1"/>
  <c r="CT50" i="4"/>
  <c r="Z38" i="6" s="1"/>
  <c r="CT46" i="4"/>
  <c r="T37" i="5" s="1"/>
  <c r="CT172" i="4"/>
  <c r="Z160" i="6" s="1"/>
  <c r="CT184" i="4"/>
  <c r="T175" i="5" s="1"/>
  <c r="CT160" i="4"/>
  <c r="Z148" i="6" s="1"/>
  <c r="CT156" i="4"/>
  <c r="Z144" i="6" s="1"/>
  <c r="CT152" i="4"/>
  <c r="T143" i="5" s="1"/>
  <c r="CT148" i="4"/>
  <c r="Z136" i="6" s="1"/>
  <c r="CT80" i="4"/>
  <c r="Z68" i="6" s="1"/>
  <c r="CT72" i="4"/>
  <c r="Z60" i="6" s="1"/>
  <c r="CT68" i="4"/>
  <c r="T59" i="5" s="1"/>
  <c r="CT64" i="4"/>
  <c r="Z52" i="6" s="1"/>
  <c r="CT60" i="4"/>
  <c r="Z48" i="6" s="1"/>
  <c r="CT56" i="4"/>
  <c r="Z44" i="6" s="1"/>
  <c r="CT44" i="4"/>
  <c r="Z32" i="6" s="1"/>
  <c r="CT40" i="4"/>
  <c r="Z28" i="6" s="1"/>
  <c r="CT36" i="4"/>
  <c r="T27" i="5" s="1"/>
  <c r="CT32" i="4"/>
  <c r="T23" i="5" s="1"/>
  <c r="CT28" i="4"/>
  <c r="Z16" i="6" s="1"/>
  <c r="CT24" i="4"/>
  <c r="T15" i="5" s="1"/>
  <c r="CT20" i="4"/>
  <c r="T11" i="5" s="1"/>
  <c r="U8" i="4"/>
  <c r="CT176" i="4"/>
  <c r="Z164" i="6" s="1"/>
  <c r="EK6" i="4"/>
  <c r="EM6" i="4"/>
  <c r="W8" i="4"/>
  <c r="DX47" i="4"/>
  <c r="DX34" i="4"/>
  <c r="DX105" i="4"/>
  <c r="DX61" i="4"/>
  <c r="DX86" i="4"/>
  <c r="DX193" i="4"/>
  <c r="DX146" i="4"/>
  <c r="DX89" i="4"/>
  <c r="CT241" i="4"/>
  <c r="CT233" i="4"/>
  <c r="CT229" i="4"/>
  <c r="CT225" i="4"/>
  <c r="CT221" i="4"/>
  <c r="CT217" i="4"/>
  <c r="CT213" i="4"/>
  <c r="CT209" i="4"/>
  <c r="CT205" i="4"/>
  <c r="CT201" i="4"/>
  <c r="CT197" i="4"/>
  <c r="CT193" i="4"/>
  <c r="CT189" i="4"/>
  <c r="CT145" i="4"/>
  <c r="CT141" i="4"/>
  <c r="CT137" i="4"/>
  <c r="CT133" i="4"/>
  <c r="CT129" i="4"/>
  <c r="CT125" i="4"/>
  <c r="CT121" i="4"/>
  <c r="CT117" i="4"/>
  <c r="CT113" i="4"/>
  <c r="CT109" i="4"/>
  <c r="CT105" i="4"/>
  <c r="CT101" i="4"/>
  <c r="CT97" i="4"/>
  <c r="CT93" i="4"/>
  <c r="CT81" i="4"/>
  <c r="CT73" i="4"/>
  <c r="CT69" i="4"/>
  <c r="CT65" i="4"/>
  <c r="CT61" i="4"/>
  <c r="CT55" i="4"/>
  <c r="CT51" i="4"/>
  <c r="CT47" i="4"/>
  <c r="CT43" i="4"/>
  <c r="CT39" i="4"/>
  <c r="CT35" i="4"/>
  <c r="CT31" i="4"/>
  <c r="CT27" i="4"/>
  <c r="CT23" i="4"/>
  <c r="CT19" i="4"/>
  <c r="CT15" i="4"/>
  <c r="DX53" i="4"/>
  <c r="DX21" i="4"/>
  <c r="CT231" i="4"/>
  <c r="CT227" i="4"/>
  <c r="CT223" i="4"/>
  <c r="CT219" i="4"/>
  <c r="CT215" i="4"/>
  <c r="CT211" i="4"/>
  <c r="CT236" i="4"/>
  <c r="CT207" i="4"/>
  <c r="CT203" i="4"/>
  <c r="CT199" i="4"/>
  <c r="CT195" i="4"/>
  <c r="CT191" i="4"/>
  <c r="CT187" i="4"/>
  <c r="CT185" i="4"/>
  <c r="CT183" i="4"/>
  <c r="CT181" i="4"/>
  <c r="CT179" i="4"/>
  <c r="CT177" i="4"/>
  <c r="CT175" i="4"/>
  <c r="CT173" i="4"/>
  <c r="CT171" i="4"/>
  <c r="CT169" i="4"/>
  <c r="CT167" i="4"/>
  <c r="CT165" i="4"/>
  <c r="CT163" i="4"/>
  <c r="CT161" i="4"/>
  <c r="CT159" i="4"/>
  <c r="CT157" i="4"/>
  <c r="CT155" i="4"/>
  <c r="CT153" i="4"/>
  <c r="CT151" i="4"/>
  <c r="CT149" i="4"/>
  <c r="CT147" i="4"/>
  <c r="CT143" i="4"/>
  <c r="CT139" i="4"/>
  <c r="CT135" i="4"/>
  <c r="CT131" i="4"/>
  <c r="CT127" i="4"/>
  <c r="CT123" i="4"/>
  <c r="CT119" i="4"/>
  <c r="CT115" i="4"/>
  <c r="CT111" i="4"/>
  <c r="CT107" i="4"/>
  <c r="CT103" i="4"/>
  <c r="CT99" i="4"/>
  <c r="CT95" i="4"/>
  <c r="CT91" i="4"/>
  <c r="CT89" i="4"/>
  <c r="CT87" i="4"/>
  <c r="CT85" i="4"/>
  <c r="CT83" i="4"/>
  <c r="CT79" i="4"/>
  <c r="CT77" i="4"/>
  <c r="CT75" i="4"/>
  <c r="CT71" i="4"/>
  <c r="CT67" i="4"/>
  <c r="CT63" i="4"/>
  <c r="CT59" i="4"/>
  <c r="CT57" i="4"/>
  <c r="CT53" i="4"/>
  <c r="CT49" i="4"/>
  <c r="CT45" i="4"/>
  <c r="CT41" i="4"/>
  <c r="CT37" i="4"/>
  <c r="CT33" i="4"/>
  <c r="CT29" i="4"/>
  <c r="CT25" i="4"/>
  <c r="CT21" i="4"/>
  <c r="CT17" i="4"/>
  <c r="CT243" i="4"/>
  <c r="CT235" i="4"/>
  <c r="CT238" i="4"/>
  <c r="CT232" i="4"/>
  <c r="CT230" i="4"/>
  <c r="CT228" i="4"/>
  <c r="CT226" i="4"/>
  <c r="CT224" i="4"/>
  <c r="CT222" i="4"/>
  <c r="CT220" i="4"/>
  <c r="CT218" i="4"/>
  <c r="CT216" i="4"/>
  <c r="CT214" i="4"/>
  <c r="CT212" i="4"/>
  <c r="CT240" i="4"/>
  <c r="CT210" i="4"/>
  <c r="CT208" i="4"/>
  <c r="CT206" i="4"/>
  <c r="CT204" i="4"/>
  <c r="CT202" i="4"/>
  <c r="CT200" i="4"/>
  <c r="CT198" i="4"/>
  <c r="CT196" i="4"/>
  <c r="CT194" i="4"/>
  <c r="CT192" i="4"/>
  <c r="CT190" i="4"/>
  <c r="CT188" i="4"/>
  <c r="CT186" i="4"/>
  <c r="CT182" i="4"/>
  <c r="CT178" i="4"/>
  <c r="CT174" i="4"/>
  <c r="CT170" i="4"/>
  <c r="CT166" i="4"/>
  <c r="CT162" i="4"/>
  <c r="CT158" i="4"/>
  <c r="CT154" i="4"/>
  <c r="CT150" i="4"/>
  <c r="CT146" i="4"/>
  <c r="CT144" i="4"/>
  <c r="CT142" i="4"/>
  <c r="CT140" i="4"/>
  <c r="CT138" i="4"/>
  <c r="CT136" i="4"/>
  <c r="CT134" i="4"/>
  <c r="CT132" i="4"/>
  <c r="CT130" i="4"/>
  <c r="CT128" i="4"/>
  <c r="CT126" i="4"/>
  <c r="CT124" i="4"/>
  <c r="CT122" i="4"/>
  <c r="CT120" i="4"/>
  <c r="CT118" i="4"/>
  <c r="CT116" i="4"/>
  <c r="CT114" i="4"/>
  <c r="CT112" i="4"/>
  <c r="CT110" i="4"/>
  <c r="CT108" i="4"/>
  <c r="CT106" i="4"/>
  <c r="CT104" i="4"/>
  <c r="CT102" i="4"/>
  <c r="CT100" i="4"/>
  <c r="CT98" i="4"/>
  <c r="CT96" i="4"/>
  <c r="CT94" i="4"/>
  <c r="CT92" i="4"/>
  <c r="CT90" i="4"/>
  <c r="CT88" i="4"/>
  <c r="CT86" i="4"/>
  <c r="CT84" i="4"/>
  <c r="CT82" i="4"/>
  <c r="CT78" i="4"/>
  <c r="CT76" i="4"/>
  <c r="CT74" i="4"/>
  <c r="CT70" i="4"/>
  <c r="CT66" i="4"/>
  <c r="CT62" i="4"/>
  <c r="CT58" i="4"/>
  <c r="CT52" i="4"/>
  <c r="CT48" i="4"/>
  <c r="CT42" i="4"/>
  <c r="CT38" i="4"/>
  <c r="CT34" i="4"/>
  <c r="CT30" i="4"/>
  <c r="CT26" i="4"/>
  <c r="CT22" i="4"/>
  <c r="CT18" i="4"/>
  <c r="CT16" i="4"/>
  <c r="CT14" i="4"/>
  <c r="CY1" i="4"/>
  <c r="CT239" i="4"/>
  <c r="CT242" i="4"/>
  <c r="CT234" i="4"/>
  <c r="DX65" i="4"/>
  <c r="DX168" i="4"/>
  <c r="DX107" i="4"/>
  <c r="DX170" i="4"/>
  <c r="DX88" i="4"/>
  <c r="DX109" i="4"/>
  <c r="DX167" i="4"/>
  <c r="DX66" i="4"/>
  <c r="DX162" i="4"/>
  <c r="DX194" i="4"/>
  <c r="DX41" i="4"/>
  <c r="DX62" i="4"/>
  <c r="DX200" i="4"/>
  <c r="DX46" i="4"/>
  <c r="DX240" i="4"/>
  <c r="DX141" i="4"/>
  <c r="DX124" i="4"/>
  <c r="DX38" i="4"/>
  <c r="DX228" i="4"/>
  <c r="DX132" i="4"/>
  <c r="DX48" i="4"/>
  <c r="DX235" i="4"/>
  <c r="DX183" i="4"/>
  <c r="DX55" i="4"/>
  <c r="DX23" i="4"/>
  <c r="DX37" i="4"/>
  <c r="DX225" i="4"/>
  <c r="DX154" i="4"/>
  <c r="DX118" i="4"/>
  <c r="DX115" i="4"/>
  <c r="DX33" i="4"/>
  <c r="DX40" i="4"/>
  <c r="DX182" i="4"/>
  <c r="DX217" i="4"/>
  <c r="DX63" i="4"/>
  <c r="DX45" i="4"/>
  <c r="DX39" i="4"/>
  <c r="DX213" i="4"/>
  <c r="DX14" i="4"/>
  <c r="DX117" i="4"/>
  <c r="DX233" i="4"/>
  <c r="DX44" i="4"/>
  <c r="DX144" i="4"/>
  <c r="DX98" i="4"/>
  <c r="DX158" i="4"/>
  <c r="DX51" i="4"/>
  <c r="DX93" i="4"/>
  <c r="DX169" i="4"/>
  <c r="DX137" i="4"/>
  <c r="DX73" i="4"/>
  <c r="DX15" i="4"/>
  <c r="DX130" i="4"/>
  <c r="DX83" i="4"/>
  <c r="DX201" i="4"/>
  <c r="DX19" i="4"/>
  <c r="DX150" i="4"/>
  <c r="DX176" i="4"/>
  <c r="DX80" i="4"/>
  <c r="DX90" i="4"/>
  <c r="DX143" i="4"/>
  <c r="DX210" i="4"/>
  <c r="DX216" i="4"/>
  <c r="DX202" i="4"/>
  <c r="DX85" i="4"/>
  <c r="DX219" i="4"/>
  <c r="DX116" i="4"/>
  <c r="DX75" i="4"/>
  <c r="DX94" i="4"/>
  <c r="DX30" i="4"/>
  <c r="DX16" i="4"/>
  <c r="DX222" i="4"/>
  <c r="DX87" i="4"/>
  <c r="DX26" i="4"/>
  <c r="DX221" i="4"/>
  <c r="DX197" i="4"/>
  <c r="DX133" i="4"/>
  <c r="DX101" i="4"/>
  <c r="DX69" i="4"/>
  <c r="DX242" i="4"/>
  <c r="DX204" i="4"/>
  <c r="DX172" i="4"/>
  <c r="DX125" i="4"/>
  <c r="DX29" i="4"/>
  <c r="DX161" i="4"/>
  <c r="DX129" i="4"/>
  <c r="DX97" i="4"/>
  <c r="DX72" i="4"/>
  <c r="DX175" i="4"/>
  <c r="DX111" i="4"/>
  <c r="DX157" i="4"/>
  <c r="DX196" i="4"/>
  <c r="DX241" i="4"/>
  <c r="DX178" i="4"/>
  <c r="DX224" i="4"/>
  <c r="DX185" i="4"/>
  <c r="DX57" i="4"/>
  <c r="DX25" i="4"/>
  <c r="DX192" i="4"/>
  <c r="DX32" i="4"/>
  <c r="DX237" i="4"/>
  <c r="DX135" i="4"/>
  <c r="DX71" i="4"/>
  <c r="DX49" i="4"/>
  <c r="DX152" i="4"/>
  <c r="DX120" i="4"/>
  <c r="DX212" i="4"/>
  <c r="DX174" i="4"/>
  <c r="DX110" i="4"/>
  <c r="DX243" i="4"/>
  <c r="DX138" i="4"/>
  <c r="DX159" i="4"/>
  <c r="DX74" i="4"/>
  <c r="DX58" i="4"/>
  <c r="DX189" i="4"/>
  <c r="DX236" i="4"/>
  <c r="DX215" i="4"/>
  <c r="DX208" i="4"/>
  <c r="DX112" i="4"/>
  <c r="DX190" i="4"/>
  <c r="DX54" i="4"/>
  <c r="DX22" i="4"/>
  <c r="DX164" i="4"/>
  <c r="DX151" i="4"/>
  <c r="DX119" i="4"/>
  <c r="DX229" i="4"/>
  <c r="DX36" i="4"/>
  <c r="DX165" i="4"/>
  <c r="DX140" i="4"/>
  <c r="DX108" i="4"/>
  <c r="DX76" i="4"/>
  <c r="DX68" i="4"/>
  <c r="DX218" i="4"/>
  <c r="DX179" i="4"/>
  <c r="DX232" i="4"/>
  <c r="AE220" i="6" s="1"/>
  <c r="DX136" i="4"/>
  <c r="DX104" i="4"/>
  <c r="DX171" i="4"/>
  <c r="DX139" i="4"/>
  <c r="DX82" i="4"/>
  <c r="DX50" i="4"/>
  <c r="DX18" i="4"/>
  <c r="DX153" i="4"/>
  <c r="DX121" i="4"/>
  <c r="DX64" i="4"/>
  <c r="DX206" i="4"/>
  <c r="DX92" i="4"/>
  <c r="DX17" i="4"/>
  <c r="DX211" i="4"/>
  <c r="DX207" i="4"/>
  <c r="DX79" i="4"/>
  <c r="DX203" i="4"/>
  <c r="DX43" i="4"/>
  <c r="DX114" i="4"/>
  <c r="DX24" i="4"/>
  <c r="DX231" i="4"/>
  <c r="DX160" i="4"/>
  <c r="DX96" i="4"/>
  <c r="DX95" i="4"/>
  <c r="DX198" i="4"/>
  <c r="DX142" i="4"/>
  <c r="DX78" i="4"/>
  <c r="DX42" i="4"/>
  <c r="DX223" i="4"/>
  <c r="DX205" i="4"/>
  <c r="DX220" i="4"/>
  <c r="DX149" i="4"/>
  <c r="DX184" i="4"/>
  <c r="DX177" i="4"/>
  <c r="DX77" i="4"/>
  <c r="DX163" i="4"/>
  <c r="DX191" i="4"/>
  <c r="DX84" i="4"/>
  <c r="DX20" i="4"/>
  <c r="BW5" i="4"/>
  <c r="AL76" i="4"/>
  <c r="P64" i="6" s="1"/>
  <c r="CT71" i="8"/>
  <c r="CT70" i="8"/>
  <c r="CX71" i="8"/>
  <c r="CY71" i="8" s="1"/>
  <c r="CX70" i="8"/>
  <c r="CY70" i="8" s="1"/>
  <c r="CV71" i="8"/>
  <c r="CW71" i="8" s="1"/>
  <c r="CV70" i="8"/>
  <c r="CW70" i="8" s="1"/>
  <c r="BJ71" i="8"/>
  <c r="BJ70" i="8"/>
  <c r="BN71" i="8"/>
  <c r="BO71" i="8" s="1"/>
  <c r="BN70" i="8"/>
  <c r="BO70" i="8" s="1"/>
  <c r="BL71" i="8"/>
  <c r="BM71" i="8" s="1"/>
  <c r="BL70" i="8"/>
  <c r="BM70" i="8" s="1"/>
  <c r="DF71" i="8"/>
  <c r="DF70" i="8"/>
  <c r="DJ71" i="8"/>
  <c r="DK71" i="8" s="1"/>
  <c r="DJ70" i="8"/>
  <c r="DK70" i="8" s="1"/>
  <c r="DH71" i="8"/>
  <c r="DI71" i="8" s="1"/>
  <c r="DH70" i="8"/>
  <c r="DI70" i="8" s="1"/>
  <c r="BP71" i="8"/>
  <c r="BP70" i="8"/>
  <c r="BT71" i="8"/>
  <c r="BU71" i="8" s="1"/>
  <c r="BT70" i="8"/>
  <c r="BU70" i="8" s="1"/>
  <c r="BR71" i="8"/>
  <c r="BS71" i="8" s="1"/>
  <c r="BR70" i="8"/>
  <c r="BS70" i="8" s="1"/>
  <c r="BV71" i="8"/>
  <c r="BV70" i="8"/>
  <c r="BZ71" i="8"/>
  <c r="CA71" i="8" s="1"/>
  <c r="BZ70" i="8"/>
  <c r="CA70" i="8" s="1"/>
  <c r="BX71" i="8"/>
  <c r="BY71" i="8" s="1"/>
  <c r="BX70" i="8"/>
  <c r="BY70" i="8" s="1"/>
  <c r="CB71" i="8"/>
  <c r="CB70" i="8"/>
  <c r="CF71" i="8"/>
  <c r="CG71" i="8" s="1"/>
  <c r="CF70" i="8"/>
  <c r="CG70" i="8" s="1"/>
  <c r="CD71" i="8"/>
  <c r="CE71" i="8" s="1"/>
  <c r="CD70" i="8"/>
  <c r="CE70" i="8" s="1"/>
  <c r="H71" i="8"/>
  <c r="H70" i="8"/>
  <c r="L71" i="8"/>
  <c r="M71" i="8" s="1"/>
  <c r="L70" i="8"/>
  <c r="M70" i="8" s="1"/>
  <c r="J71" i="8"/>
  <c r="K71" i="8" s="1"/>
  <c r="J70" i="8"/>
  <c r="K70" i="8" s="1"/>
  <c r="AR71" i="8"/>
  <c r="AR70" i="8"/>
  <c r="AV71" i="8"/>
  <c r="AW71" i="8" s="1"/>
  <c r="AV70" i="8"/>
  <c r="AW70" i="8" s="1"/>
  <c r="AT71" i="8"/>
  <c r="AU71" i="8" s="1"/>
  <c r="AT70" i="8"/>
  <c r="AU70" i="8" s="1"/>
  <c r="B70" i="8"/>
  <c r="B71" i="8"/>
  <c r="F71" i="8"/>
  <c r="G71" i="8" s="1"/>
  <c r="F70" i="8"/>
  <c r="G70" i="8" s="1"/>
  <c r="D71" i="8"/>
  <c r="E71" i="8" s="1"/>
  <c r="D70" i="8"/>
  <c r="E70" i="8" s="1"/>
  <c r="N71" i="8"/>
  <c r="N70" i="8"/>
  <c r="R71" i="8"/>
  <c r="S71" i="8" s="1"/>
  <c r="R70" i="8"/>
  <c r="S70" i="8" s="1"/>
  <c r="P71" i="8"/>
  <c r="Q71" i="8" s="1"/>
  <c r="P70" i="8"/>
  <c r="Q70" i="8" s="1"/>
  <c r="EP71" i="8"/>
  <c r="EP70" i="8"/>
  <c r="ET71" i="8"/>
  <c r="EU71" i="8" s="1"/>
  <c r="ET70" i="8"/>
  <c r="EU70" i="8" s="1"/>
  <c r="ER71" i="8"/>
  <c r="ES71" i="8" s="1"/>
  <c r="ER70" i="8"/>
  <c r="ES70" i="8" s="1"/>
  <c r="T71" i="8"/>
  <c r="T70" i="8"/>
  <c r="X71" i="8"/>
  <c r="Y71" i="8" s="1"/>
  <c r="X70" i="8"/>
  <c r="Y70" i="8" s="1"/>
  <c r="V71" i="8"/>
  <c r="W71" i="8" s="1"/>
  <c r="V70" i="8"/>
  <c r="W70" i="8" s="1"/>
  <c r="AL71" i="8"/>
  <c r="AL70" i="8"/>
  <c r="AP71" i="8"/>
  <c r="AQ71" i="8" s="1"/>
  <c r="AP70" i="8"/>
  <c r="AQ70" i="8" s="1"/>
  <c r="AN71" i="8"/>
  <c r="AO71" i="8" s="1"/>
  <c r="AN70" i="8"/>
  <c r="AO70" i="8" s="1"/>
  <c r="ED71" i="8"/>
  <c r="ED70" i="8"/>
  <c r="EH71" i="8"/>
  <c r="EI71" i="8" s="1"/>
  <c r="EH70" i="8"/>
  <c r="EI70" i="8" s="1"/>
  <c r="EF71" i="8"/>
  <c r="EG71" i="8" s="1"/>
  <c r="EF70" i="8"/>
  <c r="EG70" i="8" s="1"/>
  <c r="DX71" i="8"/>
  <c r="DX70" i="8"/>
  <c r="EB71" i="8"/>
  <c r="EC71" i="8" s="1"/>
  <c r="EB70" i="8"/>
  <c r="EC70" i="8" s="1"/>
  <c r="DZ71" i="8"/>
  <c r="EA71" i="8" s="1"/>
  <c r="DZ70" i="8"/>
  <c r="EA70" i="8" s="1"/>
  <c r="DL71" i="8"/>
  <c r="DL70" i="8"/>
  <c r="DP71" i="8"/>
  <c r="DQ71" i="8" s="1"/>
  <c r="DP70" i="8"/>
  <c r="DQ70" i="8" s="1"/>
  <c r="DN71" i="8"/>
  <c r="DO71" i="8" s="1"/>
  <c r="DN70" i="8"/>
  <c r="DO70" i="8" s="1"/>
  <c r="EJ71" i="8"/>
  <c r="EJ70" i="8"/>
  <c r="EN71" i="8"/>
  <c r="EO71" i="8" s="1"/>
  <c r="EN70" i="8"/>
  <c r="EO70" i="8" s="1"/>
  <c r="EL71" i="8"/>
  <c r="EM71" i="8" s="1"/>
  <c r="EL70" i="8"/>
  <c r="EM70" i="8" s="1"/>
  <c r="AF71" i="8"/>
  <c r="AF70" i="8"/>
  <c r="AJ71" i="8"/>
  <c r="AK71" i="8" s="1"/>
  <c r="AJ70" i="8"/>
  <c r="AK70" i="8" s="1"/>
  <c r="AH71" i="8"/>
  <c r="AI71" i="8" s="1"/>
  <c r="AH70" i="8"/>
  <c r="AI70" i="8" s="1"/>
  <c r="DR71" i="8"/>
  <c r="DR70" i="8"/>
  <c r="DV71" i="8"/>
  <c r="DW71" i="8" s="1"/>
  <c r="DV70" i="8"/>
  <c r="DW70" i="8" s="1"/>
  <c r="DT71" i="8"/>
  <c r="DU71" i="8" s="1"/>
  <c r="DT70" i="8"/>
  <c r="DU70" i="8" s="1"/>
  <c r="CN71" i="8"/>
  <c r="CN70" i="8"/>
  <c r="CR71" i="8"/>
  <c r="CS71" i="8" s="1"/>
  <c r="CR70" i="8"/>
  <c r="CS70" i="8" s="1"/>
  <c r="CP71" i="8"/>
  <c r="CQ71" i="8" s="1"/>
  <c r="CP70" i="8"/>
  <c r="CQ70" i="8" s="1"/>
  <c r="DB71" i="8"/>
  <c r="DC71" i="8" s="1"/>
  <c r="CZ71" i="8"/>
  <c r="CZ70" i="8"/>
  <c r="DD71" i="8"/>
  <c r="DE71" i="8" s="1"/>
  <c r="DD70" i="8"/>
  <c r="DE70" i="8" s="1"/>
  <c r="DB70" i="8"/>
  <c r="DC70" i="8" s="1"/>
  <c r="Z71" i="8"/>
  <c r="Z70" i="8"/>
  <c r="AD71" i="8"/>
  <c r="AE71" i="8" s="1"/>
  <c r="AD70" i="8"/>
  <c r="AE70" i="8" s="1"/>
  <c r="AB71" i="8"/>
  <c r="AC71" i="8" s="1"/>
  <c r="AB70" i="8"/>
  <c r="AC70" i="8" s="1"/>
  <c r="AX71" i="8"/>
  <c r="AX70" i="8"/>
  <c r="BB71" i="8"/>
  <c r="BC71" i="8" s="1"/>
  <c r="BB70" i="8"/>
  <c r="BC70" i="8" s="1"/>
  <c r="AZ71" i="8"/>
  <c r="BA71" i="8" s="1"/>
  <c r="AZ70" i="8"/>
  <c r="BA70" i="8" s="1"/>
  <c r="BD71" i="8"/>
  <c r="BD70" i="8"/>
  <c r="BH71" i="8"/>
  <c r="BI71" i="8" s="1"/>
  <c r="BH70" i="8"/>
  <c r="BI70" i="8" s="1"/>
  <c r="BF71" i="8"/>
  <c r="BG71" i="8" s="1"/>
  <c r="BF70" i="8"/>
  <c r="BG70" i="8" s="1"/>
  <c r="AS5" i="4"/>
  <c r="W6" i="4"/>
  <c r="Q5" i="4"/>
  <c r="AL218" i="4"/>
  <c r="P206" i="6" s="1"/>
  <c r="DE1" i="4"/>
  <c r="EG5" i="4"/>
  <c r="ES8" i="4"/>
  <c r="ES7" i="4"/>
  <c r="DI8" i="4"/>
  <c r="AI7" i="4"/>
  <c r="EC1" i="4"/>
  <c r="BC1" i="4"/>
  <c r="CS1" i="4"/>
  <c r="DO5" i="4"/>
  <c r="DK1" i="4"/>
  <c r="DI5" i="4"/>
  <c r="S1" i="4"/>
  <c r="DG8" i="4"/>
  <c r="EG6" i="4"/>
  <c r="CM1" i="4"/>
  <c r="ES5" i="4"/>
  <c r="U7" i="4"/>
  <c r="AC5" i="4"/>
  <c r="AK1" i="4"/>
  <c r="AU5" i="4"/>
  <c r="BY5" i="4"/>
  <c r="CI5" i="4"/>
  <c r="FC5" i="4"/>
  <c r="EY6" i="4"/>
  <c r="DG6" i="4"/>
  <c r="AG5" i="4"/>
  <c r="EA5" i="4"/>
  <c r="FG1" i="4"/>
  <c r="DQ1" i="4"/>
  <c r="BE5" i="4"/>
  <c r="FE5" i="4"/>
  <c r="DC5" i="4"/>
  <c r="DS6" i="4"/>
  <c r="BM6" i="4"/>
  <c r="DC6" i="4"/>
  <c r="AA6" i="4"/>
  <c r="AG7" i="4"/>
  <c r="BQ5" i="4"/>
  <c r="AW1" i="4"/>
  <c r="AO5" i="4"/>
  <c r="BQ6" i="4"/>
  <c r="AG6" i="4"/>
  <c r="AE1" i="4"/>
  <c r="BM5" i="4"/>
  <c r="BA5" i="4"/>
  <c r="BS5" i="4"/>
  <c r="DA6" i="4"/>
  <c r="BE6" i="4"/>
  <c r="EQ6" i="4"/>
  <c r="AQ1" i="4"/>
  <c r="O5" i="4"/>
  <c r="DU6" i="4"/>
  <c r="EQ5" i="4"/>
  <c r="AY5" i="4"/>
  <c r="CO5" i="4"/>
  <c r="DW1" i="4"/>
  <c r="CA1" i="4"/>
  <c r="BK5" i="4"/>
  <c r="BG5" i="4"/>
  <c r="AI6" i="4"/>
  <c r="DG5" i="4"/>
  <c r="EW5" i="4"/>
  <c r="EO1" i="4"/>
  <c r="AC6" i="4"/>
  <c r="EK5" i="4"/>
  <c r="EQ7" i="4"/>
  <c r="DY5" i="4"/>
  <c r="EM5" i="4"/>
  <c r="EU1" i="4"/>
  <c r="CK5" i="4"/>
  <c r="U6" i="4"/>
  <c r="CE5" i="4"/>
  <c r="AM5" i="4"/>
  <c r="EE6" i="4"/>
  <c r="EW6" i="4"/>
  <c r="BI1" i="4"/>
  <c r="BG6" i="4"/>
  <c r="W5" i="4"/>
  <c r="Y1" i="4"/>
  <c r="W7" i="4"/>
  <c r="BK6" i="4"/>
  <c r="ES6" i="4"/>
  <c r="EY5" i="4"/>
  <c r="CC5" i="4"/>
  <c r="DA5" i="4"/>
  <c r="DU5" i="4"/>
  <c r="DI7" i="4"/>
  <c r="EE5" i="4"/>
  <c r="EQ8" i="4"/>
  <c r="CQ5" i="4"/>
  <c r="FA1" i="4"/>
  <c r="BS6" i="4"/>
  <c r="BO1" i="4"/>
  <c r="DG7" i="4"/>
  <c r="DS5" i="4"/>
  <c r="AA5" i="4"/>
  <c r="EI1" i="4"/>
  <c r="CG1" i="4"/>
  <c r="DI6" i="4"/>
  <c r="AI5" i="4"/>
  <c r="BU1" i="4"/>
  <c r="I258" i="6" a="1"/>
  <c r="I258" i="6" s="1"/>
  <c r="B19" i="8" s="1"/>
  <c r="I257" i="6" a="1"/>
  <c r="I257" i="6" s="1"/>
  <c r="B18" i="8" s="1"/>
  <c r="I267" i="6"/>
  <c r="B33" i="8" s="1"/>
  <c r="I266" i="6"/>
  <c r="B32" i="8" s="1"/>
  <c r="R63" i="8"/>
  <c r="R60" i="8"/>
  <c r="P63" i="8"/>
  <c r="P60" i="8"/>
  <c r="N63" i="8"/>
  <c r="N61" i="8"/>
  <c r="R61" i="8"/>
  <c r="P61" i="8"/>
  <c r="R64" i="8"/>
  <c r="P64" i="8"/>
  <c r="R49" i="8"/>
  <c r="S49" i="8" s="1"/>
  <c r="R48" i="8"/>
  <c r="S48" i="8" s="1"/>
  <c r="R46" i="8"/>
  <c r="S46" i="8" s="1"/>
  <c r="R62" i="8"/>
  <c r="P49" i="8"/>
  <c r="Q49" i="8" s="1"/>
  <c r="P48" i="8"/>
  <c r="Q48" i="8" s="1"/>
  <c r="P46" i="8"/>
  <c r="Q46" i="8" s="1"/>
  <c r="P62" i="8"/>
  <c r="N49" i="8"/>
  <c r="N48" i="8"/>
  <c r="N46" i="8"/>
  <c r="N64" i="8"/>
  <c r="N62" i="8"/>
  <c r="N60" i="8"/>
  <c r="AB63" i="8"/>
  <c r="AB60" i="8"/>
  <c r="Z63" i="8"/>
  <c r="Z61" i="8"/>
  <c r="AD61" i="8"/>
  <c r="AD64" i="8"/>
  <c r="AB61" i="8"/>
  <c r="AD49" i="8"/>
  <c r="AE49" i="8" s="1"/>
  <c r="AD48" i="8"/>
  <c r="AE48" i="8" s="1"/>
  <c r="AD46" i="8"/>
  <c r="AE46" i="8" s="1"/>
  <c r="AB64" i="8"/>
  <c r="AB49" i="8"/>
  <c r="AC49" i="8" s="1"/>
  <c r="AB48" i="8"/>
  <c r="AC48" i="8" s="1"/>
  <c r="AB46" i="8"/>
  <c r="AC46" i="8" s="1"/>
  <c r="Z49" i="8"/>
  <c r="Z48" i="8"/>
  <c r="Z46" i="8"/>
  <c r="AD62" i="8"/>
  <c r="AB62" i="8"/>
  <c r="Z64" i="8"/>
  <c r="Z62" i="8"/>
  <c r="Z60" i="8"/>
  <c r="AD63" i="8"/>
  <c r="AD60" i="8"/>
  <c r="ED63" i="8"/>
  <c r="ED61" i="8"/>
  <c r="EH64" i="8"/>
  <c r="EH61" i="8"/>
  <c r="EF64" i="8"/>
  <c r="EF61" i="8"/>
  <c r="EH49" i="8"/>
  <c r="EI49" i="8" s="1"/>
  <c r="EH48" i="8"/>
  <c r="EI48" i="8" s="1"/>
  <c r="EH46" i="8"/>
  <c r="EI46" i="8" s="1"/>
  <c r="EF49" i="8"/>
  <c r="EG49" i="8" s="1"/>
  <c r="EF48" i="8"/>
  <c r="EG48" i="8" s="1"/>
  <c r="EF46" i="8"/>
  <c r="EG46" i="8" s="1"/>
  <c r="ED49" i="8"/>
  <c r="ED48" i="8"/>
  <c r="ED46" i="8"/>
  <c r="EH62" i="8"/>
  <c r="EF62" i="8"/>
  <c r="ED64" i="8"/>
  <c r="ED62" i="8"/>
  <c r="ED60" i="8"/>
  <c r="EH63" i="8"/>
  <c r="EH60" i="8"/>
  <c r="EF63" i="8"/>
  <c r="EF60" i="8"/>
  <c r="L63" i="8"/>
  <c r="L60" i="8"/>
  <c r="J63" i="8"/>
  <c r="J60" i="8"/>
  <c r="H63" i="8"/>
  <c r="H61" i="8"/>
  <c r="L61" i="8"/>
  <c r="J61" i="8"/>
  <c r="L64" i="8"/>
  <c r="J64" i="8"/>
  <c r="L49" i="8"/>
  <c r="M49" i="8" s="1"/>
  <c r="L48" i="8"/>
  <c r="M48" i="8" s="1"/>
  <c r="L46" i="8"/>
  <c r="M46" i="8" s="1"/>
  <c r="J49" i="8"/>
  <c r="K49" i="8" s="1"/>
  <c r="J48" i="8"/>
  <c r="K48" i="8" s="1"/>
  <c r="J46" i="8"/>
  <c r="K46" i="8" s="1"/>
  <c r="L62" i="8"/>
  <c r="H49" i="8"/>
  <c r="H48" i="8"/>
  <c r="H46" i="8"/>
  <c r="J62" i="8"/>
  <c r="H64" i="8"/>
  <c r="H62" i="8"/>
  <c r="H60" i="8"/>
  <c r="EJ63" i="8"/>
  <c r="EJ61" i="8"/>
  <c r="EN61" i="8"/>
  <c r="EN64" i="8"/>
  <c r="EL61" i="8"/>
  <c r="EN49" i="8"/>
  <c r="EO49" i="8" s="1"/>
  <c r="EN48" i="8"/>
  <c r="EO48" i="8" s="1"/>
  <c r="EN46" i="8"/>
  <c r="EO46" i="8" s="1"/>
  <c r="EL64" i="8"/>
  <c r="EL49" i="8"/>
  <c r="EM49" i="8" s="1"/>
  <c r="EL48" i="8"/>
  <c r="EM48" i="8" s="1"/>
  <c r="EL46" i="8"/>
  <c r="EM46" i="8" s="1"/>
  <c r="EJ49" i="8"/>
  <c r="EJ48" i="8"/>
  <c r="EJ46" i="8"/>
  <c r="EN62" i="8"/>
  <c r="EL62" i="8"/>
  <c r="EJ64" i="8"/>
  <c r="EJ62" i="8"/>
  <c r="EJ60" i="8"/>
  <c r="EN63" i="8"/>
  <c r="EN60" i="8"/>
  <c r="EL63" i="8"/>
  <c r="EL60" i="8"/>
  <c r="AZ61" i="8"/>
  <c r="BB49" i="8"/>
  <c r="BC49" i="8" s="1"/>
  <c r="BB48" i="8"/>
  <c r="BC48" i="8" s="1"/>
  <c r="BB46" i="8"/>
  <c r="BC46" i="8" s="1"/>
  <c r="AX63" i="8"/>
  <c r="AX61" i="8"/>
  <c r="AZ49" i="8"/>
  <c r="BA49" i="8" s="1"/>
  <c r="AZ48" i="8"/>
  <c r="BA48" i="8" s="1"/>
  <c r="AZ46" i="8"/>
  <c r="BA46" i="8" s="1"/>
  <c r="AX49" i="8"/>
  <c r="AX48" i="8"/>
  <c r="AX46" i="8"/>
  <c r="BB64" i="8"/>
  <c r="AZ64" i="8"/>
  <c r="BB62" i="8"/>
  <c r="AZ62" i="8"/>
  <c r="AX64" i="8"/>
  <c r="AX62" i="8"/>
  <c r="AX60" i="8"/>
  <c r="BB63" i="8"/>
  <c r="BB60" i="8"/>
  <c r="AZ63" i="8"/>
  <c r="AZ60" i="8"/>
  <c r="BB61" i="8"/>
  <c r="DV63" i="8"/>
  <c r="DV60" i="8"/>
  <c r="DT63" i="8"/>
  <c r="DT60" i="8"/>
  <c r="DR63" i="8"/>
  <c r="DR61" i="8"/>
  <c r="DV64" i="8"/>
  <c r="DT64" i="8"/>
  <c r="DV61" i="8"/>
  <c r="DT61" i="8"/>
  <c r="DV49" i="8"/>
  <c r="DW49" i="8" s="1"/>
  <c r="DV48" i="8"/>
  <c r="DW48" i="8" s="1"/>
  <c r="DV46" i="8"/>
  <c r="DW46" i="8" s="1"/>
  <c r="DV62" i="8"/>
  <c r="DT49" i="8"/>
  <c r="DU49" i="8" s="1"/>
  <c r="DT48" i="8"/>
  <c r="DU48" i="8" s="1"/>
  <c r="DT46" i="8"/>
  <c r="DU46" i="8" s="1"/>
  <c r="DT62" i="8"/>
  <c r="DR49" i="8"/>
  <c r="DR48" i="8"/>
  <c r="DR46" i="8"/>
  <c r="DR64" i="8"/>
  <c r="DR62" i="8"/>
  <c r="DR60" i="8"/>
  <c r="CR62" i="8"/>
  <c r="CP62" i="8"/>
  <c r="CN64" i="8"/>
  <c r="CN62" i="8"/>
  <c r="CN60" i="8"/>
  <c r="CR61" i="8"/>
  <c r="CP61" i="8"/>
  <c r="CR49" i="8"/>
  <c r="CS49" i="8" s="1"/>
  <c r="CR48" i="8"/>
  <c r="CS48" i="8" s="1"/>
  <c r="CR46" i="8"/>
  <c r="CS46" i="8" s="1"/>
  <c r="CP49" i="8"/>
  <c r="CQ49" i="8" s="1"/>
  <c r="CP48" i="8"/>
  <c r="CQ48" i="8" s="1"/>
  <c r="CP46" i="8"/>
  <c r="CQ46" i="8" s="1"/>
  <c r="CR63" i="8"/>
  <c r="CR60" i="8"/>
  <c r="CP63" i="8"/>
  <c r="CP60" i="8"/>
  <c r="CN49" i="8"/>
  <c r="CN48" i="8"/>
  <c r="CN46" i="8"/>
  <c r="CN63" i="8"/>
  <c r="CN61" i="8"/>
  <c r="CR64" i="8"/>
  <c r="CP64" i="8"/>
  <c r="AG48" i="8"/>
  <c r="BR61" i="8"/>
  <c r="BT49" i="8"/>
  <c r="BU49" i="8" s="1"/>
  <c r="BT48" i="8"/>
  <c r="BU48" i="8" s="1"/>
  <c r="BT46" i="8"/>
  <c r="BU46" i="8" s="1"/>
  <c r="BP64" i="8"/>
  <c r="BP62" i="8"/>
  <c r="BP60" i="8"/>
  <c r="BR49" i="8"/>
  <c r="BS49" i="8" s="1"/>
  <c r="BR48" i="8"/>
  <c r="BS48" i="8" s="1"/>
  <c r="BR46" i="8"/>
  <c r="BS46" i="8" s="1"/>
  <c r="BP49" i="8"/>
  <c r="BP48" i="8"/>
  <c r="BP46" i="8"/>
  <c r="BT63" i="8"/>
  <c r="BT60" i="8"/>
  <c r="BR63" i="8"/>
  <c r="BR60" i="8"/>
  <c r="BP63" i="8"/>
  <c r="BP61" i="8"/>
  <c r="BT64" i="8"/>
  <c r="BR64" i="8"/>
  <c r="BT62" i="8"/>
  <c r="BR62" i="8"/>
  <c r="BT61" i="8"/>
  <c r="BH64" i="8"/>
  <c r="BF64" i="8"/>
  <c r="BH62" i="8"/>
  <c r="BF62" i="8"/>
  <c r="BD64" i="8"/>
  <c r="BD62" i="8"/>
  <c r="BD60" i="8"/>
  <c r="BH63" i="8"/>
  <c r="BH60" i="8"/>
  <c r="BF63" i="8"/>
  <c r="BH61" i="8"/>
  <c r="BF60" i="8"/>
  <c r="BF61" i="8"/>
  <c r="BH49" i="8"/>
  <c r="BI49" i="8" s="1"/>
  <c r="BH48" i="8"/>
  <c r="BI48" i="8" s="1"/>
  <c r="BH46" i="8"/>
  <c r="BI46" i="8" s="1"/>
  <c r="BF49" i="8"/>
  <c r="BG49" i="8" s="1"/>
  <c r="BF48" i="8"/>
  <c r="BG48" i="8" s="1"/>
  <c r="BF46" i="8"/>
  <c r="BG46" i="8" s="1"/>
  <c r="BD49" i="8"/>
  <c r="BD48" i="8"/>
  <c r="BD46" i="8"/>
  <c r="BD63" i="8"/>
  <c r="BD61" i="8"/>
  <c r="DP63" i="8"/>
  <c r="DP60" i="8"/>
  <c r="DN63" i="8"/>
  <c r="DN60" i="8"/>
  <c r="DL63" i="8"/>
  <c r="DL61" i="8"/>
  <c r="DP64" i="8"/>
  <c r="DN64" i="8"/>
  <c r="DP61" i="8"/>
  <c r="DP62" i="8"/>
  <c r="DN62" i="8"/>
  <c r="DN61" i="8"/>
  <c r="DP49" i="8"/>
  <c r="DQ49" i="8" s="1"/>
  <c r="DP48" i="8"/>
  <c r="DQ48" i="8" s="1"/>
  <c r="DP46" i="8"/>
  <c r="DQ46" i="8" s="1"/>
  <c r="DN49" i="8"/>
  <c r="DO49" i="8" s="1"/>
  <c r="DN48" i="8"/>
  <c r="DO48" i="8" s="1"/>
  <c r="DN46" i="8"/>
  <c r="DO46" i="8" s="1"/>
  <c r="DL49" i="8"/>
  <c r="DL48" i="8"/>
  <c r="DL46" i="8"/>
  <c r="DL64" i="8"/>
  <c r="DL62" i="8"/>
  <c r="DL60" i="8"/>
  <c r="AL63" i="8"/>
  <c r="AL61" i="8"/>
  <c r="AP61" i="8"/>
  <c r="AN61" i="8"/>
  <c r="AP49" i="8"/>
  <c r="AQ49" i="8" s="1"/>
  <c r="AP48" i="8"/>
  <c r="AQ48" i="8" s="1"/>
  <c r="AP46" i="8"/>
  <c r="AQ46" i="8" s="1"/>
  <c r="AN49" i="8"/>
  <c r="AO49" i="8" s="1"/>
  <c r="AN48" i="8"/>
  <c r="AO48" i="8" s="1"/>
  <c r="AN46" i="8"/>
  <c r="AO46" i="8" s="1"/>
  <c r="AP64" i="8"/>
  <c r="AN64" i="8"/>
  <c r="AL49" i="8"/>
  <c r="AL48" i="8"/>
  <c r="AL46" i="8"/>
  <c r="AP62" i="8"/>
  <c r="AN62" i="8"/>
  <c r="AL64" i="8"/>
  <c r="AL62" i="8"/>
  <c r="AL60" i="8"/>
  <c r="AP63" i="8"/>
  <c r="AP60" i="8"/>
  <c r="AN63" i="8"/>
  <c r="AN60" i="8"/>
  <c r="CD62" i="8"/>
  <c r="CB64" i="8"/>
  <c r="CB62" i="8"/>
  <c r="CB60" i="8"/>
  <c r="CF61" i="8"/>
  <c r="CD61" i="8"/>
  <c r="CF49" i="8"/>
  <c r="CG49" i="8" s="1"/>
  <c r="CF48" i="8"/>
  <c r="CG48" i="8" s="1"/>
  <c r="CF46" i="8"/>
  <c r="CG46" i="8" s="1"/>
  <c r="CD49" i="8"/>
  <c r="CE49" i="8" s="1"/>
  <c r="CD48" i="8"/>
  <c r="CE48" i="8" s="1"/>
  <c r="CD46" i="8"/>
  <c r="CE46" i="8" s="1"/>
  <c r="CB49" i="8"/>
  <c r="CB48" i="8"/>
  <c r="CB46" i="8"/>
  <c r="CF63" i="8"/>
  <c r="CF60" i="8"/>
  <c r="CD63" i="8"/>
  <c r="CD60" i="8"/>
  <c r="CB63" i="8"/>
  <c r="CB61" i="8"/>
  <c r="CF64" i="8"/>
  <c r="CD64" i="8"/>
  <c r="CF62" i="8"/>
  <c r="CX61" i="8"/>
  <c r="CT64" i="8"/>
  <c r="CT62" i="8"/>
  <c r="CT60" i="8"/>
  <c r="CV61" i="8"/>
  <c r="CX49" i="8"/>
  <c r="CY49" i="8" s="1"/>
  <c r="CX48" i="8"/>
  <c r="CY48" i="8" s="1"/>
  <c r="CX46" i="8"/>
  <c r="CY46" i="8" s="1"/>
  <c r="CV49" i="8"/>
  <c r="CW49" i="8" s="1"/>
  <c r="CV48" i="8"/>
  <c r="CW48" i="8" s="1"/>
  <c r="CV46" i="8"/>
  <c r="CW46" i="8" s="1"/>
  <c r="CT49" i="8"/>
  <c r="CT48" i="8"/>
  <c r="CT46" i="8"/>
  <c r="CX63" i="8"/>
  <c r="CX60" i="8"/>
  <c r="CV63" i="8"/>
  <c r="CV60" i="8"/>
  <c r="CT63" i="8"/>
  <c r="CT61" i="8"/>
  <c r="CX64" i="8"/>
  <c r="CV64" i="8"/>
  <c r="CX62" i="8"/>
  <c r="CV62" i="8"/>
  <c r="F63" i="8"/>
  <c r="F60" i="8"/>
  <c r="D63" i="8"/>
  <c r="D60" i="8"/>
  <c r="B63" i="8"/>
  <c r="B61" i="8"/>
  <c r="F61" i="8"/>
  <c r="F64" i="8"/>
  <c r="D64" i="8"/>
  <c r="D61" i="8"/>
  <c r="F62" i="8"/>
  <c r="D62" i="8"/>
  <c r="F49" i="8"/>
  <c r="G49" i="8" s="1"/>
  <c r="F48" i="8"/>
  <c r="G48" i="8" s="1"/>
  <c r="F46" i="8"/>
  <c r="G46" i="8" s="1"/>
  <c r="D49" i="8"/>
  <c r="E49" i="8" s="1"/>
  <c r="D48" i="8"/>
  <c r="E48" i="8" s="1"/>
  <c r="D46" i="8"/>
  <c r="E46" i="8" s="1"/>
  <c r="B64" i="8"/>
  <c r="B62" i="8"/>
  <c r="B49" i="8"/>
  <c r="B60" i="8"/>
  <c r="B48" i="8"/>
  <c r="B46" i="8"/>
  <c r="BZ62" i="8"/>
  <c r="BX62" i="8"/>
  <c r="BV64" i="8"/>
  <c r="BV62" i="8"/>
  <c r="BV60" i="8"/>
  <c r="BZ61" i="8"/>
  <c r="BZ63" i="8"/>
  <c r="BX61" i="8"/>
  <c r="BZ60" i="8"/>
  <c r="BZ49" i="8"/>
  <c r="CA49" i="8" s="1"/>
  <c r="BZ48" i="8"/>
  <c r="CA48" i="8" s="1"/>
  <c r="BZ46" i="8"/>
  <c r="CA46" i="8" s="1"/>
  <c r="BX49" i="8"/>
  <c r="BY49" i="8" s="1"/>
  <c r="BX48" i="8"/>
  <c r="BY48" i="8" s="1"/>
  <c r="BX46" i="8"/>
  <c r="BY46" i="8" s="1"/>
  <c r="BX63" i="8"/>
  <c r="BX60" i="8"/>
  <c r="BV49" i="8"/>
  <c r="BV48" i="8"/>
  <c r="BV46" i="8"/>
  <c r="BV63" i="8"/>
  <c r="BV61" i="8"/>
  <c r="BZ64" i="8"/>
  <c r="BX64" i="8"/>
  <c r="AV64" i="8"/>
  <c r="AT64" i="8"/>
  <c r="AV62" i="8"/>
  <c r="AT62" i="8"/>
  <c r="AR64" i="8"/>
  <c r="AR62" i="8"/>
  <c r="AR60" i="8"/>
  <c r="AV63" i="8"/>
  <c r="AV60" i="8"/>
  <c r="AT63" i="8"/>
  <c r="AT60" i="8"/>
  <c r="AV61" i="8"/>
  <c r="AT61" i="8"/>
  <c r="AV49" i="8"/>
  <c r="AW49" i="8" s="1"/>
  <c r="AV48" i="8"/>
  <c r="AW48" i="8" s="1"/>
  <c r="AV46" i="8"/>
  <c r="AW46" i="8" s="1"/>
  <c r="AT49" i="8"/>
  <c r="AU49" i="8" s="1"/>
  <c r="AT48" i="8"/>
  <c r="AU48" i="8" s="1"/>
  <c r="AT46" i="8"/>
  <c r="AU46" i="8" s="1"/>
  <c r="AR63" i="8"/>
  <c r="AR49" i="8"/>
  <c r="AR61" i="8"/>
  <c r="AR48" i="8"/>
  <c r="AR46" i="8"/>
  <c r="X63" i="8"/>
  <c r="X60" i="8"/>
  <c r="V63" i="8"/>
  <c r="V60" i="8"/>
  <c r="T63" i="8"/>
  <c r="T61" i="8"/>
  <c r="X61" i="8"/>
  <c r="X64" i="8"/>
  <c r="V61" i="8"/>
  <c r="V64" i="8"/>
  <c r="X49" i="8"/>
  <c r="Y49" i="8" s="1"/>
  <c r="X48" i="8"/>
  <c r="Y48" i="8" s="1"/>
  <c r="X46" i="8"/>
  <c r="Y46" i="8" s="1"/>
  <c r="V49" i="8"/>
  <c r="W49" i="8" s="1"/>
  <c r="V48" i="8"/>
  <c r="W48" i="8" s="1"/>
  <c r="V46" i="8"/>
  <c r="W46" i="8" s="1"/>
  <c r="T49" i="8"/>
  <c r="T48" i="8"/>
  <c r="T46" i="8"/>
  <c r="X62" i="8"/>
  <c r="V62" i="8"/>
  <c r="T64" i="8"/>
  <c r="T62" i="8"/>
  <c r="T60" i="8"/>
  <c r="DJ63" i="8"/>
  <c r="DJ60" i="8"/>
  <c r="DH63" i="8"/>
  <c r="DH60" i="8"/>
  <c r="DF63" i="8"/>
  <c r="DF61" i="8"/>
  <c r="DJ64" i="8"/>
  <c r="DH64" i="8"/>
  <c r="DJ62" i="8"/>
  <c r="DH62" i="8"/>
  <c r="DJ61" i="8"/>
  <c r="DH61" i="8"/>
  <c r="DJ49" i="8"/>
  <c r="DK49" i="8" s="1"/>
  <c r="DJ48" i="8"/>
  <c r="DK48" i="8" s="1"/>
  <c r="DJ46" i="8"/>
  <c r="DK46" i="8" s="1"/>
  <c r="DH49" i="8"/>
  <c r="DI49" i="8" s="1"/>
  <c r="DH48" i="8"/>
  <c r="DI48" i="8" s="1"/>
  <c r="DH46" i="8"/>
  <c r="DI46" i="8" s="1"/>
  <c r="DF64" i="8"/>
  <c r="DF49" i="8"/>
  <c r="DF62" i="8"/>
  <c r="DF48" i="8"/>
  <c r="DF60" i="8"/>
  <c r="DF46" i="8"/>
  <c r="ET61" i="8"/>
  <c r="EP63" i="8"/>
  <c r="EP61" i="8"/>
  <c r="ER61" i="8"/>
  <c r="ET49" i="8"/>
  <c r="EU49" i="8" s="1"/>
  <c r="ET48" i="8"/>
  <c r="EU48" i="8" s="1"/>
  <c r="ET46" i="8"/>
  <c r="EU46" i="8" s="1"/>
  <c r="ER49" i="8"/>
  <c r="ES49" i="8" s="1"/>
  <c r="ER48" i="8"/>
  <c r="ES48" i="8" s="1"/>
  <c r="ER46" i="8"/>
  <c r="ES46" i="8" s="1"/>
  <c r="ET64" i="8"/>
  <c r="ER64" i="8"/>
  <c r="EP49" i="8"/>
  <c r="EP48" i="8"/>
  <c r="EP46" i="8"/>
  <c r="ET62" i="8"/>
  <c r="ER62" i="8"/>
  <c r="EP64" i="8"/>
  <c r="EP62" i="8"/>
  <c r="EP60" i="8"/>
  <c r="ET63" i="8"/>
  <c r="ET60" i="8"/>
  <c r="ER63" i="8"/>
  <c r="ER60" i="8"/>
  <c r="DB61" i="8"/>
  <c r="DD49" i="8"/>
  <c r="DE49" i="8" s="1"/>
  <c r="DD48" i="8"/>
  <c r="DE48" i="8" s="1"/>
  <c r="DD46" i="8"/>
  <c r="DE46" i="8" s="1"/>
  <c r="CZ63" i="8"/>
  <c r="CZ61" i="8"/>
  <c r="DB49" i="8"/>
  <c r="DC49" i="8" s="1"/>
  <c r="DB48" i="8"/>
  <c r="DC48" i="8" s="1"/>
  <c r="DB46" i="8"/>
  <c r="DC46" i="8" s="1"/>
  <c r="CZ49" i="8"/>
  <c r="CZ48" i="8"/>
  <c r="CZ46" i="8"/>
  <c r="DD64" i="8"/>
  <c r="DB64" i="8"/>
  <c r="DD62" i="8"/>
  <c r="DB62" i="8"/>
  <c r="CZ64" i="8"/>
  <c r="CZ62" i="8"/>
  <c r="CZ60" i="8"/>
  <c r="DD63" i="8"/>
  <c r="DD60" i="8"/>
  <c r="DB63" i="8"/>
  <c r="DB60" i="8"/>
  <c r="DD61" i="8"/>
  <c r="DZ63" i="8"/>
  <c r="DZ60" i="8"/>
  <c r="DX63" i="8"/>
  <c r="DX61" i="8"/>
  <c r="EB64" i="8"/>
  <c r="DZ64" i="8"/>
  <c r="EB61" i="8"/>
  <c r="DZ61" i="8"/>
  <c r="EB49" i="8"/>
  <c r="EC49" i="8" s="1"/>
  <c r="EB48" i="8"/>
  <c r="EC48" i="8" s="1"/>
  <c r="EB46" i="8"/>
  <c r="EC46" i="8" s="1"/>
  <c r="DZ49" i="8"/>
  <c r="EA49" i="8" s="1"/>
  <c r="DZ48" i="8"/>
  <c r="EA48" i="8" s="1"/>
  <c r="DZ46" i="8"/>
  <c r="EA46" i="8" s="1"/>
  <c r="EB62" i="8"/>
  <c r="DX49" i="8"/>
  <c r="DX48" i="8"/>
  <c r="DX46" i="8"/>
  <c r="DZ62" i="8"/>
  <c r="DX64" i="8"/>
  <c r="DX62" i="8"/>
  <c r="DX60" i="8"/>
  <c r="EB63" i="8"/>
  <c r="EB60" i="8"/>
  <c r="BN64" i="8"/>
  <c r="BL64" i="8"/>
  <c r="BN62" i="8"/>
  <c r="BL62" i="8"/>
  <c r="BJ64" i="8"/>
  <c r="BJ62" i="8"/>
  <c r="BJ60" i="8"/>
  <c r="BN61" i="8"/>
  <c r="BN63" i="8"/>
  <c r="BN60" i="8"/>
  <c r="BL63" i="8"/>
  <c r="BL61" i="8"/>
  <c r="BL60" i="8"/>
  <c r="BN49" i="8"/>
  <c r="BO49" i="8" s="1"/>
  <c r="BN48" i="8"/>
  <c r="BO48" i="8" s="1"/>
  <c r="BN46" i="8"/>
  <c r="BO46" i="8" s="1"/>
  <c r="BL49" i="8"/>
  <c r="BM49" i="8" s="1"/>
  <c r="BL48" i="8"/>
  <c r="BM48" i="8" s="1"/>
  <c r="BL46" i="8"/>
  <c r="BM46" i="8" s="1"/>
  <c r="BJ49" i="8"/>
  <c r="BJ48" i="8"/>
  <c r="BJ46" i="8"/>
  <c r="BJ63" i="8"/>
  <c r="BJ61" i="8"/>
  <c r="AJ61" i="8"/>
  <c r="AF63" i="8"/>
  <c r="AF61" i="8"/>
  <c r="AH61" i="8"/>
  <c r="AJ49" i="8"/>
  <c r="AK49" i="8" s="1"/>
  <c r="AJ48" i="8"/>
  <c r="AK48" i="8" s="1"/>
  <c r="AJ46" i="8"/>
  <c r="AK46" i="8" s="1"/>
  <c r="AH49" i="8"/>
  <c r="AI49" i="8" s="1"/>
  <c r="AH48" i="8"/>
  <c r="AI48" i="8" s="1"/>
  <c r="AH46" i="8"/>
  <c r="AI46" i="8" s="1"/>
  <c r="AF49" i="8"/>
  <c r="AF48" i="8"/>
  <c r="AF46" i="8"/>
  <c r="AJ64" i="8"/>
  <c r="AH64" i="8"/>
  <c r="AJ62" i="8"/>
  <c r="AH62" i="8"/>
  <c r="AF64" i="8"/>
  <c r="AF62" i="8"/>
  <c r="AF60" i="8"/>
  <c r="AJ63" i="8"/>
  <c r="AJ60" i="8"/>
  <c r="AH63" i="8"/>
  <c r="AH60" i="8"/>
  <c r="AL184" i="4"/>
  <c r="AL32" i="4"/>
  <c r="AL158" i="4"/>
  <c r="AL34" i="4"/>
  <c r="AL183" i="4"/>
  <c r="AL29" i="4"/>
  <c r="AL22" i="4"/>
  <c r="AL153" i="4"/>
  <c r="AL192" i="4"/>
  <c r="AL110" i="4"/>
  <c r="AL27" i="4"/>
  <c r="AL175" i="4"/>
  <c r="AL237" i="4"/>
  <c r="AL107" i="4"/>
  <c r="AL190" i="4"/>
  <c r="AL90" i="4"/>
  <c r="AL74" i="4"/>
  <c r="AL75" i="4"/>
  <c r="AL44" i="4"/>
  <c r="AL37" i="4"/>
  <c r="EP238" i="4"/>
  <c r="AL51" i="4"/>
  <c r="AL28" i="4"/>
  <c r="AL55" i="4"/>
  <c r="AL125" i="4"/>
  <c r="AL92" i="4"/>
  <c r="AL47" i="4"/>
  <c r="AL126" i="4"/>
  <c r="AL31" i="4"/>
  <c r="AL102" i="4"/>
  <c r="AL38" i="4"/>
  <c r="AL135" i="4"/>
  <c r="AL240" i="4"/>
  <c r="AL145" i="4"/>
  <c r="AL173" i="4"/>
  <c r="AL239" i="4"/>
  <c r="AL178" i="4"/>
  <c r="AL201" i="4"/>
  <c r="AL117" i="4"/>
  <c r="AL54" i="4"/>
  <c r="AL189" i="4"/>
  <c r="AL202" i="4"/>
  <c r="AL203" i="4"/>
  <c r="AL204" i="4"/>
  <c r="AL49" i="4"/>
  <c r="AL123" i="4"/>
  <c r="AL140" i="4"/>
  <c r="AL212" i="4"/>
  <c r="AL59" i="4"/>
  <c r="AL207" i="4"/>
  <c r="AL80" i="4"/>
  <c r="AL83" i="4"/>
  <c r="AL143" i="4"/>
  <c r="AL156" i="4"/>
  <c r="AL238" i="4"/>
  <c r="AL177" i="4"/>
  <c r="AL114" i="4"/>
  <c r="AL119" i="4"/>
  <c r="AL154" i="4"/>
  <c r="AL61" i="4"/>
  <c r="AL162" i="4"/>
  <c r="AL132" i="4"/>
  <c r="AL188" i="4"/>
  <c r="AL223" i="4"/>
  <c r="AL170" i="4"/>
  <c r="AL172" i="4"/>
  <c r="AL77" i="4"/>
  <c r="AL169" i="4"/>
  <c r="AL208" i="4"/>
  <c r="AL86" i="4"/>
  <c r="AL235" i="4"/>
  <c r="AL197" i="4"/>
  <c r="AL222" i="4"/>
  <c r="AL225" i="4"/>
  <c r="AL16" i="4"/>
  <c r="AL210" i="4"/>
  <c r="AL115" i="4"/>
  <c r="AL152" i="4"/>
  <c r="AL33" i="4"/>
  <c r="AL99" i="4"/>
  <c r="AL227" i="4"/>
  <c r="AL41" i="4"/>
  <c r="AL230" i="4"/>
  <c r="AL106" i="4"/>
  <c r="AL108" i="4"/>
  <c r="AL144" i="4"/>
  <c r="AL85" i="4"/>
  <c r="AL137" i="4"/>
  <c r="AL185" i="4"/>
  <c r="AL60" i="4"/>
  <c r="AL63" i="4"/>
  <c r="AL228" i="4"/>
  <c r="AL112" i="4"/>
  <c r="AL17" i="4"/>
  <c r="AL116" i="4"/>
  <c r="AL53" i="4"/>
  <c r="AL105" i="4"/>
  <c r="AL220" i="4"/>
  <c r="AL129" i="4"/>
  <c r="AL195" i="4"/>
  <c r="AL148" i="4"/>
  <c r="AL206" i="4"/>
  <c r="AL179" i="4"/>
  <c r="AL71" i="4"/>
  <c r="AL97" i="4"/>
  <c r="AL165" i="4"/>
  <c r="AL242" i="4"/>
  <c r="AL84" i="4"/>
  <c r="AL21" i="4"/>
  <c r="AL217" i="4"/>
  <c r="AL121" i="4"/>
  <c r="AL187" i="4"/>
  <c r="AL94" i="4"/>
  <c r="AL163" i="4"/>
  <c r="AL42" i="4"/>
  <c r="AL43" i="4"/>
  <c r="AL174" i="4"/>
  <c r="AL48" i="4"/>
  <c r="AL147" i="4"/>
  <c r="AL39" i="4"/>
  <c r="AL89" i="4"/>
  <c r="AL62" i="4"/>
  <c r="AL65" i="4"/>
  <c r="AL131" i="4"/>
  <c r="AL133" i="4"/>
  <c r="AL139" i="4"/>
  <c r="AL23" i="4"/>
  <c r="AL67" i="4"/>
  <c r="AL211" i="4"/>
  <c r="AL52" i="4"/>
  <c r="AL167" i="4"/>
  <c r="AL155" i="4"/>
  <c r="AL24" i="4"/>
  <c r="AL142" i="4"/>
  <c r="AL111" i="4"/>
  <c r="AL101" i="4"/>
  <c r="AL138" i="4"/>
  <c r="AL20" i="4"/>
  <c r="AL136" i="4"/>
  <c r="AL216" i="4"/>
  <c r="AL57" i="4"/>
  <c r="AL30" i="4"/>
  <c r="AL35" i="4"/>
  <c r="AL25" i="4"/>
  <c r="AL199" i="4"/>
  <c r="AL79" i="4"/>
  <c r="AL120" i="4"/>
  <c r="AL91" i="4"/>
  <c r="AL157" i="4"/>
  <c r="AL160" i="4"/>
  <c r="AL229" i="4"/>
  <c r="AL69" i="4"/>
  <c r="AL45" i="4"/>
  <c r="AL236" i="4"/>
  <c r="AL234" i="4"/>
  <c r="AL243" i="4"/>
  <c r="AL72" i="4"/>
  <c r="AL88" i="4"/>
  <c r="AL219" i="4"/>
  <c r="AL103" i="4"/>
  <c r="AL128" i="4"/>
  <c r="AL241" i="4"/>
  <c r="AL78" i="4"/>
  <c r="AL146" i="4"/>
  <c r="AL194" i="4"/>
  <c r="AL196" i="4"/>
  <c r="AL168" i="4"/>
  <c r="AL209" i="4"/>
  <c r="AL215" i="4"/>
  <c r="AL151" i="4"/>
  <c r="AL56" i="4"/>
  <c r="AL186" i="4"/>
  <c r="AL93" i="4"/>
  <c r="AL224" i="4"/>
  <c r="AL96" i="4"/>
  <c r="AL164" i="4"/>
  <c r="AL232" i="4"/>
  <c r="AL205" i="4"/>
  <c r="AL46" i="4"/>
  <c r="AL15" i="4"/>
  <c r="AL19" i="4"/>
  <c r="AL221" i="4"/>
  <c r="AL64" i="4"/>
  <c r="AL231" i="4"/>
  <c r="AL73" i="4"/>
  <c r="AL26" i="4"/>
  <c r="AL14" i="4"/>
  <c r="AL82" i="4"/>
  <c r="AL214" i="4"/>
  <c r="AL182" i="4"/>
  <c r="AL70" i="4"/>
  <c r="AL191" i="4"/>
  <c r="AL161" i="4"/>
  <c r="AL130" i="4"/>
  <c r="AL233" i="4"/>
  <c r="AL200" i="4"/>
  <c r="AL87" i="4"/>
  <c r="AL122" i="4"/>
  <c r="AL100" i="4"/>
  <c r="AL198" i="4"/>
  <c r="AL141" i="4"/>
  <c r="AL50" i="4"/>
  <c r="AL181" i="4"/>
  <c r="AL150" i="4"/>
  <c r="AL104" i="4"/>
  <c r="AL159" i="4"/>
  <c r="AL98" i="4"/>
  <c r="AL109" i="4"/>
  <c r="AL213" i="4"/>
  <c r="AL118" i="4"/>
  <c r="AL226" i="4"/>
  <c r="AL68" i="4"/>
  <c r="AL166" i="4"/>
  <c r="AL113" i="4"/>
  <c r="AL18" i="4"/>
  <c r="AL149" i="4"/>
  <c r="AL40" i="4"/>
  <c r="AL124" i="4"/>
  <c r="AL127" i="4"/>
  <c r="AL66" i="4"/>
  <c r="AL176" i="4"/>
  <c r="AL171" i="4"/>
  <c r="AL81" i="4"/>
  <c r="AL180" i="4"/>
  <c r="AL58" i="4"/>
  <c r="AL95" i="4"/>
  <c r="AL193" i="4"/>
  <c r="AL36" i="4"/>
  <c r="AL134" i="4"/>
  <c r="U29" i="8"/>
  <c r="E107" i="8"/>
  <c r="H29" i="8"/>
  <c r="U34" i="8"/>
  <c r="U10" i="8"/>
  <c r="U27" i="8"/>
  <c r="U28" i="8"/>
  <c r="B12" i="8"/>
  <c r="H8" i="8"/>
  <c r="H18" i="8"/>
  <c r="H32" i="8"/>
  <c r="H26" i="8"/>
  <c r="H19" i="8"/>
  <c r="H28" i="8"/>
  <c r="H27" i="8"/>
  <c r="H10" i="8"/>
  <c r="H33" i="8"/>
  <c r="H11" i="8"/>
  <c r="H30" i="8"/>
  <c r="B8" i="8"/>
  <c r="DF239" i="4"/>
  <c r="DF237" i="4"/>
  <c r="DF231" i="4"/>
  <c r="DF230" i="4"/>
  <c r="DF228" i="4"/>
  <c r="DF206" i="4"/>
  <c r="DF203" i="4"/>
  <c r="DF201" i="4"/>
  <c r="DF195" i="4"/>
  <c r="DF192" i="4"/>
  <c r="DF227" i="4"/>
  <c r="DF224" i="4"/>
  <c r="DF215" i="4"/>
  <c r="DF198" i="4"/>
  <c r="DF187" i="4"/>
  <c r="DF186" i="4"/>
  <c r="DF235" i="4"/>
  <c r="DF221" i="4"/>
  <c r="DF211" i="4"/>
  <c r="DF193" i="4"/>
  <c r="DF191" i="4"/>
  <c r="DF189" i="4"/>
  <c r="DF188" i="4"/>
  <c r="DF185" i="4"/>
  <c r="DF238" i="4"/>
  <c r="DF234" i="4"/>
  <c r="DF218" i="4"/>
  <c r="DF217" i="4"/>
  <c r="DF214" i="4"/>
  <c r="DF212" i="4"/>
  <c r="DF200" i="4"/>
  <c r="DF199" i="4"/>
  <c r="DF197" i="4"/>
  <c r="DF196" i="4"/>
  <c r="DF194" i="4"/>
  <c r="DF190" i="4"/>
  <c r="DF183" i="4"/>
  <c r="DF182" i="4"/>
  <c r="DF179" i="4"/>
  <c r="DF178" i="4"/>
  <c r="DF177" i="4"/>
  <c r="DF171" i="4"/>
  <c r="DF181" i="4"/>
  <c r="DF176" i="4"/>
  <c r="DF174" i="4"/>
  <c r="DF172" i="4"/>
  <c r="DF169" i="4"/>
  <c r="DF165" i="4"/>
  <c r="DF164" i="4"/>
  <c r="DF160" i="4"/>
  <c r="DF184" i="4"/>
  <c r="DF175" i="4"/>
  <c r="DF170" i="4"/>
  <c r="DF168" i="4"/>
  <c r="DF167" i="4"/>
  <c r="DF162" i="4"/>
  <c r="DF180" i="4"/>
  <c r="DF173" i="4"/>
  <c r="DF166" i="4"/>
  <c r="DF163" i="4"/>
  <c r="DF161" i="4"/>
  <c r="DF154" i="4"/>
  <c r="DF148" i="4"/>
  <c r="DF143" i="4"/>
  <c r="DF142" i="4"/>
  <c r="DF141" i="4"/>
  <c r="DF140" i="4"/>
  <c r="DF138" i="4"/>
  <c r="DF137" i="4"/>
  <c r="DF131" i="4"/>
  <c r="DF129" i="4"/>
  <c r="DF126" i="4"/>
  <c r="DF124" i="4"/>
  <c r="DF122" i="4"/>
  <c r="DF121" i="4"/>
  <c r="DF120" i="4"/>
  <c r="DF118" i="4"/>
  <c r="DF109" i="4"/>
  <c r="DF104" i="4"/>
  <c r="DF159" i="4"/>
  <c r="DF158" i="4"/>
  <c r="DF155" i="4"/>
  <c r="DF151" i="4"/>
  <c r="DF150" i="4"/>
  <c r="DF149" i="4"/>
  <c r="DF132" i="4"/>
  <c r="DF130" i="4"/>
  <c r="DF127" i="4"/>
  <c r="DF125" i="4"/>
  <c r="DF119" i="4"/>
  <c r="DF117" i="4"/>
  <c r="DF108" i="4"/>
  <c r="DF106" i="4"/>
  <c r="DF105" i="4"/>
  <c r="DF157" i="4"/>
  <c r="DF156" i="4"/>
  <c r="DF153" i="4"/>
  <c r="DF147" i="4"/>
  <c r="DF146" i="4"/>
  <c r="DF144" i="4"/>
  <c r="DF135" i="4"/>
  <c r="DF134" i="4"/>
  <c r="DF128" i="4"/>
  <c r="DF136" i="4"/>
  <c r="DF115" i="4"/>
  <c r="DF113" i="4"/>
  <c r="DF110" i="4"/>
  <c r="DF97" i="4"/>
  <c r="DF77" i="4"/>
  <c r="DF76" i="4"/>
  <c r="DF70" i="4"/>
  <c r="DF60" i="4"/>
  <c r="DF54" i="4"/>
  <c r="DF51" i="4"/>
  <c r="DF50" i="4"/>
  <c r="DF49" i="4"/>
  <c r="DF48" i="4"/>
  <c r="DF152" i="4"/>
  <c r="DF123" i="4"/>
  <c r="DF111" i="4"/>
  <c r="AB99" i="6" s="1"/>
  <c r="DF103" i="4"/>
  <c r="DF102" i="4"/>
  <c r="DF101" i="4"/>
  <c r="DF100" i="4"/>
  <c r="DF95" i="4"/>
  <c r="DF94" i="4"/>
  <c r="DF93" i="4"/>
  <c r="DF92" i="4"/>
  <c r="DF91" i="4"/>
  <c r="DF90" i="4"/>
  <c r="DF89" i="4"/>
  <c r="DF88" i="4"/>
  <c r="DF82" i="4"/>
  <c r="DF79" i="4"/>
  <c r="DF66" i="4"/>
  <c r="DF139" i="4"/>
  <c r="DF133" i="4"/>
  <c r="DF107" i="4"/>
  <c r="DF98" i="4"/>
  <c r="DF87" i="4"/>
  <c r="DF86" i="4"/>
  <c r="DF85" i="4"/>
  <c r="DF84" i="4"/>
  <c r="DF80" i="4"/>
  <c r="DF78" i="4"/>
  <c r="DF75" i="4"/>
  <c r="DF69" i="4"/>
  <c r="DF67" i="4"/>
  <c r="DF63" i="4"/>
  <c r="DF62" i="4"/>
  <c r="DF61" i="4"/>
  <c r="DF59" i="4"/>
  <c r="DF58" i="4"/>
  <c r="DF55" i="4"/>
  <c r="DF53" i="4"/>
  <c r="DF145" i="4"/>
  <c r="DF64" i="4"/>
  <c r="DF46" i="4"/>
  <c r="DF45" i="4"/>
  <c r="DF44" i="4"/>
  <c r="DF39" i="4"/>
  <c r="DF36" i="4"/>
  <c r="DF31" i="4"/>
  <c r="AB19" i="6" s="1"/>
  <c r="DF29" i="4"/>
  <c r="DF25" i="4"/>
  <c r="DF20" i="4"/>
  <c r="DF16" i="4"/>
  <c r="DF116" i="4"/>
  <c r="DF99" i="4"/>
  <c r="DF81" i="4"/>
  <c r="DF65" i="4"/>
  <c r="DF57" i="4"/>
  <c r="DF52" i="4"/>
  <c r="DF41" i="4"/>
  <c r="DF38" i="4"/>
  <c r="DF37" i="4"/>
  <c r="DF27" i="4"/>
  <c r="DF19" i="4"/>
  <c r="DF14" i="4"/>
  <c r="DF112" i="4"/>
  <c r="DF96" i="4"/>
  <c r="DF73" i="4"/>
  <c r="DF72" i="4"/>
  <c r="DF71" i="4"/>
  <c r="DF56" i="4"/>
  <c r="DF47" i="4"/>
  <c r="DF40" i="4"/>
  <c r="DF35" i="4"/>
  <c r="DF32" i="4"/>
  <c r="DF28" i="4"/>
  <c r="DF24" i="4"/>
  <c r="DF17" i="4"/>
  <c r="DF15" i="4"/>
  <c r="DF114" i="4"/>
  <c r="DF83" i="4"/>
  <c r="DF74" i="4"/>
  <c r="DF68" i="4"/>
  <c r="DF43" i="4"/>
  <c r="DF42" i="4"/>
  <c r="AB30" i="6" s="1"/>
  <c r="DF34" i="4"/>
  <c r="DF33" i="4"/>
  <c r="DF26" i="4"/>
  <c r="DF23" i="4"/>
  <c r="DF243" i="4"/>
  <c r="DF240" i="4"/>
  <c r="DF223" i="4"/>
  <c r="DF219" i="4"/>
  <c r="DF207" i="4"/>
  <c r="DF241" i="4"/>
  <c r="DF233" i="4"/>
  <c r="DF229" i="4"/>
  <c r="DF213" i="4"/>
  <c r="DF209" i="4"/>
  <c r="DF225" i="4"/>
  <c r="DF232" i="4"/>
  <c r="AB220" i="6" s="1"/>
  <c r="DF208" i="4"/>
  <c r="DF202" i="4"/>
  <c r="DF205" i="4"/>
  <c r="DF242" i="4"/>
  <c r="DF226" i="4"/>
  <c r="DF220" i="4"/>
  <c r="DF210" i="4"/>
  <c r="DF236" i="4"/>
  <c r="DF222" i="4"/>
  <c r="DF216" i="4"/>
  <c r="DF204" i="4"/>
  <c r="EP241" i="4"/>
  <c r="EP243" i="4"/>
  <c r="EP207" i="4"/>
  <c r="EP230" i="4"/>
  <c r="EP234" i="4"/>
  <c r="EP242" i="4"/>
  <c r="EP216" i="4"/>
  <c r="EP223" i="4"/>
  <c r="EP236" i="4"/>
  <c r="EP211" i="4"/>
  <c r="EP220" i="4"/>
  <c r="EP227" i="4"/>
  <c r="EP212" i="4"/>
  <c r="EP194" i="4"/>
  <c r="EP192" i="4"/>
  <c r="EP190" i="4"/>
  <c r="EP187" i="4"/>
  <c r="EP232" i="4"/>
  <c r="AH220" i="6" s="1"/>
  <c r="EP228" i="4"/>
  <c r="EP226" i="4"/>
  <c r="EP219" i="4"/>
  <c r="EP206" i="4"/>
  <c r="EP201" i="4"/>
  <c r="EP198" i="4"/>
  <c r="EP188" i="4"/>
  <c r="EP235" i="4"/>
  <c r="EP231" i="4"/>
  <c r="EP224" i="4"/>
  <c r="EP215" i="4"/>
  <c r="EP210" i="4"/>
  <c r="EP208" i="4"/>
  <c r="EP199" i="4"/>
  <c r="EP196" i="4"/>
  <c r="EP193" i="4"/>
  <c r="EP189" i="4"/>
  <c r="EP186" i="4"/>
  <c r="EP221" i="4"/>
  <c r="EP217" i="4"/>
  <c r="EP214" i="4"/>
  <c r="EP197" i="4"/>
  <c r="EP195" i="4"/>
  <c r="EP191" i="4"/>
  <c r="EP185" i="4"/>
  <c r="EP184" i="4"/>
  <c r="EP182" i="4"/>
  <c r="EP176" i="4"/>
  <c r="EP175" i="4"/>
  <c r="EP168" i="4"/>
  <c r="EP163" i="4"/>
  <c r="EP177" i="4"/>
  <c r="EP173" i="4"/>
  <c r="EP161" i="4"/>
  <c r="EP183" i="4"/>
  <c r="EP179" i="4"/>
  <c r="EP172" i="4"/>
  <c r="EP171" i="4"/>
  <c r="EP170" i="4"/>
  <c r="EP164" i="4"/>
  <c r="EP160" i="4"/>
  <c r="EP181" i="4"/>
  <c r="EP180" i="4"/>
  <c r="EP178" i="4"/>
  <c r="EP174" i="4"/>
  <c r="EP169" i="4"/>
  <c r="EP167" i="4"/>
  <c r="EP166" i="4"/>
  <c r="EP165" i="4"/>
  <c r="EP162" i="4"/>
  <c r="EP158" i="4"/>
  <c r="EP157" i="4"/>
  <c r="EP154" i="4"/>
  <c r="EP149" i="4"/>
  <c r="EP147" i="4"/>
  <c r="EP139" i="4"/>
  <c r="EP135" i="4"/>
  <c r="EP132" i="4"/>
  <c r="EP128" i="4"/>
  <c r="EP113" i="4"/>
  <c r="EP111" i="4"/>
  <c r="EP106" i="4"/>
  <c r="EP156" i="4"/>
  <c r="EP152" i="4"/>
  <c r="EP151" i="4"/>
  <c r="EP142" i="4"/>
  <c r="EP140" i="4"/>
  <c r="EP138" i="4"/>
  <c r="EP137" i="4"/>
  <c r="EP131" i="4"/>
  <c r="EP124" i="4"/>
  <c r="EP123" i="4"/>
  <c r="EP122" i="4"/>
  <c r="EP121" i="4"/>
  <c r="EP120" i="4"/>
  <c r="EP118" i="4"/>
  <c r="EP117" i="4"/>
  <c r="EP114" i="4"/>
  <c r="EP112" i="4"/>
  <c r="EP110" i="4"/>
  <c r="EP159" i="4"/>
  <c r="EP155" i="4"/>
  <c r="EP150" i="4"/>
  <c r="EP146" i="4"/>
  <c r="EP145" i="4"/>
  <c r="AH133" i="6" s="1"/>
  <c r="EP144" i="4"/>
  <c r="EP141" i="4"/>
  <c r="EP136" i="4"/>
  <c r="EP130" i="4"/>
  <c r="EP125" i="4"/>
  <c r="EP119" i="4"/>
  <c r="EP153" i="4"/>
  <c r="EP148" i="4"/>
  <c r="AH136" i="6" s="1"/>
  <c r="EP134" i="4"/>
  <c r="EP115" i="4"/>
  <c r="EP101" i="4"/>
  <c r="EP96" i="4"/>
  <c r="EP93" i="4"/>
  <c r="EP89" i="4"/>
  <c r="EP86" i="4"/>
  <c r="EP84" i="4"/>
  <c r="EP81" i="4"/>
  <c r="EP79" i="4"/>
  <c r="EP65" i="4"/>
  <c r="EP62" i="4"/>
  <c r="EP61" i="4"/>
  <c r="EP58" i="4"/>
  <c r="EP45" i="4"/>
  <c r="EP143" i="4"/>
  <c r="EP129" i="4"/>
  <c r="EP127" i="4"/>
  <c r="EP116" i="4"/>
  <c r="EP85" i="4"/>
  <c r="EP74" i="4"/>
  <c r="EP73" i="4"/>
  <c r="EP72" i="4"/>
  <c r="EP68" i="4"/>
  <c r="EP64" i="4"/>
  <c r="EP133" i="4"/>
  <c r="EP126" i="4"/>
  <c r="EP108" i="4"/>
  <c r="EP105" i="4"/>
  <c r="EP104" i="4"/>
  <c r="EP103" i="4"/>
  <c r="EP102" i="4"/>
  <c r="EP100" i="4"/>
  <c r="EP99" i="4"/>
  <c r="EP95" i="4"/>
  <c r="EP91" i="4"/>
  <c r="EP90" i="4"/>
  <c r="EP88" i="4"/>
  <c r="EP87" i="4"/>
  <c r="EP83" i="4"/>
  <c r="EP82" i="4"/>
  <c r="EP77" i="4"/>
  <c r="EP76" i="4"/>
  <c r="EP70" i="4"/>
  <c r="EP69" i="4"/>
  <c r="EP67" i="4"/>
  <c r="EP66" i="4"/>
  <c r="EP60" i="4"/>
  <c r="EP109" i="4"/>
  <c r="EP97" i="4"/>
  <c r="EP56" i="4"/>
  <c r="EP54" i="4"/>
  <c r="EP38" i="4"/>
  <c r="EP36" i="4"/>
  <c r="EP32" i="4"/>
  <c r="EP28" i="4"/>
  <c r="EP25" i="4"/>
  <c r="EP24" i="4"/>
  <c r="EP19" i="4"/>
  <c r="EP14" i="4"/>
  <c r="EP16" i="4"/>
  <c r="EP75" i="4"/>
  <c r="EP63" i="4"/>
  <c r="EP59" i="4"/>
  <c r="EP57" i="4"/>
  <c r="EP53" i="4"/>
  <c r="EP51" i="4"/>
  <c r="EP42" i="4"/>
  <c r="EP39" i="4"/>
  <c r="EP26" i="4"/>
  <c r="EP23" i="4"/>
  <c r="EP22" i="4"/>
  <c r="EP21" i="4"/>
  <c r="EP15" i="4"/>
  <c r="EP92" i="4"/>
  <c r="EP80" i="4"/>
  <c r="EP52" i="4"/>
  <c r="EP49" i="4"/>
  <c r="EP48" i="4"/>
  <c r="EP46" i="4"/>
  <c r="EP44" i="4"/>
  <c r="EP43" i="4"/>
  <c r="EP41" i="4"/>
  <c r="EP40" i="4"/>
  <c r="EP30" i="4"/>
  <c r="EP29" i="4"/>
  <c r="EP18" i="4"/>
  <c r="AB9" i="5" s="1"/>
  <c r="EP107" i="4"/>
  <c r="EP98" i="4"/>
  <c r="EP94" i="4"/>
  <c r="EP78" i="4"/>
  <c r="EP71" i="4"/>
  <c r="EP55" i="4"/>
  <c r="EP50" i="4"/>
  <c r="EP47" i="4"/>
  <c r="EP35" i="4"/>
  <c r="EP34" i="4"/>
  <c r="AH22" i="6" s="1"/>
  <c r="EP33" i="4"/>
  <c r="AH21" i="6" s="1"/>
  <c r="EP27" i="4"/>
  <c r="EP200" i="4"/>
  <c r="EP205" i="4"/>
  <c r="EP218" i="4"/>
  <c r="EP237" i="4"/>
  <c r="EP202" i="4"/>
  <c r="EP222" i="4"/>
  <c r="EP239" i="4"/>
  <c r="EP203" i="4"/>
  <c r="EP225" i="4"/>
  <c r="EP240" i="4"/>
  <c r="EP204" i="4"/>
  <c r="EP209" i="4"/>
  <c r="EP213" i="4"/>
  <c r="EP229" i="4"/>
  <c r="EP233" i="4"/>
  <c r="I26" i="8"/>
  <c r="FB242" i="4"/>
  <c r="FB232" i="4"/>
  <c r="FB208" i="4"/>
  <c r="FB207" i="4"/>
  <c r="FB205" i="4"/>
  <c r="FB203" i="4"/>
  <c r="FB201" i="4"/>
  <c r="FB199" i="4"/>
  <c r="FB197" i="4"/>
  <c r="FB195" i="4"/>
  <c r="FB193" i="4"/>
  <c r="FB187" i="4"/>
  <c r="FB178" i="4"/>
  <c r="FB175" i="4"/>
  <c r="FB231" i="4"/>
  <c r="FB206" i="4"/>
  <c r="FB204" i="4"/>
  <c r="FB202" i="4"/>
  <c r="FB200" i="4"/>
  <c r="FB198" i="4"/>
  <c r="FB196" i="4"/>
  <c r="FB194" i="4"/>
  <c r="FB191" i="4"/>
  <c r="FB189" i="4"/>
  <c r="FB237" i="4"/>
  <c r="FB229" i="4"/>
  <c r="FB227" i="4"/>
  <c r="FB225" i="4"/>
  <c r="FB223" i="4"/>
  <c r="FB221" i="4"/>
  <c r="FB219" i="4"/>
  <c r="FB217" i="4"/>
  <c r="FB215" i="4"/>
  <c r="FB213" i="4"/>
  <c r="FB211" i="4"/>
  <c r="FB192" i="4"/>
  <c r="FB190" i="4"/>
  <c r="FB186" i="4"/>
  <c r="FB183" i="4"/>
  <c r="FB181" i="4"/>
  <c r="FB180" i="4"/>
  <c r="FB243" i="4"/>
  <c r="FB241" i="4"/>
  <c r="FB240" i="4"/>
  <c r="FB239" i="4"/>
  <c r="FB238" i="4"/>
  <c r="FB236" i="4"/>
  <c r="FB235" i="4"/>
  <c r="FB234" i="4"/>
  <c r="FB233" i="4"/>
  <c r="FB230" i="4"/>
  <c r="FB228" i="4"/>
  <c r="FB226" i="4"/>
  <c r="FB224" i="4"/>
  <c r="FB222" i="4"/>
  <c r="FB220" i="4"/>
  <c r="FB218" i="4"/>
  <c r="FB216" i="4"/>
  <c r="FB214" i="4"/>
  <c r="FB212" i="4"/>
  <c r="FB210" i="4"/>
  <c r="FB209" i="4"/>
  <c r="FB188" i="4"/>
  <c r="FB182" i="4"/>
  <c r="FB179" i="4"/>
  <c r="FB177" i="4"/>
  <c r="FB176" i="4"/>
  <c r="FB170" i="4"/>
  <c r="FB167" i="4"/>
  <c r="FB171" i="4"/>
  <c r="FB168" i="4"/>
  <c r="FB162" i="4"/>
  <c r="FB159" i="4"/>
  <c r="FB150" i="4"/>
  <c r="FB174" i="4"/>
  <c r="FB169" i="4"/>
  <c r="FB157" i="4"/>
  <c r="FB156" i="4"/>
  <c r="FB185" i="4"/>
  <c r="FB184" i="4"/>
  <c r="FB173" i="4"/>
  <c r="FB165" i="4"/>
  <c r="FB164" i="4"/>
  <c r="FB158" i="4"/>
  <c r="FB172" i="4"/>
  <c r="FB166" i="4"/>
  <c r="FB163" i="4"/>
  <c r="FB161" i="4"/>
  <c r="FB160" i="4"/>
  <c r="FB154" i="4"/>
  <c r="FB153" i="4"/>
  <c r="FB139" i="4"/>
  <c r="FB136" i="4"/>
  <c r="FB134" i="4"/>
  <c r="FB133" i="4"/>
  <c r="FB127" i="4"/>
  <c r="FB124" i="4"/>
  <c r="FB155" i="4"/>
  <c r="FB152" i="4"/>
  <c r="FB144" i="4"/>
  <c r="FB135" i="4"/>
  <c r="FB132" i="4"/>
  <c r="FB130" i="4"/>
  <c r="FB129" i="4"/>
  <c r="FB151" i="4"/>
  <c r="FB149" i="4"/>
  <c r="FB147" i="4"/>
  <c r="FB142" i="4"/>
  <c r="FB141" i="4"/>
  <c r="FB131" i="4"/>
  <c r="FB128" i="4"/>
  <c r="FB148" i="4"/>
  <c r="FB146" i="4"/>
  <c r="FB138" i="4"/>
  <c r="FB123" i="4"/>
  <c r="FB120" i="4"/>
  <c r="FB118" i="4"/>
  <c r="FB117" i="4"/>
  <c r="FB111" i="4"/>
  <c r="FB108" i="4"/>
  <c r="FB106" i="4"/>
  <c r="FB105" i="4"/>
  <c r="FB94" i="4"/>
  <c r="FB93" i="4"/>
  <c r="FB83" i="4"/>
  <c r="FB80" i="4"/>
  <c r="FB125" i="4"/>
  <c r="FB119" i="4"/>
  <c r="FB116" i="4"/>
  <c r="FB114" i="4"/>
  <c r="FB113" i="4"/>
  <c r="FB107" i="4"/>
  <c r="FB104" i="4"/>
  <c r="FB102" i="4"/>
  <c r="FB101" i="4"/>
  <c r="FB95" i="4"/>
  <c r="FB92" i="4"/>
  <c r="FB90" i="4"/>
  <c r="FB89" i="4"/>
  <c r="FB143" i="4"/>
  <c r="FB140" i="4"/>
  <c r="FB115" i="4"/>
  <c r="FB112" i="4"/>
  <c r="FB103" i="4"/>
  <c r="FB100" i="4"/>
  <c r="FB98" i="4"/>
  <c r="FB97" i="4"/>
  <c r="FB91" i="4"/>
  <c r="FB88" i="4"/>
  <c r="FB86" i="4"/>
  <c r="FB85" i="4"/>
  <c r="FB79" i="4"/>
  <c r="FB76" i="4"/>
  <c r="FB145" i="4"/>
  <c r="FB137" i="4"/>
  <c r="FB126" i="4"/>
  <c r="FB122" i="4"/>
  <c r="FB121" i="4"/>
  <c r="FB110" i="4"/>
  <c r="FB109" i="4"/>
  <c r="FB99" i="4"/>
  <c r="FB96" i="4"/>
  <c r="FB77" i="4"/>
  <c r="FB75" i="4"/>
  <c r="FB72" i="4"/>
  <c r="FB70" i="4"/>
  <c r="FB69" i="4"/>
  <c r="FB63" i="4"/>
  <c r="FB60" i="4"/>
  <c r="FB58" i="4"/>
  <c r="FB57" i="4"/>
  <c r="FB46" i="4"/>
  <c r="FB45" i="4"/>
  <c r="FB41" i="4"/>
  <c r="FB37" i="4"/>
  <c r="FB29" i="4"/>
  <c r="FB87" i="4"/>
  <c r="FB82" i="4"/>
  <c r="FB71" i="4"/>
  <c r="FB68" i="4"/>
  <c r="FB66" i="4"/>
  <c r="FB65" i="4"/>
  <c r="FB59" i="4"/>
  <c r="FB56" i="4"/>
  <c r="FB54" i="4"/>
  <c r="FB53" i="4"/>
  <c r="FB47" i="4"/>
  <c r="FB44" i="4"/>
  <c r="FB42" i="4"/>
  <c r="FB33" i="4"/>
  <c r="FB30" i="4"/>
  <c r="FB84" i="4"/>
  <c r="FB78" i="4"/>
  <c r="FB67" i="4"/>
  <c r="FB64" i="4"/>
  <c r="FB55" i="4"/>
  <c r="FB52" i="4"/>
  <c r="FB50" i="4"/>
  <c r="FB49" i="4"/>
  <c r="FB43" i="4"/>
  <c r="FB40" i="4"/>
  <c r="FB39" i="4"/>
  <c r="FB38" i="4"/>
  <c r="FB36" i="4"/>
  <c r="FB31" i="4"/>
  <c r="FB74" i="4"/>
  <c r="FB61" i="4"/>
  <c r="FB35" i="4"/>
  <c r="FB28" i="4"/>
  <c r="FB26" i="4"/>
  <c r="FB25" i="4"/>
  <c r="FB23" i="4"/>
  <c r="FB21" i="4"/>
  <c r="FB14" i="4"/>
  <c r="FB62" i="4"/>
  <c r="FB32" i="4"/>
  <c r="FB27" i="4"/>
  <c r="FB19" i="4"/>
  <c r="FB17" i="4"/>
  <c r="FB81" i="4"/>
  <c r="FB24" i="4"/>
  <c r="FB22" i="4"/>
  <c r="FB20" i="4"/>
  <c r="FB15" i="4"/>
  <c r="FB73" i="4"/>
  <c r="FB51" i="4"/>
  <c r="FB48" i="4"/>
  <c r="FB18" i="4"/>
  <c r="FB16" i="4"/>
  <c r="AX241" i="4"/>
  <c r="AX239" i="4"/>
  <c r="AX237" i="4"/>
  <c r="AX235" i="4"/>
  <c r="AX234" i="4"/>
  <c r="AX229" i="4"/>
  <c r="AX225" i="4"/>
  <c r="AX221" i="4"/>
  <c r="AX217" i="4"/>
  <c r="AX213" i="4"/>
  <c r="AX186" i="4"/>
  <c r="AX175" i="4"/>
  <c r="AX174" i="4"/>
  <c r="AX243" i="4"/>
  <c r="AX238" i="4"/>
  <c r="AX209" i="4"/>
  <c r="AX208" i="4"/>
  <c r="L199" i="5" s="1"/>
  <c r="AX207" i="4"/>
  <c r="AX206" i="4"/>
  <c r="AX204" i="4"/>
  <c r="R192" i="6" s="1"/>
  <c r="AX203" i="4"/>
  <c r="AX202" i="4"/>
  <c r="AX200" i="4"/>
  <c r="AX199" i="4"/>
  <c r="AX198" i="4"/>
  <c r="AX196" i="4"/>
  <c r="AX195" i="4"/>
  <c r="AX194" i="4"/>
  <c r="AX242" i="4"/>
  <c r="AX240" i="4"/>
  <c r="AX236" i="4"/>
  <c r="AX233" i="4"/>
  <c r="AX232" i="4"/>
  <c r="R220" i="6" s="1"/>
  <c r="AX231" i="4"/>
  <c r="AX205" i="4"/>
  <c r="AX201" i="4"/>
  <c r="AX197" i="4"/>
  <c r="AX193" i="4"/>
  <c r="AX192" i="4"/>
  <c r="AX191" i="4"/>
  <c r="AX190" i="4"/>
  <c r="AX183" i="4"/>
  <c r="AX181" i="4"/>
  <c r="AX180" i="4"/>
  <c r="AX230" i="4"/>
  <c r="AX228" i="4"/>
  <c r="L219" i="5" s="1"/>
  <c r="AX227" i="4"/>
  <c r="AX226" i="4"/>
  <c r="AX224" i="4"/>
  <c r="L215" i="5" s="1"/>
  <c r="AX223" i="4"/>
  <c r="AX222" i="4"/>
  <c r="AX220" i="4"/>
  <c r="R208" i="6" s="1"/>
  <c r="AX219" i="4"/>
  <c r="AX218" i="4"/>
  <c r="AX216" i="4"/>
  <c r="L207" i="5" s="1"/>
  <c r="AX215" i="4"/>
  <c r="AX214" i="4"/>
  <c r="AX212" i="4"/>
  <c r="L203" i="5" s="1"/>
  <c r="AX211" i="4"/>
  <c r="AX210" i="4"/>
  <c r="AX189" i="4"/>
  <c r="AX179" i="4"/>
  <c r="AX177" i="4"/>
  <c r="AX176" i="4"/>
  <c r="AX167" i="4"/>
  <c r="AX171" i="4"/>
  <c r="AX159" i="4"/>
  <c r="AX158" i="4"/>
  <c r="AX170" i="4"/>
  <c r="AX166" i="4"/>
  <c r="AX157" i="4"/>
  <c r="AX156" i="4"/>
  <c r="AX154" i="4"/>
  <c r="AX185" i="4"/>
  <c r="AX184" i="4"/>
  <c r="AX168" i="4"/>
  <c r="AX165" i="4"/>
  <c r="AX164" i="4"/>
  <c r="AX162" i="4"/>
  <c r="AX188" i="4"/>
  <c r="AX187" i="4"/>
  <c r="AX182" i="4"/>
  <c r="AX178" i="4"/>
  <c r="AX173" i="4"/>
  <c r="AX172" i="4"/>
  <c r="AX169" i="4"/>
  <c r="AX163" i="4"/>
  <c r="AX161" i="4"/>
  <c r="AX160" i="4"/>
  <c r="AX136" i="4"/>
  <c r="AX134" i="4"/>
  <c r="AX133" i="4"/>
  <c r="AX131" i="4"/>
  <c r="AX124" i="4"/>
  <c r="AX155" i="4"/>
  <c r="AX153" i="4"/>
  <c r="AX152" i="4"/>
  <c r="AX145" i="4"/>
  <c r="AX143" i="4"/>
  <c r="AX132" i="4"/>
  <c r="AX130" i="4"/>
  <c r="AX129" i="4"/>
  <c r="AX151" i="4"/>
  <c r="AX150" i="4"/>
  <c r="AX148" i="4"/>
  <c r="AX142" i="4"/>
  <c r="AX141" i="4"/>
  <c r="AX139" i="4"/>
  <c r="AX128" i="4"/>
  <c r="AX127" i="4"/>
  <c r="AX146" i="4"/>
  <c r="AX140" i="4"/>
  <c r="AX137" i="4"/>
  <c r="AX120" i="4"/>
  <c r="AX118" i="4"/>
  <c r="AX117" i="4"/>
  <c r="AX115" i="4"/>
  <c r="AX108" i="4"/>
  <c r="AX106" i="4"/>
  <c r="AX105" i="4"/>
  <c r="AX103" i="4"/>
  <c r="AX94" i="4"/>
  <c r="AX93" i="4"/>
  <c r="AX91" i="4"/>
  <c r="AX80" i="4"/>
  <c r="AX149" i="4"/>
  <c r="AX125" i="4"/>
  <c r="AX116" i="4"/>
  <c r="AX114" i="4"/>
  <c r="AX113" i="4"/>
  <c r="AX104" i="4"/>
  <c r="AX102" i="4"/>
  <c r="AX101" i="4"/>
  <c r="AX99" i="4"/>
  <c r="AX92" i="4"/>
  <c r="AX90" i="4"/>
  <c r="AX89" i="4"/>
  <c r="AX87" i="4"/>
  <c r="AX147" i="4"/>
  <c r="AX144" i="4"/>
  <c r="AX135" i="4"/>
  <c r="AX126" i="4"/>
  <c r="AX123" i="4"/>
  <c r="AX112" i="4"/>
  <c r="AX111" i="4"/>
  <c r="AX100" i="4"/>
  <c r="AX98" i="4"/>
  <c r="AX97" i="4"/>
  <c r="AX88" i="4"/>
  <c r="AX86" i="4"/>
  <c r="AX85" i="4"/>
  <c r="AX83" i="4"/>
  <c r="AX138" i="4"/>
  <c r="AX122" i="4"/>
  <c r="AX121" i="4"/>
  <c r="AX119" i="4"/>
  <c r="AX110" i="4"/>
  <c r="AX107" i="4"/>
  <c r="AX96" i="4"/>
  <c r="AX95" i="4"/>
  <c r="AX84" i="4"/>
  <c r="AX82" i="4"/>
  <c r="AX78" i="4"/>
  <c r="AX77" i="4"/>
  <c r="AX72" i="4"/>
  <c r="AX70" i="4"/>
  <c r="AX69" i="4"/>
  <c r="AX67" i="4"/>
  <c r="AX60" i="4"/>
  <c r="AX58" i="4"/>
  <c r="AX57" i="4"/>
  <c r="AX55" i="4"/>
  <c r="AX46" i="4"/>
  <c r="AX45" i="4"/>
  <c r="AX43" i="4"/>
  <c r="AX42" i="4"/>
  <c r="R30" i="6" s="1"/>
  <c r="AX40" i="4"/>
  <c r="AX38" i="4"/>
  <c r="AX36" i="4"/>
  <c r="AX30" i="4"/>
  <c r="AX79" i="4"/>
  <c r="AX68" i="4"/>
  <c r="AX66" i="4"/>
  <c r="AX65" i="4"/>
  <c r="AX56" i="4"/>
  <c r="AX54" i="4"/>
  <c r="AX53" i="4"/>
  <c r="AX51" i="4"/>
  <c r="AX44" i="4"/>
  <c r="AX41" i="4"/>
  <c r="AX81" i="4"/>
  <c r="AX75" i="4"/>
  <c r="AX64" i="4"/>
  <c r="AX63" i="4"/>
  <c r="AX52" i="4"/>
  <c r="AX50" i="4"/>
  <c r="AX49" i="4"/>
  <c r="AX37" i="4"/>
  <c r="AX71" i="4"/>
  <c r="AX62" i="4"/>
  <c r="AX59" i="4"/>
  <c r="AX47" i="4"/>
  <c r="AX31" i="4"/>
  <c r="AX29" i="4"/>
  <c r="AX27" i="4"/>
  <c r="AX26" i="4"/>
  <c r="AX16" i="4"/>
  <c r="AX15" i="4"/>
  <c r="R3" i="6" s="1"/>
  <c r="AX76" i="4"/>
  <c r="AX48" i="4"/>
  <c r="AX39" i="4"/>
  <c r="AX35" i="4"/>
  <c r="AX33" i="4"/>
  <c r="AX22" i="4"/>
  <c r="AX61" i="4"/>
  <c r="AX34" i="4"/>
  <c r="AX32" i="4"/>
  <c r="AX25" i="4"/>
  <c r="AX24" i="4"/>
  <c r="AX23" i="4"/>
  <c r="R11" i="6" s="1"/>
  <c r="AX21" i="4"/>
  <c r="AX18" i="4"/>
  <c r="AX74" i="4"/>
  <c r="AX73" i="4"/>
  <c r="AX28" i="4"/>
  <c r="AX20" i="4"/>
  <c r="AX19" i="4"/>
  <c r="R7" i="6" s="1"/>
  <c r="AX17" i="4"/>
  <c r="AX14" i="4"/>
  <c r="AM49" i="8" s="1"/>
  <c r="CN243" i="4"/>
  <c r="CN242" i="4"/>
  <c r="CN240" i="4"/>
  <c r="CN236" i="4"/>
  <c r="CN233" i="4"/>
  <c r="CN209" i="4"/>
  <c r="CN208" i="4"/>
  <c r="CN204" i="4"/>
  <c r="CN200" i="4"/>
  <c r="CN196" i="4"/>
  <c r="CN192" i="4"/>
  <c r="CN185" i="4"/>
  <c r="CN180" i="4"/>
  <c r="CN178" i="4"/>
  <c r="CN175" i="4"/>
  <c r="CN173" i="4"/>
  <c r="CN168" i="4"/>
  <c r="CN235" i="4"/>
  <c r="CN232" i="4"/>
  <c r="Y220" i="6" s="1"/>
  <c r="CN230" i="4"/>
  <c r="CN226" i="4"/>
  <c r="CN222" i="4"/>
  <c r="CN218" i="4"/>
  <c r="CN214" i="4"/>
  <c r="CN210" i="4"/>
  <c r="CN207" i="4"/>
  <c r="CN205" i="4"/>
  <c r="CN203" i="4"/>
  <c r="CN201" i="4"/>
  <c r="CN199" i="4"/>
  <c r="CN197" i="4"/>
  <c r="CN195" i="4"/>
  <c r="CN193" i="4"/>
  <c r="CN234" i="4"/>
  <c r="CN231" i="4"/>
  <c r="CN228" i="4"/>
  <c r="CN224" i="4"/>
  <c r="CN220" i="4"/>
  <c r="CN216" i="4"/>
  <c r="CN212" i="4"/>
  <c r="CN191" i="4"/>
  <c r="CN190" i="4"/>
  <c r="CN189" i="4"/>
  <c r="CN186" i="4"/>
  <c r="CN183" i="4"/>
  <c r="CN241" i="4"/>
  <c r="CN239" i="4"/>
  <c r="CN238" i="4"/>
  <c r="CN237" i="4"/>
  <c r="CN229" i="4"/>
  <c r="CN227" i="4"/>
  <c r="CN225" i="4"/>
  <c r="CN223" i="4"/>
  <c r="CN221" i="4"/>
  <c r="CN219" i="4"/>
  <c r="CN217" i="4"/>
  <c r="CN215" i="4"/>
  <c r="CN213" i="4"/>
  <c r="CN211" i="4"/>
  <c r="CN206" i="4"/>
  <c r="CN202" i="4"/>
  <c r="CN198" i="4"/>
  <c r="CN194" i="4"/>
  <c r="CN184" i="4"/>
  <c r="CN182" i="4"/>
  <c r="CN179" i="4"/>
  <c r="CN172" i="4"/>
  <c r="CN170" i="4"/>
  <c r="CN167" i="4"/>
  <c r="CN169" i="4"/>
  <c r="CN164" i="4"/>
  <c r="CN162" i="4"/>
  <c r="CN159" i="4"/>
  <c r="CN157" i="4"/>
  <c r="CN152" i="4"/>
  <c r="CN187" i="4"/>
  <c r="CN181" i="4"/>
  <c r="CN177" i="4"/>
  <c r="CN176" i="4"/>
  <c r="CN171" i="4"/>
  <c r="CN166" i="4"/>
  <c r="CN165" i="4"/>
  <c r="CN160" i="4"/>
  <c r="CN153" i="4"/>
  <c r="CN188" i="4"/>
  <c r="CN174" i="4"/>
  <c r="CN161" i="4"/>
  <c r="CN158" i="4"/>
  <c r="CN163" i="4"/>
  <c r="CN156" i="4"/>
  <c r="CN154" i="4"/>
  <c r="CN155" i="4"/>
  <c r="CN150" i="4"/>
  <c r="CN147" i="4"/>
  <c r="CN141" i="4"/>
  <c r="CN139" i="4"/>
  <c r="CN136" i="4"/>
  <c r="CN130" i="4"/>
  <c r="CN127" i="4"/>
  <c r="CN124" i="4"/>
  <c r="CN148" i="4"/>
  <c r="CN145" i="4"/>
  <c r="CN142" i="4"/>
  <c r="CN137" i="4"/>
  <c r="CN135" i="4"/>
  <c r="CN132" i="4"/>
  <c r="CN149" i="4"/>
  <c r="S140" i="5" s="1"/>
  <c r="CN146" i="4"/>
  <c r="CN144" i="4"/>
  <c r="CN138" i="4"/>
  <c r="CN133" i="4"/>
  <c r="CN131" i="4"/>
  <c r="CN128" i="4"/>
  <c r="CN126" i="4"/>
  <c r="CN140" i="4"/>
  <c r="CN134" i="4"/>
  <c r="CN123" i="4"/>
  <c r="CN120" i="4"/>
  <c r="CN114" i="4"/>
  <c r="CN111" i="4"/>
  <c r="CN108" i="4"/>
  <c r="CN102" i="4"/>
  <c r="CN97" i="4"/>
  <c r="CN90" i="4"/>
  <c r="CN85" i="4"/>
  <c r="CN83" i="4"/>
  <c r="CN80" i="4"/>
  <c r="CN151" i="4"/>
  <c r="CN143" i="4"/>
  <c r="CN121" i="4"/>
  <c r="CN119" i="4"/>
  <c r="CN116" i="4"/>
  <c r="CN109" i="4"/>
  <c r="CN107" i="4"/>
  <c r="CN104" i="4"/>
  <c r="CN98" i="4"/>
  <c r="CN95" i="4"/>
  <c r="CN92" i="4"/>
  <c r="CN86" i="4"/>
  <c r="CN81" i="4"/>
  <c r="CN129" i="4"/>
  <c r="CN122" i="4"/>
  <c r="CN117" i="4"/>
  <c r="CN115" i="4"/>
  <c r="CN112" i="4"/>
  <c r="CN110" i="4"/>
  <c r="CN105" i="4"/>
  <c r="CN103" i="4"/>
  <c r="CN100" i="4"/>
  <c r="CN93" i="4"/>
  <c r="CN91" i="4"/>
  <c r="CN88" i="4"/>
  <c r="CN82" i="4"/>
  <c r="CN79" i="4"/>
  <c r="CN125" i="4"/>
  <c r="CN118" i="4"/>
  <c r="CN113" i="4"/>
  <c r="CN106" i="4"/>
  <c r="CN101" i="4"/>
  <c r="CN99" i="4"/>
  <c r="CN96" i="4"/>
  <c r="CN94" i="4"/>
  <c r="CN89" i="4"/>
  <c r="CN84" i="4"/>
  <c r="CN78" i="4"/>
  <c r="CN75" i="4"/>
  <c r="CN72" i="4"/>
  <c r="CN66" i="4"/>
  <c r="CN63" i="4"/>
  <c r="CN60" i="4"/>
  <c r="CN54" i="4"/>
  <c r="CN49" i="4"/>
  <c r="CN40" i="4"/>
  <c r="CN39" i="4"/>
  <c r="CN38" i="4"/>
  <c r="CN34" i="4"/>
  <c r="S25" i="5" s="1"/>
  <c r="CN28" i="4"/>
  <c r="CN87" i="4"/>
  <c r="CN77" i="4"/>
  <c r="CN73" i="4"/>
  <c r="CN71" i="4"/>
  <c r="CN68" i="4"/>
  <c r="CN61" i="4"/>
  <c r="CN59" i="4"/>
  <c r="CN56" i="4"/>
  <c r="CN50" i="4"/>
  <c r="CN47" i="4"/>
  <c r="CN44" i="4"/>
  <c r="CN41" i="4"/>
  <c r="CN37" i="4"/>
  <c r="Y25" i="6" s="1"/>
  <c r="CN32" i="4"/>
  <c r="CN30" i="4"/>
  <c r="CN29" i="4"/>
  <c r="CN74" i="4"/>
  <c r="CN69" i="4"/>
  <c r="CN67" i="4"/>
  <c r="CN64" i="4"/>
  <c r="CN62" i="4"/>
  <c r="CN57" i="4"/>
  <c r="CN55" i="4"/>
  <c r="CN52" i="4"/>
  <c r="CN45" i="4"/>
  <c r="CN43" i="4"/>
  <c r="CN33" i="4"/>
  <c r="CN76" i="4"/>
  <c r="CN53" i="4"/>
  <c r="CN42" i="4"/>
  <c r="CN31" i="4"/>
  <c r="CN23" i="4"/>
  <c r="Y11" i="6" s="1"/>
  <c r="CN21" i="4"/>
  <c r="CN18" i="4"/>
  <c r="CN65" i="4"/>
  <c r="CN48" i="4"/>
  <c r="CN36" i="4"/>
  <c r="CN26" i="4"/>
  <c r="CN24" i="4"/>
  <c r="CN19" i="4"/>
  <c r="S10" i="5" s="1"/>
  <c r="CN17" i="4"/>
  <c r="CN14" i="4"/>
  <c r="CN70" i="4"/>
  <c r="CN58" i="4"/>
  <c r="CN51" i="4"/>
  <c r="CN46" i="4"/>
  <c r="CN20" i="4"/>
  <c r="CN15" i="4"/>
  <c r="CN35" i="4"/>
  <c r="CN27" i="4"/>
  <c r="CN25" i="4"/>
  <c r="CN16" i="4"/>
  <c r="BJ238" i="4"/>
  <c r="BJ235" i="4"/>
  <c r="BJ234" i="4"/>
  <c r="BJ229" i="4"/>
  <c r="BJ225" i="4"/>
  <c r="BJ221" i="4"/>
  <c r="BJ217" i="4"/>
  <c r="BJ213" i="4"/>
  <c r="BJ207" i="4"/>
  <c r="BJ203" i="4"/>
  <c r="BJ199" i="4"/>
  <c r="BJ195" i="4"/>
  <c r="BJ187" i="4"/>
  <c r="BJ184" i="4"/>
  <c r="BJ182" i="4"/>
  <c r="BJ172" i="4"/>
  <c r="BJ170" i="4"/>
  <c r="BJ242" i="4"/>
  <c r="BJ241" i="4"/>
  <c r="BJ240" i="4"/>
  <c r="BJ239" i="4"/>
  <c r="BJ237" i="4"/>
  <c r="BJ236" i="4"/>
  <c r="BJ209" i="4"/>
  <c r="BJ208" i="4"/>
  <c r="N199" i="5" s="1"/>
  <c r="BJ206" i="4"/>
  <c r="BJ204" i="4"/>
  <c r="T192" i="6" s="1"/>
  <c r="BJ202" i="4"/>
  <c r="BJ200" i="4"/>
  <c r="BJ198" i="4"/>
  <c r="BJ196" i="4"/>
  <c r="BJ194" i="4"/>
  <c r="BJ191" i="4"/>
  <c r="BJ243" i="4"/>
  <c r="BJ232" i="4"/>
  <c r="T220" i="6" s="1"/>
  <c r="BJ227" i="4"/>
  <c r="BJ223" i="4"/>
  <c r="BJ219" i="4"/>
  <c r="BJ215" i="4"/>
  <c r="BJ211" i="4"/>
  <c r="BJ205" i="4"/>
  <c r="BJ201" i="4"/>
  <c r="BJ197" i="4"/>
  <c r="BJ193" i="4"/>
  <c r="BJ192" i="4"/>
  <c r="BJ190" i="4"/>
  <c r="BJ181" i="4"/>
  <c r="BJ233" i="4"/>
  <c r="BJ231" i="4"/>
  <c r="BJ230" i="4"/>
  <c r="BJ228" i="4"/>
  <c r="T216" i="6" s="1"/>
  <c r="BJ226" i="4"/>
  <c r="BJ224" i="4"/>
  <c r="N215" i="5" s="1"/>
  <c r="BJ222" i="4"/>
  <c r="BJ220" i="4"/>
  <c r="N211" i="5" s="1"/>
  <c r="BJ218" i="4"/>
  <c r="BJ216" i="4"/>
  <c r="T204" i="6" s="1"/>
  <c r="BJ214" i="4"/>
  <c r="BJ212" i="4"/>
  <c r="N203" i="5" s="1"/>
  <c r="BJ210" i="4"/>
  <c r="BJ189" i="4"/>
  <c r="BJ186" i="4"/>
  <c r="BJ177" i="4"/>
  <c r="BJ175" i="4"/>
  <c r="BJ174" i="4"/>
  <c r="BJ188" i="4"/>
  <c r="BJ183" i="4"/>
  <c r="BJ178" i="4"/>
  <c r="BJ173" i="4"/>
  <c r="BJ171" i="4"/>
  <c r="BJ166" i="4"/>
  <c r="BJ156" i="4"/>
  <c r="BJ154" i="4"/>
  <c r="BJ168" i="4"/>
  <c r="BJ164" i="4"/>
  <c r="BJ162" i="4"/>
  <c r="BJ157" i="4"/>
  <c r="BJ155" i="4"/>
  <c r="BJ152" i="4"/>
  <c r="BJ165" i="4"/>
  <c r="BJ163" i="4"/>
  <c r="BJ160" i="4"/>
  <c r="BJ185" i="4"/>
  <c r="BJ180" i="4"/>
  <c r="BJ179" i="4"/>
  <c r="BJ176" i="4"/>
  <c r="BJ169" i="4"/>
  <c r="BJ167" i="4"/>
  <c r="BJ161" i="4"/>
  <c r="BJ159" i="4"/>
  <c r="BJ158" i="4"/>
  <c r="BJ143" i="4"/>
  <c r="BJ134" i="4"/>
  <c r="BJ132" i="4"/>
  <c r="BJ129" i="4"/>
  <c r="BJ150" i="4"/>
  <c r="BJ148" i="4"/>
  <c r="BJ145" i="4"/>
  <c r="BJ141" i="4"/>
  <c r="BJ139" i="4"/>
  <c r="BJ130" i="4"/>
  <c r="BJ128" i="4"/>
  <c r="BJ127" i="4"/>
  <c r="BJ153" i="4"/>
  <c r="BJ151" i="4"/>
  <c r="BJ147" i="4"/>
  <c r="BJ146" i="4"/>
  <c r="BJ144" i="4"/>
  <c r="BJ142" i="4"/>
  <c r="BJ140" i="4"/>
  <c r="BJ137" i="4"/>
  <c r="BJ135" i="4"/>
  <c r="BJ125" i="4"/>
  <c r="BJ138" i="4"/>
  <c r="BJ133" i="4"/>
  <c r="BJ124" i="4"/>
  <c r="BJ118" i="4"/>
  <c r="BJ116" i="4"/>
  <c r="BJ113" i="4"/>
  <c r="BJ106" i="4"/>
  <c r="BJ104" i="4"/>
  <c r="BJ101" i="4"/>
  <c r="BJ99" i="4"/>
  <c r="BJ94" i="4"/>
  <c r="BJ92" i="4"/>
  <c r="BJ89" i="4"/>
  <c r="BJ87" i="4"/>
  <c r="BJ123" i="4"/>
  <c r="BJ114" i="4"/>
  <c r="BJ112" i="4"/>
  <c r="BJ111" i="4"/>
  <c r="BJ102" i="4"/>
  <c r="BJ100" i="4"/>
  <c r="BJ97" i="4"/>
  <c r="BJ90" i="4"/>
  <c r="BJ88" i="4"/>
  <c r="BJ85" i="4"/>
  <c r="BJ83" i="4"/>
  <c r="BJ149" i="4"/>
  <c r="BJ136" i="4"/>
  <c r="BJ121" i="4"/>
  <c r="BJ119" i="4"/>
  <c r="BJ109" i="4"/>
  <c r="BJ107" i="4"/>
  <c r="BJ98" i="4"/>
  <c r="BJ96" i="4"/>
  <c r="BJ95" i="4"/>
  <c r="BJ86" i="4"/>
  <c r="BJ84" i="4"/>
  <c r="BJ81" i="4"/>
  <c r="BJ131" i="4"/>
  <c r="BJ126" i="4"/>
  <c r="BJ122" i="4"/>
  <c r="BJ120" i="4"/>
  <c r="BJ117" i="4"/>
  <c r="BJ115" i="4"/>
  <c r="BJ110" i="4"/>
  <c r="BJ108" i="4"/>
  <c r="BJ105" i="4"/>
  <c r="BJ103" i="4"/>
  <c r="BJ93" i="4"/>
  <c r="BJ91" i="4"/>
  <c r="BJ78" i="4"/>
  <c r="BJ70" i="4"/>
  <c r="BJ68" i="4"/>
  <c r="BJ65" i="4"/>
  <c r="BJ58" i="4"/>
  <c r="BJ56" i="4"/>
  <c r="BJ53" i="4"/>
  <c r="BJ51" i="4"/>
  <c r="BJ46" i="4"/>
  <c r="BJ44" i="4"/>
  <c r="BJ42" i="4"/>
  <c r="BJ41" i="4"/>
  <c r="BJ40" i="4"/>
  <c r="BJ38" i="4"/>
  <c r="N29" i="5" s="1"/>
  <c r="BJ34" i="4"/>
  <c r="BJ30" i="4"/>
  <c r="BJ27" i="4"/>
  <c r="BJ82" i="4"/>
  <c r="BJ75" i="4"/>
  <c r="BJ66" i="4"/>
  <c r="BJ64" i="4"/>
  <c r="BJ63" i="4"/>
  <c r="BJ54" i="4"/>
  <c r="BJ52" i="4"/>
  <c r="BJ49" i="4"/>
  <c r="BJ36" i="4"/>
  <c r="BJ80" i="4"/>
  <c r="BJ79" i="4"/>
  <c r="BJ76" i="4"/>
  <c r="BJ73" i="4"/>
  <c r="BJ71" i="4"/>
  <c r="BJ61" i="4"/>
  <c r="BJ59" i="4"/>
  <c r="BJ50" i="4"/>
  <c r="BJ48" i="4"/>
  <c r="BJ47" i="4"/>
  <c r="BJ35" i="4"/>
  <c r="BJ33" i="4"/>
  <c r="BJ74" i="4"/>
  <c r="BJ67" i="4"/>
  <c r="BJ60" i="4"/>
  <c r="BJ28" i="4"/>
  <c r="BJ26" i="4"/>
  <c r="BJ20" i="4"/>
  <c r="BJ14" i="4"/>
  <c r="BJ72" i="4"/>
  <c r="BJ62" i="4"/>
  <c r="BJ55" i="4"/>
  <c r="BJ31" i="4"/>
  <c r="N22" i="5" s="1"/>
  <c r="BJ29" i="4"/>
  <c r="BJ25" i="4"/>
  <c r="BJ23" i="4"/>
  <c r="BJ21" i="4"/>
  <c r="BJ16" i="4"/>
  <c r="BJ77" i="4"/>
  <c r="BJ69" i="4"/>
  <c r="BJ57" i="4"/>
  <c r="BJ43" i="4"/>
  <c r="BJ39" i="4"/>
  <c r="BJ22" i="4"/>
  <c r="BJ19" i="4"/>
  <c r="BJ17" i="4"/>
  <c r="BJ45" i="4"/>
  <c r="BJ32" i="4"/>
  <c r="BJ24" i="4"/>
  <c r="BJ18" i="4"/>
  <c r="U33" i="8"/>
  <c r="U20" i="8"/>
  <c r="U8" i="8"/>
  <c r="U12" i="8"/>
  <c r="U32" i="8"/>
  <c r="U19" i="8"/>
  <c r="U37" i="8"/>
  <c r="U36" i="8"/>
  <c r="U18" i="8"/>
  <c r="U26" i="8"/>
  <c r="U30" i="8"/>
  <c r="O29" i="8"/>
  <c r="O12" i="8"/>
  <c r="E106" i="8"/>
  <c r="O36" i="8"/>
  <c r="O30" i="8"/>
  <c r="O26" i="8"/>
  <c r="O18" i="8"/>
  <c r="O37" i="8"/>
  <c r="O33" i="8"/>
  <c r="O32" i="8"/>
  <c r="O27" i="8"/>
  <c r="O19" i="8"/>
  <c r="O10" i="8"/>
  <c r="O8" i="8"/>
  <c r="O34" i="8"/>
  <c r="O28" i="8"/>
  <c r="O20" i="8"/>
  <c r="O11" i="8"/>
  <c r="J28" i="8"/>
  <c r="J11" i="8"/>
  <c r="J29" i="8"/>
  <c r="J36" i="8"/>
  <c r="J30" i="8"/>
  <c r="J26" i="8"/>
  <c r="J18" i="8"/>
  <c r="F105" i="8"/>
  <c r="J37" i="8"/>
  <c r="J33" i="8"/>
  <c r="J32" i="8"/>
  <c r="J27" i="8"/>
  <c r="J19" i="8"/>
  <c r="J10" i="8"/>
  <c r="J8" i="8"/>
  <c r="T243" i="4"/>
  <c r="T239" i="4"/>
  <c r="T240" i="4"/>
  <c r="T241" i="4"/>
  <c r="T237" i="4"/>
  <c r="T236" i="4"/>
  <c r="T233" i="4"/>
  <c r="T229" i="4"/>
  <c r="T225" i="4"/>
  <c r="T221" i="4"/>
  <c r="T217" i="4"/>
  <c r="T213" i="4"/>
  <c r="T209" i="4"/>
  <c r="T205" i="4"/>
  <c r="T201" i="4"/>
  <c r="T197" i="4"/>
  <c r="T193" i="4"/>
  <c r="T189" i="4"/>
  <c r="T185" i="4"/>
  <c r="T181" i="4"/>
  <c r="T177" i="4"/>
  <c r="T173" i="4"/>
  <c r="T169" i="4"/>
  <c r="T165" i="4"/>
  <c r="T161" i="4"/>
  <c r="T157" i="4"/>
  <c r="T153" i="4"/>
  <c r="T234" i="4"/>
  <c r="T230" i="4"/>
  <c r="T226" i="4"/>
  <c r="T222" i="4"/>
  <c r="T218" i="4"/>
  <c r="T214" i="4"/>
  <c r="T210" i="4"/>
  <c r="T206" i="4"/>
  <c r="T202" i="4"/>
  <c r="T198" i="4"/>
  <c r="T194" i="4"/>
  <c r="T190" i="4"/>
  <c r="T186" i="4"/>
  <c r="T182" i="4"/>
  <c r="T178" i="4"/>
  <c r="T174" i="4"/>
  <c r="T170" i="4"/>
  <c r="T166" i="4"/>
  <c r="T162" i="4"/>
  <c r="T158" i="4"/>
  <c r="T154" i="4"/>
  <c r="T150" i="4"/>
  <c r="T238" i="4"/>
  <c r="T235" i="4"/>
  <c r="T231" i="4"/>
  <c r="T227" i="4"/>
  <c r="T223" i="4"/>
  <c r="T219" i="4"/>
  <c r="T215" i="4"/>
  <c r="T211" i="4"/>
  <c r="T207" i="4"/>
  <c r="T203" i="4"/>
  <c r="T199" i="4"/>
  <c r="T195" i="4"/>
  <c r="T191" i="4"/>
  <c r="T187" i="4"/>
  <c r="T183" i="4"/>
  <c r="T179" i="4"/>
  <c r="T175" i="4"/>
  <c r="T171" i="4"/>
  <c r="T167" i="4"/>
  <c r="T163" i="4"/>
  <c r="T159" i="4"/>
  <c r="T155" i="4"/>
  <c r="T151" i="4"/>
  <c r="T147" i="4"/>
  <c r="T176" i="4"/>
  <c r="T160" i="4"/>
  <c r="T146" i="4"/>
  <c r="T145" i="4"/>
  <c r="T142" i="4"/>
  <c r="T138" i="4"/>
  <c r="T134" i="4"/>
  <c r="T130" i="4"/>
  <c r="T126" i="4"/>
  <c r="T122" i="4"/>
  <c r="T118" i="4"/>
  <c r="T114" i="4"/>
  <c r="T110" i="4"/>
  <c r="T106" i="4"/>
  <c r="T102" i="4"/>
  <c r="T98" i="4"/>
  <c r="T94" i="4"/>
  <c r="T90" i="4"/>
  <c r="T86" i="4"/>
  <c r="T82" i="4"/>
  <c r="T78" i="4"/>
  <c r="T74" i="4"/>
  <c r="T70" i="4"/>
  <c r="T66" i="4"/>
  <c r="T62" i="4"/>
  <c r="T58" i="4"/>
  <c r="T54" i="4"/>
  <c r="T50" i="4"/>
  <c r="T46" i="4"/>
  <c r="T208" i="4"/>
  <c r="T204" i="4"/>
  <c r="T200" i="4"/>
  <c r="T196" i="4"/>
  <c r="T188" i="4"/>
  <c r="T172" i="4"/>
  <c r="T156" i="4"/>
  <c r="T143" i="4"/>
  <c r="T139" i="4"/>
  <c r="T135" i="4"/>
  <c r="T131" i="4"/>
  <c r="T127" i="4"/>
  <c r="T123" i="4"/>
  <c r="T119" i="4"/>
  <c r="T115" i="4"/>
  <c r="T111" i="4"/>
  <c r="T107" i="4"/>
  <c r="T103" i="4"/>
  <c r="T99" i="4"/>
  <c r="T95" i="4"/>
  <c r="T91" i="4"/>
  <c r="T87" i="4"/>
  <c r="T83" i="4"/>
  <c r="T79" i="4"/>
  <c r="T75" i="4"/>
  <c r="T71" i="4"/>
  <c r="T67" i="4"/>
  <c r="T63" i="4"/>
  <c r="T59" i="4"/>
  <c r="T55" i="4"/>
  <c r="T51" i="4"/>
  <c r="T47" i="4"/>
  <c r="T43" i="4"/>
  <c r="T242" i="4"/>
  <c r="T192" i="4"/>
  <c r="T184" i="4"/>
  <c r="T168" i="4"/>
  <c r="T152" i="4"/>
  <c r="T148" i="4"/>
  <c r="T140" i="4"/>
  <c r="T136" i="4"/>
  <c r="T132" i="4"/>
  <c r="T128" i="4"/>
  <c r="T124" i="4"/>
  <c r="T120" i="4"/>
  <c r="T116" i="4"/>
  <c r="T112" i="4"/>
  <c r="T108" i="4"/>
  <c r="T104" i="4"/>
  <c r="T100" i="4"/>
  <c r="T96" i="4"/>
  <c r="T92" i="4"/>
  <c r="T88" i="4"/>
  <c r="T84" i="4"/>
  <c r="T80" i="4"/>
  <c r="T76" i="4"/>
  <c r="T72" i="4"/>
  <c r="T68" i="4"/>
  <c r="T64" i="4"/>
  <c r="T60" i="4"/>
  <c r="T56" i="4"/>
  <c r="T52" i="4"/>
  <c r="T48" i="4"/>
  <c r="T44" i="4"/>
  <c r="T40" i="4"/>
  <c r="T36" i="4"/>
  <c r="T232" i="4"/>
  <c r="M220" i="6" s="1"/>
  <c r="T228" i="4"/>
  <c r="T224" i="4"/>
  <c r="T220" i="4"/>
  <c r="T216" i="4"/>
  <c r="T212" i="4"/>
  <c r="T144" i="4"/>
  <c r="T129" i="4"/>
  <c r="T113" i="4"/>
  <c r="T97" i="4"/>
  <c r="T81" i="4"/>
  <c r="T65" i="4"/>
  <c r="T49" i="4"/>
  <c r="T42" i="4"/>
  <c r="T35" i="4"/>
  <c r="T34" i="4"/>
  <c r="T28" i="4"/>
  <c r="T24" i="4"/>
  <c r="T20" i="4"/>
  <c r="T141" i="4"/>
  <c r="T125" i="4"/>
  <c r="T109" i="4"/>
  <c r="T93" i="4"/>
  <c r="T77" i="4"/>
  <c r="T61" i="4"/>
  <c r="T45" i="4"/>
  <c r="T31" i="4"/>
  <c r="T29" i="4"/>
  <c r="T25" i="4"/>
  <c r="T21" i="4"/>
  <c r="T17" i="4"/>
  <c r="T149" i="4"/>
  <c r="T137" i="4"/>
  <c r="T121" i="4"/>
  <c r="T105" i="4"/>
  <c r="T89" i="4"/>
  <c r="T73" i="4"/>
  <c r="T57" i="4"/>
  <c r="T41" i="4"/>
  <c r="T37" i="4"/>
  <c r="T30" i="4"/>
  <c r="T26" i="4"/>
  <c r="T22" i="4"/>
  <c r="T14" i="4"/>
  <c r="T180" i="4"/>
  <c r="T164" i="4"/>
  <c r="T133" i="4"/>
  <c r="T117" i="4"/>
  <c r="T101" i="4"/>
  <c r="T85" i="4"/>
  <c r="T69" i="4"/>
  <c r="T53" i="4"/>
  <c r="T39" i="4"/>
  <c r="T27" i="4"/>
  <c r="T23" i="4"/>
  <c r="T19" i="4"/>
  <c r="T15" i="4"/>
  <c r="T38" i="4"/>
  <c r="T33" i="4"/>
  <c r="CB241" i="4"/>
  <c r="CB237" i="4"/>
  <c r="CB242" i="4"/>
  <c r="CB238" i="4"/>
  <c r="CB243" i="4"/>
  <c r="CB239" i="4"/>
  <c r="CB235" i="4"/>
  <c r="CB240" i="4"/>
  <c r="CB231" i="4"/>
  <c r="CB227" i="4"/>
  <c r="CB223" i="4"/>
  <c r="CB219" i="4"/>
  <c r="CB215" i="4"/>
  <c r="CB211" i="4"/>
  <c r="CB207" i="4"/>
  <c r="CB203" i="4"/>
  <c r="CB199" i="4"/>
  <c r="CB195" i="4"/>
  <c r="CB191" i="4"/>
  <c r="CB187" i="4"/>
  <c r="CB183" i="4"/>
  <c r="CB179" i="4"/>
  <c r="CB175" i="4"/>
  <c r="CB171" i="4"/>
  <c r="CB167" i="4"/>
  <c r="CB163" i="4"/>
  <c r="CB159" i="4"/>
  <c r="CB155" i="4"/>
  <c r="CB151" i="4"/>
  <c r="CB232" i="4"/>
  <c r="W220" i="6" s="1"/>
  <c r="CB228" i="4"/>
  <c r="CB224" i="4"/>
  <c r="CB220" i="4"/>
  <c r="CB216" i="4"/>
  <c r="CB212" i="4"/>
  <c r="CB208" i="4"/>
  <c r="CB204" i="4"/>
  <c r="CB200" i="4"/>
  <c r="CB196" i="4"/>
  <c r="CB192" i="4"/>
  <c r="CB188" i="4"/>
  <c r="CB184" i="4"/>
  <c r="CB180" i="4"/>
  <c r="CB176" i="4"/>
  <c r="CB172" i="4"/>
  <c r="CB168" i="4"/>
  <c r="CB164" i="4"/>
  <c r="CB160" i="4"/>
  <c r="CB156" i="4"/>
  <c r="CB152" i="4"/>
  <c r="CB148" i="4"/>
  <c r="CB233" i="4"/>
  <c r="CB229" i="4"/>
  <c r="CB225" i="4"/>
  <c r="CB221" i="4"/>
  <c r="CB217" i="4"/>
  <c r="CB213" i="4"/>
  <c r="CB209" i="4"/>
  <c r="CB205" i="4"/>
  <c r="CB201" i="4"/>
  <c r="CB197" i="4"/>
  <c r="CB193" i="4"/>
  <c r="CB189" i="4"/>
  <c r="CB185" i="4"/>
  <c r="CB181" i="4"/>
  <c r="CB177" i="4"/>
  <c r="CB173" i="4"/>
  <c r="CB169" i="4"/>
  <c r="CB165" i="4"/>
  <c r="CB161" i="4"/>
  <c r="CB157" i="4"/>
  <c r="CB153" i="4"/>
  <c r="CB149" i="4"/>
  <c r="CB145" i="4"/>
  <c r="CB236" i="4"/>
  <c r="CB182" i="4"/>
  <c r="CB166" i="4"/>
  <c r="CB146" i="4"/>
  <c r="CB144" i="4"/>
  <c r="CB140" i="4"/>
  <c r="CB136" i="4"/>
  <c r="CB132" i="4"/>
  <c r="CB128" i="4"/>
  <c r="CB124" i="4"/>
  <c r="CB120" i="4"/>
  <c r="CB116" i="4"/>
  <c r="CB112" i="4"/>
  <c r="CB108" i="4"/>
  <c r="CB104" i="4"/>
  <c r="CB100" i="4"/>
  <c r="CB96" i="4"/>
  <c r="CB92" i="4"/>
  <c r="CB88" i="4"/>
  <c r="CB84" i="4"/>
  <c r="CB80" i="4"/>
  <c r="CB76" i="4"/>
  <c r="CB72" i="4"/>
  <c r="CB68" i="4"/>
  <c r="CB64" i="4"/>
  <c r="CB60" i="4"/>
  <c r="CB56" i="4"/>
  <c r="CB52" i="4"/>
  <c r="CB48" i="4"/>
  <c r="CB44" i="4"/>
  <c r="CB234" i="4"/>
  <c r="CB206" i="4"/>
  <c r="CB202" i="4"/>
  <c r="CB198" i="4"/>
  <c r="CB194" i="4"/>
  <c r="CB178" i="4"/>
  <c r="CB162" i="4"/>
  <c r="CB141" i="4"/>
  <c r="CB137" i="4"/>
  <c r="CB133" i="4"/>
  <c r="CB129" i="4"/>
  <c r="CB125" i="4"/>
  <c r="CB121" i="4"/>
  <c r="CB117" i="4"/>
  <c r="CB113" i="4"/>
  <c r="CB109" i="4"/>
  <c r="CB105" i="4"/>
  <c r="CB101" i="4"/>
  <c r="CB97" i="4"/>
  <c r="CB93" i="4"/>
  <c r="CB89" i="4"/>
  <c r="CB85" i="4"/>
  <c r="CB81" i="4"/>
  <c r="CB77" i="4"/>
  <c r="CB73" i="4"/>
  <c r="CB69" i="4"/>
  <c r="CB65" i="4"/>
  <c r="CB61" i="4"/>
  <c r="CB57" i="4"/>
  <c r="CB53" i="4"/>
  <c r="CB49" i="4"/>
  <c r="CB45" i="4"/>
  <c r="CB41" i="4"/>
  <c r="CB174" i="4"/>
  <c r="CB158" i="4"/>
  <c r="CB150" i="4"/>
  <c r="CB142" i="4"/>
  <c r="CB138" i="4"/>
  <c r="CB134" i="4"/>
  <c r="CB130" i="4"/>
  <c r="CB126" i="4"/>
  <c r="CB122" i="4"/>
  <c r="CB118" i="4"/>
  <c r="CB114" i="4"/>
  <c r="CB110" i="4"/>
  <c r="CB106" i="4"/>
  <c r="CB102" i="4"/>
  <c r="CB98" i="4"/>
  <c r="CB94" i="4"/>
  <c r="CB90" i="4"/>
  <c r="CB86" i="4"/>
  <c r="CB82" i="4"/>
  <c r="CB78" i="4"/>
  <c r="CB74" i="4"/>
  <c r="CB70" i="4"/>
  <c r="CB66" i="4"/>
  <c r="CB62" i="4"/>
  <c r="CB58" i="4"/>
  <c r="CB54" i="4"/>
  <c r="CB50" i="4"/>
  <c r="CB46" i="4"/>
  <c r="CB42" i="4"/>
  <c r="CB38" i="4"/>
  <c r="CB34" i="4"/>
  <c r="CB30" i="4"/>
  <c r="CB135" i="4"/>
  <c r="CB119" i="4"/>
  <c r="CB103" i="4"/>
  <c r="CB87" i="4"/>
  <c r="CB71" i="4"/>
  <c r="CB55" i="4"/>
  <c r="CB35" i="4"/>
  <c r="CB33" i="4"/>
  <c r="CB32" i="4"/>
  <c r="CB26" i="4"/>
  <c r="CB22" i="4"/>
  <c r="CB18" i="4"/>
  <c r="CB14" i="4"/>
  <c r="CB147" i="4"/>
  <c r="CB131" i="4"/>
  <c r="CB115" i="4"/>
  <c r="CB99" i="4"/>
  <c r="CB83" i="4"/>
  <c r="CB67" i="4"/>
  <c r="CB51" i="4"/>
  <c r="CB31" i="4"/>
  <c r="CB27" i="4"/>
  <c r="CB19" i="4"/>
  <c r="CB15" i="4"/>
  <c r="CB186" i="4"/>
  <c r="CB190" i="4"/>
  <c r="CB143" i="4"/>
  <c r="CB127" i="4"/>
  <c r="CB111" i="4"/>
  <c r="CB95" i="4"/>
  <c r="CB79" i="4"/>
  <c r="CB63" i="4"/>
  <c r="CB47" i="4"/>
  <c r="CB40" i="4"/>
  <c r="CB28" i="4"/>
  <c r="CB24" i="4"/>
  <c r="CB20" i="4"/>
  <c r="CB16" i="4"/>
  <c r="CB230" i="4"/>
  <c r="CB226" i="4"/>
  <c r="CB222" i="4"/>
  <c r="CB218" i="4"/>
  <c r="CB214" i="4"/>
  <c r="CB210" i="4"/>
  <c r="CB170" i="4"/>
  <c r="CB154" i="4"/>
  <c r="CB139" i="4"/>
  <c r="CB123" i="4"/>
  <c r="CB107" i="4"/>
  <c r="CB91" i="4"/>
  <c r="CB75" i="4"/>
  <c r="CB59" i="4"/>
  <c r="CB43" i="4"/>
  <c r="CB39" i="4"/>
  <c r="CB36" i="4"/>
  <c r="CB29" i="4"/>
  <c r="CB25" i="4"/>
  <c r="CB21" i="4"/>
  <c r="CB17" i="4"/>
  <c r="CB37" i="4"/>
  <c r="AR241" i="4"/>
  <c r="AR237" i="4"/>
  <c r="AR242" i="4"/>
  <c r="AR238" i="4"/>
  <c r="AR243" i="4"/>
  <c r="AR239" i="4"/>
  <c r="AR240" i="4"/>
  <c r="AR235" i="4"/>
  <c r="AR231" i="4"/>
  <c r="AR227" i="4"/>
  <c r="AR223" i="4"/>
  <c r="AR219" i="4"/>
  <c r="AR215" i="4"/>
  <c r="AR211" i="4"/>
  <c r="AR207" i="4"/>
  <c r="AR203" i="4"/>
  <c r="AR199" i="4"/>
  <c r="AR195" i="4"/>
  <c r="AR191" i="4"/>
  <c r="AR187" i="4"/>
  <c r="AR183" i="4"/>
  <c r="AR179" i="4"/>
  <c r="AR175" i="4"/>
  <c r="AR171" i="4"/>
  <c r="AR167" i="4"/>
  <c r="AR163" i="4"/>
  <c r="AR159" i="4"/>
  <c r="AR155" i="4"/>
  <c r="AR151" i="4"/>
  <c r="AR236" i="4"/>
  <c r="AR232" i="4"/>
  <c r="Q220" i="6" s="1"/>
  <c r="AR228" i="4"/>
  <c r="AR224" i="4"/>
  <c r="AR220" i="4"/>
  <c r="AR216" i="4"/>
  <c r="AR212" i="4"/>
  <c r="AR208" i="4"/>
  <c r="AR204" i="4"/>
  <c r="AR200" i="4"/>
  <c r="AR196" i="4"/>
  <c r="AR192" i="4"/>
  <c r="AR188" i="4"/>
  <c r="AR184" i="4"/>
  <c r="AR180" i="4"/>
  <c r="AR176" i="4"/>
  <c r="AR172" i="4"/>
  <c r="AR168" i="4"/>
  <c r="AR164" i="4"/>
  <c r="AR160" i="4"/>
  <c r="AR156" i="4"/>
  <c r="AR152" i="4"/>
  <c r="AR233" i="4"/>
  <c r="AR229" i="4"/>
  <c r="AR225" i="4"/>
  <c r="AR221" i="4"/>
  <c r="AR217" i="4"/>
  <c r="AR213" i="4"/>
  <c r="AR209" i="4"/>
  <c r="AR205" i="4"/>
  <c r="AR201" i="4"/>
  <c r="AR197" i="4"/>
  <c r="AR193" i="4"/>
  <c r="AR189" i="4"/>
  <c r="AR185" i="4"/>
  <c r="AR181" i="4"/>
  <c r="AR177" i="4"/>
  <c r="AR173" i="4"/>
  <c r="AR169" i="4"/>
  <c r="AR165" i="4"/>
  <c r="AR161" i="4"/>
  <c r="AR157" i="4"/>
  <c r="AR153" i="4"/>
  <c r="AR149" i="4"/>
  <c r="AR145" i="4"/>
  <c r="AR234" i="4"/>
  <c r="AR206" i="4"/>
  <c r="AR202" i="4"/>
  <c r="AR198" i="4"/>
  <c r="AR194" i="4"/>
  <c r="AR182" i="4"/>
  <c r="AR166" i="4"/>
  <c r="AR147" i="4"/>
  <c r="AR140" i="4"/>
  <c r="AR136" i="4"/>
  <c r="AR132" i="4"/>
  <c r="AR128" i="4"/>
  <c r="AR124" i="4"/>
  <c r="AR120" i="4"/>
  <c r="AR116" i="4"/>
  <c r="AR112" i="4"/>
  <c r="AR108" i="4"/>
  <c r="AR104" i="4"/>
  <c r="AR100" i="4"/>
  <c r="AR96" i="4"/>
  <c r="AR92" i="4"/>
  <c r="AR88" i="4"/>
  <c r="AR84" i="4"/>
  <c r="AR80" i="4"/>
  <c r="AR76" i="4"/>
  <c r="AR72" i="4"/>
  <c r="AR68" i="4"/>
  <c r="AR64" i="4"/>
  <c r="AR60" i="4"/>
  <c r="AR56" i="4"/>
  <c r="AR52" i="4"/>
  <c r="AR48" i="4"/>
  <c r="AR44" i="4"/>
  <c r="AR190" i="4"/>
  <c r="AR178" i="4"/>
  <c r="AR162" i="4"/>
  <c r="AR141" i="4"/>
  <c r="AR137" i="4"/>
  <c r="AR133" i="4"/>
  <c r="AR129" i="4"/>
  <c r="AR125" i="4"/>
  <c r="AR121" i="4"/>
  <c r="AR117" i="4"/>
  <c r="AR113" i="4"/>
  <c r="AR109" i="4"/>
  <c r="AR105" i="4"/>
  <c r="AR101" i="4"/>
  <c r="AR97" i="4"/>
  <c r="AR93" i="4"/>
  <c r="AR89" i="4"/>
  <c r="AR85" i="4"/>
  <c r="AR81" i="4"/>
  <c r="AR77" i="4"/>
  <c r="AR73" i="4"/>
  <c r="AR69" i="4"/>
  <c r="AR65" i="4"/>
  <c r="AR61" i="4"/>
  <c r="AR57" i="4"/>
  <c r="AR53" i="4"/>
  <c r="AR49" i="4"/>
  <c r="AR45" i="4"/>
  <c r="AR41" i="4"/>
  <c r="AR230" i="4"/>
  <c r="AR226" i="4"/>
  <c r="AR222" i="4"/>
  <c r="AR218" i="4"/>
  <c r="AR214" i="4"/>
  <c r="AR210" i="4"/>
  <c r="AR174" i="4"/>
  <c r="AR158" i="4"/>
  <c r="AR148" i="4"/>
  <c r="AR142" i="4"/>
  <c r="AR138" i="4"/>
  <c r="AR134" i="4"/>
  <c r="AR130" i="4"/>
  <c r="AR126" i="4"/>
  <c r="AR122" i="4"/>
  <c r="AR118" i="4"/>
  <c r="AR114" i="4"/>
  <c r="AR110" i="4"/>
  <c r="AR106" i="4"/>
  <c r="AR102" i="4"/>
  <c r="AR98" i="4"/>
  <c r="AR90" i="4"/>
  <c r="AR86" i="4"/>
  <c r="AR82" i="4"/>
  <c r="AR78" i="4"/>
  <c r="AR74" i="4"/>
  <c r="AR70" i="4"/>
  <c r="AR66" i="4"/>
  <c r="AR62" i="4"/>
  <c r="AR58" i="4"/>
  <c r="AR54" i="4"/>
  <c r="AR50" i="4"/>
  <c r="AR46" i="4"/>
  <c r="AR42" i="4"/>
  <c r="AR38" i="4"/>
  <c r="AR34" i="4"/>
  <c r="AR186" i="4"/>
  <c r="AR170" i="4"/>
  <c r="AR154" i="4"/>
  <c r="AR135" i="4"/>
  <c r="AR119" i="4"/>
  <c r="AR103" i="4"/>
  <c r="AR87" i="4"/>
  <c r="AR71" i="4"/>
  <c r="AR55" i="4"/>
  <c r="AR36" i="4"/>
  <c r="AR31" i="4"/>
  <c r="AR30" i="4"/>
  <c r="AR26" i="4"/>
  <c r="AR22" i="4"/>
  <c r="AR18" i="4"/>
  <c r="AR14" i="4"/>
  <c r="AR150" i="4"/>
  <c r="AR131" i="4"/>
  <c r="AR115" i="4"/>
  <c r="AR99" i="4"/>
  <c r="AR83" i="4"/>
  <c r="AR67" i="4"/>
  <c r="AR51" i="4"/>
  <c r="AR32" i="4"/>
  <c r="AR27" i="4"/>
  <c r="AR23" i="4"/>
  <c r="AR19" i="4"/>
  <c r="AR15" i="4"/>
  <c r="AR146" i="4"/>
  <c r="AR144" i="4"/>
  <c r="AR143" i="4"/>
  <c r="AR127" i="4"/>
  <c r="AR111" i="4"/>
  <c r="AR95" i="4"/>
  <c r="AR79" i="4"/>
  <c r="AR63" i="4"/>
  <c r="AR47" i="4"/>
  <c r="AR39" i="4"/>
  <c r="AR37" i="4"/>
  <c r="AR28" i="4"/>
  <c r="AR24" i="4"/>
  <c r="AR20" i="4"/>
  <c r="AR16" i="4"/>
  <c r="AR139" i="4"/>
  <c r="AR123" i="4"/>
  <c r="AR107" i="4"/>
  <c r="AR91" i="4"/>
  <c r="AR75" i="4"/>
  <c r="AR59" i="4"/>
  <c r="AR43" i="4"/>
  <c r="AR40" i="4"/>
  <c r="AR35" i="4"/>
  <c r="AR33" i="4"/>
  <c r="AR29" i="4"/>
  <c r="AR25" i="4"/>
  <c r="AR21" i="4"/>
  <c r="AR17" i="4"/>
  <c r="EV243" i="4"/>
  <c r="EV239" i="4"/>
  <c r="EV235" i="4"/>
  <c r="EV240" i="4"/>
  <c r="EV241" i="4"/>
  <c r="EV237" i="4"/>
  <c r="EV242" i="4"/>
  <c r="EV233" i="4"/>
  <c r="EV229" i="4"/>
  <c r="EV225" i="4"/>
  <c r="EV221" i="4"/>
  <c r="EV217" i="4"/>
  <c r="EV213" i="4"/>
  <c r="EV209" i="4"/>
  <c r="EV205" i="4"/>
  <c r="EV201" i="4"/>
  <c r="EV197" i="4"/>
  <c r="EV193" i="4"/>
  <c r="EV189" i="4"/>
  <c r="EV185" i="4"/>
  <c r="EV181" i="4"/>
  <c r="EV177" i="4"/>
  <c r="EV173" i="4"/>
  <c r="EV169" i="4"/>
  <c r="EV165" i="4"/>
  <c r="EV161" i="4"/>
  <c r="EV157" i="4"/>
  <c r="EV153" i="4"/>
  <c r="EV234" i="4"/>
  <c r="EV230" i="4"/>
  <c r="EV226" i="4"/>
  <c r="EV222" i="4"/>
  <c r="EV218" i="4"/>
  <c r="EV214" i="4"/>
  <c r="EV210" i="4"/>
  <c r="EV206" i="4"/>
  <c r="EV202" i="4"/>
  <c r="EV198" i="4"/>
  <c r="EV194" i="4"/>
  <c r="EV190" i="4"/>
  <c r="EV186" i="4"/>
  <c r="EV182" i="4"/>
  <c r="EV178" i="4"/>
  <c r="EV174" i="4"/>
  <c r="EV170" i="4"/>
  <c r="EV166" i="4"/>
  <c r="EV162" i="4"/>
  <c r="EV158" i="4"/>
  <c r="EV154" i="4"/>
  <c r="EV150" i="4"/>
  <c r="EV231" i="4"/>
  <c r="EV227" i="4"/>
  <c r="EV223" i="4"/>
  <c r="EV219" i="4"/>
  <c r="EV215" i="4"/>
  <c r="EV211" i="4"/>
  <c r="EV207" i="4"/>
  <c r="EV203" i="4"/>
  <c r="EV199" i="4"/>
  <c r="EV195" i="4"/>
  <c r="EV191" i="4"/>
  <c r="EV187" i="4"/>
  <c r="EV183" i="4"/>
  <c r="EV179" i="4"/>
  <c r="EV175" i="4"/>
  <c r="EV171" i="4"/>
  <c r="EV167" i="4"/>
  <c r="EV163" i="4"/>
  <c r="EV159" i="4"/>
  <c r="EV155" i="4"/>
  <c r="EV151" i="4"/>
  <c r="EV147" i="4"/>
  <c r="EV143" i="4"/>
  <c r="EV236" i="4"/>
  <c r="EV232" i="4"/>
  <c r="AI220" i="6" s="1"/>
  <c r="EV204" i="4"/>
  <c r="EV200" i="4"/>
  <c r="EV196" i="4"/>
  <c r="EV172" i="4"/>
  <c r="EV156" i="4"/>
  <c r="EV142" i="4"/>
  <c r="EV138" i="4"/>
  <c r="EV134" i="4"/>
  <c r="EV130" i="4"/>
  <c r="EV126" i="4"/>
  <c r="EV122" i="4"/>
  <c r="EV118" i="4"/>
  <c r="EV114" i="4"/>
  <c r="EV110" i="4"/>
  <c r="EV106" i="4"/>
  <c r="EV102" i="4"/>
  <c r="EV98" i="4"/>
  <c r="EV94" i="4"/>
  <c r="EV90" i="4"/>
  <c r="EV86" i="4"/>
  <c r="EV82" i="4"/>
  <c r="EV78" i="4"/>
  <c r="EV74" i="4"/>
  <c r="EV70" i="4"/>
  <c r="EV66" i="4"/>
  <c r="EV62" i="4"/>
  <c r="EV58" i="4"/>
  <c r="EV54" i="4"/>
  <c r="EV50" i="4"/>
  <c r="EV46" i="4"/>
  <c r="EV42" i="4"/>
  <c r="EV238" i="4"/>
  <c r="EV184" i="4"/>
  <c r="EV168" i="4"/>
  <c r="EV152" i="4"/>
  <c r="EV139" i="4"/>
  <c r="EV135" i="4"/>
  <c r="EV131" i="4"/>
  <c r="EV127" i="4"/>
  <c r="EV123" i="4"/>
  <c r="EV119" i="4"/>
  <c r="EV115" i="4"/>
  <c r="EV111" i="4"/>
  <c r="EV107" i="4"/>
  <c r="EV103" i="4"/>
  <c r="EV99" i="4"/>
  <c r="EV95" i="4"/>
  <c r="EV91" i="4"/>
  <c r="EV87" i="4"/>
  <c r="EV83" i="4"/>
  <c r="EV79" i="4"/>
  <c r="EV75" i="4"/>
  <c r="EV71" i="4"/>
  <c r="EV67" i="4"/>
  <c r="EV63" i="4"/>
  <c r="EV59" i="4"/>
  <c r="EV55" i="4"/>
  <c r="EV51" i="4"/>
  <c r="EV47" i="4"/>
  <c r="EV43" i="4"/>
  <c r="EV228" i="4"/>
  <c r="EV224" i="4"/>
  <c r="EV220" i="4"/>
  <c r="EV216" i="4"/>
  <c r="EV212" i="4"/>
  <c r="EV192" i="4"/>
  <c r="EV180" i="4"/>
  <c r="EV164" i="4"/>
  <c r="EV149" i="4"/>
  <c r="EV145" i="4"/>
  <c r="EV140" i="4"/>
  <c r="EV136" i="4"/>
  <c r="EV132" i="4"/>
  <c r="EV128" i="4"/>
  <c r="EV124" i="4"/>
  <c r="EV120" i="4"/>
  <c r="EV116" i="4"/>
  <c r="EV112" i="4"/>
  <c r="EV108" i="4"/>
  <c r="EV104" i="4"/>
  <c r="EV100" i="4"/>
  <c r="EV96" i="4"/>
  <c r="EV92" i="4"/>
  <c r="EV88" i="4"/>
  <c r="EV84" i="4"/>
  <c r="EV80" i="4"/>
  <c r="EV76" i="4"/>
  <c r="EV72" i="4"/>
  <c r="EV68" i="4"/>
  <c r="EV64" i="4"/>
  <c r="EV60" i="4"/>
  <c r="EV56" i="4"/>
  <c r="EV52" i="4"/>
  <c r="EV48" i="4"/>
  <c r="EV44" i="4"/>
  <c r="EV40" i="4"/>
  <c r="EV36" i="4"/>
  <c r="EV32" i="4"/>
  <c r="EV148" i="4"/>
  <c r="EV141" i="4"/>
  <c r="EV125" i="4"/>
  <c r="EV109" i="4"/>
  <c r="EV93" i="4"/>
  <c r="EV77" i="4"/>
  <c r="EV61" i="4"/>
  <c r="EV45" i="4"/>
  <c r="EV41" i="4"/>
  <c r="EV31" i="4"/>
  <c r="EV28" i="4"/>
  <c r="EV24" i="4"/>
  <c r="EV20" i="4"/>
  <c r="EV16" i="4"/>
  <c r="EV137" i="4"/>
  <c r="EV121" i="4"/>
  <c r="EV105" i="4"/>
  <c r="EV89" i="4"/>
  <c r="EV73" i="4"/>
  <c r="EV57" i="4"/>
  <c r="EV38" i="4"/>
  <c r="EV29" i="4"/>
  <c r="EV25" i="4"/>
  <c r="EV21" i="4"/>
  <c r="EV17" i="4"/>
  <c r="EV146" i="4"/>
  <c r="EV133" i="4"/>
  <c r="EV117" i="4"/>
  <c r="EV101" i="4"/>
  <c r="EV85" i="4"/>
  <c r="EV69" i="4"/>
  <c r="EV53" i="4"/>
  <c r="EV37" i="4"/>
  <c r="EV34" i="4"/>
  <c r="EV26" i="4"/>
  <c r="EV22" i="4"/>
  <c r="EV18" i="4"/>
  <c r="EV208" i="4"/>
  <c r="EV188" i="4"/>
  <c r="EV176" i="4"/>
  <c r="EV160" i="4"/>
  <c r="EV144" i="4"/>
  <c r="EV129" i="4"/>
  <c r="EV113" i="4"/>
  <c r="EV97" i="4"/>
  <c r="EV81" i="4"/>
  <c r="EV65" i="4"/>
  <c r="EV49" i="4"/>
  <c r="EV35" i="4"/>
  <c r="EV33" i="4"/>
  <c r="EV27" i="4"/>
  <c r="EV23" i="4"/>
  <c r="EV19" i="4"/>
  <c r="EV15" i="4"/>
  <c r="EV30" i="4"/>
  <c r="AF241" i="4"/>
  <c r="AF237" i="4"/>
  <c r="AF242" i="4"/>
  <c r="AF238" i="4"/>
  <c r="AF243" i="4"/>
  <c r="AF239" i="4"/>
  <c r="AF235" i="4"/>
  <c r="AF231" i="4"/>
  <c r="O219" i="6" s="1"/>
  <c r="AF227" i="4"/>
  <c r="O215" i="6" s="1"/>
  <c r="AF223" i="4"/>
  <c r="O211" i="6" s="1"/>
  <c r="AF219" i="4"/>
  <c r="O207" i="6" s="1"/>
  <c r="AF215" i="4"/>
  <c r="O203" i="6" s="1"/>
  <c r="AF211" i="4"/>
  <c r="O199" i="6" s="1"/>
  <c r="AF207" i="4"/>
  <c r="O195" i="6" s="1"/>
  <c r="AF203" i="4"/>
  <c r="O191" i="6" s="1"/>
  <c r="AF199" i="4"/>
  <c r="O187" i="6" s="1"/>
  <c r="AF195" i="4"/>
  <c r="O183" i="6" s="1"/>
  <c r="AF191" i="4"/>
  <c r="O179" i="6" s="1"/>
  <c r="AF187" i="4"/>
  <c r="O175" i="6" s="1"/>
  <c r="AF183" i="4"/>
  <c r="O171" i="6" s="1"/>
  <c r="AF179" i="4"/>
  <c r="O167" i="6" s="1"/>
  <c r="AF175" i="4"/>
  <c r="O163" i="6" s="1"/>
  <c r="AF171" i="4"/>
  <c r="O159" i="6" s="1"/>
  <c r="AF167" i="4"/>
  <c r="O155" i="6" s="1"/>
  <c r="AF163" i="4"/>
  <c r="O151" i="6" s="1"/>
  <c r="AF159" i="4"/>
  <c r="O147" i="6" s="1"/>
  <c r="AF155" i="4"/>
  <c r="O143" i="6" s="1"/>
  <c r="AF232" i="4"/>
  <c r="O220" i="6" s="1"/>
  <c r="AF228" i="4"/>
  <c r="O216" i="6" s="1"/>
  <c r="AF224" i="4"/>
  <c r="O212" i="6" s="1"/>
  <c r="AF220" i="4"/>
  <c r="O208" i="6" s="1"/>
  <c r="AF216" i="4"/>
  <c r="O204" i="6" s="1"/>
  <c r="AF212" i="4"/>
  <c r="O200" i="6" s="1"/>
  <c r="AF208" i="4"/>
  <c r="O196" i="6" s="1"/>
  <c r="AF204" i="4"/>
  <c r="O192" i="6" s="1"/>
  <c r="AF200" i="4"/>
  <c r="O188" i="6" s="1"/>
  <c r="AF196" i="4"/>
  <c r="O184" i="6" s="1"/>
  <c r="AF192" i="4"/>
  <c r="O180" i="6" s="1"/>
  <c r="AF188" i="4"/>
  <c r="O176" i="6" s="1"/>
  <c r="AF184" i="4"/>
  <c r="O172" i="6" s="1"/>
  <c r="AF180" i="4"/>
  <c r="O168" i="6" s="1"/>
  <c r="AF176" i="4"/>
  <c r="O164" i="6" s="1"/>
  <c r="AF172" i="4"/>
  <c r="O160" i="6" s="1"/>
  <c r="AF168" i="4"/>
  <c r="O156" i="6" s="1"/>
  <c r="AF164" i="4"/>
  <c r="O152" i="6" s="1"/>
  <c r="AF160" i="4"/>
  <c r="O148" i="6" s="1"/>
  <c r="AF156" i="4"/>
  <c r="O144" i="6" s="1"/>
  <c r="AF152" i="4"/>
  <c r="O140" i="6" s="1"/>
  <c r="AF240" i="4"/>
  <c r="AF233" i="4"/>
  <c r="AF229" i="4"/>
  <c r="O217" i="6" s="1"/>
  <c r="AF225" i="4"/>
  <c r="O213" i="6" s="1"/>
  <c r="AF221" i="4"/>
  <c r="O209" i="6" s="1"/>
  <c r="AF217" i="4"/>
  <c r="O205" i="6" s="1"/>
  <c r="AF213" i="4"/>
  <c r="O201" i="6" s="1"/>
  <c r="AF209" i="4"/>
  <c r="O197" i="6" s="1"/>
  <c r="AF205" i="4"/>
  <c r="O193" i="6" s="1"/>
  <c r="AF201" i="4"/>
  <c r="O189" i="6" s="1"/>
  <c r="AF197" i="4"/>
  <c r="O185" i="6" s="1"/>
  <c r="AF193" i="4"/>
  <c r="O181" i="6" s="1"/>
  <c r="AF189" i="4"/>
  <c r="O177" i="6" s="1"/>
  <c r="AF185" i="4"/>
  <c r="O173" i="6" s="1"/>
  <c r="AF181" i="4"/>
  <c r="O169" i="6" s="1"/>
  <c r="AF177" i="4"/>
  <c r="O165" i="6" s="1"/>
  <c r="AF173" i="4"/>
  <c r="O161" i="6" s="1"/>
  <c r="AF169" i="4"/>
  <c r="O157" i="6" s="1"/>
  <c r="AF165" i="4"/>
  <c r="O153" i="6" s="1"/>
  <c r="AF161" i="4"/>
  <c r="O149" i="6" s="1"/>
  <c r="AF157" i="4"/>
  <c r="O145" i="6" s="1"/>
  <c r="AF153" i="4"/>
  <c r="O141" i="6" s="1"/>
  <c r="AF149" i="4"/>
  <c r="O137" i="6" s="1"/>
  <c r="AF145" i="4"/>
  <c r="O133" i="6" s="1"/>
  <c r="AF174" i="4"/>
  <c r="O162" i="6" s="1"/>
  <c r="AF158" i="4"/>
  <c r="O146" i="6" s="1"/>
  <c r="AF151" i="4"/>
  <c r="O139" i="6" s="1"/>
  <c r="AF140" i="4"/>
  <c r="O128" i="6" s="1"/>
  <c r="AF136" i="4"/>
  <c r="O124" i="6" s="1"/>
  <c r="AF132" i="4"/>
  <c r="O120" i="6" s="1"/>
  <c r="AF128" i="4"/>
  <c r="O116" i="6" s="1"/>
  <c r="AF124" i="4"/>
  <c r="O112" i="6" s="1"/>
  <c r="AF120" i="4"/>
  <c r="O108" i="6" s="1"/>
  <c r="AF116" i="4"/>
  <c r="O104" i="6" s="1"/>
  <c r="AF112" i="4"/>
  <c r="O100" i="6" s="1"/>
  <c r="AF108" i="4"/>
  <c r="O96" i="6" s="1"/>
  <c r="AF104" i="4"/>
  <c r="O92" i="6" s="1"/>
  <c r="AF100" i="4"/>
  <c r="O88" i="6" s="1"/>
  <c r="AF96" i="4"/>
  <c r="O84" i="6" s="1"/>
  <c r="AF92" i="4"/>
  <c r="O80" i="6" s="1"/>
  <c r="AF88" i="4"/>
  <c r="O76" i="6" s="1"/>
  <c r="AF84" i="4"/>
  <c r="O72" i="6" s="1"/>
  <c r="AF80" i="4"/>
  <c r="O68" i="6" s="1"/>
  <c r="AF76" i="4"/>
  <c r="O64" i="6" s="1"/>
  <c r="AF72" i="4"/>
  <c r="O60" i="6" s="1"/>
  <c r="AF68" i="4"/>
  <c r="O56" i="6" s="1"/>
  <c r="AF64" i="4"/>
  <c r="O52" i="6" s="1"/>
  <c r="AF60" i="4"/>
  <c r="O48" i="6" s="1"/>
  <c r="AF56" i="4"/>
  <c r="O44" i="6" s="1"/>
  <c r="AF52" i="4"/>
  <c r="O40" i="6" s="1"/>
  <c r="AF48" i="4"/>
  <c r="O36" i="6" s="1"/>
  <c r="AF44" i="4"/>
  <c r="O32" i="6" s="1"/>
  <c r="AF234" i="4"/>
  <c r="AF206" i="4"/>
  <c r="O194" i="6" s="1"/>
  <c r="AF202" i="4"/>
  <c r="O190" i="6" s="1"/>
  <c r="AF198" i="4"/>
  <c r="O186" i="6" s="1"/>
  <c r="AF194" i="4"/>
  <c r="O182" i="6" s="1"/>
  <c r="AF186" i="4"/>
  <c r="O174" i="6" s="1"/>
  <c r="AF170" i="4"/>
  <c r="O158" i="6" s="1"/>
  <c r="AF154" i="4"/>
  <c r="O142" i="6" s="1"/>
  <c r="AF148" i="4"/>
  <c r="O136" i="6" s="1"/>
  <c r="AF141" i="4"/>
  <c r="O129" i="6" s="1"/>
  <c r="AF137" i="4"/>
  <c r="O125" i="6" s="1"/>
  <c r="AF133" i="4"/>
  <c r="O121" i="6" s="1"/>
  <c r="AF129" i="4"/>
  <c r="O117" i="6" s="1"/>
  <c r="AF125" i="4"/>
  <c r="O113" i="6" s="1"/>
  <c r="AF121" i="4"/>
  <c r="O109" i="6" s="1"/>
  <c r="AF117" i="4"/>
  <c r="O105" i="6" s="1"/>
  <c r="AF113" i="4"/>
  <c r="O101" i="6" s="1"/>
  <c r="AF109" i="4"/>
  <c r="O97" i="6" s="1"/>
  <c r="AF105" i="4"/>
  <c r="O93" i="6" s="1"/>
  <c r="AF101" i="4"/>
  <c r="O89" i="6" s="1"/>
  <c r="AF97" i="4"/>
  <c r="O85" i="6" s="1"/>
  <c r="AF93" i="4"/>
  <c r="O81" i="6" s="1"/>
  <c r="AF89" i="4"/>
  <c r="O77" i="6" s="1"/>
  <c r="AF85" i="4"/>
  <c r="O73" i="6" s="1"/>
  <c r="AF81" i="4"/>
  <c r="O69" i="6" s="1"/>
  <c r="AF77" i="4"/>
  <c r="O65" i="6" s="1"/>
  <c r="AF73" i="4"/>
  <c r="O61" i="6" s="1"/>
  <c r="AF69" i="4"/>
  <c r="O57" i="6" s="1"/>
  <c r="AF65" i="4"/>
  <c r="O53" i="6" s="1"/>
  <c r="AF61" i="4"/>
  <c r="O49" i="6" s="1"/>
  <c r="AF57" i="4"/>
  <c r="O45" i="6" s="1"/>
  <c r="AF53" i="4"/>
  <c r="O41" i="6" s="1"/>
  <c r="AF49" i="4"/>
  <c r="O37" i="6" s="1"/>
  <c r="AF45" i="4"/>
  <c r="O33" i="6" s="1"/>
  <c r="AF41" i="4"/>
  <c r="O29" i="6" s="1"/>
  <c r="AF190" i="4"/>
  <c r="O178" i="6" s="1"/>
  <c r="AF182" i="4"/>
  <c r="O170" i="6" s="1"/>
  <c r="AF166" i="4"/>
  <c r="O154" i="6" s="1"/>
  <c r="AF150" i="4"/>
  <c r="O138" i="6" s="1"/>
  <c r="AF146" i="4"/>
  <c r="O134" i="6" s="1"/>
  <c r="AF144" i="4"/>
  <c r="O132" i="6" s="1"/>
  <c r="AF142" i="4"/>
  <c r="O130" i="6" s="1"/>
  <c r="AF138" i="4"/>
  <c r="O126" i="6" s="1"/>
  <c r="AF134" i="4"/>
  <c r="O122" i="6" s="1"/>
  <c r="AF130" i="4"/>
  <c r="O118" i="6" s="1"/>
  <c r="AF126" i="4"/>
  <c r="O114" i="6" s="1"/>
  <c r="AF122" i="4"/>
  <c r="O110" i="6" s="1"/>
  <c r="AF118" i="4"/>
  <c r="O106" i="6" s="1"/>
  <c r="AF114" i="4"/>
  <c r="O102" i="6" s="1"/>
  <c r="AF110" i="4"/>
  <c r="O98" i="6" s="1"/>
  <c r="AF106" i="4"/>
  <c r="O94" i="6" s="1"/>
  <c r="AF102" i="4"/>
  <c r="O90" i="6" s="1"/>
  <c r="AF98" i="4"/>
  <c r="O86" i="6" s="1"/>
  <c r="AF94" i="4"/>
  <c r="O82" i="6" s="1"/>
  <c r="AF90" i="4"/>
  <c r="O78" i="6" s="1"/>
  <c r="AF86" i="4"/>
  <c r="O74" i="6" s="1"/>
  <c r="AF82" i="4"/>
  <c r="O70" i="6" s="1"/>
  <c r="AF78" i="4"/>
  <c r="O66" i="6" s="1"/>
  <c r="AF74" i="4"/>
  <c r="O62" i="6" s="1"/>
  <c r="AF70" i="4"/>
  <c r="O58" i="6" s="1"/>
  <c r="AF66" i="4"/>
  <c r="O54" i="6" s="1"/>
  <c r="AF62" i="4"/>
  <c r="O50" i="6" s="1"/>
  <c r="AF58" i="4"/>
  <c r="O46" i="6" s="1"/>
  <c r="AF54" i="4"/>
  <c r="O42" i="6" s="1"/>
  <c r="AF50" i="4"/>
  <c r="O38" i="6" s="1"/>
  <c r="AF46" i="4"/>
  <c r="O34" i="6" s="1"/>
  <c r="AF42" i="4"/>
  <c r="O30" i="6" s="1"/>
  <c r="AF38" i="4"/>
  <c r="O26" i="6" s="1"/>
  <c r="AF34" i="4"/>
  <c r="O22" i="6" s="1"/>
  <c r="AF147" i="4"/>
  <c r="O135" i="6" s="1"/>
  <c r="AF143" i="4"/>
  <c r="O131" i="6" s="1"/>
  <c r="AF127" i="4"/>
  <c r="O115" i="6" s="1"/>
  <c r="AF111" i="4"/>
  <c r="O99" i="6" s="1"/>
  <c r="AF95" i="4"/>
  <c r="O83" i="6" s="1"/>
  <c r="AF79" i="4"/>
  <c r="O67" i="6" s="1"/>
  <c r="AF63" i="4"/>
  <c r="O51" i="6" s="1"/>
  <c r="AF47" i="4"/>
  <c r="O35" i="6" s="1"/>
  <c r="AF32" i="4"/>
  <c r="O20" i="6" s="1"/>
  <c r="AF30" i="4"/>
  <c r="O18" i="6" s="1"/>
  <c r="AF26" i="4"/>
  <c r="O14" i="6" s="1"/>
  <c r="AF22" i="4"/>
  <c r="O10" i="6" s="1"/>
  <c r="AF18" i="4"/>
  <c r="AF14" i="4"/>
  <c r="AF236" i="4"/>
  <c r="AF178" i="4"/>
  <c r="O166" i="6" s="1"/>
  <c r="AF162" i="4"/>
  <c r="O150" i="6" s="1"/>
  <c r="AF139" i="4"/>
  <c r="O127" i="6" s="1"/>
  <c r="AF123" i="4"/>
  <c r="O111" i="6" s="1"/>
  <c r="AF107" i="4"/>
  <c r="O95" i="6" s="1"/>
  <c r="AF91" i="4"/>
  <c r="O79" i="6" s="1"/>
  <c r="AF75" i="4"/>
  <c r="O63" i="6" s="1"/>
  <c r="AF59" i="4"/>
  <c r="O47" i="6" s="1"/>
  <c r="AF43" i="4"/>
  <c r="O31" i="6" s="1"/>
  <c r="AF39" i="4"/>
  <c r="O27" i="6" s="1"/>
  <c r="AF37" i="4"/>
  <c r="O25" i="6" s="1"/>
  <c r="AF27" i="4"/>
  <c r="AF19" i="4"/>
  <c r="O7" i="6" s="1"/>
  <c r="AF15" i="4"/>
  <c r="AF230" i="4"/>
  <c r="O218" i="6" s="1"/>
  <c r="AF226" i="4"/>
  <c r="O214" i="6" s="1"/>
  <c r="AF222" i="4"/>
  <c r="O210" i="6" s="1"/>
  <c r="AF218" i="4"/>
  <c r="O206" i="6" s="1"/>
  <c r="AF214" i="4"/>
  <c r="O202" i="6" s="1"/>
  <c r="AF210" i="4"/>
  <c r="O198" i="6" s="1"/>
  <c r="AF135" i="4"/>
  <c r="O123" i="6" s="1"/>
  <c r="AF119" i="4"/>
  <c r="O107" i="6" s="1"/>
  <c r="AF103" i="4"/>
  <c r="O91" i="6" s="1"/>
  <c r="AF87" i="4"/>
  <c r="O75" i="6" s="1"/>
  <c r="AF71" i="4"/>
  <c r="O59" i="6" s="1"/>
  <c r="AF55" i="4"/>
  <c r="O43" i="6" s="1"/>
  <c r="AF40" i="4"/>
  <c r="O28" i="6" s="1"/>
  <c r="AF35" i="4"/>
  <c r="O23" i="6" s="1"/>
  <c r="AF28" i="4"/>
  <c r="O16" i="6" s="1"/>
  <c r="AF24" i="4"/>
  <c r="O12" i="6" s="1"/>
  <c r="AF20" i="4"/>
  <c r="O8" i="6" s="1"/>
  <c r="AF131" i="4"/>
  <c r="O119" i="6" s="1"/>
  <c r="AF115" i="4"/>
  <c r="O103" i="6" s="1"/>
  <c r="AF99" i="4"/>
  <c r="O87" i="6" s="1"/>
  <c r="AF83" i="4"/>
  <c r="O71" i="6" s="1"/>
  <c r="AF67" i="4"/>
  <c r="O55" i="6" s="1"/>
  <c r="AF51" i="4"/>
  <c r="O39" i="6" s="1"/>
  <c r="AF36" i="4"/>
  <c r="O24" i="6" s="1"/>
  <c r="AF25" i="4"/>
  <c r="O13" i="6" s="1"/>
  <c r="AF21" i="4"/>
  <c r="O9" i="6" s="1"/>
  <c r="AF17" i="4"/>
  <c r="O5" i="6" s="1"/>
  <c r="EJ240" i="4"/>
  <c r="EJ236" i="4"/>
  <c r="EJ241" i="4"/>
  <c r="EJ237" i="4"/>
  <c r="EJ242" i="4"/>
  <c r="EJ238" i="4"/>
  <c r="EJ235" i="4"/>
  <c r="EJ234" i="4"/>
  <c r="EJ230" i="4"/>
  <c r="EJ226" i="4"/>
  <c r="EJ222" i="4"/>
  <c r="EJ218" i="4"/>
  <c r="EJ214" i="4"/>
  <c r="EJ210" i="4"/>
  <c r="EJ206" i="4"/>
  <c r="EJ202" i="4"/>
  <c r="EJ198" i="4"/>
  <c r="EJ194" i="4"/>
  <c r="EJ190" i="4"/>
  <c r="EJ186" i="4"/>
  <c r="EJ182" i="4"/>
  <c r="EJ178" i="4"/>
  <c r="EJ174" i="4"/>
  <c r="EJ170" i="4"/>
  <c r="EJ166" i="4"/>
  <c r="EJ162" i="4"/>
  <c r="EJ158" i="4"/>
  <c r="EJ154" i="4"/>
  <c r="EJ231" i="4"/>
  <c r="EJ227" i="4"/>
  <c r="EJ223" i="4"/>
  <c r="EJ219" i="4"/>
  <c r="EJ215" i="4"/>
  <c r="EJ211" i="4"/>
  <c r="EJ207" i="4"/>
  <c r="EJ203" i="4"/>
  <c r="EJ199" i="4"/>
  <c r="EJ195" i="4"/>
  <c r="EJ191" i="4"/>
  <c r="EJ187" i="4"/>
  <c r="EJ183" i="4"/>
  <c r="EJ179" i="4"/>
  <c r="EJ175" i="4"/>
  <c r="EJ171" i="4"/>
  <c r="EJ167" i="4"/>
  <c r="EJ163" i="4"/>
  <c r="EJ159" i="4"/>
  <c r="EJ155" i="4"/>
  <c r="EJ151" i="4"/>
  <c r="EJ239" i="4"/>
  <c r="EJ232" i="4"/>
  <c r="AG220" i="6" s="1"/>
  <c r="EJ228" i="4"/>
  <c r="EJ224" i="4"/>
  <c r="EJ220" i="4"/>
  <c r="EJ216" i="4"/>
  <c r="EJ212" i="4"/>
  <c r="EJ208" i="4"/>
  <c r="EJ204" i="4"/>
  <c r="EJ200" i="4"/>
  <c r="EJ196" i="4"/>
  <c r="EJ192" i="4"/>
  <c r="EJ188" i="4"/>
  <c r="EJ184" i="4"/>
  <c r="EJ180" i="4"/>
  <c r="EJ176" i="4"/>
  <c r="EJ172" i="4"/>
  <c r="EJ168" i="4"/>
  <c r="EJ164" i="4"/>
  <c r="EJ160" i="4"/>
  <c r="EJ156" i="4"/>
  <c r="EJ152" i="4"/>
  <c r="EJ148" i="4"/>
  <c r="EJ144" i="4"/>
  <c r="EJ189" i="4"/>
  <c r="EJ173" i="4"/>
  <c r="EJ157" i="4"/>
  <c r="EJ150" i="4"/>
  <c r="EJ146" i="4"/>
  <c r="EJ145" i="4"/>
  <c r="EJ143" i="4"/>
  <c r="EJ139" i="4"/>
  <c r="EJ135" i="4"/>
  <c r="EJ131" i="4"/>
  <c r="EJ127" i="4"/>
  <c r="EJ123" i="4"/>
  <c r="EJ119" i="4"/>
  <c r="EJ115" i="4"/>
  <c r="EJ111" i="4"/>
  <c r="EJ107" i="4"/>
  <c r="EJ103" i="4"/>
  <c r="EJ99" i="4"/>
  <c r="EJ95" i="4"/>
  <c r="EJ91" i="4"/>
  <c r="EJ87" i="4"/>
  <c r="EJ83" i="4"/>
  <c r="EJ79" i="4"/>
  <c r="EJ75" i="4"/>
  <c r="EJ71" i="4"/>
  <c r="EJ67" i="4"/>
  <c r="EJ63" i="4"/>
  <c r="EJ59" i="4"/>
  <c r="EJ55" i="4"/>
  <c r="EJ51" i="4"/>
  <c r="EJ47" i="4"/>
  <c r="EJ43" i="4"/>
  <c r="EJ229" i="4"/>
  <c r="EJ225" i="4"/>
  <c r="EJ221" i="4"/>
  <c r="EJ217" i="4"/>
  <c r="EJ213" i="4"/>
  <c r="EJ185" i="4"/>
  <c r="EJ169" i="4"/>
  <c r="EJ153" i="4"/>
  <c r="EJ140" i="4"/>
  <c r="EJ136" i="4"/>
  <c r="EJ132" i="4"/>
  <c r="EJ128" i="4"/>
  <c r="EJ124" i="4"/>
  <c r="EJ120" i="4"/>
  <c r="EJ116" i="4"/>
  <c r="EJ112" i="4"/>
  <c r="EJ108" i="4"/>
  <c r="EJ104" i="4"/>
  <c r="EJ100" i="4"/>
  <c r="EJ96" i="4"/>
  <c r="EJ92" i="4"/>
  <c r="EJ88" i="4"/>
  <c r="EJ84" i="4"/>
  <c r="EJ80" i="4"/>
  <c r="EJ76" i="4"/>
  <c r="EJ72" i="4"/>
  <c r="EJ68" i="4"/>
  <c r="EJ64" i="4"/>
  <c r="EJ60" i="4"/>
  <c r="EJ56" i="4"/>
  <c r="EJ52" i="4"/>
  <c r="EJ48" i="4"/>
  <c r="EJ44" i="4"/>
  <c r="EJ40" i="4"/>
  <c r="EJ209" i="4"/>
  <c r="EJ181" i="4"/>
  <c r="EJ165" i="4"/>
  <c r="EJ141" i="4"/>
  <c r="EJ137" i="4"/>
  <c r="EJ133" i="4"/>
  <c r="EJ129" i="4"/>
  <c r="EJ125" i="4"/>
  <c r="EJ121" i="4"/>
  <c r="EJ117" i="4"/>
  <c r="EJ113" i="4"/>
  <c r="EJ109" i="4"/>
  <c r="EJ105" i="4"/>
  <c r="EJ101" i="4"/>
  <c r="EJ97" i="4"/>
  <c r="EJ93" i="4"/>
  <c r="EJ89" i="4"/>
  <c r="EJ85" i="4"/>
  <c r="EJ81" i="4"/>
  <c r="EJ77" i="4"/>
  <c r="EJ73" i="4"/>
  <c r="EJ69" i="4"/>
  <c r="EJ65" i="4"/>
  <c r="EJ61" i="4"/>
  <c r="EJ57" i="4"/>
  <c r="EJ53" i="4"/>
  <c r="EJ49" i="4"/>
  <c r="EJ45" i="4"/>
  <c r="EJ41" i="4"/>
  <c r="EJ37" i="4"/>
  <c r="EJ33" i="4"/>
  <c r="EJ201" i="4"/>
  <c r="EJ149" i="4"/>
  <c r="EJ142" i="4"/>
  <c r="EJ126" i="4"/>
  <c r="EJ110" i="4"/>
  <c r="EJ94" i="4"/>
  <c r="EJ78" i="4"/>
  <c r="EJ62" i="4"/>
  <c r="EJ46" i="4"/>
  <c r="EJ35" i="4"/>
  <c r="EJ34" i="4"/>
  <c r="EJ32" i="4"/>
  <c r="EJ29" i="4"/>
  <c r="EJ25" i="4"/>
  <c r="EJ21" i="4"/>
  <c r="EJ17" i="4"/>
  <c r="EJ197" i="4"/>
  <c r="EJ147" i="4"/>
  <c r="EJ138" i="4"/>
  <c r="EJ122" i="4"/>
  <c r="EJ106" i="4"/>
  <c r="EJ90" i="4"/>
  <c r="EJ74" i="4"/>
  <c r="EJ58" i="4"/>
  <c r="EJ42" i="4"/>
  <c r="EJ31" i="4"/>
  <c r="EJ30" i="4"/>
  <c r="EJ26" i="4"/>
  <c r="EJ22" i="4"/>
  <c r="EJ18" i="4"/>
  <c r="EJ243" i="4"/>
  <c r="EJ193" i="4"/>
  <c r="EJ134" i="4"/>
  <c r="EJ118" i="4"/>
  <c r="EJ102" i="4"/>
  <c r="EJ86" i="4"/>
  <c r="EJ70" i="4"/>
  <c r="EJ54" i="4"/>
  <c r="EJ23" i="4"/>
  <c r="EJ19" i="4"/>
  <c r="EJ15" i="4"/>
  <c r="EJ177" i="4"/>
  <c r="EJ233" i="4"/>
  <c r="EJ205" i="4"/>
  <c r="EJ130" i="4"/>
  <c r="EJ114" i="4"/>
  <c r="EJ98" i="4"/>
  <c r="EJ82" i="4"/>
  <c r="EJ66" i="4"/>
  <c r="EJ50" i="4"/>
  <c r="EJ161" i="4"/>
  <c r="EJ36" i="4"/>
  <c r="EJ39" i="4"/>
  <c r="EJ38" i="4"/>
  <c r="EJ28" i="4"/>
  <c r="EJ24" i="4"/>
  <c r="EJ20" i="4"/>
  <c r="EJ16" i="4"/>
  <c r="BV241" i="4"/>
  <c r="BV237" i="4"/>
  <c r="BV242" i="4"/>
  <c r="BV238" i="4"/>
  <c r="BV243" i="4"/>
  <c r="BV239" i="4"/>
  <c r="BV235" i="4"/>
  <c r="BV231" i="4"/>
  <c r="BV227" i="4"/>
  <c r="BV223" i="4"/>
  <c r="BV219" i="4"/>
  <c r="BV215" i="4"/>
  <c r="BV211" i="4"/>
  <c r="BV207" i="4"/>
  <c r="BV203" i="4"/>
  <c r="BV199" i="4"/>
  <c r="BV195" i="4"/>
  <c r="BV191" i="4"/>
  <c r="BV187" i="4"/>
  <c r="BV183" i="4"/>
  <c r="BV179" i="4"/>
  <c r="BV175" i="4"/>
  <c r="BV171" i="4"/>
  <c r="BV167" i="4"/>
  <c r="BV163" i="4"/>
  <c r="BV159" i="4"/>
  <c r="BV155" i="4"/>
  <c r="BV151" i="4"/>
  <c r="BV240" i="4"/>
  <c r="BV236" i="4"/>
  <c r="BV232" i="4"/>
  <c r="V220" i="6" s="1"/>
  <c r="BV228" i="4"/>
  <c r="BV224" i="4"/>
  <c r="BV220" i="4"/>
  <c r="BV216" i="4"/>
  <c r="BV212" i="4"/>
  <c r="BV208" i="4"/>
  <c r="BV204" i="4"/>
  <c r="BV200" i="4"/>
  <c r="BV196" i="4"/>
  <c r="BV192" i="4"/>
  <c r="BV188" i="4"/>
  <c r="BV184" i="4"/>
  <c r="BV180" i="4"/>
  <c r="BV176" i="4"/>
  <c r="BV172" i="4"/>
  <c r="BV168" i="4"/>
  <c r="BV164" i="4"/>
  <c r="BV160" i="4"/>
  <c r="BV156" i="4"/>
  <c r="BV152" i="4"/>
  <c r="BV233" i="4"/>
  <c r="BV229" i="4"/>
  <c r="BV225" i="4"/>
  <c r="BV221" i="4"/>
  <c r="BV217" i="4"/>
  <c r="BV213" i="4"/>
  <c r="BV209" i="4"/>
  <c r="BV205" i="4"/>
  <c r="BV201" i="4"/>
  <c r="BV197" i="4"/>
  <c r="BV193" i="4"/>
  <c r="BV189" i="4"/>
  <c r="BV185" i="4"/>
  <c r="BV181" i="4"/>
  <c r="BV177" i="4"/>
  <c r="BV173" i="4"/>
  <c r="BV169" i="4"/>
  <c r="BV165" i="4"/>
  <c r="BV161" i="4"/>
  <c r="BV157" i="4"/>
  <c r="BV153" i="4"/>
  <c r="BV149" i="4"/>
  <c r="BV145" i="4"/>
  <c r="BV190" i="4"/>
  <c r="BV186" i="4"/>
  <c r="BV170" i="4"/>
  <c r="BV154" i="4"/>
  <c r="BV148" i="4"/>
  <c r="BV140" i="4"/>
  <c r="BV136" i="4"/>
  <c r="BV132" i="4"/>
  <c r="BV128" i="4"/>
  <c r="BV124" i="4"/>
  <c r="BV120" i="4"/>
  <c r="BV116" i="4"/>
  <c r="BV112" i="4"/>
  <c r="BV108" i="4"/>
  <c r="BV104" i="4"/>
  <c r="BV100" i="4"/>
  <c r="BV96" i="4"/>
  <c r="BV92" i="4"/>
  <c r="BV88" i="4"/>
  <c r="BV84" i="4"/>
  <c r="BV80" i="4"/>
  <c r="BV76" i="4"/>
  <c r="BV72" i="4"/>
  <c r="BV68" i="4"/>
  <c r="BV64" i="4"/>
  <c r="BV60" i="4"/>
  <c r="BV56" i="4"/>
  <c r="BV52" i="4"/>
  <c r="BV48" i="4"/>
  <c r="BV44" i="4"/>
  <c r="BV230" i="4"/>
  <c r="BV226" i="4"/>
  <c r="BV222" i="4"/>
  <c r="BV218" i="4"/>
  <c r="BV214" i="4"/>
  <c r="BV210" i="4"/>
  <c r="BV182" i="4"/>
  <c r="BV166" i="4"/>
  <c r="BV146" i="4"/>
  <c r="BV144" i="4"/>
  <c r="BV141" i="4"/>
  <c r="BV137" i="4"/>
  <c r="BV133" i="4"/>
  <c r="BV129" i="4"/>
  <c r="BV125" i="4"/>
  <c r="BV121" i="4"/>
  <c r="BV117" i="4"/>
  <c r="BV113" i="4"/>
  <c r="BV109" i="4"/>
  <c r="BV105" i="4"/>
  <c r="BV101" i="4"/>
  <c r="BV97" i="4"/>
  <c r="BV93" i="4"/>
  <c r="BV89" i="4"/>
  <c r="BV85" i="4"/>
  <c r="BV81" i="4"/>
  <c r="BV77" i="4"/>
  <c r="BV73" i="4"/>
  <c r="BV69" i="4"/>
  <c r="BV65" i="4"/>
  <c r="BV61" i="4"/>
  <c r="BV57" i="4"/>
  <c r="BV53" i="4"/>
  <c r="BV49" i="4"/>
  <c r="BV45" i="4"/>
  <c r="BV41" i="4"/>
  <c r="BV178" i="4"/>
  <c r="BV162" i="4"/>
  <c r="BV150" i="4"/>
  <c r="BV142" i="4"/>
  <c r="BV138" i="4"/>
  <c r="BV134" i="4"/>
  <c r="BV130" i="4"/>
  <c r="BV126" i="4"/>
  <c r="BV122" i="4"/>
  <c r="BV118" i="4"/>
  <c r="BV114" i="4"/>
  <c r="BV110" i="4"/>
  <c r="BV106" i="4"/>
  <c r="BV102" i="4"/>
  <c r="BV98" i="4"/>
  <c r="BV94" i="4"/>
  <c r="BV90" i="4"/>
  <c r="BV86" i="4"/>
  <c r="BV82" i="4"/>
  <c r="BV78" i="4"/>
  <c r="BV74" i="4"/>
  <c r="BV70" i="4"/>
  <c r="BV66" i="4"/>
  <c r="BV62" i="4"/>
  <c r="BV58" i="4"/>
  <c r="BV54" i="4"/>
  <c r="BV50" i="4"/>
  <c r="BV46" i="4"/>
  <c r="BV42" i="4"/>
  <c r="BV38" i="4"/>
  <c r="BV34" i="4"/>
  <c r="BV30" i="4"/>
  <c r="BV202" i="4"/>
  <c r="BV139" i="4"/>
  <c r="BV123" i="4"/>
  <c r="BV107" i="4"/>
  <c r="BV91" i="4"/>
  <c r="BV75" i="4"/>
  <c r="BV59" i="4"/>
  <c r="BV43" i="4"/>
  <c r="BV39" i="4"/>
  <c r="BV37" i="4"/>
  <c r="BV32" i="4"/>
  <c r="BV26" i="4"/>
  <c r="BV22" i="4"/>
  <c r="BV18" i="4"/>
  <c r="BV14" i="4"/>
  <c r="BV198" i="4"/>
  <c r="BV135" i="4"/>
  <c r="BV119" i="4"/>
  <c r="BV103" i="4"/>
  <c r="BV87" i="4"/>
  <c r="BV71" i="4"/>
  <c r="BV55" i="4"/>
  <c r="BV35" i="4"/>
  <c r="BV33" i="4"/>
  <c r="BV23" i="4"/>
  <c r="BV19" i="4"/>
  <c r="BV15" i="4"/>
  <c r="BV194" i="4"/>
  <c r="BV174" i="4"/>
  <c r="BV158" i="4"/>
  <c r="BV147" i="4"/>
  <c r="BV131" i="4"/>
  <c r="BV115" i="4"/>
  <c r="BV99" i="4"/>
  <c r="BV83" i="4"/>
  <c r="BV67" i="4"/>
  <c r="BV51" i="4"/>
  <c r="BV31" i="4"/>
  <c r="BV28" i="4"/>
  <c r="BV24" i="4"/>
  <c r="BV20" i="4"/>
  <c r="BV16" i="4"/>
  <c r="BV234" i="4"/>
  <c r="BV206" i="4"/>
  <c r="BV143" i="4"/>
  <c r="BV127" i="4"/>
  <c r="BV111" i="4"/>
  <c r="BV95" i="4"/>
  <c r="BV79" i="4"/>
  <c r="BV63" i="4"/>
  <c r="BV47" i="4"/>
  <c r="BV36" i="4"/>
  <c r="BV29" i="4"/>
  <c r="BV25" i="4"/>
  <c r="BV21" i="4"/>
  <c r="BV17" i="4"/>
  <c r="BV40" i="4"/>
  <c r="ED242" i="4"/>
  <c r="ED238" i="4"/>
  <c r="ED243" i="4"/>
  <c r="ED239" i="4"/>
  <c r="ED240" i="4"/>
  <c r="ED236" i="4"/>
  <c r="ED241" i="4"/>
  <c r="ED232" i="4"/>
  <c r="AF220" i="6" s="1"/>
  <c r="ED228" i="4"/>
  <c r="ED224" i="4"/>
  <c r="ED220" i="4"/>
  <c r="ED216" i="4"/>
  <c r="ED212" i="4"/>
  <c r="ED208" i="4"/>
  <c r="ED204" i="4"/>
  <c r="ED200" i="4"/>
  <c r="ED196" i="4"/>
  <c r="ED192" i="4"/>
  <c r="ED188" i="4"/>
  <c r="ED184" i="4"/>
  <c r="ED180" i="4"/>
  <c r="ED176" i="4"/>
  <c r="ED172" i="4"/>
  <c r="ED168" i="4"/>
  <c r="ED164" i="4"/>
  <c r="ED160" i="4"/>
  <c r="ED156" i="4"/>
  <c r="ED152" i="4"/>
  <c r="ED233" i="4"/>
  <c r="ED229" i="4"/>
  <c r="ED225" i="4"/>
  <c r="ED221" i="4"/>
  <c r="ED217" i="4"/>
  <c r="ED213" i="4"/>
  <c r="ED209" i="4"/>
  <c r="ED205" i="4"/>
  <c r="ED201" i="4"/>
  <c r="ED197" i="4"/>
  <c r="ED193" i="4"/>
  <c r="ED189" i="4"/>
  <c r="ED185" i="4"/>
  <c r="ED181" i="4"/>
  <c r="ED177" i="4"/>
  <c r="ED173" i="4"/>
  <c r="ED169" i="4"/>
  <c r="ED165" i="4"/>
  <c r="ED161" i="4"/>
  <c r="ED157" i="4"/>
  <c r="ED153" i="4"/>
  <c r="ED149" i="4"/>
  <c r="ED235" i="4"/>
  <c r="ED234" i="4"/>
  <c r="ED230" i="4"/>
  <c r="ED226" i="4"/>
  <c r="ED222" i="4"/>
  <c r="ED218" i="4"/>
  <c r="ED214" i="4"/>
  <c r="ED210" i="4"/>
  <c r="ED206" i="4"/>
  <c r="ED202" i="4"/>
  <c r="ED198" i="4"/>
  <c r="ED194" i="4"/>
  <c r="ED190" i="4"/>
  <c r="ED186" i="4"/>
  <c r="ED182" i="4"/>
  <c r="ED178" i="4"/>
  <c r="ED174" i="4"/>
  <c r="ED170" i="4"/>
  <c r="ED166" i="4"/>
  <c r="ED162" i="4"/>
  <c r="ED158" i="4"/>
  <c r="ED154" i="4"/>
  <c r="ED150" i="4"/>
  <c r="ED146" i="4"/>
  <c r="ED207" i="4"/>
  <c r="ED203" i="4"/>
  <c r="ED199" i="4"/>
  <c r="ED195" i="4"/>
  <c r="ED187" i="4"/>
  <c r="ED183" i="4"/>
  <c r="ED167" i="4"/>
  <c r="ED151" i="4"/>
  <c r="ED148" i="4"/>
  <c r="ED147" i="4"/>
  <c r="ED141" i="4"/>
  <c r="ED137" i="4"/>
  <c r="ED133" i="4"/>
  <c r="ED129" i="4"/>
  <c r="ED125" i="4"/>
  <c r="ED121" i="4"/>
  <c r="ED117" i="4"/>
  <c r="ED113" i="4"/>
  <c r="ED109" i="4"/>
  <c r="ED105" i="4"/>
  <c r="ED101" i="4"/>
  <c r="ED97" i="4"/>
  <c r="ED93" i="4"/>
  <c r="ED89" i="4"/>
  <c r="ED85" i="4"/>
  <c r="ED81" i="4"/>
  <c r="ED77" i="4"/>
  <c r="ED73" i="4"/>
  <c r="ED69" i="4"/>
  <c r="ED65" i="4"/>
  <c r="ED61" i="4"/>
  <c r="ED57" i="4"/>
  <c r="ED53" i="4"/>
  <c r="ED49" i="4"/>
  <c r="ED45" i="4"/>
  <c r="ED191" i="4"/>
  <c r="ED179" i="4"/>
  <c r="ED163" i="4"/>
  <c r="ED144" i="4"/>
  <c r="ED142" i="4"/>
  <c r="ED138" i="4"/>
  <c r="ED134" i="4"/>
  <c r="ED130" i="4"/>
  <c r="ED126" i="4"/>
  <c r="ED122" i="4"/>
  <c r="ED118" i="4"/>
  <c r="ED114" i="4"/>
  <c r="ED110" i="4"/>
  <c r="ED106" i="4"/>
  <c r="ED102" i="4"/>
  <c r="ED98" i="4"/>
  <c r="ED94" i="4"/>
  <c r="ED90" i="4"/>
  <c r="ED86" i="4"/>
  <c r="ED82" i="4"/>
  <c r="ED78" i="4"/>
  <c r="ED74" i="4"/>
  <c r="ED70" i="4"/>
  <c r="ED66" i="4"/>
  <c r="ED62" i="4"/>
  <c r="ED58" i="4"/>
  <c r="ED54" i="4"/>
  <c r="ED50" i="4"/>
  <c r="ED46" i="4"/>
  <c r="ED42" i="4"/>
  <c r="ED237" i="4"/>
  <c r="ED231" i="4"/>
  <c r="ED227" i="4"/>
  <c r="ED223" i="4"/>
  <c r="ED219" i="4"/>
  <c r="ED215" i="4"/>
  <c r="ED211" i="4"/>
  <c r="ED175" i="4"/>
  <c r="ED159" i="4"/>
  <c r="ED145" i="4"/>
  <c r="ED143" i="4"/>
  <c r="ED139" i="4"/>
  <c r="ED135" i="4"/>
  <c r="ED131" i="4"/>
  <c r="ED127" i="4"/>
  <c r="ED123" i="4"/>
  <c r="ED119" i="4"/>
  <c r="ED115" i="4"/>
  <c r="ED111" i="4"/>
  <c r="ED107" i="4"/>
  <c r="ED103" i="4"/>
  <c r="ED99" i="4"/>
  <c r="ED95" i="4"/>
  <c r="ED91" i="4"/>
  <c r="ED87" i="4"/>
  <c r="ED83" i="4"/>
  <c r="ED79" i="4"/>
  <c r="ED75" i="4"/>
  <c r="ED71" i="4"/>
  <c r="ED67" i="4"/>
  <c r="ED63" i="4"/>
  <c r="ED59" i="4"/>
  <c r="ED55" i="4"/>
  <c r="ED51" i="4"/>
  <c r="ED47" i="4"/>
  <c r="ED43" i="4"/>
  <c r="ED39" i="4"/>
  <c r="ED35" i="4"/>
  <c r="ED31" i="4"/>
  <c r="ED136" i="4"/>
  <c r="ED120" i="4"/>
  <c r="ED104" i="4"/>
  <c r="ED88" i="4"/>
  <c r="ED72" i="4"/>
  <c r="ED56" i="4"/>
  <c r="ED40" i="4"/>
  <c r="ED37" i="4"/>
  <c r="ED36" i="4"/>
  <c r="ED27" i="4"/>
  <c r="ED23" i="4"/>
  <c r="ED19" i="4"/>
  <c r="ED15" i="4"/>
  <c r="ED132" i="4"/>
  <c r="ED116" i="4"/>
  <c r="ED100" i="4"/>
  <c r="ED84" i="4"/>
  <c r="ED68" i="4"/>
  <c r="ED52" i="4"/>
  <c r="ED41" i="4"/>
  <c r="ED38" i="4"/>
  <c r="ED33" i="4"/>
  <c r="ED32" i="4"/>
  <c r="ED28" i="4"/>
  <c r="ED24" i="4"/>
  <c r="ED20" i="4"/>
  <c r="ED16" i="4"/>
  <c r="ED128" i="4"/>
  <c r="ED112" i="4"/>
  <c r="ED96" i="4"/>
  <c r="ED80" i="4"/>
  <c r="ED64" i="4"/>
  <c r="ED48" i="4"/>
  <c r="ED34" i="4"/>
  <c r="ED29" i="4"/>
  <c r="ED25" i="4"/>
  <c r="ED21" i="4"/>
  <c r="ED17" i="4"/>
  <c r="ED140" i="4"/>
  <c r="ED124" i="4"/>
  <c r="ED108" i="4"/>
  <c r="ED92" i="4"/>
  <c r="ED76" i="4"/>
  <c r="ED60" i="4"/>
  <c r="ED44" i="4"/>
  <c r="ED171" i="4"/>
  <c r="ED155" i="4"/>
  <c r="ED26" i="4"/>
  <c r="ED22" i="4"/>
  <c r="ED14" i="4"/>
  <c r="DR242" i="4"/>
  <c r="DR238" i="4"/>
  <c r="DR243" i="4"/>
  <c r="DR239" i="4"/>
  <c r="DR240" i="4"/>
  <c r="DR236" i="4"/>
  <c r="DR237" i="4"/>
  <c r="DR232" i="4"/>
  <c r="AD220" i="6" s="1"/>
  <c r="DR228" i="4"/>
  <c r="DR224" i="4"/>
  <c r="DR220" i="4"/>
  <c r="DR216" i="4"/>
  <c r="DR212" i="4"/>
  <c r="DR208" i="4"/>
  <c r="DR204" i="4"/>
  <c r="DR200" i="4"/>
  <c r="DR196" i="4"/>
  <c r="DR192" i="4"/>
  <c r="DR188" i="4"/>
  <c r="DR184" i="4"/>
  <c r="DR180" i="4"/>
  <c r="DR176" i="4"/>
  <c r="DR172" i="4"/>
  <c r="DR168" i="4"/>
  <c r="DR164" i="4"/>
  <c r="DR160" i="4"/>
  <c r="DR156" i="4"/>
  <c r="DR152" i="4"/>
  <c r="DR241" i="4"/>
  <c r="DR235" i="4"/>
  <c r="DR233" i="4"/>
  <c r="DR229" i="4"/>
  <c r="DR225" i="4"/>
  <c r="DR221" i="4"/>
  <c r="DR217" i="4"/>
  <c r="DR213" i="4"/>
  <c r="DR209" i="4"/>
  <c r="DR205" i="4"/>
  <c r="DR201" i="4"/>
  <c r="DR197" i="4"/>
  <c r="DR193" i="4"/>
  <c r="DR189" i="4"/>
  <c r="DR185" i="4"/>
  <c r="DR181" i="4"/>
  <c r="DR177" i="4"/>
  <c r="DR173" i="4"/>
  <c r="DR169" i="4"/>
  <c r="DR165" i="4"/>
  <c r="DR161" i="4"/>
  <c r="DR157" i="4"/>
  <c r="DR153" i="4"/>
  <c r="DR149" i="4"/>
  <c r="DR234" i="4"/>
  <c r="DR230" i="4"/>
  <c r="DR226" i="4"/>
  <c r="DR222" i="4"/>
  <c r="DR218" i="4"/>
  <c r="DR214" i="4"/>
  <c r="DR210" i="4"/>
  <c r="DR206" i="4"/>
  <c r="DR202" i="4"/>
  <c r="DR198" i="4"/>
  <c r="DR194" i="4"/>
  <c r="DR190" i="4"/>
  <c r="DR186" i="4"/>
  <c r="DR182" i="4"/>
  <c r="DR178" i="4"/>
  <c r="DR174" i="4"/>
  <c r="DR170" i="4"/>
  <c r="DR166" i="4"/>
  <c r="DR162" i="4"/>
  <c r="DR158" i="4"/>
  <c r="DR154" i="4"/>
  <c r="DR150" i="4"/>
  <c r="DR146" i="4"/>
  <c r="DR207" i="4"/>
  <c r="DR203" i="4"/>
  <c r="DR199" i="4"/>
  <c r="DR195" i="4"/>
  <c r="DR187" i="4"/>
  <c r="DR171" i="4"/>
  <c r="DR155" i="4"/>
  <c r="DR141" i="4"/>
  <c r="DR137" i="4"/>
  <c r="DR133" i="4"/>
  <c r="DR129" i="4"/>
  <c r="DR125" i="4"/>
  <c r="DR121" i="4"/>
  <c r="DR117" i="4"/>
  <c r="DR113" i="4"/>
  <c r="DR109" i="4"/>
  <c r="DR105" i="4"/>
  <c r="DR101" i="4"/>
  <c r="DR97" i="4"/>
  <c r="DR93" i="4"/>
  <c r="DR89" i="4"/>
  <c r="DR85" i="4"/>
  <c r="DR81" i="4"/>
  <c r="DR77" i="4"/>
  <c r="DR73" i="4"/>
  <c r="DR69" i="4"/>
  <c r="DR65" i="4"/>
  <c r="DR61" i="4"/>
  <c r="DR57" i="4"/>
  <c r="DR53" i="4"/>
  <c r="DR49" i="4"/>
  <c r="DR45" i="4"/>
  <c r="DR191" i="4"/>
  <c r="DR183" i="4"/>
  <c r="DR167" i="4"/>
  <c r="DR151" i="4"/>
  <c r="DR148" i="4"/>
  <c r="DR145" i="4"/>
  <c r="DR142" i="4"/>
  <c r="DR138" i="4"/>
  <c r="DR134" i="4"/>
  <c r="DR130" i="4"/>
  <c r="DR126" i="4"/>
  <c r="DR122" i="4"/>
  <c r="DR118" i="4"/>
  <c r="DR114" i="4"/>
  <c r="DR110" i="4"/>
  <c r="DR106" i="4"/>
  <c r="DR102" i="4"/>
  <c r="DR98" i="4"/>
  <c r="DR94" i="4"/>
  <c r="DR90" i="4"/>
  <c r="DR86" i="4"/>
  <c r="DR82" i="4"/>
  <c r="DR78" i="4"/>
  <c r="DR74" i="4"/>
  <c r="DR70" i="4"/>
  <c r="DR66" i="4"/>
  <c r="DR62" i="4"/>
  <c r="DR58" i="4"/>
  <c r="DR54" i="4"/>
  <c r="DR50" i="4"/>
  <c r="DR46" i="4"/>
  <c r="DR42" i="4"/>
  <c r="DR231" i="4"/>
  <c r="DR227" i="4"/>
  <c r="DR223" i="4"/>
  <c r="DR219" i="4"/>
  <c r="DR215" i="4"/>
  <c r="DR211" i="4"/>
  <c r="DR179" i="4"/>
  <c r="DR163" i="4"/>
  <c r="DR143" i="4"/>
  <c r="DR139" i="4"/>
  <c r="DR135" i="4"/>
  <c r="DR131" i="4"/>
  <c r="DR127" i="4"/>
  <c r="DR123" i="4"/>
  <c r="DR119" i="4"/>
  <c r="DR115" i="4"/>
  <c r="DR111" i="4"/>
  <c r="DR107" i="4"/>
  <c r="DR103" i="4"/>
  <c r="DR99" i="4"/>
  <c r="DR95" i="4"/>
  <c r="DR91" i="4"/>
  <c r="DR87" i="4"/>
  <c r="DR83" i="4"/>
  <c r="DR79" i="4"/>
  <c r="DR75" i="4"/>
  <c r="DR71" i="4"/>
  <c r="DR67" i="4"/>
  <c r="DR63" i="4"/>
  <c r="DR59" i="4"/>
  <c r="DR55" i="4"/>
  <c r="DR51" i="4"/>
  <c r="DR47" i="4"/>
  <c r="DR43" i="4"/>
  <c r="DR39" i="4"/>
  <c r="DR35" i="4"/>
  <c r="DR31" i="4"/>
  <c r="DR140" i="4"/>
  <c r="DR124" i="4"/>
  <c r="DR108" i="4"/>
  <c r="DR92" i="4"/>
  <c r="DR76" i="4"/>
  <c r="DR60" i="4"/>
  <c r="DR44" i="4"/>
  <c r="DR38" i="4"/>
  <c r="DR32" i="4"/>
  <c r="DR27" i="4"/>
  <c r="DR23" i="4"/>
  <c r="DR19" i="4"/>
  <c r="DR136" i="4"/>
  <c r="DR120" i="4"/>
  <c r="DR104" i="4"/>
  <c r="DR88" i="4"/>
  <c r="DR72" i="4"/>
  <c r="DR56" i="4"/>
  <c r="DR34" i="4"/>
  <c r="DR28" i="4"/>
  <c r="DR24" i="4"/>
  <c r="DR20" i="4"/>
  <c r="DR147" i="4"/>
  <c r="DR144" i="4"/>
  <c r="DR132" i="4"/>
  <c r="DR116" i="4"/>
  <c r="DR100" i="4"/>
  <c r="DR84" i="4"/>
  <c r="DR68" i="4"/>
  <c r="DR52" i="4"/>
  <c r="DR41" i="4"/>
  <c r="DR40" i="4"/>
  <c r="DR37" i="4"/>
  <c r="DR30" i="4"/>
  <c r="DR29" i="4"/>
  <c r="DR25" i="4"/>
  <c r="DR21" i="4"/>
  <c r="DR17" i="4"/>
  <c r="DR175" i="4"/>
  <c r="DR159" i="4"/>
  <c r="DR128" i="4"/>
  <c r="DR112" i="4"/>
  <c r="DR96" i="4"/>
  <c r="DR80" i="4"/>
  <c r="DR64" i="4"/>
  <c r="DR48" i="4"/>
  <c r="DR36" i="4"/>
  <c r="DR33" i="4"/>
  <c r="DR26" i="4"/>
  <c r="DR22" i="4"/>
  <c r="DR18" i="4"/>
  <c r="DR14" i="4"/>
  <c r="BD241" i="4"/>
  <c r="BD237" i="4"/>
  <c r="BD242" i="4"/>
  <c r="BD238" i="4"/>
  <c r="BD243" i="4"/>
  <c r="BD239" i="4"/>
  <c r="BD235" i="4"/>
  <c r="BD231" i="4"/>
  <c r="BD227" i="4"/>
  <c r="BD223" i="4"/>
  <c r="BD219" i="4"/>
  <c r="BD215" i="4"/>
  <c r="BD211" i="4"/>
  <c r="BD207" i="4"/>
  <c r="BD203" i="4"/>
  <c r="BD199" i="4"/>
  <c r="BD195" i="4"/>
  <c r="BD191" i="4"/>
  <c r="BD187" i="4"/>
  <c r="BD183" i="4"/>
  <c r="BD179" i="4"/>
  <c r="BD175" i="4"/>
  <c r="BD171" i="4"/>
  <c r="BD167" i="4"/>
  <c r="BD163" i="4"/>
  <c r="BD159" i="4"/>
  <c r="BD155" i="4"/>
  <c r="BD151" i="4"/>
  <c r="BD232" i="4"/>
  <c r="S220" i="6" s="1"/>
  <c r="BD228" i="4"/>
  <c r="BD224" i="4"/>
  <c r="BD220" i="4"/>
  <c r="BD216" i="4"/>
  <c r="BD212" i="4"/>
  <c r="BD208" i="4"/>
  <c r="BD204" i="4"/>
  <c r="BD200" i="4"/>
  <c r="BD196" i="4"/>
  <c r="BD192" i="4"/>
  <c r="BD188" i="4"/>
  <c r="BD184" i="4"/>
  <c r="BD180" i="4"/>
  <c r="BD176" i="4"/>
  <c r="BD172" i="4"/>
  <c r="BD168" i="4"/>
  <c r="BD164" i="4"/>
  <c r="BD160" i="4"/>
  <c r="BD156" i="4"/>
  <c r="BD152" i="4"/>
  <c r="BD240" i="4"/>
  <c r="BD233" i="4"/>
  <c r="BD229" i="4"/>
  <c r="BD225" i="4"/>
  <c r="BD221" i="4"/>
  <c r="BD217" i="4"/>
  <c r="BD213" i="4"/>
  <c r="BD209" i="4"/>
  <c r="BD205" i="4"/>
  <c r="BD201" i="4"/>
  <c r="BD197" i="4"/>
  <c r="BD193" i="4"/>
  <c r="BD189" i="4"/>
  <c r="BD185" i="4"/>
  <c r="BD181" i="4"/>
  <c r="BD177" i="4"/>
  <c r="BD173" i="4"/>
  <c r="BD169" i="4"/>
  <c r="BD165" i="4"/>
  <c r="BD161" i="4"/>
  <c r="BD157" i="4"/>
  <c r="BD153" i="4"/>
  <c r="BD149" i="4"/>
  <c r="BD145" i="4"/>
  <c r="BD236" i="4"/>
  <c r="BD190" i="4"/>
  <c r="BD174" i="4"/>
  <c r="BD158" i="4"/>
  <c r="BD150" i="4"/>
  <c r="BD146" i="4"/>
  <c r="BD144" i="4"/>
  <c r="BD140" i="4"/>
  <c r="BD136" i="4"/>
  <c r="BD132" i="4"/>
  <c r="BD128" i="4"/>
  <c r="BD124" i="4"/>
  <c r="BD120" i="4"/>
  <c r="BD116" i="4"/>
  <c r="BD112" i="4"/>
  <c r="BD108" i="4"/>
  <c r="BD104" i="4"/>
  <c r="BD100" i="4"/>
  <c r="BD96" i="4"/>
  <c r="BD92" i="4"/>
  <c r="BD88" i="4"/>
  <c r="BD84" i="4"/>
  <c r="BD80" i="4"/>
  <c r="BD76" i="4"/>
  <c r="BD72" i="4"/>
  <c r="BD68" i="4"/>
  <c r="BD64" i="4"/>
  <c r="BD60" i="4"/>
  <c r="BD56" i="4"/>
  <c r="BD52" i="4"/>
  <c r="BD48" i="4"/>
  <c r="BD44" i="4"/>
  <c r="BD230" i="4"/>
  <c r="BD226" i="4"/>
  <c r="BD222" i="4"/>
  <c r="BD218" i="4"/>
  <c r="BD214" i="4"/>
  <c r="BD210" i="4"/>
  <c r="BD186" i="4"/>
  <c r="BD170" i="4"/>
  <c r="BD154" i="4"/>
  <c r="BD147" i="4"/>
  <c r="BD141" i="4"/>
  <c r="BD137" i="4"/>
  <c r="BD133" i="4"/>
  <c r="BD129" i="4"/>
  <c r="BD125" i="4"/>
  <c r="BD121" i="4"/>
  <c r="BD117" i="4"/>
  <c r="BD113" i="4"/>
  <c r="BD109" i="4"/>
  <c r="BD105" i="4"/>
  <c r="BD101" i="4"/>
  <c r="BD97" i="4"/>
  <c r="BD93" i="4"/>
  <c r="BD89" i="4"/>
  <c r="BD85" i="4"/>
  <c r="BD81" i="4"/>
  <c r="BD77" i="4"/>
  <c r="BD73" i="4"/>
  <c r="BD69" i="4"/>
  <c r="BD65" i="4"/>
  <c r="BD61" i="4"/>
  <c r="BD57" i="4"/>
  <c r="BD53" i="4"/>
  <c r="BD49" i="4"/>
  <c r="BD45" i="4"/>
  <c r="BD41" i="4"/>
  <c r="BD182" i="4"/>
  <c r="BD166" i="4"/>
  <c r="BD142" i="4"/>
  <c r="BD138" i="4"/>
  <c r="BD134" i="4"/>
  <c r="BD130" i="4"/>
  <c r="BD126" i="4"/>
  <c r="BD122" i="4"/>
  <c r="BD118" i="4"/>
  <c r="BD114" i="4"/>
  <c r="BD110" i="4"/>
  <c r="BD106" i="4"/>
  <c r="BD102" i="4"/>
  <c r="BD98" i="4"/>
  <c r="BD94" i="4"/>
  <c r="BD90" i="4"/>
  <c r="BD86" i="4"/>
  <c r="BD82" i="4"/>
  <c r="BD78" i="4"/>
  <c r="BD74" i="4"/>
  <c r="BD70" i="4"/>
  <c r="BD66" i="4"/>
  <c r="BD62" i="4"/>
  <c r="BD58" i="4"/>
  <c r="BD54" i="4"/>
  <c r="BD50" i="4"/>
  <c r="BD46" i="4"/>
  <c r="BD42" i="4"/>
  <c r="BD38" i="4"/>
  <c r="BD34" i="4"/>
  <c r="BD30" i="4"/>
  <c r="BD202" i="4"/>
  <c r="BD143" i="4"/>
  <c r="BD127" i="4"/>
  <c r="BD111" i="4"/>
  <c r="BD95" i="4"/>
  <c r="BD79" i="4"/>
  <c r="BD63" i="4"/>
  <c r="BD47" i="4"/>
  <c r="BD40" i="4"/>
  <c r="BD35" i="4"/>
  <c r="BD33" i="4"/>
  <c r="BD22" i="4"/>
  <c r="BD18" i="4"/>
  <c r="BD14" i="4"/>
  <c r="BD198" i="4"/>
  <c r="BD139" i="4"/>
  <c r="BD123" i="4"/>
  <c r="BD107" i="4"/>
  <c r="BD91" i="4"/>
  <c r="BD75" i="4"/>
  <c r="BD59" i="4"/>
  <c r="BD43" i="4"/>
  <c r="BD36" i="4"/>
  <c r="BD31" i="4"/>
  <c r="BD27" i="4"/>
  <c r="BD23" i="4"/>
  <c r="BD19" i="4"/>
  <c r="BD15" i="4"/>
  <c r="BD194" i="4"/>
  <c r="BD178" i="4"/>
  <c r="BD162" i="4"/>
  <c r="BD135" i="4"/>
  <c r="BD119" i="4"/>
  <c r="BD103" i="4"/>
  <c r="BD87" i="4"/>
  <c r="BD71" i="4"/>
  <c r="BD55" i="4"/>
  <c r="BD32" i="4"/>
  <c r="BD28" i="4"/>
  <c r="BD24" i="4"/>
  <c r="BD20" i="4"/>
  <c r="BD16" i="4"/>
  <c r="BD234" i="4"/>
  <c r="BD206" i="4"/>
  <c r="BD148" i="4"/>
  <c r="BD131" i="4"/>
  <c r="BD115" i="4"/>
  <c r="BD99" i="4"/>
  <c r="BD83" i="4"/>
  <c r="BD67" i="4"/>
  <c r="BD51" i="4"/>
  <c r="BD39" i="4"/>
  <c r="BD37" i="4"/>
  <c r="BD29" i="4"/>
  <c r="BD25" i="4"/>
  <c r="BD17" i="4"/>
  <c r="DL243" i="4"/>
  <c r="DL239" i="4"/>
  <c r="DL235" i="4"/>
  <c r="DL240" i="4"/>
  <c r="DL241" i="4"/>
  <c r="DL237" i="4"/>
  <c r="DL233" i="4"/>
  <c r="DL229" i="4"/>
  <c r="DL225" i="4"/>
  <c r="DL221" i="4"/>
  <c r="DL217" i="4"/>
  <c r="DL213" i="4"/>
  <c r="DL209" i="4"/>
  <c r="DL205" i="4"/>
  <c r="DL201" i="4"/>
  <c r="DL197" i="4"/>
  <c r="DL193" i="4"/>
  <c r="DL189" i="4"/>
  <c r="DL185" i="4"/>
  <c r="DL181" i="4"/>
  <c r="DL177" i="4"/>
  <c r="DL173" i="4"/>
  <c r="DL169" i="4"/>
  <c r="DL165" i="4"/>
  <c r="DL161" i="4"/>
  <c r="DL157" i="4"/>
  <c r="DL153" i="4"/>
  <c r="DL238" i="4"/>
  <c r="DL236" i="4"/>
  <c r="DL234" i="4"/>
  <c r="DL230" i="4"/>
  <c r="DL226" i="4"/>
  <c r="DL222" i="4"/>
  <c r="DL218" i="4"/>
  <c r="DL214" i="4"/>
  <c r="DL210" i="4"/>
  <c r="DL206" i="4"/>
  <c r="DL202" i="4"/>
  <c r="DL198" i="4"/>
  <c r="DL194" i="4"/>
  <c r="DL190" i="4"/>
  <c r="DL186" i="4"/>
  <c r="DL182" i="4"/>
  <c r="DL178" i="4"/>
  <c r="DL174" i="4"/>
  <c r="DL170" i="4"/>
  <c r="DL166" i="4"/>
  <c r="DL162" i="4"/>
  <c r="DL158" i="4"/>
  <c r="DL154" i="4"/>
  <c r="DL150" i="4"/>
  <c r="DL242" i="4"/>
  <c r="DL231" i="4"/>
  <c r="DL227" i="4"/>
  <c r="DL223" i="4"/>
  <c r="DL219" i="4"/>
  <c r="DL215" i="4"/>
  <c r="DL211" i="4"/>
  <c r="DL207" i="4"/>
  <c r="DL203" i="4"/>
  <c r="DL199" i="4"/>
  <c r="DL195" i="4"/>
  <c r="DL191" i="4"/>
  <c r="DL187" i="4"/>
  <c r="DL183" i="4"/>
  <c r="DL179" i="4"/>
  <c r="DL175" i="4"/>
  <c r="DL171" i="4"/>
  <c r="DL167" i="4"/>
  <c r="DL163" i="4"/>
  <c r="DL159" i="4"/>
  <c r="DL155" i="4"/>
  <c r="DL151" i="4"/>
  <c r="DL147" i="4"/>
  <c r="DL143" i="4"/>
  <c r="DL192" i="4"/>
  <c r="DL180" i="4"/>
  <c r="DL164" i="4"/>
  <c r="DL149" i="4"/>
  <c r="DL148" i="4"/>
  <c r="DL146" i="4"/>
  <c r="DL144" i="4"/>
  <c r="DL142" i="4"/>
  <c r="DL138" i="4"/>
  <c r="DL134" i="4"/>
  <c r="DL130" i="4"/>
  <c r="DL126" i="4"/>
  <c r="DL122" i="4"/>
  <c r="DL118" i="4"/>
  <c r="DL114" i="4"/>
  <c r="DL110" i="4"/>
  <c r="DL106" i="4"/>
  <c r="DL102" i="4"/>
  <c r="DL98" i="4"/>
  <c r="DL94" i="4"/>
  <c r="DL90" i="4"/>
  <c r="DL86" i="4"/>
  <c r="DL82" i="4"/>
  <c r="DL78" i="4"/>
  <c r="DL74" i="4"/>
  <c r="DL70" i="4"/>
  <c r="DL66" i="4"/>
  <c r="DL62" i="4"/>
  <c r="DL58" i="4"/>
  <c r="DL54" i="4"/>
  <c r="DL50" i="4"/>
  <c r="DL46" i="4"/>
  <c r="DL42" i="4"/>
  <c r="DL228" i="4"/>
  <c r="DL224" i="4"/>
  <c r="DL220" i="4"/>
  <c r="DL216" i="4"/>
  <c r="DL212" i="4"/>
  <c r="DL188" i="4"/>
  <c r="DL176" i="4"/>
  <c r="DL160" i="4"/>
  <c r="DL139" i="4"/>
  <c r="DL135" i="4"/>
  <c r="DL131" i="4"/>
  <c r="DL127" i="4"/>
  <c r="DL123" i="4"/>
  <c r="DL119" i="4"/>
  <c r="DL115" i="4"/>
  <c r="DL111" i="4"/>
  <c r="DL107" i="4"/>
  <c r="DL103" i="4"/>
  <c r="DL99" i="4"/>
  <c r="DL95" i="4"/>
  <c r="DL91" i="4"/>
  <c r="DL87" i="4"/>
  <c r="DL83" i="4"/>
  <c r="DL79" i="4"/>
  <c r="DL75" i="4"/>
  <c r="DL71" i="4"/>
  <c r="DL67" i="4"/>
  <c r="DL63" i="4"/>
  <c r="DL59" i="4"/>
  <c r="DL55" i="4"/>
  <c r="DL51" i="4"/>
  <c r="DL47" i="4"/>
  <c r="DL43" i="4"/>
  <c r="DL208" i="4"/>
  <c r="DL172" i="4"/>
  <c r="DL156" i="4"/>
  <c r="DL140" i="4"/>
  <c r="DL136" i="4"/>
  <c r="DL132" i="4"/>
  <c r="DL128" i="4"/>
  <c r="DL124" i="4"/>
  <c r="DL120" i="4"/>
  <c r="DL116" i="4"/>
  <c r="DL112" i="4"/>
  <c r="DL108" i="4"/>
  <c r="DL104" i="4"/>
  <c r="DL100" i="4"/>
  <c r="DL96" i="4"/>
  <c r="DL92" i="4"/>
  <c r="DL88" i="4"/>
  <c r="DL84" i="4"/>
  <c r="DL80" i="4"/>
  <c r="DL76" i="4"/>
  <c r="DL72" i="4"/>
  <c r="DL68" i="4"/>
  <c r="DL64" i="4"/>
  <c r="DL60" i="4"/>
  <c r="DL56" i="4"/>
  <c r="DL52" i="4"/>
  <c r="DL48" i="4"/>
  <c r="DL44" i="4"/>
  <c r="DL40" i="4"/>
  <c r="DL36" i="4"/>
  <c r="DL32" i="4"/>
  <c r="DL200" i="4"/>
  <c r="DL133" i="4"/>
  <c r="DL117" i="4"/>
  <c r="DL101" i="4"/>
  <c r="DL85" i="4"/>
  <c r="DL69" i="4"/>
  <c r="DL53" i="4"/>
  <c r="DL33" i="4"/>
  <c r="DL30" i="4"/>
  <c r="DL28" i="4"/>
  <c r="DL24" i="4"/>
  <c r="DL20" i="4"/>
  <c r="DL16" i="4"/>
  <c r="DL196" i="4"/>
  <c r="DL184" i="4"/>
  <c r="DL168" i="4"/>
  <c r="DL152" i="4"/>
  <c r="DL145" i="4"/>
  <c r="DL129" i="4"/>
  <c r="DL113" i="4"/>
  <c r="DL97" i="4"/>
  <c r="DL81" i="4"/>
  <c r="DL65" i="4"/>
  <c r="DL49" i="4"/>
  <c r="DL41" i="4"/>
  <c r="DL31" i="4"/>
  <c r="DL29" i="4"/>
  <c r="DL25" i="4"/>
  <c r="DL17" i="4"/>
  <c r="DL141" i="4"/>
  <c r="DL125" i="4"/>
  <c r="DL109" i="4"/>
  <c r="DL93" i="4"/>
  <c r="DL77" i="4"/>
  <c r="DL61" i="4"/>
  <c r="DL45" i="4"/>
  <c r="DL38" i="4"/>
  <c r="DL26" i="4"/>
  <c r="DL22" i="4"/>
  <c r="DL18" i="4"/>
  <c r="DL14" i="4"/>
  <c r="DL232" i="4"/>
  <c r="AC220" i="6" s="1"/>
  <c r="DL204" i="4"/>
  <c r="DL137" i="4"/>
  <c r="DL121" i="4"/>
  <c r="DL105" i="4"/>
  <c r="DL37" i="4"/>
  <c r="DL73" i="4"/>
  <c r="DL39" i="4"/>
  <c r="DL34" i="4"/>
  <c r="DL27" i="4"/>
  <c r="DL23" i="4"/>
  <c r="DL19" i="4"/>
  <c r="DL15" i="4"/>
  <c r="DL57" i="4"/>
  <c r="DL89" i="4"/>
  <c r="CH243" i="4"/>
  <c r="CH239" i="4"/>
  <c r="CH240" i="4"/>
  <c r="CH241" i="4"/>
  <c r="CH237" i="4"/>
  <c r="CH236" i="4"/>
  <c r="CH233" i="4"/>
  <c r="CH229" i="4"/>
  <c r="CH225" i="4"/>
  <c r="CH221" i="4"/>
  <c r="CH217" i="4"/>
  <c r="CH213" i="4"/>
  <c r="CH209" i="4"/>
  <c r="CH205" i="4"/>
  <c r="CH201" i="4"/>
  <c r="CH197" i="4"/>
  <c r="CH193" i="4"/>
  <c r="CH189" i="4"/>
  <c r="CH185" i="4"/>
  <c r="CH181" i="4"/>
  <c r="CH177" i="4"/>
  <c r="CH173" i="4"/>
  <c r="CH169" i="4"/>
  <c r="CH165" i="4"/>
  <c r="CH161" i="4"/>
  <c r="CH157" i="4"/>
  <c r="CH153" i="4"/>
  <c r="CH235" i="4"/>
  <c r="CH234" i="4"/>
  <c r="CH230" i="4"/>
  <c r="CH226" i="4"/>
  <c r="CH222" i="4"/>
  <c r="CH218" i="4"/>
  <c r="CH214" i="4"/>
  <c r="CH210" i="4"/>
  <c r="CH206" i="4"/>
  <c r="CH202" i="4"/>
  <c r="CH198" i="4"/>
  <c r="CH194" i="4"/>
  <c r="CH190" i="4"/>
  <c r="CH186" i="4"/>
  <c r="CH182" i="4"/>
  <c r="CH178" i="4"/>
  <c r="CH174" i="4"/>
  <c r="CH170" i="4"/>
  <c r="CH166" i="4"/>
  <c r="CH162" i="4"/>
  <c r="CH158" i="4"/>
  <c r="CH154" i="4"/>
  <c r="CH150" i="4"/>
  <c r="CH238" i="4"/>
  <c r="CH231" i="4"/>
  <c r="CH227" i="4"/>
  <c r="CH223" i="4"/>
  <c r="CH219" i="4"/>
  <c r="CH215" i="4"/>
  <c r="CH211" i="4"/>
  <c r="CH207" i="4"/>
  <c r="CH203" i="4"/>
  <c r="CH199" i="4"/>
  <c r="CH195" i="4"/>
  <c r="CH191" i="4"/>
  <c r="CH187" i="4"/>
  <c r="CH183" i="4"/>
  <c r="CH179" i="4"/>
  <c r="CH175" i="4"/>
  <c r="CH171" i="4"/>
  <c r="CH167" i="4"/>
  <c r="CH163" i="4"/>
  <c r="CH159" i="4"/>
  <c r="CH155" i="4"/>
  <c r="CH151" i="4"/>
  <c r="CH147" i="4"/>
  <c r="CH232" i="4"/>
  <c r="X220" i="6" s="1"/>
  <c r="CH228" i="4"/>
  <c r="CH224" i="4"/>
  <c r="CH220" i="4"/>
  <c r="CH216" i="4"/>
  <c r="CH212" i="4"/>
  <c r="CH188" i="4"/>
  <c r="CH176" i="4"/>
  <c r="CH160" i="4"/>
  <c r="CH149" i="4"/>
  <c r="CH146" i="4"/>
  <c r="CH142" i="4"/>
  <c r="CH138" i="4"/>
  <c r="CH134" i="4"/>
  <c r="CH130" i="4"/>
  <c r="CH126" i="4"/>
  <c r="CH122" i="4"/>
  <c r="CH118" i="4"/>
  <c r="CH114" i="4"/>
  <c r="CH110" i="4"/>
  <c r="CH106" i="4"/>
  <c r="CH102" i="4"/>
  <c r="CH98" i="4"/>
  <c r="CH94" i="4"/>
  <c r="CH90" i="4"/>
  <c r="CH86" i="4"/>
  <c r="CH82" i="4"/>
  <c r="CH78" i="4"/>
  <c r="CH74" i="4"/>
  <c r="CH70" i="4"/>
  <c r="CH66" i="4"/>
  <c r="CH62" i="4"/>
  <c r="CH58" i="4"/>
  <c r="CH54" i="4"/>
  <c r="CH50" i="4"/>
  <c r="CH46" i="4"/>
  <c r="CH172" i="4"/>
  <c r="CH156" i="4"/>
  <c r="CH145" i="4"/>
  <c r="CH143" i="4"/>
  <c r="CH139" i="4"/>
  <c r="CH135" i="4"/>
  <c r="CH131" i="4"/>
  <c r="CH127" i="4"/>
  <c r="CH123" i="4"/>
  <c r="CH119" i="4"/>
  <c r="CH115" i="4"/>
  <c r="CH111" i="4"/>
  <c r="CH107" i="4"/>
  <c r="CH103" i="4"/>
  <c r="CH99" i="4"/>
  <c r="CH95" i="4"/>
  <c r="CH91" i="4"/>
  <c r="CH87" i="4"/>
  <c r="CH83" i="4"/>
  <c r="CH79" i="4"/>
  <c r="CH75" i="4"/>
  <c r="CH71" i="4"/>
  <c r="CH67" i="4"/>
  <c r="CH63" i="4"/>
  <c r="CH59" i="4"/>
  <c r="CH55" i="4"/>
  <c r="CH51" i="4"/>
  <c r="CH47" i="4"/>
  <c r="CH43" i="4"/>
  <c r="CH208" i="4"/>
  <c r="CH204" i="4"/>
  <c r="CH200" i="4"/>
  <c r="CH196" i="4"/>
  <c r="CH184" i="4"/>
  <c r="CH168" i="4"/>
  <c r="CH152" i="4"/>
  <c r="CH148" i="4"/>
  <c r="CH140" i="4"/>
  <c r="CH136" i="4"/>
  <c r="CH132" i="4"/>
  <c r="CH128" i="4"/>
  <c r="CH124" i="4"/>
  <c r="CH120" i="4"/>
  <c r="CH116" i="4"/>
  <c r="CH112" i="4"/>
  <c r="CH108" i="4"/>
  <c r="CH104" i="4"/>
  <c r="CH100" i="4"/>
  <c r="CH96" i="4"/>
  <c r="CH92" i="4"/>
  <c r="CH88" i="4"/>
  <c r="CH84" i="4"/>
  <c r="CH80" i="4"/>
  <c r="CH76" i="4"/>
  <c r="CH72" i="4"/>
  <c r="CH68" i="4"/>
  <c r="CH64" i="4"/>
  <c r="CH60" i="4"/>
  <c r="CH56" i="4"/>
  <c r="CH52" i="4"/>
  <c r="CH48" i="4"/>
  <c r="CH44" i="4"/>
  <c r="CH40" i="4"/>
  <c r="CH36" i="4"/>
  <c r="CH32" i="4"/>
  <c r="CH242" i="4"/>
  <c r="CH180" i="4"/>
  <c r="CH164" i="4"/>
  <c r="CH144" i="4"/>
  <c r="CH129" i="4"/>
  <c r="CH113" i="4"/>
  <c r="CH97" i="4"/>
  <c r="CH81" i="4"/>
  <c r="CH65" i="4"/>
  <c r="CH49" i="4"/>
  <c r="CH38" i="4"/>
  <c r="CH35" i="4"/>
  <c r="CH28" i="4"/>
  <c r="CH24" i="4"/>
  <c r="CH16" i="4"/>
  <c r="CH141" i="4"/>
  <c r="CH125" i="4"/>
  <c r="CH109" i="4"/>
  <c r="CH93" i="4"/>
  <c r="CH77" i="4"/>
  <c r="CH61" i="4"/>
  <c r="CH45" i="4"/>
  <c r="CH42" i="4"/>
  <c r="CH34" i="4"/>
  <c r="CH31" i="4"/>
  <c r="CH29" i="4"/>
  <c r="CH25" i="4"/>
  <c r="CH21" i="4"/>
  <c r="CH17" i="4"/>
  <c r="CH192" i="4"/>
  <c r="CH137" i="4"/>
  <c r="CH121" i="4"/>
  <c r="CH105" i="4"/>
  <c r="CH89" i="4"/>
  <c r="CH73" i="4"/>
  <c r="CH57" i="4"/>
  <c r="CH41" i="4"/>
  <c r="CH37" i="4"/>
  <c r="CH30" i="4"/>
  <c r="CH26" i="4"/>
  <c r="CH22" i="4"/>
  <c r="CH18" i="4"/>
  <c r="CH14" i="4"/>
  <c r="CH133" i="4"/>
  <c r="CH117" i="4"/>
  <c r="CH101" i="4"/>
  <c r="CH85" i="4"/>
  <c r="CH69" i="4"/>
  <c r="CH53" i="4"/>
  <c r="CH27" i="4"/>
  <c r="CH23" i="4"/>
  <c r="CH19" i="4"/>
  <c r="CH15" i="4"/>
  <c r="CH39" i="4"/>
  <c r="CH33" i="4"/>
  <c r="BP243" i="4"/>
  <c r="BP239" i="4"/>
  <c r="BP240" i="4"/>
  <c r="BP241" i="4"/>
  <c r="BP237" i="4"/>
  <c r="BP242" i="4"/>
  <c r="BP233" i="4"/>
  <c r="BP229" i="4"/>
  <c r="BP225" i="4"/>
  <c r="BP221" i="4"/>
  <c r="BP217" i="4"/>
  <c r="BP213" i="4"/>
  <c r="BP209" i="4"/>
  <c r="BP205" i="4"/>
  <c r="BP201" i="4"/>
  <c r="BP197" i="4"/>
  <c r="BP193" i="4"/>
  <c r="BP189" i="4"/>
  <c r="BP185" i="4"/>
  <c r="BP181" i="4"/>
  <c r="BP177" i="4"/>
  <c r="BP173" i="4"/>
  <c r="BP169" i="4"/>
  <c r="BP165" i="4"/>
  <c r="BP161" i="4"/>
  <c r="BP157" i="4"/>
  <c r="BP153" i="4"/>
  <c r="BP234" i="4"/>
  <c r="BP230" i="4"/>
  <c r="BP226" i="4"/>
  <c r="BP222" i="4"/>
  <c r="BP218" i="4"/>
  <c r="BP214" i="4"/>
  <c r="BP210" i="4"/>
  <c r="BP206" i="4"/>
  <c r="BP202" i="4"/>
  <c r="BP198" i="4"/>
  <c r="BP194" i="4"/>
  <c r="BP190" i="4"/>
  <c r="BP186" i="4"/>
  <c r="BP182" i="4"/>
  <c r="BP178" i="4"/>
  <c r="BP174" i="4"/>
  <c r="BP170" i="4"/>
  <c r="BP166" i="4"/>
  <c r="BP162" i="4"/>
  <c r="BP158" i="4"/>
  <c r="BP154" i="4"/>
  <c r="BP150" i="4"/>
  <c r="BP236" i="4"/>
  <c r="BP235" i="4"/>
  <c r="BP231" i="4"/>
  <c r="BP227" i="4"/>
  <c r="BP223" i="4"/>
  <c r="BP219" i="4"/>
  <c r="BP215" i="4"/>
  <c r="BP211" i="4"/>
  <c r="BP207" i="4"/>
  <c r="BP203" i="4"/>
  <c r="BP199" i="4"/>
  <c r="BP195" i="4"/>
  <c r="BP191" i="4"/>
  <c r="BP187" i="4"/>
  <c r="BP183" i="4"/>
  <c r="BP179" i="4"/>
  <c r="BP175" i="4"/>
  <c r="BP171" i="4"/>
  <c r="BP167" i="4"/>
  <c r="BP163" i="4"/>
  <c r="BP159" i="4"/>
  <c r="BP155" i="4"/>
  <c r="BP151" i="4"/>
  <c r="BP147" i="4"/>
  <c r="BP180" i="4"/>
  <c r="BP164" i="4"/>
  <c r="BP149" i="4"/>
  <c r="BP142" i="4"/>
  <c r="BP138" i="4"/>
  <c r="BP134" i="4"/>
  <c r="BP130" i="4"/>
  <c r="BP126" i="4"/>
  <c r="BP122" i="4"/>
  <c r="BP118" i="4"/>
  <c r="BP114" i="4"/>
  <c r="BP110" i="4"/>
  <c r="BP106" i="4"/>
  <c r="BP102" i="4"/>
  <c r="BP98" i="4"/>
  <c r="BP94" i="4"/>
  <c r="BP90" i="4"/>
  <c r="BP86" i="4"/>
  <c r="BP82" i="4"/>
  <c r="BP78" i="4"/>
  <c r="BP74" i="4"/>
  <c r="BP70" i="4"/>
  <c r="BP66" i="4"/>
  <c r="BP62" i="4"/>
  <c r="BP58" i="4"/>
  <c r="BP54" i="4"/>
  <c r="BP50" i="4"/>
  <c r="BP46" i="4"/>
  <c r="BP208" i="4"/>
  <c r="BP204" i="4"/>
  <c r="BP200" i="4"/>
  <c r="BP196" i="4"/>
  <c r="BP188" i="4"/>
  <c r="BP176" i="4"/>
  <c r="BP160" i="4"/>
  <c r="BP148" i="4"/>
  <c r="BP143" i="4"/>
  <c r="BP139" i="4"/>
  <c r="BP135" i="4"/>
  <c r="BP131" i="4"/>
  <c r="BP127" i="4"/>
  <c r="BP123" i="4"/>
  <c r="BP119" i="4"/>
  <c r="BP115" i="4"/>
  <c r="BP111" i="4"/>
  <c r="BP107" i="4"/>
  <c r="BP103" i="4"/>
  <c r="BP99" i="4"/>
  <c r="BP95" i="4"/>
  <c r="BP91" i="4"/>
  <c r="BP87" i="4"/>
  <c r="BP83" i="4"/>
  <c r="BP79" i="4"/>
  <c r="BP75" i="4"/>
  <c r="BP71" i="4"/>
  <c r="BP67" i="4"/>
  <c r="BP63" i="4"/>
  <c r="BP59" i="4"/>
  <c r="BP55" i="4"/>
  <c r="BP51" i="4"/>
  <c r="BP47" i="4"/>
  <c r="BP43" i="4"/>
  <c r="BP238" i="4"/>
  <c r="BP192" i="4"/>
  <c r="BP172" i="4"/>
  <c r="BP156" i="4"/>
  <c r="BP145" i="4"/>
  <c r="BP144" i="4"/>
  <c r="BP140" i="4"/>
  <c r="BP136" i="4"/>
  <c r="BP132" i="4"/>
  <c r="BP128" i="4"/>
  <c r="BP124" i="4"/>
  <c r="BP120" i="4"/>
  <c r="BP116" i="4"/>
  <c r="BP112" i="4"/>
  <c r="BP108" i="4"/>
  <c r="BP104" i="4"/>
  <c r="BP100" i="4"/>
  <c r="BP96" i="4"/>
  <c r="BP92" i="4"/>
  <c r="BP88" i="4"/>
  <c r="BP84" i="4"/>
  <c r="BP80" i="4"/>
  <c r="BP76" i="4"/>
  <c r="BP72" i="4"/>
  <c r="BP68" i="4"/>
  <c r="BP64" i="4"/>
  <c r="BP60" i="4"/>
  <c r="BP56" i="4"/>
  <c r="BP52" i="4"/>
  <c r="BP48" i="4"/>
  <c r="BP44" i="4"/>
  <c r="BP40" i="4"/>
  <c r="BP36" i="4"/>
  <c r="BP32" i="4"/>
  <c r="BP232" i="4"/>
  <c r="U220" i="6" s="1"/>
  <c r="BP228" i="4"/>
  <c r="BP224" i="4"/>
  <c r="BP220" i="4"/>
  <c r="BP216" i="4"/>
  <c r="BP212" i="4"/>
  <c r="BP146" i="4"/>
  <c r="BP133" i="4"/>
  <c r="BP117" i="4"/>
  <c r="BP101" i="4"/>
  <c r="BP85" i="4"/>
  <c r="BP69" i="4"/>
  <c r="BP53" i="4"/>
  <c r="BP41" i="4"/>
  <c r="BP31" i="4"/>
  <c r="BP28" i="4"/>
  <c r="BP24" i="4"/>
  <c r="BP20" i="4"/>
  <c r="BP16" i="4"/>
  <c r="BP184" i="4"/>
  <c r="BP168" i="4"/>
  <c r="BP152" i="4"/>
  <c r="BP129" i="4"/>
  <c r="BP113" i="4"/>
  <c r="BP97" i="4"/>
  <c r="BP81" i="4"/>
  <c r="BP65" i="4"/>
  <c r="BP49" i="4"/>
  <c r="BP42" i="4"/>
  <c r="BP38" i="4"/>
  <c r="BP37" i="4"/>
  <c r="BP29" i="4"/>
  <c r="BP21" i="4"/>
  <c r="BP141" i="4"/>
  <c r="BP125" i="4"/>
  <c r="BP109" i="4"/>
  <c r="BP93" i="4"/>
  <c r="BP77" i="4"/>
  <c r="BP61" i="4"/>
  <c r="BP45" i="4"/>
  <c r="BP39" i="4"/>
  <c r="BP34" i="4"/>
  <c r="BP33" i="4"/>
  <c r="BP26" i="4"/>
  <c r="BP22" i="4"/>
  <c r="BP18" i="4"/>
  <c r="BP14" i="4"/>
  <c r="BP137" i="4"/>
  <c r="BP121" i="4"/>
  <c r="BP105" i="4"/>
  <c r="BP73" i="4"/>
  <c r="BP35" i="4"/>
  <c r="BP57" i="4"/>
  <c r="BP30" i="4"/>
  <c r="BP27" i="4"/>
  <c r="BP23" i="4"/>
  <c r="BP19" i="4"/>
  <c r="BP15" i="4"/>
  <c r="BP89" i="4"/>
  <c r="CZ241" i="4"/>
  <c r="CZ237" i="4"/>
  <c r="CZ242" i="4"/>
  <c r="CZ238" i="4"/>
  <c r="CZ243" i="4"/>
  <c r="CZ239" i="4"/>
  <c r="CZ235" i="4"/>
  <c r="CZ240" i="4"/>
  <c r="CZ231" i="4"/>
  <c r="CZ227" i="4"/>
  <c r="CZ223" i="4"/>
  <c r="CZ219" i="4"/>
  <c r="CZ215" i="4"/>
  <c r="CZ211" i="4"/>
  <c r="CZ207" i="4"/>
  <c r="CZ203" i="4"/>
  <c r="CZ199" i="4"/>
  <c r="CZ195" i="4"/>
  <c r="CZ191" i="4"/>
  <c r="CZ187" i="4"/>
  <c r="CZ183" i="4"/>
  <c r="CZ179" i="4"/>
  <c r="CZ175" i="4"/>
  <c r="CZ171" i="4"/>
  <c r="CZ167" i="4"/>
  <c r="CZ163" i="4"/>
  <c r="CZ159" i="4"/>
  <c r="CZ155" i="4"/>
  <c r="CZ151" i="4"/>
  <c r="CZ232" i="4"/>
  <c r="AA220" i="6" s="1"/>
  <c r="CZ228" i="4"/>
  <c r="CZ224" i="4"/>
  <c r="CZ220" i="4"/>
  <c r="CZ216" i="4"/>
  <c r="CZ212" i="4"/>
  <c r="CZ208" i="4"/>
  <c r="CZ204" i="4"/>
  <c r="CZ200" i="4"/>
  <c r="CZ196" i="4"/>
  <c r="CZ192" i="4"/>
  <c r="CZ188" i="4"/>
  <c r="CZ184" i="4"/>
  <c r="CZ180" i="4"/>
  <c r="CZ176" i="4"/>
  <c r="CZ172" i="4"/>
  <c r="CZ168" i="4"/>
  <c r="CZ164" i="4"/>
  <c r="CZ160" i="4"/>
  <c r="CZ156" i="4"/>
  <c r="CZ152" i="4"/>
  <c r="CZ233" i="4"/>
  <c r="CZ229" i="4"/>
  <c r="CZ225" i="4"/>
  <c r="CZ221" i="4"/>
  <c r="CZ217" i="4"/>
  <c r="CZ213" i="4"/>
  <c r="CZ209" i="4"/>
  <c r="CZ205" i="4"/>
  <c r="CZ201" i="4"/>
  <c r="CZ197" i="4"/>
  <c r="CZ193" i="4"/>
  <c r="CZ189" i="4"/>
  <c r="CZ185" i="4"/>
  <c r="CZ181" i="4"/>
  <c r="CZ177" i="4"/>
  <c r="CZ173" i="4"/>
  <c r="CZ169" i="4"/>
  <c r="CZ165" i="4"/>
  <c r="CZ161" i="4"/>
  <c r="CZ157" i="4"/>
  <c r="CZ153" i="4"/>
  <c r="CZ149" i="4"/>
  <c r="CZ145" i="4"/>
  <c r="CZ182" i="4"/>
  <c r="CZ166" i="4"/>
  <c r="CZ150" i="4"/>
  <c r="CZ140" i="4"/>
  <c r="CZ136" i="4"/>
  <c r="CZ132" i="4"/>
  <c r="CZ128" i="4"/>
  <c r="CZ124" i="4"/>
  <c r="CZ120" i="4"/>
  <c r="CZ116" i="4"/>
  <c r="CZ112" i="4"/>
  <c r="CZ108" i="4"/>
  <c r="CZ104" i="4"/>
  <c r="CZ100" i="4"/>
  <c r="CZ96" i="4"/>
  <c r="CZ92" i="4"/>
  <c r="CZ88" i="4"/>
  <c r="CZ84" i="4"/>
  <c r="CZ80" i="4"/>
  <c r="CZ76" i="4"/>
  <c r="CZ72" i="4"/>
  <c r="CZ68" i="4"/>
  <c r="CZ64" i="4"/>
  <c r="CZ60" i="4"/>
  <c r="CZ56" i="4"/>
  <c r="CZ52" i="4"/>
  <c r="CZ48" i="4"/>
  <c r="CZ44" i="4"/>
  <c r="CZ230" i="4"/>
  <c r="CZ226" i="4"/>
  <c r="CZ222" i="4"/>
  <c r="CZ218" i="4"/>
  <c r="CZ214" i="4"/>
  <c r="CZ210" i="4"/>
  <c r="CZ178" i="4"/>
  <c r="CZ162" i="4"/>
  <c r="CZ148" i="4"/>
  <c r="CZ147" i="4"/>
  <c r="CZ141" i="4"/>
  <c r="CZ137" i="4"/>
  <c r="CZ133" i="4"/>
  <c r="CZ129" i="4"/>
  <c r="CZ125" i="4"/>
  <c r="CZ121" i="4"/>
  <c r="CZ117" i="4"/>
  <c r="CZ113" i="4"/>
  <c r="CZ109" i="4"/>
  <c r="CZ105" i="4"/>
  <c r="CZ101" i="4"/>
  <c r="CZ97" i="4"/>
  <c r="CZ93" i="4"/>
  <c r="CZ89" i="4"/>
  <c r="CZ85" i="4"/>
  <c r="CZ81" i="4"/>
  <c r="CZ77" i="4"/>
  <c r="CZ73" i="4"/>
  <c r="CZ69" i="4"/>
  <c r="CZ65" i="4"/>
  <c r="CZ61" i="4"/>
  <c r="CZ57" i="4"/>
  <c r="CZ53" i="4"/>
  <c r="CZ49" i="4"/>
  <c r="CZ45" i="4"/>
  <c r="CZ41" i="4"/>
  <c r="CZ174" i="4"/>
  <c r="CZ158" i="4"/>
  <c r="CZ146" i="4"/>
  <c r="CZ144" i="4"/>
  <c r="CZ142" i="4"/>
  <c r="CZ138" i="4"/>
  <c r="CZ134" i="4"/>
  <c r="CZ130" i="4"/>
  <c r="CZ126" i="4"/>
  <c r="CZ122" i="4"/>
  <c r="CZ118" i="4"/>
  <c r="CZ114" i="4"/>
  <c r="CZ110" i="4"/>
  <c r="CZ106" i="4"/>
  <c r="CZ102" i="4"/>
  <c r="CZ98" i="4"/>
  <c r="CZ94" i="4"/>
  <c r="CZ90" i="4"/>
  <c r="CZ86" i="4"/>
  <c r="CZ82" i="4"/>
  <c r="CZ78" i="4"/>
  <c r="CZ74" i="4"/>
  <c r="CZ70" i="4"/>
  <c r="CZ66" i="4"/>
  <c r="CZ62" i="4"/>
  <c r="CZ58" i="4"/>
  <c r="CZ54" i="4"/>
  <c r="CZ50" i="4"/>
  <c r="CZ46" i="4"/>
  <c r="CZ42" i="4"/>
  <c r="CZ38" i="4"/>
  <c r="CZ34" i="4"/>
  <c r="CZ30" i="4"/>
  <c r="CZ202" i="4"/>
  <c r="CZ135" i="4"/>
  <c r="CZ119" i="4"/>
  <c r="CZ103" i="4"/>
  <c r="CZ87" i="4"/>
  <c r="CZ71" i="4"/>
  <c r="CZ55" i="4"/>
  <c r="CZ26" i="4"/>
  <c r="CZ22" i="4"/>
  <c r="CZ18" i="4"/>
  <c r="CZ14" i="4"/>
  <c r="CZ198" i="4"/>
  <c r="CZ190" i="4"/>
  <c r="CZ131" i="4"/>
  <c r="CZ115" i="4"/>
  <c r="CZ99" i="4"/>
  <c r="CZ83" i="4"/>
  <c r="CZ67" i="4"/>
  <c r="CZ51" i="4"/>
  <c r="CZ39" i="4"/>
  <c r="CZ37" i="4"/>
  <c r="CZ36" i="4"/>
  <c r="CZ27" i="4"/>
  <c r="CZ23" i="4"/>
  <c r="CZ19" i="4"/>
  <c r="CZ15" i="4"/>
  <c r="CZ236" i="4"/>
  <c r="CZ194" i="4"/>
  <c r="CZ186" i="4"/>
  <c r="CZ170" i="4"/>
  <c r="CZ154" i="4"/>
  <c r="CZ143" i="4"/>
  <c r="CZ127" i="4"/>
  <c r="CZ111" i="4"/>
  <c r="CZ95" i="4"/>
  <c r="CZ79" i="4"/>
  <c r="CZ63" i="4"/>
  <c r="CZ47" i="4"/>
  <c r="CZ40" i="4"/>
  <c r="CZ35" i="4"/>
  <c r="CZ33" i="4"/>
  <c r="CZ32" i="4"/>
  <c r="CZ28" i="4"/>
  <c r="CZ24" i="4"/>
  <c r="CZ20" i="4"/>
  <c r="CZ16" i="4"/>
  <c r="CZ234" i="4"/>
  <c r="CZ206" i="4"/>
  <c r="CZ139" i="4"/>
  <c r="CZ123" i="4"/>
  <c r="CZ107" i="4"/>
  <c r="CZ91" i="4"/>
  <c r="CZ75" i="4"/>
  <c r="CZ59" i="4"/>
  <c r="CZ43" i="4"/>
  <c r="CZ31" i="4"/>
  <c r="CZ29" i="4"/>
  <c r="CZ21" i="4"/>
  <c r="Z241" i="4"/>
  <c r="Z237" i="4"/>
  <c r="Z242" i="4"/>
  <c r="Z238" i="4"/>
  <c r="Z243" i="4"/>
  <c r="Z239" i="4"/>
  <c r="Z235" i="4"/>
  <c r="Z231" i="4"/>
  <c r="Z227" i="4"/>
  <c r="Z223" i="4"/>
  <c r="Z219" i="4"/>
  <c r="Z215" i="4"/>
  <c r="Z211" i="4"/>
  <c r="Z207" i="4"/>
  <c r="Z203" i="4"/>
  <c r="Z199" i="4"/>
  <c r="Z195" i="4"/>
  <c r="Z191" i="4"/>
  <c r="Z187" i="4"/>
  <c r="Z183" i="4"/>
  <c r="Z179" i="4"/>
  <c r="Z175" i="4"/>
  <c r="Z171" i="4"/>
  <c r="Z167" i="4"/>
  <c r="Z163" i="4"/>
  <c r="Z159" i="4"/>
  <c r="Z155" i="4"/>
  <c r="Z236" i="4"/>
  <c r="Z232" i="4"/>
  <c r="N220" i="6" s="1"/>
  <c r="Z228" i="4"/>
  <c r="Z224" i="4"/>
  <c r="Z220" i="4"/>
  <c r="Z216" i="4"/>
  <c r="Z212" i="4"/>
  <c r="Z208" i="4"/>
  <c r="Z204" i="4"/>
  <c r="Z200" i="4"/>
  <c r="Z196" i="4"/>
  <c r="Z192" i="4"/>
  <c r="Z188" i="4"/>
  <c r="Z184" i="4"/>
  <c r="Z180" i="4"/>
  <c r="Z176" i="4"/>
  <c r="Z172" i="4"/>
  <c r="Z168" i="4"/>
  <c r="Z164" i="4"/>
  <c r="Z160" i="4"/>
  <c r="Z156" i="4"/>
  <c r="Z152" i="4"/>
  <c r="Z233" i="4"/>
  <c r="Z229" i="4"/>
  <c r="Z225" i="4"/>
  <c r="Z221" i="4"/>
  <c r="Z217" i="4"/>
  <c r="Z213" i="4"/>
  <c r="Z209" i="4"/>
  <c r="Z205" i="4"/>
  <c r="Z201" i="4"/>
  <c r="Z197" i="4"/>
  <c r="Z193" i="4"/>
  <c r="Z189" i="4"/>
  <c r="Z185" i="4"/>
  <c r="Z181" i="4"/>
  <c r="Z177" i="4"/>
  <c r="Z173" i="4"/>
  <c r="Z169" i="4"/>
  <c r="Z165" i="4"/>
  <c r="Z161" i="4"/>
  <c r="Z157" i="4"/>
  <c r="Z153" i="4"/>
  <c r="Z149" i="4"/>
  <c r="Z145" i="4"/>
  <c r="Z178" i="4"/>
  <c r="Z162" i="4"/>
  <c r="Z150" i="4"/>
  <c r="Z148" i="4"/>
  <c r="Z140" i="4"/>
  <c r="Z136" i="4"/>
  <c r="Z132" i="4"/>
  <c r="Z128" i="4"/>
  <c r="Z124" i="4"/>
  <c r="Z120" i="4"/>
  <c r="Z116" i="4"/>
  <c r="Z112" i="4"/>
  <c r="Z108" i="4"/>
  <c r="Z104" i="4"/>
  <c r="Z100" i="4"/>
  <c r="Z96" i="4"/>
  <c r="Z92" i="4"/>
  <c r="Z88" i="4"/>
  <c r="Z84" i="4"/>
  <c r="Z80" i="4"/>
  <c r="Z76" i="4"/>
  <c r="Z72" i="4"/>
  <c r="Z68" i="4"/>
  <c r="Z64" i="4"/>
  <c r="Z60" i="4"/>
  <c r="Z56" i="4"/>
  <c r="Z52" i="4"/>
  <c r="Z48" i="4"/>
  <c r="Z44" i="4"/>
  <c r="Z234" i="4"/>
  <c r="Z206" i="4"/>
  <c r="Z202" i="4"/>
  <c r="Z198" i="4"/>
  <c r="Z194" i="4"/>
  <c r="Z174" i="4"/>
  <c r="Z158" i="4"/>
  <c r="Z151" i="4"/>
  <c r="Z147" i="4"/>
  <c r="Z146" i="4"/>
  <c r="Z144" i="4"/>
  <c r="Z141" i="4"/>
  <c r="Z137" i="4"/>
  <c r="Z133" i="4"/>
  <c r="Z129" i="4"/>
  <c r="Z125" i="4"/>
  <c r="Z121" i="4"/>
  <c r="Z117" i="4"/>
  <c r="Z113" i="4"/>
  <c r="Z109" i="4"/>
  <c r="Z105" i="4"/>
  <c r="Z101" i="4"/>
  <c r="Z97" i="4"/>
  <c r="Z93" i="4"/>
  <c r="Z89" i="4"/>
  <c r="Z85" i="4"/>
  <c r="Z81" i="4"/>
  <c r="Z77" i="4"/>
  <c r="Z73" i="4"/>
  <c r="Z69" i="4"/>
  <c r="Z65" i="4"/>
  <c r="Z61" i="4"/>
  <c r="Z57" i="4"/>
  <c r="Z53" i="4"/>
  <c r="Z49" i="4"/>
  <c r="Z45" i="4"/>
  <c r="Z41" i="4"/>
  <c r="Z190" i="4"/>
  <c r="Z186" i="4"/>
  <c r="Z170" i="4"/>
  <c r="Z154" i="4"/>
  <c r="Z142" i="4"/>
  <c r="Z138" i="4"/>
  <c r="Z134" i="4"/>
  <c r="Z130" i="4"/>
  <c r="Z126" i="4"/>
  <c r="Z122" i="4"/>
  <c r="Z118" i="4"/>
  <c r="Z114" i="4"/>
  <c r="Z110" i="4"/>
  <c r="Z106" i="4"/>
  <c r="Z102" i="4"/>
  <c r="Z98" i="4"/>
  <c r="Z94" i="4"/>
  <c r="Z90" i="4"/>
  <c r="Z86" i="4"/>
  <c r="Z82" i="4"/>
  <c r="Z78" i="4"/>
  <c r="Z74" i="4"/>
  <c r="Z70" i="4"/>
  <c r="Z66" i="4"/>
  <c r="Z62" i="4"/>
  <c r="Z58" i="4"/>
  <c r="Z54" i="4"/>
  <c r="Z50" i="4"/>
  <c r="Z46" i="4"/>
  <c r="Z42" i="4"/>
  <c r="Z38" i="4"/>
  <c r="Z34" i="4"/>
  <c r="Z131" i="4"/>
  <c r="Z115" i="4"/>
  <c r="Z99" i="4"/>
  <c r="Z83" i="4"/>
  <c r="Z67" i="4"/>
  <c r="Z51" i="4"/>
  <c r="Z40" i="4"/>
  <c r="Z39" i="4"/>
  <c r="Z37" i="4"/>
  <c r="Z30" i="4"/>
  <c r="Z22" i="4"/>
  <c r="Z18" i="4"/>
  <c r="Z143" i="4"/>
  <c r="Z127" i="4"/>
  <c r="Z111" i="4"/>
  <c r="Z95" i="4"/>
  <c r="Z79" i="4"/>
  <c r="Z63" i="4"/>
  <c r="Z47" i="4"/>
  <c r="Z36" i="4"/>
  <c r="Z35" i="4"/>
  <c r="Z33" i="4"/>
  <c r="Z27" i="4"/>
  <c r="Z23" i="4"/>
  <c r="Z19" i="4"/>
  <c r="Z15" i="4"/>
  <c r="Z230" i="4"/>
  <c r="Z226" i="4"/>
  <c r="Z222" i="4"/>
  <c r="Z218" i="4"/>
  <c r="Z214" i="4"/>
  <c r="Z210" i="4"/>
  <c r="Z182" i="4"/>
  <c r="Z166" i="4"/>
  <c r="Z139" i="4"/>
  <c r="Z123" i="4"/>
  <c r="Z107" i="4"/>
  <c r="Z91" i="4"/>
  <c r="Z75" i="4"/>
  <c r="Z59" i="4"/>
  <c r="Z43" i="4"/>
  <c r="Z32" i="4"/>
  <c r="Z31" i="4"/>
  <c r="Z28" i="4"/>
  <c r="Z24" i="4"/>
  <c r="Z20" i="4"/>
  <c r="Z16" i="4"/>
  <c r="Z240" i="4"/>
  <c r="Z135" i="4"/>
  <c r="Z119" i="4"/>
  <c r="Z103" i="4"/>
  <c r="Z87" i="4"/>
  <c r="Z71" i="4"/>
  <c r="Z55" i="4"/>
  <c r="Z29" i="4"/>
  <c r="Z25" i="4"/>
  <c r="Z21" i="4"/>
  <c r="Z17" i="4"/>
  <c r="CI68" i="8" l="1"/>
  <c r="AY58" i="8"/>
  <c r="AW58" i="8"/>
  <c r="CI50" i="8"/>
  <c r="CA58" i="8"/>
  <c r="DI58" i="8"/>
  <c r="CI58" i="8"/>
  <c r="CU58" i="8"/>
  <c r="AK58" i="8"/>
  <c r="CT5" i="4"/>
  <c r="EQ58" i="8"/>
  <c r="BQ58" i="8"/>
  <c r="CI72" i="8"/>
  <c r="C58" i="8"/>
  <c r="EE58" i="8"/>
  <c r="DM58" i="8"/>
  <c r="AM58" i="8"/>
  <c r="U58" i="8"/>
  <c r="M58" i="8"/>
  <c r="CS58" i="8"/>
  <c r="AC58" i="8"/>
  <c r="AI58" i="8"/>
  <c r="BO58" i="8"/>
  <c r="AO58" i="8"/>
  <c r="BU58" i="8"/>
  <c r="Q58" i="8"/>
  <c r="CK68" i="8"/>
  <c r="EA58" i="8"/>
  <c r="DQ58" i="8"/>
  <c r="S58" i="8"/>
  <c r="EU58" i="8"/>
  <c r="BM58" i="8"/>
  <c r="EO58" i="8"/>
  <c r="V28" i="8"/>
  <c r="V22" i="8"/>
  <c r="V23" i="8"/>
  <c r="J22" i="8"/>
  <c r="J23" i="8"/>
  <c r="P23" i="8"/>
  <c r="P22" i="8"/>
  <c r="DE58" i="8"/>
  <c r="K22" i="8"/>
  <c r="K24" i="8"/>
  <c r="K23" i="8"/>
  <c r="CK50" i="8"/>
  <c r="AE58" i="8"/>
  <c r="G58" i="8"/>
  <c r="CM72" i="8"/>
  <c r="E58" i="8"/>
  <c r="Y58" i="8"/>
  <c r="CQ58" i="8"/>
  <c r="EM58" i="8"/>
  <c r="AU58" i="8"/>
  <c r="CM54" i="8"/>
  <c r="CK72" i="8"/>
  <c r="CK58" i="8"/>
  <c r="CW58" i="8"/>
  <c r="BI58" i="8"/>
  <c r="EC58" i="8"/>
  <c r="DC58" i="8"/>
  <c r="CG58" i="8"/>
  <c r="ES58" i="8"/>
  <c r="DU58" i="8"/>
  <c r="BS58" i="8"/>
  <c r="CI46" i="8"/>
  <c r="EG58" i="8"/>
  <c r="EI58" i="8"/>
  <c r="CM50" i="8"/>
  <c r="CM68" i="8"/>
  <c r="CK54" i="8"/>
  <c r="CM58" i="8"/>
  <c r="W58" i="8"/>
  <c r="CE58" i="8"/>
  <c r="BC58" i="8"/>
  <c r="BA58" i="8"/>
  <c r="BY58" i="8"/>
  <c r="DW58" i="8"/>
  <c r="DK58" i="8"/>
  <c r="DO58" i="8"/>
  <c r="AQ58" i="8"/>
  <c r="Z172" i="6"/>
  <c r="Z152" i="6"/>
  <c r="T228" i="5"/>
  <c r="AM67" i="8"/>
  <c r="BK67" i="8"/>
  <c r="AG67" i="8"/>
  <c r="CC53" i="8"/>
  <c r="DA67" i="8"/>
  <c r="DM53" i="8"/>
  <c r="DY66" i="8"/>
  <c r="DG53" i="8"/>
  <c r="EQ67" i="8"/>
  <c r="BQ67" i="8"/>
  <c r="DM67" i="8"/>
  <c r="AA66" i="8"/>
  <c r="DG66" i="8"/>
  <c r="AY66" i="8"/>
  <c r="CU67" i="8"/>
  <c r="BK53" i="8"/>
  <c r="EK67" i="8"/>
  <c r="EQ53" i="8"/>
  <c r="O53" i="8"/>
  <c r="I66" i="8"/>
  <c r="DS53" i="8"/>
  <c r="C53" i="8"/>
  <c r="DY67" i="8"/>
  <c r="O67" i="8"/>
  <c r="BW66" i="8"/>
  <c r="I67" i="8"/>
  <c r="BE66" i="8"/>
  <c r="DS67" i="8"/>
  <c r="AA67" i="8"/>
  <c r="AY53" i="8"/>
  <c r="DM66" i="8"/>
  <c r="CO53" i="8"/>
  <c r="BE53" i="8"/>
  <c r="CO67" i="8"/>
  <c r="EK66" i="8"/>
  <c r="BQ53" i="8"/>
  <c r="CC67" i="8"/>
  <c r="EE66" i="8"/>
  <c r="BW53" i="8"/>
  <c r="J209" i="5"/>
  <c r="T63" i="5"/>
  <c r="Z168" i="6"/>
  <c r="CO66" i="8"/>
  <c r="EQ66" i="8"/>
  <c r="BK66" i="8"/>
  <c r="AM66" i="8"/>
  <c r="DG67" i="8"/>
  <c r="DY53" i="8"/>
  <c r="AY67" i="8"/>
  <c r="I53" i="8"/>
  <c r="C67" i="8"/>
  <c r="CC66" i="8"/>
  <c r="U66" i="8"/>
  <c r="O66" i="8"/>
  <c r="DS66" i="8"/>
  <c r="AA53" i="8"/>
  <c r="AG53" i="8"/>
  <c r="BE67" i="8"/>
  <c r="BW67" i="8"/>
  <c r="EK53" i="8"/>
  <c r="BQ66" i="8"/>
  <c r="AS67" i="8"/>
  <c r="DA53" i="8"/>
  <c r="AM53" i="8"/>
  <c r="T31" i="5"/>
  <c r="T35" i="5"/>
  <c r="T159" i="5"/>
  <c r="Z140" i="6"/>
  <c r="T71" i="5"/>
  <c r="T51" i="5"/>
  <c r="T151" i="5"/>
  <c r="T167" i="5"/>
  <c r="Z12" i="6"/>
  <c r="T55" i="5"/>
  <c r="T45" i="5"/>
  <c r="T139" i="5"/>
  <c r="Z56" i="6"/>
  <c r="T19" i="5"/>
  <c r="Z34" i="6"/>
  <c r="T163" i="5"/>
  <c r="Z20" i="6"/>
  <c r="T147" i="5"/>
  <c r="T47" i="5"/>
  <c r="DA49" i="8"/>
  <c r="Z8" i="6"/>
  <c r="Z24" i="6"/>
  <c r="T41" i="5"/>
  <c r="EJ6" i="4"/>
  <c r="DX5" i="4"/>
  <c r="BK49" i="8"/>
  <c r="Z230" i="6"/>
  <c r="T233" i="5"/>
  <c r="T5" i="5"/>
  <c r="Z2" i="6"/>
  <c r="T17" i="5"/>
  <c r="Z14" i="6"/>
  <c r="T33" i="5"/>
  <c r="Z30" i="6"/>
  <c r="T53" i="5"/>
  <c r="Z50" i="6"/>
  <c r="Z64" i="6"/>
  <c r="T67" i="5"/>
  <c r="Z74" i="6"/>
  <c r="T77" i="5"/>
  <c r="T85" i="5"/>
  <c r="Z82" i="6"/>
  <c r="Z90" i="6"/>
  <c r="T93" i="5"/>
  <c r="T101" i="5"/>
  <c r="Z98" i="6"/>
  <c r="Z106" i="6"/>
  <c r="T109" i="5"/>
  <c r="T117" i="5"/>
  <c r="Z114" i="6"/>
  <c r="Z122" i="6"/>
  <c r="T125" i="5"/>
  <c r="T133" i="5"/>
  <c r="Z130" i="6"/>
  <c r="T145" i="5"/>
  <c r="Z142" i="6"/>
  <c r="T161" i="5"/>
  <c r="Z158" i="6"/>
  <c r="T177" i="5"/>
  <c r="Z174" i="6"/>
  <c r="Z182" i="6"/>
  <c r="T185" i="5"/>
  <c r="Z190" i="6"/>
  <c r="T193" i="5"/>
  <c r="Z198" i="6"/>
  <c r="T201" i="5"/>
  <c r="Z204" i="6"/>
  <c r="T207" i="5"/>
  <c r="T215" i="5"/>
  <c r="Z212" i="6"/>
  <c r="Z220" i="6"/>
  <c r="T223" i="5"/>
  <c r="Z5" i="6"/>
  <c r="T8" i="5"/>
  <c r="Z21" i="6"/>
  <c r="T24" i="5"/>
  <c r="Z37" i="6"/>
  <c r="T40" i="5"/>
  <c r="Z51" i="6"/>
  <c r="T54" i="5"/>
  <c r="Z65" i="6"/>
  <c r="T68" i="5"/>
  <c r="Z75" i="6"/>
  <c r="T78" i="5"/>
  <c r="Z87" i="6"/>
  <c r="T90" i="5"/>
  <c r="Z103" i="6"/>
  <c r="T106" i="5"/>
  <c r="Z119" i="6"/>
  <c r="T122" i="5"/>
  <c r="Z135" i="6"/>
  <c r="T138" i="5"/>
  <c r="Z143" i="6"/>
  <c r="T146" i="5"/>
  <c r="Z151" i="6"/>
  <c r="T154" i="5"/>
  <c r="Z159" i="6"/>
  <c r="T162" i="5"/>
  <c r="Z167" i="6"/>
  <c r="T170" i="5"/>
  <c r="Z175" i="6"/>
  <c r="T178" i="5"/>
  <c r="Z191" i="6"/>
  <c r="T194" i="5"/>
  <c r="Z203" i="6"/>
  <c r="T206" i="5"/>
  <c r="Z219" i="6"/>
  <c r="T222" i="5"/>
  <c r="Z7" i="6"/>
  <c r="T10" i="5"/>
  <c r="Z23" i="6"/>
  <c r="T26" i="5"/>
  <c r="Z39" i="6"/>
  <c r="T42" i="5"/>
  <c r="Z57" i="6"/>
  <c r="T60" i="5"/>
  <c r="Z85" i="6"/>
  <c r="T88" i="5"/>
  <c r="Z101" i="6"/>
  <c r="T104" i="5"/>
  <c r="Z117" i="6"/>
  <c r="T120" i="5"/>
  <c r="Z133" i="6"/>
  <c r="T136" i="5"/>
  <c r="Z189" i="6"/>
  <c r="T192" i="5"/>
  <c r="T208" i="5"/>
  <c r="Z205" i="6"/>
  <c r="Z221" i="6"/>
  <c r="T224" i="5"/>
  <c r="Z227" i="6"/>
  <c r="T230" i="5"/>
  <c r="T7" i="5"/>
  <c r="Z4" i="6"/>
  <c r="Z18" i="6"/>
  <c r="T21" i="5"/>
  <c r="T39" i="5"/>
  <c r="Z36" i="6"/>
  <c r="T57" i="5"/>
  <c r="Z54" i="6"/>
  <c r="T69" i="5"/>
  <c r="Z66" i="6"/>
  <c r="Z76" i="6"/>
  <c r="T79" i="5"/>
  <c r="Z84" i="6"/>
  <c r="T87" i="5"/>
  <c r="Z92" i="6"/>
  <c r="T95" i="5"/>
  <c r="Z100" i="6"/>
  <c r="T103" i="5"/>
  <c r="Z108" i="6"/>
  <c r="T111" i="5"/>
  <c r="Z116" i="6"/>
  <c r="T119" i="5"/>
  <c r="Z124" i="6"/>
  <c r="T127" i="5"/>
  <c r="Z132" i="6"/>
  <c r="T135" i="5"/>
  <c r="T149" i="5"/>
  <c r="Z146" i="6"/>
  <c r="T165" i="5"/>
  <c r="Z162" i="6"/>
  <c r="Z176" i="6"/>
  <c r="T179" i="5"/>
  <c r="T187" i="5"/>
  <c r="Z184" i="6"/>
  <c r="Z192" i="6"/>
  <c r="T195" i="5"/>
  <c r="Z228" i="6"/>
  <c r="T231" i="5"/>
  <c r="Z206" i="6"/>
  <c r="T209" i="5"/>
  <c r="Z214" i="6"/>
  <c r="T217" i="5"/>
  <c r="Z226" i="6"/>
  <c r="T229" i="5"/>
  <c r="Z9" i="6"/>
  <c r="T12" i="5"/>
  <c r="Z25" i="6"/>
  <c r="T28" i="5"/>
  <c r="Z41" i="6"/>
  <c r="T44" i="5"/>
  <c r="Z55" i="6"/>
  <c r="T58" i="5"/>
  <c r="Z67" i="6"/>
  <c r="T70" i="5"/>
  <c r="Z77" i="6"/>
  <c r="T80" i="5"/>
  <c r="Z91" i="6"/>
  <c r="T94" i="5"/>
  <c r="Z107" i="6"/>
  <c r="T110" i="5"/>
  <c r="Z123" i="6"/>
  <c r="T126" i="5"/>
  <c r="Z137" i="6"/>
  <c r="T140" i="5"/>
  <c r="Z145" i="6"/>
  <c r="T148" i="5"/>
  <c r="Z153" i="6"/>
  <c r="T156" i="5"/>
  <c r="Z161" i="6"/>
  <c r="T164" i="5"/>
  <c r="Z169" i="6"/>
  <c r="T172" i="5"/>
  <c r="Z179" i="6"/>
  <c r="T182" i="5"/>
  <c r="Z195" i="6"/>
  <c r="T198" i="5"/>
  <c r="Z207" i="6"/>
  <c r="T210" i="5"/>
  <c r="Z11" i="6"/>
  <c r="T14" i="5"/>
  <c r="Z27" i="6"/>
  <c r="T30" i="5"/>
  <c r="Z43" i="6"/>
  <c r="T46" i="5"/>
  <c r="Z61" i="6"/>
  <c r="T64" i="5"/>
  <c r="T92" i="5"/>
  <c r="Z89" i="6"/>
  <c r="Z105" i="6"/>
  <c r="T108" i="5"/>
  <c r="Z121" i="6"/>
  <c r="T124" i="5"/>
  <c r="Z177" i="6"/>
  <c r="T180" i="5"/>
  <c r="Z193" i="6"/>
  <c r="T196" i="5"/>
  <c r="Z209" i="6"/>
  <c r="T212" i="5"/>
  <c r="Z229" i="6"/>
  <c r="T232" i="5"/>
  <c r="Z6" i="6"/>
  <c r="T9" i="5"/>
  <c r="Z22" i="6"/>
  <c r="T25" i="5"/>
  <c r="T43" i="5"/>
  <c r="Z40" i="6"/>
  <c r="Z58" i="6"/>
  <c r="T61" i="5"/>
  <c r="T73" i="5"/>
  <c r="Z70" i="6"/>
  <c r="T81" i="5"/>
  <c r="Z78" i="6"/>
  <c r="T89" i="5"/>
  <c r="Z86" i="6"/>
  <c r="T97" i="5"/>
  <c r="Z94" i="6"/>
  <c r="T105" i="5"/>
  <c r="Z102" i="6"/>
  <c r="T113" i="5"/>
  <c r="Z110" i="6"/>
  <c r="T121" i="5"/>
  <c r="Z118" i="6"/>
  <c r="T129" i="5"/>
  <c r="Z126" i="6"/>
  <c r="T137" i="5"/>
  <c r="Z134" i="6"/>
  <c r="T153" i="5"/>
  <c r="Z150" i="6"/>
  <c r="T169" i="5"/>
  <c r="Z166" i="6"/>
  <c r="T181" i="5"/>
  <c r="Z178" i="6"/>
  <c r="Z186" i="6"/>
  <c r="T189" i="5"/>
  <c r="T197" i="5"/>
  <c r="Z194" i="6"/>
  <c r="Z200" i="6"/>
  <c r="T203" i="5"/>
  <c r="Z208" i="6"/>
  <c r="T211" i="5"/>
  <c r="T219" i="5"/>
  <c r="Z216" i="6"/>
  <c r="Z223" i="6"/>
  <c r="T226" i="5"/>
  <c r="Z13" i="6"/>
  <c r="T16" i="5"/>
  <c r="Z29" i="6"/>
  <c r="T32" i="5"/>
  <c r="Z45" i="6"/>
  <c r="T48" i="5"/>
  <c r="Z59" i="6"/>
  <c r="T62" i="5"/>
  <c r="Z71" i="6"/>
  <c r="T74" i="5"/>
  <c r="Z79" i="6"/>
  <c r="T82" i="5"/>
  <c r="Z95" i="6"/>
  <c r="T98" i="5"/>
  <c r="Z111" i="6"/>
  <c r="T114" i="5"/>
  <c r="Z127" i="6"/>
  <c r="T130" i="5"/>
  <c r="Z139" i="6"/>
  <c r="T142" i="5"/>
  <c r="Z147" i="6"/>
  <c r="T150" i="5"/>
  <c r="Z155" i="6"/>
  <c r="T158" i="5"/>
  <c r="Z163" i="6"/>
  <c r="T166" i="5"/>
  <c r="Z171" i="6"/>
  <c r="T174" i="5"/>
  <c r="Z183" i="6"/>
  <c r="T186" i="5"/>
  <c r="Z224" i="6"/>
  <c r="T227" i="5"/>
  <c r="Z211" i="6"/>
  <c r="T214" i="5"/>
  <c r="Z15" i="6"/>
  <c r="T18" i="5"/>
  <c r="Z31" i="6"/>
  <c r="T34" i="5"/>
  <c r="Z49" i="6"/>
  <c r="T52" i="5"/>
  <c r="Z69" i="6"/>
  <c r="T72" i="5"/>
  <c r="Z93" i="6"/>
  <c r="T96" i="5"/>
  <c r="Z109" i="6"/>
  <c r="T112" i="5"/>
  <c r="Z125" i="6"/>
  <c r="T128" i="5"/>
  <c r="Z181" i="6"/>
  <c r="T184" i="5"/>
  <c r="Z197" i="6"/>
  <c r="T200" i="5"/>
  <c r="Z213" i="6"/>
  <c r="T216" i="5"/>
  <c r="Z222" i="6"/>
  <c r="T225" i="5"/>
  <c r="Z10" i="6"/>
  <c r="T13" i="5"/>
  <c r="Z26" i="6"/>
  <c r="T29" i="5"/>
  <c r="T49" i="5"/>
  <c r="Z46" i="6"/>
  <c r="T65" i="5"/>
  <c r="Z62" i="6"/>
  <c r="Z72" i="6"/>
  <c r="T75" i="5"/>
  <c r="Z80" i="6"/>
  <c r="T83" i="5"/>
  <c r="Z88" i="6"/>
  <c r="T91" i="5"/>
  <c r="Z96" i="6"/>
  <c r="T99" i="5"/>
  <c r="Z104" i="6"/>
  <c r="T107" i="5"/>
  <c r="Z112" i="6"/>
  <c r="T115" i="5"/>
  <c r="Z120" i="6"/>
  <c r="T123" i="5"/>
  <c r="Z128" i="6"/>
  <c r="T131" i="5"/>
  <c r="Z138" i="6"/>
  <c r="T141" i="5"/>
  <c r="Z154" i="6"/>
  <c r="T157" i="5"/>
  <c r="Z170" i="6"/>
  <c r="T173" i="5"/>
  <c r="Z180" i="6"/>
  <c r="T183" i="5"/>
  <c r="Z188" i="6"/>
  <c r="T191" i="5"/>
  <c r="Z196" i="6"/>
  <c r="T199" i="5"/>
  <c r="Z202" i="6"/>
  <c r="T205" i="5"/>
  <c r="Z210" i="6"/>
  <c r="T213" i="5"/>
  <c r="Z218" i="6"/>
  <c r="T221" i="5"/>
  <c r="Z231" i="6"/>
  <c r="T234" i="5"/>
  <c r="Z17" i="6"/>
  <c r="T20" i="5"/>
  <c r="Z33" i="6"/>
  <c r="T36" i="5"/>
  <c r="Z47" i="6"/>
  <c r="T50" i="5"/>
  <c r="Z63" i="6"/>
  <c r="T66" i="5"/>
  <c r="Z73" i="6"/>
  <c r="T76" i="5"/>
  <c r="Z83" i="6"/>
  <c r="T86" i="5"/>
  <c r="Z99" i="6"/>
  <c r="T102" i="5"/>
  <c r="Z115" i="6"/>
  <c r="T118" i="5"/>
  <c r="Z131" i="6"/>
  <c r="T134" i="5"/>
  <c r="T144" i="5"/>
  <c r="Z141" i="6"/>
  <c r="Z149" i="6"/>
  <c r="T152" i="5"/>
  <c r="T160" i="5"/>
  <c r="Z157" i="6"/>
  <c r="Z165" i="6"/>
  <c r="T168" i="5"/>
  <c r="T176" i="5"/>
  <c r="Z173" i="6"/>
  <c r="Z187" i="6"/>
  <c r="T190" i="5"/>
  <c r="Z199" i="6"/>
  <c r="T202" i="5"/>
  <c r="Z215" i="6"/>
  <c r="T218" i="5"/>
  <c r="Z3" i="6"/>
  <c r="T6" i="5"/>
  <c r="Z19" i="6"/>
  <c r="T22" i="5"/>
  <c r="Z35" i="6"/>
  <c r="T38" i="5"/>
  <c r="Z53" i="6"/>
  <c r="T56" i="5"/>
  <c r="Z81" i="6"/>
  <c r="T84" i="5"/>
  <c r="Z97" i="6"/>
  <c r="T100" i="5"/>
  <c r="Z113" i="6"/>
  <c r="T116" i="5"/>
  <c r="Z129" i="6"/>
  <c r="T132" i="5"/>
  <c r="Z185" i="6"/>
  <c r="T188" i="5"/>
  <c r="Z201" i="6"/>
  <c r="T204" i="5"/>
  <c r="Z217" i="6"/>
  <c r="T220" i="5"/>
  <c r="DX1" i="4"/>
  <c r="CT2" i="4"/>
  <c r="CT3" i="4"/>
  <c r="CU1" i="4" s="1"/>
  <c r="DX2" i="4"/>
  <c r="CT1" i="4"/>
  <c r="DX3" i="4"/>
  <c r="J67" i="5"/>
  <c r="DY70" i="8"/>
  <c r="DE72" i="8"/>
  <c r="AC72" i="8"/>
  <c r="CC70" i="8"/>
  <c r="CC71" i="8"/>
  <c r="EE49" i="8"/>
  <c r="DM71" i="8"/>
  <c r="BW71" i="8"/>
  <c r="AS71" i="8"/>
  <c r="DS70" i="8"/>
  <c r="DS71" i="8"/>
  <c r="BK71" i="8"/>
  <c r="AK72" i="8"/>
  <c r="CY72" i="8"/>
  <c r="AM70" i="8"/>
  <c r="EQ71" i="8"/>
  <c r="AA70" i="8"/>
  <c r="DG71" i="8"/>
  <c r="EE71" i="8"/>
  <c r="CU71" i="8"/>
  <c r="BQ71" i="8"/>
  <c r="C71" i="8"/>
  <c r="EQ70" i="8"/>
  <c r="CA72" i="8"/>
  <c r="BS72" i="8"/>
  <c r="O71" i="8"/>
  <c r="BE70" i="8"/>
  <c r="DG70" i="8"/>
  <c r="BK70" i="8"/>
  <c r="AG71" i="8"/>
  <c r="BQ70" i="8"/>
  <c r="AM71" i="8"/>
  <c r="AA71" i="8"/>
  <c r="EM72" i="8"/>
  <c r="EA72" i="8"/>
  <c r="AO72" i="8"/>
  <c r="ES72" i="8"/>
  <c r="E72" i="8"/>
  <c r="DM70" i="8"/>
  <c r="CO71" i="8"/>
  <c r="EK70" i="8"/>
  <c r="I70" i="8"/>
  <c r="AY70" i="8"/>
  <c r="BG72" i="8"/>
  <c r="BC72" i="8"/>
  <c r="CQ72" i="8"/>
  <c r="DI72" i="8"/>
  <c r="BO72" i="8"/>
  <c r="BE71" i="8"/>
  <c r="BW70" i="8"/>
  <c r="DY71" i="8"/>
  <c r="AG70" i="8"/>
  <c r="C70" i="8"/>
  <c r="EO72" i="8"/>
  <c r="DO72" i="8"/>
  <c r="EC72" i="8"/>
  <c r="EG72" i="8"/>
  <c r="EU72" i="8"/>
  <c r="Q72" i="8"/>
  <c r="BI72" i="8"/>
  <c r="BA72" i="8"/>
  <c r="AE72" i="8"/>
  <c r="DC72" i="8"/>
  <c r="CS72" i="8"/>
  <c r="AI72" i="8"/>
  <c r="EK71" i="8"/>
  <c r="AQ72" i="8"/>
  <c r="G72" i="8"/>
  <c r="DA71" i="8"/>
  <c r="DU72" i="8"/>
  <c r="DQ72" i="8"/>
  <c r="EI72" i="8"/>
  <c r="W72" i="8"/>
  <c r="S72" i="8"/>
  <c r="AU72" i="8"/>
  <c r="M72" i="8"/>
  <c r="CG72" i="8"/>
  <c r="BY72" i="8"/>
  <c r="DK72" i="8"/>
  <c r="DW72" i="8"/>
  <c r="Y72" i="8"/>
  <c r="AW72" i="8"/>
  <c r="K72" i="8"/>
  <c r="CE72" i="8"/>
  <c r="BU72" i="8"/>
  <c r="BM72" i="8"/>
  <c r="CW72" i="8"/>
  <c r="DR5" i="4"/>
  <c r="AX5" i="4"/>
  <c r="EV6" i="4"/>
  <c r="BQ48" i="8"/>
  <c r="ED6" i="4"/>
  <c r="DF8" i="4"/>
  <c r="T5" i="4"/>
  <c r="CB5" i="4"/>
  <c r="CZ6" i="4"/>
  <c r="DF7" i="4"/>
  <c r="BV5" i="4"/>
  <c r="T7" i="4"/>
  <c r="DR6" i="4"/>
  <c r="CH5" i="4"/>
  <c r="EJ5" i="4"/>
  <c r="J5" i="5"/>
  <c r="AL3" i="4"/>
  <c r="AM1" i="4" s="1"/>
  <c r="AL1" i="4"/>
  <c r="AL2" i="4"/>
  <c r="BP6" i="4"/>
  <c r="EV5" i="4"/>
  <c r="AR5" i="4"/>
  <c r="DM5" i="4"/>
  <c r="FB5" i="4"/>
  <c r="EP7" i="4"/>
  <c r="Z5" i="4"/>
  <c r="BJ6" i="4"/>
  <c r="CN5" i="4"/>
  <c r="BP5" i="4"/>
  <c r="AL5" i="4"/>
  <c r="C49" i="8"/>
  <c r="EG50" i="8"/>
  <c r="P70" i="6"/>
  <c r="J73" i="5"/>
  <c r="P119" i="6"/>
  <c r="J122" i="5"/>
  <c r="P216" i="6"/>
  <c r="J219" i="5"/>
  <c r="P114" i="6"/>
  <c r="J117" i="5"/>
  <c r="P115" i="6"/>
  <c r="J118" i="5"/>
  <c r="P222" i="6"/>
  <c r="J225" i="5"/>
  <c r="P53" i="6"/>
  <c r="J56" i="5"/>
  <c r="P51" i="6"/>
  <c r="J54" i="5"/>
  <c r="P142" i="6"/>
  <c r="J145" i="5"/>
  <c r="P35" i="6"/>
  <c r="J38" i="5"/>
  <c r="P28" i="6"/>
  <c r="J31" i="5"/>
  <c r="P61" i="6"/>
  <c r="J64" i="5"/>
  <c r="P33" i="6"/>
  <c r="J36" i="5"/>
  <c r="P77" i="6"/>
  <c r="J80" i="5"/>
  <c r="P173" i="6"/>
  <c r="J176" i="5"/>
  <c r="P102" i="6"/>
  <c r="J105" i="5"/>
  <c r="P113" i="6"/>
  <c r="J116" i="5"/>
  <c r="P231" i="6"/>
  <c r="J234" i="5"/>
  <c r="P49" i="6"/>
  <c r="J52" i="5"/>
  <c r="P14" i="6"/>
  <c r="J17" i="5"/>
  <c r="P50" i="6"/>
  <c r="J53" i="5"/>
  <c r="P80" i="6"/>
  <c r="J83" i="5"/>
  <c r="P137" i="6"/>
  <c r="J140" i="5"/>
  <c r="P219" i="6"/>
  <c r="J222" i="5"/>
  <c r="P57" i="6"/>
  <c r="J60" i="5"/>
  <c r="P27" i="6"/>
  <c r="J30" i="5"/>
  <c r="P125" i="6"/>
  <c r="J128" i="5"/>
  <c r="P165" i="6"/>
  <c r="J168" i="5"/>
  <c r="P43" i="6"/>
  <c r="J46" i="5"/>
  <c r="P224" i="6"/>
  <c r="J227" i="5"/>
  <c r="P107" i="6"/>
  <c r="J110" i="5"/>
  <c r="P6" i="6"/>
  <c r="J9" i="5"/>
  <c r="P52" i="6"/>
  <c r="J55" i="5"/>
  <c r="P217" i="6"/>
  <c r="J220" i="5"/>
  <c r="P135" i="6"/>
  <c r="J138" i="5"/>
  <c r="P73" i="6"/>
  <c r="J76" i="5"/>
  <c r="P226" i="6"/>
  <c r="J229" i="5"/>
  <c r="P16" i="6"/>
  <c r="J19" i="5"/>
  <c r="P101" i="6"/>
  <c r="J104" i="5"/>
  <c r="P209" i="6"/>
  <c r="J212" i="5"/>
  <c r="P148" i="6"/>
  <c r="J151" i="5"/>
  <c r="P36" i="6"/>
  <c r="J39" i="5"/>
  <c r="P132" i="6"/>
  <c r="J135" i="5"/>
  <c r="P144" i="6"/>
  <c r="J147" i="5"/>
  <c r="P39" i="6"/>
  <c r="J42" i="5"/>
  <c r="P154" i="6"/>
  <c r="J157" i="5"/>
  <c r="P7" i="6"/>
  <c r="J10" i="5"/>
  <c r="P145" i="6"/>
  <c r="J148" i="5"/>
  <c r="P162" i="6"/>
  <c r="J165" i="5"/>
  <c r="P96" i="6"/>
  <c r="J99" i="5"/>
  <c r="P131" i="6"/>
  <c r="J134" i="5"/>
  <c r="P56" i="6"/>
  <c r="J59" i="5"/>
  <c r="P3" i="6"/>
  <c r="J6" i="5"/>
  <c r="P79" i="6"/>
  <c r="J82" i="5"/>
  <c r="P31" i="6"/>
  <c r="J34" i="5"/>
  <c r="P94" i="6"/>
  <c r="J97" i="5"/>
  <c r="P71" i="6"/>
  <c r="J74" i="5"/>
  <c r="P25" i="6"/>
  <c r="J28" i="5"/>
  <c r="P214" i="6"/>
  <c r="J217" i="5"/>
  <c r="P34" i="6"/>
  <c r="J37" i="5"/>
  <c r="P108" i="6"/>
  <c r="J111" i="5"/>
  <c r="P30" i="6"/>
  <c r="J33" i="5"/>
  <c r="P218" i="6"/>
  <c r="J221" i="5"/>
  <c r="P68" i="6"/>
  <c r="J71" i="5"/>
  <c r="P32" i="6"/>
  <c r="J35" i="5"/>
  <c r="P106" i="6"/>
  <c r="J109" i="5"/>
  <c r="P193" i="6"/>
  <c r="J196" i="5"/>
  <c r="P67" i="6"/>
  <c r="J70" i="5"/>
  <c r="P151" i="6"/>
  <c r="J154" i="5"/>
  <c r="P29" i="6"/>
  <c r="J32" i="5"/>
  <c r="P195" i="6"/>
  <c r="J198" i="5"/>
  <c r="P63" i="6"/>
  <c r="J66" i="5"/>
  <c r="P201" i="6"/>
  <c r="J204" i="5"/>
  <c r="P220" i="6"/>
  <c r="J223" i="5"/>
  <c r="P187" i="6"/>
  <c r="J190" i="5"/>
  <c r="P82" i="6"/>
  <c r="J85" i="5"/>
  <c r="P215" i="6"/>
  <c r="J218" i="5"/>
  <c r="P47" i="6"/>
  <c r="J50" i="5"/>
  <c r="P62" i="6"/>
  <c r="J65" i="5"/>
  <c r="P97" i="6"/>
  <c r="J100" i="5"/>
  <c r="P152" i="6"/>
  <c r="J155" i="5"/>
  <c r="P13" i="6"/>
  <c r="J16" i="5"/>
  <c r="P175" i="6"/>
  <c r="J178" i="5"/>
  <c r="P87" i="6"/>
  <c r="J90" i="5"/>
  <c r="P200" i="6"/>
  <c r="J203" i="5"/>
  <c r="P78" i="6"/>
  <c r="J81" i="5"/>
  <c r="DI68" i="8"/>
  <c r="P86" i="6"/>
  <c r="J89" i="5"/>
  <c r="P84" i="6"/>
  <c r="J87" i="5"/>
  <c r="P23" i="6"/>
  <c r="J26" i="5"/>
  <c r="P109" i="6"/>
  <c r="J112" i="5"/>
  <c r="P21" i="6"/>
  <c r="J24" i="5"/>
  <c r="P128" i="6"/>
  <c r="J131" i="5"/>
  <c r="P178" i="6"/>
  <c r="J181" i="5"/>
  <c r="P54" i="6"/>
  <c r="J57" i="5"/>
  <c r="P147" i="6"/>
  <c r="J150" i="5"/>
  <c r="P212" i="6"/>
  <c r="J215" i="5"/>
  <c r="P18" i="6"/>
  <c r="J21" i="5"/>
  <c r="P205" i="6"/>
  <c r="J208" i="5"/>
  <c r="P140" i="6"/>
  <c r="J143" i="5"/>
  <c r="P111" i="6"/>
  <c r="J114" i="5"/>
  <c r="P95" i="6"/>
  <c r="J98" i="5"/>
  <c r="P48" i="6"/>
  <c r="J51" i="5"/>
  <c r="P92" i="6"/>
  <c r="J95" i="5"/>
  <c r="P81" i="6"/>
  <c r="J84" i="5"/>
  <c r="P45" i="6"/>
  <c r="J48" i="5"/>
  <c r="P9" i="6"/>
  <c r="J12" i="5"/>
  <c r="P103" i="6"/>
  <c r="J106" i="5"/>
  <c r="P37" i="6"/>
  <c r="J40" i="5"/>
  <c r="P225" i="6"/>
  <c r="J228" i="5"/>
  <c r="P112" i="6"/>
  <c r="J115" i="5"/>
  <c r="P138" i="6"/>
  <c r="J141" i="5"/>
  <c r="P174" i="6"/>
  <c r="J177" i="5"/>
  <c r="P204" i="6"/>
  <c r="J207" i="5"/>
  <c r="P72" i="6"/>
  <c r="J75" i="5"/>
  <c r="P198" i="6"/>
  <c r="J201" i="5"/>
  <c r="P192" i="6"/>
  <c r="J195" i="5"/>
  <c r="P163" i="6"/>
  <c r="J166" i="5"/>
  <c r="P169" i="6"/>
  <c r="J172" i="5"/>
  <c r="P44" i="6"/>
  <c r="J47" i="5"/>
  <c r="P124" i="6"/>
  <c r="J127" i="5"/>
  <c r="P230" i="6"/>
  <c r="J233" i="5"/>
  <c r="P4" i="6"/>
  <c r="J7" i="5"/>
  <c r="P191" i="6"/>
  <c r="J194" i="5"/>
  <c r="P15" i="6"/>
  <c r="J18" i="5"/>
  <c r="P38" i="6"/>
  <c r="J41" i="5"/>
  <c r="P139" i="6"/>
  <c r="J142" i="5"/>
  <c r="P8" i="6"/>
  <c r="J11" i="5"/>
  <c r="P153" i="6"/>
  <c r="J156" i="5"/>
  <c r="P213" i="6"/>
  <c r="J216" i="5"/>
  <c r="P190" i="6"/>
  <c r="J193" i="5"/>
  <c r="P98" i="6"/>
  <c r="J101" i="5"/>
  <c r="P129" i="6"/>
  <c r="J132" i="5"/>
  <c r="P203" i="6"/>
  <c r="J206" i="5"/>
  <c r="P126" i="6"/>
  <c r="J129" i="5"/>
  <c r="P85" i="6"/>
  <c r="J88" i="5"/>
  <c r="P210" i="6"/>
  <c r="J213" i="5"/>
  <c r="P177" i="6"/>
  <c r="J180" i="5"/>
  <c r="P180" i="6"/>
  <c r="J183" i="5"/>
  <c r="P186" i="6"/>
  <c r="J189" i="5"/>
  <c r="P197" i="6"/>
  <c r="J200" i="5"/>
  <c r="P89" i="6"/>
  <c r="J92" i="5"/>
  <c r="P59" i="6"/>
  <c r="J62" i="5"/>
  <c r="P185" i="6"/>
  <c r="J188" i="5"/>
  <c r="P42" i="6"/>
  <c r="J45" i="5"/>
  <c r="P141" i="6"/>
  <c r="J144" i="5"/>
  <c r="P88" i="6"/>
  <c r="J91" i="5"/>
  <c r="P156" i="6"/>
  <c r="J159" i="5"/>
  <c r="P99" i="6"/>
  <c r="J102" i="5"/>
  <c r="P167" i="6"/>
  <c r="J170" i="5"/>
  <c r="P223" i="6"/>
  <c r="J226" i="5"/>
  <c r="P105" i="6"/>
  <c r="J108" i="5"/>
  <c r="P10" i="6"/>
  <c r="J13" i="5"/>
  <c r="P110" i="6"/>
  <c r="J113" i="5"/>
  <c r="P184" i="6"/>
  <c r="J187" i="5"/>
  <c r="P130" i="6"/>
  <c r="J133" i="5"/>
  <c r="P194" i="6"/>
  <c r="J197" i="5"/>
  <c r="P74" i="6"/>
  <c r="J77" i="5"/>
  <c r="P189" i="6"/>
  <c r="J192" i="5"/>
  <c r="P17" i="6"/>
  <c r="J20" i="5"/>
  <c r="P122" i="6"/>
  <c r="J125" i="5"/>
  <c r="P75" i="6"/>
  <c r="J78" i="5"/>
  <c r="P182" i="6"/>
  <c r="J185" i="5"/>
  <c r="P12" i="6"/>
  <c r="J15" i="5"/>
  <c r="P136" i="6"/>
  <c r="J139" i="5"/>
  <c r="P196" i="6"/>
  <c r="J199" i="5"/>
  <c r="P166" i="6"/>
  <c r="J169" i="5"/>
  <c r="P171" i="6"/>
  <c r="J174" i="5"/>
  <c r="P24" i="6"/>
  <c r="J27" i="5"/>
  <c r="P188" i="6"/>
  <c r="J191" i="5"/>
  <c r="P134" i="6"/>
  <c r="J137" i="5"/>
  <c r="P143" i="6"/>
  <c r="J146" i="5"/>
  <c r="P183" i="6"/>
  <c r="J186" i="5"/>
  <c r="P157" i="6"/>
  <c r="J160" i="5"/>
  <c r="P227" i="6"/>
  <c r="J230" i="5"/>
  <c r="P22" i="6"/>
  <c r="J25" i="5"/>
  <c r="P181" i="6"/>
  <c r="J184" i="5"/>
  <c r="P221" i="6"/>
  <c r="J224" i="5"/>
  <c r="P66" i="6"/>
  <c r="J69" i="5"/>
  <c r="P155" i="6"/>
  <c r="J158" i="5"/>
  <c r="P117" i="6"/>
  <c r="J120" i="5"/>
  <c r="P65" i="6"/>
  <c r="J68" i="5"/>
  <c r="P161" i="6"/>
  <c r="J164" i="5"/>
  <c r="P146" i="6"/>
  <c r="J149" i="5"/>
  <c r="P83" i="6"/>
  <c r="J86" i="5"/>
  <c r="P118" i="6"/>
  <c r="J121" i="5"/>
  <c r="P229" i="6"/>
  <c r="J232" i="5"/>
  <c r="P40" i="6"/>
  <c r="J43" i="5"/>
  <c r="P208" i="6"/>
  <c r="J211" i="5"/>
  <c r="P160" i="6"/>
  <c r="J163" i="5"/>
  <c r="P133" i="6"/>
  <c r="J136" i="5"/>
  <c r="P20" i="6"/>
  <c r="J23" i="5"/>
  <c r="P46" i="6"/>
  <c r="J49" i="5"/>
  <c r="P149" i="6"/>
  <c r="J152" i="5"/>
  <c r="P116" i="6"/>
  <c r="J119" i="5"/>
  <c r="P199" i="6"/>
  <c r="J202" i="5"/>
  <c r="P93" i="6"/>
  <c r="J96" i="5"/>
  <c r="P158" i="6"/>
  <c r="J161" i="5"/>
  <c r="P228" i="6"/>
  <c r="J231" i="5"/>
  <c r="P172" i="6"/>
  <c r="J175" i="5"/>
  <c r="O3" i="6"/>
  <c r="P168" i="6"/>
  <c r="J171" i="5"/>
  <c r="P179" i="6"/>
  <c r="J182" i="5"/>
  <c r="P91" i="6"/>
  <c r="J94" i="5"/>
  <c r="P55" i="6"/>
  <c r="J58" i="5"/>
  <c r="P41" i="6"/>
  <c r="J44" i="5"/>
  <c r="P211" i="6"/>
  <c r="J214" i="5"/>
  <c r="P123" i="6"/>
  <c r="J126" i="5"/>
  <c r="P69" i="6"/>
  <c r="J72" i="5"/>
  <c r="P58" i="6"/>
  <c r="J61" i="5"/>
  <c r="P207" i="6"/>
  <c r="J210" i="5"/>
  <c r="P11" i="6"/>
  <c r="J14" i="5"/>
  <c r="P104" i="6"/>
  <c r="J107" i="5"/>
  <c r="P176" i="6"/>
  <c r="J179" i="5"/>
  <c r="P26" i="6"/>
  <c r="J29" i="5"/>
  <c r="P159" i="6"/>
  <c r="J162" i="5"/>
  <c r="P170" i="6"/>
  <c r="J173" i="5"/>
  <c r="P76" i="6"/>
  <c r="J79" i="5"/>
  <c r="P127" i="6"/>
  <c r="J130" i="5"/>
  <c r="P5" i="6"/>
  <c r="J8" i="5"/>
  <c r="P120" i="6"/>
  <c r="J123" i="5"/>
  <c r="P90" i="6"/>
  <c r="J93" i="5"/>
  <c r="P164" i="6"/>
  <c r="J167" i="5"/>
  <c r="P202" i="6"/>
  <c r="J205" i="5"/>
  <c r="P60" i="6"/>
  <c r="J63" i="5"/>
  <c r="P121" i="6"/>
  <c r="J124" i="5"/>
  <c r="P100" i="6"/>
  <c r="J103" i="5"/>
  <c r="P150" i="6"/>
  <c r="J153" i="5"/>
  <c r="P19" i="6"/>
  <c r="J22" i="5"/>
  <c r="AJ17" i="6"/>
  <c r="EQ49" i="8"/>
  <c r="AD31" i="5"/>
  <c r="AJ220" i="6"/>
  <c r="AD201" i="5"/>
  <c r="AJ202" i="6"/>
  <c r="AJ206" i="6"/>
  <c r="AD213" i="5"/>
  <c r="AJ214" i="6"/>
  <c r="CC49" i="8"/>
  <c r="EK49" i="8"/>
  <c r="DM48" i="8"/>
  <c r="DY48" i="8"/>
  <c r="DS48" i="8"/>
  <c r="BW48" i="8"/>
  <c r="BW49" i="8"/>
  <c r="DG48" i="8"/>
  <c r="DY49" i="8"/>
  <c r="BE48" i="8"/>
  <c r="CU48" i="8"/>
  <c r="DL21" i="4"/>
  <c r="O49" i="8"/>
  <c r="AE226" i="6"/>
  <c r="Y229" i="5"/>
  <c r="O227" i="5"/>
  <c r="U224" i="6"/>
  <c r="AC224" i="6"/>
  <c r="W227" i="5"/>
  <c r="S229" i="6"/>
  <c r="M232" i="5"/>
  <c r="AG227" i="6"/>
  <c r="AA230" i="5"/>
  <c r="R229" i="5"/>
  <c r="X226" i="6"/>
  <c r="X233" i="5"/>
  <c r="AD230" i="6"/>
  <c r="AF228" i="6"/>
  <c r="Z231" i="5"/>
  <c r="G228" i="5"/>
  <c r="M225" i="6"/>
  <c r="N230" i="5"/>
  <c r="T227" i="6"/>
  <c r="L227" i="5"/>
  <c r="R224" i="6"/>
  <c r="AE224" i="6"/>
  <c r="Y227" i="5"/>
  <c r="H234" i="5"/>
  <c r="N231" i="6"/>
  <c r="AF227" i="6"/>
  <c r="Z230" i="5"/>
  <c r="M229" i="6"/>
  <c r="G232" i="5"/>
  <c r="T228" i="6"/>
  <c r="N231" i="5"/>
  <c r="R228" i="6"/>
  <c r="L231" i="5"/>
  <c r="AH230" i="6"/>
  <c r="AB233" i="5"/>
  <c r="AY49" i="8"/>
  <c r="N229" i="6"/>
  <c r="H232" i="5"/>
  <c r="AC229" i="6"/>
  <c r="W232" i="5"/>
  <c r="N229" i="5"/>
  <c r="T226" i="6"/>
  <c r="H225" i="5"/>
  <c r="N222" i="6"/>
  <c r="N227" i="6"/>
  <c r="H230" i="5"/>
  <c r="AE228" i="6"/>
  <c r="Y231" i="5"/>
  <c r="H229" i="5"/>
  <c r="N226" i="6"/>
  <c r="U231" i="5"/>
  <c r="AA228" i="6"/>
  <c r="X224" i="5"/>
  <c r="AD221" i="6"/>
  <c r="Z234" i="5"/>
  <c r="AF231" i="6"/>
  <c r="M228" i="6"/>
  <c r="G231" i="5"/>
  <c r="T229" i="6"/>
  <c r="N232" i="5"/>
  <c r="L233" i="5"/>
  <c r="R230" i="6"/>
  <c r="AB225" i="5"/>
  <c r="AH222" i="6"/>
  <c r="U226" i="5"/>
  <c r="AA223" i="6"/>
  <c r="M227" i="6"/>
  <c r="G230" i="5"/>
  <c r="AS48" i="8"/>
  <c r="AD223" i="6"/>
  <c r="X226" i="5"/>
  <c r="AF226" i="6"/>
  <c r="Z229" i="5"/>
  <c r="P226" i="5"/>
  <c r="V223" i="6"/>
  <c r="N233" i="5"/>
  <c r="T230" i="6"/>
  <c r="AD233" i="5"/>
  <c r="AJ230" i="6"/>
  <c r="H228" i="5"/>
  <c r="N225" i="6"/>
  <c r="U230" i="5"/>
  <c r="AA227" i="6"/>
  <c r="R233" i="5"/>
  <c r="X230" i="6"/>
  <c r="X232" i="5"/>
  <c r="AD229" i="6"/>
  <c r="Z233" i="5"/>
  <c r="AF230" i="6"/>
  <c r="P230" i="5"/>
  <c r="V227" i="6"/>
  <c r="K224" i="5"/>
  <c r="Q221" i="6"/>
  <c r="G234" i="5"/>
  <c r="M231" i="6"/>
  <c r="DM49" i="8"/>
  <c r="W233" i="5"/>
  <c r="AC230" i="6"/>
  <c r="N224" i="5"/>
  <c r="T221" i="6"/>
  <c r="AG49" i="8"/>
  <c r="BQ49" i="8"/>
  <c r="U229" i="5"/>
  <c r="AA226" i="6"/>
  <c r="AB224" i="5"/>
  <c r="AH221" i="6"/>
  <c r="AH229" i="6"/>
  <c r="AB232" i="5"/>
  <c r="M225" i="5"/>
  <c r="S222" i="6"/>
  <c r="U233" i="5"/>
  <c r="AA230" i="6"/>
  <c r="V228" i="5"/>
  <c r="AB225" i="6"/>
  <c r="AA46" i="8"/>
  <c r="C48" i="8"/>
  <c r="CO49" i="8"/>
  <c r="P233" i="5"/>
  <c r="V230" i="6"/>
  <c r="O233" i="5"/>
  <c r="U230" i="6"/>
  <c r="AG226" i="6"/>
  <c r="AA229" i="5"/>
  <c r="AI226" i="6"/>
  <c r="AC229" i="5"/>
  <c r="AA229" i="6"/>
  <c r="U232" i="5"/>
  <c r="O228" i="5"/>
  <c r="U225" i="6"/>
  <c r="V229" i="6"/>
  <c r="P232" i="5"/>
  <c r="AG230" i="6"/>
  <c r="AA233" i="5"/>
  <c r="O227" i="6"/>
  <c r="I230" i="5"/>
  <c r="AI224" i="6"/>
  <c r="AC227" i="5"/>
  <c r="Q224" i="5"/>
  <c r="W221" i="6"/>
  <c r="G225" i="5"/>
  <c r="M222" i="6"/>
  <c r="S228" i="5"/>
  <c r="Y225" i="6"/>
  <c r="DG49" i="8"/>
  <c r="CC48" i="8"/>
  <c r="Z224" i="5"/>
  <c r="AF221" i="6"/>
  <c r="P228" i="5"/>
  <c r="V225" i="6"/>
  <c r="I226" i="5"/>
  <c r="O223" i="6"/>
  <c r="S226" i="5"/>
  <c r="Y223" i="6"/>
  <c r="V230" i="5"/>
  <c r="AB227" i="6"/>
  <c r="H227" i="5"/>
  <c r="N224" i="6"/>
  <c r="U229" i="6"/>
  <c r="O232" i="5"/>
  <c r="M224" i="5"/>
  <c r="S221" i="6"/>
  <c r="AG225" i="6"/>
  <c r="AA228" i="5"/>
  <c r="I225" i="5"/>
  <c r="O222" i="6"/>
  <c r="I234" i="5"/>
  <c r="O231" i="6"/>
  <c r="S229" i="5"/>
  <c r="Y226" i="6"/>
  <c r="V227" i="5"/>
  <c r="AB224" i="6"/>
  <c r="U48" i="8"/>
  <c r="DS49" i="8"/>
  <c r="AG223" i="6"/>
  <c r="AA226" i="5"/>
  <c r="S228" i="6"/>
  <c r="M231" i="5"/>
  <c r="AG229" i="6"/>
  <c r="AA232" i="5"/>
  <c r="I229" i="5"/>
  <c r="O226" i="6"/>
  <c r="AC224" i="5"/>
  <c r="AI221" i="6"/>
  <c r="S230" i="5"/>
  <c r="Y227" i="6"/>
  <c r="AJ225" i="6"/>
  <c r="AD228" i="5"/>
  <c r="AH228" i="6"/>
  <c r="AB231" i="5"/>
  <c r="BK48" i="8"/>
  <c r="AH231" i="6"/>
  <c r="AB234" i="5"/>
  <c r="U228" i="6"/>
  <c r="O231" i="5"/>
  <c r="R224" i="5"/>
  <c r="X221" i="6"/>
  <c r="AD222" i="6"/>
  <c r="X225" i="5"/>
  <c r="P227" i="5"/>
  <c r="V224" i="6"/>
  <c r="AG224" i="6"/>
  <c r="AA227" i="5"/>
  <c r="I233" i="5"/>
  <c r="O230" i="6"/>
  <c r="AC233" i="5"/>
  <c r="AI230" i="6"/>
  <c r="Y229" i="6"/>
  <c r="S232" i="5"/>
  <c r="H233" i="5"/>
  <c r="N230" i="6"/>
  <c r="AA234" i="5"/>
  <c r="AG231" i="6"/>
  <c r="O224" i="5"/>
  <c r="U221" i="6"/>
  <c r="Y224" i="5"/>
  <c r="AE221" i="6"/>
  <c r="N228" i="6"/>
  <c r="H231" i="5"/>
  <c r="O230" i="5"/>
  <c r="U227" i="6"/>
  <c r="O234" i="5"/>
  <c r="U231" i="6"/>
  <c r="R227" i="5"/>
  <c r="X224" i="6"/>
  <c r="V228" i="6"/>
  <c r="P231" i="5"/>
  <c r="AG228" i="6"/>
  <c r="AA231" i="5"/>
  <c r="I228" i="5"/>
  <c r="O225" i="6"/>
  <c r="AI225" i="6"/>
  <c r="AC228" i="5"/>
  <c r="K225" i="5"/>
  <c r="Q222" i="6"/>
  <c r="AH223" i="6"/>
  <c r="AB226" i="5"/>
  <c r="I48" i="8"/>
  <c r="U228" i="5"/>
  <c r="AA225" i="6"/>
  <c r="R228" i="5"/>
  <c r="X225" i="6"/>
  <c r="O229" i="6"/>
  <c r="I232" i="5"/>
  <c r="AI229" i="6"/>
  <c r="AC232" i="5"/>
  <c r="AH227" i="6"/>
  <c r="AB230" i="5"/>
  <c r="V233" i="5"/>
  <c r="AB230" i="6"/>
  <c r="AH226" i="6"/>
  <c r="AB229" i="5"/>
  <c r="AM48" i="8"/>
  <c r="O229" i="5"/>
  <c r="U226" i="6"/>
  <c r="P229" i="5"/>
  <c r="V226" i="6"/>
  <c r="AA225" i="5"/>
  <c r="AG222" i="6"/>
  <c r="X229" i="6"/>
  <c r="R232" i="5"/>
  <c r="AI228" i="6"/>
  <c r="AC231" i="5"/>
  <c r="AB222" i="6"/>
  <c r="V225" i="5"/>
  <c r="X228" i="6"/>
  <c r="R231" i="5"/>
  <c r="K226" i="5"/>
  <c r="Q223" i="6"/>
  <c r="L229" i="5"/>
  <c r="R226" i="6"/>
  <c r="V229" i="5"/>
  <c r="AB226" i="6"/>
  <c r="BE49" i="8"/>
  <c r="AI223" i="6"/>
  <c r="AC226" i="5"/>
  <c r="U225" i="5"/>
  <c r="AA222" i="6"/>
  <c r="R230" i="5"/>
  <c r="X227" i="6"/>
  <c r="Z225" i="5"/>
  <c r="AF222" i="6"/>
  <c r="AI227" i="6"/>
  <c r="AC230" i="5"/>
  <c r="Q228" i="6"/>
  <c r="K231" i="5"/>
  <c r="L234" i="5"/>
  <c r="R231" i="6"/>
  <c r="AH225" i="6"/>
  <c r="AB228" i="5"/>
  <c r="EQ48" i="8"/>
  <c r="W224" i="6"/>
  <c r="Q227" i="5"/>
  <c r="EK48" i="8"/>
  <c r="O225" i="5"/>
  <c r="U222" i="6"/>
  <c r="AI231" i="6"/>
  <c r="AC234" i="5"/>
  <c r="Q227" i="6"/>
  <c r="K230" i="5"/>
  <c r="G226" i="5"/>
  <c r="M223" i="6"/>
  <c r="N225" i="5"/>
  <c r="T222" i="6"/>
  <c r="AD224" i="5"/>
  <c r="AJ221" i="6"/>
  <c r="AC225" i="6"/>
  <c r="W228" i="5"/>
  <c r="M227" i="5"/>
  <c r="S224" i="6"/>
  <c r="P225" i="5"/>
  <c r="V222" i="6"/>
  <c r="K234" i="5"/>
  <c r="Q231" i="6"/>
  <c r="G229" i="5"/>
  <c r="M226" i="6"/>
  <c r="N234" i="5"/>
  <c r="T231" i="6"/>
  <c r="N226" i="5"/>
  <c r="T223" i="6"/>
  <c r="AD225" i="5"/>
  <c r="AJ222" i="6"/>
  <c r="AA49" i="8"/>
  <c r="U234" i="5"/>
  <c r="AA231" i="6"/>
  <c r="AD226" i="5"/>
  <c r="AJ223" i="6"/>
  <c r="U227" i="5"/>
  <c r="AA224" i="6"/>
  <c r="K229" i="5"/>
  <c r="Q226" i="6"/>
  <c r="W226" i="5"/>
  <c r="AC223" i="6"/>
  <c r="P224" i="5"/>
  <c r="V221" i="6"/>
  <c r="K228" i="5"/>
  <c r="Q225" i="6"/>
  <c r="S227" i="5"/>
  <c r="Y224" i="6"/>
  <c r="I18" i="8"/>
  <c r="W224" i="5"/>
  <c r="AC221" i="6"/>
  <c r="AF223" i="6"/>
  <c r="Z226" i="5"/>
  <c r="N221" i="6"/>
  <c r="H224" i="5"/>
  <c r="W222" i="6"/>
  <c r="Q225" i="5"/>
  <c r="M226" i="5"/>
  <c r="S223" i="6"/>
  <c r="AC225" i="5"/>
  <c r="AI222" i="6"/>
  <c r="W223" i="6"/>
  <c r="Q226" i="5"/>
  <c r="AJ226" i="6"/>
  <c r="AD229" i="5"/>
  <c r="AA221" i="6"/>
  <c r="U224" i="5"/>
  <c r="R226" i="5"/>
  <c r="X223" i="6"/>
  <c r="AC227" i="6"/>
  <c r="W230" i="5"/>
  <c r="M230" i="5"/>
  <c r="S227" i="6"/>
  <c r="I227" i="5"/>
  <c r="O224" i="6"/>
  <c r="Q229" i="6"/>
  <c r="K232" i="5"/>
  <c r="Q230" i="5"/>
  <c r="W227" i="6"/>
  <c r="S231" i="5"/>
  <c r="Y228" i="6"/>
  <c r="AJ227" i="6"/>
  <c r="AD230" i="5"/>
  <c r="V224" i="5"/>
  <c r="AB221" i="6"/>
  <c r="R225" i="5"/>
  <c r="X222" i="6"/>
  <c r="AC231" i="6"/>
  <c r="W234" i="5"/>
  <c r="Q234" i="5"/>
  <c r="W231" i="6"/>
  <c r="Y222" i="6"/>
  <c r="S225" i="5"/>
  <c r="S233" i="5"/>
  <c r="Y230" i="6"/>
  <c r="AJ228" i="6"/>
  <c r="AD231" i="5"/>
  <c r="AB229" i="6"/>
  <c r="V232" i="5"/>
  <c r="AB223" i="6"/>
  <c r="V226" i="5"/>
  <c r="R234" i="5"/>
  <c r="X231" i="6"/>
  <c r="AE223" i="6"/>
  <c r="Y226" i="5"/>
  <c r="M234" i="5"/>
  <c r="S231" i="6"/>
  <c r="AE227" i="6"/>
  <c r="Y230" i="5"/>
  <c r="M229" i="5"/>
  <c r="S226" i="6"/>
  <c r="AF225" i="6"/>
  <c r="Z228" i="5"/>
  <c r="AA224" i="5"/>
  <c r="AG221" i="6"/>
  <c r="W226" i="6"/>
  <c r="Q229" i="5"/>
  <c r="S234" i="5"/>
  <c r="Y231" i="6"/>
  <c r="AJ229" i="6"/>
  <c r="AD232" i="5"/>
  <c r="AA48" i="8"/>
  <c r="AE222" i="6"/>
  <c r="Y225" i="5"/>
  <c r="M233" i="5"/>
  <c r="S230" i="6"/>
  <c r="AD225" i="6"/>
  <c r="X228" i="5"/>
  <c r="K227" i="5"/>
  <c r="Q224" i="6"/>
  <c r="Q233" i="5"/>
  <c r="W230" i="6"/>
  <c r="L225" i="5"/>
  <c r="R222" i="6"/>
  <c r="AJ231" i="6"/>
  <c r="AD234" i="5"/>
  <c r="AC228" i="6"/>
  <c r="W231" i="5"/>
  <c r="Y234" i="5"/>
  <c r="AE231" i="6"/>
  <c r="O226" i="5"/>
  <c r="U223" i="6"/>
  <c r="W225" i="5"/>
  <c r="AC222" i="6"/>
  <c r="M228" i="5"/>
  <c r="S225" i="6"/>
  <c r="AD224" i="6"/>
  <c r="X227" i="5"/>
  <c r="W225" i="6"/>
  <c r="Q228" i="5"/>
  <c r="L226" i="5"/>
  <c r="R223" i="6"/>
  <c r="Q231" i="5"/>
  <c r="W228" i="6"/>
  <c r="AJ224" i="6"/>
  <c r="AD227" i="5"/>
  <c r="W229" i="6"/>
  <c r="Q232" i="5"/>
  <c r="L228" i="5"/>
  <c r="R225" i="6"/>
  <c r="V231" i="5"/>
  <c r="AB228" i="6"/>
  <c r="Y233" i="5"/>
  <c r="AE230" i="6"/>
  <c r="AC226" i="6"/>
  <c r="W229" i="5"/>
  <c r="AD227" i="6"/>
  <c r="X230" i="5"/>
  <c r="O221" i="6"/>
  <c r="I224" i="5"/>
  <c r="G233" i="5"/>
  <c r="M230" i="6"/>
  <c r="R227" i="6"/>
  <c r="L230" i="5"/>
  <c r="V234" i="5"/>
  <c r="AB231" i="6"/>
  <c r="K233" i="5"/>
  <c r="Q230" i="6"/>
  <c r="X231" i="5"/>
  <c r="AD228" i="6"/>
  <c r="AE225" i="6"/>
  <c r="Y228" i="5"/>
  <c r="X234" i="5"/>
  <c r="AD231" i="6"/>
  <c r="AF229" i="6"/>
  <c r="Z232" i="5"/>
  <c r="O228" i="6"/>
  <c r="I231" i="5"/>
  <c r="M221" i="6"/>
  <c r="G224" i="5"/>
  <c r="N227" i="5"/>
  <c r="T224" i="6"/>
  <c r="R229" i="6"/>
  <c r="L232" i="5"/>
  <c r="AH224" i="6"/>
  <c r="AB227" i="5"/>
  <c r="P234" i="5"/>
  <c r="V231" i="6"/>
  <c r="S224" i="5"/>
  <c r="Y221" i="6"/>
  <c r="Y232" i="5"/>
  <c r="AE229" i="6"/>
  <c r="H226" i="5"/>
  <c r="N223" i="6"/>
  <c r="AD226" i="6"/>
  <c r="X229" i="5"/>
  <c r="AF224" i="6"/>
  <c r="Z227" i="5"/>
  <c r="G227" i="5"/>
  <c r="M224" i="6"/>
  <c r="N228" i="5"/>
  <c r="T225" i="6"/>
  <c r="L224" i="5"/>
  <c r="R221" i="6"/>
  <c r="V8" i="8"/>
  <c r="V10" i="8"/>
  <c r="V27" i="8"/>
  <c r="V19" i="8"/>
  <c r="V32" i="8"/>
  <c r="V33" i="8"/>
  <c r="V37" i="8"/>
  <c r="V18" i="8"/>
  <c r="V26" i="8"/>
  <c r="V30" i="8"/>
  <c r="V36" i="8"/>
  <c r="V29" i="8"/>
  <c r="F107" i="8"/>
  <c r="V11" i="8"/>
  <c r="O15" i="6"/>
  <c r="AH2" i="6"/>
  <c r="O2" i="6"/>
  <c r="O6" i="6"/>
  <c r="AD5" i="5"/>
  <c r="AH3" i="6"/>
  <c r="AB13" i="5"/>
  <c r="S54" i="8"/>
  <c r="AC68" i="8"/>
  <c r="AE68" i="8"/>
  <c r="P2" i="6"/>
  <c r="AC54" i="8"/>
  <c r="AE54" i="8"/>
  <c r="AC50" i="8"/>
  <c r="AE50" i="8"/>
  <c r="K54" i="8"/>
  <c r="BG54" i="8"/>
  <c r="AQ54" i="8"/>
  <c r="EP31" i="4"/>
  <c r="AH19" i="6" s="1"/>
  <c r="EJ27" i="4"/>
  <c r="AA18" i="5" s="1"/>
  <c r="AF31" i="4"/>
  <c r="AF16" i="4"/>
  <c r="I27" i="8"/>
  <c r="CG54" i="8"/>
  <c r="BO54" i="8"/>
  <c r="EU68" i="8"/>
  <c r="CW54" i="8"/>
  <c r="DQ54" i="8"/>
  <c r="DU54" i="8"/>
  <c r="AK50" i="8"/>
  <c r="EO68" i="8"/>
  <c r="AW54" i="8"/>
  <c r="L33" i="5"/>
  <c r="AH6" i="6"/>
  <c r="BY50" i="8"/>
  <c r="BI50" i="8"/>
  <c r="BU54" i="8"/>
  <c r="W54" i="8"/>
  <c r="AO68" i="8"/>
  <c r="AB24" i="5"/>
  <c r="L14" i="5"/>
  <c r="G68" i="8"/>
  <c r="CA50" i="8"/>
  <c r="EG54" i="8"/>
  <c r="BC50" i="8"/>
  <c r="BM50" i="8"/>
  <c r="DK54" i="8"/>
  <c r="W50" i="8"/>
  <c r="S68" i="8"/>
  <c r="T200" i="6"/>
  <c r="DC68" i="8"/>
  <c r="N223" i="5"/>
  <c r="AO54" i="8"/>
  <c r="DI54" i="8"/>
  <c r="BI68" i="8"/>
  <c r="CE50" i="8"/>
  <c r="Y50" i="8"/>
  <c r="ES68" i="8"/>
  <c r="EU50" i="8"/>
  <c r="AJ2" i="6"/>
  <c r="V22" i="5"/>
  <c r="AH10" i="6"/>
  <c r="AJ210" i="6"/>
  <c r="DE54" i="8"/>
  <c r="DC54" i="8"/>
  <c r="DE68" i="8"/>
  <c r="DC50" i="8"/>
  <c r="DE50" i="8"/>
  <c r="BA68" i="8"/>
  <c r="CW68" i="8"/>
  <c r="CG68" i="8"/>
  <c r="AW68" i="8"/>
  <c r="CE68" i="8"/>
  <c r="DQ68" i="8"/>
  <c r="DO54" i="8"/>
  <c r="CE54" i="8"/>
  <c r="EI50" i="8"/>
  <c r="EC50" i="8"/>
  <c r="DW68" i="8"/>
  <c r="CA68" i="8"/>
  <c r="EG68" i="8"/>
  <c r="CW50" i="8"/>
  <c r="DQ50" i="8"/>
  <c r="DK68" i="8"/>
  <c r="AI68" i="8"/>
  <c r="CY54" i="8"/>
  <c r="E54" i="8"/>
  <c r="CG50" i="8"/>
  <c r="G50" i="8"/>
  <c r="Y68" i="8"/>
  <c r="CA54" i="8"/>
  <c r="BC68" i="8"/>
  <c r="E68" i="8"/>
  <c r="Q54" i="8"/>
  <c r="CS50" i="8"/>
  <c r="BO68" i="8"/>
  <c r="DO50" i="8"/>
  <c r="BO50" i="8"/>
  <c r="AU50" i="8"/>
  <c r="BU68" i="8"/>
  <c r="CQ68" i="8"/>
  <c r="BI54" i="8"/>
  <c r="AQ50" i="8"/>
  <c r="AD205" i="5"/>
  <c r="R196" i="6"/>
  <c r="EM50" i="8"/>
  <c r="Y54" i="8"/>
  <c r="EC68" i="8"/>
  <c r="R212" i="6"/>
  <c r="Y7" i="6"/>
  <c r="L6" i="5"/>
  <c r="T196" i="6"/>
  <c r="S50" i="8"/>
  <c r="Q50" i="8"/>
  <c r="T26" i="6"/>
  <c r="N219" i="5"/>
  <c r="Y137" i="6"/>
  <c r="AK68" i="8"/>
  <c r="N195" i="5"/>
  <c r="L223" i="5"/>
  <c r="CS68" i="8"/>
  <c r="CY50" i="8"/>
  <c r="AK54" i="8"/>
  <c r="L10" i="5"/>
  <c r="T19" i="6"/>
  <c r="AQ68" i="8"/>
  <c r="AJ28" i="6"/>
  <c r="AU54" i="8"/>
  <c r="L211" i="5"/>
  <c r="R204" i="6"/>
  <c r="EO54" i="8"/>
  <c r="DU68" i="8"/>
  <c r="DO68" i="8"/>
  <c r="EU54" i="8"/>
  <c r="BY54" i="8"/>
  <c r="S28" i="5"/>
  <c r="AD217" i="5"/>
  <c r="AD209" i="5"/>
  <c r="AJ198" i="6"/>
  <c r="G54" i="8"/>
  <c r="ES54" i="8"/>
  <c r="K68" i="8"/>
  <c r="BG68" i="8"/>
  <c r="AB136" i="5"/>
  <c r="AB139" i="5"/>
  <c r="DK50" i="8"/>
  <c r="DI50" i="8"/>
  <c r="AB6" i="5"/>
  <c r="V33" i="5"/>
  <c r="Y22" i="6"/>
  <c r="T208" i="6"/>
  <c r="EA50" i="8"/>
  <c r="EI54" i="8"/>
  <c r="E50" i="8"/>
  <c r="CH20" i="4"/>
  <c r="BW46" i="8" s="1"/>
  <c r="EJ14" i="4"/>
  <c r="R200" i="6"/>
  <c r="CZ17" i="4"/>
  <c r="M68" i="8"/>
  <c r="M50" i="8"/>
  <c r="CS54" i="8"/>
  <c r="DL35" i="4"/>
  <c r="DR16" i="4"/>
  <c r="AD4" i="6" s="1"/>
  <c r="ED30" i="4"/>
  <c r="AF18" i="6" s="1"/>
  <c r="AF29" i="4"/>
  <c r="EV39" i="4"/>
  <c r="T18" i="4"/>
  <c r="T8" i="4" s="1"/>
  <c r="AX109" i="4"/>
  <c r="EP37" i="4"/>
  <c r="DF30" i="4"/>
  <c r="AB18" i="6" s="1"/>
  <c r="DF18" i="4"/>
  <c r="B20" i="8"/>
  <c r="DM46" i="8"/>
  <c r="CZ25" i="4"/>
  <c r="BP25" i="4"/>
  <c r="BD21" i="4"/>
  <c r="AS53" i="8" s="1"/>
  <c r="AF33" i="4"/>
  <c r="T16" i="4"/>
  <c r="T32" i="4"/>
  <c r="M20" i="6" s="1"/>
  <c r="BJ15" i="4"/>
  <c r="DF22" i="4"/>
  <c r="Z26" i="4"/>
  <c r="BD26" i="4"/>
  <c r="BD6" i="4" s="1"/>
  <c r="ED18" i="4"/>
  <c r="BV27" i="4"/>
  <c r="BV2" i="4" s="1"/>
  <c r="AF23" i="4"/>
  <c r="EV14" i="4"/>
  <c r="AR94" i="4"/>
  <c r="AR2" i="4" s="1"/>
  <c r="CB23" i="4"/>
  <c r="CB3" i="4" s="1"/>
  <c r="CN22" i="4"/>
  <c r="CC46" i="8" s="1"/>
  <c r="FB34" i="4"/>
  <c r="FB2" i="4" s="1"/>
  <c r="EP20" i="4"/>
  <c r="EP8" i="4" s="1"/>
  <c r="DF21" i="4"/>
  <c r="CU49" i="8" s="1"/>
  <c r="Z14" i="4"/>
  <c r="BP17" i="4"/>
  <c r="DR15" i="4"/>
  <c r="BJ37" i="4"/>
  <c r="BJ5" i="4" s="1"/>
  <c r="EP17" i="4"/>
  <c r="EC54" i="8"/>
  <c r="AI50" i="8"/>
  <c r="CY68" i="8"/>
  <c r="CQ50" i="8"/>
  <c r="BA54" i="8"/>
  <c r="K20" i="8" s="1"/>
  <c r="EI68" i="8"/>
  <c r="BS50" i="8"/>
  <c r="EO50" i="8"/>
  <c r="AU68" i="8"/>
  <c r="AB5" i="5"/>
  <c r="R216" i="6"/>
  <c r="V102" i="5"/>
  <c r="ES50" i="8"/>
  <c r="AD20" i="5"/>
  <c r="AB25" i="5"/>
  <c r="DU50" i="8"/>
  <c r="S6" i="5"/>
  <c r="S14" i="5"/>
  <c r="N207" i="5"/>
  <c r="DW54" i="8"/>
  <c r="BM54" i="8"/>
  <c r="AO50" i="8"/>
  <c r="Y3" i="6"/>
  <c r="T212" i="6"/>
  <c r="EA54" i="8"/>
  <c r="BM68" i="8"/>
  <c r="EA68" i="8"/>
  <c r="B34" i="8"/>
  <c r="AI54" i="8"/>
  <c r="M54" i="8"/>
  <c r="EM68" i="8"/>
  <c r="BS68" i="8"/>
  <c r="DW50" i="8"/>
  <c r="CQ54" i="8"/>
  <c r="AW50" i="8"/>
  <c r="BG50" i="8"/>
  <c r="Q68" i="8"/>
  <c r="EM54" i="8"/>
  <c r="BC54" i="8"/>
  <c r="L195" i="5"/>
  <c r="BY68" i="8"/>
  <c r="W68" i="8"/>
  <c r="K50" i="8"/>
  <c r="BA50" i="8"/>
  <c r="BU50" i="8"/>
  <c r="BS54" i="8"/>
  <c r="AH201" i="6"/>
  <c r="AB204" i="5"/>
  <c r="AH213" i="6"/>
  <c r="AB216" i="5"/>
  <c r="AB209" i="5"/>
  <c r="AH206" i="6"/>
  <c r="AH23" i="6"/>
  <c r="AB26" i="5"/>
  <c r="AH43" i="6"/>
  <c r="AB46" i="5"/>
  <c r="AB89" i="5"/>
  <c r="AH86" i="6"/>
  <c r="AH17" i="6"/>
  <c r="AB20" i="5"/>
  <c r="AB34" i="5"/>
  <c r="AH31" i="6"/>
  <c r="AH37" i="6"/>
  <c r="AB40" i="5"/>
  <c r="AH14" i="6"/>
  <c r="AB17" i="5"/>
  <c r="AH39" i="6"/>
  <c r="AB42" i="5"/>
  <c r="AB54" i="5"/>
  <c r="AH51" i="6"/>
  <c r="AH16" i="6"/>
  <c r="AB19" i="5"/>
  <c r="AH42" i="6"/>
  <c r="AB45" i="5"/>
  <c r="AB51" i="5"/>
  <c r="AH48" i="6"/>
  <c r="AH58" i="6"/>
  <c r="AB61" i="5"/>
  <c r="AH71" i="6"/>
  <c r="AB74" i="5"/>
  <c r="AB82" i="5"/>
  <c r="AH79" i="6"/>
  <c r="AB93" i="5"/>
  <c r="AH90" i="6"/>
  <c r="AB99" i="5"/>
  <c r="AH96" i="6"/>
  <c r="AH56" i="6"/>
  <c r="AB59" i="5"/>
  <c r="AH73" i="6"/>
  <c r="AB76" i="5"/>
  <c r="AB134" i="5"/>
  <c r="AH131" i="6"/>
  <c r="AH50" i="6"/>
  <c r="AB53" i="5"/>
  <c r="AH72" i="6"/>
  <c r="AB75" i="5"/>
  <c r="AB87" i="5"/>
  <c r="AH84" i="6"/>
  <c r="AH118" i="6"/>
  <c r="AB121" i="5"/>
  <c r="AH147" i="6"/>
  <c r="AB150" i="5"/>
  <c r="AH105" i="6"/>
  <c r="AB108" i="5"/>
  <c r="AB113" i="5"/>
  <c r="AH110" i="6"/>
  <c r="AB128" i="5"/>
  <c r="AH125" i="6"/>
  <c r="AB142" i="5"/>
  <c r="AH139" i="6"/>
  <c r="AB102" i="5"/>
  <c r="AH99" i="6"/>
  <c r="AH123" i="6"/>
  <c r="AB126" i="5"/>
  <c r="AH142" i="6"/>
  <c r="AB145" i="5"/>
  <c r="AH153" i="6"/>
  <c r="AB156" i="5"/>
  <c r="AB165" i="5"/>
  <c r="AH162" i="6"/>
  <c r="AH148" i="6"/>
  <c r="AB151" i="5"/>
  <c r="AH160" i="6"/>
  <c r="AB163" i="5"/>
  <c r="AH161" i="6"/>
  <c r="AB164" i="5"/>
  <c r="AH163" i="6"/>
  <c r="AB166" i="5"/>
  <c r="AH173" i="6"/>
  <c r="AB176" i="5"/>
  <c r="AH202" i="6"/>
  <c r="AB205" i="5"/>
  <c r="AB180" i="5"/>
  <c r="AH177" i="6"/>
  <c r="AH196" i="6"/>
  <c r="AB199" i="5"/>
  <c r="AH219" i="6"/>
  <c r="AB222" i="5"/>
  <c r="AH189" i="6"/>
  <c r="AB192" i="5"/>
  <c r="AH216" i="6"/>
  <c r="AB219" i="5"/>
  <c r="AB183" i="5"/>
  <c r="AH180" i="6"/>
  <c r="AB211" i="5"/>
  <c r="AH208" i="6"/>
  <c r="AB207" i="5"/>
  <c r="AH204" i="6"/>
  <c r="AB210" i="6"/>
  <c r="V213" i="5"/>
  <c r="AB214" i="6"/>
  <c r="V217" i="5"/>
  <c r="V199" i="5"/>
  <c r="AB196" i="6"/>
  <c r="V204" i="5"/>
  <c r="AB201" i="6"/>
  <c r="V198" i="5"/>
  <c r="AB195" i="6"/>
  <c r="AB31" i="6"/>
  <c r="V34" i="5"/>
  <c r="AB102" i="6"/>
  <c r="V105" i="5"/>
  <c r="AB16" i="6"/>
  <c r="V19" i="5"/>
  <c r="AB35" i="6"/>
  <c r="V38" i="5"/>
  <c r="V64" i="5"/>
  <c r="AB61" i="6"/>
  <c r="AB7" i="6"/>
  <c r="V10" i="5"/>
  <c r="AB29" i="6"/>
  <c r="V32" i="5"/>
  <c r="AB69" i="6"/>
  <c r="V72" i="5"/>
  <c r="AB17" i="6"/>
  <c r="V20" i="5"/>
  <c r="AB32" i="6"/>
  <c r="V35" i="5"/>
  <c r="AB133" i="6"/>
  <c r="V136" i="5"/>
  <c r="AB47" i="6"/>
  <c r="V50" i="5"/>
  <c r="V58" i="5"/>
  <c r="AB55" i="6"/>
  <c r="V71" i="5"/>
  <c r="AB68" i="6"/>
  <c r="V78" i="5"/>
  <c r="AB75" i="6"/>
  <c r="AB127" i="6"/>
  <c r="V130" i="5"/>
  <c r="V79" i="5"/>
  <c r="AB76" i="6"/>
  <c r="V83" i="5"/>
  <c r="AB80" i="6"/>
  <c r="V91" i="5"/>
  <c r="AB88" i="6"/>
  <c r="AB37" i="6"/>
  <c r="V40" i="5"/>
  <c r="AB48" i="6"/>
  <c r="V51" i="5"/>
  <c r="AB85" i="6"/>
  <c r="V88" i="5"/>
  <c r="AB124" i="6"/>
  <c r="V127" i="5"/>
  <c r="V135" i="5"/>
  <c r="AB132" i="6"/>
  <c r="AB144" i="6"/>
  <c r="V147" i="5"/>
  <c r="AB96" i="6"/>
  <c r="V99" i="5"/>
  <c r="AB115" i="6"/>
  <c r="V118" i="5"/>
  <c r="AB138" i="6"/>
  <c r="V141" i="5"/>
  <c r="AB147" i="6"/>
  <c r="V150" i="5"/>
  <c r="V111" i="5"/>
  <c r="AB108" i="6"/>
  <c r="V117" i="5"/>
  <c r="AB114" i="6"/>
  <c r="AB126" i="6"/>
  <c r="V129" i="5"/>
  <c r="AB131" i="6"/>
  <c r="V134" i="5"/>
  <c r="V154" i="5"/>
  <c r="AB151" i="6"/>
  <c r="AB150" i="6"/>
  <c r="V153" i="5"/>
  <c r="V166" i="5"/>
  <c r="AB163" i="6"/>
  <c r="AB153" i="6"/>
  <c r="V156" i="5"/>
  <c r="AB164" i="6"/>
  <c r="V167" i="5"/>
  <c r="AB166" i="6"/>
  <c r="V169" i="5"/>
  <c r="AB178" i="6"/>
  <c r="V181" i="5"/>
  <c r="V190" i="5"/>
  <c r="AB187" i="6"/>
  <c r="V208" i="5"/>
  <c r="AB205" i="6"/>
  <c r="AB173" i="6"/>
  <c r="V176" i="5"/>
  <c r="V184" i="5"/>
  <c r="AB181" i="6"/>
  <c r="V177" i="5"/>
  <c r="AB174" i="6"/>
  <c r="AB212" i="6"/>
  <c r="V215" i="5"/>
  <c r="AB189" i="6"/>
  <c r="V192" i="5"/>
  <c r="AB218" i="6"/>
  <c r="V221" i="5"/>
  <c r="AH197" i="6"/>
  <c r="AB200" i="5"/>
  <c r="AH191" i="6"/>
  <c r="AB194" i="5"/>
  <c r="AH210" i="6"/>
  <c r="AB213" i="5"/>
  <c r="AH193" i="6"/>
  <c r="AB196" i="5"/>
  <c r="AH15" i="6"/>
  <c r="AB18" i="5"/>
  <c r="AH59" i="6"/>
  <c r="AB62" i="5"/>
  <c r="AB98" i="5"/>
  <c r="AH95" i="6"/>
  <c r="AH18" i="6"/>
  <c r="AB21" i="5"/>
  <c r="AB35" i="5"/>
  <c r="AH32" i="6"/>
  <c r="AH40" i="6"/>
  <c r="AB43" i="5"/>
  <c r="AH9" i="6"/>
  <c r="AB12" i="5"/>
  <c r="AH41" i="6"/>
  <c r="AB44" i="5"/>
  <c r="AB66" i="5"/>
  <c r="AH63" i="6"/>
  <c r="AH7" i="6"/>
  <c r="AB10" i="5"/>
  <c r="AH20" i="6"/>
  <c r="AB23" i="5"/>
  <c r="AB47" i="5"/>
  <c r="AH44" i="6"/>
  <c r="AH54" i="6"/>
  <c r="AB57" i="5"/>
  <c r="AB67" i="5"/>
  <c r="AH64" i="6"/>
  <c r="AH75" i="6"/>
  <c r="AB78" i="5"/>
  <c r="AB86" i="5"/>
  <c r="AH83" i="6"/>
  <c r="AB94" i="5"/>
  <c r="AH91" i="6"/>
  <c r="AB117" i="5"/>
  <c r="AH114" i="6"/>
  <c r="AB63" i="5"/>
  <c r="AH60" i="6"/>
  <c r="AH104" i="6"/>
  <c r="AB107" i="5"/>
  <c r="AH33" i="6"/>
  <c r="AB36" i="5"/>
  <c r="AB56" i="5"/>
  <c r="AH53" i="6"/>
  <c r="AB77" i="5"/>
  <c r="AH74" i="6"/>
  <c r="AH89" i="6"/>
  <c r="AB92" i="5"/>
  <c r="AH141" i="6"/>
  <c r="AB144" i="5"/>
  <c r="AB127" i="5"/>
  <c r="AH124" i="6"/>
  <c r="AB137" i="5"/>
  <c r="AH134" i="6"/>
  <c r="AH98" i="6"/>
  <c r="AB101" i="5"/>
  <c r="AH106" i="6"/>
  <c r="AB109" i="5"/>
  <c r="AB114" i="5"/>
  <c r="AH111" i="6"/>
  <c r="AB129" i="5"/>
  <c r="AH126" i="6"/>
  <c r="AH140" i="6"/>
  <c r="AB143" i="5"/>
  <c r="AH101" i="6"/>
  <c r="AB104" i="5"/>
  <c r="AB130" i="5"/>
  <c r="AH127" i="6"/>
  <c r="AH145" i="6"/>
  <c r="AB148" i="5"/>
  <c r="AB157" i="5"/>
  <c r="AH154" i="6"/>
  <c r="AH166" i="6"/>
  <c r="AB169" i="5"/>
  <c r="AH152" i="6"/>
  <c r="AB155" i="5"/>
  <c r="AB170" i="5"/>
  <c r="AH167" i="6"/>
  <c r="AB168" i="5"/>
  <c r="AH165" i="6"/>
  <c r="AH164" i="6"/>
  <c r="AB167" i="5"/>
  <c r="AH179" i="6"/>
  <c r="AB182" i="5"/>
  <c r="AH205" i="6"/>
  <c r="AB208" i="5"/>
  <c r="AH181" i="6"/>
  <c r="AB184" i="5"/>
  <c r="AB201" i="5"/>
  <c r="AH198" i="6"/>
  <c r="AH194" i="6"/>
  <c r="AB197" i="5"/>
  <c r="AB223" i="5"/>
  <c r="AH182" i="6"/>
  <c r="AB185" i="5"/>
  <c r="AB202" i="5"/>
  <c r="AH199" i="6"/>
  <c r="AH218" i="6"/>
  <c r="AB221" i="5"/>
  <c r="V223" i="5"/>
  <c r="V220" i="5"/>
  <c r="AB217" i="6"/>
  <c r="V210" i="5"/>
  <c r="AB207" i="6"/>
  <c r="AB21" i="6"/>
  <c r="V24" i="5"/>
  <c r="V59" i="5"/>
  <c r="AB56" i="6"/>
  <c r="AB3" i="6"/>
  <c r="V6" i="5"/>
  <c r="AB20" i="6"/>
  <c r="V23" i="5"/>
  <c r="AB44" i="6"/>
  <c r="V47" i="5"/>
  <c r="AB84" i="6"/>
  <c r="V87" i="5"/>
  <c r="AB15" i="6"/>
  <c r="V18" i="5"/>
  <c r="V43" i="5"/>
  <c r="AB40" i="6"/>
  <c r="AB87" i="6"/>
  <c r="V90" i="5"/>
  <c r="AB8" i="6"/>
  <c r="V11" i="5"/>
  <c r="V36" i="5"/>
  <c r="AB33" i="6"/>
  <c r="AB41" i="6"/>
  <c r="V44" i="5"/>
  <c r="AB49" i="6"/>
  <c r="V52" i="5"/>
  <c r="V60" i="5"/>
  <c r="AB57" i="6"/>
  <c r="V75" i="5"/>
  <c r="AB72" i="6"/>
  <c r="AB86" i="6"/>
  <c r="V89" i="5"/>
  <c r="V57" i="5"/>
  <c r="AB54" i="6"/>
  <c r="AB77" i="6"/>
  <c r="V80" i="5"/>
  <c r="AB81" i="6"/>
  <c r="V84" i="5"/>
  <c r="AB89" i="6"/>
  <c r="V92" i="5"/>
  <c r="AB111" i="6"/>
  <c r="V114" i="5"/>
  <c r="AB38" i="6"/>
  <c r="V41" i="5"/>
  <c r="AB58" i="6"/>
  <c r="V61" i="5"/>
  <c r="AB98" i="6"/>
  <c r="V101" i="5"/>
  <c r="AB116" i="6"/>
  <c r="V119" i="5"/>
  <c r="AB134" i="6"/>
  <c r="V137" i="5"/>
  <c r="AB145" i="6"/>
  <c r="V148" i="5"/>
  <c r="AB105" i="6"/>
  <c r="V108" i="5"/>
  <c r="V121" i="5"/>
  <c r="AB118" i="6"/>
  <c r="AB139" i="6"/>
  <c r="V142" i="5"/>
  <c r="AB92" i="6"/>
  <c r="V95" i="5"/>
  <c r="AB109" i="6"/>
  <c r="V112" i="5"/>
  <c r="AB117" i="6"/>
  <c r="V120" i="5"/>
  <c r="AB128" i="6"/>
  <c r="V131" i="5"/>
  <c r="AB136" i="6"/>
  <c r="V139" i="5"/>
  <c r="AB154" i="6"/>
  <c r="V157" i="5"/>
  <c r="AB155" i="6"/>
  <c r="V158" i="5"/>
  <c r="AB172" i="6"/>
  <c r="V175" i="5"/>
  <c r="AB157" i="6"/>
  <c r="V160" i="5"/>
  <c r="AB169" i="6"/>
  <c r="V172" i="5"/>
  <c r="V170" i="5"/>
  <c r="AB167" i="6"/>
  <c r="AB182" i="6"/>
  <c r="V185" i="5"/>
  <c r="AB188" i="6"/>
  <c r="V191" i="5"/>
  <c r="AB206" i="6"/>
  <c r="V209" i="5"/>
  <c r="AB176" i="6"/>
  <c r="V179" i="5"/>
  <c r="V202" i="5"/>
  <c r="AB199" i="6"/>
  <c r="V178" i="5"/>
  <c r="AB175" i="6"/>
  <c r="V218" i="5"/>
  <c r="AB215" i="6"/>
  <c r="V194" i="5"/>
  <c r="AB191" i="6"/>
  <c r="V222" i="5"/>
  <c r="AB219" i="6"/>
  <c r="AB195" i="5"/>
  <c r="AH192" i="6"/>
  <c r="AB193" i="5"/>
  <c r="AH190" i="6"/>
  <c r="AB191" i="5"/>
  <c r="AH188" i="6"/>
  <c r="AB38" i="5"/>
  <c r="AH35" i="6"/>
  <c r="AH66" i="6"/>
  <c r="AB69" i="5"/>
  <c r="AB31" i="5"/>
  <c r="AH28" i="6"/>
  <c r="AH34" i="6"/>
  <c r="AB37" i="5"/>
  <c r="AH68" i="6"/>
  <c r="AB71" i="5"/>
  <c r="AH27" i="6"/>
  <c r="AB30" i="5"/>
  <c r="AB48" i="5"/>
  <c r="AH45" i="6"/>
  <c r="AH4" i="6"/>
  <c r="AB7" i="5"/>
  <c r="AH12" i="6"/>
  <c r="AB15" i="5"/>
  <c r="AH24" i="6"/>
  <c r="AB27" i="5"/>
  <c r="AH85" i="6"/>
  <c r="AB88" i="5"/>
  <c r="AH55" i="6"/>
  <c r="AB58" i="5"/>
  <c r="AH65" i="6"/>
  <c r="AB68" i="5"/>
  <c r="AH76" i="6"/>
  <c r="AB79" i="5"/>
  <c r="AB90" i="5"/>
  <c r="AH87" i="6"/>
  <c r="AB95" i="5"/>
  <c r="AH92" i="6"/>
  <c r="AB124" i="5"/>
  <c r="AH121" i="6"/>
  <c r="AB64" i="5"/>
  <c r="AH61" i="6"/>
  <c r="AB118" i="5"/>
  <c r="AH115" i="6"/>
  <c r="AB49" i="5"/>
  <c r="AH46" i="6"/>
  <c r="AB70" i="5"/>
  <c r="AH67" i="6"/>
  <c r="AB80" i="5"/>
  <c r="AH77" i="6"/>
  <c r="AH103" i="6"/>
  <c r="AB106" i="5"/>
  <c r="AH107" i="6"/>
  <c r="AB110" i="5"/>
  <c r="AH129" i="6"/>
  <c r="AB132" i="5"/>
  <c r="AB141" i="5"/>
  <c r="AH138" i="6"/>
  <c r="AH100" i="6"/>
  <c r="AB103" i="5"/>
  <c r="AH108" i="6"/>
  <c r="AB111" i="5"/>
  <c r="AB115" i="5"/>
  <c r="AH112" i="6"/>
  <c r="AB131" i="5"/>
  <c r="AH128" i="6"/>
  <c r="AH144" i="6"/>
  <c r="AB147" i="5"/>
  <c r="AB119" i="5"/>
  <c r="AH116" i="6"/>
  <c r="AB138" i="5"/>
  <c r="AH135" i="6"/>
  <c r="AB149" i="5"/>
  <c r="AH146" i="6"/>
  <c r="AH155" i="6"/>
  <c r="AB158" i="5"/>
  <c r="AH168" i="6"/>
  <c r="AB171" i="5"/>
  <c r="AB161" i="5"/>
  <c r="AH158" i="6"/>
  <c r="AB174" i="5"/>
  <c r="AH171" i="6"/>
  <c r="AB154" i="5"/>
  <c r="AH151" i="6"/>
  <c r="AB173" i="5"/>
  <c r="AH170" i="6"/>
  <c r="AB186" i="5"/>
  <c r="AH183" i="6"/>
  <c r="AH209" i="6"/>
  <c r="AB212" i="5"/>
  <c r="AH184" i="6"/>
  <c r="AB187" i="5"/>
  <c r="AH203" i="6"/>
  <c r="AB206" i="5"/>
  <c r="AH176" i="6"/>
  <c r="AB179" i="5"/>
  <c r="AH207" i="6"/>
  <c r="AB210" i="5"/>
  <c r="AH175" i="6"/>
  <c r="AB178" i="5"/>
  <c r="AH200" i="6"/>
  <c r="AB203" i="5"/>
  <c r="AH195" i="6"/>
  <c r="AB198" i="5"/>
  <c r="V195" i="5"/>
  <c r="AB192" i="6"/>
  <c r="AB198" i="6"/>
  <c r="V201" i="5"/>
  <c r="V196" i="5"/>
  <c r="AB193" i="6"/>
  <c r="AB213" i="6"/>
  <c r="V216" i="5"/>
  <c r="V214" i="5"/>
  <c r="AB211" i="6"/>
  <c r="AB11" i="6"/>
  <c r="V14" i="5"/>
  <c r="V25" i="5"/>
  <c r="AB22" i="6"/>
  <c r="AB62" i="6"/>
  <c r="V65" i="5"/>
  <c r="V8" i="5"/>
  <c r="AB5" i="6"/>
  <c r="AB23" i="6"/>
  <c r="V26" i="5"/>
  <c r="AB59" i="6"/>
  <c r="V62" i="5"/>
  <c r="AB100" i="6"/>
  <c r="V103" i="5"/>
  <c r="AB25" i="6"/>
  <c r="V28" i="5"/>
  <c r="AB45" i="6"/>
  <c r="V48" i="5"/>
  <c r="V107" i="5"/>
  <c r="AB104" i="6"/>
  <c r="V27" i="5"/>
  <c r="AB24" i="6"/>
  <c r="AB34" i="6"/>
  <c r="V37" i="5"/>
  <c r="AB43" i="6"/>
  <c r="V46" i="5"/>
  <c r="V53" i="5"/>
  <c r="AB50" i="6"/>
  <c r="AB63" i="6"/>
  <c r="V66" i="5"/>
  <c r="AB73" i="6"/>
  <c r="V76" i="5"/>
  <c r="AB95" i="6"/>
  <c r="V98" i="5"/>
  <c r="AB67" i="6"/>
  <c r="V70" i="5"/>
  <c r="AB78" i="6"/>
  <c r="V81" i="5"/>
  <c r="AB82" i="6"/>
  <c r="V85" i="5"/>
  <c r="AB90" i="6"/>
  <c r="V93" i="5"/>
  <c r="AB140" i="6"/>
  <c r="V143" i="5"/>
  <c r="AB39" i="6"/>
  <c r="V42" i="5"/>
  <c r="AB64" i="6"/>
  <c r="V67" i="5"/>
  <c r="AB101" i="6"/>
  <c r="V104" i="5"/>
  <c r="AB122" i="6"/>
  <c r="V125" i="5"/>
  <c r="AB135" i="6"/>
  <c r="V138" i="5"/>
  <c r="AB93" i="6"/>
  <c r="V96" i="5"/>
  <c r="AB107" i="6"/>
  <c r="V110" i="5"/>
  <c r="V123" i="5"/>
  <c r="AB120" i="6"/>
  <c r="V146" i="5"/>
  <c r="AB143" i="6"/>
  <c r="AB97" i="6"/>
  <c r="V100" i="5"/>
  <c r="AB110" i="6"/>
  <c r="V113" i="5"/>
  <c r="V122" i="5"/>
  <c r="AB119" i="6"/>
  <c r="AB129" i="6"/>
  <c r="V132" i="5"/>
  <c r="AB142" i="6"/>
  <c r="V145" i="5"/>
  <c r="AB161" i="6"/>
  <c r="V164" i="5"/>
  <c r="AB156" i="6"/>
  <c r="V159" i="5"/>
  <c r="AB148" i="6"/>
  <c r="V151" i="5"/>
  <c r="AB160" i="6"/>
  <c r="V163" i="5"/>
  <c r="V162" i="5"/>
  <c r="AB159" i="6"/>
  <c r="AB170" i="6"/>
  <c r="V173" i="5"/>
  <c r="AB184" i="6"/>
  <c r="V187" i="5"/>
  <c r="AB200" i="6"/>
  <c r="V203" i="5"/>
  <c r="AB177" i="6"/>
  <c r="V180" i="5"/>
  <c r="V212" i="5"/>
  <c r="AB209" i="6"/>
  <c r="AB186" i="6"/>
  <c r="V189" i="5"/>
  <c r="AB180" i="6"/>
  <c r="V183" i="5"/>
  <c r="AB194" i="6"/>
  <c r="V197" i="5"/>
  <c r="AH217" i="6"/>
  <c r="AB220" i="5"/>
  <c r="AH38" i="6"/>
  <c r="AB41" i="5"/>
  <c r="AB85" i="5"/>
  <c r="AH82" i="6"/>
  <c r="AB32" i="5"/>
  <c r="AH29" i="6"/>
  <c r="AH36" i="6"/>
  <c r="AB39" i="5"/>
  <c r="AB83" i="5"/>
  <c r="AH80" i="6"/>
  <c r="AH11" i="6"/>
  <c r="AB14" i="5"/>
  <c r="AB33" i="5"/>
  <c r="AH30" i="6"/>
  <c r="AB50" i="5"/>
  <c r="AH47" i="6"/>
  <c r="AH13" i="6"/>
  <c r="AB16" i="5"/>
  <c r="AH26" i="6"/>
  <c r="AB29" i="5"/>
  <c r="AH97" i="6"/>
  <c r="AB100" i="5"/>
  <c r="AB60" i="5"/>
  <c r="AH57" i="6"/>
  <c r="AH70" i="6"/>
  <c r="AB73" i="5"/>
  <c r="AB81" i="5"/>
  <c r="AH78" i="6"/>
  <c r="AB91" i="5"/>
  <c r="AH88" i="6"/>
  <c r="AB96" i="5"/>
  <c r="AH93" i="6"/>
  <c r="AH52" i="6"/>
  <c r="AB55" i="5"/>
  <c r="AB65" i="5"/>
  <c r="AH62" i="6"/>
  <c r="AH117" i="6"/>
  <c r="AB120" i="5"/>
  <c r="AH49" i="6"/>
  <c r="AB52" i="5"/>
  <c r="AH69" i="6"/>
  <c r="AB72" i="5"/>
  <c r="AH81" i="6"/>
  <c r="AB84" i="5"/>
  <c r="AB125" i="5"/>
  <c r="AH122" i="6"/>
  <c r="AH113" i="6"/>
  <c r="AB116" i="5"/>
  <c r="AH132" i="6"/>
  <c r="AB135" i="5"/>
  <c r="AB146" i="5"/>
  <c r="AH143" i="6"/>
  <c r="AH102" i="6"/>
  <c r="AB105" i="5"/>
  <c r="AB112" i="5"/>
  <c r="AH109" i="6"/>
  <c r="AB122" i="5"/>
  <c r="AH119" i="6"/>
  <c r="AH130" i="6"/>
  <c r="AB133" i="5"/>
  <c r="AB97" i="5"/>
  <c r="AH94" i="6"/>
  <c r="AH120" i="6"/>
  <c r="AB123" i="5"/>
  <c r="AH137" i="6"/>
  <c r="AB140" i="5"/>
  <c r="AH150" i="6"/>
  <c r="AB153" i="5"/>
  <c r="AB160" i="5"/>
  <c r="AH157" i="6"/>
  <c r="AH169" i="6"/>
  <c r="AB172" i="5"/>
  <c r="AB162" i="5"/>
  <c r="AH159" i="6"/>
  <c r="AB152" i="5"/>
  <c r="AH149" i="6"/>
  <c r="AH156" i="6"/>
  <c r="AB159" i="5"/>
  <c r="AH172" i="6"/>
  <c r="AB175" i="5"/>
  <c r="AH185" i="6"/>
  <c r="AB188" i="5"/>
  <c r="AH174" i="6"/>
  <c r="AB177" i="5"/>
  <c r="AB190" i="5"/>
  <c r="AH187" i="6"/>
  <c r="AB215" i="5"/>
  <c r="AH212" i="6"/>
  <c r="AH186" i="6"/>
  <c r="AB189" i="5"/>
  <c r="AB217" i="5"/>
  <c r="AH214" i="6"/>
  <c r="AH178" i="6"/>
  <c r="AB181" i="5"/>
  <c r="AH215" i="6"/>
  <c r="AB218" i="5"/>
  <c r="AH211" i="6"/>
  <c r="AB214" i="5"/>
  <c r="AB204" i="6"/>
  <c r="V207" i="5"/>
  <c r="AB208" i="6"/>
  <c r="V211" i="5"/>
  <c r="AB190" i="6"/>
  <c r="V193" i="5"/>
  <c r="AB197" i="6"/>
  <c r="V200" i="5"/>
  <c r="AB14" i="6"/>
  <c r="V17" i="5"/>
  <c r="AB71" i="6"/>
  <c r="V74" i="5"/>
  <c r="AB12" i="6"/>
  <c r="V15" i="5"/>
  <c r="V31" i="5"/>
  <c r="AB28" i="6"/>
  <c r="AB60" i="6"/>
  <c r="V63" i="5"/>
  <c r="AB2" i="6"/>
  <c r="V5" i="5"/>
  <c r="AB26" i="6"/>
  <c r="V29" i="5"/>
  <c r="AB53" i="6"/>
  <c r="V56" i="5"/>
  <c r="AB4" i="6"/>
  <c r="V7" i="5"/>
  <c r="AB13" i="6"/>
  <c r="V16" i="5"/>
  <c r="AB27" i="6"/>
  <c r="V30" i="5"/>
  <c r="AB52" i="6"/>
  <c r="V55" i="5"/>
  <c r="V49" i="5"/>
  <c r="AB46" i="6"/>
  <c r="V54" i="5"/>
  <c r="AB51" i="6"/>
  <c r="AB66" i="6"/>
  <c r="V69" i="5"/>
  <c r="AB74" i="6"/>
  <c r="V77" i="5"/>
  <c r="AB121" i="6"/>
  <c r="V124" i="5"/>
  <c r="AB70" i="6"/>
  <c r="V73" i="5"/>
  <c r="AB79" i="6"/>
  <c r="V82" i="5"/>
  <c r="AB83" i="6"/>
  <c r="V86" i="5"/>
  <c r="AB91" i="6"/>
  <c r="V94" i="5"/>
  <c r="AB36" i="6"/>
  <c r="V39" i="5"/>
  <c r="AB42" i="6"/>
  <c r="V45" i="5"/>
  <c r="AB65" i="6"/>
  <c r="V68" i="5"/>
  <c r="AB103" i="6"/>
  <c r="V106" i="5"/>
  <c r="AB123" i="6"/>
  <c r="V126" i="5"/>
  <c r="AB141" i="6"/>
  <c r="V144" i="5"/>
  <c r="V97" i="5"/>
  <c r="AB94" i="6"/>
  <c r="V116" i="5"/>
  <c r="AB113" i="6"/>
  <c r="AB137" i="6"/>
  <c r="V140" i="5"/>
  <c r="AB146" i="6"/>
  <c r="V149" i="5"/>
  <c r="AB106" i="6"/>
  <c r="V109" i="5"/>
  <c r="AB112" i="6"/>
  <c r="V115" i="5"/>
  <c r="V128" i="5"/>
  <c r="AB125" i="6"/>
  <c r="AB130" i="6"/>
  <c r="V133" i="5"/>
  <c r="AB149" i="6"/>
  <c r="V152" i="5"/>
  <c r="AB168" i="6"/>
  <c r="V171" i="5"/>
  <c r="AB158" i="6"/>
  <c r="V161" i="5"/>
  <c r="AB152" i="6"/>
  <c r="V155" i="5"/>
  <c r="AB162" i="6"/>
  <c r="V165" i="5"/>
  <c r="AB165" i="6"/>
  <c r="V168" i="5"/>
  <c r="AB171" i="6"/>
  <c r="V174" i="5"/>
  <c r="V188" i="5"/>
  <c r="AB185" i="6"/>
  <c r="AB202" i="6"/>
  <c r="V205" i="5"/>
  <c r="AB179" i="6"/>
  <c r="V182" i="5"/>
  <c r="V206" i="5"/>
  <c r="AB203" i="6"/>
  <c r="V186" i="5"/>
  <c r="AB183" i="6"/>
  <c r="AB216" i="6"/>
  <c r="V219" i="5"/>
  <c r="T12" i="6"/>
  <c r="N15" i="5"/>
  <c r="T7" i="6"/>
  <c r="N10" i="5"/>
  <c r="N48" i="5"/>
  <c r="T45" i="6"/>
  <c r="T9" i="6"/>
  <c r="N12" i="5"/>
  <c r="T2" i="6"/>
  <c r="N5" i="5"/>
  <c r="T48" i="6"/>
  <c r="N51" i="5"/>
  <c r="T23" i="6"/>
  <c r="N26" i="5"/>
  <c r="N50" i="5"/>
  <c r="T47" i="6"/>
  <c r="T64" i="6"/>
  <c r="N67" i="5"/>
  <c r="T51" i="6"/>
  <c r="N54" i="5"/>
  <c r="N73" i="5"/>
  <c r="T70" i="6"/>
  <c r="T32" i="6"/>
  <c r="N35" i="5"/>
  <c r="T44" i="6"/>
  <c r="N47" i="5"/>
  <c r="N61" i="5"/>
  <c r="T58" i="6"/>
  <c r="T91" i="6"/>
  <c r="N94" i="5"/>
  <c r="T103" i="6"/>
  <c r="N106" i="5"/>
  <c r="N117" i="5"/>
  <c r="T114" i="6"/>
  <c r="T74" i="6"/>
  <c r="N77" i="5"/>
  <c r="T95" i="6"/>
  <c r="N98" i="5"/>
  <c r="N127" i="5"/>
  <c r="T124" i="6"/>
  <c r="T76" i="6"/>
  <c r="N79" i="5"/>
  <c r="N93" i="5"/>
  <c r="T90" i="6"/>
  <c r="T111" i="6"/>
  <c r="N114" i="5"/>
  <c r="N85" i="5"/>
  <c r="T82" i="6"/>
  <c r="N97" i="5"/>
  <c r="T94" i="6"/>
  <c r="T112" i="6"/>
  <c r="N115" i="5"/>
  <c r="N126" i="5"/>
  <c r="T123" i="6"/>
  <c r="N135" i="5"/>
  <c r="T132" i="6"/>
  <c r="T141" i="6"/>
  <c r="N144" i="5"/>
  <c r="N130" i="5"/>
  <c r="T127" i="6"/>
  <c r="T138" i="6"/>
  <c r="N141" i="5"/>
  <c r="T131" i="6"/>
  <c r="N134" i="5"/>
  <c r="T155" i="6"/>
  <c r="N158" i="5"/>
  <c r="T168" i="6"/>
  <c r="N171" i="5"/>
  <c r="T153" i="6"/>
  <c r="N156" i="5"/>
  <c r="T150" i="6"/>
  <c r="N153" i="5"/>
  <c r="T144" i="6"/>
  <c r="N147" i="5"/>
  <c r="T166" i="6"/>
  <c r="N169" i="5"/>
  <c r="T163" i="6"/>
  <c r="N166" i="5"/>
  <c r="T198" i="6"/>
  <c r="N201" i="5"/>
  <c r="T206" i="6"/>
  <c r="N209" i="5"/>
  <c r="T214" i="6"/>
  <c r="N217" i="5"/>
  <c r="T181" i="6"/>
  <c r="N184" i="5"/>
  <c r="T199" i="6"/>
  <c r="N202" i="5"/>
  <c r="T215" i="6"/>
  <c r="N218" i="5"/>
  <c r="T182" i="6"/>
  <c r="N185" i="5"/>
  <c r="T190" i="6"/>
  <c r="N193" i="5"/>
  <c r="T197" i="6"/>
  <c r="N200" i="5"/>
  <c r="T160" i="6"/>
  <c r="N163" i="5"/>
  <c r="T183" i="6"/>
  <c r="N186" i="5"/>
  <c r="T201" i="6"/>
  <c r="N204" i="5"/>
  <c r="N220" i="5"/>
  <c r="T217" i="6"/>
  <c r="Y4" i="6"/>
  <c r="S7" i="5"/>
  <c r="Y23" i="6"/>
  <c r="S26" i="5"/>
  <c r="Y39" i="6"/>
  <c r="S42" i="5"/>
  <c r="Y5" i="6"/>
  <c r="S8" i="5"/>
  <c r="Y24" i="6"/>
  <c r="S27" i="5"/>
  <c r="S12" i="5"/>
  <c r="Y9" i="6"/>
  <c r="Y41" i="6"/>
  <c r="S44" i="5"/>
  <c r="S36" i="5"/>
  <c r="Y33" i="6"/>
  <c r="Y50" i="6"/>
  <c r="S53" i="5"/>
  <c r="Y62" i="6"/>
  <c r="S65" i="5"/>
  <c r="S41" i="5"/>
  <c r="Y38" i="6"/>
  <c r="Y56" i="6"/>
  <c r="S59" i="5"/>
  <c r="Y75" i="6"/>
  <c r="S78" i="5"/>
  <c r="S30" i="5"/>
  <c r="Y27" i="6"/>
  <c r="S51" i="5"/>
  <c r="Y48" i="6"/>
  <c r="Y63" i="6"/>
  <c r="S66" i="5"/>
  <c r="S85" i="5"/>
  <c r="Y82" i="6"/>
  <c r="Y94" i="6"/>
  <c r="S97" i="5"/>
  <c r="S70" i="5"/>
  <c r="Y67" i="6"/>
  <c r="Y81" i="6"/>
  <c r="S84" i="5"/>
  <c r="Y98" i="6"/>
  <c r="S101" i="5"/>
  <c r="Y110" i="6"/>
  <c r="S113" i="5"/>
  <c r="S83" i="5"/>
  <c r="Y80" i="6"/>
  <c r="Y95" i="6"/>
  <c r="S98" i="5"/>
  <c r="S112" i="5"/>
  <c r="Y109" i="6"/>
  <c r="Y71" i="6"/>
  <c r="S74" i="5"/>
  <c r="Y90" i="6"/>
  <c r="S93" i="5"/>
  <c r="Y108" i="6"/>
  <c r="S111" i="5"/>
  <c r="S117" i="5"/>
  <c r="Y114" i="6"/>
  <c r="Y126" i="6"/>
  <c r="S129" i="5"/>
  <c r="Y120" i="6"/>
  <c r="S123" i="5"/>
  <c r="S136" i="5"/>
  <c r="Y133" i="6"/>
  <c r="Y118" i="6"/>
  <c r="S121" i="5"/>
  <c r="Y135" i="6"/>
  <c r="S138" i="5"/>
  <c r="Y144" i="6"/>
  <c r="S147" i="5"/>
  <c r="S165" i="5"/>
  <c r="Y162" i="6"/>
  <c r="Y153" i="6"/>
  <c r="S156" i="5"/>
  <c r="Y165" i="6"/>
  <c r="S168" i="5"/>
  <c r="Y145" i="6"/>
  <c r="S148" i="5"/>
  <c r="S160" i="5"/>
  <c r="Y157" i="6"/>
  <c r="Y167" i="6"/>
  <c r="S170" i="5"/>
  <c r="Y186" i="6"/>
  <c r="S189" i="5"/>
  <c r="S204" i="5"/>
  <c r="Y201" i="6"/>
  <c r="Y209" i="6"/>
  <c r="S212" i="5"/>
  <c r="Y217" i="6"/>
  <c r="S220" i="5"/>
  <c r="Y178" i="6"/>
  <c r="S181" i="5"/>
  <c r="Y208" i="6"/>
  <c r="S211" i="5"/>
  <c r="Y187" i="6"/>
  <c r="S190" i="5"/>
  <c r="S198" i="5"/>
  <c r="Y195" i="6"/>
  <c r="Y210" i="6"/>
  <c r="S213" i="5"/>
  <c r="Y166" i="6"/>
  <c r="S169" i="5"/>
  <c r="S187" i="5"/>
  <c r="Y184" i="6"/>
  <c r="Y197" i="6"/>
  <c r="S200" i="5"/>
  <c r="R5" i="6"/>
  <c r="L8" i="5"/>
  <c r="L64" i="5"/>
  <c r="R61" i="6"/>
  <c r="R22" i="6"/>
  <c r="L25" i="5"/>
  <c r="R23" i="6"/>
  <c r="L26" i="5"/>
  <c r="R17" i="6"/>
  <c r="L20" i="5"/>
  <c r="R50" i="6"/>
  <c r="L53" i="5"/>
  <c r="R38" i="6"/>
  <c r="L41" i="5"/>
  <c r="R63" i="6"/>
  <c r="L66" i="5"/>
  <c r="L42" i="5"/>
  <c r="R39" i="6"/>
  <c r="R53" i="6"/>
  <c r="L56" i="5"/>
  <c r="R18" i="6"/>
  <c r="L21" i="5"/>
  <c r="L46" i="5"/>
  <c r="R43" i="6"/>
  <c r="R55" i="6"/>
  <c r="L58" i="5"/>
  <c r="L68" i="5"/>
  <c r="R65" i="6"/>
  <c r="L86" i="5"/>
  <c r="R83" i="6"/>
  <c r="R98" i="6"/>
  <c r="L101" i="5"/>
  <c r="R126" i="6"/>
  <c r="L129" i="5"/>
  <c r="L79" i="5"/>
  <c r="R76" i="6"/>
  <c r="R99" i="6"/>
  <c r="L102" i="5"/>
  <c r="L126" i="5"/>
  <c r="R123" i="6"/>
  <c r="R77" i="6"/>
  <c r="L80" i="5"/>
  <c r="R89" i="6"/>
  <c r="L92" i="5"/>
  <c r="R102" i="6"/>
  <c r="L105" i="5"/>
  <c r="R68" i="6"/>
  <c r="L71" i="5"/>
  <c r="L94" i="5"/>
  <c r="R91" i="6"/>
  <c r="L106" i="5"/>
  <c r="R103" i="6"/>
  <c r="R125" i="6"/>
  <c r="L128" i="5"/>
  <c r="R116" i="6"/>
  <c r="L119" i="5"/>
  <c r="R136" i="6"/>
  <c r="L139" i="5"/>
  <c r="L121" i="5"/>
  <c r="R118" i="6"/>
  <c r="R140" i="6"/>
  <c r="L143" i="5"/>
  <c r="R119" i="6"/>
  <c r="L122" i="5"/>
  <c r="R148" i="6"/>
  <c r="L151" i="5"/>
  <c r="R160" i="6"/>
  <c r="L163" i="5"/>
  <c r="L178" i="5"/>
  <c r="R175" i="6"/>
  <c r="R153" i="6"/>
  <c r="L156" i="5"/>
  <c r="R142" i="6"/>
  <c r="L145" i="5"/>
  <c r="L161" i="5"/>
  <c r="R158" i="6"/>
  <c r="R155" i="6"/>
  <c r="L158" i="5"/>
  <c r="R177" i="6"/>
  <c r="L180" i="5"/>
  <c r="R202" i="6"/>
  <c r="L205" i="5"/>
  <c r="R207" i="6"/>
  <c r="L210" i="5"/>
  <c r="R218" i="6"/>
  <c r="L221" i="5"/>
  <c r="R178" i="6"/>
  <c r="L181" i="5"/>
  <c r="R185" i="6"/>
  <c r="L188" i="5"/>
  <c r="L189" i="5"/>
  <c r="R186" i="6"/>
  <c r="R191" i="6"/>
  <c r="L194" i="5"/>
  <c r="R162" i="6"/>
  <c r="L165" i="5"/>
  <c r="R205" i="6"/>
  <c r="L208" i="5"/>
  <c r="AJ36" i="6"/>
  <c r="AD39" i="5"/>
  <c r="AJ8" i="6"/>
  <c r="AD11" i="5"/>
  <c r="AJ5" i="6"/>
  <c r="AD8" i="5"/>
  <c r="AJ50" i="6"/>
  <c r="AD53" i="5"/>
  <c r="AJ13" i="6"/>
  <c r="AD16" i="5"/>
  <c r="AJ23" i="6"/>
  <c r="AD26" i="5"/>
  <c r="AJ24" i="6"/>
  <c r="AD27" i="5"/>
  <c r="AJ31" i="6"/>
  <c r="AD34" i="5"/>
  <c r="AJ43" i="6"/>
  <c r="AD46" i="5"/>
  <c r="AJ72" i="6"/>
  <c r="AD75" i="5"/>
  <c r="AD35" i="5"/>
  <c r="AJ32" i="6"/>
  <c r="AD47" i="5"/>
  <c r="AJ44" i="6"/>
  <c r="AJ56" i="6"/>
  <c r="AD59" i="5"/>
  <c r="AD37" i="5"/>
  <c r="AJ34" i="6"/>
  <c r="AJ51" i="6"/>
  <c r="AD54" i="5"/>
  <c r="AJ63" i="6"/>
  <c r="AD66" i="5"/>
  <c r="AJ97" i="6"/>
  <c r="AD100" i="5"/>
  <c r="AJ114" i="6"/>
  <c r="AD117" i="5"/>
  <c r="AJ67" i="6"/>
  <c r="AD70" i="5"/>
  <c r="AJ79" i="6"/>
  <c r="AD82" i="5"/>
  <c r="AJ91" i="6"/>
  <c r="AD94" i="5"/>
  <c r="AD134" i="5"/>
  <c r="AJ131" i="6"/>
  <c r="AD86" i="5"/>
  <c r="AJ83" i="6"/>
  <c r="AJ95" i="6"/>
  <c r="AD98" i="5"/>
  <c r="AJ107" i="6"/>
  <c r="AD110" i="5"/>
  <c r="AD84" i="5"/>
  <c r="AJ81" i="6"/>
  <c r="AD99" i="5"/>
  <c r="AJ96" i="6"/>
  <c r="AD111" i="5"/>
  <c r="AJ108" i="6"/>
  <c r="AJ136" i="6"/>
  <c r="AD139" i="5"/>
  <c r="AJ130" i="6"/>
  <c r="AD133" i="5"/>
  <c r="AJ117" i="6"/>
  <c r="AD120" i="5"/>
  <c r="AJ132" i="6"/>
  <c r="AD135" i="5"/>
  <c r="AD118" i="5"/>
  <c r="AJ115" i="6"/>
  <c r="AJ127" i="6"/>
  <c r="AD130" i="5"/>
  <c r="AJ149" i="6"/>
  <c r="AD152" i="5"/>
  <c r="AJ146" i="6"/>
  <c r="AD149" i="5"/>
  <c r="AJ172" i="6"/>
  <c r="AD175" i="5"/>
  <c r="AD160" i="5"/>
  <c r="AJ157" i="6"/>
  <c r="AJ150" i="6"/>
  <c r="AD153" i="5"/>
  <c r="AD161" i="5"/>
  <c r="AJ158" i="6"/>
  <c r="AD173" i="5"/>
  <c r="AJ170" i="6"/>
  <c r="AJ200" i="6"/>
  <c r="AD203" i="5"/>
  <c r="AJ208" i="6"/>
  <c r="AD211" i="5"/>
  <c r="AJ216" i="6"/>
  <c r="AD219" i="5"/>
  <c r="AJ169" i="6"/>
  <c r="AD172" i="5"/>
  <c r="AJ180" i="6"/>
  <c r="AD183" i="5"/>
  <c r="AJ205" i="6"/>
  <c r="AD208" i="5"/>
  <c r="AJ213" i="6"/>
  <c r="AD216" i="5"/>
  <c r="AD180" i="5"/>
  <c r="AJ177" i="6"/>
  <c r="AD189" i="5"/>
  <c r="AJ186" i="6"/>
  <c r="AJ194" i="6"/>
  <c r="AD197" i="5"/>
  <c r="AJ175" i="6"/>
  <c r="AD178" i="5"/>
  <c r="AD190" i="5"/>
  <c r="AJ187" i="6"/>
  <c r="AJ195" i="6"/>
  <c r="AD198" i="5"/>
  <c r="N23" i="5"/>
  <c r="T20" i="6"/>
  <c r="T10" i="6"/>
  <c r="N13" i="5"/>
  <c r="N60" i="5"/>
  <c r="T57" i="6"/>
  <c r="T11" i="6"/>
  <c r="N14" i="5"/>
  <c r="N46" i="5"/>
  <c r="T43" i="6"/>
  <c r="N11" i="5"/>
  <c r="T8" i="6"/>
  <c r="T55" i="6"/>
  <c r="N58" i="5"/>
  <c r="N38" i="5"/>
  <c r="T35" i="6"/>
  <c r="T49" i="6"/>
  <c r="N52" i="5"/>
  <c r="T67" i="6"/>
  <c r="N70" i="5"/>
  <c r="T37" i="6"/>
  <c r="N40" i="5"/>
  <c r="N55" i="5"/>
  <c r="T52" i="6"/>
  <c r="T15" i="6"/>
  <c r="N18" i="5"/>
  <c r="T28" i="6"/>
  <c r="N31" i="5"/>
  <c r="T34" i="6"/>
  <c r="N37" i="5"/>
  <c r="T46" i="6"/>
  <c r="N49" i="5"/>
  <c r="N69" i="5"/>
  <c r="T66" i="6"/>
  <c r="T93" i="6"/>
  <c r="N96" i="5"/>
  <c r="T105" i="6"/>
  <c r="N108" i="5"/>
  <c r="T119" i="6"/>
  <c r="N122" i="5"/>
  <c r="T83" i="6"/>
  <c r="N86" i="5"/>
  <c r="T97" i="6"/>
  <c r="N100" i="5"/>
  <c r="T137" i="6"/>
  <c r="N140" i="5"/>
  <c r="T78" i="6"/>
  <c r="N81" i="5"/>
  <c r="T99" i="6"/>
  <c r="N102" i="5"/>
  <c r="N78" i="5"/>
  <c r="T75" i="6"/>
  <c r="T87" i="6"/>
  <c r="N90" i="5"/>
  <c r="T101" i="6"/>
  <c r="N104" i="5"/>
  <c r="N124" i="5"/>
  <c r="T121" i="6"/>
  <c r="N128" i="5"/>
  <c r="T125" i="6"/>
  <c r="T134" i="6"/>
  <c r="N137" i="5"/>
  <c r="T115" i="6"/>
  <c r="N118" i="5"/>
  <c r="T129" i="6"/>
  <c r="N132" i="5"/>
  <c r="T117" i="6"/>
  <c r="N120" i="5"/>
  <c r="T146" i="6"/>
  <c r="N149" i="5"/>
  <c r="T157" i="6"/>
  <c r="N160" i="5"/>
  <c r="T173" i="6"/>
  <c r="N176" i="5"/>
  <c r="T140" i="6"/>
  <c r="N143" i="5"/>
  <c r="T152" i="6"/>
  <c r="N155" i="5"/>
  <c r="T154" i="6"/>
  <c r="N157" i="5"/>
  <c r="T171" i="6"/>
  <c r="N174" i="5"/>
  <c r="T165" i="6"/>
  <c r="N168" i="5"/>
  <c r="N172" i="5"/>
  <c r="T169" i="6"/>
  <c r="T185" i="6"/>
  <c r="N188" i="5"/>
  <c r="T203" i="6"/>
  <c r="N206" i="5"/>
  <c r="T184" i="6"/>
  <c r="N187" i="5"/>
  <c r="T170" i="6"/>
  <c r="N173" i="5"/>
  <c r="T187" i="6"/>
  <c r="N190" i="5"/>
  <c r="T205" i="6"/>
  <c r="N208" i="5"/>
  <c r="Y46" i="6"/>
  <c r="S49" i="5"/>
  <c r="S39" i="5"/>
  <c r="Y36" i="6"/>
  <c r="S67" i="5"/>
  <c r="Y64" i="6"/>
  <c r="S43" i="5"/>
  <c r="Y40" i="6"/>
  <c r="Y52" i="6"/>
  <c r="S55" i="5"/>
  <c r="Y17" i="6"/>
  <c r="S20" i="5"/>
  <c r="Y29" i="6"/>
  <c r="S32" i="5"/>
  <c r="Y44" i="6"/>
  <c r="S47" i="5"/>
  <c r="Y59" i="6"/>
  <c r="S62" i="5"/>
  <c r="Y16" i="6"/>
  <c r="S19" i="5"/>
  <c r="S31" i="5"/>
  <c r="Y28" i="6"/>
  <c r="S54" i="5"/>
  <c r="Y51" i="6"/>
  <c r="Y66" i="6"/>
  <c r="S69" i="5"/>
  <c r="Y84" i="6"/>
  <c r="S87" i="5"/>
  <c r="S104" i="5"/>
  <c r="Y101" i="6"/>
  <c r="S73" i="5"/>
  <c r="Y70" i="6"/>
  <c r="Y88" i="6"/>
  <c r="S91" i="5"/>
  <c r="Y100" i="6"/>
  <c r="S103" i="5"/>
  <c r="S120" i="5"/>
  <c r="Y117" i="6"/>
  <c r="S86" i="5"/>
  <c r="Y83" i="6"/>
  <c r="S100" i="5"/>
  <c r="Y97" i="6"/>
  <c r="S134" i="5"/>
  <c r="Y131" i="6"/>
  <c r="Y73" i="6"/>
  <c r="S76" i="5"/>
  <c r="Y96" i="6"/>
  <c r="S99" i="5"/>
  <c r="S114" i="5"/>
  <c r="Y111" i="6"/>
  <c r="Y116" i="6"/>
  <c r="S119" i="5"/>
  <c r="Y132" i="6"/>
  <c r="S135" i="5"/>
  <c r="S126" i="5"/>
  <c r="Y123" i="6"/>
  <c r="Y136" i="6"/>
  <c r="S139" i="5"/>
  <c r="Y124" i="6"/>
  <c r="S127" i="5"/>
  <c r="Y138" i="6"/>
  <c r="S141" i="5"/>
  <c r="Y151" i="6"/>
  <c r="S154" i="5"/>
  <c r="S179" i="5"/>
  <c r="Y176" i="6"/>
  <c r="Y154" i="6"/>
  <c r="S157" i="5"/>
  <c r="Y169" i="6"/>
  <c r="S172" i="5"/>
  <c r="Y147" i="6"/>
  <c r="S150" i="5"/>
  <c r="Y155" i="6"/>
  <c r="S158" i="5"/>
  <c r="Y170" i="6"/>
  <c r="S173" i="5"/>
  <c r="Y190" i="6"/>
  <c r="S193" i="5"/>
  <c r="Y203" i="6"/>
  <c r="S206" i="5"/>
  <c r="Y211" i="6"/>
  <c r="S214" i="5"/>
  <c r="Y171" i="6"/>
  <c r="S174" i="5"/>
  <c r="S182" i="5"/>
  <c r="Y179" i="6"/>
  <c r="Y212" i="6"/>
  <c r="S215" i="5"/>
  <c r="Y181" i="6"/>
  <c r="S184" i="5"/>
  <c r="Y189" i="6"/>
  <c r="S192" i="5"/>
  <c r="Y198" i="6"/>
  <c r="S201" i="5"/>
  <c r="Y214" i="6"/>
  <c r="S217" i="5"/>
  <c r="Y156" i="6"/>
  <c r="S159" i="5"/>
  <c r="S171" i="5"/>
  <c r="Y168" i="6"/>
  <c r="Y188" i="6"/>
  <c r="S191" i="5"/>
  <c r="R62" i="6"/>
  <c r="L65" i="5"/>
  <c r="R12" i="6"/>
  <c r="L15" i="5"/>
  <c r="R49" i="6"/>
  <c r="L52" i="5"/>
  <c r="R27" i="6"/>
  <c r="L30" i="5"/>
  <c r="R4" i="6"/>
  <c r="L7" i="5"/>
  <c r="R19" i="6"/>
  <c r="L22" i="5"/>
  <c r="L62" i="5"/>
  <c r="R59" i="6"/>
  <c r="R40" i="6"/>
  <c r="L43" i="5"/>
  <c r="L72" i="5"/>
  <c r="R69" i="6"/>
  <c r="R41" i="6"/>
  <c r="L44" i="5"/>
  <c r="R54" i="6"/>
  <c r="L57" i="5"/>
  <c r="R24" i="6"/>
  <c r="L27" i="5"/>
  <c r="R31" i="6"/>
  <c r="L34" i="5"/>
  <c r="R45" i="6"/>
  <c r="L48" i="5"/>
  <c r="R57" i="6"/>
  <c r="L60" i="5"/>
  <c r="R66" i="6"/>
  <c r="L69" i="5"/>
  <c r="R84" i="6"/>
  <c r="L87" i="5"/>
  <c r="L110" i="5"/>
  <c r="R107" i="6"/>
  <c r="L74" i="5"/>
  <c r="R71" i="6"/>
  <c r="R85" i="6"/>
  <c r="L88" i="5"/>
  <c r="R100" i="6"/>
  <c r="L103" i="5"/>
  <c r="L135" i="5"/>
  <c r="R132" i="6"/>
  <c r="L81" i="5"/>
  <c r="R78" i="6"/>
  <c r="R90" i="6"/>
  <c r="L93" i="5"/>
  <c r="R104" i="6"/>
  <c r="L107" i="5"/>
  <c r="R79" i="6"/>
  <c r="L82" i="5"/>
  <c r="R93" i="6"/>
  <c r="L96" i="5"/>
  <c r="R105" i="6"/>
  <c r="L108" i="5"/>
  <c r="L131" i="5"/>
  <c r="R128" i="6"/>
  <c r="R127" i="6"/>
  <c r="L130" i="5"/>
  <c r="R138" i="6"/>
  <c r="L141" i="5"/>
  <c r="L123" i="5"/>
  <c r="R120" i="6"/>
  <c r="R141" i="6"/>
  <c r="L144" i="5"/>
  <c r="R121" i="6"/>
  <c r="L124" i="5"/>
  <c r="R149" i="6"/>
  <c r="L152" i="5"/>
  <c r="R161" i="6"/>
  <c r="L164" i="5"/>
  <c r="R176" i="6"/>
  <c r="L179" i="5"/>
  <c r="R156" i="6"/>
  <c r="L159" i="5"/>
  <c r="R144" i="6"/>
  <c r="L147" i="5"/>
  <c r="R146" i="6"/>
  <c r="L149" i="5"/>
  <c r="R164" i="6"/>
  <c r="L167" i="5"/>
  <c r="R198" i="6"/>
  <c r="L201" i="5"/>
  <c r="R203" i="6"/>
  <c r="L206" i="5"/>
  <c r="R214" i="6"/>
  <c r="L217" i="5"/>
  <c r="R168" i="6"/>
  <c r="L171" i="5"/>
  <c r="R179" i="6"/>
  <c r="L182" i="5"/>
  <c r="R189" i="6"/>
  <c r="L192" i="5"/>
  <c r="R182" i="6"/>
  <c r="L185" i="5"/>
  <c r="R187" i="6"/>
  <c r="L190" i="5"/>
  <c r="L200" i="5"/>
  <c r="R197" i="6"/>
  <c r="R163" i="6"/>
  <c r="L166" i="5"/>
  <c r="L212" i="5"/>
  <c r="R209" i="6"/>
  <c r="AD42" i="5"/>
  <c r="AJ39" i="6"/>
  <c r="AD13" i="5"/>
  <c r="AJ10" i="6"/>
  <c r="AD10" i="5"/>
  <c r="AJ7" i="6"/>
  <c r="AJ14" i="6"/>
  <c r="AD17" i="5"/>
  <c r="AJ49" i="6"/>
  <c r="AD52" i="5"/>
  <c r="AD29" i="5"/>
  <c r="AJ26" i="6"/>
  <c r="AD40" i="5"/>
  <c r="AJ37" i="6"/>
  <c r="AJ52" i="6"/>
  <c r="AD55" i="5"/>
  <c r="AD21" i="5"/>
  <c r="AJ18" i="6"/>
  <c r="AJ35" i="6"/>
  <c r="AD38" i="5"/>
  <c r="AJ47" i="6"/>
  <c r="AD50" i="5"/>
  <c r="AJ59" i="6"/>
  <c r="AD62" i="5"/>
  <c r="AJ25" i="6"/>
  <c r="AD28" i="5"/>
  <c r="AJ45" i="6"/>
  <c r="AD48" i="5"/>
  <c r="AD60" i="5"/>
  <c r="AJ57" i="6"/>
  <c r="AJ65" i="6"/>
  <c r="AD68" i="5"/>
  <c r="AD101" i="5"/>
  <c r="AJ98" i="6"/>
  <c r="AJ125" i="6"/>
  <c r="AD128" i="5"/>
  <c r="AD76" i="5"/>
  <c r="AJ73" i="6"/>
  <c r="AJ85" i="6"/>
  <c r="AD88" i="5"/>
  <c r="AD103" i="5"/>
  <c r="AJ100" i="6"/>
  <c r="AJ77" i="6"/>
  <c r="AD80" i="5"/>
  <c r="AD92" i="5"/>
  <c r="AJ89" i="6"/>
  <c r="AD104" i="5"/>
  <c r="AJ101" i="6"/>
  <c r="AD116" i="5"/>
  <c r="AJ113" i="6"/>
  <c r="AJ82" i="6"/>
  <c r="AD85" i="5"/>
  <c r="AJ99" i="6"/>
  <c r="AD102" i="5"/>
  <c r="AJ111" i="6"/>
  <c r="AD114" i="5"/>
  <c r="AD119" i="5"/>
  <c r="AJ116" i="6"/>
  <c r="AJ135" i="6"/>
  <c r="AD138" i="5"/>
  <c r="AD121" i="5"/>
  <c r="AJ118" i="6"/>
  <c r="AJ140" i="6"/>
  <c r="AD143" i="5"/>
  <c r="AD124" i="5"/>
  <c r="AJ121" i="6"/>
  <c r="AD144" i="5"/>
  <c r="AJ141" i="6"/>
  <c r="AJ151" i="6"/>
  <c r="AD154" i="5"/>
  <c r="AD155" i="5"/>
  <c r="AJ152" i="6"/>
  <c r="AD176" i="5"/>
  <c r="AJ173" i="6"/>
  <c r="AJ162" i="6"/>
  <c r="AD165" i="5"/>
  <c r="AJ156" i="6"/>
  <c r="AD159" i="5"/>
  <c r="AJ164" i="6"/>
  <c r="AD167" i="5"/>
  <c r="AJ176" i="6"/>
  <c r="AD179" i="5"/>
  <c r="AD221" i="5"/>
  <c r="AJ218" i="6"/>
  <c r="AJ171" i="6"/>
  <c r="AD174" i="5"/>
  <c r="AJ199" i="6"/>
  <c r="AD202" i="5"/>
  <c r="AJ207" i="6"/>
  <c r="AD210" i="5"/>
  <c r="AJ215" i="6"/>
  <c r="AD218" i="5"/>
  <c r="AJ179" i="6"/>
  <c r="AD182" i="5"/>
  <c r="AJ188" i="6"/>
  <c r="AD191" i="5"/>
  <c r="AJ219" i="6"/>
  <c r="AD222" i="5"/>
  <c r="AD184" i="5"/>
  <c r="AJ181" i="6"/>
  <c r="AJ189" i="6"/>
  <c r="AD192" i="5"/>
  <c r="AJ196" i="6"/>
  <c r="AD199" i="5"/>
  <c r="T33" i="6"/>
  <c r="N36" i="5"/>
  <c r="T27" i="6"/>
  <c r="N30" i="5"/>
  <c r="T65" i="6"/>
  <c r="N68" i="5"/>
  <c r="T13" i="6"/>
  <c r="N16" i="5"/>
  <c r="N53" i="5"/>
  <c r="T50" i="6"/>
  <c r="T14" i="6"/>
  <c r="N17" i="5"/>
  <c r="T62" i="6"/>
  <c r="N65" i="5"/>
  <c r="N39" i="5"/>
  <c r="T36" i="6"/>
  <c r="N62" i="5"/>
  <c r="T59" i="6"/>
  <c r="N71" i="5"/>
  <c r="T68" i="6"/>
  <c r="N43" i="5"/>
  <c r="T40" i="6"/>
  <c r="T54" i="6"/>
  <c r="N57" i="5"/>
  <c r="T18" i="6"/>
  <c r="N21" i="5"/>
  <c r="N32" i="5"/>
  <c r="T29" i="6"/>
  <c r="T39" i="6"/>
  <c r="N42" i="5"/>
  <c r="T53" i="6"/>
  <c r="N56" i="5"/>
  <c r="N82" i="5"/>
  <c r="T79" i="6"/>
  <c r="T96" i="6"/>
  <c r="N99" i="5"/>
  <c r="T108" i="6"/>
  <c r="N111" i="5"/>
  <c r="T69" i="6"/>
  <c r="N72" i="5"/>
  <c r="N87" i="5"/>
  <c r="T84" i="6"/>
  <c r="T107" i="6"/>
  <c r="N110" i="5"/>
  <c r="T71" i="6"/>
  <c r="N74" i="5"/>
  <c r="T85" i="6"/>
  <c r="N88" i="5"/>
  <c r="T100" i="6"/>
  <c r="N103" i="5"/>
  <c r="N80" i="5"/>
  <c r="T77" i="6"/>
  <c r="N92" i="5"/>
  <c r="T89" i="6"/>
  <c r="T104" i="6"/>
  <c r="N107" i="5"/>
  <c r="T126" i="6"/>
  <c r="N129" i="5"/>
  <c r="T128" i="6"/>
  <c r="N131" i="5"/>
  <c r="T135" i="6"/>
  <c r="N138" i="5"/>
  <c r="N119" i="5"/>
  <c r="T116" i="6"/>
  <c r="N136" i="5"/>
  <c r="T133" i="6"/>
  <c r="T120" i="6"/>
  <c r="N123" i="5"/>
  <c r="T147" i="6"/>
  <c r="N150" i="5"/>
  <c r="T164" i="6"/>
  <c r="N167" i="5"/>
  <c r="T148" i="6"/>
  <c r="N151" i="5"/>
  <c r="T143" i="6"/>
  <c r="N146" i="5"/>
  <c r="T156" i="6"/>
  <c r="N159" i="5"/>
  <c r="T159" i="6"/>
  <c r="N162" i="5"/>
  <c r="T176" i="6"/>
  <c r="N179" i="5"/>
  <c r="T174" i="6"/>
  <c r="N177" i="5"/>
  <c r="T202" i="6"/>
  <c r="N205" i="5"/>
  <c r="N213" i="5"/>
  <c r="T210" i="6"/>
  <c r="T218" i="6"/>
  <c r="N221" i="5"/>
  <c r="T178" i="6"/>
  <c r="N181" i="5"/>
  <c r="T189" i="6"/>
  <c r="N192" i="5"/>
  <c r="T207" i="6"/>
  <c r="N210" i="5"/>
  <c r="T186" i="6"/>
  <c r="N189" i="5"/>
  <c r="T194" i="6"/>
  <c r="N197" i="5"/>
  <c r="T172" i="6"/>
  <c r="N175" i="5"/>
  <c r="T191" i="6"/>
  <c r="N194" i="5"/>
  <c r="T209" i="6"/>
  <c r="N212" i="5"/>
  <c r="Y13" i="6"/>
  <c r="S16" i="5"/>
  <c r="Y8" i="6"/>
  <c r="S11" i="5"/>
  <c r="Y58" i="6"/>
  <c r="S61" i="5"/>
  <c r="Y12" i="6"/>
  <c r="S15" i="5"/>
  <c r="S56" i="5"/>
  <c r="Y53" i="6"/>
  <c r="Y19" i="6"/>
  <c r="S22" i="5"/>
  <c r="S24" i="5"/>
  <c r="Y21" i="6"/>
  <c r="Y43" i="6"/>
  <c r="S46" i="5"/>
  <c r="Y55" i="6"/>
  <c r="S58" i="5"/>
  <c r="Y18" i="6"/>
  <c r="S21" i="5"/>
  <c r="Y32" i="6"/>
  <c r="S35" i="5"/>
  <c r="S50" i="5"/>
  <c r="Y47" i="6"/>
  <c r="Y61" i="6"/>
  <c r="S64" i="5"/>
  <c r="S40" i="5"/>
  <c r="Y37" i="6"/>
  <c r="Y54" i="6"/>
  <c r="S57" i="5"/>
  <c r="S75" i="5"/>
  <c r="Y72" i="6"/>
  <c r="Y87" i="6"/>
  <c r="S90" i="5"/>
  <c r="Y106" i="6"/>
  <c r="S109" i="5"/>
  <c r="Y76" i="6"/>
  <c r="S79" i="5"/>
  <c r="S94" i="5"/>
  <c r="Y91" i="6"/>
  <c r="Y103" i="6"/>
  <c r="S106" i="5"/>
  <c r="S72" i="5"/>
  <c r="Y69" i="6"/>
  <c r="Y86" i="6"/>
  <c r="S89" i="5"/>
  <c r="S107" i="5"/>
  <c r="Y104" i="6"/>
  <c r="S142" i="5"/>
  <c r="Y139" i="6"/>
  <c r="Y78" i="6"/>
  <c r="S81" i="5"/>
  <c r="S102" i="5"/>
  <c r="Y99" i="6"/>
  <c r="Y122" i="6"/>
  <c r="S125" i="5"/>
  <c r="Y119" i="6"/>
  <c r="S122" i="5"/>
  <c r="Y134" i="6"/>
  <c r="S137" i="5"/>
  <c r="Y125" i="6"/>
  <c r="S128" i="5"/>
  <c r="S115" i="5"/>
  <c r="Y112" i="6"/>
  <c r="Y127" i="6"/>
  <c r="S130" i="5"/>
  <c r="Y143" i="6"/>
  <c r="S146" i="5"/>
  <c r="S149" i="5"/>
  <c r="Y146" i="6"/>
  <c r="Y141" i="6"/>
  <c r="S144" i="5"/>
  <c r="Y159" i="6"/>
  <c r="S162" i="5"/>
  <c r="Y175" i="6"/>
  <c r="S178" i="5"/>
  <c r="Y150" i="6"/>
  <c r="S153" i="5"/>
  <c r="Y158" i="6"/>
  <c r="S161" i="5"/>
  <c r="Y172" i="6"/>
  <c r="S175" i="5"/>
  <c r="Y194" i="6"/>
  <c r="S197" i="5"/>
  <c r="Y205" i="6"/>
  <c r="S208" i="5"/>
  <c r="Y213" i="6"/>
  <c r="S216" i="5"/>
  <c r="Y174" i="6"/>
  <c r="S177" i="5"/>
  <c r="Y200" i="6"/>
  <c r="S203" i="5"/>
  <c r="Y216" i="6"/>
  <c r="S219" i="5"/>
  <c r="Y183" i="6"/>
  <c r="S186" i="5"/>
  <c r="Y191" i="6"/>
  <c r="S194" i="5"/>
  <c r="Y202" i="6"/>
  <c r="S205" i="5"/>
  <c r="Y218" i="6"/>
  <c r="S221" i="5"/>
  <c r="Y161" i="6"/>
  <c r="S164" i="5"/>
  <c r="Y173" i="6"/>
  <c r="S176" i="5"/>
  <c r="Y192" i="6"/>
  <c r="S195" i="5"/>
  <c r="R8" i="6"/>
  <c r="L11" i="5"/>
  <c r="R6" i="6"/>
  <c r="L9" i="5"/>
  <c r="R13" i="6"/>
  <c r="L16" i="5"/>
  <c r="R10" i="6"/>
  <c r="L13" i="5"/>
  <c r="R36" i="6"/>
  <c r="L39" i="5"/>
  <c r="R14" i="6"/>
  <c r="L17" i="5"/>
  <c r="L38" i="5"/>
  <c r="R35" i="6"/>
  <c r="R25" i="6"/>
  <c r="L28" i="5"/>
  <c r="R51" i="6"/>
  <c r="L54" i="5"/>
  <c r="L32" i="5"/>
  <c r="R29" i="6"/>
  <c r="L45" i="5"/>
  <c r="R42" i="6"/>
  <c r="R56" i="6"/>
  <c r="L59" i="5"/>
  <c r="R26" i="6"/>
  <c r="L29" i="5"/>
  <c r="L36" i="5"/>
  <c r="R33" i="6"/>
  <c r="L49" i="5"/>
  <c r="R46" i="6"/>
  <c r="R58" i="6"/>
  <c r="L61" i="5"/>
  <c r="R70" i="6"/>
  <c r="L73" i="5"/>
  <c r="R95" i="6"/>
  <c r="L98" i="5"/>
  <c r="R109" i="6"/>
  <c r="L112" i="5"/>
  <c r="R73" i="6"/>
  <c r="L76" i="5"/>
  <c r="L89" i="5"/>
  <c r="R86" i="6"/>
  <c r="R111" i="6"/>
  <c r="L114" i="5"/>
  <c r="R135" i="6"/>
  <c r="L138" i="5"/>
  <c r="R80" i="6"/>
  <c r="L83" i="5"/>
  <c r="R92" i="6"/>
  <c r="L95" i="5"/>
  <c r="L116" i="5"/>
  <c r="R113" i="6"/>
  <c r="R81" i="6"/>
  <c r="L84" i="5"/>
  <c r="R94" i="6"/>
  <c r="L97" i="5"/>
  <c r="L109" i="5"/>
  <c r="R106" i="6"/>
  <c r="R134" i="6"/>
  <c r="L137" i="5"/>
  <c r="L132" i="5"/>
  <c r="R129" i="6"/>
  <c r="R139" i="6"/>
  <c r="L142" i="5"/>
  <c r="R131" i="6"/>
  <c r="L134" i="5"/>
  <c r="L146" i="5"/>
  <c r="R143" i="6"/>
  <c r="R122" i="6"/>
  <c r="L125" i="5"/>
  <c r="R151" i="6"/>
  <c r="L154" i="5"/>
  <c r="R166" i="6"/>
  <c r="L169" i="5"/>
  <c r="R150" i="6"/>
  <c r="L153" i="5"/>
  <c r="R172" i="6"/>
  <c r="L175" i="5"/>
  <c r="R145" i="6"/>
  <c r="L148" i="5"/>
  <c r="R147" i="6"/>
  <c r="L150" i="5"/>
  <c r="R165" i="6"/>
  <c r="L168" i="5"/>
  <c r="R199" i="6"/>
  <c r="L202" i="5"/>
  <c r="L213" i="5"/>
  <c r="R210" i="6"/>
  <c r="R215" i="6"/>
  <c r="L218" i="5"/>
  <c r="R169" i="6"/>
  <c r="L172" i="5"/>
  <c r="R180" i="6"/>
  <c r="L183" i="5"/>
  <c r="R193" i="6"/>
  <c r="L196" i="5"/>
  <c r="L186" i="5"/>
  <c r="R183" i="6"/>
  <c r="R188" i="6"/>
  <c r="L191" i="5"/>
  <c r="R194" i="6"/>
  <c r="L197" i="5"/>
  <c r="R174" i="6"/>
  <c r="L177" i="5"/>
  <c r="R213" i="6"/>
  <c r="L216" i="5"/>
  <c r="AJ4" i="6"/>
  <c r="AD7" i="5"/>
  <c r="AJ61" i="6"/>
  <c r="AD64" i="5"/>
  <c r="AJ12" i="6"/>
  <c r="AD15" i="5"/>
  <c r="AD18" i="5"/>
  <c r="AJ15" i="6"/>
  <c r="AJ9" i="6"/>
  <c r="AD12" i="5"/>
  <c r="AJ16" i="6"/>
  <c r="AD19" i="5"/>
  <c r="AJ62" i="6"/>
  <c r="AD65" i="5"/>
  <c r="AJ27" i="6"/>
  <c r="AD30" i="5"/>
  <c r="AJ38" i="6"/>
  <c r="AD41" i="5"/>
  <c r="AJ55" i="6"/>
  <c r="AD58" i="5"/>
  <c r="AJ21" i="6"/>
  <c r="AD24" i="5"/>
  <c r="AD44" i="5"/>
  <c r="AJ41" i="6"/>
  <c r="AJ53" i="6"/>
  <c r="AD56" i="5"/>
  <c r="AJ70" i="6"/>
  <c r="AD73" i="5"/>
  <c r="AD32" i="5"/>
  <c r="AJ29" i="6"/>
  <c r="AJ46" i="6"/>
  <c r="AD49" i="5"/>
  <c r="AJ58" i="6"/>
  <c r="AD61" i="5"/>
  <c r="AD87" i="5"/>
  <c r="AJ84" i="6"/>
  <c r="AJ109" i="6"/>
  <c r="AD112" i="5"/>
  <c r="AJ133" i="6"/>
  <c r="AD136" i="5"/>
  <c r="AJ74" i="6"/>
  <c r="AD77" i="5"/>
  <c r="AJ86" i="6"/>
  <c r="AD89" i="5"/>
  <c r="AD106" i="5"/>
  <c r="AJ103" i="6"/>
  <c r="AD81" i="5"/>
  <c r="AJ78" i="6"/>
  <c r="AJ90" i="6"/>
  <c r="AD93" i="5"/>
  <c r="AJ102" i="6"/>
  <c r="AD105" i="5"/>
  <c r="AJ68" i="6"/>
  <c r="AD71" i="5"/>
  <c r="AJ93" i="6"/>
  <c r="AD96" i="5"/>
  <c r="AD108" i="5"/>
  <c r="AJ105" i="6"/>
  <c r="AJ126" i="6"/>
  <c r="AD129" i="5"/>
  <c r="AJ119" i="6"/>
  <c r="AD122" i="5"/>
  <c r="AD140" i="5"/>
  <c r="AJ137" i="6"/>
  <c r="AJ120" i="6"/>
  <c r="AD123" i="5"/>
  <c r="AJ143" i="6"/>
  <c r="AD146" i="5"/>
  <c r="AJ122" i="6"/>
  <c r="AD125" i="5"/>
  <c r="AJ142" i="6"/>
  <c r="AD145" i="5"/>
  <c r="AJ154" i="6"/>
  <c r="AD157" i="5"/>
  <c r="AD156" i="5"/>
  <c r="AJ153" i="6"/>
  <c r="AD147" i="5"/>
  <c r="AJ144" i="6"/>
  <c r="AJ138" i="6"/>
  <c r="AD141" i="5"/>
  <c r="AJ159" i="6"/>
  <c r="AD162" i="5"/>
  <c r="AJ165" i="6"/>
  <c r="AD168" i="5"/>
  <c r="AD200" i="5"/>
  <c r="AJ197" i="6"/>
  <c r="AJ204" i="6"/>
  <c r="AD207" i="5"/>
  <c r="AJ212" i="6"/>
  <c r="AD215" i="5"/>
  <c r="AJ174" i="6"/>
  <c r="AD177" i="5"/>
  <c r="AD204" i="5"/>
  <c r="AJ201" i="6"/>
  <c r="AD212" i="5"/>
  <c r="AJ209" i="6"/>
  <c r="AD220" i="5"/>
  <c r="AJ217" i="6"/>
  <c r="AJ182" i="6"/>
  <c r="AD185" i="5"/>
  <c r="AJ190" i="6"/>
  <c r="AD193" i="5"/>
  <c r="AJ163" i="6"/>
  <c r="AD166" i="5"/>
  <c r="AD186" i="5"/>
  <c r="AJ183" i="6"/>
  <c r="AJ191" i="6"/>
  <c r="AD194" i="5"/>
  <c r="AD223" i="5"/>
  <c r="T6" i="6"/>
  <c r="N9" i="5"/>
  <c r="T5" i="6"/>
  <c r="N8" i="5"/>
  <c r="T31" i="6"/>
  <c r="N34" i="5"/>
  <c r="T4" i="6"/>
  <c r="N7" i="5"/>
  <c r="T17" i="6"/>
  <c r="N20" i="5"/>
  <c r="N63" i="5"/>
  <c r="T60" i="6"/>
  <c r="T16" i="6"/>
  <c r="N19" i="5"/>
  <c r="T21" i="6"/>
  <c r="N24" i="5"/>
  <c r="N41" i="5"/>
  <c r="T38" i="6"/>
  <c r="T61" i="6"/>
  <c r="N64" i="5"/>
  <c r="N27" i="5"/>
  <c r="T24" i="6"/>
  <c r="T42" i="6"/>
  <c r="N45" i="5"/>
  <c r="T63" i="6"/>
  <c r="N66" i="5"/>
  <c r="T22" i="6"/>
  <c r="N25" i="5"/>
  <c r="T30" i="6"/>
  <c r="N33" i="5"/>
  <c r="N44" i="5"/>
  <c r="T41" i="6"/>
  <c r="T56" i="6"/>
  <c r="N59" i="5"/>
  <c r="T81" i="6"/>
  <c r="N84" i="5"/>
  <c r="T98" i="6"/>
  <c r="N101" i="5"/>
  <c r="N113" i="5"/>
  <c r="T110" i="6"/>
  <c r="N75" i="5"/>
  <c r="T72" i="6"/>
  <c r="T86" i="6"/>
  <c r="N89" i="5"/>
  <c r="T109" i="6"/>
  <c r="N112" i="5"/>
  <c r="N76" i="5"/>
  <c r="T73" i="6"/>
  <c r="T88" i="6"/>
  <c r="N91" i="5"/>
  <c r="N105" i="5"/>
  <c r="T102" i="6"/>
  <c r="T80" i="6"/>
  <c r="N83" i="5"/>
  <c r="N95" i="5"/>
  <c r="T92" i="6"/>
  <c r="T106" i="6"/>
  <c r="N109" i="5"/>
  <c r="T113" i="6"/>
  <c r="N116" i="5"/>
  <c r="T130" i="6"/>
  <c r="N133" i="5"/>
  <c r="T139" i="6"/>
  <c r="N142" i="5"/>
  <c r="T118" i="6"/>
  <c r="N121" i="5"/>
  <c r="N139" i="5"/>
  <c r="T136" i="6"/>
  <c r="N125" i="5"/>
  <c r="T122" i="6"/>
  <c r="T149" i="6"/>
  <c r="N152" i="5"/>
  <c r="T167" i="6"/>
  <c r="N170" i="5"/>
  <c r="T151" i="6"/>
  <c r="N154" i="5"/>
  <c r="T145" i="6"/>
  <c r="N148" i="5"/>
  <c r="T142" i="6"/>
  <c r="N145" i="5"/>
  <c r="N164" i="5"/>
  <c r="T161" i="6"/>
  <c r="T162" i="6"/>
  <c r="N165" i="5"/>
  <c r="T177" i="6"/>
  <c r="N180" i="5"/>
  <c r="N222" i="5"/>
  <c r="T219" i="6"/>
  <c r="T180" i="6"/>
  <c r="N183" i="5"/>
  <c r="T193" i="6"/>
  <c r="N196" i="5"/>
  <c r="T211" i="6"/>
  <c r="N214" i="5"/>
  <c r="T179" i="6"/>
  <c r="N182" i="5"/>
  <c r="T188" i="6"/>
  <c r="N191" i="5"/>
  <c r="T158" i="6"/>
  <c r="N161" i="5"/>
  <c r="N178" i="5"/>
  <c r="T175" i="6"/>
  <c r="T195" i="6"/>
  <c r="N198" i="5"/>
  <c r="T213" i="6"/>
  <c r="N216" i="5"/>
  <c r="Y15" i="6"/>
  <c r="S18" i="5"/>
  <c r="S37" i="5"/>
  <c r="Y34" i="6"/>
  <c r="Y2" i="6"/>
  <c r="S5" i="5"/>
  <c r="Y14" i="6"/>
  <c r="S17" i="5"/>
  <c r="Y6" i="6"/>
  <c r="S9" i="5"/>
  <c r="Y30" i="6"/>
  <c r="S33" i="5"/>
  <c r="Y31" i="6"/>
  <c r="S34" i="5"/>
  <c r="Y45" i="6"/>
  <c r="S48" i="5"/>
  <c r="Y57" i="6"/>
  <c r="S60" i="5"/>
  <c r="Y20" i="6"/>
  <c r="S23" i="5"/>
  <c r="S38" i="5"/>
  <c r="Y35" i="6"/>
  <c r="Y49" i="6"/>
  <c r="S52" i="5"/>
  <c r="S68" i="5"/>
  <c r="Y65" i="6"/>
  <c r="Y26" i="6"/>
  <c r="S29" i="5"/>
  <c r="Y42" i="6"/>
  <c r="S45" i="5"/>
  <c r="Y60" i="6"/>
  <c r="S63" i="5"/>
  <c r="S80" i="5"/>
  <c r="Y77" i="6"/>
  <c r="S92" i="5"/>
  <c r="Y89" i="6"/>
  <c r="Y113" i="6"/>
  <c r="S116" i="5"/>
  <c r="S82" i="5"/>
  <c r="Y79" i="6"/>
  <c r="Y93" i="6"/>
  <c r="S96" i="5"/>
  <c r="Y105" i="6"/>
  <c r="S108" i="5"/>
  <c r="Y74" i="6"/>
  <c r="S77" i="5"/>
  <c r="Y92" i="6"/>
  <c r="S95" i="5"/>
  <c r="Y107" i="6"/>
  <c r="S110" i="5"/>
  <c r="S71" i="5"/>
  <c r="Y68" i="6"/>
  <c r="S88" i="5"/>
  <c r="Y85" i="6"/>
  <c r="S105" i="5"/>
  <c r="Y102" i="6"/>
  <c r="Y128" i="6"/>
  <c r="S131" i="5"/>
  <c r="Y121" i="6"/>
  <c r="S124" i="5"/>
  <c r="Y130" i="6"/>
  <c r="S133" i="5"/>
  <c r="S118" i="5"/>
  <c r="Y115" i="6"/>
  <c r="Y129" i="6"/>
  <c r="S132" i="5"/>
  <c r="Y142" i="6"/>
  <c r="S145" i="5"/>
  <c r="Y149" i="6"/>
  <c r="S152" i="5"/>
  <c r="S151" i="5"/>
  <c r="Y148" i="6"/>
  <c r="S167" i="5"/>
  <c r="Y164" i="6"/>
  <c r="Y140" i="6"/>
  <c r="S143" i="5"/>
  <c r="Y152" i="6"/>
  <c r="S155" i="5"/>
  <c r="Y160" i="6"/>
  <c r="S163" i="5"/>
  <c r="Y182" i="6"/>
  <c r="S185" i="5"/>
  <c r="S202" i="5"/>
  <c r="Y199" i="6"/>
  <c r="S210" i="5"/>
  <c r="Y207" i="6"/>
  <c r="S218" i="5"/>
  <c r="Y215" i="6"/>
  <c r="Y177" i="6"/>
  <c r="S180" i="5"/>
  <c r="Y204" i="6"/>
  <c r="S207" i="5"/>
  <c r="S222" i="5"/>
  <c r="Y219" i="6"/>
  <c r="Y185" i="6"/>
  <c r="S188" i="5"/>
  <c r="Y193" i="6"/>
  <c r="S196" i="5"/>
  <c r="Y206" i="6"/>
  <c r="S209" i="5"/>
  <c r="S223" i="5"/>
  <c r="Y163" i="6"/>
  <c r="S166" i="5"/>
  <c r="Y180" i="6"/>
  <c r="S183" i="5"/>
  <c r="S199" i="5"/>
  <c r="Y196" i="6"/>
  <c r="R2" i="6"/>
  <c r="L5" i="5"/>
  <c r="R16" i="6"/>
  <c r="L19" i="5"/>
  <c r="R9" i="6"/>
  <c r="L12" i="5"/>
  <c r="R20" i="6"/>
  <c r="L23" i="5"/>
  <c r="R21" i="6"/>
  <c r="L24" i="5"/>
  <c r="L67" i="5"/>
  <c r="R64" i="6"/>
  <c r="R15" i="6"/>
  <c r="L18" i="5"/>
  <c r="R47" i="6"/>
  <c r="L50" i="5"/>
  <c r="R37" i="6"/>
  <c r="L40" i="5"/>
  <c r="R52" i="6"/>
  <c r="L55" i="5"/>
  <c r="L35" i="5"/>
  <c r="R32" i="6"/>
  <c r="L47" i="5"/>
  <c r="R44" i="6"/>
  <c r="R67" i="6"/>
  <c r="L70" i="5"/>
  <c r="R28" i="6"/>
  <c r="L31" i="5"/>
  <c r="R34" i="6"/>
  <c r="L37" i="5"/>
  <c r="R48" i="6"/>
  <c r="L51" i="5"/>
  <c r="R60" i="6"/>
  <c r="L63" i="5"/>
  <c r="R72" i="6"/>
  <c r="L75" i="5"/>
  <c r="L113" i="5"/>
  <c r="R110" i="6"/>
  <c r="L77" i="5"/>
  <c r="R74" i="6"/>
  <c r="L91" i="5"/>
  <c r="R88" i="6"/>
  <c r="R114" i="6"/>
  <c r="L117" i="5"/>
  <c r="L78" i="5"/>
  <c r="R75" i="6"/>
  <c r="R87" i="6"/>
  <c r="L90" i="5"/>
  <c r="R101" i="6"/>
  <c r="L104" i="5"/>
  <c r="R137" i="6"/>
  <c r="L140" i="5"/>
  <c r="R82" i="6"/>
  <c r="L85" i="5"/>
  <c r="L99" i="5"/>
  <c r="R96" i="6"/>
  <c r="L111" i="5"/>
  <c r="R108" i="6"/>
  <c r="L118" i="5"/>
  <c r="R115" i="6"/>
  <c r="R130" i="6"/>
  <c r="L133" i="5"/>
  <c r="R117" i="6"/>
  <c r="L120" i="5"/>
  <c r="R133" i="6"/>
  <c r="L136" i="5"/>
  <c r="R112" i="6"/>
  <c r="L115" i="5"/>
  <c r="R124" i="6"/>
  <c r="L127" i="5"/>
  <c r="L160" i="5"/>
  <c r="R157" i="6"/>
  <c r="L173" i="5"/>
  <c r="R170" i="6"/>
  <c r="R152" i="6"/>
  <c r="L155" i="5"/>
  <c r="R173" i="6"/>
  <c r="L176" i="5"/>
  <c r="L157" i="5"/>
  <c r="R154" i="6"/>
  <c r="L162" i="5"/>
  <c r="R159" i="6"/>
  <c r="R167" i="6"/>
  <c r="L170" i="5"/>
  <c r="R206" i="6"/>
  <c r="L209" i="5"/>
  <c r="R211" i="6"/>
  <c r="L214" i="5"/>
  <c r="R171" i="6"/>
  <c r="L174" i="5"/>
  <c r="R181" i="6"/>
  <c r="L184" i="5"/>
  <c r="L222" i="5"/>
  <c r="R219" i="6"/>
  <c r="R184" i="6"/>
  <c r="L187" i="5"/>
  <c r="L193" i="5"/>
  <c r="R190" i="6"/>
  <c r="L198" i="5"/>
  <c r="R195" i="6"/>
  <c r="R201" i="6"/>
  <c r="L204" i="5"/>
  <c r="R217" i="6"/>
  <c r="L220" i="5"/>
  <c r="AJ6" i="6"/>
  <c r="AD9" i="5"/>
  <c r="AJ3" i="6"/>
  <c r="AD6" i="5"/>
  <c r="AD72" i="5"/>
  <c r="AJ69" i="6"/>
  <c r="AD23" i="5"/>
  <c r="AJ20" i="6"/>
  <c r="AJ11" i="6"/>
  <c r="AD14" i="5"/>
  <c r="AD22" i="5"/>
  <c r="AJ19" i="6"/>
  <c r="AJ40" i="6"/>
  <c r="AD43" i="5"/>
  <c r="AD69" i="5"/>
  <c r="AJ66" i="6"/>
  <c r="AD33" i="5"/>
  <c r="AJ30" i="6"/>
  <c r="AJ42" i="6"/>
  <c r="AD45" i="5"/>
  <c r="AJ54" i="6"/>
  <c r="AD57" i="5"/>
  <c r="AJ75" i="6"/>
  <c r="AD78" i="5"/>
  <c r="AD36" i="5"/>
  <c r="AJ33" i="6"/>
  <c r="AJ48" i="6"/>
  <c r="AD51" i="5"/>
  <c r="AJ60" i="6"/>
  <c r="AD63" i="5"/>
  <c r="AJ87" i="6"/>
  <c r="AD90" i="5"/>
  <c r="AJ110" i="6"/>
  <c r="AD113" i="5"/>
  <c r="AD67" i="5"/>
  <c r="AJ64" i="6"/>
  <c r="AD79" i="5"/>
  <c r="AJ76" i="6"/>
  <c r="AJ88" i="6"/>
  <c r="AD91" i="5"/>
  <c r="AJ128" i="6"/>
  <c r="AD131" i="5"/>
  <c r="AJ80" i="6"/>
  <c r="AD83" i="5"/>
  <c r="AJ92" i="6"/>
  <c r="AD95" i="5"/>
  <c r="AJ104" i="6"/>
  <c r="AD107" i="5"/>
  <c r="AD74" i="5"/>
  <c r="AJ71" i="6"/>
  <c r="AD97" i="5"/>
  <c r="AJ94" i="6"/>
  <c r="AJ106" i="6"/>
  <c r="AD109" i="5"/>
  <c r="AJ134" i="6"/>
  <c r="AD137" i="5"/>
  <c r="AD132" i="5"/>
  <c r="AJ129" i="6"/>
  <c r="AJ139" i="6"/>
  <c r="AD142" i="5"/>
  <c r="AJ123" i="6"/>
  <c r="AD126" i="5"/>
  <c r="AJ112" i="6"/>
  <c r="AD115" i="5"/>
  <c r="AJ124" i="6"/>
  <c r="AD127" i="5"/>
  <c r="AJ148" i="6"/>
  <c r="AD151" i="5"/>
  <c r="AJ160" i="6"/>
  <c r="AD163" i="5"/>
  <c r="AD164" i="5"/>
  <c r="AJ161" i="6"/>
  <c r="AD148" i="5"/>
  <c r="AJ145" i="6"/>
  <c r="AJ147" i="6"/>
  <c r="AD150" i="5"/>
  <c r="AJ155" i="6"/>
  <c r="AD158" i="5"/>
  <c r="AJ167" i="6"/>
  <c r="AD170" i="5"/>
  <c r="AJ168" i="6"/>
  <c r="AD171" i="5"/>
  <c r="AJ178" i="6"/>
  <c r="AD181" i="5"/>
  <c r="AJ203" i="6"/>
  <c r="AD206" i="5"/>
  <c r="AJ211" i="6"/>
  <c r="AD214" i="5"/>
  <c r="AJ184" i="6"/>
  <c r="AD187" i="5"/>
  <c r="AJ192" i="6"/>
  <c r="AD195" i="5"/>
  <c r="AJ166" i="6"/>
  <c r="AD169" i="5"/>
  <c r="AD188" i="5"/>
  <c r="AJ185" i="6"/>
  <c r="AJ193" i="6"/>
  <c r="AD196" i="5"/>
  <c r="K29" i="8"/>
  <c r="K30" i="8"/>
  <c r="K26" i="8"/>
  <c r="K18" i="8"/>
  <c r="G105" i="8"/>
  <c r="K33" i="8"/>
  <c r="K32" i="8"/>
  <c r="K27" i="8"/>
  <c r="K19" i="8"/>
  <c r="K12" i="8"/>
  <c r="K10" i="8"/>
  <c r="K8" i="8"/>
  <c r="K28" i="8"/>
  <c r="K11" i="8"/>
  <c r="G107" i="8"/>
  <c r="W29" i="8"/>
  <c r="W36" i="8"/>
  <c r="W30" i="8"/>
  <c r="W26" i="8"/>
  <c r="W37" i="8"/>
  <c r="W33" i="8"/>
  <c r="W32" i="8"/>
  <c r="W10" i="8"/>
  <c r="W8" i="8"/>
  <c r="W34" i="8"/>
  <c r="W20" i="8"/>
  <c r="W11" i="8"/>
  <c r="F106" i="8"/>
  <c r="P36" i="8"/>
  <c r="P30" i="8"/>
  <c r="P26" i="8"/>
  <c r="P18" i="8"/>
  <c r="P37" i="8"/>
  <c r="P33" i="8"/>
  <c r="P32" i="8"/>
  <c r="P27" i="8"/>
  <c r="P19" i="8"/>
  <c r="P10" i="8"/>
  <c r="P8" i="8"/>
  <c r="P28" i="8"/>
  <c r="P11" i="8"/>
  <c r="P29" i="8"/>
  <c r="AE12" i="6"/>
  <c r="Y15" i="5"/>
  <c r="AE90" i="6"/>
  <c r="Y93" i="5"/>
  <c r="AE193" i="6"/>
  <c r="Y196" i="5"/>
  <c r="AE11" i="6"/>
  <c r="Y14" i="5"/>
  <c r="Y29" i="5"/>
  <c r="AE26" i="6"/>
  <c r="AE78" i="6"/>
  <c r="Y81" i="5"/>
  <c r="Y184" i="5"/>
  <c r="AE181" i="6"/>
  <c r="AE14" i="6"/>
  <c r="Y17" i="5"/>
  <c r="Y69" i="5"/>
  <c r="AE66" i="6"/>
  <c r="AE130" i="6"/>
  <c r="Y133" i="5"/>
  <c r="AE13" i="6"/>
  <c r="Y16" i="5"/>
  <c r="AE54" i="6"/>
  <c r="Y57" i="5"/>
  <c r="AE118" i="6"/>
  <c r="Y121" i="5"/>
  <c r="AE21" i="6"/>
  <c r="Y24" i="5"/>
  <c r="AE37" i="6"/>
  <c r="Y40" i="5"/>
  <c r="AE53" i="6"/>
  <c r="Y56" i="5"/>
  <c r="AE69" i="6"/>
  <c r="Y72" i="5"/>
  <c r="AE85" i="6"/>
  <c r="Y88" i="5"/>
  <c r="AE101" i="6"/>
  <c r="Y104" i="5"/>
  <c r="AE117" i="6"/>
  <c r="Y120" i="5"/>
  <c r="AE134" i="6"/>
  <c r="Y137" i="5"/>
  <c r="Y176" i="5"/>
  <c r="AE173" i="6"/>
  <c r="AE32" i="6"/>
  <c r="Y35" i="5"/>
  <c r="AE48" i="6"/>
  <c r="Y51" i="5"/>
  <c r="AE64" i="6"/>
  <c r="Y67" i="5"/>
  <c r="AE80" i="6"/>
  <c r="Y83" i="5"/>
  <c r="AE96" i="6"/>
  <c r="Y99" i="5"/>
  <c r="AE112" i="6"/>
  <c r="Y115" i="5"/>
  <c r="AE128" i="6"/>
  <c r="Y131" i="5"/>
  <c r="Y164" i="5"/>
  <c r="AE161" i="6"/>
  <c r="AE213" i="6"/>
  <c r="Y216" i="5"/>
  <c r="AE39" i="6"/>
  <c r="Y42" i="5"/>
  <c r="AE55" i="6"/>
  <c r="Y58" i="5"/>
  <c r="AE71" i="6"/>
  <c r="Y74" i="5"/>
  <c r="AE87" i="6"/>
  <c r="Y90" i="5"/>
  <c r="AE103" i="6"/>
  <c r="Y106" i="5"/>
  <c r="AE119" i="6"/>
  <c r="Y122" i="5"/>
  <c r="Y152" i="5"/>
  <c r="AE149" i="6"/>
  <c r="AE132" i="6"/>
  <c r="Y135" i="5"/>
  <c r="AE148" i="6"/>
  <c r="Y151" i="5"/>
  <c r="AE164" i="6"/>
  <c r="Y167" i="5"/>
  <c r="AE180" i="6"/>
  <c r="Y183" i="5"/>
  <c r="AE196" i="6"/>
  <c r="Y199" i="5"/>
  <c r="AE212" i="6"/>
  <c r="Y215" i="5"/>
  <c r="Y146" i="5"/>
  <c r="AE143" i="6"/>
  <c r="Y162" i="5"/>
  <c r="AE159" i="6"/>
  <c r="Y178" i="5"/>
  <c r="AE175" i="6"/>
  <c r="AE191" i="6"/>
  <c r="Y194" i="5"/>
  <c r="AE207" i="6"/>
  <c r="Y210" i="5"/>
  <c r="AE142" i="6"/>
  <c r="Y145" i="5"/>
  <c r="AE158" i="6"/>
  <c r="Y161" i="5"/>
  <c r="AE174" i="6"/>
  <c r="Y177" i="5"/>
  <c r="AE190" i="6"/>
  <c r="Y193" i="5"/>
  <c r="AE206" i="6"/>
  <c r="Y209" i="5"/>
  <c r="N5" i="6"/>
  <c r="H8" i="5"/>
  <c r="N43" i="6"/>
  <c r="H46" i="5"/>
  <c r="N107" i="6"/>
  <c r="H110" i="5"/>
  <c r="N8" i="6"/>
  <c r="H11" i="5"/>
  <c r="N20" i="6"/>
  <c r="H23" i="5"/>
  <c r="N79" i="6"/>
  <c r="H82" i="5"/>
  <c r="N154" i="6"/>
  <c r="H157" i="5"/>
  <c r="N206" i="6"/>
  <c r="H209" i="5"/>
  <c r="N3" i="6"/>
  <c r="H6" i="5"/>
  <c r="N21" i="6"/>
  <c r="H24" i="5"/>
  <c r="N51" i="6"/>
  <c r="H54" i="5"/>
  <c r="N115" i="6"/>
  <c r="H118" i="5"/>
  <c r="H13" i="5"/>
  <c r="N10" i="6"/>
  <c r="N27" i="6"/>
  <c r="H30" i="5"/>
  <c r="N71" i="6"/>
  <c r="H74" i="5"/>
  <c r="N22" i="6"/>
  <c r="H25" i="5"/>
  <c r="N38" i="6"/>
  <c r="H41" i="5"/>
  <c r="N54" i="6"/>
  <c r="H57" i="5"/>
  <c r="N70" i="6"/>
  <c r="H73" i="5"/>
  <c r="N86" i="6"/>
  <c r="H89" i="5"/>
  <c r="N102" i="6"/>
  <c r="H105" i="5"/>
  <c r="N118" i="6"/>
  <c r="H121" i="5"/>
  <c r="N142" i="6"/>
  <c r="H145" i="5"/>
  <c r="N29" i="6"/>
  <c r="H32" i="5"/>
  <c r="N45" i="6"/>
  <c r="H48" i="5"/>
  <c r="N61" i="6"/>
  <c r="H64" i="5"/>
  <c r="N77" i="6"/>
  <c r="H80" i="5"/>
  <c r="N93" i="6"/>
  <c r="H96" i="5"/>
  <c r="N109" i="6"/>
  <c r="H112" i="5"/>
  <c r="N125" i="6"/>
  <c r="H128" i="5"/>
  <c r="H138" i="5"/>
  <c r="N135" i="6"/>
  <c r="N182" i="6"/>
  <c r="H185" i="5"/>
  <c r="N44" i="6"/>
  <c r="H47" i="5"/>
  <c r="H63" i="5"/>
  <c r="N60" i="6"/>
  <c r="N76" i="6"/>
  <c r="H79" i="5"/>
  <c r="N92" i="6"/>
  <c r="H95" i="5"/>
  <c r="N108" i="6"/>
  <c r="H111" i="5"/>
  <c r="N124" i="6"/>
  <c r="H127" i="5"/>
  <c r="N150" i="6"/>
  <c r="H153" i="5"/>
  <c r="N141" i="6"/>
  <c r="H144" i="5"/>
  <c r="N157" i="6"/>
  <c r="H160" i="5"/>
  <c r="N173" i="6"/>
  <c r="H176" i="5"/>
  <c r="N189" i="6"/>
  <c r="H192" i="5"/>
  <c r="N205" i="6"/>
  <c r="H208" i="5"/>
  <c r="N152" i="6"/>
  <c r="H155" i="5"/>
  <c r="N168" i="6"/>
  <c r="H171" i="5"/>
  <c r="N184" i="6"/>
  <c r="H187" i="5"/>
  <c r="N200" i="6"/>
  <c r="H203" i="5"/>
  <c r="N216" i="6"/>
  <c r="H219" i="5"/>
  <c r="H150" i="5"/>
  <c r="N147" i="6"/>
  <c r="H166" i="5"/>
  <c r="N163" i="6"/>
  <c r="H182" i="5"/>
  <c r="N179" i="6"/>
  <c r="N195" i="6"/>
  <c r="H198" i="5"/>
  <c r="N211" i="6"/>
  <c r="H214" i="5"/>
  <c r="AA47" i="6"/>
  <c r="U50" i="5"/>
  <c r="AA111" i="6"/>
  <c r="U114" i="5"/>
  <c r="AA4" i="6"/>
  <c r="U7" i="5"/>
  <c r="AA20" i="6"/>
  <c r="U23" i="5"/>
  <c r="AA35" i="6"/>
  <c r="U38" i="5"/>
  <c r="AA99" i="6"/>
  <c r="U102" i="5"/>
  <c r="AA158" i="6"/>
  <c r="U161" i="5"/>
  <c r="AA3" i="6"/>
  <c r="U6" i="5"/>
  <c r="AA24" i="6"/>
  <c r="U27" i="5"/>
  <c r="AA55" i="6"/>
  <c r="U58" i="5"/>
  <c r="U122" i="5"/>
  <c r="AA119" i="6"/>
  <c r="AA6" i="6"/>
  <c r="U9" i="5"/>
  <c r="AA59" i="6"/>
  <c r="U62" i="5"/>
  <c r="AA123" i="6"/>
  <c r="U126" i="5"/>
  <c r="AA26" i="6"/>
  <c r="U29" i="5"/>
  <c r="AA42" i="6"/>
  <c r="U45" i="5"/>
  <c r="AA58" i="6"/>
  <c r="U61" i="5"/>
  <c r="AA74" i="6"/>
  <c r="U77" i="5"/>
  <c r="AA90" i="6"/>
  <c r="U93" i="5"/>
  <c r="AA106" i="6"/>
  <c r="U109" i="5"/>
  <c r="AA122" i="6"/>
  <c r="U125" i="5"/>
  <c r="AA134" i="6"/>
  <c r="U137" i="5"/>
  <c r="U36" i="5"/>
  <c r="AA33" i="6"/>
  <c r="U52" i="5"/>
  <c r="AA49" i="6"/>
  <c r="U68" i="5"/>
  <c r="AA65" i="6"/>
  <c r="U84" i="5"/>
  <c r="AA81" i="6"/>
  <c r="AA97" i="6"/>
  <c r="U100" i="5"/>
  <c r="AA113" i="6"/>
  <c r="U116" i="5"/>
  <c r="AA129" i="6"/>
  <c r="U132" i="5"/>
  <c r="AA166" i="6"/>
  <c r="U169" i="5"/>
  <c r="AA210" i="6"/>
  <c r="U213" i="5"/>
  <c r="AA36" i="6"/>
  <c r="U39" i="5"/>
  <c r="AA52" i="6"/>
  <c r="U55" i="5"/>
  <c r="AA68" i="6"/>
  <c r="U71" i="5"/>
  <c r="AA84" i="6"/>
  <c r="U87" i="5"/>
  <c r="AA100" i="6"/>
  <c r="U103" i="5"/>
  <c r="AA116" i="6"/>
  <c r="U119" i="5"/>
  <c r="AA138" i="6"/>
  <c r="U141" i="5"/>
  <c r="AA137" i="6"/>
  <c r="U140" i="5"/>
  <c r="AA153" i="6"/>
  <c r="U156" i="5"/>
  <c r="AA169" i="6"/>
  <c r="U172" i="5"/>
  <c r="AA185" i="6"/>
  <c r="U188" i="5"/>
  <c r="AA201" i="6"/>
  <c r="U204" i="5"/>
  <c r="AA217" i="6"/>
  <c r="U220" i="5"/>
  <c r="U151" i="5"/>
  <c r="AA148" i="6"/>
  <c r="U167" i="5"/>
  <c r="AA164" i="6"/>
  <c r="U183" i="5"/>
  <c r="AA180" i="6"/>
  <c r="AA196" i="6"/>
  <c r="U199" i="5"/>
  <c r="AA212" i="6"/>
  <c r="U215" i="5"/>
  <c r="AA143" i="6"/>
  <c r="U146" i="5"/>
  <c r="AA159" i="6"/>
  <c r="U162" i="5"/>
  <c r="AA175" i="6"/>
  <c r="U178" i="5"/>
  <c r="AA191" i="6"/>
  <c r="U194" i="5"/>
  <c r="AA207" i="6"/>
  <c r="U210" i="5"/>
  <c r="U77" i="6"/>
  <c r="O80" i="5"/>
  <c r="U15" i="6"/>
  <c r="O18" i="5"/>
  <c r="U61" i="6"/>
  <c r="O64" i="5"/>
  <c r="U2" i="6"/>
  <c r="O5" i="5"/>
  <c r="U21" i="6"/>
  <c r="O24" i="5"/>
  <c r="U49" i="6"/>
  <c r="O52" i="5"/>
  <c r="U113" i="6"/>
  <c r="O116" i="5"/>
  <c r="U30" i="6"/>
  <c r="O33" i="5"/>
  <c r="U85" i="6"/>
  <c r="O88" i="5"/>
  <c r="U156" i="6"/>
  <c r="O159" i="5"/>
  <c r="U12" i="6"/>
  <c r="O15" i="5"/>
  <c r="U41" i="6"/>
  <c r="O44" i="5"/>
  <c r="U105" i="6"/>
  <c r="O108" i="5"/>
  <c r="O207" i="5"/>
  <c r="U204" i="6"/>
  <c r="O223" i="5"/>
  <c r="U32" i="6"/>
  <c r="O35" i="5"/>
  <c r="U48" i="6"/>
  <c r="O51" i="5"/>
  <c r="U64" i="6"/>
  <c r="O67" i="5"/>
  <c r="U80" i="6"/>
  <c r="O83" i="5"/>
  <c r="U96" i="6"/>
  <c r="O99" i="5"/>
  <c r="U112" i="6"/>
  <c r="O115" i="5"/>
  <c r="U128" i="6"/>
  <c r="O131" i="5"/>
  <c r="U160" i="6"/>
  <c r="O163" i="5"/>
  <c r="U35" i="6"/>
  <c r="O38" i="5"/>
  <c r="U51" i="6"/>
  <c r="O54" i="5"/>
  <c r="U67" i="6"/>
  <c r="O70" i="5"/>
  <c r="U83" i="6"/>
  <c r="O86" i="5"/>
  <c r="U99" i="6"/>
  <c r="O102" i="5"/>
  <c r="U115" i="6"/>
  <c r="O118" i="5"/>
  <c r="U131" i="6"/>
  <c r="O134" i="5"/>
  <c r="U176" i="6"/>
  <c r="O179" i="5"/>
  <c r="U196" i="6"/>
  <c r="O199" i="5"/>
  <c r="U46" i="6"/>
  <c r="O49" i="5"/>
  <c r="U62" i="6"/>
  <c r="O65" i="5"/>
  <c r="U78" i="6"/>
  <c r="O81" i="5"/>
  <c r="U94" i="6"/>
  <c r="O97" i="5"/>
  <c r="U110" i="6"/>
  <c r="O113" i="5"/>
  <c r="U126" i="6"/>
  <c r="O129" i="5"/>
  <c r="U168" i="6"/>
  <c r="O171" i="5"/>
  <c r="U147" i="6"/>
  <c r="O150" i="5"/>
  <c r="U163" i="6"/>
  <c r="O166" i="5"/>
  <c r="U179" i="6"/>
  <c r="O182" i="5"/>
  <c r="U195" i="6"/>
  <c r="O198" i="5"/>
  <c r="O214" i="5"/>
  <c r="U211" i="6"/>
  <c r="U150" i="6"/>
  <c r="O153" i="5"/>
  <c r="U166" i="6"/>
  <c r="O169" i="5"/>
  <c r="U182" i="6"/>
  <c r="O185" i="5"/>
  <c r="U198" i="6"/>
  <c r="O201" i="5"/>
  <c r="U214" i="6"/>
  <c r="O217" i="5"/>
  <c r="U145" i="6"/>
  <c r="O148" i="5"/>
  <c r="U161" i="6"/>
  <c r="O164" i="5"/>
  <c r="U177" i="6"/>
  <c r="O180" i="5"/>
  <c r="U193" i="6"/>
  <c r="O196" i="5"/>
  <c r="U209" i="6"/>
  <c r="O212" i="5"/>
  <c r="X3" i="6"/>
  <c r="R6" i="5"/>
  <c r="X41" i="6"/>
  <c r="R44" i="5"/>
  <c r="X105" i="6"/>
  <c r="R108" i="5"/>
  <c r="X10" i="6"/>
  <c r="R13" i="5"/>
  <c r="X29" i="6"/>
  <c r="R32" i="5"/>
  <c r="X93" i="6"/>
  <c r="R96" i="5"/>
  <c r="X5" i="6"/>
  <c r="R8" i="5"/>
  <c r="X19" i="6"/>
  <c r="R22" i="5"/>
  <c r="X49" i="6"/>
  <c r="R52" i="5"/>
  <c r="X113" i="6"/>
  <c r="R116" i="5"/>
  <c r="X12" i="6"/>
  <c r="R15" i="5"/>
  <c r="X37" i="6"/>
  <c r="R40" i="5"/>
  <c r="X101" i="6"/>
  <c r="R104" i="5"/>
  <c r="X168" i="6"/>
  <c r="R171" i="5"/>
  <c r="X28" i="6"/>
  <c r="R31" i="5"/>
  <c r="X44" i="6"/>
  <c r="R47" i="5"/>
  <c r="X60" i="6"/>
  <c r="R63" i="5"/>
  <c r="X76" i="6"/>
  <c r="R79" i="5"/>
  <c r="X92" i="6"/>
  <c r="R95" i="5"/>
  <c r="X108" i="6"/>
  <c r="R111" i="5"/>
  <c r="X124" i="6"/>
  <c r="R127" i="5"/>
  <c r="X156" i="6"/>
  <c r="R159" i="5"/>
  <c r="X192" i="6"/>
  <c r="R195" i="5"/>
  <c r="X39" i="6"/>
  <c r="R42" i="5"/>
  <c r="X55" i="6"/>
  <c r="R58" i="5"/>
  <c r="X71" i="6"/>
  <c r="R74" i="5"/>
  <c r="X87" i="6"/>
  <c r="R90" i="5"/>
  <c r="X103" i="6"/>
  <c r="R106" i="5"/>
  <c r="X119" i="6"/>
  <c r="R122" i="5"/>
  <c r="X133" i="6"/>
  <c r="R136" i="5"/>
  <c r="X38" i="6"/>
  <c r="R41" i="5"/>
  <c r="X54" i="6"/>
  <c r="R57" i="5"/>
  <c r="X70" i="6"/>
  <c r="R73" i="5"/>
  <c r="X86" i="6"/>
  <c r="R89" i="5"/>
  <c r="X102" i="6"/>
  <c r="R105" i="5"/>
  <c r="X118" i="6"/>
  <c r="R121" i="5"/>
  <c r="X134" i="6"/>
  <c r="R137" i="5"/>
  <c r="X176" i="6"/>
  <c r="R179" i="5"/>
  <c r="X212" i="6"/>
  <c r="R215" i="5"/>
  <c r="X139" i="6"/>
  <c r="R142" i="5"/>
  <c r="X155" i="6"/>
  <c r="R158" i="5"/>
  <c r="X171" i="6"/>
  <c r="R174" i="5"/>
  <c r="X187" i="6"/>
  <c r="R190" i="5"/>
  <c r="X203" i="6"/>
  <c r="R206" i="5"/>
  <c r="X219" i="6"/>
  <c r="R222" i="5"/>
  <c r="X146" i="6"/>
  <c r="R149" i="5"/>
  <c r="X162" i="6"/>
  <c r="R165" i="5"/>
  <c r="X178" i="6"/>
  <c r="R181" i="5"/>
  <c r="R197" i="5"/>
  <c r="X194" i="6"/>
  <c r="X210" i="6"/>
  <c r="R213" i="5"/>
  <c r="X153" i="6"/>
  <c r="R156" i="5"/>
  <c r="X169" i="6"/>
  <c r="R172" i="5"/>
  <c r="X185" i="6"/>
  <c r="R188" i="5"/>
  <c r="X201" i="6"/>
  <c r="R204" i="5"/>
  <c r="X217" i="6"/>
  <c r="R220" i="5"/>
  <c r="W10" i="5"/>
  <c r="AC7" i="6"/>
  <c r="AC27" i="6"/>
  <c r="W30" i="5"/>
  <c r="AC109" i="6"/>
  <c r="W112" i="5"/>
  <c r="AC2" i="6"/>
  <c r="W5" i="5"/>
  <c r="AC26" i="6"/>
  <c r="W29" i="5"/>
  <c r="AC81" i="6"/>
  <c r="W84" i="5"/>
  <c r="W8" i="5"/>
  <c r="AC5" i="6"/>
  <c r="AC19" i="6"/>
  <c r="W22" i="5"/>
  <c r="W72" i="5"/>
  <c r="AC69" i="6"/>
  <c r="AC133" i="6"/>
  <c r="W136" i="5"/>
  <c r="AC184" i="6"/>
  <c r="W187" i="5"/>
  <c r="AC16" i="6"/>
  <c r="W19" i="5"/>
  <c r="AC41" i="6"/>
  <c r="W44" i="5"/>
  <c r="AC105" i="6"/>
  <c r="W108" i="5"/>
  <c r="AC24" i="6"/>
  <c r="W27" i="5"/>
  <c r="AC40" i="6"/>
  <c r="W43" i="5"/>
  <c r="AC56" i="6"/>
  <c r="W59" i="5"/>
  <c r="AC72" i="6"/>
  <c r="W75" i="5"/>
  <c r="AC88" i="6"/>
  <c r="W91" i="5"/>
  <c r="AC104" i="6"/>
  <c r="W107" i="5"/>
  <c r="AC120" i="6"/>
  <c r="W123" i="5"/>
  <c r="AC160" i="6"/>
  <c r="W163" i="5"/>
  <c r="W42" i="5"/>
  <c r="AC39" i="6"/>
  <c r="W58" i="5"/>
  <c r="AC55" i="6"/>
  <c r="W74" i="5"/>
  <c r="AC71" i="6"/>
  <c r="AC87" i="6"/>
  <c r="W90" i="5"/>
  <c r="AC103" i="6"/>
  <c r="W106" i="5"/>
  <c r="AC119" i="6"/>
  <c r="W122" i="5"/>
  <c r="AC164" i="6"/>
  <c r="W167" i="5"/>
  <c r="AC208" i="6"/>
  <c r="W211" i="5"/>
  <c r="AC34" i="6"/>
  <c r="W37" i="5"/>
  <c r="AC50" i="6"/>
  <c r="W53" i="5"/>
  <c r="AC66" i="6"/>
  <c r="W69" i="5"/>
  <c r="AC82" i="6"/>
  <c r="W85" i="5"/>
  <c r="AC98" i="6"/>
  <c r="W101" i="5"/>
  <c r="AC114" i="6"/>
  <c r="W117" i="5"/>
  <c r="AC130" i="6"/>
  <c r="W133" i="5"/>
  <c r="AC137" i="6"/>
  <c r="W140" i="5"/>
  <c r="AC131" i="6"/>
  <c r="W134" i="5"/>
  <c r="AC147" i="6"/>
  <c r="W150" i="5"/>
  <c r="AC163" i="6"/>
  <c r="W166" i="5"/>
  <c r="AC179" i="6"/>
  <c r="W182" i="5"/>
  <c r="AC195" i="6"/>
  <c r="W198" i="5"/>
  <c r="AC211" i="6"/>
  <c r="W214" i="5"/>
  <c r="AC138" i="6"/>
  <c r="W141" i="5"/>
  <c r="AC154" i="6"/>
  <c r="W157" i="5"/>
  <c r="AC170" i="6"/>
  <c r="W173" i="5"/>
  <c r="AC186" i="6"/>
  <c r="W189" i="5"/>
  <c r="AC202" i="6"/>
  <c r="W205" i="5"/>
  <c r="AC218" i="6"/>
  <c r="W221" i="5"/>
  <c r="AC141" i="6"/>
  <c r="W144" i="5"/>
  <c r="AC157" i="6"/>
  <c r="W160" i="5"/>
  <c r="AC173" i="6"/>
  <c r="W176" i="5"/>
  <c r="AC189" i="6"/>
  <c r="W192" i="5"/>
  <c r="AC205" i="6"/>
  <c r="W208" i="5"/>
  <c r="S27" i="6"/>
  <c r="M30" i="5"/>
  <c r="S87" i="6"/>
  <c r="M90" i="5"/>
  <c r="S194" i="6"/>
  <c r="M197" i="5"/>
  <c r="S12" i="6"/>
  <c r="M15" i="5"/>
  <c r="S59" i="6"/>
  <c r="M62" i="5"/>
  <c r="M126" i="5"/>
  <c r="S123" i="6"/>
  <c r="S3" i="6"/>
  <c r="M6" i="5"/>
  <c r="S19" i="6"/>
  <c r="M22" i="5"/>
  <c r="M66" i="5"/>
  <c r="S63" i="6"/>
  <c r="S127" i="6"/>
  <c r="M130" i="5"/>
  <c r="S10" i="6"/>
  <c r="M13" i="5"/>
  <c r="S28" i="6"/>
  <c r="M31" i="5"/>
  <c r="S83" i="6"/>
  <c r="M86" i="5"/>
  <c r="S190" i="6"/>
  <c r="M193" i="5"/>
  <c r="S30" i="6"/>
  <c r="M33" i="5"/>
  <c r="S46" i="6"/>
  <c r="M49" i="5"/>
  <c r="S62" i="6"/>
  <c r="M65" i="5"/>
  <c r="S78" i="6"/>
  <c r="M81" i="5"/>
  <c r="S94" i="6"/>
  <c r="M97" i="5"/>
  <c r="S110" i="6"/>
  <c r="M113" i="5"/>
  <c r="S126" i="6"/>
  <c r="M129" i="5"/>
  <c r="M32" i="5"/>
  <c r="S29" i="6"/>
  <c r="M48" i="5"/>
  <c r="S45" i="6"/>
  <c r="M64" i="5"/>
  <c r="S61" i="6"/>
  <c r="M80" i="5"/>
  <c r="S77" i="6"/>
  <c r="S93" i="6"/>
  <c r="M96" i="5"/>
  <c r="S109" i="6"/>
  <c r="M112" i="5"/>
  <c r="M128" i="5"/>
  <c r="S125" i="6"/>
  <c r="S158" i="6"/>
  <c r="M161" i="5"/>
  <c r="S206" i="6"/>
  <c r="M209" i="5"/>
  <c r="S32" i="6"/>
  <c r="M35" i="5"/>
  <c r="S48" i="6"/>
  <c r="M51" i="5"/>
  <c r="S64" i="6"/>
  <c r="M67" i="5"/>
  <c r="S80" i="6"/>
  <c r="M83" i="5"/>
  <c r="S96" i="6"/>
  <c r="M99" i="5"/>
  <c r="S112" i="6"/>
  <c r="M115" i="5"/>
  <c r="S128" i="6"/>
  <c r="M131" i="5"/>
  <c r="S146" i="6"/>
  <c r="M149" i="5"/>
  <c r="S133" i="6"/>
  <c r="M136" i="5"/>
  <c r="S149" i="6"/>
  <c r="M152" i="5"/>
  <c r="S165" i="6"/>
  <c r="M168" i="5"/>
  <c r="S181" i="6"/>
  <c r="M184" i="5"/>
  <c r="S197" i="6"/>
  <c r="M200" i="5"/>
  <c r="S213" i="6"/>
  <c r="M216" i="5"/>
  <c r="S140" i="6"/>
  <c r="M143" i="5"/>
  <c r="S156" i="6"/>
  <c r="M159" i="5"/>
  <c r="S172" i="6"/>
  <c r="M175" i="5"/>
  <c r="S188" i="6"/>
  <c r="M191" i="5"/>
  <c r="S204" i="6"/>
  <c r="M207" i="5"/>
  <c r="M223" i="5"/>
  <c r="S151" i="6"/>
  <c r="M154" i="5"/>
  <c r="S167" i="6"/>
  <c r="M170" i="5"/>
  <c r="S183" i="6"/>
  <c r="M186" i="5"/>
  <c r="S199" i="6"/>
  <c r="M202" i="5"/>
  <c r="S215" i="6"/>
  <c r="M218" i="5"/>
  <c r="AD14" i="6"/>
  <c r="X17" i="5"/>
  <c r="AD52" i="6"/>
  <c r="X55" i="5"/>
  <c r="AD116" i="6"/>
  <c r="X119" i="5"/>
  <c r="AD9" i="6"/>
  <c r="X12" i="5"/>
  <c r="AD25" i="6"/>
  <c r="X28" i="5"/>
  <c r="AD56" i="6"/>
  <c r="X59" i="5"/>
  <c r="AD120" i="6"/>
  <c r="X123" i="5"/>
  <c r="AD8" i="6"/>
  <c r="X11" i="5"/>
  <c r="AD44" i="6"/>
  <c r="X47" i="5"/>
  <c r="AD108" i="6"/>
  <c r="X111" i="5"/>
  <c r="AD11" i="6"/>
  <c r="X14" i="5"/>
  <c r="AD32" i="6"/>
  <c r="X35" i="5"/>
  <c r="AD96" i="6"/>
  <c r="X99" i="5"/>
  <c r="AD23" i="6"/>
  <c r="X26" i="5"/>
  <c r="AD39" i="6"/>
  <c r="X42" i="5"/>
  <c r="AD55" i="6"/>
  <c r="X58" i="5"/>
  <c r="AD71" i="6"/>
  <c r="X74" i="5"/>
  <c r="AD87" i="6"/>
  <c r="X90" i="5"/>
  <c r="AD103" i="6"/>
  <c r="X106" i="5"/>
  <c r="AD119" i="6"/>
  <c r="X122" i="5"/>
  <c r="AD151" i="6"/>
  <c r="X154" i="5"/>
  <c r="X210" i="5"/>
  <c r="AD207" i="6"/>
  <c r="AD30" i="6"/>
  <c r="X33" i="5"/>
  <c r="AD46" i="6"/>
  <c r="X49" i="5"/>
  <c r="AD62" i="6"/>
  <c r="X65" i="5"/>
  <c r="AD78" i="6"/>
  <c r="X81" i="5"/>
  <c r="AD94" i="6"/>
  <c r="X97" i="5"/>
  <c r="AD110" i="6"/>
  <c r="X113" i="5"/>
  <c r="AD126" i="6"/>
  <c r="X129" i="5"/>
  <c r="AD139" i="6"/>
  <c r="X142" i="5"/>
  <c r="AD33" i="6"/>
  <c r="X36" i="5"/>
  <c r="AD49" i="6"/>
  <c r="X52" i="5"/>
  <c r="AD65" i="6"/>
  <c r="X68" i="5"/>
  <c r="AD81" i="6"/>
  <c r="X84" i="5"/>
  <c r="AD97" i="6"/>
  <c r="X100" i="5"/>
  <c r="AD113" i="6"/>
  <c r="X116" i="5"/>
  <c r="AD129" i="6"/>
  <c r="X132" i="5"/>
  <c r="AD183" i="6"/>
  <c r="X186" i="5"/>
  <c r="AD134" i="6"/>
  <c r="X137" i="5"/>
  <c r="AD150" i="6"/>
  <c r="X153" i="5"/>
  <c r="AD166" i="6"/>
  <c r="X169" i="5"/>
  <c r="AD182" i="6"/>
  <c r="X185" i="5"/>
  <c r="AD198" i="6"/>
  <c r="X201" i="5"/>
  <c r="AD214" i="6"/>
  <c r="X217" i="5"/>
  <c r="AD141" i="6"/>
  <c r="X144" i="5"/>
  <c r="AD157" i="6"/>
  <c r="X160" i="5"/>
  <c r="AD173" i="6"/>
  <c r="X176" i="5"/>
  <c r="AD189" i="6"/>
  <c r="X192" i="5"/>
  <c r="AD205" i="6"/>
  <c r="X208" i="5"/>
  <c r="X147" i="5"/>
  <c r="AD144" i="6"/>
  <c r="X163" i="5"/>
  <c r="AD160" i="6"/>
  <c r="X179" i="5"/>
  <c r="AD176" i="6"/>
  <c r="AD192" i="6"/>
  <c r="X195" i="5"/>
  <c r="AD208" i="6"/>
  <c r="X211" i="5"/>
  <c r="AF2" i="6"/>
  <c r="Z5" i="5"/>
  <c r="AF143" i="6"/>
  <c r="Z146" i="5"/>
  <c r="AF64" i="6"/>
  <c r="Z67" i="5"/>
  <c r="AF128" i="6"/>
  <c r="Z131" i="5"/>
  <c r="AF17" i="6"/>
  <c r="Z20" i="5"/>
  <c r="AF68" i="6"/>
  <c r="Z71" i="5"/>
  <c r="AF4" i="6"/>
  <c r="Z7" i="5"/>
  <c r="AF20" i="6"/>
  <c r="Z23" i="5"/>
  <c r="AF40" i="6"/>
  <c r="Z43" i="5"/>
  <c r="AF104" i="6"/>
  <c r="Z107" i="5"/>
  <c r="AF11" i="6"/>
  <c r="Z14" i="5"/>
  <c r="AF28" i="6"/>
  <c r="Z31" i="5"/>
  <c r="AF92" i="6"/>
  <c r="Z95" i="5"/>
  <c r="AF23" i="6"/>
  <c r="Z26" i="5"/>
  <c r="AF39" i="6"/>
  <c r="Z42" i="5"/>
  <c r="AF55" i="6"/>
  <c r="Z58" i="5"/>
  <c r="AF71" i="6"/>
  <c r="Z74" i="5"/>
  <c r="AF87" i="6"/>
  <c r="Z90" i="5"/>
  <c r="AF103" i="6"/>
  <c r="Z106" i="5"/>
  <c r="AF119" i="6"/>
  <c r="Z122" i="5"/>
  <c r="AF133" i="6"/>
  <c r="Z136" i="5"/>
  <c r="AF203" i="6"/>
  <c r="Z206" i="5"/>
  <c r="AF219" i="6"/>
  <c r="Z222" i="5"/>
  <c r="AF38" i="6"/>
  <c r="Z41" i="5"/>
  <c r="AF54" i="6"/>
  <c r="Z57" i="5"/>
  <c r="AF70" i="6"/>
  <c r="Z73" i="5"/>
  <c r="AF86" i="6"/>
  <c r="Z89" i="5"/>
  <c r="AF102" i="6"/>
  <c r="Z105" i="5"/>
  <c r="AF118" i="6"/>
  <c r="Z121" i="5"/>
  <c r="AF132" i="6"/>
  <c r="Z135" i="5"/>
  <c r="AF33" i="6"/>
  <c r="Z36" i="5"/>
  <c r="AF49" i="6"/>
  <c r="Z52" i="5"/>
  <c r="AF65" i="6"/>
  <c r="Z68" i="5"/>
  <c r="AF81" i="6"/>
  <c r="Z84" i="5"/>
  <c r="AF97" i="6"/>
  <c r="Z100" i="5"/>
  <c r="AF113" i="6"/>
  <c r="Z116" i="5"/>
  <c r="AF129" i="6"/>
  <c r="Z132" i="5"/>
  <c r="AF155" i="6"/>
  <c r="Z158" i="5"/>
  <c r="AF187" i="6"/>
  <c r="Z190" i="5"/>
  <c r="AF138" i="6"/>
  <c r="Z141" i="5"/>
  <c r="AF154" i="6"/>
  <c r="Z157" i="5"/>
  <c r="AF170" i="6"/>
  <c r="Z173" i="5"/>
  <c r="AF186" i="6"/>
  <c r="Z189" i="5"/>
  <c r="AF202" i="6"/>
  <c r="Z205" i="5"/>
  <c r="AF218" i="6"/>
  <c r="Z221" i="5"/>
  <c r="AF141" i="6"/>
  <c r="Z144" i="5"/>
  <c r="AF157" i="6"/>
  <c r="Z160" i="5"/>
  <c r="AF173" i="6"/>
  <c r="Z176" i="5"/>
  <c r="AF189" i="6"/>
  <c r="Z192" i="5"/>
  <c r="AF205" i="6"/>
  <c r="Z208" i="5"/>
  <c r="AF152" i="6"/>
  <c r="Z155" i="5"/>
  <c r="AF168" i="6"/>
  <c r="Z171" i="5"/>
  <c r="AF184" i="6"/>
  <c r="Z187" i="5"/>
  <c r="AF200" i="6"/>
  <c r="Z203" i="5"/>
  <c r="AF216" i="6"/>
  <c r="Z219" i="5"/>
  <c r="V28" i="6"/>
  <c r="P31" i="5"/>
  <c r="V17" i="6"/>
  <c r="P20" i="5"/>
  <c r="V67" i="6"/>
  <c r="P70" i="5"/>
  <c r="V131" i="6"/>
  <c r="P134" i="5"/>
  <c r="P11" i="5"/>
  <c r="V8" i="6"/>
  <c r="V39" i="6"/>
  <c r="P42" i="5"/>
  <c r="V103" i="6"/>
  <c r="P106" i="5"/>
  <c r="V162" i="6"/>
  <c r="P165" i="5"/>
  <c r="V11" i="6"/>
  <c r="P14" i="5"/>
  <c r="V43" i="6"/>
  <c r="P46" i="5"/>
  <c r="V107" i="6"/>
  <c r="P110" i="5"/>
  <c r="P9" i="5"/>
  <c r="V6" i="6"/>
  <c r="V25" i="6"/>
  <c r="P28" i="5"/>
  <c r="V63" i="6"/>
  <c r="P66" i="5"/>
  <c r="V127" i="6"/>
  <c r="P130" i="5"/>
  <c r="V26" i="6"/>
  <c r="P29" i="5"/>
  <c r="V42" i="6"/>
  <c r="P45" i="5"/>
  <c r="V58" i="6"/>
  <c r="P61" i="5"/>
  <c r="V74" i="6"/>
  <c r="P77" i="5"/>
  <c r="V90" i="6"/>
  <c r="P93" i="5"/>
  <c r="V106" i="6"/>
  <c r="P109" i="5"/>
  <c r="V122" i="6"/>
  <c r="P125" i="5"/>
  <c r="V150" i="6"/>
  <c r="P153" i="5"/>
  <c r="V37" i="6"/>
  <c r="P40" i="5"/>
  <c r="V53" i="6"/>
  <c r="P56" i="5"/>
  <c r="V69" i="6"/>
  <c r="P72" i="5"/>
  <c r="V85" i="6"/>
  <c r="P88" i="5"/>
  <c r="V101" i="6"/>
  <c r="P104" i="5"/>
  <c r="V117" i="6"/>
  <c r="P120" i="5"/>
  <c r="V132" i="6"/>
  <c r="P135" i="5"/>
  <c r="V198" i="6"/>
  <c r="P201" i="5"/>
  <c r="V214" i="6"/>
  <c r="P217" i="5"/>
  <c r="P43" i="5"/>
  <c r="V40" i="6"/>
  <c r="V56" i="6"/>
  <c r="P59" i="5"/>
  <c r="P75" i="5"/>
  <c r="V72" i="6"/>
  <c r="V88" i="6"/>
  <c r="P91" i="5"/>
  <c r="V104" i="6"/>
  <c r="P107" i="5"/>
  <c r="V120" i="6"/>
  <c r="P123" i="5"/>
  <c r="V142" i="6"/>
  <c r="P145" i="5"/>
  <c r="V133" i="6"/>
  <c r="P136" i="5"/>
  <c r="V149" i="6"/>
  <c r="P152" i="5"/>
  <c r="V165" i="6"/>
  <c r="P168" i="5"/>
  <c r="V181" i="6"/>
  <c r="P184" i="5"/>
  <c r="V197" i="6"/>
  <c r="P200" i="5"/>
  <c r="V213" i="6"/>
  <c r="P216" i="5"/>
  <c r="V144" i="6"/>
  <c r="P147" i="5"/>
  <c r="V160" i="6"/>
  <c r="P163" i="5"/>
  <c r="V176" i="6"/>
  <c r="P179" i="5"/>
  <c r="V192" i="6"/>
  <c r="P195" i="5"/>
  <c r="V208" i="6"/>
  <c r="P211" i="5"/>
  <c r="V147" i="6"/>
  <c r="P150" i="5"/>
  <c r="V163" i="6"/>
  <c r="P166" i="5"/>
  <c r="V179" i="6"/>
  <c r="P182" i="5"/>
  <c r="V195" i="6"/>
  <c r="P198" i="5"/>
  <c r="V211" i="6"/>
  <c r="P214" i="5"/>
  <c r="AG12" i="6"/>
  <c r="AA15" i="5"/>
  <c r="AG24" i="6"/>
  <c r="AA27" i="5"/>
  <c r="AG70" i="6"/>
  <c r="AA73" i="5"/>
  <c r="AG193" i="6"/>
  <c r="AA196" i="5"/>
  <c r="AG7" i="6"/>
  <c r="AA10" i="5"/>
  <c r="AG58" i="6"/>
  <c r="AA61" i="5"/>
  <c r="AG122" i="6"/>
  <c r="AA125" i="5"/>
  <c r="AG6" i="6"/>
  <c r="AA9" i="5"/>
  <c r="AG19" i="6"/>
  <c r="AA22" i="5"/>
  <c r="AG78" i="6"/>
  <c r="AA81" i="5"/>
  <c r="AG135" i="6"/>
  <c r="AA138" i="5"/>
  <c r="AA16" i="5"/>
  <c r="AG13" i="6"/>
  <c r="AG23" i="6"/>
  <c r="AA26" i="5"/>
  <c r="AG82" i="6"/>
  <c r="AA85" i="5"/>
  <c r="AG137" i="6"/>
  <c r="AA140" i="5"/>
  <c r="AA32" i="5"/>
  <c r="AG29" i="6"/>
  <c r="AA48" i="5"/>
  <c r="AG45" i="6"/>
  <c r="AA64" i="5"/>
  <c r="AG61" i="6"/>
  <c r="AA80" i="5"/>
  <c r="AG77" i="6"/>
  <c r="AG93" i="6"/>
  <c r="AA96" i="5"/>
  <c r="AG109" i="6"/>
  <c r="AA112" i="5"/>
  <c r="AG125" i="6"/>
  <c r="AA128" i="5"/>
  <c r="AG197" i="6"/>
  <c r="AA200" i="5"/>
  <c r="AG40" i="6"/>
  <c r="AA43" i="5"/>
  <c r="AG56" i="6"/>
  <c r="AA59" i="5"/>
  <c r="AG72" i="6"/>
  <c r="AA75" i="5"/>
  <c r="AG88" i="6"/>
  <c r="AA91" i="5"/>
  <c r="AG104" i="6"/>
  <c r="AA107" i="5"/>
  <c r="AG120" i="6"/>
  <c r="AA123" i="5"/>
  <c r="AG157" i="6"/>
  <c r="AA160" i="5"/>
  <c r="AG209" i="6"/>
  <c r="AA212" i="5"/>
  <c r="AG35" i="6"/>
  <c r="AA38" i="5"/>
  <c r="AG51" i="6"/>
  <c r="AA54" i="5"/>
  <c r="AG67" i="6"/>
  <c r="AA70" i="5"/>
  <c r="AG83" i="6"/>
  <c r="AA86" i="5"/>
  <c r="AG99" i="6"/>
  <c r="AA102" i="5"/>
  <c r="AG115" i="6"/>
  <c r="AA118" i="5"/>
  <c r="AG131" i="6"/>
  <c r="AA134" i="5"/>
  <c r="AG145" i="6"/>
  <c r="AA148" i="5"/>
  <c r="AG136" i="6"/>
  <c r="AA139" i="5"/>
  <c r="AG152" i="6"/>
  <c r="AA155" i="5"/>
  <c r="AG168" i="6"/>
  <c r="AA171" i="5"/>
  <c r="AG184" i="6"/>
  <c r="AA187" i="5"/>
  <c r="AG200" i="6"/>
  <c r="AA203" i="5"/>
  <c r="AG216" i="6"/>
  <c r="AA219" i="5"/>
  <c r="AG143" i="6"/>
  <c r="AA146" i="5"/>
  <c r="AG159" i="6"/>
  <c r="AA162" i="5"/>
  <c r="AG175" i="6"/>
  <c r="AA178" i="5"/>
  <c r="AG191" i="6"/>
  <c r="AA194" i="5"/>
  <c r="AG207" i="6"/>
  <c r="AA210" i="5"/>
  <c r="AG142" i="6"/>
  <c r="AA145" i="5"/>
  <c r="AG158" i="6"/>
  <c r="AA161" i="5"/>
  <c r="AG174" i="6"/>
  <c r="AA177" i="5"/>
  <c r="AG190" i="6"/>
  <c r="AA193" i="5"/>
  <c r="AG206" i="6"/>
  <c r="AA209" i="5"/>
  <c r="I8" i="5"/>
  <c r="I27" i="5"/>
  <c r="I74" i="5"/>
  <c r="I62" i="5"/>
  <c r="I126" i="5"/>
  <c r="I213" i="5"/>
  <c r="I10" i="5"/>
  <c r="I30" i="5"/>
  <c r="I82" i="5"/>
  <c r="I153" i="5"/>
  <c r="I9" i="5"/>
  <c r="I23" i="5"/>
  <c r="I86" i="5"/>
  <c r="I138" i="5"/>
  <c r="I37" i="5"/>
  <c r="I53" i="5"/>
  <c r="I69" i="5"/>
  <c r="I85" i="5"/>
  <c r="I101" i="5"/>
  <c r="I117" i="5"/>
  <c r="I133" i="5"/>
  <c r="I157" i="5"/>
  <c r="I36" i="5"/>
  <c r="I52" i="5"/>
  <c r="I68" i="5"/>
  <c r="I84" i="5"/>
  <c r="I100" i="5"/>
  <c r="I116" i="5"/>
  <c r="I132" i="5"/>
  <c r="I177" i="5"/>
  <c r="I197" i="5"/>
  <c r="I43" i="5"/>
  <c r="I59" i="5"/>
  <c r="I75" i="5"/>
  <c r="I91" i="5"/>
  <c r="I107" i="5"/>
  <c r="I123" i="5"/>
  <c r="I149" i="5"/>
  <c r="I144" i="5"/>
  <c r="I160" i="5"/>
  <c r="I176" i="5"/>
  <c r="I192" i="5"/>
  <c r="I208" i="5"/>
  <c r="I151" i="5"/>
  <c r="I167" i="5"/>
  <c r="I183" i="5"/>
  <c r="I199" i="5"/>
  <c r="I215" i="5"/>
  <c r="I150" i="5"/>
  <c r="I166" i="5"/>
  <c r="I182" i="5"/>
  <c r="I198" i="5"/>
  <c r="I214" i="5"/>
  <c r="AI7" i="6"/>
  <c r="AC10" i="5"/>
  <c r="AI23" i="6"/>
  <c r="AC26" i="5"/>
  <c r="AI85" i="6"/>
  <c r="AC88" i="5"/>
  <c r="AI148" i="6"/>
  <c r="AC151" i="5"/>
  <c r="AC25" i="5"/>
  <c r="AI22" i="6"/>
  <c r="AI57" i="6"/>
  <c r="AC60" i="5"/>
  <c r="AI121" i="6"/>
  <c r="AC124" i="5"/>
  <c r="AI13" i="6"/>
  <c r="AC16" i="5"/>
  <c r="AI61" i="6"/>
  <c r="AC64" i="5"/>
  <c r="AI125" i="6"/>
  <c r="AC128" i="5"/>
  <c r="AI16" i="6"/>
  <c r="AC19" i="5"/>
  <c r="AI49" i="6"/>
  <c r="AC52" i="5"/>
  <c r="AI113" i="6"/>
  <c r="AC116" i="5"/>
  <c r="AI24" i="6"/>
  <c r="AC27" i="5"/>
  <c r="AI40" i="6"/>
  <c r="AC43" i="5"/>
  <c r="AI56" i="6"/>
  <c r="AC59" i="5"/>
  <c r="AI72" i="6"/>
  <c r="AC75" i="5"/>
  <c r="AI88" i="6"/>
  <c r="AC91" i="5"/>
  <c r="AI104" i="6"/>
  <c r="AC107" i="5"/>
  <c r="AI120" i="6"/>
  <c r="AC123" i="5"/>
  <c r="AI137" i="6"/>
  <c r="AC140" i="5"/>
  <c r="AI200" i="6"/>
  <c r="AC203" i="5"/>
  <c r="AI216" i="6"/>
  <c r="AC219" i="5"/>
  <c r="AI43" i="6"/>
  <c r="AC46" i="5"/>
  <c r="AI59" i="6"/>
  <c r="AC62" i="5"/>
  <c r="AI75" i="6"/>
  <c r="AC78" i="5"/>
  <c r="AI91" i="6"/>
  <c r="AC94" i="5"/>
  <c r="AI107" i="6"/>
  <c r="AC110" i="5"/>
  <c r="AI123" i="6"/>
  <c r="AC126" i="5"/>
  <c r="AI172" i="6"/>
  <c r="AC175" i="5"/>
  <c r="AC41" i="5"/>
  <c r="AI38" i="6"/>
  <c r="AC57" i="5"/>
  <c r="AI54" i="6"/>
  <c r="AC73" i="5"/>
  <c r="AI70" i="6"/>
  <c r="AC89" i="5"/>
  <c r="AI86" i="6"/>
  <c r="AI102" i="6"/>
  <c r="AC105" i="5"/>
  <c r="AI118" i="6"/>
  <c r="AC121" i="5"/>
  <c r="AI144" i="6"/>
  <c r="AC147" i="5"/>
  <c r="AI192" i="6"/>
  <c r="AC195" i="5"/>
  <c r="AI135" i="6"/>
  <c r="AC138" i="5"/>
  <c r="AI151" i="6"/>
  <c r="AC154" i="5"/>
  <c r="AI167" i="6"/>
  <c r="AC170" i="5"/>
  <c r="AI183" i="6"/>
  <c r="AC186" i="5"/>
  <c r="AI199" i="6"/>
  <c r="AC202" i="5"/>
  <c r="AI215" i="6"/>
  <c r="AC218" i="5"/>
  <c r="AI146" i="6"/>
  <c r="AC149" i="5"/>
  <c r="AI162" i="6"/>
  <c r="AC165" i="5"/>
  <c r="AI178" i="6"/>
  <c r="AC181" i="5"/>
  <c r="AI194" i="6"/>
  <c r="AC197" i="5"/>
  <c r="AI210" i="6"/>
  <c r="AC213" i="5"/>
  <c r="AI141" i="6"/>
  <c r="AC144" i="5"/>
  <c r="AI157" i="6"/>
  <c r="AC160" i="5"/>
  <c r="AI173" i="6"/>
  <c r="AC176" i="5"/>
  <c r="AI189" i="6"/>
  <c r="AC192" i="5"/>
  <c r="AI205" i="6"/>
  <c r="AC208" i="5"/>
  <c r="Q5" i="6"/>
  <c r="K8" i="5"/>
  <c r="Q21" i="6"/>
  <c r="K24" i="5"/>
  <c r="Q47" i="6"/>
  <c r="K50" i="5"/>
  <c r="Q111" i="6"/>
  <c r="K114" i="5"/>
  <c r="Q12" i="6"/>
  <c r="K15" i="5"/>
  <c r="Q35" i="6"/>
  <c r="K38" i="5"/>
  <c r="Q99" i="6"/>
  <c r="K102" i="5"/>
  <c r="K137" i="5"/>
  <c r="Q134" i="6"/>
  <c r="Q15" i="6"/>
  <c r="K18" i="5"/>
  <c r="Q71" i="6"/>
  <c r="K74" i="5"/>
  <c r="K141" i="5"/>
  <c r="Q138" i="6"/>
  <c r="K17" i="5"/>
  <c r="Q14" i="6"/>
  <c r="Q43" i="6"/>
  <c r="K46" i="5"/>
  <c r="Q107" i="6"/>
  <c r="K110" i="5"/>
  <c r="K177" i="5"/>
  <c r="Q174" i="6"/>
  <c r="Q34" i="6"/>
  <c r="K37" i="5"/>
  <c r="Q50" i="6"/>
  <c r="K53" i="5"/>
  <c r="Q66" i="6"/>
  <c r="K69" i="5"/>
  <c r="Q98" i="6"/>
  <c r="K101" i="5"/>
  <c r="Q114" i="6"/>
  <c r="K117" i="5"/>
  <c r="K133" i="5"/>
  <c r="Q130" i="6"/>
  <c r="Q198" i="6"/>
  <c r="K201" i="5"/>
  <c r="Q214" i="6"/>
  <c r="K217" i="5"/>
  <c r="Q37" i="6"/>
  <c r="K40" i="5"/>
  <c r="Q53" i="6"/>
  <c r="K56" i="5"/>
  <c r="Q69" i="6"/>
  <c r="K72" i="5"/>
  <c r="Q85" i="6"/>
  <c r="K88" i="5"/>
  <c r="Q101" i="6"/>
  <c r="K104" i="5"/>
  <c r="Q117" i="6"/>
  <c r="K120" i="5"/>
  <c r="K153" i="5"/>
  <c r="Q150" i="6"/>
  <c r="Q36" i="6"/>
  <c r="K39" i="5"/>
  <c r="Q52" i="6"/>
  <c r="K55" i="5"/>
  <c r="Q68" i="6"/>
  <c r="K71" i="5"/>
  <c r="Q84" i="6"/>
  <c r="K87" i="5"/>
  <c r="Q100" i="6"/>
  <c r="K103" i="5"/>
  <c r="Q116" i="6"/>
  <c r="K119" i="5"/>
  <c r="Q135" i="6"/>
  <c r="K138" i="5"/>
  <c r="Q186" i="6"/>
  <c r="K189" i="5"/>
  <c r="Q133" i="6"/>
  <c r="K136" i="5"/>
  <c r="Q149" i="6"/>
  <c r="K152" i="5"/>
  <c r="Q165" i="6"/>
  <c r="K168" i="5"/>
  <c r="Q181" i="6"/>
  <c r="K184" i="5"/>
  <c r="Q197" i="6"/>
  <c r="K200" i="5"/>
  <c r="Q213" i="6"/>
  <c r="K216" i="5"/>
  <c r="Q144" i="6"/>
  <c r="K147" i="5"/>
  <c r="Q160" i="6"/>
  <c r="K163" i="5"/>
  <c r="Q176" i="6"/>
  <c r="K179" i="5"/>
  <c r="Q192" i="6"/>
  <c r="K195" i="5"/>
  <c r="Q208" i="6"/>
  <c r="K211" i="5"/>
  <c r="Q151" i="6"/>
  <c r="K154" i="5"/>
  <c r="Q167" i="6"/>
  <c r="K170" i="5"/>
  <c r="Q183" i="6"/>
  <c r="K186" i="5"/>
  <c r="Q199" i="6"/>
  <c r="K202" i="5"/>
  <c r="Q215" i="6"/>
  <c r="K218" i="5"/>
  <c r="Q12" i="5"/>
  <c r="W9" i="6"/>
  <c r="Q30" i="5"/>
  <c r="W27" i="6"/>
  <c r="W79" i="6"/>
  <c r="Q82" i="5"/>
  <c r="W142" i="6"/>
  <c r="Q145" i="5"/>
  <c r="W206" i="6"/>
  <c r="Q209" i="5"/>
  <c r="W4" i="6"/>
  <c r="Q7" i="5"/>
  <c r="W28" i="6"/>
  <c r="Q31" i="5"/>
  <c r="Q86" i="5"/>
  <c r="W83" i="6"/>
  <c r="W178" i="6"/>
  <c r="Q181" i="5"/>
  <c r="W55" i="6"/>
  <c r="Q58" i="5"/>
  <c r="W119" i="6"/>
  <c r="Q122" i="5"/>
  <c r="W10" i="6"/>
  <c r="Q13" i="5"/>
  <c r="W23" i="6"/>
  <c r="Q26" i="5"/>
  <c r="W91" i="6"/>
  <c r="Q94" i="5"/>
  <c r="W22" i="6"/>
  <c r="Q25" i="5"/>
  <c r="W38" i="6"/>
  <c r="Q41" i="5"/>
  <c r="W54" i="6"/>
  <c r="Q57" i="5"/>
  <c r="W70" i="6"/>
  <c r="Q73" i="5"/>
  <c r="W86" i="6"/>
  <c r="Q89" i="5"/>
  <c r="W102" i="6"/>
  <c r="Q105" i="5"/>
  <c r="W118" i="6"/>
  <c r="Q121" i="5"/>
  <c r="W138" i="6"/>
  <c r="Q141" i="5"/>
  <c r="Q36" i="5"/>
  <c r="W33" i="6"/>
  <c r="Q52" i="5"/>
  <c r="W49" i="6"/>
  <c r="Q68" i="5"/>
  <c r="W65" i="6"/>
  <c r="Q84" i="5"/>
  <c r="W81" i="6"/>
  <c r="W97" i="6"/>
  <c r="Q100" i="5"/>
  <c r="W113" i="6"/>
  <c r="Q116" i="5"/>
  <c r="W129" i="6"/>
  <c r="Q132" i="5"/>
  <c r="W186" i="6"/>
  <c r="Q189" i="5"/>
  <c r="W32" i="6"/>
  <c r="Q35" i="5"/>
  <c r="W48" i="6"/>
  <c r="Q51" i="5"/>
  <c r="W64" i="6"/>
  <c r="Q67" i="5"/>
  <c r="W80" i="6"/>
  <c r="Q83" i="5"/>
  <c r="W96" i="6"/>
  <c r="Q99" i="5"/>
  <c r="W112" i="6"/>
  <c r="Q115" i="5"/>
  <c r="W128" i="6"/>
  <c r="Q131" i="5"/>
  <c r="W170" i="6"/>
  <c r="Q173" i="5"/>
  <c r="W141" i="6"/>
  <c r="Q144" i="5"/>
  <c r="W157" i="6"/>
  <c r="Q160" i="5"/>
  <c r="W173" i="6"/>
  <c r="Q176" i="5"/>
  <c r="W189" i="6"/>
  <c r="Q192" i="5"/>
  <c r="W205" i="6"/>
  <c r="Q208" i="5"/>
  <c r="W148" i="6"/>
  <c r="Q151" i="5"/>
  <c r="W164" i="6"/>
  <c r="Q167" i="5"/>
  <c r="W180" i="6"/>
  <c r="Q183" i="5"/>
  <c r="W196" i="6"/>
  <c r="Q199" i="5"/>
  <c r="W212" i="6"/>
  <c r="Q215" i="5"/>
  <c r="W143" i="6"/>
  <c r="Q146" i="5"/>
  <c r="W159" i="6"/>
  <c r="Q162" i="5"/>
  <c r="W175" i="6"/>
  <c r="Q178" i="5"/>
  <c r="W191" i="6"/>
  <c r="Q194" i="5"/>
  <c r="W207" i="6"/>
  <c r="Q210" i="5"/>
  <c r="M3" i="6"/>
  <c r="G6" i="5"/>
  <c r="M27" i="6"/>
  <c r="G30" i="5"/>
  <c r="M89" i="6"/>
  <c r="G92" i="5"/>
  <c r="M168" i="6"/>
  <c r="G171" i="5"/>
  <c r="M14" i="6"/>
  <c r="G17" i="5"/>
  <c r="M45" i="6"/>
  <c r="G48" i="5"/>
  <c r="M109" i="6"/>
  <c r="G112" i="5"/>
  <c r="M9" i="6"/>
  <c r="G12" i="5"/>
  <c r="M33" i="6"/>
  <c r="G36" i="5"/>
  <c r="M97" i="6"/>
  <c r="G100" i="5"/>
  <c r="M8" i="6"/>
  <c r="G11" i="5"/>
  <c r="M23" i="6"/>
  <c r="G26" i="5"/>
  <c r="M69" i="6"/>
  <c r="G72" i="5"/>
  <c r="M132" i="6"/>
  <c r="G135" i="5"/>
  <c r="M212" i="6"/>
  <c r="G215" i="5"/>
  <c r="M24" i="6"/>
  <c r="G27" i="5"/>
  <c r="M40" i="6"/>
  <c r="G43" i="5"/>
  <c r="M56" i="6"/>
  <c r="G59" i="5"/>
  <c r="M72" i="6"/>
  <c r="G75" i="5"/>
  <c r="M88" i="6"/>
  <c r="G91" i="5"/>
  <c r="M104" i="6"/>
  <c r="G107" i="5"/>
  <c r="M120" i="6"/>
  <c r="G123" i="5"/>
  <c r="M140" i="6"/>
  <c r="G143" i="5"/>
  <c r="M43" i="6"/>
  <c r="G46" i="5"/>
  <c r="M59" i="6"/>
  <c r="G62" i="5"/>
  <c r="M75" i="6"/>
  <c r="G78" i="5"/>
  <c r="M91" i="6"/>
  <c r="G94" i="5"/>
  <c r="M107" i="6"/>
  <c r="G110" i="5"/>
  <c r="M123" i="6"/>
  <c r="G126" i="5"/>
  <c r="M160" i="6"/>
  <c r="G163" i="5"/>
  <c r="M192" i="6"/>
  <c r="G195" i="5"/>
  <c r="M42" i="6"/>
  <c r="G45" i="5"/>
  <c r="M58" i="6"/>
  <c r="G61" i="5"/>
  <c r="M74" i="6"/>
  <c r="G77" i="5"/>
  <c r="M90" i="6"/>
  <c r="G93" i="5"/>
  <c r="G109" i="5"/>
  <c r="M106" i="6"/>
  <c r="M122" i="6"/>
  <c r="G125" i="5"/>
  <c r="M134" i="6"/>
  <c r="G137" i="5"/>
  <c r="M139" i="6"/>
  <c r="G142" i="5"/>
  <c r="M155" i="6"/>
  <c r="G158" i="5"/>
  <c r="M171" i="6"/>
  <c r="G174" i="5"/>
  <c r="M187" i="6"/>
  <c r="G190" i="5"/>
  <c r="M203" i="6"/>
  <c r="G206" i="5"/>
  <c r="M219" i="6"/>
  <c r="G222" i="5"/>
  <c r="M142" i="6"/>
  <c r="G145" i="5"/>
  <c r="M158" i="6"/>
  <c r="G161" i="5"/>
  <c r="M174" i="6"/>
  <c r="G177" i="5"/>
  <c r="G193" i="5"/>
  <c r="M190" i="6"/>
  <c r="M206" i="6"/>
  <c r="G209" i="5"/>
  <c r="M153" i="6"/>
  <c r="G156" i="5"/>
  <c r="M169" i="6"/>
  <c r="G172" i="5"/>
  <c r="M185" i="6"/>
  <c r="G188" i="5"/>
  <c r="M201" i="6"/>
  <c r="G204" i="5"/>
  <c r="M217" i="6"/>
  <c r="G220" i="5"/>
  <c r="AE16" i="6"/>
  <c r="Y19" i="5"/>
  <c r="Y45" i="5"/>
  <c r="AE42" i="6"/>
  <c r="AE106" i="6"/>
  <c r="Y109" i="5"/>
  <c r="AE15" i="6"/>
  <c r="Y18" i="5"/>
  <c r="AE30" i="6"/>
  <c r="Y33" i="5"/>
  <c r="AE94" i="6"/>
  <c r="Y97" i="5"/>
  <c r="Y5" i="5"/>
  <c r="AE2" i="6"/>
  <c r="AE27" i="6"/>
  <c r="Y30" i="5"/>
  <c r="Y85" i="5"/>
  <c r="AE82" i="6"/>
  <c r="Y188" i="5"/>
  <c r="AE185" i="6"/>
  <c r="AE17" i="6"/>
  <c r="Y20" i="5"/>
  <c r="AE70" i="6"/>
  <c r="Y73" i="5"/>
  <c r="Y156" i="5"/>
  <c r="AE153" i="6"/>
  <c r="AE25" i="6"/>
  <c r="Y28" i="5"/>
  <c r="AE41" i="6"/>
  <c r="Y44" i="5"/>
  <c r="AE57" i="6"/>
  <c r="Y60" i="5"/>
  <c r="AE73" i="6"/>
  <c r="Y76" i="5"/>
  <c r="AE89" i="6"/>
  <c r="Y92" i="5"/>
  <c r="AE105" i="6"/>
  <c r="Y108" i="5"/>
  <c r="AE121" i="6"/>
  <c r="Y124" i="5"/>
  <c r="Y138" i="5"/>
  <c r="AE135" i="6"/>
  <c r="AE197" i="6"/>
  <c r="Y200" i="5"/>
  <c r="Y39" i="5"/>
  <c r="AE36" i="6"/>
  <c r="Y55" i="5"/>
  <c r="AE52" i="6"/>
  <c r="Y71" i="5"/>
  <c r="AE68" i="6"/>
  <c r="Y87" i="5"/>
  <c r="AE84" i="6"/>
  <c r="AE100" i="6"/>
  <c r="Y103" i="5"/>
  <c r="AE116" i="6"/>
  <c r="Y119" i="5"/>
  <c r="Y140" i="5"/>
  <c r="AE137" i="6"/>
  <c r="Y204" i="5"/>
  <c r="AE201" i="6"/>
  <c r="AE217" i="6"/>
  <c r="Y220" i="5"/>
  <c r="AE43" i="6"/>
  <c r="Y46" i="5"/>
  <c r="AE59" i="6"/>
  <c r="Y62" i="5"/>
  <c r="AE75" i="6"/>
  <c r="Y78" i="5"/>
  <c r="AE91" i="6"/>
  <c r="Y94" i="5"/>
  <c r="AE107" i="6"/>
  <c r="Y110" i="5"/>
  <c r="AE123" i="6"/>
  <c r="Y126" i="5"/>
  <c r="Y168" i="5"/>
  <c r="AE165" i="6"/>
  <c r="AE136" i="6"/>
  <c r="Y139" i="5"/>
  <c r="AE152" i="6"/>
  <c r="Y155" i="5"/>
  <c r="AE168" i="6"/>
  <c r="Y171" i="5"/>
  <c r="AE184" i="6"/>
  <c r="Y187" i="5"/>
  <c r="AE200" i="6"/>
  <c r="Y203" i="5"/>
  <c r="AE216" i="6"/>
  <c r="Y219" i="5"/>
  <c r="Y150" i="5"/>
  <c r="AE147" i="6"/>
  <c r="Y166" i="5"/>
  <c r="AE163" i="6"/>
  <c r="Y182" i="5"/>
  <c r="AE179" i="6"/>
  <c r="AE195" i="6"/>
  <c r="Y198" i="5"/>
  <c r="AE211" i="6"/>
  <c r="Y214" i="5"/>
  <c r="AE146" i="6"/>
  <c r="Y149" i="5"/>
  <c r="AE162" i="6"/>
  <c r="Y165" i="5"/>
  <c r="AE178" i="6"/>
  <c r="Y181" i="5"/>
  <c r="AE194" i="6"/>
  <c r="Y197" i="5"/>
  <c r="AE210" i="6"/>
  <c r="Y213" i="5"/>
  <c r="N9" i="6"/>
  <c r="H12" i="5"/>
  <c r="N59" i="6"/>
  <c r="H62" i="5"/>
  <c r="N123" i="6"/>
  <c r="H126" i="5"/>
  <c r="N12" i="6"/>
  <c r="H15" i="5"/>
  <c r="N31" i="6"/>
  <c r="H34" i="5"/>
  <c r="N95" i="6"/>
  <c r="H98" i="5"/>
  <c r="N170" i="6"/>
  <c r="H173" i="5"/>
  <c r="N210" i="6"/>
  <c r="H213" i="5"/>
  <c r="N7" i="6"/>
  <c r="H10" i="5"/>
  <c r="N23" i="6"/>
  <c r="H26" i="5"/>
  <c r="N67" i="6"/>
  <c r="H70" i="5"/>
  <c r="H134" i="5"/>
  <c r="N131" i="6"/>
  <c r="H31" i="5"/>
  <c r="N28" i="6"/>
  <c r="N87" i="6"/>
  <c r="H90" i="5"/>
  <c r="H29" i="5"/>
  <c r="N26" i="6"/>
  <c r="H45" i="5"/>
  <c r="N42" i="6"/>
  <c r="H61" i="5"/>
  <c r="N58" i="6"/>
  <c r="H77" i="5"/>
  <c r="N74" i="6"/>
  <c r="N90" i="6"/>
  <c r="H93" i="5"/>
  <c r="N106" i="6"/>
  <c r="H109" i="5"/>
  <c r="N122" i="6"/>
  <c r="H125" i="5"/>
  <c r="N158" i="6"/>
  <c r="H161" i="5"/>
  <c r="N33" i="6"/>
  <c r="H36" i="5"/>
  <c r="N49" i="6"/>
  <c r="H52" i="5"/>
  <c r="N65" i="6"/>
  <c r="H68" i="5"/>
  <c r="N81" i="6"/>
  <c r="H84" i="5"/>
  <c r="N97" i="6"/>
  <c r="H100" i="5"/>
  <c r="N113" i="6"/>
  <c r="H116" i="5"/>
  <c r="N129" i="6"/>
  <c r="H132" i="5"/>
  <c r="H142" i="5"/>
  <c r="N139" i="6"/>
  <c r="N186" i="6"/>
  <c r="H189" i="5"/>
  <c r="N32" i="6"/>
  <c r="H35" i="5"/>
  <c r="N48" i="6"/>
  <c r="H51" i="5"/>
  <c r="N64" i="6"/>
  <c r="H67" i="5"/>
  <c r="N80" i="6"/>
  <c r="H83" i="5"/>
  <c r="N96" i="6"/>
  <c r="H99" i="5"/>
  <c r="N112" i="6"/>
  <c r="H115" i="5"/>
  <c r="N128" i="6"/>
  <c r="H131" i="5"/>
  <c r="N166" i="6"/>
  <c r="H169" i="5"/>
  <c r="N145" i="6"/>
  <c r="H148" i="5"/>
  <c r="N161" i="6"/>
  <c r="H164" i="5"/>
  <c r="N177" i="6"/>
  <c r="H180" i="5"/>
  <c r="N193" i="6"/>
  <c r="H196" i="5"/>
  <c r="N209" i="6"/>
  <c r="H212" i="5"/>
  <c r="N140" i="6"/>
  <c r="H143" i="5"/>
  <c r="N156" i="6"/>
  <c r="H159" i="5"/>
  <c r="N172" i="6"/>
  <c r="H175" i="5"/>
  <c r="N188" i="6"/>
  <c r="H191" i="5"/>
  <c r="N204" i="6"/>
  <c r="H207" i="5"/>
  <c r="H223" i="5"/>
  <c r="H154" i="5"/>
  <c r="N151" i="6"/>
  <c r="H170" i="5"/>
  <c r="N167" i="6"/>
  <c r="H186" i="5"/>
  <c r="N183" i="6"/>
  <c r="N199" i="6"/>
  <c r="H202" i="5"/>
  <c r="N215" i="6"/>
  <c r="H218" i="5"/>
  <c r="U20" i="5"/>
  <c r="AA17" i="6"/>
  <c r="AA63" i="6"/>
  <c r="U66" i="5"/>
  <c r="AA127" i="6"/>
  <c r="U130" i="5"/>
  <c r="AA8" i="6"/>
  <c r="U11" i="5"/>
  <c r="U24" i="5"/>
  <c r="AA21" i="6"/>
  <c r="AA51" i="6"/>
  <c r="U54" i="5"/>
  <c r="AA115" i="6"/>
  <c r="U118" i="5"/>
  <c r="AA174" i="6"/>
  <c r="U177" i="5"/>
  <c r="AA7" i="6"/>
  <c r="U10" i="5"/>
  <c r="U28" i="5"/>
  <c r="AA25" i="6"/>
  <c r="AA71" i="6"/>
  <c r="U74" i="5"/>
  <c r="AA178" i="6"/>
  <c r="U181" i="5"/>
  <c r="AA10" i="6"/>
  <c r="U13" i="5"/>
  <c r="AA75" i="6"/>
  <c r="U78" i="5"/>
  <c r="AA190" i="6"/>
  <c r="U193" i="5"/>
  <c r="AA30" i="6"/>
  <c r="U33" i="5"/>
  <c r="AA46" i="6"/>
  <c r="U49" i="5"/>
  <c r="AA62" i="6"/>
  <c r="U65" i="5"/>
  <c r="AA78" i="6"/>
  <c r="U81" i="5"/>
  <c r="AA94" i="6"/>
  <c r="U97" i="5"/>
  <c r="AA110" i="6"/>
  <c r="U113" i="5"/>
  <c r="AA126" i="6"/>
  <c r="U129" i="5"/>
  <c r="AA146" i="6"/>
  <c r="U149" i="5"/>
  <c r="U40" i="5"/>
  <c r="AA37" i="6"/>
  <c r="U56" i="5"/>
  <c r="AA53" i="6"/>
  <c r="U72" i="5"/>
  <c r="AA69" i="6"/>
  <c r="U88" i="5"/>
  <c r="AA85" i="6"/>
  <c r="AA101" i="6"/>
  <c r="U104" i="5"/>
  <c r="AA117" i="6"/>
  <c r="U120" i="5"/>
  <c r="AA135" i="6"/>
  <c r="U138" i="5"/>
  <c r="AA198" i="6"/>
  <c r="U201" i="5"/>
  <c r="AA214" i="6"/>
  <c r="U217" i="5"/>
  <c r="AA40" i="6"/>
  <c r="U43" i="5"/>
  <c r="AA56" i="6"/>
  <c r="U59" i="5"/>
  <c r="AA72" i="6"/>
  <c r="U75" i="5"/>
  <c r="AA88" i="6"/>
  <c r="U91" i="5"/>
  <c r="AA104" i="6"/>
  <c r="U107" i="5"/>
  <c r="AA120" i="6"/>
  <c r="U123" i="5"/>
  <c r="AA154" i="6"/>
  <c r="U157" i="5"/>
  <c r="AA141" i="6"/>
  <c r="U144" i="5"/>
  <c r="AA157" i="6"/>
  <c r="U160" i="5"/>
  <c r="AA173" i="6"/>
  <c r="U176" i="5"/>
  <c r="AA189" i="6"/>
  <c r="U192" i="5"/>
  <c r="AA205" i="6"/>
  <c r="U208" i="5"/>
  <c r="U155" i="5"/>
  <c r="AA152" i="6"/>
  <c r="U171" i="5"/>
  <c r="AA168" i="6"/>
  <c r="U187" i="5"/>
  <c r="AA184" i="6"/>
  <c r="AA200" i="6"/>
  <c r="U203" i="5"/>
  <c r="AA216" i="6"/>
  <c r="U219" i="5"/>
  <c r="AA147" i="6"/>
  <c r="U150" i="5"/>
  <c r="AA163" i="6"/>
  <c r="U166" i="5"/>
  <c r="AA179" i="6"/>
  <c r="U182" i="5"/>
  <c r="AA195" i="6"/>
  <c r="U198" i="5"/>
  <c r="AA211" i="6"/>
  <c r="U214" i="5"/>
  <c r="U3" i="6"/>
  <c r="O6" i="5"/>
  <c r="U18" i="6"/>
  <c r="O21" i="5"/>
  <c r="U93" i="6"/>
  <c r="O96" i="5"/>
  <c r="U6" i="6"/>
  <c r="O9" i="5"/>
  <c r="U22" i="6"/>
  <c r="O25" i="5"/>
  <c r="U65" i="6"/>
  <c r="O68" i="5"/>
  <c r="U129" i="6"/>
  <c r="O132" i="5"/>
  <c r="U17" i="6"/>
  <c r="O20" i="5"/>
  <c r="U37" i="6"/>
  <c r="O40" i="5"/>
  <c r="U101" i="6"/>
  <c r="O104" i="5"/>
  <c r="U172" i="6"/>
  <c r="O175" i="5"/>
  <c r="U16" i="6"/>
  <c r="O19" i="5"/>
  <c r="U57" i="6"/>
  <c r="O60" i="5"/>
  <c r="U121" i="6"/>
  <c r="O124" i="5"/>
  <c r="U208" i="6"/>
  <c r="O211" i="5"/>
  <c r="U20" i="6"/>
  <c r="O23" i="5"/>
  <c r="U36" i="6"/>
  <c r="O39" i="5"/>
  <c r="U52" i="6"/>
  <c r="O55" i="5"/>
  <c r="U68" i="6"/>
  <c r="O71" i="5"/>
  <c r="U84" i="6"/>
  <c r="O87" i="5"/>
  <c r="U100" i="6"/>
  <c r="O103" i="5"/>
  <c r="U116" i="6"/>
  <c r="O119" i="5"/>
  <c r="U132" i="6"/>
  <c r="O135" i="5"/>
  <c r="U180" i="6"/>
  <c r="O183" i="5"/>
  <c r="U39" i="6"/>
  <c r="O42" i="5"/>
  <c r="U55" i="6"/>
  <c r="O58" i="5"/>
  <c r="U71" i="6"/>
  <c r="O74" i="5"/>
  <c r="U87" i="6"/>
  <c r="O90" i="5"/>
  <c r="U103" i="6"/>
  <c r="O106" i="5"/>
  <c r="U119" i="6"/>
  <c r="O122" i="5"/>
  <c r="U136" i="6"/>
  <c r="O139" i="5"/>
  <c r="U184" i="6"/>
  <c r="O187" i="5"/>
  <c r="U34" i="6"/>
  <c r="O37" i="5"/>
  <c r="U50" i="6"/>
  <c r="O53" i="5"/>
  <c r="U66" i="6"/>
  <c r="O69" i="5"/>
  <c r="U82" i="6"/>
  <c r="O85" i="5"/>
  <c r="U98" i="6"/>
  <c r="O101" i="5"/>
  <c r="U114" i="6"/>
  <c r="O117" i="5"/>
  <c r="U130" i="6"/>
  <c r="O133" i="5"/>
  <c r="U135" i="6"/>
  <c r="O138" i="5"/>
  <c r="U151" i="6"/>
  <c r="O154" i="5"/>
  <c r="U167" i="6"/>
  <c r="O170" i="5"/>
  <c r="U183" i="6"/>
  <c r="O186" i="5"/>
  <c r="U199" i="6"/>
  <c r="O202" i="5"/>
  <c r="U215" i="6"/>
  <c r="O218" i="5"/>
  <c r="U138" i="6"/>
  <c r="O141" i="5"/>
  <c r="U154" i="6"/>
  <c r="O157" i="5"/>
  <c r="U170" i="6"/>
  <c r="O173" i="5"/>
  <c r="U186" i="6"/>
  <c r="O189" i="5"/>
  <c r="U202" i="6"/>
  <c r="O205" i="5"/>
  <c r="U218" i="6"/>
  <c r="O221" i="5"/>
  <c r="U149" i="6"/>
  <c r="O152" i="5"/>
  <c r="U165" i="6"/>
  <c r="O168" i="5"/>
  <c r="U181" i="6"/>
  <c r="O184" i="5"/>
  <c r="U197" i="6"/>
  <c r="O200" i="5"/>
  <c r="U213" i="6"/>
  <c r="O216" i="5"/>
  <c r="X7" i="6"/>
  <c r="R10" i="5"/>
  <c r="X57" i="6"/>
  <c r="R60" i="5"/>
  <c r="X121" i="6"/>
  <c r="R124" i="5"/>
  <c r="X14" i="6"/>
  <c r="R17" i="5"/>
  <c r="X45" i="6"/>
  <c r="R48" i="5"/>
  <c r="X109" i="6"/>
  <c r="R112" i="5"/>
  <c r="X9" i="6"/>
  <c r="R12" i="5"/>
  <c r="X22" i="6"/>
  <c r="R25" i="5"/>
  <c r="X65" i="6"/>
  <c r="R68" i="5"/>
  <c r="X129" i="6"/>
  <c r="R132" i="5"/>
  <c r="X16" i="6"/>
  <c r="R19" i="5"/>
  <c r="X53" i="6"/>
  <c r="R56" i="5"/>
  <c r="X117" i="6"/>
  <c r="R120" i="5"/>
  <c r="X32" i="6"/>
  <c r="R35" i="5"/>
  <c r="X48" i="6"/>
  <c r="R51" i="5"/>
  <c r="X64" i="6"/>
  <c r="R67" i="5"/>
  <c r="X80" i="6"/>
  <c r="R83" i="5"/>
  <c r="X96" i="6"/>
  <c r="R99" i="5"/>
  <c r="X112" i="6"/>
  <c r="R115" i="5"/>
  <c r="X128" i="6"/>
  <c r="R131" i="5"/>
  <c r="X172" i="6"/>
  <c r="R175" i="5"/>
  <c r="X196" i="6"/>
  <c r="R199" i="5"/>
  <c r="X43" i="6"/>
  <c r="R46" i="5"/>
  <c r="X59" i="6"/>
  <c r="R62" i="5"/>
  <c r="X75" i="6"/>
  <c r="R78" i="5"/>
  <c r="X91" i="6"/>
  <c r="R94" i="5"/>
  <c r="X107" i="6"/>
  <c r="R110" i="5"/>
  <c r="X123" i="6"/>
  <c r="R126" i="5"/>
  <c r="X144" i="6"/>
  <c r="R147" i="5"/>
  <c r="X42" i="6"/>
  <c r="R45" i="5"/>
  <c r="X58" i="6"/>
  <c r="R61" i="5"/>
  <c r="X74" i="6"/>
  <c r="R77" i="5"/>
  <c r="R93" i="5"/>
  <c r="X90" i="6"/>
  <c r="R109" i="5"/>
  <c r="X106" i="6"/>
  <c r="R125" i="5"/>
  <c r="X122" i="6"/>
  <c r="X137" i="6"/>
  <c r="R140" i="5"/>
  <c r="X200" i="6"/>
  <c r="R203" i="5"/>
  <c r="X216" i="6"/>
  <c r="R219" i="5"/>
  <c r="X143" i="6"/>
  <c r="R146" i="5"/>
  <c r="X159" i="6"/>
  <c r="R162" i="5"/>
  <c r="X175" i="6"/>
  <c r="R178" i="5"/>
  <c r="X191" i="6"/>
  <c r="R194" i="5"/>
  <c r="X207" i="6"/>
  <c r="R210" i="5"/>
  <c r="X150" i="6"/>
  <c r="R153" i="5"/>
  <c r="X166" i="6"/>
  <c r="R169" i="5"/>
  <c r="X182" i="6"/>
  <c r="R185" i="5"/>
  <c r="R201" i="5"/>
  <c r="X198" i="6"/>
  <c r="X214" i="6"/>
  <c r="R217" i="5"/>
  <c r="X141" i="6"/>
  <c r="R144" i="5"/>
  <c r="X157" i="6"/>
  <c r="R160" i="5"/>
  <c r="X173" i="6"/>
  <c r="R176" i="5"/>
  <c r="X189" i="6"/>
  <c r="R192" i="5"/>
  <c r="X205" i="6"/>
  <c r="R208" i="5"/>
  <c r="W80" i="5"/>
  <c r="AC77" i="6"/>
  <c r="AC11" i="6"/>
  <c r="W14" i="5"/>
  <c r="W64" i="5"/>
  <c r="AC61" i="6"/>
  <c r="W128" i="5"/>
  <c r="AC125" i="6"/>
  <c r="AC6" i="6"/>
  <c r="W9" i="5"/>
  <c r="AC33" i="6"/>
  <c r="W36" i="5"/>
  <c r="AC97" i="6"/>
  <c r="W100" i="5"/>
  <c r="W32" i="5"/>
  <c r="AC29" i="6"/>
  <c r="W88" i="5"/>
  <c r="AC85" i="6"/>
  <c r="AC140" i="6"/>
  <c r="W143" i="5"/>
  <c r="AC4" i="6"/>
  <c r="W7" i="5"/>
  <c r="AC18" i="6"/>
  <c r="W21" i="5"/>
  <c r="AC57" i="6"/>
  <c r="W60" i="5"/>
  <c r="AC121" i="6"/>
  <c r="W124" i="5"/>
  <c r="AC28" i="6"/>
  <c r="W31" i="5"/>
  <c r="AC44" i="6"/>
  <c r="W47" i="5"/>
  <c r="AC60" i="6"/>
  <c r="W63" i="5"/>
  <c r="AC76" i="6"/>
  <c r="W79" i="5"/>
  <c r="AC92" i="6"/>
  <c r="W95" i="5"/>
  <c r="AC108" i="6"/>
  <c r="W111" i="5"/>
  <c r="AC124" i="6"/>
  <c r="W127" i="5"/>
  <c r="AC196" i="6"/>
  <c r="W199" i="5"/>
  <c r="AC43" i="6"/>
  <c r="W46" i="5"/>
  <c r="AC59" i="6"/>
  <c r="W62" i="5"/>
  <c r="AC75" i="6"/>
  <c r="W78" i="5"/>
  <c r="AC91" i="6"/>
  <c r="W94" i="5"/>
  <c r="W110" i="5"/>
  <c r="AC107" i="6"/>
  <c r="AC123" i="6"/>
  <c r="W126" i="5"/>
  <c r="AC176" i="6"/>
  <c r="W179" i="5"/>
  <c r="AC212" i="6"/>
  <c r="W215" i="5"/>
  <c r="AC38" i="6"/>
  <c r="W41" i="5"/>
  <c r="AC54" i="6"/>
  <c r="W57" i="5"/>
  <c r="AC70" i="6"/>
  <c r="W73" i="5"/>
  <c r="AC86" i="6"/>
  <c r="W89" i="5"/>
  <c r="AC102" i="6"/>
  <c r="W105" i="5"/>
  <c r="AC118" i="6"/>
  <c r="W121" i="5"/>
  <c r="AC132" i="6"/>
  <c r="W135" i="5"/>
  <c r="AC152" i="6"/>
  <c r="W155" i="5"/>
  <c r="AC135" i="6"/>
  <c r="W138" i="5"/>
  <c r="AC151" i="6"/>
  <c r="W154" i="5"/>
  <c r="AC167" i="6"/>
  <c r="W170" i="5"/>
  <c r="AC183" i="6"/>
  <c r="W186" i="5"/>
  <c r="AC199" i="6"/>
  <c r="W202" i="5"/>
  <c r="AC215" i="6"/>
  <c r="W218" i="5"/>
  <c r="AC142" i="6"/>
  <c r="W145" i="5"/>
  <c r="AC158" i="6"/>
  <c r="W161" i="5"/>
  <c r="AC174" i="6"/>
  <c r="W177" i="5"/>
  <c r="W193" i="5"/>
  <c r="AC190" i="6"/>
  <c r="AC206" i="6"/>
  <c r="W209" i="5"/>
  <c r="AC145" i="6"/>
  <c r="W148" i="5"/>
  <c r="AC161" i="6"/>
  <c r="W164" i="5"/>
  <c r="AC177" i="6"/>
  <c r="W180" i="5"/>
  <c r="AC193" i="6"/>
  <c r="W196" i="5"/>
  <c r="AC209" i="6"/>
  <c r="W212" i="5"/>
  <c r="M16" i="5"/>
  <c r="S13" i="6"/>
  <c r="M42" i="5"/>
  <c r="S39" i="6"/>
  <c r="S103" i="6"/>
  <c r="M106" i="5"/>
  <c r="S16" i="6"/>
  <c r="M19" i="5"/>
  <c r="S75" i="6"/>
  <c r="M78" i="5"/>
  <c r="S150" i="6"/>
  <c r="M153" i="5"/>
  <c r="M10" i="5"/>
  <c r="S7" i="6"/>
  <c r="S24" i="6"/>
  <c r="M27" i="5"/>
  <c r="M82" i="5"/>
  <c r="S79" i="6"/>
  <c r="M189" i="5"/>
  <c r="S186" i="6"/>
  <c r="S35" i="6"/>
  <c r="M38" i="5"/>
  <c r="S99" i="6"/>
  <c r="M102" i="5"/>
  <c r="S18" i="6"/>
  <c r="M21" i="5"/>
  <c r="S34" i="6"/>
  <c r="M37" i="5"/>
  <c r="S50" i="6"/>
  <c r="M53" i="5"/>
  <c r="S66" i="6"/>
  <c r="M69" i="5"/>
  <c r="S82" i="6"/>
  <c r="M85" i="5"/>
  <c r="S98" i="6"/>
  <c r="M101" i="5"/>
  <c r="S114" i="6"/>
  <c r="M117" i="5"/>
  <c r="S130" i="6"/>
  <c r="M133" i="5"/>
  <c r="S33" i="6"/>
  <c r="M36" i="5"/>
  <c r="S49" i="6"/>
  <c r="M52" i="5"/>
  <c r="S65" i="6"/>
  <c r="M68" i="5"/>
  <c r="S81" i="6"/>
  <c r="M84" i="5"/>
  <c r="S97" i="6"/>
  <c r="M100" i="5"/>
  <c r="S113" i="6"/>
  <c r="M116" i="5"/>
  <c r="S129" i="6"/>
  <c r="M132" i="5"/>
  <c r="S174" i="6"/>
  <c r="M177" i="5"/>
  <c r="S210" i="6"/>
  <c r="M213" i="5"/>
  <c r="S36" i="6"/>
  <c r="M39" i="5"/>
  <c r="S52" i="6"/>
  <c r="M55" i="5"/>
  <c r="S68" i="6"/>
  <c r="M71" i="5"/>
  <c r="S84" i="6"/>
  <c r="M87" i="5"/>
  <c r="S100" i="6"/>
  <c r="M103" i="5"/>
  <c r="S116" i="6"/>
  <c r="M119" i="5"/>
  <c r="S132" i="6"/>
  <c r="M135" i="5"/>
  <c r="S162" i="6"/>
  <c r="M165" i="5"/>
  <c r="S137" i="6"/>
  <c r="M140" i="5"/>
  <c r="S153" i="6"/>
  <c r="M156" i="5"/>
  <c r="S169" i="6"/>
  <c r="M172" i="5"/>
  <c r="S185" i="6"/>
  <c r="M188" i="5"/>
  <c r="S201" i="6"/>
  <c r="M204" i="5"/>
  <c r="S217" i="6"/>
  <c r="M220" i="5"/>
  <c r="S144" i="6"/>
  <c r="M147" i="5"/>
  <c r="S160" i="6"/>
  <c r="M163" i="5"/>
  <c r="S176" i="6"/>
  <c r="M179" i="5"/>
  <c r="S192" i="6"/>
  <c r="M195" i="5"/>
  <c r="S208" i="6"/>
  <c r="M211" i="5"/>
  <c r="S139" i="6"/>
  <c r="M142" i="5"/>
  <c r="S155" i="6"/>
  <c r="M158" i="5"/>
  <c r="S171" i="6"/>
  <c r="M174" i="5"/>
  <c r="S187" i="6"/>
  <c r="M190" i="5"/>
  <c r="S203" i="6"/>
  <c r="M206" i="5"/>
  <c r="S219" i="6"/>
  <c r="M222" i="5"/>
  <c r="AD2" i="6"/>
  <c r="X5" i="5"/>
  <c r="AD21" i="6"/>
  <c r="X24" i="5"/>
  <c r="AD68" i="6"/>
  <c r="X71" i="5"/>
  <c r="AD147" i="6"/>
  <c r="X150" i="5"/>
  <c r="AD13" i="6"/>
  <c r="X16" i="5"/>
  <c r="AD28" i="6"/>
  <c r="X31" i="5"/>
  <c r="AD72" i="6"/>
  <c r="X75" i="5"/>
  <c r="X135" i="5"/>
  <c r="AD132" i="6"/>
  <c r="AD12" i="6"/>
  <c r="X15" i="5"/>
  <c r="AD60" i="6"/>
  <c r="X63" i="5"/>
  <c r="AD124" i="6"/>
  <c r="X127" i="5"/>
  <c r="AD15" i="6"/>
  <c r="X18" i="5"/>
  <c r="AD48" i="6"/>
  <c r="X51" i="5"/>
  <c r="AD112" i="6"/>
  <c r="X115" i="5"/>
  <c r="AD27" i="6"/>
  <c r="X30" i="5"/>
  <c r="AD43" i="6"/>
  <c r="X46" i="5"/>
  <c r="AD59" i="6"/>
  <c r="X62" i="5"/>
  <c r="AD75" i="6"/>
  <c r="X78" i="5"/>
  <c r="AD91" i="6"/>
  <c r="X94" i="5"/>
  <c r="AD107" i="6"/>
  <c r="X110" i="5"/>
  <c r="AD123" i="6"/>
  <c r="X126" i="5"/>
  <c r="AD167" i="6"/>
  <c r="X170" i="5"/>
  <c r="AD211" i="6"/>
  <c r="X214" i="5"/>
  <c r="AD34" i="6"/>
  <c r="X37" i="5"/>
  <c r="AD50" i="6"/>
  <c r="X53" i="5"/>
  <c r="AD66" i="6"/>
  <c r="X69" i="5"/>
  <c r="AD82" i="6"/>
  <c r="X85" i="5"/>
  <c r="AD98" i="6"/>
  <c r="X101" i="5"/>
  <c r="AD114" i="6"/>
  <c r="X117" i="5"/>
  <c r="AD130" i="6"/>
  <c r="X133" i="5"/>
  <c r="AD155" i="6"/>
  <c r="X158" i="5"/>
  <c r="AD37" i="6"/>
  <c r="X40" i="5"/>
  <c r="AD53" i="6"/>
  <c r="X56" i="5"/>
  <c r="AD69" i="6"/>
  <c r="X72" i="5"/>
  <c r="AD85" i="6"/>
  <c r="X88" i="5"/>
  <c r="AD101" i="6"/>
  <c r="X104" i="5"/>
  <c r="AD117" i="6"/>
  <c r="X120" i="5"/>
  <c r="AD143" i="6"/>
  <c r="X146" i="5"/>
  <c r="AD187" i="6"/>
  <c r="X190" i="5"/>
  <c r="AD138" i="6"/>
  <c r="X141" i="5"/>
  <c r="AD154" i="6"/>
  <c r="X157" i="5"/>
  <c r="AD170" i="6"/>
  <c r="X173" i="5"/>
  <c r="AD186" i="6"/>
  <c r="X189" i="5"/>
  <c r="AD202" i="6"/>
  <c r="X205" i="5"/>
  <c r="AD218" i="6"/>
  <c r="X221" i="5"/>
  <c r="AD145" i="6"/>
  <c r="X148" i="5"/>
  <c r="AD161" i="6"/>
  <c r="X164" i="5"/>
  <c r="AD177" i="6"/>
  <c r="X180" i="5"/>
  <c r="AD193" i="6"/>
  <c r="X196" i="5"/>
  <c r="AD209" i="6"/>
  <c r="X212" i="5"/>
  <c r="X151" i="5"/>
  <c r="AD148" i="6"/>
  <c r="X167" i="5"/>
  <c r="AD164" i="6"/>
  <c r="X183" i="5"/>
  <c r="AD180" i="6"/>
  <c r="AD196" i="6"/>
  <c r="X199" i="5"/>
  <c r="AD212" i="6"/>
  <c r="X215" i="5"/>
  <c r="AF159" i="6"/>
  <c r="Z162" i="5"/>
  <c r="AF80" i="6"/>
  <c r="Z83" i="5"/>
  <c r="AF5" i="6"/>
  <c r="Z8" i="5"/>
  <c r="AF22" i="6"/>
  <c r="Z25" i="5"/>
  <c r="AF84" i="6"/>
  <c r="Z87" i="5"/>
  <c r="AF8" i="6"/>
  <c r="Z11" i="5"/>
  <c r="AF21" i="6"/>
  <c r="Z24" i="5"/>
  <c r="AF56" i="6"/>
  <c r="Z59" i="5"/>
  <c r="AF120" i="6"/>
  <c r="Z123" i="5"/>
  <c r="AF15" i="6"/>
  <c r="Z18" i="5"/>
  <c r="AF44" i="6"/>
  <c r="Z47" i="5"/>
  <c r="AF108" i="6"/>
  <c r="Z111" i="5"/>
  <c r="AF27" i="6"/>
  <c r="Z30" i="5"/>
  <c r="AF43" i="6"/>
  <c r="Z46" i="5"/>
  <c r="AF59" i="6"/>
  <c r="Z62" i="5"/>
  <c r="AF75" i="6"/>
  <c r="Z78" i="5"/>
  <c r="AF91" i="6"/>
  <c r="Z94" i="5"/>
  <c r="AF107" i="6"/>
  <c r="Z110" i="5"/>
  <c r="AF123" i="6"/>
  <c r="Z126" i="5"/>
  <c r="AF147" i="6"/>
  <c r="Z150" i="5"/>
  <c r="AF207" i="6"/>
  <c r="Z210" i="5"/>
  <c r="AF42" i="6"/>
  <c r="Z45" i="5"/>
  <c r="AF58" i="6"/>
  <c r="Z61" i="5"/>
  <c r="AF74" i="6"/>
  <c r="Z77" i="5"/>
  <c r="Z93" i="5"/>
  <c r="AF90" i="6"/>
  <c r="AF106" i="6"/>
  <c r="Z109" i="5"/>
  <c r="Z125" i="5"/>
  <c r="AF122" i="6"/>
  <c r="AF151" i="6"/>
  <c r="Z154" i="5"/>
  <c r="AF37" i="6"/>
  <c r="Z40" i="5"/>
  <c r="AF53" i="6"/>
  <c r="Z56" i="5"/>
  <c r="AF69" i="6"/>
  <c r="Z72" i="5"/>
  <c r="AF85" i="6"/>
  <c r="Z88" i="5"/>
  <c r="AF101" i="6"/>
  <c r="Z104" i="5"/>
  <c r="AF117" i="6"/>
  <c r="Z120" i="5"/>
  <c r="AF135" i="6"/>
  <c r="Z138" i="5"/>
  <c r="AF171" i="6"/>
  <c r="Z174" i="5"/>
  <c r="AF191" i="6"/>
  <c r="Z194" i="5"/>
  <c r="AF142" i="6"/>
  <c r="Z145" i="5"/>
  <c r="AF158" i="6"/>
  <c r="Z161" i="5"/>
  <c r="AF174" i="6"/>
  <c r="Z177" i="5"/>
  <c r="AF190" i="6"/>
  <c r="Z193" i="5"/>
  <c r="AF206" i="6"/>
  <c r="Z209" i="5"/>
  <c r="AF145" i="6"/>
  <c r="Z148" i="5"/>
  <c r="AF161" i="6"/>
  <c r="Z164" i="5"/>
  <c r="AF177" i="6"/>
  <c r="Z180" i="5"/>
  <c r="AF193" i="6"/>
  <c r="Z196" i="5"/>
  <c r="AF209" i="6"/>
  <c r="Z212" i="5"/>
  <c r="AF140" i="6"/>
  <c r="Z143" i="5"/>
  <c r="AF156" i="6"/>
  <c r="Z159" i="5"/>
  <c r="AF172" i="6"/>
  <c r="Z175" i="5"/>
  <c r="AF188" i="6"/>
  <c r="Z191" i="5"/>
  <c r="AF204" i="6"/>
  <c r="Z207" i="5"/>
  <c r="Z223" i="5"/>
  <c r="V5" i="6"/>
  <c r="P8" i="5"/>
  <c r="V24" i="6"/>
  <c r="P27" i="5"/>
  <c r="V83" i="6"/>
  <c r="P86" i="5"/>
  <c r="V194" i="6"/>
  <c r="P197" i="5"/>
  <c r="V12" i="6"/>
  <c r="P15" i="5"/>
  <c r="V55" i="6"/>
  <c r="P58" i="5"/>
  <c r="V119" i="6"/>
  <c r="P122" i="5"/>
  <c r="V182" i="6"/>
  <c r="P185" i="5"/>
  <c r="V59" i="6"/>
  <c r="P62" i="5"/>
  <c r="V123" i="6"/>
  <c r="P126" i="5"/>
  <c r="V10" i="6"/>
  <c r="P13" i="5"/>
  <c r="V27" i="6"/>
  <c r="P30" i="5"/>
  <c r="V79" i="6"/>
  <c r="P82" i="5"/>
  <c r="V190" i="6"/>
  <c r="P193" i="5"/>
  <c r="P33" i="5"/>
  <c r="V30" i="6"/>
  <c r="P49" i="5"/>
  <c r="V46" i="6"/>
  <c r="P65" i="5"/>
  <c r="V62" i="6"/>
  <c r="P81" i="5"/>
  <c r="V78" i="6"/>
  <c r="V94" i="6"/>
  <c r="P97" i="5"/>
  <c r="V110" i="6"/>
  <c r="P113" i="5"/>
  <c r="P129" i="5"/>
  <c r="V126" i="6"/>
  <c r="V166" i="6"/>
  <c r="P169" i="5"/>
  <c r="V41" i="6"/>
  <c r="P44" i="5"/>
  <c r="V57" i="6"/>
  <c r="P60" i="5"/>
  <c r="V73" i="6"/>
  <c r="P76" i="5"/>
  <c r="V89" i="6"/>
  <c r="P92" i="5"/>
  <c r="V105" i="6"/>
  <c r="P108" i="5"/>
  <c r="V121" i="6"/>
  <c r="P124" i="5"/>
  <c r="V134" i="6"/>
  <c r="P137" i="5"/>
  <c r="V202" i="6"/>
  <c r="P205" i="5"/>
  <c r="V218" i="6"/>
  <c r="P221" i="5"/>
  <c r="V44" i="6"/>
  <c r="P47" i="5"/>
  <c r="V60" i="6"/>
  <c r="P63" i="5"/>
  <c r="V76" i="6"/>
  <c r="P79" i="5"/>
  <c r="V92" i="6"/>
  <c r="P95" i="5"/>
  <c r="V108" i="6"/>
  <c r="P111" i="5"/>
  <c r="V124" i="6"/>
  <c r="P127" i="5"/>
  <c r="V158" i="6"/>
  <c r="P161" i="5"/>
  <c r="V137" i="6"/>
  <c r="P140" i="5"/>
  <c r="V153" i="6"/>
  <c r="P156" i="5"/>
  <c r="V169" i="6"/>
  <c r="P172" i="5"/>
  <c r="V185" i="6"/>
  <c r="P188" i="5"/>
  <c r="V201" i="6"/>
  <c r="P204" i="5"/>
  <c r="V217" i="6"/>
  <c r="P220" i="5"/>
  <c r="V148" i="6"/>
  <c r="P151" i="5"/>
  <c r="V164" i="6"/>
  <c r="P167" i="5"/>
  <c r="V180" i="6"/>
  <c r="P183" i="5"/>
  <c r="V196" i="6"/>
  <c r="P199" i="5"/>
  <c r="V212" i="6"/>
  <c r="P215" i="5"/>
  <c r="V151" i="6"/>
  <c r="P154" i="5"/>
  <c r="V167" i="6"/>
  <c r="P170" i="5"/>
  <c r="V183" i="6"/>
  <c r="P186" i="5"/>
  <c r="V199" i="6"/>
  <c r="P202" i="5"/>
  <c r="V215" i="6"/>
  <c r="P218" i="5"/>
  <c r="AG16" i="6"/>
  <c r="AA19" i="5"/>
  <c r="AG149" i="6"/>
  <c r="AA152" i="5"/>
  <c r="AG86" i="6"/>
  <c r="AA89" i="5"/>
  <c r="AG11" i="6"/>
  <c r="AA14" i="5"/>
  <c r="AG74" i="6"/>
  <c r="AA77" i="5"/>
  <c r="AG181" i="6"/>
  <c r="AA184" i="5"/>
  <c r="AG10" i="6"/>
  <c r="AA13" i="5"/>
  <c r="AG30" i="6"/>
  <c r="AA33" i="5"/>
  <c r="AG94" i="6"/>
  <c r="AA97" i="5"/>
  <c r="AG185" i="6"/>
  <c r="AA188" i="5"/>
  <c r="AA20" i="5"/>
  <c r="AG17" i="6"/>
  <c r="AG34" i="6"/>
  <c r="AA37" i="5"/>
  <c r="AG98" i="6"/>
  <c r="AA101" i="5"/>
  <c r="AG189" i="6"/>
  <c r="AA192" i="5"/>
  <c r="AA36" i="5"/>
  <c r="AG33" i="6"/>
  <c r="AA52" i="5"/>
  <c r="AG49" i="6"/>
  <c r="AA68" i="5"/>
  <c r="AG65" i="6"/>
  <c r="AA84" i="5"/>
  <c r="AG81" i="6"/>
  <c r="AG97" i="6"/>
  <c r="AA100" i="5"/>
  <c r="AG113" i="6"/>
  <c r="AA116" i="5"/>
  <c r="AG129" i="6"/>
  <c r="AA132" i="5"/>
  <c r="AG28" i="6"/>
  <c r="AA31" i="5"/>
  <c r="AG44" i="6"/>
  <c r="AA47" i="5"/>
  <c r="AG60" i="6"/>
  <c r="AA63" i="5"/>
  <c r="AG76" i="6"/>
  <c r="AA79" i="5"/>
  <c r="AG92" i="6"/>
  <c r="AA95" i="5"/>
  <c r="AG108" i="6"/>
  <c r="AA111" i="5"/>
  <c r="AG124" i="6"/>
  <c r="AA127" i="5"/>
  <c r="AG173" i="6"/>
  <c r="AA176" i="5"/>
  <c r="AG213" i="6"/>
  <c r="AA216" i="5"/>
  <c r="AG39" i="6"/>
  <c r="AA42" i="5"/>
  <c r="AG55" i="6"/>
  <c r="AA58" i="5"/>
  <c r="AG71" i="6"/>
  <c r="AA74" i="5"/>
  <c r="AG87" i="6"/>
  <c r="AA90" i="5"/>
  <c r="AG103" i="6"/>
  <c r="AA106" i="5"/>
  <c r="AG119" i="6"/>
  <c r="AA122" i="5"/>
  <c r="AG133" i="6"/>
  <c r="AA136" i="5"/>
  <c r="AG161" i="6"/>
  <c r="AA164" i="5"/>
  <c r="AG140" i="6"/>
  <c r="AA143" i="5"/>
  <c r="AG156" i="6"/>
  <c r="AA159" i="5"/>
  <c r="AG172" i="6"/>
  <c r="AA175" i="5"/>
  <c r="AG188" i="6"/>
  <c r="AA191" i="5"/>
  <c r="AG204" i="6"/>
  <c r="AA207" i="5"/>
  <c r="AA223" i="5"/>
  <c r="AG147" i="6"/>
  <c r="AA150" i="5"/>
  <c r="AG163" i="6"/>
  <c r="AA166" i="5"/>
  <c r="AG179" i="6"/>
  <c r="AA182" i="5"/>
  <c r="AG195" i="6"/>
  <c r="AA198" i="5"/>
  <c r="AG211" i="6"/>
  <c r="AA214" i="5"/>
  <c r="AG146" i="6"/>
  <c r="AA149" i="5"/>
  <c r="AG162" i="6"/>
  <c r="AA165" i="5"/>
  <c r="AG178" i="6"/>
  <c r="AA181" i="5"/>
  <c r="AG194" i="6"/>
  <c r="AA197" i="5"/>
  <c r="AG210" i="6"/>
  <c r="AA213" i="5"/>
  <c r="I12" i="5"/>
  <c r="I42" i="5"/>
  <c r="I90" i="5"/>
  <c r="I11" i="5"/>
  <c r="I26" i="5"/>
  <c r="I78" i="5"/>
  <c r="I201" i="5"/>
  <c r="I217" i="5"/>
  <c r="I34" i="5"/>
  <c r="I98" i="5"/>
  <c r="I169" i="5"/>
  <c r="I13" i="5"/>
  <c r="I38" i="5"/>
  <c r="I102" i="5"/>
  <c r="I25" i="5"/>
  <c r="I41" i="5"/>
  <c r="I57" i="5"/>
  <c r="I73" i="5"/>
  <c r="I89" i="5"/>
  <c r="I105" i="5"/>
  <c r="I121" i="5"/>
  <c r="I135" i="5"/>
  <c r="I173" i="5"/>
  <c r="I40" i="5"/>
  <c r="I56" i="5"/>
  <c r="I72" i="5"/>
  <c r="I88" i="5"/>
  <c r="I104" i="5"/>
  <c r="I120" i="5"/>
  <c r="I139" i="5"/>
  <c r="I185" i="5"/>
  <c r="I47" i="5"/>
  <c r="I63" i="5"/>
  <c r="I79" i="5"/>
  <c r="I95" i="5"/>
  <c r="I111" i="5"/>
  <c r="I127" i="5"/>
  <c r="I165" i="5"/>
  <c r="I148" i="5"/>
  <c r="I164" i="5"/>
  <c r="I180" i="5"/>
  <c r="I196" i="5"/>
  <c r="I212" i="5"/>
  <c r="I155" i="5"/>
  <c r="I171" i="5"/>
  <c r="I187" i="5"/>
  <c r="I203" i="5"/>
  <c r="I219" i="5"/>
  <c r="I154" i="5"/>
  <c r="I170" i="5"/>
  <c r="I186" i="5"/>
  <c r="I202" i="5"/>
  <c r="I218" i="5"/>
  <c r="AI11" i="6"/>
  <c r="AC14" i="5"/>
  <c r="AI37" i="6"/>
  <c r="AC40" i="5"/>
  <c r="AI101" i="6"/>
  <c r="AC104" i="5"/>
  <c r="AI164" i="6"/>
  <c r="AC167" i="5"/>
  <c r="AC9" i="5"/>
  <c r="AI6" i="6"/>
  <c r="AI25" i="6"/>
  <c r="AC28" i="5"/>
  <c r="AI73" i="6"/>
  <c r="AC76" i="5"/>
  <c r="AI134" i="6"/>
  <c r="AC137" i="5"/>
  <c r="AI17" i="6"/>
  <c r="AC20" i="5"/>
  <c r="AI77" i="6"/>
  <c r="AC80" i="5"/>
  <c r="AI4" i="6"/>
  <c r="AC7" i="5"/>
  <c r="AI19" i="6"/>
  <c r="AC22" i="5"/>
  <c r="AI65" i="6"/>
  <c r="AC68" i="5"/>
  <c r="AI129" i="6"/>
  <c r="AC132" i="5"/>
  <c r="AI28" i="6"/>
  <c r="AC31" i="5"/>
  <c r="AI44" i="6"/>
  <c r="AC47" i="5"/>
  <c r="AI60" i="6"/>
  <c r="AC63" i="5"/>
  <c r="AI76" i="6"/>
  <c r="AC79" i="5"/>
  <c r="AI92" i="6"/>
  <c r="AC95" i="5"/>
  <c r="AI108" i="6"/>
  <c r="AC111" i="5"/>
  <c r="AI124" i="6"/>
  <c r="AC127" i="5"/>
  <c r="AI152" i="6"/>
  <c r="AC155" i="5"/>
  <c r="AI204" i="6"/>
  <c r="AC207" i="5"/>
  <c r="AI31" i="6"/>
  <c r="AC34" i="5"/>
  <c r="AI47" i="6"/>
  <c r="AC50" i="5"/>
  <c r="AI63" i="6"/>
  <c r="AC66" i="5"/>
  <c r="AI79" i="6"/>
  <c r="AC82" i="5"/>
  <c r="AI95" i="6"/>
  <c r="AC98" i="5"/>
  <c r="AI111" i="6"/>
  <c r="AC114" i="5"/>
  <c r="AI127" i="6"/>
  <c r="AC130" i="5"/>
  <c r="AI42" i="6"/>
  <c r="AC45" i="5"/>
  <c r="AI58" i="6"/>
  <c r="AC61" i="5"/>
  <c r="AI74" i="6"/>
  <c r="AC77" i="5"/>
  <c r="AI90" i="6"/>
  <c r="AC93" i="5"/>
  <c r="AI106" i="6"/>
  <c r="AC109" i="5"/>
  <c r="AI122" i="6"/>
  <c r="AC125" i="5"/>
  <c r="AI160" i="6"/>
  <c r="AC163" i="5"/>
  <c r="AC223" i="5"/>
  <c r="AI139" i="6"/>
  <c r="AC142" i="5"/>
  <c r="AI155" i="6"/>
  <c r="AC158" i="5"/>
  <c r="AI171" i="6"/>
  <c r="AC174" i="5"/>
  <c r="AI187" i="6"/>
  <c r="AC190" i="5"/>
  <c r="AI203" i="6"/>
  <c r="AC206" i="5"/>
  <c r="AI219" i="6"/>
  <c r="AC222" i="5"/>
  <c r="AI150" i="6"/>
  <c r="AC153" i="5"/>
  <c r="AI166" i="6"/>
  <c r="AC169" i="5"/>
  <c r="AI182" i="6"/>
  <c r="AC185" i="5"/>
  <c r="AI198" i="6"/>
  <c r="AC201" i="5"/>
  <c r="AI214" i="6"/>
  <c r="AC217" i="5"/>
  <c r="AI145" i="6"/>
  <c r="AC148" i="5"/>
  <c r="AI161" i="6"/>
  <c r="AC164" i="5"/>
  <c r="AI177" i="6"/>
  <c r="AC180" i="5"/>
  <c r="AI193" i="6"/>
  <c r="AC196" i="5"/>
  <c r="AI209" i="6"/>
  <c r="AC212" i="5"/>
  <c r="Q9" i="6"/>
  <c r="K12" i="5"/>
  <c r="Q23" i="6"/>
  <c r="K26" i="5"/>
  <c r="Q63" i="6"/>
  <c r="K66" i="5"/>
  <c r="Q127" i="6"/>
  <c r="K130" i="5"/>
  <c r="Q16" i="6"/>
  <c r="K19" i="5"/>
  <c r="Q51" i="6"/>
  <c r="K54" i="5"/>
  <c r="Q115" i="6"/>
  <c r="K118" i="5"/>
  <c r="Q3" i="6"/>
  <c r="K6" i="5"/>
  <c r="Q20" i="6"/>
  <c r="K23" i="5"/>
  <c r="Q87" i="6"/>
  <c r="K90" i="5"/>
  <c r="Q2" i="6"/>
  <c r="K5" i="5"/>
  <c r="Q18" i="6"/>
  <c r="K21" i="5"/>
  <c r="Q59" i="6"/>
  <c r="K62" i="5"/>
  <c r="Q123" i="6"/>
  <c r="K126" i="5"/>
  <c r="K25" i="5"/>
  <c r="Q22" i="6"/>
  <c r="K41" i="5"/>
  <c r="Q38" i="6"/>
  <c r="K57" i="5"/>
  <c r="Q54" i="6"/>
  <c r="K73" i="5"/>
  <c r="Q70" i="6"/>
  <c r="K89" i="5"/>
  <c r="Q86" i="6"/>
  <c r="Q102" i="6"/>
  <c r="K105" i="5"/>
  <c r="Q118" i="6"/>
  <c r="K121" i="5"/>
  <c r="Q136" i="6"/>
  <c r="K139" i="5"/>
  <c r="Q202" i="6"/>
  <c r="K205" i="5"/>
  <c r="Q218" i="6"/>
  <c r="K221" i="5"/>
  <c r="Q41" i="6"/>
  <c r="K44" i="5"/>
  <c r="Q57" i="6"/>
  <c r="K60" i="5"/>
  <c r="Q73" i="6"/>
  <c r="K76" i="5"/>
  <c r="Q89" i="6"/>
  <c r="K92" i="5"/>
  <c r="Q105" i="6"/>
  <c r="K108" i="5"/>
  <c r="Q121" i="6"/>
  <c r="K124" i="5"/>
  <c r="K169" i="5"/>
  <c r="Q166" i="6"/>
  <c r="Q40" i="6"/>
  <c r="K43" i="5"/>
  <c r="Q56" i="6"/>
  <c r="K59" i="5"/>
  <c r="Q72" i="6"/>
  <c r="K75" i="5"/>
  <c r="Q88" i="6"/>
  <c r="K91" i="5"/>
  <c r="Q104" i="6"/>
  <c r="K107" i="5"/>
  <c r="Q120" i="6"/>
  <c r="K123" i="5"/>
  <c r="K157" i="5"/>
  <c r="Q154" i="6"/>
  <c r="Q190" i="6"/>
  <c r="K193" i="5"/>
  <c r="Q137" i="6"/>
  <c r="K140" i="5"/>
  <c r="Q153" i="6"/>
  <c r="K156" i="5"/>
  <c r="Q169" i="6"/>
  <c r="K172" i="5"/>
  <c r="Q185" i="6"/>
  <c r="K188" i="5"/>
  <c r="Q201" i="6"/>
  <c r="K204" i="5"/>
  <c r="Q217" i="6"/>
  <c r="K220" i="5"/>
  <c r="Q148" i="6"/>
  <c r="K151" i="5"/>
  <c r="Q164" i="6"/>
  <c r="K167" i="5"/>
  <c r="Q180" i="6"/>
  <c r="K183" i="5"/>
  <c r="Q196" i="6"/>
  <c r="K199" i="5"/>
  <c r="Q212" i="6"/>
  <c r="K215" i="5"/>
  <c r="Q139" i="6"/>
  <c r="K142" i="5"/>
  <c r="Q155" i="6"/>
  <c r="K158" i="5"/>
  <c r="Q171" i="6"/>
  <c r="K174" i="5"/>
  <c r="Q187" i="6"/>
  <c r="K190" i="5"/>
  <c r="Q203" i="6"/>
  <c r="K206" i="5"/>
  <c r="Q219" i="6"/>
  <c r="K222" i="5"/>
  <c r="W13" i="6"/>
  <c r="Q16" i="5"/>
  <c r="W31" i="6"/>
  <c r="Q34" i="5"/>
  <c r="W95" i="6"/>
  <c r="Q98" i="5"/>
  <c r="W158" i="6"/>
  <c r="Q161" i="5"/>
  <c r="W210" i="6"/>
  <c r="Q213" i="5"/>
  <c r="W8" i="6"/>
  <c r="Q11" i="5"/>
  <c r="Q38" i="5"/>
  <c r="W35" i="6"/>
  <c r="W99" i="6"/>
  <c r="Q102" i="5"/>
  <c r="W174" i="6"/>
  <c r="Q177" i="5"/>
  <c r="W15" i="6"/>
  <c r="Q18" i="5"/>
  <c r="W71" i="6"/>
  <c r="Q74" i="5"/>
  <c r="W135" i="6"/>
  <c r="Q138" i="5"/>
  <c r="W14" i="6"/>
  <c r="Q17" i="5"/>
  <c r="Q46" i="5"/>
  <c r="W43" i="6"/>
  <c r="W107" i="6"/>
  <c r="Q110" i="5"/>
  <c r="W26" i="6"/>
  <c r="Q29" i="5"/>
  <c r="W42" i="6"/>
  <c r="Q45" i="5"/>
  <c r="W58" i="6"/>
  <c r="Q61" i="5"/>
  <c r="W74" i="6"/>
  <c r="Q77" i="5"/>
  <c r="W90" i="6"/>
  <c r="Q93" i="5"/>
  <c r="W106" i="6"/>
  <c r="Q109" i="5"/>
  <c r="W122" i="6"/>
  <c r="Q125" i="5"/>
  <c r="W146" i="6"/>
  <c r="Q149" i="5"/>
  <c r="W37" i="6"/>
  <c r="Q40" i="5"/>
  <c r="W53" i="6"/>
  <c r="Q56" i="5"/>
  <c r="W69" i="6"/>
  <c r="Q72" i="5"/>
  <c r="W85" i="6"/>
  <c r="Q88" i="5"/>
  <c r="W101" i="6"/>
  <c r="Q104" i="5"/>
  <c r="W117" i="6"/>
  <c r="Q120" i="5"/>
  <c r="W150" i="6"/>
  <c r="Q153" i="5"/>
  <c r="W190" i="6"/>
  <c r="Q193" i="5"/>
  <c r="W36" i="6"/>
  <c r="Q39" i="5"/>
  <c r="W52" i="6"/>
  <c r="Q55" i="5"/>
  <c r="W68" i="6"/>
  <c r="Q71" i="5"/>
  <c r="W84" i="6"/>
  <c r="Q87" i="5"/>
  <c r="W100" i="6"/>
  <c r="Q103" i="5"/>
  <c r="W116" i="6"/>
  <c r="Q119" i="5"/>
  <c r="W132" i="6"/>
  <c r="Q135" i="5"/>
  <c r="W145" i="6"/>
  <c r="Q148" i="5"/>
  <c r="W161" i="6"/>
  <c r="Q164" i="5"/>
  <c r="W177" i="6"/>
  <c r="Q180" i="5"/>
  <c r="W193" i="6"/>
  <c r="Q196" i="5"/>
  <c r="W209" i="6"/>
  <c r="Q212" i="5"/>
  <c r="W136" i="6"/>
  <c r="Q139" i="5"/>
  <c r="W152" i="6"/>
  <c r="Q155" i="5"/>
  <c r="W168" i="6"/>
  <c r="Q171" i="5"/>
  <c r="W184" i="6"/>
  <c r="Q187" i="5"/>
  <c r="Q203" i="5"/>
  <c r="W200" i="6"/>
  <c r="W216" i="6"/>
  <c r="Q219" i="5"/>
  <c r="W147" i="6"/>
  <c r="Q150" i="5"/>
  <c r="W163" i="6"/>
  <c r="Q166" i="5"/>
  <c r="W179" i="6"/>
  <c r="Q182" i="5"/>
  <c r="W195" i="6"/>
  <c r="Q198" i="5"/>
  <c r="W211" i="6"/>
  <c r="Q214" i="5"/>
  <c r="M7" i="6"/>
  <c r="G10" i="5"/>
  <c r="M41" i="6"/>
  <c r="G44" i="5"/>
  <c r="M105" i="6"/>
  <c r="G108" i="5"/>
  <c r="M2" i="6"/>
  <c r="G5" i="5"/>
  <c r="M18" i="6"/>
  <c r="G21" i="5"/>
  <c r="M61" i="6"/>
  <c r="G64" i="5"/>
  <c r="M125" i="6"/>
  <c r="G128" i="5"/>
  <c r="M13" i="6"/>
  <c r="G16" i="5"/>
  <c r="M49" i="6"/>
  <c r="G52" i="5"/>
  <c r="M113" i="6"/>
  <c r="G116" i="5"/>
  <c r="M12" i="6"/>
  <c r="G15" i="5"/>
  <c r="M30" i="6"/>
  <c r="G33" i="5"/>
  <c r="M85" i="6"/>
  <c r="G88" i="5"/>
  <c r="M200" i="6"/>
  <c r="G203" i="5"/>
  <c r="M216" i="6"/>
  <c r="G219" i="5"/>
  <c r="M28" i="6"/>
  <c r="G31" i="5"/>
  <c r="M44" i="6"/>
  <c r="G47" i="5"/>
  <c r="M60" i="6"/>
  <c r="G63" i="5"/>
  <c r="M76" i="6"/>
  <c r="G79" i="5"/>
  <c r="M92" i="6"/>
  <c r="G95" i="5"/>
  <c r="M108" i="6"/>
  <c r="G111" i="5"/>
  <c r="M124" i="6"/>
  <c r="G127" i="5"/>
  <c r="M156" i="6"/>
  <c r="G159" i="5"/>
  <c r="M31" i="6"/>
  <c r="G34" i="5"/>
  <c r="M47" i="6"/>
  <c r="G50" i="5"/>
  <c r="M63" i="6"/>
  <c r="G66" i="5"/>
  <c r="M79" i="6"/>
  <c r="G82" i="5"/>
  <c r="M95" i="6"/>
  <c r="G98" i="5"/>
  <c r="M111" i="6"/>
  <c r="G114" i="5"/>
  <c r="M127" i="6"/>
  <c r="G130" i="5"/>
  <c r="M176" i="6"/>
  <c r="G179" i="5"/>
  <c r="M196" i="6"/>
  <c r="G199" i="5"/>
  <c r="M46" i="6"/>
  <c r="G49" i="5"/>
  <c r="M62" i="6"/>
  <c r="G65" i="5"/>
  <c r="M78" i="6"/>
  <c r="G81" i="5"/>
  <c r="M94" i="6"/>
  <c r="G97" i="5"/>
  <c r="M110" i="6"/>
  <c r="G113" i="5"/>
  <c r="M126" i="6"/>
  <c r="G129" i="5"/>
  <c r="M148" i="6"/>
  <c r="G151" i="5"/>
  <c r="M143" i="6"/>
  <c r="G146" i="5"/>
  <c r="M159" i="6"/>
  <c r="G162" i="5"/>
  <c r="M175" i="6"/>
  <c r="G178" i="5"/>
  <c r="M191" i="6"/>
  <c r="G194" i="5"/>
  <c r="M207" i="6"/>
  <c r="G210" i="5"/>
  <c r="M146" i="6"/>
  <c r="G149" i="5"/>
  <c r="M162" i="6"/>
  <c r="G165" i="5"/>
  <c r="M178" i="6"/>
  <c r="G181" i="5"/>
  <c r="G197" i="5"/>
  <c r="M194" i="6"/>
  <c r="M210" i="6"/>
  <c r="G213" i="5"/>
  <c r="M141" i="6"/>
  <c r="G144" i="5"/>
  <c r="M157" i="6"/>
  <c r="G160" i="5"/>
  <c r="M173" i="6"/>
  <c r="G176" i="5"/>
  <c r="M189" i="6"/>
  <c r="G192" i="5"/>
  <c r="M205" i="6"/>
  <c r="G208" i="5"/>
  <c r="Y7" i="5"/>
  <c r="AE4" i="6"/>
  <c r="AE19" i="6"/>
  <c r="Y22" i="5"/>
  <c r="Y61" i="5"/>
  <c r="AE58" i="6"/>
  <c r="AE122" i="6"/>
  <c r="Y125" i="5"/>
  <c r="AE3" i="6"/>
  <c r="Y6" i="5"/>
  <c r="AE23" i="6"/>
  <c r="Y26" i="5"/>
  <c r="AE46" i="6"/>
  <c r="Y49" i="5"/>
  <c r="AE110" i="6"/>
  <c r="Y113" i="5"/>
  <c r="AE6" i="6"/>
  <c r="Y9" i="5"/>
  <c r="Y37" i="5"/>
  <c r="AE34" i="6"/>
  <c r="AE98" i="6"/>
  <c r="Y101" i="5"/>
  <c r="AE5" i="6"/>
  <c r="Y8" i="5"/>
  <c r="Y21" i="5"/>
  <c r="AE18" i="6"/>
  <c r="AE86" i="6"/>
  <c r="Y89" i="5"/>
  <c r="Y172" i="5"/>
  <c r="AE169" i="6"/>
  <c r="AE29" i="6"/>
  <c r="Y32" i="5"/>
  <c r="AE45" i="6"/>
  <c r="Y48" i="5"/>
  <c r="AE61" i="6"/>
  <c r="Y64" i="5"/>
  <c r="AE77" i="6"/>
  <c r="Y80" i="5"/>
  <c r="AE93" i="6"/>
  <c r="Y96" i="5"/>
  <c r="AE109" i="6"/>
  <c r="Y112" i="5"/>
  <c r="AE125" i="6"/>
  <c r="Y128" i="5"/>
  <c r="Y144" i="5"/>
  <c r="AE141" i="6"/>
  <c r="AE40" i="6"/>
  <c r="Y43" i="5"/>
  <c r="AE56" i="6"/>
  <c r="Y59" i="5"/>
  <c r="AE72" i="6"/>
  <c r="Y75" i="5"/>
  <c r="AE88" i="6"/>
  <c r="Y91" i="5"/>
  <c r="AE104" i="6"/>
  <c r="Y107" i="5"/>
  <c r="AE120" i="6"/>
  <c r="Y123" i="5"/>
  <c r="AE138" i="6"/>
  <c r="Y141" i="5"/>
  <c r="AE205" i="6"/>
  <c r="Y208" i="5"/>
  <c r="AE31" i="6"/>
  <c r="Y34" i="5"/>
  <c r="AE47" i="6"/>
  <c r="Y50" i="5"/>
  <c r="AE63" i="6"/>
  <c r="Y66" i="5"/>
  <c r="AE79" i="6"/>
  <c r="Y82" i="5"/>
  <c r="AE95" i="6"/>
  <c r="Y98" i="5"/>
  <c r="AE111" i="6"/>
  <c r="Y114" i="5"/>
  <c r="Y130" i="5"/>
  <c r="AE127" i="6"/>
  <c r="Y180" i="5"/>
  <c r="AE177" i="6"/>
  <c r="AE140" i="6"/>
  <c r="Y143" i="5"/>
  <c r="AE156" i="6"/>
  <c r="Y159" i="5"/>
  <c r="AE172" i="6"/>
  <c r="Y175" i="5"/>
  <c r="AE188" i="6"/>
  <c r="Y191" i="5"/>
  <c r="AE204" i="6"/>
  <c r="Y207" i="5"/>
  <c r="Y223" i="5"/>
  <c r="Y154" i="5"/>
  <c r="AE151" i="6"/>
  <c r="Y170" i="5"/>
  <c r="AE167" i="6"/>
  <c r="Y186" i="5"/>
  <c r="AE183" i="6"/>
  <c r="AE199" i="6"/>
  <c r="Y202" i="5"/>
  <c r="AE215" i="6"/>
  <c r="Y218" i="5"/>
  <c r="AE150" i="6"/>
  <c r="Y153" i="5"/>
  <c r="AE166" i="6"/>
  <c r="Y169" i="5"/>
  <c r="AE182" i="6"/>
  <c r="Y185" i="5"/>
  <c r="AE198" i="6"/>
  <c r="Y201" i="5"/>
  <c r="AE214" i="6"/>
  <c r="Y217" i="5"/>
  <c r="N13" i="6"/>
  <c r="H16" i="5"/>
  <c r="N75" i="6"/>
  <c r="H78" i="5"/>
  <c r="N16" i="6"/>
  <c r="H19" i="5"/>
  <c r="N47" i="6"/>
  <c r="H50" i="5"/>
  <c r="N111" i="6"/>
  <c r="H114" i="5"/>
  <c r="N198" i="6"/>
  <c r="H201" i="5"/>
  <c r="N214" i="6"/>
  <c r="H217" i="5"/>
  <c r="N11" i="6"/>
  <c r="H14" i="5"/>
  <c r="N24" i="6"/>
  <c r="H27" i="5"/>
  <c r="N83" i="6"/>
  <c r="H86" i="5"/>
  <c r="H21" i="5"/>
  <c r="N18" i="6"/>
  <c r="N39" i="6"/>
  <c r="H42" i="5"/>
  <c r="N103" i="6"/>
  <c r="H106" i="5"/>
  <c r="N30" i="6"/>
  <c r="H33" i="5"/>
  <c r="N46" i="6"/>
  <c r="H49" i="5"/>
  <c r="N62" i="6"/>
  <c r="H65" i="5"/>
  <c r="N78" i="6"/>
  <c r="H81" i="5"/>
  <c r="N94" i="6"/>
  <c r="H97" i="5"/>
  <c r="N110" i="6"/>
  <c r="H113" i="5"/>
  <c r="N126" i="6"/>
  <c r="H129" i="5"/>
  <c r="N174" i="6"/>
  <c r="H177" i="5"/>
  <c r="N37" i="6"/>
  <c r="H40" i="5"/>
  <c r="N53" i="6"/>
  <c r="H56" i="5"/>
  <c r="N69" i="6"/>
  <c r="H72" i="5"/>
  <c r="N85" i="6"/>
  <c r="H88" i="5"/>
  <c r="N101" i="6"/>
  <c r="H104" i="5"/>
  <c r="N117" i="6"/>
  <c r="H120" i="5"/>
  <c r="N132" i="6"/>
  <c r="H135" i="5"/>
  <c r="N146" i="6"/>
  <c r="H149" i="5"/>
  <c r="N190" i="6"/>
  <c r="H193" i="5"/>
  <c r="H39" i="5"/>
  <c r="N36" i="6"/>
  <c r="N52" i="6"/>
  <c r="H55" i="5"/>
  <c r="H71" i="5"/>
  <c r="N68" i="6"/>
  <c r="N84" i="6"/>
  <c r="H87" i="5"/>
  <c r="N100" i="6"/>
  <c r="H103" i="5"/>
  <c r="N116" i="6"/>
  <c r="H119" i="5"/>
  <c r="N136" i="6"/>
  <c r="H139" i="5"/>
  <c r="N133" i="6"/>
  <c r="H136" i="5"/>
  <c r="N149" i="6"/>
  <c r="H152" i="5"/>
  <c r="N165" i="6"/>
  <c r="H168" i="5"/>
  <c r="N181" i="6"/>
  <c r="H184" i="5"/>
  <c r="N197" i="6"/>
  <c r="H200" i="5"/>
  <c r="N213" i="6"/>
  <c r="H216" i="5"/>
  <c r="N144" i="6"/>
  <c r="H147" i="5"/>
  <c r="N160" i="6"/>
  <c r="H163" i="5"/>
  <c r="N176" i="6"/>
  <c r="H179" i="5"/>
  <c r="N192" i="6"/>
  <c r="H195" i="5"/>
  <c r="N208" i="6"/>
  <c r="H211" i="5"/>
  <c r="H158" i="5"/>
  <c r="N155" i="6"/>
  <c r="H174" i="5"/>
  <c r="N171" i="6"/>
  <c r="H190" i="5"/>
  <c r="N187" i="6"/>
  <c r="N203" i="6"/>
  <c r="H206" i="5"/>
  <c r="N219" i="6"/>
  <c r="H222" i="5"/>
  <c r="AA19" i="6"/>
  <c r="U22" i="5"/>
  <c r="AA79" i="6"/>
  <c r="U82" i="5"/>
  <c r="AA194" i="6"/>
  <c r="U197" i="5"/>
  <c r="AA12" i="6"/>
  <c r="U15" i="5"/>
  <c r="AA23" i="6"/>
  <c r="U26" i="5"/>
  <c r="AA67" i="6"/>
  <c r="U70" i="5"/>
  <c r="AA131" i="6"/>
  <c r="U134" i="5"/>
  <c r="AA182" i="6"/>
  <c r="U185" i="5"/>
  <c r="AA11" i="6"/>
  <c r="U14" i="5"/>
  <c r="AA27" i="6"/>
  <c r="U30" i="5"/>
  <c r="U90" i="5"/>
  <c r="AA87" i="6"/>
  <c r="AA186" i="6"/>
  <c r="U189" i="5"/>
  <c r="AA14" i="6"/>
  <c r="U17" i="5"/>
  <c r="AA91" i="6"/>
  <c r="U94" i="5"/>
  <c r="AA18" i="6"/>
  <c r="U21" i="5"/>
  <c r="AA34" i="6"/>
  <c r="U37" i="5"/>
  <c r="AA50" i="6"/>
  <c r="U53" i="5"/>
  <c r="AA66" i="6"/>
  <c r="U69" i="5"/>
  <c r="AA82" i="6"/>
  <c r="U85" i="5"/>
  <c r="AA98" i="6"/>
  <c r="U101" i="5"/>
  <c r="AA114" i="6"/>
  <c r="U117" i="5"/>
  <c r="AA130" i="6"/>
  <c r="U133" i="5"/>
  <c r="AA162" i="6"/>
  <c r="U165" i="5"/>
  <c r="U44" i="5"/>
  <c r="AA41" i="6"/>
  <c r="U60" i="5"/>
  <c r="AA57" i="6"/>
  <c r="U76" i="5"/>
  <c r="AA73" i="6"/>
  <c r="AA89" i="6"/>
  <c r="U92" i="5"/>
  <c r="AA105" i="6"/>
  <c r="U108" i="5"/>
  <c r="AA121" i="6"/>
  <c r="U124" i="5"/>
  <c r="U139" i="5"/>
  <c r="AA136" i="6"/>
  <c r="AA202" i="6"/>
  <c r="U205" i="5"/>
  <c r="U221" i="5"/>
  <c r="AA218" i="6"/>
  <c r="AA44" i="6"/>
  <c r="U47" i="5"/>
  <c r="AA60" i="6"/>
  <c r="U63" i="5"/>
  <c r="AA76" i="6"/>
  <c r="U79" i="5"/>
  <c r="AA92" i="6"/>
  <c r="U95" i="5"/>
  <c r="AA108" i="6"/>
  <c r="U111" i="5"/>
  <c r="AA124" i="6"/>
  <c r="U127" i="5"/>
  <c r="AA170" i="6"/>
  <c r="U173" i="5"/>
  <c r="AA145" i="6"/>
  <c r="U148" i="5"/>
  <c r="AA161" i="6"/>
  <c r="U164" i="5"/>
  <c r="AA177" i="6"/>
  <c r="U180" i="5"/>
  <c r="AA193" i="6"/>
  <c r="U196" i="5"/>
  <c r="AA209" i="6"/>
  <c r="U212" i="5"/>
  <c r="U143" i="5"/>
  <c r="AA140" i="6"/>
  <c r="U159" i="5"/>
  <c r="AA156" i="6"/>
  <c r="U175" i="5"/>
  <c r="AA172" i="6"/>
  <c r="AA188" i="6"/>
  <c r="U191" i="5"/>
  <c r="AA204" i="6"/>
  <c r="U207" i="5"/>
  <c r="U223" i="5"/>
  <c r="AA151" i="6"/>
  <c r="U154" i="5"/>
  <c r="AA167" i="6"/>
  <c r="U170" i="5"/>
  <c r="AA183" i="6"/>
  <c r="U186" i="5"/>
  <c r="AA199" i="6"/>
  <c r="U202" i="5"/>
  <c r="AA215" i="6"/>
  <c r="U218" i="5"/>
  <c r="U7" i="6"/>
  <c r="O10" i="5"/>
  <c r="U45" i="6"/>
  <c r="O48" i="5"/>
  <c r="U109" i="6"/>
  <c r="O112" i="5"/>
  <c r="U10" i="6"/>
  <c r="O13" i="5"/>
  <c r="U27" i="6"/>
  <c r="O30" i="5"/>
  <c r="U81" i="6"/>
  <c r="O84" i="5"/>
  <c r="U25" i="6"/>
  <c r="O28" i="5"/>
  <c r="U53" i="6"/>
  <c r="O56" i="5"/>
  <c r="O120" i="5"/>
  <c r="U117" i="6"/>
  <c r="U4" i="6"/>
  <c r="O7" i="5"/>
  <c r="U19" i="6"/>
  <c r="O22" i="5"/>
  <c r="U73" i="6"/>
  <c r="O76" i="5"/>
  <c r="U134" i="6"/>
  <c r="O137" i="5"/>
  <c r="U212" i="6"/>
  <c r="O215" i="5"/>
  <c r="U24" i="6"/>
  <c r="O27" i="5"/>
  <c r="U40" i="6"/>
  <c r="O43" i="5"/>
  <c r="U56" i="6"/>
  <c r="O59" i="5"/>
  <c r="U72" i="6"/>
  <c r="O75" i="5"/>
  <c r="U88" i="6"/>
  <c r="O91" i="5"/>
  <c r="U104" i="6"/>
  <c r="O107" i="5"/>
  <c r="U120" i="6"/>
  <c r="O123" i="5"/>
  <c r="U133" i="6"/>
  <c r="O136" i="5"/>
  <c r="U43" i="6"/>
  <c r="O46" i="5"/>
  <c r="U59" i="6"/>
  <c r="O62" i="5"/>
  <c r="U75" i="6"/>
  <c r="O78" i="5"/>
  <c r="U91" i="6"/>
  <c r="O94" i="5"/>
  <c r="U107" i="6"/>
  <c r="O110" i="5"/>
  <c r="U123" i="6"/>
  <c r="O126" i="5"/>
  <c r="U148" i="6"/>
  <c r="O151" i="5"/>
  <c r="U188" i="6"/>
  <c r="O191" i="5"/>
  <c r="U38" i="6"/>
  <c r="O41" i="5"/>
  <c r="U54" i="6"/>
  <c r="O57" i="5"/>
  <c r="U70" i="6"/>
  <c r="O73" i="5"/>
  <c r="U86" i="6"/>
  <c r="O89" i="5"/>
  <c r="U102" i="6"/>
  <c r="O105" i="5"/>
  <c r="U118" i="6"/>
  <c r="O121" i="5"/>
  <c r="U137" i="6"/>
  <c r="O140" i="5"/>
  <c r="U139" i="6"/>
  <c r="O142" i="5"/>
  <c r="U155" i="6"/>
  <c r="O158" i="5"/>
  <c r="U171" i="6"/>
  <c r="O174" i="5"/>
  <c r="O190" i="5"/>
  <c r="U187" i="6"/>
  <c r="U203" i="6"/>
  <c r="O206" i="5"/>
  <c r="U219" i="6"/>
  <c r="O222" i="5"/>
  <c r="U142" i="6"/>
  <c r="O145" i="5"/>
  <c r="U158" i="6"/>
  <c r="O161" i="5"/>
  <c r="U174" i="6"/>
  <c r="O177" i="5"/>
  <c r="U190" i="6"/>
  <c r="O193" i="5"/>
  <c r="U206" i="6"/>
  <c r="O209" i="5"/>
  <c r="U153" i="6"/>
  <c r="O156" i="5"/>
  <c r="U169" i="6"/>
  <c r="O172" i="5"/>
  <c r="U185" i="6"/>
  <c r="O188" i="5"/>
  <c r="U201" i="6"/>
  <c r="O204" i="5"/>
  <c r="U217" i="6"/>
  <c r="O220" i="5"/>
  <c r="X21" i="6"/>
  <c r="R24" i="5"/>
  <c r="X11" i="6"/>
  <c r="R14" i="5"/>
  <c r="X73" i="6"/>
  <c r="R76" i="5"/>
  <c r="X2" i="6"/>
  <c r="R5" i="5"/>
  <c r="X18" i="6"/>
  <c r="R21" i="5"/>
  <c r="X61" i="6"/>
  <c r="R64" i="5"/>
  <c r="X125" i="6"/>
  <c r="R128" i="5"/>
  <c r="X13" i="6"/>
  <c r="R16" i="5"/>
  <c r="X30" i="6"/>
  <c r="R33" i="5"/>
  <c r="X81" i="6"/>
  <c r="R84" i="5"/>
  <c r="X4" i="6"/>
  <c r="R7" i="5"/>
  <c r="X23" i="6"/>
  <c r="R26" i="5"/>
  <c r="X69" i="6"/>
  <c r="R72" i="5"/>
  <c r="X132" i="6"/>
  <c r="R135" i="5"/>
  <c r="X20" i="6"/>
  <c r="R23" i="5"/>
  <c r="X36" i="6"/>
  <c r="R39" i="5"/>
  <c r="X52" i="6"/>
  <c r="R55" i="5"/>
  <c r="X68" i="6"/>
  <c r="R71" i="5"/>
  <c r="X84" i="6"/>
  <c r="R87" i="5"/>
  <c r="X100" i="6"/>
  <c r="R103" i="5"/>
  <c r="X116" i="6"/>
  <c r="R119" i="5"/>
  <c r="X136" i="6"/>
  <c r="R139" i="5"/>
  <c r="X184" i="6"/>
  <c r="R187" i="5"/>
  <c r="X31" i="6"/>
  <c r="R34" i="5"/>
  <c r="X47" i="6"/>
  <c r="R50" i="5"/>
  <c r="X63" i="6"/>
  <c r="R66" i="5"/>
  <c r="X79" i="6"/>
  <c r="R82" i="5"/>
  <c r="X95" i="6"/>
  <c r="R98" i="5"/>
  <c r="X111" i="6"/>
  <c r="R114" i="5"/>
  <c r="X127" i="6"/>
  <c r="R130" i="5"/>
  <c r="X160" i="6"/>
  <c r="R163" i="5"/>
  <c r="X46" i="6"/>
  <c r="R49" i="5"/>
  <c r="X62" i="6"/>
  <c r="R65" i="5"/>
  <c r="X78" i="6"/>
  <c r="R81" i="5"/>
  <c r="X94" i="6"/>
  <c r="R97" i="5"/>
  <c r="X110" i="6"/>
  <c r="R113" i="5"/>
  <c r="X126" i="6"/>
  <c r="R129" i="5"/>
  <c r="X148" i="6"/>
  <c r="R151" i="5"/>
  <c r="X204" i="6"/>
  <c r="R207" i="5"/>
  <c r="R223" i="5"/>
  <c r="X147" i="6"/>
  <c r="R150" i="5"/>
  <c r="X163" i="6"/>
  <c r="R166" i="5"/>
  <c r="X179" i="6"/>
  <c r="R182" i="5"/>
  <c r="X195" i="6"/>
  <c r="R198" i="5"/>
  <c r="X211" i="6"/>
  <c r="R214" i="5"/>
  <c r="X138" i="6"/>
  <c r="R141" i="5"/>
  <c r="X154" i="6"/>
  <c r="R157" i="5"/>
  <c r="X170" i="6"/>
  <c r="R173" i="5"/>
  <c r="X186" i="6"/>
  <c r="R189" i="5"/>
  <c r="X202" i="6"/>
  <c r="R205" i="5"/>
  <c r="X218" i="6"/>
  <c r="R221" i="5"/>
  <c r="X145" i="6"/>
  <c r="R148" i="5"/>
  <c r="X161" i="6"/>
  <c r="R164" i="5"/>
  <c r="X177" i="6"/>
  <c r="R180" i="5"/>
  <c r="X193" i="6"/>
  <c r="R196" i="5"/>
  <c r="X209" i="6"/>
  <c r="R212" i="5"/>
  <c r="W48" i="5"/>
  <c r="AC45" i="6"/>
  <c r="W18" i="5"/>
  <c r="AC15" i="6"/>
  <c r="AC25" i="6"/>
  <c r="W28" i="5"/>
  <c r="AC192" i="6"/>
  <c r="W195" i="5"/>
  <c r="AC10" i="6"/>
  <c r="W13" i="5"/>
  <c r="AC49" i="6"/>
  <c r="W52" i="5"/>
  <c r="AC113" i="6"/>
  <c r="W116" i="5"/>
  <c r="W16" i="5"/>
  <c r="AC13" i="6"/>
  <c r="W40" i="5"/>
  <c r="AC37" i="6"/>
  <c r="AC101" i="6"/>
  <c r="W104" i="5"/>
  <c r="AC156" i="6"/>
  <c r="W159" i="5"/>
  <c r="AC8" i="6"/>
  <c r="W11" i="5"/>
  <c r="W24" i="5"/>
  <c r="AC21" i="6"/>
  <c r="AC73" i="6"/>
  <c r="W76" i="5"/>
  <c r="AC188" i="6"/>
  <c r="W191" i="5"/>
  <c r="AC32" i="6"/>
  <c r="W35" i="5"/>
  <c r="AC48" i="6"/>
  <c r="W51" i="5"/>
  <c r="AC64" i="6"/>
  <c r="W67" i="5"/>
  <c r="AC80" i="6"/>
  <c r="W83" i="5"/>
  <c r="AC96" i="6"/>
  <c r="W99" i="5"/>
  <c r="AC112" i="6"/>
  <c r="W115" i="5"/>
  <c r="AC128" i="6"/>
  <c r="W131" i="5"/>
  <c r="W34" i="5"/>
  <c r="AC31" i="6"/>
  <c r="W50" i="5"/>
  <c r="AC47" i="6"/>
  <c r="W66" i="5"/>
  <c r="AC63" i="6"/>
  <c r="W82" i="5"/>
  <c r="AC79" i="6"/>
  <c r="AC95" i="6"/>
  <c r="W98" i="5"/>
  <c r="AC111" i="6"/>
  <c r="W114" i="5"/>
  <c r="AC127" i="6"/>
  <c r="W130" i="5"/>
  <c r="AC200" i="6"/>
  <c r="W203" i="5"/>
  <c r="AC216" i="6"/>
  <c r="W219" i="5"/>
  <c r="AC42" i="6"/>
  <c r="W45" i="5"/>
  <c r="AC58" i="6"/>
  <c r="W61" i="5"/>
  <c r="AC74" i="6"/>
  <c r="W77" i="5"/>
  <c r="AC90" i="6"/>
  <c r="W93" i="5"/>
  <c r="AC106" i="6"/>
  <c r="W109" i="5"/>
  <c r="AC122" i="6"/>
  <c r="W125" i="5"/>
  <c r="AC134" i="6"/>
  <c r="W137" i="5"/>
  <c r="AC168" i="6"/>
  <c r="W171" i="5"/>
  <c r="AC139" i="6"/>
  <c r="W142" i="5"/>
  <c r="AC155" i="6"/>
  <c r="W158" i="5"/>
  <c r="AC171" i="6"/>
  <c r="W174" i="5"/>
  <c r="AC187" i="6"/>
  <c r="W190" i="5"/>
  <c r="AC203" i="6"/>
  <c r="W206" i="5"/>
  <c r="AC219" i="6"/>
  <c r="W222" i="5"/>
  <c r="AC146" i="6"/>
  <c r="W149" i="5"/>
  <c r="AC162" i="6"/>
  <c r="W165" i="5"/>
  <c r="AC178" i="6"/>
  <c r="W181" i="5"/>
  <c r="AC194" i="6"/>
  <c r="W197" i="5"/>
  <c r="AC210" i="6"/>
  <c r="W213" i="5"/>
  <c r="AC149" i="6"/>
  <c r="W152" i="5"/>
  <c r="AC165" i="6"/>
  <c r="W168" i="5"/>
  <c r="AC181" i="6"/>
  <c r="W184" i="5"/>
  <c r="AC197" i="6"/>
  <c r="W200" i="5"/>
  <c r="AC213" i="6"/>
  <c r="W216" i="5"/>
  <c r="S17" i="6"/>
  <c r="M20" i="5"/>
  <c r="M58" i="5"/>
  <c r="S55" i="6"/>
  <c r="S119" i="6"/>
  <c r="M122" i="5"/>
  <c r="S4" i="6"/>
  <c r="M7" i="5"/>
  <c r="S20" i="6"/>
  <c r="M23" i="5"/>
  <c r="M94" i="5"/>
  <c r="S91" i="6"/>
  <c r="S166" i="6"/>
  <c r="M169" i="5"/>
  <c r="S11" i="6"/>
  <c r="M14" i="5"/>
  <c r="M34" i="5"/>
  <c r="S31" i="6"/>
  <c r="S95" i="6"/>
  <c r="M98" i="5"/>
  <c r="S2" i="6"/>
  <c r="M5" i="5"/>
  <c r="M24" i="5"/>
  <c r="S21" i="6"/>
  <c r="S51" i="6"/>
  <c r="M54" i="5"/>
  <c r="S115" i="6"/>
  <c r="M118" i="5"/>
  <c r="S22" i="6"/>
  <c r="M25" i="5"/>
  <c r="S38" i="6"/>
  <c r="M41" i="5"/>
  <c r="S54" i="6"/>
  <c r="M57" i="5"/>
  <c r="S70" i="6"/>
  <c r="M73" i="5"/>
  <c r="S86" i="6"/>
  <c r="M89" i="5"/>
  <c r="S102" i="6"/>
  <c r="M105" i="5"/>
  <c r="S118" i="6"/>
  <c r="M121" i="5"/>
  <c r="S154" i="6"/>
  <c r="M157" i="5"/>
  <c r="M40" i="5"/>
  <c r="S37" i="6"/>
  <c r="M56" i="5"/>
  <c r="S53" i="6"/>
  <c r="M72" i="5"/>
  <c r="S69" i="6"/>
  <c r="M88" i="5"/>
  <c r="S85" i="6"/>
  <c r="S101" i="6"/>
  <c r="M104" i="5"/>
  <c r="S117" i="6"/>
  <c r="M120" i="5"/>
  <c r="S135" i="6"/>
  <c r="M138" i="5"/>
  <c r="S198" i="6"/>
  <c r="M201" i="5"/>
  <c r="S214" i="6"/>
  <c r="M217" i="5"/>
  <c r="S40" i="6"/>
  <c r="M43" i="5"/>
  <c r="S56" i="6"/>
  <c r="M59" i="5"/>
  <c r="S72" i="6"/>
  <c r="M75" i="5"/>
  <c r="S88" i="6"/>
  <c r="M91" i="5"/>
  <c r="S104" i="6"/>
  <c r="M107" i="5"/>
  <c r="S120" i="6"/>
  <c r="M123" i="5"/>
  <c r="S134" i="6"/>
  <c r="M137" i="5"/>
  <c r="S178" i="6"/>
  <c r="M181" i="5"/>
  <c r="S141" i="6"/>
  <c r="M144" i="5"/>
  <c r="S157" i="6"/>
  <c r="M160" i="5"/>
  <c r="S173" i="6"/>
  <c r="M176" i="5"/>
  <c r="S189" i="6"/>
  <c r="M192" i="5"/>
  <c r="S205" i="6"/>
  <c r="M208" i="5"/>
  <c r="S148" i="6"/>
  <c r="M151" i="5"/>
  <c r="S164" i="6"/>
  <c r="M167" i="5"/>
  <c r="S180" i="6"/>
  <c r="M183" i="5"/>
  <c r="S196" i="6"/>
  <c r="M199" i="5"/>
  <c r="S212" i="6"/>
  <c r="M215" i="5"/>
  <c r="S143" i="6"/>
  <c r="M146" i="5"/>
  <c r="S159" i="6"/>
  <c r="M162" i="5"/>
  <c r="S175" i="6"/>
  <c r="M178" i="5"/>
  <c r="S191" i="6"/>
  <c r="M194" i="5"/>
  <c r="S207" i="6"/>
  <c r="M210" i="5"/>
  <c r="AD6" i="6"/>
  <c r="X9" i="5"/>
  <c r="AD24" i="6"/>
  <c r="X27" i="5"/>
  <c r="AD84" i="6"/>
  <c r="X87" i="5"/>
  <c r="AD163" i="6"/>
  <c r="X166" i="5"/>
  <c r="AD17" i="6"/>
  <c r="X20" i="5"/>
  <c r="AD29" i="6"/>
  <c r="X32" i="5"/>
  <c r="AD88" i="6"/>
  <c r="X91" i="5"/>
  <c r="AD135" i="6"/>
  <c r="X138" i="5"/>
  <c r="AD16" i="6"/>
  <c r="X19" i="5"/>
  <c r="AD76" i="6"/>
  <c r="X79" i="5"/>
  <c r="AD20" i="6"/>
  <c r="X23" i="5"/>
  <c r="AD64" i="6"/>
  <c r="X67" i="5"/>
  <c r="X131" i="5"/>
  <c r="AD128" i="6"/>
  <c r="AD31" i="6"/>
  <c r="X34" i="5"/>
  <c r="AD47" i="6"/>
  <c r="X50" i="5"/>
  <c r="AD63" i="6"/>
  <c r="X66" i="5"/>
  <c r="AD79" i="6"/>
  <c r="X82" i="5"/>
  <c r="AD95" i="6"/>
  <c r="X98" i="5"/>
  <c r="AD111" i="6"/>
  <c r="X114" i="5"/>
  <c r="AD127" i="6"/>
  <c r="X130" i="5"/>
  <c r="AD199" i="6"/>
  <c r="X202" i="5"/>
  <c r="AD215" i="6"/>
  <c r="X218" i="5"/>
  <c r="AD38" i="6"/>
  <c r="X41" i="5"/>
  <c r="AD54" i="6"/>
  <c r="X57" i="5"/>
  <c r="AD70" i="6"/>
  <c r="X73" i="5"/>
  <c r="AD86" i="6"/>
  <c r="X89" i="5"/>
  <c r="AD102" i="6"/>
  <c r="X105" i="5"/>
  <c r="AD118" i="6"/>
  <c r="X121" i="5"/>
  <c r="AD133" i="6"/>
  <c r="X136" i="5"/>
  <c r="AD171" i="6"/>
  <c r="X174" i="5"/>
  <c r="AD41" i="6"/>
  <c r="X44" i="5"/>
  <c r="AD57" i="6"/>
  <c r="X60" i="5"/>
  <c r="AD73" i="6"/>
  <c r="X76" i="5"/>
  <c r="AD89" i="6"/>
  <c r="X92" i="5"/>
  <c r="AD105" i="6"/>
  <c r="X108" i="5"/>
  <c r="AD121" i="6"/>
  <c r="X124" i="5"/>
  <c r="AD159" i="6"/>
  <c r="X162" i="5"/>
  <c r="AD191" i="6"/>
  <c r="X194" i="5"/>
  <c r="AD142" i="6"/>
  <c r="X145" i="5"/>
  <c r="AD158" i="6"/>
  <c r="X161" i="5"/>
  <c r="AD174" i="6"/>
  <c r="X177" i="5"/>
  <c r="AD190" i="6"/>
  <c r="X193" i="5"/>
  <c r="AD206" i="6"/>
  <c r="X209" i="5"/>
  <c r="AD149" i="6"/>
  <c r="X152" i="5"/>
  <c r="AD165" i="6"/>
  <c r="X168" i="5"/>
  <c r="AD181" i="6"/>
  <c r="X184" i="5"/>
  <c r="AD197" i="6"/>
  <c r="X200" i="5"/>
  <c r="AD213" i="6"/>
  <c r="X216" i="5"/>
  <c r="X155" i="5"/>
  <c r="AD152" i="6"/>
  <c r="X171" i="5"/>
  <c r="AD168" i="6"/>
  <c r="X187" i="5"/>
  <c r="AD184" i="6"/>
  <c r="AD200" i="6"/>
  <c r="X203" i="5"/>
  <c r="AD216" i="6"/>
  <c r="X219" i="5"/>
  <c r="AF10" i="6"/>
  <c r="Z13" i="5"/>
  <c r="AF32" i="6"/>
  <c r="Z35" i="5"/>
  <c r="AF96" i="6"/>
  <c r="Z99" i="5"/>
  <c r="AF9" i="6"/>
  <c r="Z12" i="5"/>
  <c r="AF36" i="6"/>
  <c r="Z39" i="5"/>
  <c r="AF100" i="6"/>
  <c r="Z103" i="5"/>
  <c r="AF12" i="6"/>
  <c r="Z15" i="5"/>
  <c r="AF26" i="6"/>
  <c r="Z29" i="5"/>
  <c r="AF72" i="6"/>
  <c r="Z75" i="5"/>
  <c r="AF3" i="6"/>
  <c r="Z6" i="5"/>
  <c r="AF24" i="6"/>
  <c r="Z27" i="5"/>
  <c r="AF60" i="6"/>
  <c r="Z63" i="5"/>
  <c r="AF124" i="6"/>
  <c r="Z127" i="5"/>
  <c r="AF31" i="6"/>
  <c r="Z34" i="5"/>
  <c r="AF47" i="6"/>
  <c r="Z50" i="5"/>
  <c r="AF63" i="6"/>
  <c r="Z66" i="5"/>
  <c r="AF79" i="6"/>
  <c r="Z82" i="5"/>
  <c r="AF95" i="6"/>
  <c r="Z98" i="5"/>
  <c r="AF111" i="6"/>
  <c r="Z114" i="5"/>
  <c r="AF127" i="6"/>
  <c r="Z130" i="5"/>
  <c r="AF163" i="6"/>
  <c r="Z166" i="5"/>
  <c r="AF211" i="6"/>
  <c r="Z214" i="5"/>
  <c r="AF30" i="6"/>
  <c r="Z33" i="5"/>
  <c r="AF46" i="6"/>
  <c r="Z49" i="5"/>
  <c r="AF62" i="6"/>
  <c r="Z65" i="5"/>
  <c r="AF78" i="6"/>
  <c r="Z81" i="5"/>
  <c r="AF94" i="6"/>
  <c r="Z97" i="5"/>
  <c r="AF110" i="6"/>
  <c r="Z113" i="5"/>
  <c r="AF126" i="6"/>
  <c r="Z129" i="5"/>
  <c r="AF167" i="6"/>
  <c r="Z170" i="5"/>
  <c r="AF41" i="6"/>
  <c r="Z44" i="5"/>
  <c r="AF57" i="6"/>
  <c r="Z60" i="5"/>
  <c r="AF73" i="6"/>
  <c r="Z76" i="5"/>
  <c r="AF89" i="6"/>
  <c r="Z92" i="5"/>
  <c r="AF105" i="6"/>
  <c r="Z108" i="5"/>
  <c r="AF121" i="6"/>
  <c r="Z124" i="5"/>
  <c r="AF136" i="6"/>
  <c r="Z139" i="5"/>
  <c r="AF175" i="6"/>
  <c r="Z178" i="5"/>
  <c r="AF195" i="6"/>
  <c r="Z198" i="5"/>
  <c r="AF146" i="6"/>
  <c r="Z149" i="5"/>
  <c r="AF162" i="6"/>
  <c r="Z165" i="5"/>
  <c r="AF178" i="6"/>
  <c r="Z181" i="5"/>
  <c r="AF194" i="6"/>
  <c r="Z197" i="5"/>
  <c r="AF210" i="6"/>
  <c r="Z213" i="5"/>
  <c r="AF149" i="6"/>
  <c r="Z152" i="5"/>
  <c r="AF165" i="6"/>
  <c r="Z168" i="5"/>
  <c r="AF181" i="6"/>
  <c r="Z184" i="5"/>
  <c r="AF197" i="6"/>
  <c r="Z200" i="5"/>
  <c r="AF213" i="6"/>
  <c r="Z216" i="5"/>
  <c r="AF144" i="6"/>
  <c r="Z147" i="5"/>
  <c r="AF160" i="6"/>
  <c r="Z163" i="5"/>
  <c r="AF176" i="6"/>
  <c r="Z179" i="5"/>
  <c r="AF192" i="6"/>
  <c r="Z195" i="5"/>
  <c r="AF208" i="6"/>
  <c r="Z211" i="5"/>
  <c r="V9" i="6"/>
  <c r="P12" i="5"/>
  <c r="V35" i="6"/>
  <c r="P38" i="5"/>
  <c r="V99" i="6"/>
  <c r="P102" i="5"/>
  <c r="V16" i="6"/>
  <c r="P19" i="5"/>
  <c r="V71" i="6"/>
  <c r="P74" i="5"/>
  <c r="V135" i="6"/>
  <c r="P138" i="5"/>
  <c r="V3" i="6"/>
  <c r="P6" i="5"/>
  <c r="V21" i="6"/>
  <c r="P24" i="5"/>
  <c r="V75" i="6"/>
  <c r="P78" i="5"/>
  <c r="V186" i="6"/>
  <c r="P189" i="5"/>
  <c r="P17" i="5"/>
  <c r="V14" i="6"/>
  <c r="V31" i="6"/>
  <c r="P34" i="5"/>
  <c r="V95" i="6"/>
  <c r="P98" i="5"/>
  <c r="V18" i="6"/>
  <c r="P21" i="5"/>
  <c r="V34" i="6"/>
  <c r="P37" i="5"/>
  <c r="V50" i="6"/>
  <c r="P53" i="5"/>
  <c r="V66" i="6"/>
  <c r="P69" i="5"/>
  <c r="V82" i="6"/>
  <c r="P85" i="5"/>
  <c r="V98" i="6"/>
  <c r="P101" i="5"/>
  <c r="V114" i="6"/>
  <c r="P117" i="5"/>
  <c r="V130" i="6"/>
  <c r="P133" i="5"/>
  <c r="V29" i="6"/>
  <c r="P32" i="5"/>
  <c r="V45" i="6"/>
  <c r="P48" i="5"/>
  <c r="V61" i="6"/>
  <c r="P64" i="5"/>
  <c r="V77" i="6"/>
  <c r="P80" i="5"/>
  <c r="V93" i="6"/>
  <c r="P96" i="5"/>
  <c r="V109" i="6"/>
  <c r="P112" i="5"/>
  <c r="V125" i="6"/>
  <c r="P128" i="5"/>
  <c r="V154" i="6"/>
  <c r="P157" i="5"/>
  <c r="V206" i="6"/>
  <c r="P209" i="5"/>
  <c r="V32" i="6"/>
  <c r="P35" i="5"/>
  <c r="V48" i="6"/>
  <c r="P51" i="5"/>
  <c r="V64" i="6"/>
  <c r="P67" i="5"/>
  <c r="V80" i="6"/>
  <c r="P83" i="5"/>
  <c r="V96" i="6"/>
  <c r="P99" i="5"/>
  <c r="V112" i="6"/>
  <c r="P115" i="5"/>
  <c r="V128" i="6"/>
  <c r="P131" i="5"/>
  <c r="V174" i="6"/>
  <c r="P177" i="5"/>
  <c r="V141" i="6"/>
  <c r="P144" i="5"/>
  <c r="V157" i="6"/>
  <c r="P160" i="5"/>
  <c r="V173" i="6"/>
  <c r="P176" i="5"/>
  <c r="V189" i="6"/>
  <c r="P192" i="5"/>
  <c r="V205" i="6"/>
  <c r="P208" i="5"/>
  <c r="V152" i="6"/>
  <c r="P155" i="5"/>
  <c r="V168" i="6"/>
  <c r="P171" i="5"/>
  <c r="V184" i="6"/>
  <c r="P187" i="5"/>
  <c r="V200" i="6"/>
  <c r="P203" i="5"/>
  <c r="V216" i="6"/>
  <c r="P219" i="5"/>
  <c r="V139" i="6"/>
  <c r="P142" i="5"/>
  <c r="V155" i="6"/>
  <c r="P158" i="5"/>
  <c r="V171" i="6"/>
  <c r="P174" i="5"/>
  <c r="V187" i="6"/>
  <c r="P190" i="5"/>
  <c r="V203" i="6"/>
  <c r="P206" i="5"/>
  <c r="V219" i="6"/>
  <c r="P222" i="5"/>
  <c r="AG4" i="6"/>
  <c r="AA7" i="5"/>
  <c r="AG26" i="6"/>
  <c r="AA29" i="5"/>
  <c r="AG38" i="6"/>
  <c r="AA41" i="5"/>
  <c r="AG102" i="6"/>
  <c r="AA105" i="5"/>
  <c r="AG165" i="6"/>
  <c r="AA168" i="5"/>
  <c r="AG90" i="6"/>
  <c r="AA93" i="5"/>
  <c r="AG14" i="6"/>
  <c r="AA17" i="5"/>
  <c r="AG46" i="6"/>
  <c r="AA49" i="5"/>
  <c r="AG110" i="6"/>
  <c r="AA113" i="5"/>
  <c r="AA8" i="5"/>
  <c r="AG5" i="6"/>
  <c r="AG20" i="6"/>
  <c r="AA23" i="5"/>
  <c r="AG50" i="6"/>
  <c r="AA53" i="5"/>
  <c r="AG114" i="6"/>
  <c r="AA117" i="5"/>
  <c r="AA24" i="5"/>
  <c r="AG21" i="6"/>
  <c r="AA40" i="5"/>
  <c r="AG37" i="6"/>
  <c r="AA56" i="5"/>
  <c r="AG53" i="6"/>
  <c r="AA72" i="5"/>
  <c r="AG69" i="6"/>
  <c r="AA88" i="5"/>
  <c r="AG85" i="6"/>
  <c r="AG101" i="6"/>
  <c r="AA104" i="5"/>
  <c r="AG117" i="6"/>
  <c r="AA120" i="5"/>
  <c r="AG153" i="6"/>
  <c r="AA156" i="5"/>
  <c r="AG32" i="6"/>
  <c r="AA35" i="5"/>
  <c r="AG48" i="6"/>
  <c r="AA51" i="5"/>
  <c r="AG64" i="6"/>
  <c r="AA67" i="5"/>
  <c r="AG80" i="6"/>
  <c r="AA83" i="5"/>
  <c r="AG96" i="6"/>
  <c r="AA99" i="5"/>
  <c r="AG112" i="6"/>
  <c r="AA115" i="5"/>
  <c r="AG128" i="6"/>
  <c r="AA131" i="5"/>
  <c r="AG201" i="6"/>
  <c r="AA204" i="5"/>
  <c r="AG217" i="6"/>
  <c r="AA220" i="5"/>
  <c r="AG43" i="6"/>
  <c r="AA46" i="5"/>
  <c r="AG59" i="6"/>
  <c r="AA62" i="5"/>
  <c r="AG75" i="6"/>
  <c r="AA78" i="5"/>
  <c r="AG91" i="6"/>
  <c r="AA94" i="5"/>
  <c r="AG107" i="6"/>
  <c r="AA110" i="5"/>
  <c r="AG123" i="6"/>
  <c r="AA126" i="5"/>
  <c r="AG134" i="6"/>
  <c r="AA137" i="5"/>
  <c r="AG177" i="6"/>
  <c r="AA180" i="5"/>
  <c r="AG144" i="6"/>
  <c r="AA147" i="5"/>
  <c r="AG160" i="6"/>
  <c r="AA163" i="5"/>
  <c r="AG176" i="6"/>
  <c r="AA179" i="5"/>
  <c r="AG192" i="6"/>
  <c r="AA195" i="5"/>
  <c r="AG208" i="6"/>
  <c r="AA211" i="5"/>
  <c r="AG151" i="6"/>
  <c r="AA154" i="5"/>
  <c r="AG167" i="6"/>
  <c r="AA170" i="5"/>
  <c r="AG183" i="6"/>
  <c r="AA186" i="5"/>
  <c r="AG199" i="6"/>
  <c r="AA202" i="5"/>
  <c r="AG215" i="6"/>
  <c r="AA218" i="5"/>
  <c r="AG150" i="6"/>
  <c r="AA153" i="5"/>
  <c r="AG166" i="6"/>
  <c r="AA169" i="5"/>
  <c r="AG182" i="6"/>
  <c r="AA185" i="5"/>
  <c r="AG198" i="6"/>
  <c r="AA201" i="5"/>
  <c r="AG214" i="6"/>
  <c r="AA217" i="5"/>
  <c r="I16" i="5"/>
  <c r="I106" i="5"/>
  <c r="I15" i="5"/>
  <c r="I31" i="5"/>
  <c r="I94" i="5"/>
  <c r="I205" i="5"/>
  <c r="I221" i="5"/>
  <c r="I18" i="5"/>
  <c r="I50" i="5"/>
  <c r="I114" i="5"/>
  <c r="I17" i="5"/>
  <c r="I54" i="5"/>
  <c r="I118" i="5"/>
  <c r="I29" i="5"/>
  <c r="I45" i="5"/>
  <c r="I61" i="5"/>
  <c r="I77" i="5"/>
  <c r="I93" i="5"/>
  <c r="I109" i="5"/>
  <c r="I125" i="5"/>
  <c r="I137" i="5"/>
  <c r="I181" i="5"/>
  <c r="I44" i="5"/>
  <c r="I60" i="5"/>
  <c r="I76" i="5"/>
  <c r="I92" i="5"/>
  <c r="I108" i="5"/>
  <c r="I124" i="5"/>
  <c r="I145" i="5"/>
  <c r="I189" i="5"/>
  <c r="I35" i="5"/>
  <c r="I51" i="5"/>
  <c r="I67" i="5"/>
  <c r="I83" i="5"/>
  <c r="I99" i="5"/>
  <c r="I115" i="5"/>
  <c r="I131" i="5"/>
  <c r="I136" i="5"/>
  <c r="I152" i="5"/>
  <c r="I168" i="5"/>
  <c r="I184" i="5"/>
  <c r="I200" i="5"/>
  <c r="I216" i="5"/>
  <c r="I143" i="5"/>
  <c r="I159" i="5"/>
  <c r="I175" i="5"/>
  <c r="I191" i="5"/>
  <c r="I207" i="5"/>
  <c r="I223" i="5"/>
  <c r="I158" i="5"/>
  <c r="I174" i="5"/>
  <c r="I190" i="5"/>
  <c r="I206" i="5"/>
  <c r="I222" i="5"/>
  <c r="AI18" i="6"/>
  <c r="AC21" i="5"/>
  <c r="AI15" i="6"/>
  <c r="AC18" i="5"/>
  <c r="AI53" i="6"/>
  <c r="AC56" i="5"/>
  <c r="AI117" i="6"/>
  <c r="AC120" i="5"/>
  <c r="AI176" i="6"/>
  <c r="AC179" i="5"/>
  <c r="AI10" i="6"/>
  <c r="AC13" i="5"/>
  <c r="AI89" i="6"/>
  <c r="AC92" i="5"/>
  <c r="AI5" i="6"/>
  <c r="AC8" i="5"/>
  <c r="AI26" i="6"/>
  <c r="AC29" i="5"/>
  <c r="AI93" i="6"/>
  <c r="AC96" i="5"/>
  <c r="AI8" i="6"/>
  <c r="AC11" i="5"/>
  <c r="AI29" i="6"/>
  <c r="AC32" i="5"/>
  <c r="AI81" i="6"/>
  <c r="AC84" i="5"/>
  <c r="AI136" i="6"/>
  <c r="AC139" i="5"/>
  <c r="AI32" i="6"/>
  <c r="AC35" i="5"/>
  <c r="AI48" i="6"/>
  <c r="AC51" i="5"/>
  <c r="AI64" i="6"/>
  <c r="AC67" i="5"/>
  <c r="AI80" i="6"/>
  <c r="AC83" i="5"/>
  <c r="AI96" i="6"/>
  <c r="AC99" i="5"/>
  <c r="AI112" i="6"/>
  <c r="AC115" i="5"/>
  <c r="AI128" i="6"/>
  <c r="AC131" i="5"/>
  <c r="AI168" i="6"/>
  <c r="AC171" i="5"/>
  <c r="AI208" i="6"/>
  <c r="AC211" i="5"/>
  <c r="AI35" i="6"/>
  <c r="AC38" i="5"/>
  <c r="AI51" i="6"/>
  <c r="AC54" i="5"/>
  <c r="AI67" i="6"/>
  <c r="AC70" i="5"/>
  <c r="AI83" i="6"/>
  <c r="AC86" i="5"/>
  <c r="AI99" i="6"/>
  <c r="AC102" i="5"/>
  <c r="AI115" i="6"/>
  <c r="AC118" i="5"/>
  <c r="AI140" i="6"/>
  <c r="AC143" i="5"/>
  <c r="AC33" i="5"/>
  <c r="AI30" i="6"/>
  <c r="AC49" i="5"/>
  <c r="AI46" i="6"/>
  <c r="AC65" i="5"/>
  <c r="AI62" i="6"/>
  <c r="AC81" i="5"/>
  <c r="AI78" i="6"/>
  <c r="AI94" i="6"/>
  <c r="AC97" i="5"/>
  <c r="AI110" i="6"/>
  <c r="AC113" i="5"/>
  <c r="AI126" i="6"/>
  <c r="AC129" i="5"/>
  <c r="AI184" i="6"/>
  <c r="AC187" i="5"/>
  <c r="AI143" i="6"/>
  <c r="AC146" i="5"/>
  <c r="AI159" i="6"/>
  <c r="AC162" i="5"/>
  <c r="AI175" i="6"/>
  <c r="AC178" i="5"/>
  <c r="AI191" i="6"/>
  <c r="AC194" i="5"/>
  <c r="AI207" i="6"/>
  <c r="AC210" i="5"/>
  <c r="AI138" i="6"/>
  <c r="AC141" i="5"/>
  <c r="AI154" i="6"/>
  <c r="AC157" i="5"/>
  <c r="AI170" i="6"/>
  <c r="AC173" i="5"/>
  <c r="AI186" i="6"/>
  <c r="AC189" i="5"/>
  <c r="AI202" i="6"/>
  <c r="AC205" i="5"/>
  <c r="AI218" i="6"/>
  <c r="AC221" i="5"/>
  <c r="AI149" i="6"/>
  <c r="AC152" i="5"/>
  <c r="AI165" i="6"/>
  <c r="AC168" i="5"/>
  <c r="AI181" i="6"/>
  <c r="AC184" i="5"/>
  <c r="AI197" i="6"/>
  <c r="AC200" i="5"/>
  <c r="AI213" i="6"/>
  <c r="AC216" i="5"/>
  <c r="Q13" i="6"/>
  <c r="K16" i="5"/>
  <c r="Q28" i="6"/>
  <c r="K31" i="5"/>
  <c r="Q79" i="6"/>
  <c r="K82" i="5"/>
  <c r="Q4" i="6"/>
  <c r="K7" i="5"/>
  <c r="Q25" i="6"/>
  <c r="K28" i="5"/>
  <c r="Q67" i="6"/>
  <c r="K70" i="5"/>
  <c r="Q131" i="6"/>
  <c r="K134" i="5"/>
  <c r="Q7" i="6"/>
  <c r="K10" i="5"/>
  <c r="Q39" i="6"/>
  <c r="K42" i="5"/>
  <c r="Q103" i="6"/>
  <c r="K106" i="5"/>
  <c r="K9" i="5"/>
  <c r="Q6" i="6"/>
  <c r="Q19" i="6"/>
  <c r="K22" i="5"/>
  <c r="Q75" i="6"/>
  <c r="K78" i="5"/>
  <c r="K145" i="5"/>
  <c r="Q142" i="6"/>
  <c r="Q26" i="6"/>
  <c r="K29" i="5"/>
  <c r="Q42" i="6"/>
  <c r="K45" i="5"/>
  <c r="Q58" i="6"/>
  <c r="K61" i="5"/>
  <c r="Q74" i="6"/>
  <c r="K77" i="5"/>
  <c r="Q90" i="6"/>
  <c r="K93" i="5"/>
  <c r="Q106" i="6"/>
  <c r="K109" i="5"/>
  <c r="Q122" i="6"/>
  <c r="K125" i="5"/>
  <c r="K149" i="5"/>
  <c r="Q146" i="6"/>
  <c r="Q206" i="6"/>
  <c r="K209" i="5"/>
  <c r="Q29" i="6"/>
  <c r="K32" i="5"/>
  <c r="Q45" i="6"/>
  <c r="K48" i="5"/>
  <c r="Q61" i="6"/>
  <c r="K64" i="5"/>
  <c r="Q77" i="6"/>
  <c r="K80" i="5"/>
  <c r="Q93" i="6"/>
  <c r="K96" i="5"/>
  <c r="Q109" i="6"/>
  <c r="K112" i="5"/>
  <c r="Q125" i="6"/>
  <c r="K128" i="5"/>
  <c r="K181" i="5"/>
  <c r="Q178" i="6"/>
  <c r="Q44" i="6"/>
  <c r="K47" i="5"/>
  <c r="Q60" i="6"/>
  <c r="K63" i="5"/>
  <c r="Q76" i="6"/>
  <c r="K79" i="5"/>
  <c r="Q92" i="6"/>
  <c r="K95" i="5"/>
  <c r="Q108" i="6"/>
  <c r="K111" i="5"/>
  <c r="Q124" i="6"/>
  <c r="K127" i="5"/>
  <c r="K173" i="5"/>
  <c r="Q170" i="6"/>
  <c r="Q194" i="6"/>
  <c r="K197" i="5"/>
  <c r="Q141" i="6"/>
  <c r="K144" i="5"/>
  <c r="Q157" i="6"/>
  <c r="K160" i="5"/>
  <c r="Q173" i="6"/>
  <c r="K176" i="5"/>
  <c r="Q189" i="6"/>
  <c r="K192" i="5"/>
  <c r="Q205" i="6"/>
  <c r="K208" i="5"/>
  <c r="Q152" i="6"/>
  <c r="K155" i="5"/>
  <c r="Q168" i="6"/>
  <c r="K171" i="5"/>
  <c r="Q184" i="6"/>
  <c r="K187" i="5"/>
  <c r="Q200" i="6"/>
  <c r="K203" i="5"/>
  <c r="Q216" i="6"/>
  <c r="K219" i="5"/>
  <c r="Q143" i="6"/>
  <c r="K146" i="5"/>
  <c r="Q159" i="6"/>
  <c r="K162" i="5"/>
  <c r="Q175" i="6"/>
  <c r="K178" i="5"/>
  <c r="Q191" i="6"/>
  <c r="K194" i="5"/>
  <c r="Q207" i="6"/>
  <c r="K210" i="5"/>
  <c r="Q28" i="5"/>
  <c r="W25" i="6"/>
  <c r="Q20" i="5"/>
  <c r="W17" i="6"/>
  <c r="W47" i="6"/>
  <c r="Q50" i="5"/>
  <c r="W111" i="6"/>
  <c r="Q114" i="5"/>
  <c r="W198" i="6"/>
  <c r="Q201" i="5"/>
  <c r="W214" i="6"/>
  <c r="Q217" i="5"/>
  <c r="W12" i="6"/>
  <c r="Q15" i="5"/>
  <c r="Q54" i="5"/>
  <c r="W51" i="6"/>
  <c r="Q118" i="5"/>
  <c r="W115" i="6"/>
  <c r="Q6" i="5"/>
  <c r="W3" i="6"/>
  <c r="Q22" i="5"/>
  <c r="W19" i="6"/>
  <c r="W87" i="6"/>
  <c r="Q90" i="5"/>
  <c r="W2" i="6"/>
  <c r="Q5" i="5"/>
  <c r="W20" i="6"/>
  <c r="Q23" i="5"/>
  <c r="Q62" i="5"/>
  <c r="W59" i="6"/>
  <c r="W123" i="6"/>
  <c r="Q126" i="5"/>
  <c r="W30" i="6"/>
  <c r="Q33" i="5"/>
  <c r="W46" i="6"/>
  <c r="Q49" i="5"/>
  <c r="W62" i="6"/>
  <c r="Q65" i="5"/>
  <c r="W78" i="6"/>
  <c r="Q81" i="5"/>
  <c r="W94" i="6"/>
  <c r="Q97" i="5"/>
  <c r="W110" i="6"/>
  <c r="Q113" i="5"/>
  <c r="W126" i="6"/>
  <c r="Q129" i="5"/>
  <c r="W162" i="6"/>
  <c r="Q165" i="5"/>
  <c r="Q44" i="5"/>
  <c r="W41" i="6"/>
  <c r="Q60" i="5"/>
  <c r="W57" i="6"/>
  <c r="Q76" i="5"/>
  <c r="W73" i="6"/>
  <c r="W89" i="6"/>
  <c r="Q92" i="5"/>
  <c r="W105" i="6"/>
  <c r="Q108" i="5"/>
  <c r="W121" i="6"/>
  <c r="Q124" i="5"/>
  <c r="W166" i="6"/>
  <c r="Q169" i="5"/>
  <c r="W194" i="6"/>
  <c r="Q197" i="5"/>
  <c r="W40" i="6"/>
  <c r="Q43" i="5"/>
  <c r="W56" i="6"/>
  <c r="Q59" i="5"/>
  <c r="W72" i="6"/>
  <c r="Q75" i="5"/>
  <c r="W88" i="6"/>
  <c r="Q91" i="5"/>
  <c r="W104" i="6"/>
  <c r="Q107" i="5"/>
  <c r="W120" i="6"/>
  <c r="Q123" i="5"/>
  <c r="W134" i="6"/>
  <c r="Q137" i="5"/>
  <c r="W133" i="6"/>
  <c r="Q136" i="5"/>
  <c r="W149" i="6"/>
  <c r="Q152" i="5"/>
  <c r="W165" i="6"/>
  <c r="Q168" i="5"/>
  <c r="W181" i="6"/>
  <c r="Q184" i="5"/>
  <c r="W197" i="6"/>
  <c r="Q200" i="5"/>
  <c r="W213" i="6"/>
  <c r="Q216" i="5"/>
  <c r="W140" i="6"/>
  <c r="Q143" i="5"/>
  <c r="W156" i="6"/>
  <c r="Q159" i="5"/>
  <c r="W172" i="6"/>
  <c r="Q175" i="5"/>
  <c r="W188" i="6"/>
  <c r="Q191" i="5"/>
  <c r="W204" i="6"/>
  <c r="Q207" i="5"/>
  <c r="Q223" i="5"/>
  <c r="W151" i="6"/>
  <c r="Q154" i="5"/>
  <c r="W167" i="6"/>
  <c r="Q170" i="5"/>
  <c r="W183" i="6"/>
  <c r="Q186" i="5"/>
  <c r="W199" i="6"/>
  <c r="Q202" i="5"/>
  <c r="W215" i="6"/>
  <c r="Q218" i="5"/>
  <c r="M21" i="6"/>
  <c r="G24" i="5"/>
  <c r="M11" i="6"/>
  <c r="G14" i="5"/>
  <c r="M57" i="6"/>
  <c r="G60" i="5"/>
  <c r="M121" i="6"/>
  <c r="G124" i="5"/>
  <c r="M25" i="6"/>
  <c r="G28" i="5"/>
  <c r="M77" i="6"/>
  <c r="G80" i="5"/>
  <c r="M137" i="6"/>
  <c r="G140" i="5"/>
  <c r="M17" i="6"/>
  <c r="G20" i="5"/>
  <c r="M65" i="6"/>
  <c r="G68" i="5"/>
  <c r="M129" i="6"/>
  <c r="G132" i="5"/>
  <c r="M16" i="6"/>
  <c r="G19" i="5"/>
  <c r="M37" i="6"/>
  <c r="G40" i="5"/>
  <c r="M101" i="6"/>
  <c r="G104" i="5"/>
  <c r="M204" i="6"/>
  <c r="G207" i="5"/>
  <c r="G223" i="5"/>
  <c r="M32" i="6"/>
  <c r="G35" i="5"/>
  <c r="M48" i="6"/>
  <c r="G51" i="5"/>
  <c r="M64" i="6"/>
  <c r="G67" i="5"/>
  <c r="M80" i="6"/>
  <c r="G83" i="5"/>
  <c r="M96" i="6"/>
  <c r="G99" i="5"/>
  <c r="M112" i="6"/>
  <c r="G115" i="5"/>
  <c r="M128" i="6"/>
  <c r="G131" i="5"/>
  <c r="M172" i="6"/>
  <c r="G175" i="5"/>
  <c r="M35" i="6"/>
  <c r="G38" i="5"/>
  <c r="M51" i="6"/>
  <c r="G54" i="5"/>
  <c r="M67" i="6"/>
  <c r="G70" i="5"/>
  <c r="M83" i="6"/>
  <c r="G86" i="5"/>
  <c r="M99" i="6"/>
  <c r="G102" i="5"/>
  <c r="M115" i="6"/>
  <c r="G118" i="5"/>
  <c r="M131" i="6"/>
  <c r="G134" i="5"/>
  <c r="M184" i="6"/>
  <c r="G187" i="5"/>
  <c r="M34" i="6"/>
  <c r="G37" i="5"/>
  <c r="M50" i="6"/>
  <c r="G53" i="5"/>
  <c r="M66" i="6"/>
  <c r="G69" i="5"/>
  <c r="M82" i="6"/>
  <c r="G85" i="5"/>
  <c r="G101" i="5"/>
  <c r="M98" i="6"/>
  <c r="G117" i="5"/>
  <c r="M114" i="6"/>
  <c r="M130" i="6"/>
  <c r="G133" i="5"/>
  <c r="M164" i="6"/>
  <c r="G167" i="5"/>
  <c r="M147" i="6"/>
  <c r="G150" i="5"/>
  <c r="M163" i="6"/>
  <c r="G166" i="5"/>
  <c r="M179" i="6"/>
  <c r="G182" i="5"/>
  <c r="M195" i="6"/>
  <c r="G198" i="5"/>
  <c r="M211" i="6"/>
  <c r="G214" i="5"/>
  <c r="M150" i="6"/>
  <c r="G153" i="5"/>
  <c r="M166" i="6"/>
  <c r="G169" i="5"/>
  <c r="M182" i="6"/>
  <c r="G185" i="5"/>
  <c r="M198" i="6"/>
  <c r="G201" i="5"/>
  <c r="M214" i="6"/>
  <c r="G217" i="5"/>
  <c r="M145" i="6"/>
  <c r="G148" i="5"/>
  <c r="M161" i="6"/>
  <c r="G164" i="5"/>
  <c r="M177" i="6"/>
  <c r="G180" i="5"/>
  <c r="M193" i="6"/>
  <c r="G196" i="5"/>
  <c r="M209" i="6"/>
  <c r="G212" i="5"/>
  <c r="AE8" i="6"/>
  <c r="Y11" i="5"/>
  <c r="AE22" i="6"/>
  <c r="Y25" i="5"/>
  <c r="Y77" i="5"/>
  <c r="AE74" i="6"/>
  <c r="Y136" i="5"/>
  <c r="AE133" i="6"/>
  <c r="AE7" i="6"/>
  <c r="Y10" i="5"/>
  <c r="AE24" i="6"/>
  <c r="Y27" i="5"/>
  <c r="AE62" i="6"/>
  <c r="Y65" i="5"/>
  <c r="AE126" i="6"/>
  <c r="Y129" i="5"/>
  <c r="Y13" i="5"/>
  <c r="AE10" i="6"/>
  <c r="Y53" i="5"/>
  <c r="AE50" i="6"/>
  <c r="AE114" i="6"/>
  <c r="Y117" i="5"/>
  <c r="AE9" i="6"/>
  <c r="Y12" i="5"/>
  <c r="AE38" i="6"/>
  <c r="Y41" i="5"/>
  <c r="AE102" i="6"/>
  <c r="Y105" i="5"/>
  <c r="AE189" i="6"/>
  <c r="Y192" i="5"/>
  <c r="AE33" i="6"/>
  <c r="Y36" i="5"/>
  <c r="AE49" i="6"/>
  <c r="Y52" i="5"/>
  <c r="AE65" i="6"/>
  <c r="Y68" i="5"/>
  <c r="AE81" i="6"/>
  <c r="Y84" i="5"/>
  <c r="AE97" i="6"/>
  <c r="Y100" i="5"/>
  <c r="AE113" i="6"/>
  <c r="Y116" i="5"/>
  <c r="Y132" i="5"/>
  <c r="AE129" i="6"/>
  <c r="Y160" i="5"/>
  <c r="AE157" i="6"/>
  <c r="AE28" i="6"/>
  <c r="Y31" i="5"/>
  <c r="AE44" i="6"/>
  <c r="Y47" i="5"/>
  <c r="AE60" i="6"/>
  <c r="Y63" i="5"/>
  <c r="AE76" i="6"/>
  <c r="Y79" i="5"/>
  <c r="AE92" i="6"/>
  <c r="Y95" i="5"/>
  <c r="AE108" i="6"/>
  <c r="Y111" i="5"/>
  <c r="AE124" i="6"/>
  <c r="Y127" i="5"/>
  <c r="Y148" i="5"/>
  <c r="AE145" i="6"/>
  <c r="AE209" i="6"/>
  <c r="Y212" i="5"/>
  <c r="AE35" i="6"/>
  <c r="Y38" i="5"/>
  <c r="AE51" i="6"/>
  <c r="Y54" i="5"/>
  <c r="AE67" i="6"/>
  <c r="Y70" i="5"/>
  <c r="AE83" i="6"/>
  <c r="Y86" i="5"/>
  <c r="AE99" i="6"/>
  <c r="Y102" i="5"/>
  <c r="AE115" i="6"/>
  <c r="Y118" i="5"/>
  <c r="Y134" i="5"/>
  <c r="AE131" i="6"/>
  <c r="AE144" i="6"/>
  <c r="Y147" i="5"/>
  <c r="AE160" i="6"/>
  <c r="Y163" i="5"/>
  <c r="AE176" i="6"/>
  <c r="Y179" i="5"/>
  <c r="AE192" i="6"/>
  <c r="Y195" i="5"/>
  <c r="AE208" i="6"/>
  <c r="Y211" i="5"/>
  <c r="Y142" i="5"/>
  <c r="AE139" i="6"/>
  <c r="Y158" i="5"/>
  <c r="AE155" i="6"/>
  <c r="Y174" i="5"/>
  <c r="AE171" i="6"/>
  <c r="AE187" i="6"/>
  <c r="Y190" i="5"/>
  <c r="AE203" i="6"/>
  <c r="Y206" i="5"/>
  <c r="AE219" i="6"/>
  <c r="Y222" i="5"/>
  <c r="AE154" i="6"/>
  <c r="Y157" i="5"/>
  <c r="AE170" i="6"/>
  <c r="Y173" i="5"/>
  <c r="AE186" i="6"/>
  <c r="Y189" i="5"/>
  <c r="AE202" i="6"/>
  <c r="Y205" i="5"/>
  <c r="AE218" i="6"/>
  <c r="Y221" i="5"/>
  <c r="N17" i="6"/>
  <c r="H20" i="5"/>
  <c r="N91" i="6"/>
  <c r="H94" i="5"/>
  <c r="H7" i="5"/>
  <c r="N4" i="6"/>
  <c r="N19" i="6"/>
  <c r="H22" i="5"/>
  <c r="N63" i="6"/>
  <c r="H66" i="5"/>
  <c r="H130" i="5"/>
  <c r="N127" i="6"/>
  <c r="N202" i="6"/>
  <c r="H205" i="5"/>
  <c r="N218" i="6"/>
  <c r="H221" i="5"/>
  <c r="N15" i="6"/>
  <c r="H18" i="5"/>
  <c r="N35" i="6"/>
  <c r="H38" i="5"/>
  <c r="N99" i="6"/>
  <c r="H102" i="5"/>
  <c r="N6" i="6"/>
  <c r="H9" i="5"/>
  <c r="N25" i="6"/>
  <c r="H28" i="5"/>
  <c r="N55" i="6"/>
  <c r="H58" i="5"/>
  <c r="N119" i="6"/>
  <c r="H122" i="5"/>
  <c r="H37" i="5"/>
  <c r="N34" i="6"/>
  <c r="H53" i="5"/>
  <c r="N50" i="6"/>
  <c r="H69" i="5"/>
  <c r="N66" i="6"/>
  <c r="H85" i="5"/>
  <c r="N82" i="6"/>
  <c r="N98" i="6"/>
  <c r="H101" i="5"/>
  <c r="N114" i="6"/>
  <c r="H117" i="5"/>
  <c r="N130" i="6"/>
  <c r="H133" i="5"/>
  <c r="N178" i="6"/>
  <c r="H181" i="5"/>
  <c r="N41" i="6"/>
  <c r="H44" i="5"/>
  <c r="N57" i="6"/>
  <c r="H60" i="5"/>
  <c r="N73" i="6"/>
  <c r="H76" i="5"/>
  <c r="N89" i="6"/>
  <c r="H92" i="5"/>
  <c r="N105" i="6"/>
  <c r="H108" i="5"/>
  <c r="N121" i="6"/>
  <c r="H124" i="5"/>
  <c r="N134" i="6"/>
  <c r="H137" i="5"/>
  <c r="N162" i="6"/>
  <c r="H165" i="5"/>
  <c r="N194" i="6"/>
  <c r="H197" i="5"/>
  <c r="N40" i="6"/>
  <c r="H43" i="5"/>
  <c r="N56" i="6"/>
  <c r="H59" i="5"/>
  <c r="N72" i="6"/>
  <c r="H75" i="5"/>
  <c r="N88" i="6"/>
  <c r="H91" i="5"/>
  <c r="N104" i="6"/>
  <c r="H107" i="5"/>
  <c r="N120" i="6"/>
  <c r="H123" i="5"/>
  <c r="N138" i="6"/>
  <c r="H141" i="5"/>
  <c r="N137" i="6"/>
  <c r="H140" i="5"/>
  <c r="N153" i="6"/>
  <c r="H156" i="5"/>
  <c r="N169" i="6"/>
  <c r="H172" i="5"/>
  <c r="N185" i="6"/>
  <c r="H188" i="5"/>
  <c r="N201" i="6"/>
  <c r="H204" i="5"/>
  <c r="N217" i="6"/>
  <c r="H220" i="5"/>
  <c r="N148" i="6"/>
  <c r="H151" i="5"/>
  <c r="N164" i="6"/>
  <c r="H167" i="5"/>
  <c r="N180" i="6"/>
  <c r="H183" i="5"/>
  <c r="N196" i="6"/>
  <c r="H199" i="5"/>
  <c r="N212" i="6"/>
  <c r="H215" i="5"/>
  <c r="H146" i="5"/>
  <c r="N143" i="6"/>
  <c r="H162" i="5"/>
  <c r="N159" i="6"/>
  <c r="H178" i="5"/>
  <c r="N175" i="6"/>
  <c r="N191" i="6"/>
  <c r="H194" i="5"/>
  <c r="N207" i="6"/>
  <c r="H210" i="5"/>
  <c r="U12" i="5"/>
  <c r="AA9" i="6"/>
  <c r="AA31" i="6"/>
  <c r="U34" i="5"/>
  <c r="AA95" i="6"/>
  <c r="U98" i="5"/>
  <c r="AA16" i="6"/>
  <c r="U19" i="5"/>
  <c r="AA28" i="6"/>
  <c r="U31" i="5"/>
  <c r="AA83" i="6"/>
  <c r="U86" i="5"/>
  <c r="AA142" i="6"/>
  <c r="U145" i="5"/>
  <c r="AA15" i="6"/>
  <c r="U18" i="5"/>
  <c r="AA39" i="6"/>
  <c r="U42" i="5"/>
  <c r="AA103" i="6"/>
  <c r="U106" i="5"/>
  <c r="AA2" i="6"/>
  <c r="U5" i="5"/>
  <c r="AA43" i="6"/>
  <c r="U46" i="5"/>
  <c r="AA107" i="6"/>
  <c r="U110" i="5"/>
  <c r="AA22" i="6"/>
  <c r="U25" i="5"/>
  <c r="AA38" i="6"/>
  <c r="U41" i="5"/>
  <c r="AA54" i="6"/>
  <c r="U57" i="5"/>
  <c r="AA70" i="6"/>
  <c r="U73" i="5"/>
  <c r="AA86" i="6"/>
  <c r="U89" i="5"/>
  <c r="AA102" i="6"/>
  <c r="U105" i="5"/>
  <c r="AA118" i="6"/>
  <c r="U121" i="5"/>
  <c r="U135" i="5"/>
  <c r="AA132" i="6"/>
  <c r="U32" i="5"/>
  <c r="AA29" i="6"/>
  <c r="U48" i="5"/>
  <c r="AA45" i="6"/>
  <c r="U64" i="5"/>
  <c r="AA61" i="6"/>
  <c r="U80" i="5"/>
  <c r="AA77" i="6"/>
  <c r="AA93" i="6"/>
  <c r="U96" i="5"/>
  <c r="AA109" i="6"/>
  <c r="U112" i="5"/>
  <c r="U128" i="5"/>
  <c r="AA125" i="6"/>
  <c r="AA150" i="6"/>
  <c r="U153" i="5"/>
  <c r="AA206" i="6"/>
  <c r="U209" i="5"/>
  <c r="AA32" i="6"/>
  <c r="U35" i="5"/>
  <c r="AA48" i="6"/>
  <c r="U51" i="5"/>
  <c r="AA64" i="6"/>
  <c r="U67" i="5"/>
  <c r="AA80" i="6"/>
  <c r="U83" i="5"/>
  <c r="AA96" i="6"/>
  <c r="U99" i="5"/>
  <c r="AA112" i="6"/>
  <c r="U115" i="5"/>
  <c r="U131" i="5"/>
  <c r="AA128" i="6"/>
  <c r="AA133" i="6"/>
  <c r="U136" i="5"/>
  <c r="AA149" i="6"/>
  <c r="U152" i="5"/>
  <c r="AA165" i="6"/>
  <c r="U168" i="5"/>
  <c r="AA181" i="6"/>
  <c r="U184" i="5"/>
  <c r="AA197" i="6"/>
  <c r="U200" i="5"/>
  <c r="AA213" i="6"/>
  <c r="U216" i="5"/>
  <c r="U147" i="5"/>
  <c r="AA144" i="6"/>
  <c r="U163" i="5"/>
  <c r="AA160" i="6"/>
  <c r="U179" i="5"/>
  <c r="AA176" i="6"/>
  <c r="AA192" i="6"/>
  <c r="U195" i="5"/>
  <c r="AA208" i="6"/>
  <c r="U211" i="5"/>
  <c r="AA139" i="6"/>
  <c r="U142" i="5"/>
  <c r="AA155" i="6"/>
  <c r="U158" i="5"/>
  <c r="AA171" i="6"/>
  <c r="U174" i="5"/>
  <c r="AA187" i="6"/>
  <c r="U190" i="5"/>
  <c r="AA203" i="6"/>
  <c r="U206" i="5"/>
  <c r="AA219" i="6"/>
  <c r="U222" i="5"/>
  <c r="U11" i="6"/>
  <c r="O14" i="5"/>
  <c r="U23" i="6"/>
  <c r="O26" i="5"/>
  <c r="U125" i="6"/>
  <c r="O128" i="5"/>
  <c r="U14" i="6"/>
  <c r="O17" i="5"/>
  <c r="U33" i="6"/>
  <c r="O36" i="5"/>
  <c r="U97" i="6"/>
  <c r="O100" i="5"/>
  <c r="U9" i="6"/>
  <c r="O12" i="5"/>
  <c r="U26" i="6"/>
  <c r="O29" i="5"/>
  <c r="U69" i="6"/>
  <c r="O72" i="5"/>
  <c r="U140" i="6"/>
  <c r="O143" i="5"/>
  <c r="U8" i="6"/>
  <c r="O11" i="5"/>
  <c r="U29" i="6"/>
  <c r="O32" i="5"/>
  <c r="U89" i="6"/>
  <c r="O92" i="5"/>
  <c r="O203" i="5"/>
  <c r="U200" i="6"/>
  <c r="U216" i="6"/>
  <c r="O219" i="5"/>
  <c r="U28" i="6"/>
  <c r="O31" i="5"/>
  <c r="U44" i="6"/>
  <c r="O47" i="5"/>
  <c r="U60" i="6"/>
  <c r="O63" i="5"/>
  <c r="U76" i="6"/>
  <c r="O79" i="5"/>
  <c r="U92" i="6"/>
  <c r="O95" i="5"/>
  <c r="U108" i="6"/>
  <c r="O111" i="5"/>
  <c r="U124" i="6"/>
  <c r="O127" i="5"/>
  <c r="U144" i="6"/>
  <c r="O147" i="5"/>
  <c r="U31" i="6"/>
  <c r="O34" i="5"/>
  <c r="U47" i="6"/>
  <c r="O50" i="5"/>
  <c r="U63" i="6"/>
  <c r="O66" i="5"/>
  <c r="U79" i="6"/>
  <c r="O82" i="5"/>
  <c r="U95" i="6"/>
  <c r="O98" i="5"/>
  <c r="U111" i="6"/>
  <c r="O114" i="5"/>
  <c r="U127" i="6"/>
  <c r="O130" i="5"/>
  <c r="U164" i="6"/>
  <c r="O167" i="5"/>
  <c r="U192" i="6"/>
  <c r="O195" i="5"/>
  <c r="U42" i="6"/>
  <c r="O45" i="5"/>
  <c r="U58" i="6"/>
  <c r="O61" i="5"/>
  <c r="U74" i="6"/>
  <c r="O77" i="5"/>
  <c r="U90" i="6"/>
  <c r="O93" i="5"/>
  <c r="U106" i="6"/>
  <c r="O109" i="5"/>
  <c r="U122" i="6"/>
  <c r="O125" i="5"/>
  <c r="U152" i="6"/>
  <c r="O155" i="5"/>
  <c r="U143" i="6"/>
  <c r="O146" i="5"/>
  <c r="U159" i="6"/>
  <c r="O162" i="5"/>
  <c r="U175" i="6"/>
  <c r="O178" i="5"/>
  <c r="U191" i="6"/>
  <c r="O194" i="5"/>
  <c r="U207" i="6"/>
  <c r="O210" i="5"/>
  <c r="U146" i="6"/>
  <c r="O149" i="5"/>
  <c r="U162" i="6"/>
  <c r="O165" i="5"/>
  <c r="U178" i="6"/>
  <c r="O181" i="5"/>
  <c r="U194" i="6"/>
  <c r="O197" i="5"/>
  <c r="U210" i="6"/>
  <c r="O213" i="5"/>
  <c r="U141" i="6"/>
  <c r="O144" i="5"/>
  <c r="U157" i="6"/>
  <c r="O160" i="5"/>
  <c r="U173" i="6"/>
  <c r="O176" i="5"/>
  <c r="U189" i="6"/>
  <c r="O192" i="5"/>
  <c r="U205" i="6"/>
  <c r="O208" i="5"/>
  <c r="X27" i="6"/>
  <c r="R30" i="5"/>
  <c r="X15" i="6"/>
  <c r="R18" i="5"/>
  <c r="X89" i="6"/>
  <c r="R92" i="5"/>
  <c r="X6" i="6"/>
  <c r="R9" i="5"/>
  <c r="X25" i="6"/>
  <c r="R28" i="5"/>
  <c r="X77" i="6"/>
  <c r="R80" i="5"/>
  <c r="X180" i="6"/>
  <c r="R183" i="5"/>
  <c r="X17" i="6"/>
  <c r="R20" i="5"/>
  <c r="X33" i="6"/>
  <c r="R36" i="5"/>
  <c r="X97" i="6"/>
  <c r="R100" i="5"/>
  <c r="X26" i="6"/>
  <c r="R29" i="5"/>
  <c r="X85" i="6"/>
  <c r="R88" i="5"/>
  <c r="X152" i="6"/>
  <c r="R155" i="5"/>
  <c r="X24" i="6"/>
  <c r="R27" i="5"/>
  <c r="X40" i="6"/>
  <c r="R43" i="5"/>
  <c r="X56" i="6"/>
  <c r="R59" i="5"/>
  <c r="X72" i="6"/>
  <c r="R75" i="5"/>
  <c r="X88" i="6"/>
  <c r="R91" i="5"/>
  <c r="X104" i="6"/>
  <c r="R107" i="5"/>
  <c r="X120" i="6"/>
  <c r="R123" i="5"/>
  <c r="X140" i="6"/>
  <c r="R143" i="5"/>
  <c r="X188" i="6"/>
  <c r="R191" i="5"/>
  <c r="X35" i="6"/>
  <c r="R38" i="5"/>
  <c r="X51" i="6"/>
  <c r="R54" i="5"/>
  <c r="X67" i="6"/>
  <c r="R70" i="5"/>
  <c r="X83" i="6"/>
  <c r="R86" i="5"/>
  <c r="X99" i="6"/>
  <c r="R102" i="5"/>
  <c r="X115" i="6"/>
  <c r="R118" i="5"/>
  <c r="X131" i="6"/>
  <c r="R134" i="5"/>
  <c r="X34" i="6"/>
  <c r="R37" i="5"/>
  <c r="X50" i="6"/>
  <c r="R53" i="5"/>
  <c r="X66" i="6"/>
  <c r="R69" i="5"/>
  <c r="X82" i="6"/>
  <c r="R85" i="5"/>
  <c r="R101" i="5"/>
  <c r="X98" i="6"/>
  <c r="X114" i="6"/>
  <c r="R117" i="5"/>
  <c r="X130" i="6"/>
  <c r="R133" i="5"/>
  <c r="X164" i="6"/>
  <c r="R167" i="5"/>
  <c r="X208" i="6"/>
  <c r="R211" i="5"/>
  <c r="X135" i="6"/>
  <c r="R138" i="5"/>
  <c r="X151" i="6"/>
  <c r="R154" i="5"/>
  <c r="X167" i="6"/>
  <c r="R170" i="5"/>
  <c r="X183" i="6"/>
  <c r="R186" i="5"/>
  <c r="X199" i="6"/>
  <c r="R202" i="5"/>
  <c r="X215" i="6"/>
  <c r="R218" i="5"/>
  <c r="X142" i="6"/>
  <c r="R145" i="5"/>
  <c r="X158" i="6"/>
  <c r="R161" i="5"/>
  <c r="X174" i="6"/>
  <c r="R177" i="5"/>
  <c r="X190" i="6"/>
  <c r="R193" i="5"/>
  <c r="R209" i="5"/>
  <c r="X206" i="6"/>
  <c r="X149" i="6"/>
  <c r="R152" i="5"/>
  <c r="X165" i="6"/>
  <c r="R168" i="5"/>
  <c r="X181" i="6"/>
  <c r="R184" i="5"/>
  <c r="X197" i="6"/>
  <c r="R200" i="5"/>
  <c r="X213" i="6"/>
  <c r="R216" i="5"/>
  <c r="AC3" i="6"/>
  <c r="W6" i="5"/>
  <c r="AC22" i="6"/>
  <c r="W25" i="5"/>
  <c r="AC93" i="6"/>
  <c r="W96" i="5"/>
  <c r="W223" i="5"/>
  <c r="AC14" i="6"/>
  <c r="W17" i="5"/>
  <c r="AC65" i="6"/>
  <c r="W68" i="5"/>
  <c r="AC129" i="6"/>
  <c r="W132" i="5"/>
  <c r="AC17" i="6"/>
  <c r="W20" i="5"/>
  <c r="W56" i="5"/>
  <c r="AC53" i="6"/>
  <c r="AC117" i="6"/>
  <c r="W120" i="5"/>
  <c r="AC172" i="6"/>
  <c r="W175" i="5"/>
  <c r="AC12" i="6"/>
  <c r="W15" i="5"/>
  <c r="AC89" i="6"/>
  <c r="W92" i="5"/>
  <c r="AC20" i="6"/>
  <c r="W23" i="5"/>
  <c r="AC36" i="6"/>
  <c r="W39" i="5"/>
  <c r="AC52" i="6"/>
  <c r="W55" i="5"/>
  <c r="AC68" i="6"/>
  <c r="W71" i="5"/>
  <c r="AC84" i="6"/>
  <c r="W87" i="5"/>
  <c r="AC100" i="6"/>
  <c r="W103" i="5"/>
  <c r="AC116" i="6"/>
  <c r="W119" i="5"/>
  <c r="AC144" i="6"/>
  <c r="W147" i="5"/>
  <c r="AC35" i="6"/>
  <c r="W38" i="5"/>
  <c r="AC51" i="6"/>
  <c r="W54" i="5"/>
  <c r="AC67" i="6"/>
  <c r="W70" i="5"/>
  <c r="AC83" i="6"/>
  <c r="W86" i="5"/>
  <c r="AC99" i="6"/>
  <c r="W102" i="5"/>
  <c r="AC115" i="6"/>
  <c r="W118" i="5"/>
  <c r="AC148" i="6"/>
  <c r="W151" i="5"/>
  <c r="AC204" i="6"/>
  <c r="W207" i="5"/>
  <c r="AC30" i="6"/>
  <c r="W33" i="5"/>
  <c r="AC46" i="6"/>
  <c r="W49" i="5"/>
  <c r="AC62" i="6"/>
  <c r="W65" i="5"/>
  <c r="AC78" i="6"/>
  <c r="W81" i="5"/>
  <c r="AC94" i="6"/>
  <c r="W97" i="5"/>
  <c r="AC110" i="6"/>
  <c r="W113" i="5"/>
  <c r="AC126" i="6"/>
  <c r="W129" i="5"/>
  <c r="AC136" i="6"/>
  <c r="W139" i="5"/>
  <c r="AC180" i="6"/>
  <c r="W183" i="5"/>
  <c r="AC143" i="6"/>
  <c r="W146" i="5"/>
  <c r="AC159" i="6"/>
  <c r="W162" i="5"/>
  <c r="AC175" i="6"/>
  <c r="W178" i="5"/>
  <c r="AC191" i="6"/>
  <c r="W194" i="5"/>
  <c r="AC207" i="6"/>
  <c r="W210" i="5"/>
  <c r="AC150" i="6"/>
  <c r="W153" i="5"/>
  <c r="AC166" i="6"/>
  <c r="W169" i="5"/>
  <c r="AC182" i="6"/>
  <c r="W185" i="5"/>
  <c r="AC198" i="6"/>
  <c r="W201" i="5"/>
  <c r="AC214" i="6"/>
  <c r="W217" i="5"/>
  <c r="AC153" i="6"/>
  <c r="W156" i="5"/>
  <c r="AC169" i="6"/>
  <c r="W172" i="5"/>
  <c r="AC185" i="6"/>
  <c r="W188" i="5"/>
  <c r="AC201" i="6"/>
  <c r="W204" i="5"/>
  <c r="AC217" i="6"/>
  <c r="W220" i="5"/>
  <c r="M8" i="5"/>
  <c r="S5" i="6"/>
  <c r="S25" i="6"/>
  <c r="M28" i="5"/>
  <c r="M74" i="5"/>
  <c r="S71" i="6"/>
  <c r="S136" i="6"/>
  <c r="M139" i="5"/>
  <c r="S8" i="6"/>
  <c r="M11" i="5"/>
  <c r="S43" i="6"/>
  <c r="M46" i="5"/>
  <c r="S107" i="6"/>
  <c r="M110" i="5"/>
  <c r="S182" i="6"/>
  <c r="M185" i="5"/>
  <c r="M18" i="5"/>
  <c r="S15" i="6"/>
  <c r="M50" i="5"/>
  <c r="S47" i="6"/>
  <c r="S111" i="6"/>
  <c r="M114" i="5"/>
  <c r="S6" i="6"/>
  <c r="M9" i="5"/>
  <c r="M26" i="5"/>
  <c r="S23" i="6"/>
  <c r="S67" i="6"/>
  <c r="M70" i="5"/>
  <c r="S131" i="6"/>
  <c r="M134" i="5"/>
  <c r="S26" i="6"/>
  <c r="M29" i="5"/>
  <c r="S42" i="6"/>
  <c r="M45" i="5"/>
  <c r="S58" i="6"/>
  <c r="M61" i="5"/>
  <c r="S74" i="6"/>
  <c r="M77" i="5"/>
  <c r="S90" i="6"/>
  <c r="M93" i="5"/>
  <c r="S106" i="6"/>
  <c r="M109" i="5"/>
  <c r="S122" i="6"/>
  <c r="M125" i="5"/>
  <c r="S170" i="6"/>
  <c r="M173" i="5"/>
  <c r="S41" i="6"/>
  <c r="M44" i="5"/>
  <c r="S57" i="6"/>
  <c r="M60" i="5"/>
  <c r="S73" i="6"/>
  <c r="M76" i="5"/>
  <c r="S89" i="6"/>
  <c r="M92" i="5"/>
  <c r="S105" i="6"/>
  <c r="M108" i="5"/>
  <c r="S121" i="6"/>
  <c r="M124" i="5"/>
  <c r="S142" i="6"/>
  <c r="M145" i="5"/>
  <c r="S202" i="6"/>
  <c r="M205" i="5"/>
  <c r="S218" i="6"/>
  <c r="M221" i="5"/>
  <c r="S44" i="6"/>
  <c r="M47" i="5"/>
  <c r="S60" i="6"/>
  <c r="M63" i="5"/>
  <c r="S76" i="6"/>
  <c r="M79" i="5"/>
  <c r="S92" i="6"/>
  <c r="M95" i="5"/>
  <c r="S108" i="6"/>
  <c r="M111" i="5"/>
  <c r="S124" i="6"/>
  <c r="M127" i="5"/>
  <c r="S138" i="6"/>
  <c r="M141" i="5"/>
  <c r="S145" i="6"/>
  <c r="M148" i="5"/>
  <c r="S161" i="6"/>
  <c r="M164" i="5"/>
  <c r="S177" i="6"/>
  <c r="M180" i="5"/>
  <c r="S193" i="6"/>
  <c r="M196" i="5"/>
  <c r="S209" i="6"/>
  <c r="M212" i="5"/>
  <c r="S152" i="6"/>
  <c r="M155" i="5"/>
  <c r="S168" i="6"/>
  <c r="M171" i="5"/>
  <c r="S184" i="6"/>
  <c r="M187" i="5"/>
  <c r="S200" i="6"/>
  <c r="M203" i="5"/>
  <c r="S216" i="6"/>
  <c r="M219" i="5"/>
  <c r="S147" i="6"/>
  <c r="M150" i="5"/>
  <c r="S163" i="6"/>
  <c r="M166" i="5"/>
  <c r="S179" i="6"/>
  <c r="M182" i="5"/>
  <c r="S195" i="6"/>
  <c r="M198" i="5"/>
  <c r="S211" i="6"/>
  <c r="M214" i="5"/>
  <c r="AD10" i="6"/>
  <c r="X13" i="5"/>
  <c r="AD36" i="6"/>
  <c r="X39" i="5"/>
  <c r="AD100" i="6"/>
  <c r="X103" i="5"/>
  <c r="AD5" i="6"/>
  <c r="X8" i="5"/>
  <c r="AD18" i="6"/>
  <c r="X21" i="5"/>
  <c r="AD40" i="6"/>
  <c r="X43" i="5"/>
  <c r="AD104" i="6"/>
  <c r="X107" i="5"/>
  <c r="AD22" i="6"/>
  <c r="X25" i="5"/>
  <c r="AD92" i="6"/>
  <c r="X95" i="5"/>
  <c r="AD7" i="6"/>
  <c r="X10" i="5"/>
  <c r="AD26" i="6"/>
  <c r="X29" i="5"/>
  <c r="AD80" i="6"/>
  <c r="X83" i="5"/>
  <c r="AD19" i="6"/>
  <c r="X22" i="5"/>
  <c r="AD35" i="6"/>
  <c r="X38" i="5"/>
  <c r="AD51" i="6"/>
  <c r="X54" i="5"/>
  <c r="AD67" i="6"/>
  <c r="X70" i="5"/>
  <c r="AD83" i="6"/>
  <c r="X86" i="5"/>
  <c r="AD99" i="6"/>
  <c r="X102" i="5"/>
  <c r="AD115" i="6"/>
  <c r="X118" i="5"/>
  <c r="AD131" i="6"/>
  <c r="X134" i="5"/>
  <c r="AD203" i="6"/>
  <c r="X206" i="5"/>
  <c r="AD219" i="6"/>
  <c r="X222" i="5"/>
  <c r="AD42" i="6"/>
  <c r="X45" i="5"/>
  <c r="AD58" i="6"/>
  <c r="X61" i="5"/>
  <c r="AD74" i="6"/>
  <c r="X77" i="5"/>
  <c r="AD90" i="6"/>
  <c r="X93" i="5"/>
  <c r="AD106" i="6"/>
  <c r="X109" i="5"/>
  <c r="AD122" i="6"/>
  <c r="X125" i="5"/>
  <c r="X139" i="5"/>
  <c r="AD136" i="6"/>
  <c r="AD179" i="6"/>
  <c r="X182" i="5"/>
  <c r="AD45" i="6"/>
  <c r="X48" i="5"/>
  <c r="AD61" i="6"/>
  <c r="X64" i="5"/>
  <c r="AD77" i="6"/>
  <c r="X80" i="5"/>
  <c r="AD93" i="6"/>
  <c r="X96" i="5"/>
  <c r="X112" i="5"/>
  <c r="AD109" i="6"/>
  <c r="AD125" i="6"/>
  <c r="X128" i="5"/>
  <c r="AD175" i="6"/>
  <c r="X178" i="5"/>
  <c r="AD195" i="6"/>
  <c r="X198" i="5"/>
  <c r="AD146" i="6"/>
  <c r="X149" i="5"/>
  <c r="AD162" i="6"/>
  <c r="X165" i="5"/>
  <c r="AD178" i="6"/>
  <c r="X181" i="5"/>
  <c r="AD194" i="6"/>
  <c r="X197" i="5"/>
  <c r="AD210" i="6"/>
  <c r="X213" i="5"/>
  <c r="AD137" i="6"/>
  <c r="X140" i="5"/>
  <c r="AD153" i="6"/>
  <c r="X156" i="5"/>
  <c r="AD169" i="6"/>
  <c r="X172" i="5"/>
  <c r="AD185" i="6"/>
  <c r="X188" i="5"/>
  <c r="AD201" i="6"/>
  <c r="X204" i="5"/>
  <c r="AD217" i="6"/>
  <c r="X220" i="5"/>
  <c r="X143" i="5"/>
  <c r="AD140" i="6"/>
  <c r="X159" i="5"/>
  <c r="AD156" i="6"/>
  <c r="X175" i="5"/>
  <c r="AD172" i="6"/>
  <c r="AD188" i="6"/>
  <c r="X191" i="5"/>
  <c r="AD204" i="6"/>
  <c r="X207" i="5"/>
  <c r="X223" i="5"/>
  <c r="AF14" i="6"/>
  <c r="Z17" i="5"/>
  <c r="AF48" i="6"/>
  <c r="Z51" i="5"/>
  <c r="AF112" i="6"/>
  <c r="Z115" i="5"/>
  <c r="AF13" i="6"/>
  <c r="Z16" i="5"/>
  <c r="AF52" i="6"/>
  <c r="Z55" i="5"/>
  <c r="AF116" i="6"/>
  <c r="Z119" i="5"/>
  <c r="AF16" i="6"/>
  <c r="Z19" i="5"/>
  <c r="AF29" i="6"/>
  <c r="Z32" i="5"/>
  <c r="AF88" i="6"/>
  <c r="Z91" i="5"/>
  <c r="AF7" i="6"/>
  <c r="Z10" i="5"/>
  <c r="AF25" i="6"/>
  <c r="Z28" i="5"/>
  <c r="AF76" i="6"/>
  <c r="Z79" i="5"/>
  <c r="AF19" i="6"/>
  <c r="Z22" i="5"/>
  <c r="AF35" i="6"/>
  <c r="Z38" i="5"/>
  <c r="AF51" i="6"/>
  <c r="Z54" i="5"/>
  <c r="AF67" i="6"/>
  <c r="Z70" i="5"/>
  <c r="AF83" i="6"/>
  <c r="Z86" i="5"/>
  <c r="AF99" i="6"/>
  <c r="Z102" i="5"/>
  <c r="AF115" i="6"/>
  <c r="Z118" i="5"/>
  <c r="AF131" i="6"/>
  <c r="Z134" i="5"/>
  <c r="AF199" i="6"/>
  <c r="Z202" i="5"/>
  <c r="AF215" i="6"/>
  <c r="Z218" i="5"/>
  <c r="AF34" i="6"/>
  <c r="Z37" i="5"/>
  <c r="AF50" i="6"/>
  <c r="Z53" i="5"/>
  <c r="AF66" i="6"/>
  <c r="Z69" i="5"/>
  <c r="AF82" i="6"/>
  <c r="Z85" i="5"/>
  <c r="Z101" i="5"/>
  <c r="AF98" i="6"/>
  <c r="Z117" i="5"/>
  <c r="AF114" i="6"/>
  <c r="AF130" i="6"/>
  <c r="Z133" i="5"/>
  <c r="AF179" i="6"/>
  <c r="Z182" i="5"/>
  <c r="AF45" i="6"/>
  <c r="Z48" i="5"/>
  <c r="AF61" i="6"/>
  <c r="Z64" i="5"/>
  <c r="AF77" i="6"/>
  <c r="Z80" i="5"/>
  <c r="AF93" i="6"/>
  <c r="Z96" i="5"/>
  <c r="AF109" i="6"/>
  <c r="Z112" i="5"/>
  <c r="AF125" i="6"/>
  <c r="Z128" i="5"/>
  <c r="AF139" i="6"/>
  <c r="Z142" i="5"/>
  <c r="AF183" i="6"/>
  <c r="Z186" i="5"/>
  <c r="AF134" i="6"/>
  <c r="Z137" i="5"/>
  <c r="AF150" i="6"/>
  <c r="Z153" i="5"/>
  <c r="AF166" i="6"/>
  <c r="Z169" i="5"/>
  <c r="AF182" i="6"/>
  <c r="Z185" i="5"/>
  <c r="Z201" i="5"/>
  <c r="AF198" i="6"/>
  <c r="AF214" i="6"/>
  <c r="Z217" i="5"/>
  <c r="AF137" i="6"/>
  <c r="Z140" i="5"/>
  <c r="AF153" i="6"/>
  <c r="Z156" i="5"/>
  <c r="AF169" i="6"/>
  <c r="Z172" i="5"/>
  <c r="AF185" i="6"/>
  <c r="Z188" i="5"/>
  <c r="AF201" i="6"/>
  <c r="Z204" i="5"/>
  <c r="AF217" i="6"/>
  <c r="Z220" i="5"/>
  <c r="AF148" i="6"/>
  <c r="Z151" i="5"/>
  <c r="AF164" i="6"/>
  <c r="Z167" i="5"/>
  <c r="AF180" i="6"/>
  <c r="Z183" i="5"/>
  <c r="AF196" i="6"/>
  <c r="Z199" i="5"/>
  <c r="AF212" i="6"/>
  <c r="Z215" i="5"/>
  <c r="V13" i="6"/>
  <c r="P16" i="5"/>
  <c r="V51" i="6"/>
  <c r="P54" i="5"/>
  <c r="V115" i="6"/>
  <c r="P118" i="5"/>
  <c r="V4" i="6"/>
  <c r="P7" i="5"/>
  <c r="V19" i="6"/>
  <c r="P22" i="5"/>
  <c r="V87" i="6"/>
  <c r="P90" i="5"/>
  <c r="V146" i="6"/>
  <c r="P149" i="5"/>
  <c r="V7" i="6"/>
  <c r="P10" i="5"/>
  <c r="V23" i="6"/>
  <c r="P26" i="5"/>
  <c r="V91" i="6"/>
  <c r="P94" i="5"/>
  <c r="V2" i="6"/>
  <c r="P5" i="5"/>
  <c r="V20" i="6"/>
  <c r="P23" i="5"/>
  <c r="V47" i="6"/>
  <c r="P50" i="5"/>
  <c r="V111" i="6"/>
  <c r="P114" i="5"/>
  <c r="P25" i="5"/>
  <c r="V22" i="6"/>
  <c r="P41" i="5"/>
  <c r="V38" i="6"/>
  <c r="P57" i="5"/>
  <c r="V54" i="6"/>
  <c r="P73" i="5"/>
  <c r="V70" i="6"/>
  <c r="P89" i="5"/>
  <c r="V86" i="6"/>
  <c r="V102" i="6"/>
  <c r="P105" i="5"/>
  <c r="V118" i="6"/>
  <c r="P121" i="5"/>
  <c r="V138" i="6"/>
  <c r="P141" i="5"/>
  <c r="V33" i="6"/>
  <c r="P36" i="5"/>
  <c r="V49" i="6"/>
  <c r="P52" i="5"/>
  <c r="V65" i="6"/>
  <c r="P68" i="5"/>
  <c r="V81" i="6"/>
  <c r="P84" i="5"/>
  <c r="V97" i="6"/>
  <c r="P100" i="5"/>
  <c r="V113" i="6"/>
  <c r="P116" i="5"/>
  <c r="V129" i="6"/>
  <c r="P132" i="5"/>
  <c r="V170" i="6"/>
  <c r="P173" i="5"/>
  <c r="V210" i="6"/>
  <c r="P213" i="5"/>
  <c r="V36" i="6"/>
  <c r="P39" i="5"/>
  <c r="V52" i="6"/>
  <c r="P55" i="5"/>
  <c r="V68" i="6"/>
  <c r="P71" i="5"/>
  <c r="V84" i="6"/>
  <c r="P87" i="5"/>
  <c r="V100" i="6"/>
  <c r="P103" i="5"/>
  <c r="V116" i="6"/>
  <c r="P119" i="5"/>
  <c r="V136" i="6"/>
  <c r="P139" i="5"/>
  <c r="V178" i="6"/>
  <c r="P181" i="5"/>
  <c r="V145" i="6"/>
  <c r="P148" i="5"/>
  <c r="V161" i="6"/>
  <c r="P164" i="5"/>
  <c r="V177" i="6"/>
  <c r="P180" i="5"/>
  <c r="P196" i="5"/>
  <c r="V193" i="6"/>
  <c r="V209" i="6"/>
  <c r="P212" i="5"/>
  <c r="V140" i="6"/>
  <c r="P143" i="5"/>
  <c r="V156" i="6"/>
  <c r="P159" i="5"/>
  <c r="V172" i="6"/>
  <c r="P175" i="5"/>
  <c r="V188" i="6"/>
  <c r="P191" i="5"/>
  <c r="V204" i="6"/>
  <c r="P207" i="5"/>
  <c r="P223" i="5"/>
  <c r="V143" i="6"/>
  <c r="P146" i="5"/>
  <c r="V159" i="6"/>
  <c r="P162" i="5"/>
  <c r="V175" i="6"/>
  <c r="P178" i="5"/>
  <c r="V191" i="6"/>
  <c r="P194" i="5"/>
  <c r="V207" i="6"/>
  <c r="P210" i="5"/>
  <c r="AG8" i="6"/>
  <c r="AA11" i="5"/>
  <c r="AG27" i="6"/>
  <c r="AA30" i="5"/>
  <c r="AG54" i="6"/>
  <c r="AA57" i="5"/>
  <c r="AG118" i="6"/>
  <c r="AA121" i="5"/>
  <c r="AG3" i="6"/>
  <c r="AA6" i="5"/>
  <c r="AG42" i="6"/>
  <c r="AA45" i="5"/>
  <c r="AG106" i="6"/>
  <c r="AA109" i="5"/>
  <c r="AG18" i="6"/>
  <c r="AA21" i="5"/>
  <c r="AG62" i="6"/>
  <c r="AA65" i="5"/>
  <c r="AG126" i="6"/>
  <c r="AA129" i="5"/>
  <c r="AA12" i="5"/>
  <c r="AG9" i="6"/>
  <c r="AG22" i="6"/>
  <c r="AA25" i="5"/>
  <c r="AG66" i="6"/>
  <c r="AA69" i="5"/>
  <c r="AG130" i="6"/>
  <c r="AA133" i="5"/>
  <c r="AA28" i="5"/>
  <c r="AG25" i="6"/>
  <c r="AA44" i="5"/>
  <c r="AG41" i="6"/>
  <c r="AA60" i="5"/>
  <c r="AG57" i="6"/>
  <c r="AA76" i="5"/>
  <c r="AG73" i="6"/>
  <c r="AG89" i="6"/>
  <c r="AA92" i="5"/>
  <c r="AG105" i="6"/>
  <c r="AA108" i="5"/>
  <c r="AG121" i="6"/>
  <c r="AA124" i="5"/>
  <c r="AG169" i="6"/>
  <c r="AA172" i="5"/>
  <c r="AG36" i="6"/>
  <c r="AA39" i="5"/>
  <c r="AG52" i="6"/>
  <c r="AA55" i="5"/>
  <c r="AG68" i="6"/>
  <c r="AA71" i="5"/>
  <c r="AG84" i="6"/>
  <c r="AA87" i="5"/>
  <c r="AG100" i="6"/>
  <c r="AA103" i="5"/>
  <c r="AG116" i="6"/>
  <c r="AA119" i="5"/>
  <c r="AG141" i="6"/>
  <c r="AA144" i="5"/>
  <c r="AG205" i="6"/>
  <c r="AA208" i="5"/>
  <c r="AG31" i="6"/>
  <c r="AA34" i="5"/>
  <c r="AG47" i="6"/>
  <c r="AA50" i="5"/>
  <c r="AG63" i="6"/>
  <c r="AA66" i="5"/>
  <c r="AG79" i="6"/>
  <c r="AA82" i="5"/>
  <c r="AG95" i="6"/>
  <c r="AA98" i="5"/>
  <c r="AA114" i="5"/>
  <c r="AG111" i="6"/>
  <c r="AG127" i="6"/>
  <c r="AA130" i="5"/>
  <c r="AG138" i="6"/>
  <c r="AA141" i="5"/>
  <c r="AG132" i="6"/>
  <c r="AA135" i="5"/>
  <c r="AG148" i="6"/>
  <c r="AA151" i="5"/>
  <c r="AG164" i="6"/>
  <c r="AA167" i="5"/>
  <c r="AG180" i="6"/>
  <c r="AA183" i="5"/>
  <c r="AG196" i="6"/>
  <c r="AA199" i="5"/>
  <c r="AG212" i="6"/>
  <c r="AA215" i="5"/>
  <c r="AG139" i="6"/>
  <c r="AA142" i="5"/>
  <c r="AG155" i="6"/>
  <c r="AA158" i="5"/>
  <c r="AG171" i="6"/>
  <c r="AA174" i="5"/>
  <c r="AG187" i="6"/>
  <c r="AA190" i="5"/>
  <c r="AG203" i="6"/>
  <c r="AA206" i="5"/>
  <c r="AG219" i="6"/>
  <c r="AA222" i="5"/>
  <c r="AG154" i="6"/>
  <c r="AA157" i="5"/>
  <c r="AG170" i="6"/>
  <c r="AA173" i="5"/>
  <c r="AG186" i="6"/>
  <c r="AA189" i="5"/>
  <c r="AG202" i="6"/>
  <c r="AA205" i="5"/>
  <c r="AG218" i="6"/>
  <c r="AA221" i="5"/>
  <c r="I58" i="5"/>
  <c r="I122" i="5"/>
  <c r="I19" i="5"/>
  <c r="I46" i="5"/>
  <c r="I110" i="5"/>
  <c r="I209" i="5"/>
  <c r="I6" i="5"/>
  <c r="I28" i="5"/>
  <c r="I66" i="5"/>
  <c r="I130" i="5"/>
  <c r="I5" i="5"/>
  <c r="I21" i="5"/>
  <c r="I70" i="5"/>
  <c r="I134" i="5"/>
  <c r="I33" i="5"/>
  <c r="I49" i="5"/>
  <c r="I65" i="5"/>
  <c r="I81" i="5"/>
  <c r="I97" i="5"/>
  <c r="I113" i="5"/>
  <c r="I129" i="5"/>
  <c r="I141" i="5"/>
  <c r="I32" i="5"/>
  <c r="I48" i="5"/>
  <c r="I64" i="5"/>
  <c r="I80" i="5"/>
  <c r="I96" i="5"/>
  <c r="I112" i="5"/>
  <c r="I128" i="5"/>
  <c r="I161" i="5"/>
  <c r="I193" i="5"/>
  <c r="I39" i="5"/>
  <c r="I55" i="5"/>
  <c r="I71" i="5"/>
  <c r="I87" i="5"/>
  <c r="I103" i="5"/>
  <c r="I119" i="5"/>
  <c r="I142" i="5"/>
  <c r="I140" i="5"/>
  <c r="I156" i="5"/>
  <c r="I172" i="5"/>
  <c r="I188" i="5"/>
  <c r="I204" i="5"/>
  <c r="I220" i="5"/>
  <c r="I147" i="5"/>
  <c r="I163" i="5"/>
  <c r="I179" i="5"/>
  <c r="I195" i="5"/>
  <c r="I211" i="5"/>
  <c r="I146" i="5"/>
  <c r="I162" i="5"/>
  <c r="I178" i="5"/>
  <c r="I194" i="5"/>
  <c r="I210" i="5"/>
  <c r="AI3" i="6"/>
  <c r="AC6" i="5"/>
  <c r="AI21" i="6"/>
  <c r="AC24" i="5"/>
  <c r="AI69" i="6"/>
  <c r="AC72" i="5"/>
  <c r="AI132" i="6"/>
  <c r="AC135" i="5"/>
  <c r="AI196" i="6"/>
  <c r="AC199" i="5"/>
  <c r="AC17" i="5"/>
  <c r="AI14" i="6"/>
  <c r="AI41" i="6"/>
  <c r="AC44" i="5"/>
  <c r="AI105" i="6"/>
  <c r="AC108" i="5"/>
  <c r="AI9" i="6"/>
  <c r="AC12" i="5"/>
  <c r="AI45" i="6"/>
  <c r="AC48" i="5"/>
  <c r="AI109" i="6"/>
  <c r="AC112" i="5"/>
  <c r="AI12" i="6"/>
  <c r="AC15" i="5"/>
  <c r="AI33" i="6"/>
  <c r="AC36" i="5"/>
  <c r="AI97" i="6"/>
  <c r="AC100" i="5"/>
  <c r="AI20" i="6"/>
  <c r="AC23" i="5"/>
  <c r="AI36" i="6"/>
  <c r="AC39" i="5"/>
  <c r="AI52" i="6"/>
  <c r="AC55" i="5"/>
  <c r="AI68" i="6"/>
  <c r="AC71" i="5"/>
  <c r="AI84" i="6"/>
  <c r="AC87" i="5"/>
  <c r="AI100" i="6"/>
  <c r="AC103" i="5"/>
  <c r="AI116" i="6"/>
  <c r="AC119" i="5"/>
  <c r="AI133" i="6"/>
  <c r="AC136" i="5"/>
  <c r="AI180" i="6"/>
  <c r="AC183" i="5"/>
  <c r="AI212" i="6"/>
  <c r="AC215" i="5"/>
  <c r="AI39" i="6"/>
  <c r="AC42" i="5"/>
  <c r="AI55" i="6"/>
  <c r="AC58" i="5"/>
  <c r="AI71" i="6"/>
  <c r="AC74" i="5"/>
  <c r="AI87" i="6"/>
  <c r="AC90" i="5"/>
  <c r="AI103" i="6"/>
  <c r="AC106" i="5"/>
  <c r="AI119" i="6"/>
  <c r="AC122" i="5"/>
  <c r="AI156" i="6"/>
  <c r="AC159" i="5"/>
  <c r="AI34" i="6"/>
  <c r="AC37" i="5"/>
  <c r="AI50" i="6"/>
  <c r="AC53" i="5"/>
  <c r="AI66" i="6"/>
  <c r="AC69" i="5"/>
  <c r="AI82" i="6"/>
  <c r="AC85" i="5"/>
  <c r="AI98" i="6"/>
  <c r="AC101" i="5"/>
  <c r="AI114" i="6"/>
  <c r="AC117" i="5"/>
  <c r="AI130" i="6"/>
  <c r="AC133" i="5"/>
  <c r="AI188" i="6"/>
  <c r="AC191" i="5"/>
  <c r="AI131" i="6"/>
  <c r="AC134" i="5"/>
  <c r="AI147" i="6"/>
  <c r="AC150" i="5"/>
  <c r="AI163" i="6"/>
  <c r="AC166" i="5"/>
  <c r="AI179" i="6"/>
  <c r="AC182" i="5"/>
  <c r="AI195" i="6"/>
  <c r="AC198" i="5"/>
  <c r="AI211" i="6"/>
  <c r="AC214" i="5"/>
  <c r="AI142" i="6"/>
  <c r="AC145" i="5"/>
  <c r="AI158" i="6"/>
  <c r="AC161" i="5"/>
  <c r="AI174" i="6"/>
  <c r="AC177" i="5"/>
  <c r="AI190" i="6"/>
  <c r="AC193" i="5"/>
  <c r="AI206" i="6"/>
  <c r="AC209" i="5"/>
  <c r="AI153" i="6"/>
  <c r="AC156" i="5"/>
  <c r="AI169" i="6"/>
  <c r="AC172" i="5"/>
  <c r="AI185" i="6"/>
  <c r="AC188" i="5"/>
  <c r="AI201" i="6"/>
  <c r="AC204" i="5"/>
  <c r="AI217" i="6"/>
  <c r="AC220" i="5"/>
  <c r="Q17" i="6"/>
  <c r="K20" i="5"/>
  <c r="Q31" i="6"/>
  <c r="K34" i="5"/>
  <c r="Q95" i="6"/>
  <c r="K98" i="5"/>
  <c r="Q8" i="6"/>
  <c r="K11" i="5"/>
  <c r="Q27" i="6"/>
  <c r="K30" i="5"/>
  <c r="Q83" i="6"/>
  <c r="K86" i="5"/>
  <c r="Q132" i="6"/>
  <c r="K135" i="5"/>
  <c r="Q11" i="6"/>
  <c r="K14" i="5"/>
  <c r="Q55" i="6"/>
  <c r="K58" i="5"/>
  <c r="Q119" i="6"/>
  <c r="K122" i="5"/>
  <c r="Q10" i="6"/>
  <c r="K13" i="5"/>
  <c r="Q24" i="6"/>
  <c r="K27" i="5"/>
  <c r="Q91" i="6"/>
  <c r="K94" i="5"/>
  <c r="K161" i="5"/>
  <c r="Q158" i="6"/>
  <c r="K33" i="5"/>
  <c r="Q30" i="6"/>
  <c r="K49" i="5"/>
  <c r="Q46" i="6"/>
  <c r="K65" i="5"/>
  <c r="Q62" i="6"/>
  <c r="K81" i="5"/>
  <c r="Q78" i="6"/>
  <c r="Q94" i="6"/>
  <c r="K97" i="5"/>
  <c r="Q110" i="6"/>
  <c r="K113" i="5"/>
  <c r="Q126" i="6"/>
  <c r="K129" i="5"/>
  <c r="K165" i="5"/>
  <c r="Q162" i="6"/>
  <c r="Q210" i="6"/>
  <c r="K213" i="5"/>
  <c r="Q33" i="6"/>
  <c r="K36" i="5"/>
  <c r="Q49" i="6"/>
  <c r="K52" i="5"/>
  <c r="Q65" i="6"/>
  <c r="K68" i="5"/>
  <c r="Q81" i="6"/>
  <c r="K84" i="5"/>
  <c r="Q97" i="6"/>
  <c r="K100" i="5"/>
  <c r="Q113" i="6"/>
  <c r="K116" i="5"/>
  <c r="Q129" i="6"/>
  <c r="K132" i="5"/>
  <c r="Q32" i="6"/>
  <c r="K35" i="5"/>
  <c r="Q48" i="6"/>
  <c r="K51" i="5"/>
  <c r="Q64" i="6"/>
  <c r="K67" i="5"/>
  <c r="Q80" i="6"/>
  <c r="K83" i="5"/>
  <c r="Q96" i="6"/>
  <c r="K99" i="5"/>
  <c r="Q112" i="6"/>
  <c r="K115" i="5"/>
  <c r="Q128" i="6"/>
  <c r="K131" i="5"/>
  <c r="K185" i="5"/>
  <c r="Q182" i="6"/>
  <c r="Q145" i="6"/>
  <c r="K148" i="5"/>
  <c r="Q161" i="6"/>
  <c r="K164" i="5"/>
  <c r="Q177" i="6"/>
  <c r="K180" i="5"/>
  <c r="Q193" i="6"/>
  <c r="K196" i="5"/>
  <c r="Q209" i="6"/>
  <c r="K212" i="5"/>
  <c r="Q140" i="6"/>
  <c r="K143" i="5"/>
  <c r="Q156" i="6"/>
  <c r="K159" i="5"/>
  <c r="Q172" i="6"/>
  <c r="K175" i="5"/>
  <c r="Q188" i="6"/>
  <c r="K191" i="5"/>
  <c r="Q204" i="6"/>
  <c r="K207" i="5"/>
  <c r="K223" i="5"/>
  <c r="Q147" i="6"/>
  <c r="K150" i="5"/>
  <c r="Q163" i="6"/>
  <c r="K166" i="5"/>
  <c r="Q179" i="6"/>
  <c r="K182" i="5"/>
  <c r="Q195" i="6"/>
  <c r="K198" i="5"/>
  <c r="Q211" i="6"/>
  <c r="K214" i="5"/>
  <c r="W5" i="6"/>
  <c r="Q8" i="5"/>
  <c r="W24" i="6"/>
  <c r="Q27" i="5"/>
  <c r="W63" i="6"/>
  <c r="Q66" i="5"/>
  <c r="W127" i="6"/>
  <c r="Q130" i="5"/>
  <c r="W202" i="6"/>
  <c r="Q205" i="5"/>
  <c r="W218" i="6"/>
  <c r="Q221" i="5"/>
  <c r="W16" i="6"/>
  <c r="Q19" i="5"/>
  <c r="Q70" i="5"/>
  <c r="W67" i="6"/>
  <c r="W131" i="6"/>
  <c r="Q134" i="5"/>
  <c r="W7" i="6"/>
  <c r="Q10" i="5"/>
  <c r="W39" i="6"/>
  <c r="Q42" i="5"/>
  <c r="W103" i="6"/>
  <c r="Q106" i="5"/>
  <c r="W6" i="6"/>
  <c r="Q9" i="5"/>
  <c r="W21" i="6"/>
  <c r="Q24" i="5"/>
  <c r="Q78" i="5"/>
  <c r="W75" i="6"/>
  <c r="W18" i="6"/>
  <c r="Q21" i="5"/>
  <c r="W34" i="6"/>
  <c r="Q37" i="5"/>
  <c r="W50" i="6"/>
  <c r="Q53" i="5"/>
  <c r="W66" i="6"/>
  <c r="Q69" i="5"/>
  <c r="W82" i="6"/>
  <c r="Q85" i="5"/>
  <c r="W98" i="6"/>
  <c r="Q101" i="5"/>
  <c r="W114" i="6"/>
  <c r="Q117" i="5"/>
  <c r="W130" i="6"/>
  <c r="Q133" i="5"/>
  <c r="W29" i="6"/>
  <c r="Q32" i="5"/>
  <c r="W45" i="6"/>
  <c r="Q48" i="5"/>
  <c r="W61" i="6"/>
  <c r="Q64" i="5"/>
  <c r="W77" i="6"/>
  <c r="Q80" i="5"/>
  <c r="W93" i="6"/>
  <c r="Q96" i="5"/>
  <c r="W109" i="6"/>
  <c r="Q112" i="5"/>
  <c r="Q128" i="5"/>
  <c r="W125" i="6"/>
  <c r="W182" i="6"/>
  <c r="Q185" i="5"/>
  <c r="W44" i="6"/>
  <c r="Q47" i="5"/>
  <c r="W60" i="6"/>
  <c r="Q63" i="5"/>
  <c r="W76" i="6"/>
  <c r="Q79" i="5"/>
  <c r="W92" i="6"/>
  <c r="Q95" i="5"/>
  <c r="W108" i="6"/>
  <c r="Q111" i="5"/>
  <c r="W124" i="6"/>
  <c r="Q127" i="5"/>
  <c r="W154" i="6"/>
  <c r="Q157" i="5"/>
  <c r="W137" i="6"/>
  <c r="Q140" i="5"/>
  <c r="W153" i="6"/>
  <c r="Q156" i="5"/>
  <c r="W169" i="6"/>
  <c r="Q172" i="5"/>
  <c r="W185" i="6"/>
  <c r="Q188" i="5"/>
  <c r="W201" i="6"/>
  <c r="Q204" i="5"/>
  <c r="W217" i="6"/>
  <c r="Q220" i="5"/>
  <c r="W144" i="6"/>
  <c r="Q147" i="5"/>
  <c r="W160" i="6"/>
  <c r="Q163" i="5"/>
  <c r="W176" i="6"/>
  <c r="Q179" i="5"/>
  <c r="W192" i="6"/>
  <c r="Q195" i="5"/>
  <c r="W208" i="6"/>
  <c r="Q211" i="5"/>
  <c r="W139" i="6"/>
  <c r="Q142" i="5"/>
  <c r="W155" i="6"/>
  <c r="Q158" i="5"/>
  <c r="W171" i="6"/>
  <c r="Q174" i="5"/>
  <c r="W187" i="6"/>
  <c r="Q190" i="5"/>
  <c r="W203" i="6"/>
  <c r="Q206" i="5"/>
  <c r="W219" i="6"/>
  <c r="Q222" i="5"/>
  <c r="M26" i="6"/>
  <c r="G29" i="5"/>
  <c r="M15" i="6"/>
  <c r="G18" i="5"/>
  <c r="M73" i="6"/>
  <c r="G76" i="5"/>
  <c r="M152" i="6"/>
  <c r="G155" i="5"/>
  <c r="M10" i="6"/>
  <c r="G13" i="5"/>
  <c r="M29" i="6"/>
  <c r="G32" i="5"/>
  <c r="M93" i="6"/>
  <c r="G96" i="5"/>
  <c r="M5" i="6"/>
  <c r="G8" i="5"/>
  <c r="M19" i="6"/>
  <c r="G22" i="5"/>
  <c r="M81" i="6"/>
  <c r="G84" i="5"/>
  <c r="M22" i="6"/>
  <c r="G25" i="5"/>
  <c r="M53" i="6"/>
  <c r="G56" i="5"/>
  <c r="M117" i="6"/>
  <c r="G120" i="5"/>
  <c r="M208" i="6"/>
  <c r="G211" i="5"/>
  <c r="M36" i="6"/>
  <c r="G39" i="5"/>
  <c r="M52" i="6"/>
  <c r="G55" i="5"/>
  <c r="M68" i="6"/>
  <c r="G71" i="5"/>
  <c r="M84" i="6"/>
  <c r="G87" i="5"/>
  <c r="M100" i="6"/>
  <c r="G103" i="5"/>
  <c r="M116" i="6"/>
  <c r="G119" i="5"/>
  <c r="M136" i="6"/>
  <c r="G139" i="5"/>
  <c r="M180" i="6"/>
  <c r="G183" i="5"/>
  <c r="M39" i="6"/>
  <c r="G42" i="5"/>
  <c r="M55" i="6"/>
  <c r="G58" i="5"/>
  <c r="M71" i="6"/>
  <c r="G74" i="5"/>
  <c r="M87" i="6"/>
  <c r="G90" i="5"/>
  <c r="M103" i="6"/>
  <c r="G106" i="5"/>
  <c r="M119" i="6"/>
  <c r="G122" i="5"/>
  <c r="M144" i="6"/>
  <c r="G147" i="5"/>
  <c r="M188" i="6"/>
  <c r="G191" i="5"/>
  <c r="M38" i="6"/>
  <c r="G41" i="5"/>
  <c r="M54" i="6"/>
  <c r="G57" i="5"/>
  <c r="M70" i="6"/>
  <c r="G73" i="5"/>
  <c r="M86" i="6"/>
  <c r="G89" i="5"/>
  <c r="M102" i="6"/>
  <c r="G105" i="5"/>
  <c r="M118" i="6"/>
  <c r="G121" i="5"/>
  <c r="M133" i="6"/>
  <c r="G136" i="5"/>
  <c r="M135" i="6"/>
  <c r="G138" i="5"/>
  <c r="M151" i="6"/>
  <c r="G154" i="5"/>
  <c r="M167" i="6"/>
  <c r="G170" i="5"/>
  <c r="M183" i="6"/>
  <c r="G186" i="5"/>
  <c r="M199" i="6"/>
  <c r="G202" i="5"/>
  <c r="M215" i="6"/>
  <c r="G218" i="5"/>
  <c r="M138" i="6"/>
  <c r="G141" i="5"/>
  <c r="M154" i="6"/>
  <c r="G157" i="5"/>
  <c r="M170" i="6"/>
  <c r="G173" i="5"/>
  <c r="M186" i="6"/>
  <c r="G189" i="5"/>
  <c r="M202" i="6"/>
  <c r="G205" i="5"/>
  <c r="M218" i="6"/>
  <c r="G221" i="5"/>
  <c r="M149" i="6"/>
  <c r="G152" i="5"/>
  <c r="M165" i="6"/>
  <c r="G168" i="5"/>
  <c r="M181" i="6"/>
  <c r="G184" i="5"/>
  <c r="M197" i="6"/>
  <c r="G200" i="5"/>
  <c r="M213" i="6"/>
  <c r="G216" i="5"/>
  <c r="AF5" i="4" l="1"/>
  <c r="ED5" i="4"/>
  <c r="L23" i="8"/>
  <c r="L22" i="8"/>
  <c r="Q23" i="8"/>
  <c r="Q24" i="8"/>
  <c r="Q22" i="8"/>
  <c r="X23" i="8"/>
  <c r="X22" i="8"/>
  <c r="W12" i="8"/>
  <c r="W24" i="8"/>
  <c r="W22" i="8"/>
  <c r="W23" i="8"/>
  <c r="AA72" i="8"/>
  <c r="DF5" i="4"/>
  <c r="DY72" i="8"/>
  <c r="EP5" i="4"/>
  <c r="EE67" i="8"/>
  <c r="I22" i="5"/>
  <c r="U67" i="8"/>
  <c r="CU53" i="8"/>
  <c r="CU54" i="8" s="1"/>
  <c r="CU66" i="8"/>
  <c r="M12" i="5"/>
  <c r="AS66" i="8"/>
  <c r="EE53" i="8"/>
  <c r="EE54" i="8" s="1"/>
  <c r="U53" i="8"/>
  <c r="AS70" i="8"/>
  <c r="AS72" i="8" s="1"/>
  <c r="CU70" i="8"/>
  <c r="CU72" i="8" s="1"/>
  <c r="BK72" i="8"/>
  <c r="C72" i="8"/>
  <c r="DF6" i="4"/>
  <c r="AS49" i="8"/>
  <c r="AS50" i="8" s="1"/>
  <c r="BD5" i="4"/>
  <c r="AF6" i="4"/>
  <c r="Z277" i="6" a="1"/>
  <c r="Z277" i="6" s="1"/>
  <c r="Z273" i="6" a="1"/>
  <c r="Z273" i="6" s="1"/>
  <c r="Z267" i="6" a="1"/>
  <c r="Z267" i="6" s="1"/>
  <c r="Z280" i="6" a="1"/>
  <c r="Z280" i="6" s="1"/>
  <c r="Z276" i="6" a="1"/>
  <c r="Z276" i="6" s="1"/>
  <c r="Z272" i="6"/>
  <c r="Z266" i="6" a="1"/>
  <c r="Z266" i="6" s="1"/>
  <c r="Z258" i="6" a="1"/>
  <c r="Z258" i="6" s="1"/>
  <c r="Z254" i="6" a="1"/>
  <c r="Z254" i="6" s="1"/>
  <c r="Z287" i="6" a="1"/>
  <c r="Z287" i="6" s="1"/>
  <c r="Z279" i="6" a="1"/>
  <c r="Z279" i="6" s="1"/>
  <c r="Z275" i="6" a="1"/>
  <c r="Z275" i="6" s="1"/>
  <c r="Z257" i="6" a="1"/>
  <c r="Z257" i="6" s="1"/>
  <c r="Z253" i="6" a="1"/>
  <c r="Z253" i="6" s="1"/>
  <c r="Z292" i="6"/>
  <c r="T2" i="5" s="1"/>
  <c r="Z286" i="6" a="1"/>
  <c r="Z286" i="6" s="1"/>
  <c r="Z278" i="6" a="1"/>
  <c r="Z278" i="6" s="1"/>
  <c r="Z274" i="6" a="1"/>
  <c r="Z274" i="6" s="1"/>
  <c r="Z260" i="6" a="1"/>
  <c r="Z260" i="6" s="1"/>
  <c r="Z256" i="6" a="1"/>
  <c r="Z256" i="6" s="1"/>
  <c r="Z252" i="6"/>
  <c r="Z259" i="6" a="1"/>
  <c r="Z259" i="6" s="1"/>
  <c r="Z255" i="6" a="1"/>
  <c r="Z255" i="6" s="1"/>
  <c r="T1" i="5"/>
  <c r="AC16" i="17" s="1"/>
  <c r="T3" i="5"/>
  <c r="AB16" i="17" s="1"/>
  <c r="EQ72" i="8"/>
  <c r="DS72" i="8"/>
  <c r="BW72" i="8"/>
  <c r="BQ72" i="8"/>
  <c r="DG72" i="8"/>
  <c r="DM72" i="8"/>
  <c r="CC72" i="8"/>
  <c r="AG72" i="8"/>
  <c r="EK72" i="8"/>
  <c r="AM72" i="8"/>
  <c r="BE72" i="8"/>
  <c r="U70" i="8"/>
  <c r="U71" i="8"/>
  <c r="EE48" i="8"/>
  <c r="EE50" i="8" s="1"/>
  <c r="EE70" i="8"/>
  <c r="EE72" i="8" s="1"/>
  <c r="AC9" i="6"/>
  <c r="DA70" i="8"/>
  <c r="DA72" i="8" s="1"/>
  <c r="AY71" i="8"/>
  <c r="AY72" i="8" s="1"/>
  <c r="I71" i="8"/>
  <c r="I72" i="8" s="1"/>
  <c r="Z6" i="4"/>
  <c r="O70" i="8"/>
  <c r="O72" i="8" s="1"/>
  <c r="CZ5" i="4"/>
  <c r="CO70" i="8"/>
  <c r="CO72" i="8" s="1"/>
  <c r="W28" i="8"/>
  <c r="W19" i="8"/>
  <c r="W18" i="8"/>
  <c r="K34" i="8"/>
  <c r="DR2" i="4"/>
  <c r="BP1" i="4"/>
  <c r="ED1" i="4"/>
  <c r="W12" i="5"/>
  <c r="DF1" i="4"/>
  <c r="EP2" i="4"/>
  <c r="DL1" i="4"/>
  <c r="AF2" i="4"/>
  <c r="BJ2" i="4"/>
  <c r="T2" i="4"/>
  <c r="AR1" i="4"/>
  <c r="DR1" i="4"/>
  <c r="DF3" i="4"/>
  <c r="DG1" i="4" s="1"/>
  <c r="AR3" i="4"/>
  <c r="AS1" i="4" s="1"/>
  <c r="DR3" i="4"/>
  <c r="DS1" i="4" s="1"/>
  <c r="DL3" i="4"/>
  <c r="DM1" i="4" s="1"/>
  <c r="BP3" i="4"/>
  <c r="DL2" i="4"/>
  <c r="I49" i="8"/>
  <c r="T6" i="4"/>
  <c r="BP2" i="4"/>
  <c r="DA54" i="8"/>
  <c r="DL5" i="4"/>
  <c r="CZ1" i="4"/>
  <c r="ED3" i="4"/>
  <c r="CZ3" i="4"/>
  <c r="DA1" i="4" s="1"/>
  <c r="ED2" i="4"/>
  <c r="CZ2" i="4"/>
  <c r="AX1" i="4"/>
  <c r="Z2" i="4"/>
  <c r="Z3" i="4"/>
  <c r="AA1" i="4" s="1"/>
  <c r="Z1" i="4"/>
  <c r="AX3" i="4"/>
  <c r="AY1" i="4" s="1"/>
  <c r="AX2" i="4"/>
  <c r="AF7" i="4"/>
  <c r="CH1" i="4"/>
  <c r="T1" i="4"/>
  <c r="CH3" i="4"/>
  <c r="CI1" i="4" s="1"/>
  <c r="T3" i="4"/>
  <c r="U1" i="4" s="1"/>
  <c r="CH2" i="4"/>
  <c r="EJ1" i="4"/>
  <c r="EJ2" i="4"/>
  <c r="EJ3" i="4"/>
  <c r="EK1" i="4" s="1"/>
  <c r="CN1" i="4"/>
  <c r="EV2" i="4"/>
  <c r="EV1" i="4"/>
  <c r="EV3" i="4"/>
  <c r="EW1" i="4" s="1"/>
  <c r="CN3" i="4"/>
  <c r="CO1" i="4" s="1"/>
  <c r="CB2" i="4"/>
  <c r="CN2" i="4"/>
  <c r="CB1" i="4"/>
  <c r="BV1" i="4"/>
  <c r="BV3" i="4"/>
  <c r="BW1" i="4" s="1"/>
  <c r="EP1" i="4"/>
  <c r="BJ3" i="4"/>
  <c r="BK1" i="4" s="1"/>
  <c r="EP3" i="4"/>
  <c r="EQ1" i="4" s="1"/>
  <c r="BJ1" i="4"/>
  <c r="EP6" i="4"/>
  <c r="FB3" i="4"/>
  <c r="FC1" i="4" s="1"/>
  <c r="DY1" i="4"/>
  <c r="FB1" i="4"/>
  <c r="BD3" i="4"/>
  <c r="BE1" i="4" s="1"/>
  <c r="BD1" i="4"/>
  <c r="AF1" i="4"/>
  <c r="DF2" i="4"/>
  <c r="BD2" i="4"/>
  <c r="AF3" i="4"/>
  <c r="AG1" i="4" s="1"/>
  <c r="DG46" i="8"/>
  <c r="O54" i="8"/>
  <c r="J1" i="5"/>
  <c r="AC6" i="17" s="1"/>
  <c r="J3" i="5"/>
  <c r="AB6" i="17" s="1"/>
  <c r="AA54" i="8"/>
  <c r="AJ22" i="6"/>
  <c r="U49" i="8"/>
  <c r="U50" i="8" s="1"/>
  <c r="AY46" i="8"/>
  <c r="I8" i="8" s="1"/>
  <c r="I46" i="8"/>
  <c r="CU46" i="8"/>
  <c r="EE46" i="8"/>
  <c r="BE46" i="8"/>
  <c r="O46" i="8"/>
  <c r="DA68" i="8"/>
  <c r="AB22" i="5"/>
  <c r="DY46" i="8"/>
  <c r="EK46" i="8"/>
  <c r="DA48" i="8"/>
  <c r="DA50" i="8" s="1"/>
  <c r="DS46" i="8"/>
  <c r="BK46" i="8"/>
  <c r="O21" i="6"/>
  <c r="P286" i="6" a="1"/>
  <c r="P286" i="6" s="1"/>
  <c r="P278" i="6" a="1"/>
  <c r="P278" i="6" s="1"/>
  <c r="P274" i="6" a="1"/>
  <c r="P274" i="6" s="1"/>
  <c r="P266" i="6" a="1"/>
  <c r="P266" i="6" s="1"/>
  <c r="P258" i="6" a="1"/>
  <c r="P258" i="6" s="1"/>
  <c r="P287" i="6" a="1"/>
  <c r="P287" i="6" s="1"/>
  <c r="P279" i="6" a="1"/>
  <c r="P279" i="6" s="1"/>
  <c r="P275" i="6" a="1"/>
  <c r="P275" i="6" s="1"/>
  <c r="P267" i="6" a="1"/>
  <c r="P267" i="6" s="1"/>
  <c r="P259" i="6" a="1"/>
  <c r="P259" i="6" s="1"/>
  <c r="P255" i="6" a="1"/>
  <c r="P255" i="6" s="1"/>
  <c r="P292" i="6"/>
  <c r="J2" i="5" s="1"/>
  <c r="P280" i="6" a="1"/>
  <c r="P280" i="6" s="1"/>
  <c r="P276" i="6" a="1"/>
  <c r="P276" i="6" s="1"/>
  <c r="P272" i="6"/>
  <c r="P260" i="6" a="1"/>
  <c r="P260" i="6" s="1"/>
  <c r="P277" i="6" a="1"/>
  <c r="P277" i="6" s="1"/>
  <c r="P273" i="6" a="1"/>
  <c r="P273" i="6" s="1"/>
  <c r="P256" i="6" a="1"/>
  <c r="P256" i="6" s="1"/>
  <c r="P253" i="6" a="1"/>
  <c r="P253" i="6" s="1"/>
  <c r="P254" i="6" a="1"/>
  <c r="P254" i="6" s="1"/>
  <c r="P257" i="6" a="1"/>
  <c r="P257" i="6" s="1"/>
  <c r="P252" i="6"/>
  <c r="BQ46" i="8"/>
  <c r="AS46" i="8"/>
  <c r="AY48" i="8"/>
  <c r="AY50" i="8" s="1"/>
  <c r="I33" i="8"/>
  <c r="EQ46" i="8"/>
  <c r="EE68" i="8"/>
  <c r="U46" i="8"/>
  <c r="U8" i="5"/>
  <c r="CO68" i="8"/>
  <c r="CO48" i="8"/>
  <c r="CO50" i="8" s="1"/>
  <c r="CO54" i="8"/>
  <c r="AM46" i="8"/>
  <c r="AG46" i="8"/>
  <c r="CO46" i="8"/>
  <c r="H17" i="5"/>
  <c r="O48" i="8"/>
  <c r="O50" i="8" s="1"/>
  <c r="AY54" i="8"/>
  <c r="DA46" i="8"/>
  <c r="BQ1" i="4"/>
  <c r="AC5" i="5"/>
  <c r="M6" i="6"/>
  <c r="CC1" i="4"/>
  <c r="AA50" i="8"/>
  <c r="AA68" i="8"/>
  <c r="AA5" i="5"/>
  <c r="G7" i="5"/>
  <c r="O11" i="6"/>
  <c r="O17" i="6"/>
  <c r="O4" i="6"/>
  <c r="O19" i="6"/>
  <c r="I7" i="5"/>
  <c r="AG2" i="6"/>
  <c r="M4" i="6"/>
  <c r="AG15" i="6"/>
  <c r="H5" i="5"/>
  <c r="X6" i="5"/>
  <c r="AI27" i="6"/>
  <c r="AD3" i="6"/>
  <c r="AD279" i="6" s="1" a="1"/>
  <c r="AD279" i="6" s="1"/>
  <c r="I14" i="5"/>
  <c r="AF6" i="6"/>
  <c r="N2" i="6"/>
  <c r="N14" i="6"/>
  <c r="G9" i="5"/>
  <c r="I20" i="5"/>
  <c r="X7" i="5"/>
  <c r="AA5" i="6"/>
  <c r="Z21" i="5"/>
  <c r="AC23" i="6"/>
  <c r="W26" i="5"/>
  <c r="AC30" i="5"/>
  <c r="AG54" i="8"/>
  <c r="AG50" i="8"/>
  <c r="P18" i="5"/>
  <c r="G23" i="5"/>
  <c r="O8" i="5"/>
  <c r="V15" i="6"/>
  <c r="V280" i="6" s="1" a="1"/>
  <c r="V280" i="6" s="1"/>
  <c r="R11" i="5"/>
  <c r="X8" i="6"/>
  <c r="X255" i="6" s="1" a="1"/>
  <c r="X255" i="6" s="1"/>
  <c r="U13" i="6"/>
  <c r="K85" i="5"/>
  <c r="Z9" i="5"/>
  <c r="Q82" i="6"/>
  <c r="S9" i="6"/>
  <c r="AA13" i="6"/>
  <c r="I29" i="8"/>
  <c r="AM50" i="8"/>
  <c r="U5" i="6"/>
  <c r="AI2" i="6"/>
  <c r="I28" i="8"/>
  <c r="AB28" i="5"/>
  <c r="V13" i="5"/>
  <c r="V12" i="5"/>
  <c r="S14" i="6"/>
  <c r="I24" i="5"/>
  <c r="W11" i="6"/>
  <c r="U16" i="5"/>
  <c r="AD25" i="5"/>
  <c r="AD1" i="5" s="1"/>
  <c r="AB9" i="6"/>
  <c r="AB10" i="6"/>
  <c r="M17" i="5"/>
  <c r="M3" i="5" s="1"/>
  <c r="Q14" i="5"/>
  <c r="Q3" i="5" s="1"/>
  <c r="CC68" i="8"/>
  <c r="CC50" i="8"/>
  <c r="CC54" i="8"/>
  <c r="DS50" i="8"/>
  <c r="DS54" i="8"/>
  <c r="I10" i="8"/>
  <c r="I32" i="8"/>
  <c r="AS54" i="8"/>
  <c r="DM68" i="8"/>
  <c r="DM50" i="8"/>
  <c r="DM54" i="8"/>
  <c r="C68" i="8"/>
  <c r="C54" i="8"/>
  <c r="C50" i="8"/>
  <c r="BE68" i="8"/>
  <c r="BE50" i="8"/>
  <c r="BE54" i="8"/>
  <c r="AB6" i="6"/>
  <c r="I11" i="8"/>
  <c r="AM54" i="8"/>
  <c r="EQ68" i="8"/>
  <c r="EQ54" i="8"/>
  <c r="EQ50" i="8"/>
  <c r="BQ54" i="8"/>
  <c r="BQ68" i="8"/>
  <c r="BQ50" i="8"/>
  <c r="EK68" i="8"/>
  <c r="EK54" i="8"/>
  <c r="BK54" i="8"/>
  <c r="BK68" i="8"/>
  <c r="BK50" i="8"/>
  <c r="DG54" i="8"/>
  <c r="DG50" i="8"/>
  <c r="DG68" i="8"/>
  <c r="AM68" i="8"/>
  <c r="BW54" i="8"/>
  <c r="BW68" i="8"/>
  <c r="BW50" i="8"/>
  <c r="R97" i="6"/>
  <c r="R277" i="6" s="1" a="1"/>
  <c r="R277" i="6" s="1"/>
  <c r="V21" i="5"/>
  <c r="L100" i="5"/>
  <c r="AH25" i="6"/>
  <c r="V9" i="5"/>
  <c r="N6" i="5"/>
  <c r="AH8" i="6"/>
  <c r="AB8" i="5"/>
  <c r="AE20" i="6"/>
  <c r="AE255" i="6" s="1" a="1"/>
  <c r="AE255" i="6" s="1"/>
  <c r="T3" i="6"/>
  <c r="S13" i="5"/>
  <c r="S3" i="5" s="1"/>
  <c r="EE1" i="4"/>
  <c r="O16" i="5"/>
  <c r="Y23" i="5"/>
  <c r="Y10" i="6"/>
  <c r="AH5" i="6"/>
  <c r="AB11" i="5"/>
  <c r="T25" i="6"/>
  <c r="N28" i="5"/>
  <c r="X36" i="8"/>
  <c r="X30" i="8"/>
  <c r="X26" i="8"/>
  <c r="X18" i="8"/>
  <c r="X37" i="8"/>
  <c r="X33" i="8"/>
  <c r="X32" i="8"/>
  <c r="X27" i="8"/>
  <c r="X19" i="8"/>
  <c r="X10" i="8"/>
  <c r="X8" i="8"/>
  <c r="X28" i="8"/>
  <c r="X11" i="8"/>
  <c r="H107" i="8"/>
  <c r="X29" i="8"/>
  <c r="L36" i="8"/>
  <c r="L30" i="8"/>
  <c r="L26" i="8"/>
  <c r="L18" i="8"/>
  <c r="H105" i="8"/>
  <c r="L37" i="8"/>
  <c r="L33" i="8"/>
  <c r="L32" i="8"/>
  <c r="L27" i="8"/>
  <c r="L19" i="8"/>
  <c r="L10" i="8"/>
  <c r="L8" i="8"/>
  <c r="L28" i="8"/>
  <c r="L11" i="8"/>
  <c r="L29" i="8"/>
  <c r="Q37" i="8"/>
  <c r="Q33" i="8"/>
  <c r="Q32" i="8"/>
  <c r="Q27" i="8"/>
  <c r="Q19" i="8"/>
  <c r="Q10" i="8"/>
  <c r="Q8" i="8"/>
  <c r="Q28" i="8"/>
  <c r="Q11" i="8"/>
  <c r="Q34" i="8"/>
  <c r="Q29" i="8"/>
  <c r="Q20" i="8"/>
  <c r="G106" i="8"/>
  <c r="Q36" i="8"/>
  <c r="Q30" i="8"/>
  <c r="Q26" i="8"/>
  <c r="Q18" i="8"/>
  <c r="Q12" i="8"/>
  <c r="Y23" i="8" l="1"/>
  <c r="Y22" i="8"/>
  <c r="Y24" i="8"/>
  <c r="R22" i="8"/>
  <c r="R23" i="8"/>
  <c r="M23" i="8"/>
  <c r="M24" i="8"/>
  <c r="M22" i="8"/>
  <c r="N229" i="4"/>
  <c r="N78" i="4"/>
  <c r="N258" i="4"/>
  <c r="N197" i="4"/>
  <c r="N213" i="4"/>
  <c r="N245" i="4"/>
  <c r="N18" i="4"/>
  <c r="N50" i="4"/>
  <c r="N82" i="4"/>
  <c r="N114" i="4"/>
  <c r="N146" i="4"/>
  <c r="N158" i="4"/>
  <c r="N178" i="4"/>
  <c r="N190" i="4"/>
  <c r="N210" i="4"/>
  <c r="N254" i="4"/>
  <c r="N14" i="4"/>
  <c r="L2" i="6" s="1"/>
  <c r="N15" i="4"/>
  <c r="N19" i="4"/>
  <c r="N23" i="4"/>
  <c r="N27" i="4"/>
  <c r="N31" i="4"/>
  <c r="N35" i="4"/>
  <c r="N39" i="4"/>
  <c r="N43" i="4"/>
  <c r="N47" i="4"/>
  <c r="N51" i="4"/>
  <c r="N55" i="4"/>
  <c r="N59" i="4"/>
  <c r="N63" i="4"/>
  <c r="N67" i="4"/>
  <c r="N71" i="4"/>
  <c r="N75" i="4"/>
  <c r="N79" i="4"/>
  <c r="N83" i="4"/>
  <c r="N87" i="4"/>
  <c r="N91" i="4"/>
  <c r="N95" i="4"/>
  <c r="N99" i="4"/>
  <c r="N103" i="4"/>
  <c r="N107" i="4"/>
  <c r="N111" i="4"/>
  <c r="N115" i="4"/>
  <c r="N119" i="4"/>
  <c r="N123" i="4"/>
  <c r="N127" i="4"/>
  <c r="N131" i="4"/>
  <c r="N135" i="4"/>
  <c r="N139" i="4"/>
  <c r="N143" i="4"/>
  <c r="N147" i="4"/>
  <c r="N151" i="4"/>
  <c r="N155" i="4"/>
  <c r="N159" i="4"/>
  <c r="N163" i="4"/>
  <c r="N167" i="4"/>
  <c r="N171" i="4"/>
  <c r="N175" i="4"/>
  <c r="N179" i="4"/>
  <c r="N183" i="4"/>
  <c r="N187" i="4"/>
  <c r="N191" i="4"/>
  <c r="N195" i="4"/>
  <c r="N199" i="4"/>
  <c r="N203" i="4"/>
  <c r="N207" i="4"/>
  <c r="N211" i="4"/>
  <c r="N215" i="4"/>
  <c r="N219" i="4"/>
  <c r="N223" i="4"/>
  <c r="N227" i="4"/>
  <c r="N231" i="4"/>
  <c r="N235" i="4"/>
  <c r="N239" i="4"/>
  <c r="N243" i="4"/>
  <c r="N247" i="4"/>
  <c r="N251" i="4"/>
  <c r="N255" i="4"/>
  <c r="N259" i="4"/>
  <c r="N16" i="4"/>
  <c r="N20" i="4"/>
  <c r="N24" i="4"/>
  <c r="N28" i="4"/>
  <c r="N32" i="4"/>
  <c r="N36" i="4"/>
  <c r="N40" i="4"/>
  <c r="N44" i="4"/>
  <c r="N48" i="4"/>
  <c r="N52" i="4"/>
  <c r="N56" i="4"/>
  <c r="N60" i="4"/>
  <c r="N64" i="4"/>
  <c r="N68" i="4"/>
  <c r="N72" i="4"/>
  <c r="N76" i="4"/>
  <c r="N80" i="4"/>
  <c r="N84" i="4"/>
  <c r="N88" i="4"/>
  <c r="N92" i="4"/>
  <c r="N96" i="4"/>
  <c r="N100" i="4"/>
  <c r="N104" i="4"/>
  <c r="N108" i="4"/>
  <c r="N112" i="4"/>
  <c r="N116" i="4"/>
  <c r="N120" i="4"/>
  <c r="N124" i="4"/>
  <c r="N128" i="4"/>
  <c r="N132" i="4"/>
  <c r="N136" i="4"/>
  <c r="N140" i="4"/>
  <c r="N144" i="4"/>
  <c r="N148" i="4"/>
  <c r="N152" i="4"/>
  <c r="N156" i="4"/>
  <c r="N160" i="4"/>
  <c r="N164" i="4"/>
  <c r="N168" i="4"/>
  <c r="N172" i="4"/>
  <c r="N176" i="4"/>
  <c r="N180" i="4"/>
  <c r="N184" i="4"/>
  <c r="N188" i="4"/>
  <c r="N192" i="4"/>
  <c r="N196" i="4"/>
  <c r="N200" i="4"/>
  <c r="N204" i="4"/>
  <c r="N208" i="4"/>
  <c r="N212" i="4"/>
  <c r="N216" i="4"/>
  <c r="N220" i="4"/>
  <c r="N224" i="4"/>
  <c r="N228" i="4"/>
  <c r="N232" i="4"/>
  <c r="N236" i="4"/>
  <c r="N240" i="4"/>
  <c r="N244" i="4"/>
  <c r="N248" i="4"/>
  <c r="N252" i="4"/>
  <c r="N256" i="4"/>
  <c r="N22" i="4"/>
  <c r="N30" i="4"/>
  <c r="N38" i="4"/>
  <c r="N46" i="4"/>
  <c r="N54" i="4"/>
  <c r="N62" i="4"/>
  <c r="N70" i="4"/>
  <c r="N86" i="4"/>
  <c r="N94" i="4"/>
  <c r="N102" i="4"/>
  <c r="N110" i="4"/>
  <c r="N118" i="4"/>
  <c r="N126" i="4"/>
  <c r="N134" i="4"/>
  <c r="N142" i="4"/>
  <c r="N150" i="4"/>
  <c r="N166" i="4"/>
  <c r="N174" i="4"/>
  <c r="N182" i="4"/>
  <c r="N198" i="4"/>
  <c r="N206" i="4"/>
  <c r="N17" i="4"/>
  <c r="N21" i="4"/>
  <c r="N25" i="4"/>
  <c r="N29" i="4"/>
  <c r="N33" i="4"/>
  <c r="N37" i="4"/>
  <c r="N41" i="4"/>
  <c r="N45" i="4"/>
  <c r="N49" i="4"/>
  <c r="N53" i="4"/>
  <c r="N57" i="4"/>
  <c r="N61" i="4"/>
  <c r="N65" i="4"/>
  <c r="N69" i="4"/>
  <c r="N73" i="4"/>
  <c r="N77" i="4"/>
  <c r="N81" i="4"/>
  <c r="N85" i="4"/>
  <c r="N89" i="4"/>
  <c r="N93" i="4"/>
  <c r="N97" i="4"/>
  <c r="N101" i="4"/>
  <c r="N105" i="4"/>
  <c r="N109" i="4"/>
  <c r="N113" i="4"/>
  <c r="N117" i="4"/>
  <c r="N121" i="4"/>
  <c r="N125" i="4"/>
  <c r="N129" i="4"/>
  <c r="N133" i="4"/>
  <c r="N137" i="4"/>
  <c r="N141" i="4"/>
  <c r="N145" i="4"/>
  <c r="N149" i="4"/>
  <c r="N153" i="4"/>
  <c r="N157" i="4"/>
  <c r="N161" i="4"/>
  <c r="N165" i="4"/>
  <c r="N169" i="4"/>
  <c r="N173" i="4"/>
  <c r="N177" i="4"/>
  <c r="N181" i="4"/>
  <c r="N185" i="4"/>
  <c r="N189" i="4"/>
  <c r="N193" i="4"/>
  <c r="N201" i="4"/>
  <c r="N205" i="4"/>
  <c r="N209" i="4"/>
  <c r="N217" i="4"/>
  <c r="N221" i="4"/>
  <c r="N225" i="4"/>
  <c r="N233" i="4"/>
  <c r="N237" i="4"/>
  <c r="N241" i="4"/>
  <c r="N249" i="4"/>
  <c r="N253" i="4"/>
  <c r="N257" i="4"/>
  <c r="N34" i="4"/>
  <c r="N42" i="4"/>
  <c r="N58" i="4"/>
  <c r="N66" i="4"/>
  <c r="N74" i="4"/>
  <c r="N90" i="4"/>
  <c r="N98" i="4"/>
  <c r="N106" i="4"/>
  <c r="N122" i="4"/>
  <c r="N130" i="4"/>
  <c r="N138" i="4"/>
  <c r="N154" i="4"/>
  <c r="N162" i="4"/>
  <c r="N170" i="4"/>
  <c r="N186" i="4"/>
  <c r="N194" i="4"/>
  <c r="N202" i="4"/>
  <c r="N26" i="4"/>
  <c r="N226" i="4"/>
  <c r="N242" i="4"/>
  <c r="N214" i="4"/>
  <c r="N230" i="4"/>
  <c r="N246" i="4"/>
  <c r="N222" i="4"/>
  <c r="N218" i="4"/>
  <c r="N234" i="4"/>
  <c r="N250" i="4"/>
  <c r="N238" i="4"/>
  <c r="K14" i="4"/>
  <c r="U72" i="8"/>
  <c r="U54" i="8"/>
  <c r="Z3" i="5"/>
  <c r="AJ252" i="6"/>
  <c r="AJ287" i="6" a="1"/>
  <c r="AJ287" i="6" s="1"/>
  <c r="AJ274" i="6" a="1"/>
  <c r="AJ274" i="6" s="1"/>
  <c r="AJ257" i="6" a="1"/>
  <c r="AJ257" i="6" s="1"/>
  <c r="AJ259" i="6" a="1"/>
  <c r="AJ259" i="6" s="1"/>
  <c r="AJ254" i="6" a="1"/>
  <c r="AJ254" i="6" s="1"/>
  <c r="AJ253" i="6" a="1"/>
  <c r="AJ253" i="6" s="1"/>
  <c r="AJ255" i="6" a="1"/>
  <c r="AJ255" i="6" s="1"/>
  <c r="AJ267" i="6" a="1"/>
  <c r="AJ267" i="6" s="1"/>
  <c r="AJ275" i="6" a="1"/>
  <c r="AJ275" i="6" s="1"/>
  <c r="AJ279" i="6" a="1"/>
  <c r="AJ279" i="6" s="1"/>
  <c r="AJ258" i="6" a="1"/>
  <c r="AJ258" i="6" s="1"/>
  <c r="AJ266" i="6" a="1"/>
  <c r="AJ266" i="6" s="1"/>
  <c r="M286" i="6" a="1"/>
  <c r="M286" i="6" s="1"/>
  <c r="AJ278" i="6" a="1"/>
  <c r="AJ278" i="6" s="1"/>
  <c r="AJ286" i="6" a="1"/>
  <c r="AJ286" i="6" s="1"/>
  <c r="AJ273" i="6" a="1"/>
  <c r="AJ273" i="6" s="1"/>
  <c r="AJ277" i="6" a="1"/>
  <c r="AJ277" i="6" s="1"/>
  <c r="AJ256" i="6" a="1"/>
  <c r="AJ256" i="6" s="1"/>
  <c r="AJ260" i="6" a="1"/>
  <c r="AJ260" i="6" s="1"/>
  <c r="AJ272" i="6"/>
  <c r="AJ276" i="6" a="1"/>
  <c r="AJ276" i="6" s="1"/>
  <c r="AJ280" i="6" a="1"/>
  <c r="AJ280" i="6" s="1"/>
  <c r="AJ292" i="6"/>
  <c r="AD2" i="5" s="1"/>
  <c r="V3" i="5"/>
  <c r="AB18" i="17" s="1"/>
  <c r="U3" i="5"/>
  <c r="AB17" i="17" s="1"/>
  <c r="O3" i="5"/>
  <c r="AB11" i="17" s="1"/>
  <c r="I3" i="5"/>
  <c r="AB5" i="17" s="1"/>
  <c r="G3" i="5"/>
  <c r="X3" i="5"/>
  <c r="AB20" i="17" s="1"/>
  <c r="T276" i="6" a="1"/>
  <c r="T276" i="6" s="1"/>
  <c r="AB1" i="5"/>
  <c r="N3" i="5"/>
  <c r="U277" i="6" a="1"/>
  <c r="U277" i="6" s="1"/>
  <c r="Q1" i="5"/>
  <c r="AC1" i="5"/>
  <c r="AC25" i="17" s="1"/>
  <c r="AC3" i="5"/>
  <c r="AB25" i="17" s="1"/>
  <c r="U1" i="5"/>
  <c r="AC17" i="17" s="1"/>
  <c r="AA3" i="5"/>
  <c r="AB23" i="17" s="1"/>
  <c r="AA1" i="5"/>
  <c r="AC23" i="17" s="1"/>
  <c r="S1" i="5"/>
  <c r="AC15" i="17" s="1"/>
  <c r="G1" i="5"/>
  <c r="AC3" i="17" s="1"/>
  <c r="N1" i="5"/>
  <c r="AC10" i="17" s="1"/>
  <c r="AB3" i="5"/>
  <c r="AB24" i="17" s="1"/>
  <c r="X1" i="5"/>
  <c r="AC20" i="17" s="1"/>
  <c r="W3" i="5"/>
  <c r="AB19" i="17" s="1"/>
  <c r="W1" i="5"/>
  <c r="AC19" i="17" s="1"/>
  <c r="Z1" i="5"/>
  <c r="AC22" i="17" s="1"/>
  <c r="AD3" i="5"/>
  <c r="AB26" i="17" s="1"/>
  <c r="L1" i="5"/>
  <c r="AC8" i="17" s="1"/>
  <c r="L3" i="5"/>
  <c r="AB8" i="17" s="1"/>
  <c r="P3" i="5"/>
  <c r="AB12" i="17" s="1"/>
  <c r="Y1" i="5"/>
  <c r="AC21" i="17" s="1"/>
  <c r="P1" i="5"/>
  <c r="AC12" i="17" s="1"/>
  <c r="Y3" i="5"/>
  <c r="AB21" i="17" s="1"/>
  <c r="V1" i="5"/>
  <c r="AC18" i="17" s="1"/>
  <c r="I1" i="5"/>
  <c r="AC5" i="17" s="1"/>
  <c r="K1" i="5"/>
  <c r="AC7" i="17" s="1"/>
  <c r="H3" i="5"/>
  <c r="AB4" i="17" s="1"/>
  <c r="H1" i="5"/>
  <c r="AC4" i="17" s="1"/>
  <c r="K3" i="5"/>
  <c r="AB7" i="17" s="1"/>
  <c r="O1" i="5"/>
  <c r="AC11" i="17" s="1"/>
  <c r="M1" i="5"/>
  <c r="AC9" i="17" s="1"/>
  <c r="R1" i="5"/>
  <c r="AC14" i="17" s="1"/>
  <c r="R3" i="5"/>
  <c r="AB14" i="17" s="1"/>
  <c r="M273" i="6" a="1"/>
  <c r="M273" i="6" s="1"/>
  <c r="V266" i="6" a="1"/>
  <c r="V266" i="6" s="1"/>
  <c r="AB286" i="6" a="1"/>
  <c r="AB286" i="6" s="1"/>
  <c r="O292" i="6"/>
  <c r="I2" i="5" s="1"/>
  <c r="V256" i="6" a="1"/>
  <c r="V256" i="6" s="1"/>
  <c r="V260" i="6" a="1"/>
  <c r="V260" i="6" s="1"/>
  <c r="U257" i="6" a="1"/>
  <c r="U257" i="6" s="1"/>
  <c r="T253" i="6" a="1"/>
  <c r="T253" i="6" s="1"/>
  <c r="U254" i="6" a="1"/>
  <c r="U254" i="6" s="1"/>
  <c r="X258" i="6" a="1"/>
  <c r="X258" i="6" s="1"/>
  <c r="AB257" i="6" a="1"/>
  <c r="AB257" i="6" s="1"/>
  <c r="AB273" i="6" a="1"/>
  <c r="AB273" i="6" s="1"/>
  <c r="R257" i="6" a="1"/>
  <c r="R257" i="6" s="1"/>
  <c r="R254" i="6" a="1"/>
  <c r="R254" i="6" s="1"/>
  <c r="R260" i="6" a="1"/>
  <c r="R260" i="6" s="1"/>
  <c r="R272" i="6"/>
  <c r="R287" i="6" a="1"/>
  <c r="R287" i="6" s="1"/>
  <c r="AD253" i="6" a="1"/>
  <c r="AD253" i="6" s="1"/>
  <c r="U255" i="6" a="1"/>
  <c r="U255" i="6" s="1"/>
  <c r="AD275" i="6" a="1"/>
  <c r="AD275" i="6" s="1"/>
  <c r="AD255" i="6" a="1"/>
  <c r="AD255" i="6" s="1"/>
  <c r="O258" i="6" a="1"/>
  <c r="O258" i="6" s="1"/>
  <c r="AD257" i="6" a="1"/>
  <c r="AD257" i="6" s="1"/>
  <c r="O287" i="6" a="1"/>
  <c r="O287" i="6" s="1"/>
  <c r="AD287" i="6" a="1"/>
  <c r="AD287" i="6" s="1"/>
  <c r="AD286" i="6" a="1"/>
  <c r="AD286" i="6" s="1"/>
  <c r="AH254" i="6" a="1"/>
  <c r="AH254" i="6" s="1"/>
  <c r="AE257" i="6" a="1"/>
  <c r="AE257" i="6" s="1"/>
  <c r="M277" i="6" a="1"/>
  <c r="M277" i="6" s="1"/>
  <c r="N286" i="6" a="1"/>
  <c r="N286" i="6" s="1"/>
  <c r="N278" i="6" a="1"/>
  <c r="N278" i="6" s="1"/>
  <c r="N274" i="6" a="1"/>
  <c r="N274" i="6" s="1"/>
  <c r="N266" i="6" a="1"/>
  <c r="N266" i="6" s="1"/>
  <c r="N258" i="6" a="1"/>
  <c r="N258" i="6" s="1"/>
  <c r="N287" i="6" a="1"/>
  <c r="N287" i="6" s="1"/>
  <c r="N279" i="6" a="1"/>
  <c r="N279" i="6" s="1"/>
  <c r="N275" i="6" a="1"/>
  <c r="N275" i="6" s="1"/>
  <c r="N267" i="6" a="1"/>
  <c r="N267" i="6" s="1"/>
  <c r="N259" i="6" a="1"/>
  <c r="N259" i="6" s="1"/>
  <c r="N292" i="6"/>
  <c r="H2" i="5" s="1"/>
  <c r="N280" i="6" a="1"/>
  <c r="N280" i="6" s="1"/>
  <c r="N276" i="6" a="1"/>
  <c r="N276" i="6" s="1"/>
  <c r="N272" i="6"/>
  <c r="N260" i="6" a="1"/>
  <c r="N260" i="6" s="1"/>
  <c r="N277" i="6" a="1"/>
  <c r="N277" i="6" s="1"/>
  <c r="N273" i="6" a="1"/>
  <c r="N273" i="6" s="1"/>
  <c r="N257" i="6" a="1"/>
  <c r="N257" i="6" s="1"/>
  <c r="N252" i="6"/>
  <c r="N256" i="6" a="1"/>
  <c r="N256" i="6" s="1"/>
  <c r="N253" i="6" a="1"/>
  <c r="N253" i="6" s="1"/>
  <c r="N254" i="6" a="1"/>
  <c r="N254" i="6" s="1"/>
  <c r="N255" i="6" a="1"/>
  <c r="N255" i="6" s="1"/>
  <c r="R276" i="6" a="1"/>
  <c r="R276" i="6" s="1"/>
  <c r="Q255" i="6" a="1"/>
  <c r="Q255" i="6" s="1"/>
  <c r="W253" i="6" a="1"/>
  <c r="W253" i="6" s="1"/>
  <c r="Y253" i="6" a="1"/>
  <c r="Y253" i="6" s="1"/>
  <c r="U253" i="6" a="1"/>
  <c r="U253" i="6" s="1"/>
  <c r="AH253" i="6" a="1"/>
  <c r="AH253" i="6" s="1"/>
  <c r="O274" i="6" a="1"/>
  <c r="O274" i="6" s="1"/>
  <c r="V272" i="6"/>
  <c r="T259" i="6" a="1"/>
  <c r="T259" i="6" s="1"/>
  <c r="X260" i="6" a="1"/>
  <c r="X260" i="6" s="1"/>
  <c r="AB277" i="6" a="1"/>
  <c r="AB277" i="6" s="1"/>
  <c r="M260" i="6" a="1"/>
  <c r="M260" i="6" s="1"/>
  <c r="AE254" i="6" a="1"/>
  <c r="AE254" i="6" s="1"/>
  <c r="R280" i="6" a="1"/>
  <c r="R280" i="6" s="1"/>
  <c r="AD254" i="6" a="1"/>
  <c r="AD254" i="6" s="1"/>
  <c r="U258" i="6" a="1"/>
  <c r="U258" i="6" s="1"/>
  <c r="Q257" i="6" a="1"/>
  <c r="Q257" i="6" s="1"/>
  <c r="AH252" i="6"/>
  <c r="W256" i="6" a="1"/>
  <c r="W256" i="6" s="1"/>
  <c r="O278" i="6" a="1"/>
  <c r="O278" i="6" s="1"/>
  <c r="V276" i="6" a="1"/>
  <c r="V276" i="6" s="1"/>
  <c r="T267" i="6" a="1"/>
  <c r="T267" i="6" s="1"/>
  <c r="X272" i="6"/>
  <c r="AB256" i="6" a="1"/>
  <c r="AB256" i="6" s="1"/>
  <c r="M272" i="6"/>
  <c r="AE259" i="6" a="1"/>
  <c r="AE259" i="6" s="1"/>
  <c r="Y252" i="6"/>
  <c r="S256" i="6" a="1"/>
  <c r="S256" i="6" s="1"/>
  <c r="R292" i="6"/>
  <c r="L2" i="5" s="1"/>
  <c r="AD259" i="6" a="1"/>
  <c r="AD259" i="6" s="1"/>
  <c r="U266" i="6" a="1"/>
  <c r="U266" i="6" s="1"/>
  <c r="Q254" i="6" a="1"/>
  <c r="Q254" i="6" s="1"/>
  <c r="AH255" i="6" a="1"/>
  <c r="AH255" i="6" s="1"/>
  <c r="W252" i="6"/>
  <c r="O286" i="6" a="1"/>
  <c r="O286" i="6" s="1"/>
  <c r="T275" i="6" a="1"/>
  <c r="T275" i="6" s="1"/>
  <c r="X276" i="6" a="1"/>
  <c r="X276" i="6" s="1"/>
  <c r="AB260" i="6" a="1"/>
  <c r="AB260" i="6" s="1"/>
  <c r="M276" i="6" a="1"/>
  <c r="M276" i="6" s="1"/>
  <c r="AE267" i="6" a="1"/>
  <c r="AE267" i="6" s="1"/>
  <c r="Y255" i="6" a="1"/>
  <c r="Y255" i="6" s="1"/>
  <c r="S252" i="6"/>
  <c r="AA253" i="6" a="1"/>
  <c r="AA253" i="6" s="1"/>
  <c r="R259" i="6" a="1"/>
  <c r="R259" i="6" s="1"/>
  <c r="AD258" i="6" a="1"/>
  <c r="AD258" i="6" s="1"/>
  <c r="U274" i="6" a="1"/>
  <c r="U274" i="6" s="1"/>
  <c r="Q253" i="6" a="1"/>
  <c r="Q253" i="6" s="1"/>
  <c r="AH259" i="6" a="1"/>
  <c r="AH259" i="6" s="1"/>
  <c r="W255" i="6" a="1"/>
  <c r="W255" i="6" s="1"/>
  <c r="V292" i="6"/>
  <c r="P2" i="5" s="1"/>
  <c r="T279" i="6" a="1"/>
  <c r="T279" i="6" s="1"/>
  <c r="X280" i="6" a="1"/>
  <c r="X280" i="6" s="1"/>
  <c r="AB272" i="6"/>
  <c r="M280" i="6" a="1"/>
  <c r="M280" i="6" s="1"/>
  <c r="AE275" i="6" a="1"/>
  <c r="AE275" i="6" s="1"/>
  <c r="Y257" i="6" a="1"/>
  <c r="Y257" i="6" s="1"/>
  <c r="S266" i="6" a="1"/>
  <c r="S266" i="6" s="1"/>
  <c r="AA252" i="6"/>
  <c r="R267" i="6" a="1"/>
  <c r="R267" i="6" s="1"/>
  <c r="Q273" i="6" a="1"/>
  <c r="Q273" i="6" s="1"/>
  <c r="W257" i="6" a="1"/>
  <c r="W257" i="6" s="1"/>
  <c r="T287" i="6" a="1"/>
  <c r="T287" i="6" s="1"/>
  <c r="X292" i="6"/>
  <c r="R2" i="5" s="1"/>
  <c r="AB276" i="6" a="1"/>
  <c r="AB276" i="6" s="1"/>
  <c r="M292" i="6"/>
  <c r="G2" i="5" s="1"/>
  <c r="AE279" i="6" a="1"/>
  <c r="AE279" i="6" s="1"/>
  <c r="Y254" i="6" a="1"/>
  <c r="Y254" i="6" s="1"/>
  <c r="S274" i="6" a="1"/>
  <c r="S274" i="6" s="1"/>
  <c r="AA255" i="6" a="1"/>
  <c r="AA255" i="6" s="1"/>
  <c r="AD266" i="6" a="1"/>
  <c r="AD266" i="6" s="1"/>
  <c r="U278" i="6" a="1"/>
  <c r="U278" i="6" s="1"/>
  <c r="AH267" i="6" a="1"/>
  <c r="AH267" i="6" s="1"/>
  <c r="V259" i="6" a="1"/>
  <c r="V259" i="6" s="1"/>
  <c r="R275" i="6" a="1"/>
  <c r="R275" i="6" s="1"/>
  <c r="AD274" i="6" a="1"/>
  <c r="AD274" i="6" s="1"/>
  <c r="U286" i="6" a="1"/>
  <c r="U286" i="6" s="1"/>
  <c r="Q277" i="6" a="1"/>
  <c r="Q277" i="6" s="1"/>
  <c r="AH275" i="6" a="1"/>
  <c r="AH275" i="6" s="1"/>
  <c r="W254" i="6" a="1"/>
  <c r="W254" i="6" s="1"/>
  <c r="V267" i="6" a="1"/>
  <c r="V267" i="6" s="1"/>
  <c r="T258" i="6" a="1"/>
  <c r="T258" i="6" s="1"/>
  <c r="AB280" i="6" a="1"/>
  <c r="AB280" i="6" s="1"/>
  <c r="M255" i="6" a="1"/>
  <c r="M255" i="6" s="1"/>
  <c r="AE287" i="6" a="1"/>
  <c r="AE287" i="6" s="1"/>
  <c r="Y258" i="6" a="1"/>
  <c r="Y258" i="6" s="1"/>
  <c r="S255" i="6" a="1"/>
  <c r="S255" i="6" s="1"/>
  <c r="AA257" i="6" a="1"/>
  <c r="AA257" i="6" s="1"/>
  <c r="R279" i="6" a="1"/>
  <c r="R279" i="6" s="1"/>
  <c r="AD278" i="6" a="1"/>
  <c r="AD278" i="6" s="1"/>
  <c r="U273" i="6" a="1"/>
  <c r="U273" i="6" s="1"/>
  <c r="Q260" i="6" a="1"/>
  <c r="Q260" i="6" s="1"/>
  <c r="AH279" i="6" a="1"/>
  <c r="AH279" i="6" s="1"/>
  <c r="W258" i="6" a="1"/>
  <c r="W258" i="6" s="1"/>
  <c r="V275" i="6" a="1"/>
  <c r="V275" i="6" s="1"/>
  <c r="T266" i="6" a="1"/>
  <c r="T266" i="6" s="1"/>
  <c r="X259" i="6" a="1"/>
  <c r="X259" i="6" s="1"/>
  <c r="AB292" i="6"/>
  <c r="V2" i="5" s="1"/>
  <c r="M259" i="6" a="1"/>
  <c r="M259" i="6" s="1"/>
  <c r="AE258" i="6" a="1"/>
  <c r="AE258" i="6" s="1"/>
  <c r="Y266" i="6" a="1"/>
  <c r="Y266" i="6" s="1"/>
  <c r="S257" i="6" a="1"/>
  <c r="S257" i="6" s="1"/>
  <c r="AA254" i="6" a="1"/>
  <c r="AA254" i="6" s="1"/>
  <c r="AC259" i="6" a="1"/>
  <c r="AC259" i="6" s="1"/>
  <c r="AH287" i="6" a="1"/>
  <c r="AH287" i="6" s="1"/>
  <c r="W266" i="6" a="1"/>
  <c r="W266" i="6" s="1"/>
  <c r="V279" i="6" a="1"/>
  <c r="V279" i="6" s="1"/>
  <c r="T274" i="6" a="1"/>
  <c r="T274" i="6" s="1"/>
  <c r="X267" i="6" a="1"/>
  <c r="X267" i="6" s="1"/>
  <c r="AB259" i="6" a="1"/>
  <c r="AB259" i="6" s="1"/>
  <c r="M267" i="6" a="1"/>
  <c r="M267" i="6" s="1"/>
  <c r="AE266" i="6" a="1"/>
  <c r="AE266" i="6" s="1"/>
  <c r="Y274" i="6" a="1"/>
  <c r="Y274" i="6" s="1"/>
  <c r="S278" i="6" a="1"/>
  <c r="S278" i="6" s="1"/>
  <c r="AA258" i="6" a="1"/>
  <c r="AA258" i="6" s="1"/>
  <c r="AC254" i="6" a="1"/>
  <c r="AC254" i="6" s="1"/>
  <c r="R258" i="6" a="1"/>
  <c r="R258" i="6" s="1"/>
  <c r="AD273" i="6" a="1"/>
  <c r="AD273" i="6" s="1"/>
  <c r="U260" i="6" a="1"/>
  <c r="U260" i="6" s="1"/>
  <c r="Q276" i="6" a="1"/>
  <c r="Q276" i="6" s="1"/>
  <c r="AH258" i="6" a="1"/>
  <c r="AH258" i="6" s="1"/>
  <c r="W274" i="6" a="1"/>
  <c r="W274" i="6" s="1"/>
  <c r="V287" i="6" a="1"/>
  <c r="V287" i="6" s="1"/>
  <c r="T278" i="6" a="1"/>
  <c r="T278" i="6" s="1"/>
  <c r="X275" i="6" a="1"/>
  <c r="X275" i="6" s="1"/>
  <c r="AB267" i="6" a="1"/>
  <c r="AB267" i="6" s="1"/>
  <c r="M275" i="6" a="1"/>
  <c r="M275" i="6" s="1"/>
  <c r="AE274" i="6" a="1"/>
  <c r="AE274" i="6" s="1"/>
  <c r="Y278" i="6" a="1"/>
  <c r="Y278" i="6" s="1"/>
  <c r="S286" i="6" a="1"/>
  <c r="S286" i="6" s="1"/>
  <c r="AA266" i="6" a="1"/>
  <c r="AA266" i="6" s="1"/>
  <c r="AC253" i="6" a="1"/>
  <c r="AC253" i="6" s="1"/>
  <c r="AF253" i="6" a="1"/>
  <c r="AF253" i="6" s="1"/>
  <c r="O266" i="6" a="1"/>
  <c r="O266" i="6" s="1"/>
  <c r="AD277" i="6" a="1"/>
  <c r="AD277" i="6" s="1"/>
  <c r="Q280" i="6" a="1"/>
  <c r="Q280" i="6" s="1"/>
  <c r="AH266" i="6" a="1"/>
  <c r="AH266" i="6" s="1"/>
  <c r="W278" i="6" a="1"/>
  <c r="W278" i="6" s="1"/>
  <c r="T286" i="6" a="1"/>
  <c r="T286" i="6" s="1"/>
  <c r="X279" i="6" a="1"/>
  <c r="X279" i="6" s="1"/>
  <c r="AB275" i="6" a="1"/>
  <c r="AB275" i="6" s="1"/>
  <c r="M279" i="6" a="1"/>
  <c r="M279" i="6" s="1"/>
  <c r="AE278" i="6" a="1"/>
  <c r="AE278" i="6" s="1"/>
  <c r="Y286" i="6" a="1"/>
  <c r="Y286" i="6" s="1"/>
  <c r="S254" i="6" a="1"/>
  <c r="S254" i="6" s="1"/>
  <c r="AA274" i="6" a="1"/>
  <c r="AA274" i="6" s="1"/>
  <c r="AC252" i="6"/>
  <c r="AF252" i="6"/>
  <c r="T280" i="6" a="1"/>
  <c r="T280" i="6" s="1"/>
  <c r="R266" i="6" a="1"/>
  <c r="R266" i="6" s="1"/>
  <c r="U272" i="6"/>
  <c r="R274" i="6" a="1"/>
  <c r="R274" i="6" s="1"/>
  <c r="AD256" i="6" a="1"/>
  <c r="AD256" i="6" s="1"/>
  <c r="U276" i="6" a="1"/>
  <c r="U276" i="6" s="1"/>
  <c r="Q292" i="6"/>
  <c r="K2" i="5" s="1"/>
  <c r="AH274" i="6" a="1"/>
  <c r="AH274" i="6" s="1"/>
  <c r="W286" i="6" a="1"/>
  <c r="W286" i="6" s="1"/>
  <c r="X287" i="6" a="1"/>
  <c r="X287" i="6" s="1"/>
  <c r="AB279" i="6" a="1"/>
  <c r="AB279" i="6" s="1"/>
  <c r="M287" i="6" a="1"/>
  <c r="M287" i="6" s="1"/>
  <c r="AE286" i="6" a="1"/>
  <c r="AE286" i="6" s="1"/>
  <c r="Y273" i="6" a="1"/>
  <c r="Y273" i="6" s="1"/>
  <c r="S258" i="6" a="1"/>
  <c r="S258" i="6" s="1"/>
  <c r="AA278" i="6" a="1"/>
  <c r="AA278" i="6" s="1"/>
  <c r="AC255" i="6" a="1"/>
  <c r="AC255" i="6" s="1"/>
  <c r="AF255" i="6" a="1"/>
  <c r="AF255" i="6" s="1"/>
  <c r="R278" i="6" a="1"/>
  <c r="R278" i="6" s="1"/>
  <c r="AD260" i="6" a="1"/>
  <c r="AD260" i="6" s="1"/>
  <c r="U280" i="6" a="1"/>
  <c r="U280" i="6" s="1"/>
  <c r="Q259" i="6" a="1"/>
  <c r="Q259" i="6" s="1"/>
  <c r="AH278" i="6" a="1"/>
  <c r="AH278" i="6" s="1"/>
  <c r="W273" i="6" a="1"/>
  <c r="W273" i="6" s="1"/>
  <c r="AB287" i="6" a="1"/>
  <c r="AB287" i="6" s="1"/>
  <c r="M258" i="6" a="1"/>
  <c r="M258" i="6" s="1"/>
  <c r="AE273" i="6" a="1"/>
  <c r="AE273" i="6" s="1"/>
  <c r="Y277" i="6" a="1"/>
  <c r="Y277" i="6" s="1"/>
  <c r="S253" i="6" a="1"/>
  <c r="S253" i="6" s="1"/>
  <c r="AA286" i="6" a="1"/>
  <c r="AA286" i="6" s="1"/>
  <c r="AC267" i="6" a="1"/>
  <c r="AC267" i="6" s="1"/>
  <c r="AF254" i="6" a="1"/>
  <c r="AF254" i="6" s="1"/>
  <c r="R286" i="6" a="1"/>
  <c r="R286" i="6" s="1"/>
  <c r="AD272" i="6"/>
  <c r="W277" i="6" a="1"/>
  <c r="W277" i="6" s="1"/>
  <c r="M266" i="6" a="1"/>
  <c r="M266" i="6" s="1"/>
  <c r="AE277" i="6" a="1"/>
  <c r="AE277" i="6" s="1"/>
  <c r="Y256" i="6" a="1"/>
  <c r="Y256" i="6" s="1"/>
  <c r="S273" i="6" a="1"/>
  <c r="S273" i="6" s="1"/>
  <c r="AA273" i="6" a="1"/>
  <c r="AA273" i="6" s="1"/>
  <c r="AC275" i="6" a="1"/>
  <c r="AC275" i="6" s="1"/>
  <c r="AF259" i="6" a="1"/>
  <c r="AF259" i="6" s="1"/>
  <c r="X256" i="6" a="1"/>
  <c r="X256" i="6" s="1"/>
  <c r="U292" i="6"/>
  <c r="O2" i="5" s="1"/>
  <c r="AD276" i="6" a="1"/>
  <c r="AD276" i="6" s="1"/>
  <c r="U259" i="6" a="1"/>
  <c r="U259" i="6" s="1"/>
  <c r="Q275" i="6" a="1"/>
  <c r="Q275" i="6" s="1"/>
  <c r="AH257" i="6" a="1"/>
  <c r="AH257" i="6" s="1"/>
  <c r="W260" i="6" a="1"/>
  <c r="W260" i="6" s="1"/>
  <c r="O255" i="6" a="1"/>
  <c r="O255" i="6" s="1"/>
  <c r="M274" i="6" a="1"/>
  <c r="M274" i="6" s="1"/>
  <c r="AE256" i="6" a="1"/>
  <c r="AE256" i="6" s="1"/>
  <c r="Y260" i="6" a="1"/>
  <c r="Y260" i="6" s="1"/>
  <c r="S277" i="6" a="1"/>
  <c r="S277" i="6" s="1"/>
  <c r="AA277" i="6" a="1"/>
  <c r="AA277" i="6" s="1"/>
  <c r="AC279" i="6" a="1"/>
  <c r="AC279" i="6" s="1"/>
  <c r="AF267" i="6" a="1"/>
  <c r="AF267" i="6" s="1"/>
  <c r="AD280" i="6" a="1"/>
  <c r="AD280" i="6" s="1"/>
  <c r="U267" i="6" a="1"/>
  <c r="U267" i="6" s="1"/>
  <c r="Q279" i="6" a="1"/>
  <c r="Q279" i="6" s="1"/>
  <c r="AH273" i="6" a="1"/>
  <c r="AH273" i="6" s="1"/>
  <c r="W272" i="6"/>
  <c r="O257" i="6" a="1"/>
  <c r="O257" i="6" s="1"/>
  <c r="M278" i="6" a="1"/>
  <c r="M278" i="6" s="1"/>
  <c r="AE260" i="6" a="1"/>
  <c r="AE260" i="6" s="1"/>
  <c r="Y272" i="6"/>
  <c r="S260" i="6" a="1"/>
  <c r="S260" i="6" s="1"/>
  <c r="AA256" i="6" a="1"/>
  <c r="AA256" i="6" s="1"/>
  <c r="AC287" i="6" a="1"/>
  <c r="AC287" i="6" s="1"/>
  <c r="AF275" i="6" a="1"/>
  <c r="AF275" i="6" s="1"/>
  <c r="Q267" i="6" a="1"/>
  <c r="Q267" i="6" s="1"/>
  <c r="O252" i="6"/>
  <c r="U275" i="6" a="1"/>
  <c r="U275" i="6" s="1"/>
  <c r="AH277" i="6" a="1"/>
  <c r="AH277" i="6" s="1"/>
  <c r="AE272" i="6"/>
  <c r="Y276" i="6" a="1"/>
  <c r="Y276" i="6" s="1"/>
  <c r="S272" i="6"/>
  <c r="AA260" i="6" a="1"/>
  <c r="AA260" i="6" s="1"/>
  <c r="AC258" i="6" a="1"/>
  <c r="AC258" i="6" s="1"/>
  <c r="AF279" i="6" a="1"/>
  <c r="AF279" i="6" s="1"/>
  <c r="Q256" i="6" a="1"/>
  <c r="Q256" i="6" s="1"/>
  <c r="AH286" i="6" a="1"/>
  <c r="AH286" i="6" s="1"/>
  <c r="Q287" i="6" a="1"/>
  <c r="Q287" i="6" s="1"/>
  <c r="U279" i="6" a="1"/>
  <c r="U279" i="6" s="1"/>
  <c r="Q258" i="6" a="1"/>
  <c r="Q258" i="6" s="1"/>
  <c r="AH256" i="6" a="1"/>
  <c r="AH256" i="6" s="1"/>
  <c r="W280" i="6" a="1"/>
  <c r="W280" i="6" s="1"/>
  <c r="O253" i="6" a="1"/>
  <c r="O253" i="6" s="1"/>
  <c r="AE276" i="6" a="1"/>
  <c r="AE276" i="6" s="1"/>
  <c r="Y280" i="6" a="1"/>
  <c r="Y280" i="6" s="1"/>
  <c r="S276" i="6" a="1"/>
  <c r="S276" i="6" s="1"/>
  <c r="AA272" i="6"/>
  <c r="AC266" i="6" a="1"/>
  <c r="AC266" i="6" s="1"/>
  <c r="AF287" i="6" a="1"/>
  <c r="AF287" i="6" s="1"/>
  <c r="AD292" i="6"/>
  <c r="X2" i="5" s="1"/>
  <c r="W276" i="6" a="1"/>
  <c r="W276" i="6" s="1"/>
  <c r="AG292" i="6"/>
  <c r="AA2" i="5" s="1"/>
  <c r="AG280" i="6" a="1"/>
  <c r="AG280" i="6" s="1"/>
  <c r="AG276" i="6" a="1"/>
  <c r="AG276" i="6" s="1"/>
  <c r="AG272" i="6"/>
  <c r="AG260" i="6" a="1"/>
  <c r="AG260" i="6" s="1"/>
  <c r="AG256" i="6" a="1"/>
  <c r="AG256" i="6" s="1"/>
  <c r="AG277" i="6" a="1"/>
  <c r="AG277" i="6" s="1"/>
  <c r="AG273" i="6" a="1"/>
  <c r="AG273" i="6" s="1"/>
  <c r="AG257" i="6" a="1"/>
  <c r="AG257" i="6" s="1"/>
  <c r="AG286" i="6" a="1"/>
  <c r="AG286" i="6" s="1"/>
  <c r="AG278" i="6" a="1"/>
  <c r="AG278" i="6" s="1"/>
  <c r="AG274" i="6" a="1"/>
  <c r="AG274" i="6" s="1"/>
  <c r="AG266" i="6" a="1"/>
  <c r="AG266" i="6" s="1"/>
  <c r="AG258" i="6" a="1"/>
  <c r="AG258" i="6" s="1"/>
  <c r="AG287" i="6" a="1"/>
  <c r="AG287" i="6" s="1"/>
  <c r="AG279" i="6" a="1"/>
  <c r="AG279" i="6" s="1"/>
  <c r="AG275" i="6" a="1"/>
  <c r="AG275" i="6" s="1"/>
  <c r="AG267" i="6" a="1"/>
  <c r="AG267" i="6" s="1"/>
  <c r="AG259" i="6" a="1"/>
  <c r="AG259" i="6" s="1"/>
  <c r="AG255" i="6" a="1"/>
  <c r="AG255" i="6" s="1"/>
  <c r="AG252" i="6"/>
  <c r="AG253" i="6" a="1"/>
  <c r="AG253" i="6" s="1"/>
  <c r="AG254" i="6" a="1"/>
  <c r="AG254" i="6" s="1"/>
  <c r="U287" i="6" a="1"/>
  <c r="U287" i="6" s="1"/>
  <c r="Q266" i="6" a="1"/>
  <c r="Q266" i="6" s="1"/>
  <c r="AH260" i="6" a="1"/>
  <c r="AH260" i="6" s="1"/>
  <c r="W292" i="6"/>
  <c r="Q2" i="5" s="1"/>
  <c r="O256" i="6" a="1"/>
  <c r="O256" i="6" s="1"/>
  <c r="AE280" i="6" a="1"/>
  <c r="AE280" i="6" s="1"/>
  <c r="Y292" i="6"/>
  <c r="S2" i="5" s="1"/>
  <c r="S280" i="6" a="1"/>
  <c r="S280" i="6" s="1"/>
  <c r="AA276" i="6" a="1"/>
  <c r="AA276" i="6" s="1"/>
  <c r="AC274" i="6" a="1"/>
  <c r="AC274" i="6" s="1"/>
  <c r="AF258" i="6" a="1"/>
  <c r="AF258" i="6" s="1"/>
  <c r="Q252" i="6"/>
  <c r="T292" i="6"/>
  <c r="N2" i="5" s="1"/>
  <c r="Q272" i="6"/>
  <c r="O254" i="6" a="1"/>
  <c r="O254" i="6" s="1"/>
  <c r="AI292" i="6"/>
  <c r="AC2" i="5" s="1"/>
  <c r="AI280" i="6" a="1"/>
  <c r="AI280" i="6" s="1"/>
  <c r="AI276" i="6" a="1"/>
  <c r="AI276" i="6" s="1"/>
  <c r="AI272" i="6"/>
  <c r="AI260" i="6" a="1"/>
  <c r="AI260" i="6" s="1"/>
  <c r="AI256" i="6" a="1"/>
  <c r="AI256" i="6" s="1"/>
  <c r="AI277" i="6" a="1"/>
  <c r="AI277" i="6" s="1"/>
  <c r="AI273" i="6" a="1"/>
  <c r="AI273" i="6" s="1"/>
  <c r="AI257" i="6" a="1"/>
  <c r="AI257" i="6" s="1"/>
  <c r="AI286" i="6" a="1"/>
  <c r="AI286" i="6" s="1"/>
  <c r="AI278" i="6" a="1"/>
  <c r="AI278" i="6" s="1"/>
  <c r="AI274" i="6" a="1"/>
  <c r="AI274" i="6" s="1"/>
  <c r="AI266" i="6" a="1"/>
  <c r="AI266" i="6" s="1"/>
  <c r="AI258" i="6" a="1"/>
  <c r="AI258" i="6" s="1"/>
  <c r="AI287" i="6" a="1"/>
  <c r="AI287" i="6" s="1"/>
  <c r="AI279" i="6" a="1"/>
  <c r="AI279" i="6" s="1"/>
  <c r="AI275" i="6" a="1"/>
  <c r="AI275" i="6" s="1"/>
  <c r="AI267" i="6" a="1"/>
  <c r="AI267" i="6" s="1"/>
  <c r="AI255" i="6" a="1"/>
  <c r="AI255" i="6" s="1"/>
  <c r="AI252" i="6"/>
  <c r="AI253" i="6" a="1"/>
  <c r="AI253" i="6" s="1"/>
  <c r="AI254" i="6" a="1"/>
  <c r="AI254" i="6" s="1"/>
  <c r="AI259" i="6" a="1"/>
  <c r="AI259" i="6" s="1"/>
  <c r="Q274" i="6" a="1"/>
  <c r="Q274" i="6" s="1"/>
  <c r="AH272" i="6"/>
  <c r="W259" i="6" a="1"/>
  <c r="W259" i="6" s="1"/>
  <c r="O273" i="6" a="1"/>
  <c r="O273" i="6" s="1"/>
  <c r="V252" i="6"/>
  <c r="AE292" i="6"/>
  <c r="Y2" i="5" s="1"/>
  <c r="Y259" i="6" a="1"/>
  <c r="Y259" i="6" s="1"/>
  <c r="S292" i="6"/>
  <c r="M2" i="5" s="1"/>
  <c r="AA280" i="6" a="1"/>
  <c r="AA280" i="6" s="1"/>
  <c r="AC278" i="6" a="1"/>
  <c r="AC278" i="6" s="1"/>
  <c r="AF266" i="6" a="1"/>
  <c r="AF266" i="6" s="1"/>
  <c r="Q278" i="6" a="1"/>
  <c r="Q278" i="6" s="1"/>
  <c r="AH276" i="6" a="1"/>
  <c r="AH276" i="6" s="1"/>
  <c r="W267" i="6" a="1"/>
  <c r="W267" i="6" s="1"/>
  <c r="O277" i="6" a="1"/>
  <c r="O277" i="6" s="1"/>
  <c r="V255" i="6" a="1"/>
  <c r="V255" i="6" s="1"/>
  <c r="T256" i="6" a="1"/>
  <c r="T256" i="6" s="1"/>
  <c r="Y267" i="6" a="1"/>
  <c r="Y267" i="6" s="1"/>
  <c r="S259" i="6" a="1"/>
  <c r="S259" i="6" s="1"/>
  <c r="AA292" i="6"/>
  <c r="U2" i="5" s="1"/>
  <c r="AC286" i="6" a="1"/>
  <c r="AC286" i="6" s="1"/>
  <c r="AF274" i="6" a="1"/>
  <c r="AF274" i="6" s="1"/>
  <c r="Q286" i="6" a="1"/>
  <c r="Q286" i="6" s="1"/>
  <c r="W275" i="6" a="1"/>
  <c r="W275" i="6" s="1"/>
  <c r="V257" i="6" a="1"/>
  <c r="V257" i="6" s="1"/>
  <c r="T252" i="6"/>
  <c r="Y275" i="6" a="1"/>
  <c r="Y275" i="6" s="1"/>
  <c r="S267" i="6" a="1"/>
  <c r="S267" i="6" s="1"/>
  <c r="AA259" i="6" a="1"/>
  <c r="AA259" i="6" s="1"/>
  <c r="AC257" i="6" a="1"/>
  <c r="AC257" i="6" s="1"/>
  <c r="AF278" i="6" a="1"/>
  <c r="AF278" i="6" s="1"/>
  <c r="AH280" i="6" a="1"/>
  <c r="AH280" i="6" s="1"/>
  <c r="O260" i="6" a="1"/>
  <c r="O260" i="6" s="1"/>
  <c r="X253" i="6" a="1"/>
  <c r="X253" i="6" s="1"/>
  <c r="AH292" i="6"/>
  <c r="AB2" i="5" s="1"/>
  <c r="W279" i="6" a="1"/>
  <c r="W279" i="6" s="1"/>
  <c r="O272" i="6"/>
  <c r="V254" i="6" a="1"/>
  <c r="V254" i="6" s="1"/>
  <c r="T255" i="6" a="1"/>
  <c r="T255" i="6" s="1"/>
  <c r="X252" i="6"/>
  <c r="AB253" i="6" a="1"/>
  <c r="AB253" i="6" s="1"/>
  <c r="Y279" i="6" a="1"/>
  <c r="Y279" i="6" s="1"/>
  <c r="S275" i="6" a="1"/>
  <c r="S275" i="6" s="1"/>
  <c r="AA267" i="6" a="1"/>
  <c r="AA267" i="6" s="1"/>
  <c r="AC273" i="6" a="1"/>
  <c r="AC273" i="6" s="1"/>
  <c r="AF286" i="6" a="1"/>
  <c r="AF286" i="6" s="1"/>
  <c r="R252" i="6"/>
  <c r="W287" i="6" a="1"/>
  <c r="W287" i="6" s="1"/>
  <c r="O276" i="6" a="1"/>
  <c r="O276" i="6" s="1"/>
  <c r="V258" i="6" a="1"/>
  <c r="V258" i="6" s="1"/>
  <c r="T257" i="6" a="1"/>
  <c r="T257" i="6" s="1"/>
  <c r="X257" i="6" a="1"/>
  <c r="X257" i="6" s="1"/>
  <c r="AB252" i="6"/>
  <c r="Y287" i="6" a="1"/>
  <c r="Y287" i="6" s="1"/>
  <c r="S279" i="6" a="1"/>
  <c r="S279" i="6" s="1"/>
  <c r="AA275" i="6" a="1"/>
  <c r="AA275" i="6" s="1"/>
  <c r="AC277" i="6" a="1"/>
  <c r="AC277" i="6" s="1"/>
  <c r="AF257" i="6" a="1"/>
  <c r="AF257" i="6" s="1"/>
  <c r="R255" i="6" a="1"/>
  <c r="R255" i="6" s="1"/>
  <c r="O280" i="6" a="1"/>
  <c r="O280" i="6" s="1"/>
  <c r="V253" i="6" a="1"/>
  <c r="V253" i="6" s="1"/>
  <c r="T254" i="6" a="1"/>
  <c r="T254" i="6" s="1"/>
  <c r="X254" i="6" a="1"/>
  <c r="X254" i="6" s="1"/>
  <c r="AB255" i="6" a="1"/>
  <c r="AB255" i="6" s="1"/>
  <c r="S287" i="6" a="1"/>
  <c r="S287" i="6" s="1"/>
  <c r="AA279" i="6" a="1"/>
  <c r="AA279" i="6" s="1"/>
  <c r="AC256" i="6" a="1"/>
  <c r="AC256" i="6" s="1"/>
  <c r="AF273" i="6" a="1"/>
  <c r="AF273" i="6" s="1"/>
  <c r="AA287" i="6" a="1"/>
  <c r="AA287" i="6" s="1"/>
  <c r="AC260" i="6" a="1"/>
  <c r="AC260" i="6" s="1"/>
  <c r="AF277" i="6" a="1"/>
  <c r="AF277" i="6" s="1"/>
  <c r="O259" i="6" a="1"/>
  <c r="O259" i="6" s="1"/>
  <c r="V274" i="6" a="1"/>
  <c r="V274" i="6" s="1"/>
  <c r="T273" i="6" a="1"/>
  <c r="T273" i="6" s="1"/>
  <c r="X266" i="6" a="1"/>
  <c r="X266" i="6" s="1"/>
  <c r="AB254" i="6" a="1"/>
  <c r="AB254" i="6" s="1"/>
  <c r="M257" i="6" a="1"/>
  <c r="M257" i="6" s="1"/>
  <c r="AC272" i="6"/>
  <c r="AF256" i="6" a="1"/>
  <c r="AF256" i="6" s="1"/>
  <c r="R253" i="6" a="1"/>
  <c r="R253" i="6" s="1"/>
  <c r="AD267" i="6" a="1"/>
  <c r="AD267" i="6" s="1"/>
  <c r="O267" i="6" a="1"/>
  <c r="O267" i="6" s="1"/>
  <c r="V278" i="6" a="1"/>
  <c r="V278" i="6" s="1"/>
  <c r="T277" i="6" a="1"/>
  <c r="T277" i="6" s="1"/>
  <c r="X274" i="6" a="1"/>
  <c r="X274" i="6" s="1"/>
  <c r="AB258" i="6" a="1"/>
  <c r="AB258" i="6" s="1"/>
  <c r="M254" i="6" a="1"/>
  <c r="M254" i="6" s="1"/>
  <c r="AC276" i="6" a="1"/>
  <c r="AC276" i="6" s="1"/>
  <c r="AF260" i="6" a="1"/>
  <c r="AF260" i="6" s="1"/>
  <c r="O275" i="6" a="1"/>
  <c r="O275" i="6" s="1"/>
  <c r="V286" i="6" a="1"/>
  <c r="V286" i="6" s="1"/>
  <c r="T260" i="6" a="1"/>
  <c r="T260" i="6" s="1"/>
  <c r="X278" i="6" a="1"/>
  <c r="X278" i="6" s="1"/>
  <c r="AB266" i="6" a="1"/>
  <c r="AB266" i="6" s="1"/>
  <c r="M253" i="6" a="1"/>
  <c r="M253" i="6" s="1"/>
  <c r="AC280" i="6" a="1"/>
  <c r="AC280" i="6" s="1"/>
  <c r="AF272" i="6"/>
  <c r="U252" i="6"/>
  <c r="O279" i="6" a="1"/>
  <c r="O279" i="6" s="1"/>
  <c r="V273" i="6" a="1"/>
  <c r="V273" i="6" s="1"/>
  <c r="T272" i="6"/>
  <c r="X286" i="6" a="1"/>
  <c r="X286" i="6" s="1"/>
  <c r="AB274" i="6" a="1"/>
  <c r="AB274" i="6" s="1"/>
  <c r="M256" i="6" a="1"/>
  <c r="M256" i="6" s="1"/>
  <c r="AE253" i="6" a="1"/>
  <c r="AE253" i="6" s="1"/>
  <c r="AC292" i="6"/>
  <c r="W2" i="5" s="1"/>
  <c r="AF276" i="6" a="1"/>
  <c r="AF276" i="6" s="1"/>
  <c r="R256" i="6" a="1"/>
  <c r="R256" i="6" s="1"/>
  <c r="U256" i="6" a="1"/>
  <c r="U256" i="6" s="1"/>
  <c r="R273" i="6" a="1"/>
  <c r="R273" i="6" s="1"/>
  <c r="AD252" i="6"/>
  <c r="V277" i="6" a="1"/>
  <c r="V277" i="6" s="1"/>
  <c r="X273" i="6" a="1"/>
  <c r="X273" i="6" s="1"/>
  <c r="AB278" i="6" a="1"/>
  <c r="AB278" i="6" s="1"/>
  <c r="M252" i="6"/>
  <c r="AE252" i="6"/>
  <c r="AF280" i="6" a="1"/>
  <c r="AF280" i="6" s="1"/>
  <c r="X277" i="6" a="1"/>
  <c r="X277" i="6" s="1"/>
  <c r="AF292" i="6"/>
  <c r="Z2" i="5" s="1"/>
  <c r="O68" i="8"/>
  <c r="DY54" i="8"/>
  <c r="AB3" i="17"/>
  <c r="AB10" i="17"/>
  <c r="AB22" i="17"/>
  <c r="AB9" i="17"/>
  <c r="AB13" i="17"/>
  <c r="AB15" i="17"/>
  <c r="DY68" i="8"/>
  <c r="AG68" i="8"/>
  <c r="DS68" i="8"/>
  <c r="DY50" i="8"/>
  <c r="AS68" i="8"/>
  <c r="AC26" i="17"/>
  <c r="CU68" i="8"/>
  <c r="EK50" i="8"/>
  <c r="CU50" i="8"/>
  <c r="U68" i="8"/>
  <c r="I54" i="8"/>
  <c r="I20" i="8" s="1"/>
  <c r="I19" i="8"/>
  <c r="AC13" i="17"/>
  <c r="I68" i="8"/>
  <c r="AY68" i="8"/>
  <c r="I50" i="8"/>
  <c r="I12" i="8" s="1"/>
  <c r="AC24" i="17"/>
  <c r="M37" i="8"/>
  <c r="M34" i="8"/>
  <c r="M33" i="8"/>
  <c r="M32" i="8"/>
  <c r="M27" i="8"/>
  <c r="M20" i="8"/>
  <c r="M19" i="8"/>
  <c r="M10" i="8"/>
  <c r="M8" i="8"/>
  <c r="M28" i="8"/>
  <c r="M12" i="8"/>
  <c r="M11" i="8"/>
  <c r="M29" i="8"/>
  <c r="M30" i="8"/>
  <c r="M26" i="8"/>
  <c r="M18" i="8"/>
  <c r="Y37" i="8"/>
  <c r="Y33" i="8"/>
  <c r="Y32" i="8"/>
  <c r="Y27" i="8"/>
  <c r="Y19" i="8"/>
  <c r="Y10" i="8"/>
  <c r="Y8" i="8"/>
  <c r="Y28" i="8"/>
  <c r="Y11" i="8"/>
  <c r="Y34" i="8"/>
  <c r="Y29" i="8"/>
  <c r="Y20" i="8"/>
  <c r="Y36" i="8"/>
  <c r="Y30" i="8"/>
  <c r="Y26" i="8"/>
  <c r="Y18" i="8"/>
  <c r="Y12" i="8"/>
  <c r="R28" i="8"/>
  <c r="R11" i="8"/>
  <c r="R29" i="8"/>
  <c r="H106" i="8"/>
  <c r="R36" i="8"/>
  <c r="R30" i="8"/>
  <c r="R26" i="8"/>
  <c r="R18" i="8"/>
  <c r="R37" i="8"/>
  <c r="R33" i="8"/>
  <c r="R32" i="8"/>
  <c r="R27" i="8"/>
  <c r="R19" i="8"/>
  <c r="R10" i="8"/>
  <c r="R8" i="8"/>
  <c r="L14" i="4" l="1"/>
  <c r="N5" i="4"/>
  <c r="S22" i="8"/>
  <c r="S24" i="8"/>
  <c r="S23" i="8"/>
  <c r="F5" i="5"/>
  <c r="N2" i="4"/>
  <c r="K234" i="4"/>
  <c r="L234" i="4"/>
  <c r="L222" i="6"/>
  <c r="M234" i="4"/>
  <c r="E225" i="5" s="1"/>
  <c r="F225" i="5"/>
  <c r="L230" i="4"/>
  <c r="K230" i="4"/>
  <c r="M230" i="4"/>
  <c r="E221" i="5" s="1"/>
  <c r="L218" i="6"/>
  <c r="F221" i="5"/>
  <c r="K242" i="4"/>
  <c r="L242" i="4"/>
  <c r="L230" i="6"/>
  <c r="M242" i="4"/>
  <c r="E233" i="5" s="1"/>
  <c r="F233" i="5"/>
  <c r="K202" i="4"/>
  <c r="L202" i="4"/>
  <c r="M202" i="4"/>
  <c r="E193" i="5" s="1"/>
  <c r="L190" i="6"/>
  <c r="F193" i="5"/>
  <c r="K170" i="4"/>
  <c r="L170" i="4"/>
  <c r="L158" i="6"/>
  <c r="M170" i="4"/>
  <c r="E161" i="5" s="1"/>
  <c r="F161" i="5"/>
  <c r="K138" i="4"/>
  <c r="L138" i="4"/>
  <c r="M138" i="4"/>
  <c r="E129" i="5" s="1"/>
  <c r="F129" i="5"/>
  <c r="L126" i="6"/>
  <c r="K106" i="4"/>
  <c r="L106" i="4"/>
  <c r="F97" i="5"/>
  <c r="M106" i="4"/>
  <c r="E97" i="5" s="1"/>
  <c r="L94" i="6"/>
  <c r="L74" i="4"/>
  <c r="K74" i="4"/>
  <c r="M74" i="4"/>
  <c r="E65" i="5" s="1"/>
  <c r="F65" i="5"/>
  <c r="L62" i="6"/>
  <c r="L42" i="4"/>
  <c r="K42" i="4"/>
  <c r="L30" i="6"/>
  <c r="M42" i="4"/>
  <c r="E33" i="5" s="1"/>
  <c r="F33" i="5"/>
  <c r="L253" i="4"/>
  <c r="F244" i="5"/>
  <c r="K253" i="4"/>
  <c r="L241" i="6"/>
  <c r="M253" i="4"/>
  <c r="L237" i="4"/>
  <c r="K237" i="4"/>
  <c r="M237" i="4"/>
  <c r="E228" i="5" s="1"/>
  <c r="F228" i="5"/>
  <c r="L225" i="6"/>
  <c r="K221" i="4"/>
  <c r="L221" i="4"/>
  <c r="F212" i="5"/>
  <c r="M221" i="4"/>
  <c r="E212" i="5" s="1"/>
  <c r="L209" i="6"/>
  <c r="K205" i="4"/>
  <c r="L205" i="4"/>
  <c r="M205" i="4"/>
  <c r="E196" i="5" s="1"/>
  <c r="L193" i="6"/>
  <c r="F196" i="5"/>
  <c r="K189" i="4"/>
  <c r="L189" i="4"/>
  <c r="M189" i="4"/>
  <c r="E180" i="5" s="1"/>
  <c r="F180" i="5"/>
  <c r="L177" i="6"/>
  <c r="K173" i="4"/>
  <c r="L173" i="4"/>
  <c r="L161" i="6"/>
  <c r="F164" i="5"/>
  <c r="M173" i="4"/>
  <c r="E164" i="5" s="1"/>
  <c r="K157" i="4"/>
  <c r="L157" i="4"/>
  <c r="F148" i="5"/>
  <c r="M157" i="4"/>
  <c r="E148" i="5" s="1"/>
  <c r="L145" i="6"/>
  <c r="L141" i="4"/>
  <c r="K141" i="4"/>
  <c r="M141" i="4"/>
  <c r="E132" i="5" s="1"/>
  <c r="L129" i="6"/>
  <c r="F132" i="5"/>
  <c r="L125" i="4"/>
  <c r="K125" i="4"/>
  <c r="M125" i="4"/>
  <c r="E116" i="5" s="1"/>
  <c r="L113" i="6"/>
  <c r="F116" i="5"/>
  <c r="L97" i="6"/>
  <c r="F100" i="5"/>
  <c r="L109" i="4"/>
  <c r="K109" i="4"/>
  <c r="M109" i="4"/>
  <c r="E100" i="5" s="1"/>
  <c r="L93" i="4"/>
  <c r="K93" i="4"/>
  <c r="M93" i="4"/>
  <c r="E84" i="5" s="1"/>
  <c r="F84" i="5"/>
  <c r="L81" i="6"/>
  <c r="L77" i="4"/>
  <c r="K77" i="4"/>
  <c r="M77" i="4"/>
  <c r="E68" i="5" s="1"/>
  <c r="L65" i="6"/>
  <c r="F68" i="5"/>
  <c r="L61" i="4"/>
  <c r="K61" i="4"/>
  <c r="L49" i="6"/>
  <c r="M61" i="4"/>
  <c r="E52" i="5" s="1"/>
  <c r="F52" i="5"/>
  <c r="L45" i="4"/>
  <c r="K45" i="4"/>
  <c r="M45" i="4"/>
  <c r="E36" i="5" s="1"/>
  <c r="F36" i="5"/>
  <c r="L33" i="6"/>
  <c r="L17" i="6"/>
  <c r="F20" i="5"/>
  <c r="L29" i="4"/>
  <c r="M29" i="4"/>
  <c r="E20" i="5" s="1"/>
  <c r="K29" i="4"/>
  <c r="L206" i="4"/>
  <c r="K206" i="4"/>
  <c r="M206" i="4"/>
  <c r="E197" i="5" s="1"/>
  <c r="L194" i="6"/>
  <c r="F197" i="5"/>
  <c r="L174" i="4"/>
  <c r="K174" i="4"/>
  <c r="M174" i="4"/>
  <c r="E165" i="5" s="1"/>
  <c r="L162" i="6"/>
  <c r="F165" i="5"/>
  <c r="L142" i="4"/>
  <c r="K142" i="4"/>
  <c r="L130" i="6"/>
  <c r="F133" i="5"/>
  <c r="M142" i="4"/>
  <c r="E133" i="5" s="1"/>
  <c r="L110" i="4"/>
  <c r="K110" i="4"/>
  <c r="L98" i="6"/>
  <c r="F101" i="5"/>
  <c r="M110" i="4"/>
  <c r="E101" i="5" s="1"/>
  <c r="K78" i="4"/>
  <c r="L78" i="4"/>
  <c r="L66" i="6"/>
  <c r="F69" i="5"/>
  <c r="M78" i="4"/>
  <c r="E69" i="5" s="1"/>
  <c r="K46" i="4"/>
  <c r="L46" i="4"/>
  <c r="M46" i="4"/>
  <c r="E37" i="5" s="1"/>
  <c r="L34" i="6"/>
  <c r="F37" i="5"/>
  <c r="M256" i="4"/>
  <c r="F247" i="5"/>
  <c r="K256" i="4"/>
  <c r="L244" i="6"/>
  <c r="L256" i="4"/>
  <c r="L240" i="4"/>
  <c r="K240" i="4"/>
  <c r="M240" i="4"/>
  <c r="E231" i="5" s="1"/>
  <c r="L228" i="6"/>
  <c r="F231" i="5"/>
  <c r="L224" i="4"/>
  <c r="K224" i="4"/>
  <c r="L212" i="6"/>
  <c r="M224" i="4"/>
  <c r="E215" i="5" s="1"/>
  <c r="F215" i="5"/>
  <c r="K208" i="4"/>
  <c r="L208" i="4"/>
  <c r="M208" i="4"/>
  <c r="E199" i="5" s="1"/>
  <c r="L196" i="6"/>
  <c r="F199" i="5"/>
  <c r="L192" i="4"/>
  <c r="K192" i="4"/>
  <c r="M192" i="4"/>
  <c r="E183" i="5" s="1"/>
  <c r="L180" i="6"/>
  <c r="F183" i="5"/>
  <c r="L176" i="4"/>
  <c r="K176" i="4"/>
  <c r="L164" i="6"/>
  <c r="M176" i="4"/>
  <c r="E167" i="5" s="1"/>
  <c r="F167" i="5"/>
  <c r="K160" i="4"/>
  <c r="L160" i="4"/>
  <c r="M160" i="4"/>
  <c r="E151" i="5" s="1"/>
  <c r="L148" i="6"/>
  <c r="F151" i="5"/>
  <c r="L144" i="4"/>
  <c r="K144" i="4"/>
  <c r="M144" i="4"/>
  <c r="E135" i="5" s="1"/>
  <c r="L132" i="6"/>
  <c r="F135" i="5"/>
  <c r="L128" i="4"/>
  <c r="K128" i="4"/>
  <c r="L116" i="6"/>
  <c r="M128" i="4"/>
  <c r="E119" i="5" s="1"/>
  <c r="F119" i="5"/>
  <c r="L112" i="4"/>
  <c r="K112" i="4"/>
  <c r="L100" i="6"/>
  <c r="F103" i="5"/>
  <c r="M112" i="4"/>
  <c r="E103" i="5" s="1"/>
  <c r="K96" i="4"/>
  <c r="L96" i="4"/>
  <c r="M96" i="4"/>
  <c r="E87" i="5" s="1"/>
  <c r="L84" i="6"/>
  <c r="F87" i="5"/>
  <c r="K80" i="4"/>
  <c r="L80" i="4"/>
  <c r="M80" i="4"/>
  <c r="E71" i="5" s="1"/>
  <c r="L68" i="6"/>
  <c r="F71" i="5"/>
  <c r="K64" i="4"/>
  <c r="L64" i="4"/>
  <c r="L52" i="6"/>
  <c r="M64" i="4"/>
  <c r="E55" i="5" s="1"/>
  <c r="F55" i="5"/>
  <c r="K48" i="4"/>
  <c r="L48" i="4"/>
  <c r="L36" i="6"/>
  <c r="M48" i="4"/>
  <c r="E39" i="5" s="1"/>
  <c r="F39" i="5"/>
  <c r="L20" i="6"/>
  <c r="F23" i="5"/>
  <c r="L32" i="4"/>
  <c r="M32" i="4"/>
  <c r="E23" i="5" s="1"/>
  <c r="K32" i="4"/>
  <c r="L4" i="6"/>
  <c r="F7" i="5"/>
  <c r="L16" i="4"/>
  <c r="K16" i="4"/>
  <c r="M16" i="4"/>
  <c r="E7" i="5" s="1"/>
  <c r="L247" i="4"/>
  <c r="M247" i="4"/>
  <c r="K247" i="4"/>
  <c r="F238" i="5"/>
  <c r="L235" i="6"/>
  <c r="K231" i="4"/>
  <c r="L231" i="4"/>
  <c r="M231" i="4"/>
  <c r="E222" i="5" s="1"/>
  <c r="L219" i="6"/>
  <c r="F222" i="5"/>
  <c r="K215" i="4"/>
  <c r="L215" i="4"/>
  <c r="M215" i="4"/>
  <c r="E206" i="5" s="1"/>
  <c r="F206" i="5"/>
  <c r="L203" i="6"/>
  <c r="K199" i="4"/>
  <c r="L199" i="4"/>
  <c r="L187" i="6"/>
  <c r="F190" i="5"/>
  <c r="M199" i="4"/>
  <c r="E190" i="5" s="1"/>
  <c r="K183" i="4"/>
  <c r="L183" i="4"/>
  <c r="M183" i="4"/>
  <c r="E174" i="5" s="1"/>
  <c r="F174" i="5"/>
  <c r="L171" i="6"/>
  <c r="K167" i="4"/>
  <c r="L167" i="4"/>
  <c r="M167" i="4"/>
  <c r="E158" i="5" s="1"/>
  <c r="L155" i="6"/>
  <c r="F158" i="5"/>
  <c r="K151" i="4"/>
  <c r="L151" i="4"/>
  <c r="M151" i="4"/>
  <c r="E142" i="5" s="1"/>
  <c r="F142" i="5"/>
  <c r="L139" i="6"/>
  <c r="K135" i="4"/>
  <c r="L135" i="4"/>
  <c r="M135" i="4"/>
  <c r="E126" i="5" s="1"/>
  <c r="L123" i="6"/>
  <c r="F126" i="5"/>
  <c r="K119" i="4"/>
  <c r="L119" i="4"/>
  <c r="M119" i="4"/>
  <c r="E110" i="5" s="1"/>
  <c r="L107" i="6"/>
  <c r="F110" i="5"/>
  <c r="K103" i="4"/>
  <c r="L103" i="4"/>
  <c r="L91" i="6"/>
  <c r="M103" i="4"/>
  <c r="E94" i="5" s="1"/>
  <c r="F94" i="5"/>
  <c r="K87" i="4"/>
  <c r="L87" i="4"/>
  <c r="L75" i="6"/>
  <c r="M87" i="4"/>
  <c r="E78" i="5" s="1"/>
  <c r="F78" i="5"/>
  <c r="K71" i="4"/>
  <c r="L71" i="4"/>
  <c r="M71" i="4"/>
  <c r="E62" i="5" s="1"/>
  <c r="L59" i="6"/>
  <c r="F62" i="5"/>
  <c r="L55" i="4"/>
  <c r="K55" i="4"/>
  <c r="M55" i="4"/>
  <c r="E46" i="5" s="1"/>
  <c r="L43" i="6"/>
  <c r="F46" i="5"/>
  <c r="L27" i="6"/>
  <c r="F30" i="5"/>
  <c r="L39" i="4"/>
  <c r="K39" i="4"/>
  <c r="M39" i="4"/>
  <c r="E30" i="5" s="1"/>
  <c r="L11" i="6"/>
  <c r="F14" i="5"/>
  <c r="L23" i="4"/>
  <c r="M23" i="4"/>
  <c r="E14" i="5" s="1"/>
  <c r="K23" i="4"/>
  <c r="K218" i="4"/>
  <c r="L218" i="4"/>
  <c r="M218" i="4"/>
  <c r="E209" i="5" s="1"/>
  <c r="F209" i="5"/>
  <c r="L206" i="6"/>
  <c r="L214" i="4"/>
  <c r="K214" i="4"/>
  <c r="M214" i="4"/>
  <c r="E205" i="5" s="1"/>
  <c r="F205" i="5"/>
  <c r="L202" i="6"/>
  <c r="K226" i="4"/>
  <c r="L226" i="4"/>
  <c r="M226" i="4"/>
  <c r="E217" i="5" s="1"/>
  <c r="L214" i="6"/>
  <c r="F217" i="5"/>
  <c r="K194" i="4"/>
  <c r="L194" i="4"/>
  <c r="M194" i="4"/>
  <c r="E185" i="5" s="1"/>
  <c r="L182" i="6"/>
  <c r="F185" i="5"/>
  <c r="K162" i="4"/>
  <c r="L162" i="4"/>
  <c r="M162" i="4"/>
  <c r="E153" i="5" s="1"/>
  <c r="L150" i="6"/>
  <c r="F153" i="5"/>
  <c r="K130" i="4"/>
  <c r="L130" i="4"/>
  <c r="M130" i="4"/>
  <c r="E121" i="5" s="1"/>
  <c r="F121" i="5"/>
  <c r="L118" i="6"/>
  <c r="K98" i="4"/>
  <c r="L98" i="4"/>
  <c r="M98" i="4"/>
  <c r="E89" i="5" s="1"/>
  <c r="F89" i="5"/>
  <c r="L86" i="6"/>
  <c r="L66" i="4"/>
  <c r="K66" i="4"/>
  <c r="M66" i="4"/>
  <c r="E57" i="5" s="1"/>
  <c r="F57" i="5"/>
  <c r="L54" i="6"/>
  <c r="L22" i="6"/>
  <c r="F25" i="5"/>
  <c r="K34" i="4"/>
  <c r="M34" i="4"/>
  <c r="E25" i="5" s="1"/>
  <c r="L34" i="4"/>
  <c r="L249" i="4"/>
  <c r="L237" i="6"/>
  <c r="K249" i="4"/>
  <c r="F240" i="5"/>
  <c r="M249" i="4"/>
  <c r="L233" i="4"/>
  <c r="K233" i="4"/>
  <c r="F224" i="5"/>
  <c r="M233" i="4"/>
  <c r="E224" i="5" s="1"/>
  <c r="L221" i="6"/>
  <c r="L217" i="4"/>
  <c r="K217" i="4"/>
  <c r="L205" i="6"/>
  <c r="M217" i="4"/>
  <c r="E208" i="5" s="1"/>
  <c r="F208" i="5"/>
  <c r="L201" i="4"/>
  <c r="K201" i="4"/>
  <c r="M201" i="4"/>
  <c r="E192" i="5" s="1"/>
  <c r="L189" i="6"/>
  <c r="F192" i="5"/>
  <c r="L185" i="4"/>
  <c r="K185" i="4"/>
  <c r="M185" i="4"/>
  <c r="E176" i="5" s="1"/>
  <c r="L173" i="6"/>
  <c r="F176" i="5"/>
  <c r="L169" i="4"/>
  <c r="K169" i="4"/>
  <c r="M169" i="4"/>
  <c r="E160" i="5" s="1"/>
  <c r="F160" i="5"/>
  <c r="L157" i="6"/>
  <c r="L153" i="4"/>
  <c r="K153" i="4"/>
  <c r="L141" i="6"/>
  <c r="M153" i="4"/>
  <c r="E144" i="5" s="1"/>
  <c r="F144" i="5"/>
  <c r="L137" i="4"/>
  <c r="K137" i="4"/>
  <c r="L125" i="6"/>
  <c r="M137" i="4"/>
  <c r="E128" i="5" s="1"/>
  <c r="F128" i="5"/>
  <c r="L121" i="4"/>
  <c r="K121" i="4"/>
  <c r="M121" i="4"/>
  <c r="E112" i="5" s="1"/>
  <c r="L109" i="6"/>
  <c r="F112" i="5"/>
  <c r="L105" i="4"/>
  <c r="K105" i="4"/>
  <c r="M105" i="4"/>
  <c r="E96" i="5" s="1"/>
  <c r="F96" i="5"/>
  <c r="L93" i="6"/>
  <c r="L89" i="4"/>
  <c r="K89" i="4"/>
  <c r="M89" i="4"/>
  <c r="E80" i="5" s="1"/>
  <c r="F80" i="5"/>
  <c r="L77" i="6"/>
  <c r="L73" i="4"/>
  <c r="K73" i="4"/>
  <c r="M73" i="4"/>
  <c r="E64" i="5" s="1"/>
  <c r="F64" i="5"/>
  <c r="L61" i="6"/>
  <c r="L57" i="4"/>
  <c r="K57" i="4"/>
  <c r="M57" i="4"/>
  <c r="E48" i="5" s="1"/>
  <c r="L45" i="6"/>
  <c r="F48" i="5"/>
  <c r="L41" i="4"/>
  <c r="K41" i="4"/>
  <c r="M41" i="4"/>
  <c r="E32" i="5" s="1"/>
  <c r="L29" i="6"/>
  <c r="F32" i="5"/>
  <c r="L13" i="6"/>
  <c r="F16" i="5"/>
  <c r="L25" i="4"/>
  <c r="K25" i="4"/>
  <c r="M25" i="4"/>
  <c r="E16" i="5" s="1"/>
  <c r="L198" i="4"/>
  <c r="K198" i="4"/>
  <c r="L186" i="6"/>
  <c r="F189" i="5"/>
  <c r="M198" i="4"/>
  <c r="E189" i="5" s="1"/>
  <c r="L166" i="4"/>
  <c r="K166" i="4"/>
  <c r="L154" i="6"/>
  <c r="M166" i="4"/>
  <c r="E157" i="5" s="1"/>
  <c r="F157" i="5"/>
  <c r="L134" i="4"/>
  <c r="K134" i="4"/>
  <c r="M134" i="4"/>
  <c r="E125" i="5" s="1"/>
  <c r="L122" i="6"/>
  <c r="F125" i="5"/>
  <c r="L102" i="4"/>
  <c r="K102" i="4"/>
  <c r="M102" i="4"/>
  <c r="E93" i="5" s="1"/>
  <c r="L90" i="6"/>
  <c r="F93" i="5"/>
  <c r="K70" i="4"/>
  <c r="L70" i="4"/>
  <c r="L58" i="6"/>
  <c r="M70" i="4"/>
  <c r="E61" i="5" s="1"/>
  <c r="F61" i="5"/>
  <c r="L38" i="4"/>
  <c r="K38" i="4"/>
  <c r="L26" i="6"/>
  <c r="M38" i="4"/>
  <c r="E29" i="5" s="1"/>
  <c r="F29" i="5"/>
  <c r="L240" i="6"/>
  <c r="F243" i="5"/>
  <c r="K252" i="4"/>
  <c r="M252" i="4"/>
  <c r="L252" i="4"/>
  <c r="L236" i="4"/>
  <c r="K236" i="4"/>
  <c r="F227" i="5"/>
  <c r="M236" i="4"/>
  <c r="E227" i="5" s="1"/>
  <c r="L224" i="6"/>
  <c r="K220" i="4"/>
  <c r="L220" i="4"/>
  <c r="L208" i="6"/>
  <c r="F211" i="5"/>
  <c r="M220" i="4"/>
  <c r="E211" i="5" s="1"/>
  <c r="K204" i="4"/>
  <c r="M204" i="4"/>
  <c r="E195" i="5" s="1"/>
  <c r="L204" i="4"/>
  <c r="F195" i="5"/>
  <c r="L192" i="6"/>
  <c r="L188" i="4"/>
  <c r="K188" i="4"/>
  <c r="M188" i="4"/>
  <c r="E179" i="5" s="1"/>
  <c r="F179" i="5"/>
  <c r="L176" i="6"/>
  <c r="K172" i="4"/>
  <c r="L172" i="4"/>
  <c r="F163" i="5"/>
  <c r="M172" i="4"/>
  <c r="E163" i="5" s="1"/>
  <c r="L160" i="6"/>
  <c r="K156" i="4"/>
  <c r="L156" i="4"/>
  <c r="F147" i="5"/>
  <c r="M156" i="4"/>
  <c r="E147" i="5" s="1"/>
  <c r="L144" i="6"/>
  <c r="K140" i="4"/>
  <c r="L140" i="4"/>
  <c r="M140" i="4"/>
  <c r="E131" i="5" s="1"/>
  <c r="L128" i="6"/>
  <c r="F131" i="5"/>
  <c r="K124" i="4"/>
  <c r="L124" i="4"/>
  <c r="M124" i="4"/>
  <c r="E115" i="5" s="1"/>
  <c r="F115" i="5"/>
  <c r="L112" i="6"/>
  <c r="K108" i="4"/>
  <c r="L108" i="4"/>
  <c r="L96" i="6"/>
  <c r="F99" i="5"/>
  <c r="M108" i="4"/>
  <c r="E99" i="5" s="1"/>
  <c r="K92" i="4"/>
  <c r="L92" i="4"/>
  <c r="F83" i="5"/>
  <c r="M92" i="4"/>
  <c r="E83" i="5" s="1"/>
  <c r="L80" i="6"/>
  <c r="K76" i="4"/>
  <c r="L76" i="4"/>
  <c r="M76" i="4"/>
  <c r="E67" i="5" s="1"/>
  <c r="L64" i="6"/>
  <c r="F67" i="5"/>
  <c r="K60" i="4"/>
  <c r="L60" i="4"/>
  <c r="F51" i="5"/>
  <c r="M60" i="4"/>
  <c r="E51" i="5" s="1"/>
  <c r="L48" i="6"/>
  <c r="K44" i="4"/>
  <c r="L44" i="4"/>
  <c r="M44" i="4"/>
  <c r="E35" i="5" s="1"/>
  <c r="L32" i="6"/>
  <c r="F35" i="5"/>
  <c r="K28" i="4"/>
  <c r="L28" i="4"/>
  <c r="L16" i="6"/>
  <c r="F19" i="5"/>
  <c r="M28" i="4"/>
  <c r="E19" i="5" s="1"/>
  <c r="L259" i="4"/>
  <c r="K259" i="4"/>
  <c r="M259" i="4"/>
  <c r="L247" i="6"/>
  <c r="F250" i="5"/>
  <c r="L243" i="4"/>
  <c r="K243" i="4"/>
  <c r="L231" i="6"/>
  <c r="M243" i="4"/>
  <c r="E234" i="5" s="1"/>
  <c r="F234" i="5"/>
  <c r="L227" i="4"/>
  <c r="K227" i="4"/>
  <c r="M227" i="4"/>
  <c r="E218" i="5" s="1"/>
  <c r="F218" i="5"/>
  <c r="L215" i="6"/>
  <c r="K211" i="4"/>
  <c r="L211" i="4"/>
  <c r="M211" i="4"/>
  <c r="E202" i="5" s="1"/>
  <c r="L199" i="6"/>
  <c r="F202" i="5"/>
  <c r="L195" i="4"/>
  <c r="K195" i="4"/>
  <c r="M195" i="4"/>
  <c r="E186" i="5" s="1"/>
  <c r="L183" i="6"/>
  <c r="F186" i="5"/>
  <c r="K179" i="4"/>
  <c r="L179" i="4"/>
  <c r="M179" i="4"/>
  <c r="E170" i="5" s="1"/>
  <c r="L167" i="6"/>
  <c r="F170" i="5"/>
  <c r="L163" i="4"/>
  <c r="K163" i="4"/>
  <c r="M163" i="4"/>
  <c r="E154" i="5" s="1"/>
  <c r="L151" i="6"/>
  <c r="F154" i="5"/>
  <c r="K147" i="4"/>
  <c r="L147" i="4"/>
  <c r="L135" i="6"/>
  <c r="M147" i="4"/>
  <c r="E138" i="5" s="1"/>
  <c r="F138" i="5"/>
  <c r="K131" i="4"/>
  <c r="L131" i="4"/>
  <c r="F122" i="5"/>
  <c r="M131" i="4"/>
  <c r="E122" i="5" s="1"/>
  <c r="L119" i="6"/>
  <c r="L115" i="4"/>
  <c r="K115" i="4"/>
  <c r="M115" i="4"/>
  <c r="E106" i="5" s="1"/>
  <c r="L103" i="6"/>
  <c r="F106" i="5"/>
  <c r="K99" i="4"/>
  <c r="L99" i="4"/>
  <c r="M99" i="4"/>
  <c r="E90" i="5" s="1"/>
  <c r="F90" i="5"/>
  <c r="L87" i="6"/>
  <c r="L83" i="4"/>
  <c r="K83" i="4"/>
  <c r="M83" i="4"/>
  <c r="E74" i="5" s="1"/>
  <c r="L71" i="6"/>
  <c r="F74" i="5"/>
  <c r="K67" i="4"/>
  <c r="L67" i="4"/>
  <c r="F58" i="5"/>
  <c r="M67" i="4"/>
  <c r="E58" i="5" s="1"/>
  <c r="L55" i="6"/>
  <c r="L51" i="4"/>
  <c r="K51" i="4"/>
  <c r="L39" i="6"/>
  <c r="M51" i="4"/>
  <c r="E42" i="5" s="1"/>
  <c r="F42" i="5"/>
  <c r="L23" i="6"/>
  <c r="F26" i="5"/>
  <c r="L35" i="4"/>
  <c r="K35" i="4"/>
  <c r="M35" i="4"/>
  <c r="E26" i="5" s="1"/>
  <c r="L19" i="4"/>
  <c r="K19" i="4"/>
  <c r="M19" i="4"/>
  <c r="E10" i="5" s="1"/>
  <c r="L7" i="6"/>
  <c r="F10" i="5"/>
  <c r="L238" i="4"/>
  <c r="K238" i="4"/>
  <c r="M238" i="4"/>
  <c r="E229" i="5" s="1"/>
  <c r="L226" i="6"/>
  <c r="F229" i="5"/>
  <c r="L222" i="4"/>
  <c r="K222" i="4"/>
  <c r="M222" i="4"/>
  <c r="E213" i="5" s="1"/>
  <c r="L210" i="6"/>
  <c r="F213" i="5"/>
  <c r="L254" i="4"/>
  <c r="M254" i="4"/>
  <c r="L242" i="6"/>
  <c r="K254" i="4"/>
  <c r="F245" i="5"/>
  <c r="F17" i="5"/>
  <c r="L14" i="6"/>
  <c r="L26" i="4"/>
  <c r="K26" i="4"/>
  <c r="M26" i="4"/>
  <c r="E17" i="5" s="1"/>
  <c r="K186" i="4"/>
  <c r="L186" i="4"/>
  <c r="M186" i="4"/>
  <c r="E177" i="5" s="1"/>
  <c r="F177" i="5"/>
  <c r="L174" i="6"/>
  <c r="K154" i="4"/>
  <c r="L154" i="4"/>
  <c r="M154" i="4"/>
  <c r="E145" i="5" s="1"/>
  <c r="F145" i="5"/>
  <c r="L142" i="6"/>
  <c r="K122" i="4"/>
  <c r="L122" i="4"/>
  <c r="M122" i="4"/>
  <c r="E113" i="5" s="1"/>
  <c r="L110" i="6"/>
  <c r="F113" i="5"/>
  <c r="K90" i="4"/>
  <c r="L90" i="4"/>
  <c r="L78" i="6"/>
  <c r="M90" i="4"/>
  <c r="E81" i="5" s="1"/>
  <c r="F81" i="5"/>
  <c r="K58" i="4"/>
  <c r="L58" i="4"/>
  <c r="M58" i="4"/>
  <c r="E49" i="5" s="1"/>
  <c r="L46" i="6"/>
  <c r="F49" i="5"/>
  <c r="L6" i="6"/>
  <c r="F9" i="5"/>
  <c r="L18" i="4"/>
  <c r="K18" i="4"/>
  <c r="M18" i="4"/>
  <c r="E9" i="5" s="1"/>
  <c r="F236" i="5"/>
  <c r="L233" i="6"/>
  <c r="K245" i="4"/>
  <c r="L245" i="4"/>
  <c r="M245" i="4"/>
  <c r="K229" i="4"/>
  <c r="M229" i="4"/>
  <c r="E220" i="5" s="1"/>
  <c r="L229" i="4"/>
  <c r="L217" i="6"/>
  <c r="F220" i="5"/>
  <c r="K213" i="4"/>
  <c r="L213" i="4"/>
  <c r="M213" i="4"/>
  <c r="E204" i="5" s="1"/>
  <c r="F204" i="5"/>
  <c r="L201" i="6"/>
  <c r="K197" i="4"/>
  <c r="L197" i="4"/>
  <c r="M197" i="4"/>
  <c r="E188" i="5" s="1"/>
  <c r="L185" i="6"/>
  <c r="F188" i="5"/>
  <c r="K181" i="4"/>
  <c r="L181" i="4"/>
  <c r="M181" i="4"/>
  <c r="E172" i="5" s="1"/>
  <c r="F172" i="5"/>
  <c r="L169" i="6"/>
  <c r="K165" i="4"/>
  <c r="M165" i="4"/>
  <c r="E156" i="5" s="1"/>
  <c r="L165" i="4"/>
  <c r="L153" i="6"/>
  <c r="F156" i="5"/>
  <c r="K149" i="4"/>
  <c r="L149" i="4"/>
  <c r="L137" i="6"/>
  <c r="M149" i="4"/>
  <c r="E140" i="5" s="1"/>
  <c r="F140" i="5"/>
  <c r="L133" i="4"/>
  <c r="K133" i="4"/>
  <c r="M133" i="4"/>
  <c r="E124" i="5" s="1"/>
  <c r="L121" i="6"/>
  <c r="F124" i="5"/>
  <c r="L117" i="4"/>
  <c r="K117" i="4"/>
  <c r="M117" i="4"/>
  <c r="E108" i="5" s="1"/>
  <c r="L105" i="6"/>
  <c r="F108" i="5"/>
  <c r="L101" i="4"/>
  <c r="K101" i="4"/>
  <c r="M101" i="4"/>
  <c r="E92" i="5" s="1"/>
  <c r="L89" i="6"/>
  <c r="F92" i="5"/>
  <c r="L85" i="4"/>
  <c r="K85" i="4"/>
  <c r="M85" i="4"/>
  <c r="E76" i="5" s="1"/>
  <c r="L73" i="6"/>
  <c r="F76" i="5"/>
  <c r="L69" i="4"/>
  <c r="K69" i="4"/>
  <c r="M69" i="4"/>
  <c r="E60" i="5" s="1"/>
  <c r="F60" i="5"/>
  <c r="L57" i="6"/>
  <c r="L53" i="4"/>
  <c r="K53" i="4"/>
  <c r="L41" i="6"/>
  <c r="M53" i="4"/>
  <c r="E44" i="5" s="1"/>
  <c r="F44" i="5"/>
  <c r="F28" i="5"/>
  <c r="L25" i="6"/>
  <c r="K37" i="4"/>
  <c r="M37" i="4"/>
  <c r="E28" i="5" s="1"/>
  <c r="L37" i="4"/>
  <c r="F12" i="5"/>
  <c r="L9" i="6"/>
  <c r="K21" i="4"/>
  <c r="M21" i="4"/>
  <c r="E12" i="5" s="1"/>
  <c r="L21" i="4"/>
  <c r="L190" i="4"/>
  <c r="K190" i="4"/>
  <c r="F181" i="5"/>
  <c r="M190" i="4"/>
  <c r="E181" i="5" s="1"/>
  <c r="L178" i="6"/>
  <c r="L158" i="4"/>
  <c r="K158" i="4"/>
  <c r="M158" i="4"/>
  <c r="E149" i="5" s="1"/>
  <c r="L146" i="6"/>
  <c r="F149" i="5"/>
  <c r="K126" i="4"/>
  <c r="M126" i="4"/>
  <c r="E117" i="5" s="1"/>
  <c r="L126" i="4"/>
  <c r="L114" i="6"/>
  <c r="F117" i="5"/>
  <c r="L82" i="6"/>
  <c r="F85" i="5"/>
  <c r="M94" i="4"/>
  <c r="E85" i="5" s="1"/>
  <c r="L94" i="4"/>
  <c r="K94" i="4"/>
  <c r="K62" i="4"/>
  <c r="L62" i="4"/>
  <c r="M62" i="4"/>
  <c r="E53" i="5" s="1"/>
  <c r="L50" i="6"/>
  <c r="F53" i="5"/>
  <c r="L18" i="6"/>
  <c r="F21" i="5"/>
  <c r="L30" i="4"/>
  <c r="K30" i="4"/>
  <c r="M30" i="4"/>
  <c r="E21" i="5" s="1"/>
  <c r="L236" i="6"/>
  <c r="F239" i="5"/>
  <c r="M248" i="4"/>
  <c r="L248" i="4"/>
  <c r="K248" i="4"/>
  <c r="K232" i="4"/>
  <c r="L232" i="4"/>
  <c r="L220" i="6"/>
  <c r="F223" i="5"/>
  <c r="M232" i="4"/>
  <c r="E223" i="5" s="1"/>
  <c r="K216" i="4"/>
  <c r="L216" i="4"/>
  <c r="M216" i="4"/>
  <c r="E207" i="5" s="1"/>
  <c r="L204" i="6"/>
  <c r="F207" i="5"/>
  <c r="L200" i="4"/>
  <c r="K200" i="4"/>
  <c r="L188" i="6"/>
  <c r="M200" i="4"/>
  <c r="E191" i="5" s="1"/>
  <c r="F191" i="5"/>
  <c r="K184" i="4"/>
  <c r="L184" i="4"/>
  <c r="M184" i="4"/>
  <c r="E175" i="5" s="1"/>
  <c r="F175" i="5"/>
  <c r="L172" i="6"/>
  <c r="K168" i="4"/>
  <c r="L168" i="4"/>
  <c r="M168" i="4"/>
  <c r="E159" i="5" s="1"/>
  <c r="L156" i="6"/>
  <c r="F159" i="5"/>
  <c r="K152" i="4"/>
  <c r="L152" i="4"/>
  <c r="L140" i="6"/>
  <c r="F143" i="5"/>
  <c r="M152" i="4"/>
  <c r="E143" i="5" s="1"/>
  <c r="K136" i="4"/>
  <c r="L136" i="4"/>
  <c r="M136" i="4"/>
  <c r="E127" i="5" s="1"/>
  <c r="L124" i="6"/>
  <c r="F127" i="5"/>
  <c r="K120" i="4"/>
  <c r="L120" i="4"/>
  <c r="M120" i="4"/>
  <c r="E111" i="5" s="1"/>
  <c r="F111" i="5"/>
  <c r="L108" i="6"/>
  <c r="K104" i="4"/>
  <c r="L104" i="4"/>
  <c r="M104" i="4"/>
  <c r="E95" i="5" s="1"/>
  <c r="L92" i="6"/>
  <c r="F95" i="5"/>
  <c r="K88" i="4"/>
  <c r="L88" i="4"/>
  <c r="F79" i="5"/>
  <c r="M88" i="4"/>
  <c r="E79" i="5" s="1"/>
  <c r="L76" i="6"/>
  <c r="K72" i="4"/>
  <c r="L72" i="4"/>
  <c r="L60" i="6"/>
  <c r="M72" i="4"/>
  <c r="E63" i="5" s="1"/>
  <c r="F63" i="5"/>
  <c r="K56" i="4"/>
  <c r="L56" i="4"/>
  <c r="M56" i="4"/>
  <c r="E47" i="5" s="1"/>
  <c r="F47" i="5"/>
  <c r="L44" i="6"/>
  <c r="K40" i="4"/>
  <c r="L40" i="4"/>
  <c r="M40" i="4"/>
  <c r="E31" i="5" s="1"/>
  <c r="L28" i="6"/>
  <c r="F31" i="5"/>
  <c r="K24" i="4"/>
  <c r="L24" i="4"/>
  <c r="L12" i="6"/>
  <c r="M24" i="4"/>
  <c r="E15" i="5" s="1"/>
  <c r="F15" i="5"/>
  <c r="L255" i="4"/>
  <c r="M255" i="4"/>
  <c r="K255" i="4"/>
  <c r="F246" i="5"/>
  <c r="L243" i="6"/>
  <c r="K239" i="4"/>
  <c r="L239" i="4"/>
  <c r="L227" i="6"/>
  <c r="F230" i="5"/>
  <c r="M239" i="4"/>
  <c r="E230" i="5" s="1"/>
  <c r="K223" i="4"/>
  <c r="L223" i="4"/>
  <c r="F214" i="5"/>
  <c r="M223" i="4"/>
  <c r="E214" i="5" s="1"/>
  <c r="L211" i="6"/>
  <c r="K207" i="4"/>
  <c r="L207" i="4"/>
  <c r="M207" i="4"/>
  <c r="E198" i="5" s="1"/>
  <c r="L195" i="6"/>
  <c r="F198" i="5"/>
  <c r="K191" i="4"/>
  <c r="L191" i="4"/>
  <c r="M191" i="4"/>
  <c r="E182" i="5" s="1"/>
  <c r="F182" i="5"/>
  <c r="L179" i="6"/>
  <c r="K175" i="4"/>
  <c r="L175" i="4"/>
  <c r="L163" i="6"/>
  <c r="F166" i="5"/>
  <c r="M175" i="4"/>
  <c r="E166" i="5" s="1"/>
  <c r="K159" i="4"/>
  <c r="L159" i="4"/>
  <c r="F150" i="5"/>
  <c r="M159" i="4"/>
  <c r="E150" i="5" s="1"/>
  <c r="L147" i="6"/>
  <c r="K143" i="4"/>
  <c r="L143" i="4"/>
  <c r="L131" i="6"/>
  <c r="M143" i="4"/>
  <c r="E134" i="5" s="1"/>
  <c r="F134" i="5"/>
  <c r="K127" i="4"/>
  <c r="L127" i="4"/>
  <c r="M127" i="4"/>
  <c r="E118" i="5" s="1"/>
  <c r="F118" i="5"/>
  <c r="L115" i="6"/>
  <c r="K111" i="4"/>
  <c r="L111" i="4"/>
  <c r="L99" i="6"/>
  <c r="M111" i="4"/>
  <c r="E102" i="5" s="1"/>
  <c r="F102" i="5"/>
  <c r="K95" i="4"/>
  <c r="L95" i="4"/>
  <c r="F86" i="5"/>
  <c r="M95" i="4"/>
  <c r="E86" i="5" s="1"/>
  <c r="L83" i="6"/>
  <c r="K79" i="4"/>
  <c r="L79" i="4"/>
  <c r="M79" i="4"/>
  <c r="E70" i="5" s="1"/>
  <c r="L67" i="6"/>
  <c r="F70" i="5"/>
  <c r="K63" i="4"/>
  <c r="L63" i="4"/>
  <c r="M63" i="4"/>
  <c r="E54" i="5" s="1"/>
  <c r="F54" i="5"/>
  <c r="L51" i="6"/>
  <c r="L47" i="4"/>
  <c r="K47" i="4"/>
  <c r="L35" i="6"/>
  <c r="M47" i="4"/>
  <c r="E38" i="5" s="1"/>
  <c r="F38" i="5"/>
  <c r="F22" i="5"/>
  <c r="L19" i="6"/>
  <c r="L31" i="4"/>
  <c r="M31" i="4"/>
  <c r="E22" i="5" s="1"/>
  <c r="K31" i="4"/>
  <c r="L3" i="6"/>
  <c r="F6" i="5"/>
  <c r="L15" i="4"/>
  <c r="M15" i="4"/>
  <c r="E6" i="5" s="1"/>
  <c r="K15" i="4"/>
  <c r="F241" i="5"/>
  <c r="L250" i="4"/>
  <c r="M250" i="4"/>
  <c r="L238" i="6"/>
  <c r="K250" i="4"/>
  <c r="L246" i="4"/>
  <c r="F237" i="5"/>
  <c r="L234" i="6"/>
  <c r="K246" i="4"/>
  <c r="M246" i="4"/>
  <c r="L246" i="6"/>
  <c r="F249" i="5"/>
  <c r="L258" i="4"/>
  <c r="M258" i="4"/>
  <c r="K258" i="4"/>
  <c r="K210" i="4"/>
  <c r="L210" i="4"/>
  <c r="F201" i="5"/>
  <c r="M210" i="4"/>
  <c r="E201" i="5" s="1"/>
  <c r="L198" i="6"/>
  <c r="K178" i="4"/>
  <c r="L178" i="4"/>
  <c r="F169" i="5"/>
  <c r="M178" i="4"/>
  <c r="E169" i="5" s="1"/>
  <c r="L166" i="6"/>
  <c r="L146" i="4"/>
  <c r="K146" i="4"/>
  <c r="M146" i="4"/>
  <c r="E137" i="5" s="1"/>
  <c r="F137" i="5"/>
  <c r="L134" i="6"/>
  <c r="K114" i="4"/>
  <c r="L114" i="4"/>
  <c r="M114" i="4"/>
  <c r="E105" i="5" s="1"/>
  <c r="L102" i="6"/>
  <c r="F105" i="5"/>
  <c r="L82" i="4"/>
  <c r="K82" i="4"/>
  <c r="L70" i="6"/>
  <c r="F73" i="5"/>
  <c r="M82" i="4"/>
  <c r="E73" i="5" s="1"/>
  <c r="L50" i="4"/>
  <c r="K50" i="4"/>
  <c r="M50" i="4"/>
  <c r="E41" i="5" s="1"/>
  <c r="L38" i="6"/>
  <c r="F41" i="5"/>
  <c r="L257" i="4"/>
  <c r="F248" i="5"/>
  <c r="K257" i="4"/>
  <c r="M257" i="4"/>
  <c r="L245" i="6"/>
  <c r="K241" i="4"/>
  <c r="L241" i="4"/>
  <c r="M241" i="4"/>
  <c r="E232" i="5" s="1"/>
  <c r="L229" i="6"/>
  <c r="F232" i="5"/>
  <c r="L225" i="4"/>
  <c r="K225" i="4"/>
  <c r="M225" i="4"/>
  <c r="E216" i="5" s="1"/>
  <c r="F216" i="5"/>
  <c r="L213" i="6"/>
  <c r="L209" i="4"/>
  <c r="K209" i="4"/>
  <c r="L197" i="6"/>
  <c r="F200" i="5"/>
  <c r="M209" i="4"/>
  <c r="E200" i="5" s="1"/>
  <c r="L193" i="4"/>
  <c r="K193" i="4"/>
  <c r="M193" i="4"/>
  <c r="E184" i="5" s="1"/>
  <c r="F184" i="5"/>
  <c r="L181" i="6"/>
  <c r="L177" i="4"/>
  <c r="K177" i="4"/>
  <c r="L165" i="6"/>
  <c r="F168" i="5"/>
  <c r="M177" i="4"/>
  <c r="E168" i="5" s="1"/>
  <c r="L161" i="4"/>
  <c r="K161" i="4"/>
  <c r="M161" i="4"/>
  <c r="E152" i="5" s="1"/>
  <c r="F152" i="5"/>
  <c r="L149" i="6"/>
  <c r="L145" i="4"/>
  <c r="K145" i="4"/>
  <c r="L133" i="6"/>
  <c r="M145" i="4"/>
  <c r="E136" i="5" s="1"/>
  <c r="F136" i="5"/>
  <c r="L129" i="4"/>
  <c r="K129" i="4"/>
  <c r="M129" i="4"/>
  <c r="E120" i="5" s="1"/>
  <c r="F120" i="5"/>
  <c r="L117" i="6"/>
  <c r="L113" i="4"/>
  <c r="K113" i="4"/>
  <c r="L101" i="6"/>
  <c r="M113" i="4"/>
  <c r="E104" i="5" s="1"/>
  <c r="F104" i="5"/>
  <c r="L97" i="4"/>
  <c r="K97" i="4"/>
  <c r="M97" i="4"/>
  <c r="E88" i="5" s="1"/>
  <c r="L85" i="6"/>
  <c r="F88" i="5"/>
  <c r="L81" i="4"/>
  <c r="K81" i="4"/>
  <c r="F72" i="5"/>
  <c r="M81" i="4"/>
  <c r="E72" i="5" s="1"/>
  <c r="L69" i="6"/>
  <c r="L65" i="4"/>
  <c r="K65" i="4"/>
  <c r="M65" i="4"/>
  <c r="E56" i="5" s="1"/>
  <c r="L53" i="6"/>
  <c r="F56" i="5"/>
  <c r="L49" i="4"/>
  <c r="K49" i="4"/>
  <c r="M49" i="4"/>
  <c r="E40" i="5" s="1"/>
  <c r="L37" i="6"/>
  <c r="F40" i="5"/>
  <c r="L21" i="6"/>
  <c r="F24" i="5"/>
  <c r="K33" i="4"/>
  <c r="M33" i="4"/>
  <c r="E24" i="5" s="1"/>
  <c r="L33" i="4"/>
  <c r="L5" i="6"/>
  <c r="F8" i="5"/>
  <c r="L17" i="4"/>
  <c r="M17" i="4"/>
  <c r="E8" i="5" s="1"/>
  <c r="K17" i="4"/>
  <c r="K182" i="4"/>
  <c r="M182" i="4"/>
  <c r="E173" i="5" s="1"/>
  <c r="L182" i="4"/>
  <c r="L170" i="6"/>
  <c r="F173" i="5"/>
  <c r="K150" i="4"/>
  <c r="L150" i="4"/>
  <c r="M150" i="4"/>
  <c r="E141" i="5" s="1"/>
  <c r="L138" i="6"/>
  <c r="F141" i="5"/>
  <c r="L118" i="4"/>
  <c r="K118" i="4"/>
  <c r="M118" i="4"/>
  <c r="E109" i="5" s="1"/>
  <c r="F109" i="5"/>
  <c r="L106" i="6"/>
  <c r="K86" i="4"/>
  <c r="L86" i="4"/>
  <c r="F77" i="5"/>
  <c r="M86" i="4"/>
  <c r="E77" i="5" s="1"/>
  <c r="L74" i="6"/>
  <c r="K54" i="4"/>
  <c r="L54" i="4"/>
  <c r="M54" i="4"/>
  <c r="E45" i="5" s="1"/>
  <c r="F45" i="5"/>
  <c r="L42" i="6"/>
  <c r="L10" i="6"/>
  <c r="F13" i="5"/>
  <c r="K22" i="4"/>
  <c r="M22" i="4"/>
  <c r="E13" i="5" s="1"/>
  <c r="L22" i="4"/>
  <c r="L232" i="6"/>
  <c r="F235" i="5"/>
  <c r="K244" i="4"/>
  <c r="L244" i="4"/>
  <c r="M244" i="4"/>
  <c r="L228" i="4"/>
  <c r="K228" i="4"/>
  <c r="F219" i="5"/>
  <c r="M228" i="4"/>
  <c r="E219" i="5" s="1"/>
  <c r="L216" i="6"/>
  <c r="L212" i="4"/>
  <c r="K212" i="4"/>
  <c r="M212" i="4"/>
  <c r="E203" i="5" s="1"/>
  <c r="L200" i="6"/>
  <c r="F203" i="5"/>
  <c r="K196" i="4"/>
  <c r="L196" i="4"/>
  <c r="F187" i="5"/>
  <c r="M196" i="4"/>
  <c r="E187" i="5" s="1"/>
  <c r="L184" i="6"/>
  <c r="K180" i="4"/>
  <c r="L180" i="4"/>
  <c r="M180" i="4"/>
  <c r="E171" i="5" s="1"/>
  <c r="L168" i="6"/>
  <c r="F171" i="5"/>
  <c r="L164" i="4"/>
  <c r="K164" i="4"/>
  <c r="F155" i="5"/>
  <c r="M164" i="4"/>
  <c r="E155" i="5" s="1"/>
  <c r="L152" i="6"/>
  <c r="L148" i="4"/>
  <c r="K148" i="4"/>
  <c r="M148" i="4"/>
  <c r="E139" i="5" s="1"/>
  <c r="L136" i="6"/>
  <c r="F139" i="5"/>
  <c r="L132" i="4"/>
  <c r="K132" i="4"/>
  <c r="M132" i="4"/>
  <c r="E123" i="5" s="1"/>
  <c r="F123" i="5"/>
  <c r="L120" i="6"/>
  <c r="L116" i="4"/>
  <c r="K116" i="4"/>
  <c r="M116" i="4"/>
  <c r="E107" i="5" s="1"/>
  <c r="L104" i="6"/>
  <c r="F107" i="5"/>
  <c r="K100" i="4"/>
  <c r="L100" i="4"/>
  <c r="M100" i="4"/>
  <c r="E91" i="5" s="1"/>
  <c r="F91" i="5"/>
  <c r="L88" i="6"/>
  <c r="K84" i="4"/>
  <c r="L84" i="4"/>
  <c r="L72" i="6"/>
  <c r="F75" i="5"/>
  <c r="M84" i="4"/>
  <c r="E75" i="5" s="1"/>
  <c r="K68" i="4"/>
  <c r="L68" i="4"/>
  <c r="M68" i="4"/>
  <c r="E59" i="5" s="1"/>
  <c r="F59" i="5"/>
  <c r="L56" i="6"/>
  <c r="K52" i="4"/>
  <c r="L52" i="4"/>
  <c r="M52" i="4"/>
  <c r="E43" i="5" s="1"/>
  <c r="L40" i="6"/>
  <c r="F43" i="5"/>
  <c r="K36" i="4"/>
  <c r="L36" i="4"/>
  <c r="M36" i="4"/>
  <c r="E27" i="5" s="1"/>
  <c r="F27" i="5"/>
  <c r="L24" i="6"/>
  <c r="L8" i="6"/>
  <c r="F11" i="5"/>
  <c r="L20" i="4"/>
  <c r="M20" i="4"/>
  <c r="E11" i="5" s="1"/>
  <c r="K20" i="4"/>
  <c r="F242" i="5"/>
  <c r="L239" i="6"/>
  <c r="K251" i="4"/>
  <c r="M251" i="4"/>
  <c r="L251" i="4"/>
  <c r="L235" i="4"/>
  <c r="K235" i="4"/>
  <c r="M235" i="4"/>
  <c r="E226" i="5" s="1"/>
  <c r="F226" i="5"/>
  <c r="L223" i="6"/>
  <c r="L219" i="4"/>
  <c r="K219" i="4"/>
  <c r="L207" i="6"/>
  <c r="M219" i="4"/>
  <c r="E210" i="5" s="1"/>
  <c r="F210" i="5"/>
  <c r="L203" i="4"/>
  <c r="K203" i="4"/>
  <c r="F194" i="5"/>
  <c r="M203" i="4"/>
  <c r="E194" i="5" s="1"/>
  <c r="L191" i="6"/>
  <c r="L187" i="4"/>
  <c r="K187" i="4"/>
  <c r="M187" i="4"/>
  <c r="E178" i="5" s="1"/>
  <c r="L175" i="6"/>
  <c r="F178" i="5"/>
  <c r="L171" i="4"/>
  <c r="K171" i="4"/>
  <c r="M171" i="4"/>
  <c r="E162" i="5" s="1"/>
  <c r="F162" i="5"/>
  <c r="L159" i="6"/>
  <c r="L155" i="4"/>
  <c r="K155" i="4"/>
  <c r="L143" i="6"/>
  <c r="M155" i="4"/>
  <c r="E146" i="5" s="1"/>
  <c r="F146" i="5"/>
  <c r="L139" i="4"/>
  <c r="K139" i="4"/>
  <c r="M139" i="4"/>
  <c r="E130" i="5" s="1"/>
  <c r="F130" i="5"/>
  <c r="L127" i="6"/>
  <c r="L123" i="4"/>
  <c r="K123" i="4"/>
  <c r="M123" i="4"/>
  <c r="E114" i="5" s="1"/>
  <c r="L111" i="6"/>
  <c r="F114" i="5"/>
  <c r="L107" i="4"/>
  <c r="M107" i="4"/>
  <c r="E98" i="5" s="1"/>
  <c r="K107" i="4"/>
  <c r="F98" i="5"/>
  <c r="L95" i="6"/>
  <c r="L91" i="4"/>
  <c r="K91" i="4"/>
  <c r="L79" i="6"/>
  <c r="F82" i="5"/>
  <c r="M91" i="4"/>
  <c r="E82" i="5" s="1"/>
  <c r="L75" i="4"/>
  <c r="K75" i="4"/>
  <c r="M75" i="4"/>
  <c r="E66" i="5" s="1"/>
  <c r="F66" i="5"/>
  <c r="L63" i="6"/>
  <c r="L59" i="4"/>
  <c r="K59" i="4"/>
  <c r="M59" i="4"/>
  <c r="E50" i="5" s="1"/>
  <c r="L47" i="6"/>
  <c r="F50" i="5"/>
  <c r="L43" i="4"/>
  <c r="K43" i="4"/>
  <c r="M43" i="4"/>
  <c r="E34" i="5" s="1"/>
  <c r="F34" i="5"/>
  <c r="L31" i="6"/>
  <c r="L15" i="6"/>
  <c r="F18" i="5"/>
  <c r="K27" i="4"/>
  <c r="L27" i="4"/>
  <c r="M27" i="4"/>
  <c r="E18" i="5" s="1"/>
  <c r="M14" i="4"/>
  <c r="E5" i="5" s="1"/>
  <c r="C46" i="8"/>
  <c r="N1" i="4"/>
  <c r="N3" i="4"/>
  <c r="O1" i="4" s="1"/>
  <c r="M3" i="4" s="1"/>
  <c r="E8" i="8" s="1"/>
  <c r="I34" i="8"/>
  <c r="W27" i="8"/>
  <c r="H37" i="8"/>
  <c r="H36" i="8"/>
  <c r="K36" i="8"/>
  <c r="K37" i="8"/>
  <c r="M36" i="8"/>
  <c r="I36" i="8"/>
  <c r="I37" i="8"/>
  <c r="S29" i="8"/>
  <c r="S36" i="8"/>
  <c r="S34" i="8"/>
  <c r="S30" i="8"/>
  <c r="S26" i="8"/>
  <c r="S20" i="8"/>
  <c r="S18" i="8"/>
  <c r="S37" i="8"/>
  <c r="S33" i="8"/>
  <c r="S32" i="8"/>
  <c r="S27" i="8"/>
  <c r="S19" i="8"/>
  <c r="S12" i="8"/>
  <c r="S10" i="8"/>
  <c r="S8" i="8"/>
  <c r="S28" i="8"/>
  <c r="S11" i="8"/>
  <c r="Q41" i="17" l="1"/>
  <c r="Q121" i="17"/>
  <c r="Q191" i="17"/>
  <c r="Q36" i="17"/>
  <c r="Q151" i="17"/>
  <c r="Q138" i="17"/>
  <c r="Q42" i="17"/>
  <c r="Q181" i="17"/>
  <c r="Q128" i="17"/>
  <c r="Q107" i="17"/>
  <c r="Q109" i="17"/>
  <c r="Q95" i="17"/>
  <c r="Q37" i="17"/>
  <c r="Q12" i="17"/>
  <c r="Q165" i="17"/>
  <c r="Q60" i="17"/>
  <c r="Q124" i="17"/>
  <c r="Q99" i="17"/>
  <c r="Q70" i="17"/>
  <c r="Q156" i="17"/>
  <c r="Q169" i="17"/>
  <c r="Q30" i="17"/>
  <c r="Q17" i="17"/>
  <c r="Q187" i="17"/>
  <c r="Q190" i="17"/>
  <c r="Q55" i="17"/>
  <c r="Q34" i="17"/>
  <c r="Q106" i="17"/>
  <c r="Q178" i="17"/>
  <c r="Q88" i="17"/>
  <c r="Q149" i="17"/>
  <c r="Q40" i="17"/>
  <c r="Q179" i="17"/>
  <c r="Q39" i="17"/>
  <c r="Q148" i="17"/>
  <c r="Q31" i="17"/>
  <c r="Q150" i="17"/>
  <c r="Q94" i="17"/>
  <c r="Q74" i="17"/>
  <c r="Q105" i="17"/>
  <c r="Q61" i="17"/>
  <c r="Q139" i="17"/>
  <c r="Q171" i="17"/>
  <c r="Q144" i="17"/>
  <c r="Q194" i="17"/>
  <c r="Q85" i="17"/>
  <c r="Q89" i="17"/>
  <c r="Q29" i="17"/>
  <c r="Q175" i="17"/>
  <c r="Q25" i="17"/>
  <c r="Q110" i="17"/>
  <c r="Q79" i="17"/>
  <c r="Q174" i="17"/>
  <c r="Q86" i="17"/>
  <c r="Q33" i="17"/>
  <c r="Q63" i="17"/>
  <c r="Q184" i="17"/>
  <c r="Q104" i="17"/>
  <c r="Q43" i="17"/>
  <c r="Q64" i="17"/>
  <c r="Q117" i="17"/>
  <c r="Q103" i="17"/>
  <c r="Q56" i="17"/>
  <c r="Q129" i="17"/>
  <c r="Q198" i="17"/>
  <c r="Q26" i="17"/>
  <c r="Q145" i="17"/>
  <c r="Q143" i="17"/>
  <c r="Q142" i="17"/>
  <c r="Q157" i="17"/>
  <c r="Q59" i="17"/>
  <c r="Q216" i="17"/>
  <c r="Q32" i="17"/>
  <c r="Q80" i="17"/>
  <c r="Q160" i="17"/>
  <c r="Q153" i="17"/>
  <c r="Q78" i="17"/>
  <c r="Q161" i="17"/>
  <c r="Q69" i="17"/>
  <c r="Q163" i="17"/>
  <c r="Q200" i="17"/>
  <c r="Q100" i="17"/>
  <c r="Q114" i="17"/>
  <c r="Q90" i="17"/>
  <c r="Q158" i="17"/>
  <c r="Q71" i="17"/>
  <c r="Q91" i="17"/>
  <c r="Q231" i="17"/>
  <c r="Q140" i="17"/>
  <c r="Q28" i="17"/>
  <c r="Q87" i="17"/>
  <c r="Q250" i="17"/>
  <c r="Q223" i="17"/>
  <c r="Q45" i="17"/>
  <c r="Q238" i="17"/>
  <c r="Q173" i="17"/>
  <c r="Q123" i="17"/>
  <c r="Q256" i="17"/>
  <c r="Q244" i="17"/>
  <c r="Q242" i="17"/>
  <c r="Q236" i="17"/>
  <c r="Q228" i="17"/>
  <c r="Q101" i="17"/>
  <c r="Q232" i="17"/>
  <c r="Q220" i="17"/>
  <c r="Q261" i="17"/>
  <c r="Q229" i="17"/>
  <c r="Q213" i="17"/>
  <c r="Q197" i="17"/>
  <c r="Q125" i="17"/>
  <c r="Q72" i="17"/>
  <c r="Q199" i="17"/>
  <c r="Q4" i="17"/>
  <c r="Q27" i="17"/>
  <c r="Q3" i="17"/>
  <c r="Q6" i="17"/>
  <c r="Q57" i="17"/>
  <c r="Q120" i="17"/>
  <c r="Q204" i="17"/>
  <c r="Q24" i="17"/>
  <c r="Q196" i="17"/>
  <c r="Q44" i="17"/>
  <c r="Q77" i="17"/>
  <c r="Q75" i="17"/>
  <c r="Q183" i="17"/>
  <c r="Q76" i="17"/>
  <c r="Q185" i="17"/>
  <c r="Q130" i="17"/>
  <c r="Q221" i="17"/>
  <c r="Q241" i="17"/>
  <c r="Q136" i="17"/>
  <c r="Q215" i="17"/>
  <c r="Q245" i="17"/>
  <c r="Q234" i="17"/>
  <c r="Q249" i="17"/>
  <c r="Q227" i="17"/>
  <c r="Q180" i="17"/>
  <c r="Q206" i="17"/>
  <c r="Q189" i="17"/>
  <c r="Q225" i="17"/>
  <c r="Q248" i="17"/>
  <c r="Q152" i="17"/>
  <c r="Q251" i="17"/>
  <c r="Q237" i="17"/>
  <c r="Q2" i="17"/>
  <c r="Q132" i="17"/>
  <c r="Q208" i="17"/>
  <c r="Q133" i="17"/>
  <c r="Q47" i="17"/>
  <c r="Q73" i="17"/>
  <c r="Q92" i="17"/>
  <c r="Q67" i="17"/>
  <c r="Q21" i="17"/>
  <c r="Q7" i="17"/>
  <c r="Q82" i="17"/>
  <c r="Q8" i="17"/>
  <c r="Q22" i="17"/>
  <c r="Q119" i="17"/>
  <c r="Q162" i="17"/>
  <c r="Q177" i="17"/>
  <c r="Q68" i="17"/>
  <c r="Q164" i="17"/>
  <c r="Q52" i="17"/>
  <c r="Q62" i="17"/>
  <c r="Q83" i="17"/>
  <c r="Q118" i="17"/>
  <c r="Q135" i="17"/>
  <c r="Q137" i="17"/>
  <c r="Q257" i="17"/>
  <c r="Q230" i="17"/>
  <c r="Q219" i="17"/>
  <c r="Q186" i="17"/>
  <c r="Q255" i="17"/>
  <c r="Q168" i="17"/>
  <c r="Q202" i="17"/>
  <c r="Q243" i="17"/>
  <c r="Q217" i="17"/>
  <c r="Q201" i="17"/>
  <c r="Q188" i="17"/>
  <c r="Q167" i="17"/>
  <c r="Q98" i="17"/>
  <c r="Q176" i="17"/>
  <c r="Q222" i="17"/>
  <c r="Q53" i="17"/>
  <c r="Q35" i="17"/>
  <c r="Q50" i="17"/>
  <c r="Q172" i="17"/>
  <c r="Q182" i="17"/>
  <c r="Q65" i="17"/>
  <c r="Q102" i="17"/>
  <c r="Q131" i="17"/>
  <c r="Q193" i="17"/>
  <c r="Q147" i="17"/>
  <c r="Q154" i="17"/>
  <c r="Q170" i="17"/>
  <c r="Q16" i="17"/>
  <c r="Q192" i="17"/>
  <c r="Q113" i="17"/>
  <c r="Q93" i="17"/>
  <c r="Q111" i="17"/>
  <c r="Q96" i="17"/>
  <c r="Q46" i="17"/>
  <c r="Q146" i="17"/>
  <c r="Q155" i="17"/>
  <c r="Q49" i="17"/>
  <c r="Q253" i="17"/>
  <c r="Q239" i="17"/>
  <c r="Q159" i="17"/>
  <c r="Q58" i="17"/>
  <c r="Q195" i="17"/>
  <c r="Q97" i="17"/>
  <c r="Q205" i="17"/>
  <c r="Q115" i="17"/>
  <c r="Q235" i="17"/>
  <c r="Q203" i="17"/>
  <c r="Q9" i="17"/>
  <c r="Q5" i="17"/>
  <c r="Q10" i="17"/>
  <c r="Q127" i="17"/>
  <c r="Q54" i="17"/>
  <c r="Q247" i="17"/>
  <c r="Q122" i="17"/>
  <c r="Q260" i="17"/>
  <c r="Q126" i="17"/>
  <c r="Q262" i="17"/>
  <c r="Q258" i="17"/>
  <c r="Q212" i="17"/>
  <c r="Q112" i="17"/>
  <c r="Q207" i="17"/>
  <c r="Q254" i="17"/>
  <c r="Q18" i="17"/>
  <c r="Q15" i="17"/>
  <c r="Q38" i="17"/>
  <c r="Q116" i="17"/>
  <c r="Q19" i="17"/>
  <c r="Q233" i="17"/>
  <c r="Q66" i="17"/>
  <c r="Q240" i="17"/>
  <c r="Q224" i="17"/>
  <c r="Q84" i="17"/>
  <c r="Q51" i="17"/>
  <c r="Q246" i="17"/>
  <c r="Q214" i="17"/>
  <c r="Q20" i="17"/>
  <c r="Q81" i="17"/>
  <c r="Q141" i="17"/>
  <c r="Q108" i="17"/>
  <c r="Q166" i="17"/>
  <c r="Q211" i="17"/>
  <c r="Q252" i="17"/>
  <c r="Q210" i="17"/>
  <c r="Q226" i="17"/>
  <c r="Q48" i="17"/>
  <c r="Q259" i="17"/>
  <c r="Q14" i="17"/>
  <c r="Q23" i="17"/>
  <c r="Q134" i="17"/>
  <c r="Q209" i="17"/>
  <c r="Q218" i="17"/>
  <c r="Q11" i="17"/>
  <c r="Q13" i="17"/>
  <c r="F3" i="5"/>
  <c r="AB2" i="17" s="1"/>
  <c r="F1" i="5"/>
  <c r="AC2" i="17" s="1"/>
  <c r="F258" i="6" a="1"/>
  <c r="F258" i="6" s="1"/>
  <c r="L267" i="6" a="1"/>
  <c r="L267" i="6" s="1"/>
  <c r="F255" i="6" a="1"/>
  <c r="F255" i="6" s="1"/>
  <c r="F259" i="6" a="1"/>
  <c r="F259" i="6" s="1"/>
  <c r="F260" i="6" a="1"/>
  <c r="F260" i="6" s="1"/>
  <c r="L274" i="6" a="1"/>
  <c r="L274" i="6" s="1"/>
  <c r="L286" i="6" a="1"/>
  <c r="L286" i="6" s="1"/>
  <c r="L254" i="6" a="1"/>
  <c r="L254" i="6" s="1"/>
  <c r="E256" i="6" a="1"/>
  <c r="E256" i="6" s="1"/>
  <c r="L253" i="6" a="1"/>
  <c r="L253" i="6" s="1"/>
  <c r="E258" i="6" a="1"/>
  <c r="E258" i="6" s="1"/>
  <c r="E268" i="6" a="1"/>
  <c r="E268" i="6" s="1"/>
  <c r="L272" i="6"/>
  <c r="L276" i="6" a="1"/>
  <c r="L276" i="6" s="1"/>
  <c r="F257" i="6" a="1"/>
  <c r="F257" i="6" s="1"/>
  <c r="F256" i="6" a="1"/>
  <c r="F256" i="6" s="1"/>
  <c r="F252" i="6"/>
  <c r="L279" i="6" a="1"/>
  <c r="L279" i="6" s="1"/>
  <c r="L287" i="6" a="1"/>
  <c r="L287" i="6" s="1"/>
  <c r="L258" i="6" a="1"/>
  <c r="L258" i="6" s="1"/>
  <c r="L255" i="6" a="1"/>
  <c r="L255" i="6" s="1"/>
  <c r="E252" i="6"/>
  <c r="E253" i="6" a="1"/>
  <c r="E253" i="6" s="1"/>
  <c r="E254" i="6" a="1"/>
  <c r="E254" i="6" s="1"/>
  <c r="E259" i="6" a="1"/>
  <c r="E259" i="6" s="1"/>
  <c r="E267" i="6" a="1"/>
  <c r="E267" i="6" s="1"/>
  <c r="L280" i="6" a="1"/>
  <c r="L280" i="6" s="1"/>
  <c r="L292" i="6"/>
  <c r="F2" i="5" s="1"/>
  <c r="L259" i="6" a="1"/>
  <c r="L259" i="6" s="1"/>
  <c r="F254" i="6" a="1"/>
  <c r="F254" i="6" s="1"/>
  <c r="L266" i="6" a="1"/>
  <c r="L266" i="6" s="1"/>
  <c r="L273" i="6" a="1"/>
  <c r="L273" i="6" s="1"/>
  <c r="E257" i="6" a="1"/>
  <c r="E257" i="6" s="1"/>
  <c r="L277" i="6" a="1"/>
  <c r="L277" i="6" s="1"/>
  <c r="E269" i="6" a="1"/>
  <c r="E269" i="6" s="1"/>
  <c r="E260" i="6" a="1"/>
  <c r="E260" i="6" s="1"/>
  <c r="L256" i="6" a="1"/>
  <c r="L256" i="6" s="1"/>
  <c r="L252" i="6"/>
  <c r="E266" i="6" a="1"/>
  <c r="E266" i="6" s="1"/>
  <c r="F253" i="6" a="1"/>
  <c r="F253" i="6" s="1"/>
  <c r="L275" i="6" a="1"/>
  <c r="L275" i="6" s="1"/>
  <c r="L257" i="6" a="1"/>
  <c r="L257" i="6" s="1"/>
  <c r="L278" i="6" a="1"/>
  <c r="L278" i="6" s="1"/>
  <c r="F266" i="6" a="1"/>
  <c r="F266" i="6" s="1"/>
  <c r="F267" i="6" a="1"/>
  <c r="F267" i="6" s="1"/>
  <c r="E255" i="6" a="1"/>
  <c r="E255" i="6" s="1"/>
  <c r="L260" i="6" a="1"/>
  <c r="L260" i="6" s="1"/>
  <c r="E37" i="8" l="1"/>
  <c r="E23" i="8"/>
  <c r="E36" i="8"/>
  <c r="E22" i="8"/>
  <c r="C255" i="6"/>
  <c r="D255" i="6"/>
  <c r="E33" i="8"/>
  <c r="C267" i="6"/>
  <c r="D267" i="6"/>
  <c r="Z269" i="6" a="1"/>
  <c r="Z269" i="6" s="1"/>
  <c r="I269" i="6"/>
  <c r="B23" i="8" s="1"/>
  <c r="P288" i="6" a="1"/>
  <c r="P288" i="6" s="1"/>
  <c r="D252" i="6"/>
  <c r="S288" i="6" a="1"/>
  <c r="S288" i="6" s="1"/>
  <c r="AE288" i="6" a="1"/>
  <c r="AE288" i="6" s="1"/>
  <c r="M289" i="6" a="1"/>
  <c r="M289" i="6" s="1"/>
  <c r="X289" i="6" a="1"/>
  <c r="X289" i="6" s="1"/>
  <c r="AF289" i="6" a="1"/>
  <c r="AF289" i="6" s="1"/>
  <c r="N268" i="6" a="1"/>
  <c r="N268" i="6" s="1"/>
  <c r="AE268" i="6" a="1"/>
  <c r="AE268" i="6" s="1"/>
  <c r="X269" i="6" a="1"/>
  <c r="X269" i="6" s="1"/>
  <c r="AC268" i="6" a="1"/>
  <c r="AC268" i="6" s="1"/>
  <c r="R288" i="6" a="1"/>
  <c r="R288" i="6" s="1"/>
  <c r="Y288" i="6" a="1"/>
  <c r="Y288" i="6" s="1"/>
  <c r="AH288" i="6" a="1"/>
  <c r="AH288" i="6" s="1"/>
  <c r="Q289" i="6" a="1"/>
  <c r="Q289" i="6" s="1"/>
  <c r="W289" i="6" a="1"/>
  <c r="W289" i="6" s="1"/>
  <c r="AC289" i="6" a="1"/>
  <c r="AC289" i="6" s="1"/>
  <c r="O269" i="6" a="1"/>
  <c r="O269" i="6" s="1"/>
  <c r="AB268" i="6" a="1"/>
  <c r="AB268" i="6" s="1"/>
  <c r="AC269" i="6" a="1"/>
  <c r="AC269" i="6" s="1"/>
  <c r="V269" i="6" a="1"/>
  <c r="V269" i="6" s="1"/>
  <c r="T269" i="6" a="1"/>
  <c r="T269" i="6" s="1"/>
  <c r="AA268" i="6" a="1"/>
  <c r="AA268" i="6" s="1"/>
  <c r="AH269" i="6" a="1"/>
  <c r="AH269" i="6" s="1"/>
  <c r="R268" i="6" a="1"/>
  <c r="R268" i="6" s="1"/>
  <c r="AH268" i="6" a="1"/>
  <c r="AH268" i="6" s="1"/>
  <c r="U269" i="6" a="1"/>
  <c r="U269" i="6" s="1"/>
  <c r="AE289" i="6" a="1"/>
  <c r="AE289" i="6" s="1"/>
  <c r="Q268" i="6" a="1"/>
  <c r="Q268" i="6" s="1"/>
  <c r="N269" i="6" a="1"/>
  <c r="N269" i="6" s="1"/>
  <c r="Z268" i="6" a="1"/>
  <c r="Z268" i="6" s="1"/>
  <c r="P289" i="6" a="1"/>
  <c r="P289" i="6" s="1"/>
  <c r="N288" i="6" a="1"/>
  <c r="N288" i="6" s="1"/>
  <c r="V288" i="6" a="1"/>
  <c r="V288" i="6" s="1"/>
  <c r="AG288" i="6" a="1"/>
  <c r="AG288" i="6" s="1"/>
  <c r="R289" i="6" a="1"/>
  <c r="R289" i="6" s="1"/>
  <c r="Y289" i="6" a="1"/>
  <c r="Y289" i="6" s="1"/>
  <c r="S289" i="6" a="1"/>
  <c r="S289" i="6" s="1"/>
  <c r="AB269" i="6" a="1"/>
  <c r="AB269" i="6" s="1"/>
  <c r="Z289" i="6" a="1"/>
  <c r="Z289" i="6" s="1"/>
  <c r="P268" i="6" a="1"/>
  <c r="P268" i="6" s="1"/>
  <c r="O288" i="6" a="1"/>
  <c r="O288" i="6" s="1"/>
  <c r="AA288" i="6" a="1"/>
  <c r="AA288" i="6" s="1"/>
  <c r="AI288" i="6" a="1"/>
  <c r="AI288" i="6" s="1"/>
  <c r="T289" i="6" a="1"/>
  <c r="T289" i="6" s="1"/>
  <c r="AB289" i="6" a="1"/>
  <c r="AB289" i="6" s="1"/>
  <c r="AJ289" i="6" a="1"/>
  <c r="AJ289" i="6" s="1"/>
  <c r="V268" i="6" a="1"/>
  <c r="V268" i="6" s="1"/>
  <c r="M269" i="6" a="1"/>
  <c r="M269" i="6" s="1"/>
  <c r="AI269" i="6" a="1"/>
  <c r="AI269" i="6" s="1"/>
  <c r="S268" i="6" a="1"/>
  <c r="S268" i="6" s="1"/>
  <c r="AD269" i="6" a="1"/>
  <c r="AD269" i="6" s="1"/>
  <c r="U288" i="6" a="1"/>
  <c r="U288" i="6" s="1"/>
  <c r="AD288" i="6" a="1"/>
  <c r="AD288" i="6" s="1"/>
  <c r="N289" i="6" a="1"/>
  <c r="N289" i="6" s="1"/>
  <c r="V289" i="6" a="1"/>
  <c r="V289" i="6" s="1"/>
  <c r="AG289" i="6" a="1"/>
  <c r="AG289" i="6" s="1"/>
  <c r="X268" i="6" a="1"/>
  <c r="X268" i="6" s="1"/>
  <c r="AG269" i="6" a="1"/>
  <c r="AG269" i="6" s="1"/>
  <c r="S269" i="6" a="1"/>
  <c r="S269" i="6" s="1"/>
  <c r="AD268" i="6" a="1"/>
  <c r="AD268" i="6" s="1"/>
  <c r="L269" i="6" a="1"/>
  <c r="L269" i="6" s="1"/>
  <c r="L289" i="6" a="1"/>
  <c r="L289" i="6" s="1"/>
  <c r="R269" i="6" a="1"/>
  <c r="R269" i="6" s="1"/>
  <c r="AE269" i="6" a="1"/>
  <c r="AE269" i="6" s="1"/>
  <c r="C252" i="6"/>
  <c r="T268" i="6" a="1"/>
  <c r="T268" i="6" s="1"/>
  <c r="AH289" i="6" a="1"/>
  <c r="AH289" i="6" s="1"/>
  <c r="AF269" i="6" a="1"/>
  <c r="AF269" i="6" s="1"/>
  <c r="AB288" i="6" a="1"/>
  <c r="AB288" i="6" s="1"/>
  <c r="M268" i="6" a="1"/>
  <c r="M268" i="6" s="1"/>
  <c r="AG268" i="6" a="1"/>
  <c r="AG268" i="6" s="1"/>
  <c r="AJ268" i="6" a="1"/>
  <c r="AJ268" i="6" s="1"/>
  <c r="Z288" i="6" a="1"/>
  <c r="Z288" i="6" s="1"/>
  <c r="I268" i="6"/>
  <c r="B22" i="8" s="1"/>
  <c r="P269" i="6" a="1"/>
  <c r="P269" i="6" s="1"/>
  <c r="Q288" i="6" a="1"/>
  <c r="Q288" i="6" s="1"/>
  <c r="W288" i="6" a="1"/>
  <c r="W288" i="6" s="1"/>
  <c r="AC288" i="6" a="1"/>
  <c r="AC288" i="6" s="1"/>
  <c r="U289" i="6" a="1"/>
  <c r="U289" i="6" s="1"/>
  <c r="AD289" i="6" a="1"/>
  <c r="AD289" i="6" s="1"/>
  <c r="L288" i="6" a="1"/>
  <c r="L288" i="6" s="1"/>
  <c r="Y268" i="6" a="1"/>
  <c r="Y268" i="6" s="1"/>
  <c r="Q269" i="6" a="1"/>
  <c r="Q269" i="6" s="1"/>
  <c r="L268" i="6" a="1"/>
  <c r="L268" i="6" s="1"/>
  <c r="W268" i="6" a="1"/>
  <c r="W268" i="6" s="1"/>
  <c r="M288" i="6" a="1"/>
  <c r="M288" i="6" s="1"/>
  <c r="X288" i="6" a="1"/>
  <c r="X288" i="6" s="1"/>
  <c r="AF288" i="6" a="1"/>
  <c r="AF288" i="6" s="1"/>
  <c r="O289" i="6" a="1"/>
  <c r="O289" i="6" s="1"/>
  <c r="AA289" i="6" a="1"/>
  <c r="AA289" i="6" s="1"/>
  <c r="AI289" i="6" a="1"/>
  <c r="AI289" i="6" s="1"/>
  <c r="AF268" i="6" a="1"/>
  <c r="AF268" i="6" s="1"/>
  <c r="O268" i="6" a="1"/>
  <c r="O268" i="6" s="1"/>
  <c r="Y269" i="6" a="1"/>
  <c r="Y269" i="6" s="1"/>
  <c r="AI268" i="6" a="1"/>
  <c r="AI268" i="6" s="1"/>
  <c r="U268" i="6" a="1"/>
  <c r="U268" i="6" s="1"/>
  <c r="W269" i="6" a="1"/>
  <c r="W269" i="6" s="1"/>
  <c r="T288" i="6" a="1"/>
  <c r="T288" i="6" s="1"/>
  <c r="AJ288" i="6" a="1"/>
  <c r="AJ288" i="6" s="1"/>
  <c r="AA269" i="6" a="1"/>
  <c r="AA269" i="6" s="1"/>
  <c r="AJ269" i="6" a="1"/>
  <c r="AJ269" i="6" s="1"/>
  <c r="E32" i="8"/>
  <c r="E34" i="8" s="1"/>
  <c r="C266" i="6"/>
  <c r="D266" i="6"/>
  <c r="C259" i="6"/>
  <c r="D259" i="6"/>
  <c r="E19" i="8"/>
  <c r="D258" i="6"/>
  <c r="C258" i="6"/>
  <c r="C257" i="6"/>
  <c r="D257" i="6"/>
  <c r="E18" i="8"/>
  <c r="C254" i="6"/>
  <c r="D254" i="6"/>
  <c r="E11" i="8"/>
  <c r="C260" i="6"/>
  <c r="D260" i="6"/>
  <c r="E10" i="8"/>
  <c r="D253" i="6"/>
  <c r="C253" i="6"/>
  <c r="D256" i="6"/>
  <c r="H256" i="6" s="1"/>
  <c r="C256" i="6"/>
  <c r="E24" i="8" l="1"/>
  <c r="B24" i="8"/>
  <c r="H259" i="6"/>
  <c r="H260" i="6"/>
  <c r="G255" i="6"/>
  <c r="G259" i="6"/>
  <c r="E12" i="8"/>
  <c r="G256" i="6"/>
  <c r="E20" i="8"/>
  <c r="F8" i="8"/>
  <c r="G252" i="6"/>
  <c r="G8" i="8" s="1"/>
  <c r="D8" i="8"/>
  <c r="H252" i="6"/>
  <c r="F33" i="8"/>
  <c r="G267" i="6"/>
  <c r="G33" i="8" s="1"/>
  <c r="F11" i="8"/>
  <c r="G254" i="6"/>
  <c r="G11" i="8" s="1"/>
  <c r="D19" i="8"/>
  <c r="H258" i="6"/>
  <c r="D32" i="8"/>
  <c r="H266" i="6"/>
  <c r="D10" i="8"/>
  <c r="H253" i="6"/>
  <c r="F18" i="8"/>
  <c r="G257" i="6"/>
  <c r="G18" i="8" s="1"/>
  <c r="F10" i="8"/>
  <c r="G253" i="6"/>
  <c r="G10" i="8" s="1"/>
  <c r="G260" i="6"/>
  <c r="D18" i="8"/>
  <c r="H257" i="6"/>
  <c r="F32" i="8"/>
  <c r="G266" i="6"/>
  <c r="G32" i="8" s="1"/>
  <c r="D11" i="8"/>
  <c r="H254" i="6"/>
  <c r="F19" i="8"/>
  <c r="G258" i="6"/>
  <c r="G19" i="8" s="1"/>
  <c r="F269" i="6" a="1"/>
  <c r="F269" i="6" s="1"/>
  <c r="B37" i="8"/>
  <c r="H255" i="6"/>
  <c r="F268" i="6" a="1"/>
  <c r="F268" i="6" s="1"/>
  <c r="B36" i="8"/>
  <c r="H267" i="6"/>
  <c r="D33" i="8"/>
  <c r="D269" i="6" l="1"/>
  <c r="D23" i="8" s="1"/>
  <c r="C269" i="6"/>
  <c r="F23" i="8" s="1"/>
  <c r="C268" i="6"/>
  <c r="F22" i="8" s="1"/>
  <c r="D268" i="6"/>
  <c r="D22" i="8" s="1"/>
  <c r="F36" i="8" l="1"/>
  <c r="G268" i="6"/>
  <c r="D36" i="8"/>
  <c r="G269" i="6"/>
  <c r="F37" i="8"/>
  <c r="D37" i="8"/>
  <c r="G37" i="8" l="1"/>
  <c r="G23" i="8"/>
  <c r="G36" i="8"/>
  <c r="G22" i="8"/>
  <c r="J193" i="6" l="1"/>
  <c r="J193" i="17"/>
  <c r="D196" i="5"/>
  <c r="J205" i="4"/>
  <c r="T193" i="17" l="1"/>
  <c r="U193" i="17"/>
  <c r="J109" i="6" l="1"/>
  <c r="J109" i="17"/>
  <c r="D112" i="5"/>
  <c r="J121" i="4"/>
  <c r="T109" i="17" l="1"/>
  <c r="U109" i="17"/>
  <c r="J61" i="6" l="1"/>
  <c r="J61" i="17"/>
  <c r="J73" i="4"/>
  <c r="D64" i="5"/>
  <c r="J131" i="6"/>
  <c r="J131" i="17"/>
  <c r="J143" i="4"/>
  <c r="D134" i="5"/>
  <c r="J113" i="6"/>
  <c r="J113" i="17"/>
  <c r="J125" i="4"/>
  <c r="D116" i="5"/>
  <c r="J75" i="6" l="1"/>
  <c r="J75" i="17"/>
  <c r="D78" i="5"/>
  <c r="J87" i="4"/>
  <c r="J162" i="6"/>
  <c r="J162" i="17"/>
  <c r="D165" i="5"/>
  <c r="J174" i="4"/>
  <c r="J195" i="6"/>
  <c r="J195" i="17"/>
  <c r="D198" i="5"/>
  <c r="J207" i="4"/>
  <c r="J157" i="6"/>
  <c r="J157" i="17"/>
  <c r="D160" i="5"/>
  <c r="J169" i="4"/>
  <c r="J215" i="6"/>
  <c r="J215" i="17"/>
  <c r="J227" i="4"/>
  <c r="D218" i="5"/>
  <c r="T113" i="17"/>
  <c r="U113" i="17"/>
  <c r="T131" i="17"/>
  <c r="U131" i="17"/>
  <c r="T61" i="17"/>
  <c r="U61" i="17"/>
  <c r="J226" i="6"/>
  <c r="D229" i="5"/>
  <c r="J226" i="17"/>
  <c r="J238" i="4"/>
  <c r="J170" i="6" l="1"/>
  <c r="J170" i="17"/>
  <c r="J182" i="4"/>
  <c r="D173" i="5"/>
  <c r="J200" i="6"/>
  <c r="J200" i="17"/>
  <c r="J212" i="4"/>
  <c r="D203" i="5"/>
  <c r="J206" i="6"/>
  <c r="J206" i="17"/>
  <c r="J218" i="4"/>
  <c r="D209" i="5"/>
  <c r="T195" i="17"/>
  <c r="U195" i="17"/>
  <c r="T162" i="17"/>
  <c r="U162" i="17"/>
  <c r="U75" i="17"/>
  <c r="T75" i="17"/>
  <c r="J224" i="6"/>
  <c r="D227" i="5"/>
  <c r="J224" i="17"/>
  <c r="J236" i="4"/>
  <c r="U226" i="17"/>
  <c r="T226" i="17"/>
  <c r="T215" i="17"/>
  <c r="U215" i="17"/>
  <c r="T157" i="17"/>
  <c r="U157" i="17"/>
  <c r="J12" i="6" l="1"/>
  <c r="J12" i="17"/>
  <c r="J24" i="4"/>
  <c r="D15" i="5"/>
  <c r="T206" i="17"/>
  <c r="U206" i="17"/>
  <c r="T200" i="17"/>
  <c r="U200" i="17"/>
  <c r="U224" i="17"/>
  <c r="T224" i="17"/>
  <c r="T170" i="17"/>
  <c r="U170" i="17"/>
  <c r="J9" i="6" l="1"/>
  <c r="J9" i="17"/>
  <c r="J21" i="4"/>
  <c r="D12" i="5"/>
  <c r="J139" i="6"/>
  <c r="J139" i="17"/>
  <c r="J151" i="4"/>
  <c r="D142" i="5"/>
  <c r="J59" i="6"/>
  <c r="J59" i="17"/>
  <c r="D62" i="5"/>
  <c r="J71" i="4"/>
  <c r="J7" i="6"/>
  <c r="J7" i="17"/>
  <c r="D10" i="5"/>
  <c r="J19" i="4"/>
  <c r="J46" i="6"/>
  <c r="J46" i="17"/>
  <c r="J58" i="4"/>
  <c r="D49" i="5"/>
  <c r="J22" i="6"/>
  <c r="J22" i="17"/>
  <c r="J34" i="4"/>
  <c r="D25" i="5"/>
  <c r="J57" i="6"/>
  <c r="J57" i="17"/>
  <c r="D60" i="5"/>
  <c r="J69" i="4"/>
  <c r="J150" i="6"/>
  <c r="J150" i="17"/>
  <c r="J162" i="4"/>
  <c r="D153" i="5"/>
  <c r="T12" i="17"/>
  <c r="U12" i="17"/>
  <c r="J27" i="6"/>
  <c r="J27" i="17"/>
  <c r="J39" i="4"/>
  <c r="D30" i="5"/>
  <c r="J118" i="6"/>
  <c r="J118" i="17"/>
  <c r="D121" i="5"/>
  <c r="J130" i="4"/>
  <c r="J72" i="6"/>
  <c r="J72" i="17"/>
  <c r="J84" i="4"/>
  <c r="D75" i="5"/>
  <c r="J36" i="6"/>
  <c r="J36" i="17"/>
  <c r="J48" i="4"/>
  <c r="D39" i="5"/>
  <c r="J21" i="6"/>
  <c r="J21" i="17"/>
  <c r="J33" i="4"/>
  <c r="D24" i="5"/>
  <c r="J97" i="6"/>
  <c r="J97" i="17"/>
  <c r="J109" i="4"/>
  <c r="D100" i="5"/>
  <c r="J76" i="6"/>
  <c r="J76" i="17"/>
  <c r="D79" i="5"/>
  <c r="J88" i="4"/>
  <c r="J14" i="6"/>
  <c r="J14" i="17"/>
  <c r="J26" i="4"/>
  <c r="D17" i="5"/>
  <c r="J87" i="6"/>
  <c r="J87" i="17"/>
  <c r="D90" i="5"/>
  <c r="J99" i="4"/>
  <c r="J56" i="6"/>
  <c r="J56" i="17"/>
  <c r="J68" i="4"/>
  <c r="D59" i="5"/>
  <c r="J3" i="6"/>
  <c r="J3" i="17"/>
  <c r="D6" i="5"/>
  <c r="J15" i="4"/>
  <c r="J2" i="6"/>
  <c r="J2" i="17"/>
  <c r="J14" i="4"/>
  <c r="D5" i="5"/>
  <c r="J28" i="6"/>
  <c r="J28" i="17"/>
  <c r="J40" i="4"/>
  <c r="D31" i="5"/>
  <c r="J30" i="6" l="1"/>
  <c r="J30" i="17"/>
  <c r="J42" i="4"/>
  <c r="D33" i="5"/>
  <c r="J47" i="6"/>
  <c r="J47" i="17"/>
  <c r="J59" i="4"/>
  <c r="D50" i="5"/>
  <c r="J15" i="6"/>
  <c r="J15" i="17"/>
  <c r="D18" i="5"/>
  <c r="J27" i="4"/>
  <c r="J106" i="6"/>
  <c r="J106" i="17"/>
  <c r="J118" i="4"/>
  <c r="D109" i="5"/>
  <c r="J77" i="6"/>
  <c r="J77" i="17"/>
  <c r="J89" i="4"/>
  <c r="D80" i="5"/>
  <c r="J62" i="6"/>
  <c r="J62" i="17"/>
  <c r="J74" i="4"/>
  <c r="D65" i="5"/>
  <c r="J23" i="6"/>
  <c r="J23" i="17"/>
  <c r="D26" i="5"/>
  <c r="J35" i="4"/>
  <c r="J126" i="6"/>
  <c r="J126" i="17"/>
  <c r="D129" i="5"/>
  <c r="J138" i="4"/>
  <c r="J115" i="6"/>
  <c r="J115" i="17"/>
  <c r="J127" i="4"/>
  <c r="D118" i="5"/>
  <c r="J123" i="6"/>
  <c r="J123" i="17"/>
  <c r="J135" i="4"/>
  <c r="D126" i="5"/>
  <c r="J229" i="6"/>
  <c r="D232" i="5"/>
  <c r="J229" i="17"/>
  <c r="J241" i="4"/>
  <c r="J197" i="6"/>
  <c r="J197" i="17"/>
  <c r="D200" i="5"/>
  <c r="J209" i="4"/>
  <c r="J167" i="6"/>
  <c r="J167" i="17"/>
  <c r="J179" i="4"/>
  <c r="D170" i="5"/>
  <c r="J214" i="6"/>
  <c r="J214" i="17"/>
  <c r="J226" i="4"/>
  <c r="D217" i="5"/>
  <c r="J186" i="6"/>
  <c r="J186" i="17"/>
  <c r="D189" i="5"/>
  <c r="J198" i="4"/>
  <c r="T28" i="17"/>
  <c r="U28" i="17"/>
  <c r="T2" i="17"/>
  <c r="U2" i="17"/>
  <c r="T3" i="17"/>
  <c r="U3" i="17"/>
  <c r="U56" i="17"/>
  <c r="T56" i="17"/>
  <c r="T87" i="17"/>
  <c r="U87" i="17"/>
  <c r="T14" i="17"/>
  <c r="U14" i="17"/>
  <c r="T76" i="17"/>
  <c r="U76" i="17"/>
  <c r="T97" i="17"/>
  <c r="U97" i="17"/>
  <c r="T21" i="17"/>
  <c r="U21" i="17"/>
  <c r="U36" i="17"/>
  <c r="T36" i="17"/>
  <c r="T72" i="17"/>
  <c r="U72" i="17"/>
  <c r="T118" i="17"/>
  <c r="U118" i="17"/>
  <c r="T27" i="17"/>
  <c r="U27" i="17"/>
  <c r="J119" i="6"/>
  <c r="J119" i="17"/>
  <c r="D122" i="5"/>
  <c r="J131" i="4"/>
  <c r="J64" i="6"/>
  <c r="J64" i="17"/>
  <c r="D67" i="5"/>
  <c r="J76" i="4"/>
  <c r="J16" i="6"/>
  <c r="J16" i="17"/>
  <c r="J28" i="4"/>
  <c r="D19" i="5"/>
  <c r="J99" i="6"/>
  <c r="J99" i="17"/>
  <c r="J111" i="4"/>
  <c r="D102" i="5"/>
  <c r="J78" i="6"/>
  <c r="J78" i="17"/>
  <c r="J90" i="4"/>
  <c r="D81" i="5"/>
  <c r="J68" i="6"/>
  <c r="J68" i="17"/>
  <c r="J80" i="4"/>
  <c r="D71" i="5"/>
  <c r="J141" i="6"/>
  <c r="J141" i="17"/>
  <c r="D144" i="5"/>
  <c r="J153" i="4"/>
  <c r="J37" i="6"/>
  <c r="J37" i="17"/>
  <c r="J49" i="4"/>
  <c r="D40" i="5"/>
  <c r="J94" i="6"/>
  <c r="J94" i="17"/>
  <c r="D97" i="5"/>
  <c r="J106" i="4"/>
  <c r="J136" i="6"/>
  <c r="J136" i="17"/>
  <c r="J148" i="4"/>
  <c r="D139" i="5"/>
  <c r="J128" i="6"/>
  <c r="J128" i="17"/>
  <c r="D131" i="5"/>
  <c r="J140" i="4"/>
  <c r="J70" i="6"/>
  <c r="J70" i="17"/>
  <c r="J82" i="4"/>
  <c r="D73" i="5"/>
  <c r="J83" i="6"/>
  <c r="J83" i="17"/>
  <c r="D86" i="5"/>
  <c r="J95" i="4"/>
  <c r="J107" i="6"/>
  <c r="J107" i="17"/>
  <c r="J119" i="4"/>
  <c r="D110" i="5"/>
  <c r="J26" i="6"/>
  <c r="J26" i="17"/>
  <c r="D29" i="5"/>
  <c r="J38" i="4"/>
  <c r="J153" i="6"/>
  <c r="J153" i="17"/>
  <c r="D156" i="5"/>
  <c r="J165" i="4"/>
  <c r="J154" i="6"/>
  <c r="J154" i="17"/>
  <c r="D157" i="5"/>
  <c r="J166" i="4"/>
  <c r="J40" i="6"/>
  <c r="J40" i="17"/>
  <c r="J52" i="4"/>
  <c r="D43" i="5"/>
  <c r="J82" i="6"/>
  <c r="J82" i="17"/>
  <c r="D85" i="5"/>
  <c r="J94" i="4"/>
  <c r="J177" i="6"/>
  <c r="J177" i="17"/>
  <c r="J189" i="4"/>
  <c r="D180" i="5"/>
  <c r="J174" i="6"/>
  <c r="J174" i="17"/>
  <c r="D177" i="5"/>
  <c r="J186" i="4"/>
  <c r="J178" i="6"/>
  <c r="J178" i="17"/>
  <c r="D181" i="5"/>
  <c r="J190" i="4"/>
  <c r="J231" i="6"/>
  <c r="D234" i="5"/>
  <c r="J231" i="17"/>
  <c r="J243" i="4"/>
  <c r="J205" i="6"/>
  <c r="J205" i="17"/>
  <c r="J217" i="4"/>
  <c r="D208" i="5"/>
  <c r="J181" i="6"/>
  <c r="J181" i="17"/>
  <c r="J193" i="4"/>
  <c r="D184" i="5"/>
  <c r="T150" i="17"/>
  <c r="U150" i="17"/>
  <c r="T57" i="17"/>
  <c r="U57" i="17"/>
  <c r="T22" i="17"/>
  <c r="U22" i="17"/>
  <c r="T46" i="17"/>
  <c r="U46" i="17"/>
  <c r="U7" i="17"/>
  <c r="T7" i="17"/>
  <c r="T59" i="17"/>
  <c r="U59" i="17"/>
  <c r="T139" i="17"/>
  <c r="U139" i="17"/>
  <c r="T9" i="17"/>
  <c r="U9" i="17"/>
  <c r="J130" i="6"/>
  <c r="J130" i="17"/>
  <c r="J142" i="4"/>
  <c r="D133" i="5"/>
  <c r="J43" i="6"/>
  <c r="J43" i="17"/>
  <c r="D46" i="5"/>
  <c r="J55" i="4"/>
  <c r="J98" i="6"/>
  <c r="J98" i="17"/>
  <c r="J110" i="4"/>
  <c r="D101" i="5"/>
  <c r="J145" i="6"/>
  <c r="J145" i="17"/>
  <c r="J157" i="4"/>
  <c r="D148" i="5"/>
  <c r="J116" i="6"/>
  <c r="J116" i="17"/>
  <c r="J128" i="4"/>
  <c r="D119" i="5"/>
  <c r="J88" i="6"/>
  <c r="J88" i="17"/>
  <c r="J100" i="4"/>
  <c r="D91" i="5"/>
  <c r="J144" i="6"/>
  <c r="J144" i="17"/>
  <c r="J156" i="4"/>
  <c r="D147" i="5"/>
  <c r="J164" i="6" l="1"/>
  <c r="J164" i="17"/>
  <c r="D167" i="5"/>
  <c r="J176" i="4"/>
  <c r="J166" i="6"/>
  <c r="J166" i="17"/>
  <c r="D169" i="5"/>
  <c r="J178" i="4"/>
  <c r="J161" i="6"/>
  <c r="J161" i="17"/>
  <c r="D164" i="5"/>
  <c r="J173" i="4"/>
  <c r="J172" i="6"/>
  <c r="J172" i="17"/>
  <c r="D175" i="5"/>
  <c r="J184" i="4"/>
  <c r="T136" i="17"/>
  <c r="U136" i="17"/>
  <c r="T94" i="17"/>
  <c r="U94" i="17"/>
  <c r="T37" i="17"/>
  <c r="U37" i="17"/>
  <c r="T141" i="17"/>
  <c r="U141" i="17"/>
  <c r="T68" i="17"/>
  <c r="U68" i="17"/>
  <c r="T78" i="17"/>
  <c r="U78" i="17"/>
  <c r="T99" i="17"/>
  <c r="U99" i="17"/>
  <c r="T16" i="17"/>
  <c r="U16" i="17"/>
  <c r="T64" i="17"/>
  <c r="U64" i="17"/>
  <c r="T119" i="17"/>
  <c r="U119" i="17"/>
  <c r="T229" i="17"/>
  <c r="U229" i="17"/>
  <c r="T231" i="17"/>
  <c r="U231" i="17"/>
  <c r="T186" i="17"/>
  <c r="U186" i="17"/>
  <c r="T214" i="17"/>
  <c r="U214" i="17"/>
  <c r="U167" i="17"/>
  <c r="T167" i="17"/>
  <c r="T197" i="17"/>
  <c r="U197" i="17"/>
  <c r="T123" i="17"/>
  <c r="U123" i="17"/>
  <c r="U115" i="17"/>
  <c r="T115" i="17"/>
  <c r="T126" i="17"/>
  <c r="U126" i="17"/>
  <c r="U23" i="17"/>
  <c r="T23" i="17"/>
  <c r="T62" i="17"/>
  <c r="U62" i="17"/>
  <c r="U77" i="17"/>
  <c r="T77" i="17"/>
  <c r="T106" i="17"/>
  <c r="U106" i="17"/>
  <c r="T15" i="17"/>
  <c r="U15" i="17"/>
  <c r="T47" i="17"/>
  <c r="U47" i="17"/>
  <c r="U30" i="17"/>
  <c r="T30" i="17"/>
  <c r="T144" i="17"/>
  <c r="U144" i="17"/>
  <c r="T88" i="17"/>
  <c r="U88" i="17"/>
  <c r="T116" i="17"/>
  <c r="U116" i="17"/>
  <c r="T145" i="17"/>
  <c r="U145" i="17"/>
  <c r="T98" i="17"/>
  <c r="U98" i="17"/>
  <c r="T43" i="17"/>
  <c r="U43" i="17"/>
  <c r="T130" i="17"/>
  <c r="U130" i="17"/>
  <c r="T181" i="17"/>
  <c r="U181" i="17"/>
  <c r="T205" i="17"/>
  <c r="U205" i="17"/>
  <c r="T178" i="17"/>
  <c r="U178" i="17"/>
  <c r="T174" i="17"/>
  <c r="U174" i="17"/>
  <c r="T177" i="17"/>
  <c r="U177" i="17"/>
  <c r="T82" i="17"/>
  <c r="U82" i="17"/>
  <c r="T40" i="17"/>
  <c r="U40" i="17"/>
  <c r="T154" i="17"/>
  <c r="U154" i="17"/>
  <c r="T153" i="17"/>
  <c r="U153" i="17"/>
  <c r="T26" i="17"/>
  <c r="U26" i="17"/>
  <c r="T107" i="17"/>
  <c r="U107" i="17"/>
  <c r="T83" i="17"/>
  <c r="U83" i="17"/>
  <c r="T70" i="17"/>
  <c r="U70" i="17"/>
  <c r="U128" i="17"/>
  <c r="T128" i="17"/>
  <c r="T172" i="17" l="1"/>
  <c r="U172" i="17"/>
  <c r="T161" i="17"/>
  <c r="U161" i="17"/>
  <c r="T166" i="17"/>
  <c r="U166" i="17"/>
  <c r="U164" i="17"/>
  <c r="T164" i="17"/>
  <c r="J4" i="6" l="1"/>
  <c r="J4" i="17"/>
  <c r="D7" i="5"/>
  <c r="J16" i="4"/>
  <c r="J121" i="6"/>
  <c r="J121" i="17"/>
  <c r="J133" i="4"/>
  <c r="D124" i="5"/>
  <c r="J11" i="6"/>
  <c r="J11" i="17"/>
  <c r="D14" i="5"/>
  <c r="J23" i="4"/>
  <c r="J8" i="6"/>
  <c r="J8" i="17"/>
  <c r="D11" i="5"/>
  <c r="J20" i="4"/>
  <c r="J44" i="6" l="1"/>
  <c r="J44" i="17"/>
  <c r="D47" i="5"/>
  <c r="J56" i="4"/>
  <c r="J93" i="6"/>
  <c r="J93" i="17"/>
  <c r="D96" i="5"/>
  <c r="J105" i="4"/>
  <c r="J147" i="6"/>
  <c r="J147" i="17"/>
  <c r="J159" i="4"/>
  <c r="D150" i="5"/>
  <c r="J102" i="6"/>
  <c r="J102" i="17"/>
  <c r="D105" i="5"/>
  <c r="J114" i="4"/>
  <c r="J95" i="6"/>
  <c r="J95" i="17"/>
  <c r="D98" i="5"/>
  <c r="J107" i="4"/>
  <c r="J111" i="6"/>
  <c r="J111" i="17"/>
  <c r="D114" i="5"/>
  <c r="J123" i="4"/>
  <c r="J134" i="6"/>
  <c r="J134" i="17"/>
  <c r="J146" i="4"/>
  <c r="D137" i="5"/>
  <c r="J110" i="6"/>
  <c r="J110" i="17"/>
  <c r="D113" i="5"/>
  <c r="J122" i="4"/>
  <c r="J185" i="6"/>
  <c r="J185" i="17"/>
  <c r="J197" i="4"/>
  <c r="D188" i="5"/>
  <c r="J220" i="6"/>
  <c r="J220" i="17"/>
  <c r="J232" i="4"/>
  <c r="D223" i="5"/>
  <c r="T8" i="17"/>
  <c r="U8" i="17"/>
  <c r="T11" i="17"/>
  <c r="U11" i="17"/>
  <c r="T121" i="17"/>
  <c r="U121" i="17"/>
  <c r="T4" i="17"/>
  <c r="U4" i="17"/>
  <c r="J148" i="6"/>
  <c r="J148" i="17"/>
  <c r="D151" i="5"/>
  <c r="J160" i="4"/>
  <c r="J125" i="6" l="1"/>
  <c r="J125" i="17"/>
  <c r="J137" i="4"/>
  <c r="D128" i="5"/>
  <c r="U148" i="17"/>
  <c r="T148" i="17"/>
  <c r="T220" i="17"/>
  <c r="U220" i="17"/>
  <c r="T185" i="17"/>
  <c r="U185" i="17"/>
  <c r="T110" i="17"/>
  <c r="U110" i="17"/>
  <c r="U134" i="17"/>
  <c r="T134" i="17"/>
  <c r="U111" i="17"/>
  <c r="T111" i="17"/>
  <c r="U95" i="17"/>
  <c r="T95" i="17"/>
  <c r="T102" i="17"/>
  <c r="U102" i="17"/>
  <c r="T147" i="17"/>
  <c r="U147" i="17"/>
  <c r="U93" i="17"/>
  <c r="T93" i="17"/>
  <c r="T44" i="17"/>
  <c r="U44" i="17"/>
  <c r="J73" i="6" l="1"/>
  <c r="J73" i="17"/>
  <c r="D76" i="5"/>
  <c r="J85" i="4"/>
  <c r="J67" i="6"/>
  <c r="J67" i="17"/>
  <c r="D70" i="5"/>
  <c r="J79" i="4"/>
  <c r="J132" i="6"/>
  <c r="J132" i="17"/>
  <c r="J144" i="4"/>
  <c r="D135" i="5"/>
  <c r="J165" i="6"/>
  <c r="J165" i="17"/>
  <c r="J177" i="4"/>
  <c r="D168" i="5"/>
  <c r="J10" i="6"/>
  <c r="J10" i="17"/>
  <c r="J22" i="4"/>
  <c r="D13" i="5"/>
  <c r="J55" i="6"/>
  <c r="J55" i="17"/>
  <c r="J67" i="4"/>
  <c r="D58" i="5"/>
  <c r="J58" i="6"/>
  <c r="J58" i="17"/>
  <c r="J70" i="4"/>
  <c r="D61" i="5"/>
  <c r="J218" i="6"/>
  <c r="J218" i="17"/>
  <c r="J230" i="4"/>
  <c r="D221" i="5"/>
  <c r="J194" i="6"/>
  <c r="J194" i="17"/>
  <c r="J206" i="4"/>
  <c r="D197" i="5"/>
  <c r="T125" i="17"/>
  <c r="U125" i="17"/>
  <c r="J104" i="6"/>
  <c r="J104" i="17"/>
  <c r="J116" i="4"/>
  <c r="D107" i="5"/>
  <c r="J151" i="6"/>
  <c r="J151" i="17"/>
  <c r="D154" i="5"/>
  <c r="J163" i="4"/>
  <c r="J117" i="6"/>
  <c r="J117" i="17"/>
  <c r="D120" i="5"/>
  <c r="J129" i="4"/>
  <c r="J221" i="6"/>
  <c r="D224" i="5"/>
  <c r="J221" i="17"/>
  <c r="J233" i="4"/>
  <c r="J6" i="6"/>
  <c r="J6" i="17"/>
  <c r="J18" i="4"/>
  <c r="D9" i="5"/>
  <c r="J51" i="6"/>
  <c r="J51" i="17"/>
  <c r="D54" i="5"/>
  <c r="J63" i="4"/>
  <c r="J203" i="6"/>
  <c r="J203" i="17"/>
  <c r="J215" i="4"/>
  <c r="D206" i="5"/>
  <c r="J179" i="6"/>
  <c r="J179" i="17"/>
  <c r="D182" i="5"/>
  <c r="J191" i="4"/>
  <c r="T179" i="17" l="1"/>
  <c r="U179" i="17"/>
  <c r="T203" i="17"/>
  <c r="U203" i="17"/>
  <c r="U51" i="17"/>
  <c r="T51" i="17"/>
  <c r="T6" i="17"/>
  <c r="U6" i="17"/>
  <c r="T117" i="17"/>
  <c r="U117" i="17"/>
  <c r="T151" i="17"/>
  <c r="U151" i="17"/>
  <c r="U104" i="17"/>
  <c r="T104" i="17"/>
  <c r="J89" i="6"/>
  <c r="J89" i="17"/>
  <c r="J101" i="4"/>
  <c r="D92" i="5"/>
  <c r="J108" i="6"/>
  <c r="J108" i="17"/>
  <c r="J120" i="4"/>
  <c r="D111" i="5"/>
  <c r="J138" i="6"/>
  <c r="J138" i="17"/>
  <c r="J150" i="4"/>
  <c r="D141" i="5"/>
  <c r="J122" i="6"/>
  <c r="J122" i="17"/>
  <c r="J134" i="4"/>
  <c r="D125" i="5"/>
  <c r="J176" i="6"/>
  <c r="J176" i="17"/>
  <c r="D179" i="5"/>
  <c r="J188" i="4"/>
  <c r="J191" i="6"/>
  <c r="J191" i="17"/>
  <c r="J203" i="4"/>
  <c r="D194" i="5"/>
  <c r="J53" i="6"/>
  <c r="J53" i="17"/>
  <c r="J65" i="4"/>
  <c r="D56" i="5"/>
  <c r="J5" i="6"/>
  <c r="J5" i="17"/>
  <c r="J17" i="4"/>
  <c r="D8" i="5"/>
  <c r="J216" i="6"/>
  <c r="J216" i="17"/>
  <c r="J228" i="4"/>
  <c r="D219" i="5"/>
  <c r="J101" i="6"/>
  <c r="J101" i="17"/>
  <c r="D104" i="5"/>
  <c r="J113" i="4"/>
  <c r="J41" i="6"/>
  <c r="J41" i="17"/>
  <c r="D44" i="5"/>
  <c r="J53" i="4"/>
  <c r="J189" i="6"/>
  <c r="J189" i="17"/>
  <c r="J201" i="4"/>
  <c r="D192" i="5"/>
  <c r="J163" i="6"/>
  <c r="J163" i="17"/>
  <c r="J175" i="4"/>
  <c r="D166" i="5"/>
  <c r="J25" i="6"/>
  <c r="J25" i="17"/>
  <c r="D28" i="5"/>
  <c r="J37" i="4"/>
  <c r="J92" i="6"/>
  <c r="J92" i="17"/>
  <c r="J104" i="4"/>
  <c r="D95" i="5"/>
  <c r="J184" i="6"/>
  <c r="J184" i="17"/>
  <c r="D187" i="5"/>
  <c r="J196" i="4"/>
  <c r="J50" i="6"/>
  <c r="J50" i="17"/>
  <c r="D53" i="5"/>
  <c r="J62" i="4"/>
  <c r="J133" i="6"/>
  <c r="J133" i="17"/>
  <c r="D136" i="5"/>
  <c r="J145" i="4"/>
  <c r="J228" i="6"/>
  <c r="D231" i="5"/>
  <c r="J228" i="17"/>
  <c r="J240" i="4"/>
  <c r="J211" i="6"/>
  <c r="J211" i="17"/>
  <c r="J223" i="4"/>
  <c r="D214" i="5"/>
  <c r="J52" i="6"/>
  <c r="J52" i="17"/>
  <c r="J64" i="4"/>
  <c r="D55" i="5"/>
  <c r="J49" i="6"/>
  <c r="J49" i="17"/>
  <c r="D52" i="5"/>
  <c r="J61" i="4"/>
  <c r="J169" i="6"/>
  <c r="J169" i="17"/>
  <c r="J181" i="4"/>
  <c r="D172" i="5"/>
  <c r="J152" i="6"/>
  <c r="J152" i="17"/>
  <c r="D155" i="5"/>
  <c r="J164" i="4"/>
  <c r="J188" i="6"/>
  <c r="J188" i="17"/>
  <c r="D191" i="5"/>
  <c r="J200" i="4"/>
  <c r="J212" i="6"/>
  <c r="J212" i="17"/>
  <c r="J224" i="4"/>
  <c r="D215" i="5"/>
  <c r="J187" i="6"/>
  <c r="J187" i="17"/>
  <c r="D190" i="5"/>
  <c r="J199" i="4"/>
  <c r="J17" i="6"/>
  <c r="J17" i="17"/>
  <c r="J29" i="4"/>
  <c r="D20" i="5"/>
  <c r="T194" i="17"/>
  <c r="U194" i="17"/>
  <c r="T218" i="17"/>
  <c r="U218" i="17"/>
  <c r="T58" i="17"/>
  <c r="U58" i="17"/>
  <c r="U55" i="17"/>
  <c r="T55" i="17"/>
  <c r="T10" i="17"/>
  <c r="U10" i="17"/>
  <c r="U165" i="17"/>
  <c r="T165" i="17"/>
  <c r="U132" i="17"/>
  <c r="T132" i="17"/>
  <c r="T67" i="17"/>
  <c r="U67" i="17"/>
  <c r="T73" i="17"/>
  <c r="U73" i="17"/>
  <c r="J45" i="6"/>
  <c r="J45" i="17"/>
  <c r="J57" i="4"/>
  <c r="D48" i="5"/>
  <c r="J42" i="6"/>
  <c r="J42" i="17"/>
  <c r="D45" i="5"/>
  <c r="J54" i="4"/>
  <c r="J213" i="6"/>
  <c r="J213" i="17"/>
  <c r="J225" i="4"/>
  <c r="D216" i="5"/>
  <c r="J230" i="6"/>
  <c r="D233" i="5"/>
  <c r="J230" i="17"/>
  <c r="J242" i="4"/>
  <c r="J91" i="6"/>
  <c r="J91" i="17"/>
  <c r="J103" i="4"/>
  <c r="D94" i="5"/>
  <c r="J103" i="6"/>
  <c r="J103" i="17"/>
  <c r="D106" i="5"/>
  <c r="J115" i="4"/>
  <c r="J86" i="6"/>
  <c r="J86" i="17"/>
  <c r="J98" i="4"/>
  <c r="D89" i="5"/>
  <c r="J66" i="6"/>
  <c r="J66" i="17"/>
  <c r="D69" i="5"/>
  <c r="J78" i="4"/>
  <c r="J100" i="6"/>
  <c r="J100" i="17"/>
  <c r="J112" i="4"/>
  <c r="D103" i="5"/>
  <c r="J39" i="6"/>
  <c r="J39" i="17"/>
  <c r="J51" i="4"/>
  <c r="D42" i="5"/>
  <c r="J54" i="6"/>
  <c r="J54" i="17"/>
  <c r="J66" i="4"/>
  <c r="D57" i="5"/>
  <c r="J208" i="6"/>
  <c r="J208" i="17"/>
  <c r="J220" i="4"/>
  <c r="D211" i="5"/>
  <c r="J85" i="6"/>
  <c r="J85" i="17"/>
  <c r="J97" i="4"/>
  <c r="D88" i="5"/>
  <c r="J63" i="6"/>
  <c r="J63" i="17"/>
  <c r="J75" i="4"/>
  <c r="D66" i="5"/>
  <c r="J79" i="6"/>
  <c r="J79" i="17"/>
  <c r="J91" i="4"/>
  <c r="D82" i="5"/>
  <c r="J196" i="6"/>
  <c r="J196" i="17"/>
  <c r="D199" i="5"/>
  <c r="J208" i="4"/>
  <c r="J31" i="6"/>
  <c r="J31" i="17"/>
  <c r="J43" i="4"/>
  <c r="D34" i="5"/>
  <c r="J38" i="6"/>
  <c r="J38" i="17"/>
  <c r="J50" i="4"/>
  <c r="D41" i="5"/>
  <c r="J209" i="6"/>
  <c r="J209" i="17"/>
  <c r="J221" i="4"/>
  <c r="D212" i="5"/>
  <c r="J24" i="6"/>
  <c r="J24" i="17"/>
  <c r="J36" i="4"/>
  <c r="D27" i="5"/>
  <c r="J207" i="6"/>
  <c r="J207" i="17"/>
  <c r="J219" i="4"/>
  <c r="D210" i="5"/>
  <c r="J18" i="6"/>
  <c r="J18" i="17"/>
  <c r="J30" i="4"/>
  <c r="D21" i="5"/>
  <c r="J96" i="6"/>
  <c r="J96" i="17"/>
  <c r="D99" i="5"/>
  <c r="J108" i="4"/>
  <c r="J29" i="6"/>
  <c r="J29" i="17"/>
  <c r="J41" i="4"/>
  <c r="D32" i="5"/>
  <c r="J222" i="6"/>
  <c r="D225" i="5"/>
  <c r="J222" i="17"/>
  <c r="J234" i="4"/>
  <c r="J112" i="6"/>
  <c r="J112" i="17"/>
  <c r="D115" i="5"/>
  <c r="J124" i="4"/>
  <c r="J190" i="6"/>
  <c r="J190" i="17"/>
  <c r="D193" i="5"/>
  <c r="J202" i="4"/>
  <c r="J48" i="6"/>
  <c r="J48" i="17"/>
  <c r="J60" i="4"/>
  <c r="D51" i="5"/>
  <c r="T221" i="17"/>
  <c r="U221" i="17"/>
  <c r="J114" i="6" l="1"/>
  <c r="J114" i="17"/>
  <c r="J126" i="4"/>
  <c r="D117" i="5"/>
  <c r="J158" i="6"/>
  <c r="J158" i="17"/>
  <c r="J170" i="4"/>
  <c r="D161" i="5"/>
  <c r="J225" i="6"/>
  <c r="D228" i="5"/>
  <c r="J225" i="17"/>
  <c r="J237" i="4"/>
  <c r="J124" i="6"/>
  <c r="J124" i="17"/>
  <c r="D127" i="5"/>
  <c r="J136" i="4"/>
  <c r="J71" i="6"/>
  <c r="J71" i="17"/>
  <c r="J83" i="4"/>
  <c r="D74" i="5"/>
  <c r="J105" i="6"/>
  <c r="J105" i="17"/>
  <c r="J117" i="4"/>
  <c r="D108" i="5"/>
  <c r="J198" i="6"/>
  <c r="J198" i="17"/>
  <c r="J210" i="4"/>
  <c r="D201" i="5"/>
  <c r="J204" i="6"/>
  <c r="J204" i="17"/>
  <c r="J216" i="4"/>
  <c r="D207" i="5"/>
  <c r="J32" i="6"/>
  <c r="J32" i="17"/>
  <c r="J44" i="4"/>
  <c r="D35" i="5"/>
  <c r="J143" i="6"/>
  <c r="J143" i="17"/>
  <c r="D146" i="5"/>
  <c r="J155" i="4"/>
  <c r="J201" i="6"/>
  <c r="J201" i="17"/>
  <c r="J213" i="4"/>
  <c r="D204" i="5"/>
  <c r="J210" i="6"/>
  <c r="J210" i="17"/>
  <c r="J222" i="4"/>
  <c r="D213" i="5"/>
  <c r="J129" i="6"/>
  <c r="J129" i="17"/>
  <c r="D132" i="5"/>
  <c r="J141" i="4"/>
  <c r="J171" i="6"/>
  <c r="J171" i="17"/>
  <c r="J183" i="4"/>
  <c r="D174" i="5"/>
  <c r="J13" i="6"/>
  <c r="J13" i="17"/>
  <c r="J25" i="4"/>
  <c r="D16" i="5"/>
  <c r="J120" i="6"/>
  <c r="J120" i="17"/>
  <c r="J132" i="4"/>
  <c r="D123" i="5"/>
  <c r="T17" i="17"/>
  <c r="U17" i="17"/>
  <c r="T187" i="17"/>
  <c r="U187" i="17"/>
  <c r="T212" i="17"/>
  <c r="U212" i="17"/>
  <c r="U188" i="17"/>
  <c r="T188" i="17"/>
  <c r="T152" i="17"/>
  <c r="U152" i="17"/>
  <c r="T169" i="17"/>
  <c r="U169" i="17"/>
  <c r="T49" i="17"/>
  <c r="U49" i="17"/>
  <c r="T52" i="17"/>
  <c r="U52" i="17"/>
  <c r="T211" i="17"/>
  <c r="U211" i="17"/>
  <c r="T133" i="17"/>
  <c r="U133" i="17"/>
  <c r="T50" i="17"/>
  <c r="U50" i="17"/>
  <c r="T184" i="17"/>
  <c r="U184" i="17"/>
  <c r="T92" i="17"/>
  <c r="U92" i="17"/>
  <c r="T25" i="17"/>
  <c r="U25" i="17"/>
  <c r="T163" i="17"/>
  <c r="U163" i="17"/>
  <c r="T189" i="17"/>
  <c r="U189" i="17"/>
  <c r="T41" i="17"/>
  <c r="U41" i="17"/>
  <c r="T101" i="17"/>
  <c r="U101" i="17"/>
  <c r="T216" i="17"/>
  <c r="U216" i="17"/>
  <c r="T5" i="17"/>
  <c r="U5" i="17"/>
  <c r="T53" i="17"/>
  <c r="U53" i="17"/>
  <c r="T191" i="17"/>
  <c r="U191" i="17"/>
  <c r="T176" i="17"/>
  <c r="U176" i="17"/>
  <c r="T122" i="17"/>
  <c r="U122" i="17"/>
  <c r="T138" i="17"/>
  <c r="U138" i="17"/>
  <c r="U108" i="17"/>
  <c r="T108" i="17"/>
  <c r="T89" i="17"/>
  <c r="U89" i="17"/>
  <c r="T222" i="17"/>
  <c r="U222" i="17"/>
  <c r="U230" i="17"/>
  <c r="T230" i="17"/>
  <c r="J19" i="6"/>
  <c r="J19" i="17"/>
  <c r="D22" i="5"/>
  <c r="J31" i="4"/>
  <c r="J183" i="6"/>
  <c r="J183" i="17"/>
  <c r="J195" i="4"/>
  <c r="D186" i="5"/>
  <c r="J217" i="6"/>
  <c r="J217" i="17"/>
  <c r="J229" i="4"/>
  <c r="D220" i="5"/>
  <c r="J34" i="6"/>
  <c r="J34" i="17"/>
  <c r="D37" i="5"/>
  <c r="J46" i="4"/>
  <c r="J81" i="6"/>
  <c r="J81" i="17"/>
  <c r="D84" i="5"/>
  <c r="J93" i="4"/>
  <c r="J156" i="6"/>
  <c r="J156" i="17"/>
  <c r="J168" i="4"/>
  <c r="D159" i="5"/>
  <c r="J168" i="6"/>
  <c r="J168" i="17"/>
  <c r="D171" i="5"/>
  <c r="J180" i="4"/>
  <c r="J192" i="6"/>
  <c r="J192" i="17"/>
  <c r="D195" i="5"/>
  <c r="J204" i="4"/>
  <c r="J65" i="6"/>
  <c r="J65" i="17"/>
  <c r="D68" i="5"/>
  <c r="J77" i="4"/>
  <c r="J180" i="6"/>
  <c r="J180" i="17"/>
  <c r="J192" i="4"/>
  <c r="D183" i="5"/>
  <c r="J227" i="6"/>
  <c r="D230" i="5"/>
  <c r="J227" i="17"/>
  <c r="J239" i="4"/>
  <c r="J175" i="6"/>
  <c r="J175" i="17"/>
  <c r="J187" i="4"/>
  <c r="D178" i="5"/>
  <c r="J20" i="6"/>
  <c r="J20" i="17"/>
  <c r="J32" i="4"/>
  <c r="D23" i="5"/>
  <c r="J182" i="6"/>
  <c r="J182" i="17"/>
  <c r="D185" i="5"/>
  <c r="J194" i="4"/>
  <c r="J137" i="6"/>
  <c r="J137" i="17"/>
  <c r="J149" i="4"/>
  <c r="D140" i="5"/>
  <c r="U48" i="17"/>
  <c r="T48" i="17"/>
  <c r="T190" i="17"/>
  <c r="U190" i="17"/>
  <c r="U112" i="17"/>
  <c r="T112" i="17"/>
  <c r="T29" i="17"/>
  <c r="U29" i="17"/>
  <c r="U96" i="17"/>
  <c r="T96" i="17"/>
  <c r="T18" i="17"/>
  <c r="U18" i="17"/>
  <c r="T207" i="17"/>
  <c r="U207" i="17"/>
  <c r="T24" i="17"/>
  <c r="U24" i="17"/>
  <c r="T209" i="17"/>
  <c r="U209" i="17"/>
  <c r="T38" i="17"/>
  <c r="U38" i="17"/>
  <c r="T31" i="17"/>
  <c r="U31" i="17"/>
  <c r="U196" i="17"/>
  <c r="T196" i="17"/>
  <c r="T79" i="17"/>
  <c r="U79" i="17"/>
  <c r="T63" i="17"/>
  <c r="U63" i="17"/>
  <c r="T85" i="17"/>
  <c r="U85" i="17"/>
  <c r="T208" i="17"/>
  <c r="U208" i="17"/>
  <c r="T54" i="17"/>
  <c r="U54" i="17"/>
  <c r="T39" i="17"/>
  <c r="U39" i="17"/>
  <c r="T100" i="17"/>
  <c r="U100" i="17"/>
  <c r="T66" i="17"/>
  <c r="U66" i="17"/>
  <c r="U86" i="17"/>
  <c r="T86" i="17"/>
  <c r="T103" i="17"/>
  <c r="U103" i="17"/>
  <c r="T91" i="17"/>
  <c r="U91" i="17"/>
  <c r="T213" i="17"/>
  <c r="U213" i="17"/>
  <c r="T42" i="17"/>
  <c r="U42" i="17"/>
  <c r="T45" i="17"/>
  <c r="U45" i="17"/>
  <c r="U228" i="17"/>
  <c r="T228" i="17"/>
  <c r="J69" i="6" l="1"/>
  <c r="J69" i="17"/>
  <c r="J81" i="4"/>
  <c r="D72" i="5"/>
  <c r="J33" i="6"/>
  <c r="J33" i="17"/>
  <c r="D36" i="5"/>
  <c r="J45" i="4"/>
  <c r="J146" i="6"/>
  <c r="J146" i="17"/>
  <c r="J158" i="4"/>
  <c r="D149" i="5"/>
  <c r="J219" i="6"/>
  <c r="J219" i="17"/>
  <c r="D222" i="5"/>
  <c r="J231" i="4"/>
  <c r="J173" i="6"/>
  <c r="J173" i="17"/>
  <c r="J185" i="4"/>
  <c r="D176" i="5"/>
  <c r="J80" i="6"/>
  <c r="J80" i="17"/>
  <c r="J92" i="4"/>
  <c r="D83" i="5"/>
  <c r="J202" i="6"/>
  <c r="J202" i="17"/>
  <c r="J214" i="4"/>
  <c r="D205" i="5"/>
  <c r="J142" i="6"/>
  <c r="J142" i="17"/>
  <c r="J154" i="4"/>
  <c r="D145" i="5"/>
  <c r="J35" i="6"/>
  <c r="J35" i="17"/>
  <c r="D38" i="5"/>
  <c r="J47" i="4"/>
  <c r="J159" i="6"/>
  <c r="J159" i="17"/>
  <c r="D162" i="5"/>
  <c r="J171" i="4"/>
  <c r="J135" i="6"/>
  <c r="J135" i="17"/>
  <c r="D138" i="5"/>
  <c r="J147" i="4"/>
  <c r="J127" i="6"/>
  <c r="J127" i="17"/>
  <c r="D130" i="5"/>
  <c r="J139" i="4"/>
  <c r="J84" i="6"/>
  <c r="J84" i="17"/>
  <c r="J96" i="4"/>
  <c r="D87" i="5"/>
  <c r="J155" i="6"/>
  <c r="J155" i="17"/>
  <c r="D158" i="5"/>
  <c r="J167" i="4"/>
  <c r="J199" i="6"/>
  <c r="J199" i="17"/>
  <c r="J211" i="4"/>
  <c r="D202" i="5"/>
  <c r="J160" i="6"/>
  <c r="J160" i="17"/>
  <c r="D163" i="5"/>
  <c r="J172" i="4"/>
  <c r="J74" i="6"/>
  <c r="J74" i="17"/>
  <c r="D77" i="5"/>
  <c r="J86" i="4"/>
  <c r="J149" i="6"/>
  <c r="J149" i="17"/>
  <c r="D152" i="5"/>
  <c r="J161" i="4"/>
  <c r="J140" i="6"/>
  <c r="J140" i="17"/>
  <c r="D143" i="5"/>
  <c r="J152" i="4"/>
  <c r="J90" i="6"/>
  <c r="J90" i="17"/>
  <c r="J102" i="4"/>
  <c r="D93" i="5"/>
  <c r="P264" i="6" a="1"/>
  <c r="P264" i="6" s="1"/>
  <c r="U261" i="6" a="1"/>
  <c r="U261" i="6" s="1"/>
  <c r="AG263" i="6" a="1"/>
  <c r="AG263" i="6" s="1"/>
  <c r="W263" i="6" a="1"/>
  <c r="W263" i="6" s="1"/>
  <c r="AH282" i="6" a="1"/>
  <c r="AH282" i="6" s="1"/>
  <c r="U283" i="6" a="1"/>
  <c r="U283" i="6" s="1"/>
  <c r="X281" i="6" a="1"/>
  <c r="X281" i="6" s="1"/>
  <c r="AD262" i="6" a="1"/>
  <c r="AD262" i="6" s="1"/>
  <c r="O261" i="6" a="1"/>
  <c r="O261" i="6" s="1"/>
  <c r="X282" i="6" a="1"/>
  <c r="X282" i="6" s="1"/>
  <c r="S282" i="6" a="1"/>
  <c r="S282" i="6" s="1"/>
  <c r="S263" i="6" a="1"/>
  <c r="S263" i="6" s="1"/>
  <c r="N264" i="6" a="1"/>
  <c r="N264" i="6" s="1"/>
  <c r="U282" i="6" a="1"/>
  <c r="U282" i="6" s="1"/>
  <c r="O281" i="6" a="1"/>
  <c r="O281" i="6" s="1"/>
  <c r="O285" i="6" a="1"/>
  <c r="O285" i="6" s="1"/>
  <c r="U262" i="6" a="1"/>
  <c r="U262" i="6" s="1"/>
  <c r="R261" i="6" a="1"/>
  <c r="R261" i="6" s="1"/>
  <c r="U264" i="6" a="1"/>
  <c r="U264" i="6" s="1"/>
  <c r="AD265" i="6" a="1"/>
  <c r="AD265" i="6" s="1"/>
  <c r="AD263" i="6" a="1"/>
  <c r="AD263" i="6" s="1"/>
  <c r="X261" i="6" a="1"/>
  <c r="X261" i="6" s="1"/>
  <c r="AI265" i="6" a="1"/>
  <c r="AI265" i="6" s="1"/>
  <c r="AB263" i="6" a="1"/>
  <c r="AB263" i="6" s="1"/>
  <c r="AJ284" i="6" a="1"/>
  <c r="AJ284" i="6" s="1"/>
  <c r="Q282" i="6" a="1"/>
  <c r="Q282" i="6" s="1"/>
  <c r="AA284" i="6" a="1"/>
  <c r="AA284" i="6" s="1"/>
  <c r="AD285" i="6" a="1"/>
  <c r="AD285" i="6" s="1"/>
  <c r="T263" i="6" a="1"/>
  <c r="T263" i="6" s="1"/>
  <c r="AB265" i="6" a="1"/>
  <c r="AB265" i="6" s="1"/>
  <c r="M284" i="6" a="1"/>
  <c r="M284" i="6" s="1"/>
  <c r="AI263" i="6" a="1"/>
  <c r="AI263" i="6" s="1"/>
  <c r="L265" i="6" a="1"/>
  <c r="L265" i="6" s="1"/>
  <c r="I261" i="6"/>
  <c r="B26" i="8" s="1"/>
  <c r="Z282" i="6" a="1"/>
  <c r="Z282" i="6" s="1"/>
  <c r="P285" i="6" a="1"/>
  <c r="P285" i="6" s="1"/>
  <c r="AJ261" i="6" a="1"/>
  <c r="AJ261" i="6" s="1"/>
  <c r="AH283" i="6" a="1"/>
  <c r="AH283" i="6" s="1"/>
  <c r="X264" i="6" a="1"/>
  <c r="X264" i="6" s="1"/>
  <c r="AF264" i="6" a="1"/>
  <c r="AF264" i="6" s="1"/>
  <c r="AD261" i="6" a="1"/>
  <c r="AD261" i="6" s="1"/>
  <c r="AH284" i="6" a="1"/>
  <c r="AH284" i="6" s="1"/>
  <c r="AE284" i="6" a="1"/>
  <c r="AE284" i="6" s="1"/>
  <c r="AH262" i="6" a="1"/>
  <c r="AH262" i="6" s="1"/>
  <c r="AJ281" i="6" a="1"/>
  <c r="AJ281" i="6" s="1"/>
  <c r="AG285" i="6" a="1"/>
  <c r="AG285" i="6" s="1"/>
  <c r="U263" i="6" a="1"/>
  <c r="U263" i="6" s="1"/>
  <c r="AH263" i="6" a="1"/>
  <c r="AH263" i="6" s="1"/>
  <c r="AE265" i="6" a="1"/>
  <c r="AE265" i="6" s="1"/>
  <c r="Q261" i="6" a="1"/>
  <c r="Q261" i="6" s="1"/>
  <c r="AJ282" i="6" a="1"/>
  <c r="AJ282" i="6" s="1"/>
  <c r="X262" i="6" a="1"/>
  <c r="X262" i="6" s="1"/>
  <c r="V262" i="6" a="1"/>
  <c r="V262" i="6" s="1"/>
  <c r="F261" i="6" a="1"/>
  <c r="F261" i="6" s="1"/>
  <c r="P263" i="6" a="1"/>
  <c r="P263" i="6" s="1"/>
  <c r="I263" i="6"/>
  <c r="B28" i="8" s="1"/>
  <c r="Q284" i="6" a="1"/>
  <c r="Q284" i="6" s="1"/>
  <c r="S284" i="6" a="1"/>
  <c r="S284" i="6" s="1"/>
  <c r="T285" i="6" a="1"/>
  <c r="T285" i="6" s="1"/>
  <c r="V284" i="6" a="1"/>
  <c r="V284" i="6" s="1"/>
  <c r="AI262" i="6" a="1"/>
  <c r="AI262" i="6" s="1"/>
  <c r="AE261" i="6" a="1"/>
  <c r="AE261" i="6" s="1"/>
  <c r="S265" i="6" a="1"/>
  <c r="S265" i="6" s="1"/>
  <c r="Y265" i="6" a="1"/>
  <c r="Y265" i="6" s="1"/>
  <c r="AH281" i="6" a="1"/>
  <c r="AH281" i="6" s="1"/>
  <c r="L263" i="6" a="1"/>
  <c r="L263" i="6" s="1"/>
  <c r="R283" i="6" a="1"/>
  <c r="R283" i="6" s="1"/>
  <c r="AF285" i="6" a="1"/>
  <c r="AF285" i="6" s="1"/>
  <c r="AG264" i="6" a="1"/>
  <c r="AG264" i="6" s="1"/>
  <c r="AC283" i="6" a="1"/>
  <c r="AC283" i="6" s="1"/>
  <c r="AA264" i="6" a="1"/>
  <c r="AA264" i="6" s="1"/>
  <c r="L281" i="6" a="1"/>
  <c r="L281" i="6" s="1"/>
  <c r="Z284" i="6" a="1"/>
  <c r="Z284" i="6" s="1"/>
  <c r="Z281" i="6" a="1"/>
  <c r="Z281" i="6" s="1"/>
  <c r="S283" i="6" a="1"/>
  <c r="S283" i="6" s="1"/>
  <c r="P262" i="6" a="1"/>
  <c r="P262" i="6" s="1"/>
  <c r="N285" i="6" a="1"/>
  <c r="N285" i="6" s="1"/>
  <c r="AC281" i="6" a="1"/>
  <c r="AC281" i="6" s="1"/>
  <c r="T262" i="6" a="1"/>
  <c r="T262" i="6" s="1"/>
  <c r="R264" i="6" a="1"/>
  <c r="R264" i="6" s="1"/>
  <c r="Q262" i="6" a="1"/>
  <c r="Q262" i="6" s="1"/>
  <c r="Y284" i="6" a="1"/>
  <c r="Y284" i="6" s="1"/>
  <c r="O284" i="6" a="1"/>
  <c r="O284" i="6" s="1"/>
  <c r="AF281" i="6" a="1"/>
  <c r="AF281" i="6" s="1"/>
  <c r="AB281" i="6" a="1"/>
  <c r="AB281" i="6" s="1"/>
  <c r="X265" i="6" a="1"/>
  <c r="X265" i="6" s="1"/>
  <c r="AD284" i="6" a="1"/>
  <c r="AD284" i="6" s="1"/>
  <c r="AH264" i="6" a="1"/>
  <c r="AH264" i="6" s="1"/>
  <c r="AJ265" i="6" a="1"/>
  <c r="AJ265" i="6" s="1"/>
  <c r="AA261" i="6" a="1"/>
  <c r="AA261" i="6" s="1"/>
  <c r="AC265" i="6" a="1"/>
  <c r="AC265" i="6" s="1"/>
  <c r="S285" i="6" a="1"/>
  <c r="S285" i="6" s="1"/>
  <c r="AB285" i="6" a="1"/>
  <c r="AB285" i="6" s="1"/>
  <c r="AB284" i="6" a="1"/>
  <c r="AB284" i="6" s="1"/>
  <c r="AF262" i="6" a="1"/>
  <c r="AF262" i="6" s="1"/>
  <c r="AJ283" i="6" a="1"/>
  <c r="AJ283" i="6" s="1"/>
  <c r="AB264" i="6" a="1"/>
  <c r="AB264" i="6" s="1"/>
  <c r="AC264" i="6" a="1"/>
  <c r="AC264" i="6" s="1"/>
  <c r="T284" i="6" a="1"/>
  <c r="T284" i="6" s="1"/>
  <c r="AG282" i="6" a="1"/>
  <c r="AG282" i="6" s="1"/>
  <c r="Y264" i="6" a="1"/>
  <c r="Y264" i="6" s="1"/>
  <c r="Q281" i="6" a="1"/>
  <c r="Q281" i="6" s="1"/>
  <c r="E261" i="6" a="1"/>
  <c r="E261" i="6" s="1"/>
  <c r="I264" i="6"/>
  <c r="B29" i="8" s="1"/>
  <c r="Z264" i="6" a="1"/>
  <c r="Z264" i="6" s="1"/>
  <c r="P281" i="6" a="1"/>
  <c r="P281" i="6" s="1"/>
  <c r="Z263" i="6" a="1"/>
  <c r="Z263" i="6" s="1"/>
  <c r="X283" i="6" a="1"/>
  <c r="X283" i="6" s="1"/>
  <c r="M263" i="6" a="1"/>
  <c r="M263" i="6" s="1"/>
  <c r="AH261" i="6" a="1"/>
  <c r="AH261" i="6" s="1"/>
  <c r="X285" i="6" a="1"/>
  <c r="X285" i="6" s="1"/>
  <c r="W282" i="6" a="1"/>
  <c r="W282" i="6" s="1"/>
  <c r="Y281" i="6" a="1"/>
  <c r="Y281" i="6" s="1"/>
  <c r="AC284" i="6" a="1"/>
  <c r="AC284" i="6" s="1"/>
  <c r="N284" i="6" a="1"/>
  <c r="N284" i="6" s="1"/>
  <c r="U281" i="6" a="1"/>
  <c r="U281" i="6" s="1"/>
  <c r="Y285" i="6" a="1"/>
  <c r="Y285" i="6" s="1"/>
  <c r="U284" i="6" a="1"/>
  <c r="U284" i="6" s="1"/>
  <c r="AG262" i="6" a="1"/>
  <c r="AG262" i="6" s="1"/>
  <c r="M265" i="6" a="1"/>
  <c r="M265" i="6" s="1"/>
  <c r="AC262" i="6" a="1"/>
  <c r="AC262" i="6" s="1"/>
  <c r="W281" i="6" a="1"/>
  <c r="W281" i="6" s="1"/>
  <c r="L284" i="6" a="1"/>
  <c r="L284" i="6" s="1"/>
  <c r="L261" i="6" a="1"/>
  <c r="L261" i="6" s="1"/>
  <c r="E265" i="6" a="1"/>
  <c r="E265" i="6" s="1"/>
  <c r="P265" i="6" a="1"/>
  <c r="P265" i="6" s="1"/>
  <c r="P261" i="6" a="1"/>
  <c r="P261" i="6" s="1"/>
  <c r="T225" i="17"/>
  <c r="U225" i="17"/>
  <c r="T227" i="17"/>
  <c r="U227" i="17"/>
  <c r="S262" i="6" a="1"/>
  <c r="S262" i="6" s="1"/>
  <c r="T281" i="6" a="1"/>
  <c r="T281" i="6" s="1"/>
  <c r="O282" i="6" a="1"/>
  <c r="O282" i="6" s="1"/>
  <c r="L282" i="6" a="1"/>
  <c r="L282" i="6" s="1"/>
  <c r="M285" i="6" a="1"/>
  <c r="M285" i="6" s="1"/>
  <c r="AC282" i="6" a="1"/>
  <c r="AC282" i="6" s="1"/>
  <c r="AI282" i="6" a="1"/>
  <c r="AI282" i="6" s="1"/>
  <c r="AE263" i="6" a="1"/>
  <c r="AE263" i="6" s="1"/>
  <c r="AB282" i="6" a="1"/>
  <c r="AB282" i="6" s="1"/>
  <c r="T282" i="6" a="1"/>
  <c r="T282" i="6" s="1"/>
  <c r="W283" i="6" a="1"/>
  <c r="W283" i="6" s="1"/>
  <c r="AF284" i="6" a="1"/>
  <c r="AF284" i="6" s="1"/>
  <c r="M264" i="6" a="1"/>
  <c r="M264" i="6" s="1"/>
  <c r="T283" i="6" a="1"/>
  <c r="T283" i="6" s="1"/>
  <c r="AI283" i="6" a="1"/>
  <c r="AI283" i="6" s="1"/>
  <c r="M281" i="6" a="1"/>
  <c r="M281" i="6" s="1"/>
  <c r="L262" i="6" a="1"/>
  <c r="L262" i="6" s="1"/>
  <c r="AC261" i="6" a="1"/>
  <c r="AC261" i="6" s="1"/>
  <c r="L285" i="6" a="1"/>
  <c r="L285" i="6" s="1"/>
  <c r="Z262" i="6" a="1"/>
  <c r="Z262" i="6" s="1"/>
  <c r="P282" i="6" a="1"/>
  <c r="P282" i="6" s="1"/>
  <c r="N261" i="6" a="1"/>
  <c r="N261" i="6" s="1"/>
  <c r="W265" i="6" a="1"/>
  <c r="W265" i="6" s="1"/>
  <c r="O263" i="6" a="1"/>
  <c r="O263" i="6" s="1"/>
  <c r="X263" i="6" a="1"/>
  <c r="X263" i="6" s="1"/>
  <c r="AE262" i="6" a="1"/>
  <c r="AE262" i="6" s="1"/>
  <c r="R281" i="6" a="1"/>
  <c r="R281" i="6" s="1"/>
  <c r="W284" i="6" a="1"/>
  <c r="W284" i="6" s="1"/>
  <c r="AE282" i="6" a="1"/>
  <c r="AE282" i="6" s="1"/>
  <c r="W285" i="6" a="1"/>
  <c r="W285" i="6" s="1"/>
  <c r="AJ262" i="6" a="1"/>
  <c r="AJ262" i="6" s="1"/>
  <c r="R282" i="6" a="1"/>
  <c r="R282" i="6" s="1"/>
  <c r="T261" i="6" a="1"/>
  <c r="T261" i="6" s="1"/>
  <c r="W261" i="6" a="1"/>
  <c r="W261" i="6" s="1"/>
  <c r="W262" i="6" a="1"/>
  <c r="W262" i="6" s="1"/>
  <c r="N282" i="6" a="1"/>
  <c r="N282" i="6" s="1"/>
  <c r="M261" i="6" a="1"/>
  <c r="M261" i="6" s="1"/>
  <c r="AF261" i="6" a="1"/>
  <c r="AF261" i="6" s="1"/>
  <c r="AH285" i="6" a="1"/>
  <c r="AH285" i="6" s="1"/>
  <c r="AB261" i="6" a="1"/>
  <c r="AB261" i="6" s="1"/>
  <c r="AI284" i="6" a="1"/>
  <c r="AI284" i="6" s="1"/>
  <c r="S261" i="6" a="1"/>
  <c r="S261" i="6" s="1"/>
  <c r="AA281" i="6" a="1"/>
  <c r="AA281" i="6" s="1"/>
  <c r="W264" i="6" a="1"/>
  <c r="W264" i="6" s="1"/>
  <c r="R263" i="6" a="1"/>
  <c r="R263" i="6" s="1"/>
  <c r="T264" i="6" a="1"/>
  <c r="T264" i="6" s="1"/>
  <c r="AA283" i="6" a="1"/>
  <c r="AA283" i="6" s="1"/>
  <c r="AE285" i="6" a="1"/>
  <c r="AE285" i="6" s="1"/>
  <c r="L264" i="6" a="1"/>
  <c r="L264" i="6" s="1"/>
  <c r="I262" i="6"/>
  <c r="B27" i="8" s="1"/>
  <c r="E263" i="6" a="1"/>
  <c r="E263" i="6" s="1"/>
  <c r="Z261" i="6" a="1"/>
  <c r="Z261" i="6" s="1"/>
  <c r="Z265" i="6" a="1"/>
  <c r="Z265" i="6" s="1"/>
  <c r="R284" i="6" a="1"/>
  <c r="R284" i="6" s="1"/>
  <c r="AJ285" i="6" a="1"/>
  <c r="AJ285" i="6" s="1"/>
  <c r="AI261" i="6" a="1"/>
  <c r="AI261" i="6" s="1"/>
  <c r="S264" i="6" a="1"/>
  <c r="S264" i="6" s="1"/>
  <c r="AA263" i="6" a="1"/>
  <c r="AA263" i="6" s="1"/>
  <c r="V281" i="6" a="1"/>
  <c r="V281" i="6" s="1"/>
  <c r="V285" i="6" a="1"/>
  <c r="V285" i="6" s="1"/>
  <c r="Y263" i="6" a="1"/>
  <c r="Y263" i="6" s="1"/>
  <c r="Q263" i="6" a="1"/>
  <c r="Q263" i="6" s="1"/>
  <c r="AA262" i="6" a="1"/>
  <c r="AA262" i="6" s="1"/>
  <c r="AA265" i="6" a="1"/>
  <c r="AA265" i="6" s="1"/>
  <c r="O265" i="6" a="1"/>
  <c r="O265" i="6" s="1"/>
  <c r="N263" i="6" a="1"/>
  <c r="N263" i="6" s="1"/>
  <c r="U120" i="17"/>
  <c r="T120" i="17"/>
  <c r="U13" i="17"/>
  <c r="T13" i="17"/>
  <c r="T171" i="17"/>
  <c r="U171" i="17"/>
  <c r="T129" i="17"/>
  <c r="U129" i="17"/>
  <c r="T210" i="17"/>
  <c r="U210" i="17"/>
  <c r="T201" i="17"/>
  <c r="U201" i="17"/>
  <c r="T143" i="17"/>
  <c r="U143" i="17"/>
  <c r="T32" i="17"/>
  <c r="U32" i="17"/>
  <c r="T204" i="17"/>
  <c r="U204" i="17"/>
  <c r="T198" i="17"/>
  <c r="U198" i="17"/>
  <c r="T105" i="17"/>
  <c r="U105" i="17"/>
  <c r="T71" i="17"/>
  <c r="U71" i="17"/>
  <c r="T124" i="17"/>
  <c r="U124" i="17"/>
  <c r="U158" i="17"/>
  <c r="T158" i="17"/>
  <c r="T114" i="17"/>
  <c r="U114" i="17"/>
  <c r="T137" i="17"/>
  <c r="U137" i="17"/>
  <c r="T182" i="17"/>
  <c r="U182" i="17"/>
  <c r="U20" i="17"/>
  <c r="T20" i="17"/>
  <c r="T175" i="17"/>
  <c r="U175" i="17"/>
  <c r="T180" i="17"/>
  <c r="U180" i="17"/>
  <c r="T65" i="17"/>
  <c r="U65" i="17"/>
  <c r="T192" i="17"/>
  <c r="U192" i="17"/>
  <c r="T168" i="17"/>
  <c r="U168" i="17"/>
  <c r="U156" i="17"/>
  <c r="T156" i="17"/>
  <c r="T81" i="17"/>
  <c r="U81" i="17"/>
  <c r="T34" i="17"/>
  <c r="U34" i="17"/>
  <c r="T217" i="17"/>
  <c r="U217" i="17"/>
  <c r="T183" i="17"/>
  <c r="U183" i="17"/>
  <c r="T19" i="17"/>
  <c r="U19" i="17"/>
  <c r="AB262" i="6" a="1"/>
  <c r="AB262" i="6" s="1"/>
  <c r="AF263" i="6" a="1"/>
  <c r="AF263" i="6" s="1"/>
  <c r="E264" i="6" a="1"/>
  <c r="E264" i="6" s="1"/>
  <c r="AI285" i="6" a="1"/>
  <c r="AI285" i="6" s="1"/>
  <c r="AE264" i="6" a="1"/>
  <c r="AE264" i="6" s="1"/>
  <c r="AG261" i="6" a="1"/>
  <c r="AG261" i="6" s="1"/>
  <c r="M282" i="6" a="1"/>
  <c r="M282" i="6" s="1"/>
  <c r="V282" i="6" a="1"/>
  <c r="V282" i="6" s="1"/>
  <c r="AB283" i="6" a="1"/>
  <c r="AB283" i="6" s="1"/>
  <c r="T265" i="6" a="1"/>
  <c r="T265" i="6" s="1"/>
  <c r="Q285" i="6" a="1"/>
  <c r="Q285" i="6" s="1"/>
  <c r="S281" i="6" a="1"/>
  <c r="S281" i="6" s="1"/>
  <c r="V265" i="6" a="1"/>
  <c r="V265" i="6" s="1"/>
  <c r="O262" i="6" a="1"/>
  <c r="O262" i="6" s="1"/>
  <c r="V263" i="6" a="1"/>
  <c r="V263" i="6" s="1"/>
  <c r="AG283" i="6" a="1"/>
  <c r="AG283" i="6" s="1"/>
  <c r="AH265" i="6" a="1"/>
  <c r="AH265" i="6" s="1"/>
  <c r="U265" i="6" a="1"/>
  <c r="U265" i="6" s="1"/>
  <c r="AF282" i="6" a="1"/>
  <c r="AF282" i="6" s="1"/>
  <c r="O283" i="6" a="1"/>
  <c r="O283" i="6" s="1"/>
  <c r="AI264" i="6" a="1"/>
  <c r="AI264" i="6" s="1"/>
  <c r="R265" i="6" a="1"/>
  <c r="R265" i="6" s="1"/>
  <c r="Q265" i="6" a="1"/>
  <c r="Q265" i="6" s="1"/>
  <c r="Y261" i="6" a="1"/>
  <c r="Y261" i="6" s="1"/>
  <c r="L283" i="6" a="1"/>
  <c r="L283" i="6" s="1"/>
  <c r="I265" i="6"/>
  <c r="B30" i="8" s="1"/>
  <c r="Z285" i="6" a="1"/>
  <c r="Z285" i="6" s="1"/>
  <c r="P283" i="6" a="1"/>
  <c r="P283" i="6" s="1"/>
  <c r="Z283" i="6" a="1"/>
  <c r="Z283" i="6" s="1"/>
  <c r="P284" i="6" a="1"/>
  <c r="P284" i="6" s="1"/>
  <c r="AF283" i="6" a="1"/>
  <c r="AF283" i="6" s="1"/>
  <c r="N265" i="6" a="1"/>
  <c r="N265" i="6" s="1"/>
  <c r="AD264" i="6" a="1"/>
  <c r="AD264" i="6" s="1"/>
  <c r="Q264" i="6" a="1"/>
  <c r="Q264" i="6" s="1"/>
  <c r="AJ264" i="6" a="1"/>
  <c r="AJ264" i="6" s="1"/>
  <c r="Y282" i="6" a="1"/>
  <c r="Y282" i="6" s="1"/>
  <c r="AA282" i="6" a="1"/>
  <c r="AA282" i="6" s="1"/>
  <c r="N262" i="6" a="1"/>
  <c r="N262" i="6" s="1"/>
  <c r="AG284" i="6" a="1"/>
  <c r="AG284" i="6" s="1"/>
  <c r="AD283" i="6" a="1"/>
  <c r="AD283" i="6" s="1"/>
  <c r="X284" i="6" a="1"/>
  <c r="X284" i="6" s="1"/>
  <c r="Y283" i="6" a="1"/>
  <c r="Y283" i="6" s="1"/>
  <c r="Y262" i="6" a="1"/>
  <c r="Y262" i="6" s="1"/>
  <c r="AC285" i="6" a="1"/>
  <c r="AC285" i="6" s="1"/>
  <c r="N283" i="6" a="1"/>
  <c r="N283" i="6" s="1"/>
  <c r="M283" i="6" a="1"/>
  <c r="M283" i="6" s="1"/>
  <c r="AD281" i="6" a="1"/>
  <c r="AD281" i="6" s="1"/>
  <c r="Q283" i="6" a="1"/>
  <c r="Q283" i="6" s="1"/>
  <c r="AJ263" i="6" a="1"/>
  <c r="AJ263" i="6" s="1"/>
  <c r="N281" i="6" a="1"/>
  <c r="N281" i="6" s="1"/>
  <c r="AF265" i="6" a="1"/>
  <c r="AF265" i="6" s="1"/>
  <c r="V283" i="6" a="1"/>
  <c r="V283" i="6" s="1"/>
  <c r="V261" i="6" a="1"/>
  <c r="V261" i="6" s="1"/>
  <c r="R262" i="6" a="1"/>
  <c r="R262" i="6" s="1"/>
  <c r="AG281" i="6" a="1"/>
  <c r="AG281" i="6" s="1"/>
  <c r="U285" i="6" a="1"/>
  <c r="U285" i="6" s="1"/>
  <c r="M262" i="6" a="1"/>
  <c r="M262" i="6" s="1"/>
  <c r="AA285" i="6" a="1"/>
  <c r="AA285" i="6" s="1"/>
  <c r="O264" i="6" a="1"/>
  <c r="O264" i="6" s="1"/>
  <c r="AI281" i="6" a="1"/>
  <c r="AI281" i="6" s="1"/>
  <c r="AG265" i="6" a="1"/>
  <c r="AG265" i="6" s="1"/>
  <c r="R285" i="6" a="1"/>
  <c r="R285" i="6" s="1"/>
  <c r="AD282" i="6" a="1"/>
  <c r="AD282" i="6" s="1"/>
  <c r="AE281" i="6" a="1"/>
  <c r="AE281" i="6" s="1"/>
  <c r="EM63" i="8" l="1"/>
  <c r="CG62" i="8"/>
  <c r="CC63" i="8"/>
  <c r="DG63" i="8"/>
  <c r="CS64" i="8"/>
  <c r="BU62" i="8"/>
  <c r="F264" i="6" a="1"/>
  <c r="F264" i="6" s="1"/>
  <c r="D264" i="6" s="1"/>
  <c r="CI62" i="8"/>
  <c r="BK60" i="8"/>
  <c r="DW61" i="8"/>
  <c r="BA63" i="8"/>
  <c r="U62" i="8"/>
  <c r="AU64" i="8"/>
  <c r="Q63" i="8"/>
  <c r="AA61" i="8"/>
  <c r="BM62" i="8"/>
  <c r="U64" i="8"/>
  <c r="AQ63" i="8"/>
  <c r="CM61" i="8"/>
  <c r="DC64" i="8"/>
  <c r="AZ1" i="4"/>
  <c r="DO62" i="8"/>
  <c r="AY60" i="8"/>
  <c r="DQ62" i="8"/>
  <c r="CP1" i="4"/>
  <c r="U60" i="8"/>
  <c r="AB1" i="4"/>
  <c r="EA64" i="8"/>
  <c r="AC63" i="8"/>
  <c r="W63" i="8"/>
  <c r="CI64" i="8"/>
  <c r="CD1" i="4"/>
  <c r="DU62" i="8"/>
  <c r="DB1" i="4"/>
  <c r="BL1" i="4"/>
  <c r="CK62" i="8"/>
  <c r="Y63" i="8"/>
  <c r="BA61" i="8"/>
  <c r="DK62" i="8"/>
  <c r="EI61" i="8"/>
  <c r="AW61" i="8"/>
  <c r="AC60" i="8"/>
  <c r="AE64" i="8"/>
  <c r="S63" i="8"/>
  <c r="BU60" i="8"/>
  <c r="AM62" i="8"/>
  <c r="BI64" i="8"/>
  <c r="BF1" i="4"/>
  <c r="DE63" i="8"/>
  <c r="BX1" i="4"/>
  <c r="EM61" i="8"/>
  <c r="EQ64" i="8"/>
  <c r="W64" i="8"/>
  <c r="DM61" i="8"/>
  <c r="AM61" i="8"/>
  <c r="CS62" i="8"/>
  <c r="BS61" i="8"/>
  <c r="AI64" i="8"/>
  <c r="AG64" i="8"/>
  <c r="EO63" i="8"/>
  <c r="DA62" i="8"/>
  <c r="CE60" i="8"/>
  <c r="CG63" i="8"/>
  <c r="DI61" i="8"/>
  <c r="Y61" i="8"/>
  <c r="BC61" i="8"/>
  <c r="EX1" i="4"/>
  <c r="DM64" i="8"/>
  <c r="E64" i="8"/>
  <c r="K61" i="8"/>
  <c r="CI63" i="8"/>
  <c r="M60" i="8"/>
  <c r="AG62" i="8"/>
  <c r="DK61" i="8"/>
  <c r="CK61" i="8"/>
  <c r="CM62" i="8"/>
  <c r="BA60" i="8"/>
  <c r="AC263" i="6" a="1"/>
  <c r="AC263" i="6" s="1"/>
  <c r="E29" i="8"/>
  <c r="E28" i="8"/>
  <c r="E26" i="8"/>
  <c r="D261" i="6"/>
  <c r="C261" i="6"/>
  <c r="BO60" i="8"/>
  <c r="AU61" i="8"/>
  <c r="AE60" i="8"/>
  <c r="BI60" i="8"/>
  <c r="DI60" i="8"/>
  <c r="EA60" i="8"/>
  <c r="O64" i="8"/>
  <c r="BQ64" i="8"/>
  <c r="G61" i="8"/>
  <c r="CU61" i="8"/>
  <c r="EC64" i="8"/>
  <c r="BQ60" i="8"/>
  <c r="BI63" i="8"/>
  <c r="S60" i="8"/>
  <c r="BR1" i="4"/>
  <c r="DC61" i="8"/>
  <c r="EE61" i="8"/>
  <c r="W60" i="8"/>
  <c r="AK62" i="8"/>
  <c r="BC60" i="8"/>
  <c r="BK64" i="8"/>
  <c r="BQ62" i="8"/>
  <c r="CC61" i="8"/>
  <c r="BI62" i="8"/>
  <c r="DU60" i="8"/>
  <c r="EE64" i="8"/>
  <c r="AM64" i="8"/>
  <c r="DK64" i="8"/>
  <c r="AA63" i="8"/>
  <c r="EM62" i="8"/>
  <c r="AY61" i="8"/>
  <c r="DI64" i="8"/>
  <c r="BU63" i="8"/>
  <c r="CQ64" i="8"/>
  <c r="BE61" i="8"/>
  <c r="AS64" i="8"/>
  <c r="DC60" i="8"/>
  <c r="DU63" i="8"/>
  <c r="CE63" i="8"/>
  <c r="BG60" i="8"/>
  <c r="BS63" i="8"/>
  <c r="DM63" i="8"/>
  <c r="DC62" i="8"/>
  <c r="U61" i="8"/>
  <c r="CU62" i="8"/>
  <c r="DS62" i="8"/>
  <c r="DQ61" i="8"/>
  <c r="DI62" i="8"/>
  <c r="BU64" i="8"/>
  <c r="BC62" i="8"/>
  <c r="DG64" i="8"/>
  <c r="DY61" i="8"/>
  <c r="CQ62" i="8"/>
  <c r="V264" i="6" a="1"/>
  <c r="V264" i="6" s="1"/>
  <c r="DN1" i="4"/>
  <c r="CJ1" i="4"/>
  <c r="EQ62" i="8"/>
  <c r="DS60" i="8"/>
  <c r="AK64" i="8"/>
  <c r="BM63" i="8"/>
  <c r="CO60" i="8"/>
  <c r="DU61" i="8"/>
  <c r="BK63" i="8"/>
  <c r="Y64" i="8"/>
  <c r="I60" i="8"/>
  <c r="E30" i="8"/>
  <c r="DE61" i="8"/>
  <c r="AS60" i="8"/>
  <c r="BG61" i="8"/>
  <c r="BG62" i="8"/>
  <c r="DT1" i="4"/>
  <c r="DA60" i="8"/>
  <c r="EU61" i="8"/>
  <c r="AK61" i="8"/>
  <c r="AS63" i="8"/>
  <c r="CS61" i="8"/>
  <c r="CM64" i="8"/>
  <c r="G60" i="8"/>
  <c r="BY60" i="8"/>
  <c r="BM61" i="8"/>
  <c r="BY61" i="8"/>
  <c r="Y60" i="8"/>
  <c r="BK61" i="8"/>
  <c r="EA61" i="8"/>
  <c r="M64" i="8"/>
  <c r="AI62" i="8"/>
  <c r="EK64" i="8"/>
  <c r="ES64" i="8"/>
  <c r="E60" i="8"/>
  <c r="DG62" i="8"/>
  <c r="BY62" i="8"/>
  <c r="AQ60" i="8"/>
  <c r="AQ64" i="8"/>
  <c r="AC64" i="8"/>
  <c r="C60" i="8"/>
  <c r="AU62" i="8"/>
  <c r="CK60" i="8"/>
  <c r="CS60" i="8"/>
  <c r="AS62" i="8"/>
  <c r="CA62" i="8"/>
  <c r="BC64" i="8"/>
  <c r="EK60" i="8"/>
  <c r="CE62" i="8"/>
  <c r="BW62" i="8"/>
  <c r="C64" i="8"/>
  <c r="DM62" i="8"/>
  <c r="DS61" i="8"/>
  <c r="CC64" i="8"/>
  <c r="DY63" i="8"/>
  <c r="EC60" i="8"/>
  <c r="DE60" i="8"/>
  <c r="O62" i="8"/>
  <c r="DO60" i="8"/>
  <c r="BQ61" i="8"/>
  <c r="EG64" i="8"/>
  <c r="BE64" i="8"/>
  <c r="AO62" i="8"/>
  <c r="BS60" i="8"/>
  <c r="W61" i="8"/>
  <c r="BY64" i="8"/>
  <c r="C61" i="8"/>
  <c r="BM64" i="8"/>
  <c r="AQ61" i="8"/>
  <c r="DS63" i="8"/>
  <c r="AA64" i="8"/>
  <c r="DK60" i="8"/>
  <c r="AW62" i="8"/>
  <c r="CY63" i="8"/>
  <c r="DQ60" i="8"/>
  <c r="CQ60" i="8"/>
  <c r="CM60" i="8"/>
  <c r="CQ63" i="8"/>
  <c r="CV1" i="4"/>
  <c r="I64" i="8"/>
  <c r="EK62" i="8"/>
  <c r="CW63" i="8"/>
  <c r="DM60" i="8"/>
  <c r="CA63" i="8"/>
  <c r="AO61" i="8"/>
  <c r="DQ64" i="8"/>
  <c r="BW60" i="8"/>
  <c r="EO61" i="8"/>
  <c r="BY63" i="8"/>
  <c r="DW64" i="8"/>
  <c r="CO61" i="8"/>
  <c r="U159" i="17"/>
  <c r="T159" i="17"/>
  <c r="T35" i="17"/>
  <c r="U35" i="17"/>
  <c r="U142" i="17"/>
  <c r="T142" i="17"/>
  <c r="T202" i="17"/>
  <c r="U202" i="17"/>
  <c r="T80" i="17"/>
  <c r="U80" i="17"/>
  <c r="T173" i="17"/>
  <c r="U173" i="17"/>
  <c r="T219" i="17"/>
  <c r="U219" i="17"/>
  <c r="T146" i="17"/>
  <c r="U146" i="17"/>
  <c r="U33" i="17"/>
  <c r="T33" i="17"/>
  <c r="U69" i="17"/>
  <c r="T69" i="17"/>
  <c r="F263" i="6" a="1"/>
  <c r="F263" i="6" s="1"/>
  <c r="C263" i="6" s="1"/>
  <c r="AK60" i="8"/>
  <c r="CM63" i="8"/>
  <c r="Q60" i="8"/>
  <c r="EE63" i="8"/>
  <c r="AI61" i="8"/>
  <c r="CG60" i="8"/>
  <c r="EU60" i="8"/>
  <c r="CQ61" i="8"/>
  <c r="T90" i="17"/>
  <c r="U90" i="17"/>
  <c r="T140" i="17"/>
  <c r="U140" i="17"/>
  <c r="T149" i="17"/>
  <c r="U149" i="17"/>
  <c r="T74" i="17"/>
  <c r="U74" i="17"/>
  <c r="T160" i="17"/>
  <c r="U160" i="17"/>
  <c r="T199" i="17"/>
  <c r="U199" i="17"/>
  <c r="T155" i="17"/>
  <c r="U155" i="17"/>
  <c r="U84" i="17"/>
  <c r="T84" i="17"/>
  <c r="T127" i="17"/>
  <c r="U127" i="17"/>
  <c r="U135" i="17"/>
  <c r="T135" i="17"/>
  <c r="BO61" i="8"/>
  <c r="CY61" i="8"/>
  <c r="CE61" i="8"/>
  <c r="EO62" i="8"/>
  <c r="CY62" i="8"/>
  <c r="BG63" i="8"/>
  <c r="BW61" i="8"/>
  <c r="EC63" i="8"/>
  <c r="DE64" i="8"/>
  <c r="BS62" i="8"/>
  <c r="W62" i="8"/>
  <c r="CW62" i="8"/>
  <c r="K60" i="8"/>
  <c r="EO64" i="8"/>
  <c r="BO64" i="8"/>
  <c r="DI63" i="8"/>
  <c r="CO64" i="8"/>
  <c r="C62" i="8"/>
  <c r="ES60" i="8"/>
  <c r="AU63" i="8"/>
  <c r="ES61" i="8"/>
  <c r="DW62" i="8"/>
  <c r="E63" i="8"/>
  <c r="S61" i="8"/>
  <c r="AE62" i="8"/>
  <c r="AG63" i="8"/>
  <c r="BE62" i="8"/>
  <c r="FD1" i="4"/>
  <c r="Q62" i="8"/>
  <c r="CK64" i="8"/>
  <c r="BO62" i="8"/>
  <c r="AO60" i="8"/>
  <c r="EI60" i="8"/>
  <c r="EG63" i="8"/>
  <c r="EO60" i="8"/>
  <c r="CU64" i="8"/>
  <c r="DO63" i="8"/>
  <c r="EG62" i="8"/>
  <c r="EI64" i="8"/>
  <c r="CI60" i="8"/>
  <c r="ES62" i="8"/>
  <c r="CK63" i="8"/>
  <c r="I62" i="8"/>
  <c r="CC62" i="8"/>
  <c r="CY64" i="8"/>
  <c r="DC63" i="8"/>
  <c r="AO64" i="8"/>
  <c r="CG64" i="8"/>
  <c r="DG60" i="8"/>
  <c r="S62" i="8"/>
  <c r="S64" i="8"/>
  <c r="BW64" i="8"/>
  <c r="AS61" i="8"/>
  <c r="K64" i="8"/>
  <c r="E61" i="8"/>
  <c r="AC61" i="8"/>
  <c r="AA60" i="8"/>
  <c r="EF1" i="4"/>
  <c r="EC62" i="8"/>
  <c r="G63" i="8"/>
  <c r="EA63" i="8"/>
  <c r="P1" i="4"/>
  <c r="DQ63" i="8"/>
  <c r="EA62" i="8"/>
  <c r="AE283" i="6" a="1"/>
  <c r="AE283" i="6" s="1"/>
  <c r="E262" i="6" a="1"/>
  <c r="E262" i="6" s="1"/>
  <c r="F262" i="6" a="1"/>
  <c r="F262" i="6" s="1"/>
  <c r="F265" i="6" a="1"/>
  <c r="F265" i="6" s="1"/>
  <c r="D265" i="6" s="1"/>
  <c r="AM60" i="8"/>
  <c r="AO63" i="8"/>
  <c r="AI63" i="8"/>
  <c r="DW60" i="8"/>
  <c r="AG60" i="8"/>
  <c r="EU62" i="8"/>
  <c r="I63" i="8"/>
  <c r="DA61" i="8"/>
  <c r="BE60" i="8"/>
  <c r="ES63" i="8"/>
  <c r="EK61" i="8"/>
  <c r="CS63" i="8"/>
  <c r="DW63" i="8"/>
  <c r="EM64" i="8"/>
  <c r="EI62" i="8"/>
  <c r="EE62" i="8"/>
  <c r="O63" i="8"/>
  <c r="EQ63" i="8"/>
  <c r="DK63" i="8"/>
  <c r="AY63" i="8"/>
  <c r="DY64" i="8"/>
  <c r="CA60" i="8"/>
  <c r="AK63" i="8"/>
  <c r="K63" i="8"/>
  <c r="BA62" i="8"/>
  <c r="AY64" i="8"/>
  <c r="I30" i="8" s="1"/>
  <c r="AH1" i="4"/>
  <c r="Q61" i="8"/>
  <c r="EG60" i="8"/>
  <c r="DU64" i="8"/>
  <c r="AW64" i="8"/>
  <c r="CW64" i="8"/>
  <c r="AC62" i="8"/>
  <c r="Q64" i="8"/>
  <c r="DA63" i="8"/>
  <c r="O61" i="8"/>
  <c r="DE62" i="8"/>
  <c r="M62" i="8"/>
  <c r="M61" i="8"/>
  <c r="BS64" i="8"/>
  <c r="K62" i="8"/>
  <c r="DO64" i="8"/>
  <c r="AY62" i="8"/>
  <c r="EU63" i="8"/>
  <c r="AI60" i="8"/>
  <c r="CG61" i="8"/>
  <c r="AU60" i="8"/>
  <c r="G64" i="8"/>
  <c r="BA64" i="8"/>
  <c r="AE63" i="8"/>
  <c r="AG61" i="8"/>
  <c r="CO62" i="8"/>
  <c r="AN1" i="4"/>
  <c r="AE61" i="8"/>
  <c r="EM60" i="8"/>
  <c r="CA61" i="8"/>
  <c r="EL1" i="4"/>
  <c r="BQ63" i="8"/>
  <c r="BC63" i="8"/>
  <c r="BK62" i="8"/>
  <c r="EG61" i="8"/>
  <c r="G62" i="8"/>
  <c r="AQ62" i="8"/>
  <c r="CW60" i="8"/>
  <c r="CE64" i="8"/>
  <c r="AA62" i="8"/>
  <c r="C63" i="8"/>
  <c r="BO63" i="8"/>
  <c r="EI63" i="8"/>
  <c r="CA64" i="8"/>
  <c r="DZ1" i="4"/>
  <c r="EK63" i="8"/>
  <c r="CO63" i="8"/>
  <c r="AW60" i="8"/>
  <c r="DG61" i="8"/>
  <c r="DO61" i="8"/>
  <c r="CC60" i="8"/>
  <c r="CU63" i="8"/>
  <c r="E62" i="8"/>
  <c r="Y62" i="8"/>
  <c r="U63" i="8"/>
  <c r="BM60" i="8"/>
  <c r="DY62" i="8"/>
  <c r="I61" i="8"/>
  <c r="EE60" i="8"/>
  <c r="BE63" i="8"/>
  <c r="BU61" i="8"/>
  <c r="V1" i="4"/>
  <c r="ER1" i="4"/>
  <c r="DA64" i="8"/>
  <c r="CU60" i="8"/>
  <c r="O60" i="8"/>
  <c r="AW63" i="8"/>
  <c r="CI61" i="8"/>
  <c r="CY60" i="8"/>
  <c r="EU64" i="8"/>
  <c r="DS64" i="8"/>
  <c r="AT1" i="4"/>
  <c r="BW63" i="8"/>
  <c r="M63" i="8"/>
  <c r="DH1" i="4"/>
  <c r="EC61" i="8"/>
  <c r="EQ60" i="8"/>
  <c r="EQ61" i="8"/>
  <c r="AM63" i="8"/>
  <c r="CW61" i="8"/>
  <c r="BI61" i="8"/>
  <c r="BG64" i="8"/>
  <c r="DY60" i="8"/>
  <c r="C264" i="6" l="1"/>
  <c r="H269" i="6" s="1"/>
  <c r="D30" i="8"/>
  <c r="H265" i="6"/>
  <c r="F28" i="8"/>
  <c r="C265" i="6"/>
  <c r="D26" i="8"/>
  <c r="H261" i="6"/>
  <c r="D263" i="6"/>
  <c r="E27" i="8"/>
  <c r="C262" i="6"/>
  <c r="D262" i="6"/>
  <c r="D29" i="8"/>
  <c r="H264" i="6"/>
  <c r="G261" i="6"/>
  <c r="G26" i="8" s="1"/>
  <c r="F26" i="8"/>
  <c r="G264" i="6" l="1"/>
  <c r="G29" i="8" s="1"/>
  <c r="F29" i="8"/>
  <c r="H268" i="6"/>
  <c r="D28" i="8"/>
  <c r="H263" i="6"/>
  <c r="D27" i="8"/>
  <c r="H262" i="6"/>
  <c r="G263" i="6"/>
  <c r="G28" i="8" s="1"/>
  <c r="G262" i="6"/>
  <c r="G27" i="8" s="1"/>
  <c r="F27" i="8"/>
  <c r="G265" i="6"/>
  <c r="G30" i="8" s="1"/>
  <c r="F30" i="8"/>
  <c r="G3" i="16" l="1"/>
  <c r="R201" i="16" l="1"/>
  <c r="W203" i="16"/>
  <c r="M204" i="16"/>
  <c r="AC204" i="16"/>
  <c r="W210" i="16"/>
  <c r="AA210" i="16"/>
  <c r="AC210" i="16"/>
  <c r="J211" i="16"/>
  <c r="AA212" i="16"/>
  <c r="AG212" i="16"/>
  <c r="N213" i="16"/>
  <c r="P213" i="16"/>
  <c r="Q213" i="16"/>
  <c r="X213" i="16"/>
  <c r="AA213" i="16"/>
  <c r="AH213" i="16"/>
  <c r="M214" i="16"/>
  <c r="T214" i="16"/>
  <c r="W214" i="16"/>
  <c r="AA214" i="16"/>
  <c r="M215" i="16"/>
  <c r="P215" i="16"/>
  <c r="Z215" i="16"/>
  <c r="AF215" i="16"/>
  <c r="AG215" i="16"/>
  <c r="W217" i="16"/>
  <c r="AH217" i="16"/>
  <c r="T218" i="16"/>
  <c r="W218" i="16"/>
  <c r="AD218" i="16"/>
  <c r="I219" i="16"/>
  <c r="L219" i="16"/>
  <c r="S219" i="16"/>
  <c r="AG219" i="16"/>
  <c r="N220" i="16"/>
  <c r="R220" i="16"/>
  <c r="V220" i="16"/>
  <c r="Y220" i="16"/>
  <c r="Z220" i="16"/>
  <c r="AA220" i="16"/>
  <c r="AF220" i="16"/>
  <c r="AH220" i="16"/>
  <c r="S221" i="16"/>
  <c r="U221" i="16"/>
  <c r="AA221" i="16"/>
  <c r="AC221" i="16"/>
  <c r="AE221" i="16"/>
  <c r="L222" i="16"/>
  <c r="M222" i="16"/>
  <c r="R222" i="16"/>
  <c r="S222" i="16"/>
  <c r="T222" i="16"/>
  <c r="Z222" i="16"/>
  <c r="AF222" i="16"/>
  <c r="AH222" i="16"/>
  <c r="R223" i="16"/>
  <c r="U223" i="16"/>
  <c r="Y223" i="16"/>
  <c r="AH223" i="16"/>
  <c r="I224" i="16"/>
  <c r="O224" i="16"/>
  <c r="Q224" i="16"/>
  <c r="W224" i="16"/>
  <c r="Y224" i="16"/>
  <c r="AE224" i="16"/>
  <c r="L225" i="16"/>
  <c r="N225" i="16"/>
  <c r="P225" i="16"/>
  <c r="R225" i="16"/>
  <c r="AB225" i="16"/>
  <c r="AF225" i="16"/>
  <c r="AH225" i="16"/>
  <c r="I226" i="16"/>
  <c r="O226" i="16"/>
  <c r="W226" i="16"/>
  <c r="Y226" i="16"/>
  <c r="AE226" i="16"/>
  <c r="N227" i="16"/>
  <c r="T227" i="16"/>
  <c r="V227" i="16"/>
  <c r="Z227" i="16"/>
  <c r="AD227" i="16"/>
  <c r="M228" i="16"/>
  <c r="Q228" i="16"/>
  <c r="S228" i="16"/>
  <c r="V228" i="16"/>
  <c r="Y228" i="16"/>
  <c r="AF228" i="16"/>
  <c r="AG228" i="16"/>
  <c r="M229" i="16"/>
  <c r="N229" i="16"/>
  <c r="P229" i="16"/>
  <c r="Q229" i="16"/>
  <c r="R229" i="16"/>
  <c r="V229" i="16"/>
  <c r="AB229" i="16"/>
  <c r="AC229" i="16"/>
  <c r="AD229" i="16"/>
  <c r="AH229" i="16"/>
  <c r="P230" i="16"/>
  <c r="Q230" i="16"/>
  <c r="R230" i="16"/>
  <c r="S230" i="16"/>
  <c r="W230" i="16"/>
  <c r="AF230" i="16"/>
  <c r="AG230" i="16"/>
  <c r="AH230" i="16"/>
  <c r="L231" i="16"/>
  <c r="O231" i="16"/>
  <c r="P231" i="16"/>
  <c r="X231" i="16"/>
  <c r="AD231" i="16"/>
  <c r="AF231" i="16"/>
  <c r="I232" i="16"/>
  <c r="K232" i="16"/>
  <c r="O232" i="16"/>
  <c r="U232" i="16"/>
  <c r="Y232" i="16"/>
  <c r="AA232" i="16"/>
  <c r="I233" i="16"/>
  <c r="J233" i="16"/>
  <c r="N233" i="16"/>
  <c r="R233" i="16"/>
  <c r="T233" i="16"/>
  <c r="W233" i="16"/>
  <c r="AD233" i="16"/>
  <c r="AH233" i="16"/>
  <c r="I234" i="16"/>
  <c r="L234" i="16"/>
  <c r="M234" i="16"/>
  <c r="U234" i="16"/>
  <c r="V234" i="16"/>
  <c r="W234" i="16"/>
  <c r="O235" i="16"/>
  <c r="P235" i="16"/>
  <c r="T235" i="16"/>
  <c r="Y235" i="16"/>
  <c r="Z235" i="16"/>
  <c r="AF235" i="16"/>
  <c r="M236" i="16"/>
  <c r="O236" i="16"/>
  <c r="Q236" i="16"/>
  <c r="I201" i="16"/>
  <c r="M201" i="16"/>
  <c r="V201" i="16"/>
  <c r="Y201" i="16"/>
  <c r="O203" i="16"/>
  <c r="AA204" i="16"/>
  <c r="L205" i="16"/>
  <c r="S210" i="16"/>
  <c r="R211" i="16"/>
  <c r="Z211" i="16"/>
  <c r="AH211" i="16"/>
  <c r="Q212" i="16"/>
  <c r="Y212" i="16"/>
  <c r="O213" i="16"/>
  <c r="K214" i="16"/>
  <c r="U214" i="16"/>
  <c r="V214" i="16"/>
  <c r="AH215" i="16"/>
  <c r="AC216" i="16"/>
  <c r="AH216" i="16"/>
  <c r="N218" i="16"/>
  <c r="V218" i="16"/>
  <c r="Q219" i="16"/>
  <c r="Y219" i="16"/>
  <c r="P220" i="16"/>
  <c r="X222" i="16"/>
  <c r="W223" i="16"/>
  <c r="Z225" i="16"/>
  <c r="Q226" i="16"/>
  <c r="AG226" i="16"/>
  <c r="N228" i="16"/>
  <c r="O228" i="16"/>
  <c r="W228" i="16"/>
  <c r="AC228" i="16"/>
  <c r="T229" i="16"/>
  <c r="Z229" i="16"/>
  <c r="M230" i="16"/>
  <c r="N230" i="16"/>
  <c r="U230" i="16"/>
  <c r="V230" i="16"/>
  <c r="V231" i="16"/>
  <c r="AA231" i="16"/>
  <c r="AB231" i="16"/>
  <c r="AH231" i="16"/>
  <c r="L232" i="16"/>
  <c r="M232" i="16"/>
  <c r="Q232" i="16"/>
  <c r="R232" i="16"/>
  <c r="W232" i="16"/>
  <c r="AE232" i="16"/>
  <c r="AG232" i="16"/>
  <c r="AH232" i="16"/>
  <c r="L233" i="16"/>
  <c r="Q233" i="16"/>
  <c r="U233" i="16"/>
  <c r="V233" i="16"/>
  <c r="AB233" i="16"/>
  <c r="AF233" i="16"/>
  <c r="J234" i="16"/>
  <c r="K234" i="16"/>
  <c r="O234" i="16"/>
  <c r="Y234" i="16"/>
  <c r="AA234" i="16"/>
  <c r="AG234" i="16"/>
  <c r="N235" i="16"/>
  <c r="R235" i="16"/>
  <c r="V235" i="16"/>
  <c r="AA235" i="16"/>
  <c r="AH235" i="16"/>
  <c r="I236" i="16"/>
  <c r="S236" i="16"/>
  <c r="G199" i="16"/>
  <c r="P203" i="16" l="1"/>
  <c r="AG204" i="16"/>
  <c r="R212" i="16"/>
  <c r="U204" i="16"/>
  <c r="R203" i="16"/>
  <c r="Z217" i="16"/>
  <c r="AA222" i="16"/>
  <c r="AC215" i="16"/>
  <c r="V216" i="16"/>
  <c r="S225" i="16"/>
  <c r="AB214" i="16"/>
  <c r="M203" i="16"/>
  <c r="Y217" i="16"/>
  <c r="AD236" i="16"/>
  <c r="AA236" i="16"/>
  <c r="O233" i="16"/>
  <c r="AA199" i="16"/>
  <c r="P223" i="16"/>
  <c r="AF223" i="16"/>
  <c r="Q201" i="16"/>
  <c r="Z236" i="16"/>
  <c r="W236" i="16"/>
  <c r="M224" i="16"/>
  <c r="Q220" i="16"/>
  <c r="AA219" i="16"/>
  <c r="S227" i="16"/>
  <c r="Q216" i="16"/>
  <c r="M210" i="16"/>
  <c r="AC227" i="16"/>
  <c r="Q227" i="16"/>
  <c r="M227" i="16"/>
  <c r="R224" i="16"/>
  <c r="N224" i="16"/>
  <c r="AC223" i="16"/>
  <c r="Q203" i="16"/>
  <c r="AB202" i="16"/>
  <c r="Z201" i="16"/>
  <c r="R200" i="16"/>
  <c r="AG217" i="16"/>
  <c r="V212" i="16"/>
  <c r="X204" i="16"/>
  <c r="U224" i="16"/>
  <c r="L224" i="16"/>
  <c r="AG235" i="16"/>
  <c r="S235" i="16"/>
  <c r="L212" i="16"/>
  <c r="V211" i="16"/>
  <c r="U209" i="16"/>
  <c r="P209" i="16"/>
  <c r="L209" i="16"/>
  <c r="Z208" i="16"/>
  <c r="V208" i="16"/>
  <c r="M208" i="16"/>
  <c r="AG206" i="16"/>
  <c r="J201" i="16"/>
  <c r="AH236" i="16"/>
  <c r="AE236" i="16"/>
  <c r="AE233" i="16"/>
  <c r="AB232" i="16"/>
  <c r="S229" i="16"/>
  <c r="AH224" i="16"/>
  <c r="T224" i="16"/>
  <c r="U215" i="16"/>
  <c r="X209" i="16"/>
  <c r="S209" i="16"/>
  <c r="O209" i="16"/>
  <c r="AH208" i="16"/>
  <c r="AC208" i="16"/>
  <c r="Y208" i="16"/>
  <c r="T208" i="16"/>
  <c r="S204" i="16"/>
  <c r="AB201" i="16"/>
  <c r="N212" i="16"/>
  <c r="W209" i="16"/>
  <c r="R209" i="16"/>
  <c r="N209" i="16"/>
  <c r="J209" i="16"/>
  <c r="AG208" i="16"/>
  <c r="AB208" i="16"/>
  <c r="X208" i="16"/>
  <c r="S208" i="16"/>
  <c r="O208" i="16"/>
  <c r="K208" i="16"/>
  <c r="V204" i="16"/>
  <c r="Y233" i="16"/>
  <c r="T232" i="16"/>
  <c r="I225" i="16"/>
  <c r="L214" i="16"/>
  <c r="AC212" i="16"/>
  <c r="V209" i="16"/>
  <c r="Q209" i="16"/>
  <c r="M209" i="16"/>
  <c r="I209" i="16"/>
  <c r="AF208" i="16"/>
  <c r="AA208" i="16"/>
  <c r="W208" i="16"/>
  <c r="Y203" i="16"/>
  <c r="S199" i="16"/>
  <c r="O199" i="16"/>
  <c r="AH199" i="16"/>
  <c r="Z199" i="16"/>
  <c r="Y204" i="16"/>
  <c r="AG203" i="16"/>
  <c r="T203" i="16"/>
  <c r="X200" i="16"/>
  <c r="M200" i="16"/>
  <c r="AF199" i="16"/>
  <c r="R199" i="16"/>
  <c r="P199" i="16"/>
  <c r="N199" i="16"/>
  <c r="H199" i="16"/>
  <c r="P236" i="16"/>
  <c r="N236" i="16"/>
  <c r="W235" i="16"/>
  <c r="I235" i="16"/>
  <c r="AH234" i="16"/>
  <c r="AB234" i="16"/>
  <c r="T234" i="16"/>
  <c r="U231" i="16"/>
  <c r="AD230" i="16"/>
  <c r="N226" i="16"/>
  <c r="Y225" i="16"/>
  <c r="AF224" i="16"/>
  <c r="Z224" i="16"/>
  <c r="AE223" i="16"/>
  <c r="V221" i="16"/>
  <c r="N221" i="16"/>
  <c r="T219" i="16"/>
  <c r="AE218" i="16"/>
  <c r="O218" i="16"/>
  <c r="I215" i="16"/>
  <c r="T212" i="16"/>
  <c r="AG209" i="16"/>
  <c r="I208" i="16"/>
  <c r="AH207" i="16"/>
  <c r="AF207" i="16"/>
  <c r="AC207" i="16"/>
  <c r="AA207" i="16"/>
  <c r="X207" i="16"/>
  <c r="V207" i="16"/>
  <c r="T207" i="16"/>
  <c r="R207" i="16"/>
  <c r="N207" i="16"/>
  <c r="L207" i="16"/>
  <c r="U200" i="16"/>
  <c r="Q199" i="16"/>
  <c r="W200" i="16"/>
  <c r="J200" i="16"/>
  <c r="AC199" i="16"/>
  <c r="AG233" i="16"/>
  <c r="AF232" i="16"/>
  <c r="T228" i="16"/>
  <c r="AG227" i="16"/>
  <c r="O227" i="16"/>
  <c r="W225" i="16"/>
  <c r="U225" i="16"/>
  <c r="V224" i="16"/>
  <c r="AG223" i="16"/>
  <c r="K213" i="16"/>
  <c r="AB207" i="16"/>
  <c r="Y207" i="16"/>
  <c r="W207" i="16"/>
  <c r="U207" i="16"/>
  <c r="Q207" i="16"/>
  <c r="O207" i="16"/>
  <c r="O206" i="16"/>
  <c r="M206" i="16"/>
  <c r="I206" i="16"/>
  <c r="AH205" i="16"/>
  <c r="AF205" i="16"/>
  <c r="AD205" i="16"/>
  <c r="AB205" i="16"/>
  <c r="Z205" i="16"/>
  <c r="X205" i="16"/>
  <c r="V205" i="16"/>
  <c r="AF204" i="16"/>
  <c r="N204" i="16"/>
  <c r="X202" i="16"/>
  <c r="V202" i="16"/>
  <c r="T202" i="16"/>
  <c r="R202" i="16"/>
  <c r="AC200" i="16"/>
  <c r="N234" i="16"/>
  <c r="U226" i="16"/>
  <c r="N216" i="16"/>
  <c r="V236" i="16"/>
  <c r="R231" i="16"/>
  <c r="K222" i="16"/>
  <c r="J235" i="16"/>
  <c r="AG220" i="16"/>
  <c r="I230" i="16"/>
  <c r="AF227" i="16"/>
  <c r="R226" i="16"/>
  <c r="AC225" i="16"/>
  <c r="V225" i="16"/>
  <c r="AC219" i="16"/>
  <c r="Z216" i="16"/>
  <c r="X206" i="16"/>
  <c r="T206" i="16"/>
  <c r="J202" i="16"/>
  <c r="AH227" i="16"/>
  <c r="W231" i="16"/>
  <c r="T231" i="16"/>
  <c r="K231" i="16"/>
  <c r="Z230" i="16"/>
  <c r="J229" i="16"/>
  <c r="P228" i="16"/>
  <c r="W227" i="16"/>
  <c r="V226" i="16"/>
  <c r="AG225" i="16"/>
  <c r="W221" i="16"/>
  <c r="P221" i="16"/>
  <c r="J220" i="16"/>
  <c r="AF218" i="16"/>
  <c r="P218" i="16"/>
  <c r="AA217" i="16"/>
  <c r="R217" i="16"/>
  <c r="N217" i="16"/>
  <c r="P216" i="16"/>
  <c r="X215" i="16"/>
  <c r="AG213" i="16"/>
  <c r="Y213" i="16"/>
  <c r="J212" i="16"/>
  <c r="L211" i="16"/>
  <c r="AH210" i="16"/>
  <c r="P210" i="16"/>
  <c r="AF209" i="16"/>
  <c r="AH206" i="16"/>
  <c r="AA206" i="16"/>
  <c r="W206" i="16"/>
  <c r="S206" i="16"/>
  <c r="AE204" i="16"/>
  <c r="T204" i="16"/>
  <c r="AG202" i="16"/>
  <c r="AA201" i="16"/>
  <c r="AA200" i="16"/>
  <c r="T200" i="16"/>
  <c r="Q200" i="16"/>
  <c r="N200" i="16"/>
  <c r="Y199" i="16"/>
  <c r="T210" i="16"/>
  <c r="P227" i="16"/>
  <c r="AA226" i="16"/>
  <c r="T226" i="16"/>
  <c r="K224" i="16"/>
  <c r="U219" i="16"/>
  <c r="Q218" i="16"/>
  <c r="AF214" i="16"/>
  <c r="M211" i="16"/>
  <c r="AH202" i="16"/>
  <c r="N202" i="16"/>
  <c r="N231" i="16"/>
  <c r="Y227" i="16"/>
  <c r="I227" i="16"/>
  <c r="AH226" i="16"/>
  <c r="P226" i="16"/>
  <c r="K226" i="16"/>
  <c r="AA225" i="16"/>
  <c r="O225" i="16"/>
  <c r="M225" i="16"/>
  <c r="AA224" i="16"/>
  <c r="AG216" i="16"/>
  <c r="X216" i="16"/>
  <c r="U216" i="16"/>
  <c r="R216" i="16"/>
  <c r="W213" i="16"/>
  <c r="AB212" i="16"/>
  <c r="I212" i="16"/>
  <c r="K211" i="16"/>
  <c r="AD210" i="16"/>
  <c r="V210" i="16"/>
  <c r="N210" i="16"/>
  <c r="V206" i="16"/>
  <c r="R206" i="16"/>
  <c r="Z203" i="16"/>
  <c r="I203" i="16"/>
  <c r="AF202" i="16"/>
  <c r="Y202" i="16"/>
  <c r="U202" i="16"/>
  <c r="L202" i="16"/>
  <c r="K200" i="16"/>
  <c r="R227" i="16"/>
  <c r="AA228" i="16"/>
  <c r="AF226" i="16"/>
  <c r="K225" i="16"/>
  <c r="AG224" i="16"/>
  <c r="X224" i="16"/>
  <c r="X221" i="16"/>
  <c r="M219" i="16"/>
  <c r="AG218" i="16"/>
  <c r="Z213" i="16"/>
  <c r="R213" i="16"/>
  <c r="K212" i="16"/>
  <c r="W211" i="16"/>
  <c r="AC202" i="16"/>
  <c r="AG201" i="16"/>
  <c r="M199" i="16"/>
  <c r="M226" i="16"/>
  <c r="AF229" i="16"/>
  <c r="AG236" i="16"/>
  <c r="AF236" i="16"/>
  <c r="AC236" i="16"/>
  <c r="Y236" i="16"/>
  <c r="U236" i="16"/>
  <c r="T236" i="16"/>
  <c r="R234" i="16"/>
  <c r="M233" i="16"/>
  <c r="M231" i="16"/>
  <c r="O230" i="16"/>
  <c r="AG229" i="16"/>
  <c r="AD228" i="16"/>
  <c r="AA227" i="16"/>
  <c r="U227" i="16"/>
  <c r="AD219" i="16"/>
  <c r="V219" i="16"/>
  <c r="N219" i="16"/>
  <c r="Y218" i="16"/>
  <c r="T217" i="16"/>
  <c r="L217" i="16"/>
  <c r="Y215" i="16"/>
  <c r="AB211" i="16"/>
  <c r="N211" i="16"/>
  <c r="AF210" i="16"/>
  <c r="X210" i="16"/>
  <c r="R210" i="16"/>
  <c r="AB209" i="16"/>
  <c r="R208" i="16"/>
  <c r="N208" i="16"/>
  <c r="AG207" i="16"/>
  <c r="AC206" i="16"/>
  <c r="Y206" i="16"/>
  <c r="U206" i="16"/>
  <c r="P206" i="16"/>
  <c r="L206" i="16"/>
  <c r="AA205" i="16"/>
  <c r="W205" i="16"/>
  <c r="I205" i="16"/>
  <c r="O204" i="16"/>
  <c r="X203" i="16"/>
  <c r="AE202" i="16"/>
  <c r="N201" i="16"/>
  <c r="AE199" i="16"/>
  <c r="AB199" i="16"/>
  <c r="I199" i="16"/>
  <c r="AC226" i="16"/>
  <c r="AH212" i="16"/>
  <c r="O211" i="16"/>
  <c r="I211" i="16"/>
  <c r="AB210" i="16"/>
  <c r="L210" i="16"/>
  <c r="AA209" i="16"/>
  <c r="Y209" i="16"/>
  <c r="P208" i="16"/>
  <c r="L208" i="16"/>
  <c r="AE207" i="16"/>
  <c r="M207" i="16"/>
  <c r="I207" i="16"/>
  <c r="AF206" i="16"/>
  <c r="N206" i="16"/>
  <c r="AG205" i="16"/>
  <c r="AC205" i="16"/>
  <c r="Y205" i="16"/>
  <c r="T205" i="16"/>
  <c r="R205" i="16"/>
  <c r="Q205" i="16"/>
  <c r="O205" i="16"/>
  <c r="N205" i="16"/>
  <c r="M205" i="16"/>
  <c r="K205" i="16"/>
  <c r="AH204" i="16"/>
  <c r="W204" i="16"/>
  <c r="R204" i="16"/>
  <c r="L204" i="16"/>
  <c r="AH203" i="16"/>
  <c r="AA203" i="16"/>
  <c r="V203" i="16"/>
  <c r="N203" i="16"/>
  <c r="L203" i="16"/>
  <c r="K203" i="16"/>
  <c r="AA202" i="16"/>
  <c r="W202" i="16"/>
  <c r="S202" i="16"/>
  <c r="M202" i="16"/>
  <c r="K202" i="16"/>
  <c r="AH201" i="16"/>
  <c r="AF201" i="16"/>
  <c r="AG200" i="16"/>
  <c r="Y200" i="16"/>
  <c r="V200" i="16"/>
  <c r="S200" i="16"/>
  <c r="L200" i="16"/>
  <c r="AG199" i="16"/>
  <c r="W199" i="16"/>
  <c r="T199" i="16"/>
  <c r="J199" i="16"/>
  <c r="Y221" i="16"/>
  <c r="R221" i="16"/>
  <c r="O219" i="16"/>
  <c r="S218" i="16"/>
  <c r="I217" i="16"/>
  <c r="AB223" i="16"/>
  <c r="Z223" i="16"/>
  <c r="S223" i="16"/>
  <c r="L223" i="16"/>
  <c r="J223" i="16"/>
  <c r="W222" i="16"/>
  <c r="U222" i="16"/>
  <c r="N222" i="16"/>
  <c r="AH221" i="16"/>
  <c r="AF221" i="16"/>
  <c r="U220" i="16"/>
  <c r="S220" i="16"/>
  <c r="AF219" i="16"/>
  <c r="W219" i="16"/>
  <c r="AA218" i="16"/>
  <c r="R218" i="16"/>
  <c r="V217" i="16"/>
  <c r="Q221" i="16"/>
  <c r="J221" i="16"/>
  <c r="M220" i="16"/>
  <c r="AE219" i="16"/>
  <c r="Z218" i="16"/>
  <c r="AD217" i="16"/>
  <c r="U217" i="16"/>
  <c r="O217" i="16"/>
  <c r="M217" i="16"/>
  <c r="K217" i="16"/>
  <c r="R236" i="16"/>
  <c r="J236" i="16"/>
  <c r="AC235" i="16"/>
  <c r="U235" i="16"/>
  <c r="M235" i="16"/>
  <c r="AF234" i="16"/>
  <c r="P234" i="16"/>
  <c r="AA233" i="16"/>
  <c r="K233" i="16"/>
  <c r="AD232" i="16"/>
  <c r="V232" i="16"/>
  <c r="N232" i="16"/>
  <c r="AG231" i="16"/>
  <c r="Y231" i="16"/>
  <c r="Q231" i="16"/>
  <c r="I231" i="16"/>
  <c r="AB230" i="16"/>
  <c r="T230" i="16"/>
  <c r="W229" i="16"/>
  <c r="O229" i="16"/>
  <c r="AH228" i="16"/>
  <c r="Z228" i="16"/>
  <c r="R228" i="16"/>
  <c r="J228" i="16"/>
  <c r="AA223" i="16"/>
  <c r="K223" i="16"/>
  <c r="AE222" i="16"/>
  <c r="V222" i="16"/>
  <c r="O222" i="16"/>
  <c r="AG221" i="16"/>
  <c r="T220" i="16"/>
  <c r="AH218" i="16"/>
  <c r="AC217" i="16"/>
  <c r="AF216" i="16"/>
  <c r="T216" i="16"/>
  <c r="AD215" i="16"/>
  <c r="AC214" i="16"/>
  <c r="Y214" i="16"/>
  <c r="X212" i="16"/>
  <c r="L216" i="16"/>
  <c r="AA215" i="16"/>
  <c r="AF213" i="16"/>
  <c r="P211" i="16"/>
  <c r="V223" i="16"/>
  <c r="N223" i="16"/>
  <c r="AG222" i="16"/>
  <c r="Y222" i="16"/>
  <c r="Q222" i="16"/>
  <c r="AB221" i="16"/>
  <c r="T221" i="16"/>
  <c r="L221" i="16"/>
  <c r="AE220" i="16"/>
  <c r="W220" i="16"/>
  <c r="O220" i="16"/>
  <c r="AH219" i="16"/>
  <c r="R219" i="16"/>
  <c r="AC218" i="16"/>
  <c r="U218" i="16"/>
  <c r="AF217" i="16"/>
  <c r="W216" i="16"/>
  <c r="K216" i="16"/>
  <c r="R215" i="16"/>
  <c r="L215" i="16"/>
  <c r="X214" i="16"/>
  <c r="N214" i="16"/>
  <c r="AC213" i="16"/>
  <c r="T213" i="16"/>
  <c r="I213" i="16"/>
  <c r="AD212" i="16"/>
  <c r="M212" i="16"/>
  <c r="X211" i="16"/>
  <c r="Y216" i="16"/>
  <c r="AB215" i="16"/>
  <c r="T215" i="16"/>
  <c r="K215" i="16"/>
  <c r="AH214" i="16"/>
  <c r="Z214" i="16"/>
  <c r="S213" i="16"/>
  <c r="Q214" i="16"/>
  <c r="L213" i="16"/>
  <c r="AE212" i="16"/>
  <c r="AG211" i="16"/>
  <c r="I210" i="16"/>
  <c r="AA216" i="16"/>
  <c r="V215" i="16"/>
  <c r="N215" i="16"/>
  <c r="R214" i="16"/>
  <c r="M213" i="16"/>
  <c r="W212" i="16"/>
  <c r="AF211" i="16"/>
  <c r="AG210" i="16"/>
  <c r="Y210" i="16"/>
  <c r="Q210" i="16"/>
  <c r="AB216" i="16"/>
  <c r="S216" i="16"/>
  <c r="W215" i="16"/>
  <c r="O215" i="16"/>
  <c r="AG214" i="16"/>
  <c r="J214" i="16"/>
  <c r="AB213" i="16"/>
  <c r="AF212" i="16"/>
  <c r="Y211" i="16"/>
  <c r="Q211" i="16"/>
  <c r="AA211" i="16"/>
  <c r="S211" i="16"/>
  <c r="S201" i="16"/>
  <c r="K210" i="16"/>
  <c r="AH209" i="16"/>
  <c r="S203" i="16"/>
  <c r="I204" i="16"/>
  <c r="AF203" i="16"/>
  <c r="AB203" i="16"/>
  <c r="O201" i="16"/>
  <c r="W201" i="16"/>
  <c r="T201" i="16"/>
  <c r="P201" i="16"/>
  <c r="AH200" i="16"/>
  <c r="AF200" i="16"/>
  <c r="AB200" i="16"/>
  <c r="U199" i="16" l="1"/>
  <c r="V199" i="16" l="1"/>
  <c r="X199" i="16" l="1"/>
  <c r="L199" i="16"/>
  <c r="K199" i="16"/>
  <c r="V22" i="16" l="1"/>
  <c r="V36" i="16"/>
  <c r="V38" i="16"/>
  <c r="V44" i="16"/>
  <c r="V46" i="16"/>
  <c r="V54" i="16"/>
  <c r="V63" i="16"/>
  <c r="V71" i="16"/>
  <c r="V73" i="16"/>
  <c r="V81" i="16"/>
  <c r="V83" i="16"/>
  <c r="V101" i="16"/>
  <c r="V104" i="16"/>
  <c r="V111" i="16"/>
  <c r="V112" i="16"/>
  <c r="V127" i="16"/>
  <c r="V133" i="16"/>
  <c r="V135" i="16"/>
  <c r="V142" i="16"/>
  <c r="V144" i="16"/>
  <c r="V197" i="16"/>
  <c r="V12" i="16"/>
  <c r="V14" i="16"/>
  <c r="V20" i="16"/>
  <c r="V28" i="16"/>
  <c r="V30" i="16"/>
  <c r="V65" i="16"/>
  <c r="V178" i="16"/>
  <c r="V180" i="16"/>
  <c r="V184" i="16"/>
  <c r="V188" i="16"/>
  <c r="V193" i="16"/>
  <c r="V134" i="16" l="1"/>
  <c r="V88" i="16"/>
  <c r="V57" i="16"/>
  <c r="V163" i="16"/>
  <c r="V126" i="16"/>
  <c r="V196" i="16"/>
  <c r="V167" i="16"/>
  <c r="V49" i="16"/>
  <c r="V174" i="16"/>
  <c r="V154" i="16"/>
  <c r="V190" i="16"/>
  <c r="V176" i="16"/>
  <c r="V173" i="16"/>
  <c r="V170" i="16"/>
  <c r="V165" i="16"/>
  <c r="V115" i="16"/>
  <c r="V110" i="16"/>
  <c r="V107" i="16"/>
  <c r="V100" i="16"/>
  <c r="V92" i="16"/>
  <c r="V84" i="16"/>
  <c r="V69" i="16"/>
  <c r="V58" i="16"/>
  <c r="V32" i="16"/>
  <c r="V17" i="16"/>
  <c r="V171" i="16"/>
  <c r="V120" i="16"/>
  <c r="V40" i="16"/>
  <c r="V161" i="16"/>
  <c r="V156" i="16"/>
  <c r="V151" i="16"/>
  <c r="V149" i="16"/>
  <c r="V139" i="16"/>
  <c r="V136" i="16"/>
  <c r="V131" i="16"/>
  <c r="V124" i="16"/>
  <c r="V76" i="16"/>
  <c r="V75" i="16"/>
  <c r="V61" i="16"/>
  <c r="V168" i="16"/>
  <c r="V164" i="16"/>
  <c r="V152" i="16"/>
  <c r="V132" i="16"/>
  <c r="V116" i="16"/>
  <c r="V108" i="16"/>
  <c r="V85" i="16"/>
  <c r="V68" i="16"/>
  <c r="V48" i="16"/>
  <c r="V33" i="16"/>
  <c r="V25" i="16"/>
  <c r="V16" i="16"/>
  <c r="V5" i="16"/>
  <c r="V159" i="16"/>
  <c r="V80" i="16"/>
  <c r="V195" i="16"/>
  <c r="V186" i="16"/>
  <c r="V172" i="16"/>
  <c r="V169" i="16"/>
  <c r="V162" i="16"/>
  <c r="V157" i="16"/>
  <c r="V145" i="16"/>
  <c r="V123" i="16"/>
  <c r="V102" i="16"/>
  <c r="V77" i="16"/>
  <c r="V51" i="16"/>
  <c r="V192" i="16"/>
  <c r="V150" i="16"/>
  <c r="V9" i="16"/>
  <c r="V182" i="16"/>
  <c r="V166" i="16"/>
  <c r="V160" i="16"/>
  <c r="V153" i="16"/>
  <c r="V143" i="16"/>
  <c r="V117" i="16"/>
  <c r="V91" i="16"/>
  <c r="V82" i="16"/>
  <c r="V78" i="16"/>
  <c r="V74" i="16"/>
  <c r="V70" i="16"/>
  <c r="V66" i="16"/>
  <c r="V62" i="16"/>
  <c r="V59" i="16"/>
  <c r="V24" i="16"/>
  <c r="V155" i="16"/>
  <c r="V147" i="16"/>
  <c r="V140" i="16"/>
  <c r="V125" i="16"/>
  <c r="V103" i="16"/>
  <c r="V99" i="16"/>
  <c r="V94" i="16"/>
  <c r="V93" i="16"/>
  <c r="V72" i="16"/>
  <c r="V64" i="16"/>
  <c r="V50" i="16"/>
  <c r="V41" i="16"/>
  <c r="V175" i="16"/>
  <c r="V148" i="16"/>
  <c r="V129" i="16"/>
  <c r="V118" i="16"/>
  <c r="V97" i="16"/>
  <c r="V86" i="16"/>
  <c r="V79" i="16"/>
  <c r="V19" i="16"/>
  <c r="V198" i="16"/>
  <c r="V191" i="16"/>
  <c r="V141" i="16"/>
  <c r="V128" i="16"/>
  <c r="V96" i="16"/>
  <c r="V109" i="16"/>
  <c r="V67" i="16"/>
  <c r="V194" i="16"/>
  <c r="V138" i="16"/>
  <c r="V119" i="16"/>
  <c r="V106" i="16"/>
  <c r="V130" i="16"/>
  <c r="V121" i="16"/>
  <c r="V98" i="16"/>
  <c r="V89" i="16"/>
  <c r="V43" i="16"/>
  <c r="V11" i="16"/>
  <c r="V189" i="16"/>
  <c r="V187" i="16"/>
  <c r="V185" i="16"/>
  <c r="V183" i="16"/>
  <c r="V181" i="16"/>
  <c r="V179" i="16"/>
  <c r="V177" i="16"/>
  <c r="V122" i="16"/>
  <c r="V113" i="16"/>
  <c r="V90" i="16"/>
  <c r="V60" i="16"/>
  <c r="V137" i="16"/>
  <c r="V114" i="16"/>
  <c r="V105" i="16"/>
  <c r="V53" i="16"/>
  <c r="V27" i="16"/>
  <c r="V42" i="16"/>
  <c r="V34" i="16"/>
  <c r="V26" i="16"/>
  <c r="V18" i="16"/>
  <c r="V52" i="16"/>
  <c r="V55" i="16"/>
  <c r="V47" i="16"/>
  <c r="V39" i="16"/>
  <c r="V31" i="16"/>
  <c r="V23" i="16"/>
  <c r="V15" i="16"/>
  <c r="V7" i="16"/>
  <c r="V45" i="16"/>
  <c r="V37" i="16"/>
  <c r="V29" i="16"/>
  <c r="V21" i="16"/>
  <c r="V13" i="16"/>
  <c r="V4" i="16"/>
  <c r="G111" i="16"/>
  <c r="G229" i="16" l="1"/>
  <c r="G76" i="16"/>
  <c r="G206" i="16"/>
  <c r="G61" i="16"/>
  <c r="G212" i="16"/>
  <c r="G136" i="16" l="1"/>
  <c r="G162" i="16"/>
  <c r="G231" i="16"/>
  <c r="G176" i="16"/>
  <c r="G201" i="16"/>
  <c r="G115" i="16"/>
  <c r="G221" i="16"/>
  <c r="G167" i="16"/>
  <c r="I229" i="16" l="1"/>
  <c r="L229" i="16"/>
  <c r="AE229" i="16" l="1"/>
  <c r="X201" i="16"/>
  <c r="O212" i="16"/>
  <c r="AA229" i="16"/>
  <c r="AB206" i="16"/>
  <c r="P212" i="16"/>
  <c r="J206" i="16"/>
  <c r="Z206" i="16"/>
  <c r="K206" i="16"/>
  <c r="Z212" i="16"/>
  <c r="AE201" i="16"/>
  <c r="X229" i="16"/>
  <c r="S212" i="16"/>
  <c r="U201" i="16"/>
  <c r="AE206" i="16"/>
  <c r="K229" i="16"/>
  <c r="Y229" i="16"/>
  <c r="G15" i="16"/>
  <c r="O221" i="16" l="1"/>
  <c r="K221" i="16"/>
  <c r="Z221" i="16"/>
  <c r="L201" i="16"/>
  <c r="U212" i="16"/>
  <c r="U229" i="16"/>
  <c r="AC231" i="16"/>
  <c r="AE231" i="16"/>
  <c r="K201" i="16"/>
  <c r="AC201" i="16"/>
  <c r="J231" i="16"/>
  <c r="M221" i="16"/>
  <c r="I221" i="16"/>
  <c r="S231" i="16"/>
  <c r="Z231" i="16"/>
  <c r="G38" i="16"/>
  <c r="G83" i="16"/>
  <c r="G89" i="16" l="1"/>
  <c r="G158" i="16"/>
  <c r="G62" i="16"/>
  <c r="G191" i="16"/>
  <c r="G152" i="16"/>
  <c r="G121" i="16"/>
  <c r="G99" i="16"/>
  <c r="G72" i="16"/>
  <c r="G100" i="16"/>
  <c r="G113" i="16"/>
  <c r="G16" i="16"/>
  <c r="G214" i="16"/>
  <c r="G44" i="16"/>
  <c r="G150" i="16"/>
  <c r="G95" i="16"/>
  <c r="G169" i="16"/>
  <c r="G41" i="16"/>
  <c r="G178" i="16"/>
  <c r="G226" i="16"/>
  <c r="G127" i="16"/>
  <c r="G58" i="16"/>
  <c r="G29" i="16"/>
  <c r="G146" i="16"/>
  <c r="G88" i="16"/>
  <c r="G166" i="16" l="1"/>
  <c r="G10" i="16"/>
  <c r="G77" i="16"/>
  <c r="G45" i="16"/>
  <c r="G57" i="16"/>
  <c r="G108" i="16"/>
  <c r="G133" i="16"/>
  <c r="G70" i="16"/>
  <c r="G94" i="16"/>
  <c r="G37" i="16"/>
  <c r="G180" i="16"/>
  <c r="G103" i="16"/>
  <c r="G235" i="16"/>
  <c r="G128" i="16"/>
  <c r="G187" i="16"/>
  <c r="G68" i="16"/>
  <c r="G172" i="16"/>
  <c r="G209" i="16"/>
  <c r="G47" i="16"/>
  <c r="G28" i="16"/>
  <c r="G220" i="16"/>
  <c r="G234" i="16"/>
  <c r="G8" i="16"/>
  <c r="G120" i="16"/>
  <c r="G9" i="16"/>
  <c r="G17" i="16"/>
  <c r="G79" i="16"/>
  <c r="G123" i="16"/>
  <c r="G31" i="16"/>
  <c r="G12" i="16"/>
  <c r="G78" i="16"/>
  <c r="G184" i="16"/>
  <c r="G211" i="16"/>
  <c r="G137" i="16"/>
  <c r="G183" i="16"/>
  <c r="G4" i="16"/>
  <c r="G13" i="16"/>
  <c r="G112" i="16"/>
  <c r="G107" i="16"/>
  <c r="G132" i="16"/>
  <c r="G203" i="16"/>
  <c r="G135" i="16"/>
  <c r="G141" i="16"/>
  <c r="G155" i="16" l="1"/>
  <c r="G192" i="16"/>
  <c r="G149" i="16"/>
  <c r="S226" i="16" l="1"/>
  <c r="U203" i="16"/>
  <c r="U211" i="16"/>
  <c r="AE235" i="16" l="1"/>
  <c r="O214" i="16"/>
  <c r="J226" i="16"/>
  <c r="P214" i="16"/>
  <c r="S214" i="16"/>
  <c r="AB235" i="16"/>
  <c r="Z226" i="16"/>
  <c r="I214" i="16"/>
  <c r="X226" i="16"/>
  <c r="AE214" i="16"/>
  <c r="AB226" i="16"/>
  <c r="L226" i="16"/>
  <c r="S234" i="16" l="1"/>
  <c r="Z209" i="16"/>
  <c r="AC209" i="16"/>
  <c r="K235" i="16"/>
  <c r="X234" i="16"/>
  <c r="Z234" i="16"/>
  <c r="L220" i="16"/>
  <c r="K220" i="16"/>
  <c r="AC211" i="16"/>
  <c r="X220" i="16"/>
  <c r="T211" i="16"/>
  <c r="AC203" i="16"/>
  <c r="K209" i="16"/>
  <c r="AE211" i="16"/>
  <c r="AC234" i="16"/>
  <c r="AE234" i="16"/>
  <c r="AE203" i="16"/>
  <c r="AE209" i="16"/>
  <c r="T209" i="16"/>
  <c r="J203" i="16"/>
  <c r="L235" i="16"/>
  <c r="X235" i="16"/>
  <c r="AB220" i="16"/>
  <c r="AC220" i="16"/>
  <c r="I220" i="16"/>
  <c r="H220" i="16" l="1"/>
  <c r="H111" i="16"/>
  <c r="AB111" i="16" l="1"/>
  <c r="W111" i="16"/>
  <c r="R111" i="16"/>
  <c r="L111" i="16"/>
  <c r="AH111" i="16"/>
  <c r="AA111" i="16"/>
  <c r="U111" i="16"/>
  <c r="O111" i="16"/>
  <c r="K111" i="16"/>
  <c r="AG111" i="16"/>
  <c r="Y111" i="16"/>
  <c r="T111" i="16"/>
  <c r="N111" i="16"/>
  <c r="J111" i="16"/>
  <c r="AF111" i="16"/>
  <c r="X111" i="16"/>
  <c r="S111" i="16"/>
  <c r="M111" i="16"/>
  <c r="AD85" i="16" l="1"/>
  <c r="Z85" i="16"/>
  <c r="S85" i="16"/>
  <c r="N85" i="16"/>
  <c r="AH85" i="16"/>
  <c r="AC85" i="16"/>
  <c r="Y85" i="16"/>
  <c r="R85" i="16"/>
  <c r="M85" i="16"/>
  <c r="AG85" i="16"/>
  <c r="AF85" i="16"/>
  <c r="AB85" i="16"/>
  <c r="U85" i="16"/>
  <c r="Q85" i="16"/>
  <c r="J85" i="16"/>
  <c r="AE85" i="16"/>
  <c r="AA85" i="16"/>
  <c r="T85" i="16"/>
  <c r="O85" i="16"/>
  <c r="I85" i="16"/>
  <c r="P111" i="16" l="1"/>
  <c r="I111" i="16"/>
  <c r="AE111" i="16"/>
  <c r="AD111" i="16"/>
  <c r="AC111" i="16"/>
  <c r="Z111" i="16"/>
  <c r="P85" i="16" l="1"/>
  <c r="W85" i="16"/>
  <c r="W182" i="16" l="1"/>
  <c r="R182" i="16"/>
  <c r="AH181" i="16"/>
  <c r="AD181" i="16"/>
  <c r="U181" i="16"/>
  <c r="N181" i="16"/>
  <c r="AH182" i="16"/>
  <c r="AG182" i="16"/>
  <c r="U182" i="16"/>
  <c r="N182" i="16"/>
  <c r="AG181" i="16"/>
  <c r="AA181" i="16"/>
  <c r="S181" i="16"/>
  <c r="M181" i="16"/>
  <c r="AD182" i="16"/>
  <c r="AF182" i="16"/>
  <c r="Y182" i="16"/>
  <c r="T182" i="16"/>
  <c r="M182" i="16"/>
  <c r="AF181" i="16"/>
  <c r="Z181" i="16"/>
  <c r="R181" i="16"/>
  <c r="J181" i="16"/>
  <c r="AE182" i="16"/>
  <c r="X182" i="16"/>
  <c r="S182" i="16"/>
  <c r="I182" i="16"/>
  <c r="W181" i="16"/>
  <c r="O181" i="16"/>
  <c r="I181" i="16"/>
  <c r="W195" i="16" l="1"/>
  <c r="W190" i="16"/>
  <c r="W185" i="16"/>
  <c r="W177" i="16"/>
  <c r="W173" i="16"/>
  <c r="W168" i="16"/>
  <c r="W163" i="16"/>
  <c r="W159" i="16"/>
  <c r="W155" i="16"/>
  <c r="W151" i="16"/>
  <c r="W146" i="16"/>
  <c r="W142" i="16"/>
  <c r="W137" i="16"/>
  <c r="W133" i="16"/>
  <c r="W129" i="16"/>
  <c r="W124" i="16"/>
  <c r="W120" i="16"/>
  <c r="W115" i="16"/>
  <c r="W110" i="16"/>
  <c r="W101" i="16"/>
  <c r="W96" i="16"/>
  <c r="W92" i="16"/>
  <c r="W86" i="16"/>
  <c r="W80" i="16"/>
  <c r="W75" i="16"/>
  <c r="W70" i="16"/>
  <c r="W65" i="16"/>
  <c r="W61" i="16"/>
  <c r="W58" i="16"/>
  <c r="W53" i="16"/>
  <c r="W48" i="16"/>
  <c r="W44" i="16"/>
  <c r="W40" i="16"/>
  <c r="W35" i="16"/>
  <c r="W29" i="16"/>
  <c r="W25" i="16"/>
  <c r="W20" i="16"/>
  <c r="W12" i="16"/>
  <c r="W8" i="16"/>
  <c r="W4" i="16"/>
  <c r="W198" i="16"/>
  <c r="W193" i="16"/>
  <c r="W189" i="16"/>
  <c r="W184" i="16"/>
  <c r="W176" i="16"/>
  <c r="W172" i="16"/>
  <c r="W167" i="16"/>
  <c r="W162" i="16"/>
  <c r="W158" i="16"/>
  <c r="W154" i="16"/>
  <c r="W150" i="16"/>
  <c r="W145" i="16"/>
  <c r="W141" i="16"/>
  <c r="W136" i="16"/>
  <c r="W132" i="16"/>
  <c r="W128" i="16"/>
  <c r="W123" i="16"/>
  <c r="W119" i="16"/>
  <c r="W114" i="16"/>
  <c r="W109" i="16"/>
  <c r="W99" i="16"/>
  <c r="W95" i="16"/>
  <c r="W91" i="16"/>
  <c r="W84" i="16"/>
  <c r="W78" i="16"/>
  <c r="W74" i="16"/>
  <c r="W69" i="16"/>
  <c r="W64" i="16"/>
  <c r="W57" i="16"/>
  <c r="W52" i="16"/>
  <c r="W47" i="16"/>
  <c r="W43" i="16"/>
  <c r="W39" i="16"/>
  <c r="W34" i="16"/>
  <c r="W28" i="16"/>
  <c r="W23" i="16"/>
  <c r="W17" i="16"/>
  <c r="W11" i="16"/>
  <c r="W7" i="16"/>
  <c r="W197" i="16"/>
  <c r="W192" i="16"/>
  <c r="W180" i="16"/>
  <c r="W175" i="16"/>
  <c r="W170" i="16"/>
  <c r="W166" i="16"/>
  <c r="W161" i="16"/>
  <c r="W157" i="16"/>
  <c r="W153" i="16"/>
  <c r="W148" i="16"/>
  <c r="W144" i="16"/>
  <c r="W140" i="16"/>
  <c r="W135" i="16"/>
  <c r="W131" i="16"/>
  <c r="W126" i="16"/>
  <c r="W122" i="16"/>
  <c r="W117" i="16"/>
  <c r="W113" i="16"/>
  <c r="W106" i="16"/>
  <c r="W98" i="16"/>
  <c r="W94" i="16"/>
  <c r="W90" i="16"/>
  <c r="W82" i="16"/>
  <c r="W77" i="16"/>
  <c r="W72" i="16"/>
  <c r="W67" i="16"/>
  <c r="W63" i="16"/>
  <c r="W60" i="16"/>
  <c r="W56" i="16"/>
  <c r="W51" i="16"/>
  <c r="W46" i="16"/>
  <c r="W42" i="16"/>
  <c r="W37" i="16"/>
  <c r="W32" i="16"/>
  <c r="W27" i="16"/>
  <c r="W22" i="16"/>
  <c r="W16" i="16"/>
  <c r="W10" i="16"/>
  <c r="W6" i="16"/>
  <c r="W196" i="16"/>
  <c r="W191" i="16"/>
  <c r="W186" i="16"/>
  <c r="W174" i="16"/>
  <c r="W169" i="16"/>
  <c r="W164" i="16"/>
  <c r="W160" i="16"/>
  <c r="W156" i="16"/>
  <c r="W152" i="16"/>
  <c r="W147" i="16"/>
  <c r="W143" i="16"/>
  <c r="W138" i="16"/>
  <c r="W134" i="16"/>
  <c r="W130" i="16"/>
  <c r="W125" i="16"/>
  <c r="W121" i="16"/>
  <c r="W116" i="16"/>
  <c r="W112" i="16"/>
  <c r="W104" i="16"/>
  <c r="W97" i="16"/>
  <c r="W93" i="16"/>
  <c r="W88" i="16"/>
  <c r="W81" i="16"/>
  <c r="W76" i="16"/>
  <c r="W71" i="16"/>
  <c r="W66" i="16"/>
  <c r="W62" i="16"/>
  <c r="W59" i="16"/>
  <c r="W54" i="16"/>
  <c r="W50" i="16"/>
  <c r="W45" i="16"/>
  <c r="W41" i="16"/>
  <c r="W36" i="16"/>
  <c r="W30" i="16"/>
  <c r="W26" i="16"/>
  <c r="W21" i="16"/>
  <c r="W13" i="16"/>
  <c r="W9" i="16"/>
  <c r="W5" i="16"/>
  <c r="P182" i="16" l="1"/>
  <c r="AC182" i="16" l="1"/>
  <c r="O182" i="16"/>
  <c r="Y181" i="16"/>
  <c r="J182" i="16"/>
  <c r="Q182" i="16"/>
  <c r="P181" i="16"/>
  <c r="Q181" i="16"/>
  <c r="Z182" i="16"/>
  <c r="AH198" i="16" l="1"/>
  <c r="AH194" i="16"/>
  <c r="AH190" i="16"/>
  <c r="AH186" i="16"/>
  <c r="AH180" i="16"/>
  <c r="AH176" i="16"/>
  <c r="AH172" i="16"/>
  <c r="AH168" i="16"/>
  <c r="AH164" i="16"/>
  <c r="AH159" i="16"/>
  <c r="AH155" i="16"/>
  <c r="AH151" i="16"/>
  <c r="AH147" i="16"/>
  <c r="AH143" i="16"/>
  <c r="AH138" i="16"/>
  <c r="AH134" i="16"/>
  <c r="AH130" i="16"/>
  <c r="AH126" i="16"/>
  <c r="AH122" i="16"/>
  <c r="AH118" i="16"/>
  <c r="AH114" i="16"/>
  <c r="AH109" i="16"/>
  <c r="AH105" i="16"/>
  <c r="AH101" i="16"/>
  <c r="AH97" i="16"/>
  <c r="AH93" i="16"/>
  <c r="AH89" i="16"/>
  <c r="AH84" i="16"/>
  <c r="AH80" i="16"/>
  <c r="AH76" i="16"/>
  <c r="AH72" i="16"/>
  <c r="AH68" i="16"/>
  <c r="AH63" i="16"/>
  <c r="AH60" i="16"/>
  <c r="AH56" i="16"/>
  <c r="AH52" i="16"/>
  <c r="AH48" i="16"/>
  <c r="AH44" i="16"/>
  <c r="AH39" i="16"/>
  <c r="AH35" i="16"/>
  <c r="AH31" i="16"/>
  <c r="AH27" i="16"/>
  <c r="AH23" i="16"/>
  <c r="AH19" i="16"/>
  <c r="AH15" i="16"/>
  <c r="AH11" i="16"/>
  <c r="AH7" i="16"/>
  <c r="X196" i="16"/>
  <c r="X188" i="16"/>
  <c r="X167" i="16"/>
  <c r="X143" i="16"/>
  <c r="X134" i="16"/>
  <c r="X127" i="16"/>
  <c r="X109" i="16"/>
  <c r="X88" i="16"/>
  <c r="X74" i="16"/>
  <c r="X60" i="16"/>
  <c r="X42" i="16"/>
  <c r="X27" i="16"/>
  <c r="X15" i="16"/>
  <c r="AH197" i="16"/>
  <c r="AH193" i="16"/>
  <c r="AH189" i="16"/>
  <c r="AH185" i="16"/>
  <c r="AH179" i="16"/>
  <c r="AH175" i="16"/>
  <c r="AH171" i="16"/>
  <c r="AH167" i="16"/>
  <c r="AH162" i="16"/>
  <c r="AH158" i="16"/>
  <c r="AH154" i="16"/>
  <c r="AH150" i="16"/>
  <c r="AH146" i="16"/>
  <c r="AH142" i="16"/>
  <c r="AH137" i="16"/>
  <c r="AH133" i="16"/>
  <c r="AH129" i="16"/>
  <c r="AH125" i="16"/>
  <c r="AH121" i="16"/>
  <c r="AH117" i="16"/>
  <c r="AH113" i="16"/>
  <c r="AH108" i="16"/>
  <c r="AH104" i="16"/>
  <c r="AH100" i="16"/>
  <c r="AH96" i="16"/>
  <c r="AH92" i="16"/>
  <c r="AH88" i="16"/>
  <c r="AH83" i="16"/>
  <c r="AH79" i="16"/>
  <c r="AH75" i="16"/>
  <c r="AH71" i="16"/>
  <c r="AH66" i="16"/>
  <c r="AH62" i="16"/>
  <c r="AH59" i="16"/>
  <c r="AH55" i="16"/>
  <c r="AH51" i="16"/>
  <c r="AH47" i="16"/>
  <c r="AH43" i="16"/>
  <c r="AH38" i="16"/>
  <c r="AH34" i="16"/>
  <c r="AH30" i="16"/>
  <c r="AH26" i="16"/>
  <c r="AH22" i="16"/>
  <c r="AH18" i="16"/>
  <c r="AH14" i="16"/>
  <c r="AH10" i="16"/>
  <c r="AH6" i="16"/>
  <c r="X186" i="16"/>
  <c r="X148" i="16"/>
  <c r="X133" i="16"/>
  <c r="X123" i="16"/>
  <c r="X106" i="16"/>
  <c r="X83" i="16"/>
  <c r="X64" i="16"/>
  <c r="X51" i="16"/>
  <c r="X37" i="16"/>
  <c r="X20" i="16"/>
  <c r="X11" i="16"/>
  <c r="AH196" i="16"/>
  <c r="AH192" i="16"/>
  <c r="AH188" i="16"/>
  <c r="AH184" i="16"/>
  <c r="AH178" i="16"/>
  <c r="AH174" i="16"/>
  <c r="AH170" i="16"/>
  <c r="AH166" i="16"/>
  <c r="AH161" i="16"/>
  <c r="AH157" i="16"/>
  <c r="AH153" i="16"/>
  <c r="AH149" i="16"/>
  <c r="AH145" i="16"/>
  <c r="AH141" i="16"/>
  <c r="AH136" i="16"/>
  <c r="AH132" i="16"/>
  <c r="AH128" i="16"/>
  <c r="AH124" i="16"/>
  <c r="AH120" i="16"/>
  <c r="AH116" i="16"/>
  <c r="AH112" i="16"/>
  <c r="AH107" i="16"/>
  <c r="AH103" i="16"/>
  <c r="AH99" i="16"/>
  <c r="AH95" i="16"/>
  <c r="AH91" i="16"/>
  <c r="AH87" i="16"/>
  <c r="AH82" i="16"/>
  <c r="AH78" i="16"/>
  <c r="AH74" i="16"/>
  <c r="AH70" i="16"/>
  <c r="AH65" i="16"/>
  <c r="AH61" i="16"/>
  <c r="AH58" i="16"/>
  <c r="AH54" i="16"/>
  <c r="AH50" i="16"/>
  <c r="AH46" i="16"/>
  <c r="AH42" i="16"/>
  <c r="AH37" i="16"/>
  <c r="AH33" i="16"/>
  <c r="AH29" i="16"/>
  <c r="AH25" i="16"/>
  <c r="AH21" i="16"/>
  <c r="AH17" i="16"/>
  <c r="AH13" i="16"/>
  <c r="AH9" i="16"/>
  <c r="AH5" i="16"/>
  <c r="X178" i="16"/>
  <c r="X147" i="16"/>
  <c r="X132" i="16"/>
  <c r="X120" i="16"/>
  <c r="X97" i="16"/>
  <c r="X78" i="16"/>
  <c r="X62" i="16"/>
  <c r="X50" i="16"/>
  <c r="X32" i="16"/>
  <c r="X19" i="16"/>
  <c r="X9" i="16"/>
  <c r="AH195" i="16"/>
  <c r="AH191" i="16"/>
  <c r="AH187" i="16"/>
  <c r="AH183" i="16"/>
  <c r="AH177" i="16"/>
  <c r="AH173" i="16"/>
  <c r="AH169" i="16"/>
  <c r="AH165" i="16"/>
  <c r="AH160" i="16"/>
  <c r="AH156" i="16"/>
  <c r="AH152" i="16"/>
  <c r="AH148" i="16"/>
  <c r="AH144" i="16"/>
  <c r="AH140" i="16"/>
  <c r="AH135" i="16"/>
  <c r="AH131" i="16"/>
  <c r="AH127" i="16"/>
  <c r="AH123" i="16"/>
  <c r="AH119" i="16"/>
  <c r="AH115" i="16"/>
  <c r="AH110" i="16"/>
  <c r="AH106" i="16"/>
  <c r="AH102" i="16"/>
  <c r="AH98" i="16"/>
  <c r="AH94" i="16"/>
  <c r="AH90" i="16"/>
  <c r="AH86" i="16"/>
  <c r="AH81" i="16"/>
  <c r="AH77" i="16"/>
  <c r="AH73" i="16"/>
  <c r="AH69" i="16"/>
  <c r="AH64" i="16"/>
  <c r="AH57" i="16"/>
  <c r="AH53" i="16"/>
  <c r="AH49" i="16"/>
  <c r="AH45" i="16"/>
  <c r="AH40" i="16"/>
  <c r="AH36" i="16"/>
  <c r="AH32" i="16"/>
  <c r="AH28" i="16"/>
  <c r="AH24" i="16"/>
  <c r="AH20" i="16"/>
  <c r="AH16" i="16"/>
  <c r="AH12" i="16"/>
  <c r="AH8" i="16"/>
  <c r="AH4" i="16"/>
  <c r="X191" i="16"/>
  <c r="X172" i="16"/>
  <c r="X153" i="16"/>
  <c r="X145" i="16"/>
  <c r="X138" i="16"/>
  <c r="X130" i="16"/>
  <c r="X110" i="16"/>
  <c r="X95" i="16"/>
  <c r="X77" i="16"/>
  <c r="X61" i="16"/>
  <c r="X45" i="16"/>
  <c r="X29" i="16"/>
  <c r="X16" i="16"/>
  <c r="X7" i="16"/>
  <c r="AH3" i="16" l="1"/>
  <c r="H13" i="16" l="1"/>
  <c r="AG198" i="16" l="1"/>
  <c r="Y198" i="16"/>
  <c r="N198" i="16"/>
  <c r="I198" i="16"/>
  <c r="AA197" i="16"/>
  <c r="N197" i="16"/>
  <c r="AG196" i="16"/>
  <c r="Z196" i="16"/>
  <c r="S196" i="16"/>
  <c r="M196" i="16"/>
  <c r="AE195" i="16"/>
  <c r="S195" i="16"/>
  <c r="N195" i="16"/>
  <c r="AG194" i="16"/>
  <c r="AA194" i="16"/>
  <c r="R194" i="16"/>
  <c r="N194" i="16"/>
  <c r="AF193" i="16"/>
  <c r="Y193" i="16"/>
  <c r="N193" i="16"/>
  <c r="I193" i="16"/>
  <c r="AB192" i="16"/>
  <c r="T192" i="16"/>
  <c r="N192" i="16"/>
  <c r="AG191" i="16"/>
  <c r="AA191" i="16"/>
  <c r="P191" i="16"/>
  <c r="K191" i="16"/>
  <c r="AE190" i="16"/>
  <c r="Y190" i="16"/>
  <c r="I190" i="16"/>
  <c r="S189" i="16"/>
  <c r="J189" i="16"/>
  <c r="Z188" i="16"/>
  <c r="I188" i="16"/>
  <c r="Y187" i="16"/>
  <c r="O187" i="16"/>
  <c r="I187" i="16"/>
  <c r="Q186" i="16"/>
  <c r="L186" i="16"/>
  <c r="AD185" i="16"/>
  <c r="R185" i="16"/>
  <c r="L185" i="16"/>
  <c r="AF184" i="16"/>
  <c r="T184" i="16"/>
  <c r="M184" i="16"/>
  <c r="AA183" i="16"/>
  <c r="Q183" i="16"/>
  <c r="J183" i="16"/>
  <c r="AF180" i="16"/>
  <c r="S180" i="16"/>
  <c r="N180" i="16"/>
  <c r="AC179" i="16"/>
  <c r="T179" i="16"/>
  <c r="O179" i="16"/>
  <c r="AG178" i="16"/>
  <c r="U178" i="16"/>
  <c r="N178" i="16"/>
  <c r="AG177" i="16"/>
  <c r="AA177" i="16"/>
  <c r="R177" i="16"/>
  <c r="M177" i="16"/>
  <c r="AB176" i="16"/>
  <c r="T176" i="16"/>
  <c r="M176" i="16"/>
  <c r="AG175" i="16"/>
  <c r="Z175" i="16"/>
  <c r="R175" i="16"/>
  <c r="AA174" i="16"/>
  <c r="AE173" i="16"/>
  <c r="Y173" i="16"/>
  <c r="O173" i="16"/>
  <c r="AG172" i="16"/>
  <c r="Y172" i="16"/>
  <c r="R172" i="16"/>
  <c r="L172" i="16"/>
  <c r="AE171" i="16"/>
  <c r="T171" i="16"/>
  <c r="N171" i="16"/>
  <c r="I171" i="16"/>
  <c r="AA170" i="16"/>
  <c r="Q170" i="16"/>
  <c r="J170" i="16"/>
  <c r="AF169" i="16"/>
  <c r="Y169" i="16"/>
  <c r="M169" i="16"/>
  <c r="AF168" i="16"/>
  <c r="AA168" i="16"/>
  <c r="R168" i="16"/>
  <c r="AG167" i="16"/>
  <c r="AA167" i="16"/>
  <c r="T167" i="16"/>
  <c r="I167" i="16"/>
  <c r="P166" i="16"/>
  <c r="J166" i="16"/>
  <c r="AF165" i="16"/>
  <c r="U165" i="16"/>
  <c r="N165" i="16"/>
  <c r="I165" i="16"/>
  <c r="Y164" i="16"/>
  <c r="O164" i="16"/>
  <c r="I164" i="16"/>
  <c r="R163" i="16"/>
  <c r="M163" i="16"/>
  <c r="AC162" i="16"/>
  <c r="R162" i="16"/>
  <c r="N162" i="16"/>
  <c r="S161" i="16"/>
  <c r="M161" i="16"/>
  <c r="AB160" i="16"/>
  <c r="O160" i="16"/>
  <c r="I160" i="16"/>
  <c r="U159" i="16"/>
  <c r="Q159" i="16"/>
  <c r="I159" i="16"/>
  <c r="AE158" i="16"/>
  <c r="S158" i="16"/>
  <c r="N158" i="16"/>
  <c r="AA157" i="16"/>
  <c r="R157" i="16"/>
  <c r="M157" i="16"/>
  <c r="AF156" i="16"/>
  <c r="T156" i="16"/>
  <c r="N156" i="16"/>
  <c r="AG155" i="16"/>
  <c r="AA155" i="16"/>
  <c r="S155" i="16"/>
  <c r="I155" i="16"/>
  <c r="AE154" i="16"/>
  <c r="T154" i="16"/>
  <c r="AG153" i="16"/>
  <c r="Y153" i="16"/>
  <c r="R153" i="16"/>
  <c r="I153" i="16"/>
  <c r="AA152" i="16"/>
  <c r="R152" i="16"/>
  <c r="N152" i="16"/>
  <c r="AA151" i="16"/>
  <c r="R151" i="16"/>
  <c r="M151" i="16"/>
  <c r="AA150" i="16"/>
  <c r="S150" i="16"/>
  <c r="N150" i="16"/>
  <c r="AG149" i="16"/>
  <c r="AA149" i="16"/>
  <c r="S149" i="16"/>
  <c r="M149" i="16"/>
  <c r="AE148" i="16"/>
  <c r="Z148" i="16"/>
  <c r="N148" i="16"/>
  <c r="AG147" i="16"/>
  <c r="AB147" i="16"/>
  <c r="S147" i="16"/>
  <c r="N147" i="16"/>
  <c r="AG146" i="16"/>
  <c r="S146" i="16"/>
  <c r="O146" i="16"/>
  <c r="AC145" i="16"/>
  <c r="S145" i="16"/>
  <c r="M145" i="16"/>
  <c r="AE144" i="16"/>
  <c r="U144" i="16"/>
  <c r="N144" i="16"/>
  <c r="AA143" i="16"/>
  <c r="S143" i="16"/>
  <c r="N143" i="16"/>
  <c r="I143" i="16"/>
  <c r="AA142" i="16"/>
  <c r="M142" i="16"/>
  <c r="AF141" i="16"/>
  <c r="S141" i="16"/>
  <c r="N141" i="16"/>
  <c r="AG140" i="16"/>
  <c r="Y140" i="16"/>
  <c r="O140" i="16"/>
  <c r="I140" i="16"/>
  <c r="AC139" i="16"/>
  <c r="T139" i="16"/>
  <c r="M139" i="16"/>
  <c r="AF138" i="16"/>
  <c r="Y138" i="16"/>
  <c r="AA137" i="16"/>
  <c r="R137" i="16"/>
  <c r="J137" i="16"/>
  <c r="AD136" i="16"/>
  <c r="P136" i="16"/>
  <c r="U135" i="16"/>
  <c r="I135" i="16"/>
  <c r="AC134" i="16"/>
  <c r="S134" i="16"/>
  <c r="L134" i="16"/>
  <c r="AB133" i="16"/>
  <c r="N133" i="16"/>
  <c r="AF132" i="16"/>
  <c r="Y132" i="16"/>
  <c r="Q132" i="16"/>
  <c r="I132" i="16"/>
  <c r="T131" i="16"/>
  <c r="O131" i="16"/>
  <c r="I131" i="16"/>
  <c r="AA130" i="16"/>
  <c r="T130" i="16"/>
  <c r="N130" i="16"/>
  <c r="AG129" i="16"/>
  <c r="S129" i="16"/>
  <c r="M129" i="16"/>
  <c r="R128" i="16"/>
  <c r="M128" i="16"/>
  <c r="R127" i="16"/>
  <c r="L127" i="16"/>
  <c r="T126" i="16"/>
  <c r="P126" i="16"/>
  <c r="J126" i="16"/>
  <c r="Z125" i="16"/>
  <c r="S125" i="16"/>
  <c r="N125" i="16"/>
  <c r="AG124" i="16"/>
  <c r="AA124" i="16"/>
  <c r="S124" i="16"/>
  <c r="M124" i="16"/>
  <c r="AC123" i="16"/>
  <c r="T123" i="16"/>
  <c r="M123" i="16"/>
  <c r="AG122" i="16"/>
  <c r="Y122" i="16"/>
  <c r="N122" i="16"/>
  <c r="I122" i="16"/>
  <c r="U121" i="16"/>
  <c r="M121" i="16"/>
  <c r="AA120" i="16"/>
  <c r="T120" i="16"/>
  <c r="N120" i="16"/>
  <c r="AC119" i="16"/>
  <c r="T119" i="16"/>
  <c r="N119" i="16"/>
  <c r="AF118" i="16"/>
  <c r="Z118" i="16"/>
  <c r="O118" i="16"/>
  <c r="I118" i="16"/>
  <c r="AB117" i="16"/>
  <c r="T117" i="16"/>
  <c r="M117" i="16"/>
  <c r="AG116" i="16"/>
  <c r="Z116" i="16"/>
  <c r="Q116" i="16"/>
  <c r="J116" i="16"/>
  <c r="AC115" i="16"/>
  <c r="R115" i="16"/>
  <c r="L115" i="16"/>
  <c r="AF114" i="16"/>
  <c r="Z114" i="16"/>
  <c r="Q114" i="16"/>
  <c r="K114" i="16"/>
  <c r="AB113" i="16"/>
  <c r="U113" i="16"/>
  <c r="N113" i="16"/>
  <c r="AF112" i="16"/>
  <c r="Y112" i="16"/>
  <c r="Q112" i="16"/>
  <c r="I112" i="16"/>
  <c r="Y110" i="16"/>
  <c r="O110" i="16"/>
  <c r="K110" i="16"/>
  <c r="AC109" i="16"/>
  <c r="Y109" i="16"/>
  <c r="N109" i="16"/>
  <c r="AF108" i="16"/>
  <c r="U108" i="16"/>
  <c r="Q108" i="16"/>
  <c r="I108" i="16"/>
  <c r="AC107" i="16"/>
  <c r="T107" i="16"/>
  <c r="N107" i="16"/>
  <c r="AC106" i="16"/>
  <c r="R106" i="16"/>
  <c r="J106" i="16"/>
  <c r="AB105" i="16"/>
  <c r="R105" i="16"/>
  <c r="L105" i="16"/>
  <c r="AG104" i="16"/>
  <c r="Y104" i="16"/>
  <c r="R104" i="16"/>
  <c r="M104" i="16"/>
  <c r="AF103" i="16"/>
  <c r="Y103" i="16"/>
  <c r="N103" i="16"/>
  <c r="I103" i="16"/>
  <c r="Z102" i="16"/>
  <c r="R102" i="16"/>
  <c r="K102" i="16"/>
  <c r="AF101" i="16"/>
  <c r="Y101" i="16"/>
  <c r="P101" i="16"/>
  <c r="AG100" i="16"/>
  <c r="Z100" i="16"/>
  <c r="S100" i="16"/>
  <c r="O100" i="16"/>
  <c r="I100" i="16"/>
  <c r="AA99" i="16"/>
  <c r="R99" i="16"/>
  <c r="J99" i="16"/>
  <c r="AF98" i="16"/>
  <c r="T98" i="16"/>
  <c r="P98" i="16"/>
  <c r="K98" i="16"/>
  <c r="AC97" i="16"/>
  <c r="U97" i="16"/>
  <c r="O97" i="16"/>
  <c r="AC96" i="16"/>
  <c r="U96" i="16"/>
  <c r="Q96" i="16"/>
  <c r="J96" i="16"/>
  <c r="AA95" i="16"/>
  <c r="R95" i="16"/>
  <c r="J95" i="16"/>
  <c r="AF94" i="16"/>
  <c r="Y94" i="16"/>
  <c r="R94" i="16"/>
  <c r="L94" i="16"/>
  <c r="AB93" i="16"/>
  <c r="R93" i="16"/>
  <c r="M93" i="16"/>
  <c r="AE92" i="16"/>
  <c r="T92" i="16"/>
  <c r="O92" i="16"/>
  <c r="AF91" i="16"/>
  <c r="Z91" i="16"/>
  <c r="R91" i="16"/>
  <c r="AG90" i="16"/>
  <c r="Y90" i="16"/>
  <c r="P90" i="16"/>
  <c r="J90" i="16"/>
  <c r="AE89" i="16"/>
  <c r="U89" i="16"/>
  <c r="M89" i="16"/>
  <c r="AG88" i="16"/>
  <c r="AB88" i="16"/>
  <c r="Q88" i="16"/>
  <c r="J88" i="16"/>
  <c r="AF87" i="16"/>
  <c r="AA87" i="16"/>
  <c r="O87" i="16"/>
  <c r="J87" i="16"/>
  <c r="AB86" i="16"/>
  <c r="R86" i="16"/>
  <c r="K86" i="16"/>
  <c r="AF84" i="16"/>
  <c r="Y84" i="16"/>
  <c r="Q84" i="16"/>
  <c r="L84" i="16"/>
  <c r="AF83" i="16"/>
  <c r="Y83" i="16"/>
  <c r="Q83" i="16"/>
  <c r="I83" i="16"/>
  <c r="AE82" i="16"/>
  <c r="U82" i="16"/>
  <c r="N82" i="16"/>
  <c r="AB81" i="16"/>
  <c r="U81" i="16"/>
  <c r="M81" i="16"/>
  <c r="AG80" i="16"/>
  <c r="Z80" i="16"/>
  <c r="Q80" i="16"/>
  <c r="L80" i="16"/>
  <c r="AE79" i="16"/>
  <c r="Y79" i="16"/>
  <c r="Q79" i="16"/>
  <c r="J79" i="16"/>
  <c r="AF78" i="16"/>
  <c r="Z78" i="16"/>
  <c r="N78" i="16"/>
  <c r="Y77" i="16"/>
  <c r="N77" i="16"/>
  <c r="J77" i="16"/>
  <c r="AE76" i="16"/>
  <c r="Z76" i="16"/>
  <c r="R76" i="16"/>
  <c r="K76" i="16"/>
  <c r="AC75" i="16"/>
  <c r="U75" i="16"/>
  <c r="P75" i="16"/>
  <c r="J75" i="16"/>
  <c r="AB74" i="16"/>
  <c r="T74" i="16"/>
  <c r="M74" i="16"/>
  <c r="AE73" i="16"/>
  <c r="U73" i="16"/>
  <c r="O73" i="16"/>
  <c r="I73" i="16"/>
  <c r="AA72" i="16"/>
  <c r="Q72" i="16"/>
  <c r="L72" i="16"/>
  <c r="AA71" i="16"/>
  <c r="S71" i="16"/>
  <c r="M71" i="16"/>
  <c r="AE70" i="16"/>
  <c r="T70" i="16"/>
  <c r="N70" i="16"/>
  <c r="AG69" i="16"/>
  <c r="Y69" i="16"/>
  <c r="N69" i="16"/>
  <c r="AG68" i="16"/>
  <c r="Y68" i="16"/>
  <c r="Q68" i="16"/>
  <c r="M68" i="16"/>
  <c r="AG67" i="16"/>
  <c r="U67" i="16"/>
  <c r="N67" i="16"/>
  <c r="AG66" i="16"/>
  <c r="AB66" i="16"/>
  <c r="U66" i="16"/>
  <c r="N66" i="16"/>
  <c r="AB65" i="16"/>
  <c r="U65" i="16"/>
  <c r="N65" i="16"/>
  <c r="AE64" i="16"/>
  <c r="Y64" i="16"/>
  <c r="N64" i="16"/>
  <c r="AA63" i="16"/>
  <c r="R63" i="16"/>
  <c r="N63" i="16"/>
  <c r="AG62" i="16"/>
  <c r="U62" i="16"/>
  <c r="Q62" i="16"/>
  <c r="I62" i="16"/>
  <c r="AC61" i="16"/>
  <c r="T61" i="16"/>
  <c r="P61" i="16"/>
  <c r="L61" i="16"/>
  <c r="AC60" i="16"/>
  <c r="T60" i="16"/>
  <c r="N60" i="16"/>
  <c r="I60" i="16"/>
  <c r="Z59" i="16"/>
  <c r="R59" i="16"/>
  <c r="N59" i="16"/>
  <c r="AC58" i="16"/>
  <c r="U58" i="16"/>
  <c r="P58" i="16"/>
  <c r="T57" i="16"/>
  <c r="P57" i="16"/>
  <c r="L57" i="16"/>
  <c r="AF56" i="16"/>
  <c r="Z56" i="16"/>
  <c r="P56" i="16"/>
  <c r="I56" i="16"/>
  <c r="AD55" i="16"/>
  <c r="Y55" i="16"/>
  <c r="O55" i="16"/>
  <c r="J55" i="16"/>
  <c r="AA54" i="16"/>
  <c r="S54" i="16"/>
  <c r="M54" i="16"/>
  <c r="AE53" i="16"/>
  <c r="T53" i="16"/>
  <c r="N53" i="16"/>
  <c r="AF52" i="16"/>
  <c r="T52" i="16"/>
  <c r="P52" i="16"/>
  <c r="AG51" i="16"/>
  <c r="Z51" i="16"/>
  <c r="R51" i="16"/>
  <c r="I51" i="16"/>
  <c r="AA50" i="16"/>
  <c r="Q50" i="16"/>
  <c r="L50" i="16"/>
  <c r="AF49" i="16"/>
  <c r="S49" i="16"/>
  <c r="N49" i="16"/>
  <c r="I49" i="16"/>
  <c r="AC48" i="16"/>
  <c r="R48" i="16"/>
  <c r="J48" i="16"/>
  <c r="AE47" i="16"/>
  <c r="Y47" i="16"/>
  <c r="R47" i="16"/>
  <c r="M47" i="16"/>
  <c r="AG46" i="16"/>
  <c r="AA46" i="16"/>
  <c r="R46" i="16"/>
  <c r="M46" i="16"/>
  <c r="AF45" i="16"/>
  <c r="Y45" i="16"/>
  <c r="N45" i="16"/>
  <c r="AF44" i="16"/>
  <c r="S44" i="16"/>
  <c r="N44" i="16"/>
  <c r="U43" i="16"/>
  <c r="P43" i="16"/>
  <c r="L43" i="16"/>
  <c r="AC42" i="16"/>
  <c r="T42" i="16"/>
  <c r="N42" i="16"/>
  <c r="AF41" i="16"/>
  <c r="Z41" i="16"/>
  <c r="S41" i="16"/>
  <c r="M41" i="16"/>
  <c r="AG40" i="16"/>
  <c r="T40" i="16"/>
  <c r="P40" i="16"/>
  <c r="AG39" i="16"/>
  <c r="T39" i="16"/>
  <c r="O39" i="16"/>
  <c r="I39" i="16"/>
  <c r="AB38" i="16"/>
  <c r="T38" i="16"/>
  <c r="N38" i="16"/>
  <c r="Y37" i="16"/>
  <c r="P37" i="16"/>
  <c r="J37" i="16"/>
  <c r="AF36" i="16"/>
  <c r="U36" i="16"/>
  <c r="P36" i="16"/>
  <c r="J36" i="16"/>
  <c r="AC35" i="16"/>
  <c r="T35" i="16"/>
  <c r="J35" i="16"/>
  <c r="AE34" i="16"/>
  <c r="Y34" i="16"/>
  <c r="Q34" i="16"/>
  <c r="I34" i="16"/>
  <c r="AC33" i="16"/>
  <c r="T33" i="16"/>
  <c r="AF32" i="16"/>
  <c r="U32" i="16"/>
  <c r="N32" i="16"/>
  <c r="AE31" i="16"/>
  <c r="Z31" i="16"/>
  <c r="S31" i="16"/>
  <c r="I31" i="16"/>
  <c r="AC30" i="16"/>
  <c r="U30" i="16"/>
  <c r="Q30" i="16"/>
  <c r="L30" i="16"/>
  <c r="AE29" i="16"/>
  <c r="Y29" i="16"/>
  <c r="O29" i="16"/>
  <c r="I29" i="16"/>
  <c r="AC28" i="16"/>
  <c r="T28" i="16"/>
  <c r="O28" i="16"/>
  <c r="Y27" i="16"/>
  <c r="R27" i="16"/>
  <c r="L27" i="16"/>
  <c r="AC26" i="16"/>
  <c r="T26" i="16"/>
  <c r="M26" i="16"/>
  <c r="AF25" i="16"/>
  <c r="AB25" i="16"/>
  <c r="T25" i="16"/>
  <c r="N25" i="16"/>
  <c r="AC24" i="16"/>
  <c r="U24" i="16"/>
  <c r="P24" i="16"/>
  <c r="J24" i="16"/>
  <c r="AF23" i="16"/>
  <c r="Y23" i="16"/>
  <c r="Q23" i="16"/>
  <c r="K23" i="16"/>
  <c r="AF22" i="16"/>
  <c r="U22" i="16"/>
  <c r="Q22" i="16"/>
  <c r="M22" i="16"/>
  <c r="AF21" i="16"/>
  <c r="U21" i="16"/>
  <c r="O21" i="16"/>
  <c r="AG20" i="16"/>
  <c r="AC20" i="16"/>
  <c r="U20" i="16"/>
  <c r="O20" i="16"/>
  <c r="AA19" i="16"/>
  <c r="R19" i="16"/>
  <c r="M19" i="16"/>
  <c r="AF18" i="16"/>
  <c r="Z18" i="16"/>
  <c r="R18" i="16"/>
  <c r="I18" i="16"/>
  <c r="AA17" i="16"/>
  <c r="T17" i="16"/>
  <c r="N17" i="16"/>
  <c r="AG16" i="16"/>
  <c r="AA16" i="16"/>
  <c r="P16" i="16"/>
  <c r="I16" i="16"/>
  <c r="AB15" i="16"/>
  <c r="S15" i="16"/>
  <c r="M15" i="16"/>
  <c r="Y14" i="16"/>
  <c r="O14" i="16"/>
  <c r="J14" i="16"/>
  <c r="AC13" i="16"/>
  <c r="S13" i="16"/>
  <c r="M13" i="16"/>
  <c r="AA12" i="16"/>
  <c r="T12" i="16"/>
  <c r="N12" i="16"/>
  <c r="AF11" i="16"/>
  <c r="U11" i="16"/>
  <c r="P11" i="16"/>
  <c r="L11" i="16"/>
  <c r="AC10" i="16"/>
  <c r="Y10" i="16"/>
  <c r="R10" i="16"/>
  <c r="I10" i="16"/>
  <c r="AC9" i="16"/>
  <c r="S9" i="16"/>
  <c r="O9" i="16"/>
  <c r="J9" i="16"/>
  <c r="AA8" i="16"/>
  <c r="R8" i="16"/>
  <c r="M8" i="16"/>
  <c r="AG7" i="16"/>
  <c r="U7" i="16"/>
  <c r="O7" i="16"/>
  <c r="AG6" i="16"/>
  <c r="U6" i="16"/>
  <c r="N6" i="16"/>
  <c r="AG5" i="16"/>
  <c r="AA5" i="16"/>
  <c r="S5" i="16"/>
  <c r="N5" i="16"/>
  <c r="AF4" i="16"/>
  <c r="Z4" i="16"/>
  <c r="S4" i="16"/>
  <c r="O4" i="16"/>
  <c r="I4" i="16"/>
  <c r="AC198" i="16"/>
  <c r="R198" i="16"/>
  <c r="M198" i="16"/>
  <c r="AG197" i="16"/>
  <c r="Z197" i="16"/>
  <c r="M197" i="16"/>
  <c r="AF196" i="16"/>
  <c r="Y196" i="16"/>
  <c r="R196" i="16"/>
  <c r="L196" i="16"/>
  <c r="R195" i="16"/>
  <c r="M195" i="16"/>
  <c r="AF194" i="16"/>
  <c r="Z194" i="16"/>
  <c r="Q194" i="16"/>
  <c r="M194" i="16"/>
  <c r="AE193" i="16"/>
  <c r="T193" i="16"/>
  <c r="M193" i="16"/>
  <c r="AG192" i="16"/>
  <c r="AA192" i="16"/>
  <c r="R192" i="16"/>
  <c r="M192" i="16"/>
  <c r="AF191" i="16"/>
  <c r="Y191" i="16"/>
  <c r="N191" i="16"/>
  <c r="J191" i="16"/>
  <c r="AC190" i="16"/>
  <c r="U190" i="16"/>
  <c r="O190" i="16"/>
  <c r="AG189" i="16"/>
  <c r="AA189" i="16"/>
  <c r="O189" i="16"/>
  <c r="I189" i="16"/>
  <c r="Y188" i="16"/>
  <c r="O188" i="16"/>
  <c r="AG187" i="16"/>
  <c r="AC187" i="16"/>
  <c r="U187" i="16"/>
  <c r="N187" i="16"/>
  <c r="AA186" i="16"/>
  <c r="P186" i="16"/>
  <c r="K186" i="16"/>
  <c r="AA185" i="16"/>
  <c r="Q185" i="16"/>
  <c r="K185" i="16"/>
  <c r="AE184" i="16"/>
  <c r="R184" i="16"/>
  <c r="L184" i="16"/>
  <c r="AG183" i="16"/>
  <c r="U183" i="16"/>
  <c r="P183" i="16"/>
  <c r="I183" i="16"/>
  <c r="AB180" i="16"/>
  <c r="R180" i="16"/>
  <c r="M180" i="16"/>
  <c r="AG179" i="16"/>
  <c r="AA179" i="16"/>
  <c r="S179" i="16"/>
  <c r="M179" i="16"/>
  <c r="AF178" i="16"/>
  <c r="T178" i="16"/>
  <c r="M178" i="16"/>
  <c r="AF177" i="16"/>
  <c r="Z177" i="16"/>
  <c r="Q177" i="16"/>
  <c r="AG176" i="16"/>
  <c r="AA176" i="16"/>
  <c r="R176" i="16"/>
  <c r="J176" i="16"/>
  <c r="AF175" i="16"/>
  <c r="Y175" i="16"/>
  <c r="Q175" i="16"/>
  <c r="I175" i="16"/>
  <c r="Z174" i="16"/>
  <c r="R174" i="16"/>
  <c r="J174" i="16"/>
  <c r="U173" i="16"/>
  <c r="N173" i="16"/>
  <c r="AF172" i="16"/>
  <c r="U172" i="16"/>
  <c r="P172" i="16"/>
  <c r="I172" i="16"/>
  <c r="AA171" i="16"/>
  <c r="M171" i="16"/>
  <c r="AG170" i="16"/>
  <c r="Y170" i="16"/>
  <c r="N170" i="16"/>
  <c r="I170" i="16"/>
  <c r="AC169" i="16"/>
  <c r="R169" i="16"/>
  <c r="I169" i="16"/>
  <c r="Z168" i="16"/>
  <c r="O168" i="16"/>
  <c r="AF167" i="16"/>
  <c r="Z167" i="16"/>
  <c r="N167" i="16"/>
  <c r="U166" i="16"/>
  <c r="O166" i="16"/>
  <c r="I166" i="16"/>
  <c r="AB165" i="16"/>
  <c r="M165" i="16"/>
  <c r="AG164" i="16"/>
  <c r="U164" i="16"/>
  <c r="N164" i="16"/>
  <c r="AG163" i="16"/>
  <c r="Z163" i="16"/>
  <c r="Q163" i="16"/>
  <c r="AG162" i="16"/>
  <c r="Z162" i="16"/>
  <c r="Q162" i="16"/>
  <c r="M162" i="16"/>
  <c r="AG161" i="16"/>
  <c r="Z161" i="16"/>
  <c r="R161" i="16"/>
  <c r="I161" i="16"/>
  <c r="S160" i="16"/>
  <c r="N160" i="16"/>
  <c r="AG159" i="16"/>
  <c r="AA159" i="16"/>
  <c r="T159" i="16"/>
  <c r="N159" i="16"/>
  <c r="AA158" i="16"/>
  <c r="R158" i="16"/>
  <c r="M158" i="16"/>
  <c r="AG157" i="16"/>
  <c r="Z157" i="16"/>
  <c r="Q157" i="16"/>
  <c r="L157" i="16"/>
  <c r="AA156" i="16"/>
  <c r="S156" i="16"/>
  <c r="AF155" i="16"/>
  <c r="Y155" i="16"/>
  <c r="R155" i="16"/>
  <c r="AB154" i="16"/>
  <c r="S154" i="16"/>
  <c r="M154" i="16"/>
  <c r="AF153" i="16"/>
  <c r="N153" i="16"/>
  <c r="AG152" i="16"/>
  <c r="Q152" i="16"/>
  <c r="I152" i="16"/>
  <c r="U151" i="16"/>
  <c r="Q151" i="16"/>
  <c r="I151" i="16"/>
  <c r="Y150" i="16"/>
  <c r="R150" i="16"/>
  <c r="M150" i="16"/>
  <c r="AF149" i="16"/>
  <c r="Z149" i="16"/>
  <c r="R149" i="16"/>
  <c r="I149" i="16"/>
  <c r="AC148" i="16"/>
  <c r="Y148" i="16"/>
  <c r="M148" i="16"/>
  <c r="AF147" i="16"/>
  <c r="AA147" i="16"/>
  <c r="R147" i="16"/>
  <c r="M147" i="16"/>
  <c r="AF146" i="16"/>
  <c r="R146" i="16"/>
  <c r="N146" i="16"/>
  <c r="AG145" i="16"/>
  <c r="AB145" i="16"/>
  <c r="R145" i="16"/>
  <c r="L145" i="16"/>
  <c r="S144" i="16"/>
  <c r="M144" i="16"/>
  <c r="AG143" i="16"/>
  <c r="Y143" i="16"/>
  <c r="M143" i="16"/>
  <c r="AG142" i="16"/>
  <c r="Y142" i="16"/>
  <c r="P142" i="16"/>
  <c r="L142" i="16"/>
  <c r="Z141" i="16"/>
  <c r="R141" i="16"/>
  <c r="M141" i="16"/>
  <c r="AF140" i="16"/>
  <c r="S140" i="16"/>
  <c r="M140" i="16"/>
  <c r="AG139" i="16"/>
  <c r="AA139" i="16"/>
  <c r="R139" i="16"/>
  <c r="AE138" i="16"/>
  <c r="T138" i="16"/>
  <c r="N138" i="16"/>
  <c r="Z137" i="16"/>
  <c r="Q137" i="16"/>
  <c r="I137" i="16"/>
  <c r="AC136" i="16"/>
  <c r="U136" i="16"/>
  <c r="N136" i="16"/>
  <c r="AG135" i="16"/>
  <c r="S135" i="16"/>
  <c r="N135" i="16"/>
  <c r="AB134" i="16"/>
  <c r="R134" i="16"/>
  <c r="I134" i="16"/>
  <c r="AA133" i="16"/>
  <c r="S133" i="16"/>
  <c r="I133" i="16"/>
  <c r="AC132" i="16"/>
  <c r="U132" i="16"/>
  <c r="O132" i="16"/>
  <c r="Z131" i="16"/>
  <c r="S131" i="16"/>
  <c r="N131" i="16"/>
  <c r="AG130" i="16"/>
  <c r="R130" i="16"/>
  <c r="M130" i="16"/>
  <c r="AF129" i="16"/>
  <c r="R129" i="16"/>
  <c r="AG128" i="16"/>
  <c r="J128" i="16"/>
  <c r="AA127" i="16"/>
  <c r="O127" i="16"/>
  <c r="I127" i="16"/>
  <c r="AA126" i="16"/>
  <c r="S126" i="16"/>
  <c r="O126" i="16"/>
  <c r="AG125" i="16"/>
  <c r="Y125" i="16"/>
  <c r="R125" i="16"/>
  <c r="M125" i="16"/>
  <c r="AF124" i="16"/>
  <c r="R124" i="16"/>
  <c r="I124" i="16"/>
  <c r="AB123" i="16"/>
  <c r="R123" i="16"/>
  <c r="L123" i="16"/>
  <c r="AF122" i="16"/>
  <c r="T122" i="16"/>
  <c r="M122" i="16"/>
  <c r="AG121" i="16"/>
  <c r="T121" i="16"/>
  <c r="L121" i="16"/>
  <c r="AG120" i="16"/>
  <c r="Z120" i="16"/>
  <c r="S120" i="16"/>
  <c r="AB119" i="16"/>
  <c r="R119" i="16"/>
  <c r="J119" i="16"/>
  <c r="AE118" i="16"/>
  <c r="U118" i="16"/>
  <c r="N118" i="16"/>
  <c r="AA117" i="16"/>
  <c r="S117" i="16"/>
  <c r="K117" i="16"/>
  <c r="AF116" i="16"/>
  <c r="U116" i="16"/>
  <c r="P116" i="16"/>
  <c r="I116" i="16"/>
  <c r="Z115" i="16"/>
  <c r="P115" i="16"/>
  <c r="I115" i="16"/>
  <c r="AE114" i="16"/>
  <c r="Y114" i="16"/>
  <c r="O114" i="16"/>
  <c r="J114" i="16"/>
  <c r="AA113" i="16"/>
  <c r="R113" i="16"/>
  <c r="M113" i="16"/>
  <c r="AE112" i="16"/>
  <c r="U112" i="16"/>
  <c r="N112" i="16"/>
  <c r="AG110" i="16"/>
  <c r="U110" i="16"/>
  <c r="N110" i="16"/>
  <c r="I110" i="16"/>
  <c r="AB109" i="16"/>
  <c r="S109" i="16"/>
  <c r="I109" i="16"/>
  <c r="AD108" i="16"/>
  <c r="T108" i="16"/>
  <c r="O108" i="16"/>
  <c r="AA107" i="16"/>
  <c r="R107" i="16"/>
  <c r="M107" i="16"/>
  <c r="AG106" i="16"/>
  <c r="AB106" i="16"/>
  <c r="Q106" i="16"/>
  <c r="I106" i="16"/>
  <c r="AA105" i="16"/>
  <c r="Q105" i="16"/>
  <c r="K105" i="16"/>
  <c r="AE104" i="16"/>
  <c r="U104" i="16"/>
  <c r="Q104" i="16"/>
  <c r="J104" i="16"/>
  <c r="AC103" i="16"/>
  <c r="S103" i="16"/>
  <c r="M103" i="16"/>
  <c r="AG102" i="16"/>
  <c r="Y102" i="16"/>
  <c r="P102" i="16"/>
  <c r="J102" i="16"/>
  <c r="AC101" i="16"/>
  <c r="T101" i="16"/>
  <c r="N101" i="16"/>
  <c r="AE100" i="16"/>
  <c r="Y100" i="16"/>
  <c r="R100" i="16"/>
  <c r="N100" i="16"/>
  <c r="Z99" i="16"/>
  <c r="Q99" i="16"/>
  <c r="I99" i="16"/>
  <c r="AC98" i="16"/>
  <c r="S98" i="16"/>
  <c r="O98" i="16"/>
  <c r="AB97" i="16"/>
  <c r="T97" i="16"/>
  <c r="N97" i="16"/>
  <c r="AA96" i="16"/>
  <c r="T96" i="16"/>
  <c r="P96" i="16"/>
  <c r="AG95" i="16"/>
  <c r="Y95" i="16"/>
  <c r="P95" i="16"/>
  <c r="I95" i="16"/>
  <c r="AE94" i="16"/>
  <c r="U94" i="16"/>
  <c r="P94" i="16"/>
  <c r="AG93" i="16"/>
  <c r="AA93" i="16"/>
  <c r="Q93" i="16"/>
  <c r="I93" i="16"/>
  <c r="AC92" i="16"/>
  <c r="S92" i="16"/>
  <c r="N92" i="16"/>
  <c r="AE91" i="16"/>
  <c r="Y91" i="16"/>
  <c r="Q91" i="16"/>
  <c r="AF90" i="16"/>
  <c r="T90" i="16"/>
  <c r="O90" i="16"/>
  <c r="I90" i="16"/>
  <c r="AA89" i="16"/>
  <c r="R89" i="16"/>
  <c r="K89" i="16"/>
  <c r="AF88" i="16"/>
  <c r="AA88" i="16"/>
  <c r="P88" i="16"/>
  <c r="I88" i="16"/>
  <c r="AE87" i="16"/>
  <c r="S87" i="16"/>
  <c r="N87" i="16"/>
  <c r="I87" i="16"/>
  <c r="AA86" i="16"/>
  <c r="N86" i="16"/>
  <c r="J86" i="16"/>
  <c r="AC84" i="16"/>
  <c r="T84" i="16"/>
  <c r="O84" i="16"/>
  <c r="I84" i="16"/>
  <c r="AE83" i="16"/>
  <c r="T83" i="16"/>
  <c r="O83" i="16"/>
  <c r="AB82" i="16"/>
  <c r="T82" i="16"/>
  <c r="L82" i="16"/>
  <c r="AA81" i="16"/>
  <c r="S81" i="16"/>
  <c r="L81" i="16"/>
  <c r="AF80" i="16"/>
  <c r="Y80" i="16"/>
  <c r="O80" i="16"/>
  <c r="I80" i="16"/>
  <c r="AD79" i="16"/>
  <c r="U79" i="16"/>
  <c r="O79" i="16"/>
  <c r="I79" i="16"/>
  <c r="AD78" i="16"/>
  <c r="Y78" i="16"/>
  <c r="M78" i="16"/>
  <c r="AG77" i="16"/>
  <c r="T77" i="16"/>
  <c r="M77" i="16"/>
  <c r="I77" i="16"/>
  <c r="AC76" i="16"/>
  <c r="Y76" i="16"/>
  <c r="N76" i="16"/>
  <c r="I76" i="16"/>
  <c r="AA75" i="16"/>
  <c r="T75" i="16"/>
  <c r="O75" i="16"/>
  <c r="AG74" i="16"/>
  <c r="AA74" i="16"/>
  <c r="R74" i="16"/>
  <c r="I74" i="16"/>
  <c r="AA73" i="16"/>
  <c r="S73" i="16"/>
  <c r="N73" i="16"/>
  <c r="AG72" i="16"/>
  <c r="U72" i="16"/>
  <c r="O72" i="16"/>
  <c r="K72" i="16"/>
  <c r="AG71" i="16"/>
  <c r="Z71" i="16"/>
  <c r="R71" i="16"/>
  <c r="I71" i="16"/>
  <c r="AC70" i="16"/>
  <c r="S70" i="16"/>
  <c r="M70" i="16"/>
  <c r="AF69" i="16"/>
  <c r="S69" i="16"/>
  <c r="M69" i="16"/>
  <c r="AF68" i="16"/>
  <c r="U68" i="16"/>
  <c r="P68" i="16"/>
  <c r="J68" i="16"/>
  <c r="AF67" i="16"/>
  <c r="T67" i="16"/>
  <c r="M67" i="16"/>
  <c r="AF66" i="16"/>
  <c r="AA66" i="16"/>
  <c r="S66" i="16"/>
  <c r="AG65" i="16"/>
  <c r="AA65" i="16"/>
  <c r="S65" i="16"/>
  <c r="M65" i="16"/>
  <c r="AB64" i="16"/>
  <c r="U64" i="16"/>
  <c r="M64" i="16"/>
  <c r="AG63" i="16"/>
  <c r="Z63" i="16"/>
  <c r="Q63" i="16"/>
  <c r="M63" i="16"/>
  <c r="AC62" i="16"/>
  <c r="T62" i="16"/>
  <c r="O62" i="16"/>
  <c r="AB61" i="16"/>
  <c r="S61" i="16"/>
  <c r="O61" i="16"/>
  <c r="K61" i="16"/>
  <c r="AA60" i="16"/>
  <c r="S60" i="16"/>
  <c r="M60" i="16"/>
  <c r="Y59" i="16"/>
  <c r="Q59" i="16"/>
  <c r="M59" i="16"/>
  <c r="AA58" i="16"/>
  <c r="T58" i="16"/>
  <c r="N58" i="16"/>
  <c r="AG57" i="16"/>
  <c r="S57" i="16"/>
  <c r="O57" i="16"/>
  <c r="J57" i="16"/>
  <c r="AD56" i="16"/>
  <c r="Y56" i="16"/>
  <c r="N56" i="16"/>
  <c r="AG55" i="16"/>
  <c r="AC55" i="16"/>
  <c r="U55" i="16"/>
  <c r="N55" i="16"/>
  <c r="I55" i="16"/>
  <c r="Z54" i="16"/>
  <c r="Q54" i="16"/>
  <c r="I54" i="16"/>
  <c r="AD53" i="16"/>
  <c r="S53" i="16"/>
  <c r="M53" i="16"/>
  <c r="AC52" i="16"/>
  <c r="S52" i="16"/>
  <c r="O52" i="16"/>
  <c r="AF51" i="16"/>
  <c r="Y51" i="16"/>
  <c r="N51" i="16"/>
  <c r="AG50" i="16"/>
  <c r="Y50" i="16"/>
  <c r="P50" i="16"/>
  <c r="K50" i="16"/>
  <c r="AE49" i="16"/>
  <c r="R49" i="16"/>
  <c r="M49" i="16"/>
  <c r="AG48" i="16"/>
  <c r="Y48" i="16"/>
  <c r="P48" i="16"/>
  <c r="AC47" i="16"/>
  <c r="U47" i="16"/>
  <c r="Q47" i="16"/>
  <c r="J47" i="16"/>
  <c r="AF46" i="16"/>
  <c r="Z46" i="16"/>
  <c r="Q46" i="16"/>
  <c r="L46" i="16"/>
  <c r="AB45" i="16"/>
  <c r="U45" i="16"/>
  <c r="M45" i="16"/>
  <c r="AE44" i="16"/>
  <c r="R44" i="16"/>
  <c r="M44" i="16"/>
  <c r="AG43" i="16"/>
  <c r="S43" i="16"/>
  <c r="O43" i="16"/>
  <c r="K43" i="16"/>
  <c r="AB42" i="16"/>
  <c r="R42" i="16"/>
  <c r="J42" i="16"/>
  <c r="AE41" i="16"/>
  <c r="Y41" i="16"/>
  <c r="R41" i="16"/>
  <c r="J41" i="16"/>
  <c r="AF40" i="16"/>
  <c r="S40" i="16"/>
  <c r="M40" i="16"/>
  <c r="AF39" i="16"/>
  <c r="S39" i="16"/>
  <c r="N39" i="16"/>
  <c r="AG38" i="16"/>
  <c r="Z38" i="16"/>
  <c r="R38" i="16"/>
  <c r="M38" i="16"/>
  <c r="AG37" i="16"/>
  <c r="U37" i="16"/>
  <c r="N37" i="16"/>
  <c r="I37" i="16"/>
  <c r="AB36" i="16"/>
  <c r="S36" i="16"/>
  <c r="O36" i="16"/>
  <c r="I36" i="16"/>
  <c r="AB35" i="16"/>
  <c r="R35" i="16"/>
  <c r="I35" i="16"/>
  <c r="AB34" i="16"/>
  <c r="U34" i="16"/>
  <c r="O34" i="16"/>
  <c r="AG33" i="16"/>
  <c r="AA33" i="16"/>
  <c r="S33" i="16"/>
  <c r="AE32" i="16"/>
  <c r="R32" i="16"/>
  <c r="M32" i="16"/>
  <c r="AD31" i="16"/>
  <c r="Y31" i="16"/>
  <c r="Q31" i="16"/>
  <c r="AB30" i="16"/>
  <c r="T30" i="16"/>
  <c r="O30" i="16"/>
  <c r="I30" i="16"/>
  <c r="AC29" i="16"/>
  <c r="T29" i="16"/>
  <c r="N29" i="16"/>
  <c r="Z28" i="16"/>
  <c r="R28" i="16"/>
  <c r="N28" i="16"/>
  <c r="AG27" i="16"/>
  <c r="U27" i="16"/>
  <c r="Q27" i="16"/>
  <c r="AB26" i="16"/>
  <c r="S26" i="16"/>
  <c r="J26" i="16"/>
  <c r="AE25" i="16"/>
  <c r="S25" i="16"/>
  <c r="M25" i="16"/>
  <c r="AA24" i="16"/>
  <c r="T24" i="16"/>
  <c r="O24" i="16"/>
  <c r="I24" i="16"/>
  <c r="AD23" i="16"/>
  <c r="U23" i="16"/>
  <c r="P23" i="16"/>
  <c r="J23" i="16"/>
  <c r="AA22" i="16"/>
  <c r="T22" i="16"/>
  <c r="P22" i="16"/>
  <c r="I22" i="16"/>
  <c r="AC21" i="16"/>
  <c r="T21" i="16"/>
  <c r="N21" i="16"/>
  <c r="AF20" i="16"/>
  <c r="AA20" i="16"/>
  <c r="T20" i="16"/>
  <c r="AG19" i="16"/>
  <c r="Y19" i="16"/>
  <c r="Q19" i="16"/>
  <c r="L19" i="16"/>
  <c r="AE18" i="16"/>
  <c r="Y18" i="16"/>
  <c r="Q18" i="16"/>
  <c r="AG17" i="16"/>
  <c r="Z17" i="16"/>
  <c r="S17" i="16"/>
  <c r="M17" i="16"/>
  <c r="AF16" i="16"/>
  <c r="Y16" i="16"/>
  <c r="O16" i="16"/>
  <c r="Z15" i="16"/>
  <c r="R15" i="16"/>
  <c r="L15" i="16"/>
  <c r="AG14" i="16"/>
  <c r="R14" i="16"/>
  <c r="N14" i="16"/>
  <c r="I14" i="16"/>
  <c r="Z13" i="16"/>
  <c r="R13" i="16"/>
  <c r="J13" i="16"/>
  <c r="AG12" i="16"/>
  <c r="Z12" i="16"/>
  <c r="S12" i="16"/>
  <c r="M12" i="16"/>
  <c r="AC11" i="16"/>
  <c r="T11" i="16"/>
  <c r="O11" i="16"/>
  <c r="J11" i="16"/>
  <c r="AB10" i="16"/>
  <c r="U10" i="16"/>
  <c r="Q10" i="16"/>
  <c r="AA9" i="16"/>
  <c r="R9" i="16"/>
  <c r="N9" i="16"/>
  <c r="AG8" i="16"/>
  <c r="Z8" i="16"/>
  <c r="P8" i="16"/>
  <c r="L8" i="16"/>
  <c r="AA7" i="16"/>
  <c r="S7" i="16"/>
  <c r="N7" i="16"/>
  <c r="AF6" i="16"/>
  <c r="S6" i="16"/>
  <c r="M6" i="16"/>
  <c r="AF5" i="16"/>
  <c r="Z5" i="16"/>
  <c r="R5" i="16"/>
  <c r="M5" i="16"/>
  <c r="AE4" i="16"/>
  <c r="Y4" i="16"/>
  <c r="R4" i="16"/>
  <c r="N4" i="16"/>
  <c r="AB198" i="16"/>
  <c r="L198" i="16"/>
  <c r="AC197" i="16"/>
  <c r="U197" i="16"/>
  <c r="L197" i="16"/>
  <c r="AE196" i="16"/>
  <c r="U196" i="16"/>
  <c r="P196" i="16"/>
  <c r="AG195" i="16"/>
  <c r="AA195" i="16"/>
  <c r="P195" i="16"/>
  <c r="AE194" i="16"/>
  <c r="U194" i="16"/>
  <c r="AB193" i="16"/>
  <c r="S193" i="16"/>
  <c r="AF192" i="16"/>
  <c r="Y192" i="16"/>
  <c r="Q192" i="16"/>
  <c r="I192" i="16"/>
  <c r="AD191" i="16"/>
  <c r="S191" i="16"/>
  <c r="M191" i="16"/>
  <c r="I191" i="16"/>
  <c r="AA190" i="16"/>
  <c r="T190" i="16"/>
  <c r="M190" i="16"/>
  <c r="AF189" i="16"/>
  <c r="Z189" i="16"/>
  <c r="N189" i="16"/>
  <c r="AG188" i="16"/>
  <c r="U188" i="16"/>
  <c r="N188" i="16"/>
  <c r="AF187" i="16"/>
  <c r="AA187" i="16"/>
  <c r="S187" i="16"/>
  <c r="K187" i="16"/>
  <c r="AG186" i="16"/>
  <c r="Y186" i="16"/>
  <c r="N186" i="16"/>
  <c r="U185" i="16"/>
  <c r="O185" i="16"/>
  <c r="I185" i="16"/>
  <c r="AC184" i="16"/>
  <c r="Q184" i="16"/>
  <c r="K184" i="16"/>
  <c r="AF183" i="16"/>
  <c r="S183" i="16"/>
  <c r="N183" i="16"/>
  <c r="AA180" i="16"/>
  <c r="Q180" i="16"/>
  <c r="L180" i="16"/>
  <c r="AF179" i="16"/>
  <c r="Y179" i="16"/>
  <c r="R179" i="16"/>
  <c r="J179" i="16"/>
  <c r="AA178" i="16"/>
  <c r="S178" i="16"/>
  <c r="J178" i="16"/>
  <c r="AE177" i="16"/>
  <c r="U177" i="16"/>
  <c r="O177" i="16"/>
  <c r="AF176" i="16"/>
  <c r="Z176" i="16"/>
  <c r="Q176" i="16"/>
  <c r="I176" i="16"/>
  <c r="AC175" i="16"/>
  <c r="U175" i="16"/>
  <c r="Y174" i="16"/>
  <c r="N174" i="16"/>
  <c r="I174" i="16"/>
  <c r="AB173" i="16"/>
  <c r="R173" i="16"/>
  <c r="M173" i="16"/>
  <c r="AB172" i="16"/>
  <c r="T172" i="16"/>
  <c r="N172" i="16"/>
  <c r="R171" i="16"/>
  <c r="L171" i="16"/>
  <c r="AF170" i="16"/>
  <c r="U170" i="16"/>
  <c r="L170" i="16"/>
  <c r="AA169" i="16"/>
  <c r="O169" i="16"/>
  <c r="Y168" i="16"/>
  <c r="N168" i="16"/>
  <c r="AD167" i="16"/>
  <c r="Y167" i="16"/>
  <c r="M167" i="16"/>
  <c r="AG166" i="16"/>
  <c r="R166" i="16"/>
  <c r="N166" i="16"/>
  <c r="AA165" i="16"/>
  <c r="S165" i="16"/>
  <c r="L165" i="16"/>
  <c r="AF164" i="16"/>
  <c r="S164" i="16"/>
  <c r="M164" i="16"/>
  <c r="AF163" i="16"/>
  <c r="O163" i="16"/>
  <c r="AF162" i="16"/>
  <c r="U162" i="16"/>
  <c r="P162" i="16"/>
  <c r="J162" i="16"/>
  <c r="AF161" i="16"/>
  <c r="Q161" i="16"/>
  <c r="AG160" i="16"/>
  <c r="R160" i="16"/>
  <c r="M160" i="16"/>
  <c r="AF159" i="16"/>
  <c r="S159" i="16"/>
  <c r="M159" i="16"/>
  <c r="AG158" i="16"/>
  <c r="Q158" i="16"/>
  <c r="AF157" i="16"/>
  <c r="Y157" i="16"/>
  <c r="O157" i="16"/>
  <c r="I157" i="16"/>
  <c r="Z156" i="16"/>
  <c r="AC155" i="16"/>
  <c r="U155" i="16"/>
  <c r="N155" i="16"/>
  <c r="AG154" i="16"/>
  <c r="Y154" i="16"/>
  <c r="R154" i="16"/>
  <c r="J154" i="16"/>
  <c r="AB153" i="16"/>
  <c r="T153" i="16"/>
  <c r="L153" i="16"/>
  <c r="AF152" i="16"/>
  <c r="Y152" i="16"/>
  <c r="P152" i="16"/>
  <c r="AG151" i="16"/>
  <c r="T151" i="16"/>
  <c r="P151" i="16"/>
  <c r="AG150" i="16"/>
  <c r="U150" i="16"/>
  <c r="Q150" i="16"/>
  <c r="I150" i="16"/>
  <c r="AE149" i="16"/>
  <c r="Q149" i="16"/>
  <c r="AB148" i="16"/>
  <c r="R148" i="16"/>
  <c r="Y147" i="16"/>
  <c r="P147" i="16"/>
  <c r="J147" i="16"/>
  <c r="Z146" i="16"/>
  <c r="Q146" i="16"/>
  <c r="M146" i="16"/>
  <c r="AF145" i="16"/>
  <c r="Z145" i="16"/>
  <c r="O145" i="16"/>
  <c r="AG144" i="16"/>
  <c r="AB144" i="16"/>
  <c r="R144" i="16"/>
  <c r="L144" i="16"/>
  <c r="AF143" i="16"/>
  <c r="U143" i="16"/>
  <c r="Q143" i="16"/>
  <c r="L143" i="16"/>
  <c r="AF142" i="16"/>
  <c r="U142" i="16"/>
  <c r="O142" i="16"/>
  <c r="K142" i="16"/>
  <c r="Y141" i="16"/>
  <c r="P141" i="16"/>
  <c r="L141" i="16"/>
  <c r="R140" i="16"/>
  <c r="L140" i="16"/>
  <c r="AF139" i="16"/>
  <c r="Y139" i="16"/>
  <c r="Q139" i="16"/>
  <c r="AB138" i="16"/>
  <c r="S138" i="16"/>
  <c r="AG137" i="16"/>
  <c r="Y137" i="16"/>
  <c r="N137" i="16"/>
  <c r="AG136" i="16"/>
  <c r="S136" i="16"/>
  <c r="M136" i="16"/>
  <c r="AF135" i="16"/>
  <c r="R135" i="16"/>
  <c r="M135" i="16"/>
  <c r="AG134" i="16"/>
  <c r="Y134" i="16"/>
  <c r="N134" i="16"/>
  <c r="AF133" i="16"/>
  <c r="Y133" i="16"/>
  <c r="R133" i="16"/>
  <c r="AB132" i="16"/>
  <c r="S132" i="16"/>
  <c r="N132" i="16"/>
  <c r="AG131" i="16"/>
  <c r="Y131" i="16"/>
  <c r="R131" i="16"/>
  <c r="M131" i="16"/>
  <c r="AF130" i="16"/>
  <c r="Y130" i="16"/>
  <c r="Q130" i="16"/>
  <c r="I130" i="16"/>
  <c r="AE129" i="16"/>
  <c r="U129" i="16"/>
  <c r="O129" i="16"/>
  <c r="AF128" i="16"/>
  <c r="Z128" i="16"/>
  <c r="O128" i="16"/>
  <c r="AG127" i="16"/>
  <c r="N127" i="16"/>
  <c r="Y126" i="16"/>
  <c r="R126" i="16"/>
  <c r="N126" i="16"/>
  <c r="AF125" i="16"/>
  <c r="U125" i="16"/>
  <c r="AC124" i="16"/>
  <c r="Y124" i="16"/>
  <c r="O124" i="16"/>
  <c r="AG123" i="16"/>
  <c r="AA123" i="16"/>
  <c r="O123" i="16"/>
  <c r="J123" i="16"/>
  <c r="AB122" i="16"/>
  <c r="R122" i="16"/>
  <c r="L122" i="16"/>
  <c r="AC121" i="16"/>
  <c r="R121" i="16"/>
  <c r="K121" i="16"/>
  <c r="AD120" i="16"/>
  <c r="Y120" i="16"/>
  <c r="Q120" i="16"/>
  <c r="AG119" i="16"/>
  <c r="AA119" i="16"/>
  <c r="P119" i="16"/>
  <c r="I119" i="16"/>
  <c r="AD118" i="16"/>
  <c r="R118" i="16"/>
  <c r="M118" i="16"/>
  <c r="AG117" i="16"/>
  <c r="Z117" i="16"/>
  <c r="R117" i="16"/>
  <c r="I117" i="16"/>
  <c r="AC116" i="16"/>
  <c r="S116" i="16"/>
  <c r="O116" i="16"/>
  <c r="AF115" i="16"/>
  <c r="U115" i="16"/>
  <c r="O115" i="16"/>
  <c r="AD114" i="16"/>
  <c r="U114" i="16"/>
  <c r="N114" i="16"/>
  <c r="AG113" i="16"/>
  <c r="Z113" i="16"/>
  <c r="Q113" i="16"/>
  <c r="I113" i="16"/>
  <c r="AC112" i="16"/>
  <c r="T112" i="16"/>
  <c r="M112" i="16"/>
  <c r="AF110" i="16"/>
  <c r="R110" i="16"/>
  <c r="M110" i="16"/>
  <c r="AG109" i="16"/>
  <c r="AA109" i="16"/>
  <c r="R109" i="16"/>
  <c r="S108" i="16"/>
  <c r="N108" i="16"/>
  <c r="AG107" i="16"/>
  <c r="Y107" i="16"/>
  <c r="Q107" i="16"/>
  <c r="K107" i="16"/>
  <c r="AF106" i="16"/>
  <c r="Y106" i="16"/>
  <c r="P106" i="16"/>
  <c r="AG105" i="16"/>
  <c r="Y105" i="16"/>
  <c r="N105" i="16"/>
  <c r="J105" i="16"/>
  <c r="AD104" i="16"/>
  <c r="T104" i="16"/>
  <c r="O104" i="16"/>
  <c r="I104" i="16"/>
  <c r="AB103" i="16"/>
  <c r="R103" i="16"/>
  <c r="K103" i="16"/>
  <c r="AE102" i="16"/>
  <c r="U102" i="16"/>
  <c r="N102" i="16"/>
  <c r="I102" i="16"/>
  <c r="AA101" i="16"/>
  <c r="S101" i="16"/>
  <c r="J101" i="16"/>
  <c r="AC100" i="16"/>
  <c r="U100" i="16"/>
  <c r="Q100" i="16"/>
  <c r="M100" i="16"/>
  <c r="AG99" i="16"/>
  <c r="Y99" i="16"/>
  <c r="O99" i="16"/>
  <c r="R98" i="16"/>
  <c r="M98" i="16"/>
  <c r="AG97" i="16"/>
  <c r="AA97" i="16"/>
  <c r="R97" i="16"/>
  <c r="M97" i="16"/>
  <c r="Z96" i="16"/>
  <c r="S96" i="16"/>
  <c r="O96" i="16"/>
  <c r="AE95" i="16"/>
  <c r="T95" i="16"/>
  <c r="N95" i="16"/>
  <c r="AC94" i="16"/>
  <c r="T94" i="16"/>
  <c r="O94" i="16"/>
  <c r="AF93" i="16"/>
  <c r="Z93" i="16"/>
  <c r="O93" i="16"/>
  <c r="AG92" i="16"/>
  <c r="AB92" i="16"/>
  <c r="R92" i="16"/>
  <c r="J92" i="16"/>
  <c r="AC91" i="16"/>
  <c r="U91" i="16"/>
  <c r="N91" i="16"/>
  <c r="AA90" i="16"/>
  <c r="R90" i="16"/>
  <c r="N90" i="16"/>
  <c r="AG89" i="16"/>
  <c r="Z89" i="16"/>
  <c r="O89" i="16"/>
  <c r="J89" i="16"/>
  <c r="AE88" i="16"/>
  <c r="Y88" i="16"/>
  <c r="N88" i="16"/>
  <c r="AD87" i="16"/>
  <c r="R87" i="16"/>
  <c r="M87" i="16"/>
  <c r="AG86" i="16"/>
  <c r="Z86" i="16"/>
  <c r="M86" i="16"/>
  <c r="I86" i="16"/>
  <c r="AB84" i="16"/>
  <c r="S84" i="16"/>
  <c r="N84" i="16"/>
  <c r="AC83" i="16"/>
  <c r="S83" i="16"/>
  <c r="M83" i="16"/>
  <c r="AG82" i="16"/>
  <c r="AA82" i="16"/>
  <c r="R82" i="16"/>
  <c r="K82" i="16"/>
  <c r="Z81" i="16"/>
  <c r="O81" i="16"/>
  <c r="K81" i="16"/>
  <c r="AE80" i="16"/>
  <c r="S80" i="16"/>
  <c r="N80" i="16"/>
  <c r="AG79" i="16"/>
  <c r="AA79" i="16"/>
  <c r="S79" i="16"/>
  <c r="N79" i="16"/>
  <c r="AB78" i="16"/>
  <c r="U78" i="16"/>
  <c r="K78" i="16"/>
  <c r="AB77" i="16"/>
  <c r="R77" i="16"/>
  <c r="L77" i="16"/>
  <c r="AB76" i="16"/>
  <c r="U76" i="16"/>
  <c r="M76" i="16"/>
  <c r="Z75" i="16"/>
  <c r="S75" i="16"/>
  <c r="N75" i="16"/>
  <c r="AF74" i="16"/>
  <c r="Y74" i="16"/>
  <c r="O74" i="16"/>
  <c r="AG73" i="16"/>
  <c r="Z73" i="16"/>
  <c r="R73" i="16"/>
  <c r="M73" i="16"/>
  <c r="AF72" i="16"/>
  <c r="T72" i="16"/>
  <c r="N72" i="16"/>
  <c r="J72" i="16"/>
  <c r="AE71" i="16"/>
  <c r="Y71" i="16"/>
  <c r="O71" i="16"/>
  <c r="AG70" i="16"/>
  <c r="Y70" i="16"/>
  <c r="R70" i="16"/>
  <c r="I70" i="16"/>
  <c r="AB69" i="16"/>
  <c r="P69" i="16"/>
  <c r="J69" i="16"/>
  <c r="AA68" i="16"/>
  <c r="T68" i="16"/>
  <c r="O68" i="16"/>
  <c r="I68" i="16"/>
  <c r="AE67" i="16"/>
  <c r="S67" i="16"/>
  <c r="J67" i="16"/>
  <c r="AE66" i="16"/>
  <c r="Z66" i="16"/>
  <c r="P66" i="16"/>
  <c r="AF65" i="16"/>
  <c r="Z65" i="16"/>
  <c r="R65" i="16"/>
  <c r="I65" i="16"/>
  <c r="AA64" i="16"/>
  <c r="S64" i="16"/>
  <c r="J64" i="16"/>
  <c r="AE63" i="16"/>
  <c r="Y63" i="16"/>
  <c r="P63" i="16"/>
  <c r="J63" i="16"/>
  <c r="AA62" i="16"/>
  <c r="S62" i="16"/>
  <c r="N62" i="16"/>
  <c r="AG61" i="16"/>
  <c r="AA61" i="16"/>
  <c r="R61" i="16"/>
  <c r="N61" i="16"/>
  <c r="I61" i="16"/>
  <c r="AG60" i="16"/>
  <c r="Z60" i="16"/>
  <c r="R60" i="16"/>
  <c r="L60" i="16"/>
  <c r="AG59" i="16"/>
  <c r="T59" i="16"/>
  <c r="P59" i="16"/>
  <c r="J59" i="16"/>
  <c r="Z58" i="16"/>
  <c r="R58" i="16"/>
  <c r="M58" i="16"/>
  <c r="AF57" i="16"/>
  <c r="R57" i="16"/>
  <c r="N57" i="16"/>
  <c r="AB56" i="16"/>
  <c r="S56" i="16"/>
  <c r="M56" i="16"/>
  <c r="AF55" i="16"/>
  <c r="AA55" i="16"/>
  <c r="R55" i="16"/>
  <c r="M55" i="16"/>
  <c r="AG54" i="16"/>
  <c r="Y54" i="16"/>
  <c r="P54" i="16"/>
  <c r="AG53" i="16"/>
  <c r="Y53" i="16"/>
  <c r="R53" i="16"/>
  <c r="I53" i="16"/>
  <c r="AA52" i="16"/>
  <c r="R52" i="16"/>
  <c r="M52" i="16"/>
  <c r="AB51" i="16"/>
  <c r="U51" i="16"/>
  <c r="M51" i="16"/>
  <c r="AF50" i="16"/>
  <c r="U50" i="16"/>
  <c r="N50" i="16"/>
  <c r="J50" i="16"/>
  <c r="AD49" i="16"/>
  <c r="Q49" i="16"/>
  <c r="L49" i="16"/>
  <c r="AF48" i="16"/>
  <c r="U48" i="16"/>
  <c r="N48" i="16"/>
  <c r="AG47" i="16"/>
  <c r="AB47" i="16"/>
  <c r="T47" i="16"/>
  <c r="O47" i="16"/>
  <c r="I47" i="16"/>
  <c r="AC46" i="16"/>
  <c r="Y46" i="16"/>
  <c r="O46" i="16"/>
  <c r="I46" i="16"/>
  <c r="AA45" i="16"/>
  <c r="S45" i="16"/>
  <c r="J45" i="16"/>
  <c r="Q44" i="16"/>
  <c r="K44" i="16"/>
  <c r="AF43" i="16"/>
  <c r="R43" i="16"/>
  <c r="N43" i="16"/>
  <c r="AG42" i="16"/>
  <c r="Z42" i="16"/>
  <c r="Q42" i="16"/>
  <c r="I42" i="16"/>
  <c r="AC41" i="16"/>
  <c r="U41" i="16"/>
  <c r="Q41" i="16"/>
  <c r="I41" i="16"/>
  <c r="AB40" i="16"/>
  <c r="R40" i="16"/>
  <c r="J40" i="16"/>
  <c r="AA39" i="16"/>
  <c r="R39" i="16"/>
  <c r="M39" i="16"/>
  <c r="AE38" i="16"/>
  <c r="Y38" i="16"/>
  <c r="Q38" i="16"/>
  <c r="L38" i="16"/>
  <c r="AF37" i="16"/>
  <c r="R37" i="16"/>
  <c r="M37" i="16"/>
  <c r="AA36" i="16"/>
  <c r="R36" i="16"/>
  <c r="N36" i="16"/>
  <c r="AG35" i="16"/>
  <c r="AA35" i="16"/>
  <c r="N35" i="16"/>
  <c r="AG34" i="16"/>
  <c r="AA34" i="16"/>
  <c r="S34" i="16"/>
  <c r="M34" i="16"/>
  <c r="AF33" i="16"/>
  <c r="Y33" i="16"/>
  <c r="N33" i="16"/>
  <c r="AB32" i="16"/>
  <c r="P32" i="16"/>
  <c r="AG31" i="16"/>
  <c r="AC31" i="16"/>
  <c r="U31" i="16"/>
  <c r="O31" i="16"/>
  <c r="AG30" i="16"/>
  <c r="Z30" i="16"/>
  <c r="S30" i="16"/>
  <c r="N30" i="16"/>
  <c r="AG29" i="16"/>
  <c r="AB29" i="16"/>
  <c r="R29" i="16"/>
  <c r="M29" i="16"/>
  <c r="AG28" i="16"/>
  <c r="Y28" i="16"/>
  <c r="Q28" i="16"/>
  <c r="M28" i="16"/>
  <c r="AF27" i="16"/>
  <c r="T27" i="16"/>
  <c r="N27" i="16"/>
  <c r="AG26" i="16"/>
  <c r="AA26" i="16"/>
  <c r="Q26" i="16"/>
  <c r="I26" i="16"/>
  <c r="AD25" i="16"/>
  <c r="Z25" i="16"/>
  <c r="R25" i="16"/>
  <c r="AG24" i="16"/>
  <c r="Z24" i="16"/>
  <c r="R24" i="16"/>
  <c r="N24" i="16"/>
  <c r="AC23" i="16"/>
  <c r="S23" i="16"/>
  <c r="N23" i="16"/>
  <c r="Z22" i="16"/>
  <c r="S22" i="16"/>
  <c r="O22" i="16"/>
  <c r="AB21" i="16"/>
  <c r="S21" i="16"/>
  <c r="M21" i="16"/>
  <c r="AE20" i="16"/>
  <c r="Z20" i="16"/>
  <c r="S20" i="16"/>
  <c r="AF19" i="16"/>
  <c r="T19" i="16"/>
  <c r="P19" i="16"/>
  <c r="K19" i="16"/>
  <c r="AB18" i="16"/>
  <c r="U18" i="16"/>
  <c r="N18" i="16"/>
  <c r="AF17" i="16"/>
  <c r="Y17" i="16"/>
  <c r="R17" i="16"/>
  <c r="K17" i="16"/>
  <c r="AE16" i="16"/>
  <c r="U16" i="16"/>
  <c r="N16" i="16"/>
  <c r="AG15" i="16"/>
  <c r="Y15" i="16"/>
  <c r="Q15" i="16"/>
  <c r="K15" i="16"/>
  <c r="AF14" i="16"/>
  <c r="Q14" i="16"/>
  <c r="M14" i="16"/>
  <c r="AG13" i="16"/>
  <c r="Y13" i="16"/>
  <c r="Q13" i="16"/>
  <c r="I13" i="16"/>
  <c r="AF12" i="16"/>
  <c r="Y12" i="16"/>
  <c r="R12" i="16"/>
  <c r="I12" i="16"/>
  <c r="AB11" i="16"/>
  <c r="R11" i="16"/>
  <c r="N11" i="16"/>
  <c r="I11" i="16"/>
  <c r="AA10" i="16"/>
  <c r="T10" i="16"/>
  <c r="N10" i="16"/>
  <c r="AG9" i="16"/>
  <c r="Y9" i="16"/>
  <c r="Q9" i="16"/>
  <c r="M9" i="16"/>
  <c r="AF8" i="16"/>
  <c r="Y8" i="16"/>
  <c r="O8" i="16"/>
  <c r="I8" i="16"/>
  <c r="Z7" i="16"/>
  <c r="R7" i="16"/>
  <c r="M7" i="16"/>
  <c r="AC6" i="16"/>
  <c r="R6" i="16"/>
  <c r="L6" i="16"/>
  <c r="AD5" i="16"/>
  <c r="Y5" i="16"/>
  <c r="Q5" i="16"/>
  <c r="I5" i="16"/>
  <c r="AC4" i="16"/>
  <c r="U4" i="16"/>
  <c r="Q4" i="16"/>
  <c r="M4" i="16"/>
  <c r="AA198" i="16"/>
  <c r="O198" i="16"/>
  <c r="J198" i="16"/>
  <c r="AB197" i="16"/>
  <c r="O197" i="16"/>
  <c r="AB196" i="16"/>
  <c r="T196" i="16"/>
  <c r="N196" i="16"/>
  <c r="AF195" i="16"/>
  <c r="Y195" i="16"/>
  <c r="O195" i="16"/>
  <c r="I195" i="16"/>
  <c r="AC194" i="16"/>
  <c r="S194" i="16"/>
  <c r="AG193" i="16"/>
  <c r="AA193" i="16"/>
  <c r="R193" i="16"/>
  <c r="AC192" i="16"/>
  <c r="U192" i="16"/>
  <c r="O192" i="16"/>
  <c r="AB191" i="16"/>
  <c r="Q191" i="16"/>
  <c r="L191" i="16"/>
  <c r="AG190" i="16"/>
  <c r="Z190" i="16"/>
  <c r="J190" i="16"/>
  <c r="AE189" i="16"/>
  <c r="U189" i="16"/>
  <c r="M189" i="16"/>
  <c r="AF188" i="16"/>
  <c r="R188" i="16"/>
  <c r="J188" i="16"/>
  <c r="AE187" i="16"/>
  <c r="Z187" i="16"/>
  <c r="R187" i="16"/>
  <c r="J187" i="16"/>
  <c r="R186" i="16"/>
  <c r="M186" i="16"/>
  <c r="AG185" i="16"/>
  <c r="T185" i="16"/>
  <c r="AG184" i="16"/>
  <c r="Y184" i="16"/>
  <c r="P184" i="16"/>
  <c r="I184" i="16"/>
  <c r="AC183" i="16"/>
  <c r="R183" i="16"/>
  <c r="M183" i="16"/>
  <c r="AG180" i="16"/>
  <c r="Y180" i="16"/>
  <c r="P180" i="16"/>
  <c r="I180" i="16"/>
  <c r="AD179" i="16"/>
  <c r="U179" i="16"/>
  <c r="I179" i="16"/>
  <c r="Y178" i="16"/>
  <c r="R178" i="16"/>
  <c r="AD177" i="16"/>
  <c r="T177" i="16"/>
  <c r="N177" i="16"/>
  <c r="AC176" i="16"/>
  <c r="Y176" i="16"/>
  <c r="N176" i="16"/>
  <c r="AA175" i="16"/>
  <c r="T175" i="16"/>
  <c r="M175" i="16"/>
  <c r="AD174" i="16"/>
  <c r="U174" i="16"/>
  <c r="M174" i="16"/>
  <c r="AG173" i="16"/>
  <c r="AA173" i="16"/>
  <c r="AA172" i="16"/>
  <c r="S172" i="16"/>
  <c r="M172" i="16"/>
  <c r="AG171" i="16"/>
  <c r="U171" i="16"/>
  <c r="O171" i="16"/>
  <c r="J171" i="16"/>
  <c r="AD170" i="16"/>
  <c r="R170" i="16"/>
  <c r="K170" i="16"/>
  <c r="AG169" i="16"/>
  <c r="Z169" i="16"/>
  <c r="N169" i="16"/>
  <c r="AG168" i="16"/>
  <c r="AB168" i="16"/>
  <c r="U168" i="16"/>
  <c r="I168" i="16"/>
  <c r="AB167" i="16"/>
  <c r="U167" i="16"/>
  <c r="L167" i="16"/>
  <c r="AF166" i="16"/>
  <c r="Q166" i="16"/>
  <c r="M166" i="16"/>
  <c r="AG165" i="16"/>
  <c r="Y165" i="16"/>
  <c r="R165" i="16"/>
  <c r="K165" i="16"/>
  <c r="AB164" i="16"/>
  <c r="R164" i="16"/>
  <c r="AE163" i="16"/>
  <c r="U163" i="16"/>
  <c r="N163" i="16"/>
  <c r="AE162" i="16"/>
  <c r="T162" i="16"/>
  <c r="O162" i="16"/>
  <c r="I162" i="16"/>
  <c r="AC161" i="16"/>
  <c r="U161" i="16"/>
  <c r="N161" i="16"/>
  <c r="AF160" i="16"/>
  <c r="Q160" i="16"/>
  <c r="AC159" i="16"/>
  <c r="Y159" i="16"/>
  <c r="R159" i="16"/>
  <c r="K159" i="16"/>
  <c r="AF158" i="16"/>
  <c r="T158" i="16"/>
  <c r="O158" i="16"/>
  <c r="I158" i="16"/>
  <c r="S157" i="16"/>
  <c r="N157" i="16"/>
  <c r="AG156" i="16"/>
  <c r="U156" i="16"/>
  <c r="O156" i="16"/>
  <c r="I156" i="16"/>
  <c r="AB155" i="16"/>
  <c r="T155" i="16"/>
  <c r="M155" i="16"/>
  <c r="AF154" i="16"/>
  <c r="U154" i="16"/>
  <c r="Q154" i="16"/>
  <c r="I154" i="16"/>
  <c r="AA153" i="16"/>
  <c r="S153" i="16"/>
  <c r="J153" i="16"/>
  <c r="AB152" i="16"/>
  <c r="T152" i="16"/>
  <c r="O152" i="16"/>
  <c r="AF151" i="16"/>
  <c r="S151" i="16"/>
  <c r="N151" i="16"/>
  <c r="AF150" i="16"/>
  <c r="T150" i="16"/>
  <c r="AC149" i="16"/>
  <c r="T149" i="16"/>
  <c r="N149" i="16"/>
  <c r="AF148" i="16"/>
  <c r="AA148" i="16"/>
  <c r="Q148" i="16"/>
  <c r="I148" i="16"/>
  <c r="U147" i="16"/>
  <c r="O147" i="16"/>
  <c r="I147" i="16"/>
  <c r="T146" i="16"/>
  <c r="P146" i="16"/>
  <c r="I146" i="16"/>
  <c r="AE145" i="16"/>
  <c r="Y145" i="16"/>
  <c r="N145" i="16"/>
  <c r="AF144" i="16"/>
  <c r="Y144" i="16"/>
  <c r="Q144" i="16"/>
  <c r="K144" i="16"/>
  <c r="T143" i="16"/>
  <c r="O143" i="16"/>
  <c r="J143" i="16"/>
  <c r="AE142" i="16"/>
  <c r="S142" i="16"/>
  <c r="N142" i="16"/>
  <c r="AG141" i="16"/>
  <c r="O141" i="16"/>
  <c r="Z140" i="16"/>
  <c r="P140" i="16"/>
  <c r="AE139" i="16"/>
  <c r="U139" i="16"/>
  <c r="O139" i="16"/>
  <c r="AG138" i="16"/>
  <c r="AA138" i="16"/>
  <c r="Q138" i="16"/>
  <c r="AF137" i="16"/>
  <c r="T137" i="16"/>
  <c r="M137" i="16"/>
  <c r="AE136" i="16"/>
  <c r="Z136" i="16"/>
  <c r="R136" i="16"/>
  <c r="J136" i="16"/>
  <c r="P135" i="16"/>
  <c r="K135" i="16"/>
  <c r="AF134" i="16"/>
  <c r="T134" i="16"/>
  <c r="AE133" i="16"/>
  <c r="U133" i="16"/>
  <c r="P133" i="16"/>
  <c r="AG132" i="16"/>
  <c r="AA132" i="16"/>
  <c r="R132" i="16"/>
  <c r="M132" i="16"/>
  <c r="AF131" i="16"/>
  <c r="U131" i="16"/>
  <c r="Q131" i="16"/>
  <c r="J131" i="16"/>
  <c r="AB130" i="16"/>
  <c r="U130" i="16"/>
  <c r="O130" i="16"/>
  <c r="AD129" i="16"/>
  <c r="T129" i="16"/>
  <c r="N129" i="16"/>
  <c r="AE128" i="16"/>
  <c r="U128" i="16"/>
  <c r="N128" i="16"/>
  <c r="AF127" i="16"/>
  <c r="S127" i="16"/>
  <c r="M127" i="16"/>
  <c r="AG126" i="16"/>
  <c r="U126" i="16"/>
  <c r="Q126" i="16"/>
  <c r="M126" i="16"/>
  <c r="AE125" i="16"/>
  <c r="T125" i="16"/>
  <c r="O125" i="16"/>
  <c r="I125" i="16"/>
  <c r="T124" i="16"/>
  <c r="N124" i="16"/>
  <c r="AF123" i="16"/>
  <c r="Y123" i="16"/>
  <c r="N123" i="16"/>
  <c r="I123" i="16"/>
  <c r="AA122" i="16"/>
  <c r="Q122" i="16"/>
  <c r="K122" i="16"/>
  <c r="AA121" i="16"/>
  <c r="P121" i="16"/>
  <c r="J121" i="16"/>
  <c r="AB120" i="16"/>
  <c r="U120" i="16"/>
  <c r="O120" i="16"/>
  <c r="AF119" i="16"/>
  <c r="Y119" i="16"/>
  <c r="O119" i="16"/>
  <c r="AG118" i="16"/>
  <c r="AA118" i="16"/>
  <c r="Q118" i="16"/>
  <c r="L118" i="16"/>
  <c r="AF117" i="16"/>
  <c r="Y117" i="16"/>
  <c r="N117" i="16"/>
  <c r="R116" i="16"/>
  <c r="M116" i="16"/>
  <c r="AE115" i="16"/>
  <c r="T115" i="16"/>
  <c r="M115" i="16"/>
  <c r="AG114" i="16"/>
  <c r="AA114" i="16"/>
  <c r="R114" i="16"/>
  <c r="M114" i="16"/>
  <c r="AF113" i="16"/>
  <c r="Y113" i="16"/>
  <c r="P113" i="16"/>
  <c r="AG112" i="16"/>
  <c r="AA112" i="16"/>
  <c r="R112" i="16"/>
  <c r="J112" i="16"/>
  <c r="AB110" i="16"/>
  <c r="Q110" i="16"/>
  <c r="L110" i="16"/>
  <c r="AF109" i="16"/>
  <c r="Z109" i="16"/>
  <c r="Q109" i="16"/>
  <c r="AG108" i="16"/>
  <c r="Z108" i="16"/>
  <c r="R108" i="16"/>
  <c r="M108" i="16"/>
  <c r="AD107" i="16"/>
  <c r="U107" i="16"/>
  <c r="O107" i="16"/>
  <c r="I107" i="16"/>
  <c r="AE106" i="16"/>
  <c r="U106" i="16"/>
  <c r="N106" i="16"/>
  <c r="AF105" i="16"/>
  <c r="U105" i="16"/>
  <c r="M105" i="16"/>
  <c r="I105" i="16"/>
  <c r="Z104" i="16"/>
  <c r="S104" i="16"/>
  <c r="N104" i="16"/>
  <c r="AG103" i="16"/>
  <c r="AA103" i="16"/>
  <c r="P103" i="16"/>
  <c r="J103" i="16"/>
  <c r="AD102" i="16"/>
  <c r="S102" i="16"/>
  <c r="M102" i="16"/>
  <c r="AG101" i="16"/>
  <c r="Z101" i="16"/>
  <c r="R101" i="16"/>
  <c r="I101" i="16"/>
  <c r="AA100" i="16"/>
  <c r="T100" i="16"/>
  <c r="P100" i="16"/>
  <c r="J100" i="16"/>
  <c r="AF99" i="16"/>
  <c r="U99" i="16"/>
  <c r="N99" i="16"/>
  <c r="AG98" i="16"/>
  <c r="Z98" i="16"/>
  <c r="Q98" i="16"/>
  <c r="L98" i="16"/>
  <c r="AF97" i="16"/>
  <c r="Y97" i="16"/>
  <c r="P97" i="16"/>
  <c r="AF96" i="16"/>
  <c r="Y96" i="16"/>
  <c r="R96" i="16"/>
  <c r="M96" i="16"/>
  <c r="AB95" i="16"/>
  <c r="S95" i="16"/>
  <c r="AG94" i="16"/>
  <c r="AA94" i="16"/>
  <c r="S94" i="16"/>
  <c r="M94" i="16"/>
  <c r="AC93" i="16"/>
  <c r="Y93" i="16"/>
  <c r="N93" i="16"/>
  <c r="AF92" i="16"/>
  <c r="Y92" i="16"/>
  <c r="Q92" i="16"/>
  <c r="AG91" i="16"/>
  <c r="AA91" i="16"/>
  <c r="S91" i="16"/>
  <c r="M91" i="16"/>
  <c r="Z90" i="16"/>
  <c r="Q90" i="16"/>
  <c r="M90" i="16"/>
  <c r="AF89" i="16"/>
  <c r="Y89" i="16"/>
  <c r="N89" i="16"/>
  <c r="AC88" i="16"/>
  <c r="R88" i="16"/>
  <c r="M88" i="16"/>
  <c r="AG87" i="16"/>
  <c r="AC87" i="16"/>
  <c r="P87" i="16"/>
  <c r="K87" i="16"/>
  <c r="AF86" i="16"/>
  <c r="Y86" i="16"/>
  <c r="L86" i="16"/>
  <c r="AG84" i="16"/>
  <c r="Z84" i="16"/>
  <c r="R84" i="16"/>
  <c r="M84" i="16"/>
  <c r="AG83" i="16"/>
  <c r="AA83" i="16"/>
  <c r="R83" i="16"/>
  <c r="K83" i="16"/>
  <c r="AF82" i="16"/>
  <c r="Y82" i="16"/>
  <c r="P82" i="16"/>
  <c r="AG81" i="16"/>
  <c r="Y81" i="16"/>
  <c r="N81" i="16"/>
  <c r="I81" i="16"/>
  <c r="AA80" i="16"/>
  <c r="R80" i="16"/>
  <c r="M80" i="16"/>
  <c r="AF79" i="16"/>
  <c r="Z79" i="16"/>
  <c r="R79" i="16"/>
  <c r="M79" i="16"/>
  <c r="AG78" i="16"/>
  <c r="AA78" i="16"/>
  <c r="T78" i="16"/>
  <c r="J78" i="16"/>
  <c r="Z77" i="16"/>
  <c r="Q77" i="16"/>
  <c r="K77" i="16"/>
  <c r="AG76" i="16"/>
  <c r="AA76" i="16"/>
  <c r="T76" i="16"/>
  <c r="L76" i="16"/>
  <c r="AG75" i="16"/>
  <c r="Y75" i="16"/>
  <c r="R75" i="16"/>
  <c r="M75" i="16"/>
  <c r="AD74" i="16"/>
  <c r="U74" i="16"/>
  <c r="N74" i="16"/>
  <c r="AF73" i="16"/>
  <c r="Y73" i="16"/>
  <c r="Q73" i="16"/>
  <c r="J73" i="16"/>
  <c r="AC72" i="16"/>
  <c r="R72" i="16"/>
  <c r="M72" i="16"/>
  <c r="I72" i="16"/>
  <c r="AB71" i="16"/>
  <c r="U71" i="16"/>
  <c r="N71" i="16"/>
  <c r="AF70" i="16"/>
  <c r="U70" i="16"/>
  <c r="P70" i="16"/>
  <c r="AA69" i="16"/>
  <c r="O69" i="16"/>
  <c r="I69" i="16"/>
  <c r="Z68" i="16"/>
  <c r="R68" i="16"/>
  <c r="N68" i="16"/>
  <c r="Y67" i="16"/>
  <c r="R67" i="16"/>
  <c r="I67" i="16"/>
  <c r="AC66" i="16"/>
  <c r="Y66" i="16"/>
  <c r="O66" i="16"/>
  <c r="AC65" i="16"/>
  <c r="Y65" i="16"/>
  <c r="O65" i="16"/>
  <c r="AG64" i="16"/>
  <c r="Z64" i="16"/>
  <c r="Q64" i="16"/>
  <c r="I64" i="16"/>
  <c r="AD63" i="16"/>
  <c r="U63" i="16"/>
  <c r="O63" i="16"/>
  <c r="I63" i="16"/>
  <c r="Y62" i="16"/>
  <c r="R62" i="16"/>
  <c r="M62" i="16"/>
  <c r="AF61" i="16"/>
  <c r="Y61" i="16"/>
  <c r="Q61" i="16"/>
  <c r="M61" i="16"/>
  <c r="AF60" i="16"/>
  <c r="Y60" i="16"/>
  <c r="Q60" i="16"/>
  <c r="J60" i="16"/>
  <c r="AF59" i="16"/>
  <c r="S59" i="16"/>
  <c r="O59" i="16"/>
  <c r="AF58" i="16"/>
  <c r="Y58" i="16"/>
  <c r="Q58" i="16"/>
  <c r="J58" i="16"/>
  <c r="U57" i="16"/>
  <c r="Q57" i="16"/>
  <c r="M57" i="16"/>
  <c r="AG56" i="16"/>
  <c r="AA56" i="16"/>
  <c r="R56" i="16"/>
  <c r="J56" i="16"/>
  <c r="AE55" i="16"/>
  <c r="Z55" i="16"/>
  <c r="Q55" i="16"/>
  <c r="L55" i="16"/>
  <c r="AF54" i="16"/>
  <c r="U54" i="16"/>
  <c r="N54" i="16"/>
  <c r="AF53" i="16"/>
  <c r="U53" i="16"/>
  <c r="O53" i="16"/>
  <c r="AG52" i="16"/>
  <c r="Y52" i="16"/>
  <c r="Q52" i="16"/>
  <c r="K52" i="16"/>
  <c r="AA51" i="16"/>
  <c r="S51" i="16"/>
  <c r="J51" i="16"/>
  <c r="AB50" i="16"/>
  <c r="R50" i="16"/>
  <c r="M50" i="16"/>
  <c r="AG49" i="16"/>
  <c r="U49" i="16"/>
  <c r="O49" i="16"/>
  <c r="K49" i="16"/>
  <c r="AE48" i="16"/>
  <c r="T48" i="16"/>
  <c r="M48" i="16"/>
  <c r="AF47" i="16"/>
  <c r="Z47" i="16"/>
  <c r="S47" i="16"/>
  <c r="N47" i="16"/>
  <c r="AB46" i="16"/>
  <c r="U46" i="16"/>
  <c r="N46" i="16"/>
  <c r="AG45" i="16"/>
  <c r="Z45" i="16"/>
  <c r="R45" i="16"/>
  <c r="I45" i="16"/>
  <c r="U44" i="16"/>
  <c r="O44" i="16"/>
  <c r="I44" i="16"/>
  <c r="Y43" i="16"/>
  <c r="Q43" i="16"/>
  <c r="M43" i="16"/>
  <c r="AF42" i="16"/>
  <c r="Y42" i="16"/>
  <c r="P42" i="16"/>
  <c r="AG41" i="16"/>
  <c r="AA41" i="16"/>
  <c r="T41" i="16"/>
  <c r="N41" i="16"/>
  <c r="AA40" i="16"/>
  <c r="Q40" i="16"/>
  <c r="I40" i="16"/>
  <c r="U39" i="16"/>
  <c r="Q39" i="16"/>
  <c r="K39" i="16"/>
  <c r="AC38" i="16"/>
  <c r="U38" i="16"/>
  <c r="O38" i="16"/>
  <c r="J38" i="16"/>
  <c r="AA37" i="16"/>
  <c r="Q37" i="16"/>
  <c r="L37" i="16"/>
  <c r="AG36" i="16"/>
  <c r="Y36" i="16"/>
  <c r="Q36" i="16"/>
  <c r="L36" i="16"/>
  <c r="AF35" i="16"/>
  <c r="Y35" i="16"/>
  <c r="M35" i="16"/>
  <c r="AF34" i="16"/>
  <c r="Z34" i="16"/>
  <c r="R34" i="16"/>
  <c r="J34" i="16"/>
  <c r="AE33" i="16"/>
  <c r="U33" i="16"/>
  <c r="M33" i="16"/>
  <c r="Y32" i="16"/>
  <c r="O32" i="16"/>
  <c r="AF31" i="16"/>
  <c r="AA31" i="16"/>
  <c r="T31" i="16"/>
  <c r="M31" i="16"/>
  <c r="AF30" i="16"/>
  <c r="Y30" i="16"/>
  <c r="R30" i="16"/>
  <c r="M30" i="16"/>
  <c r="AF29" i="16"/>
  <c r="Z29" i="16"/>
  <c r="Q29" i="16"/>
  <c r="L29" i="16"/>
  <c r="AE28" i="16"/>
  <c r="U28" i="16"/>
  <c r="P28" i="16"/>
  <c r="L28" i="16"/>
  <c r="AB27" i="16"/>
  <c r="S27" i="16"/>
  <c r="M27" i="16"/>
  <c r="AF26" i="16"/>
  <c r="Z26" i="16"/>
  <c r="N26" i="16"/>
  <c r="AG25" i="16"/>
  <c r="AC25" i="16"/>
  <c r="U25" i="16"/>
  <c r="O25" i="16"/>
  <c r="AF24" i="16"/>
  <c r="Y24" i="16"/>
  <c r="Q24" i="16"/>
  <c r="M24" i="16"/>
  <c r="AG23" i="16"/>
  <c r="AB23" i="16"/>
  <c r="R23" i="16"/>
  <c r="M23" i="16"/>
  <c r="AG22" i="16"/>
  <c r="Y22" i="16"/>
  <c r="R22" i="16"/>
  <c r="N22" i="16"/>
  <c r="AG21" i="16"/>
  <c r="Y21" i="16"/>
  <c r="R21" i="16"/>
  <c r="I21" i="16"/>
  <c r="AD20" i="16"/>
  <c r="Y20" i="16"/>
  <c r="R20" i="16"/>
  <c r="AC19" i="16"/>
  <c r="S19" i="16"/>
  <c r="N19" i="16"/>
  <c r="AG18" i="16"/>
  <c r="AA18" i="16"/>
  <c r="S18" i="16"/>
  <c r="M18" i="16"/>
  <c r="AE17" i="16"/>
  <c r="U17" i="16"/>
  <c r="O17" i="16"/>
  <c r="AB16" i="16"/>
  <c r="R16" i="16"/>
  <c r="M16" i="16"/>
  <c r="AF15" i="16"/>
  <c r="U15" i="16"/>
  <c r="N15" i="16"/>
  <c r="I15" i="16"/>
  <c r="AE14" i="16"/>
  <c r="P14" i="16"/>
  <c r="L14" i="16"/>
  <c r="AF13" i="16"/>
  <c r="U13" i="16"/>
  <c r="P13" i="16"/>
  <c r="AD12" i="16"/>
  <c r="U12" i="16"/>
  <c r="Q12" i="16"/>
  <c r="AG11" i="16"/>
  <c r="Y11" i="16"/>
  <c r="Q11" i="16"/>
  <c r="M11" i="16"/>
  <c r="AE10" i="16"/>
  <c r="Z10" i="16"/>
  <c r="S10" i="16"/>
  <c r="M10" i="16"/>
  <c r="AF9" i="16"/>
  <c r="T9" i="16"/>
  <c r="P9" i="16"/>
  <c r="K9" i="16"/>
  <c r="AC8" i="16"/>
  <c r="S8" i="16"/>
  <c r="N8" i="16"/>
  <c r="Y7" i="16"/>
  <c r="Q7" i="16"/>
  <c r="I7" i="16"/>
  <c r="AA6" i="16"/>
  <c r="Q6" i="16"/>
  <c r="J6" i="16"/>
  <c r="AB5" i="16"/>
  <c r="U5" i="16"/>
  <c r="O5" i="16"/>
  <c r="AG4" i="16"/>
  <c r="AA4" i="16"/>
  <c r="T4" i="16"/>
  <c r="P4" i="16"/>
  <c r="J4" i="16"/>
  <c r="S82" i="16" l="1"/>
  <c r="U124" i="16"/>
  <c r="N13" i="16"/>
  <c r="AA23" i="16"/>
  <c r="U193" i="16"/>
  <c r="AB125" i="16"/>
  <c r="U186" i="16"/>
  <c r="AB7" i="16"/>
  <c r="L135" i="16"/>
  <c r="P15" i="16"/>
  <c r="K5" i="16"/>
  <c r="L32" i="16"/>
  <c r="U26" i="16"/>
  <c r="P25" i="16"/>
  <c r="P78" i="16"/>
  <c r="J27" i="16"/>
  <c r="L166" i="16"/>
  <c r="Z82" i="16"/>
  <c r="O13" i="16"/>
  <c r="I136" i="16" l="1"/>
  <c r="Y127" i="16"/>
  <c r="K172" i="16"/>
  <c r="J33" i="16"/>
  <c r="K178" i="16"/>
  <c r="M92" i="16"/>
  <c r="Z138" i="16"/>
  <c r="M168" i="16"/>
  <c r="S35" i="16"/>
  <c r="L169" i="16"/>
  <c r="Q94" i="16"/>
  <c r="K96" i="16"/>
  <c r="Q67" i="16"/>
  <c r="J118" i="16"/>
  <c r="AE46" i="16"/>
  <c r="L107" i="16"/>
  <c r="T103" i="16"/>
  <c r="AF102" i="16"/>
  <c r="AA164" i="16"/>
  <c r="AC86" i="16"/>
  <c r="I43" i="16"/>
  <c r="L96" i="16"/>
  <c r="AC150" i="16"/>
  <c r="S107" i="16"/>
  <c r="AE159" i="16"/>
  <c r="AE42" i="16"/>
  <c r="T49" i="16"/>
  <c r="AC110" i="16"/>
  <c r="AE116" i="16"/>
  <c r="AC39" i="16"/>
  <c r="Z52" i="16"/>
  <c r="AD115" i="16"/>
  <c r="AD97" i="16"/>
  <c r="K160" i="16"/>
  <c r="AD54" i="16"/>
  <c r="I89" i="16"/>
  <c r="T113" i="16"/>
  <c r="S185" i="16"/>
  <c r="R69" i="16"/>
  <c r="U52" i="16"/>
  <c r="T66" i="16"/>
  <c r="O67" i="16"/>
  <c r="P65" i="16"/>
  <c r="P18" i="16"/>
  <c r="J25" i="16"/>
  <c r="S197" i="16"/>
  <c r="O86" i="16"/>
  <c r="Z87" i="16"/>
  <c r="J66" i="16"/>
  <c r="Y6" i="16"/>
  <c r="AA77" i="16"/>
  <c r="AD135" i="16"/>
  <c r="T63" i="16"/>
  <c r="AG32" i="16"/>
  <c r="AF197" i="16"/>
  <c r="U184" i="16"/>
  <c r="R26" i="16"/>
  <c r="O82" i="16"/>
  <c r="L187" i="16"/>
  <c r="J146" i="16"/>
  <c r="U195" i="16"/>
  <c r="U119" i="16"/>
  <c r="U19" i="16"/>
  <c r="U141" i="16"/>
  <c r="X13" i="16"/>
  <c r="U198" i="16"/>
  <c r="U127" i="16"/>
  <c r="U176" i="16"/>
  <c r="AC64" i="16"/>
  <c r="AB60" i="16"/>
  <c r="I9" i="16"/>
  <c r="AC17" i="16"/>
  <c r="T91" i="16"/>
  <c r="Q168" i="16"/>
  <c r="AB156" i="16"/>
  <c r="S188" i="16"/>
  <c r="AE101" i="16"/>
  <c r="J141" i="16"/>
  <c r="AD100" i="16"/>
  <c r="I33" i="16"/>
  <c r="K119" i="16"/>
  <c r="J54" i="16"/>
  <c r="AB59" i="16"/>
  <c r="T116" i="16"/>
  <c r="J46" i="16"/>
  <c r="T106" i="16"/>
  <c r="O180" i="16"/>
  <c r="P130" i="16"/>
  <c r="T55" i="16"/>
  <c r="N98" i="16"/>
  <c r="AC158" i="16"/>
  <c r="O113" i="16"/>
  <c r="Q145" i="16"/>
  <c r="K53" i="16"/>
  <c r="L114" i="16"/>
  <c r="T110" i="16"/>
  <c r="O121" i="16"/>
  <c r="I141" i="16"/>
  <c r="P47" i="16"/>
  <c r="I48" i="16"/>
  <c r="N115" i="16"/>
  <c r="I128" i="16"/>
  <c r="AF126" i="16"/>
  <c r="AB58" i="16"/>
  <c r="I120" i="16"/>
  <c r="T161" i="16"/>
  <c r="AC16" i="16"/>
  <c r="Q129" i="16"/>
  <c r="R81" i="16"/>
  <c r="K21" i="16"/>
  <c r="AD72" i="16"/>
  <c r="L5" i="16"/>
  <c r="U61" i="16"/>
  <c r="AE176" i="16"/>
  <c r="AD122" i="16"/>
  <c r="AC196" i="16"/>
  <c r="AF76" i="16"/>
  <c r="AE24" i="16"/>
  <c r="U122" i="16"/>
  <c r="AC125" i="16"/>
  <c r="AD73" i="16"/>
  <c r="Q134" i="16"/>
  <c r="AB62" i="16"/>
  <c r="AD77" i="16"/>
  <c r="T80" i="16"/>
  <c r="AF64" i="16"/>
  <c r="J28" i="16"/>
  <c r="J8" i="16"/>
  <c r="AC78" i="16"/>
  <c r="U101" i="16"/>
  <c r="U9" i="16"/>
  <c r="AA13" i="16"/>
  <c r="U117" i="16"/>
  <c r="K13" i="16"/>
  <c r="U180" i="16"/>
  <c r="U160" i="16"/>
  <c r="U98" i="16"/>
  <c r="R66" i="16"/>
  <c r="Q174" i="16"/>
  <c r="L173" i="16"/>
  <c r="AC99" i="16"/>
  <c r="O150" i="16"/>
  <c r="S192" i="16"/>
  <c r="O35" i="16"/>
  <c r="M170" i="16"/>
  <c r="Y151" i="16"/>
  <c r="Z57" i="16"/>
  <c r="Q121" i="16"/>
  <c r="L56" i="16"/>
  <c r="AC44" i="16"/>
  <c r="T163" i="16"/>
  <c r="O42" i="16"/>
  <c r="AE108" i="16"/>
  <c r="Z11" i="16"/>
  <c r="T45" i="16"/>
  <c r="O109" i="16"/>
  <c r="Z112" i="16"/>
  <c r="AB185" i="16"/>
  <c r="S48" i="16"/>
  <c r="O95" i="16"/>
  <c r="J108" i="16"/>
  <c r="Z153" i="16"/>
  <c r="AC59" i="16"/>
  <c r="O105" i="16"/>
  <c r="AD89" i="16"/>
  <c r="K104" i="16"/>
  <c r="AC118" i="16"/>
  <c r="K145" i="16"/>
  <c r="J148" i="16"/>
  <c r="AC137" i="16"/>
  <c r="J133" i="16"/>
  <c r="P33" i="16"/>
  <c r="Q193" i="16"/>
  <c r="AB13" i="16"/>
  <c r="K75" i="16"/>
  <c r="P132" i="16"/>
  <c r="P29" i="16"/>
  <c r="T79" i="16"/>
  <c r="AG174" i="16"/>
  <c r="J16" i="16"/>
  <c r="U134" i="16"/>
  <c r="AD70" i="16"/>
  <c r="J19" i="16"/>
  <c r="L183" i="16"/>
  <c r="T14" i="16"/>
  <c r="U69" i="16"/>
  <c r="J180" i="16"/>
  <c r="T37" i="16"/>
  <c r="U77" i="16"/>
  <c r="AE143" i="16"/>
  <c r="U60" i="16"/>
  <c r="U29" i="16"/>
  <c r="T13" i="16"/>
  <c r="U80" i="16"/>
  <c r="U169" i="16"/>
  <c r="U40" i="16"/>
  <c r="L13" i="16"/>
  <c r="AE13" i="16"/>
  <c r="Z36" i="16"/>
  <c r="K194" i="16"/>
  <c r="O176" i="16"/>
  <c r="T99" i="16"/>
  <c r="T145" i="16"/>
  <c r="Z9" i="16"/>
  <c r="K166" i="16"/>
  <c r="I92" i="16"/>
  <c r="S152" i="16"/>
  <c r="K31" i="16"/>
  <c r="Q136" i="16"/>
  <c r="AE105" i="16"/>
  <c r="I121" i="16"/>
  <c r="O10" i="16"/>
  <c r="P120" i="16"/>
  <c r="Z49" i="16"/>
  <c r="AE179" i="16"/>
  <c r="I57" i="16"/>
  <c r="T160" i="16"/>
  <c r="AA140" i="16"/>
  <c r="K169" i="16"/>
  <c r="AF81" i="16"/>
  <c r="T8" i="16"/>
  <c r="K56" i="16"/>
  <c r="AB91" i="16"/>
  <c r="O112" i="16"/>
  <c r="K143" i="16"/>
  <c r="AG58" i="16"/>
  <c r="AC49" i="16"/>
  <c r="T102" i="16"/>
  <c r="AA154" i="16"/>
  <c r="Q165" i="16"/>
  <c r="Z198" i="16"/>
  <c r="AC40" i="16"/>
  <c r="AF95" i="16"/>
  <c r="S89" i="16"/>
  <c r="S93" i="16"/>
  <c r="I163" i="16"/>
  <c r="P110" i="16"/>
  <c r="Y156" i="16"/>
  <c r="AD178" i="16"/>
  <c r="L75" i="16"/>
  <c r="N83" i="16"/>
  <c r="AD190" i="16"/>
  <c r="K123" i="16"/>
  <c r="AF7" i="16"/>
  <c r="K20" i="16"/>
  <c r="S137" i="16"/>
  <c r="AD22" i="16"/>
  <c r="T87" i="16"/>
  <c r="AB127" i="16"/>
  <c r="AC79" i="16"/>
  <c r="J39" i="16"/>
  <c r="T128" i="16"/>
  <c r="T198" i="16"/>
  <c r="Q87" i="16"/>
  <c r="K71" i="16"/>
  <c r="O19" i="16"/>
  <c r="T166" i="16"/>
  <c r="AF63" i="16"/>
  <c r="U93" i="16"/>
  <c r="Q179" i="16"/>
  <c r="AC80" i="16"/>
  <c r="U84" i="16"/>
  <c r="U59" i="16"/>
  <c r="U83" i="16"/>
  <c r="U42" i="16"/>
  <c r="U191" i="16"/>
  <c r="U140" i="16"/>
  <c r="U123" i="16"/>
  <c r="AF3" i="16" l="1"/>
  <c r="AA3" i="16"/>
  <c r="Y3" i="16" l="1"/>
  <c r="S3" i="16"/>
  <c r="U3" i="16"/>
  <c r="AG3" i="16"/>
  <c r="W3" i="16" l="1"/>
  <c r="N3" i="16" l="1"/>
  <c r="I3" i="16" l="1"/>
  <c r="Q3" i="16"/>
  <c r="Z3" i="16" l="1"/>
  <c r="J3" i="16"/>
  <c r="AC3" i="16"/>
  <c r="AB3" i="16"/>
  <c r="AE3" i="16" l="1"/>
  <c r="H234" i="16" l="1"/>
  <c r="H235" i="16"/>
  <c r="H231" i="16"/>
  <c r="H209" i="16" l="1"/>
  <c r="H45" i="16"/>
  <c r="H95" i="16"/>
  <c r="H72" i="16"/>
  <c r="H61" i="16"/>
  <c r="H4" i="16"/>
  <c r="H229" i="16"/>
  <c r="H9" i="16"/>
  <c r="H192" i="16"/>
  <c r="H172" i="16"/>
  <c r="H121" i="16"/>
  <c r="H38" i="16"/>
  <c r="H149" i="16" l="1"/>
  <c r="H201" i="16"/>
  <c r="H17" i="16"/>
  <c r="H132" i="16"/>
  <c r="H183" i="16"/>
  <c r="H37" i="16"/>
  <c r="H83" i="16"/>
  <c r="H78" i="16"/>
  <c r="H158" i="16"/>
  <c r="H103" i="16"/>
  <c r="H128" i="16"/>
  <c r="H184" i="16"/>
  <c r="H206" i="16"/>
  <c r="H107" i="16"/>
  <c r="H226" i="16"/>
  <c r="H214" i="16"/>
  <c r="H155" i="16"/>
  <c r="H211" i="16"/>
  <c r="H146" i="16"/>
  <c r="H203" i="16"/>
  <c r="H79" i="16"/>
  <c r="H68" i="16"/>
  <c r="V95" i="16" l="1"/>
  <c r="U95" i="16"/>
  <c r="U149" i="16" l="1"/>
  <c r="U158" i="16"/>
  <c r="U146" i="16"/>
  <c r="V158" i="16"/>
  <c r="V146" i="16"/>
  <c r="AF121" i="16"/>
  <c r="W33" i="16"/>
  <c r="W87" i="16"/>
  <c r="W38" i="16"/>
  <c r="W24" i="16"/>
  <c r="K95" i="16" l="1"/>
  <c r="I38" i="16"/>
  <c r="O45" i="16"/>
  <c r="L109" i="16"/>
  <c r="AD95" i="16"/>
  <c r="L90" i="16"/>
  <c r="K45" i="16"/>
  <c r="AB101" i="16"/>
  <c r="L154" i="16"/>
  <c r="AB90" i="16"/>
  <c r="P72" i="16"/>
  <c r="L116" i="16"/>
  <c r="Q20" i="16"/>
  <c r="O172" i="16"/>
  <c r="I52" i="16"/>
  <c r="Y72" i="16"/>
  <c r="AD121" i="16"/>
  <c r="AE192" i="16"/>
  <c r="AA134" i="16"/>
  <c r="X5" i="16"/>
  <c r="W79" i="16"/>
  <c r="X126" i="16"/>
  <c r="Q45" i="16"/>
  <c r="Q153" i="16"/>
  <c r="Z95" i="16"/>
  <c r="AE52" i="16"/>
  <c r="P192" i="16"/>
  <c r="AB126" i="16"/>
  <c r="I25" i="16"/>
  <c r="AB20" i="16"/>
  <c r="T5" i="16"/>
  <c r="Z121" i="16"/>
  <c r="L9" i="16"/>
  <c r="Z72" i="16"/>
  <c r="AE61" i="16"/>
  <c r="N116" i="16"/>
  <c r="AE9" i="16"/>
  <c r="L87" i="16"/>
  <c r="M95" i="16"/>
  <c r="M20" i="16"/>
  <c r="AD80" i="16"/>
  <c r="K101" i="16"/>
  <c r="J134" i="16"/>
  <c r="AD33" i="16"/>
  <c r="L101" i="16"/>
  <c r="O159" i="16"/>
  <c r="M109" i="16"/>
  <c r="X90" i="16"/>
  <c r="AB72" i="16"/>
  <c r="X4" i="16"/>
  <c r="P109" i="16"/>
  <c r="L20" i="16"/>
  <c r="P45" i="16"/>
  <c r="S72" i="16"/>
  <c r="W149" i="16"/>
  <c r="AC63" i="16"/>
  <c r="S121" i="16"/>
  <c r="AB33" i="16"/>
  <c r="S90" i="16"/>
  <c r="X121" i="16"/>
  <c r="AE5" i="16"/>
  <c r="K90" i="16"/>
  <c r="W107" i="16"/>
  <c r="L95" i="16"/>
  <c r="AF38" i="16"/>
  <c r="AC172" i="16"/>
  <c r="AB9" i="16"/>
  <c r="K4" i="16"/>
  <c r="S38" i="16"/>
  <c r="Z154" i="16"/>
  <c r="Q101" i="16"/>
  <c r="O33" i="16"/>
  <c r="S24" i="16"/>
  <c r="AD159" i="16"/>
  <c r="AD192" i="16"/>
  <c r="Q95" i="16"/>
  <c r="P153" i="16"/>
  <c r="X63" i="16"/>
  <c r="X72" i="16"/>
  <c r="AB4" i="16"/>
  <c r="AE172" i="16"/>
  <c r="K109" i="16"/>
  <c r="Y121" i="16"/>
  <c r="J20" i="16"/>
  <c r="Q25" i="16"/>
  <c r="X33" i="16"/>
  <c r="AC45" i="16"/>
  <c r="AD24" i="16"/>
  <c r="I126" i="16"/>
  <c r="X192" i="16"/>
  <c r="AE72" i="16"/>
  <c r="Z172" i="16"/>
  <c r="N154" i="16"/>
  <c r="Z192" i="16"/>
  <c r="AE153" i="16"/>
  <c r="Z33" i="16"/>
  <c r="Y87" i="16"/>
  <c r="L4" i="16"/>
  <c r="N52" i="16"/>
  <c r="L45" i="16"/>
  <c r="AB80" i="16"/>
  <c r="K80" i="16"/>
  <c r="N121" i="16"/>
  <c r="J52" i="16"/>
  <c r="AD116" i="16"/>
  <c r="AB87" i="16"/>
  <c r="AD109" i="16"/>
  <c r="AE121" i="16"/>
  <c r="X38" i="16"/>
  <c r="X87" i="16"/>
  <c r="W183" i="16"/>
  <c r="X101" i="16"/>
  <c r="J192" i="16"/>
  <c r="W194" i="16"/>
  <c r="P134" i="16"/>
  <c r="AA38" i="16"/>
  <c r="J172" i="16"/>
  <c r="AD52" i="16"/>
  <c r="AB121" i="16"/>
  <c r="AD134" i="16"/>
  <c r="P38" i="16"/>
  <c r="AC95" i="16"/>
  <c r="Z61" i="16"/>
  <c r="T109" i="16"/>
  <c r="L192" i="16"/>
  <c r="AE45" i="16"/>
  <c r="J61" i="16"/>
  <c r="K192" i="16"/>
  <c r="K38" i="16"/>
  <c r="X155" i="16" l="1"/>
  <c r="J158" i="16"/>
  <c r="O149" i="16"/>
  <c r="AC128" i="16"/>
  <c r="AA128" i="16"/>
  <c r="AC163" i="16"/>
  <c r="K149" i="16"/>
  <c r="AD155" i="16"/>
  <c r="L68" i="16"/>
  <c r="AA106" i="16"/>
  <c r="P49" i="16"/>
  <c r="AD68" i="16"/>
  <c r="AB128" i="16"/>
  <c r="I129" i="16"/>
  <c r="P21" i="16"/>
  <c r="AD151" i="16"/>
  <c r="X158" i="16"/>
  <c r="X146" i="16"/>
  <c r="X21" i="16"/>
  <c r="X184" i="16"/>
  <c r="M119" i="16"/>
  <c r="AE160" i="16"/>
  <c r="R197" i="16"/>
  <c r="N179" i="16"/>
  <c r="P117" i="16"/>
  <c r="K158" i="16"/>
  <c r="AB107" i="16"/>
  <c r="AD37" i="16"/>
  <c r="J43" i="16"/>
  <c r="X197" i="16"/>
  <c r="AE21" i="16"/>
  <c r="S68" i="16"/>
  <c r="S110" i="16"/>
  <c r="K37" i="16"/>
  <c r="Z119" i="16"/>
  <c r="K128" i="16"/>
  <c r="AA21" i="16"/>
  <c r="Y128" i="16"/>
  <c r="O183" i="16"/>
  <c r="J184" i="16"/>
  <c r="AA146" i="16"/>
  <c r="AE146" i="16"/>
  <c r="P83" i="16"/>
  <c r="J17" i="16"/>
  <c r="Z183" i="16"/>
  <c r="L146" i="16"/>
  <c r="AD83" i="16"/>
  <c r="AB184" i="16"/>
  <c r="AD117" i="16"/>
  <c r="Y146" i="16"/>
  <c r="L117" i="16"/>
  <c r="O37" i="16"/>
  <c r="P197" i="16"/>
  <c r="Z132" i="16"/>
  <c r="AB183" i="16"/>
  <c r="AB79" i="16"/>
  <c r="AB17" i="16"/>
  <c r="S78" i="16"/>
  <c r="L163" i="16"/>
  <c r="AE11" i="16"/>
  <c r="AF107" i="16"/>
  <c r="J49" i="16"/>
  <c r="T23" i="16"/>
  <c r="O155" i="16"/>
  <c r="AD43" i="16"/>
  <c r="AE124" i="16"/>
  <c r="X128" i="16"/>
  <c r="X183" i="16"/>
  <c r="X79" i="16"/>
  <c r="AH163" i="16"/>
  <c r="O78" i="16"/>
  <c r="T197" i="16"/>
  <c r="S128" i="16"/>
  <c r="X23" i="16"/>
  <c r="AE78" i="16"/>
  <c r="Y149" i="16"/>
  <c r="S11" i="16"/>
  <c r="K155" i="16"/>
  <c r="K183" i="16"/>
  <c r="P129" i="16"/>
  <c r="J53" i="16"/>
  <c r="K151" i="16"/>
  <c r="AE183" i="16"/>
  <c r="AA43" i="16"/>
  <c r="R78" i="16"/>
  <c r="K146" i="16"/>
  <c r="L106" i="16"/>
  <c r="L83" i="16"/>
  <c r="AB149" i="16"/>
  <c r="AC146" i="16"/>
  <c r="J83" i="16"/>
  <c r="X103" i="16"/>
  <c r="S37" i="16"/>
  <c r="AC37" i="16"/>
  <c r="AA184" i="16"/>
  <c r="Z107" i="16"/>
  <c r="T183" i="16"/>
  <c r="W68" i="16"/>
  <c r="W83" i="16"/>
  <c r="O151" i="16"/>
  <c r="AE43" i="16"/>
  <c r="AD103" i="16"/>
  <c r="P128" i="16"/>
  <c r="L149" i="16"/>
  <c r="Z83" i="16"/>
  <c r="AD60" i="16"/>
  <c r="Z43" i="16"/>
  <c r="Z103" i="16"/>
  <c r="L17" i="16"/>
  <c r="O103" i="16"/>
  <c r="J132" i="16"/>
  <c r="L78" i="16"/>
  <c r="AB158" i="16"/>
  <c r="J140" i="16"/>
  <c r="Y158" i="16"/>
  <c r="J197" i="16"/>
  <c r="AB146" i="16"/>
  <c r="P53" i="16"/>
  <c r="K163" i="16"/>
  <c r="X17" i="16"/>
  <c r="AB37" i="16"/>
  <c r="Q119" i="16"/>
  <c r="P79" i="16"/>
  <c r="AE140" i="16"/>
  <c r="J21" i="16"/>
  <c r="I145" i="16"/>
  <c r="AC68" i="16"/>
  <c r="X117" i="16"/>
  <c r="AA53" i="16"/>
  <c r="AB83" i="16"/>
  <c r="Z23" i="16"/>
  <c r="Z184" i="16"/>
  <c r="X149" i="16"/>
  <c r="AE155" i="16"/>
  <c r="AD17" i="16"/>
  <c r="Y194" i="16"/>
  <c r="AE132" i="16"/>
  <c r="K79" i="16"/>
  <c r="J149" i="16"/>
  <c r="Z158" i="16"/>
  <c r="AE107" i="16"/>
  <c r="L103" i="16"/>
  <c r="L128" i="16"/>
  <c r="AB68" i="16"/>
  <c r="J155" i="16"/>
  <c r="P149" i="16"/>
  <c r="P17" i="16"/>
  <c r="N184" i="16"/>
  <c r="P107" i="16"/>
  <c r="T194" i="16"/>
  <c r="S106" i="16"/>
  <c r="I194" i="16"/>
  <c r="J110" i="16"/>
  <c r="AD106" i="16"/>
  <c r="AD119" i="16"/>
  <c r="Z160" i="16"/>
  <c r="Z37" i="16"/>
  <c r="Q155" i="16"/>
  <c r="K68" i="16"/>
  <c r="K60" i="16"/>
  <c r="AD194" i="16"/>
  <c r="L53" i="16"/>
  <c r="AC160" i="16"/>
  <c r="AE37" i="16"/>
  <c r="AE119" i="16"/>
  <c r="Y183" i="16"/>
  <c r="X53" i="16"/>
  <c r="X107" i="16"/>
  <c r="Z155" i="16"/>
  <c r="AD160" i="16"/>
  <c r="I17" i="16"/>
  <c r="AE68" i="16"/>
  <c r="L158" i="16"/>
  <c r="AE103" i="16"/>
  <c r="J117" i="16"/>
  <c r="L23" i="16"/>
  <c r="S184" i="16"/>
  <c r="K132" i="16"/>
  <c r="Y197" i="16"/>
  <c r="K124" i="16"/>
  <c r="Q103" i="16"/>
  <c r="Q17" i="16"/>
  <c r="L79" i="16"/>
  <c r="O184" i="16"/>
  <c r="J129" i="16"/>
  <c r="T132" i="16"/>
  <c r="P158" i="16"/>
  <c r="L132" i="16"/>
  <c r="P155" i="16"/>
  <c r="J107" i="16"/>
  <c r="X68" i="16"/>
  <c r="L155" i="16"/>
  <c r="I78" i="16"/>
  <c r="H58" i="16" l="1"/>
  <c r="J84" i="16" l="1"/>
  <c r="AE84" i="16"/>
  <c r="AA84" i="16"/>
  <c r="P84" i="16"/>
  <c r="X58" i="16" l="1"/>
  <c r="I58" i="16"/>
  <c r="K58" i="16"/>
  <c r="L58" i="16"/>
  <c r="AE58" i="16"/>
  <c r="O58" i="16"/>
  <c r="S58" i="16"/>
  <c r="H57" i="16"/>
  <c r="H152" i="16"/>
  <c r="H3" i="16"/>
  <c r="H70" i="16"/>
  <c r="H187" i="16"/>
  <c r="H167" i="16"/>
  <c r="H29" i="16"/>
  <c r="H135" i="16"/>
  <c r="H180" i="16"/>
  <c r="H12" i="16"/>
  <c r="H221" i="16"/>
  <c r="H94" i="16"/>
  <c r="H62" i="16"/>
  <c r="H120" i="16"/>
  <c r="H127" i="16"/>
  <c r="H15" i="16"/>
  <c r="H141" i="16"/>
  <c r="H41" i="16"/>
  <c r="P55" i="16" l="1"/>
  <c r="AE188" i="16"/>
  <c r="L188" i="16"/>
  <c r="M188" i="16"/>
  <c r="K188" i="16"/>
  <c r="S55" i="16"/>
  <c r="H89" i="16"/>
  <c r="H176" i="16"/>
  <c r="H169" i="16"/>
  <c r="H133" i="16"/>
  <c r="H113" i="16"/>
  <c r="H28" i="16"/>
  <c r="H115" i="16"/>
  <c r="H123" i="16"/>
  <c r="H100" i="16"/>
  <c r="H212" i="16"/>
  <c r="H31" i="16"/>
  <c r="H166" i="16"/>
  <c r="H191" i="16"/>
  <c r="H88" i="16"/>
  <c r="H137" i="16"/>
  <c r="H178" i="16"/>
  <c r="H150" i="16"/>
  <c r="H16" i="16"/>
  <c r="H10" i="16"/>
  <c r="H76" i="16"/>
  <c r="H44" i="16"/>
  <c r="H108" i="16"/>
  <c r="H77" i="16"/>
  <c r="H162" i="16"/>
  <c r="H99" i="16"/>
  <c r="H112" i="16"/>
  <c r="H47" i="16"/>
  <c r="H8" i="16"/>
  <c r="H136" i="16"/>
  <c r="V3" i="16" l="1"/>
  <c r="AE127" i="16" l="1"/>
  <c r="V10" i="16"/>
  <c r="U88" i="16"/>
  <c r="V8" i="16"/>
  <c r="U8" i="16"/>
  <c r="X135" i="16"/>
  <c r="W18" i="16"/>
  <c r="W127" i="16"/>
  <c r="AC12" i="16"/>
  <c r="W171" i="16"/>
  <c r="W14" i="16"/>
  <c r="P3" i="16"/>
  <c r="W15" i="16" l="1"/>
  <c r="T141" i="16"/>
  <c r="AC152" i="16"/>
  <c r="O135" i="16"/>
  <c r="AE135" i="16"/>
  <c r="Z135" i="16"/>
  <c r="Z127" i="16"/>
  <c r="Z152" i="16"/>
  <c r="T3" i="16"/>
  <c r="L3" i="16"/>
  <c r="R3" i="16"/>
  <c r="AE15" i="16"/>
  <c r="AF120" i="16"/>
  <c r="L41" i="16"/>
  <c r="Q51" i="16"/>
  <c r="AC180" i="16"/>
  <c r="T187" i="16"/>
  <c r="Z94" i="16"/>
  <c r="O165" i="16"/>
  <c r="AF62" i="16"/>
  <c r="T127" i="16"/>
  <c r="L31" i="16"/>
  <c r="AD165" i="16"/>
  <c r="Z32" i="16"/>
  <c r="K46" i="16"/>
  <c r="P62" i="16"/>
  <c r="J29" i="16"/>
  <c r="L64" i="16"/>
  <c r="AB187" i="16"/>
  <c r="AC170" i="16"/>
  <c r="X92" i="16"/>
  <c r="X71" i="16"/>
  <c r="X41" i="16"/>
  <c r="W73" i="16"/>
  <c r="W105" i="16"/>
  <c r="J18" i="16"/>
  <c r="K29" i="16"/>
  <c r="AB48" i="16"/>
  <c r="O70" i="16"/>
  <c r="AE30" i="16"/>
  <c r="K62" i="16"/>
  <c r="AC120" i="16"/>
  <c r="J152" i="16"/>
  <c r="L69" i="16"/>
  <c r="W89" i="16"/>
  <c r="L62" i="16"/>
  <c r="X94" i="16"/>
  <c r="AE12" i="16"/>
  <c r="L48" i="16"/>
  <c r="K180" i="16"/>
  <c r="AD41" i="16"/>
  <c r="AA59" i="16"/>
  <c r="K32" i="16"/>
  <c r="J120" i="16"/>
  <c r="Z164" i="16"/>
  <c r="O12" i="16"/>
  <c r="M138" i="16"/>
  <c r="M152" i="16"/>
  <c r="P12" i="16"/>
  <c r="X57" i="16"/>
  <c r="AE62" i="16"/>
  <c r="AB94" i="16"/>
  <c r="AE180" i="16"/>
  <c r="L70" i="16"/>
  <c r="AB141" i="16"/>
  <c r="K127" i="16"/>
  <c r="O170" i="16"/>
  <c r="AD69" i="16"/>
  <c r="L12" i="16"/>
  <c r="AE59" i="16"/>
  <c r="AD48" i="16"/>
  <c r="J70" i="16"/>
  <c r="L164" i="16"/>
  <c r="AF171" i="16"/>
  <c r="Q32" i="16"/>
  <c r="K41" i="16"/>
  <c r="P127" i="16"/>
  <c r="O48" i="16"/>
  <c r="I59" i="16"/>
  <c r="L120" i="16"/>
  <c r="Q135" i="16"/>
  <c r="J15" i="16"/>
  <c r="I94" i="16"/>
  <c r="L152" i="16"/>
  <c r="S86" i="16"/>
  <c r="T18" i="16"/>
  <c r="X152" i="16"/>
  <c r="X40" i="16"/>
  <c r="X187" i="16"/>
  <c r="W100" i="16"/>
  <c r="W139" i="16"/>
  <c r="J12" i="16"/>
  <c r="Z40" i="16"/>
  <c r="AE152" i="16"/>
  <c r="AE57" i="16"/>
  <c r="T15" i="16"/>
  <c r="Z92" i="16"/>
  <c r="P30" i="16"/>
  <c r="AC135" i="16"/>
  <c r="O15" i="16"/>
  <c r="AE141" i="16"/>
  <c r="AD18" i="16"/>
  <c r="K94" i="16"/>
  <c r="Q164" i="16"/>
  <c r="J94" i="16"/>
  <c r="M187" i="16"/>
  <c r="X34" i="16"/>
  <c r="Q70" i="16"/>
  <c r="S32" i="16"/>
  <c r="AE167" i="16"/>
  <c r="J127" i="16"/>
  <c r="Z62" i="16"/>
  <c r="AC141" i="16"/>
  <c r="AB12" i="16"/>
  <c r="X141" i="16"/>
  <c r="AA135" i="16"/>
  <c r="AB41" i="16"/>
  <c r="P187" i="16"/>
  <c r="AC167" i="16"/>
  <c r="X70" i="16"/>
  <c r="AC18" i="16"/>
  <c r="K70" i="16"/>
  <c r="AD94" i="16"/>
  <c r="L92" i="16"/>
  <c r="S14" i="16"/>
  <c r="K120" i="16"/>
  <c r="J135" i="16"/>
  <c r="AA70" i="16"/>
  <c r="T170" i="16"/>
  <c r="T51" i="16"/>
  <c r="K57" i="16"/>
  <c r="R138" i="16"/>
  <c r="K167" i="16"/>
  <c r="K92" i="16"/>
  <c r="S167" i="16"/>
  <c r="T69" i="16"/>
  <c r="AC51" i="16"/>
  <c r="X69" i="16"/>
  <c r="X180" i="16"/>
  <c r="W118" i="16"/>
  <c r="Y171" i="16"/>
  <c r="K69" i="16"/>
  <c r="Q167" i="16"/>
  <c r="Q69" i="16"/>
  <c r="P71" i="16"/>
  <c r="X14" i="16"/>
  <c r="Z70" i="16"/>
  <c r="L138" i="16"/>
  <c r="AA125" i="16"/>
  <c r="K14" i="16"/>
  <c r="AC15" i="16"/>
  <c r="P92" i="16"/>
  <c r="AD180" i="16"/>
  <c r="O41" i="16"/>
  <c r="AC34" i="16"/>
  <c r="P51" i="16"/>
  <c r="AE120" i="16"/>
  <c r="Y57" i="16"/>
  <c r="Y135" i="16"/>
  <c r="N94" i="16"/>
  <c r="AB70" i="16"/>
  <c r="W187" i="16"/>
  <c r="AA15" i="16"/>
  <c r="T180" i="16"/>
  <c r="AC127" i="16"/>
  <c r="AB57" i="16"/>
  <c r="AC32" i="16"/>
  <c r="Z180" i="16"/>
  <c r="R167" i="16"/>
  <c r="AD57" i="16"/>
  <c r="K141" i="16"/>
  <c r="T32" i="16"/>
  <c r="O18" i="16"/>
  <c r="AB14" i="16"/>
  <c r="L71" i="16"/>
  <c r="N40" i="16"/>
  <c r="P34" i="16"/>
  <c r="K12" i="16"/>
  <c r="AA141" i="16"/>
  <c r="S46" i="16"/>
  <c r="Y40" i="16"/>
  <c r="AA57" i="16"/>
  <c r="K152" i="16"/>
  <c r="AD71" i="16"/>
  <c r="Q86" i="16"/>
  <c r="P138" i="16"/>
  <c r="J62" i="16"/>
  <c r="AE51" i="16"/>
  <c r="X30" i="16"/>
  <c r="X164" i="16"/>
  <c r="X125" i="16"/>
  <c r="X12" i="16"/>
  <c r="AH41" i="16"/>
  <c r="J71" i="16"/>
  <c r="AC138" i="16"/>
  <c r="R64" i="16"/>
  <c r="X48" i="16"/>
  <c r="J30" i="16"/>
  <c r="T86" i="16"/>
  <c r="AA14" i="16"/>
  <c r="K164" i="16"/>
  <c r="J165" i="16"/>
  <c r="AA29" i="16"/>
  <c r="AE170" i="16"/>
  <c r="T135" i="16"/>
  <c r="X86" i="16"/>
  <c r="AE40" i="16"/>
  <c r="P86" i="16"/>
  <c r="O167" i="16"/>
  <c r="O64" i="16"/>
  <c r="P41" i="16"/>
  <c r="P171" i="16"/>
  <c r="M120" i="16"/>
  <c r="R120" i="16"/>
  <c r="P167" i="16"/>
  <c r="AB135" i="16"/>
  <c r="S29" i="16"/>
  <c r="AC57" i="16"/>
  <c r="J167" i="16"/>
  <c r="M3" i="16"/>
  <c r="O3" i="16"/>
  <c r="AD3" i="16"/>
  <c r="X3" i="16"/>
  <c r="K3" i="16"/>
  <c r="W31" i="16" l="1"/>
  <c r="P150" i="16"/>
  <c r="L133" i="16"/>
  <c r="Y136" i="16"/>
  <c r="T133" i="16"/>
  <c r="AA136" i="16"/>
  <c r="J150" i="16"/>
  <c r="AA166" i="16"/>
  <c r="AA44" i="16"/>
  <c r="AA108" i="16"/>
  <c r="Q123" i="16"/>
  <c r="P44" i="16"/>
  <c r="AC56" i="16"/>
  <c r="AB174" i="16"/>
  <c r="AD81" i="16"/>
  <c r="L22" i="16"/>
  <c r="O102" i="16"/>
  <c r="K47" i="16"/>
  <c r="AD75" i="16"/>
  <c r="P93" i="16"/>
  <c r="P139" i="16"/>
  <c r="K8" i="16"/>
  <c r="AC191" i="16"/>
  <c r="AG96" i="16"/>
  <c r="AB28" i="16"/>
  <c r="I27" i="16"/>
  <c r="L168" i="16"/>
  <c r="I178" i="16"/>
  <c r="AD50" i="16"/>
  <c r="AE6" i="16"/>
  <c r="AE35" i="16"/>
  <c r="X137" i="16"/>
  <c r="X54" i="16"/>
  <c r="X100" i="16"/>
  <c r="O144" i="16"/>
  <c r="X185" i="16"/>
  <c r="X157" i="16"/>
  <c r="X112" i="16"/>
  <c r="S130" i="16"/>
  <c r="X39" i="16"/>
  <c r="P73" i="16"/>
  <c r="X93" i="16"/>
  <c r="T44" i="16"/>
  <c r="AA144" i="16"/>
  <c r="AC67" i="16"/>
  <c r="X136" i="16"/>
  <c r="K36" i="16"/>
  <c r="Z178" i="16"/>
  <c r="AC104" i="16"/>
  <c r="AE50" i="16"/>
  <c r="Z133" i="16"/>
  <c r="P104" i="16"/>
  <c r="I28" i="16"/>
  <c r="AC193" i="16"/>
  <c r="AE178" i="16"/>
  <c r="L112" i="16"/>
  <c r="T168" i="16"/>
  <c r="S175" i="16"/>
  <c r="J173" i="16"/>
  <c r="P131" i="16"/>
  <c r="X56" i="16"/>
  <c r="S115" i="16"/>
  <c r="AA102" i="16"/>
  <c r="S166" i="16"/>
  <c r="X75" i="16"/>
  <c r="J113" i="16"/>
  <c r="AC74" i="16"/>
  <c r="K162" i="16"/>
  <c r="AA196" i="16"/>
  <c r="T191" i="16"/>
  <c r="AC174" i="16"/>
  <c r="K27" i="16"/>
  <c r="AE19" i="16"/>
  <c r="Z27" i="16"/>
  <c r="K100" i="16"/>
  <c r="P26" i="16"/>
  <c r="AD96" i="16"/>
  <c r="AB169" i="16"/>
  <c r="AA47" i="16"/>
  <c r="R191" i="16"/>
  <c r="AB115" i="16"/>
  <c r="X150" i="16"/>
  <c r="K133" i="16"/>
  <c r="Y44" i="16"/>
  <c r="Y108" i="16"/>
  <c r="X8" i="16"/>
  <c r="O133" i="16"/>
  <c r="X113" i="16"/>
  <c r="K176" i="16"/>
  <c r="S123" i="16"/>
  <c r="AB8" i="16"/>
  <c r="P77" i="16"/>
  <c r="O91" i="16"/>
  <c r="T144" i="16"/>
  <c r="L113" i="16"/>
  <c r="K66" i="16"/>
  <c r="AA42" i="16"/>
  <c r="L176" i="16"/>
  <c r="AD113" i="16"/>
  <c r="S16" i="16"/>
  <c r="Q178" i="16"/>
  <c r="L137" i="16"/>
  <c r="AD42" i="16"/>
  <c r="AE98" i="16"/>
  <c r="Q133" i="16"/>
  <c r="AC114" i="16"/>
  <c r="I6" i="16"/>
  <c r="L10" i="16"/>
  <c r="S169" i="16"/>
  <c r="K65" i="16"/>
  <c r="AD105" i="16"/>
  <c r="P112" i="16"/>
  <c r="P185" i="16"/>
  <c r="K168" i="16"/>
  <c r="Q102" i="16"/>
  <c r="AB54" i="16"/>
  <c r="T56" i="16"/>
  <c r="S139" i="16"/>
  <c r="AB177" i="16"/>
  <c r="P81" i="16"/>
  <c r="AF10" i="16"/>
  <c r="AF198" i="16"/>
  <c r="M82" i="16"/>
  <c r="I97" i="16"/>
  <c r="P74" i="16"/>
  <c r="AD44" i="16"/>
  <c r="P176" i="16"/>
  <c r="L16" i="16"/>
  <c r="I186" i="16"/>
  <c r="J93" i="16"/>
  <c r="O76" i="16"/>
  <c r="AD99" i="16"/>
  <c r="Y185" i="16"/>
  <c r="Q169" i="16"/>
  <c r="AB189" i="16"/>
  <c r="AD27" i="16"/>
  <c r="S114" i="16"/>
  <c r="K108" i="16"/>
  <c r="M133" i="16"/>
  <c r="O136" i="16"/>
  <c r="O178" i="16"/>
  <c r="Y177" i="16"/>
  <c r="T6" i="16"/>
  <c r="L131" i="16"/>
  <c r="AB137" i="16"/>
  <c r="O161" i="16"/>
  <c r="P91" i="16"/>
  <c r="AD19" i="16"/>
  <c r="O56" i="16"/>
  <c r="S173" i="16"/>
  <c r="J195" i="16"/>
  <c r="Q56" i="16"/>
  <c r="S174" i="16"/>
  <c r="I50" i="16"/>
  <c r="Z97" i="16"/>
  <c r="X189" i="16"/>
  <c r="X118" i="16"/>
  <c r="AB157" i="16"/>
  <c r="X162" i="16"/>
  <c r="M185" i="16"/>
  <c r="AE123" i="16"/>
  <c r="AE96" i="16"/>
  <c r="L162" i="16"/>
  <c r="X156" i="16"/>
  <c r="L65" i="16"/>
  <c r="AC177" i="16"/>
  <c r="J142" i="16"/>
  <c r="K35" i="16"/>
  <c r="AC133" i="16"/>
  <c r="X44" i="16"/>
  <c r="AB39" i="16"/>
  <c r="O6" i="16"/>
  <c r="AD139" i="16"/>
  <c r="P157" i="16"/>
  <c r="N175" i="16"/>
  <c r="K93" i="16"/>
  <c r="Y189" i="16"/>
  <c r="AE185" i="16"/>
  <c r="X65" i="16"/>
  <c r="AG148" i="16"/>
  <c r="AB112" i="16"/>
  <c r="O186" i="16"/>
  <c r="AC157" i="16"/>
  <c r="S99" i="16"/>
  <c r="R31" i="16"/>
  <c r="AB136" i="16"/>
  <c r="J10" i="16"/>
  <c r="S186" i="16"/>
  <c r="AC50" i="16"/>
  <c r="S148" i="16"/>
  <c r="AG44" i="16"/>
  <c r="AD6" i="16"/>
  <c r="P177" i="16"/>
  <c r="Z185" i="16"/>
  <c r="Z173" i="16"/>
  <c r="X35" i="16"/>
  <c r="J91" i="16"/>
  <c r="Z6" i="16"/>
  <c r="AC195" i="16"/>
  <c r="P76" i="16"/>
  <c r="W178" i="16"/>
  <c r="O137" i="16"/>
  <c r="P89" i="16"/>
  <c r="Y166" i="16"/>
  <c r="AB162" i="16"/>
  <c r="AB178" i="16"/>
  <c r="K88" i="16"/>
  <c r="AB99" i="16"/>
  <c r="S28" i="16"/>
  <c r="P123" i="16"/>
  <c r="AG115" i="16"/>
  <c r="X169" i="16"/>
  <c r="L7" i="16"/>
  <c r="T88" i="16"/>
  <c r="AB73" i="16"/>
  <c r="AG10" i="16"/>
  <c r="I142" i="16"/>
  <c r="AA67" i="16"/>
  <c r="P39" i="16"/>
  <c r="K113" i="16"/>
  <c r="Z150" i="16"/>
  <c r="L66" i="16"/>
  <c r="Z139" i="16"/>
  <c r="Z105" i="16"/>
  <c r="N31" i="16"/>
  <c r="AE166" i="16"/>
  <c r="K115" i="16"/>
  <c r="L108" i="16"/>
  <c r="I19" i="16"/>
  <c r="Q8" i="16"/>
  <c r="AA115" i="16"/>
  <c r="AF28" i="16"/>
  <c r="Z193" i="16"/>
  <c r="J44" i="16"/>
  <c r="AB131" i="16"/>
  <c r="AB100" i="16"/>
  <c r="L89" i="16"/>
  <c r="T148" i="16"/>
  <c r="R54" i="16"/>
  <c r="AB96" i="16"/>
  <c r="AE22" i="16"/>
  <c r="P148" i="16"/>
  <c r="S122" i="16"/>
  <c r="AF75" i="16"/>
  <c r="AE150" i="16"/>
  <c r="S190" i="16"/>
  <c r="O196" i="16"/>
  <c r="Q115" i="16"/>
  <c r="Z147" i="16"/>
  <c r="P190" i="16"/>
  <c r="T136" i="16"/>
  <c r="O122" i="16"/>
  <c r="AE74" i="16"/>
  <c r="M156" i="16"/>
  <c r="AF136" i="16"/>
  <c r="O77" i="16"/>
  <c r="Q147" i="16"/>
  <c r="O26" i="16"/>
  <c r="AE99" i="16"/>
  <c r="T114" i="16"/>
  <c r="AD36" i="16"/>
  <c r="O191" i="16"/>
  <c r="X47" i="16"/>
  <c r="Y118" i="16"/>
  <c r="AA104" i="16"/>
  <c r="X76" i="16"/>
  <c r="X28" i="16"/>
  <c r="X168" i="16"/>
  <c r="Z67" i="16"/>
  <c r="L100" i="16"/>
  <c r="P108" i="16"/>
  <c r="L97" i="16"/>
  <c r="S113" i="16"/>
  <c r="S74" i="16"/>
  <c r="Z44" i="16"/>
  <c r="AE36" i="16"/>
  <c r="AA27" i="16"/>
  <c r="L35" i="16"/>
  <c r="R156" i="16"/>
  <c r="AA28" i="16"/>
  <c r="AE8" i="16"/>
  <c r="AB108" i="16"/>
  <c r="K97" i="16"/>
  <c r="AE137" i="16"/>
  <c r="L139" i="16"/>
  <c r="Y26" i="16"/>
  <c r="T195" i="16"/>
  <c r="AD98" i="16"/>
  <c r="AF100" i="16"/>
  <c r="K136" i="16"/>
  <c r="X10" i="16"/>
  <c r="AD28" i="16"/>
  <c r="J81" i="16"/>
  <c r="AE169" i="16"/>
  <c r="AD66" i="16"/>
  <c r="X26" i="16"/>
  <c r="P31" i="16"/>
  <c r="AH67" i="16"/>
  <c r="AC178" i="16"/>
  <c r="T118" i="16"/>
  <c r="P189" i="16"/>
  <c r="K99" i="16"/>
  <c r="AE186" i="16"/>
  <c r="L39" i="16"/>
  <c r="L136" i="16"/>
  <c r="K137" i="16"/>
  <c r="AC113" i="16"/>
  <c r="AC166" i="16"/>
  <c r="P178" i="16"/>
  <c r="L44" i="16"/>
  <c r="P169" i="16"/>
  <c r="S176" i="16"/>
  <c r="P99" i="16"/>
  <c r="S162" i="16"/>
  <c r="K28" i="16"/>
  <c r="X115" i="16"/>
  <c r="AF77" i="16"/>
  <c r="T169" i="16"/>
  <c r="AG133" i="16"/>
  <c r="P27" i="16"/>
  <c r="S198" i="16"/>
  <c r="L47" i="16"/>
  <c r="J196" i="16"/>
  <c r="AD150" i="16"/>
  <c r="T147" i="16"/>
  <c r="AC102" i="16"/>
  <c r="Q97" i="16"/>
  <c r="AB89" i="16"/>
  <c r="AB31" i="16"/>
  <c r="J130" i="16"/>
  <c r="AD193" i="16"/>
  <c r="K157" i="16"/>
  <c r="AE77" i="16"/>
  <c r="K10" i="16"/>
  <c r="Z16" i="16"/>
  <c r="Z88" i="16"/>
  <c r="P35" i="16"/>
  <c r="I98" i="16"/>
  <c r="K161" i="16"/>
  <c r="AD91" i="16"/>
  <c r="AB118" i="16"/>
  <c r="I144" i="16"/>
  <c r="S112" i="16"/>
  <c r="N190" i="16"/>
  <c r="J7" i="16"/>
  <c r="L93" i="16"/>
  <c r="AD76" i="16"/>
  <c r="Z123" i="16"/>
  <c r="K16" i="16"/>
  <c r="AD67" i="16"/>
  <c r="AE191" i="16"/>
  <c r="AD175" i="16"/>
  <c r="AD35" i="16"/>
  <c r="AC156" i="16"/>
  <c r="P173" i="16"/>
  <c r="T157" i="16"/>
  <c r="M99" i="16"/>
  <c r="T36" i="16"/>
  <c r="Z166" i="16"/>
  <c r="Q156" i="16"/>
  <c r="AD65" i="16"/>
  <c r="AA162" i="16"/>
  <c r="X31" i="16"/>
  <c r="AC108" i="16"/>
  <c r="X81" i="16"/>
  <c r="X66" i="16"/>
  <c r="AD166" i="16"/>
  <c r="X175" i="16"/>
  <c r="X198" i="16"/>
  <c r="X176" i="16"/>
  <c r="K175" i="16"/>
  <c r="X89" i="16"/>
  <c r="P10" i="16"/>
  <c r="Y39" i="16"/>
  <c r="X108" i="16"/>
  <c r="T105" i="16"/>
  <c r="T142" i="16"/>
  <c r="AD176" i="16"/>
  <c r="P122" i="16"/>
  <c r="I82" i="16"/>
  <c r="P7" i="16"/>
  <c r="X166" i="16"/>
  <c r="AH139" i="16"/>
  <c r="S88" i="16"/>
  <c r="AE113" i="16"/>
  <c r="Z74" i="16"/>
  <c r="AC105" i="16"/>
  <c r="P137" i="16"/>
  <c r="Q82" i="16"/>
  <c r="K54" i="16"/>
  <c r="X122" i="16"/>
  <c r="J115" i="16"/>
  <c r="AB190" i="16"/>
  <c r="L150" i="16"/>
  <c r="L99" i="16"/>
  <c r="S42" i="16"/>
  <c r="AE7" i="16"/>
  <c r="J169" i="16"/>
  <c r="AB75" i="16"/>
  <c r="L54" i="16"/>
  <c r="AB166" i="16"/>
  <c r="T73" i="16"/>
  <c r="O88" i="16"/>
  <c r="K150" i="16"/>
  <c r="P67" i="16"/>
  <c r="Z195" i="16"/>
  <c r="X131" i="16"/>
  <c r="J31" i="16"/>
  <c r="X82" i="16"/>
  <c r="J76" i="16"/>
  <c r="AB114" i="16"/>
  <c r="AB161" i="16"/>
  <c r="I173" i="16"/>
  <c r="X144" i="16"/>
  <c r="X99" i="16"/>
  <c r="AB150" i="16"/>
  <c r="AC77" i="16"/>
  <c r="W108" i="16"/>
  <c r="T89" i="16"/>
  <c r="L178" i="16"/>
  <c r="T16" i="16"/>
  <c r="Y162" i="16"/>
  <c r="S77" i="16"/>
  <c r="K112" i="16"/>
  <c r="Z191" i="16"/>
  <c r="AC89" i="16"/>
  <c r="L88" i="16"/>
  <c r="AB44" i="16"/>
  <c r="S76" i="16"/>
  <c r="Y115" i="16"/>
  <c r="G159" i="16" l="1"/>
  <c r="G139" i="16"/>
  <c r="G118" i="16"/>
  <c r="G117" i="16"/>
  <c r="G96" i="16"/>
  <c r="G84" i="16"/>
  <c r="G60" i="16"/>
  <c r="G48" i="16"/>
  <c r="G24" i="16"/>
  <c r="G22" i="16"/>
  <c r="H159" i="16" l="1"/>
  <c r="H139" i="16"/>
  <c r="H60" i="16"/>
  <c r="H117" i="16"/>
  <c r="H22" i="16"/>
  <c r="H118" i="16"/>
  <c r="H84" i="16"/>
  <c r="H24" i="16"/>
  <c r="H48" i="16"/>
  <c r="H96" i="16"/>
  <c r="G27" i="16"/>
  <c r="G64" i="16"/>
  <c r="G109" i="16"/>
  <c r="G153" i="16"/>
  <c r="G5" i="16"/>
  <c r="G144" i="16"/>
  <c r="G23" i="16"/>
  <c r="G130" i="16"/>
  <c r="G170" i="16"/>
  <c r="G236" i="16"/>
  <c r="G129" i="16"/>
  <c r="G98" i="16"/>
  <c r="G173" i="16"/>
  <c r="H98" i="16" l="1"/>
  <c r="H170" i="16"/>
  <c r="H23" i="16"/>
  <c r="H109" i="16"/>
  <c r="H130" i="16"/>
  <c r="H144" i="16"/>
  <c r="H153" i="16"/>
  <c r="H64" i="16"/>
  <c r="H236" i="16"/>
  <c r="H173" i="16"/>
  <c r="H129" i="16"/>
  <c r="H5" i="16"/>
  <c r="H27" i="16"/>
  <c r="G67" i="16" l="1"/>
  <c r="G126" i="16"/>
  <c r="P170" i="16" l="1"/>
  <c r="AB159" i="16"/>
  <c r="U109" i="16"/>
  <c r="P118" i="16"/>
  <c r="J22" i="16"/>
  <c r="H126" i="16"/>
  <c r="H67" i="16"/>
  <c r="G73" i="16"/>
  <c r="G39" i="16"/>
  <c r="G194" i="16"/>
  <c r="G193" i="16"/>
  <c r="G143" i="16"/>
  <c r="G168" i="16"/>
  <c r="G195" i="16"/>
  <c r="G63" i="16"/>
  <c r="G175" i="16"/>
  <c r="G124" i="16"/>
  <c r="G93" i="16"/>
  <c r="G202" i="16"/>
  <c r="G102" i="16"/>
  <c r="G30" i="16"/>
  <c r="G18" i="16"/>
  <c r="G196" i="16"/>
  <c r="G142" i="16"/>
  <c r="G233" i="16"/>
  <c r="G49" i="16"/>
  <c r="G52" i="16"/>
  <c r="X96" i="16" l="1"/>
  <c r="AE27" i="16"/>
  <c r="K236" i="16"/>
  <c r="I139" i="16"/>
  <c r="AC173" i="16"/>
  <c r="L130" i="16"/>
  <c r="Z159" i="16"/>
  <c r="J139" i="16"/>
  <c r="Z48" i="16"/>
  <c r="L159" i="16"/>
  <c r="N139" i="16"/>
  <c r="X84" i="16"/>
  <c r="K84" i="16"/>
  <c r="K24" i="16"/>
  <c r="K22" i="16"/>
  <c r="I96" i="16"/>
  <c r="O60" i="16"/>
  <c r="AC117" i="16"/>
  <c r="P159" i="16"/>
  <c r="W103" i="16"/>
  <c r="AB24" i="16"/>
  <c r="K139" i="16"/>
  <c r="S118" i="16"/>
  <c r="N96" i="16"/>
  <c r="P60" i="16"/>
  <c r="J159" i="16"/>
  <c r="O117" i="16"/>
  <c r="X139" i="16"/>
  <c r="X24" i="16"/>
  <c r="K48" i="16"/>
  <c r="AE60" i="16"/>
  <c r="L24" i="16"/>
  <c r="AC22" i="16"/>
  <c r="AE117" i="16"/>
  <c r="X159" i="16"/>
  <c r="K118" i="16"/>
  <c r="AA48" i="16"/>
  <c r="X22" i="16"/>
  <c r="AB22" i="16"/>
  <c r="AB139" i="16"/>
  <c r="H233" i="16"/>
  <c r="H124" i="16"/>
  <c r="H142" i="16"/>
  <c r="H168" i="16"/>
  <c r="H193" i="16"/>
  <c r="H52" i="16"/>
  <c r="H196" i="16"/>
  <c r="H30" i="16"/>
  <c r="H175" i="16"/>
  <c r="H63" i="16"/>
  <c r="H194" i="16"/>
  <c r="H143" i="16"/>
  <c r="H202" i="16"/>
  <c r="H195" i="16"/>
  <c r="H49" i="16"/>
  <c r="H18" i="16"/>
  <c r="H102" i="16"/>
  <c r="H93" i="16"/>
  <c r="H39" i="16"/>
  <c r="C32" i="8"/>
  <c r="C33" i="8"/>
  <c r="G227" i="16"/>
  <c r="G217" i="16"/>
  <c r="G32" i="16"/>
  <c r="G190" i="16"/>
  <c r="G215" i="16"/>
  <c r="G200" i="16"/>
  <c r="G7" i="16"/>
  <c r="G222" i="16"/>
  <c r="G138" i="16"/>
  <c r="H73" i="16"/>
  <c r="G19" i="16"/>
  <c r="G110" i="16"/>
  <c r="G101" i="16"/>
  <c r="G125" i="16"/>
  <c r="G42" i="16"/>
  <c r="G56" i="16"/>
  <c r="G53" i="16"/>
  <c r="G156" i="16"/>
  <c r="G185" i="16"/>
  <c r="G105" i="16"/>
  <c r="G182" i="16"/>
  <c r="G213" i="16"/>
  <c r="G86" i="16"/>
  <c r="G46" i="16"/>
  <c r="G224" i="16"/>
  <c r="G54" i="16"/>
  <c r="G104" i="16"/>
  <c r="G157" i="16"/>
  <c r="G90" i="16"/>
  <c r="G80" i="16"/>
  <c r="G40" i="16"/>
  <c r="G51" i="16"/>
  <c r="G25" i="16"/>
  <c r="G174" i="16"/>
  <c r="G197" i="16"/>
  <c r="G219" i="16"/>
  <c r="L236" i="16" l="1"/>
  <c r="Z130" i="16"/>
  <c r="Y129" i="16"/>
  <c r="AA129" i="16"/>
  <c r="AB236" i="16"/>
  <c r="X129" i="16"/>
  <c r="X236" i="16"/>
  <c r="AC144" i="16"/>
  <c r="M153" i="16"/>
  <c r="K130" i="16"/>
  <c r="Z144" i="16"/>
  <c r="AB129" i="16"/>
  <c r="AA98" i="16"/>
  <c r="AE23" i="16"/>
  <c r="O23" i="16"/>
  <c r="O27" i="16"/>
  <c r="Z170" i="16"/>
  <c r="I23" i="16"/>
  <c r="AB98" i="16"/>
  <c r="K173" i="16"/>
  <c r="O153" i="16"/>
  <c r="Y98" i="16"/>
  <c r="AE130" i="16"/>
  <c r="J98" i="16"/>
  <c r="P144" i="16"/>
  <c r="AC153" i="16"/>
  <c r="AF173" i="16"/>
  <c r="T173" i="16"/>
  <c r="J109" i="16"/>
  <c r="T64" i="16"/>
  <c r="AB170" i="16"/>
  <c r="AC129" i="16"/>
  <c r="P5" i="16"/>
  <c r="Z129" i="16"/>
  <c r="AC130" i="16"/>
  <c r="X98" i="16"/>
  <c r="X170" i="16"/>
  <c r="K153" i="16"/>
  <c r="AC27" i="16"/>
  <c r="L129" i="16"/>
  <c r="K129" i="16"/>
  <c r="U152" i="16"/>
  <c r="AC5" i="16"/>
  <c r="AE109" i="16"/>
  <c r="K64" i="16"/>
  <c r="P64" i="16"/>
  <c r="J144" i="16"/>
  <c r="S170" i="16"/>
  <c r="X173" i="16"/>
  <c r="J5" i="16"/>
  <c r="H219" i="16"/>
  <c r="H197" i="16"/>
  <c r="H80" i="16"/>
  <c r="G119" i="16"/>
  <c r="H104" i="16"/>
  <c r="H25" i="16"/>
  <c r="H40" i="16"/>
  <c r="H90" i="16"/>
  <c r="H46" i="16"/>
  <c r="H174" i="16"/>
  <c r="H51" i="16"/>
  <c r="H224" i="16"/>
  <c r="H86" i="16"/>
  <c r="G26" i="16"/>
  <c r="G97" i="16"/>
  <c r="G59" i="16"/>
  <c r="G50" i="16"/>
  <c r="G189" i="16"/>
  <c r="G43" i="16"/>
  <c r="H213" i="16"/>
  <c r="H105" i="16"/>
  <c r="H156" i="16"/>
  <c r="H56" i="16"/>
  <c r="H125" i="16"/>
  <c r="H110" i="16"/>
  <c r="H222" i="16"/>
  <c r="H200" i="16"/>
  <c r="H32" i="16"/>
  <c r="H54" i="16"/>
  <c r="G11" i="16"/>
  <c r="G218" i="16"/>
  <c r="G55" i="16"/>
  <c r="G87" i="16"/>
  <c r="G92" i="16"/>
  <c r="G171" i="16"/>
  <c r="G114" i="16"/>
  <c r="H182" i="16"/>
  <c r="H185" i="16"/>
  <c r="H53" i="16"/>
  <c r="H42" i="16"/>
  <c r="H101" i="16"/>
  <c r="H19" i="16"/>
  <c r="H157" i="16"/>
  <c r="H138" i="16"/>
  <c r="H7" i="16"/>
  <c r="H215" i="16"/>
  <c r="H190" i="16"/>
  <c r="H217" i="16"/>
  <c r="H227" i="16"/>
  <c r="G223" i="16"/>
  <c r="G186" i="16"/>
  <c r="G85" i="16"/>
  <c r="G188" i="16"/>
  <c r="G181" i="16"/>
  <c r="G20" i="16"/>
  <c r="G74" i="16"/>
  <c r="G131" i="16"/>
  <c r="G151" i="16"/>
  <c r="G205" i="16"/>
  <c r="G106" i="16"/>
  <c r="G33" i="16"/>
  <c r="G232" i="16"/>
  <c r="G163" i="16"/>
  <c r="G122" i="16"/>
  <c r="G140" i="16"/>
  <c r="G216" i="16"/>
  <c r="G65" i="16"/>
  <c r="G148" i="16"/>
  <c r="G147" i="16"/>
  <c r="G210" i="16"/>
  <c r="G208" i="16"/>
  <c r="G34" i="16"/>
  <c r="G69" i="16"/>
  <c r="G165" i="16"/>
  <c r="U103" i="16" l="1"/>
  <c r="K126" i="16"/>
  <c r="O175" i="16"/>
  <c r="L193" i="16"/>
  <c r="U153" i="16"/>
  <c r="S233" i="16"/>
  <c r="H65" i="16"/>
  <c r="H34" i="16"/>
  <c r="H33" i="16"/>
  <c r="H85" i="16"/>
  <c r="H165" i="16"/>
  <c r="H210" i="16"/>
  <c r="H106" i="16"/>
  <c r="H223" i="16"/>
  <c r="H163" i="16"/>
  <c r="H205" i="16"/>
  <c r="H140" i="16"/>
  <c r="H232" i="16"/>
  <c r="H151" i="16"/>
  <c r="G66" i="16"/>
  <c r="H147" i="16"/>
  <c r="H181" i="16"/>
  <c r="H122" i="16"/>
  <c r="H74" i="16"/>
  <c r="H20" i="16"/>
  <c r="H148" i="16"/>
  <c r="H186" i="16"/>
  <c r="H69" i="16"/>
  <c r="H119" i="16"/>
  <c r="H131" i="16"/>
  <c r="H216" i="16"/>
  <c r="H188" i="16"/>
  <c r="C18" i="8"/>
  <c r="G75" i="16"/>
  <c r="G160" i="16"/>
  <c r="G161" i="16"/>
  <c r="G14" i="16"/>
  <c r="G6" i="16"/>
  <c r="G145" i="16"/>
  <c r="G82" i="16"/>
  <c r="G198" i="16"/>
  <c r="G207" i="16"/>
  <c r="G204" i="16"/>
  <c r="G179" i="16"/>
  <c r="G71" i="16"/>
  <c r="G116" i="16"/>
  <c r="G36" i="16"/>
  <c r="G230" i="16"/>
  <c r="G154" i="16"/>
  <c r="G177" i="16"/>
  <c r="G35" i="16"/>
  <c r="G225" i="16"/>
  <c r="H171" i="16"/>
  <c r="H92" i="16"/>
  <c r="H208" i="16"/>
  <c r="H55" i="16"/>
  <c r="H11" i="16"/>
  <c r="H43" i="16"/>
  <c r="H50" i="16"/>
  <c r="H97" i="16"/>
  <c r="G134" i="16"/>
  <c r="G81" i="16"/>
  <c r="G21" i="16"/>
  <c r="G228" i="16"/>
  <c r="G164" i="16"/>
  <c r="G91" i="16"/>
  <c r="H114" i="16"/>
  <c r="H87" i="16"/>
  <c r="H218" i="16"/>
  <c r="H189" i="16"/>
  <c r="H59" i="16"/>
  <c r="H26" i="16"/>
  <c r="C22" i="8" l="1"/>
  <c r="C23" i="8"/>
  <c r="Z233" i="16"/>
  <c r="O194" i="16"/>
  <c r="L126" i="16"/>
  <c r="K196" i="16"/>
  <c r="AE168" i="16"/>
  <c r="K174" i="16"/>
  <c r="AB143" i="16"/>
  <c r="AE200" i="16"/>
  <c r="S217" i="16"/>
  <c r="T174" i="16"/>
  <c r="J215" i="16"/>
  <c r="AB124" i="16"/>
  <c r="X193" i="16"/>
  <c r="L195" i="16"/>
  <c r="P194" i="16"/>
  <c r="AE175" i="16"/>
  <c r="J194" i="16"/>
  <c r="AC168" i="16"/>
  <c r="P233" i="16"/>
  <c r="X195" i="16"/>
  <c r="X233" i="16"/>
  <c r="O202" i="16"/>
  <c r="AB195" i="16"/>
  <c r="K193" i="16"/>
  <c r="I202" i="16"/>
  <c r="L175" i="16"/>
  <c r="S224" i="16"/>
  <c r="J213" i="16"/>
  <c r="AC233" i="16"/>
  <c r="P202" i="16"/>
  <c r="Z202" i="16"/>
  <c r="I200" i="16"/>
  <c r="U137" i="16"/>
  <c r="U56" i="16"/>
  <c r="X67" i="16"/>
  <c r="K67" i="16"/>
  <c r="AC126" i="16"/>
  <c r="L67" i="16"/>
  <c r="AE126" i="16"/>
  <c r="Z126" i="16"/>
  <c r="AB67" i="16"/>
  <c r="H66" i="16"/>
  <c r="H164" i="16"/>
  <c r="H81" i="16"/>
  <c r="H225" i="16"/>
  <c r="H177" i="16"/>
  <c r="H230" i="16"/>
  <c r="H116" i="16"/>
  <c r="H179" i="16"/>
  <c r="H207" i="16"/>
  <c r="H82" i="16"/>
  <c r="H6" i="16"/>
  <c r="C19" i="8"/>
  <c r="C8" i="8"/>
  <c r="C11" i="8"/>
  <c r="H161" i="16"/>
  <c r="H75" i="16"/>
  <c r="H91" i="16"/>
  <c r="H228" i="16"/>
  <c r="H21" i="16"/>
  <c r="H134" i="16"/>
  <c r="H35" i="16"/>
  <c r="H154" i="16"/>
  <c r="H36" i="16"/>
  <c r="H71" i="16"/>
  <c r="H204" i="16"/>
  <c r="H198" i="16"/>
  <c r="H145" i="16"/>
  <c r="H14" i="16"/>
  <c r="C10" i="8"/>
  <c r="H160" i="16"/>
  <c r="C20" i="8" l="1"/>
  <c r="AB163" i="16"/>
  <c r="T181" i="16"/>
  <c r="L156" i="16"/>
  <c r="N185" i="16"/>
  <c r="R190" i="16"/>
  <c r="J227" i="16"/>
  <c r="P200" i="16"/>
  <c r="J210" i="16"/>
  <c r="I223" i="16"/>
  <c r="T165" i="16"/>
  <c r="V213" i="16"/>
  <c r="P224" i="16"/>
  <c r="AC142" i="16"/>
  <c r="I197" i="16"/>
  <c r="AF174" i="16"/>
  <c r="J219" i="16"/>
  <c r="Z124" i="16"/>
  <c r="AB222" i="16"/>
  <c r="AC224" i="16"/>
  <c r="P219" i="16"/>
  <c r="X174" i="16"/>
  <c r="X124" i="16"/>
  <c r="I222" i="16"/>
  <c r="V56" i="16"/>
  <c r="AE227" i="16"/>
  <c r="AB219" i="16"/>
  <c r="R143" i="16"/>
  <c r="X219" i="16"/>
  <c r="X142" i="16"/>
  <c r="L124" i="16"/>
  <c r="AE217" i="16"/>
  <c r="AB182" i="16"/>
  <c r="L218" i="16"/>
  <c r="X227" i="16"/>
  <c r="K227" i="16"/>
  <c r="K219" i="16"/>
  <c r="J222" i="16"/>
  <c r="L227" i="16"/>
  <c r="P222" i="16"/>
  <c r="X217" i="16"/>
  <c r="Z200" i="16"/>
  <c r="AC222" i="16"/>
  <c r="X232" i="16"/>
  <c r="X218" i="16"/>
  <c r="AB227" i="16"/>
  <c r="O200" i="16"/>
  <c r="AB224" i="16"/>
  <c r="AE215" i="16"/>
  <c r="AE213" i="16"/>
  <c r="P217" i="16"/>
  <c r="J224" i="16"/>
  <c r="J217" i="16"/>
  <c r="AB217" i="16"/>
  <c r="Z219" i="16"/>
  <c r="S215" i="16"/>
  <c r="AA49" i="16"/>
  <c r="C12" i="8"/>
  <c r="AA32" i="16"/>
  <c r="L194" i="16"/>
  <c r="S63" i="16"/>
  <c r="Z143" i="16"/>
  <c r="W49" i="16"/>
  <c r="J175" i="16"/>
  <c r="L73" i="16"/>
  <c r="T93" i="16"/>
  <c r="L102" i="16"/>
  <c r="AE93" i="16"/>
  <c r="AB142" i="16"/>
  <c r="X18" i="16"/>
  <c r="P124" i="16"/>
  <c r="AC73" i="16"/>
  <c r="J168" i="16"/>
  <c r="P143" i="16"/>
  <c r="AE39" i="16"/>
  <c r="AB49" i="16"/>
  <c r="X102" i="16"/>
  <c r="Z39" i="16"/>
  <c r="K195" i="16"/>
  <c r="J193" i="16"/>
  <c r="O193" i="16"/>
  <c r="X73" i="16"/>
  <c r="K73" i="16"/>
  <c r="W102" i="16"/>
  <c r="X52" i="16"/>
  <c r="P168" i="16"/>
  <c r="P193" i="16"/>
  <c r="Y49" i="16"/>
  <c r="AB102" i="16"/>
  <c r="L63" i="16"/>
  <c r="R142" i="16"/>
  <c r="K18" i="16"/>
  <c r="L18" i="16"/>
  <c r="K63" i="16"/>
  <c r="AA30" i="16"/>
  <c r="AB52" i="16"/>
  <c r="I196" i="16"/>
  <c r="AB194" i="16"/>
  <c r="P175" i="16"/>
  <c r="Z142" i="16"/>
  <c r="S168" i="16"/>
  <c r="AB175" i="16"/>
  <c r="X194" i="16"/>
  <c r="AC143" i="16"/>
  <c r="X49" i="16"/>
  <c r="AB63" i="16"/>
  <c r="K30" i="16"/>
  <c r="J124" i="16"/>
  <c r="L52" i="16"/>
  <c r="C24" i="8"/>
  <c r="C27" i="8"/>
  <c r="C28" i="8"/>
  <c r="C29" i="8"/>
  <c r="C26" i="8"/>
  <c r="C34" i="8" l="1"/>
  <c r="C30" i="8"/>
  <c r="AA25" i="16"/>
  <c r="X190" i="16"/>
  <c r="U90" i="16"/>
  <c r="AE147" i="16"/>
  <c r="Z69" i="16"/>
  <c r="AB171" i="16"/>
  <c r="K106" i="16"/>
  <c r="P207" i="16"/>
  <c r="Z232" i="16"/>
  <c r="X228" i="16"/>
  <c r="AA230" i="16"/>
  <c r="K55" i="16"/>
  <c r="U86" i="16"/>
  <c r="J232" i="16"/>
  <c r="AC165" i="16"/>
  <c r="J218" i="16"/>
  <c r="M223" i="16"/>
  <c r="P156" i="16"/>
  <c r="AB188" i="16"/>
  <c r="AB140" i="16"/>
  <c r="AB179" i="16"/>
  <c r="L230" i="16"/>
  <c r="S163" i="16"/>
  <c r="AE181" i="16"/>
  <c r="P125" i="16"/>
  <c r="O223" i="16"/>
  <c r="AC181" i="16"/>
  <c r="U213" i="16"/>
  <c r="AC189" i="16"/>
  <c r="P188" i="16"/>
  <c r="S232" i="16"/>
  <c r="T189" i="16"/>
  <c r="V87" i="16"/>
  <c r="AC186" i="16"/>
  <c r="M218" i="16"/>
  <c r="AE210" i="16"/>
  <c r="W188" i="16"/>
  <c r="AE165" i="16"/>
  <c r="K156" i="16"/>
  <c r="J125" i="16"/>
  <c r="AF186" i="16"/>
  <c r="AA163" i="16"/>
  <c r="O138" i="16"/>
  <c r="J186" i="16"/>
  <c r="U138" i="16"/>
  <c r="AE157" i="16"/>
  <c r="Y163" i="16"/>
  <c r="X163" i="16"/>
  <c r="J156" i="16"/>
  <c r="AB204" i="16"/>
  <c r="J216" i="16"/>
  <c r="Z207" i="16"/>
  <c r="K204" i="16"/>
  <c r="T223" i="16"/>
  <c r="Z210" i="16"/>
  <c r="AC232" i="16"/>
  <c r="I218" i="16"/>
  <c r="J208" i="16"/>
  <c r="AE208" i="16"/>
  <c r="AB218" i="16"/>
  <c r="U92" i="16"/>
  <c r="O210" i="16"/>
  <c r="K218" i="16"/>
  <c r="P232" i="16"/>
  <c r="U87" i="16"/>
  <c r="X223" i="16"/>
  <c r="AE228" i="16"/>
  <c r="U35" i="16"/>
  <c r="U157" i="16"/>
  <c r="V6" i="16"/>
  <c r="AE56" i="16"/>
  <c r="K40" i="16"/>
  <c r="X80" i="16"/>
  <c r="L40" i="16"/>
  <c r="O174" i="16"/>
  <c r="AC7" i="16"/>
  <c r="K125" i="16"/>
  <c r="Z19" i="16"/>
  <c r="J185" i="16"/>
  <c r="X105" i="16"/>
  <c r="W19" i="16"/>
  <c r="AA110" i="16"/>
  <c r="Y25" i="16"/>
  <c r="AE156" i="16"/>
  <c r="L104" i="16"/>
  <c r="AE197" i="16"/>
  <c r="L182" i="16"/>
  <c r="AE110" i="16"/>
  <c r="K138" i="16"/>
  <c r="AE90" i="16"/>
  <c r="AC90" i="16"/>
  <c r="L51" i="16"/>
  <c r="M101" i="16"/>
  <c r="AC53" i="16"/>
  <c r="AB104" i="16"/>
  <c r="K42" i="16"/>
  <c r="L190" i="16"/>
  <c r="J138" i="16"/>
  <c r="T46" i="16"/>
  <c r="X104" i="16"/>
  <c r="X46" i="16"/>
  <c r="AF185" i="16"/>
  <c r="J32" i="16"/>
  <c r="J80" i="16"/>
  <c r="L42" i="16"/>
  <c r="AE86" i="16"/>
  <c r="Z110" i="16"/>
  <c r="T7" i="16"/>
  <c r="L25" i="16"/>
  <c r="AF104" i="16"/>
  <c r="P105" i="16"/>
  <c r="Z53" i="16"/>
  <c r="X25" i="16"/>
  <c r="AC185" i="16"/>
  <c r="J157" i="16"/>
  <c r="AF190" i="16"/>
  <c r="L174" i="16"/>
  <c r="O40" i="16"/>
  <c r="K51" i="16"/>
  <c r="K190" i="16"/>
  <c r="T54" i="16"/>
  <c r="I138" i="16"/>
  <c r="P46" i="16"/>
  <c r="AE54" i="16"/>
  <c r="P174" i="16"/>
  <c r="N34" i="16"/>
  <c r="X181" i="16"/>
  <c r="M42" i="16"/>
  <c r="P80" i="16"/>
  <c r="AA182" i="16"/>
  <c r="AB53" i="16"/>
  <c r="K7" i="16"/>
  <c r="I32" i="16"/>
  <c r="AB19" i="16"/>
  <c r="K25" i="16"/>
  <c r="O51" i="16"/>
  <c r="K197" i="16"/>
  <c r="K182" i="16"/>
  <c r="S105" i="16"/>
  <c r="O101" i="16"/>
  <c r="AC54" i="16"/>
  <c r="AE174" i="16"/>
  <c r="L125" i="16"/>
  <c r="O54" i="16"/>
  <c r="U148" i="16" l="1"/>
  <c r="I216" i="16"/>
  <c r="W179" i="16"/>
  <c r="O216" i="16"/>
  <c r="P204" i="16"/>
  <c r="AC69" i="16"/>
  <c r="AE69" i="16"/>
  <c r="U210" i="16"/>
  <c r="L161" i="16"/>
  <c r="Y230" i="16"/>
  <c r="J160" i="16"/>
  <c r="X230" i="16"/>
  <c r="L177" i="16"/>
  <c r="AB151" i="16"/>
  <c r="K228" i="16"/>
  <c r="P164" i="16"/>
  <c r="L228" i="16"/>
  <c r="AE216" i="16"/>
  <c r="N140" i="16"/>
  <c r="X151" i="16"/>
  <c r="S207" i="16"/>
  <c r="Y161" i="16"/>
  <c r="K140" i="16"/>
  <c r="X161" i="16"/>
  <c r="J164" i="16"/>
  <c r="AA161" i="16"/>
  <c r="AC147" i="16"/>
  <c r="L148" i="16"/>
  <c r="S171" i="16"/>
  <c r="Z171" i="16"/>
  <c r="AC131" i="16"/>
  <c r="S177" i="16"/>
  <c r="K230" i="16"/>
  <c r="K177" i="16"/>
  <c r="X140" i="16"/>
  <c r="X171" i="16"/>
  <c r="K198" i="16"/>
  <c r="V35" i="16"/>
  <c r="J207" i="16"/>
  <c r="AE205" i="16"/>
  <c r="P179" i="16"/>
  <c r="AB228" i="16"/>
  <c r="L151" i="16"/>
  <c r="AE230" i="16"/>
  <c r="J225" i="16"/>
  <c r="J204" i="16"/>
  <c r="M216" i="16"/>
  <c r="Z204" i="16"/>
  <c r="K207" i="16"/>
  <c r="J230" i="16"/>
  <c r="I228" i="16"/>
  <c r="S205" i="16"/>
  <c r="P205" i="16"/>
  <c r="AC230" i="16"/>
  <c r="U14" i="16"/>
  <c r="J205" i="16"/>
  <c r="K34" i="16"/>
  <c r="T188" i="16"/>
  <c r="AE151" i="16"/>
  <c r="S97" i="16"/>
  <c r="AE131" i="16"/>
  <c r="N20" i="16"/>
  <c r="L181" i="16"/>
  <c r="AA188" i="16"/>
  <c r="K148" i="16"/>
  <c r="J65" i="16"/>
  <c r="AB55" i="16"/>
  <c r="T140" i="16"/>
  <c r="AE122" i="16"/>
  <c r="L33" i="16"/>
  <c r="P114" i="16"/>
  <c r="L59" i="16"/>
  <c r="J97" i="16"/>
  <c r="Z186" i="16"/>
  <c r="L26" i="16"/>
  <c r="X43" i="16"/>
  <c r="W165" i="16"/>
  <c r="Z14" i="16"/>
  <c r="K33" i="16"/>
  <c r="Z106" i="16"/>
  <c r="J122" i="16"/>
  <c r="S50" i="16"/>
  <c r="AA131" i="16"/>
  <c r="X119" i="16"/>
  <c r="J74" i="16"/>
  <c r="AC188" i="16"/>
  <c r="O50" i="16"/>
  <c r="K26" i="16"/>
  <c r="K11" i="16"/>
  <c r="O148" i="16"/>
  <c r="Z122" i="16"/>
  <c r="L119" i="16"/>
  <c r="X114" i="16"/>
  <c r="L74" i="16"/>
  <c r="L189" i="16"/>
  <c r="AE65" i="16"/>
  <c r="X55" i="16"/>
  <c r="AB186" i="16"/>
  <c r="AC151" i="16"/>
  <c r="P20" i="16"/>
  <c r="K181" i="16"/>
  <c r="Z165" i="16"/>
  <c r="T34" i="16"/>
  <c r="T65" i="16"/>
  <c r="AC43" i="16"/>
  <c r="T50" i="16"/>
  <c r="P163" i="16"/>
  <c r="O106" i="16"/>
  <c r="Z151" i="16"/>
  <c r="K85" i="16"/>
  <c r="M106" i="16"/>
  <c r="I114" i="16"/>
  <c r="K171" i="16"/>
  <c r="T43" i="16"/>
  <c r="S119" i="16"/>
  <c r="J151" i="16"/>
  <c r="I20" i="16"/>
  <c r="W55" i="16"/>
  <c r="R189" i="16"/>
  <c r="AE97" i="16"/>
  <c r="P165" i="16"/>
  <c r="T186" i="16"/>
  <c r="K189" i="16"/>
  <c r="L21" i="16"/>
  <c r="L34" i="16"/>
  <c r="AB43" i="16"/>
  <c r="K147" i="16"/>
  <c r="AC122" i="16"/>
  <c r="K74" i="16"/>
  <c r="AC140" i="16"/>
  <c r="X59" i="16"/>
  <c r="K59" i="16"/>
  <c r="AA11" i="16"/>
  <c r="L85" i="16"/>
  <c r="AB181" i="16"/>
  <c r="L147" i="16"/>
  <c r="R33" i="16"/>
  <c r="AC171" i="16"/>
  <c r="AA92" i="16"/>
  <c r="AE26" i="16"/>
  <c r="X85" i="16"/>
  <c r="X165" i="16"/>
  <c r="Z50" i="16"/>
  <c r="K131" i="16"/>
  <c r="J163" i="16"/>
  <c r="U145" i="16" l="1"/>
  <c r="U205" i="16"/>
  <c r="AA116" i="16"/>
  <c r="O154" i="16"/>
  <c r="P145" i="16"/>
  <c r="J145" i="16"/>
  <c r="T225" i="16"/>
  <c r="AC154" i="16"/>
  <c r="K134" i="16"/>
  <c r="X225" i="16"/>
  <c r="M134" i="16"/>
  <c r="U208" i="16"/>
  <c r="U228" i="16"/>
  <c r="AE225" i="16"/>
  <c r="AA160" i="16"/>
  <c r="P198" i="16"/>
  <c r="J177" i="16"/>
  <c r="J161" i="16"/>
  <c r="I177" i="16"/>
  <c r="I66" i="16"/>
  <c r="P6" i="16"/>
  <c r="Z21" i="16"/>
  <c r="Y116" i="16"/>
  <c r="K179" i="16"/>
  <c r="O134" i="16"/>
  <c r="L179" i="16"/>
  <c r="L160" i="16"/>
  <c r="T71" i="16"/>
  <c r="L91" i="16"/>
  <c r="P154" i="16"/>
  <c r="J82" i="16"/>
  <c r="Z134" i="16"/>
  <c r="K91" i="16"/>
  <c r="X6" i="16"/>
  <c r="P161" i="16"/>
  <c r="X177" i="16"/>
  <c r="Z179" i="16"/>
  <c r="X91" i="16"/>
  <c r="AE134" i="16"/>
  <c r="X179" i="16"/>
  <c r="AE164" i="16"/>
  <c r="AC164" i="16"/>
  <c r="X160" i="16"/>
  <c r="AC82" i="16"/>
  <c r="I75" i="16"/>
  <c r="P160" i="16"/>
  <c r="AC71" i="16"/>
  <c r="AE161" i="16"/>
  <c r="K154" i="16"/>
  <c r="M66" i="16"/>
  <c r="AE75" i="16"/>
  <c r="K116" i="16"/>
  <c r="X154" i="16"/>
  <c r="AC36" i="16"/>
  <c r="I91" i="16"/>
  <c r="AF71" i="16"/>
  <c r="AA145" i="16"/>
  <c r="K6" i="16"/>
  <c r="AE81" i="16"/>
  <c r="X116" i="16"/>
  <c r="T164" i="16"/>
  <c r="AC14" i="16"/>
  <c r="AB116" i="16"/>
  <c r="AB6" i="16"/>
  <c r="X36" i="16"/>
  <c r="AC81" i="16"/>
  <c r="AE198" i="16"/>
  <c r="T81" i="16"/>
  <c r="Y160" i="16"/>
  <c r="Z35" i="16"/>
  <c r="M36" i="16"/>
  <c r="AD163" i="16" l="1"/>
  <c r="Q223" i="16"/>
  <c r="Q127" i="16"/>
  <c r="Q124" i="16"/>
  <c r="AD201" i="16"/>
  <c r="AD188" i="16"/>
  <c r="AD137" i="16" l="1"/>
  <c r="AD152" i="16"/>
  <c r="AD144" i="16"/>
  <c r="Q234" i="16"/>
  <c r="AD183" i="16"/>
  <c r="Q215" i="16"/>
  <c r="AD130" i="16"/>
  <c r="Q202" i="16"/>
  <c r="AD220" i="16"/>
  <c r="AD207" i="16"/>
  <c r="AD186" i="16"/>
  <c r="Q189" i="16"/>
  <c r="AD142" i="16"/>
  <c r="Q140" i="16"/>
  <c r="AD161" i="16"/>
  <c r="Q195" i="16"/>
  <c r="AD221" i="16"/>
  <c r="Q206" i="16"/>
  <c r="Q187" i="16"/>
  <c r="AD206" i="16"/>
  <c r="AD195" i="16"/>
  <c r="AD168" i="16"/>
  <c r="AD202" i="16"/>
  <c r="AD214" i="16"/>
  <c r="AD146" i="16"/>
  <c r="AD156" i="16"/>
  <c r="Q171" i="16"/>
  <c r="AD234" i="16"/>
  <c r="AD124" i="16"/>
  <c r="AD171" i="16"/>
  <c r="AD140" i="16"/>
  <c r="AD127" i="16"/>
  <c r="AD173" i="16" l="1"/>
  <c r="AD204" i="16"/>
  <c r="AD235" i="16"/>
  <c r="AD126" i="16"/>
  <c r="AD93" i="16"/>
  <c r="Q125" i="16"/>
  <c r="AD131" i="16"/>
  <c r="Q188" i="16"/>
  <c r="AD172" i="16"/>
  <c r="AD208" i="16"/>
  <c r="AD141" i="16"/>
  <c r="AD225" i="16"/>
  <c r="AD147" i="16"/>
  <c r="AD196" i="16"/>
  <c r="AD128" i="16"/>
  <c r="AD21" i="16"/>
  <c r="AD198" i="16"/>
  <c r="AD16" i="16"/>
  <c r="AD125" i="16"/>
  <c r="AD47" i="16"/>
  <c r="AD132" i="16"/>
  <c r="Q53" i="16"/>
  <c r="AD203" i="16"/>
  <c r="AD123" i="16"/>
  <c r="AD164" i="16"/>
  <c r="AD88" i="16"/>
  <c r="AD62" i="16"/>
  <c r="AD26" i="16"/>
  <c r="AD51" i="16"/>
  <c r="Q204" i="16"/>
  <c r="AD197" i="16"/>
  <c r="Q217" i="16"/>
  <c r="Q173" i="16"/>
  <c r="AD112" i="16"/>
  <c r="Q172" i="16"/>
  <c r="AD34" i="16"/>
  <c r="AD154" i="16"/>
  <c r="Q65" i="16"/>
  <c r="AD200" i="16"/>
  <c r="Q225" i="16"/>
  <c r="Q190" i="16"/>
  <c r="Q48" i="16"/>
  <c r="Q128" i="16"/>
  <c r="AD158" i="16"/>
  <c r="AD143" i="16"/>
  <c r="AD189" i="16"/>
  <c r="AD184" i="16"/>
  <c r="AD216" i="16"/>
  <c r="Q66" i="16"/>
  <c r="AD162" i="16"/>
  <c r="Q81" i="16"/>
  <c r="Q196" i="16"/>
  <c r="AD222" i="16"/>
  <c r="Q35" i="16"/>
  <c r="Q142" i="16"/>
  <c r="AD11" i="16"/>
  <c r="AD157" i="16"/>
  <c r="AD148" i="16"/>
  <c r="AD9" i="16"/>
  <c r="Q235" i="16"/>
  <c r="AD149" i="16"/>
  <c r="AD58" i="16"/>
  <c r="AD59" i="16"/>
  <c r="AD211" i="16"/>
  <c r="AD86" i="16"/>
  <c r="AD4" i="16"/>
  <c r="AD101" i="16"/>
  <c r="AD133" i="16"/>
  <c r="AD10" i="16"/>
  <c r="AD224" i="16"/>
  <c r="Q89" i="16"/>
  <c r="AD39" i="16"/>
  <c r="Q33" i="16"/>
  <c r="AD110" i="16"/>
  <c r="AD82" i="16"/>
  <c r="Q117" i="16"/>
  <c r="AD29" i="16"/>
  <c r="Q16" i="16"/>
  <c r="Q198" i="16"/>
  <c r="Q71" i="16"/>
  <c r="AD187" i="16"/>
  <c r="AD64" i="16"/>
  <c r="Q74" i="16"/>
  <c r="AD30" i="16"/>
  <c r="AD223" i="16"/>
  <c r="AD15" i="16"/>
  <c r="AD153" i="16"/>
  <c r="AD40" i="16"/>
  <c r="AD226" i="16"/>
  <c r="AD84" i="16"/>
  <c r="Q111" i="16"/>
  <c r="AD61" i="16"/>
  <c r="AD90" i="16"/>
  <c r="AD145" i="16"/>
  <c r="AD38" i="16"/>
  <c r="Q141" i="16"/>
  <c r="AD92" i="16"/>
  <c r="AD213" i="16"/>
  <c r="Q208" i="16"/>
  <c r="AD209" i="16"/>
  <c r="AD32" i="16"/>
  <c r="Q21" i="16"/>
  <c r="AD138" i="16"/>
  <c r="AD169" i="16"/>
  <c r="AD46" i="16"/>
  <c r="Q76" i="16"/>
  <c r="AD45" i="16"/>
  <c r="AD13" i="16"/>
  <c r="Q197" i="16"/>
  <c r="AD14" i="16"/>
  <c r="Q75" i="16"/>
  <c r="AD7" i="16"/>
  <c r="Q78" i="16"/>
  <c r="AD199" i="16"/>
  <c r="AD8" i="16"/>
</calcChain>
</file>

<file path=xl/sharedStrings.xml><?xml version="1.0" encoding="utf-8"?>
<sst xmlns="http://schemas.openxmlformats.org/spreadsheetml/2006/main" count="6624" uniqueCount="1057">
  <si>
    <t>Id</t>
  </si>
  <si>
    <t>Name</t>
  </si>
  <si>
    <t>Form</t>
  </si>
  <si>
    <t>SEN</t>
  </si>
  <si>
    <t>FSM</t>
  </si>
  <si>
    <t>Ethnicity</t>
  </si>
  <si>
    <t>Att</t>
  </si>
  <si>
    <t>% Lates for Monitoring</t>
  </si>
  <si>
    <t>Certificate</t>
  </si>
  <si>
    <t>4b</t>
  </si>
  <si>
    <t>3c</t>
  </si>
  <si>
    <t>4a</t>
  </si>
  <si>
    <t>5b</t>
  </si>
  <si>
    <t>4c</t>
  </si>
  <si>
    <t>5c</t>
  </si>
  <si>
    <t>3a</t>
  </si>
  <si>
    <t>5a</t>
  </si>
  <si>
    <t>3b</t>
  </si>
  <si>
    <t>2a</t>
  </si>
  <si>
    <t>6c</t>
  </si>
  <si>
    <t>6b</t>
  </si>
  <si>
    <t>6a</t>
  </si>
  <si>
    <t>2b</t>
  </si>
  <si>
    <t>2c</t>
  </si>
  <si>
    <t>7c</t>
  </si>
  <si>
    <t>1a</t>
  </si>
  <si>
    <t>7a</t>
  </si>
  <si>
    <t>Negative</t>
  </si>
  <si>
    <t>Positive</t>
  </si>
  <si>
    <t>ID</t>
  </si>
  <si>
    <t>8a</t>
  </si>
  <si>
    <t>8b</t>
  </si>
  <si>
    <t>8c</t>
  </si>
  <si>
    <t>7b</t>
  </si>
  <si>
    <t>1b</t>
  </si>
  <si>
    <t>1c</t>
  </si>
  <si>
    <t>M1</t>
  </si>
  <si>
    <t>M3</t>
  </si>
  <si>
    <t>PP</t>
  </si>
  <si>
    <t>ADDITIONAL COLUMN</t>
  </si>
  <si>
    <t>GROUP SIGNIFICANCE</t>
  </si>
  <si>
    <t>GROUP</t>
  </si>
  <si>
    <t xml:space="preserve">HIGH </t>
  </si>
  <si>
    <t>LOW</t>
  </si>
  <si>
    <t>CLOSE</t>
  </si>
  <si>
    <t>ST DEV</t>
  </si>
  <si>
    <t>TO TARGET</t>
  </si>
  <si>
    <t>TO YR AVG</t>
  </si>
  <si>
    <t>GROUP SIZE</t>
  </si>
  <si>
    <t xml:space="preserve">GIRLS </t>
  </si>
  <si>
    <t>BOYS</t>
  </si>
  <si>
    <t>NOT FSM</t>
  </si>
  <si>
    <t>NON PP</t>
  </si>
  <si>
    <t>LAC</t>
  </si>
  <si>
    <t>NON LAC</t>
  </si>
  <si>
    <t>BME</t>
  </si>
  <si>
    <t>WBRI</t>
  </si>
  <si>
    <t>AVG DIST</t>
  </si>
  <si>
    <t>A</t>
  </si>
  <si>
    <t>Gender</t>
  </si>
  <si>
    <t>COMM</t>
  </si>
  <si>
    <t>MEET</t>
  </si>
  <si>
    <t>CONC</t>
  </si>
  <si>
    <t>E</t>
  </si>
  <si>
    <t>House Points</t>
  </si>
  <si>
    <t>ART_A2L</t>
  </si>
  <si>
    <t>GEOGRAPHY_A2L</t>
  </si>
  <si>
    <t>HISTORY_A2L</t>
  </si>
  <si>
    <t>MATHS_A2L</t>
  </si>
  <si>
    <t>ART_PROGRESS GRADE</t>
  </si>
  <si>
    <t>ART_TARGET</t>
  </si>
  <si>
    <t>ART_TEACHER</t>
  </si>
  <si>
    <t>FORM_A2L</t>
  </si>
  <si>
    <t>FORM_TARGET</t>
  </si>
  <si>
    <t>FORM_TEACHER</t>
  </si>
  <si>
    <t>GEOGRAPHY_TARGET</t>
  </si>
  <si>
    <t>GEOGRAPHY_TEACHER</t>
  </si>
  <si>
    <t>HISTORY_TARGET</t>
  </si>
  <si>
    <t>HISTORY_TEACHER</t>
  </si>
  <si>
    <t>MATHS_TARGET</t>
  </si>
  <si>
    <t>MATHS_TEACHER</t>
  </si>
  <si>
    <t>PHYSED_A2L</t>
  </si>
  <si>
    <t>PHYSED_TARGET</t>
  </si>
  <si>
    <t>PHYSED_TEACHER</t>
  </si>
  <si>
    <t>DRAMA_A2L</t>
  </si>
  <si>
    <t>DRAMA_TARGET</t>
  </si>
  <si>
    <t>DRAMA_TEACHER</t>
  </si>
  <si>
    <t>MEETING TARGET</t>
  </si>
  <si>
    <t>NOT MEETING TARGET</t>
  </si>
  <si>
    <t>AVG DISTANCE FROM TARGET</t>
  </si>
  <si>
    <t>BELOW TARGET</t>
  </si>
  <si>
    <t>M2</t>
  </si>
  <si>
    <t>M4</t>
  </si>
  <si>
    <t>% CONCERNS</t>
  </si>
  <si>
    <t>ctrl shift enter … statistical formula</t>
  </si>
  <si>
    <t>PRIOR</t>
  </si>
  <si>
    <t>BUSINESS_A2L</t>
  </si>
  <si>
    <t>BUSINESS_TARGET</t>
  </si>
  <si>
    <t>BUSINESS_TEACHER</t>
  </si>
  <si>
    <t>HEALTH&amp;SOCIAL_A2L</t>
  </si>
  <si>
    <t>HEALTH&amp;SOCIAL_TARGET</t>
  </si>
  <si>
    <t>HEALTH&amp;SOCIAL_TEACHER</t>
  </si>
  <si>
    <t>B</t>
  </si>
  <si>
    <t>A/A*</t>
  </si>
  <si>
    <t>C/B</t>
  </si>
  <si>
    <t>A*</t>
  </si>
  <si>
    <t>D/C</t>
  </si>
  <si>
    <t>B/A</t>
  </si>
  <si>
    <t>C</t>
  </si>
  <si>
    <t>D</t>
  </si>
  <si>
    <t>U</t>
  </si>
  <si>
    <t>E/D</t>
  </si>
  <si>
    <t>FRENCH_A2L</t>
  </si>
  <si>
    <t>FRENCH_TARGET</t>
  </si>
  <si>
    <t>FRENCH_TEACHER</t>
  </si>
  <si>
    <t>SPANISH_A2L</t>
  </si>
  <si>
    <t>SPANISH_TARGET</t>
  </si>
  <si>
    <t>SPANISH_TEACHER</t>
  </si>
  <si>
    <t>BIOLOGY_A2L</t>
  </si>
  <si>
    <t>BIOLOGY_TARGET</t>
  </si>
  <si>
    <t>BIOLOGY_TEACHER</t>
  </si>
  <si>
    <t>CHEMISTRY_A2L</t>
  </si>
  <si>
    <t>CHEMISTRY_TARGET</t>
  </si>
  <si>
    <t>CHEMISTRY_TEACHER</t>
  </si>
  <si>
    <t>DESTECH_A2L</t>
  </si>
  <si>
    <t>DESTECH_TARGET</t>
  </si>
  <si>
    <t>DESTECH_TEACHER</t>
  </si>
  <si>
    <t>ENGLANG_A2L</t>
  </si>
  <si>
    <t>ENGLANG_TARGET</t>
  </si>
  <si>
    <t>ENGLANG_TEACHER</t>
  </si>
  <si>
    <t>ENGLIT_A2L</t>
  </si>
  <si>
    <t>ENGLIT_TARGET</t>
  </si>
  <si>
    <t>ENGLIT_TEACHER</t>
  </si>
  <si>
    <t>ECONOMICS_A2L</t>
  </si>
  <si>
    <t>ECONOMICS_TARGET</t>
  </si>
  <si>
    <t>ECONOMICS_TEACHER</t>
  </si>
  <si>
    <t>FURMATHS_A2L</t>
  </si>
  <si>
    <t>FURMATHS_TARGET</t>
  </si>
  <si>
    <t>FURMATHS_TEACHER</t>
  </si>
  <si>
    <t>PHYSICS_A2L</t>
  </si>
  <si>
    <t>PHYSICS_TARGET</t>
  </si>
  <si>
    <t>PHYSICS_TEACHER</t>
  </si>
  <si>
    <t>PSYCHOLOGY_A2L</t>
  </si>
  <si>
    <t>PSYCHOLOGY_TARGET</t>
  </si>
  <si>
    <t>PSYCHOLOGY_TEACHER</t>
  </si>
  <si>
    <t>PHIL&amp;ETHICS_A2L</t>
  </si>
  <si>
    <t>PHIL&amp;ETHICS_TARGET</t>
  </si>
  <si>
    <t>PHIL&amp;ETHICS_TEACHER</t>
  </si>
  <si>
    <t>POLITICS_A2L</t>
  </si>
  <si>
    <t>POLITICS_TARGET</t>
  </si>
  <si>
    <t>POLITICS_TEACHER</t>
  </si>
  <si>
    <t>SOCIOLOGY_A2L</t>
  </si>
  <si>
    <t>SOCIOLOGY_TARGET</t>
  </si>
  <si>
    <t>SOCIOLOGY_TEACHER</t>
  </si>
  <si>
    <t>GCSE PRIOR ATT BAND</t>
  </si>
  <si>
    <t>BELOW E</t>
  </si>
  <si>
    <t>PRIOR ATTAINMENT</t>
  </si>
  <si>
    <t>Prior Attainment - GCSE</t>
  </si>
  <si>
    <t>YEAR 12</t>
  </si>
  <si>
    <t>AVG GCSE SCORE</t>
  </si>
  <si>
    <t>Att for monitoring period</t>
  </si>
  <si>
    <t>DATASHEET worksheet</t>
  </si>
  <si>
    <t>The Student's Pupil Number</t>
  </si>
  <si>
    <t>Special Education Network status  (current accurate list of types can be gained from Rhona Cattell)</t>
  </si>
  <si>
    <t>Free School Meals</t>
  </si>
  <si>
    <t>Pupil Premium</t>
  </si>
  <si>
    <t>Look After Child</t>
  </si>
  <si>
    <t>Prior Attainment</t>
  </si>
  <si>
    <t xml:space="preserve">For years 7 to 11,students are given a prior attainment banding of LOW, MEDIUM or HIGH. </t>
  </si>
  <si>
    <t>is an average level in KS2 SATS of below 4</t>
  </si>
  <si>
    <t xml:space="preserve">MEDIUM </t>
  </si>
  <si>
    <t>is an average level in KS2 SATS between 4 and 5 (including exactly 4 and exactly 5)</t>
  </si>
  <si>
    <t>is an average level in KS2 SATS of above 5</t>
  </si>
  <si>
    <t>For years 12 and 13, this is the average grade achieved at GCSE</t>
  </si>
  <si>
    <t xml:space="preserve">Total merit value of House Points a student has received in the full school year to date, for negative and positive behaviour events.  </t>
  </si>
  <si>
    <t>Merit value of the different Behaviour Event types can be gained from Steve Bunting</t>
  </si>
  <si>
    <t>Count of the negative events recorded on ePortalin the school year to date</t>
  </si>
  <si>
    <t>Count of the positive events recorded on ePortal in the school year to date</t>
  </si>
  <si>
    <t>Percentage attendance for the full school year to date</t>
  </si>
  <si>
    <t>Percentage attendance in the latest half term / monitoring period</t>
  </si>
  <si>
    <t>Percentage of unauthorised late attendance in the latest half term / monitoring period</t>
  </si>
  <si>
    <t>Count of the commendations received for Attitude to Learning (A2L) in the latest half term / monitoring period</t>
  </si>
  <si>
    <t>Count of the meets expectations received for A2L in the latest half term / monitoring period</t>
  </si>
  <si>
    <t>Count of the concerns received for A2L in the latest half term / monitoring period</t>
  </si>
  <si>
    <t>BRONZE</t>
  </si>
  <si>
    <t>If student has no CONC and 1 COMM for A2L for the latest half term /monitoring period</t>
  </si>
  <si>
    <t>SILVER</t>
  </si>
  <si>
    <t>If student has no CONC and 2 COMM for A2L for the latest half term /monitoring period</t>
  </si>
  <si>
    <t>GOLD</t>
  </si>
  <si>
    <t>If student has no CONC and 3 or more COMM for A2L for the latest half term /monitoring period</t>
  </si>
  <si>
    <t>Subject specific attitude to learning grade entered by teachers for the student based on performance over the latest monitoring period</t>
  </si>
  <si>
    <t>Subject specific grade stating the currently believed standard for the student if they were to take the exam now</t>
  </si>
  <si>
    <t xml:space="preserve"> (except for RE which uses the Reading and Writing average score, and Musicwhich also uses a teacher assessment of the students ability at the start of year 7</t>
  </si>
  <si>
    <t>For years 12 and 13 - generated using GCSE prior attainment and looking up on national transition matrices, what typical grades students with similar prior attainment most often achieve at level 3.</t>
  </si>
  <si>
    <t>Subject teacher</t>
  </si>
  <si>
    <t>TARGETS worksheet</t>
  </si>
  <si>
    <t>Percentage of subjects where the students progress grade is equal to or greater than the current target</t>
  </si>
  <si>
    <t>Percentage of subjects where the students progress grade is less than the current target</t>
  </si>
  <si>
    <t>Grade</t>
  </si>
  <si>
    <t>Points</t>
  </si>
  <si>
    <t>F/E</t>
  </si>
  <si>
    <t>F</t>
  </si>
  <si>
    <t>G/F</t>
  </si>
  <si>
    <t>G</t>
  </si>
  <si>
    <t>U/G</t>
  </si>
  <si>
    <t>If student has no CONC and all MEET for A2L for the latest half term/monitoring period</t>
  </si>
  <si>
    <t xml:space="preserve">Also, If student has 1 CONC and 2 COMM, or, if student has 2 CONC and 3 COMM </t>
  </si>
  <si>
    <t xml:space="preserve">Also, If student has 1 CONC and 3 COMM, or, if student has 2 CONC and 4 COMM </t>
  </si>
  <si>
    <t xml:space="preserve">Also, If student has 1 CONC and 4 COMM, or, if student has 2 CONC and 5 COMM </t>
  </si>
  <si>
    <t>ART_Y6 ON TRACK FOR</t>
  </si>
  <si>
    <t>For year 7 we use the scaled score  (TBC)</t>
  </si>
  <si>
    <t>For years 8 to 11) - generated using KS2 SATA prior attainment and the HOD's target flightpath.  We then look at what grades other children with similar KS2 grades achieve at KS4 to give a 'at the end of Year 6, you are on track for this range of grades'</t>
  </si>
  <si>
    <t>The average number of points per subject the student is above or below target.  Current difference between a grade is 6 points.  See table right for detail</t>
  </si>
  <si>
    <t>ART_TEACHING GROUP</t>
  </si>
  <si>
    <t>BUSINESS_TEACHING GROUP</t>
  </si>
  <si>
    <t>BIOLOGY_TEACHING GROUP</t>
  </si>
  <si>
    <t>CHEMISTRY_TEACHING GROUP</t>
  </si>
  <si>
    <t>DESTECH_TEACHING GROUP</t>
  </si>
  <si>
    <t>DRAMA_TEACHING GROUP</t>
  </si>
  <si>
    <t>ENGLANG_TEACHING GROUP</t>
  </si>
  <si>
    <t>ECONOMICS_TEACHING GROUP</t>
  </si>
  <si>
    <t>ENGLIT_TEACHING GROUP</t>
  </si>
  <si>
    <t>FORM_TEACHING GROUP</t>
  </si>
  <si>
    <t>FRENCH_TEACHING GROUP</t>
  </si>
  <si>
    <t>GEOGRAPHY_TEACHING GROUP</t>
  </si>
  <si>
    <t>HISTORY_TEACHING GROUP</t>
  </si>
  <si>
    <t>HEALTH&amp;SOCIAL_TEACHING GROUP</t>
  </si>
  <si>
    <t>MATHS_TEACHING GROUP</t>
  </si>
  <si>
    <t>FURMATHS_TEACHING GROUP</t>
  </si>
  <si>
    <t>PHIL&amp;ETHICS_TEACHING GROUP</t>
  </si>
  <si>
    <t>PHYSED_TEACHING GROUP</t>
  </si>
  <si>
    <t>PHYSICS_TEACHING GROUP</t>
  </si>
  <si>
    <t>POLITICS_TEACHING GROUP</t>
  </si>
  <si>
    <t>PSYCHOLOGY_TEACHING GROUP</t>
  </si>
  <si>
    <t>SOCIOLOGY_TEACHING GROUP</t>
  </si>
  <si>
    <t>SPANISH_TEACHING GROUP</t>
  </si>
  <si>
    <t xml:space="preserve">% Subjects positive </t>
  </si>
  <si>
    <t>% subjects negative</t>
  </si>
  <si>
    <t>On track</t>
  </si>
  <si>
    <t>Not on track</t>
  </si>
  <si>
    <t xml:space="preserve">ART </t>
  </si>
  <si>
    <t xml:space="preserve">BUSINESS </t>
  </si>
  <si>
    <t>BIOLOGY</t>
  </si>
  <si>
    <t>CHEMISTRY</t>
  </si>
  <si>
    <t>DRAMA</t>
  </si>
  <si>
    <t>ENGLISH LANG.</t>
  </si>
  <si>
    <t>ENGLISH LIT.</t>
  </si>
  <si>
    <t>FRENCH</t>
  </si>
  <si>
    <t>GEOGRAPHY</t>
  </si>
  <si>
    <t>HISTORY</t>
  </si>
  <si>
    <t>MATHS</t>
  </si>
  <si>
    <t>PHYSICAL EDUCATION</t>
  </si>
  <si>
    <t>SPANISH</t>
  </si>
  <si>
    <t>PROGRESS GRADE</t>
  </si>
  <si>
    <t>PROGRESS GRADE POINTS VALUE</t>
  </si>
  <si>
    <t>TEACHER</t>
  </si>
  <si>
    <t>TEACHING GROUP</t>
  </si>
  <si>
    <t>DESTECH</t>
  </si>
  <si>
    <t>ECONOMICS</t>
  </si>
  <si>
    <t>HEALTH &amp; SOCIAL CARE</t>
  </si>
  <si>
    <t>FURTHER MATHS</t>
  </si>
  <si>
    <t>PHIL. &amp; ETHICS</t>
  </si>
  <si>
    <t>PHYSICS</t>
  </si>
  <si>
    <t>POLITICS</t>
  </si>
  <si>
    <t>PSYCHOLOGY</t>
  </si>
  <si>
    <t>SOCIOLOGY</t>
  </si>
  <si>
    <t>A* MOCK</t>
  </si>
  <si>
    <t>A MOCK</t>
  </si>
  <si>
    <t>B MOCK</t>
  </si>
  <si>
    <t>C MOCK</t>
  </si>
  <si>
    <t>D MOCK</t>
  </si>
  <si>
    <t>E MOCK</t>
  </si>
  <si>
    <t>U MOCK</t>
  </si>
  <si>
    <t>MUSIC_A2L</t>
  </si>
  <si>
    <t>MUSIC_TARGET</t>
  </si>
  <si>
    <t>MUSIC_TEACHER</t>
  </si>
  <si>
    <t>MUSIC_TEACHING GROUP</t>
  </si>
  <si>
    <t>MUSIC</t>
  </si>
  <si>
    <t>LEVEL 3 VALUE ADDED</t>
  </si>
  <si>
    <t>SUBJECT VA SCORE</t>
  </si>
  <si>
    <t>POINTS REQUIRED FOR  POSITIVE VA</t>
  </si>
  <si>
    <t xml:space="preserve">TEACHING GROUP CONTRIBUTION TO L3VA ------&gt;                                                 </t>
  </si>
  <si>
    <t>L3VA REQUIRED POINTS</t>
  </si>
  <si>
    <t>B - A*</t>
  </si>
  <si>
    <t>C - B</t>
  </si>
  <si>
    <t>E - C</t>
  </si>
  <si>
    <t>U - E</t>
  </si>
  <si>
    <t>PA-E/D</t>
  </si>
  <si>
    <t>PA-D/C</t>
  </si>
  <si>
    <t>PA-B/A</t>
  </si>
  <si>
    <t>PA-A/A*</t>
  </si>
  <si>
    <t>D - C</t>
  </si>
  <si>
    <t>B - A</t>
  </si>
  <si>
    <t>E - D</t>
  </si>
  <si>
    <t>A - A*</t>
  </si>
  <si>
    <t>%POSITIVE</t>
  </si>
  <si>
    <t>A2L, BEHAVIOUR, ATTENDANCE &amp; TEACHER COMMENTS</t>
  </si>
  <si>
    <t>COHORT ANALYSIS</t>
  </si>
  <si>
    <t>L3VA and ATTAINMENT</t>
  </si>
  <si>
    <t>PUPILS WITH L3VA SCORE</t>
  </si>
  <si>
    <t>% OF STUDENTS WITH POSITIVE L3VA</t>
  </si>
  <si>
    <t>AVERAGE L3VA</t>
  </si>
  <si>
    <t>Dist*</t>
  </si>
  <si>
    <t>Dist</t>
  </si>
  <si>
    <t>Merit</t>
  </si>
  <si>
    <t>Pass</t>
  </si>
  <si>
    <t>L3VA</t>
  </si>
  <si>
    <t xml:space="preserve"> </t>
  </si>
  <si>
    <t>SELECT SUBJECTS BY CLICKING IN THE YELLOW BOXES BELOW AND SELECTING FROM THE DROP DOWNLIST. Clear selection by clicking blue button to the left of this box</t>
  </si>
  <si>
    <t>COHORT SUMMARY</t>
  </si>
  <si>
    <t>PUPILS</t>
  </si>
  <si>
    <t>L3VA SCORE</t>
  </si>
  <si>
    <t xml:space="preserve"> SIG.</t>
  </si>
  <si>
    <t>C+</t>
  </si>
  <si>
    <t>Count</t>
  </si>
  <si>
    <t>Score</t>
  </si>
  <si>
    <t>%</t>
  </si>
  <si>
    <t>Gender Gap</t>
  </si>
  <si>
    <t>Disadvantaged</t>
  </si>
  <si>
    <t>Disadavantaged Gap</t>
  </si>
  <si>
    <t>Ethnicity Gap</t>
  </si>
  <si>
    <t>*Note this is not the scores for Eng Lang or Eng Lit.  This is the English bucket which takes the best of each of them.  English Lang and English Lit seperately are shown on the GROUPSUBJECT worksheet.</t>
  </si>
  <si>
    <t>VALUE ADDED</t>
  </si>
  <si>
    <t>YEAR 13</t>
  </si>
  <si>
    <t>NONE</t>
  </si>
  <si>
    <t>M</t>
  </si>
  <si>
    <t>0+ (E/D)</t>
  </si>
  <si>
    <t>2.5+ (D/C)</t>
  </si>
  <si>
    <t>4.75+ (C/B)</t>
  </si>
  <si>
    <t>6.25+ (B/A)</t>
  </si>
  <si>
    <t>7.75+ (A/A*)</t>
  </si>
  <si>
    <t>PA-4.75+ (C/B)</t>
  </si>
  <si>
    <t>Year</t>
  </si>
  <si>
    <t>ALL A2L</t>
  </si>
  <si>
    <t>SEN and PP</t>
  </si>
  <si>
    <t>Non SEN &amp; PP</t>
  </si>
  <si>
    <t>L</t>
  </si>
  <si>
    <t>H</t>
  </si>
  <si>
    <t>High PA Girls</t>
  </si>
  <si>
    <t>SUBJECT</t>
  </si>
  <si>
    <t>PROGRESS</t>
  </si>
  <si>
    <t>COUNT</t>
  </si>
  <si>
    <t>High PA Boys</t>
  </si>
  <si>
    <t>P - M</t>
  </si>
  <si>
    <t>M - D</t>
  </si>
  <si>
    <t>D - D*</t>
  </si>
  <si>
    <t>U - P</t>
  </si>
  <si>
    <t>K</t>
  </si>
  <si>
    <t>N</t>
  </si>
  <si>
    <t>EXTERNAL or INTERNAL</t>
  </si>
  <si>
    <t>EXTERNAL V INTERNAL</t>
  </si>
  <si>
    <t>EXTERNAL</t>
  </si>
  <si>
    <t>INTERNAL</t>
  </si>
  <si>
    <t>COMPUTING</t>
  </si>
  <si>
    <t>INTERNAL/EXTERNAL</t>
  </si>
  <si>
    <t>Student Name</t>
  </si>
  <si>
    <t>Tutor Group</t>
  </si>
  <si>
    <t>Community Concern</t>
  </si>
  <si>
    <t>Personal Organisation</t>
  </si>
  <si>
    <t>12A-BI-2</t>
  </si>
  <si>
    <t>12B-BI-1</t>
  </si>
  <si>
    <t>12C-CH-2</t>
  </si>
  <si>
    <t>FSM Last 6 years</t>
  </si>
  <si>
    <t>Attendance YTD - AM/PM and Class combined</t>
  </si>
  <si>
    <t>Number of Days Late YTD</t>
  </si>
  <si>
    <t>COMPUTER SCIENCE_A2L</t>
  </si>
  <si>
    <t>COMPUTER SCIENCE_TARGET</t>
  </si>
  <si>
    <t>COMPUTER SCIENCE_TEACHER</t>
  </si>
  <si>
    <t>COMPUTER SCIENCE_TEACHING GROUP</t>
  </si>
  <si>
    <t>COMPUTER SCIENCE</t>
  </si>
  <si>
    <t>External/Internal</t>
  </si>
  <si>
    <t>U-E</t>
  </si>
  <si>
    <t>C-B</t>
  </si>
  <si>
    <t>B-A*</t>
  </si>
  <si>
    <t>E-C</t>
  </si>
  <si>
    <t>A-A*</t>
  </si>
  <si>
    <t>B-A</t>
  </si>
  <si>
    <t>D-C</t>
  </si>
  <si>
    <t>E-D</t>
  </si>
  <si>
    <t>P-M</t>
  </si>
  <si>
    <t>M-D</t>
  </si>
  <si>
    <t>D-D*</t>
  </si>
  <si>
    <t>U-P</t>
  </si>
  <si>
    <t>Y12 MONITORING DATA and ANALYSIS  -  2022/2023</t>
  </si>
  <si>
    <t>Outstanding</t>
  </si>
  <si>
    <t>Good</t>
  </si>
  <si>
    <t>N2Improve - Engagement</t>
  </si>
  <si>
    <t>N2Improve - Community Conduct</t>
  </si>
  <si>
    <t>N2Improve - Personal Org.</t>
  </si>
  <si>
    <t>Serious Conc - Engagement</t>
  </si>
  <si>
    <t>Serious Conc - Comm. Concern</t>
  </si>
  <si>
    <t>Serious Conc - Personal Org.</t>
  </si>
  <si>
    <t>ART</t>
  </si>
  <si>
    <t>BUSINESS</t>
  </si>
  <si>
    <t>ENGLANG</t>
  </si>
  <si>
    <t>ENGLIT</t>
  </si>
  <si>
    <t>FORM</t>
  </si>
  <si>
    <t>FURMATHS</t>
  </si>
  <si>
    <t>HEALTH&amp;SOCIAL</t>
  </si>
  <si>
    <t>PHIL&amp;ETHICS</t>
  </si>
  <si>
    <t>PHYSED</t>
  </si>
  <si>
    <t>HEALTH&amp;SOCIAL (DOUBLE)_A2L</t>
  </si>
  <si>
    <t>HEALTH&amp;SOCIAL (DOUBLE)</t>
  </si>
  <si>
    <t>HEALTH&amp;SOCIAL (DOUBLE)_TARGET</t>
  </si>
  <si>
    <t>HEALTH&amp;SOCIAL (DOUBLE)_TEACHER</t>
  </si>
  <si>
    <t>HEALTH&amp;SOCIAL (DOUBLE)_TEACHING GROUP</t>
  </si>
  <si>
    <t>12C-AR-1</t>
  </si>
  <si>
    <t>PLE</t>
  </si>
  <si>
    <t>12C-BI-10</t>
  </si>
  <si>
    <t>12D-BI-1</t>
  </si>
  <si>
    <t>SMC</t>
  </si>
  <si>
    <t>RAB</t>
  </si>
  <si>
    <t>MM</t>
  </si>
  <si>
    <t>12A-BE-1</t>
  </si>
  <si>
    <t>12B-BE-2</t>
  </si>
  <si>
    <t>ASM</t>
  </si>
  <si>
    <t>12D-CH-2</t>
  </si>
  <si>
    <t>12E-CH-1</t>
  </si>
  <si>
    <t>ES</t>
  </si>
  <si>
    <t>MB</t>
  </si>
  <si>
    <t>KR</t>
  </si>
  <si>
    <t>DC</t>
  </si>
  <si>
    <t>12C-CS-3</t>
  </si>
  <si>
    <t>12A-DT-3</t>
  </si>
  <si>
    <t>KD</t>
  </si>
  <si>
    <t>12D-DR-4</t>
  </si>
  <si>
    <t>EC</t>
  </si>
  <si>
    <t>12A-EC-4</t>
  </si>
  <si>
    <t>12E-EC-2</t>
  </si>
  <si>
    <t>DHO</t>
  </si>
  <si>
    <t>12C-EA-4</t>
  </si>
  <si>
    <t>12E-EA-3</t>
  </si>
  <si>
    <t>BH</t>
  </si>
  <si>
    <t>KB</t>
  </si>
  <si>
    <t>12A-ENL-5</t>
  </si>
  <si>
    <t>12D-ENL-5</t>
  </si>
  <si>
    <t>JK</t>
  </si>
  <si>
    <t>CSC</t>
  </si>
  <si>
    <t>12A-FR-6</t>
  </si>
  <si>
    <t>BJM</t>
  </si>
  <si>
    <t>12B-GG-3</t>
  </si>
  <si>
    <t>JJ</t>
  </si>
  <si>
    <t>AWI</t>
  </si>
  <si>
    <t>12B-HS-4</t>
  </si>
  <si>
    <t>12C-HSD-6</t>
  </si>
  <si>
    <t>12A-HI-7</t>
  </si>
  <si>
    <t>12C-HI-5</t>
  </si>
  <si>
    <t>MCO</t>
  </si>
  <si>
    <t>EB</t>
  </si>
  <si>
    <t>12A-MA-8</t>
  </si>
  <si>
    <t>12B-MA-5</t>
  </si>
  <si>
    <t>12C-MA-7</t>
  </si>
  <si>
    <t>PHO</t>
  </si>
  <si>
    <t>WD</t>
  </si>
  <si>
    <t>JQ</t>
  </si>
  <si>
    <t>12D-MA-7</t>
  </si>
  <si>
    <t>ZI</t>
  </si>
  <si>
    <t>12B-MU-6</t>
  </si>
  <si>
    <t>AW</t>
  </si>
  <si>
    <t>12B-P&amp;E-7</t>
  </si>
  <si>
    <t>12E-P&amp;E-5</t>
  </si>
  <si>
    <t>PLO</t>
  </si>
  <si>
    <t>JNE</t>
  </si>
  <si>
    <t>12D-PE-9</t>
  </si>
  <si>
    <t>LGI</t>
  </si>
  <si>
    <t>12A-PH-9</t>
  </si>
  <si>
    <t>AR</t>
  </si>
  <si>
    <t>12E-PH-6</t>
  </si>
  <si>
    <t>SPI</t>
  </si>
  <si>
    <t>12C-PO-8</t>
  </si>
  <si>
    <t>MSA</t>
  </si>
  <si>
    <t>12E-PO-9</t>
  </si>
  <si>
    <t>SS</t>
  </si>
  <si>
    <t>12A-PY-10</t>
  </si>
  <si>
    <t>BG</t>
  </si>
  <si>
    <t>12B-PY-8</t>
  </si>
  <si>
    <t>JW</t>
  </si>
  <si>
    <t>12C-PY-9</t>
  </si>
  <si>
    <t>12E-PY-7</t>
  </si>
  <si>
    <t>12B-SO-9</t>
  </si>
  <si>
    <t>HSH</t>
  </si>
  <si>
    <t>12E-SO-8</t>
  </si>
  <si>
    <t>WE</t>
  </si>
  <si>
    <t>12D-SP-10</t>
  </si>
  <si>
    <t>HEALTH &amp; SOCIAL CARE (double)</t>
  </si>
  <si>
    <t>HEALTH &amp; SOCIAL CARE (DOUBLE)</t>
  </si>
  <si>
    <t>Intake Gap</t>
  </si>
  <si>
    <t>TOTAL</t>
  </si>
  <si>
    <t>% NEEDS TO IMPROVE</t>
  </si>
  <si>
    <t>% NEEDS TO IMPROVE and CONCERNS</t>
  </si>
  <si>
    <t>N2IMPROVE</t>
  </si>
  <si>
    <t>SERIOUS CONCERN</t>
  </si>
  <si>
    <t>%OUTS&amp;GOOD</t>
  </si>
  <si>
    <t>Missing A2L monitoring entries</t>
  </si>
  <si>
    <t>Missing Progress monitoring entries</t>
  </si>
  <si>
    <t>11ZI</t>
  </si>
  <si>
    <t>JN</t>
  </si>
  <si>
    <t>11N-PE-1</t>
  </si>
  <si>
    <t>DCH</t>
  </si>
  <si>
    <t>11KKN</t>
  </si>
  <si>
    <t>JOS</t>
  </si>
  <si>
    <t>11N-PE-4</t>
  </si>
  <si>
    <t>SK</t>
  </si>
  <si>
    <t>11SK</t>
  </si>
  <si>
    <t>11S-PE-5</t>
  </si>
  <si>
    <t>11EGQ</t>
  </si>
  <si>
    <t>11S-PE-2</t>
  </si>
  <si>
    <t>11SPI</t>
  </si>
  <si>
    <t>CKA</t>
  </si>
  <si>
    <t>11S-PE-3</t>
  </si>
  <si>
    <t>11SDA</t>
  </si>
  <si>
    <t>11S-PE-1</t>
  </si>
  <si>
    <t>Rows</t>
  </si>
  <si>
    <t>Columns</t>
  </si>
  <si>
    <t>ABBAS, Maryam</t>
  </si>
  <si>
    <t>ABDALJAWWAD, Dua'a</t>
  </si>
  <si>
    <t>ABRAHAM, Simon</t>
  </si>
  <si>
    <t>ACKERNLEY, Archie</t>
  </si>
  <si>
    <t>ADAMS, Jack</t>
  </si>
  <si>
    <t>ADESINA, Karen</t>
  </si>
  <si>
    <t>ADIELE, Angel</t>
  </si>
  <si>
    <t>AHMADI, Melina</t>
  </si>
  <si>
    <t>AHMED, Jubayil</t>
  </si>
  <si>
    <t>ALEXANDER, Lucas</t>
  </si>
  <si>
    <t>ALFONSO, Arianne</t>
  </si>
  <si>
    <t>ALI, Tania</t>
  </si>
  <si>
    <t>AMPON, Christian</t>
  </si>
  <si>
    <t>ATKINSON, Alyssa</t>
  </si>
  <si>
    <t>AWEIMRIN, Olivia</t>
  </si>
  <si>
    <t>BAH, Isata</t>
  </si>
  <si>
    <t>BAILEY, Revellino</t>
  </si>
  <si>
    <t>BAINES, Archie</t>
  </si>
  <si>
    <t>BANDA, Lisa</t>
  </si>
  <si>
    <t>BASTER, Stephen</t>
  </si>
  <si>
    <t>BATEY, Poppy</t>
  </si>
  <si>
    <t>BAXBY, Maddison</t>
  </si>
  <si>
    <t>BEATSON, Ana</t>
  </si>
  <si>
    <t>BOBY, Nimisha</t>
  </si>
  <si>
    <t>BOLTON, Max</t>
  </si>
  <si>
    <t>BRADSHAW, Adam</t>
  </si>
  <si>
    <t>BRAITHWAITE, Luke</t>
  </si>
  <si>
    <t>BRIGHT, Thomas</t>
  </si>
  <si>
    <t>BRONCEL, Patryk</t>
  </si>
  <si>
    <t>BROWN, Benjamin</t>
  </si>
  <si>
    <t>BROWN, Fleur</t>
  </si>
  <si>
    <t>BROWN, Grace</t>
  </si>
  <si>
    <t>BRYAN, Tanaka</t>
  </si>
  <si>
    <t>BUCKLEY, Oliver</t>
  </si>
  <si>
    <t>BYRNE, Jacob</t>
  </si>
  <si>
    <t>BYROM, Martha</t>
  </si>
  <si>
    <t>CARR, Olivia</t>
  </si>
  <si>
    <t>CHAPMAN, Ella</t>
  </si>
  <si>
    <t>CHONGDER, Syona</t>
  </si>
  <si>
    <t>CHRISTIE, Sienna</t>
  </si>
  <si>
    <t>CIVICO, Isaac</t>
  </si>
  <si>
    <t>CLAYTON, Adam</t>
  </si>
  <si>
    <t>CLAYTON, Isabelle</t>
  </si>
  <si>
    <t>CONDIE, Dylan</t>
  </si>
  <si>
    <t>CORDON, Harry</t>
  </si>
  <si>
    <t>CORNWELL, Grace</t>
  </si>
  <si>
    <t>CRAMPIN, Alfred</t>
  </si>
  <si>
    <t>CRAWFORD- THOMSON, Rhianna</t>
  </si>
  <si>
    <t>DARTEY, Dorcy</t>
  </si>
  <si>
    <t>DAVIDSON, Callum</t>
  </si>
  <si>
    <t>DAVIES, Benjamin</t>
  </si>
  <si>
    <t>DELANEY, Rohan</t>
  </si>
  <si>
    <t>DEREJE, Kalab</t>
  </si>
  <si>
    <t>DESSEY, Segen</t>
  </si>
  <si>
    <t>DINGLE, Nathaniel</t>
  </si>
  <si>
    <t>DOHERTY, Hannah</t>
  </si>
  <si>
    <t>DOMINIC, Carmina</t>
  </si>
  <si>
    <t>EDWARDS, Evie</t>
  </si>
  <si>
    <t>EDWARDS, Rowan</t>
  </si>
  <si>
    <t>EFOBI, Toby</t>
  </si>
  <si>
    <t>EGLESTON, Orla</t>
  </si>
  <si>
    <t>EJIOGU, Chinemerem</t>
  </si>
  <si>
    <t>EVANS, Rebecca</t>
  </si>
  <si>
    <t>EZE, Ruth</t>
  </si>
  <si>
    <t>FARNSWORTH, Grace</t>
  </si>
  <si>
    <t>FAULKNER, Alex</t>
  </si>
  <si>
    <t>FAZEEL, Subhaan</t>
  </si>
  <si>
    <t>FLETCHER, Poppy</t>
  </si>
  <si>
    <t>FORD, Tamsin</t>
  </si>
  <si>
    <t>FORSYTHE, Laurie</t>
  </si>
  <si>
    <t>FRANCIS, Susanna</t>
  </si>
  <si>
    <t>GARNETT, Alexandra</t>
  </si>
  <si>
    <t>GASHI, Nela</t>
  </si>
  <si>
    <t>GODSIL, Katie</t>
  </si>
  <si>
    <t>GOODCHILD, Alice</t>
  </si>
  <si>
    <t>GOODWIN, Freya</t>
  </si>
  <si>
    <t>GRADY, Lucy</t>
  </si>
  <si>
    <t>GRANT, Alfie</t>
  </si>
  <si>
    <t>GREEN, Hannah</t>
  </si>
  <si>
    <t>HACKETT, Lauren</t>
  </si>
  <si>
    <t>HAGOS, Abel</t>
  </si>
  <si>
    <t>HAGUE, Eden</t>
  </si>
  <si>
    <t>HAGUE, Jorja</t>
  </si>
  <si>
    <t>HAJ MOHAMAD, Sahar</t>
  </si>
  <si>
    <t>HANDS, Lowri</t>
  </si>
  <si>
    <t>HAWKINS, Mollie</t>
  </si>
  <si>
    <t>HEAFEY, Emma</t>
  </si>
  <si>
    <t>HOGG, Isabella</t>
  </si>
  <si>
    <t>HORWOOD, Harry</t>
  </si>
  <si>
    <t>HOWDEN, Ella</t>
  </si>
  <si>
    <t>HUGHES, Megan</t>
  </si>
  <si>
    <t>HUNT, Henry</t>
  </si>
  <si>
    <t>HUSSAIN, Falak</t>
  </si>
  <si>
    <t>HUSSAIN, Yahya</t>
  </si>
  <si>
    <t>HUTCHISON, Thomas</t>
  </si>
  <si>
    <t>IBRAHIM, Ibraheem</t>
  </si>
  <si>
    <t>IGOE, Daniel</t>
  </si>
  <si>
    <t>ISON, Jacintha</t>
  </si>
  <si>
    <t>JACOBS, Reem</t>
  </si>
  <si>
    <t>JAMES, Marcus</t>
  </si>
  <si>
    <t>JAYASUMANA, Menula</t>
  </si>
  <si>
    <t>JOKHI, Sam</t>
  </si>
  <si>
    <t>JONES, Connor</t>
  </si>
  <si>
    <t>JONES, Harriet</t>
  </si>
  <si>
    <t>JORDAN-SMALLE, Brandon</t>
  </si>
  <si>
    <t>JURCZAK, Nikodem</t>
  </si>
  <si>
    <t>KANDENGWA, Sanchez</t>
  </si>
  <si>
    <t>KELLETT, Edward</t>
  </si>
  <si>
    <t>KING, Charlotte</t>
  </si>
  <si>
    <t>KLOVAITE, Adrija</t>
  </si>
  <si>
    <t>KOCJAN, Zofia</t>
  </si>
  <si>
    <t>KOK-ROBERTO, Xander</t>
  </si>
  <si>
    <t>KUBICA, Jakub</t>
  </si>
  <si>
    <t>LEAR, Eve</t>
  </si>
  <si>
    <t>LEE, Harry</t>
  </si>
  <si>
    <t>LEE, Robert</t>
  </si>
  <si>
    <t>LEHANE, Rose</t>
  </si>
  <si>
    <t>LOADER, Finn</t>
  </si>
  <si>
    <t>LOCKER, Isobel</t>
  </si>
  <si>
    <t>LOWE, Lenny</t>
  </si>
  <si>
    <t>MALLARI, Irah</t>
  </si>
  <si>
    <t>MANFREDI, Siena</t>
  </si>
  <si>
    <t>MANNION, Roisin</t>
  </si>
  <si>
    <t>MANSERGH, Elijah</t>
  </si>
  <si>
    <t>MANZIRA, Tinotenda</t>
  </si>
  <si>
    <t>MARPLES, Dani</t>
  </si>
  <si>
    <t>MARTIN, Alice</t>
  </si>
  <si>
    <t>MARTIN, Eva</t>
  </si>
  <si>
    <t>MARTIN, Maisie</t>
  </si>
  <si>
    <t>MARTIN, Nathan</t>
  </si>
  <si>
    <t>MATHEWS, Isabelle</t>
  </si>
  <si>
    <t>MCCAFFREY, Florence</t>
  </si>
  <si>
    <t>MCCOLE, Charlotte</t>
  </si>
  <si>
    <t>MCDONOUGH, Tim</t>
  </si>
  <si>
    <t>MCGRAIL, Isobelle</t>
  </si>
  <si>
    <t>MCGREGOR, Mirren</t>
  </si>
  <si>
    <t>MCLEAN, Ruby-faith</t>
  </si>
  <si>
    <t>MCNALLY, Mia</t>
  </si>
  <si>
    <t>MENON, Sujit</t>
  </si>
  <si>
    <t>MIDDLETON, Sam</t>
  </si>
  <si>
    <t>MITCHELL, Grace</t>
  </si>
  <si>
    <t>MLISWA, Talitha</t>
  </si>
  <si>
    <t>MOKATI, Seithati</t>
  </si>
  <si>
    <t>MONAGHAN, Hamish</t>
  </si>
  <si>
    <t>MONAGHAN, Thomas</t>
  </si>
  <si>
    <t>MOTTRAM, Eliza</t>
  </si>
  <si>
    <t>MPOVA, Chancelina</t>
  </si>
  <si>
    <t>MURRAY-WRIGHT, Sinead</t>
  </si>
  <si>
    <t>MUSIE, Abel</t>
  </si>
  <si>
    <t>NAVARRO, Monica</t>
  </si>
  <si>
    <t>NDERITU, Seth</t>
  </si>
  <si>
    <t>NEEDHAM, Thalia</t>
  </si>
  <si>
    <t>NELSON, Louie</t>
  </si>
  <si>
    <t>NICOL, Joseph</t>
  </si>
  <si>
    <t>OBINANI, Dubby</t>
  </si>
  <si>
    <t>O'MAHONY, Finn</t>
  </si>
  <si>
    <t>O'NEILL, Dominic</t>
  </si>
  <si>
    <t>OYAADE, David</t>
  </si>
  <si>
    <t>PALMER, James</t>
  </si>
  <si>
    <t>PALMER, Olivia</t>
  </si>
  <si>
    <t>PARKER, James</t>
  </si>
  <si>
    <t>PEARSON, James</t>
  </si>
  <si>
    <t>PENDER, Patrick</t>
  </si>
  <si>
    <t>PHILLIPS, Aurelius</t>
  </si>
  <si>
    <t>PINDER-PACKARD, Eva</t>
  </si>
  <si>
    <t>POIRRIER, Isobel</t>
  </si>
  <si>
    <t>PRENTER, Olivia</t>
  </si>
  <si>
    <t>PROUD, Grace</t>
  </si>
  <si>
    <t>PUGH, Joshua</t>
  </si>
  <si>
    <t>QUINN, Isobel</t>
  </si>
  <si>
    <t>RAUT, Apsara</t>
  </si>
  <si>
    <t>REDDIN, Jude</t>
  </si>
  <si>
    <t>REED, Cicely</t>
  </si>
  <si>
    <t>REVILL, Oliver</t>
  </si>
  <si>
    <t>RIAZ, Isaiah</t>
  </si>
  <si>
    <t>RIAZ, Zain</t>
  </si>
  <si>
    <t>RIDGE, Frankie</t>
  </si>
  <si>
    <t>ROBERTS, Ollie</t>
  </si>
  <si>
    <t>ROJAS BURGOA, Alejandro</t>
  </si>
  <si>
    <t>ROSE, Elijah</t>
  </si>
  <si>
    <t>ROSS, Eoghan</t>
  </si>
  <si>
    <t>SALMON, Eleanor</t>
  </si>
  <si>
    <t>SALMON, Georgia</t>
  </si>
  <si>
    <t>SAWICKA, Olivia</t>
  </si>
  <si>
    <t>SCANLON, Ellie</t>
  </si>
  <si>
    <t>SCOTT, Archie</t>
  </si>
  <si>
    <t>SELLERS, Samuel</t>
  </si>
  <si>
    <t>SHAHNAMA, Ashkan</t>
  </si>
  <si>
    <t>SHAW, Jacob</t>
  </si>
  <si>
    <t>SHAW, Maria</t>
  </si>
  <si>
    <t>SHELLEY, Sophie</t>
  </si>
  <si>
    <t>SINGH, Grace</t>
  </si>
  <si>
    <t>SLACK, Charlie</t>
  </si>
  <si>
    <t>SMITH, Declan</t>
  </si>
  <si>
    <t>SMITH, Harry</t>
  </si>
  <si>
    <t>SMITH, Sophie</t>
  </si>
  <si>
    <t>SNELL, Carys</t>
  </si>
  <si>
    <t>SOLOMMON, Renee</t>
  </si>
  <si>
    <t>SOOKLALL, Jacob</t>
  </si>
  <si>
    <t>SPICER-IRAZUSTA, Joseph</t>
  </si>
  <si>
    <t>STEPHENS-JONES, Cecile</t>
  </si>
  <si>
    <t>STEPHENS-JONES, Lydia</t>
  </si>
  <si>
    <t>STEWART, Patrick</t>
  </si>
  <si>
    <t>STONES, Madeline</t>
  </si>
  <si>
    <t>SUMNER, Keisha</t>
  </si>
  <si>
    <t>SZMIT, Julia</t>
  </si>
  <si>
    <t>TAYLOR, Jack</t>
  </si>
  <si>
    <t>TEDLA, Milkias</t>
  </si>
  <si>
    <t>THISELTON, Lucy</t>
  </si>
  <si>
    <t>THORNHILL, Joseph</t>
  </si>
  <si>
    <t>THORPE, Frank</t>
  </si>
  <si>
    <t>TOE, Winston</t>
  </si>
  <si>
    <t>TWIDDLE, Hannah</t>
  </si>
  <si>
    <t>VERNON, Max</t>
  </si>
  <si>
    <t>VERNON-EDWARDS, Lena</t>
  </si>
  <si>
    <t>WALKER, Honor</t>
  </si>
  <si>
    <t>WALKER, Jamie</t>
  </si>
  <si>
    <t>WALKER, Maisie</t>
  </si>
  <si>
    <t>WALLHEAD, Freya</t>
  </si>
  <si>
    <t>WALTON, Samuel</t>
  </si>
  <si>
    <t>WANJIKU, Alan</t>
  </si>
  <si>
    <t>WATMOUGH, Lily</t>
  </si>
  <si>
    <t>WILD, Ellie</t>
  </si>
  <si>
    <t>WILLIAMS, Ellie</t>
  </si>
  <si>
    <t>WILLIAMS, Zac</t>
  </si>
  <si>
    <t>WILSON-BARRATT, Robyn</t>
  </si>
  <si>
    <t>WOLDEMICHAEL, Suraffel</t>
  </si>
  <si>
    <t>WOODHEAD, Evelyn</t>
  </si>
  <si>
    <t>WRIGHT, Evie</t>
  </si>
  <si>
    <t>XU, Iris</t>
  </si>
  <si>
    <t>12E-MAF-4</t>
  </si>
  <si>
    <t>Count of Needs to Improve and Serious Concerns in Monitoring</t>
  </si>
  <si>
    <t>N2I and SERIOUS CONCERNS(TOTALS) formula for pasteing</t>
  </si>
  <si>
    <t>12ASA</t>
  </si>
  <si>
    <t>Other Ethnic Group</t>
  </si>
  <si>
    <t>Y</t>
  </si>
  <si>
    <t>Other Black African</t>
  </si>
  <si>
    <t>White - British</t>
  </si>
  <si>
    <t>12JN</t>
  </si>
  <si>
    <t>12DHO</t>
  </si>
  <si>
    <t>Bangladeshi</t>
  </si>
  <si>
    <t>White and Black Caribbean</t>
  </si>
  <si>
    <t>Any Other Asian Background</t>
  </si>
  <si>
    <t>Asian and Any Other Ethnic Group</t>
  </si>
  <si>
    <t>White and Black African</t>
  </si>
  <si>
    <t>Other Mixed Background</t>
  </si>
  <si>
    <t>12JW</t>
  </si>
  <si>
    <t>Black - African</t>
  </si>
  <si>
    <t>Black Caribbean</t>
  </si>
  <si>
    <t>12CSN</t>
  </si>
  <si>
    <t>12SG</t>
  </si>
  <si>
    <t>White and Any Other Asian Background</t>
  </si>
  <si>
    <t>Indian</t>
  </si>
  <si>
    <t>White Eastern European</t>
  </si>
  <si>
    <t>12EW</t>
  </si>
  <si>
    <t>12MP</t>
  </si>
  <si>
    <t>12KD</t>
  </si>
  <si>
    <t>Black and Any Other Ethnic Group</t>
  </si>
  <si>
    <t>White - Irish</t>
  </si>
  <si>
    <t>Pakistani</t>
  </si>
  <si>
    <t>Albanian</t>
  </si>
  <si>
    <t>Arab Other</t>
  </si>
  <si>
    <t>White Other</t>
  </si>
  <si>
    <t>White and Indian</t>
  </si>
  <si>
    <t>White and Asian</t>
  </si>
  <si>
    <t>Chinese</t>
  </si>
  <si>
    <t>Iranian</t>
  </si>
  <si>
    <t>AS</t>
  </si>
  <si>
    <t>MRO</t>
  </si>
  <si>
    <t>DWA</t>
  </si>
  <si>
    <t>AWIL</t>
  </si>
  <si>
    <t>KBW</t>
  </si>
  <si>
    <t>DCR</t>
  </si>
  <si>
    <t>CSN</t>
  </si>
  <si>
    <t>JWE</t>
  </si>
  <si>
    <t>GRY</t>
  </si>
  <si>
    <t>CR</t>
  </si>
  <si>
    <t>12D-CRE-1</t>
  </si>
  <si>
    <t>MHA</t>
  </si>
  <si>
    <t>KK</t>
  </si>
  <si>
    <t>12C-CRE1</t>
  </si>
  <si>
    <t>JJA</t>
  </si>
  <si>
    <t>LSA5</t>
  </si>
  <si>
    <t>12/13A-SS-Th1</t>
  </si>
  <si>
    <t>12/13B-SS-Fr1</t>
  </si>
  <si>
    <t>AMA</t>
  </si>
  <si>
    <t>12D-MR-8</t>
  </si>
  <si>
    <t>Meet/CommThis result exceeds the criteria defined in the formula. Manually amend this value or correct the values in the formula</t>
  </si>
  <si>
    <t>B - AThis result exceeds the criteria defined in the formula. Manually amend this value or correct the values in the formula</t>
  </si>
  <si>
    <t>C/B - B/AThis result exceeds the criteria defined in the formula. Manually amend this value or correct the values in the formula</t>
  </si>
  <si>
    <t>12/13E-SS-Th5</t>
  </si>
  <si>
    <t>FG</t>
  </si>
  <si>
    <t>12C-CRE2</t>
  </si>
  <si>
    <t>CGO</t>
  </si>
  <si>
    <t>12D-ER-6</t>
  </si>
  <si>
    <t>Absent/Ill</t>
  </si>
  <si>
    <t>12D-CRE-2</t>
  </si>
  <si>
    <t>12/13E-SS-Th4</t>
  </si>
  <si>
    <t>12/13D-SS-Th3</t>
  </si>
  <si>
    <t>12/13C-SS-Fr3</t>
  </si>
  <si>
    <t>MP</t>
  </si>
  <si>
    <t>Admission Number</t>
  </si>
  <si>
    <t>Legal Full name</t>
  </si>
  <si>
    <t>Comm Con</t>
  </si>
  <si>
    <t>Pers Org</t>
  </si>
  <si>
    <t>Praise</t>
  </si>
  <si>
    <t>BOL</t>
  </si>
  <si>
    <t>BIL</t>
  </si>
  <si>
    <t>HWK</t>
  </si>
  <si>
    <t>Eden Hague</t>
  </si>
  <si>
    <t>Robyn Wilson-Barratt</t>
  </si>
  <si>
    <t>Ana Zhao Beatson</t>
  </si>
  <si>
    <t>Archie Scott</t>
  </si>
  <si>
    <t>Tamsin Ford</t>
  </si>
  <si>
    <t>Alice Goodchild</t>
  </si>
  <si>
    <t>Chidubem Obinani</t>
  </si>
  <si>
    <t>Dorcy Dartey</t>
  </si>
  <si>
    <t>Abel Hagos</t>
  </si>
  <si>
    <t>Grace Cornwell</t>
  </si>
  <si>
    <t>Samuel Walton</t>
  </si>
  <si>
    <t>Keisha Sumner</t>
  </si>
  <si>
    <t>Hannah Green</t>
  </si>
  <si>
    <t>Isaac Civico</t>
  </si>
  <si>
    <t>Renee Solommon</t>
  </si>
  <si>
    <t>Laurie Forsythe</t>
  </si>
  <si>
    <t>Olivia Palmer</t>
  </si>
  <si>
    <t>Carmina Dominic</t>
  </si>
  <si>
    <t>Thinal Jayasumana</t>
  </si>
  <si>
    <t>Aurelius Phillips</t>
  </si>
  <si>
    <t>Oliver Buckley</t>
  </si>
  <si>
    <t>Joseph Thornhill</t>
  </si>
  <si>
    <t>Julia Szmit</t>
  </si>
  <si>
    <t>Jack Taylor</t>
  </si>
  <si>
    <t>Nathan Martin</t>
  </si>
  <si>
    <t>Madeline Stones</t>
  </si>
  <si>
    <t>Eleanor Salmon</t>
  </si>
  <si>
    <t>Muhammad Hussain</t>
  </si>
  <si>
    <t>Alfred Crampin</t>
  </si>
  <si>
    <t>Ella Chapman</t>
  </si>
  <si>
    <t>Henry Hunt</t>
  </si>
  <si>
    <t>Alfie Grant</t>
  </si>
  <si>
    <t>Maryam Abbas</t>
  </si>
  <si>
    <t>Subhaan Fazeel</t>
  </si>
  <si>
    <t>Archie Ackernley</t>
  </si>
  <si>
    <t>Freya Goodwin</t>
  </si>
  <si>
    <t>Lucas Alexander</t>
  </si>
  <si>
    <t>Jacob Sooklall</t>
  </si>
  <si>
    <t>Connor Jones</t>
  </si>
  <si>
    <t>Sinead Murray-Wright</t>
  </si>
  <si>
    <t>Suraffel Woldemichael</t>
  </si>
  <si>
    <t>Olivia Sawicka</t>
  </si>
  <si>
    <t>Isobel Locker</t>
  </si>
  <si>
    <t>Revellino Bailey</t>
  </si>
  <si>
    <t>Ellie Scanlon</t>
  </si>
  <si>
    <t>Jorja Hague</t>
  </si>
  <si>
    <t>Apsara Raut</t>
  </si>
  <si>
    <t>Iris Xu</t>
  </si>
  <si>
    <t>Talitha Mliswa</t>
  </si>
  <si>
    <t>Rohan Delaney</t>
  </si>
  <si>
    <t>Sahar Haj Mohamad</t>
  </si>
  <si>
    <t>Lily Watmough-Cownie</t>
  </si>
  <si>
    <t>Adam Clayton</t>
  </si>
  <si>
    <t>Dominic O'Neill</t>
  </si>
  <si>
    <t>Robert Lee</t>
  </si>
  <si>
    <t>Angel Adiele</t>
  </si>
  <si>
    <t>Seth Nderitu</t>
  </si>
  <si>
    <t>Xander Kok-Roberto</t>
  </si>
  <si>
    <t>Sujitreji Menon</t>
  </si>
  <si>
    <t>Lenny Lowe</t>
  </si>
  <si>
    <t>Jacintha Ison</t>
  </si>
  <si>
    <t>Ibraheem Ibrahim</t>
  </si>
  <si>
    <t>Poppy Batey</t>
  </si>
  <si>
    <t>Evelyn Woodhead</t>
  </si>
  <si>
    <t>Thomas Hutchison</t>
  </si>
  <si>
    <t>Luke Braithwaite</t>
  </si>
  <si>
    <t>Eliza Mottram</t>
  </si>
  <si>
    <t>David Oyaade</t>
  </si>
  <si>
    <t>Grace Singh</t>
  </si>
  <si>
    <t>Lena Vernon-Edwards</t>
  </si>
  <si>
    <t>Louie Nelson</t>
  </si>
  <si>
    <t>Benjamin Davies</t>
  </si>
  <si>
    <t>Nikodem Jurczak</t>
  </si>
  <si>
    <t>Ruth Eze</t>
  </si>
  <si>
    <t>James Palmer</t>
  </si>
  <si>
    <t>Lowri Hands</t>
  </si>
  <si>
    <t>Roisin Mannion</t>
  </si>
  <si>
    <t>Karen Adesina</t>
  </si>
  <si>
    <t>Cecile Stephens-Jones</t>
  </si>
  <si>
    <t>Segen Dessey</t>
  </si>
  <si>
    <t>Timothy McDonough</t>
  </si>
  <si>
    <t>Harry Horwood</t>
  </si>
  <si>
    <t>Elijah Mansergh</t>
  </si>
  <si>
    <t>Jacob Byrne</t>
  </si>
  <si>
    <t>Marcus James</t>
  </si>
  <si>
    <t>Siena Manfredi</t>
  </si>
  <si>
    <t>Nathaniel Dingle</t>
  </si>
  <si>
    <t>Alex Faulkner</t>
  </si>
  <si>
    <t>Jamie Walker</t>
  </si>
  <si>
    <t>Melina Ahmadi</t>
  </si>
  <si>
    <t>Oliver Revill</t>
  </si>
  <si>
    <t>Jude Reddin</t>
  </si>
  <si>
    <t>Maisie Walker</t>
  </si>
  <si>
    <t>Isabella Hogg</t>
  </si>
  <si>
    <t>Olivia Carr</t>
  </si>
  <si>
    <t>Finn Loader</t>
  </si>
  <si>
    <t>Eva Martin</t>
  </si>
  <si>
    <t>Abida Ali</t>
  </si>
  <si>
    <t>Ellie Williams</t>
  </si>
  <si>
    <t>Oliver Roberts</t>
  </si>
  <si>
    <t>Mollie Hawkins</t>
  </si>
  <si>
    <t>Martha Byrom</t>
  </si>
  <si>
    <t>Grace Farnsworth</t>
  </si>
  <si>
    <t>Isobel Poirrier</t>
  </si>
  <si>
    <t>Dylan Condie</t>
  </si>
  <si>
    <t>Charlie Slack</t>
  </si>
  <si>
    <t>Irah Mallari</t>
  </si>
  <si>
    <t>Lauren Hackett</t>
  </si>
  <si>
    <t>Patryk Broncel</t>
  </si>
  <si>
    <t>Max Bolton</t>
  </si>
  <si>
    <t>Adrija Klovaite</t>
  </si>
  <si>
    <t>Kalab Dereje</t>
  </si>
  <si>
    <t>Declan Smith</t>
  </si>
  <si>
    <t>Sienna Christie</t>
  </si>
  <si>
    <t>Zofia Kocjan</t>
  </si>
  <si>
    <t>Evie Edwards</t>
  </si>
  <si>
    <t>Thalia Needham</t>
  </si>
  <si>
    <t>Olivia Aweimrin</t>
  </si>
  <si>
    <t>Rose Lehane</t>
  </si>
  <si>
    <t>Maria Shaw</t>
  </si>
  <si>
    <t>Charlotte McCole</t>
  </si>
  <si>
    <t>Sophie Smith</t>
  </si>
  <si>
    <t>Chinemerem Ejiogu</t>
  </si>
  <si>
    <t>Max Vernon</t>
  </si>
  <si>
    <t>Zac Williams</t>
  </si>
  <si>
    <t>Alejandro Rojas Burgoa</t>
  </si>
  <si>
    <t>Brandon Jordan-Smalle</t>
  </si>
  <si>
    <t>Thomas Monaghan</t>
  </si>
  <si>
    <t>Alice Martin</t>
  </si>
  <si>
    <t>Edward Kellett</t>
  </si>
  <si>
    <t>Grace Proud</t>
  </si>
  <si>
    <t>Nimisha Boby</t>
  </si>
  <si>
    <t>Joseph Nicol</t>
  </si>
  <si>
    <t>Florence McCaffrey</t>
  </si>
  <si>
    <t>Georgia Salmon</t>
  </si>
  <si>
    <t>Harry Smith</t>
  </si>
  <si>
    <t>Lisa Banda</t>
  </si>
  <si>
    <t>Sanchez Kandengwa</t>
  </si>
  <si>
    <t>Isobelle McGrail</t>
  </si>
  <si>
    <t>Isabelle Clayton</t>
  </si>
  <si>
    <t>Alexandra Garnett</t>
  </si>
  <si>
    <t>Harry Lee</t>
  </si>
  <si>
    <t>Jubayil Ahmed</t>
  </si>
  <si>
    <t>Grace BROWN</t>
  </si>
  <si>
    <t>Ashkan Shahnama</t>
  </si>
  <si>
    <t>Isobel Quinn</t>
  </si>
  <si>
    <t>Patrick Pender</t>
  </si>
  <si>
    <t>Adam Bradshaw</t>
  </si>
  <si>
    <t>Lydia Stephens-Jones</t>
  </si>
  <si>
    <t>Eva Pinder-Packard</t>
  </si>
  <si>
    <t>Grace Mitchell</t>
  </si>
  <si>
    <t>Nela Gashi</t>
  </si>
  <si>
    <t>Sean Stewart</t>
  </si>
  <si>
    <t>Mirren McGregor</t>
  </si>
  <si>
    <t>Sophie Shelley</t>
  </si>
  <si>
    <t>Maddison Baxby</t>
  </si>
  <si>
    <t>Megan Hughes</t>
  </si>
  <si>
    <t>Poppy Fletcher</t>
  </si>
  <si>
    <t>Thomas Bright</t>
  </si>
  <si>
    <t>Freya Wallhead</t>
  </si>
  <si>
    <t>Samuel Middleton</t>
  </si>
  <si>
    <t>Alyssa Atkinson</t>
  </si>
  <si>
    <t>Olivia Prenter</t>
  </si>
  <si>
    <t>Daniel Igoe</t>
  </si>
  <si>
    <t>Stephen Baster</t>
  </si>
  <si>
    <t>Eve Lear</t>
  </si>
  <si>
    <t>Finn O'Mahony</t>
  </si>
  <si>
    <t>Samuel Sellers</t>
  </si>
  <si>
    <t>Benjamin Brown</t>
  </si>
  <si>
    <t>Cicely Reed</t>
  </si>
  <si>
    <t>Falak Hussain</t>
  </si>
  <si>
    <t>Katherine Edwards</t>
  </si>
  <si>
    <t>Christian Dave Ampon</t>
  </si>
  <si>
    <t>Honor Walker</t>
  </si>
  <si>
    <t>Tobenna Efobi</t>
  </si>
  <si>
    <t>Maisie Martin</t>
  </si>
  <si>
    <t>Zain Riaz</t>
  </si>
  <si>
    <t>Harriet Jones</t>
  </si>
  <si>
    <t>Joshua Pugh</t>
  </si>
  <si>
    <t>Syona Chongder</t>
  </si>
  <si>
    <t>Jacob Shaw</t>
  </si>
  <si>
    <t>Fleur Brown</t>
  </si>
  <si>
    <t>Rhianna Crawford- Thomson</t>
  </si>
  <si>
    <t>Ruby-Faith McLean</t>
  </si>
  <si>
    <t>Joseph Spicer-Irazusta</t>
  </si>
  <si>
    <t>Lucy Thiselton</t>
  </si>
  <si>
    <t>Eoghan Ross</t>
  </si>
  <si>
    <t>Mia McNally</t>
  </si>
  <si>
    <t>Isaiah Riaz</t>
  </si>
  <si>
    <t>Isata BAH</t>
  </si>
  <si>
    <t>Seithati Mokati</t>
  </si>
  <si>
    <t>Abel Musie</t>
  </si>
  <si>
    <t>Ellie Wild</t>
  </si>
  <si>
    <t>Susanna Francis</t>
  </si>
  <si>
    <t>James Pearson</t>
  </si>
  <si>
    <t>Isabelle Mathews</t>
  </si>
  <si>
    <t>Hannah Doherty</t>
  </si>
  <si>
    <t>Harry Cordon</t>
  </si>
  <si>
    <t>Lucy Grady</t>
  </si>
  <si>
    <t>Katie Godsil</t>
  </si>
  <si>
    <t>Charlotte King</t>
  </si>
  <si>
    <t>Winston Toe</t>
  </si>
  <si>
    <t>Reem Jacobs</t>
  </si>
  <si>
    <t>Emma Heafey</t>
  </si>
  <si>
    <t>Jack Adams</t>
  </si>
  <si>
    <t>Evie Wright</t>
  </si>
  <si>
    <t>Frankie Ridge</t>
  </si>
  <si>
    <t>Tanaka Bryan</t>
  </si>
  <si>
    <t>Monica Navarro</t>
  </si>
  <si>
    <t>Arianne Alfonso</t>
  </si>
  <si>
    <t>Jakub Kubica</t>
  </si>
  <si>
    <t>James Parker</t>
  </si>
  <si>
    <t>Orla Egleston</t>
  </si>
  <si>
    <t>Frank Thorpe</t>
  </si>
  <si>
    <t>Hamish Monaghan</t>
  </si>
  <si>
    <t>Rebecca Evans</t>
  </si>
  <si>
    <t>Sam Jokhi</t>
  </si>
  <si>
    <t>Archie Baines</t>
  </si>
  <si>
    <t>Elijah Rose</t>
  </si>
  <si>
    <t>Carys Snell</t>
  </si>
  <si>
    <t>Faseal Abraham</t>
  </si>
  <si>
    <t>Ella Howden</t>
  </si>
  <si>
    <t>Dua'A Abdaljawwad</t>
  </si>
  <si>
    <t>Tinotenda Manzira</t>
  </si>
  <si>
    <t>Chancelina Mpova</t>
  </si>
  <si>
    <t>Dani Marples</t>
  </si>
  <si>
    <t>Callum Davidson</t>
  </si>
  <si>
    <t>Hannah Twiddle</t>
  </si>
  <si>
    <t>Milkias Tedla</t>
  </si>
  <si>
    <t>Alan Maina</t>
  </si>
  <si>
    <t>Needs to Improve TOTAL</t>
  </si>
  <si>
    <t>Serious Concern TOTAL</t>
  </si>
  <si>
    <t>Needs to Improve and Serious Concern TOTAL</t>
  </si>
  <si>
    <t>% GOOD/OUTSTANDING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</si>
</sst>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0.0"/>
  </numFmts>
  <fonts count="37"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0"/>
      <name val="Calibri"/>
      <family val="2"/>
      <scheme val="minor"/>
    </font>
    <font>
      <b/>
      <sz val="10"/>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b/>
      <sz val="16"/>
      <color theme="1"/>
      <name val="Calibri"/>
      <family val="2"/>
      <scheme val="minor"/>
    </font>
    <font>
      <b/>
      <sz val="18"/>
      <color theme="1"/>
      <name val="Calibri"/>
      <family val="2"/>
      <scheme val="minor"/>
    </font>
    <font>
      <b/>
      <sz val="12"/>
      <color theme="1"/>
      <name val="Calibri"/>
      <family val="2"/>
      <scheme val="minor"/>
    </font>
    <font>
      <b/>
      <sz val="11"/>
      <name val="Calibri"/>
      <family val="2"/>
      <scheme val="minor"/>
    </font>
    <font>
      <b/>
      <sz val="9"/>
      <color theme="1"/>
      <name val="Calibri"/>
      <family val="2"/>
      <scheme val="minor"/>
    </font>
    <font>
      <b/>
      <sz val="36"/>
      <color rgb="FF008000"/>
      <name val="Calibri"/>
      <family val="2"/>
      <scheme val="minor"/>
    </font>
    <font>
      <b/>
      <sz val="26"/>
      <color rgb="FF008000"/>
      <name val="Calibri"/>
      <family val="2"/>
      <scheme val="minor"/>
    </font>
    <font>
      <b/>
      <sz val="28"/>
      <color rgb="FF008000"/>
      <name val="Calibri"/>
      <family val="2"/>
      <scheme val="minor"/>
    </font>
    <font>
      <b/>
      <sz val="22"/>
      <color rgb="FF008000"/>
      <name val="Calibri"/>
      <family val="2"/>
      <scheme val="minor"/>
    </font>
    <font>
      <b/>
      <sz val="24"/>
      <color rgb="FF008000"/>
      <name val="Calibri"/>
      <family val="2"/>
      <scheme val="minor"/>
    </font>
    <font>
      <b/>
      <sz val="18"/>
      <color rgb="FF008000"/>
      <name val="Calibri"/>
      <family val="2"/>
      <scheme val="minor"/>
    </font>
    <font>
      <b/>
      <sz val="20"/>
      <color rgb="FF008000"/>
      <name val="Calibri"/>
      <family val="2"/>
      <scheme val="minor"/>
    </font>
    <font>
      <b/>
      <sz val="16"/>
      <color rgb="FF008000"/>
      <name val="Calibri"/>
      <family val="2"/>
      <scheme val="minor"/>
    </font>
    <font>
      <b/>
      <sz val="22"/>
      <color theme="1"/>
      <name val="Calibri"/>
      <family val="2"/>
      <scheme val="minor"/>
    </font>
    <font>
      <sz val="9"/>
      <color theme="1"/>
      <name val="Calibri"/>
      <family val="2"/>
      <scheme val="minor"/>
    </font>
    <font>
      <b/>
      <sz val="26"/>
      <color theme="0"/>
      <name val="Calibri"/>
      <family val="2"/>
      <scheme val="minor"/>
    </font>
    <font>
      <b/>
      <sz val="9"/>
      <color theme="0" tint="-0.249977111117893"/>
      <name val="Calibri"/>
      <family val="2"/>
      <scheme val="minor"/>
    </font>
    <font>
      <b/>
      <sz val="11"/>
      <color rgb="FF92D050"/>
      <name val="Calibri"/>
      <family val="2"/>
      <scheme val="minor"/>
    </font>
    <font>
      <b/>
      <sz val="20"/>
      <color theme="1"/>
      <name val="Calibri"/>
      <family val="2"/>
      <scheme val="minor"/>
    </font>
    <font>
      <b/>
      <sz val="28"/>
      <color theme="1"/>
      <name val="Calibri"/>
      <family val="2"/>
      <scheme val="minor"/>
    </font>
    <font>
      <b/>
      <i/>
      <sz val="11"/>
      <color theme="1"/>
      <name val="Calibri"/>
      <family val="2"/>
      <scheme val="minor"/>
    </font>
    <font>
      <sz val="10"/>
      <color rgb="FF000000"/>
      <name val="Calibri"/>
      <family val="2"/>
      <scheme val="minor"/>
    </font>
    <font>
      <sz val="11"/>
      <color rgb="FF000000"/>
      <name val="Calibri"/>
      <family val="2"/>
    </font>
    <font>
      <sz val="11"/>
      <color rgb="FF000000"/>
      <name val="Arial"/>
      <family val="2"/>
    </font>
    <font>
      <sz val="14"/>
      <color rgb="FFFFFFFF"/>
      <name val="Calibri"/>
      <family val="2"/>
      <scheme val="minor"/>
    </font>
    <font>
      <b/>
      <sz val="14"/>
      <name val="Calibri"/>
      <family val="2"/>
      <scheme val="minor"/>
    </font>
    <font>
      <b/>
      <sz val="12"/>
      <name val="Calibri"/>
      <family val="2"/>
      <scheme val="minor"/>
    </font>
    <font>
      <sz val="10"/>
      <color rgb="FF000000"/>
      <name val="Arial"/>
      <family val="2"/>
    </font>
  </fonts>
  <fills count="23">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9900"/>
        <bgColor indexed="64"/>
      </patternFill>
    </fill>
    <fill>
      <patternFill patternType="solid">
        <fgColor theme="1" tint="0.499984740745262"/>
        <bgColor indexed="64"/>
      </patternFill>
    </fill>
    <fill>
      <patternFill patternType="solid">
        <fgColor rgb="FF00B050"/>
        <bgColor indexed="64"/>
      </patternFill>
    </fill>
    <fill>
      <patternFill patternType="solid">
        <fgColor theme="6" tint="0.79998168889431442"/>
        <bgColor indexed="64"/>
      </patternFill>
    </fill>
    <fill>
      <patternFill patternType="solid">
        <fgColor rgb="FF00B0F0"/>
        <bgColor indexed="64"/>
      </patternFill>
    </fill>
    <fill>
      <patternFill patternType="solid">
        <fgColor rgb="FFD8D8D8"/>
        <bgColor indexed="64"/>
      </patternFill>
    </fill>
    <fill>
      <patternFill patternType="solid">
        <fgColor rgb="FFFFFFFF"/>
        <bgColor indexed="64"/>
      </patternFill>
    </fill>
    <fill>
      <patternFill patternType="solid">
        <fgColor rgb="FFCEF6CE"/>
        <bgColor indexed="64"/>
      </patternFill>
    </fill>
    <fill>
      <patternFill patternType="solid">
        <fgColor rgb="FF7A7A7A"/>
      </patternFill>
    </fill>
    <fill>
      <patternFill patternType="solid">
        <fgColor rgb="FFFFFFFF"/>
      </patternFill>
    </fill>
    <fill>
      <patternFill patternType="solid">
        <fgColor rgb="FFFFC000"/>
        <bgColor indexed="64"/>
      </patternFill>
    </fill>
    <fill>
      <patternFill patternType="solid">
        <fgColor theme="6" tint="0.59999389629810485"/>
        <bgColor indexed="64"/>
      </patternFill>
    </fill>
    <fill>
      <gradientFill>
        <stop position="0">
          <color theme="9"/>
        </stop>
        <stop position="1">
          <color rgb="FFFF0000"/>
        </stop>
      </gradientFill>
    </fill>
    <fill>
      <gradientFill degree="270">
        <stop position="0">
          <color rgb="FFFFC000"/>
        </stop>
        <stop position="1">
          <color rgb="FFFF0000"/>
        </stop>
      </gradientFill>
    </fill>
  </fills>
  <borders count="111">
    <border>
      <left/>
      <right/>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medium">
        <color indexed="64"/>
      </right>
      <top/>
      <bottom style="hair">
        <color indexed="64"/>
      </bottom>
      <diagonal/>
    </border>
    <border>
      <left style="hair">
        <color indexed="64"/>
      </left>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hair">
        <color indexed="64"/>
      </right>
      <top/>
      <bottom style="medium">
        <color indexed="64"/>
      </bottom>
      <diagonal/>
    </border>
    <border>
      <left style="medium">
        <color indexed="64"/>
      </left>
      <right style="medium">
        <color indexed="64"/>
      </right>
      <top style="medium">
        <color indexed="64"/>
      </top>
      <bottom/>
      <diagonal/>
    </border>
    <border>
      <left/>
      <right/>
      <top/>
      <bottom style="hair">
        <color indexed="64"/>
      </bottom>
      <diagonal/>
    </border>
    <border>
      <left style="hair">
        <color indexed="64"/>
      </left>
      <right/>
      <top style="medium">
        <color indexed="64"/>
      </top>
      <bottom style="medium">
        <color indexed="64"/>
      </bottom>
      <diagonal/>
    </border>
    <border>
      <left/>
      <right/>
      <top style="hair">
        <color indexed="64"/>
      </top>
      <bottom/>
      <diagonal/>
    </border>
    <border>
      <left style="medium">
        <color indexed="64"/>
      </left>
      <right style="medium">
        <color indexed="64"/>
      </right>
      <top/>
      <bottom style="hair">
        <color indexed="64"/>
      </bottom>
      <diagonal/>
    </border>
    <border>
      <left style="medium">
        <color indexed="64"/>
      </left>
      <right/>
      <top/>
      <bottom style="hair">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hair">
        <color indexed="64"/>
      </top>
      <bottom/>
      <diagonal/>
    </border>
    <border>
      <left style="medium">
        <color indexed="64"/>
      </left>
      <right style="hair">
        <color indexed="64"/>
      </right>
      <top/>
      <bottom/>
      <diagonal/>
    </border>
    <border>
      <left style="hair">
        <color indexed="64"/>
      </left>
      <right style="hair">
        <color indexed="64"/>
      </right>
      <top/>
      <bottom/>
      <diagonal/>
    </border>
    <border>
      <left style="medium">
        <color indexed="64"/>
      </left>
      <right style="medium">
        <color indexed="64"/>
      </right>
      <top style="thin">
        <color indexed="64"/>
      </top>
      <bottom style="thin">
        <color indexed="64"/>
      </bottom>
      <diagonal/>
    </border>
    <border>
      <left/>
      <right style="hair">
        <color indexed="64"/>
      </right>
      <top style="medium">
        <color indexed="64"/>
      </top>
      <bottom style="medium">
        <color indexed="64"/>
      </bottom>
      <diagonal/>
    </border>
    <border>
      <left/>
      <right style="hair">
        <color indexed="64"/>
      </right>
      <top/>
      <bottom/>
      <diagonal/>
    </border>
    <border>
      <left/>
      <right style="hair">
        <color indexed="64"/>
      </right>
      <top/>
      <bottom style="hair">
        <color indexed="64"/>
      </bottom>
      <diagonal/>
    </border>
    <border>
      <left/>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bottom/>
      <diagonal/>
    </border>
    <border>
      <left/>
      <right style="medium">
        <color indexed="64"/>
      </right>
      <top style="double">
        <color indexed="64"/>
      </top>
      <bottom style="double">
        <color indexed="64"/>
      </bottom>
      <diagonal/>
    </border>
    <border>
      <left style="dotted">
        <color indexed="64"/>
      </left>
      <right style="dotted">
        <color indexed="64"/>
      </right>
      <top style="medium">
        <color indexed="64"/>
      </top>
      <bottom style="medium">
        <color indexed="64"/>
      </bottom>
      <diagonal/>
    </border>
    <border>
      <left/>
      <right style="dotted">
        <color indexed="64"/>
      </right>
      <top style="medium">
        <color indexed="64"/>
      </top>
      <bottom style="medium">
        <color indexed="64"/>
      </bottom>
      <diagonal/>
    </border>
    <border>
      <left style="hair">
        <color indexed="64"/>
      </left>
      <right/>
      <top/>
      <bottom style="hair">
        <color indexed="64"/>
      </bottom>
      <diagonal/>
    </border>
    <border>
      <left style="dotted">
        <color indexed="64"/>
      </left>
      <right style="dotted">
        <color indexed="64"/>
      </right>
      <top/>
      <bottom style="dotted">
        <color indexed="64"/>
      </bottom>
      <diagonal/>
    </border>
    <border>
      <left style="medium">
        <color indexed="64"/>
      </left>
      <right style="medium">
        <color indexed="64"/>
      </right>
      <top/>
      <bottom style="thin">
        <color indexed="64"/>
      </bottom>
      <diagonal/>
    </border>
    <border>
      <left/>
      <right style="dotted">
        <color indexed="64"/>
      </right>
      <top/>
      <bottom style="dotted">
        <color indexed="64"/>
      </bottom>
      <diagonal/>
    </border>
    <border>
      <left style="dotted">
        <color indexed="64"/>
      </left>
      <right style="dotted">
        <color indexed="64"/>
      </right>
      <top style="dotted">
        <color indexed="64"/>
      </top>
      <bottom style="dotted">
        <color indexed="64"/>
      </bottom>
      <diagonal/>
    </border>
    <border>
      <left/>
      <right style="dotted">
        <color indexed="64"/>
      </right>
      <top style="dotted">
        <color indexed="64"/>
      </top>
      <bottom style="dotted">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style="medium">
        <color indexed="64"/>
      </top>
      <bottom/>
      <diagonal/>
    </border>
    <border>
      <left style="medium">
        <color indexed="64"/>
      </left>
      <right style="thin">
        <color indexed="64"/>
      </right>
      <top style="medium">
        <color indexed="64"/>
      </top>
      <bottom style="hair">
        <color indexed="64"/>
      </bottom>
      <diagonal/>
    </border>
    <border>
      <left/>
      <right style="hair">
        <color indexed="64"/>
      </right>
      <top style="hair">
        <color indexed="64"/>
      </top>
      <bottom/>
      <diagonal/>
    </border>
    <border>
      <left style="medium">
        <color indexed="64"/>
      </left>
      <right style="thin">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hair">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hair">
        <color indexed="64"/>
      </bottom>
      <diagonal/>
    </border>
    <border>
      <left style="medium">
        <color indexed="64"/>
      </left>
      <right/>
      <top style="hair">
        <color indexed="64"/>
      </top>
      <bottom/>
      <diagonal/>
    </border>
    <border>
      <left style="medium">
        <color indexed="64"/>
      </left>
      <right style="hair">
        <color indexed="64"/>
      </right>
      <top style="hair">
        <color indexed="64"/>
      </top>
      <bottom/>
      <diagonal/>
    </border>
    <border>
      <left/>
      <right style="medium">
        <color indexed="64"/>
      </right>
      <top style="hair">
        <color indexed="64"/>
      </top>
      <bottom/>
      <diagonal/>
    </border>
    <border>
      <left style="medium">
        <color indexed="64"/>
      </left>
      <right style="thin">
        <color indexed="64"/>
      </right>
      <top style="hair">
        <color indexed="64"/>
      </top>
      <bottom/>
      <diagonal/>
    </border>
    <border>
      <left/>
      <right style="hair">
        <color indexed="64"/>
      </right>
      <top/>
      <bottom style="thin">
        <color indexed="64"/>
      </bottom>
      <diagonal/>
    </border>
    <border>
      <left style="hair">
        <color indexed="64"/>
      </left>
      <right style="medium">
        <color indexed="64"/>
      </right>
      <top style="hair">
        <color indexed="64"/>
      </top>
      <bottom/>
      <diagonal/>
    </border>
    <border>
      <left style="thin">
        <color rgb="FF000000"/>
      </left>
      <right style="thin">
        <color rgb="FF000000"/>
      </right>
      <top style="thin">
        <color rgb="FF000000"/>
      </top>
      <bottom style="thin">
        <color rgb="FF000000"/>
      </bottom>
      <diagonal/>
    </border>
    <border>
      <left style="hair">
        <color indexed="64"/>
      </left>
      <right style="medium">
        <color indexed="64"/>
      </right>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6">
    <xf numFmtId="0" fontId="0" fillId="0" borderId="0"/>
    <xf numFmtId="0" fontId="2" fillId="0" borderId="0"/>
    <xf numFmtId="0" fontId="1" fillId="0" borderId="0"/>
    <xf numFmtId="0" fontId="1" fillId="0" borderId="0"/>
    <xf numFmtId="9" fontId="2" fillId="0" borderId="0" applyFont="0" applyFill="0" applyBorder="0" applyAlignment="0" applyProtection="0"/>
    <xf numFmtId="43" fontId="2" fillId="0" borderId="0" applyFont="0" applyFill="0" applyBorder="0" applyAlignment="0" applyProtection="0"/>
  </cellStyleXfs>
  <cellXfs count="601">
    <xf numFmtId="0" fontId="0" fillId="0" borderId="0" xfId="0"/>
    <xf numFmtId="0" fontId="0" fillId="0" borderId="9" xfId="0" applyBorder="1"/>
    <xf numFmtId="0" fontId="0" fillId="0" borderId="12" xfId="0" applyBorder="1"/>
    <xf numFmtId="0" fontId="4" fillId="0" borderId="0" xfId="0" applyFont="1"/>
    <xf numFmtId="0" fontId="5" fillId="0" borderId="0" xfId="0" applyFont="1" applyBorder="1"/>
    <xf numFmtId="0" fontId="5" fillId="0" borderId="0" xfId="0" applyFont="1" applyFill="1" applyBorder="1" applyAlignment="1">
      <alignment horizontal="right"/>
    </xf>
    <xf numFmtId="0" fontId="5" fillId="0" borderId="0" xfId="0" applyFont="1" applyAlignment="1">
      <alignment horizontal="right"/>
    </xf>
    <xf numFmtId="0" fontId="4" fillId="0" borderId="22" xfId="0" applyFont="1" applyBorder="1" applyAlignment="1"/>
    <xf numFmtId="0" fontId="0" fillId="0" borderId="25" xfId="0" applyBorder="1"/>
    <xf numFmtId="0" fontId="0" fillId="0" borderId="28" xfId="0" applyBorder="1" applyAlignment="1">
      <alignment horizontal="left" textRotation="90"/>
    </xf>
    <xf numFmtId="0" fontId="0" fillId="0" borderId="29" xfId="0" applyBorder="1" applyAlignment="1">
      <alignment horizontal="left" textRotation="90"/>
    </xf>
    <xf numFmtId="0" fontId="0" fillId="0" borderId="30" xfId="0" applyBorder="1" applyAlignment="1">
      <alignment horizontal="left" textRotation="90"/>
    </xf>
    <xf numFmtId="0" fontId="0" fillId="0" borderId="33" xfId="0" applyBorder="1" applyAlignment="1">
      <alignment horizontal="left" textRotation="90"/>
    </xf>
    <xf numFmtId="0" fontId="0" fillId="0" borderId="0" xfId="0" applyAlignment="1">
      <alignment horizontal="left"/>
    </xf>
    <xf numFmtId="0" fontId="0" fillId="0" borderId="16" xfId="0" applyBorder="1" applyAlignment="1">
      <alignment horizontal="left"/>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7" xfId="0" applyBorder="1" applyAlignment="1">
      <alignment horizontal="left"/>
    </xf>
    <xf numFmtId="0" fontId="0" fillId="0" borderId="31" xfId="0" applyBorder="1" applyAlignment="1">
      <alignment horizontal="left"/>
    </xf>
    <xf numFmtId="0" fontId="0" fillId="0" borderId="33" xfId="0" applyBorder="1" applyAlignment="1">
      <alignment horizontal="left"/>
    </xf>
    <xf numFmtId="0" fontId="0" fillId="0" borderId="28" xfId="0" applyFill="1" applyBorder="1" applyAlignment="1">
      <alignment horizontal="left"/>
    </xf>
    <xf numFmtId="0" fontId="0" fillId="0" borderId="30" xfId="0" applyFill="1" applyBorder="1" applyAlignment="1">
      <alignment horizontal="left"/>
    </xf>
    <xf numFmtId="0" fontId="0" fillId="0" borderId="6" xfId="0" applyBorder="1" applyAlignment="1">
      <alignment horizontal="left"/>
    </xf>
    <xf numFmtId="2" fontId="0" fillId="0" borderId="1" xfId="0" applyNumberFormat="1" applyBorder="1" applyAlignment="1">
      <alignment horizontal="left"/>
    </xf>
    <xf numFmtId="2" fontId="0" fillId="0" borderId="2" xfId="0" applyNumberFormat="1" applyBorder="1" applyAlignment="1">
      <alignment horizontal="left"/>
    </xf>
    <xf numFmtId="2" fontId="0" fillId="0" borderId="3" xfId="0" applyNumberFormat="1" applyBorder="1" applyAlignment="1">
      <alignment horizontal="left"/>
    </xf>
    <xf numFmtId="2" fontId="0" fillId="0" borderId="4" xfId="0" applyNumberFormat="1" applyBorder="1" applyAlignment="1">
      <alignment horizontal="left"/>
    </xf>
    <xf numFmtId="0" fontId="0" fillId="0" borderId="9" xfId="0" applyBorder="1" applyAlignment="1">
      <alignment horizontal="left"/>
    </xf>
    <xf numFmtId="2" fontId="0" fillId="0" borderId="23" xfId="0" applyNumberFormat="1" applyBorder="1" applyAlignment="1">
      <alignment horizontal="left"/>
    </xf>
    <xf numFmtId="2" fontId="0" fillId="0" borderId="24" xfId="0" applyNumberFormat="1" applyBorder="1" applyAlignment="1">
      <alignment horizontal="left"/>
    </xf>
    <xf numFmtId="2" fontId="0" fillId="0" borderId="25" xfId="0" applyNumberFormat="1" applyBorder="1" applyAlignment="1">
      <alignment horizontal="left"/>
    </xf>
    <xf numFmtId="2" fontId="0" fillId="0" borderId="7" xfId="0" applyNumberFormat="1" applyBorder="1" applyAlignment="1">
      <alignment horizontal="left"/>
    </xf>
    <xf numFmtId="2" fontId="0" fillId="0" borderId="33" xfId="0" applyNumberFormat="1" applyBorder="1" applyAlignment="1">
      <alignment horizontal="left"/>
    </xf>
    <xf numFmtId="0" fontId="0" fillId="0" borderId="36" xfId="0" applyBorder="1" applyAlignment="1">
      <alignment horizontal="left"/>
    </xf>
    <xf numFmtId="0" fontId="0" fillId="0" borderId="0" xfId="0" applyAlignment="1">
      <alignment horizontal="center"/>
    </xf>
    <xf numFmtId="0" fontId="5" fillId="0" borderId="0" xfId="0" applyFont="1" applyBorder="1" applyAlignment="1">
      <alignment horizontal="center"/>
    </xf>
    <xf numFmtId="164" fontId="0" fillId="0" borderId="0" xfId="0" applyNumberFormat="1"/>
    <xf numFmtId="0" fontId="0" fillId="2" borderId="7" xfId="0" applyFill="1" applyBorder="1"/>
    <xf numFmtId="0" fontId="3" fillId="3" borderId="6" xfId="0" applyFont="1" applyFill="1" applyBorder="1"/>
    <xf numFmtId="0" fontId="3" fillId="3" borderId="18" xfId="0" applyFont="1" applyFill="1" applyBorder="1"/>
    <xf numFmtId="0" fontId="3" fillId="3" borderId="5" xfId="0" applyFont="1" applyFill="1" applyBorder="1"/>
    <xf numFmtId="0" fontId="3" fillId="4" borderId="15" xfId="0" applyFont="1" applyFill="1" applyBorder="1"/>
    <xf numFmtId="0" fontId="3" fillId="4" borderId="20" xfId="0" applyFont="1" applyFill="1" applyBorder="1"/>
    <xf numFmtId="0" fontId="3" fillId="4" borderId="14" xfId="0" applyFont="1" applyFill="1" applyBorder="1"/>
    <xf numFmtId="0" fontId="5" fillId="0" borderId="33" xfId="0" applyFont="1" applyFill="1" applyBorder="1" applyAlignment="1">
      <alignment horizontal="right"/>
    </xf>
    <xf numFmtId="0" fontId="3" fillId="0" borderId="34" xfId="0" applyFont="1" applyBorder="1"/>
    <xf numFmtId="0" fontId="0" fillId="0" borderId="34" xfId="0" applyBorder="1" applyAlignment="1">
      <alignment horizontal="left"/>
    </xf>
    <xf numFmtId="0" fontId="0" fillId="0" borderId="32" xfId="0" applyBorder="1" applyAlignment="1">
      <alignment horizontal="left"/>
    </xf>
    <xf numFmtId="0" fontId="9" fillId="0" borderId="0" xfId="0" applyFont="1" applyAlignment="1">
      <alignment horizontal="left"/>
    </xf>
    <xf numFmtId="0" fontId="0" fillId="0" borderId="44" xfId="0" applyBorder="1"/>
    <xf numFmtId="0" fontId="0" fillId="0" borderId="45" xfId="0" applyBorder="1"/>
    <xf numFmtId="0" fontId="0" fillId="0" borderId="0" xfId="0" applyBorder="1"/>
    <xf numFmtId="0" fontId="0" fillId="0" borderId="32" xfId="0" applyBorder="1"/>
    <xf numFmtId="0" fontId="0" fillId="0" borderId="0" xfId="0" applyFill="1"/>
    <xf numFmtId="0" fontId="3" fillId="5" borderId="36" xfId="0" quotePrefix="1" applyFont="1" applyFill="1" applyBorder="1" applyAlignment="1">
      <alignment horizontal="center"/>
    </xf>
    <xf numFmtId="0" fontId="3" fillId="0" borderId="46" xfId="0" applyFont="1" applyBorder="1"/>
    <xf numFmtId="0" fontId="0" fillId="0" borderId="21" xfId="0" applyBorder="1"/>
    <xf numFmtId="0" fontId="0" fillId="0" borderId="47" xfId="0" applyBorder="1"/>
    <xf numFmtId="0" fontId="0" fillId="0" borderId="31" xfId="0" applyBorder="1"/>
    <xf numFmtId="0" fontId="3" fillId="0" borderId="42" xfId="0" applyFont="1" applyBorder="1"/>
    <xf numFmtId="0" fontId="0" fillId="0" borderId="22" xfId="0" applyBorder="1"/>
    <xf numFmtId="0" fontId="0" fillId="0" borderId="48" xfId="0" applyBorder="1"/>
    <xf numFmtId="0" fontId="0" fillId="0" borderId="21" xfId="0" applyBorder="1" applyAlignment="1">
      <alignment horizontal="left"/>
    </xf>
    <xf numFmtId="0" fontId="3" fillId="0" borderId="44" xfId="0" applyFont="1" applyBorder="1"/>
    <xf numFmtId="0" fontId="0" fillId="0" borderId="0" xfId="0" applyBorder="1" applyAlignment="1">
      <alignment horizontal="left"/>
    </xf>
    <xf numFmtId="0" fontId="0" fillId="0" borderId="22" xfId="0" applyBorder="1" applyAlignment="1">
      <alignment horizontal="left"/>
    </xf>
    <xf numFmtId="0" fontId="0" fillId="0" borderId="42" xfId="0" applyBorder="1"/>
    <xf numFmtId="0" fontId="0" fillId="0" borderId="56" xfId="0" applyFill="1" applyBorder="1"/>
    <xf numFmtId="0" fontId="0" fillId="0" borderId="57" xfId="0" applyFill="1" applyBorder="1"/>
    <xf numFmtId="0" fontId="0" fillId="0" borderId="58" xfId="0" applyFill="1" applyBorder="1"/>
    <xf numFmtId="0" fontId="0" fillId="0" borderId="59" xfId="0" applyFill="1" applyBorder="1"/>
    <xf numFmtId="0" fontId="0" fillId="0" borderId="60" xfId="0" applyFill="1" applyBorder="1"/>
    <xf numFmtId="0" fontId="0" fillId="0" borderId="61" xfId="0" applyFill="1" applyBorder="1"/>
    <xf numFmtId="165" fontId="0" fillId="0" borderId="62" xfId="0" applyNumberFormat="1" applyFill="1" applyBorder="1"/>
    <xf numFmtId="49" fontId="0" fillId="0" borderId="63" xfId="0" applyNumberFormat="1" applyBorder="1"/>
    <xf numFmtId="49" fontId="0" fillId="0" borderId="64" xfId="0" applyNumberFormat="1" applyBorder="1"/>
    <xf numFmtId="0" fontId="0" fillId="0" borderId="64" xfId="0" applyBorder="1"/>
    <xf numFmtId="0" fontId="0" fillId="0" borderId="65" xfId="0" applyBorder="1"/>
    <xf numFmtId="0" fontId="12" fillId="2" borderId="33" xfId="4" applyNumberFormat="1" applyFont="1" applyFill="1" applyBorder="1" applyAlignment="1">
      <alignment horizontal="center"/>
    </xf>
    <xf numFmtId="9" fontId="3" fillId="3" borderId="4" xfId="4" applyFont="1" applyFill="1" applyBorder="1" applyAlignment="1">
      <alignment horizontal="center"/>
    </xf>
    <xf numFmtId="0" fontId="0" fillId="6" borderId="21" xfId="0" applyFill="1" applyBorder="1" applyAlignment="1">
      <alignment horizontal="left" textRotation="90" wrapText="1"/>
    </xf>
    <xf numFmtId="0" fontId="0" fillId="0" borderId="0" xfId="0" applyAlignment="1">
      <alignment horizontal="left" textRotation="90" wrapText="1"/>
    </xf>
    <xf numFmtId="0" fontId="3" fillId="2" borderId="33" xfId="4" applyNumberFormat="1" applyFont="1" applyFill="1" applyBorder="1" applyAlignment="1">
      <alignment horizontal="center"/>
    </xf>
    <xf numFmtId="9" fontId="3" fillId="4" borderId="7" xfId="4" applyFont="1" applyFill="1" applyBorder="1" applyAlignment="1">
      <alignment horizontal="center"/>
    </xf>
    <xf numFmtId="0" fontId="7" fillId="2" borderId="46" xfId="0" applyNumberFormat="1" applyFont="1" applyFill="1" applyBorder="1" applyAlignment="1">
      <alignment horizontal="center" textRotation="90" wrapText="1"/>
    </xf>
    <xf numFmtId="165" fontId="3" fillId="6" borderId="24" xfId="0" applyNumberFormat="1" applyFont="1" applyFill="1" applyBorder="1" applyAlignment="1">
      <alignment horizontal="center"/>
    </xf>
    <xf numFmtId="165" fontId="3" fillId="0" borderId="24" xfId="0" applyNumberFormat="1" applyFont="1" applyBorder="1" applyAlignment="1">
      <alignment horizontal="center"/>
    </xf>
    <xf numFmtId="0" fontId="3" fillId="0" borderId="24" xfId="0" applyFont="1" applyBorder="1" applyAlignment="1">
      <alignment horizontal="center"/>
    </xf>
    <xf numFmtId="0" fontId="13" fillId="0" borderId="25" xfId="0" applyFont="1" applyBorder="1" applyAlignment="1">
      <alignment horizontal="left"/>
    </xf>
    <xf numFmtId="0" fontId="8" fillId="7" borderId="44" xfId="0" applyFont="1" applyFill="1" applyBorder="1" applyAlignment="1">
      <alignment vertical="top" wrapText="1"/>
    </xf>
    <xf numFmtId="0" fontId="22" fillId="7" borderId="0" xfId="0" applyFont="1" applyFill="1" applyBorder="1" applyAlignment="1">
      <alignment vertical="top" wrapText="1"/>
    </xf>
    <xf numFmtId="0" fontId="8" fillId="7" borderId="0" xfId="0" applyFont="1" applyFill="1" applyBorder="1" applyAlignment="1">
      <alignment vertical="top" wrapText="1"/>
    </xf>
    <xf numFmtId="0" fontId="8" fillId="6" borderId="44" xfId="0" applyFont="1" applyFill="1" applyBorder="1" applyAlignment="1">
      <alignment vertical="top" wrapText="1"/>
    </xf>
    <xf numFmtId="0" fontId="22" fillId="6" borderId="0" xfId="0" applyFont="1" applyFill="1" applyBorder="1" applyAlignment="1">
      <alignment vertical="top" wrapText="1"/>
    </xf>
    <xf numFmtId="0" fontId="8" fillId="6" borderId="0" xfId="0" applyFont="1" applyFill="1" applyBorder="1" applyAlignment="1">
      <alignment vertical="top" wrapText="1"/>
    </xf>
    <xf numFmtId="165" fontId="3" fillId="6" borderId="67" xfId="0" applyNumberFormat="1" applyFont="1" applyFill="1" applyBorder="1" applyAlignment="1">
      <alignment horizontal="center"/>
    </xf>
    <xf numFmtId="165" fontId="3" fillId="6" borderId="68" xfId="0" applyNumberFormat="1" applyFont="1" applyFill="1" applyBorder="1" applyAlignment="1">
      <alignment horizontal="center"/>
    </xf>
    <xf numFmtId="0" fontId="3" fillId="6" borderId="68" xfId="0" applyFont="1" applyFill="1" applyBorder="1" applyAlignment="1">
      <alignment horizontal="center"/>
    </xf>
    <xf numFmtId="0" fontId="13" fillId="6" borderId="45" xfId="0" applyFont="1" applyFill="1" applyBorder="1" applyAlignment="1">
      <alignment horizontal="left"/>
    </xf>
    <xf numFmtId="9" fontId="0" fillId="0" borderId="69" xfId="4" applyFont="1" applyBorder="1" applyAlignment="1">
      <alignment horizontal="center"/>
    </xf>
    <xf numFmtId="0" fontId="3" fillId="0" borderId="17" xfId="0" applyNumberFormat="1" applyFont="1" applyFill="1" applyBorder="1" applyAlignment="1">
      <alignment horizontal="center"/>
    </xf>
    <xf numFmtId="0" fontId="0" fillId="0" borderId="17" xfId="0" applyBorder="1" applyAlignment="1">
      <alignment horizontal="center"/>
    </xf>
    <xf numFmtId="0" fontId="23" fillId="0" borderId="26" xfId="0" applyFont="1" applyBorder="1" applyAlignment="1">
      <alignment horizontal="left"/>
    </xf>
    <xf numFmtId="0" fontId="6" fillId="2" borderId="7" xfId="0" applyFont="1" applyFill="1" applyBorder="1"/>
    <xf numFmtId="0" fontId="6" fillId="2" borderId="8" xfId="0" applyFont="1" applyFill="1" applyBorder="1" applyAlignment="1">
      <alignment horizontal="center"/>
    </xf>
    <xf numFmtId="0" fontId="6" fillId="2" borderId="7" xfId="0" applyFont="1" applyFill="1" applyBorder="1" applyAlignment="1">
      <alignment horizontal="center"/>
    </xf>
    <xf numFmtId="0" fontId="6" fillId="2" borderId="26" xfId="0" applyFont="1" applyFill="1" applyBorder="1" applyAlignment="1">
      <alignment horizontal="center"/>
    </xf>
    <xf numFmtId="0" fontId="0" fillId="0" borderId="24" xfId="0" applyBorder="1" applyAlignment="1">
      <alignment horizontal="center"/>
    </xf>
    <xf numFmtId="0" fontId="6" fillId="0" borderId="0" xfId="0" applyFont="1"/>
    <xf numFmtId="0" fontId="6" fillId="0" borderId="0" xfId="0" applyFont="1" applyAlignment="1">
      <alignment horizontal="center"/>
    </xf>
    <xf numFmtId="0" fontId="0" fillId="0" borderId="0" xfId="0" applyNumberFormat="1" applyFill="1" applyBorder="1" applyAlignment="1">
      <alignment horizontal="center"/>
    </xf>
    <xf numFmtId="0" fontId="23" fillId="0" borderId="0" xfId="0" applyFont="1" applyAlignment="1">
      <alignment horizontal="left"/>
    </xf>
    <xf numFmtId="165" fontId="0" fillId="0" borderId="0" xfId="0" applyNumberFormat="1"/>
    <xf numFmtId="9" fontId="0" fillId="0" borderId="28" xfId="0" applyNumberFormat="1" applyBorder="1" applyAlignment="1">
      <alignment horizontal="left" textRotation="90"/>
    </xf>
    <xf numFmtId="165" fontId="0" fillId="0" borderId="61" xfId="0" applyNumberFormat="1" applyBorder="1"/>
    <xf numFmtId="9" fontId="3" fillId="4" borderId="44" xfId="4" applyFont="1" applyFill="1" applyBorder="1" applyAlignment="1">
      <alignment horizontal="center"/>
    </xf>
    <xf numFmtId="2" fontId="3" fillId="0" borderId="44" xfId="0" applyNumberFormat="1" applyFont="1" applyBorder="1" applyAlignment="1">
      <alignment horizontal="center" vertical="center"/>
    </xf>
    <xf numFmtId="165" fontId="3" fillId="6" borderId="71" xfId="0" applyNumberFormat="1" applyFont="1" applyFill="1" applyBorder="1" applyAlignment="1">
      <alignment horizontal="center"/>
    </xf>
    <xf numFmtId="165" fontId="0" fillId="0" borderId="16" xfId="0" applyNumberFormat="1" applyBorder="1" applyAlignment="1">
      <alignment horizontal="center"/>
    </xf>
    <xf numFmtId="165" fontId="0" fillId="0" borderId="72" xfId="0" applyNumberFormat="1" applyBorder="1" applyAlignment="1">
      <alignment horizontal="center"/>
    </xf>
    <xf numFmtId="0" fontId="3" fillId="0" borderId="0" xfId="0" applyFont="1"/>
    <xf numFmtId="0" fontId="0" fillId="0" borderId="34" xfId="0" applyBorder="1" applyAlignment="1">
      <alignment horizontal="left"/>
    </xf>
    <xf numFmtId="0" fontId="0" fillId="8" borderId="46" xfId="0" applyFill="1" applyBorder="1"/>
    <xf numFmtId="0" fontId="0" fillId="8" borderId="21" xfId="0" applyFill="1" applyBorder="1"/>
    <xf numFmtId="0" fontId="0" fillId="8" borderId="47" xfId="0" applyFill="1" applyBorder="1"/>
    <xf numFmtId="0" fontId="0" fillId="8" borderId="44" xfId="0" applyFill="1" applyBorder="1"/>
    <xf numFmtId="0" fontId="0" fillId="8" borderId="45" xfId="0" applyFill="1" applyBorder="1"/>
    <xf numFmtId="0" fontId="0" fillId="8" borderId="73" xfId="0" applyFill="1" applyBorder="1"/>
    <xf numFmtId="0" fontId="0" fillId="8" borderId="0" xfId="0" applyFill="1" applyBorder="1"/>
    <xf numFmtId="0" fontId="0" fillId="8" borderId="77" xfId="0" applyFill="1" applyBorder="1"/>
    <xf numFmtId="0" fontId="0" fillId="10" borderId="0" xfId="0" applyFill="1" applyBorder="1"/>
    <xf numFmtId="0" fontId="0" fillId="8" borderId="42" xfId="0" applyFill="1" applyBorder="1"/>
    <xf numFmtId="0" fontId="0" fillId="8" borderId="22" xfId="0" applyFill="1" applyBorder="1"/>
    <xf numFmtId="0" fontId="0" fillId="8" borderId="48" xfId="0" applyFill="1" applyBorder="1"/>
    <xf numFmtId="2" fontId="7" fillId="0" borderId="66" xfId="0" applyNumberFormat="1" applyFont="1" applyBorder="1" applyAlignment="1">
      <alignment horizontal="center" vertical="center"/>
    </xf>
    <xf numFmtId="2" fontId="3" fillId="0" borderId="16" xfId="0" applyNumberFormat="1" applyFont="1" applyBorder="1" applyAlignment="1">
      <alignment horizontal="center"/>
    </xf>
    <xf numFmtId="2" fontId="3" fillId="0" borderId="23" xfId="0" applyNumberFormat="1" applyFont="1" applyBorder="1" applyAlignment="1">
      <alignment horizontal="center"/>
    </xf>
    <xf numFmtId="0" fontId="0" fillId="0" borderId="79" xfId="0" applyBorder="1" applyAlignment="1">
      <alignment horizontal="center"/>
    </xf>
    <xf numFmtId="9" fontId="0" fillId="0" borderId="79" xfId="0" applyNumberFormat="1" applyBorder="1" applyAlignment="1">
      <alignment horizontal="center"/>
    </xf>
    <xf numFmtId="2" fontId="11" fillId="2" borderId="79" xfId="0" applyNumberFormat="1" applyFont="1" applyFill="1" applyBorder="1" applyAlignment="1">
      <alignment horizontal="center" vertical="center"/>
    </xf>
    <xf numFmtId="0" fontId="0" fillId="0" borderId="30" xfId="0" applyBorder="1" applyAlignment="1">
      <alignment horizontal="center" textRotation="90"/>
    </xf>
    <xf numFmtId="0" fontId="22" fillId="0" borderId="33" xfId="0" applyFont="1" applyBorder="1" applyAlignment="1">
      <alignment horizontal="center" vertical="center" textRotation="90"/>
    </xf>
    <xf numFmtId="0" fontId="0" fillId="0" borderId="80" xfId="0" applyBorder="1" applyAlignment="1">
      <alignment horizontal="center" vertical="center" textRotation="90"/>
    </xf>
    <xf numFmtId="0" fontId="0" fillId="0" borderId="79" xfId="0" applyBorder="1" applyAlignment="1">
      <alignment horizontal="center" vertical="center" textRotation="90"/>
    </xf>
    <xf numFmtId="0" fontId="0" fillId="0" borderId="81" xfId="0" applyBorder="1" applyAlignment="1">
      <alignment horizontal="left"/>
    </xf>
    <xf numFmtId="0" fontId="0" fillId="0" borderId="82" xfId="0" applyBorder="1" applyAlignment="1">
      <alignment horizontal="left"/>
    </xf>
    <xf numFmtId="0" fontId="0" fillId="0" borderId="26" xfId="0" applyBorder="1" applyAlignment="1">
      <alignment horizontal="center"/>
    </xf>
    <xf numFmtId="165" fontId="3" fillId="2" borderId="84" xfId="0" applyNumberFormat="1" applyFont="1" applyFill="1" applyBorder="1" applyAlignment="1">
      <alignment horizontal="center"/>
    </xf>
    <xf numFmtId="165" fontId="3" fillId="2" borderId="82" xfId="0" applyNumberFormat="1" applyFont="1" applyFill="1" applyBorder="1" applyAlignment="1">
      <alignment horizontal="center"/>
    </xf>
    <xf numFmtId="0" fontId="0" fillId="0" borderId="27" xfId="0" applyBorder="1" applyAlignment="1">
      <alignment horizontal="left"/>
    </xf>
    <xf numFmtId="0" fontId="0" fillId="0" borderId="85" xfId="0" applyBorder="1" applyAlignment="1">
      <alignment horizontal="left"/>
    </xf>
    <xf numFmtId="0" fontId="0" fillId="0" borderId="8" xfId="0" applyBorder="1" applyAlignment="1">
      <alignment horizontal="center"/>
    </xf>
    <xf numFmtId="165" fontId="3" fillId="2" borderId="86" xfId="0" applyNumberFormat="1" applyFont="1" applyFill="1" applyBorder="1" applyAlignment="1">
      <alignment horizontal="center"/>
    </xf>
    <xf numFmtId="165" fontId="3" fillId="2" borderId="85" xfId="0" applyNumberFormat="1" applyFont="1" applyFill="1" applyBorder="1" applyAlignment="1">
      <alignment horizontal="center"/>
    </xf>
    <xf numFmtId="2" fontId="0" fillId="0" borderId="16" xfId="0" applyNumberFormat="1" applyBorder="1" applyAlignment="1">
      <alignment horizontal="left"/>
    </xf>
    <xf numFmtId="2" fontId="0" fillId="0" borderId="0" xfId="0" applyNumberFormat="1" applyAlignment="1">
      <alignment horizontal="left"/>
    </xf>
    <xf numFmtId="0" fontId="25" fillId="6" borderId="47" xfId="0" applyFont="1" applyFill="1" applyBorder="1" applyAlignment="1">
      <alignment horizontal="left"/>
    </xf>
    <xf numFmtId="43" fontId="26" fillId="3" borderId="46" xfId="5" applyFont="1" applyFill="1" applyBorder="1" applyAlignment="1">
      <alignment horizontal="center"/>
    </xf>
    <xf numFmtId="2" fontId="7" fillId="2" borderId="83" xfId="0" applyNumberFormat="1" applyFont="1" applyFill="1" applyBorder="1" applyAlignment="1">
      <alignment horizontal="center"/>
    </xf>
    <xf numFmtId="2" fontId="7" fillId="2" borderId="69" xfId="0" applyNumberFormat="1" applyFont="1" applyFill="1" applyBorder="1" applyAlignment="1">
      <alignment horizontal="center"/>
    </xf>
    <xf numFmtId="0" fontId="3" fillId="0" borderId="32" xfId="0" applyFont="1" applyBorder="1" applyAlignment="1">
      <alignment horizontal="center"/>
    </xf>
    <xf numFmtId="0" fontId="3" fillId="0" borderId="31" xfId="0" applyFont="1" applyBorder="1" applyAlignment="1">
      <alignment horizontal="center"/>
    </xf>
    <xf numFmtId="0" fontId="0" fillId="11" borderId="46" xfId="0" applyFill="1" applyBorder="1" applyAlignment="1">
      <alignment horizontal="left"/>
    </xf>
    <xf numFmtId="0" fontId="0" fillId="11" borderId="36" xfId="0" applyFill="1" applyBorder="1" applyAlignment="1">
      <alignment horizontal="left"/>
    </xf>
    <xf numFmtId="0" fontId="0" fillId="11" borderId="46" xfId="0" applyFill="1" applyBorder="1" applyAlignment="1">
      <alignment horizontal="center"/>
    </xf>
    <xf numFmtId="0" fontId="0" fillId="11" borderId="21" xfId="0" applyFill="1" applyBorder="1" applyAlignment="1">
      <alignment horizontal="center"/>
    </xf>
    <xf numFmtId="0" fontId="0" fillId="11" borderId="47" xfId="0" applyFill="1" applyBorder="1" applyAlignment="1">
      <alignment horizontal="center"/>
    </xf>
    <xf numFmtId="0" fontId="3" fillId="0" borderId="46" xfId="0" applyFont="1" applyBorder="1" applyAlignment="1">
      <alignment horizontal="center"/>
    </xf>
    <xf numFmtId="0" fontId="3" fillId="0" borderId="30" xfId="0" applyFont="1" applyBorder="1" applyAlignment="1">
      <alignment horizontal="center"/>
    </xf>
    <xf numFmtId="0" fontId="3" fillId="0" borderId="28" xfId="0" applyFont="1" applyBorder="1" applyAlignment="1">
      <alignment horizontal="center"/>
    </xf>
    <xf numFmtId="0" fontId="3" fillId="0" borderId="46" xfId="0" applyFont="1" applyBorder="1" applyAlignment="1">
      <alignment horizontal="left"/>
    </xf>
    <xf numFmtId="0" fontId="3" fillId="0" borderId="36" xfId="0" applyFont="1" applyBorder="1" applyAlignment="1">
      <alignment horizontal="center"/>
    </xf>
    <xf numFmtId="165" fontId="3" fillId="0" borderId="46" xfId="0" applyNumberFormat="1" applyFont="1" applyBorder="1" applyAlignment="1">
      <alignment horizontal="center"/>
    </xf>
    <xf numFmtId="2" fontId="3" fillId="0" borderId="49" xfId="0" applyNumberFormat="1" applyFont="1" applyBorder="1" applyAlignment="1">
      <alignment horizontal="center"/>
    </xf>
    <xf numFmtId="2" fontId="3" fillId="2" borderId="88" xfId="0" applyNumberFormat="1" applyFont="1" applyFill="1" applyBorder="1" applyAlignment="1">
      <alignment horizontal="center" vertical="center"/>
    </xf>
    <xf numFmtId="2" fontId="3" fillId="0" borderId="47" xfId="0" applyNumberFormat="1" applyFont="1" applyBorder="1" applyAlignment="1">
      <alignment horizontal="center"/>
    </xf>
    <xf numFmtId="0" fontId="3" fillId="0" borderId="21" xfId="0" applyFont="1" applyBorder="1" applyAlignment="1">
      <alignment horizontal="left"/>
    </xf>
    <xf numFmtId="1" fontId="3" fillId="0" borderId="49" xfId="0" applyNumberFormat="1" applyFont="1" applyBorder="1" applyAlignment="1">
      <alignment horizontal="center"/>
    </xf>
    <xf numFmtId="1" fontId="3" fillId="0" borderId="89" xfId="0" applyNumberFormat="1" applyFont="1" applyBorder="1" applyAlignment="1">
      <alignment horizontal="center"/>
    </xf>
    <xf numFmtId="9" fontId="3" fillId="0" borderId="89" xfId="4" applyFont="1" applyBorder="1" applyAlignment="1">
      <alignment horizontal="center"/>
    </xf>
    <xf numFmtId="9" fontId="3" fillId="0" borderId="21" xfId="4" applyFont="1" applyBorder="1" applyAlignment="1">
      <alignment horizontal="center"/>
    </xf>
    <xf numFmtId="2" fontId="3" fillId="0" borderId="89" xfId="0" applyNumberFormat="1" applyFont="1" applyBorder="1" applyAlignment="1">
      <alignment horizontal="center"/>
    </xf>
    <xf numFmtId="1" fontId="3" fillId="0" borderId="47" xfId="0" applyNumberFormat="1" applyFont="1" applyBorder="1" applyAlignment="1">
      <alignment horizontal="center"/>
    </xf>
    <xf numFmtId="0" fontId="29" fillId="7" borderId="6" xfId="0" applyFont="1" applyFill="1" applyBorder="1" applyAlignment="1">
      <alignment horizontal="right"/>
    </xf>
    <xf numFmtId="0" fontId="0" fillId="7" borderId="4" xfId="0" applyFont="1" applyFill="1" applyBorder="1" applyAlignment="1">
      <alignment horizontal="center"/>
    </xf>
    <xf numFmtId="165" fontId="0" fillId="7" borderId="6" xfId="0" applyNumberFormat="1" applyFont="1" applyFill="1" applyBorder="1" applyAlignment="1">
      <alignment horizontal="center"/>
    </xf>
    <xf numFmtId="2" fontId="0" fillId="7" borderId="1" xfId="0" applyNumberFormat="1" applyFont="1" applyFill="1" applyBorder="1" applyAlignment="1">
      <alignment horizontal="center"/>
    </xf>
    <xf numFmtId="1" fontId="0" fillId="7" borderId="89" xfId="0" applyNumberFormat="1" applyFont="1" applyFill="1" applyBorder="1" applyAlignment="1">
      <alignment horizontal="center"/>
    </xf>
    <xf numFmtId="2" fontId="0" fillId="7" borderId="5" xfId="0" applyNumberFormat="1" applyFont="1" applyFill="1" applyBorder="1" applyAlignment="1">
      <alignment horizontal="center"/>
    </xf>
    <xf numFmtId="0" fontId="0" fillId="7" borderId="18" xfId="0" applyFont="1" applyFill="1" applyBorder="1" applyAlignment="1">
      <alignment horizontal="left"/>
    </xf>
    <xf numFmtId="0" fontId="0" fillId="7" borderId="90" xfId="0" applyFont="1" applyFill="1" applyBorder="1" applyAlignment="1">
      <alignment horizontal="center"/>
    </xf>
    <xf numFmtId="0" fontId="0" fillId="7" borderId="1" xfId="0" applyFont="1" applyFill="1" applyBorder="1" applyAlignment="1">
      <alignment horizontal="center"/>
    </xf>
    <xf numFmtId="9" fontId="0" fillId="7" borderId="5" xfId="4" applyFont="1" applyFill="1" applyBorder="1" applyAlignment="1">
      <alignment horizontal="center"/>
    </xf>
    <xf numFmtId="9" fontId="0" fillId="7" borderId="18" xfId="4" applyFont="1" applyFill="1" applyBorder="1" applyAlignment="1">
      <alignment horizontal="center"/>
    </xf>
    <xf numFmtId="1" fontId="0" fillId="7" borderId="47" xfId="0" applyNumberFormat="1" applyFont="1" applyFill="1" applyBorder="1" applyAlignment="1">
      <alignment horizontal="center"/>
    </xf>
    <xf numFmtId="0" fontId="0" fillId="0" borderId="7" xfId="0" applyFont="1" applyBorder="1" applyAlignment="1">
      <alignment horizontal="center"/>
    </xf>
    <xf numFmtId="165" fontId="0" fillId="0" borderId="9" xfId="0" applyNumberFormat="1" applyFont="1" applyBorder="1" applyAlignment="1">
      <alignment horizontal="center"/>
    </xf>
    <xf numFmtId="2" fontId="0" fillId="0" borderId="23" xfId="0" applyNumberFormat="1" applyFont="1" applyBorder="1" applyAlignment="1">
      <alignment horizontal="center"/>
    </xf>
    <xf numFmtId="2" fontId="3" fillId="2" borderId="91" xfId="0" applyNumberFormat="1" applyFont="1" applyFill="1" applyBorder="1" applyAlignment="1">
      <alignment horizontal="center" vertical="center"/>
    </xf>
    <xf numFmtId="2" fontId="0" fillId="0" borderId="8" xfId="0" applyNumberFormat="1" applyFont="1" applyBorder="1" applyAlignment="1">
      <alignment horizontal="center"/>
    </xf>
    <xf numFmtId="0" fontId="0" fillId="0" borderId="19" xfId="0" applyFont="1" applyBorder="1" applyAlignment="1">
      <alignment horizontal="left"/>
    </xf>
    <xf numFmtId="0" fontId="0" fillId="0" borderId="92" xfId="0" applyFont="1" applyBorder="1" applyAlignment="1">
      <alignment horizontal="center"/>
    </xf>
    <xf numFmtId="0" fontId="0" fillId="0" borderId="23" xfId="0" applyFont="1" applyBorder="1" applyAlignment="1">
      <alignment horizontal="center"/>
    </xf>
    <xf numFmtId="9" fontId="0" fillId="0" borderId="8" xfId="4" applyFont="1" applyBorder="1" applyAlignment="1">
      <alignment horizontal="center"/>
    </xf>
    <xf numFmtId="9" fontId="0" fillId="0" borderId="19" xfId="4" applyFont="1" applyBorder="1" applyAlignment="1">
      <alignment horizontal="center"/>
    </xf>
    <xf numFmtId="0" fontId="0" fillId="12" borderId="42" xfId="0" applyFill="1" applyBorder="1" applyAlignment="1">
      <alignment horizontal="right"/>
    </xf>
    <xf numFmtId="0" fontId="0" fillId="12" borderId="13" xfId="0" applyFont="1" applyFill="1" applyBorder="1" applyAlignment="1">
      <alignment horizontal="center"/>
    </xf>
    <xf numFmtId="165" fontId="0" fillId="12" borderId="15" xfId="0" applyNumberFormat="1" applyFont="1" applyFill="1" applyBorder="1" applyAlignment="1">
      <alignment horizontal="center"/>
    </xf>
    <xf numFmtId="2" fontId="0" fillId="12" borderId="10" xfId="0" applyNumberFormat="1" applyFont="1" applyFill="1" applyBorder="1" applyAlignment="1">
      <alignment horizontal="center"/>
    </xf>
    <xf numFmtId="43" fontId="0" fillId="12" borderId="93" xfId="5" applyFont="1" applyFill="1" applyBorder="1" applyAlignment="1">
      <alignment horizontal="center"/>
    </xf>
    <xf numFmtId="2" fontId="0" fillId="12" borderId="14" xfId="0" applyNumberFormat="1" applyFont="1" applyFill="1" applyBorder="1" applyAlignment="1">
      <alignment horizontal="center"/>
    </xf>
    <xf numFmtId="0" fontId="0" fillId="12" borderId="20" xfId="0" applyFont="1" applyFill="1" applyBorder="1" applyAlignment="1">
      <alignment horizontal="left"/>
    </xf>
    <xf numFmtId="0" fontId="0" fillId="12" borderId="94" xfId="0" applyFont="1" applyFill="1" applyBorder="1" applyAlignment="1">
      <alignment horizontal="center"/>
    </xf>
    <xf numFmtId="2" fontId="0" fillId="12" borderId="20" xfId="0" applyNumberFormat="1" applyFont="1" applyFill="1" applyBorder="1" applyAlignment="1">
      <alignment horizontal="center"/>
    </xf>
    <xf numFmtId="0" fontId="0" fillId="12" borderId="10" xfId="0" applyFont="1" applyFill="1" applyBorder="1" applyAlignment="1">
      <alignment horizontal="center"/>
    </xf>
    <xf numFmtId="9" fontId="0" fillId="12" borderId="20" xfId="4" applyFont="1" applyFill="1" applyBorder="1" applyAlignment="1">
      <alignment horizontal="center"/>
    </xf>
    <xf numFmtId="9" fontId="0" fillId="12" borderId="14" xfId="4" applyFont="1" applyFill="1" applyBorder="1" applyAlignment="1">
      <alignment horizontal="center"/>
    </xf>
    <xf numFmtId="0" fontId="29" fillId="7" borderId="46" xfId="0" applyFont="1" applyFill="1" applyBorder="1" applyAlignment="1"/>
    <xf numFmtId="0" fontId="29" fillId="7" borderId="21" xfId="0" applyFont="1" applyFill="1" applyBorder="1" applyAlignment="1"/>
    <xf numFmtId="165" fontId="29" fillId="7" borderId="21" xfId="0" applyNumberFormat="1" applyFont="1" applyFill="1" applyBorder="1" applyAlignment="1"/>
    <xf numFmtId="2" fontId="29" fillId="7" borderId="46" xfId="0" applyNumberFormat="1" applyFont="1" applyFill="1" applyBorder="1" applyAlignment="1"/>
    <xf numFmtId="0" fontId="29" fillId="7" borderId="89" xfId="0" applyFont="1" applyFill="1" applyBorder="1" applyAlignment="1"/>
    <xf numFmtId="0" fontId="29" fillId="7" borderId="47" xfId="0" applyFont="1" applyFill="1" applyBorder="1" applyAlignment="1"/>
    <xf numFmtId="0" fontId="29" fillId="7" borderId="95" xfId="0" applyFont="1" applyFill="1" applyBorder="1" applyAlignment="1"/>
    <xf numFmtId="9" fontId="29" fillId="7" borderId="21" xfId="4" applyFont="1" applyFill="1" applyBorder="1" applyAlignment="1"/>
    <xf numFmtId="9" fontId="29" fillId="7" borderId="47" xfId="4" applyFont="1" applyFill="1" applyBorder="1" applyAlignment="1"/>
    <xf numFmtId="0" fontId="29" fillId="7" borderId="44" xfId="0" applyFont="1" applyFill="1" applyBorder="1" applyAlignment="1"/>
    <xf numFmtId="0" fontId="29" fillId="7" borderId="0" xfId="0" applyFont="1" applyFill="1" applyBorder="1" applyAlignment="1"/>
    <xf numFmtId="165" fontId="29" fillId="7" borderId="0" xfId="0" applyNumberFormat="1" applyFont="1" applyFill="1" applyBorder="1" applyAlignment="1"/>
    <xf numFmtId="2" fontId="29" fillId="7" borderId="44" xfId="0" applyNumberFormat="1" applyFont="1" applyFill="1" applyBorder="1" applyAlignment="1"/>
    <xf numFmtId="0" fontId="29" fillId="7" borderId="71" xfId="0" applyFont="1" applyFill="1" applyBorder="1" applyAlignment="1"/>
    <xf numFmtId="0" fontId="29" fillId="7" borderId="45" xfId="0" applyFont="1" applyFill="1" applyBorder="1" applyAlignment="1"/>
    <xf numFmtId="0" fontId="29" fillId="7" borderId="96" xfId="0" applyFont="1" applyFill="1" applyBorder="1" applyAlignment="1"/>
    <xf numFmtId="9" fontId="29" fillId="7" borderId="0" xfId="4" applyFont="1" applyFill="1" applyBorder="1" applyAlignment="1"/>
    <xf numFmtId="9" fontId="29" fillId="7" borderId="45" xfId="4" applyFont="1" applyFill="1" applyBorder="1" applyAlignment="1"/>
    <xf numFmtId="0" fontId="29" fillId="7" borderId="42" xfId="0" applyFont="1" applyFill="1" applyBorder="1" applyAlignment="1"/>
    <xf numFmtId="0" fontId="29" fillId="7" borderId="22" xfId="0" applyFont="1" applyFill="1" applyBorder="1" applyAlignment="1"/>
    <xf numFmtId="165" fontId="29" fillId="7" borderId="22" xfId="0" applyNumberFormat="1" applyFont="1" applyFill="1" applyBorder="1" applyAlignment="1"/>
    <xf numFmtId="2" fontId="29" fillId="7" borderId="42" xfId="0" applyNumberFormat="1" applyFont="1" applyFill="1" applyBorder="1" applyAlignment="1"/>
    <xf numFmtId="0" fontId="29" fillId="7" borderId="97" xfId="0" applyFont="1" applyFill="1" applyBorder="1" applyAlignment="1"/>
    <xf numFmtId="0" fontId="29" fillId="7" borderId="48" xfId="0" applyFont="1" applyFill="1" applyBorder="1" applyAlignment="1"/>
    <xf numFmtId="0" fontId="29" fillId="7" borderId="98" xfId="0" applyFont="1" applyFill="1" applyBorder="1" applyAlignment="1"/>
    <xf numFmtId="9" fontId="29" fillId="7" borderId="22" xfId="4" applyFont="1" applyFill="1" applyBorder="1" applyAlignment="1"/>
    <xf numFmtId="9" fontId="29" fillId="7" borderId="48" xfId="4" applyFont="1" applyFill="1" applyBorder="1" applyAlignment="1"/>
    <xf numFmtId="1" fontId="0" fillId="7" borderId="53" xfId="0" applyNumberFormat="1" applyFont="1" applyFill="1" applyBorder="1" applyAlignment="1">
      <alignment horizontal="center"/>
    </xf>
    <xf numFmtId="2" fontId="3" fillId="2" borderId="54" xfId="0" applyNumberFormat="1" applyFont="1" applyFill="1" applyBorder="1" applyAlignment="1">
      <alignment horizontal="center" vertical="center"/>
    </xf>
    <xf numFmtId="2" fontId="3" fillId="2" borderId="71" xfId="0" applyNumberFormat="1" applyFont="1" applyFill="1" applyBorder="1" applyAlignment="1">
      <alignment horizontal="center" vertical="center"/>
    </xf>
    <xf numFmtId="0" fontId="29" fillId="7" borderId="41" xfId="0" applyFont="1" applyFill="1" applyBorder="1" applyAlignment="1">
      <alignment horizontal="right"/>
    </xf>
    <xf numFmtId="0" fontId="0" fillId="7" borderId="40" xfId="0" applyFont="1" applyFill="1" applyBorder="1" applyAlignment="1">
      <alignment horizontal="center"/>
    </xf>
    <xf numFmtId="165" fontId="0" fillId="7" borderId="41" xfId="0" applyNumberFormat="1" applyFont="1" applyFill="1" applyBorder="1" applyAlignment="1">
      <alignment horizontal="center"/>
    </xf>
    <xf numFmtId="1" fontId="0" fillId="7" borderId="71" xfId="0" applyNumberFormat="1" applyFont="1" applyFill="1" applyBorder="1" applyAlignment="1">
      <alignment horizontal="center"/>
    </xf>
    <xf numFmtId="2" fontId="0" fillId="7" borderId="26" xfId="0" applyNumberFormat="1" applyFont="1" applyFill="1" applyBorder="1" applyAlignment="1">
      <alignment horizontal="center"/>
    </xf>
    <xf numFmtId="0" fontId="0" fillId="7" borderId="37" xfId="0" applyFont="1" applyFill="1" applyBorder="1" applyAlignment="1">
      <alignment horizontal="left"/>
    </xf>
    <xf numFmtId="0" fontId="0" fillId="7" borderId="99" xfId="0" applyFont="1" applyFill="1" applyBorder="1" applyAlignment="1">
      <alignment horizontal="center"/>
    </xf>
    <xf numFmtId="0" fontId="0" fillId="7" borderId="16" xfId="0" applyFont="1" applyFill="1" applyBorder="1" applyAlignment="1">
      <alignment horizontal="center"/>
    </xf>
    <xf numFmtId="9" fontId="0" fillId="7" borderId="26" xfId="4" applyFont="1" applyFill="1" applyBorder="1" applyAlignment="1">
      <alignment horizontal="center"/>
    </xf>
    <xf numFmtId="9" fontId="0" fillId="7" borderId="37" xfId="4" applyFont="1" applyFill="1" applyBorder="1" applyAlignment="1">
      <alignment horizontal="center"/>
    </xf>
    <xf numFmtId="0" fontId="0" fillId="0" borderId="100" xfId="0" applyBorder="1" applyAlignment="1">
      <alignment horizontal="left"/>
    </xf>
    <xf numFmtId="0" fontId="0" fillId="0" borderId="66" xfId="0" applyFont="1" applyBorder="1" applyAlignment="1">
      <alignment horizontal="center"/>
    </xf>
    <xf numFmtId="2" fontId="0" fillId="0" borderId="101" xfId="0" applyNumberFormat="1" applyFont="1" applyBorder="1" applyAlignment="1">
      <alignment horizontal="center"/>
    </xf>
    <xf numFmtId="2" fontId="0" fillId="0" borderId="102" xfId="0" applyNumberFormat="1" applyFont="1" applyBorder="1" applyAlignment="1">
      <alignment horizontal="center"/>
    </xf>
    <xf numFmtId="0" fontId="0" fillId="0" borderId="103" xfId="0" applyFont="1" applyBorder="1" applyAlignment="1">
      <alignment horizontal="center"/>
    </xf>
    <xf numFmtId="0" fontId="0" fillId="0" borderId="101" xfId="0" applyFont="1" applyBorder="1" applyAlignment="1">
      <alignment horizontal="center"/>
    </xf>
    <xf numFmtId="9" fontId="0" fillId="0" borderId="102" xfId="4" applyFont="1" applyBorder="1" applyAlignment="1">
      <alignment horizontal="center"/>
    </xf>
    <xf numFmtId="9" fontId="0" fillId="0" borderId="39" xfId="4" applyFont="1" applyBorder="1" applyAlignment="1">
      <alignment horizontal="center"/>
    </xf>
    <xf numFmtId="2" fontId="0" fillId="0" borderId="67" xfId="0" applyNumberFormat="1" applyFont="1" applyBorder="1" applyAlignment="1">
      <alignment horizontal="center"/>
    </xf>
    <xf numFmtId="2" fontId="0" fillId="0" borderId="45" xfId="0" applyNumberFormat="1" applyFont="1" applyBorder="1" applyAlignment="1">
      <alignment horizontal="center"/>
    </xf>
    <xf numFmtId="2" fontId="0" fillId="0" borderId="35" xfId="0" applyNumberFormat="1" applyFont="1" applyBorder="1" applyAlignment="1">
      <alignment horizontal="center"/>
    </xf>
    <xf numFmtId="2" fontId="3" fillId="2" borderId="104" xfId="0" applyNumberFormat="1" applyFont="1" applyFill="1" applyBorder="1" applyAlignment="1">
      <alignment horizontal="center" vertical="center"/>
    </xf>
    <xf numFmtId="0" fontId="0" fillId="0" borderId="0" xfId="0" applyAlignment="1"/>
    <xf numFmtId="0" fontId="0" fillId="0" borderId="46" xfId="0" applyBorder="1"/>
    <xf numFmtId="0" fontId="3" fillId="0" borderId="46" xfId="0" applyFont="1" applyBorder="1" applyAlignment="1"/>
    <xf numFmtId="0" fontId="0" fillId="11" borderId="32" xfId="0" applyFill="1" applyBorder="1" applyAlignment="1">
      <alignment horizontal="left"/>
    </xf>
    <xf numFmtId="1" fontId="3" fillId="0" borderId="46" xfId="0" applyNumberFormat="1" applyFont="1" applyBorder="1" applyAlignment="1">
      <alignment horizontal="center"/>
    </xf>
    <xf numFmtId="2" fontId="11" fillId="2" borderId="30" xfId="0" applyNumberFormat="1" applyFont="1" applyFill="1" applyBorder="1" applyAlignment="1">
      <alignment horizontal="center" vertical="center"/>
    </xf>
    <xf numFmtId="9" fontId="3" fillId="0" borderId="52" xfId="4" applyFont="1" applyBorder="1" applyAlignment="1">
      <alignment horizontal="center"/>
    </xf>
    <xf numFmtId="1" fontId="0" fillId="7" borderId="1" xfId="0" applyNumberFormat="1" applyFill="1" applyBorder="1" applyAlignment="1">
      <alignment horizontal="center"/>
    </xf>
    <xf numFmtId="9" fontId="0" fillId="7" borderId="52" xfId="4" applyFont="1" applyFill="1" applyBorder="1" applyAlignment="1">
      <alignment horizontal="center"/>
    </xf>
    <xf numFmtId="1" fontId="0" fillId="7" borderId="53" xfId="0" applyNumberFormat="1" applyFill="1" applyBorder="1" applyAlignment="1">
      <alignment horizontal="center"/>
    </xf>
    <xf numFmtId="9" fontId="0" fillId="7" borderId="3" xfId="4" applyFont="1" applyFill="1" applyBorder="1" applyAlignment="1">
      <alignment horizontal="center"/>
    </xf>
    <xf numFmtId="1" fontId="0" fillId="0" borderId="23" xfId="0" applyNumberFormat="1" applyBorder="1" applyAlignment="1">
      <alignment horizontal="center"/>
    </xf>
    <xf numFmtId="2" fontId="11" fillId="2" borderId="25" xfId="0" applyNumberFormat="1" applyFont="1" applyFill="1" applyBorder="1" applyAlignment="1">
      <alignment horizontal="center" vertical="center"/>
    </xf>
    <xf numFmtId="1" fontId="0" fillId="0" borderId="54" xfId="0" applyNumberFormat="1" applyBorder="1" applyAlignment="1">
      <alignment horizontal="center"/>
    </xf>
    <xf numFmtId="9" fontId="0" fillId="0" borderId="25" xfId="4" applyFont="1" applyBorder="1" applyAlignment="1">
      <alignment horizontal="center"/>
    </xf>
    <xf numFmtId="1" fontId="0" fillId="12" borderId="10" xfId="0" applyNumberFormat="1" applyFill="1" applyBorder="1" applyAlignment="1">
      <alignment horizontal="center"/>
    </xf>
    <xf numFmtId="43" fontId="0" fillId="12" borderId="12" xfId="5" applyFont="1" applyFill="1" applyBorder="1" applyAlignment="1">
      <alignment horizontal="center"/>
    </xf>
    <xf numFmtId="1" fontId="0" fillId="12" borderId="93" xfId="0" applyNumberFormat="1" applyFill="1" applyBorder="1" applyAlignment="1">
      <alignment horizontal="center"/>
    </xf>
    <xf numFmtId="2" fontId="11" fillId="2" borderId="45" xfId="0" applyNumberFormat="1" applyFont="1" applyFill="1" applyBorder="1" applyAlignment="1">
      <alignment horizontal="center" vertical="center"/>
    </xf>
    <xf numFmtId="1" fontId="0" fillId="0" borderId="9" xfId="0" applyNumberFormat="1" applyBorder="1" applyAlignment="1">
      <alignment horizontal="center"/>
    </xf>
    <xf numFmtId="1" fontId="0" fillId="7" borderId="16" xfId="0" applyNumberFormat="1" applyFill="1" applyBorder="1" applyAlignment="1">
      <alignment horizontal="center"/>
    </xf>
    <xf numFmtId="9" fontId="0" fillId="7" borderId="45" xfId="4" applyFont="1" applyFill="1" applyBorder="1" applyAlignment="1">
      <alignment horizontal="center"/>
    </xf>
    <xf numFmtId="1" fontId="0" fillId="7" borderId="72" xfId="0" applyNumberFormat="1" applyFill="1" applyBorder="1" applyAlignment="1">
      <alignment horizontal="center"/>
    </xf>
    <xf numFmtId="1" fontId="0" fillId="0" borderId="67" xfId="0" applyNumberFormat="1" applyBorder="1" applyAlignment="1">
      <alignment horizontal="center"/>
    </xf>
    <xf numFmtId="2" fontId="11" fillId="2" borderId="105" xfId="0" applyNumberFormat="1" applyFont="1" applyFill="1" applyBorder="1" applyAlignment="1">
      <alignment horizontal="center" vertical="center"/>
    </xf>
    <xf numFmtId="1" fontId="0" fillId="0" borderId="72" xfId="0" applyNumberFormat="1" applyBorder="1" applyAlignment="1">
      <alignment horizontal="center"/>
    </xf>
    <xf numFmtId="9" fontId="0" fillId="0" borderId="26" xfId="4" applyFont="1" applyBorder="1" applyAlignment="1">
      <alignment horizontal="center"/>
    </xf>
    <xf numFmtId="2" fontId="11" fillId="2" borderId="12" xfId="0" applyNumberFormat="1" applyFont="1" applyFill="1" applyBorder="1" applyAlignment="1">
      <alignment horizontal="center" vertical="center"/>
    </xf>
    <xf numFmtId="9" fontId="0" fillId="7" borderId="47" xfId="4" applyFont="1" applyFill="1" applyBorder="1" applyAlignment="1">
      <alignment horizontal="center"/>
    </xf>
    <xf numFmtId="2" fontId="11" fillId="2" borderId="102" xfId="0" applyNumberFormat="1" applyFont="1" applyFill="1" applyBorder="1" applyAlignment="1">
      <alignment horizontal="center" vertical="center"/>
    </xf>
    <xf numFmtId="0" fontId="10" fillId="0" borderId="34" xfId="0" applyFont="1" applyBorder="1" applyAlignment="1"/>
    <xf numFmtId="0" fontId="10" fillId="0" borderId="31" xfId="0" applyFont="1" applyBorder="1" applyAlignment="1"/>
    <xf numFmtId="0" fontId="10" fillId="0" borderId="32" xfId="0" applyFont="1" applyBorder="1" applyAlignment="1"/>
    <xf numFmtId="0" fontId="10" fillId="0" borderId="0" xfId="0" applyFont="1"/>
    <xf numFmtId="0" fontId="10" fillId="0" borderId="0" xfId="0" applyFont="1" applyBorder="1" applyAlignment="1"/>
    <xf numFmtId="0" fontId="3" fillId="0" borderId="32" xfId="0" applyFont="1" applyBorder="1" applyAlignment="1">
      <alignment horizontal="center"/>
    </xf>
    <xf numFmtId="0" fontId="0" fillId="0" borderId="100" xfId="0" applyBorder="1"/>
    <xf numFmtId="0" fontId="10" fillId="0" borderId="0" xfId="0" applyFont="1" applyFill="1" applyBorder="1" applyAlignment="1"/>
    <xf numFmtId="0" fontId="0" fillId="5" borderId="0" xfId="0" applyFill="1"/>
    <xf numFmtId="0" fontId="0" fillId="13" borderId="0" xfId="0" applyFill="1"/>
    <xf numFmtId="9" fontId="0" fillId="0" borderId="0" xfId="4" applyFont="1"/>
    <xf numFmtId="43" fontId="0" fillId="0" borderId="0" xfId="5" applyFont="1"/>
    <xf numFmtId="0" fontId="3" fillId="0" borderId="21" xfId="0" applyFont="1" applyBorder="1"/>
    <xf numFmtId="0" fontId="3" fillId="0" borderId="47" xfId="0" applyFont="1" applyBorder="1"/>
    <xf numFmtId="2" fontId="0" fillId="0" borderId="0" xfId="0" applyNumberFormat="1" applyBorder="1"/>
    <xf numFmtId="1" fontId="0" fillId="0" borderId="45" xfId="0" applyNumberFormat="1" applyBorder="1"/>
    <xf numFmtId="2" fontId="0" fillId="0" borderId="44" xfId="0" applyNumberFormat="1" applyBorder="1"/>
    <xf numFmtId="2" fontId="0" fillId="0" borderId="22" xfId="0" applyNumberFormat="1" applyBorder="1"/>
    <xf numFmtId="1" fontId="0" fillId="0" borderId="48" xfId="0" applyNumberFormat="1" applyBorder="1"/>
    <xf numFmtId="0" fontId="7" fillId="0" borderId="0" xfId="0" applyFont="1" applyBorder="1"/>
    <xf numFmtId="0" fontId="9" fillId="0" borderId="0" xfId="0" applyFont="1"/>
    <xf numFmtId="0" fontId="0" fillId="0" borderId="56" xfId="0" applyBorder="1" applyAlignment="1">
      <alignment horizontal="center"/>
    </xf>
    <xf numFmtId="2" fontId="3" fillId="0" borderId="10" xfId="0" applyNumberFormat="1" applyFont="1" applyBorder="1" applyAlignment="1">
      <alignment horizontal="center"/>
    </xf>
    <xf numFmtId="165" fontId="3" fillId="0" borderId="11" xfId="0" applyNumberFormat="1" applyFont="1" applyBorder="1" applyAlignment="1">
      <alignment horizontal="center"/>
    </xf>
    <xf numFmtId="165" fontId="3" fillId="6" borderId="11" xfId="0" applyNumberFormat="1" applyFont="1" applyFill="1" applyBorder="1" applyAlignment="1">
      <alignment horizontal="center"/>
    </xf>
    <xf numFmtId="0" fontId="3" fillId="0" borderId="11" xfId="0" applyFont="1" applyBorder="1" applyAlignment="1">
      <alignment horizontal="center"/>
    </xf>
    <xf numFmtId="0" fontId="13" fillId="0" borderId="12" xfId="0" applyFont="1" applyBorder="1" applyAlignment="1">
      <alignment horizontal="left"/>
    </xf>
    <xf numFmtId="0" fontId="3" fillId="0" borderId="32" xfId="0" applyFont="1" applyBorder="1" applyAlignment="1">
      <alignment horizontal="center"/>
    </xf>
    <xf numFmtId="0" fontId="0" fillId="0" borderId="0" xfId="0" applyFill="1" applyAlignment="1">
      <alignment textRotation="90"/>
    </xf>
    <xf numFmtId="9" fontId="0" fillId="0" borderId="79" xfId="0" applyNumberFormat="1" applyBorder="1" applyAlignment="1">
      <alignment horizontal="center" vertical="center" textRotation="90"/>
    </xf>
    <xf numFmtId="0" fontId="0" fillId="0" borderId="0" xfId="0" applyBorder="1" applyAlignment="1">
      <alignment horizontal="left"/>
    </xf>
    <xf numFmtId="2" fontId="0" fillId="0" borderId="0" xfId="0" applyNumberFormat="1" applyBorder="1" applyAlignment="1">
      <alignment horizontal="left"/>
    </xf>
    <xf numFmtId="2" fontId="3" fillId="2" borderId="69" xfId="0" applyNumberFormat="1" applyFont="1" applyFill="1" applyBorder="1" applyAlignment="1">
      <alignment horizontal="center"/>
    </xf>
    <xf numFmtId="49" fontId="7" fillId="14" borderId="106" xfId="0" applyNumberFormat="1" applyFont="1" applyFill="1" applyBorder="1" applyAlignment="1">
      <alignment horizontal="center" vertical="center" wrapText="1"/>
    </xf>
    <xf numFmtId="49" fontId="30" fillId="16" borderId="106" xfId="0" applyNumberFormat="1" applyFont="1" applyFill="1" applyBorder="1" applyAlignment="1">
      <alignment horizontal="center" wrapText="1"/>
    </xf>
    <xf numFmtId="0" fontId="3" fillId="0" borderId="28" xfId="0" applyFont="1" applyBorder="1" applyAlignment="1">
      <alignment horizontal="center" textRotation="90" wrapText="1"/>
    </xf>
    <xf numFmtId="0" fontId="3" fillId="0" borderId="70" xfId="0" applyFont="1" applyBorder="1" applyAlignment="1">
      <alignment horizontal="center" textRotation="90" wrapText="1"/>
    </xf>
    <xf numFmtId="0" fontId="3" fillId="0" borderId="29" xfId="0" applyFont="1" applyBorder="1" applyAlignment="1">
      <alignment horizontal="center" textRotation="90" wrapText="1"/>
    </xf>
    <xf numFmtId="0" fontId="3" fillId="0" borderId="30" xfId="0" applyFont="1" applyBorder="1" applyAlignment="1">
      <alignment horizontal="center" textRotation="90" wrapText="1"/>
    </xf>
    <xf numFmtId="165" fontId="3" fillId="0" borderId="17" xfId="0" applyNumberFormat="1" applyFont="1" applyBorder="1" applyAlignment="1">
      <alignment horizontal="center"/>
    </xf>
    <xf numFmtId="165" fontId="3" fillId="6" borderId="17" xfId="0" applyNumberFormat="1" applyFont="1" applyFill="1" applyBorder="1" applyAlignment="1">
      <alignment horizontal="center"/>
    </xf>
    <xf numFmtId="0" fontId="13" fillId="0" borderId="107" xfId="0" applyFont="1" applyBorder="1" applyAlignment="1">
      <alignment horizontal="left"/>
    </xf>
    <xf numFmtId="9" fontId="0" fillId="0" borderId="44" xfId="0" applyNumberFormat="1" applyBorder="1"/>
    <xf numFmtId="0" fontId="11" fillId="0" borderId="29" xfId="0" applyFont="1" applyFill="1" applyBorder="1" applyAlignment="1">
      <alignment horizontal="center" textRotation="90" wrapText="1"/>
    </xf>
    <xf numFmtId="0" fontId="11" fillId="0" borderId="38" xfId="0" applyFont="1" applyFill="1" applyBorder="1" applyAlignment="1">
      <alignment horizontal="center" textRotation="90" wrapText="1"/>
    </xf>
    <xf numFmtId="0" fontId="11" fillId="0" borderId="32" xfId="0" applyFont="1" applyFill="1" applyBorder="1" applyAlignment="1">
      <alignment horizontal="center" textRotation="90" wrapText="1"/>
    </xf>
    <xf numFmtId="0" fontId="0" fillId="0" borderId="0" xfId="0" applyFill="1" applyAlignment="1">
      <alignment horizontal="center"/>
    </xf>
    <xf numFmtId="0" fontId="9" fillId="0" borderId="49" xfId="0" applyFont="1" applyFill="1" applyBorder="1" applyAlignment="1">
      <alignment horizontal="center" vertical="center" textRotation="90"/>
    </xf>
    <xf numFmtId="0" fontId="9" fillId="0" borderId="50" xfId="0" applyFont="1" applyFill="1" applyBorder="1" applyAlignment="1">
      <alignment horizontal="center" vertical="center" textRotation="90"/>
    </xf>
    <xf numFmtId="0" fontId="9" fillId="0" borderId="51" xfId="0" applyFont="1" applyFill="1" applyBorder="1" applyAlignment="1">
      <alignment horizontal="center" vertical="center" textRotation="90"/>
    </xf>
    <xf numFmtId="49" fontId="6" fillId="2" borderId="7" xfId="0" applyNumberFormat="1" applyFont="1" applyFill="1" applyBorder="1"/>
    <xf numFmtId="0" fontId="7" fillId="3" borderId="32" xfId="0" applyFont="1" applyFill="1" applyBorder="1" applyAlignment="1">
      <alignment horizontal="left" vertical="center" textRotation="90"/>
    </xf>
    <xf numFmtId="0" fontId="7" fillId="5" borderId="28" xfId="0" applyFont="1" applyFill="1" applyBorder="1" applyAlignment="1">
      <alignment horizontal="left" vertical="center" textRotation="90"/>
    </xf>
    <xf numFmtId="0" fontId="7" fillId="5" borderId="30" xfId="0" applyFont="1" applyFill="1" applyBorder="1" applyAlignment="1">
      <alignment horizontal="left" vertical="center" textRotation="90"/>
    </xf>
    <xf numFmtId="0" fontId="7" fillId="0" borderId="30" xfId="0" applyFont="1" applyFill="1" applyBorder="1" applyAlignment="1">
      <alignment horizontal="center" vertical="center" textRotation="90"/>
    </xf>
    <xf numFmtId="0" fontId="0" fillId="0" borderId="56" xfId="0" applyBorder="1"/>
    <xf numFmtId="0" fontId="31" fillId="15" borderId="7" xfId="0" applyFont="1" applyFill="1" applyBorder="1" applyAlignment="1">
      <alignment horizontal="center" vertical="center" wrapText="1"/>
    </xf>
    <xf numFmtId="0" fontId="31" fillId="15" borderId="54" xfId="0" applyFont="1" applyFill="1" applyBorder="1" applyAlignment="1">
      <alignment horizontal="center" vertical="center" wrapText="1"/>
    </xf>
    <xf numFmtId="0" fontId="31" fillId="15" borderId="23" xfId="0" applyFont="1" applyFill="1" applyBorder="1" applyAlignment="1">
      <alignment horizontal="center" vertical="center" wrapText="1"/>
    </xf>
    <xf numFmtId="0" fontId="0" fillId="0" borderId="17" xfId="0" applyNumberFormat="1" applyFont="1" applyBorder="1" applyAlignment="1">
      <alignment horizontal="center" vertical="center"/>
    </xf>
    <xf numFmtId="0" fontId="31" fillId="15" borderId="25" xfId="0" applyFont="1" applyFill="1" applyBorder="1" applyAlignment="1">
      <alignment horizontal="center" vertical="center" wrapText="1"/>
    </xf>
    <xf numFmtId="0" fontId="0" fillId="0" borderId="0" xfId="0" applyFont="1" applyAlignment="1">
      <alignment horizontal="center" vertical="center"/>
    </xf>
    <xf numFmtId="0" fontId="0" fillId="0" borderId="8" xfId="0" applyFont="1" applyBorder="1" applyAlignment="1">
      <alignment horizontal="center" vertical="center"/>
    </xf>
    <xf numFmtId="0" fontId="9" fillId="0" borderId="50" xfId="0" applyFont="1" applyFill="1" applyBorder="1" applyAlignment="1">
      <alignment horizontal="left" vertical="center" textRotation="90"/>
    </xf>
    <xf numFmtId="0" fontId="3" fillId="0" borderId="32" xfId="0" applyFont="1" applyBorder="1" applyAlignment="1">
      <alignment horizontal="center"/>
    </xf>
    <xf numFmtId="0" fontId="7" fillId="3" borderId="33" xfId="0" applyFont="1" applyFill="1" applyBorder="1" applyAlignment="1">
      <alignment horizontal="left" vertical="center" textRotation="90" wrapText="1"/>
    </xf>
    <xf numFmtId="0" fontId="7" fillId="5" borderId="33" xfId="0" applyFont="1" applyFill="1" applyBorder="1" applyAlignment="1">
      <alignment horizontal="left" vertical="center" textRotation="90" wrapText="1"/>
    </xf>
    <xf numFmtId="0" fontId="34" fillId="19" borderId="33" xfId="0" applyFont="1" applyFill="1" applyBorder="1" applyAlignment="1">
      <alignment horizontal="center" vertical="center" textRotation="90" wrapText="1"/>
    </xf>
    <xf numFmtId="0" fontId="34" fillId="4" borderId="32" xfId="0" applyFont="1" applyFill="1" applyBorder="1" applyAlignment="1">
      <alignment horizontal="center" vertical="center" textRotation="90" wrapText="1"/>
    </xf>
    <xf numFmtId="0" fontId="34" fillId="4" borderId="33" xfId="0" applyFont="1" applyFill="1" applyBorder="1" applyAlignment="1">
      <alignment horizontal="center" vertical="center" textRotation="90" wrapText="1"/>
    </xf>
    <xf numFmtId="0" fontId="7" fillId="0" borderId="28" xfId="0" applyFont="1" applyFill="1" applyBorder="1" applyAlignment="1">
      <alignment horizontal="left" textRotation="90" wrapText="1"/>
    </xf>
    <xf numFmtId="0" fontId="8" fillId="0" borderId="17" xfId="0" applyFont="1" applyBorder="1" applyAlignment="1">
      <alignment horizontal="center"/>
    </xf>
    <xf numFmtId="0" fontId="35" fillId="0" borderId="0" xfId="0" applyFont="1" applyBorder="1" applyAlignment="1">
      <alignment horizontal="center"/>
    </xf>
    <xf numFmtId="0" fontId="5" fillId="3" borderId="33" xfId="0" applyFont="1" applyFill="1" applyBorder="1" applyAlignment="1">
      <alignment horizontal="right"/>
    </xf>
    <xf numFmtId="0" fontId="5" fillId="3" borderId="33" xfId="0" applyFont="1" applyFill="1" applyBorder="1" applyAlignment="1">
      <alignment horizontal="center"/>
    </xf>
    <xf numFmtId="0" fontId="5" fillId="20" borderId="33" xfId="0" applyFont="1" applyFill="1" applyBorder="1" applyAlignment="1">
      <alignment horizontal="right"/>
    </xf>
    <xf numFmtId="0" fontId="5" fillId="20" borderId="33" xfId="0" applyFont="1" applyFill="1" applyBorder="1" applyAlignment="1">
      <alignment horizontal="center"/>
    </xf>
    <xf numFmtId="0" fontId="5" fillId="19" borderId="33" xfId="0" applyFont="1" applyFill="1" applyBorder="1" applyAlignment="1">
      <alignment horizontal="right"/>
    </xf>
    <xf numFmtId="0" fontId="5" fillId="19" borderId="33" xfId="0" applyFont="1" applyFill="1" applyBorder="1" applyAlignment="1">
      <alignment horizontal="center"/>
    </xf>
    <xf numFmtId="0" fontId="5" fillId="4" borderId="33" xfId="0" applyFont="1" applyFill="1" applyBorder="1" applyAlignment="1">
      <alignment horizontal="right"/>
    </xf>
    <xf numFmtId="0" fontId="5" fillId="4" borderId="33" xfId="0" applyFont="1" applyFill="1" applyBorder="1" applyAlignment="1">
      <alignment horizontal="center"/>
    </xf>
    <xf numFmtId="0" fontId="5" fillId="4" borderId="36" xfId="0" applyFont="1" applyFill="1" applyBorder="1" applyAlignment="1">
      <alignment horizontal="right"/>
    </xf>
    <xf numFmtId="0" fontId="5" fillId="4" borderId="36" xfId="0" applyFont="1" applyFill="1" applyBorder="1" applyAlignment="1">
      <alignment horizontal="center"/>
    </xf>
    <xf numFmtId="0" fontId="5" fillId="0" borderId="33" xfId="0" applyFont="1" applyFill="1" applyBorder="1" applyAlignment="1">
      <alignment horizontal="center"/>
    </xf>
    <xf numFmtId="164" fontId="4" fillId="19" borderId="33" xfId="0" applyNumberFormat="1" applyFont="1" applyFill="1" applyBorder="1"/>
    <xf numFmtId="9" fontId="4" fillId="19" borderId="33" xfId="0" applyNumberFormat="1" applyFont="1" applyFill="1" applyBorder="1"/>
    <xf numFmtId="164" fontId="4" fillId="4" borderId="33" xfId="0" applyNumberFormat="1" applyFont="1" applyFill="1" applyBorder="1"/>
    <xf numFmtId="9" fontId="4" fillId="4" borderId="33" xfId="0" applyNumberFormat="1" applyFont="1" applyFill="1" applyBorder="1"/>
    <xf numFmtId="0" fontId="5" fillId="21" borderId="33" xfId="0" applyFont="1" applyFill="1" applyBorder="1" applyAlignment="1">
      <alignment horizontal="right"/>
    </xf>
    <xf numFmtId="164" fontId="4" fillId="21" borderId="33" xfId="0" applyNumberFormat="1" applyFont="1" applyFill="1" applyBorder="1"/>
    <xf numFmtId="9" fontId="4" fillId="21" borderId="33" xfId="0" applyNumberFormat="1" applyFont="1" applyFill="1" applyBorder="1"/>
    <xf numFmtId="164" fontId="4" fillId="3" borderId="33" xfId="0" applyNumberFormat="1" applyFont="1" applyFill="1" applyBorder="1"/>
    <xf numFmtId="9" fontId="4" fillId="3" borderId="33" xfId="0" applyNumberFormat="1" applyFont="1" applyFill="1" applyBorder="1"/>
    <xf numFmtId="0" fontId="7" fillId="0" borderId="89" xfId="0" applyFont="1" applyFill="1" applyBorder="1" applyAlignment="1">
      <alignment horizontal="center" vertical="center" textRotation="90" wrapText="1"/>
    </xf>
    <xf numFmtId="0" fontId="0" fillId="0" borderId="23"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8" xfId="0" applyNumberFormat="1" applyBorder="1" applyAlignment="1">
      <alignment horizontal="center" vertical="center"/>
    </xf>
    <xf numFmtId="0" fontId="0" fillId="0" borderId="7" xfId="0" applyNumberFormat="1" applyBorder="1" applyAlignment="1">
      <alignment horizontal="center" vertical="center"/>
    </xf>
    <xf numFmtId="0" fontId="0" fillId="0" borderId="23" xfId="0" applyNumberFormat="1" applyBorder="1" applyAlignment="1">
      <alignment horizontal="center" vertical="center"/>
    </xf>
    <xf numFmtId="0" fontId="7" fillId="0" borderId="33" xfId="0" applyFont="1" applyFill="1" applyBorder="1" applyAlignment="1">
      <alignment horizontal="center" vertical="center" textRotation="90"/>
    </xf>
    <xf numFmtId="0" fontId="0" fillId="0" borderId="64" xfId="0" applyBorder="1" applyAlignment="1">
      <alignment horizontal="center" wrapText="1"/>
    </xf>
    <xf numFmtId="0" fontId="0" fillId="0" borderId="64" xfId="0" applyFont="1" applyBorder="1" applyAlignment="1">
      <alignment horizontal="center" wrapText="1"/>
    </xf>
    <xf numFmtId="0" fontId="0" fillId="0" borderId="0" xfId="0" applyAlignment="1">
      <alignment wrapText="1"/>
    </xf>
    <xf numFmtId="0" fontId="36" fillId="0" borderId="2" xfId="0" applyFont="1" applyFill="1" applyBorder="1" applyAlignment="1">
      <alignment horizontal="left" vertical="center" wrapText="1" readingOrder="1"/>
    </xf>
    <xf numFmtId="0" fontId="36" fillId="0" borderId="5" xfId="0" applyFont="1" applyFill="1" applyBorder="1" applyAlignment="1">
      <alignment horizontal="left" vertical="center" wrapText="1" readingOrder="1"/>
    </xf>
    <xf numFmtId="0" fontId="0" fillId="0" borderId="108" xfId="0" applyBorder="1" applyAlignment="1">
      <alignment horizontal="center"/>
    </xf>
    <xf numFmtId="0" fontId="0" fillId="0" borderId="109" xfId="0" applyBorder="1" applyAlignment="1">
      <alignment horizontal="center"/>
    </xf>
    <xf numFmtId="0" fontId="36" fillId="0" borderId="24" xfId="0" applyFont="1" applyFill="1" applyBorder="1" applyAlignment="1">
      <alignment horizontal="left" vertical="center" wrapText="1" readingOrder="1"/>
    </xf>
    <xf numFmtId="0" fontId="36" fillId="0" borderId="8" xfId="0" applyFont="1" applyFill="1" applyBorder="1" applyAlignment="1">
      <alignment horizontal="left" vertical="center" wrapText="1" readingOrder="1"/>
    </xf>
    <xf numFmtId="0" fontId="0" fillId="0" borderId="110" xfId="0" applyBorder="1" applyAlignment="1">
      <alignment horizontal="center"/>
    </xf>
    <xf numFmtId="0" fontId="0" fillId="0" borderId="109" xfId="0" applyFont="1" applyBorder="1" applyAlignment="1">
      <alignment horizontal="center"/>
    </xf>
    <xf numFmtId="0" fontId="0" fillId="0" borderId="110" xfId="0" applyFont="1" applyBorder="1" applyAlignment="1">
      <alignment horizontal="center"/>
    </xf>
    <xf numFmtId="0" fontId="0" fillId="0" borderId="108" xfId="0" applyFont="1" applyBorder="1" applyAlignment="1">
      <alignment horizontal="center"/>
    </xf>
    <xf numFmtId="0" fontId="0" fillId="0" borderId="56" xfId="0" applyFont="1" applyBorder="1" applyAlignment="1">
      <alignment horizontal="center"/>
    </xf>
    <xf numFmtId="0" fontId="36" fillId="0" borderId="24" xfId="0" applyFont="1" applyFill="1" applyBorder="1" applyAlignment="1">
      <alignment horizontal="center" vertical="center" wrapText="1" readingOrder="1"/>
    </xf>
    <xf numFmtId="0" fontId="0" fillId="0" borderId="0" xfId="0" applyFont="1" applyAlignment="1">
      <alignment horizontal="center"/>
    </xf>
    <xf numFmtId="49" fontId="0" fillId="0" borderId="108" xfId="0" applyNumberFormat="1" applyBorder="1" applyAlignment="1">
      <alignment horizontal="center"/>
    </xf>
    <xf numFmtId="49" fontId="0" fillId="0" borderId="56" xfId="0" applyNumberFormat="1" applyBorder="1" applyAlignment="1">
      <alignment horizontal="center"/>
    </xf>
    <xf numFmtId="2" fontId="0" fillId="0" borderId="108" xfId="0" applyNumberFormat="1" applyBorder="1" applyAlignment="1">
      <alignment horizontal="center"/>
    </xf>
    <xf numFmtId="2" fontId="0" fillId="0" borderId="56" xfId="0" applyNumberFormat="1" applyBorder="1" applyAlignment="1">
      <alignment horizontal="center"/>
    </xf>
    <xf numFmtId="2" fontId="0" fillId="0" borderId="56" xfId="0" applyNumberFormat="1" applyFont="1" applyBorder="1" applyAlignment="1">
      <alignment horizontal="center"/>
    </xf>
    <xf numFmtId="2" fontId="0" fillId="0" borderId="108" xfId="0" applyNumberFormat="1" applyFont="1" applyBorder="1" applyAlignment="1">
      <alignment horizontal="center"/>
    </xf>
    <xf numFmtId="0" fontId="0" fillId="0" borderId="108" xfId="0" applyNumberFormat="1" applyBorder="1" applyAlignment="1">
      <alignment horizontal="center"/>
    </xf>
    <xf numFmtId="0" fontId="0" fillId="0" borderId="56" xfId="0" applyNumberFormat="1" applyBorder="1" applyAlignment="1">
      <alignment horizontal="center"/>
    </xf>
    <xf numFmtId="0" fontId="36" fillId="0" borderId="2" xfId="0" applyFont="1" applyFill="1" applyBorder="1" applyAlignment="1">
      <alignment horizontal="center" vertical="center" wrapText="1" readingOrder="1"/>
    </xf>
    <xf numFmtId="49" fontId="30" fillId="0" borderId="106" xfId="0" applyNumberFormat="1" applyFont="1" applyFill="1" applyBorder="1" applyAlignment="1">
      <alignment wrapText="1"/>
    </xf>
    <xf numFmtId="0" fontId="7" fillId="14" borderId="106" xfId="0" applyNumberFormat="1" applyFont="1" applyFill="1" applyBorder="1" applyAlignment="1">
      <alignment horizontal="center" vertical="center" wrapText="1"/>
    </xf>
    <xf numFmtId="0" fontId="30" fillId="15" borderId="106" xfId="0" applyNumberFormat="1" applyFont="1" applyFill="1" applyBorder="1" applyAlignment="1">
      <alignment wrapText="1"/>
    </xf>
    <xf numFmtId="0" fontId="0" fillId="0" borderId="0" xfId="0" applyNumberFormat="1"/>
    <xf numFmtId="0" fontId="30" fillId="16" borderId="106" xfId="0" applyNumberFormat="1" applyFont="1" applyFill="1" applyBorder="1" applyAlignment="1">
      <alignment horizontal="center" wrapText="1"/>
    </xf>
    <xf numFmtId="0" fontId="0" fillId="0" borderId="0" xfId="0" applyNumberFormat="1" applyAlignment="1">
      <alignment horizontal="center"/>
    </xf>
    <xf numFmtId="0" fontId="5" fillId="4" borderId="36" xfId="0" applyNumberFormat="1" applyFont="1" applyFill="1" applyBorder="1" applyAlignment="1">
      <alignment horizontal="center"/>
    </xf>
    <xf numFmtId="164" fontId="5" fillId="19" borderId="33" xfId="0" applyNumberFormat="1" applyFont="1" applyFill="1" applyBorder="1" applyAlignment="1">
      <alignment horizontal="center"/>
    </xf>
    <xf numFmtId="164" fontId="5" fillId="4" borderId="33" xfId="0" applyNumberFormat="1" applyFont="1" applyFill="1" applyBorder="1" applyAlignment="1">
      <alignment horizontal="center"/>
    </xf>
    <xf numFmtId="164" fontId="5" fillId="21" borderId="33" xfId="0" applyNumberFormat="1" applyFont="1" applyFill="1" applyBorder="1" applyAlignment="1">
      <alignment horizontal="center"/>
    </xf>
    <xf numFmtId="164" fontId="5" fillId="3" borderId="33" xfId="0" applyNumberFormat="1" applyFont="1" applyFill="1" applyBorder="1" applyAlignment="1">
      <alignment horizontal="center"/>
    </xf>
    <xf numFmtId="0" fontId="0" fillId="0" borderId="23" xfId="0" applyFont="1" applyFill="1" applyBorder="1"/>
    <xf numFmtId="0" fontId="0" fillId="0" borderId="24" xfId="0" applyFont="1" applyFill="1" applyBorder="1" applyAlignment="1">
      <alignment wrapText="1"/>
    </xf>
    <xf numFmtId="0" fontId="0" fillId="0" borderId="27" xfId="0" applyFont="1" applyFill="1" applyBorder="1"/>
    <xf numFmtId="0" fontId="0" fillId="0" borderId="24" xfId="0" applyFont="1" applyFill="1" applyBorder="1"/>
    <xf numFmtId="0" fontId="0" fillId="0" borderId="54" xfId="0" applyFont="1" applyFill="1" applyBorder="1"/>
    <xf numFmtId="0" fontId="32" fillId="18" borderId="24" xfId="0" applyFont="1" applyFill="1" applyBorder="1" applyAlignment="1">
      <alignment horizontal="left" vertical="top" wrapText="1" readingOrder="1"/>
    </xf>
    <xf numFmtId="0" fontId="32" fillId="18" borderId="8" xfId="0" applyFont="1" applyFill="1" applyBorder="1" applyAlignment="1">
      <alignment horizontal="left" vertical="top" wrapText="1" readingOrder="1"/>
    </xf>
    <xf numFmtId="0" fontId="0" fillId="0" borderId="23" xfId="0" applyFont="1" applyFill="1" applyBorder="1" applyAlignment="1">
      <alignment wrapText="1"/>
    </xf>
    <xf numFmtId="0" fontId="0" fillId="0" borderId="54" xfId="0" applyFont="1" applyFill="1" applyBorder="1" applyAlignment="1">
      <alignment wrapText="1"/>
    </xf>
    <xf numFmtId="0" fontId="0" fillId="0" borderId="0" xfId="0" applyAlignment="1">
      <alignment horizontal="center" vertical="center"/>
    </xf>
    <xf numFmtId="0" fontId="33" fillId="17" borderId="56" xfId="0" applyFont="1" applyFill="1" applyBorder="1" applyAlignment="1">
      <alignment vertical="center" wrapText="1"/>
    </xf>
    <xf numFmtId="0" fontId="33" fillId="17" borderId="56" xfId="0" applyFont="1" applyFill="1" applyBorder="1" applyAlignment="1">
      <alignment horizontal="center" vertical="center" wrapText="1"/>
    </xf>
    <xf numFmtId="0" fontId="34" fillId="19" borderId="32" xfId="0" applyFont="1" applyFill="1" applyBorder="1" applyAlignment="1">
      <alignment horizontal="center" vertical="center" textRotation="90" wrapText="1"/>
    </xf>
    <xf numFmtId="0" fontId="34" fillId="22" borderId="33" xfId="0" applyFont="1" applyFill="1" applyBorder="1" applyAlignment="1">
      <alignment horizontal="center" vertical="center" textRotation="90" wrapText="1"/>
    </xf>
    <xf numFmtId="0" fontId="0" fillId="0" borderId="9" xfId="0" applyNumberFormat="1" applyBorder="1" applyAlignment="1">
      <alignment horizontal="center" vertical="center"/>
    </xf>
    <xf numFmtId="0" fontId="24" fillId="9" borderId="46" xfId="0" applyFont="1" applyFill="1" applyBorder="1" applyAlignment="1">
      <alignment horizontal="center" vertical="center"/>
    </xf>
    <xf numFmtId="0" fontId="24" fillId="9" borderId="2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4" xfId="0" applyFont="1" applyFill="1" applyBorder="1" applyAlignment="1">
      <alignment horizontal="center" vertical="center"/>
    </xf>
    <xf numFmtId="0" fontId="24" fillId="9" borderId="0" xfId="0" applyFont="1" applyFill="1" applyBorder="1" applyAlignment="1">
      <alignment horizontal="center" vertical="center"/>
    </xf>
    <xf numFmtId="0" fontId="24" fillId="9" borderId="45" xfId="0" applyFont="1" applyFill="1" applyBorder="1" applyAlignment="1">
      <alignment horizontal="center" vertical="center"/>
    </xf>
    <xf numFmtId="0" fontId="24" fillId="9" borderId="42" xfId="0" applyFont="1" applyFill="1" applyBorder="1" applyAlignment="1">
      <alignment horizontal="center" vertical="center"/>
    </xf>
    <xf numFmtId="0" fontId="24" fillId="9" borderId="22" xfId="0" applyFont="1" applyFill="1" applyBorder="1" applyAlignment="1">
      <alignment horizontal="center" vertical="center"/>
    </xf>
    <xf numFmtId="0" fontId="24" fillId="9" borderId="48" xfId="0" applyFont="1" applyFill="1" applyBorder="1" applyAlignment="1">
      <alignment horizontal="center" vertical="center"/>
    </xf>
    <xf numFmtId="0" fontId="11" fillId="5" borderId="74" xfId="0" applyFont="1" applyFill="1" applyBorder="1" applyAlignment="1">
      <alignment horizontal="center"/>
    </xf>
    <xf numFmtId="0" fontId="11" fillId="5" borderId="75" xfId="0" applyFont="1" applyFill="1" applyBorder="1" applyAlignment="1">
      <alignment horizontal="center"/>
    </xf>
    <xf numFmtId="0" fontId="11" fillId="5" borderId="76" xfId="0" applyFont="1" applyFill="1" applyBorder="1" applyAlignment="1">
      <alignment horizontal="center"/>
    </xf>
    <xf numFmtId="0" fontId="11" fillId="0" borderId="75" xfId="0" applyFont="1" applyFill="1" applyBorder="1" applyAlignment="1">
      <alignment horizontal="center"/>
    </xf>
    <xf numFmtId="0" fontId="11" fillId="0" borderId="76" xfId="0" applyFont="1" applyFill="1" applyBorder="1" applyAlignment="1">
      <alignment horizontal="center"/>
    </xf>
    <xf numFmtId="0" fontId="11" fillId="3" borderId="74" xfId="0" applyFont="1" applyFill="1" applyBorder="1" applyAlignment="1">
      <alignment horizontal="center"/>
    </xf>
    <xf numFmtId="0" fontId="11" fillId="3" borderId="75" xfId="0" applyFont="1" applyFill="1" applyBorder="1" applyAlignment="1">
      <alignment horizontal="center"/>
    </xf>
    <xf numFmtId="0" fontId="11" fillId="3" borderId="78" xfId="0" applyFont="1" applyFill="1" applyBorder="1" applyAlignment="1">
      <alignment horizontal="center"/>
    </xf>
    <xf numFmtId="0" fontId="0" fillId="0" borderId="21" xfId="0" applyBorder="1" applyAlignment="1">
      <alignment horizontal="left"/>
    </xf>
    <xf numFmtId="0" fontId="0" fillId="0" borderId="0" xfId="0" applyBorder="1" applyAlignment="1">
      <alignment horizontal="left"/>
    </xf>
    <xf numFmtId="0" fontId="0" fillId="0" borderId="0" xfId="0" applyBorder="1" applyAlignment="1">
      <alignment horizontal="center"/>
    </xf>
    <xf numFmtId="0" fontId="0" fillId="0" borderId="22" xfId="0" applyBorder="1" applyAlignment="1">
      <alignment horizontal="left"/>
    </xf>
    <xf numFmtId="0" fontId="0" fillId="0" borderId="21" xfId="0" applyBorder="1" applyAlignment="1">
      <alignment horizontal="left" wrapText="1"/>
    </xf>
    <xf numFmtId="0" fontId="0" fillId="0" borderId="47" xfId="0" applyBorder="1" applyAlignment="1">
      <alignment horizontal="left" wrapText="1"/>
    </xf>
    <xf numFmtId="0" fontId="0" fillId="0" borderId="0" xfId="0" applyBorder="1" applyAlignment="1">
      <alignment horizontal="left" wrapText="1"/>
    </xf>
    <xf numFmtId="0" fontId="0" fillId="0" borderId="45" xfId="0" applyBorder="1" applyAlignment="1">
      <alignment horizontal="left" wrapText="1"/>
    </xf>
    <xf numFmtId="0" fontId="11" fillId="2" borderId="36" xfId="0" applyFont="1" applyFill="1" applyBorder="1" applyAlignment="1">
      <alignment horizontal="center" textRotation="90" wrapText="1"/>
    </xf>
    <xf numFmtId="0" fontId="11" fillId="2" borderId="43" xfId="0" applyFont="1" applyFill="1" applyBorder="1" applyAlignment="1">
      <alignment horizontal="center" textRotation="90" wrapText="1"/>
    </xf>
    <xf numFmtId="0" fontId="3" fillId="0" borderId="34" xfId="0" applyFont="1" applyBorder="1" applyAlignment="1">
      <alignment horizontal="center"/>
    </xf>
    <xf numFmtId="0" fontId="3" fillId="0" borderId="32" xfId="0" applyFont="1" applyBorder="1" applyAlignment="1">
      <alignment horizontal="center"/>
    </xf>
    <xf numFmtId="0" fontId="16" fillId="6" borderId="44" xfId="4" applyNumberFormat="1" applyFont="1" applyFill="1" applyBorder="1" applyAlignment="1">
      <alignment horizontal="center" vertical="center"/>
    </xf>
    <xf numFmtId="0" fontId="16" fillId="6" borderId="0" xfId="4" applyNumberFormat="1" applyFont="1" applyFill="1" applyBorder="1" applyAlignment="1">
      <alignment horizontal="center" vertical="center"/>
    </xf>
    <xf numFmtId="0" fontId="16" fillId="6" borderId="45" xfId="4" applyNumberFormat="1" applyFont="1" applyFill="1" applyBorder="1" applyAlignment="1">
      <alignment horizontal="center" vertical="center"/>
    </xf>
    <xf numFmtId="0" fontId="16" fillId="6" borderId="42" xfId="4" applyNumberFormat="1" applyFont="1" applyFill="1" applyBorder="1" applyAlignment="1">
      <alignment horizontal="center" vertical="center"/>
    </xf>
    <xf numFmtId="0" fontId="16" fillId="6" borderId="22" xfId="4" applyNumberFormat="1" applyFont="1" applyFill="1" applyBorder="1" applyAlignment="1">
      <alignment horizontal="center" vertical="center"/>
    </xf>
    <xf numFmtId="0" fontId="16" fillId="6" borderId="48" xfId="4" applyNumberFormat="1" applyFont="1" applyFill="1" applyBorder="1" applyAlignment="1">
      <alignment horizontal="center" vertical="center"/>
    </xf>
    <xf numFmtId="0" fontId="10" fillId="2" borderId="36" xfId="0" applyFont="1" applyFill="1" applyBorder="1" applyAlignment="1">
      <alignment horizontal="center" textRotation="90" wrapText="1"/>
    </xf>
    <xf numFmtId="0" fontId="10" fillId="2" borderId="43" xfId="0" applyFont="1" applyFill="1" applyBorder="1" applyAlignment="1">
      <alignment horizontal="center" textRotation="90" wrapText="1"/>
    </xf>
    <xf numFmtId="0" fontId="7" fillId="0" borderId="36" xfId="0" applyFont="1" applyBorder="1" applyAlignment="1">
      <alignment horizontal="center" textRotation="90" wrapText="1"/>
    </xf>
    <xf numFmtId="0" fontId="7" fillId="0" borderId="43" xfId="0" applyFont="1" applyBorder="1" applyAlignment="1">
      <alignment horizontal="center" textRotation="90" wrapText="1"/>
    </xf>
    <xf numFmtId="0" fontId="21" fillId="6" borderId="44" xfId="4" applyNumberFormat="1" applyFont="1" applyFill="1" applyBorder="1" applyAlignment="1">
      <alignment horizontal="center" vertical="center" wrapText="1"/>
    </xf>
    <xf numFmtId="0" fontId="21" fillId="6" borderId="0" xfId="4" applyNumberFormat="1" applyFont="1" applyFill="1" applyBorder="1" applyAlignment="1">
      <alignment horizontal="center" vertical="center" wrapText="1"/>
    </xf>
    <xf numFmtId="0" fontId="21" fillId="6" borderId="45" xfId="4" applyNumberFormat="1" applyFont="1" applyFill="1" applyBorder="1" applyAlignment="1">
      <alignment horizontal="center" vertical="center" wrapText="1"/>
    </xf>
    <xf numFmtId="0" fontId="21" fillId="6" borderId="42" xfId="4" applyNumberFormat="1" applyFont="1" applyFill="1" applyBorder="1" applyAlignment="1">
      <alignment horizontal="center" vertical="center" wrapText="1"/>
    </xf>
    <xf numFmtId="0" fontId="21" fillId="6" borderId="22" xfId="4" applyNumberFormat="1" applyFont="1" applyFill="1" applyBorder="1" applyAlignment="1">
      <alignment horizontal="center" vertical="center" wrapText="1"/>
    </xf>
    <xf numFmtId="0" fontId="21" fillId="6" borderId="48" xfId="4" applyNumberFormat="1" applyFont="1" applyFill="1" applyBorder="1" applyAlignment="1">
      <alignment horizontal="center" vertical="center" wrapText="1"/>
    </xf>
    <xf numFmtId="0" fontId="14" fillId="6" borderId="44" xfId="4" applyNumberFormat="1" applyFont="1" applyFill="1" applyBorder="1" applyAlignment="1">
      <alignment horizontal="center" vertical="center"/>
    </xf>
    <xf numFmtId="0" fontId="14" fillId="6" borderId="0" xfId="4" applyNumberFormat="1" applyFont="1" applyFill="1" applyBorder="1" applyAlignment="1">
      <alignment horizontal="center" vertical="center"/>
    </xf>
    <xf numFmtId="0" fontId="14" fillId="6" borderId="45" xfId="4" applyNumberFormat="1" applyFont="1" applyFill="1" applyBorder="1" applyAlignment="1">
      <alignment horizontal="center" vertical="center"/>
    </xf>
    <xf numFmtId="0" fontId="14" fillId="6" borderId="42" xfId="4" applyNumberFormat="1" applyFont="1" applyFill="1" applyBorder="1" applyAlignment="1">
      <alignment horizontal="center" vertical="center"/>
    </xf>
    <xf numFmtId="0" fontId="14" fillId="6" borderId="22" xfId="4" applyNumberFormat="1" applyFont="1" applyFill="1" applyBorder="1" applyAlignment="1">
      <alignment horizontal="center" vertical="center"/>
    </xf>
    <xf numFmtId="0" fontId="14" fillId="6" borderId="48" xfId="4" applyNumberFormat="1" applyFont="1" applyFill="1" applyBorder="1" applyAlignment="1">
      <alignment horizontal="center" vertical="center"/>
    </xf>
    <xf numFmtId="0" fontId="15" fillId="6" borderId="44" xfId="4" applyNumberFormat="1" applyFont="1" applyFill="1" applyBorder="1" applyAlignment="1">
      <alignment horizontal="center" vertical="center"/>
    </xf>
    <xf numFmtId="0" fontId="15" fillId="6" borderId="0" xfId="4" applyNumberFormat="1" applyFont="1" applyFill="1" applyBorder="1" applyAlignment="1">
      <alignment horizontal="center" vertical="center"/>
    </xf>
    <xf numFmtId="0" fontId="15" fillId="6" borderId="45" xfId="4" applyNumberFormat="1" applyFont="1" applyFill="1" applyBorder="1" applyAlignment="1">
      <alignment horizontal="center" vertical="center"/>
    </xf>
    <xf numFmtId="0" fontId="15" fillId="6" borderId="42" xfId="4" applyNumberFormat="1" applyFont="1" applyFill="1" applyBorder="1" applyAlignment="1">
      <alignment horizontal="center" vertical="center"/>
    </xf>
    <xf numFmtId="0" fontId="15" fillId="6" borderId="22" xfId="4" applyNumberFormat="1" applyFont="1" applyFill="1" applyBorder="1" applyAlignment="1">
      <alignment horizontal="center" vertical="center"/>
    </xf>
    <xf numFmtId="0" fontId="15" fillId="6" borderId="48" xfId="4" applyNumberFormat="1" applyFont="1" applyFill="1" applyBorder="1" applyAlignment="1">
      <alignment horizontal="center" vertical="center"/>
    </xf>
    <xf numFmtId="0" fontId="17" fillId="6" borderId="44" xfId="4" applyNumberFormat="1" applyFont="1" applyFill="1" applyBorder="1" applyAlignment="1">
      <alignment horizontal="center" vertical="center"/>
    </xf>
    <xf numFmtId="0" fontId="17" fillId="6" borderId="0" xfId="4" applyNumberFormat="1" applyFont="1" applyFill="1" applyBorder="1" applyAlignment="1">
      <alignment horizontal="center" vertical="center"/>
    </xf>
    <xf numFmtId="0" fontId="17" fillId="6" borderId="45" xfId="4" applyNumberFormat="1" applyFont="1" applyFill="1" applyBorder="1" applyAlignment="1">
      <alignment horizontal="center" vertical="center"/>
    </xf>
    <xf numFmtId="0" fontId="17" fillId="6" borderId="42" xfId="4" applyNumberFormat="1" applyFont="1" applyFill="1" applyBorder="1" applyAlignment="1">
      <alignment horizontal="center" vertical="center"/>
    </xf>
    <xf numFmtId="0" fontId="17" fillId="6" borderId="22" xfId="4" applyNumberFormat="1" applyFont="1" applyFill="1" applyBorder="1" applyAlignment="1">
      <alignment horizontal="center" vertical="center"/>
    </xf>
    <xf numFmtId="0" fontId="17" fillId="6" borderId="48" xfId="4" applyNumberFormat="1" applyFont="1" applyFill="1" applyBorder="1" applyAlignment="1">
      <alignment horizontal="center" vertical="center"/>
    </xf>
    <xf numFmtId="0" fontId="18" fillId="6" borderId="44" xfId="4" applyNumberFormat="1" applyFont="1" applyFill="1" applyBorder="1" applyAlignment="1">
      <alignment horizontal="center" vertical="center" wrapText="1"/>
    </xf>
    <xf numFmtId="0" fontId="18" fillId="6" borderId="0" xfId="4" applyNumberFormat="1" applyFont="1" applyFill="1" applyBorder="1" applyAlignment="1">
      <alignment horizontal="center" vertical="center" wrapText="1"/>
    </xf>
    <xf numFmtId="0" fontId="18" fillId="6" borderId="45" xfId="4" applyNumberFormat="1" applyFont="1" applyFill="1" applyBorder="1" applyAlignment="1">
      <alignment horizontal="center" vertical="center" wrapText="1"/>
    </xf>
    <xf numFmtId="0" fontId="18" fillId="6" borderId="42" xfId="4" applyNumberFormat="1" applyFont="1" applyFill="1" applyBorder="1" applyAlignment="1">
      <alignment horizontal="center" vertical="center" wrapText="1"/>
    </xf>
    <xf numFmtId="0" fontId="18" fillId="6" borderId="22" xfId="4" applyNumberFormat="1" applyFont="1" applyFill="1" applyBorder="1" applyAlignment="1">
      <alignment horizontal="center" vertical="center" wrapText="1"/>
    </xf>
    <xf numFmtId="0" fontId="18" fillId="6" borderId="48" xfId="4" applyNumberFormat="1" applyFont="1" applyFill="1" applyBorder="1" applyAlignment="1">
      <alignment horizontal="center" vertical="center" wrapText="1"/>
    </xf>
    <xf numFmtId="0" fontId="20" fillId="6" borderId="44" xfId="4" applyNumberFormat="1" applyFont="1" applyFill="1" applyBorder="1" applyAlignment="1">
      <alignment horizontal="center" vertical="center"/>
    </xf>
    <xf numFmtId="0" fontId="20" fillId="6" borderId="0" xfId="4" applyNumberFormat="1" applyFont="1" applyFill="1" applyBorder="1" applyAlignment="1">
      <alignment horizontal="center" vertical="center"/>
    </xf>
    <xf numFmtId="0" fontId="20" fillId="6" borderId="45" xfId="4" applyNumberFormat="1" applyFont="1" applyFill="1" applyBorder="1" applyAlignment="1">
      <alignment horizontal="center" vertical="center"/>
    </xf>
    <xf numFmtId="0" fontId="20" fillId="6" borderId="42" xfId="4" applyNumberFormat="1" applyFont="1" applyFill="1" applyBorder="1" applyAlignment="1">
      <alignment horizontal="center" vertical="center"/>
    </xf>
    <xf numFmtId="0" fontId="20" fillId="6" borderId="22" xfId="4" applyNumberFormat="1" applyFont="1" applyFill="1" applyBorder="1" applyAlignment="1">
      <alignment horizontal="center" vertical="center"/>
    </xf>
    <xf numFmtId="0" fontId="20" fillId="6" borderId="48" xfId="4" applyNumberFormat="1" applyFont="1" applyFill="1" applyBorder="1" applyAlignment="1">
      <alignment horizontal="center" vertical="center"/>
    </xf>
    <xf numFmtId="0" fontId="18" fillId="6" borderId="44" xfId="4" applyNumberFormat="1" applyFont="1" applyFill="1" applyBorder="1" applyAlignment="1">
      <alignment horizontal="center" vertical="center"/>
    </xf>
    <xf numFmtId="0" fontId="18" fillId="6" borderId="0" xfId="4" applyNumberFormat="1" applyFont="1" applyFill="1" applyBorder="1" applyAlignment="1">
      <alignment horizontal="center" vertical="center"/>
    </xf>
    <xf numFmtId="0" fontId="18" fillId="6" borderId="45" xfId="4" applyNumberFormat="1" applyFont="1" applyFill="1" applyBorder="1" applyAlignment="1">
      <alignment horizontal="center" vertical="center"/>
    </xf>
    <xf numFmtId="0" fontId="18" fillId="6" borderId="42" xfId="4" applyNumberFormat="1" applyFont="1" applyFill="1" applyBorder="1" applyAlignment="1">
      <alignment horizontal="center" vertical="center"/>
    </xf>
    <xf numFmtId="0" fontId="18" fillId="6" borderId="22" xfId="4" applyNumberFormat="1" applyFont="1" applyFill="1" applyBorder="1" applyAlignment="1">
      <alignment horizontal="center" vertical="center"/>
    </xf>
    <xf numFmtId="0" fontId="18" fillId="6" borderId="48" xfId="4" applyNumberFormat="1" applyFont="1" applyFill="1" applyBorder="1" applyAlignment="1">
      <alignment horizontal="center" vertical="center"/>
    </xf>
    <xf numFmtId="0" fontId="9" fillId="7" borderId="46" xfId="0" applyFont="1" applyFill="1" applyBorder="1" applyAlignment="1">
      <alignment horizontal="right" vertical="top" wrapText="1"/>
    </xf>
    <xf numFmtId="0" fontId="9" fillId="7" borderId="21" xfId="0" applyFont="1" applyFill="1" applyBorder="1" applyAlignment="1">
      <alignment horizontal="right" vertical="top" wrapText="1"/>
    </xf>
    <xf numFmtId="0" fontId="9" fillId="7" borderId="44" xfId="0" applyFont="1" applyFill="1" applyBorder="1" applyAlignment="1">
      <alignment horizontal="right" vertical="top" wrapText="1"/>
    </xf>
    <xf numFmtId="0" fontId="9" fillId="7" borderId="0" xfId="0" applyFont="1" applyFill="1" applyBorder="1" applyAlignment="1">
      <alignment horizontal="right" vertical="top" wrapText="1"/>
    </xf>
    <xf numFmtId="0" fontId="19" fillId="6" borderId="44" xfId="4" applyNumberFormat="1" applyFont="1" applyFill="1" applyBorder="1" applyAlignment="1">
      <alignment horizontal="center" vertical="center" wrapText="1"/>
    </xf>
    <xf numFmtId="0" fontId="19" fillId="6" borderId="0" xfId="4" applyNumberFormat="1" applyFont="1" applyFill="1" applyBorder="1" applyAlignment="1">
      <alignment horizontal="center" vertical="center" wrapText="1"/>
    </xf>
    <xf numFmtId="0" fontId="19" fillId="6" borderId="45" xfId="4" applyNumberFormat="1" applyFont="1" applyFill="1" applyBorder="1" applyAlignment="1">
      <alignment horizontal="center" vertical="center" wrapText="1"/>
    </xf>
    <xf numFmtId="0" fontId="19" fillId="6" borderId="42" xfId="4" applyNumberFormat="1" applyFont="1" applyFill="1" applyBorder="1" applyAlignment="1">
      <alignment horizontal="center" vertical="center" wrapText="1"/>
    </xf>
    <xf numFmtId="0" fontId="19" fillId="6" borderId="22" xfId="4" applyNumberFormat="1" applyFont="1" applyFill="1" applyBorder="1" applyAlignment="1">
      <alignment horizontal="center" vertical="center" wrapText="1"/>
    </xf>
    <xf numFmtId="0" fontId="19" fillId="6" borderId="48" xfId="4" applyNumberFormat="1" applyFont="1" applyFill="1" applyBorder="1" applyAlignment="1">
      <alignment horizontal="center" vertical="center" wrapText="1"/>
    </xf>
    <xf numFmtId="0" fontId="16" fillId="6" borderId="44" xfId="4" applyNumberFormat="1" applyFont="1" applyFill="1" applyBorder="1" applyAlignment="1">
      <alignment horizontal="center" vertical="center" wrapText="1"/>
    </xf>
    <xf numFmtId="0" fontId="16" fillId="6" borderId="0" xfId="4" applyNumberFormat="1" applyFont="1" applyFill="1" applyBorder="1" applyAlignment="1">
      <alignment horizontal="center" vertical="center" wrapText="1"/>
    </xf>
    <xf numFmtId="0" fontId="16" fillId="6" borderId="45" xfId="4" applyNumberFormat="1" applyFont="1" applyFill="1" applyBorder="1" applyAlignment="1">
      <alignment horizontal="center" vertical="center" wrapText="1"/>
    </xf>
    <xf numFmtId="0" fontId="16" fillId="6" borderId="42" xfId="4" applyNumberFormat="1" applyFont="1" applyFill="1" applyBorder="1" applyAlignment="1">
      <alignment horizontal="center" vertical="center" wrapText="1"/>
    </xf>
    <xf numFmtId="0" fontId="16" fillId="6" borderId="22" xfId="4" applyNumberFormat="1" applyFont="1" applyFill="1" applyBorder="1" applyAlignment="1">
      <alignment horizontal="center" vertical="center" wrapText="1"/>
    </xf>
    <xf numFmtId="0" fontId="16" fillId="6" borderId="48" xfId="4" applyNumberFormat="1" applyFont="1" applyFill="1" applyBorder="1" applyAlignment="1">
      <alignment horizontal="center" vertical="center" wrapText="1"/>
    </xf>
    <xf numFmtId="0" fontId="17" fillId="6" borderId="44" xfId="4" applyNumberFormat="1" applyFont="1" applyFill="1" applyBorder="1" applyAlignment="1">
      <alignment horizontal="center" vertical="center" wrapText="1"/>
    </xf>
    <xf numFmtId="0" fontId="17" fillId="6" borderId="0" xfId="4" applyNumberFormat="1" applyFont="1" applyFill="1" applyBorder="1" applyAlignment="1">
      <alignment horizontal="center" vertical="center" wrapText="1"/>
    </xf>
    <xf numFmtId="0" fontId="17" fillId="6" borderId="45" xfId="4" applyNumberFormat="1" applyFont="1" applyFill="1" applyBorder="1" applyAlignment="1">
      <alignment horizontal="center" vertical="center" wrapText="1"/>
    </xf>
    <xf numFmtId="0" fontId="17" fillId="6" borderId="42" xfId="4" applyNumberFormat="1" applyFont="1" applyFill="1" applyBorder="1" applyAlignment="1">
      <alignment horizontal="center" vertical="center" wrapText="1"/>
    </xf>
    <xf numFmtId="0" fontId="17" fillId="6" borderId="22" xfId="4" applyNumberFormat="1" applyFont="1" applyFill="1" applyBorder="1" applyAlignment="1">
      <alignment horizontal="center" vertical="center" wrapText="1"/>
    </xf>
    <xf numFmtId="0" fontId="17" fillId="6" borderId="48" xfId="4" applyNumberFormat="1" applyFont="1" applyFill="1" applyBorder="1" applyAlignment="1">
      <alignment horizontal="center" vertical="center" wrapText="1"/>
    </xf>
    <xf numFmtId="0" fontId="9" fillId="2" borderId="36" xfId="0" applyFont="1" applyFill="1" applyBorder="1" applyAlignment="1">
      <alignment horizontal="center" textRotation="90" wrapText="1"/>
    </xf>
    <xf numFmtId="0" fontId="9" fillId="2" borderId="43" xfId="0" applyFont="1" applyFill="1" applyBorder="1" applyAlignment="1">
      <alignment horizontal="center" textRotation="90" wrapText="1"/>
    </xf>
    <xf numFmtId="0" fontId="3" fillId="0" borderId="31" xfId="0" applyFont="1" applyBorder="1" applyAlignment="1">
      <alignment horizontal="center"/>
    </xf>
    <xf numFmtId="0" fontId="0" fillId="0" borderId="34" xfId="0" applyBorder="1" applyAlignment="1">
      <alignment horizontal="left"/>
    </xf>
    <xf numFmtId="0" fontId="0" fillId="0" borderId="32" xfId="0" applyBorder="1" applyAlignment="1">
      <alignment horizontal="left"/>
    </xf>
    <xf numFmtId="0" fontId="3" fillId="0" borderId="34" xfId="0" applyFont="1" applyBorder="1" applyAlignment="1">
      <alignment horizontal="center" vertical="center" wrapText="1"/>
    </xf>
    <xf numFmtId="0" fontId="3" fillId="0" borderId="32" xfId="0" applyFont="1" applyBorder="1" applyAlignment="1">
      <alignment horizontal="center" vertical="center" wrapText="1"/>
    </xf>
    <xf numFmtId="0" fontId="3" fillId="0" borderId="31" xfId="0" applyFont="1" applyBorder="1" applyAlignment="1">
      <alignment horizontal="center" vertical="center" wrapText="1"/>
    </xf>
    <xf numFmtId="0" fontId="3" fillId="0" borderId="34" xfId="0" applyFont="1" applyBorder="1" applyAlignment="1">
      <alignment horizontal="center" wrapText="1"/>
    </xf>
    <xf numFmtId="0" fontId="3" fillId="0" borderId="32" xfId="0" applyFont="1" applyBorder="1" applyAlignment="1">
      <alignment horizontal="center" wrapText="1"/>
    </xf>
    <xf numFmtId="0" fontId="10" fillId="0" borderId="34" xfId="0" applyFont="1" applyBorder="1" applyAlignment="1">
      <alignment horizontal="center"/>
    </xf>
    <xf numFmtId="0" fontId="10" fillId="0" borderId="31" xfId="0" applyFont="1" applyBorder="1" applyAlignment="1">
      <alignment horizontal="center"/>
    </xf>
    <xf numFmtId="0" fontId="10" fillId="0" borderId="32" xfId="0" applyFont="1" applyBorder="1" applyAlignment="1">
      <alignment horizontal="center"/>
    </xf>
    <xf numFmtId="0" fontId="9" fillId="0" borderId="46"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47" xfId="0" applyFont="1" applyBorder="1" applyAlignment="1">
      <alignment horizontal="center" vertical="center" wrapText="1"/>
    </xf>
    <xf numFmtId="0" fontId="9" fillId="0" borderId="4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48" xfId="0" applyFont="1" applyBorder="1" applyAlignment="1">
      <alignment horizontal="center" vertical="center" wrapText="1"/>
    </xf>
    <xf numFmtId="0" fontId="27" fillId="3" borderId="36" xfId="0" applyFont="1" applyFill="1" applyBorder="1" applyAlignment="1">
      <alignment horizontal="center" vertical="center" wrapText="1"/>
    </xf>
    <xf numFmtId="0" fontId="27" fillId="3" borderId="55" xfId="0" applyFont="1" applyFill="1" applyBorder="1" applyAlignment="1">
      <alignment horizontal="center" vertical="center" wrapText="1"/>
    </xf>
    <xf numFmtId="0" fontId="7" fillId="0" borderId="36" xfId="0" applyFont="1" applyBorder="1" applyAlignment="1">
      <alignment horizontal="center" textRotation="90"/>
    </xf>
    <xf numFmtId="0" fontId="7" fillId="0" borderId="55" xfId="0" applyFont="1" applyBorder="1" applyAlignment="1">
      <alignment horizontal="center" textRotation="90"/>
    </xf>
    <xf numFmtId="0" fontId="11" fillId="0" borderId="36" xfId="0" applyFont="1" applyBorder="1" applyAlignment="1">
      <alignment horizontal="center" textRotation="90" wrapText="1"/>
    </xf>
    <xf numFmtId="0" fontId="11" fillId="0" borderId="55" xfId="0" applyFont="1" applyBorder="1" applyAlignment="1">
      <alignment horizontal="center" textRotation="90" wrapText="1"/>
    </xf>
    <xf numFmtId="2" fontId="10" fillId="0" borderId="49" xfId="0" applyNumberFormat="1" applyFont="1" applyBorder="1" applyAlignment="1">
      <alignment horizontal="center" textRotation="90"/>
    </xf>
    <xf numFmtId="2" fontId="10" fillId="0" borderId="35" xfId="0" applyNumberFormat="1" applyFont="1" applyBorder="1" applyAlignment="1">
      <alignment horizontal="center" textRotation="90"/>
    </xf>
    <xf numFmtId="0" fontId="10" fillId="5" borderId="50" xfId="0" applyFont="1" applyFill="1" applyBorder="1" applyAlignment="1">
      <alignment horizontal="center" textRotation="90" wrapText="1"/>
    </xf>
    <xf numFmtId="0" fontId="10" fillId="5" borderId="87" xfId="0" applyFont="1" applyFill="1" applyBorder="1" applyAlignment="1">
      <alignment horizontal="center" textRotation="90" wrapText="1"/>
    </xf>
    <xf numFmtId="2" fontId="10" fillId="0" borderId="47" xfId="0" applyNumberFormat="1" applyFont="1" applyBorder="1" applyAlignment="1">
      <alignment horizontal="center" textRotation="90"/>
    </xf>
    <xf numFmtId="2" fontId="10" fillId="0" borderId="48" xfId="0" applyNumberFormat="1" applyFont="1" applyBorder="1" applyAlignment="1">
      <alignment horizontal="center" textRotation="90"/>
    </xf>
    <xf numFmtId="0" fontId="10" fillId="0" borderId="36" xfId="0" applyFont="1" applyBorder="1" applyAlignment="1">
      <alignment horizontal="center" textRotation="90" wrapText="1"/>
    </xf>
    <xf numFmtId="0" fontId="10" fillId="0" borderId="55" xfId="0" applyFont="1" applyBorder="1" applyAlignment="1">
      <alignment horizontal="center" textRotation="90" wrapText="1"/>
    </xf>
    <xf numFmtId="0" fontId="28" fillId="5" borderId="34" xfId="0" applyFont="1" applyFill="1" applyBorder="1" applyAlignment="1">
      <alignment horizontal="center" vertical="center"/>
    </xf>
    <xf numFmtId="0" fontId="28" fillId="5" borderId="31" xfId="0" applyFont="1" applyFill="1" applyBorder="1" applyAlignment="1">
      <alignment horizontal="center" vertical="center"/>
    </xf>
    <xf numFmtId="0" fontId="28" fillId="5" borderId="32" xfId="0" applyFont="1" applyFill="1" applyBorder="1" applyAlignment="1">
      <alignment horizontal="center" vertical="center"/>
    </xf>
    <xf numFmtId="0" fontId="10" fillId="0" borderId="34" xfId="0" applyFont="1" applyBorder="1" applyAlignment="1">
      <alignment horizontal="center" vertical="center" wrapText="1"/>
    </xf>
    <xf numFmtId="0" fontId="10"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2" xfId="0" applyFont="1" applyBorder="1" applyAlignment="1">
      <alignment horizontal="center" vertical="center" wrapText="1"/>
    </xf>
    <xf numFmtId="49" fontId="7" fillId="14" borderId="34" xfId="0" applyNumberFormat="1" applyFont="1" applyFill="1" applyBorder="1" applyAlignment="1">
      <alignment horizontal="center" vertical="center" wrapText="1"/>
    </xf>
    <xf numFmtId="49" fontId="7" fillId="14" borderId="31" xfId="0" applyNumberFormat="1" applyFont="1" applyFill="1" applyBorder="1" applyAlignment="1">
      <alignment horizontal="center" vertical="center" wrapText="1"/>
    </xf>
    <xf numFmtId="49" fontId="7" fillId="14" borderId="32" xfId="0" applyNumberFormat="1" applyFont="1" applyFill="1" applyBorder="1" applyAlignment="1">
      <alignment horizontal="center" vertical="center" wrapText="1"/>
    </xf>
  </cellXfs>
  <cellStyles count="6">
    <cellStyle name="Comma" xfId="5" builtinId="3"/>
    <cellStyle name="Normal" xfId="0" builtinId="0"/>
    <cellStyle name="Normal 2" xfId="1" xr:uid="{00000000-0005-0000-0000-000002000000}"/>
    <cellStyle name="Normal 9" xfId="2" xr:uid="{00000000-0005-0000-0000-000003000000}"/>
    <cellStyle name="Normal 9 2" xfId="3" xr:uid="{00000000-0005-0000-0000-000004000000}"/>
    <cellStyle name="Percent" xfId="4" builtinId="5"/>
  </cellStyles>
  <dxfs count="2395">
    <dxf>
      <fill>
        <patternFill>
          <bgColor rgb="FFFF000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1.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chartsheet" Target="chartsheets/sheet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styles" Target="styles.xml"/><Relationship Id="rId10" Type="http://schemas.openxmlformats.org/officeDocument/2006/relationships/worksheet" Target="worksheets/sheet9.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2.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1928829007637523"/>
          <c:y val="2.3175162626520689E-2"/>
          <c:w val="0.87780929648694683"/>
          <c:h val="0.71603169265371114"/>
        </c:manualLayout>
      </c:layout>
      <c:lineChart>
        <c:grouping val="standard"/>
        <c:varyColors val="0"/>
        <c:dLbls>
          <c:showLegendKey val="0"/>
          <c:showVal val="0"/>
          <c:showCatName val="0"/>
          <c:showSerName val="0"/>
          <c:showPercent val="0"/>
          <c:showBubbleSize val="0"/>
        </c:dLbls>
        <c:marker val="1"/>
        <c:smooth val="0"/>
        <c:axId val="434108064"/>
        <c:axId val="434107672"/>
      </c:lineChart>
      <c:catAx>
        <c:axId val="434108064"/>
        <c:scaling>
          <c:orientation val="minMax"/>
        </c:scaling>
        <c:delete val="0"/>
        <c:axPos val="b"/>
        <c:majorGridlines/>
        <c:title>
          <c:tx>
            <c:rich>
              <a:bodyPr/>
              <a:lstStyle/>
              <a:p>
                <a:pPr>
                  <a:defRPr sz="1000" b="1" i="0" u="none" strike="noStrike" baseline="0">
                    <a:solidFill>
                      <a:srgbClr val="000000"/>
                    </a:solidFill>
                    <a:latin typeface="Calibri"/>
                    <a:ea typeface="Calibri"/>
                    <a:cs typeface="Calibri"/>
                  </a:defRPr>
                </a:pPr>
                <a:r>
                  <a:rPr lang="en-GB"/>
                  <a:t>CONTEXTUAL GROUPS</a:t>
                </a:r>
              </a:p>
            </c:rich>
          </c:tx>
          <c:overlay val="0"/>
        </c:title>
        <c:majorTickMark val="none"/>
        <c:minorTickMark val="none"/>
        <c:tickLblPos val="nextTo"/>
        <c:spPr>
          <a:noFill/>
          <a:ln w="22225" cap="flat" cmpd="sng" algn="ctr">
            <a:solidFill>
              <a:schemeClr val="dk1">
                <a:shade val="95000"/>
                <a:satMod val="105000"/>
              </a:schemeClr>
            </a:solidFill>
            <a:prstDash val="solid"/>
          </a:ln>
          <a:effectLst/>
        </c:spPr>
        <c:txPr>
          <a:bodyPr rot="0" vert="horz"/>
          <a:lstStyle/>
          <a:p>
            <a:pPr>
              <a:defRPr sz="1000" b="0" i="0" u="none" strike="noStrike" baseline="0">
                <a:solidFill>
                  <a:srgbClr val="000000"/>
                </a:solidFill>
                <a:latin typeface="Calibri"/>
                <a:ea typeface="Calibri"/>
                <a:cs typeface="Calibri"/>
              </a:defRPr>
            </a:pPr>
            <a:endParaRPr lang="en-US"/>
          </a:p>
        </c:txPr>
        <c:crossAx val="434107672"/>
        <c:crosses val="autoZero"/>
        <c:auto val="1"/>
        <c:lblAlgn val="ctr"/>
        <c:lblOffset val="100"/>
        <c:noMultiLvlLbl val="0"/>
      </c:catAx>
      <c:valAx>
        <c:axId val="434107672"/>
        <c:scaling>
          <c:orientation val="minMax"/>
        </c:scaling>
        <c:delete val="0"/>
        <c:axPos val="l"/>
        <c:majorGridlines/>
        <c:minorGridlines/>
        <c:title>
          <c:tx>
            <c:rich>
              <a:bodyPr/>
              <a:lstStyle/>
              <a:p>
                <a:pPr>
                  <a:defRPr sz="1000" b="1" i="0" u="none" strike="noStrike" baseline="0">
                    <a:solidFill>
                      <a:srgbClr val="000000"/>
                    </a:solidFill>
                    <a:latin typeface="Calibri"/>
                    <a:ea typeface="Calibri"/>
                    <a:cs typeface="Calibri"/>
                  </a:defRPr>
                </a:pPr>
                <a:r>
                  <a:rPr lang="en-GB"/>
                  <a:t>AVERAGE POINTS FROM TARGET (6 POINTS = 1 LEVEL, 2 POINTS = 1 SUBLEVEL)</a:t>
                </a:r>
              </a:p>
            </c:rich>
          </c:tx>
          <c:layout>
            <c:manualLayout>
              <c:xMode val="edge"/>
              <c:yMode val="edge"/>
              <c:x val="3.0329494381267849E-2"/>
              <c:y val="0.11371559746254288"/>
            </c:manualLayout>
          </c:layout>
          <c:overlay val="0"/>
        </c:title>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4108064"/>
        <c:crosses val="autoZero"/>
        <c:crossBetween val="between"/>
        <c:majorUnit val="6"/>
        <c:minorUnit val="2"/>
      </c:valAx>
      <c:dTable>
        <c:showHorzBorder val="1"/>
        <c:showVertBorder val="1"/>
        <c:showOutline val="1"/>
        <c:showKeys val="0"/>
        <c:txPr>
          <a:bodyPr/>
          <a:lstStyle/>
          <a:p>
            <a:pPr>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200" b="1" i="0" u="none" strike="noStrike" baseline="0">
                <a:solidFill>
                  <a:srgbClr val="000000"/>
                </a:solidFill>
                <a:latin typeface="Calibri"/>
                <a:ea typeface="Calibri"/>
                <a:cs typeface="Calibri"/>
              </a:defRPr>
            </a:pPr>
            <a:r>
              <a:rPr lang="en-GB"/>
              <a:t>YEAR 12 STUDENT PROGRESS MONITORING  -  GROUP DISTANCE FROM TARGET (UPDATED EVERY HALF TERM)</a:t>
            </a:r>
          </a:p>
        </c:rich>
      </c:tx>
      <c:layout>
        <c:manualLayout>
          <c:xMode val="edge"/>
          <c:yMode val="edge"/>
          <c:x val="0.12482945863128711"/>
          <c:y val="1.2528882609467001E-2"/>
        </c:manualLayout>
      </c:layout>
      <c:overlay val="0"/>
    </c:title>
    <c:autoTitleDeleted val="0"/>
    <c:plotArea>
      <c:layout/>
      <c:stockChart>
        <c:ser>
          <c:idx val="2"/>
          <c:order val="0"/>
          <c:tx>
            <c:v>GROUP AVERAGE</c:v>
          </c:tx>
          <c:spPr>
            <a:ln w="47625">
              <a:noFill/>
            </a:ln>
          </c:spPr>
          <c:dLbls>
            <c:spPr>
              <a:noFill/>
              <a:ln w="25400">
                <a:noFill/>
              </a:ln>
            </c:spPr>
            <c:txPr>
              <a:bodyPr wrap="square" lIns="38100" tIns="19050" rIns="38100" bIns="19050" anchor="ctr">
                <a:spAutoFit/>
              </a:bodyPr>
              <a:lstStyle/>
              <a:p>
                <a:pPr>
                  <a:defRPr sz="1000" b="1"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GROUPDISTRIBUTION!$B$252:$B$269</c:f>
              <c:strCache>
                <c:ptCount val="18"/>
                <c:pt idx="0">
                  <c:v>YEAR 12</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GROUPDISTRIBUTION!$E$252:$E$269</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5E2D-4AA5-8372-182AFA8438AD}"/>
            </c:ext>
          </c:extLst>
        </c:ser>
        <c:ser>
          <c:idx val="0"/>
          <c:order val="1"/>
          <c:tx>
            <c:strRef>
              <c:f>GROUPDISTRIBUTION!$C$251</c:f>
              <c:strCache>
                <c:ptCount val="1"/>
                <c:pt idx="0">
                  <c:v>HIGH </c:v>
                </c:pt>
              </c:strCache>
            </c:strRef>
          </c:tx>
          <c:spPr>
            <a:ln w="47625">
              <a:noFill/>
            </a:ln>
          </c:spPr>
          <c:marker>
            <c:symbol val="none"/>
          </c:marker>
          <c:cat>
            <c:strRef>
              <c:f>GROUPDISTRIBUTION!$B$252:$B$269</c:f>
              <c:strCache>
                <c:ptCount val="18"/>
                <c:pt idx="0">
                  <c:v>YEAR 12</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GROUPDISTRIBUTION!$C$252:$C$269</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1-5E2D-4AA5-8372-182AFA8438AD}"/>
            </c:ext>
          </c:extLst>
        </c:ser>
        <c:ser>
          <c:idx val="1"/>
          <c:order val="2"/>
          <c:tx>
            <c:strRef>
              <c:f>GROUPDISTRIBUTION!$D$251</c:f>
              <c:strCache>
                <c:ptCount val="1"/>
                <c:pt idx="0">
                  <c:v>LOW</c:v>
                </c:pt>
              </c:strCache>
            </c:strRef>
          </c:tx>
          <c:spPr>
            <a:ln w="47625">
              <a:noFill/>
            </a:ln>
          </c:spPr>
          <c:marker>
            <c:symbol val="none"/>
          </c:marker>
          <c:cat>
            <c:strRef>
              <c:f>GROUPDISTRIBUTION!$B$252:$B$269</c:f>
              <c:strCache>
                <c:ptCount val="18"/>
                <c:pt idx="0">
                  <c:v>YEAR 12</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GROUPDISTRIBUTION!$D$252:$D$269</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5E2D-4AA5-8372-182AFA8438AD}"/>
            </c:ext>
          </c:extLst>
        </c:ser>
        <c:dLbls>
          <c:showLegendKey val="0"/>
          <c:showVal val="0"/>
          <c:showCatName val="0"/>
          <c:showSerName val="0"/>
          <c:showPercent val="0"/>
          <c:showBubbleSize val="0"/>
        </c:dLbls>
        <c:hiLowLines>
          <c:spPr>
            <a:ln w="25400">
              <a:headEnd type="oval"/>
              <a:tailEnd type="oval"/>
            </a:ln>
          </c:spPr>
        </c:hiLowLines>
        <c:axId val="366842832"/>
        <c:axId val="366843224"/>
      </c:stockChart>
      <c:stockChart>
        <c:ser>
          <c:idx val="3"/>
          <c:order val="3"/>
          <c:tx>
            <c:v>GROUP SIZE</c:v>
          </c:tx>
          <c:spPr>
            <a:ln w="47625">
              <a:noFill/>
            </a:ln>
          </c:spPr>
          <c:marker>
            <c:symbol val="none"/>
          </c:marker>
          <c:val>
            <c:numRef>
              <c:f>GROUPDISTRIBUTION!$I$252:$I$269</c:f>
              <c:numCache>
                <c:formatCode>General</c:formatCode>
                <c:ptCount val="18"/>
                <c:pt idx="0">
                  <c:v>246</c:v>
                </c:pt>
                <c:pt idx="1">
                  <c:v>124</c:v>
                </c:pt>
                <c:pt idx="2">
                  <c:v>106</c:v>
                </c:pt>
                <c:pt idx="3">
                  <c:v>25</c:v>
                </c:pt>
                <c:pt idx="4">
                  <c:v>205</c:v>
                </c:pt>
                <c:pt idx="5">
                  <c:v>0</c:v>
                </c:pt>
                <c:pt idx="6">
                  <c:v>230</c:v>
                </c:pt>
                <c:pt idx="7">
                  <c:v>0</c:v>
                </c:pt>
                <c:pt idx="8">
                  <c:v>230</c:v>
                </c:pt>
                <c:pt idx="9">
                  <c:v>0</c:v>
                </c:pt>
                <c:pt idx="10">
                  <c:v>35</c:v>
                </c:pt>
                <c:pt idx="11">
                  <c:v>80</c:v>
                </c:pt>
                <c:pt idx="12">
                  <c:v>82</c:v>
                </c:pt>
                <c:pt idx="13">
                  <c:v>32</c:v>
                </c:pt>
                <c:pt idx="14">
                  <c:v>87</c:v>
                </c:pt>
                <c:pt idx="15">
                  <c:v>143</c:v>
                </c:pt>
                <c:pt idx="16">
                  <c:v>76</c:v>
                </c:pt>
                <c:pt idx="17">
                  <c:v>154</c:v>
                </c:pt>
              </c:numCache>
            </c:numRef>
          </c:val>
          <c:smooth val="0"/>
          <c:extLst>
            <c:ext xmlns:c16="http://schemas.microsoft.com/office/drawing/2014/chart" uri="{C3380CC4-5D6E-409C-BE32-E72D297353CC}">
              <c16:uniqueId val="{00000000-CCFA-4D26-AFFC-269DDCC64041}"/>
            </c:ext>
          </c:extLst>
        </c:ser>
        <c:dLbls>
          <c:showLegendKey val="0"/>
          <c:showVal val="0"/>
          <c:showCatName val="0"/>
          <c:showSerName val="0"/>
          <c:showPercent val="0"/>
          <c:showBubbleSize val="0"/>
        </c:dLbls>
        <c:axId val="778072792"/>
        <c:axId val="778068856"/>
      </c:stockChart>
      <c:catAx>
        <c:axId val="366842832"/>
        <c:scaling>
          <c:orientation val="minMax"/>
        </c:scaling>
        <c:delete val="0"/>
        <c:axPos val="b"/>
        <c:minorGridlines>
          <c:spPr>
            <a:ln w="15875"/>
          </c:spPr>
        </c:min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6843224"/>
        <c:crosses val="autoZero"/>
        <c:auto val="1"/>
        <c:lblAlgn val="ctr"/>
        <c:lblOffset val="100"/>
        <c:noMultiLvlLbl val="0"/>
      </c:catAx>
      <c:valAx>
        <c:axId val="366843224"/>
        <c:scaling>
          <c:orientation val="minMax"/>
        </c:scaling>
        <c:delete val="0"/>
        <c:axPos val="l"/>
        <c:min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6842832"/>
        <c:crosses val="autoZero"/>
        <c:crossBetween val="between"/>
      </c:valAx>
      <c:valAx>
        <c:axId val="778068856"/>
        <c:scaling>
          <c:orientation val="minMax"/>
        </c:scaling>
        <c:delete val="0"/>
        <c:axPos val="r"/>
        <c:numFmt formatCode="General" sourceLinked="1"/>
        <c:majorTickMark val="out"/>
        <c:minorTickMark val="none"/>
        <c:tickLblPos val="none"/>
        <c:crossAx val="778072792"/>
        <c:crosses val="max"/>
        <c:crossBetween val="between"/>
      </c:valAx>
      <c:catAx>
        <c:axId val="778072792"/>
        <c:scaling>
          <c:orientation val="minMax"/>
        </c:scaling>
        <c:delete val="1"/>
        <c:axPos val="b"/>
        <c:majorTickMark val="out"/>
        <c:minorTickMark val="none"/>
        <c:tickLblPos val="nextTo"/>
        <c:crossAx val="778068856"/>
        <c:crosses val="autoZero"/>
        <c:auto val="1"/>
        <c:lblAlgn val="ctr"/>
        <c:lblOffset val="100"/>
        <c:noMultiLvlLbl val="0"/>
      </c:catAx>
      <c:dTable>
        <c:showHorzBorder val="1"/>
        <c:showVertBorder val="1"/>
        <c:showOutline val="1"/>
        <c:showKeys val="0"/>
        <c:txPr>
          <a:bodyPr/>
          <a:lstStyle/>
          <a:p>
            <a:pPr rtl="0">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A2L FREQUENCY GRAPH</a:t>
            </a:r>
          </a:p>
        </c:rich>
      </c:tx>
      <c:layout>
        <c:manualLayout>
          <c:xMode val="edge"/>
          <c:yMode val="edge"/>
          <c:x val="0.44553980394211212"/>
          <c:y val="1.2527225305628005E-2"/>
        </c:manualLayout>
      </c:layout>
      <c:overlay val="0"/>
    </c:title>
    <c:autoTitleDeleted val="0"/>
    <c:plotArea>
      <c:layout/>
      <c:barChart>
        <c:barDir val="col"/>
        <c:grouping val="clustered"/>
        <c:varyColors val="0"/>
        <c:ser>
          <c:idx val="0"/>
          <c:order val="0"/>
          <c:tx>
            <c:strRef>
              <c:f>'A2L SUMMARY'!$B$3</c:f>
              <c:strCache>
                <c:ptCount val="1"/>
                <c:pt idx="0">
                  <c:v>Outstanding</c:v>
                </c:pt>
              </c:strCache>
            </c:strRef>
          </c:tx>
          <c:spPr>
            <a:solidFill>
              <a:srgbClr val="00B050"/>
            </a:solidFill>
          </c:spPr>
          <c:invertIfNegative val="0"/>
          <c:cat>
            <c:strRef>
              <c:f>'A2L SUMMARY'!$C$2:$F$2</c:f>
              <c:strCache>
                <c:ptCount val="4"/>
                <c:pt idx="0">
                  <c:v>M1</c:v>
                </c:pt>
                <c:pt idx="1">
                  <c:v>M2</c:v>
                </c:pt>
                <c:pt idx="2">
                  <c:v>M3</c:v>
                </c:pt>
                <c:pt idx="3">
                  <c:v>M4</c:v>
                </c:pt>
              </c:strCache>
            </c:strRef>
          </c:cat>
          <c:val>
            <c:numRef>
              <c:f>'A2L SUMMARY'!$C$3:$F$3</c:f>
              <c:numCache>
                <c:formatCode>General</c:formatCode>
                <c:ptCount val="4"/>
                <c:pt idx="0">
                  <c:v>134</c:v>
                </c:pt>
              </c:numCache>
            </c:numRef>
          </c:val>
          <c:extLst>
            <c:ext xmlns:c16="http://schemas.microsoft.com/office/drawing/2014/chart" uri="{C3380CC4-5D6E-409C-BE32-E72D297353CC}">
              <c16:uniqueId val="{00000000-F1CF-45C3-8768-D5C5ED93AEC2}"/>
            </c:ext>
          </c:extLst>
        </c:ser>
        <c:ser>
          <c:idx val="1"/>
          <c:order val="1"/>
          <c:tx>
            <c:strRef>
              <c:f>'A2L SUMMARY'!$B$4</c:f>
              <c:strCache>
                <c:ptCount val="1"/>
                <c:pt idx="0">
                  <c:v>Good</c:v>
                </c:pt>
              </c:strCache>
            </c:strRef>
          </c:tx>
          <c:spPr>
            <a:solidFill>
              <a:srgbClr val="92D050"/>
            </a:solidFill>
          </c:spPr>
          <c:invertIfNegative val="0"/>
          <c:cat>
            <c:strRef>
              <c:f>'A2L SUMMARY'!$C$2:$F$2</c:f>
              <c:strCache>
                <c:ptCount val="4"/>
                <c:pt idx="0">
                  <c:v>M1</c:v>
                </c:pt>
                <c:pt idx="1">
                  <c:v>M2</c:v>
                </c:pt>
                <c:pt idx="2">
                  <c:v>M3</c:v>
                </c:pt>
                <c:pt idx="3">
                  <c:v>M4</c:v>
                </c:pt>
              </c:strCache>
            </c:strRef>
          </c:cat>
          <c:val>
            <c:numRef>
              <c:f>'A2L SUMMARY'!$C$4:$F$4</c:f>
              <c:numCache>
                <c:formatCode>General</c:formatCode>
                <c:ptCount val="4"/>
                <c:pt idx="0">
                  <c:v>787</c:v>
                </c:pt>
              </c:numCache>
            </c:numRef>
          </c:val>
          <c:extLst>
            <c:ext xmlns:c16="http://schemas.microsoft.com/office/drawing/2014/chart" uri="{C3380CC4-5D6E-409C-BE32-E72D297353CC}">
              <c16:uniqueId val="{00000001-F1CF-45C3-8768-D5C5ED93AEC2}"/>
            </c:ext>
          </c:extLst>
        </c:ser>
        <c:ser>
          <c:idx val="2"/>
          <c:order val="2"/>
          <c:tx>
            <c:strRef>
              <c:f>'A2L SUMMARY'!$B$5</c:f>
              <c:strCache>
                <c:ptCount val="1"/>
                <c:pt idx="0">
                  <c:v>N2Improve - Engagement</c:v>
                </c:pt>
              </c:strCache>
            </c:strRef>
          </c:tx>
          <c:spPr>
            <a:solidFill>
              <a:srgbClr val="FFFF00"/>
            </a:solidFill>
          </c:spPr>
          <c:invertIfNegative val="0"/>
          <c:cat>
            <c:strRef>
              <c:f>'A2L SUMMARY'!$C$2:$F$2</c:f>
              <c:strCache>
                <c:ptCount val="4"/>
                <c:pt idx="0">
                  <c:v>M1</c:v>
                </c:pt>
                <c:pt idx="1">
                  <c:v>M2</c:v>
                </c:pt>
                <c:pt idx="2">
                  <c:v>M3</c:v>
                </c:pt>
                <c:pt idx="3">
                  <c:v>M4</c:v>
                </c:pt>
              </c:strCache>
            </c:strRef>
          </c:cat>
          <c:val>
            <c:numRef>
              <c:f>'A2L SUMMARY'!$C$5:$F$5</c:f>
              <c:numCache>
                <c:formatCode>General</c:formatCode>
                <c:ptCount val="4"/>
                <c:pt idx="0">
                  <c:v>14</c:v>
                </c:pt>
              </c:numCache>
            </c:numRef>
          </c:val>
          <c:extLst>
            <c:ext xmlns:c16="http://schemas.microsoft.com/office/drawing/2014/chart" uri="{C3380CC4-5D6E-409C-BE32-E72D297353CC}">
              <c16:uniqueId val="{00000002-F1CF-45C3-8768-D5C5ED93AEC2}"/>
            </c:ext>
          </c:extLst>
        </c:ser>
        <c:ser>
          <c:idx val="3"/>
          <c:order val="3"/>
          <c:tx>
            <c:strRef>
              <c:f>'A2L SUMMARY'!$B$6</c:f>
              <c:strCache>
                <c:ptCount val="1"/>
                <c:pt idx="0">
                  <c:v>N2Improve - Community Conduct</c:v>
                </c:pt>
              </c:strCache>
            </c:strRef>
          </c:tx>
          <c:invertIfNegative val="0"/>
          <c:cat>
            <c:strRef>
              <c:f>'A2L SUMMARY'!$C$2:$F$2</c:f>
              <c:strCache>
                <c:ptCount val="4"/>
                <c:pt idx="0">
                  <c:v>M1</c:v>
                </c:pt>
                <c:pt idx="1">
                  <c:v>M2</c:v>
                </c:pt>
                <c:pt idx="2">
                  <c:v>M3</c:v>
                </c:pt>
                <c:pt idx="3">
                  <c:v>M4</c:v>
                </c:pt>
              </c:strCache>
            </c:strRef>
          </c:cat>
          <c:val>
            <c:numRef>
              <c:f>'A2L SUMMARY'!$C$6:$F$6</c:f>
              <c:numCache>
                <c:formatCode>General</c:formatCode>
                <c:ptCount val="4"/>
                <c:pt idx="0">
                  <c:v>0</c:v>
                </c:pt>
              </c:numCache>
            </c:numRef>
          </c:val>
          <c:extLst>
            <c:ext xmlns:c16="http://schemas.microsoft.com/office/drawing/2014/chart" uri="{C3380CC4-5D6E-409C-BE32-E72D297353CC}">
              <c16:uniqueId val="{00000000-073A-4B5F-A15E-19D56975009D}"/>
            </c:ext>
          </c:extLst>
        </c:ser>
        <c:ser>
          <c:idx val="4"/>
          <c:order val="4"/>
          <c:tx>
            <c:strRef>
              <c:f>'A2L SUMMARY'!$B$7</c:f>
              <c:strCache>
                <c:ptCount val="1"/>
                <c:pt idx="0">
                  <c:v>N2Improve - Personal Org.</c:v>
                </c:pt>
              </c:strCache>
            </c:strRef>
          </c:tx>
          <c:spPr>
            <a:solidFill>
              <a:srgbClr val="7030A0"/>
            </a:solidFill>
          </c:spPr>
          <c:invertIfNegative val="0"/>
          <c:cat>
            <c:strRef>
              <c:f>'A2L SUMMARY'!$C$2:$F$2</c:f>
              <c:strCache>
                <c:ptCount val="4"/>
                <c:pt idx="0">
                  <c:v>M1</c:v>
                </c:pt>
                <c:pt idx="1">
                  <c:v>M2</c:v>
                </c:pt>
                <c:pt idx="2">
                  <c:v>M3</c:v>
                </c:pt>
                <c:pt idx="3">
                  <c:v>M4</c:v>
                </c:pt>
              </c:strCache>
            </c:strRef>
          </c:cat>
          <c:val>
            <c:numRef>
              <c:f>'A2L SUMMARY'!$C$7:$F$7</c:f>
              <c:numCache>
                <c:formatCode>General</c:formatCode>
                <c:ptCount val="4"/>
                <c:pt idx="0">
                  <c:v>23</c:v>
                </c:pt>
              </c:numCache>
            </c:numRef>
          </c:val>
          <c:extLst>
            <c:ext xmlns:c16="http://schemas.microsoft.com/office/drawing/2014/chart" uri="{C3380CC4-5D6E-409C-BE32-E72D297353CC}">
              <c16:uniqueId val="{00000001-073A-4B5F-A15E-19D56975009D}"/>
            </c:ext>
          </c:extLst>
        </c:ser>
        <c:ser>
          <c:idx val="5"/>
          <c:order val="5"/>
          <c:tx>
            <c:strRef>
              <c:f>'A2L SUMMARY'!$B$8</c:f>
              <c:strCache>
                <c:ptCount val="1"/>
                <c:pt idx="0">
                  <c:v>Serious Conc - Engagement</c:v>
                </c:pt>
              </c:strCache>
            </c:strRef>
          </c:tx>
          <c:invertIfNegative val="0"/>
          <c:cat>
            <c:strRef>
              <c:f>'A2L SUMMARY'!$C$2:$F$2</c:f>
              <c:strCache>
                <c:ptCount val="4"/>
                <c:pt idx="0">
                  <c:v>M1</c:v>
                </c:pt>
                <c:pt idx="1">
                  <c:v>M2</c:v>
                </c:pt>
                <c:pt idx="2">
                  <c:v>M3</c:v>
                </c:pt>
                <c:pt idx="3">
                  <c:v>M4</c:v>
                </c:pt>
              </c:strCache>
            </c:strRef>
          </c:cat>
          <c:val>
            <c:numRef>
              <c:f>'A2L SUMMARY'!$C$8:$F$8</c:f>
              <c:numCache>
                <c:formatCode>General</c:formatCode>
                <c:ptCount val="4"/>
                <c:pt idx="0">
                  <c:v>1</c:v>
                </c:pt>
              </c:numCache>
            </c:numRef>
          </c:val>
          <c:extLst>
            <c:ext xmlns:c16="http://schemas.microsoft.com/office/drawing/2014/chart" uri="{C3380CC4-5D6E-409C-BE32-E72D297353CC}">
              <c16:uniqueId val="{00000002-073A-4B5F-A15E-19D56975009D}"/>
            </c:ext>
          </c:extLst>
        </c:ser>
        <c:ser>
          <c:idx val="6"/>
          <c:order val="6"/>
          <c:tx>
            <c:strRef>
              <c:f>'A2L SUMMARY'!$B$9</c:f>
              <c:strCache>
                <c:ptCount val="1"/>
                <c:pt idx="0">
                  <c:v>Serious Conc - Comm. Concern</c:v>
                </c:pt>
              </c:strCache>
            </c:strRef>
          </c:tx>
          <c:invertIfNegative val="0"/>
          <c:cat>
            <c:strRef>
              <c:f>'A2L SUMMARY'!$C$2:$F$2</c:f>
              <c:strCache>
                <c:ptCount val="4"/>
                <c:pt idx="0">
                  <c:v>M1</c:v>
                </c:pt>
                <c:pt idx="1">
                  <c:v>M2</c:v>
                </c:pt>
                <c:pt idx="2">
                  <c:v>M3</c:v>
                </c:pt>
                <c:pt idx="3">
                  <c:v>M4</c:v>
                </c:pt>
              </c:strCache>
            </c:strRef>
          </c:cat>
          <c:val>
            <c:numRef>
              <c:f>'A2L SUMMARY'!$C$9:$F$9</c:f>
              <c:numCache>
                <c:formatCode>General</c:formatCode>
                <c:ptCount val="4"/>
                <c:pt idx="0">
                  <c:v>0</c:v>
                </c:pt>
              </c:numCache>
            </c:numRef>
          </c:val>
          <c:extLst>
            <c:ext xmlns:c16="http://schemas.microsoft.com/office/drawing/2014/chart" uri="{C3380CC4-5D6E-409C-BE32-E72D297353CC}">
              <c16:uniqueId val="{00000003-073A-4B5F-A15E-19D56975009D}"/>
            </c:ext>
          </c:extLst>
        </c:ser>
        <c:ser>
          <c:idx val="7"/>
          <c:order val="7"/>
          <c:tx>
            <c:strRef>
              <c:f>'A2L SUMMARY'!$B$10</c:f>
              <c:strCache>
                <c:ptCount val="1"/>
                <c:pt idx="0">
                  <c:v>Serious Conc - Personal Org.</c:v>
                </c:pt>
              </c:strCache>
            </c:strRef>
          </c:tx>
          <c:invertIfNegative val="0"/>
          <c:cat>
            <c:strRef>
              <c:f>'A2L SUMMARY'!$C$2:$F$2</c:f>
              <c:strCache>
                <c:ptCount val="4"/>
                <c:pt idx="0">
                  <c:v>M1</c:v>
                </c:pt>
                <c:pt idx="1">
                  <c:v>M2</c:v>
                </c:pt>
                <c:pt idx="2">
                  <c:v>M3</c:v>
                </c:pt>
                <c:pt idx="3">
                  <c:v>M4</c:v>
                </c:pt>
              </c:strCache>
            </c:strRef>
          </c:cat>
          <c:val>
            <c:numRef>
              <c:f>'A2L SUMMARY'!$C$10:$F$10</c:f>
              <c:numCache>
                <c:formatCode>General</c:formatCode>
                <c:ptCount val="4"/>
                <c:pt idx="0">
                  <c:v>3</c:v>
                </c:pt>
              </c:numCache>
            </c:numRef>
          </c:val>
          <c:extLst>
            <c:ext xmlns:c16="http://schemas.microsoft.com/office/drawing/2014/chart" uri="{C3380CC4-5D6E-409C-BE32-E72D297353CC}">
              <c16:uniqueId val="{00000004-073A-4B5F-A15E-19D56975009D}"/>
            </c:ext>
          </c:extLst>
        </c:ser>
        <c:dLbls>
          <c:showLegendKey val="0"/>
          <c:showVal val="0"/>
          <c:showCatName val="0"/>
          <c:showSerName val="0"/>
          <c:showPercent val="0"/>
          <c:showBubbleSize val="0"/>
        </c:dLbls>
        <c:gapWidth val="150"/>
        <c:axId val="365595720"/>
        <c:axId val="365596504"/>
      </c:barChart>
      <c:catAx>
        <c:axId val="365595720"/>
        <c:scaling>
          <c:orientation val="minMax"/>
        </c:scaling>
        <c:delete val="0"/>
        <c:axPos val="b"/>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5596504"/>
        <c:crosses val="autoZero"/>
        <c:auto val="1"/>
        <c:lblAlgn val="ctr"/>
        <c:lblOffset val="100"/>
        <c:noMultiLvlLbl val="0"/>
      </c:catAx>
      <c:valAx>
        <c:axId val="365596504"/>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NUMBER OF GRADES</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5595720"/>
        <c:crosses val="autoZero"/>
        <c:crossBetween val="between"/>
      </c:valAx>
      <c:dTable>
        <c:showHorzBorder val="1"/>
        <c:showVertBorder val="1"/>
        <c:showOutline val="1"/>
        <c:showKeys val="1"/>
      </c:dTable>
    </c:plotArea>
    <c:legend>
      <c:legendPos val="t"/>
      <c:overlay val="0"/>
      <c:txPr>
        <a:bodyPr/>
        <a:lstStyle/>
        <a:p>
          <a:pPr>
            <a:defRPr sz="128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1">
    <tabColor rgb="FF92D050"/>
  </sheetPr>
  <sheetViews>
    <sheetView zoomScale="120" workbookViewId="0"/>
  </sheetViews>
  <customSheetViews>
    <customSheetView guid="{E50EE22D-BFD3-47DF-BE54-CA5D5B7F17C7}" scale="80" state="hidden">
      <pageMargins left="0.7" right="0.7" top="0.75" bottom="0.75" header="0.3" footer="0.3"/>
    </customSheetView>
    <customSheetView guid="{A028B448-8360-48A3-87DD-A7F05C1EB7E7}" scale="80">
      <pageMargins left="0.7" right="0.7" top="0.75" bottom="0.75" header="0.3" footer="0.3"/>
    </customSheetView>
  </custom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8"/>
  <sheetViews>
    <sheetView workbookViewId="0"/>
  </sheetViews>
  <customSheetViews>
    <customSheetView guid="{E50EE22D-BFD3-47DF-BE54-CA5D5B7F17C7}" scale="80">
      <pageMargins left="0.7" right="0.7" top="0.75" bottom="0.75" header="0.3" footer="0.3"/>
    </customSheetView>
    <customSheetView guid="{A028B448-8360-48A3-87DD-A7F05C1EB7E7}" scale="80">
      <pageMargins left="0.7" right="0.7" top="0.75" bottom="0.75" header="0.3" footer="0.3"/>
    </customSheetView>
  </customSheetViews>
  <pageMargins left="0.7" right="0.7" top="0.75" bottom="0.75" header="0.3" footer="0.3"/>
  <drawing r:id="rId1"/>
</chartsheet>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9525</xdr:colOff>
      <xdr:row>15</xdr:row>
      <xdr:rowOff>85726</xdr:rowOff>
    </xdr:from>
    <xdr:to>
      <xdr:col>7</xdr:col>
      <xdr:colOff>600075</xdr:colOff>
      <xdr:row>16</xdr:row>
      <xdr:rowOff>180976</xdr:rowOff>
    </xdr:to>
    <xdr:sp macro="[0]!GOTO5" textlink="">
      <xdr:nvSpPr>
        <xdr:cNvPr id="3" name="Folded Corner 2">
          <a:extLst>
            <a:ext uri="{FF2B5EF4-FFF2-40B4-BE49-F238E27FC236}">
              <a16:creationId xmlns:a16="http://schemas.microsoft.com/office/drawing/2014/main" id="{00000000-0008-0000-0000-000003000000}"/>
            </a:ext>
          </a:extLst>
        </xdr:cNvPr>
        <xdr:cNvSpPr/>
      </xdr:nvSpPr>
      <xdr:spPr>
        <a:xfrm>
          <a:off x="152400" y="2876551"/>
          <a:ext cx="3638550" cy="29527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COHORT</a:t>
          </a:r>
          <a:r>
            <a:rPr lang="en-GB" sz="1400" b="1" cap="none" spc="0" baseline="0">
              <a:ln w="0"/>
              <a:solidFill>
                <a:schemeClr val="tx1"/>
              </a:solidFill>
              <a:effectLst>
                <a:outerShdw blurRad="38100" dist="19050" dir="2700000" algn="tl" rotWithShape="0">
                  <a:schemeClr val="dk1">
                    <a:alpha val="40000"/>
                  </a:schemeClr>
                </a:outerShdw>
              </a:effectLst>
            </a:rPr>
            <a:t> - </a:t>
          </a:r>
          <a:r>
            <a:rPr lang="en-GB" sz="1400" b="1" cap="none" spc="0">
              <a:ln w="0"/>
              <a:solidFill>
                <a:schemeClr val="tx1"/>
              </a:solidFill>
              <a:effectLst>
                <a:outerShdw blurRad="38100" dist="19050" dir="2700000" algn="tl" rotWithShape="0">
                  <a:schemeClr val="dk1">
                    <a:alpha val="40000"/>
                  </a:schemeClr>
                </a:outerShdw>
              </a:effectLst>
            </a:rPr>
            <a:t>PROGRESS DISTRIBUTION GRAPH</a:t>
          </a:r>
        </a:p>
        <a:p>
          <a:pPr algn="l"/>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125802</xdr:colOff>
      <xdr:row>10</xdr:row>
      <xdr:rowOff>59846</xdr:rowOff>
    </xdr:from>
    <xdr:to>
      <xdr:col>14</xdr:col>
      <xdr:colOff>581564</xdr:colOff>
      <xdr:row>11</xdr:row>
      <xdr:rowOff>206674</xdr:rowOff>
    </xdr:to>
    <xdr:sp macro="[0]!GOTO10" textlink="">
      <xdr:nvSpPr>
        <xdr:cNvPr id="4" name="Folded Corner 3">
          <a:extLst>
            <a:ext uri="{FF2B5EF4-FFF2-40B4-BE49-F238E27FC236}">
              <a16:creationId xmlns:a16="http://schemas.microsoft.com/office/drawing/2014/main" id="{00000000-0008-0000-0000-000004000000}"/>
            </a:ext>
          </a:extLst>
        </xdr:cNvPr>
        <xdr:cNvSpPr/>
      </xdr:nvSpPr>
      <xdr:spPr>
        <a:xfrm>
          <a:off x="3926277" y="1631471"/>
          <a:ext cx="3637112" cy="33732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400" b="1" cap="none" spc="0">
              <a:ln w="0"/>
              <a:solidFill>
                <a:schemeClr val="tx1"/>
              </a:solidFill>
              <a:effectLst>
                <a:outerShdw blurRad="38100" dist="19050" dir="2700000" algn="tl" rotWithShape="0">
                  <a:schemeClr val="dk1">
                    <a:alpha val="40000"/>
                  </a:schemeClr>
                </a:outerShdw>
              </a:effectLst>
            </a:rPr>
            <a:t>A2L FREQUENCY GRAPH - </a:t>
          </a:r>
          <a:r>
            <a:rPr lang="en-GB" sz="1100" b="1" baseline="0">
              <a:solidFill>
                <a:schemeClr val="tx1"/>
              </a:solidFill>
              <a:effectLst>
                <a:outerShdw blurRad="38100" dist="19050" dir="2700000" algn="tl" rotWithShape="0">
                  <a:schemeClr val="dk1">
                    <a:alpha val="40000"/>
                  </a:schemeClr>
                </a:outerShdw>
              </a:effectLst>
              <a:latin typeface="+mn-lt"/>
              <a:ea typeface="+mn-ea"/>
              <a:cs typeface="+mn-cs"/>
            </a:rPr>
            <a:t>by MONITORING PERIOD</a:t>
          </a:r>
          <a:endParaRPr lang="en-GB" sz="1400">
            <a:solidFill>
              <a:schemeClr val="tx1"/>
            </a:solidFill>
            <a:effectLst/>
          </a:endParaRPr>
        </a:p>
        <a:p>
          <a:pPr algn="l"/>
          <a:endParaRPr lang="en-GB" sz="14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539</xdr:colOff>
      <xdr:row>11</xdr:row>
      <xdr:rowOff>284493</xdr:rowOff>
    </xdr:from>
    <xdr:to>
      <xdr:col>14</xdr:col>
      <xdr:colOff>591089</xdr:colOff>
      <xdr:row>12</xdr:row>
      <xdr:rowOff>197689</xdr:rowOff>
    </xdr:to>
    <xdr:sp macro="[0]!GOTO11" textlink="">
      <xdr:nvSpPr>
        <xdr:cNvPr id="5" name="Folded Corner 4">
          <a:extLst>
            <a:ext uri="{FF2B5EF4-FFF2-40B4-BE49-F238E27FC236}">
              <a16:creationId xmlns:a16="http://schemas.microsoft.com/office/drawing/2014/main" id="{00000000-0008-0000-0000-000005000000}"/>
            </a:ext>
          </a:extLst>
        </xdr:cNvPr>
        <xdr:cNvSpPr/>
      </xdr:nvSpPr>
      <xdr:spPr>
        <a:xfrm>
          <a:off x="3934364" y="2046618"/>
          <a:ext cx="3638550" cy="322771"/>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a:t>
          </a:r>
          <a:r>
            <a:rPr lang="en-GB" sz="1400" b="1" cap="none" spc="0" baseline="0">
              <a:ln w="0"/>
              <a:solidFill>
                <a:schemeClr val="tx1"/>
              </a:solidFill>
              <a:effectLst>
                <a:outerShdw blurRad="38100" dist="19050" dir="2700000" algn="tl" rotWithShape="0">
                  <a:schemeClr val="dk1">
                    <a:alpha val="40000"/>
                  </a:schemeClr>
                </a:outerShdw>
              </a:effectLst>
            </a:rPr>
            <a:t> SUMMARY  - </a:t>
          </a:r>
          <a:r>
            <a:rPr lang="en-GB" sz="1100" b="1" cap="none" spc="0" baseline="0">
              <a:ln w="0"/>
              <a:solidFill>
                <a:schemeClr val="tx1"/>
              </a:solidFill>
              <a:effectLst>
                <a:outerShdw blurRad="38100" dist="19050" dir="2700000" algn="tl" rotWithShape="0">
                  <a:schemeClr val="dk1">
                    <a:alpha val="40000"/>
                  </a:schemeClr>
                </a:outerShdw>
              </a:effectLst>
            </a:rPr>
            <a:t>by MONITORING 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9525</xdr:colOff>
      <xdr:row>12</xdr:row>
      <xdr:rowOff>285031</xdr:rowOff>
    </xdr:from>
    <xdr:to>
      <xdr:col>14</xdr:col>
      <xdr:colOff>600075</xdr:colOff>
      <xdr:row>14</xdr:row>
      <xdr:rowOff>172528</xdr:rowOff>
    </xdr:to>
    <xdr:sp macro="[0]!GOTO12" textlink="">
      <xdr:nvSpPr>
        <xdr:cNvPr id="6" name="Folded Corner 5">
          <a:extLst>
            <a:ext uri="{FF2B5EF4-FFF2-40B4-BE49-F238E27FC236}">
              <a16:creationId xmlns:a16="http://schemas.microsoft.com/office/drawing/2014/main" id="{00000000-0008-0000-0000-000006000000}"/>
            </a:ext>
          </a:extLst>
        </xdr:cNvPr>
        <xdr:cNvSpPr/>
      </xdr:nvSpPr>
      <xdr:spPr>
        <a:xfrm>
          <a:off x="3943350" y="2456731"/>
          <a:ext cx="3638550" cy="28754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A2L CONCERNS - </a:t>
          </a:r>
          <a:r>
            <a:rPr lang="en-GB" sz="1100" b="1" cap="none" spc="0" baseline="0">
              <a:ln w="0"/>
              <a:solidFill>
                <a:schemeClr val="tx1"/>
              </a:solidFill>
              <a:effectLst>
                <a:outerShdw blurRad="38100" dist="19050" dir="2700000" algn="tl" rotWithShape="0">
                  <a:schemeClr val="dk1">
                    <a:alpha val="40000"/>
                  </a:schemeClr>
                </a:outerShdw>
              </a:effectLst>
            </a:rPr>
            <a:t>STUDENT </a:t>
          </a:r>
          <a:r>
            <a:rPr lang="en-GB" sz="1050" b="1" cap="none" spc="0" baseline="0">
              <a:ln w="0"/>
              <a:solidFill>
                <a:schemeClr val="tx1"/>
              </a:solidFill>
              <a:effectLst>
                <a:outerShdw blurRad="38100" dist="19050" dir="2700000" algn="tl" rotWithShape="0">
                  <a:schemeClr val="dk1">
                    <a:alpha val="40000"/>
                  </a:schemeClr>
                </a:outerShdw>
              </a:effectLst>
            </a:rPr>
            <a:t>by</a:t>
          </a:r>
          <a:r>
            <a:rPr lang="en-GB" sz="1100" b="1" cap="none" spc="0" baseline="0">
              <a:ln w="0"/>
              <a:solidFill>
                <a:schemeClr val="tx1"/>
              </a:solidFill>
              <a:effectLst>
                <a:outerShdw blurRad="38100" dist="19050" dir="2700000" algn="tl" rotWithShape="0">
                  <a:schemeClr val="dk1">
                    <a:alpha val="40000"/>
                  </a:schemeClr>
                </a:outerShdw>
              </a:effectLst>
            </a:rPr>
            <a:t> MONITORING 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539</xdr:colOff>
      <xdr:row>17</xdr:row>
      <xdr:rowOff>31271</xdr:rowOff>
    </xdr:from>
    <xdr:to>
      <xdr:col>14</xdr:col>
      <xdr:colOff>591089</xdr:colOff>
      <xdr:row>18</xdr:row>
      <xdr:rowOff>162823</xdr:rowOff>
    </xdr:to>
    <xdr:sp macro="[0]!GOTO13" textlink="">
      <xdr:nvSpPr>
        <xdr:cNvPr id="8" name="Folded Corner 7">
          <a:extLst>
            <a:ext uri="{FF2B5EF4-FFF2-40B4-BE49-F238E27FC236}">
              <a16:creationId xmlns:a16="http://schemas.microsoft.com/office/drawing/2014/main" id="{00000000-0008-0000-0000-000008000000}"/>
            </a:ext>
          </a:extLst>
        </xdr:cNvPr>
        <xdr:cNvSpPr/>
      </xdr:nvSpPr>
      <xdr:spPr>
        <a:xfrm>
          <a:off x="3934364" y="3212621"/>
          <a:ext cx="3638550" cy="32205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BEHAVIOUR EVENTS </a:t>
          </a:r>
          <a:r>
            <a:rPr lang="en-GB" sz="1400" b="0" cap="none" spc="0">
              <a:ln w="0"/>
              <a:solidFill>
                <a:schemeClr val="tx1"/>
              </a:solidFill>
              <a:effectLst>
                <a:outerShdw blurRad="38100" dist="19050" dir="2700000" algn="tl" rotWithShape="0">
                  <a:schemeClr val="dk1">
                    <a:alpha val="40000"/>
                  </a:schemeClr>
                </a:outerShdw>
              </a:effectLst>
            </a:rPr>
            <a:t>and</a:t>
          </a:r>
          <a:r>
            <a:rPr lang="en-GB" sz="1400" b="1" cap="none" spc="0">
              <a:ln w="0"/>
              <a:solidFill>
                <a:schemeClr val="tx1"/>
              </a:solidFill>
              <a:effectLst>
                <a:outerShdw blurRad="38100" dist="19050" dir="2700000" algn="tl" rotWithShape="0">
                  <a:schemeClr val="dk1">
                    <a:alpha val="40000"/>
                  </a:schemeClr>
                </a:outerShdw>
              </a:effectLst>
            </a:rPr>
            <a:t> HP's </a:t>
          </a:r>
          <a:r>
            <a:rPr lang="en-GB" sz="1100" b="0" cap="none" spc="0">
              <a:ln w="0"/>
              <a:solidFill>
                <a:schemeClr val="tx1"/>
              </a:solidFill>
              <a:effectLst>
                <a:outerShdw blurRad="38100" dist="19050" dir="2700000" algn="tl" rotWithShape="0">
                  <a:schemeClr val="dk1">
                    <a:alpha val="40000"/>
                  </a:schemeClr>
                </a:outerShdw>
              </a:effectLst>
            </a:rPr>
            <a:t>-</a:t>
          </a:r>
          <a:r>
            <a:rPr lang="en-GB" sz="1100" b="0" cap="none" spc="0" baseline="0">
              <a:ln w="0"/>
              <a:solidFill>
                <a:schemeClr val="tx1"/>
              </a:solidFill>
              <a:effectLst>
                <a:outerShdw blurRad="38100" dist="19050" dir="2700000" algn="tl" rotWithShape="0">
                  <a:schemeClr val="dk1">
                    <a:alpha val="40000"/>
                  </a:schemeClr>
                </a:outerShdw>
              </a:effectLst>
            </a:rPr>
            <a:t> </a:t>
          </a:r>
          <a:r>
            <a:rPr lang="en-GB" sz="1100" b="1" cap="none" spc="0" baseline="0">
              <a:ln w="0"/>
              <a:solidFill>
                <a:schemeClr val="tx1"/>
              </a:solidFill>
              <a:effectLst>
                <a:outerShdw blurRad="38100" dist="19050" dir="2700000" algn="tl" rotWithShape="0">
                  <a:schemeClr val="dk1">
                    <a:alpha val="40000"/>
                  </a:schemeClr>
                </a:outerShdw>
              </a:effectLst>
            </a:rPr>
            <a:t>CURR.</a:t>
          </a:r>
          <a:r>
            <a:rPr lang="en-GB" sz="1100" b="1" cap="none" spc="0">
              <a:ln w="0"/>
              <a:solidFill>
                <a:schemeClr val="tx1"/>
              </a:solidFill>
              <a:effectLst>
                <a:outerShdw blurRad="38100" dist="19050" dir="2700000" algn="tl" rotWithShape="0">
                  <a:schemeClr val="dk1">
                    <a:alpha val="40000"/>
                  </a:schemeClr>
                </a:outerShdw>
              </a:effectLst>
            </a:rPr>
            <a:t>PERIOD</a:t>
          </a:r>
        </a:p>
      </xdr:txBody>
    </xdr:sp>
    <xdr:clientData/>
  </xdr:twoCellAnchor>
  <xdr:twoCellAnchor>
    <xdr:from>
      <xdr:col>2</xdr:col>
      <xdr:colOff>0</xdr:colOff>
      <xdr:row>23</xdr:row>
      <xdr:rowOff>0</xdr:rowOff>
    </xdr:from>
    <xdr:to>
      <xdr:col>8</xdr:col>
      <xdr:colOff>19050</xdr:colOff>
      <xdr:row>24</xdr:row>
      <xdr:rowOff>104775</xdr:rowOff>
    </xdr:to>
    <xdr:sp macro="[0]!GOTO8" textlink="">
      <xdr:nvSpPr>
        <xdr:cNvPr id="10" name="Folded Corner 9">
          <a:extLst>
            <a:ext uri="{FF2B5EF4-FFF2-40B4-BE49-F238E27FC236}">
              <a16:creationId xmlns:a16="http://schemas.microsoft.com/office/drawing/2014/main" id="{00000000-0008-0000-0000-00000A000000}"/>
            </a:ext>
          </a:extLst>
        </xdr:cNvPr>
        <xdr:cNvSpPr/>
      </xdr:nvSpPr>
      <xdr:spPr>
        <a:xfrm>
          <a:off x="142875" y="4248150"/>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a:ln w="0"/>
              <a:solidFill>
                <a:schemeClr val="tx1"/>
              </a:solidFill>
              <a:effectLst>
                <a:outerShdw blurRad="38100" dist="19050" dir="2700000" algn="tl" rotWithShape="0">
                  <a:schemeClr val="dk1">
                    <a:alpha val="40000"/>
                  </a:schemeClr>
                </a:outerShdw>
              </a:effectLst>
            </a:rPr>
            <a:t>THE</a:t>
          </a:r>
          <a:r>
            <a:rPr lang="en-GB" sz="1400" b="1" cap="none" spc="0" baseline="0">
              <a:ln w="0"/>
              <a:solidFill>
                <a:schemeClr val="tx1"/>
              </a:solidFill>
              <a:effectLst>
                <a:outerShdw blurRad="38100" dist="19050" dir="2700000" algn="tl" rotWithShape="0">
                  <a:schemeClr val="dk1">
                    <a:alpha val="40000"/>
                  </a:schemeClr>
                </a:outerShdw>
              </a:effectLst>
            </a:rPr>
            <a:t> DATASHEET</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0</xdr:colOff>
      <xdr:row>23</xdr:row>
      <xdr:rowOff>0</xdr:rowOff>
    </xdr:from>
    <xdr:to>
      <xdr:col>15</xdr:col>
      <xdr:colOff>19050</xdr:colOff>
      <xdr:row>24</xdr:row>
      <xdr:rowOff>104775</xdr:rowOff>
    </xdr:to>
    <xdr:sp macro="[0]!GOTO15" textlink="">
      <xdr:nvSpPr>
        <xdr:cNvPr id="11" name="Folded Corner 10">
          <a:extLst>
            <a:ext uri="{FF2B5EF4-FFF2-40B4-BE49-F238E27FC236}">
              <a16:creationId xmlns:a16="http://schemas.microsoft.com/office/drawing/2014/main" id="{00000000-0008-0000-0000-00000B000000}"/>
            </a:ext>
          </a:extLst>
        </xdr:cNvPr>
        <xdr:cNvSpPr/>
      </xdr:nvSpPr>
      <xdr:spPr>
        <a:xfrm>
          <a:off x="3933825" y="4248150"/>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a:ln w="0"/>
              <a:solidFill>
                <a:schemeClr val="tx1"/>
              </a:solidFill>
              <a:effectLst>
                <a:outerShdw blurRad="38100" dist="19050" dir="2700000" algn="tl" rotWithShape="0">
                  <a:schemeClr val="dk1">
                    <a:alpha val="40000"/>
                  </a:schemeClr>
                </a:outerShdw>
              </a:effectLst>
            </a:rPr>
            <a:t>DATA DEFINITIONS and HELP</a:t>
          </a: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134787</xdr:colOff>
      <xdr:row>9</xdr:row>
      <xdr:rowOff>72066</xdr:rowOff>
    </xdr:from>
    <xdr:to>
      <xdr:col>7</xdr:col>
      <xdr:colOff>570960</xdr:colOff>
      <xdr:row>11</xdr:row>
      <xdr:rowOff>0</xdr:rowOff>
    </xdr:to>
    <xdr:sp macro="[0]!Goto4" textlink="">
      <xdr:nvSpPr>
        <xdr:cNvPr id="12" name="Folded Corner 11">
          <a:extLst>
            <a:ext uri="{FF2B5EF4-FFF2-40B4-BE49-F238E27FC236}">
              <a16:creationId xmlns:a16="http://schemas.microsoft.com/office/drawing/2014/main" id="{00000000-0008-0000-0000-00000C000000}"/>
            </a:ext>
          </a:extLst>
        </xdr:cNvPr>
        <xdr:cNvSpPr/>
      </xdr:nvSpPr>
      <xdr:spPr>
        <a:xfrm>
          <a:off x="134787" y="1437915"/>
          <a:ext cx="3635135" cy="30534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PUPIL</a:t>
          </a:r>
          <a:r>
            <a:rPr lang="en-GB" sz="1400" b="1" cap="none" spc="0" baseline="0">
              <a:ln w="0"/>
              <a:solidFill>
                <a:schemeClr val="tx1"/>
              </a:solidFill>
              <a:effectLst>
                <a:outerShdw blurRad="38100" dist="19050" dir="2700000" algn="tl" rotWithShape="0">
                  <a:schemeClr val="dk1">
                    <a:alpha val="40000"/>
                  </a:schemeClr>
                </a:outerShdw>
              </a:effectLst>
            </a:rPr>
            <a:t> PROGRESS SUMMARY</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134789</xdr:colOff>
      <xdr:row>7</xdr:row>
      <xdr:rowOff>89858</xdr:rowOff>
    </xdr:from>
    <xdr:to>
      <xdr:col>7</xdr:col>
      <xdr:colOff>584080</xdr:colOff>
      <xdr:row>9</xdr:row>
      <xdr:rowOff>4673</xdr:rowOff>
    </xdr:to>
    <xdr:sp macro="[0]!GOTO1" textlink="">
      <xdr:nvSpPr>
        <xdr:cNvPr id="13" name="Folded Corner 12">
          <a:extLst>
            <a:ext uri="{FF2B5EF4-FFF2-40B4-BE49-F238E27FC236}">
              <a16:creationId xmlns:a16="http://schemas.microsoft.com/office/drawing/2014/main" id="{00000000-0008-0000-0000-00000D000000}"/>
            </a:ext>
          </a:extLst>
        </xdr:cNvPr>
        <xdr:cNvSpPr/>
      </xdr:nvSpPr>
      <xdr:spPr>
        <a:xfrm>
          <a:off x="134789" y="1080458"/>
          <a:ext cx="3640166" cy="30534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STUDENT </a:t>
          </a:r>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SUBJECT </a:t>
          </a:r>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TEACHING GROUP</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9525</xdr:colOff>
      <xdr:row>17</xdr:row>
      <xdr:rowOff>66675</xdr:rowOff>
    </xdr:from>
    <xdr:to>
      <xdr:col>8</xdr:col>
      <xdr:colOff>9525</xdr:colOff>
      <xdr:row>19</xdr:row>
      <xdr:rowOff>0</xdr:rowOff>
    </xdr:to>
    <xdr:sp macro="[0]!GOTOCOMPARATOR" textlink="">
      <xdr:nvSpPr>
        <xdr:cNvPr id="16" name="Folded Corner 15">
          <a:extLst>
            <a:ext uri="{FF2B5EF4-FFF2-40B4-BE49-F238E27FC236}">
              <a16:creationId xmlns:a16="http://schemas.microsoft.com/office/drawing/2014/main" id="{00000000-0008-0000-0000-000010000000}"/>
            </a:ext>
          </a:extLst>
        </xdr:cNvPr>
        <xdr:cNvSpPr/>
      </xdr:nvSpPr>
      <xdr:spPr>
        <a:xfrm>
          <a:off x="257175" y="3371850"/>
          <a:ext cx="3657600" cy="3143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COHORT - SUBJECT COMPARATOR</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0</xdr:row>
      <xdr:rowOff>0</xdr:rowOff>
    </xdr:from>
    <xdr:to>
      <xdr:col>8</xdr:col>
      <xdr:colOff>101719</xdr:colOff>
      <xdr:row>1</xdr:row>
      <xdr:rowOff>87523</xdr:rowOff>
    </xdr:to>
    <xdr:sp macro="[0]!GOTOINDEX" textlink="">
      <xdr:nvSpPr>
        <xdr:cNvPr id="2" name="Folded Corner 1">
          <a:extLst>
            <a:ext uri="{FF2B5EF4-FFF2-40B4-BE49-F238E27FC236}">
              <a16:creationId xmlns:a16="http://schemas.microsoft.com/office/drawing/2014/main" id="{00000000-0008-0000-0100-000002000000}"/>
            </a:ext>
          </a:extLst>
        </xdr:cNvPr>
        <xdr:cNvSpPr/>
      </xdr:nvSpPr>
      <xdr:spPr>
        <a:xfrm>
          <a:off x="4924425"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1320919</xdr:colOff>
      <xdr:row>0</xdr:row>
      <xdr:rowOff>287548</xdr:rowOff>
    </xdr:to>
    <xdr:sp macro="[0]!GOTOINDEX" textlink="">
      <xdr:nvSpPr>
        <xdr:cNvPr id="2" name="Folded Corner 1">
          <a:extLst>
            <a:ext uri="{FF2B5EF4-FFF2-40B4-BE49-F238E27FC236}">
              <a16:creationId xmlns:a16="http://schemas.microsoft.com/office/drawing/2014/main" id="{00000000-0008-0000-0200-000002000000}"/>
            </a:ext>
          </a:extLst>
        </xdr:cNvPr>
        <xdr:cNvSpPr/>
      </xdr:nvSpPr>
      <xdr:spPr>
        <a:xfrm>
          <a:off x="752475"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13088</xdr:colOff>
      <xdr:row>4</xdr:row>
      <xdr:rowOff>10861</xdr:rowOff>
    </xdr:from>
    <xdr:to>
      <xdr:col>1</xdr:col>
      <xdr:colOff>100264</xdr:colOff>
      <xdr:row>5</xdr:row>
      <xdr:rowOff>114634</xdr:rowOff>
    </xdr:to>
    <xdr:sp macro="[0]!Module1.Art" textlink="">
      <xdr:nvSpPr>
        <xdr:cNvPr id="2" name="Bevel 1">
          <a:extLst>
            <a:ext uri="{FF2B5EF4-FFF2-40B4-BE49-F238E27FC236}">
              <a16:creationId xmlns:a16="http://schemas.microsoft.com/office/drawing/2014/main" id="{00000000-0008-0000-0300-000002000000}"/>
            </a:ext>
          </a:extLst>
        </xdr:cNvPr>
        <xdr:cNvSpPr/>
      </xdr:nvSpPr>
      <xdr:spPr>
        <a:xfrm>
          <a:off x="13088" y="1870743"/>
          <a:ext cx="543373" cy="27422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AR</a:t>
          </a:r>
        </a:p>
      </xdr:txBody>
    </xdr:sp>
    <xdr:clientData/>
  </xdr:twoCellAnchor>
  <xdr:twoCellAnchor>
    <xdr:from>
      <xdr:col>4</xdr:col>
      <xdr:colOff>396032</xdr:colOff>
      <xdr:row>4</xdr:row>
      <xdr:rowOff>2382</xdr:rowOff>
    </xdr:from>
    <xdr:to>
      <xdr:col>5</xdr:col>
      <xdr:colOff>76682</xdr:colOff>
      <xdr:row>5</xdr:row>
      <xdr:rowOff>104775</xdr:rowOff>
    </xdr:to>
    <xdr:sp macro="[0]!Destech" textlink="">
      <xdr:nvSpPr>
        <xdr:cNvPr id="3" name="Bevel 2">
          <a:extLst>
            <a:ext uri="{FF2B5EF4-FFF2-40B4-BE49-F238E27FC236}">
              <a16:creationId xmlns:a16="http://schemas.microsoft.com/office/drawing/2014/main" id="{00000000-0008-0000-0300-000003000000}"/>
            </a:ext>
          </a:extLst>
        </xdr:cNvPr>
        <xdr:cNvSpPr/>
      </xdr:nvSpPr>
      <xdr:spPr>
        <a:xfrm>
          <a:off x="3196382" y="1859757"/>
          <a:ext cx="576000" cy="273843"/>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DT</a:t>
          </a:r>
        </a:p>
      </xdr:txBody>
    </xdr:sp>
    <xdr:clientData/>
  </xdr:twoCellAnchor>
  <xdr:twoCellAnchor>
    <xdr:from>
      <xdr:col>5</xdr:col>
      <xdr:colOff>100012</xdr:colOff>
      <xdr:row>4</xdr:row>
      <xdr:rowOff>9524</xdr:rowOff>
    </xdr:from>
    <xdr:to>
      <xdr:col>6</xdr:col>
      <xdr:colOff>465587</xdr:colOff>
      <xdr:row>5</xdr:row>
      <xdr:rowOff>95250</xdr:rowOff>
    </xdr:to>
    <xdr:sp macro="[0]!Drama" textlink="">
      <xdr:nvSpPr>
        <xdr:cNvPr id="4" name="Bevel 3">
          <a:extLst>
            <a:ext uri="{FF2B5EF4-FFF2-40B4-BE49-F238E27FC236}">
              <a16:creationId xmlns:a16="http://schemas.microsoft.com/office/drawing/2014/main" id="{00000000-0008-0000-0300-000004000000}"/>
            </a:ext>
          </a:extLst>
        </xdr:cNvPr>
        <xdr:cNvSpPr/>
      </xdr:nvSpPr>
      <xdr:spPr>
        <a:xfrm>
          <a:off x="3795712" y="1866899"/>
          <a:ext cx="556075" cy="25717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DR</a:t>
          </a:r>
        </a:p>
      </xdr:txBody>
    </xdr:sp>
    <xdr:clientData/>
  </xdr:twoCellAnchor>
  <xdr:twoCellAnchor>
    <xdr:from>
      <xdr:col>0</xdr:col>
      <xdr:colOff>9524</xdr:colOff>
      <xdr:row>5</xdr:row>
      <xdr:rowOff>126207</xdr:rowOff>
    </xdr:from>
    <xdr:to>
      <xdr:col>1</xdr:col>
      <xdr:colOff>66675</xdr:colOff>
      <xdr:row>7</xdr:row>
      <xdr:rowOff>47624</xdr:rowOff>
    </xdr:to>
    <xdr:sp macro="[0]!EngLang" textlink="">
      <xdr:nvSpPr>
        <xdr:cNvPr id="5" name="Bevel 4">
          <a:extLst>
            <a:ext uri="{FF2B5EF4-FFF2-40B4-BE49-F238E27FC236}">
              <a16:creationId xmlns:a16="http://schemas.microsoft.com/office/drawing/2014/main" id="{00000000-0008-0000-0300-000005000000}"/>
            </a:ext>
          </a:extLst>
        </xdr:cNvPr>
        <xdr:cNvSpPr/>
      </xdr:nvSpPr>
      <xdr:spPr>
        <a:xfrm>
          <a:off x="9524" y="2155032"/>
          <a:ext cx="676276" cy="26431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EA</a:t>
          </a:r>
        </a:p>
      </xdr:txBody>
    </xdr:sp>
    <xdr:clientData/>
  </xdr:twoCellAnchor>
  <xdr:twoCellAnchor>
    <xdr:from>
      <xdr:col>1</xdr:col>
      <xdr:colOff>1385971</xdr:colOff>
      <xdr:row>3</xdr:row>
      <xdr:rowOff>1189943</xdr:rowOff>
    </xdr:from>
    <xdr:to>
      <xdr:col>2</xdr:col>
      <xdr:colOff>485596</xdr:colOff>
      <xdr:row>5</xdr:row>
      <xdr:rowOff>102979</xdr:rowOff>
    </xdr:to>
    <xdr:sp macro="[0]!Chemistry" textlink="">
      <xdr:nvSpPr>
        <xdr:cNvPr id="6" name="Bevel 5">
          <a:extLst>
            <a:ext uri="{FF2B5EF4-FFF2-40B4-BE49-F238E27FC236}">
              <a16:creationId xmlns:a16="http://schemas.microsoft.com/office/drawing/2014/main" id="{00000000-0008-0000-0300-000006000000}"/>
            </a:ext>
          </a:extLst>
        </xdr:cNvPr>
        <xdr:cNvSpPr/>
      </xdr:nvSpPr>
      <xdr:spPr>
        <a:xfrm>
          <a:off x="2005096" y="1856693"/>
          <a:ext cx="576000" cy="27511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CH</a:t>
          </a:r>
        </a:p>
      </xdr:txBody>
    </xdr:sp>
    <xdr:clientData/>
  </xdr:twoCellAnchor>
  <xdr:twoCellAnchor>
    <xdr:from>
      <xdr:col>1</xdr:col>
      <xdr:colOff>781495</xdr:colOff>
      <xdr:row>4</xdr:row>
      <xdr:rowOff>10861</xdr:rowOff>
    </xdr:from>
    <xdr:to>
      <xdr:col>1</xdr:col>
      <xdr:colOff>1357495</xdr:colOff>
      <xdr:row>5</xdr:row>
      <xdr:rowOff>114634</xdr:rowOff>
    </xdr:to>
    <xdr:sp macro="[0]!Module1.Business" textlink="">
      <xdr:nvSpPr>
        <xdr:cNvPr id="7" name="Bevel 6">
          <a:extLst>
            <a:ext uri="{FF2B5EF4-FFF2-40B4-BE49-F238E27FC236}">
              <a16:creationId xmlns:a16="http://schemas.microsoft.com/office/drawing/2014/main" id="{00000000-0008-0000-0300-000007000000}"/>
            </a:ext>
          </a:extLst>
        </xdr:cNvPr>
        <xdr:cNvSpPr/>
      </xdr:nvSpPr>
      <xdr:spPr>
        <a:xfrm>
          <a:off x="1400620" y="1868236"/>
          <a:ext cx="576000" cy="275223"/>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BE</a:t>
          </a:r>
        </a:p>
      </xdr:txBody>
    </xdr:sp>
    <xdr:clientData/>
  </xdr:twoCellAnchor>
  <xdr:twoCellAnchor>
    <xdr:from>
      <xdr:col>1</xdr:col>
      <xdr:colOff>125434</xdr:colOff>
      <xdr:row>4</xdr:row>
      <xdr:rowOff>7729</xdr:rowOff>
    </xdr:from>
    <xdr:to>
      <xdr:col>1</xdr:col>
      <xdr:colOff>748465</xdr:colOff>
      <xdr:row>5</xdr:row>
      <xdr:rowOff>112504</xdr:rowOff>
    </xdr:to>
    <xdr:sp macro="[0]!Module1.Biology" textlink="">
      <xdr:nvSpPr>
        <xdr:cNvPr id="8" name="Bevel 7">
          <a:extLst>
            <a:ext uri="{FF2B5EF4-FFF2-40B4-BE49-F238E27FC236}">
              <a16:creationId xmlns:a16="http://schemas.microsoft.com/office/drawing/2014/main" id="{00000000-0008-0000-0300-000008000000}"/>
            </a:ext>
          </a:extLst>
        </xdr:cNvPr>
        <xdr:cNvSpPr/>
      </xdr:nvSpPr>
      <xdr:spPr>
        <a:xfrm>
          <a:off x="744559" y="1865104"/>
          <a:ext cx="623031" cy="27622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BI</a:t>
          </a:r>
        </a:p>
      </xdr:txBody>
    </xdr:sp>
    <xdr:clientData/>
  </xdr:twoCellAnchor>
  <xdr:twoCellAnchor>
    <xdr:from>
      <xdr:col>6</xdr:col>
      <xdr:colOff>494512</xdr:colOff>
      <xdr:row>4</xdr:row>
      <xdr:rowOff>16364</xdr:rowOff>
    </xdr:from>
    <xdr:to>
      <xdr:col>6</xdr:col>
      <xdr:colOff>1114426</xdr:colOff>
      <xdr:row>5</xdr:row>
      <xdr:rowOff>104775</xdr:rowOff>
    </xdr:to>
    <xdr:sp macro="[0]!Economics" textlink="">
      <xdr:nvSpPr>
        <xdr:cNvPr id="9" name="Bevel 8">
          <a:extLst>
            <a:ext uri="{FF2B5EF4-FFF2-40B4-BE49-F238E27FC236}">
              <a16:creationId xmlns:a16="http://schemas.microsoft.com/office/drawing/2014/main" id="{00000000-0008-0000-0300-000009000000}"/>
            </a:ext>
          </a:extLst>
        </xdr:cNvPr>
        <xdr:cNvSpPr/>
      </xdr:nvSpPr>
      <xdr:spPr>
        <a:xfrm>
          <a:off x="4380712" y="1873739"/>
          <a:ext cx="619914" cy="25986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EC</a:t>
          </a:r>
        </a:p>
      </xdr:txBody>
    </xdr:sp>
    <xdr:clientData/>
  </xdr:twoCellAnchor>
  <xdr:twoCellAnchor>
    <xdr:from>
      <xdr:col>6</xdr:col>
      <xdr:colOff>1241506</xdr:colOff>
      <xdr:row>5</xdr:row>
      <xdr:rowOff>130664</xdr:rowOff>
    </xdr:from>
    <xdr:to>
      <xdr:col>6</xdr:col>
      <xdr:colOff>1743075</xdr:colOff>
      <xdr:row>7</xdr:row>
      <xdr:rowOff>76200</xdr:rowOff>
    </xdr:to>
    <xdr:sp macro="[0]!History" textlink="">
      <xdr:nvSpPr>
        <xdr:cNvPr id="10" name="Bevel 9">
          <a:extLst>
            <a:ext uri="{FF2B5EF4-FFF2-40B4-BE49-F238E27FC236}">
              <a16:creationId xmlns:a16="http://schemas.microsoft.com/office/drawing/2014/main" id="{00000000-0008-0000-0300-00000A000000}"/>
            </a:ext>
          </a:extLst>
        </xdr:cNvPr>
        <xdr:cNvSpPr/>
      </xdr:nvSpPr>
      <xdr:spPr>
        <a:xfrm>
          <a:off x="5127706" y="2159489"/>
          <a:ext cx="501569" cy="28843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HI</a:t>
          </a:r>
        </a:p>
      </xdr:txBody>
    </xdr:sp>
    <xdr:clientData/>
  </xdr:twoCellAnchor>
  <xdr:twoCellAnchor>
    <xdr:from>
      <xdr:col>3</xdr:col>
      <xdr:colOff>7169</xdr:colOff>
      <xdr:row>4</xdr:row>
      <xdr:rowOff>11345</xdr:rowOff>
    </xdr:from>
    <xdr:to>
      <xdr:col>4</xdr:col>
      <xdr:colOff>383144</xdr:colOff>
      <xdr:row>5</xdr:row>
      <xdr:rowOff>104774</xdr:rowOff>
    </xdr:to>
    <xdr:sp macro="[0]!Computing" textlink="">
      <xdr:nvSpPr>
        <xdr:cNvPr id="11" name="Bevel 10">
          <a:extLst>
            <a:ext uri="{FF2B5EF4-FFF2-40B4-BE49-F238E27FC236}">
              <a16:creationId xmlns:a16="http://schemas.microsoft.com/office/drawing/2014/main" id="{00000000-0008-0000-0300-00000B000000}"/>
            </a:ext>
          </a:extLst>
        </xdr:cNvPr>
        <xdr:cNvSpPr/>
      </xdr:nvSpPr>
      <xdr:spPr>
        <a:xfrm>
          <a:off x="2607494" y="1868720"/>
          <a:ext cx="576000" cy="264879"/>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CO.</a:t>
          </a:r>
        </a:p>
      </xdr:txBody>
    </xdr:sp>
    <xdr:clientData/>
  </xdr:twoCellAnchor>
  <xdr:twoCellAnchor>
    <xdr:from>
      <xdr:col>6</xdr:col>
      <xdr:colOff>1763085</xdr:colOff>
      <xdr:row>5</xdr:row>
      <xdr:rowOff>139932</xdr:rowOff>
    </xdr:from>
    <xdr:to>
      <xdr:col>7</xdr:col>
      <xdr:colOff>104775</xdr:colOff>
      <xdr:row>7</xdr:row>
      <xdr:rowOff>76199</xdr:rowOff>
    </xdr:to>
    <xdr:sp macro="[0]!Module1.Maths" textlink="">
      <xdr:nvSpPr>
        <xdr:cNvPr id="12" name="Bevel 11">
          <a:extLst>
            <a:ext uri="{FF2B5EF4-FFF2-40B4-BE49-F238E27FC236}">
              <a16:creationId xmlns:a16="http://schemas.microsoft.com/office/drawing/2014/main" id="{00000000-0008-0000-0300-00000C000000}"/>
            </a:ext>
          </a:extLst>
        </xdr:cNvPr>
        <xdr:cNvSpPr/>
      </xdr:nvSpPr>
      <xdr:spPr>
        <a:xfrm>
          <a:off x="5649285" y="2168757"/>
          <a:ext cx="646740" cy="27916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MA</a:t>
          </a:r>
        </a:p>
      </xdr:txBody>
    </xdr:sp>
    <xdr:clientData/>
  </xdr:twoCellAnchor>
  <xdr:twoCellAnchor>
    <xdr:from>
      <xdr:col>1</xdr:col>
      <xdr:colOff>1337846</xdr:colOff>
      <xdr:row>5</xdr:row>
      <xdr:rowOff>121109</xdr:rowOff>
    </xdr:from>
    <xdr:to>
      <xdr:col>2</xdr:col>
      <xdr:colOff>495301</xdr:colOff>
      <xdr:row>7</xdr:row>
      <xdr:rowOff>76200</xdr:rowOff>
    </xdr:to>
    <xdr:sp macro="[0]!FurtherMaths" textlink="">
      <xdr:nvSpPr>
        <xdr:cNvPr id="13" name="Bevel 12">
          <a:extLst>
            <a:ext uri="{FF2B5EF4-FFF2-40B4-BE49-F238E27FC236}">
              <a16:creationId xmlns:a16="http://schemas.microsoft.com/office/drawing/2014/main" id="{00000000-0008-0000-0300-00000D000000}"/>
            </a:ext>
          </a:extLst>
        </xdr:cNvPr>
        <xdr:cNvSpPr/>
      </xdr:nvSpPr>
      <xdr:spPr>
        <a:xfrm>
          <a:off x="1956971" y="2149934"/>
          <a:ext cx="633830" cy="29799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FM</a:t>
          </a:r>
        </a:p>
      </xdr:txBody>
    </xdr:sp>
    <xdr:clientData/>
  </xdr:twoCellAnchor>
  <xdr:twoCellAnchor>
    <xdr:from>
      <xdr:col>3</xdr:col>
      <xdr:colOff>29807</xdr:colOff>
      <xdr:row>5</xdr:row>
      <xdr:rowOff>130664</xdr:rowOff>
    </xdr:from>
    <xdr:to>
      <xdr:col>4</xdr:col>
      <xdr:colOff>428626</xdr:colOff>
      <xdr:row>7</xdr:row>
      <xdr:rowOff>63991</xdr:rowOff>
    </xdr:to>
    <xdr:sp macro="[0]!Module1.Geography" textlink="">
      <xdr:nvSpPr>
        <xdr:cNvPr id="14" name="Bevel 13">
          <a:extLst>
            <a:ext uri="{FF2B5EF4-FFF2-40B4-BE49-F238E27FC236}">
              <a16:creationId xmlns:a16="http://schemas.microsoft.com/office/drawing/2014/main" id="{00000000-0008-0000-0300-00000E000000}"/>
            </a:ext>
          </a:extLst>
        </xdr:cNvPr>
        <xdr:cNvSpPr/>
      </xdr:nvSpPr>
      <xdr:spPr>
        <a:xfrm>
          <a:off x="2630132" y="2159489"/>
          <a:ext cx="598844" cy="27622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GG</a:t>
          </a:r>
        </a:p>
      </xdr:txBody>
    </xdr:sp>
    <xdr:clientData/>
  </xdr:twoCellAnchor>
  <xdr:twoCellAnchor>
    <xdr:from>
      <xdr:col>1</xdr:col>
      <xdr:colOff>88340</xdr:colOff>
      <xdr:row>5</xdr:row>
      <xdr:rowOff>130664</xdr:rowOff>
    </xdr:from>
    <xdr:to>
      <xdr:col>1</xdr:col>
      <xdr:colOff>767013</xdr:colOff>
      <xdr:row>7</xdr:row>
      <xdr:rowOff>62988</xdr:rowOff>
    </xdr:to>
    <xdr:sp macro="[0]!EngLit" textlink="">
      <xdr:nvSpPr>
        <xdr:cNvPr id="15" name="Bevel 14">
          <a:extLst>
            <a:ext uri="{FF2B5EF4-FFF2-40B4-BE49-F238E27FC236}">
              <a16:creationId xmlns:a16="http://schemas.microsoft.com/office/drawing/2014/main" id="{00000000-0008-0000-0300-00000F000000}"/>
            </a:ext>
          </a:extLst>
        </xdr:cNvPr>
        <xdr:cNvSpPr/>
      </xdr:nvSpPr>
      <xdr:spPr>
        <a:xfrm>
          <a:off x="707465" y="2159489"/>
          <a:ext cx="678673" cy="275224"/>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ENL</a:t>
          </a:r>
        </a:p>
      </xdr:txBody>
    </xdr:sp>
    <xdr:clientData/>
  </xdr:twoCellAnchor>
  <xdr:twoCellAnchor>
    <xdr:from>
      <xdr:col>1</xdr:col>
      <xdr:colOff>780959</xdr:colOff>
      <xdr:row>5</xdr:row>
      <xdr:rowOff>130664</xdr:rowOff>
    </xdr:from>
    <xdr:to>
      <xdr:col>1</xdr:col>
      <xdr:colOff>1298408</xdr:colOff>
      <xdr:row>7</xdr:row>
      <xdr:rowOff>61256</xdr:rowOff>
    </xdr:to>
    <xdr:sp macro="[0]!Module1.French" textlink="">
      <xdr:nvSpPr>
        <xdr:cNvPr id="16" name="Bevel 15">
          <a:extLst>
            <a:ext uri="{FF2B5EF4-FFF2-40B4-BE49-F238E27FC236}">
              <a16:creationId xmlns:a16="http://schemas.microsoft.com/office/drawing/2014/main" id="{00000000-0008-0000-0300-000010000000}"/>
            </a:ext>
          </a:extLst>
        </xdr:cNvPr>
        <xdr:cNvSpPr/>
      </xdr:nvSpPr>
      <xdr:spPr>
        <a:xfrm>
          <a:off x="1400084" y="2159489"/>
          <a:ext cx="517449" cy="273492"/>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FR</a:t>
          </a:r>
        </a:p>
      </xdr:txBody>
    </xdr:sp>
    <xdr:clientData/>
  </xdr:twoCellAnchor>
  <xdr:twoCellAnchor>
    <xdr:from>
      <xdr:col>1</xdr:col>
      <xdr:colOff>87912</xdr:colOff>
      <xdr:row>7</xdr:row>
      <xdr:rowOff>68720</xdr:rowOff>
    </xdr:from>
    <xdr:to>
      <xdr:col>1</xdr:col>
      <xdr:colOff>835441</xdr:colOff>
      <xdr:row>9</xdr:row>
      <xdr:rowOff>14287</xdr:rowOff>
    </xdr:to>
    <xdr:sp macro="[0]!PhilEthic" textlink="">
      <xdr:nvSpPr>
        <xdr:cNvPr id="17" name="Bevel 16">
          <a:extLst>
            <a:ext uri="{FF2B5EF4-FFF2-40B4-BE49-F238E27FC236}">
              <a16:creationId xmlns:a16="http://schemas.microsoft.com/office/drawing/2014/main" id="{00000000-0008-0000-0300-000011000000}"/>
            </a:ext>
          </a:extLst>
        </xdr:cNvPr>
        <xdr:cNvSpPr/>
      </xdr:nvSpPr>
      <xdr:spPr>
        <a:xfrm>
          <a:off x="707037" y="2440445"/>
          <a:ext cx="747529" cy="28846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P&amp;E</a:t>
          </a:r>
        </a:p>
      </xdr:txBody>
    </xdr:sp>
    <xdr:clientData/>
  </xdr:twoCellAnchor>
  <xdr:twoCellAnchor>
    <xdr:from>
      <xdr:col>4</xdr:col>
      <xdr:colOff>616744</xdr:colOff>
      <xdr:row>7</xdr:row>
      <xdr:rowOff>101808</xdr:rowOff>
    </xdr:from>
    <xdr:to>
      <xdr:col>6</xdr:col>
      <xdr:colOff>189155</xdr:colOff>
      <xdr:row>9</xdr:row>
      <xdr:rowOff>40481</xdr:rowOff>
    </xdr:to>
    <xdr:sp macro="[0]!Psychology" textlink="">
      <xdr:nvSpPr>
        <xdr:cNvPr id="18" name="Bevel 17">
          <a:extLst>
            <a:ext uri="{FF2B5EF4-FFF2-40B4-BE49-F238E27FC236}">
              <a16:creationId xmlns:a16="http://schemas.microsoft.com/office/drawing/2014/main" id="{00000000-0008-0000-0300-000012000000}"/>
            </a:ext>
          </a:extLst>
        </xdr:cNvPr>
        <xdr:cNvSpPr/>
      </xdr:nvSpPr>
      <xdr:spPr>
        <a:xfrm>
          <a:off x="3417094" y="2473533"/>
          <a:ext cx="658261" cy="281573"/>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PSY</a:t>
          </a:r>
        </a:p>
      </xdr:txBody>
    </xdr:sp>
    <xdr:clientData/>
  </xdr:twoCellAnchor>
  <xdr:twoCellAnchor>
    <xdr:from>
      <xdr:col>3</xdr:col>
      <xdr:colOff>93868</xdr:colOff>
      <xdr:row>7</xdr:row>
      <xdr:rowOff>97410</xdr:rowOff>
    </xdr:from>
    <xdr:to>
      <xdr:col>4</xdr:col>
      <xdr:colOff>592930</xdr:colOff>
      <xdr:row>9</xdr:row>
      <xdr:rowOff>28575</xdr:rowOff>
    </xdr:to>
    <xdr:sp macro="[0]!Politics" textlink="">
      <xdr:nvSpPr>
        <xdr:cNvPr id="19" name="Bevel 18">
          <a:extLst>
            <a:ext uri="{FF2B5EF4-FFF2-40B4-BE49-F238E27FC236}">
              <a16:creationId xmlns:a16="http://schemas.microsoft.com/office/drawing/2014/main" id="{00000000-0008-0000-0300-000013000000}"/>
            </a:ext>
          </a:extLst>
        </xdr:cNvPr>
        <xdr:cNvSpPr/>
      </xdr:nvSpPr>
      <xdr:spPr>
        <a:xfrm>
          <a:off x="2694193" y="2469135"/>
          <a:ext cx="699087" cy="27406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PO</a:t>
          </a:r>
        </a:p>
      </xdr:txBody>
    </xdr:sp>
    <xdr:clientData/>
  </xdr:twoCellAnchor>
  <xdr:twoCellAnchor>
    <xdr:from>
      <xdr:col>1</xdr:col>
      <xdr:colOff>850105</xdr:colOff>
      <xdr:row>7</xdr:row>
      <xdr:rowOff>87269</xdr:rowOff>
    </xdr:from>
    <xdr:to>
      <xdr:col>1</xdr:col>
      <xdr:colOff>1419225</xdr:colOff>
      <xdr:row>9</xdr:row>
      <xdr:rowOff>28575</xdr:rowOff>
    </xdr:to>
    <xdr:sp macro="[0]!PE" textlink="">
      <xdr:nvSpPr>
        <xdr:cNvPr id="20" name="Bevel 19">
          <a:extLst>
            <a:ext uri="{FF2B5EF4-FFF2-40B4-BE49-F238E27FC236}">
              <a16:creationId xmlns:a16="http://schemas.microsoft.com/office/drawing/2014/main" id="{00000000-0008-0000-0300-000014000000}"/>
            </a:ext>
          </a:extLst>
        </xdr:cNvPr>
        <xdr:cNvSpPr/>
      </xdr:nvSpPr>
      <xdr:spPr>
        <a:xfrm>
          <a:off x="1469230" y="2458994"/>
          <a:ext cx="569120" cy="2842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PE</a:t>
          </a:r>
        </a:p>
      </xdr:txBody>
    </xdr:sp>
    <xdr:clientData/>
  </xdr:twoCellAnchor>
  <xdr:twoCellAnchor>
    <xdr:from>
      <xdr:col>1</xdr:col>
      <xdr:colOff>1437355</xdr:colOff>
      <xdr:row>7</xdr:row>
      <xdr:rowOff>77744</xdr:rowOff>
    </xdr:from>
    <xdr:to>
      <xdr:col>3</xdr:col>
      <xdr:colOff>76200</xdr:colOff>
      <xdr:row>9</xdr:row>
      <xdr:rowOff>28575</xdr:rowOff>
    </xdr:to>
    <xdr:sp macro="[0]!Module1.Physics" textlink="">
      <xdr:nvSpPr>
        <xdr:cNvPr id="21" name="Bevel 20">
          <a:extLst>
            <a:ext uri="{FF2B5EF4-FFF2-40B4-BE49-F238E27FC236}">
              <a16:creationId xmlns:a16="http://schemas.microsoft.com/office/drawing/2014/main" id="{00000000-0008-0000-0300-000015000000}"/>
            </a:ext>
          </a:extLst>
        </xdr:cNvPr>
        <xdr:cNvSpPr/>
      </xdr:nvSpPr>
      <xdr:spPr>
        <a:xfrm>
          <a:off x="2056480" y="2449469"/>
          <a:ext cx="620045" cy="29373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PH</a:t>
          </a:r>
        </a:p>
      </xdr:txBody>
    </xdr:sp>
    <xdr:clientData/>
  </xdr:twoCellAnchor>
  <xdr:twoCellAnchor>
    <xdr:from>
      <xdr:col>7</xdr:col>
      <xdr:colOff>137583</xdr:colOff>
      <xdr:row>5</xdr:row>
      <xdr:rowOff>142874</xdr:rowOff>
    </xdr:from>
    <xdr:to>
      <xdr:col>12</xdr:col>
      <xdr:colOff>742950</xdr:colOff>
      <xdr:row>8</xdr:row>
      <xdr:rowOff>76199</xdr:rowOff>
    </xdr:to>
    <xdr:sp macro="[0]!ClearFilter" textlink="">
      <xdr:nvSpPr>
        <xdr:cNvPr id="22" name="Bevel 21">
          <a:extLst>
            <a:ext uri="{FF2B5EF4-FFF2-40B4-BE49-F238E27FC236}">
              <a16:creationId xmlns:a16="http://schemas.microsoft.com/office/drawing/2014/main" id="{00000000-0008-0000-0300-000016000000}"/>
            </a:ext>
          </a:extLst>
        </xdr:cNvPr>
        <xdr:cNvSpPr/>
      </xdr:nvSpPr>
      <xdr:spPr>
        <a:xfrm>
          <a:off x="3204633" y="2171699"/>
          <a:ext cx="2443692" cy="4476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CLEAR ALL FILTERS</a:t>
          </a:r>
        </a:p>
      </xdr:txBody>
    </xdr:sp>
    <xdr:clientData/>
  </xdr:twoCellAnchor>
  <xdr:twoCellAnchor>
    <xdr:from>
      <xdr:col>4</xdr:col>
      <xdr:colOff>466726</xdr:colOff>
      <xdr:row>5</xdr:row>
      <xdr:rowOff>142875</xdr:rowOff>
    </xdr:from>
    <xdr:to>
      <xdr:col>6</xdr:col>
      <xdr:colOff>85726</xdr:colOff>
      <xdr:row>7</xdr:row>
      <xdr:rowOff>57149</xdr:rowOff>
    </xdr:to>
    <xdr:sp macro="[0]!HSC" textlink="">
      <xdr:nvSpPr>
        <xdr:cNvPr id="23" name="Bevel 22">
          <a:extLst>
            <a:ext uri="{FF2B5EF4-FFF2-40B4-BE49-F238E27FC236}">
              <a16:creationId xmlns:a16="http://schemas.microsoft.com/office/drawing/2014/main" id="{00000000-0008-0000-0300-000017000000}"/>
            </a:ext>
          </a:extLst>
        </xdr:cNvPr>
        <xdr:cNvSpPr/>
      </xdr:nvSpPr>
      <xdr:spPr>
        <a:xfrm>
          <a:off x="3267076" y="2171700"/>
          <a:ext cx="704850" cy="257174"/>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HSC</a:t>
          </a:r>
        </a:p>
      </xdr:txBody>
    </xdr:sp>
    <xdr:clientData/>
  </xdr:twoCellAnchor>
  <xdr:twoCellAnchor>
    <xdr:from>
      <xdr:col>6</xdr:col>
      <xdr:colOff>213185</xdr:colOff>
      <xdr:row>7</xdr:row>
      <xdr:rowOff>105235</xdr:rowOff>
    </xdr:from>
    <xdr:to>
      <xdr:col>6</xdr:col>
      <xdr:colOff>764131</xdr:colOff>
      <xdr:row>9</xdr:row>
      <xdr:rowOff>11906</xdr:rowOff>
    </xdr:to>
    <xdr:sp macro="[0]!Sociology" textlink="">
      <xdr:nvSpPr>
        <xdr:cNvPr id="24" name="Bevel 23">
          <a:extLst>
            <a:ext uri="{FF2B5EF4-FFF2-40B4-BE49-F238E27FC236}">
              <a16:creationId xmlns:a16="http://schemas.microsoft.com/office/drawing/2014/main" id="{00000000-0008-0000-0300-000018000000}"/>
            </a:ext>
          </a:extLst>
        </xdr:cNvPr>
        <xdr:cNvSpPr/>
      </xdr:nvSpPr>
      <xdr:spPr>
        <a:xfrm>
          <a:off x="4099385" y="2476960"/>
          <a:ext cx="550946" cy="24957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SO</a:t>
          </a:r>
        </a:p>
      </xdr:txBody>
    </xdr:sp>
    <xdr:clientData/>
  </xdr:twoCellAnchor>
  <xdr:twoCellAnchor>
    <xdr:from>
      <xdr:col>6</xdr:col>
      <xdr:colOff>780299</xdr:colOff>
      <xdr:row>7</xdr:row>
      <xdr:rowOff>111250</xdr:rowOff>
    </xdr:from>
    <xdr:to>
      <xdr:col>6</xdr:col>
      <xdr:colOff>1356299</xdr:colOff>
      <xdr:row>9</xdr:row>
      <xdr:rowOff>11905</xdr:rowOff>
    </xdr:to>
    <xdr:sp macro="[0]!Module1.Spanish" textlink="">
      <xdr:nvSpPr>
        <xdr:cNvPr id="25" name="Bevel 24">
          <a:extLst>
            <a:ext uri="{FF2B5EF4-FFF2-40B4-BE49-F238E27FC236}">
              <a16:creationId xmlns:a16="http://schemas.microsoft.com/office/drawing/2014/main" id="{00000000-0008-0000-0300-000019000000}"/>
            </a:ext>
          </a:extLst>
        </xdr:cNvPr>
        <xdr:cNvSpPr/>
      </xdr:nvSpPr>
      <xdr:spPr>
        <a:xfrm>
          <a:off x="4666499" y="2482975"/>
          <a:ext cx="576000" cy="24355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SP</a:t>
          </a:r>
        </a:p>
      </xdr:txBody>
    </xdr:sp>
    <xdr:clientData/>
  </xdr:twoCellAnchor>
  <xdr:twoCellAnchor>
    <xdr:from>
      <xdr:col>0</xdr:col>
      <xdr:colOff>0</xdr:colOff>
      <xdr:row>7</xdr:row>
      <xdr:rowOff>68720</xdr:rowOff>
    </xdr:from>
    <xdr:to>
      <xdr:col>1</xdr:col>
      <xdr:colOff>47625</xdr:colOff>
      <xdr:row>9</xdr:row>
      <xdr:rowOff>19050</xdr:rowOff>
    </xdr:to>
    <xdr:sp macro="[0]!Module1.Music" textlink="">
      <xdr:nvSpPr>
        <xdr:cNvPr id="26" name="Bevel 25">
          <a:extLst>
            <a:ext uri="{FF2B5EF4-FFF2-40B4-BE49-F238E27FC236}">
              <a16:creationId xmlns:a16="http://schemas.microsoft.com/office/drawing/2014/main" id="{00000000-0008-0000-0300-00001A000000}"/>
            </a:ext>
          </a:extLst>
        </xdr:cNvPr>
        <xdr:cNvSpPr/>
      </xdr:nvSpPr>
      <xdr:spPr>
        <a:xfrm>
          <a:off x="0" y="2440445"/>
          <a:ext cx="666750" cy="29323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MU</a:t>
          </a:r>
        </a:p>
      </xdr:txBody>
    </xdr:sp>
    <xdr:clientData/>
  </xdr:twoCellAnchor>
  <xdr:twoCellAnchor>
    <xdr:from>
      <xdr:col>1</xdr:col>
      <xdr:colOff>0</xdr:colOff>
      <xdr:row>0</xdr:row>
      <xdr:rowOff>0</xdr:rowOff>
    </xdr:from>
    <xdr:to>
      <xdr:col>1</xdr:col>
      <xdr:colOff>1320919</xdr:colOff>
      <xdr:row>1</xdr:row>
      <xdr:rowOff>87523</xdr:rowOff>
    </xdr:to>
    <xdr:sp macro="[0]!GOTOINDEX" textlink="">
      <xdr:nvSpPr>
        <xdr:cNvPr id="27" name="Folded Corner 26">
          <a:extLst>
            <a:ext uri="{FF2B5EF4-FFF2-40B4-BE49-F238E27FC236}">
              <a16:creationId xmlns:a16="http://schemas.microsoft.com/office/drawing/2014/main" id="{00000000-0008-0000-0300-00001B000000}"/>
            </a:ext>
          </a:extLst>
        </xdr:cNvPr>
        <xdr:cNvSpPr/>
      </xdr:nvSpPr>
      <xdr:spPr>
        <a:xfrm>
          <a:off x="457200"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123824</xdr:colOff>
      <xdr:row>5</xdr:row>
      <xdr:rowOff>133350</xdr:rowOff>
    </xdr:from>
    <xdr:to>
      <xdr:col>6</xdr:col>
      <xdr:colOff>1104899</xdr:colOff>
      <xdr:row>7</xdr:row>
      <xdr:rowOff>78886</xdr:rowOff>
    </xdr:to>
    <xdr:sp macro="[0]!MathsCore" textlink="">
      <xdr:nvSpPr>
        <xdr:cNvPr id="41" name="Bevel 9">
          <a:extLst>
            <a:ext uri="{FF2B5EF4-FFF2-40B4-BE49-F238E27FC236}">
              <a16:creationId xmlns:a16="http://schemas.microsoft.com/office/drawing/2014/main" id="{C0EA7F74-BFBF-499A-9C37-1C038D558852}"/>
            </a:ext>
          </a:extLst>
        </xdr:cNvPr>
        <xdr:cNvSpPr/>
      </xdr:nvSpPr>
      <xdr:spPr>
        <a:xfrm>
          <a:off x="4010024" y="2162175"/>
          <a:ext cx="981075" cy="28843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HSCD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1329386</xdr:colOff>
      <xdr:row>3</xdr:row>
      <xdr:rowOff>288606</xdr:rowOff>
    </xdr:to>
    <xdr:sp macro="[0]!GOTOINDEX" textlink="">
      <xdr:nvSpPr>
        <xdr:cNvPr id="3" name="Folded Corner 2">
          <a:extLst>
            <a:ext uri="{FF2B5EF4-FFF2-40B4-BE49-F238E27FC236}">
              <a16:creationId xmlns:a16="http://schemas.microsoft.com/office/drawing/2014/main" id="{00000000-0008-0000-0400-000003000000}"/>
            </a:ext>
          </a:extLst>
        </xdr:cNvPr>
        <xdr:cNvSpPr/>
      </xdr:nvSpPr>
      <xdr:spPr>
        <a:xfrm>
          <a:off x="465667" y="613833"/>
          <a:ext cx="1329386" cy="288606"/>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1320919</xdr:colOff>
      <xdr:row>0</xdr:row>
      <xdr:rowOff>287548</xdr:rowOff>
    </xdr:to>
    <xdr:sp macro="[0]!GOTOINDEX" textlink="">
      <xdr:nvSpPr>
        <xdr:cNvPr id="2" name="Folded Corner 1">
          <a:extLst>
            <a:ext uri="{FF2B5EF4-FFF2-40B4-BE49-F238E27FC236}">
              <a16:creationId xmlns:a16="http://schemas.microsoft.com/office/drawing/2014/main" id="{00000000-0008-0000-0500-000002000000}"/>
            </a:ext>
          </a:extLst>
        </xdr:cNvPr>
        <xdr:cNvSpPr/>
      </xdr:nvSpPr>
      <xdr:spPr>
        <a:xfrm>
          <a:off x="466725"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0</xdr:colOff>
      <xdr:row>275</xdr:row>
      <xdr:rowOff>0</xdr:rowOff>
    </xdr:from>
    <xdr:to>
      <xdr:col>1</xdr:col>
      <xdr:colOff>1320919</xdr:colOff>
      <xdr:row>276</xdr:row>
      <xdr:rowOff>97048</xdr:rowOff>
    </xdr:to>
    <xdr:sp macro="[0]!GOTOINDEX" textlink="">
      <xdr:nvSpPr>
        <xdr:cNvPr id="3" name="Folded Corner 2">
          <a:extLst>
            <a:ext uri="{FF2B5EF4-FFF2-40B4-BE49-F238E27FC236}">
              <a16:creationId xmlns:a16="http://schemas.microsoft.com/office/drawing/2014/main" id="{00000000-0008-0000-0500-000003000000}"/>
            </a:ext>
          </a:extLst>
        </xdr:cNvPr>
        <xdr:cNvSpPr/>
      </xdr:nvSpPr>
      <xdr:spPr>
        <a:xfrm>
          <a:off x="466725" y="49253775"/>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9302750" cy="6080125"/>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cdr:x>
      <cdr:y>0</cdr:y>
    </cdr:from>
    <cdr:to>
      <cdr:x>1</cdr:x>
      <cdr:y>1</cdr:y>
    </cdr:to>
    <cdr:graphicFrame macro="">
      <cdr:nvGraphicFramePr>
        <cdr:cNvPr id="35191" name="Chart 375">
          <a:extLst xmlns:a="http://schemas.openxmlformats.org/drawingml/2006/main">
            <a:ext uri="{FF2B5EF4-FFF2-40B4-BE49-F238E27FC236}">
              <a16:creationId xmlns:a16="http://schemas.microsoft.com/office/drawing/2014/main" id="{42E3CDB3-CD9C-4AEE-974B-D783E3703F27}"/>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9.xml><?xml version="1.0" encoding="utf-8"?>
<c:userShapes xmlns:c="http://schemas.openxmlformats.org/drawingml/2006/chart">
  <cdr:relSizeAnchor xmlns:cdr="http://schemas.openxmlformats.org/drawingml/2006/chartDrawing">
    <cdr:from>
      <cdr:x>0.01324</cdr:x>
      <cdr:y>0.02091</cdr:y>
    </cdr:from>
    <cdr:to>
      <cdr:x>0.04418</cdr:x>
      <cdr:y>0.23873</cdr:y>
    </cdr:to>
    <cdr:sp macro="[0]!GOTOINDEX" textlink="">
      <cdr:nvSpPr>
        <cdr:cNvPr id="2" name="Folded Corner 1"/>
        <cdr:cNvSpPr/>
      </cdr:nvSpPr>
      <cdr:spPr>
        <a:xfrm xmlns:a="http://schemas.openxmlformats.org/drawingml/2006/main" rot="16200000">
          <a:off x="-393701" y="643467"/>
          <a:ext cx="1320919" cy="287548"/>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xdr:col>
      <xdr:colOff>40822</xdr:colOff>
      <xdr:row>1</xdr:row>
      <xdr:rowOff>1</xdr:rowOff>
    </xdr:from>
    <xdr:to>
      <xdr:col>6</xdr:col>
      <xdr:colOff>408214</xdr:colOff>
      <xdr:row>2</xdr:row>
      <xdr:rowOff>321469</xdr:rowOff>
    </xdr:to>
    <xdr:sp macro="[0]!ResetAll" textlink="">
      <xdr:nvSpPr>
        <xdr:cNvPr id="2" name="Snip Single Corner Rectangle 1">
          <a:extLst>
            <a:ext uri="{FF2B5EF4-FFF2-40B4-BE49-F238E27FC236}">
              <a16:creationId xmlns:a16="http://schemas.microsoft.com/office/drawing/2014/main" id="{00000000-0008-0000-0700-000002000000}"/>
            </a:ext>
          </a:extLst>
        </xdr:cNvPr>
        <xdr:cNvSpPr/>
      </xdr:nvSpPr>
      <xdr:spPr>
        <a:xfrm>
          <a:off x="1593397" y="76201"/>
          <a:ext cx="3234417" cy="511968"/>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CLEAR SUBJECTS SELECTED</a:t>
          </a:r>
        </a:p>
      </xdr:txBody>
    </xdr:sp>
    <xdr:clientData/>
  </xdr:twoCellAnchor>
  <xdr:twoCellAnchor>
    <xdr:from>
      <xdr:col>0</xdr:col>
      <xdr:colOff>81642</xdr:colOff>
      <xdr:row>1</xdr:row>
      <xdr:rowOff>54429</xdr:rowOff>
    </xdr:from>
    <xdr:to>
      <xdr:col>0</xdr:col>
      <xdr:colOff>1384590</xdr:colOff>
      <xdr:row>2</xdr:row>
      <xdr:rowOff>301625</xdr:rowOff>
    </xdr:to>
    <xdr:sp macro="[0]!GOTOINDEX" textlink="">
      <xdr:nvSpPr>
        <xdr:cNvPr id="3" name="Folded Corner 2">
          <a:extLst>
            <a:ext uri="{FF2B5EF4-FFF2-40B4-BE49-F238E27FC236}">
              <a16:creationId xmlns:a16="http://schemas.microsoft.com/office/drawing/2014/main" id="{00000000-0008-0000-0700-000003000000}"/>
            </a:ext>
          </a:extLst>
        </xdr:cNvPr>
        <xdr:cNvSpPr/>
      </xdr:nvSpPr>
      <xdr:spPr>
        <a:xfrm>
          <a:off x="81642" y="130629"/>
          <a:ext cx="1302948" cy="437696"/>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342900</xdr:colOff>
      <xdr:row>0</xdr:row>
      <xdr:rowOff>133350</xdr:rowOff>
    </xdr:from>
    <xdr:to>
      <xdr:col>8</xdr:col>
      <xdr:colOff>466725</xdr:colOff>
      <xdr:row>0</xdr:row>
      <xdr:rowOff>420898</xdr:rowOff>
    </xdr:to>
    <xdr:sp macro="[0]!GOTOINDEX" textlink="">
      <xdr:nvSpPr>
        <xdr:cNvPr id="2" name="Folded Corner 1">
          <a:extLst>
            <a:ext uri="{FF2B5EF4-FFF2-40B4-BE49-F238E27FC236}">
              <a16:creationId xmlns:a16="http://schemas.microsoft.com/office/drawing/2014/main" id="{00000000-0008-0000-0900-000002000000}"/>
            </a:ext>
          </a:extLst>
        </xdr:cNvPr>
        <xdr:cNvSpPr/>
      </xdr:nvSpPr>
      <xdr:spPr>
        <a:xfrm>
          <a:off x="5829300" y="133350"/>
          <a:ext cx="1343025"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1320919</xdr:colOff>
      <xdr:row>0</xdr:row>
      <xdr:rowOff>287548</xdr:rowOff>
    </xdr:to>
    <xdr:sp macro="[0]!GOTOINDEX" textlink="">
      <xdr:nvSpPr>
        <xdr:cNvPr id="2" name="Folded Corner 1">
          <a:extLst>
            <a:ext uri="{FF2B5EF4-FFF2-40B4-BE49-F238E27FC236}">
              <a16:creationId xmlns:a16="http://schemas.microsoft.com/office/drawing/2014/main" id="{00000000-0008-0000-0A00-000002000000}"/>
            </a:ext>
          </a:extLst>
        </xdr:cNvPr>
        <xdr:cNvSpPr/>
      </xdr:nvSpPr>
      <xdr:spPr>
        <a:xfrm>
          <a:off x="0"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3.xml><?xml version="1.0" encoding="utf-8"?>
<xdr:wsDr xmlns:xdr="http://schemas.openxmlformats.org/drawingml/2006/spreadsheetDrawing" xmlns:a="http://schemas.openxmlformats.org/drawingml/2006/main">
  <xdr:absoluteAnchor>
    <xdr:pos x="0" y="0"/>
    <xdr:ext cx="9305925" cy="6076950"/>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0.00546</cdr:x>
      <cdr:y>0.00836</cdr:y>
    </cdr:from>
    <cdr:to>
      <cdr:x>0.18407</cdr:x>
      <cdr:y>0.05571</cdr:y>
    </cdr:to>
    <cdr:sp macro="[0]!GOTOINDEX" textlink="">
      <cdr:nvSpPr>
        <cdr:cNvPr id="2" name="Folded Corner 1"/>
        <cdr:cNvSpPr/>
      </cdr:nvSpPr>
      <cdr:spPr>
        <a:xfrm xmlns:a="http://schemas.openxmlformats.org/drawingml/2006/main">
          <a:off x="47325" y="52655"/>
          <a:ext cx="1548111" cy="298229"/>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10</xdr:col>
      <xdr:colOff>0</xdr:colOff>
      <xdr:row>0</xdr:row>
      <xdr:rowOff>0</xdr:rowOff>
    </xdr:from>
    <xdr:to>
      <xdr:col>12</xdr:col>
      <xdr:colOff>101719</xdr:colOff>
      <xdr:row>1</xdr:row>
      <xdr:rowOff>97048</xdr:rowOff>
    </xdr:to>
    <xdr:sp macro="[0]!GOTOINDEX" textlink="">
      <xdr:nvSpPr>
        <xdr:cNvPr id="2" name="Folded Corner 1">
          <a:extLst>
            <a:ext uri="{FF2B5EF4-FFF2-40B4-BE49-F238E27FC236}">
              <a16:creationId xmlns:a16="http://schemas.microsoft.com/office/drawing/2014/main" id="{00000000-0008-0000-0C00-000002000000}"/>
            </a:ext>
          </a:extLst>
        </xdr:cNvPr>
        <xdr:cNvSpPr/>
      </xdr:nvSpPr>
      <xdr:spPr>
        <a:xfrm>
          <a:off x="6477000"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10</xdr:col>
      <xdr:colOff>476249</xdr:colOff>
      <xdr:row>0</xdr:row>
      <xdr:rowOff>57150</xdr:rowOff>
    </xdr:from>
    <xdr:to>
      <xdr:col>13</xdr:col>
      <xdr:colOff>600074</xdr:colOff>
      <xdr:row>0</xdr:row>
      <xdr:rowOff>344698</xdr:rowOff>
    </xdr:to>
    <xdr:sp macro="[0]!GOTOINDEX" textlink="">
      <xdr:nvSpPr>
        <xdr:cNvPr id="2" name="Folded Corner 1">
          <a:extLst>
            <a:ext uri="{FF2B5EF4-FFF2-40B4-BE49-F238E27FC236}">
              <a16:creationId xmlns:a16="http://schemas.microsoft.com/office/drawing/2014/main" id="{00000000-0008-0000-0D00-000002000000}"/>
            </a:ext>
          </a:extLst>
        </xdr:cNvPr>
        <xdr:cNvSpPr/>
      </xdr:nvSpPr>
      <xdr:spPr>
        <a:xfrm>
          <a:off x="7639049" y="57150"/>
          <a:ext cx="1952625"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101719</xdr:colOff>
      <xdr:row>1</xdr:row>
      <xdr:rowOff>87523</xdr:rowOff>
    </xdr:to>
    <xdr:sp macro="[0]!GOTOINDEX" textlink="">
      <xdr:nvSpPr>
        <xdr:cNvPr id="2" name="Folded Corner 1">
          <a:extLst>
            <a:ext uri="{FF2B5EF4-FFF2-40B4-BE49-F238E27FC236}">
              <a16:creationId xmlns:a16="http://schemas.microsoft.com/office/drawing/2014/main" id="{00000000-0008-0000-0F00-000002000000}"/>
            </a:ext>
          </a:extLst>
        </xdr:cNvPr>
        <xdr:cNvSpPr/>
      </xdr:nvSpPr>
      <xdr:spPr>
        <a:xfrm>
          <a:off x="0" y="0"/>
          <a:ext cx="1320919"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7%20Student%20Progress%20Monitoring%202022-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Y10%20Student%20Progress%20Monitoring%202022-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tudent_data/2020-21/Monitoring%20Reports/M4/2nd%20extract/Y10%20Student%20Progress%20Monitoring%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tudent_data/2022-23/On%20track%20for%20Master%20LIV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Year%2012\Y12%20On%20track%20for%20calculator%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GROUPDISTRIBUTION"/>
      <sheetName val="Chart2"/>
      <sheetName val="N2I and SERIOUS CONCERN(TOTALS)"/>
      <sheetName val="Chart3"/>
      <sheetName val="A2L SUMMARY"/>
      <sheetName val="BHVEXPORT"/>
      <sheetName val="Lookups"/>
      <sheetName val="End of Mon rev weeks"/>
      <sheetName val="COHORT data"/>
    </sheetNames>
    <sheetDataSet>
      <sheetData sheetId="0"/>
      <sheetData sheetId="1"/>
      <sheetData sheetId="2"/>
      <sheetData sheetId="3">
        <row r="1">
          <cell r="D1" t="str">
            <v>Gender</v>
          </cell>
        </row>
      </sheetData>
      <sheetData sheetId="4"/>
      <sheetData sheetId="5"/>
      <sheetData sheetId="6"/>
      <sheetData sheetId="7"/>
      <sheetData sheetId="8" refreshError="1"/>
      <sheetData sheetId="9"/>
      <sheetData sheetId="10" refreshError="1"/>
      <sheetData sheetId="11"/>
      <sheetData sheetId="12">
        <row r="1">
          <cell r="A1" t="str">
            <v>Admission Number</v>
          </cell>
          <cell r="B1" t="str">
            <v>Legal Full name</v>
          </cell>
          <cell r="C1" t="str">
            <v>Tutor Group</v>
          </cell>
          <cell r="D1" t="str">
            <v>Comm Con</v>
          </cell>
          <cell r="E1" t="str">
            <v>Pers Org</v>
          </cell>
          <cell r="F1" t="str">
            <v>Praise</v>
          </cell>
          <cell r="G1" t="str">
            <v>BOL</v>
          </cell>
          <cell r="H1" t="str">
            <v>BIL</v>
          </cell>
          <cell r="I1" t="str">
            <v>HWK</v>
          </cell>
        </row>
        <row r="2">
          <cell r="A2">
            <v>160250</v>
          </cell>
          <cell r="B2" t="str">
            <v>Ermyas Makele</v>
          </cell>
          <cell r="C2" t="str">
            <v>7FS</v>
          </cell>
          <cell r="D2">
            <v>2</v>
          </cell>
          <cell r="E2">
            <v>0</v>
          </cell>
          <cell r="F2">
            <v>19</v>
          </cell>
          <cell r="G2">
            <v>1</v>
          </cell>
          <cell r="H2">
            <v>1</v>
          </cell>
          <cell r="I2">
            <v>0</v>
          </cell>
        </row>
        <row r="3">
          <cell r="A3">
            <v>160207</v>
          </cell>
          <cell r="B3" t="str">
            <v>Summer Griffin</v>
          </cell>
          <cell r="C3" t="str">
            <v>7ET</v>
          </cell>
          <cell r="D3">
            <v>0</v>
          </cell>
          <cell r="E3">
            <v>0</v>
          </cell>
          <cell r="F3">
            <v>22</v>
          </cell>
          <cell r="G3">
            <v>0</v>
          </cell>
          <cell r="H3">
            <v>0</v>
          </cell>
          <cell r="I3">
            <v>0</v>
          </cell>
        </row>
        <row r="4">
          <cell r="A4">
            <v>160325</v>
          </cell>
          <cell r="B4" t="str">
            <v>Harmony Sweetland</v>
          </cell>
          <cell r="C4" t="str">
            <v xml:space="preserve">7BPE </v>
          </cell>
          <cell r="D4">
            <v>0</v>
          </cell>
          <cell r="E4">
            <v>0</v>
          </cell>
          <cell r="F4">
            <v>26</v>
          </cell>
          <cell r="G4">
            <v>0</v>
          </cell>
          <cell r="H4">
            <v>0</v>
          </cell>
          <cell r="I4">
            <v>0</v>
          </cell>
        </row>
        <row r="5">
          <cell r="A5">
            <v>160212</v>
          </cell>
          <cell r="B5" t="str">
            <v>Mae Hall</v>
          </cell>
          <cell r="C5" t="str">
            <v>7LM</v>
          </cell>
          <cell r="D5">
            <v>0</v>
          </cell>
          <cell r="E5">
            <v>0</v>
          </cell>
          <cell r="F5">
            <v>19</v>
          </cell>
          <cell r="G5">
            <v>0</v>
          </cell>
          <cell r="H5">
            <v>0</v>
          </cell>
          <cell r="I5">
            <v>0</v>
          </cell>
        </row>
        <row r="6">
          <cell r="A6">
            <v>160258</v>
          </cell>
          <cell r="B6" t="str">
            <v>Joe Mason</v>
          </cell>
          <cell r="C6" t="str">
            <v xml:space="preserve">7BPE </v>
          </cell>
          <cell r="D6">
            <v>0</v>
          </cell>
          <cell r="E6">
            <v>0</v>
          </cell>
          <cell r="F6">
            <v>27</v>
          </cell>
          <cell r="G6">
            <v>0</v>
          </cell>
          <cell r="H6">
            <v>0</v>
          </cell>
          <cell r="I6">
            <v>0</v>
          </cell>
        </row>
        <row r="7">
          <cell r="A7">
            <v>160277</v>
          </cell>
          <cell r="B7" t="str">
            <v>Benedict Nwosu</v>
          </cell>
          <cell r="C7" t="str">
            <v>7YP</v>
          </cell>
          <cell r="D7">
            <v>0</v>
          </cell>
          <cell r="E7">
            <v>0</v>
          </cell>
          <cell r="F7">
            <v>31</v>
          </cell>
          <cell r="G7">
            <v>0</v>
          </cell>
          <cell r="H7">
            <v>0</v>
          </cell>
          <cell r="I7">
            <v>0</v>
          </cell>
        </row>
        <row r="8">
          <cell r="A8">
            <v>160242</v>
          </cell>
          <cell r="B8" t="str">
            <v>Adam Kucharski</v>
          </cell>
          <cell r="C8" t="str">
            <v>7FS</v>
          </cell>
          <cell r="D8">
            <v>0</v>
          </cell>
          <cell r="E8">
            <v>0</v>
          </cell>
          <cell r="F8">
            <v>20</v>
          </cell>
          <cell r="G8">
            <v>0</v>
          </cell>
          <cell r="H8">
            <v>0</v>
          </cell>
          <cell r="I8">
            <v>0</v>
          </cell>
        </row>
        <row r="9">
          <cell r="A9">
            <v>160164</v>
          </cell>
          <cell r="B9" t="str">
            <v>Kyla Bukena</v>
          </cell>
          <cell r="C9" t="str">
            <v>7WD</v>
          </cell>
          <cell r="D9">
            <v>0</v>
          </cell>
          <cell r="E9">
            <v>0</v>
          </cell>
          <cell r="F9">
            <v>38</v>
          </cell>
          <cell r="G9">
            <v>0</v>
          </cell>
          <cell r="H9">
            <v>0</v>
          </cell>
          <cell r="I9">
            <v>0</v>
          </cell>
        </row>
        <row r="10">
          <cell r="A10">
            <v>160346</v>
          </cell>
          <cell r="B10" t="str">
            <v>Jenson Woods</v>
          </cell>
          <cell r="C10" t="str">
            <v>7ET</v>
          </cell>
          <cell r="D10">
            <v>0</v>
          </cell>
          <cell r="E10">
            <v>0</v>
          </cell>
          <cell r="F10">
            <v>23</v>
          </cell>
          <cell r="G10">
            <v>0</v>
          </cell>
          <cell r="H10">
            <v>0</v>
          </cell>
          <cell r="I10">
            <v>0</v>
          </cell>
        </row>
        <row r="11">
          <cell r="A11">
            <v>160234</v>
          </cell>
          <cell r="B11" t="str">
            <v>Joshua Kay</v>
          </cell>
          <cell r="C11" t="str">
            <v>7AWH</v>
          </cell>
          <cell r="D11">
            <v>0</v>
          </cell>
          <cell r="E11">
            <v>1</v>
          </cell>
          <cell r="F11">
            <v>45</v>
          </cell>
          <cell r="G11">
            <v>0</v>
          </cell>
          <cell r="H11">
            <v>0</v>
          </cell>
          <cell r="I11">
            <v>1</v>
          </cell>
        </row>
        <row r="12">
          <cell r="A12">
            <v>160342</v>
          </cell>
          <cell r="B12" t="str">
            <v>Charles Whitham-Lakin</v>
          </cell>
          <cell r="C12" t="str">
            <v>7YP</v>
          </cell>
          <cell r="D12">
            <v>3</v>
          </cell>
          <cell r="E12">
            <v>0</v>
          </cell>
          <cell r="F12">
            <v>25</v>
          </cell>
          <cell r="G12">
            <v>0</v>
          </cell>
          <cell r="H12">
            <v>3</v>
          </cell>
          <cell r="I12">
            <v>0</v>
          </cell>
        </row>
        <row r="13">
          <cell r="A13">
            <v>160167</v>
          </cell>
          <cell r="B13" t="str">
            <v>Magnus Bushell</v>
          </cell>
          <cell r="C13" t="str">
            <v>7FS</v>
          </cell>
          <cell r="D13">
            <v>0</v>
          </cell>
          <cell r="E13">
            <v>0</v>
          </cell>
          <cell r="F13">
            <v>16</v>
          </cell>
          <cell r="G13">
            <v>0</v>
          </cell>
          <cell r="H13">
            <v>0</v>
          </cell>
          <cell r="I13">
            <v>0</v>
          </cell>
        </row>
        <row r="14">
          <cell r="A14">
            <v>160190</v>
          </cell>
          <cell r="B14" t="str">
            <v>Alani Farleigh Pereira</v>
          </cell>
          <cell r="C14" t="str">
            <v>7YP</v>
          </cell>
          <cell r="D14">
            <v>16</v>
          </cell>
          <cell r="E14">
            <v>1</v>
          </cell>
          <cell r="F14">
            <v>17</v>
          </cell>
          <cell r="G14">
            <v>1</v>
          </cell>
          <cell r="H14">
            <v>13</v>
          </cell>
          <cell r="I14">
            <v>0</v>
          </cell>
        </row>
        <row r="15">
          <cell r="A15">
            <v>160329</v>
          </cell>
          <cell r="B15" t="str">
            <v>Silivana Tewelde</v>
          </cell>
          <cell r="C15" t="str">
            <v>7LM</v>
          </cell>
          <cell r="D15">
            <v>2</v>
          </cell>
          <cell r="E15">
            <v>0</v>
          </cell>
          <cell r="F15">
            <v>21</v>
          </cell>
          <cell r="G15">
            <v>0</v>
          </cell>
          <cell r="H15">
            <v>2</v>
          </cell>
          <cell r="I15">
            <v>0</v>
          </cell>
        </row>
        <row r="16">
          <cell r="A16">
            <v>160273</v>
          </cell>
          <cell r="B16" t="str">
            <v>Debora Musie</v>
          </cell>
          <cell r="C16" t="str">
            <v>7YP</v>
          </cell>
          <cell r="D16">
            <v>1</v>
          </cell>
          <cell r="E16">
            <v>0</v>
          </cell>
          <cell r="F16">
            <v>24</v>
          </cell>
          <cell r="G16">
            <v>0</v>
          </cell>
          <cell r="H16">
            <v>1</v>
          </cell>
          <cell r="I16">
            <v>0</v>
          </cell>
        </row>
        <row r="17">
          <cell r="A17">
            <v>160291</v>
          </cell>
          <cell r="B17" t="str">
            <v>Agnes Paul</v>
          </cell>
          <cell r="C17" t="str">
            <v xml:space="preserve">7BPE </v>
          </cell>
          <cell r="D17">
            <v>0</v>
          </cell>
          <cell r="E17">
            <v>0</v>
          </cell>
          <cell r="F17">
            <v>21</v>
          </cell>
          <cell r="G17">
            <v>0</v>
          </cell>
          <cell r="H17">
            <v>0</v>
          </cell>
          <cell r="I17">
            <v>0</v>
          </cell>
        </row>
        <row r="18">
          <cell r="A18">
            <v>160310</v>
          </cell>
          <cell r="B18" t="str">
            <v>Faith Savage</v>
          </cell>
          <cell r="C18" t="str">
            <v>7YP</v>
          </cell>
          <cell r="D18">
            <v>1</v>
          </cell>
          <cell r="E18">
            <v>0</v>
          </cell>
          <cell r="F18">
            <v>27</v>
          </cell>
          <cell r="G18">
            <v>0</v>
          </cell>
          <cell r="H18">
            <v>1</v>
          </cell>
          <cell r="I18">
            <v>0</v>
          </cell>
        </row>
        <row r="19">
          <cell r="A19">
            <v>160202</v>
          </cell>
          <cell r="B19" t="str">
            <v>Alma Goddard</v>
          </cell>
          <cell r="C19" t="str">
            <v>7FS</v>
          </cell>
          <cell r="D19">
            <v>0</v>
          </cell>
          <cell r="E19">
            <v>0</v>
          </cell>
          <cell r="F19">
            <v>23</v>
          </cell>
          <cell r="G19">
            <v>0</v>
          </cell>
          <cell r="H19">
            <v>0</v>
          </cell>
          <cell r="I19">
            <v>0</v>
          </cell>
        </row>
        <row r="20">
          <cell r="A20">
            <v>160227</v>
          </cell>
          <cell r="B20" t="str">
            <v>Nasir Jhalli</v>
          </cell>
          <cell r="C20" t="str">
            <v>7AWH</v>
          </cell>
          <cell r="D20">
            <v>0</v>
          </cell>
          <cell r="E20">
            <v>0</v>
          </cell>
          <cell r="F20">
            <v>29</v>
          </cell>
          <cell r="G20">
            <v>0</v>
          </cell>
          <cell r="H20">
            <v>0</v>
          </cell>
          <cell r="I20">
            <v>0</v>
          </cell>
        </row>
        <row r="21">
          <cell r="A21">
            <v>160323</v>
          </cell>
          <cell r="B21" t="str">
            <v>Isabella Stevenson</v>
          </cell>
          <cell r="C21" t="str">
            <v>7ET</v>
          </cell>
          <cell r="D21">
            <v>0</v>
          </cell>
          <cell r="E21">
            <v>0</v>
          </cell>
          <cell r="F21">
            <v>23</v>
          </cell>
          <cell r="G21">
            <v>0</v>
          </cell>
          <cell r="H21">
            <v>0</v>
          </cell>
          <cell r="I21">
            <v>0</v>
          </cell>
        </row>
        <row r="22">
          <cell r="A22">
            <v>160156</v>
          </cell>
          <cell r="B22" t="str">
            <v>Frank Bonner</v>
          </cell>
          <cell r="C22" t="str">
            <v>7RA</v>
          </cell>
          <cell r="D22">
            <v>0</v>
          </cell>
          <cell r="E22">
            <v>0</v>
          </cell>
          <cell r="F22">
            <v>22</v>
          </cell>
          <cell r="G22">
            <v>0</v>
          </cell>
          <cell r="H22">
            <v>0</v>
          </cell>
          <cell r="I22">
            <v>0</v>
          </cell>
        </row>
        <row r="23">
          <cell r="A23">
            <v>160228</v>
          </cell>
          <cell r="B23" t="str">
            <v>Summer Johnson-Tyler</v>
          </cell>
          <cell r="C23" t="str">
            <v>7AWH</v>
          </cell>
          <cell r="D23">
            <v>0</v>
          </cell>
          <cell r="E23">
            <v>0</v>
          </cell>
          <cell r="F23">
            <v>40</v>
          </cell>
          <cell r="G23">
            <v>0</v>
          </cell>
          <cell r="H23">
            <v>0</v>
          </cell>
          <cell r="I23">
            <v>0</v>
          </cell>
        </row>
        <row r="24">
          <cell r="A24">
            <v>160184</v>
          </cell>
          <cell r="B24" t="str">
            <v>Humphrey Doonan</v>
          </cell>
          <cell r="C24" t="str">
            <v>7FS</v>
          </cell>
          <cell r="D24">
            <v>0</v>
          </cell>
          <cell r="E24">
            <v>0</v>
          </cell>
          <cell r="F24">
            <v>27</v>
          </cell>
          <cell r="G24">
            <v>0</v>
          </cell>
          <cell r="H24">
            <v>0</v>
          </cell>
          <cell r="I24">
            <v>0</v>
          </cell>
        </row>
        <row r="25">
          <cell r="A25">
            <v>160319</v>
          </cell>
          <cell r="B25" t="str">
            <v>Amy Spiteri Cornish</v>
          </cell>
          <cell r="C25" t="str">
            <v xml:space="preserve">7BPE </v>
          </cell>
          <cell r="D25">
            <v>0</v>
          </cell>
          <cell r="E25">
            <v>0</v>
          </cell>
          <cell r="F25">
            <v>27</v>
          </cell>
          <cell r="G25">
            <v>0</v>
          </cell>
          <cell r="H25">
            <v>0</v>
          </cell>
          <cell r="I25">
            <v>0</v>
          </cell>
        </row>
        <row r="26">
          <cell r="A26">
            <v>160326</v>
          </cell>
          <cell r="B26" t="str">
            <v>Amelia Taheem</v>
          </cell>
          <cell r="C26" t="str">
            <v>7RA</v>
          </cell>
          <cell r="D26">
            <v>0</v>
          </cell>
          <cell r="E26">
            <v>0</v>
          </cell>
          <cell r="F26">
            <v>15</v>
          </cell>
          <cell r="G26">
            <v>0</v>
          </cell>
          <cell r="H26">
            <v>0</v>
          </cell>
          <cell r="I26">
            <v>0</v>
          </cell>
        </row>
        <row r="27">
          <cell r="A27">
            <v>160339</v>
          </cell>
          <cell r="B27" t="str">
            <v>Robel Wami</v>
          </cell>
          <cell r="C27" t="str">
            <v xml:space="preserve">7BPE </v>
          </cell>
          <cell r="D27">
            <v>0</v>
          </cell>
          <cell r="E27">
            <v>0</v>
          </cell>
          <cell r="F27">
            <v>26</v>
          </cell>
          <cell r="G27">
            <v>0</v>
          </cell>
          <cell r="H27">
            <v>0</v>
          </cell>
          <cell r="I27">
            <v>0</v>
          </cell>
        </row>
        <row r="28">
          <cell r="A28">
            <v>160173</v>
          </cell>
          <cell r="B28" t="str">
            <v>Callum Christer</v>
          </cell>
          <cell r="C28" t="str">
            <v>7ET</v>
          </cell>
          <cell r="D28">
            <v>1</v>
          </cell>
          <cell r="E28">
            <v>0</v>
          </cell>
          <cell r="F28">
            <v>6</v>
          </cell>
          <cell r="G28">
            <v>0</v>
          </cell>
          <cell r="H28">
            <v>1</v>
          </cell>
          <cell r="I28">
            <v>0</v>
          </cell>
        </row>
        <row r="29">
          <cell r="A29">
            <v>160286</v>
          </cell>
          <cell r="B29" t="str">
            <v>Victor Onye</v>
          </cell>
          <cell r="C29" t="str">
            <v>7AWH</v>
          </cell>
          <cell r="D29">
            <v>0</v>
          </cell>
          <cell r="E29">
            <v>4</v>
          </cell>
          <cell r="F29">
            <v>37</v>
          </cell>
          <cell r="G29">
            <v>0</v>
          </cell>
          <cell r="H29">
            <v>0</v>
          </cell>
          <cell r="I29">
            <v>3</v>
          </cell>
        </row>
        <row r="30">
          <cell r="A30">
            <v>160220</v>
          </cell>
          <cell r="B30" t="str">
            <v>Joseph Holland</v>
          </cell>
          <cell r="C30" t="str">
            <v xml:space="preserve">7BPE </v>
          </cell>
          <cell r="D30">
            <v>1</v>
          </cell>
          <cell r="E30">
            <v>0</v>
          </cell>
          <cell r="F30">
            <v>27</v>
          </cell>
          <cell r="G30">
            <v>0</v>
          </cell>
          <cell r="H30">
            <v>1</v>
          </cell>
          <cell r="I30">
            <v>0</v>
          </cell>
        </row>
        <row r="31">
          <cell r="A31">
            <v>160013</v>
          </cell>
          <cell r="B31" t="str">
            <v>Noah Abraham</v>
          </cell>
          <cell r="C31" t="str">
            <v>7LM</v>
          </cell>
          <cell r="D31">
            <v>25</v>
          </cell>
          <cell r="E31">
            <v>3</v>
          </cell>
          <cell r="F31">
            <v>9</v>
          </cell>
          <cell r="G31">
            <v>1</v>
          </cell>
          <cell r="H31">
            <v>19</v>
          </cell>
          <cell r="I31">
            <v>0</v>
          </cell>
        </row>
        <row r="32">
          <cell r="A32">
            <v>160143</v>
          </cell>
          <cell r="B32" t="str">
            <v>Freddie Askew</v>
          </cell>
          <cell r="C32" t="str">
            <v>7AWH</v>
          </cell>
          <cell r="D32">
            <v>3</v>
          </cell>
          <cell r="E32">
            <v>2</v>
          </cell>
          <cell r="F32">
            <v>33</v>
          </cell>
          <cell r="G32">
            <v>0</v>
          </cell>
          <cell r="H32">
            <v>2</v>
          </cell>
          <cell r="I32">
            <v>0</v>
          </cell>
        </row>
        <row r="33">
          <cell r="A33">
            <v>160231</v>
          </cell>
          <cell r="B33" t="str">
            <v>Avant Kandengwa</v>
          </cell>
          <cell r="C33" t="str">
            <v>7AWH</v>
          </cell>
          <cell r="D33">
            <v>0</v>
          </cell>
          <cell r="E33">
            <v>0</v>
          </cell>
          <cell r="F33">
            <v>37</v>
          </cell>
          <cell r="G33">
            <v>0</v>
          </cell>
          <cell r="H33">
            <v>0</v>
          </cell>
          <cell r="I33">
            <v>0</v>
          </cell>
        </row>
        <row r="34">
          <cell r="A34">
            <v>160185</v>
          </cell>
          <cell r="B34" t="str">
            <v>Samuel Downing</v>
          </cell>
          <cell r="C34" t="str">
            <v>7AWH</v>
          </cell>
          <cell r="D34">
            <v>0</v>
          </cell>
          <cell r="E34">
            <v>0</v>
          </cell>
          <cell r="F34">
            <v>38</v>
          </cell>
          <cell r="G34">
            <v>0</v>
          </cell>
          <cell r="H34">
            <v>0</v>
          </cell>
          <cell r="I34">
            <v>0</v>
          </cell>
        </row>
        <row r="35">
          <cell r="A35">
            <v>160304</v>
          </cell>
          <cell r="B35" t="str">
            <v>Joseph Rundle</v>
          </cell>
          <cell r="C35" t="str">
            <v>7AWH</v>
          </cell>
          <cell r="D35">
            <v>0</v>
          </cell>
          <cell r="E35">
            <v>1</v>
          </cell>
          <cell r="F35">
            <v>41</v>
          </cell>
          <cell r="G35">
            <v>0</v>
          </cell>
          <cell r="H35">
            <v>0</v>
          </cell>
          <cell r="I35">
            <v>1</v>
          </cell>
        </row>
        <row r="36">
          <cell r="A36">
            <v>160318</v>
          </cell>
          <cell r="B36" t="str">
            <v>Henok Solomon</v>
          </cell>
          <cell r="C36" t="str">
            <v>7ET</v>
          </cell>
          <cell r="D36">
            <v>0</v>
          </cell>
          <cell r="E36">
            <v>0</v>
          </cell>
          <cell r="F36">
            <v>16</v>
          </cell>
          <cell r="G36">
            <v>0</v>
          </cell>
          <cell r="H36">
            <v>0</v>
          </cell>
          <cell r="I36">
            <v>0</v>
          </cell>
        </row>
        <row r="37">
          <cell r="A37">
            <v>160333</v>
          </cell>
          <cell r="B37" t="str">
            <v>Ifeyinwa Ufondu</v>
          </cell>
          <cell r="C37" t="str">
            <v>7LM</v>
          </cell>
          <cell r="D37">
            <v>1</v>
          </cell>
          <cell r="E37">
            <v>0</v>
          </cell>
          <cell r="F37">
            <v>16</v>
          </cell>
          <cell r="G37">
            <v>0</v>
          </cell>
          <cell r="H37">
            <v>1</v>
          </cell>
          <cell r="I37">
            <v>0</v>
          </cell>
        </row>
        <row r="38">
          <cell r="A38">
            <v>160348</v>
          </cell>
          <cell r="B38" t="str">
            <v>Azane Wynter</v>
          </cell>
          <cell r="C38" t="str">
            <v>7YP</v>
          </cell>
          <cell r="D38">
            <v>5</v>
          </cell>
          <cell r="E38">
            <v>2</v>
          </cell>
          <cell r="F38">
            <v>25</v>
          </cell>
          <cell r="G38">
            <v>0</v>
          </cell>
          <cell r="H38">
            <v>5</v>
          </cell>
          <cell r="I38">
            <v>2</v>
          </cell>
        </row>
        <row r="39">
          <cell r="A39">
            <v>160166</v>
          </cell>
          <cell r="B39" t="str">
            <v>Hebe-Rose Burton</v>
          </cell>
          <cell r="C39" t="str">
            <v>7LM</v>
          </cell>
          <cell r="D39">
            <v>0</v>
          </cell>
          <cell r="E39">
            <v>0</v>
          </cell>
          <cell r="F39">
            <v>20</v>
          </cell>
          <cell r="G39">
            <v>0</v>
          </cell>
          <cell r="H39">
            <v>0</v>
          </cell>
          <cell r="I39">
            <v>0</v>
          </cell>
        </row>
        <row r="40">
          <cell r="A40">
            <v>160309</v>
          </cell>
          <cell r="B40" t="str">
            <v>Miguel Sanchez Parisi</v>
          </cell>
          <cell r="C40" t="str">
            <v>7RA</v>
          </cell>
          <cell r="D40">
            <v>0</v>
          </cell>
          <cell r="E40">
            <v>1</v>
          </cell>
          <cell r="F40">
            <v>26</v>
          </cell>
          <cell r="G40">
            <v>0</v>
          </cell>
          <cell r="H40">
            <v>0</v>
          </cell>
          <cell r="I40">
            <v>1</v>
          </cell>
        </row>
        <row r="41">
          <cell r="A41">
            <v>160244</v>
          </cell>
          <cell r="B41" t="str">
            <v>Rio Layne</v>
          </cell>
          <cell r="C41" t="str">
            <v>7LM</v>
          </cell>
          <cell r="D41">
            <v>4</v>
          </cell>
          <cell r="E41">
            <v>1</v>
          </cell>
          <cell r="F41">
            <v>13</v>
          </cell>
          <cell r="G41">
            <v>0</v>
          </cell>
          <cell r="H41">
            <v>3</v>
          </cell>
          <cell r="I41">
            <v>0</v>
          </cell>
        </row>
        <row r="42">
          <cell r="A42">
            <v>160194</v>
          </cell>
          <cell r="B42" t="str">
            <v>Rian Foster</v>
          </cell>
          <cell r="C42" t="str">
            <v>7YP</v>
          </cell>
          <cell r="D42">
            <v>4</v>
          </cell>
          <cell r="E42">
            <v>0</v>
          </cell>
          <cell r="F42">
            <v>26</v>
          </cell>
          <cell r="G42">
            <v>0</v>
          </cell>
          <cell r="H42">
            <v>4</v>
          </cell>
          <cell r="I42">
            <v>0</v>
          </cell>
        </row>
        <row r="43">
          <cell r="A43">
            <v>160162</v>
          </cell>
          <cell r="B43" t="str">
            <v>India Bruce</v>
          </cell>
          <cell r="C43" t="str">
            <v>7LM</v>
          </cell>
          <cell r="D43">
            <v>1</v>
          </cell>
          <cell r="E43">
            <v>0</v>
          </cell>
          <cell r="F43">
            <v>19</v>
          </cell>
          <cell r="G43">
            <v>0</v>
          </cell>
          <cell r="H43">
            <v>1</v>
          </cell>
          <cell r="I43">
            <v>0</v>
          </cell>
        </row>
        <row r="44">
          <cell r="A44">
            <v>160022</v>
          </cell>
          <cell r="B44" t="str">
            <v>Hafsa Ali</v>
          </cell>
          <cell r="C44" t="str">
            <v>7WD</v>
          </cell>
          <cell r="D44">
            <v>0</v>
          </cell>
          <cell r="E44">
            <v>0</v>
          </cell>
          <cell r="F44">
            <v>36</v>
          </cell>
          <cell r="G44">
            <v>0</v>
          </cell>
          <cell r="H44">
            <v>0</v>
          </cell>
          <cell r="I44">
            <v>0</v>
          </cell>
        </row>
        <row r="45">
          <cell r="A45">
            <v>160311</v>
          </cell>
          <cell r="B45" t="str">
            <v>Ivan Sebastian</v>
          </cell>
          <cell r="C45" t="str">
            <v>7RA</v>
          </cell>
          <cell r="D45">
            <v>1</v>
          </cell>
          <cell r="E45">
            <v>0</v>
          </cell>
          <cell r="F45">
            <v>15</v>
          </cell>
          <cell r="G45">
            <v>0</v>
          </cell>
          <cell r="H45">
            <v>1</v>
          </cell>
          <cell r="I45">
            <v>0</v>
          </cell>
        </row>
        <row r="46">
          <cell r="A46">
            <v>160178</v>
          </cell>
          <cell r="B46" t="str">
            <v>William Corcoran</v>
          </cell>
          <cell r="C46" t="str">
            <v>7ET</v>
          </cell>
          <cell r="D46">
            <v>0</v>
          </cell>
          <cell r="E46">
            <v>0</v>
          </cell>
          <cell r="F46">
            <v>18</v>
          </cell>
          <cell r="G46">
            <v>0</v>
          </cell>
          <cell r="H46">
            <v>0</v>
          </cell>
          <cell r="I46">
            <v>0</v>
          </cell>
        </row>
        <row r="47">
          <cell r="A47">
            <v>160248</v>
          </cell>
          <cell r="B47" t="str">
            <v>Tyron Maina</v>
          </cell>
          <cell r="C47" t="str">
            <v>7WD</v>
          </cell>
          <cell r="D47">
            <v>0</v>
          </cell>
          <cell r="E47">
            <v>0</v>
          </cell>
          <cell r="F47">
            <v>27</v>
          </cell>
          <cell r="G47">
            <v>0</v>
          </cell>
          <cell r="H47">
            <v>0</v>
          </cell>
          <cell r="I47">
            <v>0</v>
          </cell>
        </row>
        <row r="48">
          <cell r="A48">
            <v>160238</v>
          </cell>
          <cell r="B48" t="str">
            <v>Poppy Kirkman</v>
          </cell>
          <cell r="C48" t="str">
            <v>7WD</v>
          </cell>
          <cell r="D48">
            <v>0</v>
          </cell>
          <cell r="E48">
            <v>0</v>
          </cell>
          <cell r="F48">
            <v>35</v>
          </cell>
          <cell r="G48">
            <v>0</v>
          </cell>
          <cell r="H48">
            <v>0</v>
          </cell>
          <cell r="I48">
            <v>0</v>
          </cell>
        </row>
        <row r="49">
          <cell r="A49">
            <v>160316</v>
          </cell>
          <cell r="B49" t="str">
            <v>Bethany Simmons</v>
          </cell>
          <cell r="C49" t="str">
            <v>7FS</v>
          </cell>
          <cell r="D49">
            <v>1</v>
          </cell>
          <cell r="E49">
            <v>0</v>
          </cell>
          <cell r="F49">
            <v>15</v>
          </cell>
          <cell r="G49">
            <v>0</v>
          </cell>
          <cell r="H49">
            <v>1</v>
          </cell>
          <cell r="I49">
            <v>0</v>
          </cell>
        </row>
        <row r="50">
          <cell r="A50">
            <v>160247</v>
          </cell>
          <cell r="B50" t="str">
            <v>Naomi Lord</v>
          </cell>
          <cell r="C50" t="str">
            <v>7WD</v>
          </cell>
          <cell r="D50">
            <v>1</v>
          </cell>
          <cell r="E50">
            <v>0</v>
          </cell>
          <cell r="F50">
            <v>33</v>
          </cell>
          <cell r="G50">
            <v>0</v>
          </cell>
          <cell r="H50">
            <v>1</v>
          </cell>
          <cell r="I50">
            <v>0</v>
          </cell>
        </row>
        <row r="51">
          <cell r="A51">
            <v>160274</v>
          </cell>
          <cell r="B51" t="str">
            <v>Noah Mussie</v>
          </cell>
          <cell r="C51" t="str">
            <v>7ET</v>
          </cell>
          <cell r="D51">
            <v>0</v>
          </cell>
          <cell r="E51">
            <v>0</v>
          </cell>
          <cell r="F51">
            <v>17</v>
          </cell>
          <cell r="G51">
            <v>0</v>
          </cell>
          <cell r="H51">
            <v>0</v>
          </cell>
          <cell r="I51">
            <v>0</v>
          </cell>
        </row>
        <row r="52">
          <cell r="A52">
            <v>160338</v>
          </cell>
          <cell r="B52" t="str">
            <v>Stanley Walker</v>
          </cell>
          <cell r="C52" t="str">
            <v>7YP</v>
          </cell>
          <cell r="D52">
            <v>1</v>
          </cell>
          <cell r="E52">
            <v>0</v>
          </cell>
          <cell r="F52">
            <v>24</v>
          </cell>
          <cell r="G52">
            <v>0</v>
          </cell>
          <cell r="H52">
            <v>1</v>
          </cell>
          <cell r="I52">
            <v>0</v>
          </cell>
        </row>
        <row r="53">
          <cell r="A53">
            <v>160285</v>
          </cell>
          <cell r="B53" t="str">
            <v>Chinomso Onwuneme</v>
          </cell>
          <cell r="C53" t="str">
            <v>7LM</v>
          </cell>
          <cell r="D53">
            <v>0</v>
          </cell>
          <cell r="E53">
            <v>0</v>
          </cell>
          <cell r="F53">
            <v>21</v>
          </cell>
          <cell r="G53">
            <v>0</v>
          </cell>
          <cell r="H53">
            <v>0</v>
          </cell>
          <cell r="I53">
            <v>0</v>
          </cell>
        </row>
        <row r="54">
          <cell r="A54">
            <v>160266</v>
          </cell>
          <cell r="B54" t="str">
            <v>Adriel Mondenou</v>
          </cell>
          <cell r="C54" t="str">
            <v>7LM</v>
          </cell>
          <cell r="D54">
            <v>1</v>
          </cell>
          <cell r="E54">
            <v>1</v>
          </cell>
          <cell r="F54">
            <v>24</v>
          </cell>
          <cell r="G54">
            <v>0</v>
          </cell>
          <cell r="H54">
            <v>1</v>
          </cell>
          <cell r="I54">
            <v>0</v>
          </cell>
        </row>
        <row r="55">
          <cell r="A55">
            <v>160246</v>
          </cell>
          <cell r="B55" t="str">
            <v>Tin Hang Adam Li</v>
          </cell>
          <cell r="C55" t="str">
            <v>7RA</v>
          </cell>
          <cell r="D55">
            <v>0</v>
          </cell>
          <cell r="E55">
            <v>0</v>
          </cell>
          <cell r="F55">
            <v>12</v>
          </cell>
          <cell r="G55">
            <v>0</v>
          </cell>
          <cell r="H55">
            <v>0</v>
          </cell>
          <cell r="I55">
            <v>0</v>
          </cell>
        </row>
        <row r="56">
          <cell r="A56">
            <v>160210</v>
          </cell>
          <cell r="B56" t="str">
            <v>Thomas Hale</v>
          </cell>
          <cell r="C56" t="str">
            <v xml:space="preserve">7BPE </v>
          </cell>
          <cell r="D56">
            <v>0</v>
          </cell>
          <cell r="E56">
            <v>0</v>
          </cell>
          <cell r="F56">
            <v>24</v>
          </cell>
          <cell r="G56">
            <v>0</v>
          </cell>
          <cell r="H56">
            <v>0</v>
          </cell>
          <cell r="I56">
            <v>0</v>
          </cell>
        </row>
        <row r="57">
          <cell r="A57">
            <v>160168</v>
          </cell>
          <cell r="B57" t="str">
            <v>Sotirios Byzyka</v>
          </cell>
          <cell r="C57" t="str">
            <v>7YP</v>
          </cell>
          <cell r="D57">
            <v>17</v>
          </cell>
          <cell r="E57">
            <v>1</v>
          </cell>
          <cell r="F57">
            <v>14</v>
          </cell>
          <cell r="G57">
            <v>0</v>
          </cell>
          <cell r="H57">
            <v>15</v>
          </cell>
          <cell r="I57">
            <v>0</v>
          </cell>
        </row>
        <row r="58">
          <cell r="A58">
            <v>160251</v>
          </cell>
          <cell r="B58" t="str">
            <v>Claudia Maltby</v>
          </cell>
          <cell r="C58" t="str">
            <v>7LM</v>
          </cell>
          <cell r="D58">
            <v>0</v>
          </cell>
          <cell r="E58">
            <v>0</v>
          </cell>
          <cell r="F58">
            <v>19</v>
          </cell>
          <cell r="G58">
            <v>0</v>
          </cell>
          <cell r="H58">
            <v>0</v>
          </cell>
          <cell r="I58">
            <v>0</v>
          </cell>
        </row>
        <row r="59">
          <cell r="A59">
            <v>160239</v>
          </cell>
          <cell r="B59" t="str">
            <v>Patrick Knapton</v>
          </cell>
          <cell r="C59" t="str">
            <v xml:space="preserve">7BPE </v>
          </cell>
          <cell r="D59">
            <v>0</v>
          </cell>
          <cell r="E59">
            <v>0</v>
          </cell>
          <cell r="F59">
            <v>27</v>
          </cell>
          <cell r="G59">
            <v>0</v>
          </cell>
          <cell r="H59">
            <v>0</v>
          </cell>
          <cell r="I59">
            <v>0</v>
          </cell>
        </row>
        <row r="60">
          <cell r="A60">
            <v>160163</v>
          </cell>
          <cell r="B60" t="str">
            <v>Elspeth Buchanan</v>
          </cell>
          <cell r="C60" t="str">
            <v>7YP</v>
          </cell>
          <cell r="D60">
            <v>0</v>
          </cell>
          <cell r="E60">
            <v>0</v>
          </cell>
          <cell r="F60">
            <v>31</v>
          </cell>
          <cell r="G60">
            <v>0</v>
          </cell>
          <cell r="H60">
            <v>0</v>
          </cell>
          <cell r="I60">
            <v>0</v>
          </cell>
        </row>
        <row r="61">
          <cell r="A61">
            <v>160213</v>
          </cell>
          <cell r="B61" t="str">
            <v>Isabelle Hambleton</v>
          </cell>
          <cell r="C61" t="str">
            <v>7WD</v>
          </cell>
          <cell r="D61">
            <v>0</v>
          </cell>
          <cell r="E61">
            <v>1</v>
          </cell>
          <cell r="F61">
            <v>33</v>
          </cell>
          <cell r="G61">
            <v>0</v>
          </cell>
          <cell r="H61">
            <v>0</v>
          </cell>
          <cell r="I61">
            <v>1</v>
          </cell>
        </row>
        <row r="62">
          <cell r="A62">
            <v>160264</v>
          </cell>
          <cell r="B62" t="str">
            <v>Dominic Molinari</v>
          </cell>
          <cell r="C62" t="str">
            <v>7LM</v>
          </cell>
          <cell r="D62">
            <v>1</v>
          </cell>
          <cell r="E62">
            <v>0</v>
          </cell>
          <cell r="F62">
            <v>20</v>
          </cell>
          <cell r="G62">
            <v>0</v>
          </cell>
          <cell r="H62">
            <v>1</v>
          </cell>
          <cell r="I62">
            <v>0</v>
          </cell>
        </row>
        <row r="63">
          <cell r="A63">
            <v>160317</v>
          </cell>
          <cell r="B63" t="str">
            <v>Dhiya Sojan</v>
          </cell>
          <cell r="C63" t="str">
            <v>7FS</v>
          </cell>
          <cell r="D63">
            <v>0</v>
          </cell>
          <cell r="E63">
            <v>0</v>
          </cell>
          <cell r="F63">
            <v>16</v>
          </cell>
          <cell r="G63">
            <v>0</v>
          </cell>
          <cell r="H63">
            <v>0</v>
          </cell>
          <cell r="I63">
            <v>0</v>
          </cell>
        </row>
        <row r="64">
          <cell r="A64">
            <v>160344</v>
          </cell>
          <cell r="B64" t="str">
            <v>Macey Wilson</v>
          </cell>
          <cell r="C64" t="str">
            <v>7AWH</v>
          </cell>
          <cell r="D64">
            <v>0</v>
          </cell>
          <cell r="E64">
            <v>0</v>
          </cell>
          <cell r="F64">
            <v>7</v>
          </cell>
          <cell r="G64">
            <v>0</v>
          </cell>
          <cell r="H64">
            <v>0</v>
          </cell>
          <cell r="I64">
            <v>0</v>
          </cell>
        </row>
        <row r="65">
          <cell r="A65">
            <v>160312</v>
          </cell>
          <cell r="B65" t="str">
            <v>Inaaya Shahid</v>
          </cell>
          <cell r="C65" t="str">
            <v xml:space="preserve">7BPE </v>
          </cell>
          <cell r="D65">
            <v>0</v>
          </cell>
          <cell r="E65">
            <v>0</v>
          </cell>
          <cell r="F65">
            <v>22</v>
          </cell>
          <cell r="G65">
            <v>0</v>
          </cell>
          <cell r="H65">
            <v>0</v>
          </cell>
          <cell r="I65">
            <v>0</v>
          </cell>
        </row>
        <row r="66">
          <cell r="A66">
            <v>160335</v>
          </cell>
          <cell r="B66" t="str">
            <v>Aidan Wade</v>
          </cell>
          <cell r="C66" t="str">
            <v>7FS</v>
          </cell>
          <cell r="D66">
            <v>0</v>
          </cell>
          <cell r="E66">
            <v>0</v>
          </cell>
          <cell r="F66">
            <v>19</v>
          </cell>
          <cell r="G66">
            <v>0</v>
          </cell>
          <cell r="H66">
            <v>0</v>
          </cell>
          <cell r="I66">
            <v>0</v>
          </cell>
        </row>
        <row r="67">
          <cell r="A67">
            <v>160322</v>
          </cell>
          <cell r="B67" t="str">
            <v>Ruby Steven</v>
          </cell>
          <cell r="C67" t="str">
            <v>7FS</v>
          </cell>
          <cell r="D67">
            <v>0</v>
          </cell>
          <cell r="E67">
            <v>0</v>
          </cell>
          <cell r="F67">
            <v>17</v>
          </cell>
          <cell r="G67">
            <v>0</v>
          </cell>
          <cell r="H67">
            <v>0</v>
          </cell>
          <cell r="I67">
            <v>0</v>
          </cell>
        </row>
        <row r="68">
          <cell r="A68">
            <v>160224</v>
          </cell>
          <cell r="B68" t="str">
            <v>Huda Ibrahim</v>
          </cell>
          <cell r="C68" t="str">
            <v>7YP</v>
          </cell>
          <cell r="D68">
            <v>0</v>
          </cell>
          <cell r="E68">
            <v>0</v>
          </cell>
          <cell r="F68">
            <v>44</v>
          </cell>
          <cell r="G68">
            <v>0</v>
          </cell>
          <cell r="H68">
            <v>0</v>
          </cell>
          <cell r="I68">
            <v>0</v>
          </cell>
        </row>
        <row r="69">
          <cell r="A69">
            <v>160096</v>
          </cell>
          <cell r="B69" t="str">
            <v>Meerab Aqdas</v>
          </cell>
          <cell r="C69" t="str">
            <v>7AWH</v>
          </cell>
          <cell r="D69">
            <v>1</v>
          </cell>
          <cell r="E69">
            <v>1</v>
          </cell>
          <cell r="F69">
            <v>39</v>
          </cell>
          <cell r="G69">
            <v>0</v>
          </cell>
          <cell r="H69">
            <v>0</v>
          </cell>
          <cell r="I69">
            <v>1</v>
          </cell>
        </row>
        <row r="70">
          <cell r="A70">
            <v>160296</v>
          </cell>
          <cell r="B70" t="str">
            <v>Marek Pillay</v>
          </cell>
          <cell r="C70" t="str">
            <v>7ET</v>
          </cell>
          <cell r="D70">
            <v>0</v>
          </cell>
          <cell r="E70">
            <v>0</v>
          </cell>
          <cell r="F70">
            <v>17</v>
          </cell>
          <cell r="G70">
            <v>0</v>
          </cell>
          <cell r="H70">
            <v>0</v>
          </cell>
          <cell r="I70">
            <v>0</v>
          </cell>
        </row>
        <row r="71">
          <cell r="A71">
            <v>160269</v>
          </cell>
          <cell r="B71" t="str">
            <v>Kezy Muhamad</v>
          </cell>
          <cell r="C71" t="str">
            <v>7RA</v>
          </cell>
          <cell r="D71">
            <v>0</v>
          </cell>
          <cell r="E71">
            <v>0</v>
          </cell>
          <cell r="F71">
            <v>16</v>
          </cell>
          <cell r="G71">
            <v>0</v>
          </cell>
          <cell r="H71">
            <v>0</v>
          </cell>
          <cell r="I71">
            <v>0</v>
          </cell>
        </row>
        <row r="72">
          <cell r="A72">
            <v>160330</v>
          </cell>
          <cell r="B72" t="str">
            <v>Noah Thompson</v>
          </cell>
          <cell r="C72" t="str">
            <v>7YP</v>
          </cell>
          <cell r="D72">
            <v>0</v>
          </cell>
          <cell r="E72">
            <v>0</v>
          </cell>
          <cell r="F72">
            <v>23</v>
          </cell>
          <cell r="G72">
            <v>0</v>
          </cell>
          <cell r="H72">
            <v>0</v>
          </cell>
          <cell r="I72">
            <v>0</v>
          </cell>
        </row>
        <row r="73">
          <cell r="A73">
            <v>160151</v>
          </cell>
          <cell r="B73" t="str">
            <v>Holly Bell</v>
          </cell>
          <cell r="C73" t="str">
            <v>7LM</v>
          </cell>
          <cell r="D73">
            <v>0</v>
          </cell>
          <cell r="E73">
            <v>0</v>
          </cell>
          <cell r="F73">
            <v>18</v>
          </cell>
          <cell r="G73">
            <v>0</v>
          </cell>
          <cell r="H73">
            <v>0</v>
          </cell>
          <cell r="I73">
            <v>0</v>
          </cell>
        </row>
        <row r="74">
          <cell r="A74">
            <v>160334</v>
          </cell>
          <cell r="B74" t="str">
            <v>Sylvie Vas</v>
          </cell>
          <cell r="C74" t="str">
            <v>7ET</v>
          </cell>
          <cell r="D74">
            <v>0</v>
          </cell>
          <cell r="E74">
            <v>0</v>
          </cell>
          <cell r="F74">
            <v>23</v>
          </cell>
          <cell r="G74">
            <v>0</v>
          </cell>
          <cell r="H74">
            <v>0</v>
          </cell>
          <cell r="I74">
            <v>0</v>
          </cell>
        </row>
        <row r="75">
          <cell r="A75">
            <v>160284</v>
          </cell>
          <cell r="B75" t="str">
            <v>George Okoli</v>
          </cell>
          <cell r="C75" t="str">
            <v>7WD</v>
          </cell>
          <cell r="D75">
            <v>0</v>
          </cell>
          <cell r="E75">
            <v>1</v>
          </cell>
          <cell r="F75">
            <v>35</v>
          </cell>
          <cell r="G75">
            <v>0</v>
          </cell>
          <cell r="H75">
            <v>0</v>
          </cell>
          <cell r="I75">
            <v>0</v>
          </cell>
        </row>
        <row r="76">
          <cell r="A76">
            <v>160226</v>
          </cell>
          <cell r="B76" t="str">
            <v>Seya Jayasumana</v>
          </cell>
          <cell r="C76" t="str">
            <v>7LM</v>
          </cell>
          <cell r="D76">
            <v>1</v>
          </cell>
          <cell r="E76">
            <v>0</v>
          </cell>
          <cell r="F76">
            <v>16</v>
          </cell>
          <cell r="G76">
            <v>0</v>
          </cell>
          <cell r="H76">
            <v>1</v>
          </cell>
          <cell r="I76">
            <v>0</v>
          </cell>
        </row>
        <row r="77">
          <cell r="A77">
            <v>160289</v>
          </cell>
          <cell r="B77" t="str">
            <v>Stella Parnell</v>
          </cell>
          <cell r="C77" t="str">
            <v>7LM</v>
          </cell>
          <cell r="D77">
            <v>0</v>
          </cell>
          <cell r="E77">
            <v>0</v>
          </cell>
          <cell r="F77">
            <v>26</v>
          </cell>
          <cell r="G77">
            <v>0</v>
          </cell>
          <cell r="H77">
            <v>0</v>
          </cell>
          <cell r="I77">
            <v>0</v>
          </cell>
        </row>
        <row r="78">
          <cell r="A78">
            <v>160340</v>
          </cell>
          <cell r="B78" t="str">
            <v>Yi Ling Wang</v>
          </cell>
          <cell r="C78" t="str">
            <v>7ET</v>
          </cell>
          <cell r="D78">
            <v>0</v>
          </cell>
          <cell r="E78">
            <v>0</v>
          </cell>
          <cell r="F78">
            <v>19</v>
          </cell>
          <cell r="G78">
            <v>0</v>
          </cell>
          <cell r="H78">
            <v>0</v>
          </cell>
          <cell r="I78">
            <v>0</v>
          </cell>
        </row>
        <row r="79">
          <cell r="A79">
            <v>160206</v>
          </cell>
          <cell r="B79" t="str">
            <v>Cassius Green Kissoondyal</v>
          </cell>
          <cell r="C79" t="str">
            <v>7ET</v>
          </cell>
          <cell r="D79">
            <v>1</v>
          </cell>
          <cell r="E79">
            <v>0</v>
          </cell>
          <cell r="F79">
            <v>18</v>
          </cell>
          <cell r="G79">
            <v>0</v>
          </cell>
          <cell r="H79">
            <v>1</v>
          </cell>
          <cell r="I79">
            <v>0</v>
          </cell>
        </row>
        <row r="80">
          <cell r="A80">
            <v>160188</v>
          </cell>
          <cell r="B80" t="str">
            <v>Dahlia Durand</v>
          </cell>
          <cell r="C80" t="str">
            <v>7ET</v>
          </cell>
          <cell r="D80">
            <v>0</v>
          </cell>
          <cell r="E80">
            <v>0</v>
          </cell>
          <cell r="F80">
            <v>19</v>
          </cell>
          <cell r="G80">
            <v>0</v>
          </cell>
          <cell r="H80">
            <v>0</v>
          </cell>
          <cell r="I80">
            <v>0</v>
          </cell>
        </row>
        <row r="81">
          <cell r="A81">
            <v>160268</v>
          </cell>
          <cell r="B81" t="str">
            <v>Thomas Moore</v>
          </cell>
          <cell r="C81" t="str">
            <v>7LM</v>
          </cell>
          <cell r="D81">
            <v>0</v>
          </cell>
          <cell r="E81">
            <v>0</v>
          </cell>
          <cell r="F81">
            <v>17</v>
          </cell>
          <cell r="G81">
            <v>0</v>
          </cell>
          <cell r="H81">
            <v>0</v>
          </cell>
          <cell r="I81">
            <v>0</v>
          </cell>
        </row>
        <row r="82">
          <cell r="A82">
            <v>160153</v>
          </cell>
          <cell r="B82" t="str">
            <v>Nathan Bereket</v>
          </cell>
          <cell r="C82" t="str">
            <v xml:space="preserve">7BPE </v>
          </cell>
          <cell r="D82">
            <v>1</v>
          </cell>
          <cell r="E82">
            <v>0</v>
          </cell>
          <cell r="F82">
            <v>25</v>
          </cell>
          <cell r="G82">
            <v>0</v>
          </cell>
          <cell r="H82">
            <v>1</v>
          </cell>
          <cell r="I82">
            <v>0</v>
          </cell>
        </row>
        <row r="83">
          <cell r="A83">
            <v>160308</v>
          </cell>
          <cell r="B83" t="str">
            <v>Mateusz Salata</v>
          </cell>
          <cell r="C83" t="str">
            <v>7RA</v>
          </cell>
          <cell r="D83">
            <v>0</v>
          </cell>
          <cell r="E83">
            <v>1</v>
          </cell>
          <cell r="F83">
            <v>17</v>
          </cell>
          <cell r="G83">
            <v>0</v>
          </cell>
          <cell r="H83">
            <v>0</v>
          </cell>
          <cell r="I83">
            <v>0</v>
          </cell>
        </row>
        <row r="84">
          <cell r="A84">
            <v>160198</v>
          </cell>
          <cell r="B84" t="str">
            <v>Ephrata Getahun</v>
          </cell>
          <cell r="C84" t="str">
            <v xml:space="preserve">7BPE </v>
          </cell>
          <cell r="D84">
            <v>0</v>
          </cell>
          <cell r="E84">
            <v>0</v>
          </cell>
          <cell r="F84">
            <v>23</v>
          </cell>
          <cell r="G84">
            <v>0</v>
          </cell>
          <cell r="H84">
            <v>0</v>
          </cell>
          <cell r="I84">
            <v>0</v>
          </cell>
        </row>
        <row r="85">
          <cell r="A85">
            <v>160300</v>
          </cell>
          <cell r="B85" t="str">
            <v>Daniel Rex</v>
          </cell>
          <cell r="C85" t="str">
            <v>7ET</v>
          </cell>
          <cell r="D85">
            <v>1</v>
          </cell>
          <cell r="E85">
            <v>0</v>
          </cell>
          <cell r="F85">
            <v>15</v>
          </cell>
          <cell r="G85">
            <v>0</v>
          </cell>
          <cell r="H85">
            <v>1</v>
          </cell>
          <cell r="I85">
            <v>0</v>
          </cell>
        </row>
        <row r="86">
          <cell r="A86">
            <v>160179</v>
          </cell>
          <cell r="B86" t="str">
            <v>Thomas Cordon</v>
          </cell>
          <cell r="C86" t="str">
            <v>7WD</v>
          </cell>
          <cell r="D86">
            <v>0</v>
          </cell>
          <cell r="E86">
            <v>0</v>
          </cell>
          <cell r="F86">
            <v>36</v>
          </cell>
          <cell r="G86">
            <v>0</v>
          </cell>
          <cell r="H86">
            <v>0</v>
          </cell>
          <cell r="I86">
            <v>0</v>
          </cell>
        </row>
        <row r="87">
          <cell r="A87">
            <v>160165</v>
          </cell>
          <cell r="B87" t="str">
            <v>William Bullivant</v>
          </cell>
          <cell r="C87" t="str">
            <v>7WD</v>
          </cell>
          <cell r="D87">
            <v>0</v>
          </cell>
          <cell r="E87">
            <v>0</v>
          </cell>
          <cell r="F87">
            <v>36</v>
          </cell>
          <cell r="G87">
            <v>0</v>
          </cell>
          <cell r="H87">
            <v>0</v>
          </cell>
          <cell r="I87">
            <v>0</v>
          </cell>
        </row>
        <row r="88">
          <cell r="A88">
            <v>160255</v>
          </cell>
          <cell r="B88" t="str">
            <v>Nina Markova</v>
          </cell>
          <cell r="C88" t="str">
            <v>7RA</v>
          </cell>
          <cell r="D88">
            <v>0</v>
          </cell>
          <cell r="E88">
            <v>2</v>
          </cell>
          <cell r="F88">
            <v>16</v>
          </cell>
          <cell r="G88">
            <v>0</v>
          </cell>
          <cell r="H88">
            <v>0</v>
          </cell>
          <cell r="I88">
            <v>1</v>
          </cell>
        </row>
        <row r="89">
          <cell r="A89">
            <v>160203</v>
          </cell>
          <cell r="B89" t="str">
            <v>Matthew Goodman</v>
          </cell>
          <cell r="C89" t="str">
            <v xml:space="preserve">7BPE </v>
          </cell>
          <cell r="D89">
            <v>0</v>
          </cell>
          <cell r="E89">
            <v>1</v>
          </cell>
          <cell r="F89">
            <v>22</v>
          </cell>
          <cell r="G89">
            <v>0</v>
          </cell>
          <cell r="H89">
            <v>0</v>
          </cell>
          <cell r="I89">
            <v>0</v>
          </cell>
        </row>
        <row r="90">
          <cell r="A90">
            <v>160209</v>
          </cell>
          <cell r="B90" t="str">
            <v>Solyana Hadgu</v>
          </cell>
          <cell r="C90" t="str">
            <v>7LM</v>
          </cell>
          <cell r="D90">
            <v>1</v>
          </cell>
          <cell r="E90">
            <v>0</v>
          </cell>
          <cell r="F90">
            <v>16</v>
          </cell>
          <cell r="G90">
            <v>0</v>
          </cell>
          <cell r="H90">
            <v>1</v>
          </cell>
          <cell r="I90">
            <v>0</v>
          </cell>
        </row>
        <row r="91">
          <cell r="A91">
            <v>160154</v>
          </cell>
          <cell r="B91" t="str">
            <v>Victoria Bieniek</v>
          </cell>
          <cell r="C91" t="str">
            <v>7YP</v>
          </cell>
          <cell r="D91">
            <v>0</v>
          </cell>
          <cell r="E91">
            <v>0</v>
          </cell>
          <cell r="F91">
            <v>38</v>
          </cell>
          <cell r="G91">
            <v>0</v>
          </cell>
          <cell r="H91">
            <v>0</v>
          </cell>
          <cell r="I91">
            <v>0</v>
          </cell>
        </row>
        <row r="92">
          <cell r="A92">
            <v>160195</v>
          </cell>
          <cell r="B92" t="str">
            <v>Joseph Galligan</v>
          </cell>
          <cell r="C92" t="str">
            <v>7ET</v>
          </cell>
          <cell r="D92">
            <v>1</v>
          </cell>
          <cell r="E92">
            <v>0</v>
          </cell>
          <cell r="F92">
            <v>18</v>
          </cell>
          <cell r="G92">
            <v>0</v>
          </cell>
          <cell r="H92">
            <v>1</v>
          </cell>
          <cell r="I92">
            <v>0</v>
          </cell>
        </row>
        <row r="93">
          <cell r="A93">
            <v>160197</v>
          </cell>
          <cell r="B93" t="str">
            <v>Holly George</v>
          </cell>
          <cell r="C93" t="str">
            <v>7YP</v>
          </cell>
          <cell r="D93">
            <v>0</v>
          </cell>
          <cell r="E93">
            <v>0</v>
          </cell>
          <cell r="F93">
            <v>20</v>
          </cell>
          <cell r="G93">
            <v>0</v>
          </cell>
          <cell r="H93">
            <v>0</v>
          </cell>
          <cell r="I93">
            <v>0</v>
          </cell>
        </row>
        <row r="94">
          <cell r="A94">
            <v>160321</v>
          </cell>
          <cell r="B94" t="str">
            <v>Dylan Steenson</v>
          </cell>
          <cell r="C94" t="str">
            <v>7WD</v>
          </cell>
          <cell r="D94">
            <v>0</v>
          </cell>
          <cell r="E94">
            <v>0</v>
          </cell>
          <cell r="F94">
            <v>30</v>
          </cell>
          <cell r="G94">
            <v>0</v>
          </cell>
          <cell r="H94">
            <v>0</v>
          </cell>
          <cell r="I94">
            <v>0</v>
          </cell>
        </row>
        <row r="95">
          <cell r="A95">
            <v>160283</v>
          </cell>
          <cell r="B95" t="str">
            <v>Yorchi Okey-Umeh</v>
          </cell>
          <cell r="C95" t="str">
            <v>7RA</v>
          </cell>
          <cell r="D95">
            <v>1</v>
          </cell>
          <cell r="E95">
            <v>2</v>
          </cell>
          <cell r="F95">
            <v>20</v>
          </cell>
          <cell r="G95">
            <v>0</v>
          </cell>
          <cell r="H95">
            <v>1</v>
          </cell>
          <cell r="I95">
            <v>0</v>
          </cell>
        </row>
        <row r="96">
          <cell r="A96">
            <v>160260</v>
          </cell>
          <cell r="B96" t="str">
            <v>Simon Mehari</v>
          </cell>
          <cell r="C96" t="str">
            <v>7AWH</v>
          </cell>
          <cell r="D96">
            <v>0</v>
          </cell>
          <cell r="E96">
            <v>0</v>
          </cell>
          <cell r="F96">
            <v>38</v>
          </cell>
          <cell r="G96">
            <v>0</v>
          </cell>
          <cell r="H96">
            <v>0</v>
          </cell>
          <cell r="I96">
            <v>0</v>
          </cell>
        </row>
        <row r="97">
          <cell r="A97">
            <v>160245</v>
          </cell>
          <cell r="B97" t="str">
            <v>Annabelle Leo</v>
          </cell>
          <cell r="C97" t="str">
            <v xml:space="preserve">7BPE </v>
          </cell>
          <cell r="D97">
            <v>0</v>
          </cell>
          <cell r="E97">
            <v>0</v>
          </cell>
          <cell r="F97">
            <v>26</v>
          </cell>
          <cell r="G97">
            <v>0</v>
          </cell>
          <cell r="H97">
            <v>0</v>
          </cell>
          <cell r="I97">
            <v>0</v>
          </cell>
        </row>
        <row r="98">
          <cell r="A98">
            <v>160192</v>
          </cell>
          <cell r="B98" t="str">
            <v>Aaron Fontanelli</v>
          </cell>
          <cell r="C98" t="str">
            <v xml:space="preserve">7BPE </v>
          </cell>
          <cell r="D98">
            <v>0</v>
          </cell>
          <cell r="E98">
            <v>0</v>
          </cell>
          <cell r="F98">
            <v>24</v>
          </cell>
          <cell r="G98">
            <v>0</v>
          </cell>
          <cell r="H98">
            <v>0</v>
          </cell>
          <cell r="I98">
            <v>0</v>
          </cell>
        </row>
        <row r="99">
          <cell r="A99">
            <v>160345</v>
          </cell>
          <cell r="B99" t="str">
            <v>Vernon Wilson</v>
          </cell>
          <cell r="C99" t="str">
            <v>7RA</v>
          </cell>
          <cell r="D99">
            <v>0</v>
          </cell>
          <cell r="E99">
            <v>0</v>
          </cell>
          <cell r="F99">
            <v>21</v>
          </cell>
          <cell r="G99">
            <v>0</v>
          </cell>
          <cell r="H99">
            <v>0</v>
          </cell>
          <cell r="I99">
            <v>0</v>
          </cell>
        </row>
        <row r="100">
          <cell r="A100">
            <v>160293</v>
          </cell>
          <cell r="B100" t="str">
            <v>Lucia Penkethman</v>
          </cell>
          <cell r="C100" t="str">
            <v>7AWH</v>
          </cell>
          <cell r="D100">
            <v>1</v>
          </cell>
          <cell r="E100">
            <v>0</v>
          </cell>
          <cell r="F100">
            <v>31</v>
          </cell>
          <cell r="G100">
            <v>0</v>
          </cell>
          <cell r="H100">
            <v>1</v>
          </cell>
          <cell r="I100">
            <v>0</v>
          </cell>
        </row>
        <row r="101">
          <cell r="A101">
            <v>160218</v>
          </cell>
          <cell r="B101" t="str">
            <v>Jack Hayes</v>
          </cell>
          <cell r="C101" t="str">
            <v>7AWH</v>
          </cell>
          <cell r="D101">
            <v>1</v>
          </cell>
          <cell r="E101">
            <v>0</v>
          </cell>
          <cell r="F101">
            <v>37</v>
          </cell>
          <cell r="G101">
            <v>0</v>
          </cell>
          <cell r="H101">
            <v>1</v>
          </cell>
          <cell r="I101">
            <v>0</v>
          </cell>
        </row>
        <row r="102">
          <cell r="A102">
            <v>160187</v>
          </cell>
          <cell r="B102" t="str">
            <v>Anannya Duarah</v>
          </cell>
          <cell r="C102" t="str">
            <v>7ET</v>
          </cell>
          <cell r="D102">
            <v>0</v>
          </cell>
          <cell r="E102">
            <v>0</v>
          </cell>
          <cell r="F102">
            <v>18</v>
          </cell>
          <cell r="G102">
            <v>0</v>
          </cell>
          <cell r="H102">
            <v>0</v>
          </cell>
          <cell r="I102">
            <v>0</v>
          </cell>
        </row>
        <row r="103">
          <cell r="A103">
            <v>160204</v>
          </cell>
          <cell r="B103" t="str">
            <v>Freya Gould</v>
          </cell>
          <cell r="C103" t="str">
            <v>7RA</v>
          </cell>
          <cell r="D103">
            <v>0</v>
          </cell>
          <cell r="E103">
            <v>0</v>
          </cell>
          <cell r="F103">
            <v>18</v>
          </cell>
          <cell r="G103">
            <v>0</v>
          </cell>
          <cell r="H103">
            <v>0</v>
          </cell>
          <cell r="I103">
            <v>0</v>
          </cell>
        </row>
        <row r="104">
          <cell r="A104">
            <v>160172</v>
          </cell>
          <cell r="B104" t="str">
            <v>Taila Chisala</v>
          </cell>
          <cell r="C104" t="str">
            <v>7LM</v>
          </cell>
          <cell r="D104">
            <v>1</v>
          </cell>
          <cell r="E104">
            <v>0</v>
          </cell>
          <cell r="F104">
            <v>22</v>
          </cell>
          <cell r="G104">
            <v>0</v>
          </cell>
          <cell r="H104">
            <v>1</v>
          </cell>
          <cell r="I104">
            <v>0</v>
          </cell>
        </row>
        <row r="105">
          <cell r="A105">
            <v>160298</v>
          </cell>
          <cell r="B105" t="str">
            <v>Abigail Ramshaw</v>
          </cell>
          <cell r="C105" t="str">
            <v>7ET</v>
          </cell>
          <cell r="D105">
            <v>0</v>
          </cell>
          <cell r="E105">
            <v>0</v>
          </cell>
          <cell r="F105">
            <v>17</v>
          </cell>
          <cell r="G105">
            <v>0</v>
          </cell>
          <cell r="H105">
            <v>0</v>
          </cell>
          <cell r="I105">
            <v>0</v>
          </cell>
        </row>
        <row r="106">
          <cell r="A106">
            <v>160223</v>
          </cell>
          <cell r="B106" t="str">
            <v>Amy Huang</v>
          </cell>
          <cell r="C106" t="str">
            <v>7WD</v>
          </cell>
          <cell r="D106">
            <v>0</v>
          </cell>
          <cell r="E106">
            <v>0</v>
          </cell>
          <cell r="F106">
            <v>26</v>
          </cell>
          <cell r="G106">
            <v>0</v>
          </cell>
          <cell r="H106">
            <v>0</v>
          </cell>
          <cell r="I106">
            <v>0</v>
          </cell>
        </row>
        <row r="107">
          <cell r="A107">
            <v>160351</v>
          </cell>
          <cell r="B107" t="str">
            <v>Lidya Zeru</v>
          </cell>
          <cell r="C107" t="str">
            <v>7FS</v>
          </cell>
          <cell r="D107">
            <v>0</v>
          </cell>
          <cell r="E107">
            <v>0</v>
          </cell>
          <cell r="F107">
            <v>24</v>
          </cell>
          <cell r="G107">
            <v>0</v>
          </cell>
          <cell r="H107">
            <v>0</v>
          </cell>
          <cell r="I107">
            <v>0</v>
          </cell>
        </row>
        <row r="108">
          <cell r="A108">
            <v>160225</v>
          </cell>
          <cell r="B108" t="str">
            <v>Stefania Jankowska</v>
          </cell>
          <cell r="C108" t="str">
            <v>7WD</v>
          </cell>
          <cell r="D108">
            <v>0</v>
          </cell>
          <cell r="E108">
            <v>0</v>
          </cell>
          <cell r="F108">
            <v>28</v>
          </cell>
          <cell r="G108">
            <v>0</v>
          </cell>
          <cell r="H108">
            <v>0</v>
          </cell>
          <cell r="I108">
            <v>0</v>
          </cell>
        </row>
        <row r="109">
          <cell r="A109">
            <v>160177</v>
          </cell>
          <cell r="B109" t="str">
            <v>Caoimhe Conlisk</v>
          </cell>
          <cell r="C109" t="str">
            <v xml:space="preserve">7BPE </v>
          </cell>
          <cell r="D109">
            <v>0</v>
          </cell>
          <cell r="E109">
            <v>0</v>
          </cell>
          <cell r="F109">
            <v>26</v>
          </cell>
          <cell r="G109">
            <v>0</v>
          </cell>
          <cell r="H109">
            <v>0</v>
          </cell>
          <cell r="I109">
            <v>0</v>
          </cell>
        </row>
        <row r="110">
          <cell r="A110">
            <v>160230</v>
          </cell>
          <cell r="B110" t="str">
            <v>Josiane Kabeya Nkanku</v>
          </cell>
          <cell r="C110" t="str">
            <v>7YP</v>
          </cell>
          <cell r="D110">
            <v>4</v>
          </cell>
          <cell r="E110">
            <v>1</v>
          </cell>
          <cell r="F110">
            <v>23</v>
          </cell>
          <cell r="G110">
            <v>0</v>
          </cell>
          <cell r="H110">
            <v>1</v>
          </cell>
          <cell r="I110">
            <v>1</v>
          </cell>
        </row>
        <row r="111">
          <cell r="A111">
            <v>160149</v>
          </cell>
          <cell r="B111" t="str">
            <v>Jamie Barratt</v>
          </cell>
          <cell r="C111" t="str">
            <v>7WD</v>
          </cell>
          <cell r="D111">
            <v>0</v>
          </cell>
          <cell r="E111">
            <v>0</v>
          </cell>
          <cell r="F111">
            <v>37</v>
          </cell>
          <cell r="G111">
            <v>0</v>
          </cell>
          <cell r="H111">
            <v>0</v>
          </cell>
          <cell r="I111">
            <v>0</v>
          </cell>
        </row>
        <row r="112">
          <cell r="A112">
            <v>160281</v>
          </cell>
          <cell r="B112" t="str">
            <v>Amanda Obinani</v>
          </cell>
          <cell r="C112" t="str">
            <v>7FS</v>
          </cell>
          <cell r="D112">
            <v>0</v>
          </cell>
          <cell r="E112">
            <v>0</v>
          </cell>
          <cell r="F112">
            <v>15</v>
          </cell>
          <cell r="G112">
            <v>0</v>
          </cell>
          <cell r="H112">
            <v>0</v>
          </cell>
          <cell r="I112">
            <v>0</v>
          </cell>
        </row>
        <row r="113">
          <cell r="A113">
            <v>160305</v>
          </cell>
          <cell r="B113" t="str">
            <v>Maddison Rushton-Smith</v>
          </cell>
          <cell r="C113" t="str">
            <v>7LM</v>
          </cell>
          <cell r="D113">
            <v>5</v>
          </cell>
          <cell r="E113">
            <v>1</v>
          </cell>
          <cell r="F113">
            <v>15</v>
          </cell>
          <cell r="G113">
            <v>1</v>
          </cell>
          <cell r="H113">
            <v>4</v>
          </cell>
          <cell r="I113">
            <v>0</v>
          </cell>
        </row>
        <row r="114">
          <cell r="A114">
            <v>160217</v>
          </cell>
          <cell r="B114" t="str">
            <v>Ella Hawkins</v>
          </cell>
          <cell r="C114" t="str">
            <v>7FS</v>
          </cell>
          <cell r="D114">
            <v>0</v>
          </cell>
          <cell r="E114">
            <v>0</v>
          </cell>
          <cell r="F114">
            <v>14</v>
          </cell>
          <cell r="G114">
            <v>0</v>
          </cell>
          <cell r="H114">
            <v>0</v>
          </cell>
          <cell r="I114">
            <v>0</v>
          </cell>
        </row>
        <row r="115">
          <cell r="A115">
            <v>160196</v>
          </cell>
          <cell r="B115" t="str">
            <v>Ivy Gao</v>
          </cell>
          <cell r="C115" t="str">
            <v>7FS</v>
          </cell>
          <cell r="D115">
            <v>0</v>
          </cell>
          <cell r="E115">
            <v>0</v>
          </cell>
          <cell r="F115">
            <v>21</v>
          </cell>
          <cell r="G115">
            <v>0</v>
          </cell>
          <cell r="H115">
            <v>0</v>
          </cell>
          <cell r="I115">
            <v>0</v>
          </cell>
        </row>
        <row r="116">
          <cell r="A116">
            <v>160282</v>
          </cell>
          <cell r="B116" t="str">
            <v>David Odudu</v>
          </cell>
          <cell r="C116" t="str">
            <v>7FS</v>
          </cell>
          <cell r="D116">
            <v>0</v>
          </cell>
          <cell r="E116">
            <v>1</v>
          </cell>
          <cell r="F116">
            <v>23</v>
          </cell>
          <cell r="G116">
            <v>0</v>
          </cell>
          <cell r="H116">
            <v>0</v>
          </cell>
          <cell r="I116">
            <v>1</v>
          </cell>
        </row>
        <row r="117">
          <cell r="A117">
            <v>160193</v>
          </cell>
          <cell r="B117" t="str">
            <v>Ruaridh Forsythe</v>
          </cell>
          <cell r="C117" t="str">
            <v>7WD</v>
          </cell>
          <cell r="D117">
            <v>0</v>
          </cell>
          <cell r="E117">
            <v>0</v>
          </cell>
          <cell r="F117">
            <v>32</v>
          </cell>
          <cell r="G117">
            <v>0</v>
          </cell>
          <cell r="H117">
            <v>0</v>
          </cell>
          <cell r="I117">
            <v>0</v>
          </cell>
        </row>
        <row r="118">
          <cell r="A118">
            <v>160147</v>
          </cell>
          <cell r="B118" t="str">
            <v>Olivia Bancer</v>
          </cell>
          <cell r="C118" t="str">
            <v>7FS</v>
          </cell>
          <cell r="D118">
            <v>0</v>
          </cell>
          <cell r="E118">
            <v>0</v>
          </cell>
          <cell r="F118">
            <v>25</v>
          </cell>
          <cell r="G118">
            <v>0</v>
          </cell>
          <cell r="H118">
            <v>0</v>
          </cell>
          <cell r="I118">
            <v>0</v>
          </cell>
        </row>
        <row r="119">
          <cell r="A119">
            <v>160254</v>
          </cell>
          <cell r="B119" t="str">
            <v>Tadiwanashe Mapara</v>
          </cell>
          <cell r="C119" t="str">
            <v>7RA</v>
          </cell>
          <cell r="D119">
            <v>0</v>
          </cell>
          <cell r="E119">
            <v>1</v>
          </cell>
          <cell r="F119">
            <v>17</v>
          </cell>
          <cell r="G119">
            <v>0</v>
          </cell>
          <cell r="H119">
            <v>0</v>
          </cell>
          <cell r="I119">
            <v>1</v>
          </cell>
        </row>
        <row r="120">
          <cell r="A120">
            <v>160109</v>
          </cell>
          <cell r="B120" t="str">
            <v>Mohammed Asad</v>
          </cell>
          <cell r="C120" t="str">
            <v>7WD</v>
          </cell>
          <cell r="D120">
            <v>0</v>
          </cell>
          <cell r="E120">
            <v>0</v>
          </cell>
          <cell r="F120">
            <v>37</v>
          </cell>
          <cell r="G120">
            <v>0</v>
          </cell>
          <cell r="H120">
            <v>0</v>
          </cell>
          <cell r="I120">
            <v>0</v>
          </cell>
        </row>
        <row r="121">
          <cell r="A121">
            <v>160145</v>
          </cell>
          <cell r="B121" t="str">
            <v>Kadija Bah</v>
          </cell>
          <cell r="C121" t="str">
            <v>7WD</v>
          </cell>
          <cell r="D121">
            <v>0</v>
          </cell>
          <cell r="E121">
            <v>0</v>
          </cell>
          <cell r="F121">
            <v>36</v>
          </cell>
          <cell r="G121">
            <v>0</v>
          </cell>
          <cell r="H121">
            <v>0</v>
          </cell>
          <cell r="I121">
            <v>0</v>
          </cell>
        </row>
        <row r="122">
          <cell r="A122">
            <v>160240</v>
          </cell>
          <cell r="B122" t="str">
            <v>Sara Kolarczyk</v>
          </cell>
          <cell r="C122" t="str">
            <v xml:space="preserve">7BPE </v>
          </cell>
          <cell r="D122">
            <v>0</v>
          </cell>
          <cell r="E122">
            <v>0</v>
          </cell>
          <cell r="F122">
            <v>21</v>
          </cell>
          <cell r="G122">
            <v>0</v>
          </cell>
          <cell r="H122">
            <v>0</v>
          </cell>
          <cell r="I122">
            <v>0</v>
          </cell>
        </row>
        <row r="123">
          <cell r="A123">
            <v>160320</v>
          </cell>
          <cell r="B123" t="str">
            <v>Dilys Stanley</v>
          </cell>
          <cell r="C123" t="str">
            <v>7RA</v>
          </cell>
          <cell r="D123">
            <v>0</v>
          </cell>
          <cell r="E123">
            <v>0</v>
          </cell>
          <cell r="F123">
            <v>21</v>
          </cell>
          <cell r="G123">
            <v>0</v>
          </cell>
          <cell r="H123">
            <v>0</v>
          </cell>
          <cell r="I123">
            <v>0</v>
          </cell>
        </row>
        <row r="124">
          <cell r="A124">
            <v>160294</v>
          </cell>
          <cell r="B124" t="str">
            <v>Alwyn Philip</v>
          </cell>
          <cell r="C124" t="str">
            <v>7ET</v>
          </cell>
          <cell r="D124">
            <v>1</v>
          </cell>
          <cell r="E124">
            <v>0</v>
          </cell>
          <cell r="F124">
            <v>19</v>
          </cell>
          <cell r="G124">
            <v>0</v>
          </cell>
          <cell r="H124">
            <v>1</v>
          </cell>
          <cell r="I124">
            <v>0</v>
          </cell>
        </row>
        <row r="125">
          <cell r="A125">
            <v>160257</v>
          </cell>
          <cell r="B125" t="str">
            <v>Riley Marrison</v>
          </cell>
          <cell r="C125" t="str">
            <v>7WD</v>
          </cell>
          <cell r="D125">
            <v>0</v>
          </cell>
          <cell r="E125">
            <v>1</v>
          </cell>
          <cell r="F125">
            <v>29</v>
          </cell>
          <cell r="G125">
            <v>0</v>
          </cell>
          <cell r="H125">
            <v>0</v>
          </cell>
          <cell r="I125">
            <v>0</v>
          </cell>
        </row>
        <row r="126">
          <cell r="A126">
            <v>160350</v>
          </cell>
          <cell r="B126" t="str">
            <v>Philemon Yemane</v>
          </cell>
          <cell r="C126" t="str">
            <v>7AWH</v>
          </cell>
          <cell r="D126">
            <v>1</v>
          </cell>
          <cell r="E126">
            <v>0</v>
          </cell>
          <cell r="F126">
            <v>37</v>
          </cell>
          <cell r="G126">
            <v>0</v>
          </cell>
          <cell r="H126">
            <v>1</v>
          </cell>
          <cell r="I126">
            <v>0</v>
          </cell>
        </row>
        <row r="127">
          <cell r="A127">
            <v>160152</v>
          </cell>
          <cell r="B127" t="str">
            <v>Daniel Bellamy</v>
          </cell>
          <cell r="C127" t="str">
            <v>7FS</v>
          </cell>
          <cell r="D127">
            <v>0</v>
          </cell>
          <cell r="E127">
            <v>0</v>
          </cell>
          <cell r="F127">
            <v>20</v>
          </cell>
          <cell r="G127">
            <v>0</v>
          </cell>
          <cell r="H127">
            <v>0</v>
          </cell>
          <cell r="I127">
            <v>0</v>
          </cell>
        </row>
        <row r="128">
          <cell r="A128">
            <v>160332</v>
          </cell>
          <cell r="B128" t="str">
            <v>Kate Tsiklaury</v>
          </cell>
          <cell r="C128" t="str">
            <v>7FS</v>
          </cell>
          <cell r="D128">
            <v>0</v>
          </cell>
          <cell r="E128">
            <v>0</v>
          </cell>
          <cell r="F128">
            <v>19</v>
          </cell>
          <cell r="G128">
            <v>0</v>
          </cell>
          <cell r="H128">
            <v>0</v>
          </cell>
          <cell r="I128">
            <v>0</v>
          </cell>
        </row>
        <row r="129">
          <cell r="A129">
            <v>160189</v>
          </cell>
          <cell r="B129" t="str">
            <v>Ava Evans</v>
          </cell>
          <cell r="C129" t="str">
            <v>7WD</v>
          </cell>
          <cell r="D129">
            <v>0</v>
          </cell>
          <cell r="E129">
            <v>0</v>
          </cell>
          <cell r="F129">
            <v>38</v>
          </cell>
          <cell r="G129">
            <v>0</v>
          </cell>
          <cell r="H129">
            <v>0</v>
          </cell>
          <cell r="I129">
            <v>0</v>
          </cell>
        </row>
        <row r="130">
          <cell r="A130">
            <v>160175</v>
          </cell>
          <cell r="B130" t="str">
            <v>Oliver Clarke</v>
          </cell>
          <cell r="C130" t="str">
            <v>7YP</v>
          </cell>
          <cell r="D130">
            <v>12</v>
          </cell>
          <cell r="E130">
            <v>0</v>
          </cell>
          <cell r="F130">
            <v>19</v>
          </cell>
          <cell r="G130">
            <v>1</v>
          </cell>
          <cell r="H130">
            <v>11</v>
          </cell>
          <cell r="I130">
            <v>0</v>
          </cell>
        </row>
        <row r="131">
          <cell r="A131">
            <v>160343</v>
          </cell>
          <cell r="B131" t="str">
            <v>Molly Wildgoose</v>
          </cell>
          <cell r="C131" t="str">
            <v>7ET</v>
          </cell>
          <cell r="D131">
            <v>0</v>
          </cell>
          <cell r="E131">
            <v>0</v>
          </cell>
          <cell r="F131">
            <v>18</v>
          </cell>
          <cell r="G131">
            <v>0</v>
          </cell>
          <cell r="H131">
            <v>0</v>
          </cell>
          <cell r="I131">
            <v>0</v>
          </cell>
        </row>
        <row r="132">
          <cell r="A132">
            <v>160232</v>
          </cell>
          <cell r="B132" t="str">
            <v>Natan Karlowicz</v>
          </cell>
          <cell r="C132" t="str">
            <v xml:space="preserve">7BPE </v>
          </cell>
          <cell r="D132">
            <v>0</v>
          </cell>
          <cell r="E132">
            <v>1</v>
          </cell>
          <cell r="F132">
            <v>28</v>
          </cell>
          <cell r="G132">
            <v>0</v>
          </cell>
          <cell r="H132">
            <v>0</v>
          </cell>
          <cell r="I132">
            <v>0</v>
          </cell>
        </row>
        <row r="133">
          <cell r="A133">
            <v>160221</v>
          </cell>
          <cell r="B133" t="str">
            <v>Matilda Horridge</v>
          </cell>
          <cell r="C133" t="str">
            <v>7AWH</v>
          </cell>
          <cell r="D133">
            <v>0</v>
          </cell>
          <cell r="E133">
            <v>1</v>
          </cell>
          <cell r="F133">
            <v>38</v>
          </cell>
          <cell r="G133">
            <v>0</v>
          </cell>
          <cell r="H133">
            <v>0</v>
          </cell>
          <cell r="I133">
            <v>1</v>
          </cell>
        </row>
        <row r="134">
          <cell r="A134">
            <v>160176</v>
          </cell>
          <cell r="B134" t="str">
            <v>Maisie Coates</v>
          </cell>
          <cell r="C134" t="str">
            <v>7RA</v>
          </cell>
          <cell r="D134">
            <v>3</v>
          </cell>
          <cell r="E134">
            <v>2</v>
          </cell>
          <cell r="F134">
            <v>19</v>
          </cell>
          <cell r="G134">
            <v>0</v>
          </cell>
          <cell r="H134">
            <v>3</v>
          </cell>
          <cell r="I134">
            <v>1</v>
          </cell>
        </row>
        <row r="135">
          <cell r="A135">
            <v>160191</v>
          </cell>
          <cell r="B135" t="str">
            <v>Caoimhe Fitzpatrick</v>
          </cell>
          <cell r="C135" t="str">
            <v>7FS</v>
          </cell>
          <cell r="D135">
            <v>0</v>
          </cell>
          <cell r="E135">
            <v>0</v>
          </cell>
          <cell r="F135">
            <v>18</v>
          </cell>
          <cell r="G135">
            <v>0</v>
          </cell>
          <cell r="H135">
            <v>0</v>
          </cell>
          <cell r="I135">
            <v>0</v>
          </cell>
        </row>
        <row r="136">
          <cell r="A136">
            <v>160211</v>
          </cell>
          <cell r="B136" t="str">
            <v>Jason Hall</v>
          </cell>
          <cell r="C136" t="str">
            <v>7FS</v>
          </cell>
          <cell r="D136">
            <v>0</v>
          </cell>
          <cell r="E136">
            <v>0</v>
          </cell>
          <cell r="F136">
            <v>15</v>
          </cell>
          <cell r="G136">
            <v>0</v>
          </cell>
          <cell r="H136">
            <v>0</v>
          </cell>
          <cell r="I136">
            <v>0</v>
          </cell>
        </row>
        <row r="137">
          <cell r="A137">
            <v>160295</v>
          </cell>
          <cell r="B137" t="str">
            <v>Lilly Pickstone</v>
          </cell>
          <cell r="C137" t="str">
            <v>7FS</v>
          </cell>
          <cell r="D137">
            <v>0</v>
          </cell>
          <cell r="E137">
            <v>0</v>
          </cell>
          <cell r="F137">
            <v>17</v>
          </cell>
          <cell r="G137">
            <v>0</v>
          </cell>
          <cell r="H137">
            <v>0</v>
          </cell>
          <cell r="I137">
            <v>0</v>
          </cell>
        </row>
        <row r="138">
          <cell r="A138">
            <v>160158</v>
          </cell>
          <cell r="B138" t="str">
            <v>Alexander Bower</v>
          </cell>
          <cell r="C138" t="str">
            <v>7WD</v>
          </cell>
          <cell r="D138">
            <v>0</v>
          </cell>
          <cell r="E138">
            <v>0</v>
          </cell>
          <cell r="F138">
            <v>32</v>
          </cell>
          <cell r="G138">
            <v>0</v>
          </cell>
          <cell r="H138">
            <v>0</v>
          </cell>
          <cell r="I138">
            <v>0</v>
          </cell>
        </row>
        <row r="139">
          <cell r="A139">
            <v>160186</v>
          </cell>
          <cell r="B139" t="str">
            <v>Marc Dressler Quintana</v>
          </cell>
          <cell r="C139" t="str">
            <v>7ET</v>
          </cell>
          <cell r="D139">
            <v>0</v>
          </cell>
          <cell r="E139">
            <v>0</v>
          </cell>
          <cell r="F139">
            <v>22</v>
          </cell>
          <cell r="G139">
            <v>0</v>
          </cell>
          <cell r="H139">
            <v>0</v>
          </cell>
          <cell r="I139">
            <v>0</v>
          </cell>
        </row>
        <row r="140">
          <cell r="A140">
            <v>160243</v>
          </cell>
          <cell r="B140" t="str">
            <v>Isabella Laing</v>
          </cell>
          <cell r="C140" t="str">
            <v xml:space="preserve">7BPE </v>
          </cell>
          <cell r="D140">
            <v>0</v>
          </cell>
          <cell r="E140">
            <v>0</v>
          </cell>
          <cell r="F140">
            <v>28</v>
          </cell>
          <cell r="G140">
            <v>0</v>
          </cell>
          <cell r="H140">
            <v>0</v>
          </cell>
          <cell r="I140">
            <v>0</v>
          </cell>
        </row>
        <row r="141">
          <cell r="A141">
            <v>160262</v>
          </cell>
          <cell r="B141" t="str">
            <v>Naomi Misghina</v>
          </cell>
          <cell r="C141" t="str">
            <v>7RA</v>
          </cell>
          <cell r="D141">
            <v>0</v>
          </cell>
          <cell r="E141">
            <v>0</v>
          </cell>
          <cell r="F141">
            <v>26</v>
          </cell>
          <cell r="G141">
            <v>0</v>
          </cell>
          <cell r="H141">
            <v>0</v>
          </cell>
          <cell r="I141">
            <v>0</v>
          </cell>
        </row>
        <row r="142">
          <cell r="A142">
            <v>160306</v>
          </cell>
          <cell r="B142" t="str">
            <v>Luca Russell</v>
          </cell>
          <cell r="C142" t="str">
            <v>7YP</v>
          </cell>
          <cell r="D142">
            <v>0</v>
          </cell>
          <cell r="E142">
            <v>0</v>
          </cell>
          <cell r="F142">
            <v>37</v>
          </cell>
          <cell r="G142">
            <v>0</v>
          </cell>
          <cell r="H142">
            <v>0</v>
          </cell>
          <cell r="I142">
            <v>0</v>
          </cell>
        </row>
        <row r="143">
          <cell r="A143">
            <v>160148</v>
          </cell>
          <cell r="B143" t="str">
            <v>Benjamin Barratt</v>
          </cell>
          <cell r="C143" t="str">
            <v>7WD</v>
          </cell>
          <cell r="D143">
            <v>0</v>
          </cell>
          <cell r="E143">
            <v>0</v>
          </cell>
          <cell r="F143">
            <v>26</v>
          </cell>
          <cell r="G143">
            <v>0</v>
          </cell>
          <cell r="H143">
            <v>0</v>
          </cell>
          <cell r="I143">
            <v>0</v>
          </cell>
        </row>
        <row r="144">
          <cell r="A144">
            <v>160292</v>
          </cell>
          <cell r="B144" t="str">
            <v>Georgina Peat</v>
          </cell>
          <cell r="C144" t="str">
            <v>7AWH</v>
          </cell>
          <cell r="D144">
            <v>0</v>
          </cell>
          <cell r="E144">
            <v>0</v>
          </cell>
          <cell r="F144">
            <v>34</v>
          </cell>
          <cell r="G144">
            <v>0</v>
          </cell>
          <cell r="H144">
            <v>0</v>
          </cell>
          <cell r="I144">
            <v>0</v>
          </cell>
        </row>
        <row r="145">
          <cell r="A145">
            <v>160252</v>
          </cell>
          <cell r="B145" t="str">
            <v>Zakariah Manur</v>
          </cell>
          <cell r="C145" t="str">
            <v>7RA</v>
          </cell>
          <cell r="D145">
            <v>5</v>
          </cell>
          <cell r="E145">
            <v>2</v>
          </cell>
          <cell r="F145">
            <v>16</v>
          </cell>
          <cell r="G145">
            <v>0</v>
          </cell>
          <cell r="H145">
            <v>5</v>
          </cell>
          <cell r="I145">
            <v>1</v>
          </cell>
        </row>
        <row r="146">
          <cell r="A146">
            <v>160180</v>
          </cell>
          <cell r="B146" t="str">
            <v>Reuben Cox</v>
          </cell>
          <cell r="C146" t="str">
            <v>7RA</v>
          </cell>
          <cell r="D146">
            <v>3</v>
          </cell>
          <cell r="E146">
            <v>2</v>
          </cell>
          <cell r="F146">
            <v>12</v>
          </cell>
          <cell r="G146">
            <v>0</v>
          </cell>
          <cell r="H146">
            <v>3</v>
          </cell>
          <cell r="I146">
            <v>1</v>
          </cell>
        </row>
        <row r="147">
          <cell r="A147">
            <v>160267</v>
          </cell>
          <cell r="B147" t="str">
            <v>Francesco Montagnoli</v>
          </cell>
          <cell r="C147" t="str">
            <v>7LM</v>
          </cell>
          <cell r="D147">
            <v>1</v>
          </cell>
          <cell r="E147">
            <v>0</v>
          </cell>
          <cell r="F147">
            <v>17</v>
          </cell>
          <cell r="G147">
            <v>0</v>
          </cell>
          <cell r="H147">
            <v>1</v>
          </cell>
          <cell r="I147">
            <v>0</v>
          </cell>
        </row>
        <row r="148">
          <cell r="A148">
            <v>160301</v>
          </cell>
          <cell r="B148" t="str">
            <v>Georgia Roberts</v>
          </cell>
          <cell r="C148" t="str">
            <v>7AWH</v>
          </cell>
          <cell r="D148">
            <v>0</v>
          </cell>
          <cell r="E148">
            <v>0</v>
          </cell>
          <cell r="F148">
            <v>37</v>
          </cell>
          <cell r="G148">
            <v>0</v>
          </cell>
          <cell r="H148">
            <v>0</v>
          </cell>
          <cell r="I148">
            <v>0</v>
          </cell>
        </row>
        <row r="149">
          <cell r="A149">
            <v>160297</v>
          </cell>
          <cell r="B149" t="str">
            <v>Phoebe Pitchfork</v>
          </cell>
          <cell r="C149" t="str">
            <v>7YP</v>
          </cell>
          <cell r="D149">
            <v>1</v>
          </cell>
          <cell r="E149">
            <v>0</v>
          </cell>
          <cell r="F149">
            <v>26</v>
          </cell>
          <cell r="G149">
            <v>0</v>
          </cell>
          <cell r="H149">
            <v>1</v>
          </cell>
          <cell r="I149">
            <v>0</v>
          </cell>
        </row>
        <row r="150">
          <cell r="A150">
            <v>160174</v>
          </cell>
          <cell r="B150" t="str">
            <v>Thomas Claeyssens</v>
          </cell>
          <cell r="C150" t="str">
            <v>7FS</v>
          </cell>
          <cell r="D150">
            <v>0</v>
          </cell>
          <cell r="E150">
            <v>0</v>
          </cell>
          <cell r="F150">
            <v>16</v>
          </cell>
          <cell r="G150">
            <v>0</v>
          </cell>
          <cell r="H150">
            <v>0</v>
          </cell>
          <cell r="I150">
            <v>0</v>
          </cell>
        </row>
        <row r="151">
          <cell r="A151">
            <v>160160</v>
          </cell>
          <cell r="B151" t="str">
            <v>Natalie Broncel</v>
          </cell>
          <cell r="C151" t="str">
            <v>7ET</v>
          </cell>
          <cell r="D151">
            <v>0</v>
          </cell>
          <cell r="E151">
            <v>0</v>
          </cell>
          <cell r="F151">
            <v>22</v>
          </cell>
          <cell r="G151">
            <v>0</v>
          </cell>
          <cell r="H151">
            <v>0</v>
          </cell>
          <cell r="I151">
            <v>0</v>
          </cell>
        </row>
        <row r="152">
          <cell r="A152">
            <v>160229</v>
          </cell>
          <cell r="B152" t="str">
            <v>Toby Jones</v>
          </cell>
          <cell r="C152" t="str">
            <v>7RA</v>
          </cell>
          <cell r="D152">
            <v>0</v>
          </cell>
          <cell r="E152">
            <v>0</v>
          </cell>
          <cell r="F152">
            <v>16</v>
          </cell>
          <cell r="G152">
            <v>0</v>
          </cell>
          <cell r="H152">
            <v>0</v>
          </cell>
          <cell r="I152">
            <v>0</v>
          </cell>
        </row>
        <row r="153">
          <cell r="A153">
            <v>160183</v>
          </cell>
          <cell r="B153" t="str">
            <v>Edith Di Maio</v>
          </cell>
          <cell r="C153" t="str">
            <v>7AWH</v>
          </cell>
          <cell r="D153">
            <v>0</v>
          </cell>
          <cell r="E153">
            <v>0</v>
          </cell>
          <cell r="F153">
            <v>33</v>
          </cell>
          <cell r="G153">
            <v>0</v>
          </cell>
          <cell r="H153">
            <v>0</v>
          </cell>
          <cell r="I153">
            <v>0</v>
          </cell>
        </row>
        <row r="154">
          <cell r="A154">
            <v>160161</v>
          </cell>
          <cell r="B154" t="str">
            <v>Daisy Brown</v>
          </cell>
          <cell r="C154" t="str">
            <v>7YP</v>
          </cell>
          <cell r="D154">
            <v>0</v>
          </cell>
          <cell r="E154">
            <v>0</v>
          </cell>
          <cell r="F154">
            <v>22</v>
          </cell>
          <cell r="G154">
            <v>0</v>
          </cell>
          <cell r="H154">
            <v>0</v>
          </cell>
          <cell r="I154">
            <v>0</v>
          </cell>
        </row>
        <row r="155">
          <cell r="A155">
            <v>160182</v>
          </cell>
          <cell r="B155" t="str">
            <v>Emma Deneka</v>
          </cell>
          <cell r="C155" t="str">
            <v>7AWH</v>
          </cell>
          <cell r="D155">
            <v>0</v>
          </cell>
          <cell r="E155">
            <v>0</v>
          </cell>
          <cell r="F155">
            <v>37</v>
          </cell>
          <cell r="G155">
            <v>0</v>
          </cell>
          <cell r="H155">
            <v>0</v>
          </cell>
          <cell r="I155">
            <v>0</v>
          </cell>
        </row>
        <row r="156">
          <cell r="A156">
            <v>160347</v>
          </cell>
          <cell r="B156" t="str">
            <v>Rosa Wrona</v>
          </cell>
          <cell r="C156" t="str">
            <v>7FS</v>
          </cell>
          <cell r="D156">
            <v>0</v>
          </cell>
          <cell r="E156">
            <v>0</v>
          </cell>
          <cell r="F156">
            <v>18</v>
          </cell>
          <cell r="G156">
            <v>0</v>
          </cell>
          <cell r="H156">
            <v>0</v>
          </cell>
          <cell r="I156">
            <v>0</v>
          </cell>
        </row>
        <row r="157">
          <cell r="A157">
            <v>160159</v>
          </cell>
          <cell r="B157" t="str">
            <v>Thomas Branney-Graveley</v>
          </cell>
          <cell r="C157" t="str">
            <v>7ET</v>
          </cell>
          <cell r="D157">
            <v>0</v>
          </cell>
          <cell r="E157">
            <v>0</v>
          </cell>
          <cell r="F157">
            <v>19</v>
          </cell>
          <cell r="G157">
            <v>0</v>
          </cell>
          <cell r="H157">
            <v>0</v>
          </cell>
          <cell r="I157">
            <v>0</v>
          </cell>
        </row>
        <row r="158">
          <cell r="A158">
            <v>160256</v>
          </cell>
          <cell r="B158" t="str">
            <v>Lauren Marks</v>
          </cell>
          <cell r="C158" t="str">
            <v>7AWH</v>
          </cell>
          <cell r="D158">
            <v>0</v>
          </cell>
          <cell r="E158">
            <v>0</v>
          </cell>
          <cell r="F158">
            <v>36</v>
          </cell>
          <cell r="G158">
            <v>0</v>
          </cell>
          <cell r="H158">
            <v>0</v>
          </cell>
          <cell r="I158">
            <v>0</v>
          </cell>
        </row>
        <row r="159">
          <cell r="A159">
            <v>160216</v>
          </cell>
          <cell r="B159" t="str">
            <v>James Harrison</v>
          </cell>
          <cell r="C159" t="str">
            <v>7ET</v>
          </cell>
          <cell r="D159">
            <v>1</v>
          </cell>
          <cell r="E159">
            <v>0</v>
          </cell>
          <cell r="F159">
            <v>13</v>
          </cell>
          <cell r="G159">
            <v>1</v>
          </cell>
          <cell r="H159">
            <v>0</v>
          </cell>
          <cell r="I159">
            <v>0</v>
          </cell>
        </row>
        <row r="160">
          <cell r="A160">
            <v>160157</v>
          </cell>
          <cell r="B160" t="str">
            <v>Somkene Bosah</v>
          </cell>
          <cell r="C160" t="str">
            <v>7YP</v>
          </cell>
          <cell r="D160">
            <v>0</v>
          </cell>
          <cell r="E160">
            <v>0</v>
          </cell>
          <cell r="F160">
            <v>25</v>
          </cell>
          <cell r="G160">
            <v>0</v>
          </cell>
          <cell r="H160">
            <v>0</v>
          </cell>
          <cell r="I160">
            <v>0</v>
          </cell>
        </row>
        <row r="161">
          <cell r="A161">
            <v>160315</v>
          </cell>
          <cell r="B161" t="str">
            <v>Nozwelo Sibanda</v>
          </cell>
          <cell r="C161" t="str">
            <v>7WD</v>
          </cell>
          <cell r="D161">
            <v>1</v>
          </cell>
          <cell r="E161">
            <v>3</v>
          </cell>
          <cell r="F161">
            <v>37</v>
          </cell>
          <cell r="G161">
            <v>0</v>
          </cell>
          <cell r="H161">
            <v>0</v>
          </cell>
          <cell r="I161">
            <v>1</v>
          </cell>
        </row>
        <row r="162">
          <cell r="A162">
            <v>160336</v>
          </cell>
          <cell r="B162" t="str">
            <v>Kienna Walford</v>
          </cell>
          <cell r="C162" t="str">
            <v>7RA</v>
          </cell>
          <cell r="D162">
            <v>3</v>
          </cell>
          <cell r="E162">
            <v>2</v>
          </cell>
          <cell r="F162">
            <v>15</v>
          </cell>
          <cell r="G162">
            <v>1</v>
          </cell>
          <cell r="H162">
            <v>2</v>
          </cell>
          <cell r="I162">
            <v>1</v>
          </cell>
        </row>
        <row r="163">
          <cell r="A163">
            <v>160259</v>
          </cell>
          <cell r="B163" t="str">
            <v>Annika Mauricio</v>
          </cell>
          <cell r="C163" t="str">
            <v>7LM</v>
          </cell>
          <cell r="D163">
            <v>0</v>
          </cell>
          <cell r="E163">
            <v>0</v>
          </cell>
          <cell r="F163">
            <v>19</v>
          </cell>
          <cell r="G163">
            <v>0</v>
          </cell>
          <cell r="H163">
            <v>0</v>
          </cell>
          <cell r="I163">
            <v>0</v>
          </cell>
        </row>
        <row r="164">
          <cell r="A164">
            <v>160241</v>
          </cell>
          <cell r="B164" t="str">
            <v>Maria Kozlowska</v>
          </cell>
          <cell r="C164" t="str">
            <v xml:space="preserve">7BPE </v>
          </cell>
          <cell r="D164">
            <v>0</v>
          </cell>
          <cell r="E164">
            <v>0</v>
          </cell>
          <cell r="F164">
            <v>32</v>
          </cell>
          <cell r="G164">
            <v>0</v>
          </cell>
          <cell r="H164">
            <v>0</v>
          </cell>
          <cell r="I164">
            <v>0</v>
          </cell>
        </row>
        <row r="165">
          <cell r="A165">
            <v>160270</v>
          </cell>
          <cell r="B165" t="str">
            <v>Ivannah Mukoyi</v>
          </cell>
          <cell r="C165" t="str">
            <v>7ET</v>
          </cell>
          <cell r="D165">
            <v>0</v>
          </cell>
          <cell r="E165">
            <v>0</v>
          </cell>
          <cell r="F165">
            <v>19</v>
          </cell>
          <cell r="G165">
            <v>0</v>
          </cell>
          <cell r="H165">
            <v>0</v>
          </cell>
          <cell r="I165">
            <v>0</v>
          </cell>
        </row>
        <row r="166">
          <cell r="A166">
            <v>160044</v>
          </cell>
          <cell r="B166" t="str">
            <v>Matias Alsaffar</v>
          </cell>
          <cell r="C166" t="str">
            <v>7YP</v>
          </cell>
          <cell r="D166">
            <v>0</v>
          </cell>
          <cell r="E166">
            <v>0</v>
          </cell>
          <cell r="F166">
            <v>29</v>
          </cell>
          <cell r="G166">
            <v>0</v>
          </cell>
          <cell r="H166">
            <v>0</v>
          </cell>
          <cell r="I166">
            <v>0</v>
          </cell>
        </row>
        <row r="167">
          <cell r="A167">
            <v>160249</v>
          </cell>
          <cell r="B167" t="str">
            <v>Shenal Makavita</v>
          </cell>
          <cell r="C167" t="str">
            <v>7LM</v>
          </cell>
          <cell r="D167">
            <v>0</v>
          </cell>
          <cell r="E167">
            <v>0</v>
          </cell>
          <cell r="F167">
            <v>24</v>
          </cell>
          <cell r="G167">
            <v>0</v>
          </cell>
          <cell r="H167">
            <v>0</v>
          </cell>
          <cell r="I167">
            <v>0</v>
          </cell>
        </row>
        <row r="168">
          <cell r="A168">
            <v>160337</v>
          </cell>
          <cell r="B168" t="str">
            <v>Kathryn Walker</v>
          </cell>
          <cell r="C168" t="str">
            <v>7AWH</v>
          </cell>
          <cell r="D168">
            <v>0</v>
          </cell>
          <cell r="E168">
            <v>0</v>
          </cell>
          <cell r="F168">
            <v>36</v>
          </cell>
          <cell r="G168">
            <v>0</v>
          </cell>
          <cell r="H168">
            <v>0</v>
          </cell>
          <cell r="I168">
            <v>0</v>
          </cell>
        </row>
        <row r="169">
          <cell r="A169">
            <v>160299</v>
          </cell>
          <cell r="B169" t="str">
            <v>Simon Rashidsson</v>
          </cell>
          <cell r="C169" t="str">
            <v xml:space="preserve">7BPE </v>
          </cell>
          <cell r="D169">
            <v>0</v>
          </cell>
          <cell r="E169">
            <v>0</v>
          </cell>
          <cell r="F169">
            <v>24</v>
          </cell>
          <cell r="G169">
            <v>0</v>
          </cell>
          <cell r="H169">
            <v>0</v>
          </cell>
          <cell r="I169">
            <v>0</v>
          </cell>
        </row>
        <row r="170">
          <cell r="A170">
            <v>160331</v>
          </cell>
          <cell r="B170" t="str">
            <v>Christina Ti</v>
          </cell>
          <cell r="C170" t="str">
            <v>7FS</v>
          </cell>
          <cell r="D170">
            <v>0</v>
          </cell>
          <cell r="E170">
            <v>0</v>
          </cell>
          <cell r="F170">
            <v>16</v>
          </cell>
          <cell r="G170">
            <v>0</v>
          </cell>
          <cell r="H170">
            <v>0</v>
          </cell>
          <cell r="I170">
            <v>0</v>
          </cell>
        </row>
        <row r="171">
          <cell r="A171">
            <v>160020</v>
          </cell>
          <cell r="B171" t="str">
            <v>Adam Akele</v>
          </cell>
          <cell r="C171" t="str">
            <v>7LM</v>
          </cell>
          <cell r="D171">
            <v>11</v>
          </cell>
          <cell r="E171">
            <v>1</v>
          </cell>
          <cell r="F171">
            <v>17</v>
          </cell>
          <cell r="G171">
            <v>0</v>
          </cell>
          <cell r="H171">
            <v>8</v>
          </cell>
          <cell r="I171">
            <v>0</v>
          </cell>
        </row>
        <row r="172">
          <cell r="A172">
            <v>160278</v>
          </cell>
          <cell r="B172" t="str">
            <v>Courtney Nyamande</v>
          </cell>
          <cell r="C172" t="str">
            <v>7WD</v>
          </cell>
          <cell r="D172">
            <v>0</v>
          </cell>
          <cell r="E172">
            <v>2</v>
          </cell>
          <cell r="F172">
            <v>30</v>
          </cell>
          <cell r="G172">
            <v>0</v>
          </cell>
          <cell r="H172">
            <v>0</v>
          </cell>
          <cell r="I172">
            <v>0</v>
          </cell>
        </row>
        <row r="173">
          <cell r="A173">
            <v>160018</v>
          </cell>
          <cell r="B173" t="str">
            <v>Christopher Adedoyin</v>
          </cell>
          <cell r="C173" t="str">
            <v>7ET</v>
          </cell>
          <cell r="D173">
            <v>2</v>
          </cell>
          <cell r="E173">
            <v>0</v>
          </cell>
          <cell r="F173">
            <v>20</v>
          </cell>
          <cell r="G173">
            <v>0</v>
          </cell>
          <cell r="H173">
            <v>2</v>
          </cell>
          <cell r="I173">
            <v>0</v>
          </cell>
        </row>
        <row r="174">
          <cell r="A174">
            <v>160155</v>
          </cell>
          <cell r="B174" t="str">
            <v>Tephi Blythen</v>
          </cell>
          <cell r="C174" t="str">
            <v>7AWH</v>
          </cell>
          <cell r="D174">
            <v>0</v>
          </cell>
          <cell r="E174">
            <v>1</v>
          </cell>
          <cell r="F174">
            <v>40</v>
          </cell>
          <cell r="G174">
            <v>0</v>
          </cell>
          <cell r="H174">
            <v>0</v>
          </cell>
          <cell r="I174">
            <v>1</v>
          </cell>
        </row>
        <row r="175">
          <cell r="A175">
            <v>160236</v>
          </cell>
          <cell r="B175" t="str">
            <v>Menase Kassaye</v>
          </cell>
          <cell r="C175" t="str">
            <v>7WD</v>
          </cell>
          <cell r="D175">
            <v>5</v>
          </cell>
          <cell r="E175">
            <v>2</v>
          </cell>
          <cell r="F175">
            <v>27</v>
          </cell>
          <cell r="G175">
            <v>1</v>
          </cell>
          <cell r="H175">
            <v>3</v>
          </cell>
          <cell r="I175">
            <v>1</v>
          </cell>
        </row>
        <row r="176">
          <cell r="A176">
            <v>160307</v>
          </cell>
          <cell r="B176" t="str">
            <v>Chantel Rweyemamu</v>
          </cell>
          <cell r="C176" t="str">
            <v>7WD</v>
          </cell>
          <cell r="D176">
            <v>0</v>
          </cell>
          <cell r="E176">
            <v>0</v>
          </cell>
          <cell r="F176">
            <v>32</v>
          </cell>
          <cell r="G176">
            <v>0</v>
          </cell>
          <cell r="H176">
            <v>0</v>
          </cell>
          <cell r="I176">
            <v>0</v>
          </cell>
        </row>
        <row r="177">
          <cell r="A177">
            <v>160215</v>
          </cell>
          <cell r="B177" t="str">
            <v>Elliot Hargreaves</v>
          </cell>
          <cell r="C177" t="str">
            <v>7FS</v>
          </cell>
          <cell r="D177">
            <v>0</v>
          </cell>
          <cell r="E177">
            <v>0</v>
          </cell>
          <cell r="F177">
            <v>20</v>
          </cell>
          <cell r="G177">
            <v>0</v>
          </cell>
          <cell r="H177">
            <v>0</v>
          </cell>
          <cell r="I177">
            <v>0</v>
          </cell>
        </row>
        <row r="178">
          <cell r="A178">
            <v>160181</v>
          </cell>
          <cell r="B178" t="str">
            <v>Ethan Dale</v>
          </cell>
          <cell r="C178" t="str">
            <v>7LM</v>
          </cell>
          <cell r="D178">
            <v>1</v>
          </cell>
          <cell r="E178">
            <v>0</v>
          </cell>
          <cell r="F178">
            <v>25</v>
          </cell>
          <cell r="G178">
            <v>0</v>
          </cell>
          <cell r="H178">
            <v>1</v>
          </cell>
          <cell r="I178">
            <v>0</v>
          </cell>
        </row>
        <row r="179">
          <cell r="A179">
            <v>160288</v>
          </cell>
          <cell r="B179" t="str">
            <v>Amalie Pallo</v>
          </cell>
          <cell r="C179" t="str">
            <v xml:space="preserve">7BPE </v>
          </cell>
          <cell r="D179">
            <v>0</v>
          </cell>
          <cell r="E179">
            <v>0</v>
          </cell>
          <cell r="F179">
            <v>26</v>
          </cell>
          <cell r="G179">
            <v>0</v>
          </cell>
          <cell r="H179">
            <v>0</v>
          </cell>
          <cell r="I179">
            <v>0</v>
          </cell>
        </row>
        <row r="180">
          <cell r="A180">
            <v>160263</v>
          </cell>
          <cell r="B180" t="str">
            <v>Jasper Mitchell</v>
          </cell>
          <cell r="C180" t="str">
            <v>7LM</v>
          </cell>
          <cell r="D180">
            <v>0</v>
          </cell>
          <cell r="E180">
            <v>0</v>
          </cell>
          <cell r="F180">
            <v>16</v>
          </cell>
          <cell r="G180">
            <v>0</v>
          </cell>
          <cell r="H180">
            <v>0</v>
          </cell>
          <cell r="I180">
            <v>0</v>
          </cell>
        </row>
        <row r="181">
          <cell r="A181">
            <v>160235</v>
          </cell>
          <cell r="B181" t="str">
            <v>Chloe Kenny</v>
          </cell>
          <cell r="C181" t="str">
            <v xml:space="preserve">7BPE </v>
          </cell>
          <cell r="D181">
            <v>0</v>
          </cell>
          <cell r="E181">
            <v>0</v>
          </cell>
          <cell r="F181">
            <v>27</v>
          </cell>
          <cell r="G181">
            <v>0</v>
          </cell>
          <cell r="H181">
            <v>0</v>
          </cell>
          <cell r="I181">
            <v>0</v>
          </cell>
        </row>
        <row r="182">
          <cell r="A182">
            <v>160214</v>
          </cell>
          <cell r="B182" t="str">
            <v>Brody Hanstock</v>
          </cell>
          <cell r="C182" t="str">
            <v>7WD</v>
          </cell>
          <cell r="D182">
            <v>8</v>
          </cell>
          <cell r="E182">
            <v>0</v>
          </cell>
          <cell r="F182">
            <v>39</v>
          </cell>
          <cell r="G182">
            <v>1</v>
          </cell>
          <cell r="H182">
            <v>5</v>
          </cell>
          <cell r="I182">
            <v>0</v>
          </cell>
        </row>
        <row r="183">
          <cell r="A183">
            <v>160169</v>
          </cell>
          <cell r="B183" t="str">
            <v>Shayla Castillo Montalvan</v>
          </cell>
          <cell r="C183" t="str">
            <v>7AWH</v>
          </cell>
          <cell r="D183">
            <v>0</v>
          </cell>
          <cell r="E183">
            <v>0</v>
          </cell>
          <cell r="F183">
            <v>29</v>
          </cell>
          <cell r="G183">
            <v>0</v>
          </cell>
          <cell r="H183">
            <v>0</v>
          </cell>
          <cell r="I183">
            <v>0</v>
          </cell>
        </row>
        <row r="184">
          <cell r="A184">
            <v>160233</v>
          </cell>
          <cell r="B184" t="str">
            <v>Hanna Kasprus</v>
          </cell>
          <cell r="C184" t="str">
            <v xml:space="preserve">7BPE </v>
          </cell>
          <cell r="D184">
            <v>0</v>
          </cell>
          <cell r="E184">
            <v>0</v>
          </cell>
          <cell r="F184">
            <v>26</v>
          </cell>
          <cell r="G184">
            <v>0</v>
          </cell>
          <cell r="H184">
            <v>0</v>
          </cell>
          <cell r="I184">
            <v>0</v>
          </cell>
        </row>
        <row r="185">
          <cell r="A185">
            <v>160349</v>
          </cell>
          <cell r="B185" t="str">
            <v>Ethan Yekalo</v>
          </cell>
          <cell r="C185" t="str">
            <v>7FS</v>
          </cell>
          <cell r="D185">
            <v>0</v>
          </cell>
          <cell r="E185">
            <v>1</v>
          </cell>
          <cell r="F185">
            <v>18</v>
          </cell>
          <cell r="G185">
            <v>0</v>
          </cell>
          <cell r="H185">
            <v>0</v>
          </cell>
          <cell r="I185">
            <v>0</v>
          </cell>
        </row>
        <row r="186">
          <cell r="A186">
            <v>160279</v>
          </cell>
          <cell r="B186" t="str">
            <v>Wezi Nyirenda</v>
          </cell>
          <cell r="C186" t="str">
            <v>7YP</v>
          </cell>
          <cell r="D186">
            <v>0</v>
          </cell>
          <cell r="E186">
            <v>0</v>
          </cell>
          <cell r="F186">
            <v>23</v>
          </cell>
          <cell r="G186">
            <v>0</v>
          </cell>
          <cell r="H186">
            <v>0</v>
          </cell>
          <cell r="I186">
            <v>0</v>
          </cell>
        </row>
        <row r="187">
          <cell r="A187">
            <v>160144</v>
          </cell>
          <cell r="B187" t="str">
            <v>Aadam Aslam</v>
          </cell>
          <cell r="C187" t="str">
            <v>7YP</v>
          </cell>
          <cell r="D187">
            <v>2</v>
          </cell>
          <cell r="E187">
            <v>1</v>
          </cell>
          <cell r="F187">
            <v>22</v>
          </cell>
          <cell r="G187">
            <v>0</v>
          </cell>
          <cell r="H187">
            <v>2</v>
          </cell>
          <cell r="I187">
            <v>1</v>
          </cell>
        </row>
        <row r="188">
          <cell r="A188">
            <v>160201</v>
          </cell>
          <cell r="B188" t="str">
            <v>Freddie Gilberthorpe</v>
          </cell>
          <cell r="C188" t="str">
            <v>7RA</v>
          </cell>
          <cell r="D188">
            <v>0</v>
          </cell>
          <cell r="E188">
            <v>1</v>
          </cell>
          <cell r="F188">
            <v>27</v>
          </cell>
          <cell r="G188">
            <v>0</v>
          </cell>
          <cell r="H188">
            <v>0</v>
          </cell>
          <cell r="I188">
            <v>0</v>
          </cell>
        </row>
        <row r="189">
          <cell r="A189">
            <v>160200</v>
          </cell>
          <cell r="B189" t="str">
            <v>Heron Ghebretensa</v>
          </cell>
          <cell r="C189" t="str">
            <v>7ET</v>
          </cell>
          <cell r="D189">
            <v>0</v>
          </cell>
          <cell r="E189">
            <v>0</v>
          </cell>
          <cell r="F189">
            <v>17</v>
          </cell>
          <cell r="G189">
            <v>0</v>
          </cell>
          <cell r="H189">
            <v>0</v>
          </cell>
          <cell r="I189">
            <v>0</v>
          </cell>
        </row>
        <row r="190">
          <cell r="A190">
            <v>160132</v>
          </cell>
          <cell r="B190" t="str">
            <v>Joseph Ashforth-Billard</v>
          </cell>
          <cell r="C190" t="str">
            <v>7LM</v>
          </cell>
          <cell r="D190">
            <v>0</v>
          </cell>
          <cell r="E190">
            <v>0</v>
          </cell>
          <cell r="F190">
            <v>18</v>
          </cell>
          <cell r="G190">
            <v>0</v>
          </cell>
          <cell r="H190">
            <v>0</v>
          </cell>
          <cell r="I190">
            <v>0</v>
          </cell>
        </row>
        <row r="191">
          <cell r="A191">
            <v>160280</v>
          </cell>
          <cell r="B191" t="str">
            <v>Harry Oates</v>
          </cell>
          <cell r="C191" t="str">
            <v>7YP</v>
          </cell>
          <cell r="D191">
            <v>1</v>
          </cell>
          <cell r="E191">
            <v>0</v>
          </cell>
          <cell r="F191">
            <v>29</v>
          </cell>
          <cell r="G191">
            <v>0</v>
          </cell>
          <cell r="H191">
            <v>1</v>
          </cell>
          <cell r="I191">
            <v>0</v>
          </cell>
        </row>
        <row r="192">
          <cell r="A192">
            <v>160253</v>
          </cell>
          <cell r="B192" t="str">
            <v>Aiza Manzoor</v>
          </cell>
          <cell r="C192" t="str">
            <v>7ET</v>
          </cell>
          <cell r="D192">
            <v>0</v>
          </cell>
          <cell r="E192">
            <v>0</v>
          </cell>
          <cell r="F192">
            <v>22</v>
          </cell>
          <cell r="G192">
            <v>0</v>
          </cell>
          <cell r="H192">
            <v>0</v>
          </cell>
          <cell r="I192">
            <v>0</v>
          </cell>
        </row>
        <row r="193">
          <cell r="A193">
            <v>160324</v>
          </cell>
          <cell r="B193" t="str">
            <v>Reuben Straw</v>
          </cell>
          <cell r="C193" t="str">
            <v>7YP</v>
          </cell>
          <cell r="D193">
            <v>0</v>
          </cell>
          <cell r="E193">
            <v>0</v>
          </cell>
          <cell r="F193">
            <v>38</v>
          </cell>
          <cell r="G193">
            <v>0</v>
          </cell>
          <cell r="H193">
            <v>0</v>
          </cell>
          <cell r="I193">
            <v>0</v>
          </cell>
        </row>
        <row r="194">
          <cell r="A194">
            <v>160265</v>
          </cell>
          <cell r="B194" t="str">
            <v>Oliver Monaghan</v>
          </cell>
          <cell r="C194" t="str">
            <v>7RA</v>
          </cell>
          <cell r="D194">
            <v>0</v>
          </cell>
          <cell r="E194">
            <v>0</v>
          </cell>
          <cell r="F194">
            <v>18</v>
          </cell>
          <cell r="G194">
            <v>0</v>
          </cell>
          <cell r="H194">
            <v>0</v>
          </cell>
          <cell r="I194">
            <v>0</v>
          </cell>
        </row>
        <row r="195">
          <cell r="A195">
            <v>160222</v>
          </cell>
          <cell r="B195" t="str">
            <v>Emily Hristova</v>
          </cell>
          <cell r="C195" t="str">
            <v>7WD</v>
          </cell>
          <cell r="D195">
            <v>0</v>
          </cell>
          <cell r="E195">
            <v>1</v>
          </cell>
          <cell r="F195">
            <v>29</v>
          </cell>
          <cell r="G195">
            <v>0</v>
          </cell>
          <cell r="H195">
            <v>0</v>
          </cell>
          <cell r="I195">
            <v>1</v>
          </cell>
        </row>
        <row r="196">
          <cell r="A196">
            <v>160302</v>
          </cell>
          <cell r="B196" t="str">
            <v>Ava Robertson</v>
          </cell>
          <cell r="C196" t="str">
            <v xml:space="preserve">7BPE </v>
          </cell>
          <cell r="D196">
            <v>0</v>
          </cell>
          <cell r="E196">
            <v>0</v>
          </cell>
          <cell r="F196">
            <v>24</v>
          </cell>
          <cell r="G196">
            <v>0</v>
          </cell>
          <cell r="H196">
            <v>0</v>
          </cell>
          <cell r="I196">
            <v>0</v>
          </cell>
        </row>
        <row r="197">
          <cell r="A197">
            <v>160275</v>
          </cell>
          <cell r="B197" t="str">
            <v>Nina Mwitta</v>
          </cell>
          <cell r="C197" t="str">
            <v>7AWH</v>
          </cell>
          <cell r="D197">
            <v>0</v>
          </cell>
          <cell r="E197">
            <v>1</v>
          </cell>
          <cell r="F197">
            <v>36</v>
          </cell>
          <cell r="G197">
            <v>0</v>
          </cell>
          <cell r="H197">
            <v>0</v>
          </cell>
          <cell r="I197">
            <v>0</v>
          </cell>
        </row>
        <row r="198">
          <cell r="A198">
            <v>160150</v>
          </cell>
          <cell r="B198" t="str">
            <v>Rebecca Bartolozzi Ogbonna</v>
          </cell>
          <cell r="C198" t="str">
            <v>7LM</v>
          </cell>
          <cell r="D198">
            <v>1</v>
          </cell>
          <cell r="E198">
            <v>0</v>
          </cell>
          <cell r="F198">
            <v>14</v>
          </cell>
          <cell r="G198">
            <v>0</v>
          </cell>
          <cell r="H198">
            <v>1</v>
          </cell>
          <cell r="I198">
            <v>0</v>
          </cell>
        </row>
        <row r="199">
          <cell r="A199">
            <v>160219</v>
          </cell>
          <cell r="B199" t="str">
            <v>Theo Hodgkinson</v>
          </cell>
          <cell r="C199" t="str">
            <v>7WD</v>
          </cell>
          <cell r="D199">
            <v>0</v>
          </cell>
          <cell r="E199">
            <v>0</v>
          </cell>
          <cell r="F199">
            <v>31</v>
          </cell>
          <cell r="G199">
            <v>0</v>
          </cell>
          <cell r="H199">
            <v>0</v>
          </cell>
          <cell r="I199">
            <v>0</v>
          </cell>
        </row>
        <row r="200">
          <cell r="A200">
            <v>160314</v>
          </cell>
          <cell r="B200" t="str">
            <v>Lola Shirtcliffe</v>
          </cell>
          <cell r="C200" t="str">
            <v>7RA</v>
          </cell>
          <cell r="D200">
            <v>0</v>
          </cell>
          <cell r="E200">
            <v>0</v>
          </cell>
          <cell r="F200">
            <v>18</v>
          </cell>
          <cell r="G200">
            <v>0</v>
          </cell>
          <cell r="H200">
            <v>0</v>
          </cell>
          <cell r="I200">
            <v>0</v>
          </cell>
        </row>
        <row r="201">
          <cell r="A201">
            <v>160313</v>
          </cell>
          <cell r="B201" t="str">
            <v>Anns Sherin</v>
          </cell>
          <cell r="C201" t="str">
            <v>7WD</v>
          </cell>
          <cell r="D201">
            <v>0</v>
          </cell>
          <cell r="E201">
            <v>0</v>
          </cell>
          <cell r="F201">
            <v>38</v>
          </cell>
          <cell r="G201">
            <v>0</v>
          </cell>
          <cell r="H201">
            <v>0</v>
          </cell>
          <cell r="I201">
            <v>0</v>
          </cell>
        </row>
        <row r="202">
          <cell r="A202">
            <v>160276</v>
          </cell>
          <cell r="B202" t="str">
            <v>Kamsiyochukwu Nathaniel</v>
          </cell>
          <cell r="C202" t="str">
            <v>7LM</v>
          </cell>
          <cell r="D202">
            <v>0</v>
          </cell>
          <cell r="E202">
            <v>0</v>
          </cell>
          <cell r="F202">
            <v>17</v>
          </cell>
          <cell r="G202">
            <v>0</v>
          </cell>
          <cell r="H202">
            <v>0</v>
          </cell>
          <cell r="I202">
            <v>0</v>
          </cell>
        </row>
        <row r="203">
          <cell r="A203">
            <v>160287</v>
          </cell>
          <cell r="B203" t="str">
            <v>Jake Osborne</v>
          </cell>
          <cell r="C203" t="str">
            <v>7AWH</v>
          </cell>
          <cell r="D203">
            <v>0</v>
          </cell>
          <cell r="E203">
            <v>0</v>
          </cell>
          <cell r="F203">
            <v>36</v>
          </cell>
          <cell r="G203">
            <v>0</v>
          </cell>
          <cell r="H203">
            <v>0</v>
          </cell>
          <cell r="I203">
            <v>0</v>
          </cell>
        </row>
        <row r="204">
          <cell r="A204">
            <v>160261</v>
          </cell>
          <cell r="B204" t="str">
            <v>Maria Method</v>
          </cell>
          <cell r="C204" t="str">
            <v>7AWH</v>
          </cell>
          <cell r="D204">
            <v>0</v>
          </cell>
          <cell r="E204">
            <v>1</v>
          </cell>
          <cell r="F204">
            <v>34</v>
          </cell>
          <cell r="G204">
            <v>0</v>
          </cell>
          <cell r="H204">
            <v>0</v>
          </cell>
          <cell r="I204">
            <v>1</v>
          </cell>
        </row>
        <row r="205">
          <cell r="A205">
            <v>160208</v>
          </cell>
          <cell r="B205" t="str">
            <v>Autumn Grindrod</v>
          </cell>
          <cell r="C205" t="str">
            <v>7RA</v>
          </cell>
          <cell r="D205">
            <v>0</v>
          </cell>
          <cell r="E205">
            <v>0</v>
          </cell>
          <cell r="F205">
            <v>18</v>
          </cell>
          <cell r="G205">
            <v>0</v>
          </cell>
          <cell r="H205">
            <v>0</v>
          </cell>
          <cell r="I205">
            <v>0</v>
          </cell>
        </row>
        <row r="206">
          <cell r="A206">
            <v>160290</v>
          </cell>
          <cell r="B206" t="str">
            <v>Shaun Patindol</v>
          </cell>
          <cell r="C206" t="str">
            <v xml:space="preserve">7BPE </v>
          </cell>
          <cell r="D206">
            <v>0</v>
          </cell>
          <cell r="E206">
            <v>0</v>
          </cell>
          <cell r="F206">
            <v>29</v>
          </cell>
          <cell r="G206">
            <v>0</v>
          </cell>
          <cell r="H206">
            <v>0</v>
          </cell>
          <cell r="I206">
            <v>0</v>
          </cell>
        </row>
        <row r="207">
          <cell r="A207">
            <v>160328</v>
          </cell>
          <cell r="B207" t="str">
            <v>Adona Tesfaye</v>
          </cell>
          <cell r="C207" t="str">
            <v>7ET</v>
          </cell>
          <cell r="D207">
            <v>0</v>
          </cell>
          <cell r="E207">
            <v>0</v>
          </cell>
          <cell r="F207">
            <v>20</v>
          </cell>
          <cell r="G207">
            <v>0</v>
          </cell>
          <cell r="H207">
            <v>0</v>
          </cell>
          <cell r="I207">
            <v>0</v>
          </cell>
        </row>
        <row r="208">
          <cell r="A208">
            <v>160171</v>
          </cell>
          <cell r="B208" t="str">
            <v>Anyes Chesworth</v>
          </cell>
          <cell r="C208" t="str">
            <v>7RA</v>
          </cell>
          <cell r="D208">
            <v>0</v>
          </cell>
          <cell r="E208">
            <v>0</v>
          </cell>
          <cell r="F208">
            <v>22</v>
          </cell>
          <cell r="G208">
            <v>0</v>
          </cell>
          <cell r="H208">
            <v>0</v>
          </cell>
          <cell r="I208">
            <v>0</v>
          </cell>
        </row>
        <row r="209">
          <cell r="A209">
            <v>160271</v>
          </cell>
          <cell r="B209" t="str">
            <v>Brhane Mulugeta</v>
          </cell>
          <cell r="C209" t="str">
            <v>7YP</v>
          </cell>
          <cell r="D209">
            <v>1</v>
          </cell>
          <cell r="E209">
            <v>1</v>
          </cell>
          <cell r="F209">
            <v>20</v>
          </cell>
          <cell r="G209">
            <v>0</v>
          </cell>
          <cell r="H209">
            <v>1</v>
          </cell>
          <cell r="I209">
            <v>1</v>
          </cell>
        </row>
        <row r="210">
          <cell r="A210">
            <v>160341</v>
          </cell>
          <cell r="B210" t="str">
            <v>Fontaine Whiteman</v>
          </cell>
          <cell r="C210" t="str">
            <v>7FS</v>
          </cell>
          <cell r="D210">
            <v>0</v>
          </cell>
          <cell r="E210">
            <v>0</v>
          </cell>
          <cell r="F210">
            <v>15</v>
          </cell>
          <cell r="G210">
            <v>0</v>
          </cell>
          <cell r="H210">
            <v>0</v>
          </cell>
          <cell r="I210">
            <v>0</v>
          </cell>
        </row>
        <row r="211">
          <cell r="A211">
            <v>160237</v>
          </cell>
          <cell r="B211" t="str">
            <v>Lamees Khalil</v>
          </cell>
          <cell r="C211" t="str">
            <v>7RA</v>
          </cell>
          <cell r="D211">
            <v>0</v>
          </cell>
          <cell r="E211">
            <v>1</v>
          </cell>
          <cell r="F211">
            <v>22</v>
          </cell>
          <cell r="G211">
            <v>0</v>
          </cell>
          <cell r="H211">
            <v>0</v>
          </cell>
          <cell r="I211">
            <v>0</v>
          </cell>
        </row>
        <row r="212">
          <cell r="A212">
            <v>160008</v>
          </cell>
          <cell r="B212" t="str">
            <v>Sofia Abbey</v>
          </cell>
          <cell r="C212" t="str">
            <v>7YP</v>
          </cell>
          <cell r="D212">
            <v>0</v>
          </cell>
          <cell r="E212">
            <v>0</v>
          </cell>
          <cell r="F212">
            <v>31</v>
          </cell>
          <cell r="G212">
            <v>0</v>
          </cell>
          <cell r="H212">
            <v>0</v>
          </cell>
          <cell r="I212">
            <v>0</v>
          </cell>
        </row>
        <row r="213">
          <cell r="A213">
            <v>160205</v>
          </cell>
          <cell r="B213" t="str">
            <v>Julia Gould</v>
          </cell>
          <cell r="C213" t="str">
            <v>7RA</v>
          </cell>
          <cell r="D213">
            <v>0</v>
          </cell>
          <cell r="E213">
            <v>0</v>
          </cell>
          <cell r="F213">
            <v>16</v>
          </cell>
          <cell r="G213">
            <v>0</v>
          </cell>
          <cell r="H213">
            <v>0</v>
          </cell>
          <cell r="I213">
            <v>0</v>
          </cell>
        </row>
        <row r="214">
          <cell r="A214">
            <v>160272</v>
          </cell>
          <cell r="B214" t="str">
            <v>Shona Munro-Proud</v>
          </cell>
          <cell r="C214" t="str">
            <v>7ET</v>
          </cell>
          <cell r="D214">
            <v>0</v>
          </cell>
          <cell r="E214">
            <v>0</v>
          </cell>
          <cell r="F214">
            <v>22</v>
          </cell>
          <cell r="G214">
            <v>0</v>
          </cell>
          <cell r="H214">
            <v>0</v>
          </cell>
          <cell r="I214">
            <v>0</v>
          </cell>
        </row>
        <row r="215">
          <cell r="A215">
            <v>160303</v>
          </cell>
          <cell r="B215" t="str">
            <v>Alice Rose</v>
          </cell>
          <cell r="C215" t="str">
            <v>7YP</v>
          </cell>
          <cell r="D215">
            <v>0</v>
          </cell>
          <cell r="E215">
            <v>0</v>
          </cell>
          <cell r="F215">
            <v>37</v>
          </cell>
          <cell r="G215">
            <v>0</v>
          </cell>
          <cell r="H215">
            <v>0</v>
          </cell>
          <cell r="I215">
            <v>0</v>
          </cell>
        </row>
        <row r="216">
          <cell r="A216">
            <v>160366</v>
          </cell>
          <cell r="B216" t="str">
            <v>Jeriah Mpova</v>
          </cell>
          <cell r="C216" t="str">
            <v xml:space="preserve">7BPE </v>
          </cell>
          <cell r="D216">
            <v>0</v>
          </cell>
          <cell r="E216">
            <v>0</v>
          </cell>
          <cell r="F216">
            <v>1</v>
          </cell>
          <cell r="G216">
            <v>0</v>
          </cell>
          <cell r="H216">
            <v>0</v>
          </cell>
          <cell r="I216">
            <v>0</v>
          </cell>
        </row>
        <row r="217">
          <cell r="A217">
            <v>152767</v>
          </cell>
          <cell r="B217" t="str">
            <v>Ruby-Anne Yule</v>
          </cell>
          <cell r="C217" t="str">
            <v>7TR</v>
          </cell>
          <cell r="D217">
            <v>0</v>
          </cell>
          <cell r="E217">
            <v>1</v>
          </cell>
          <cell r="F217">
            <v>109</v>
          </cell>
          <cell r="G217">
            <v>0</v>
          </cell>
          <cell r="H217">
            <v>0</v>
          </cell>
          <cell r="I217">
            <v>0</v>
          </cell>
        </row>
        <row r="218">
          <cell r="A218">
            <v>152935</v>
          </cell>
          <cell r="B218" t="str">
            <v>Sophie Russell</v>
          </cell>
          <cell r="C218" t="str">
            <v>7TR</v>
          </cell>
          <cell r="D218">
            <v>0</v>
          </cell>
          <cell r="E218">
            <v>0</v>
          </cell>
          <cell r="F218">
            <v>100</v>
          </cell>
          <cell r="G218">
            <v>0</v>
          </cell>
          <cell r="H218">
            <v>0</v>
          </cell>
          <cell r="I218">
            <v>0</v>
          </cell>
        </row>
        <row r="219">
          <cell r="E219"/>
          <cell r="G219"/>
          <cell r="H219"/>
          <cell r="I219"/>
        </row>
        <row r="220">
          <cell r="E220"/>
          <cell r="G220"/>
          <cell r="H220"/>
          <cell r="I220"/>
        </row>
        <row r="221">
          <cell r="E221"/>
          <cell r="G221"/>
          <cell r="H221"/>
          <cell r="I221"/>
        </row>
        <row r="222">
          <cell r="E222"/>
          <cell r="G222"/>
          <cell r="H222"/>
          <cell r="I222"/>
        </row>
        <row r="223">
          <cell r="E223"/>
          <cell r="G223"/>
          <cell r="H223"/>
          <cell r="I223"/>
        </row>
        <row r="224">
          <cell r="E224"/>
          <cell r="G224"/>
          <cell r="H224"/>
          <cell r="I224"/>
        </row>
        <row r="225">
          <cell r="E225"/>
          <cell r="G225"/>
          <cell r="H225"/>
          <cell r="I225"/>
        </row>
        <row r="226">
          <cell r="E226"/>
          <cell r="G226"/>
          <cell r="H226"/>
          <cell r="I226"/>
        </row>
        <row r="227">
          <cell r="E227"/>
          <cell r="G227"/>
          <cell r="H227"/>
          <cell r="I227"/>
        </row>
        <row r="228">
          <cell r="E228"/>
          <cell r="G228"/>
          <cell r="H228"/>
          <cell r="I228"/>
        </row>
        <row r="229">
          <cell r="E229"/>
          <cell r="G229"/>
          <cell r="H229"/>
          <cell r="I229"/>
        </row>
        <row r="230">
          <cell r="E230"/>
          <cell r="G230"/>
          <cell r="H230"/>
          <cell r="I230"/>
        </row>
        <row r="231">
          <cell r="E231"/>
          <cell r="G231"/>
          <cell r="H231"/>
          <cell r="I231"/>
        </row>
        <row r="232">
          <cell r="E232"/>
          <cell r="G232"/>
          <cell r="H232"/>
          <cell r="I232"/>
        </row>
        <row r="233">
          <cell r="E233"/>
          <cell r="G233"/>
          <cell r="H233"/>
          <cell r="I233"/>
        </row>
        <row r="234">
          <cell r="E234"/>
          <cell r="G234"/>
          <cell r="H234"/>
          <cell r="I234"/>
        </row>
        <row r="235">
          <cell r="E235"/>
          <cell r="G235"/>
          <cell r="H235"/>
          <cell r="I235"/>
        </row>
        <row r="236">
          <cell r="E236"/>
          <cell r="G236"/>
          <cell r="H236"/>
          <cell r="I236"/>
        </row>
        <row r="237">
          <cell r="E237"/>
          <cell r="G237"/>
          <cell r="H237"/>
          <cell r="I237"/>
        </row>
        <row r="238">
          <cell r="E238"/>
          <cell r="G238"/>
          <cell r="H238"/>
          <cell r="I238"/>
        </row>
        <row r="239">
          <cell r="E239"/>
          <cell r="G239"/>
          <cell r="H239"/>
          <cell r="I239"/>
        </row>
        <row r="240">
          <cell r="E240"/>
          <cell r="G240"/>
          <cell r="H240"/>
          <cell r="I240"/>
        </row>
        <row r="241">
          <cell r="E241"/>
          <cell r="G241"/>
          <cell r="H241"/>
          <cell r="I241"/>
        </row>
        <row r="242">
          <cell r="E242"/>
          <cell r="G242"/>
          <cell r="H242"/>
          <cell r="I242"/>
        </row>
        <row r="243">
          <cell r="E243"/>
          <cell r="G243"/>
          <cell r="H243"/>
          <cell r="I243"/>
        </row>
        <row r="244">
          <cell r="E244"/>
          <cell r="G244"/>
          <cell r="H244"/>
          <cell r="I244"/>
        </row>
        <row r="245">
          <cell r="E245"/>
          <cell r="G245"/>
          <cell r="H245"/>
          <cell r="I245"/>
        </row>
        <row r="246">
          <cell r="E246"/>
          <cell r="G246"/>
          <cell r="H246"/>
          <cell r="I246"/>
        </row>
        <row r="247">
          <cell r="E247"/>
          <cell r="G247"/>
          <cell r="H247"/>
          <cell r="I247"/>
        </row>
        <row r="248">
          <cell r="E248"/>
          <cell r="G248"/>
          <cell r="H248"/>
          <cell r="I248"/>
        </row>
        <row r="249">
          <cell r="E249"/>
          <cell r="G249"/>
          <cell r="H249"/>
          <cell r="I249"/>
        </row>
        <row r="250">
          <cell r="E250"/>
          <cell r="G250"/>
          <cell r="H250"/>
          <cell r="I250"/>
        </row>
        <row r="251">
          <cell r="E251"/>
          <cell r="G251"/>
          <cell r="H251"/>
          <cell r="I251"/>
        </row>
        <row r="252">
          <cell r="E252"/>
          <cell r="G252"/>
          <cell r="H252"/>
          <cell r="I252"/>
        </row>
        <row r="253">
          <cell r="E253"/>
          <cell r="G253"/>
          <cell r="H253"/>
          <cell r="I253"/>
        </row>
        <row r="254">
          <cell r="E254"/>
          <cell r="G254"/>
          <cell r="H254"/>
          <cell r="I254"/>
        </row>
        <row r="255">
          <cell r="E255"/>
          <cell r="G255"/>
          <cell r="H255"/>
          <cell r="I255"/>
        </row>
        <row r="256">
          <cell r="E256"/>
          <cell r="G256"/>
          <cell r="H256"/>
          <cell r="I256"/>
        </row>
        <row r="257">
          <cell r="E257"/>
          <cell r="G257"/>
          <cell r="H257"/>
          <cell r="I257"/>
        </row>
        <row r="258">
          <cell r="E258"/>
          <cell r="G258"/>
          <cell r="H258"/>
          <cell r="I258"/>
        </row>
        <row r="259">
          <cell r="E259"/>
          <cell r="G259"/>
          <cell r="H259"/>
          <cell r="I259"/>
        </row>
        <row r="260">
          <cell r="E260"/>
          <cell r="G260"/>
          <cell r="H260"/>
          <cell r="I260"/>
        </row>
        <row r="261">
          <cell r="E261"/>
          <cell r="G261"/>
          <cell r="H261"/>
          <cell r="I261"/>
        </row>
        <row r="262">
          <cell r="E262"/>
          <cell r="G262"/>
          <cell r="H262"/>
          <cell r="I262"/>
        </row>
        <row r="263">
          <cell r="E263"/>
          <cell r="G263"/>
          <cell r="H263"/>
          <cell r="I263"/>
        </row>
        <row r="264">
          <cell r="E264"/>
          <cell r="G264"/>
          <cell r="H264"/>
          <cell r="I264"/>
        </row>
        <row r="265">
          <cell r="E265"/>
          <cell r="G265"/>
          <cell r="H265"/>
          <cell r="I265"/>
        </row>
        <row r="266">
          <cell r="E266"/>
          <cell r="G266"/>
          <cell r="H266"/>
          <cell r="I266"/>
        </row>
        <row r="267">
          <cell r="E267"/>
          <cell r="G267"/>
          <cell r="H267"/>
          <cell r="I267"/>
        </row>
        <row r="268">
          <cell r="E268"/>
          <cell r="G268"/>
          <cell r="H268"/>
          <cell r="I268"/>
        </row>
        <row r="269">
          <cell r="E269"/>
          <cell r="G269"/>
          <cell r="H269"/>
          <cell r="I269"/>
        </row>
        <row r="270">
          <cell r="E270"/>
          <cell r="G270"/>
          <cell r="H270"/>
          <cell r="I270"/>
        </row>
        <row r="271">
          <cell r="E271"/>
          <cell r="G271"/>
          <cell r="H271"/>
          <cell r="I271"/>
        </row>
        <row r="272">
          <cell r="E272"/>
          <cell r="G272"/>
          <cell r="H272"/>
          <cell r="I272"/>
        </row>
        <row r="273">
          <cell r="E273"/>
          <cell r="G273"/>
          <cell r="H273"/>
          <cell r="I273"/>
        </row>
        <row r="274">
          <cell r="E274"/>
          <cell r="G274"/>
          <cell r="H274"/>
          <cell r="I274"/>
        </row>
        <row r="275">
          <cell r="E275"/>
          <cell r="G275"/>
          <cell r="H275"/>
          <cell r="I275"/>
        </row>
        <row r="276">
          <cell r="E276"/>
          <cell r="G276"/>
          <cell r="H276"/>
          <cell r="I276"/>
        </row>
        <row r="277">
          <cell r="E277"/>
          <cell r="G277"/>
          <cell r="H277"/>
          <cell r="I277"/>
        </row>
        <row r="278">
          <cell r="E278"/>
          <cell r="G278"/>
          <cell r="H278"/>
          <cell r="I278"/>
        </row>
        <row r="279">
          <cell r="E279"/>
          <cell r="G279"/>
          <cell r="H279"/>
          <cell r="I279"/>
        </row>
        <row r="280">
          <cell r="E280"/>
          <cell r="G280"/>
          <cell r="H280"/>
          <cell r="I280"/>
        </row>
        <row r="281">
          <cell r="E281"/>
          <cell r="G281"/>
          <cell r="H281"/>
          <cell r="I281"/>
        </row>
        <row r="282">
          <cell r="E282"/>
          <cell r="G282"/>
          <cell r="H282"/>
          <cell r="I282"/>
        </row>
        <row r="283">
          <cell r="E283"/>
          <cell r="G283"/>
          <cell r="H283"/>
          <cell r="I283"/>
        </row>
        <row r="284">
          <cell r="E284"/>
          <cell r="G284"/>
          <cell r="H284"/>
          <cell r="I284"/>
        </row>
        <row r="285">
          <cell r="E285"/>
          <cell r="G285"/>
          <cell r="H285"/>
          <cell r="I285"/>
        </row>
        <row r="286">
          <cell r="E286"/>
          <cell r="G286"/>
          <cell r="H286"/>
          <cell r="I286"/>
        </row>
        <row r="287">
          <cell r="E287"/>
          <cell r="G287"/>
          <cell r="H287"/>
          <cell r="I287"/>
        </row>
        <row r="288">
          <cell r="E288"/>
          <cell r="G288"/>
          <cell r="H288"/>
          <cell r="I288"/>
        </row>
        <row r="289">
          <cell r="E289"/>
          <cell r="G289"/>
          <cell r="H289"/>
          <cell r="I289"/>
        </row>
        <row r="290">
          <cell r="E290"/>
          <cell r="G290"/>
          <cell r="H290"/>
          <cell r="I290"/>
        </row>
        <row r="291">
          <cell r="E291"/>
          <cell r="G291"/>
          <cell r="H291"/>
          <cell r="I291"/>
        </row>
        <row r="292">
          <cell r="E292"/>
          <cell r="G292"/>
          <cell r="H292"/>
          <cell r="I292"/>
        </row>
        <row r="293">
          <cell r="E293"/>
          <cell r="G293"/>
          <cell r="H293"/>
          <cell r="I293"/>
        </row>
        <row r="294">
          <cell r="E294"/>
          <cell r="G294"/>
          <cell r="H294"/>
          <cell r="I294"/>
        </row>
        <row r="295">
          <cell r="E295"/>
          <cell r="G295"/>
          <cell r="H295"/>
          <cell r="I295"/>
        </row>
        <row r="296">
          <cell r="E296"/>
          <cell r="G296"/>
          <cell r="H296"/>
          <cell r="I296"/>
        </row>
        <row r="297">
          <cell r="E297"/>
          <cell r="G297"/>
          <cell r="H297"/>
          <cell r="I297"/>
        </row>
        <row r="298">
          <cell r="E298"/>
          <cell r="G298"/>
          <cell r="H298"/>
          <cell r="I298"/>
        </row>
        <row r="299">
          <cell r="E299"/>
          <cell r="G299"/>
          <cell r="H299"/>
          <cell r="I299"/>
        </row>
        <row r="300">
          <cell r="E300"/>
          <cell r="G300"/>
          <cell r="H300"/>
          <cell r="I300"/>
        </row>
        <row r="301">
          <cell r="E301"/>
          <cell r="G301"/>
          <cell r="H301"/>
          <cell r="I301"/>
        </row>
        <row r="302">
          <cell r="E302"/>
          <cell r="G302"/>
          <cell r="H302"/>
          <cell r="I302"/>
        </row>
        <row r="303">
          <cell r="E303"/>
          <cell r="G303"/>
          <cell r="H303"/>
          <cell r="I303"/>
        </row>
        <row r="304">
          <cell r="E304"/>
          <cell r="G304"/>
          <cell r="H304"/>
          <cell r="I304"/>
        </row>
        <row r="305">
          <cell r="E305"/>
          <cell r="G305"/>
          <cell r="H305"/>
          <cell r="I305"/>
        </row>
        <row r="306">
          <cell r="E306"/>
          <cell r="G306"/>
          <cell r="H306"/>
          <cell r="I306"/>
        </row>
        <row r="307">
          <cell r="E307"/>
          <cell r="G307"/>
          <cell r="H307"/>
          <cell r="I307"/>
        </row>
        <row r="308">
          <cell r="E308"/>
          <cell r="G308"/>
          <cell r="H308"/>
          <cell r="I308"/>
        </row>
        <row r="309">
          <cell r="E309"/>
          <cell r="G309"/>
          <cell r="H309"/>
          <cell r="I309"/>
        </row>
        <row r="310">
          <cell r="E310"/>
          <cell r="G310"/>
          <cell r="H310"/>
          <cell r="I310"/>
        </row>
        <row r="311">
          <cell r="E311"/>
          <cell r="G311"/>
          <cell r="H311"/>
          <cell r="I311"/>
        </row>
        <row r="312">
          <cell r="E312"/>
          <cell r="G312"/>
          <cell r="H312"/>
          <cell r="I312"/>
        </row>
        <row r="313">
          <cell r="E313"/>
          <cell r="G313"/>
          <cell r="H313"/>
          <cell r="I313"/>
        </row>
        <row r="314">
          <cell r="E314"/>
          <cell r="G314"/>
          <cell r="H314"/>
          <cell r="I314"/>
        </row>
        <row r="315">
          <cell r="E315"/>
          <cell r="G315"/>
          <cell r="H315"/>
          <cell r="I315"/>
        </row>
        <row r="316">
          <cell r="E316"/>
          <cell r="G316"/>
          <cell r="H316"/>
          <cell r="I316"/>
        </row>
        <row r="317">
          <cell r="E317"/>
          <cell r="G317"/>
          <cell r="H317"/>
          <cell r="I317"/>
        </row>
        <row r="318">
          <cell r="E318"/>
          <cell r="G318"/>
          <cell r="H318"/>
          <cell r="I318"/>
        </row>
        <row r="319">
          <cell r="E319"/>
          <cell r="G319"/>
          <cell r="H319"/>
          <cell r="I319"/>
        </row>
        <row r="320">
          <cell r="E320"/>
          <cell r="G320"/>
          <cell r="H320"/>
          <cell r="I320"/>
        </row>
        <row r="321">
          <cell r="E321"/>
          <cell r="G321"/>
          <cell r="H321"/>
          <cell r="I321"/>
        </row>
        <row r="322">
          <cell r="E322"/>
          <cell r="G322"/>
          <cell r="H322"/>
          <cell r="I322"/>
        </row>
        <row r="323">
          <cell r="E323"/>
          <cell r="G323"/>
          <cell r="H323"/>
          <cell r="I323"/>
        </row>
        <row r="324">
          <cell r="E324"/>
          <cell r="G324"/>
          <cell r="H324"/>
          <cell r="I324"/>
        </row>
        <row r="325">
          <cell r="E325"/>
          <cell r="G325"/>
          <cell r="H325"/>
          <cell r="I325"/>
        </row>
        <row r="326">
          <cell r="E326"/>
          <cell r="G326"/>
          <cell r="H326"/>
          <cell r="I326"/>
        </row>
        <row r="327">
          <cell r="E327"/>
          <cell r="G327"/>
          <cell r="H327"/>
          <cell r="I327"/>
        </row>
        <row r="328">
          <cell r="E328"/>
          <cell r="G328"/>
          <cell r="H328"/>
          <cell r="I328"/>
        </row>
        <row r="329">
          <cell r="E329"/>
          <cell r="G329"/>
          <cell r="H329"/>
          <cell r="I329"/>
        </row>
        <row r="330">
          <cell r="E330"/>
          <cell r="G330"/>
          <cell r="H330"/>
          <cell r="I330"/>
        </row>
        <row r="331">
          <cell r="E331"/>
          <cell r="G331"/>
          <cell r="H331"/>
          <cell r="I331"/>
        </row>
        <row r="332">
          <cell r="E332"/>
          <cell r="G332"/>
          <cell r="H332"/>
          <cell r="I332"/>
        </row>
        <row r="333">
          <cell r="E333"/>
          <cell r="G333"/>
          <cell r="H333"/>
          <cell r="I333"/>
        </row>
        <row r="334">
          <cell r="E334"/>
          <cell r="G334"/>
          <cell r="H334"/>
          <cell r="I334"/>
        </row>
        <row r="335">
          <cell r="E335"/>
          <cell r="G335"/>
          <cell r="H335"/>
          <cell r="I335"/>
        </row>
        <row r="336">
          <cell r="E336"/>
          <cell r="G336"/>
          <cell r="H336"/>
          <cell r="I336"/>
        </row>
        <row r="337">
          <cell r="E337"/>
          <cell r="G337"/>
          <cell r="H337"/>
          <cell r="I337"/>
        </row>
        <row r="338">
          <cell r="E338"/>
          <cell r="G338"/>
          <cell r="H338"/>
          <cell r="I338"/>
        </row>
        <row r="339">
          <cell r="E339"/>
          <cell r="G339"/>
          <cell r="H339"/>
          <cell r="I339"/>
        </row>
        <row r="340">
          <cell r="E340"/>
          <cell r="G340"/>
          <cell r="H340"/>
          <cell r="I340"/>
        </row>
        <row r="341">
          <cell r="E341"/>
          <cell r="G341"/>
          <cell r="H341"/>
          <cell r="I341"/>
        </row>
        <row r="342">
          <cell r="E342"/>
          <cell r="G342"/>
          <cell r="H342"/>
          <cell r="I342"/>
        </row>
        <row r="343">
          <cell r="E343"/>
          <cell r="G343"/>
          <cell r="H343"/>
          <cell r="I343"/>
        </row>
        <row r="344">
          <cell r="E344"/>
          <cell r="G344"/>
          <cell r="H344"/>
          <cell r="I344"/>
        </row>
        <row r="345">
          <cell r="E345"/>
          <cell r="G345"/>
          <cell r="H345"/>
          <cell r="I345"/>
        </row>
        <row r="346">
          <cell r="E346"/>
          <cell r="G346"/>
          <cell r="H346"/>
          <cell r="I346"/>
        </row>
        <row r="347">
          <cell r="E347"/>
          <cell r="G347"/>
          <cell r="H347"/>
          <cell r="I347"/>
        </row>
        <row r="348">
          <cell r="E348"/>
          <cell r="G348"/>
          <cell r="H348"/>
          <cell r="I348"/>
        </row>
        <row r="349">
          <cell r="E349"/>
          <cell r="G349"/>
          <cell r="H349"/>
          <cell r="I349"/>
        </row>
        <row r="350">
          <cell r="E350"/>
          <cell r="G350"/>
          <cell r="H350"/>
          <cell r="I350"/>
        </row>
        <row r="351">
          <cell r="E351"/>
          <cell r="G351"/>
          <cell r="H351"/>
          <cell r="I351"/>
        </row>
        <row r="352">
          <cell r="E352"/>
          <cell r="G352"/>
          <cell r="H352"/>
          <cell r="I352"/>
        </row>
        <row r="353">
          <cell r="E353"/>
          <cell r="G353"/>
          <cell r="H353"/>
          <cell r="I353"/>
        </row>
        <row r="354">
          <cell r="E354"/>
          <cell r="G354"/>
          <cell r="H354"/>
          <cell r="I354"/>
        </row>
        <row r="355">
          <cell r="E355"/>
          <cell r="G355"/>
          <cell r="H355"/>
          <cell r="I355"/>
        </row>
        <row r="356">
          <cell r="E356"/>
          <cell r="G356"/>
          <cell r="H356"/>
          <cell r="I356"/>
        </row>
        <row r="357">
          <cell r="E357"/>
          <cell r="G357"/>
          <cell r="H357"/>
          <cell r="I357"/>
        </row>
        <row r="358">
          <cell r="E358"/>
          <cell r="G358"/>
          <cell r="H358"/>
          <cell r="I358"/>
        </row>
        <row r="359">
          <cell r="E359"/>
          <cell r="G359"/>
          <cell r="H359"/>
          <cell r="I359"/>
        </row>
        <row r="360">
          <cell r="E360"/>
          <cell r="G360"/>
          <cell r="H360"/>
          <cell r="I360"/>
        </row>
        <row r="361">
          <cell r="E361"/>
          <cell r="G361"/>
          <cell r="H361"/>
          <cell r="I361"/>
        </row>
        <row r="362">
          <cell r="E362"/>
          <cell r="G362"/>
          <cell r="H362"/>
          <cell r="I362"/>
        </row>
        <row r="363">
          <cell r="E363"/>
          <cell r="G363"/>
          <cell r="H363"/>
          <cell r="I363"/>
        </row>
        <row r="364">
          <cell r="E364"/>
          <cell r="G364"/>
          <cell r="H364"/>
          <cell r="I364"/>
        </row>
        <row r="365">
          <cell r="E365"/>
          <cell r="G365"/>
          <cell r="H365"/>
          <cell r="I365"/>
        </row>
        <row r="366">
          <cell r="E366"/>
          <cell r="G366"/>
          <cell r="H366"/>
          <cell r="I366"/>
        </row>
        <row r="367">
          <cell r="E367"/>
          <cell r="G367"/>
          <cell r="H367"/>
          <cell r="I367"/>
        </row>
        <row r="368">
          <cell r="E368"/>
          <cell r="G368"/>
          <cell r="H368"/>
          <cell r="I368"/>
        </row>
        <row r="369">
          <cell r="E369"/>
          <cell r="G369"/>
          <cell r="H369"/>
          <cell r="I369"/>
        </row>
        <row r="370">
          <cell r="E370"/>
          <cell r="G370"/>
          <cell r="H370"/>
          <cell r="I370"/>
        </row>
        <row r="371">
          <cell r="E371"/>
          <cell r="G371"/>
          <cell r="H371"/>
          <cell r="I371"/>
        </row>
        <row r="372">
          <cell r="E372"/>
          <cell r="G372"/>
          <cell r="H372"/>
          <cell r="I372"/>
        </row>
        <row r="373">
          <cell r="E373"/>
          <cell r="G373"/>
          <cell r="H373"/>
          <cell r="I373"/>
        </row>
        <row r="374">
          <cell r="E374"/>
          <cell r="G374"/>
          <cell r="H374"/>
          <cell r="I374"/>
        </row>
        <row r="375">
          <cell r="E375"/>
          <cell r="G375"/>
          <cell r="H375"/>
          <cell r="I375"/>
        </row>
        <row r="376">
          <cell r="E376"/>
          <cell r="G376"/>
          <cell r="H376"/>
          <cell r="I376"/>
        </row>
        <row r="377">
          <cell r="E377"/>
          <cell r="G377"/>
          <cell r="H377"/>
          <cell r="I377"/>
        </row>
        <row r="378">
          <cell r="E378"/>
          <cell r="G378"/>
          <cell r="H378"/>
          <cell r="I378"/>
        </row>
        <row r="379">
          <cell r="E379"/>
          <cell r="G379"/>
          <cell r="H379"/>
          <cell r="I379"/>
        </row>
        <row r="380">
          <cell r="E380"/>
          <cell r="G380"/>
          <cell r="H380"/>
          <cell r="I380"/>
        </row>
        <row r="381">
          <cell r="E381"/>
          <cell r="G381"/>
          <cell r="H381"/>
          <cell r="I381"/>
        </row>
        <row r="382">
          <cell r="E382"/>
          <cell r="G382"/>
          <cell r="H382"/>
          <cell r="I382"/>
        </row>
        <row r="383">
          <cell r="E383"/>
          <cell r="G383"/>
          <cell r="H383"/>
          <cell r="I383"/>
        </row>
        <row r="384">
          <cell r="E384"/>
          <cell r="G384"/>
          <cell r="H384"/>
          <cell r="I384"/>
        </row>
        <row r="385">
          <cell r="E385"/>
          <cell r="G385"/>
          <cell r="H385"/>
          <cell r="I385"/>
        </row>
        <row r="386">
          <cell r="E386"/>
          <cell r="G386"/>
          <cell r="H386"/>
          <cell r="I386"/>
        </row>
        <row r="387">
          <cell r="E387"/>
          <cell r="G387"/>
          <cell r="H387"/>
          <cell r="I387"/>
        </row>
        <row r="388">
          <cell r="E388"/>
          <cell r="G388"/>
          <cell r="H388"/>
          <cell r="I388"/>
        </row>
        <row r="389">
          <cell r="E389"/>
          <cell r="G389"/>
          <cell r="H389"/>
          <cell r="I389"/>
        </row>
        <row r="390">
          <cell r="E390"/>
          <cell r="G390"/>
          <cell r="H390"/>
          <cell r="I390"/>
        </row>
        <row r="391">
          <cell r="E391"/>
          <cell r="G391"/>
          <cell r="H391"/>
          <cell r="I391"/>
        </row>
        <row r="392">
          <cell r="E392"/>
          <cell r="G392"/>
          <cell r="H392"/>
          <cell r="I392"/>
        </row>
        <row r="393">
          <cell r="E393"/>
          <cell r="G393"/>
          <cell r="H393"/>
          <cell r="I393"/>
        </row>
        <row r="394">
          <cell r="E394"/>
          <cell r="G394"/>
          <cell r="H394"/>
          <cell r="I394"/>
        </row>
      </sheetData>
      <sheetData sheetId="13">
        <row r="1">
          <cell r="I1" t="str">
            <v>PRIOR ATTAINMENT</v>
          </cell>
          <cell r="J1"/>
          <cell r="K1"/>
        </row>
        <row r="2">
          <cell r="A2" t="str">
            <v>8a</v>
          </cell>
          <cell r="B2">
            <v>53</v>
          </cell>
          <cell r="I2" t="str">
            <v>Id</v>
          </cell>
          <cell r="J2" t="str">
            <v>Name</v>
          </cell>
          <cell r="K2" t="str">
            <v>PRIOR</v>
          </cell>
        </row>
        <row r="3">
          <cell r="A3" t="str">
            <v>8b</v>
          </cell>
          <cell r="B3">
            <v>51</v>
          </cell>
          <cell r="I3">
            <v>160008</v>
          </cell>
          <cell r="J3" t="str">
            <v>Abbey, Sofia</v>
          </cell>
          <cell r="K3" t="str">
            <v>H</v>
          </cell>
        </row>
        <row r="4">
          <cell r="A4" t="str">
            <v>8c</v>
          </cell>
          <cell r="B4">
            <v>49</v>
          </cell>
          <cell r="I4">
            <v>160013</v>
          </cell>
          <cell r="J4" t="str">
            <v>Abraham, Noah</v>
          </cell>
          <cell r="K4" t="str">
            <v>M</v>
          </cell>
        </row>
        <row r="5">
          <cell r="A5" t="str">
            <v>7a</v>
          </cell>
          <cell r="B5">
            <v>47</v>
          </cell>
          <cell r="I5">
            <v>160018</v>
          </cell>
          <cell r="J5" t="str">
            <v>Adedoyin, Christopher</v>
          </cell>
          <cell r="K5" t="str">
            <v>L</v>
          </cell>
        </row>
        <row r="6">
          <cell r="A6" t="str">
            <v>7b</v>
          </cell>
          <cell r="B6">
            <v>45</v>
          </cell>
          <cell r="I6">
            <v>160020</v>
          </cell>
          <cell r="J6" t="str">
            <v>Akele, Adam</v>
          </cell>
          <cell r="K6" t="str">
            <v>M</v>
          </cell>
        </row>
        <row r="7">
          <cell r="A7" t="str">
            <v>7c</v>
          </cell>
          <cell r="B7">
            <v>43</v>
          </cell>
          <cell r="I7">
            <v>160022</v>
          </cell>
          <cell r="J7" t="str">
            <v>Ali, Hafsa</v>
          </cell>
          <cell r="K7" t="str">
            <v>M</v>
          </cell>
        </row>
        <row r="8">
          <cell r="A8" t="str">
            <v>6a</v>
          </cell>
          <cell r="B8">
            <v>41</v>
          </cell>
          <cell r="I8">
            <v>160044</v>
          </cell>
          <cell r="J8" t="str">
            <v>Alsaffar, Matias</v>
          </cell>
          <cell r="K8" t="str">
            <v>M</v>
          </cell>
        </row>
        <row r="9">
          <cell r="A9" t="str">
            <v>6b</v>
          </cell>
          <cell r="B9">
            <v>39</v>
          </cell>
          <cell r="I9">
            <v>160096</v>
          </cell>
          <cell r="J9" t="str">
            <v>Aqdas, Meerab</v>
          </cell>
          <cell r="K9" t="str">
            <v>M</v>
          </cell>
        </row>
        <row r="10">
          <cell r="A10" t="str">
            <v>6c</v>
          </cell>
          <cell r="B10">
            <v>37</v>
          </cell>
          <cell r="I10">
            <v>160109</v>
          </cell>
          <cell r="J10" t="str">
            <v>Asad, Mohammed</v>
          </cell>
          <cell r="K10" t="str">
            <v>H</v>
          </cell>
        </row>
        <row r="11">
          <cell r="A11" t="str">
            <v>5a</v>
          </cell>
          <cell r="B11">
            <v>35</v>
          </cell>
          <cell r="I11">
            <v>160132</v>
          </cell>
          <cell r="J11" t="str">
            <v>Ashforth-Billard, Joseph</v>
          </cell>
          <cell r="K11" t="str">
            <v/>
          </cell>
        </row>
        <row r="12">
          <cell r="A12" t="str">
            <v>5b</v>
          </cell>
          <cell r="B12">
            <v>33</v>
          </cell>
          <cell r="I12">
            <v>160143</v>
          </cell>
          <cell r="J12" t="str">
            <v>Askew, Freddie</v>
          </cell>
          <cell r="K12" t="str">
            <v>L</v>
          </cell>
        </row>
        <row r="13">
          <cell r="A13" t="str">
            <v>5c</v>
          </cell>
          <cell r="B13">
            <v>31</v>
          </cell>
          <cell r="I13">
            <v>160144</v>
          </cell>
          <cell r="J13" t="str">
            <v>Aslam, Aadam</v>
          </cell>
          <cell r="K13" t="str">
            <v>H</v>
          </cell>
        </row>
        <row r="14">
          <cell r="A14" t="str">
            <v>4a</v>
          </cell>
          <cell r="B14">
            <v>29</v>
          </cell>
          <cell r="I14">
            <v>160145</v>
          </cell>
          <cell r="J14" t="str">
            <v>Bah, Kadija</v>
          </cell>
          <cell r="K14" t="str">
            <v>H</v>
          </cell>
        </row>
        <row r="15">
          <cell r="A15" t="str">
            <v>4b</v>
          </cell>
          <cell r="B15">
            <v>27</v>
          </cell>
          <cell r="I15">
            <v>160147</v>
          </cell>
          <cell r="J15" t="str">
            <v>Bancer, Olivia</v>
          </cell>
          <cell r="K15" t="str">
            <v>H</v>
          </cell>
        </row>
        <row r="16">
          <cell r="A16" t="str">
            <v>4c</v>
          </cell>
          <cell r="B16">
            <v>25</v>
          </cell>
          <cell r="I16">
            <v>160148</v>
          </cell>
          <cell r="J16" t="str">
            <v>Barratt, Benjamin</v>
          </cell>
          <cell r="K16" t="str">
            <v>M</v>
          </cell>
        </row>
        <row r="17">
          <cell r="A17" t="str">
            <v>3a</v>
          </cell>
          <cell r="B17">
            <v>23</v>
          </cell>
          <cell r="I17">
            <v>160149</v>
          </cell>
          <cell r="J17" t="str">
            <v>Barratt, Jamie</v>
          </cell>
          <cell r="K17" t="str">
            <v>H</v>
          </cell>
        </row>
        <row r="18">
          <cell r="A18" t="str">
            <v>3b</v>
          </cell>
          <cell r="B18">
            <v>21</v>
          </cell>
          <cell r="I18">
            <v>160150</v>
          </cell>
          <cell r="J18" t="str">
            <v>Bartolozzi Ogbonna, Rebecca</v>
          </cell>
          <cell r="K18" t="str">
            <v>H</v>
          </cell>
        </row>
        <row r="19">
          <cell r="A19" t="str">
            <v>3c</v>
          </cell>
          <cell r="B19">
            <v>19</v>
          </cell>
          <cell r="I19">
            <v>160151</v>
          </cell>
          <cell r="J19" t="str">
            <v>Bell, Holly</v>
          </cell>
          <cell r="K19" t="str">
            <v>M</v>
          </cell>
        </row>
        <row r="20">
          <cell r="A20" t="str">
            <v>2a</v>
          </cell>
          <cell r="B20">
            <v>17</v>
          </cell>
          <cell r="I20">
            <v>160152</v>
          </cell>
          <cell r="J20" t="str">
            <v>Bellamy, Daniel</v>
          </cell>
          <cell r="K20" t="str">
            <v>M</v>
          </cell>
        </row>
        <row r="21">
          <cell r="A21" t="str">
            <v>2b</v>
          </cell>
          <cell r="B21">
            <v>15</v>
          </cell>
          <cell r="I21">
            <v>160153</v>
          </cell>
          <cell r="J21" t="str">
            <v>Bereket, Nathan</v>
          </cell>
          <cell r="K21" t="str">
            <v>M</v>
          </cell>
        </row>
        <row r="22">
          <cell r="A22" t="str">
            <v>2c</v>
          </cell>
          <cell r="B22">
            <v>13</v>
          </cell>
          <cell r="I22">
            <v>160154</v>
          </cell>
          <cell r="J22" t="str">
            <v>Bieniek, Victoria</v>
          </cell>
          <cell r="K22" t="str">
            <v>M</v>
          </cell>
        </row>
        <row r="23">
          <cell r="A23" t="str">
            <v>1a</v>
          </cell>
          <cell r="B23">
            <v>11</v>
          </cell>
          <cell r="I23">
            <v>160155</v>
          </cell>
          <cell r="J23" t="str">
            <v>Blythen, Tephi</v>
          </cell>
          <cell r="K23" t="str">
            <v>M</v>
          </cell>
        </row>
        <row r="24">
          <cell r="A24" t="str">
            <v>1b</v>
          </cell>
          <cell r="B24">
            <v>9</v>
          </cell>
          <cell r="I24">
            <v>160156</v>
          </cell>
          <cell r="J24" t="str">
            <v>Bonner, Frank</v>
          </cell>
          <cell r="K24" t="str">
            <v>H</v>
          </cell>
        </row>
        <row r="25">
          <cell r="A25" t="str">
            <v>1c</v>
          </cell>
          <cell r="B25">
            <v>7</v>
          </cell>
          <cell r="I25">
            <v>160157</v>
          </cell>
          <cell r="J25" t="str">
            <v>Bosah, Somkene</v>
          </cell>
          <cell r="K25" t="str">
            <v>M</v>
          </cell>
        </row>
        <row r="26">
          <cell r="A26" t="str">
            <v>7 - 9</v>
          </cell>
          <cell r="B26">
            <v>8</v>
          </cell>
          <cell r="I26">
            <v>160158</v>
          </cell>
          <cell r="J26" t="str">
            <v>Bower, Alexander</v>
          </cell>
          <cell r="K26" t="str">
            <v>M</v>
          </cell>
        </row>
        <row r="27">
          <cell r="A27" t="str">
            <v>5 - 7</v>
          </cell>
          <cell r="B27">
            <v>6</v>
          </cell>
          <cell r="I27">
            <v>160159</v>
          </cell>
          <cell r="J27" t="str">
            <v>Branney-Graveley, Thomas</v>
          </cell>
          <cell r="K27" t="str">
            <v>M</v>
          </cell>
        </row>
        <row r="28">
          <cell r="A28" t="str">
            <v>4 - 5</v>
          </cell>
          <cell r="B28">
            <v>4.5</v>
          </cell>
          <cell r="I28">
            <v>160160</v>
          </cell>
          <cell r="J28" t="str">
            <v>Broncel, Natalie</v>
          </cell>
          <cell r="K28" t="str">
            <v>M</v>
          </cell>
        </row>
        <row r="29">
          <cell r="A29" t="str">
            <v>1 - 4</v>
          </cell>
          <cell r="B29">
            <v>2.5</v>
          </cell>
          <cell r="I29">
            <v>160161</v>
          </cell>
          <cell r="J29" t="str">
            <v>Brown, Daisy</v>
          </cell>
          <cell r="K29" t="str">
            <v/>
          </cell>
        </row>
        <row r="30">
          <cell r="A30" t="str">
            <v>7-9</v>
          </cell>
          <cell r="B30">
            <v>8</v>
          </cell>
          <cell r="I30">
            <v>160162</v>
          </cell>
          <cell r="J30" t="str">
            <v>Bruce, India</v>
          </cell>
          <cell r="K30" t="str">
            <v>M</v>
          </cell>
        </row>
        <row r="31">
          <cell r="A31" t="str">
            <v>5-7</v>
          </cell>
          <cell r="B31">
            <v>6</v>
          </cell>
          <cell r="I31">
            <v>160163</v>
          </cell>
          <cell r="J31" t="str">
            <v>Buchanan, Elspeth</v>
          </cell>
          <cell r="K31" t="str">
            <v>M</v>
          </cell>
        </row>
        <row r="32">
          <cell r="A32" t="str">
            <v>4-5</v>
          </cell>
          <cell r="B32">
            <v>4.5</v>
          </cell>
          <cell r="I32">
            <v>160164</v>
          </cell>
          <cell r="J32" t="str">
            <v>Bukena, Kyla</v>
          </cell>
          <cell r="K32" t="str">
            <v>M</v>
          </cell>
        </row>
        <row r="33">
          <cell r="A33" t="str">
            <v>1-4</v>
          </cell>
          <cell r="B33">
            <v>2.5</v>
          </cell>
          <cell r="I33">
            <v>160165</v>
          </cell>
          <cell r="J33" t="str">
            <v>Bullivant, William</v>
          </cell>
          <cell r="K33" t="str">
            <v>H</v>
          </cell>
        </row>
        <row r="34">
          <cell r="I34">
            <v>160166</v>
          </cell>
          <cell r="J34" t="str">
            <v>Burton, Hebe-Rose</v>
          </cell>
          <cell r="K34" t="str">
            <v>M</v>
          </cell>
        </row>
        <row r="35">
          <cell r="I35">
            <v>160167</v>
          </cell>
          <cell r="J35" t="str">
            <v>Bushell, Magnus</v>
          </cell>
          <cell r="K35" t="str">
            <v>H</v>
          </cell>
        </row>
        <row r="36">
          <cell r="I36">
            <v>160168</v>
          </cell>
          <cell r="J36" t="str">
            <v>Byzyka, Sotirios</v>
          </cell>
          <cell r="K36" t="str">
            <v>L</v>
          </cell>
        </row>
        <row r="37">
          <cell r="I37">
            <v>160169</v>
          </cell>
          <cell r="J37" t="str">
            <v>Castillo Montalvan, Shayla</v>
          </cell>
          <cell r="K37" t="str">
            <v>M</v>
          </cell>
        </row>
        <row r="38">
          <cell r="I38">
            <v>160171</v>
          </cell>
          <cell r="J38" t="str">
            <v>Chesworth, Anyes</v>
          </cell>
          <cell r="K38" t="str">
            <v>H</v>
          </cell>
        </row>
        <row r="39">
          <cell r="I39">
            <v>160172</v>
          </cell>
          <cell r="J39" t="str">
            <v>Chisala, Taila</v>
          </cell>
          <cell r="K39" t="str">
            <v>H</v>
          </cell>
        </row>
        <row r="40">
          <cell r="I40">
            <v>160173</v>
          </cell>
          <cell r="J40" t="str">
            <v>Christer, Callum</v>
          </cell>
          <cell r="K40" t="str">
            <v/>
          </cell>
        </row>
        <row r="41">
          <cell r="I41">
            <v>160174</v>
          </cell>
          <cell r="J41" t="str">
            <v>Claeyssens, Thomas</v>
          </cell>
          <cell r="K41" t="str">
            <v>H</v>
          </cell>
        </row>
        <row r="42">
          <cell r="I42">
            <v>160175</v>
          </cell>
          <cell r="J42" t="str">
            <v>Clarke, Oliver</v>
          </cell>
          <cell r="K42" t="str">
            <v>M</v>
          </cell>
        </row>
        <row r="43">
          <cell r="I43">
            <v>160176</v>
          </cell>
          <cell r="J43" t="str">
            <v>Coates, Maisie</v>
          </cell>
          <cell r="K43" t="str">
            <v>L</v>
          </cell>
        </row>
        <row r="44">
          <cell r="I44">
            <v>160177</v>
          </cell>
          <cell r="J44" t="str">
            <v>Conlisk, Caoimhe</v>
          </cell>
          <cell r="K44" t="str">
            <v>M</v>
          </cell>
        </row>
        <row r="45">
          <cell r="I45">
            <v>160178</v>
          </cell>
          <cell r="J45" t="str">
            <v>Corcoran, William</v>
          </cell>
          <cell r="K45" t="str">
            <v>M</v>
          </cell>
        </row>
        <row r="46">
          <cell r="I46">
            <v>160179</v>
          </cell>
          <cell r="J46" t="str">
            <v>Cordon, Thomas</v>
          </cell>
          <cell r="K46" t="str">
            <v>M</v>
          </cell>
        </row>
        <row r="47">
          <cell r="I47">
            <v>160180</v>
          </cell>
          <cell r="J47" t="str">
            <v>Cox, Reuben</v>
          </cell>
          <cell r="K47" t="str">
            <v>L</v>
          </cell>
        </row>
        <row r="48">
          <cell r="I48">
            <v>160181</v>
          </cell>
          <cell r="J48" t="str">
            <v>Dale, Ethan</v>
          </cell>
          <cell r="K48" t="str">
            <v>H</v>
          </cell>
        </row>
        <row r="49">
          <cell r="I49">
            <v>160182</v>
          </cell>
          <cell r="J49" t="str">
            <v>Deneka, Emma</v>
          </cell>
          <cell r="K49" t="str">
            <v>H</v>
          </cell>
        </row>
        <row r="50">
          <cell r="I50">
            <v>160183</v>
          </cell>
          <cell r="J50" t="str">
            <v>Di Maio, Edith</v>
          </cell>
          <cell r="K50" t="str">
            <v>L</v>
          </cell>
        </row>
        <row r="51">
          <cell r="I51">
            <v>160184</v>
          </cell>
          <cell r="J51" t="str">
            <v>Doonan, Humphrey</v>
          </cell>
          <cell r="K51" t="str">
            <v>M</v>
          </cell>
        </row>
        <row r="52">
          <cell r="I52">
            <v>160185</v>
          </cell>
          <cell r="J52" t="str">
            <v>Downing, Samuel</v>
          </cell>
          <cell r="K52" t="str">
            <v>H</v>
          </cell>
        </row>
        <row r="53">
          <cell r="I53">
            <v>160186</v>
          </cell>
          <cell r="J53" t="str">
            <v>Dressler Quintana, Marc</v>
          </cell>
          <cell r="K53" t="str">
            <v>H</v>
          </cell>
        </row>
        <row r="54">
          <cell r="I54">
            <v>160187</v>
          </cell>
          <cell r="J54" t="str">
            <v>Duarah, Anannya</v>
          </cell>
          <cell r="K54" t="str">
            <v/>
          </cell>
        </row>
        <row r="55">
          <cell r="I55">
            <v>160188</v>
          </cell>
          <cell r="J55" t="str">
            <v>Durand, Dahlia</v>
          </cell>
          <cell r="K55" t="str">
            <v>M</v>
          </cell>
        </row>
        <row r="56">
          <cell r="I56">
            <v>160189</v>
          </cell>
          <cell r="J56" t="str">
            <v>Evans, Ava</v>
          </cell>
          <cell r="K56" t="str">
            <v>H</v>
          </cell>
        </row>
        <row r="57">
          <cell r="I57">
            <v>160190</v>
          </cell>
          <cell r="J57" t="str">
            <v>Farleigh Pereira, Alani</v>
          </cell>
          <cell r="K57" t="str">
            <v>M</v>
          </cell>
        </row>
        <row r="58">
          <cell r="I58">
            <v>160191</v>
          </cell>
          <cell r="J58" t="str">
            <v>Fitzpatrick, Caoimhe</v>
          </cell>
          <cell r="K58" t="str">
            <v>M</v>
          </cell>
        </row>
        <row r="59">
          <cell r="I59">
            <v>160192</v>
          </cell>
          <cell r="J59" t="str">
            <v>Fontanelli, Aaron</v>
          </cell>
          <cell r="K59" t="str">
            <v>M</v>
          </cell>
        </row>
        <row r="60">
          <cell r="I60">
            <v>160193</v>
          </cell>
          <cell r="J60" t="str">
            <v>Forsythe, Ruaridh</v>
          </cell>
          <cell r="K60" t="str">
            <v>M</v>
          </cell>
        </row>
        <row r="61">
          <cell r="I61">
            <v>160194</v>
          </cell>
          <cell r="J61" t="str">
            <v>Foster, Rian</v>
          </cell>
          <cell r="K61" t="str">
            <v>M</v>
          </cell>
        </row>
        <row r="62">
          <cell r="I62">
            <v>160195</v>
          </cell>
          <cell r="J62" t="str">
            <v>Galligan, Joseph</v>
          </cell>
          <cell r="K62" t="str">
            <v>H</v>
          </cell>
        </row>
        <row r="63">
          <cell r="I63">
            <v>160196</v>
          </cell>
          <cell r="J63" t="str">
            <v>Gao, Ivy</v>
          </cell>
          <cell r="K63" t="str">
            <v>H</v>
          </cell>
        </row>
        <row r="64">
          <cell r="I64">
            <v>160197</v>
          </cell>
          <cell r="J64" t="str">
            <v>George, Holly</v>
          </cell>
          <cell r="K64" t="str">
            <v>M</v>
          </cell>
        </row>
        <row r="65">
          <cell r="I65">
            <v>160198</v>
          </cell>
          <cell r="J65" t="str">
            <v>Getahun, Ephrata</v>
          </cell>
          <cell r="K65" t="str">
            <v>M</v>
          </cell>
        </row>
        <row r="66">
          <cell r="I66">
            <v>160200</v>
          </cell>
          <cell r="J66" t="str">
            <v>Ghebretensa, Heron</v>
          </cell>
          <cell r="K66" t="str">
            <v>M</v>
          </cell>
        </row>
        <row r="67">
          <cell r="I67">
            <v>160201</v>
          </cell>
          <cell r="J67" t="str">
            <v>Gilberthorpe, Freddie</v>
          </cell>
          <cell r="K67" t="str">
            <v>M</v>
          </cell>
        </row>
        <row r="68">
          <cell r="I68">
            <v>160202</v>
          </cell>
          <cell r="J68" t="str">
            <v>Goddard, Alma</v>
          </cell>
          <cell r="K68" t="str">
            <v>M</v>
          </cell>
        </row>
        <row r="69">
          <cell r="I69">
            <v>160203</v>
          </cell>
          <cell r="J69" t="str">
            <v>Goodman, Matthew</v>
          </cell>
          <cell r="K69" t="str">
            <v>M</v>
          </cell>
        </row>
        <row r="70">
          <cell r="I70">
            <v>160204</v>
          </cell>
          <cell r="J70" t="str">
            <v>Gould, Freya</v>
          </cell>
          <cell r="K70" t="str">
            <v>M</v>
          </cell>
        </row>
        <row r="71">
          <cell r="I71">
            <v>160205</v>
          </cell>
          <cell r="J71" t="str">
            <v>Gould, Julia</v>
          </cell>
          <cell r="K71" t="str">
            <v>H</v>
          </cell>
        </row>
        <row r="72">
          <cell r="I72">
            <v>160206</v>
          </cell>
          <cell r="J72" t="str">
            <v>Green Kissoondyal, Cassius</v>
          </cell>
          <cell r="K72" t="str">
            <v>L</v>
          </cell>
        </row>
        <row r="73">
          <cell r="I73">
            <v>160207</v>
          </cell>
          <cell r="J73" t="str">
            <v>Griffin, Summer</v>
          </cell>
          <cell r="K73" t="str">
            <v>M</v>
          </cell>
        </row>
        <row r="74">
          <cell r="I74">
            <v>160208</v>
          </cell>
          <cell r="J74" t="str">
            <v>Grindrod, Autumn</v>
          </cell>
          <cell r="K74" t="str">
            <v>H</v>
          </cell>
        </row>
        <row r="75">
          <cell r="I75">
            <v>160209</v>
          </cell>
          <cell r="J75" t="str">
            <v>Hadgu, Solyana</v>
          </cell>
          <cell r="K75" t="str">
            <v>M</v>
          </cell>
        </row>
        <row r="76">
          <cell r="I76">
            <v>160210</v>
          </cell>
          <cell r="J76" t="str">
            <v>Hale, Thomas</v>
          </cell>
          <cell r="K76" t="str">
            <v>L</v>
          </cell>
        </row>
        <row r="77">
          <cell r="I77">
            <v>160211</v>
          </cell>
          <cell r="J77" t="str">
            <v>Hall, Jason</v>
          </cell>
          <cell r="K77" t="str">
            <v>H</v>
          </cell>
        </row>
        <row r="78">
          <cell r="I78">
            <v>160212</v>
          </cell>
          <cell r="J78" t="str">
            <v>Hall, Mae</v>
          </cell>
          <cell r="K78" t="str">
            <v>M</v>
          </cell>
        </row>
        <row r="79">
          <cell r="I79">
            <v>160213</v>
          </cell>
          <cell r="J79" t="str">
            <v>Hambleton, Isabelle</v>
          </cell>
          <cell r="K79" t="str">
            <v>M</v>
          </cell>
        </row>
        <row r="80">
          <cell r="I80">
            <v>160214</v>
          </cell>
          <cell r="J80" t="str">
            <v>Hanstock, Brody</v>
          </cell>
          <cell r="K80" t="str">
            <v>H</v>
          </cell>
        </row>
        <row r="81">
          <cell r="I81">
            <v>160215</v>
          </cell>
          <cell r="J81" t="str">
            <v>Hargreaves, Elliot</v>
          </cell>
          <cell r="K81" t="str">
            <v>H</v>
          </cell>
        </row>
        <row r="82">
          <cell r="I82">
            <v>160216</v>
          </cell>
          <cell r="J82" t="str">
            <v>Harrison, James</v>
          </cell>
          <cell r="K82" t="str">
            <v>M</v>
          </cell>
        </row>
        <row r="83">
          <cell r="I83">
            <v>160217</v>
          </cell>
          <cell r="J83" t="str">
            <v>Hawkins, Ella</v>
          </cell>
          <cell r="K83" t="str">
            <v>M</v>
          </cell>
        </row>
        <row r="84">
          <cell r="I84">
            <v>160218</v>
          </cell>
          <cell r="J84" t="str">
            <v>Hayes, Jack</v>
          </cell>
          <cell r="K84" t="str">
            <v>L</v>
          </cell>
        </row>
        <row r="85">
          <cell r="I85">
            <v>160219</v>
          </cell>
          <cell r="J85" t="str">
            <v>Hodgkinson, Theo</v>
          </cell>
          <cell r="K85" t="str">
            <v>L</v>
          </cell>
        </row>
        <row r="86">
          <cell r="I86">
            <v>160220</v>
          </cell>
          <cell r="J86" t="str">
            <v>Holland, Joseph</v>
          </cell>
          <cell r="K86" t="str">
            <v>M</v>
          </cell>
        </row>
        <row r="87">
          <cell r="I87">
            <v>160221</v>
          </cell>
          <cell r="J87" t="str">
            <v>Horridge, Matilda</v>
          </cell>
          <cell r="K87" t="str">
            <v>H</v>
          </cell>
        </row>
        <row r="88">
          <cell r="I88">
            <v>160222</v>
          </cell>
          <cell r="J88" t="str">
            <v>Hristova, Emily</v>
          </cell>
          <cell r="K88" t="str">
            <v>L</v>
          </cell>
        </row>
        <row r="89">
          <cell r="I89">
            <v>160223</v>
          </cell>
          <cell r="J89" t="str">
            <v>Huang, Amy</v>
          </cell>
          <cell r="K89" t="str">
            <v>M</v>
          </cell>
        </row>
        <row r="90">
          <cell r="I90">
            <v>160224</v>
          </cell>
          <cell r="J90" t="str">
            <v>Ibrahim, Huda</v>
          </cell>
          <cell r="K90" t="str">
            <v>H</v>
          </cell>
        </row>
        <row r="91">
          <cell r="I91">
            <v>160225</v>
          </cell>
          <cell r="J91" t="str">
            <v>Jankowska, Stefania</v>
          </cell>
          <cell r="K91" t="str">
            <v>M</v>
          </cell>
        </row>
        <row r="92">
          <cell r="I92">
            <v>160226</v>
          </cell>
          <cell r="J92" t="str">
            <v>Jayasumana, Seya</v>
          </cell>
          <cell r="K92" t="str">
            <v/>
          </cell>
        </row>
        <row r="93">
          <cell r="I93">
            <v>160227</v>
          </cell>
          <cell r="J93" t="str">
            <v>Jhalli, Nasir</v>
          </cell>
          <cell r="K93" t="str">
            <v>M</v>
          </cell>
        </row>
        <row r="94">
          <cell r="I94">
            <v>160228</v>
          </cell>
          <cell r="J94" t="str">
            <v>Johnson-Tyler, Summer</v>
          </cell>
          <cell r="K94" t="str">
            <v>M</v>
          </cell>
        </row>
        <row r="95">
          <cell r="I95">
            <v>160229</v>
          </cell>
          <cell r="J95" t="str">
            <v>Jones, Toby</v>
          </cell>
          <cell r="K95" t="str">
            <v/>
          </cell>
        </row>
        <row r="96">
          <cell r="I96">
            <v>160230</v>
          </cell>
          <cell r="J96" t="str">
            <v>Kabeya Nkanku, Josiane</v>
          </cell>
          <cell r="K96" t="str">
            <v>L</v>
          </cell>
        </row>
        <row r="97">
          <cell r="I97">
            <v>160231</v>
          </cell>
          <cell r="J97" t="str">
            <v>Kandengwa, Avant</v>
          </cell>
          <cell r="K97" t="str">
            <v>L</v>
          </cell>
        </row>
        <row r="98">
          <cell r="I98">
            <v>160232</v>
          </cell>
          <cell r="J98" t="str">
            <v>Karlowicz, Natan</v>
          </cell>
          <cell r="K98" t="str">
            <v>M</v>
          </cell>
        </row>
        <row r="99">
          <cell r="I99">
            <v>160233</v>
          </cell>
          <cell r="J99" t="str">
            <v>Kasprus, Hanna</v>
          </cell>
          <cell r="K99" t="str">
            <v/>
          </cell>
        </row>
        <row r="100">
          <cell r="I100">
            <v>160234</v>
          </cell>
          <cell r="J100" t="str">
            <v>Kay, Joshua</v>
          </cell>
          <cell r="K100" t="str">
            <v>M</v>
          </cell>
        </row>
        <row r="101">
          <cell r="I101">
            <v>160235</v>
          </cell>
          <cell r="J101" t="str">
            <v>Kenny, Chloe</v>
          </cell>
          <cell r="K101" t="str">
            <v>M</v>
          </cell>
        </row>
        <row r="102">
          <cell r="I102">
            <v>160236</v>
          </cell>
          <cell r="J102" t="str">
            <v>Kessaye, Menase</v>
          </cell>
          <cell r="K102" t="str">
            <v/>
          </cell>
        </row>
        <row r="103">
          <cell r="I103">
            <v>160237</v>
          </cell>
          <cell r="J103" t="str">
            <v>Khalil, Lamees</v>
          </cell>
          <cell r="K103" t="str">
            <v>M</v>
          </cell>
        </row>
        <row r="104">
          <cell r="I104">
            <v>160238</v>
          </cell>
          <cell r="J104" t="str">
            <v>Kirkman, Poppy</v>
          </cell>
          <cell r="K104" t="str">
            <v>M</v>
          </cell>
        </row>
        <row r="105">
          <cell r="I105">
            <v>160239</v>
          </cell>
          <cell r="J105" t="str">
            <v>Knapton, Patrick</v>
          </cell>
          <cell r="K105" t="str">
            <v>H</v>
          </cell>
        </row>
        <row r="106">
          <cell r="I106">
            <v>160240</v>
          </cell>
          <cell r="J106" t="str">
            <v>Kolarczyk, Sara</v>
          </cell>
          <cell r="K106" t="str">
            <v>M</v>
          </cell>
        </row>
        <row r="107">
          <cell r="I107">
            <v>160241</v>
          </cell>
          <cell r="J107" t="str">
            <v>Kozlowska, Maria</v>
          </cell>
          <cell r="K107" t="str">
            <v>H</v>
          </cell>
        </row>
        <row r="108">
          <cell r="I108">
            <v>160242</v>
          </cell>
          <cell r="J108" t="str">
            <v>Kucharski, Adam</v>
          </cell>
          <cell r="K108" t="str">
            <v>H</v>
          </cell>
        </row>
        <row r="109">
          <cell r="I109">
            <v>160243</v>
          </cell>
          <cell r="J109" t="str">
            <v>Laing, Isabella</v>
          </cell>
          <cell r="K109" t="str">
            <v>L</v>
          </cell>
        </row>
        <row r="110">
          <cell r="I110">
            <v>160244</v>
          </cell>
          <cell r="J110" t="str">
            <v>Layne, Rio</v>
          </cell>
          <cell r="K110" t="str">
            <v>M</v>
          </cell>
        </row>
        <row r="111">
          <cell r="I111">
            <v>160245</v>
          </cell>
          <cell r="J111" t="str">
            <v>Leo, Annabelle</v>
          </cell>
          <cell r="K111" t="str">
            <v>H</v>
          </cell>
        </row>
        <row r="112">
          <cell r="I112">
            <v>160246</v>
          </cell>
          <cell r="J112" t="str">
            <v>Li, Tin Hang Adam</v>
          </cell>
          <cell r="K112" t="str">
            <v>M</v>
          </cell>
        </row>
        <row r="113">
          <cell r="I113">
            <v>160247</v>
          </cell>
          <cell r="J113" t="str">
            <v>Lord, Naomi</v>
          </cell>
          <cell r="K113" t="str">
            <v>M</v>
          </cell>
        </row>
        <row r="114">
          <cell r="I114">
            <v>160248</v>
          </cell>
          <cell r="J114" t="str">
            <v>Maina, Tyron</v>
          </cell>
          <cell r="K114" t="str">
            <v>H</v>
          </cell>
        </row>
        <row r="115">
          <cell r="I115">
            <v>160249</v>
          </cell>
          <cell r="J115" t="str">
            <v>Makavita, Shenal</v>
          </cell>
          <cell r="K115" t="str">
            <v>H</v>
          </cell>
        </row>
        <row r="116">
          <cell r="I116">
            <v>160250</v>
          </cell>
          <cell r="J116" t="str">
            <v>Makele, Ermyas</v>
          </cell>
          <cell r="K116" t="str">
            <v>M</v>
          </cell>
        </row>
        <row r="117">
          <cell r="I117">
            <v>160251</v>
          </cell>
          <cell r="J117" t="str">
            <v>Maltby, Claudia</v>
          </cell>
          <cell r="K117" t="str">
            <v>H</v>
          </cell>
        </row>
        <row r="118">
          <cell r="I118">
            <v>160252</v>
          </cell>
          <cell r="J118" t="str">
            <v>Manur, Zakariah</v>
          </cell>
          <cell r="K118" t="str">
            <v>L</v>
          </cell>
        </row>
        <row r="119">
          <cell r="I119">
            <v>160253</v>
          </cell>
          <cell r="J119" t="str">
            <v>Manzoor, Aiza</v>
          </cell>
          <cell r="K119" t="str">
            <v>M</v>
          </cell>
        </row>
        <row r="120">
          <cell r="I120">
            <v>160254</v>
          </cell>
          <cell r="J120" t="str">
            <v>Mapara, Tadiwanashe</v>
          </cell>
          <cell r="K120" t="str">
            <v>M</v>
          </cell>
        </row>
        <row r="121">
          <cell r="I121">
            <v>160255</v>
          </cell>
          <cell r="J121" t="str">
            <v>Markova, Nina</v>
          </cell>
          <cell r="K121" t="str">
            <v>M</v>
          </cell>
        </row>
        <row r="122">
          <cell r="I122">
            <v>160256</v>
          </cell>
          <cell r="J122" t="str">
            <v>Marks, Lauren</v>
          </cell>
          <cell r="K122" t="str">
            <v>M</v>
          </cell>
        </row>
        <row r="123">
          <cell r="I123">
            <v>160257</v>
          </cell>
          <cell r="J123" t="str">
            <v>Marrison, Riley</v>
          </cell>
          <cell r="K123" t="str">
            <v>L</v>
          </cell>
        </row>
        <row r="124">
          <cell r="I124">
            <v>160258</v>
          </cell>
          <cell r="J124" t="str">
            <v>Mason, Joe</v>
          </cell>
          <cell r="K124" t="str">
            <v>L</v>
          </cell>
        </row>
        <row r="125">
          <cell r="I125">
            <v>160259</v>
          </cell>
          <cell r="J125" t="str">
            <v>Mauricio, Annika</v>
          </cell>
          <cell r="K125" t="str">
            <v>H</v>
          </cell>
        </row>
        <row r="126">
          <cell r="I126">
            <v>160260</v>
          </cell>
          <cell r="J126" t="str">
            <v>Mehari, Simon</v>
          </cell>
          <cell r="K126" t="str">
            <v>H</v>
          </cell>
        </row>
        <row r="127">
          <cell r="I127">
            <v>160261</v>
          </cell>
          <cell r="J127" t="str">
            <v>Method, Maria</v>
          </cell>
          <cell r="K127" t="str">
            <v>M</v>
          </cell>
        </row>
        <row r="128">
          <cell r="I128">
            <v>160262</v>
          </cell>
          <cell r="J128" t="str">
            <v>Misghina, Naomi</v>
          </cell>
          <cell r="K128" t="str">
            <v>H</v>
          </cell>
        </row>
        <row r="129">
          <cell r="I129">
            <v>160263</v>
          </cell>
          <cell r="J129" t="str">
            <v>Mitchell, Jasper</v>
          </cell>
          <cell r="K129" t="str">
            <v>M</v>
          </cell>
        </row>
        <row r="130">
          <cell r="I130">
            <v>160264</v>
          </cell>
          <cell r="J130" t="str">
            <v>Molinari, Dominic</v>
          </cell>
          <cell r="K130" t="str">
            <v>H</v>
          </cell>
        </row>
        <row r="131">
          <cell r="I131">
            <v>160265</v>
          </cell>
          <cell r="J131" t="str">
            <v>Monaghan, Oliver</v>
          </cell>
          <cell r="K131" t="str">
            <v>H</v>
          </cell>
        </row>
        <row r="132">
          <cell r="I132">
            <v>160266</v>
          </cell>
          <cell r="J132" t="str">
            <v>Mondenou, Adriel</v>
          </cell>
          <cell r="K132" t="str">
            <v>H</v>
          </cell>
        </row>
        <row r="133">
          <cell r="I133">
            <v>160267</v>
          </cell>
          <cell r="J133" t="str">
            <v>Montagnoli, Francesco</v>
          </cell>
          <cell r="K133" t="str">
            <v>M</v>
          </cell>
        </row>
        <row r="134">
          <cell r="I134">
            <v>160268</v>
          </cell>
          <cell r="J134" t="str">
            <v>Moore, Thomas</v>
          </cell>
          <cell r="K134" t="str">
            <v>M</v>
          </cell>
        </row>
        <row r="135">
          <cell r="I135">
            <v>160269</v>
          </cell>
          <cell r="J135" t="str">
            <v>Muhamad, Kezy</v>
          </cell>
          <cell r="K135" t="str">
            <v/>
          </cell>
        </row>
        <row r="136">
          <cell r="I136">
            <v>160270</v>
          </cell>
          <cell r="J136" t="str">
            <v>Mukoyi, Ivannah</v>
          </cell>
          <cell r="K136" t="str">
            <v>M</v>
          </cell>
        </row>
        <row r="137">
          <cell r="I137">
            <v>160271</v>
          </cell>
          <cell r="J137" t="str">
            <v>Mulugeta, Brhane</v>
          </cell>
          <cell r="K137" t="str">
            <v>M</v>
          </cell>
        </row>
        <row r="138">
          <cell r="I138">
            <v>160272</v>
          </cell>
          <cell r="J138" t="str">
            <v>Munro-Proud, Shona</v>
          </cell>
          <cell r="K138" t="str">
            <v>M</v>
          </cell>
        </row>
        <row r="139">
          <cell r="I139">
            <v>160273</v>
          </cell>
          <cell r="J139" t="str">
            <v>Musie, Debora</v>
          </cell>
          <cell r="K139" t="str">
            <v>M</v>
          </cell>
        </row>
        <row r="140">
          <cell r="I140">
            <v>160274</v>
          </cell>
          <cell r="J140" t="str">
            <v>Mussie, Noah</v>
          </cell>
          <cell r="K140" t="str">
            <v>M</v>
          </cell>
        </row>
        <row r="141">
          <cell r="I141">
            <v>160275</v>
          </cell>
          <cell r="J141" t="str">
            <v>Mwitta, Nina</v>
          </cell>
          <cell r="K141" t="str">
            <v>H</v>
          </cell>
        </row>
        <row r="142">
          <cell r="I142">
            <v>160276</v>
          </cell>
          <cell r="J142" t="str">
            <v>Nathaniel, Kamsiyochukwu</v>
          </cell>
          <cell r="K142" t="str">
            <v>L</v>
          </cell>
        </row>
        <row r="143">
          <cell r="I143">
            <v>160277</v>
          </cell>
          <cell r="J143" t="str">
            <v>Nwosu, Benedict</v>
          </cell>
          <cell r="K143" t="str">
            <v>M</v>
          </cell>
        </row>
        <row r="144">
          <cell r="I144">
            <v>160278</v>
          </cell>
          <cell r="J144" t="str">
            <v>Nyamande, Courtney</v>
          </cell>
          <cell r="K144" t="str">
            <v>H</v>
          </cell>
        </row>
        <row r="145">
          <cell r="I145">
            <v>160279</v>
          </cell>
          <cell r="J145" t="str">
            <v>Nyirenda, Wezi</v>
          </cell>
          <cell r="K145" t="str">
            <v>H</v>
          </cell>
        </row>
        <row r="146">
          <cell r="I146">
            <v>160280</v>
          </cell>
          <cell r="J146" t="str">
            <v>Oates, Harry</v>
          </cell>
          <cell r="K146" t="str">
            <v>L</v>
          </cell>
        </row>
        <row r="147">
          <cell r="I147">
            <v>160281</v>
          </cell>
          <cell r="J147" t="str">
            <v>Obinani, Amanda</v>
          </cell>
          <cell r="K147" t="str">
            <v>M</v>
          </cell>
        </row>
        <row r="148">
          <cell r="I148">
            <v>160282</v>
          </cell>
          <cell r="J148" t="str">
            <v>Odudu, David</v>
          </cell>
          <cell r="K148" t="str">
            <v/>
          </cell>
        </row>
        <row r="149">
          <cell r="I149">
            <v>160141</v>
          </cell>
          <cell r="J149" t="str">
            <v>Ojimah, Isaac</v>
          </cell>
          <cell r="K149" t="str">
            <v/>
          </cell>
        </row>
        <row r="150">
          <cell r="I150">
            <v>160283</v>
          </cell>
          <cell r="J150" t="str">
            <v>Okey-Umeh, Yorchi</v>
          </cell>
          <cell r="K150" t="str">
            <v>H</v>
          </cell>
        </row>
        <row r="151">
          <cell r="I151">
            <v>160284</v>
          </cell>
          <cell r="J151" t="str">
            <v>Okoli, George</v>
          </cell>
          <cell r="K151" t="str">
            <v>L</v>
          </cell>
        </row>
        <row r="152">
          <cell r="I152">
            <v>160285</v>
          </cell>
          <cell r="J152" t="str">
            <v>Onwuneme, Chinomso</v>
          </cell>
          <cell r="K152" t="str">
            <v>H</v>
          </cell>
        </row>
        <row r="153">
          <cell r="I153">
            <v>160286</v>
          </cell>
          <cell r="J153" t="str">
            <v>Onye, Victor</v>
          </cell>
          <cell r="K153" t="str">
            <v>M</v>
          </cell>
        </row>
        <row r="154">
          <cell r="I154">
            <v>160287</v>
          </cell>
          <cell r="J154" t="str">
            <v>Osborne, Jake</v>
          </cell>
          <cell r="K154" t="str">
            <v>M</v>
          </cell>
        </row>
        <row r="155">
          <cell r="I155">
            <v>160288</v>
          </cell>
          <cell r="J155" t="str">
            <v>Pallo, Amalie</v>
          </cell>
          <cell r="K155" t="str">
            <v>H</v>
          </cell>
        </row>
        <row r="156">
          <cell r="I156">
            <v>160289</v>
          </cell>
          <cell r="J156" t="str">
            <v>Parnell, Stella</v>
          </cell>
          <cell r="K156" t="str">
            <v>M</v>
          </cell>
        </row>
        <row r="157">
          <cell r="I157">
            <v>160290</v>
          </cell>
          <cell r="J157" t="str">
            <v>Patindol, Shaun</v>
          </cell>
          <cell r="K157" t="str">
            <v>M</v>
          </cell>
        </row>
        <row r="158">
          <cell r="I158">
            <v>160291</v>
          </cell>
          <cell r="J158" t="str">
            <v>Paul, Agnes</v>
          </cell>
          <cell r="K158" t="str">
            <v>H</v>
          </cell>
        </row>
        <row r="159">
          <cell r="I159">
            <v>160292</v>
          </cell>
          <cell r="J159" t="str">
            <v>Peat, Georgina</v>
          </cell>
          <cell r="K159" t="str">
            <v/>
          </cell>
        </row>
        <row r="160">
          <cell r="I160">
            <v>160293</v>
          </cell>
          <cell r="J160" t="str">
            <v>Penkethman, Lucia</v>
          </cell>
          <cell r="K160" t="str">
            <v>L</v>
          </cell>
        </row>
        <row r="161">
          <cell r="I161">
            <v>160294</v>
          </cell>
          <cell r="J161" t="str">
            <v>Philip, Alwyn</v>
          </cell>
          <cell r="K161" t="str">
            <v>H</v>
          </cell>
        </row>
        <row r="162">
          <cell r="I162">
            <v>160295</v>
          </cell>
          <cell r="J162" t="str">
            <v>Pickstone, Lilly</v>
          </cell>
          <cell r="K162" t="str">
            <v>L</v>
          </cell>
        </row>
        <row r="163">
          <cell r="I163">
            <v>160296</v>
          </cell>
          <cell r="J163" t="str">
            <v>Pillay, Marek</v>
          </cell>
          <cell r="K163" t="str">
            <v>H</v>
          </cell>
        </row>
        <row r="164">
          <cell r="I164">
            <v>160297</v>
          </cell>
          <cell r="J164" t="str">
            <v>Pitchfork, Phoebe</v>
          </cell>
          <cell r="K164" t="str">
            <v>M</v>
          </cell>
        </row>
        <row r="165">
          <cell r="I165">
            <v>160298</v>
          </cell>
          <cell r="J165" t="str">
            <v>Ramshaw, Abigail</v>
          </cell>
          <cell r="K165" t="str">
            <v>M</v>
          </cell>
        </row>
        <row r="166">
          <cell r="I166">
            <v>160299</v>
          </cell>
          <cell r="J166" t="str">
            <v>Rashidsson, Simon</v>
          </cell>
          <cell r="K166" t="str">
            <v>M</v>
          </cell>
        </row>
        <row r="167">
          <cell r="I167">
            <v>160300</v>
          </cell>
          <cell r="J167" t="str">
            <v>Rex, Daniel</v>
          </cell>
          <cell r="K167" t="str">
            <v>H</v>
          </cell>
        </row>
        <row r="168">
          <cell r="I168">
            <v>160301</v>
          </cell>
          <cell r="J168" t="str">
            <v>Roberts, Georgia</v>
          </cell>
          <cell r="K168" t="str">
            <v>M</v>
          </cell>
        </row>
        <row r="169">
          <cell r="I169">
            <v>160302</v>
          </cell>
          <cell r="J169" t="str">
            <v>Robertson, Ava</v>
          </cell>
          <cell r="K169" t="str">
            <v>H</v>
          </cell>
        </row>
        <row r="170">
          <cell r="I170">
            <v>160303</v>
          </cell>
          <cell r="J170" t="str">
            <v>Rose, Alice</v>
          </cell>
          <cell r="K170" t="str">
            <v>H</v>
          </cell>
        </row>
        <row r="171">
          <cell r="I171">
            <v>160304</v>
          </cell>
          <cell r="J171" t="str">
            <v>Rundle, Joseph</v>
          </cell>
          <cell r="K171" t="str">
            <v>M</v>
          </cell>
        </row>
        <row r="172">
          <cell r="I172">
            <v>160305</v>
          </cell>
          <cell r="J172" t="str">
            <v>Rushton-Smith, Maddison</v>
          </cell>
          <cell r="K172" t="str">
            <v>H</v>
          </cell>
        </row>
        <row r="173">
          <cell r="I173">
            <v>160306</v>
          </cell>
          <cell r="J173" t="str">
            <v>Russell, Luca</v>
          </cell>
          <cell r="K173" t="str">
            <v>H</v>
          </cell>
        </row>
        <row r="174">
          <cell r="I174">
            <v>160307</v>
          </cell>
          <cell r="J174" t="str">
            <v>Rweyemamu, Chantel</v>
          </cell>
          <cell r="K174" t="str">
            <v>M</v>
          </cell>
        </row>
        <row r="175">
          <cell r="I175">
            <v>160308</v>
          </cell>
          <cell r="J175" t="str">
            <v>Salata, Mateusz</v>
          </cell>
          <cell r="K175" t="str">
            <v>H</v>
          </cell>
        </row>
        <row r="176">
          <cell r="I176">
            <v>160309</v>
          </cell>
          <cell r="J176" t="str">
            <v>Sanchez Parisi, Miguel</v>
          </cell>
          <cell r="K176" t="str">
            <v>M</v>
          </cell>
        </row>
        <row r="177">
          <cell r="I177">
            <v>160310</v>
          </cell>
          <cell r="J177" t="str">
            <v>Savage, Faith</v>
          </cell>
          <cell r="K177" t="str">
            <v>L</v>
          </cell>
        </row>
        <row r="178">
          <cell r="I178">
            <v>160311</v>
          </cell>
          <cell r="J178" t="str">
            <v>Sebastian, Ivan</v>
          </cell>
          <cell r="K178" t="str">
            <v>L</v>
          </cell>
        </row>
        <row r="179">
          <cell r="I179">
            <v>160312</v>
          </cell>
          <cell r="J179" t="str">
            <v>Shahid, Inaaya</v>
          </cell>
          <cell r="K179" t="str">
            <v>M</v>
          </cell>
        </row>
        <row r="180">
          <cell r="I180">
            <v>160313</v>
          </cell>
          <cell r="J180" t="str">
            <v>Sherin, Anns</v>
          </cell>
          <cell r="K180" t="str">
            <v>M</v>
          </cell>
        </row>
        <row r="181">
          <cell r="I181">
            <v>160314</v>
          </cell>
          <cell r="J181" t="str">
            <v>Shirtcliffe, Lola</v>
          </cell>
          <cell r="K181" t="str">
            <v>H</v>
          </cell>
        </row>
        <row r="182">
          <cell r="I182">
            <v>160315</v>
          </cell>
          <cell r="J182" t="str">
            <v>Sibanda, Nozwelo</v>
          </cell>
          <cell r="K182" t="str">
            <v/>
          </cell>
        </row>
        <row r="183">
          <cell r="I183">
            <v>160316</v>
          </cell>
          <cell r="J183" t="str">
            <v>Simmons, Bethany</v>
          </cell>
          <cell r="K183" t="str">
            <v>M</v>
          </cell>
        </row>
        <row r="184">
          <cell r="I184">
            <v>160317</v>
          </cell>
          <cell r="J184" t="str">
            <v>Sojan, Dhiya</v>
          </cell>
          <cell r="K184" t="str">
            <v>M</v>
          </cell>
        </row>
        <row r="185">
          <cell r="I185">
            <v>160318</v>
          </cell>
          <cell r="J185" t="str">
            <v>Solomon, Henok</v>
          </cell>
          <cell r="K185" t="str">
            <v>M</v>
          </cell>
        </row>
        <row r="186">
          <cell r="I186">
            <v>160319</v>
          </cell>
          <cell r="J186" t="str">
            <v>Spiteri Cornish, Amy</v>
          </cell>
          <cell r="K186" t="str">
            <v/>
          </cell>
        </row>
        <row r="187">
          <cell r="I187">
            <v>160320</v>
          </cell>
          <cell r="J187" t="str">
            <v>Stanley, Dilys</v>
          </cell>
          <cell r="K187" t="str">
            <v>M</v>
          </cell>
        </row>
        <row r="188">
          <cell r="I188">
            <v>160321</v>
          </cell>
          <cell r="J188" t="str">
            <v>Steenson, Dylan</v>
          </cell>
          <cell r="K188" t="str">
            <v>H</v>
          </cell>
        </row>
        <row r="189">
          <cell r="I189">
            <v>160322</v>
          </cell>
          <cell r="J189" t="str">
            <v>Steven, Ruby</v>
          </cell>
          <cell r="K189" t="str">
            <v>H</v>
          </cell>
        </row>
        <row r="190">
          <cell r="I190">
            <v>160323</v>
          </cell>
          <cell r="J190" t="str">
            <v>Stevenson, Isabella</v>
          </cell>
          <cell r="K190" t="str">
            <v>H</v>
          </cell>
        </row>
        <row r="191">
          <cell r="I191">
            <v>160324</v>
          </cell>
          <cell r="J191" t="str">
            <v>Straw, Reuben</v>
          </cell>
          <cell r="K191" t="str">
            <v>M</v>
          </cell>
        </row>
        <row r="192">
          <cell r="I192">
            <v>160325</v>
          </cell>
          <cell r="J192" t="str">
            <v>Sweetland, Harmony</v>
          </cell>
          <cell r="K192" t="str">
            <v>M</v>
          </cell>
        </row>
        <row r="193">
          <cell r="I193">
            <v>160326</v>
          </cell>
          <cell r="J193" t="str">
            <v>Taheem, Amelia</v>
          </cell>
          <cell r="K193" t="str">
            <v>L</v>
          </cell>
        </row>
        <row r="194">
          <cell r="I194">
            <v>160327</v>
          </cell>
          <cell r="J194" t="str">
            <v>Tapudzai, Tayana</v>
          </cell>
          <cell r="K194" t="str">
            <v>H</v>
          </cell>
        </row>
        <row r="195">
          <cell r="I195">
            <v>160328</v>
          </cell>
          <cell r="J195" t="str">
            <v>Tesfaye, Adona</v>
          </cell>
          <cell r="K195" t="str">
            <v>M</v>
          </cell>
        </row>
        <row r="196">
          <cell r="I196">
            <v>160329</v>
          </cell>
          <cell r="J196" t="str">
            <v>Tewelde, Silivana</v>
          </cell>
          <cell r="K196" t="str">
            <v>M</v>
          </cell>
        </row>
        <row r="197">
          <cell r="I197">
            <v>160330</v>
          </cell>
          <cell r="J197" t="str">
            <v>Thompson, Noah</v>
          </cell>
          <cell r="K197" t="str">
            <v>M</v>
          </cell>
        </row>
        <row r="198">
          <cell r="I198">
            <v>160331</v>
          </cell>
          <cell r="J198" t="str">
            <v>Ti, Christina</v>
          </cell>
          <cell r="K198" t="str">
            <v>M</v>
          </cell>
        </row>
        <row r="199">
          <cell r="I199">
            <v>160332</v>
          </cell>
          <cell r="J199" t="str">
            <v>Tsiklaury, Kate</v>
          </cell>
          <cell r="K199" t="str">
            <v>M</v>
          </cell>
        </row>
        <row r="200">
          <cell r="I200">
            <v>160333</v>
          </cell>
          <cell r="J200" t="str">
            <v>Ufondu, Ifeyinwa</v>
          </cell>
          <cell r="K200" t="str">
            <v>H</v>
          </cell>
        </row>
        <row r="201">
          <cell r="I201">
            <v>160334</v>
          </cell>
          <cell r="J201" t="str">
            <v>Vas, Sylvie</v>
          </cell>
          <cell r="K201" t="str">
            <v>H</v>
          </cell>
        </row>
        <row r="202">
          <cell r="I202">
            <v>160335</v>
          </cell>
          <cell r="J202" t="str">
            <v>Wade, Aidan</v>
          </cell>
          <cell r="K202" t="str">
            <v>H</v>
          </cell>
        </row>
        <row r="203">
          <cell r="I203">
            <v>160336</v>
          </cell>
          <cell r="J203" t="str">
            <v>Walford, Kienna</v>
          </cell>
          <cell r="K203" t="str">
            <v>L</v>
          </cell>
        </row>
        <row r="204">
          <cell r="I204">
            <v>160337</v>
          </cell>
          <cell r="J204" t="str">
            <v>Walker, Kathryn</v>
          </cell>
          <cell r="K204" t="str">
            <v>M</v>
          </cell>
        </row>
        <row r="205">
          <cell r="I205">
            <v>160338</v>
          </cell>
          <cell r="J205" t="str">
            <v>Walker, Stanley</v>
          </cell>
          <cell r="K205" t="str">
            <v>M</v>
          </cell>
        </row>
        <row r="206">
          <cell r="I206">
            <v>160339</v>
          </cell>
          <cell r="J206" t="str">
            <v>Wami, Robel</v>
          </cell>
          <cell r="K206" t="str">
            <v>H</v>
          </cell>
        </row>
        <row r="207">
          <cell r="I207">
            <v>160340</v>
          </cell>
          <cell r="J207" t="str">
            <v>Wang, Yi Ling</v>
          </cell>
          <cell r="K207" t="str">
            <v>M</v>
          </cell>
        </row>
        <row r="208">
          <cell r="I208">
            <v>160341</v>
          </cell>
          <cell r="J208" t="str">
            <v>Whiteman, Fontaine</v>
          </cell>
          <cell r="K208" t="str">
            <v>L</v>
          </cell>
        </row>
        <row r="209">
          <cell r="I209">
            <v>160342</v>
          </cell>
          <cell r="J209" t="str">
            <v>Whitham-Lakin, Charles</v>
          </cell>
          <cell r="K209" t="str">
            <v>M</v>
          </cell>
        </row>
        <row r="210">
          <cell r="I210">
            <v>160343</v>
          </cell>
          <cell r="J210" t="str">
            <v>Wildgoose, Molly</v>
          </cell>
          <cell r="K210" t="str">
            <v>M</v>
          </cell>
        </row>
        <row r="211">
          <cell r="I211">
            <v>160344</v>
          </cell>
          <cell r="J211" t="str">
            <v>Wilson, Macey</v>
          </cell>
          <cell r="K211" t="str">
            <v/>
          </cell>
        </row>
        <row r="212">
          <cell r="I212">
            <v>160345</v>
          </cell>
          <cell r="J212" t="str">
            <v>Wilson, Vernon</v>
          </cell>
          <cell r="K212" t="str">
            <v>H</v>
          </cell>
        </row>
        <row r="213">
          <cell r="I213">
            <v>160346</v>
          </cell>
          <cell r="J213" t="str">
            <v>Woods, Jenson</v>
          </cell>
          <cell r="K213" t="str">
            <v>M</v>
          </cell>
        </row>
        <row r="214">
          <cell r="I214">
            <v>160347</v>
          </cell>
          <cell r="J214" t="str">
            <v>Wrona, Rosa</v>
          </cell>
          <cell r="K214" t="str">
            <v>M</v>
          </cell>
        </row>
        <row r="215">
          <cell r="I215">
            <v>160348</v>
          </cell>
          <cell r="J215" t="str">
            <v>Wynter, Azane</v>
          </cell>
          <cell r="K215" t="str">
            <v>L</v>
          </cell>
        </row>
        <row r="216">
          <cell r="I216">
            <v>160349</v>
          </cell>
          <cell r="J216" t="str">
            <v>Yekalo, Ethan</v>
          </cell>
          <cell r="K216" t="str">
            <v>H</v>
          </cell>
        </row>
        <row r="217">
          <cell r="I217">
            <v>160350</v>
          </cell>
          <cell r="J217" t="str">
            <v>Yemane, Philemon</v>
          </cell>
          <cell r="K217" t="str">
            <v>H</v>
          </cell>
        </row>
        <row r="218">
          <cell r="I218">
            <v>160351</v>
          </cell>
          <cell r="J218" t="str">
            <v>Zeru, Lidya</v>
          </cell>
          <cell r="K218" t="str">
            <v>H</v>
          </cell>
        </row>
        <row r="219">
          <cell r="I219" t="e">
            <v>#REF!</v>
          </cell>
          <cell r="J219" t="e">
            <v>#REF!</v>
          </cell>
          <cell r="K219" t="str">
            <v/>
          </cell>
        </row>
        <row r="220">
          <cell r="I220" t="e">
            <v>#REF!</v>
          </cell>
          <cell r="J220" t="e">
            <v>#REF!</v>
          </cell>
          <cell r="K220" t="str">
            <v/>
          </cell>
        </row>
        <row r="221">
          <cell r="I221" t="e">
            <v>#REF!</v>
          </cell>
          <cell r="J221" t="e">
            <v>#REF!</v>
          </cell>
          <cell r="K221" t="str">
            <v/>
          </cell>
        </row>
        <row r="222">
          <cell r="I222" t="e">
            <v>#REF!</v>
          </cell>
          <cell r="J222" t="e">
            <v>#REF!</v>
          </cell>
          <cell r="K222" t="str">
            <v/>
          </cell>
        </row>
        <row r="223">
          <cell r="I223" t="e">
            <v>#REF!</v>
          </cell>
          <cell r="J223" t="e">
            <v>#REF!</v>
          </cell>
          <cell r="K223" t="str">
            <v/>
          </cell>
        </row>
        <row r="224">
          <cell r="I224" t="e">
            <v>#REF!</v>
          </cell>
          <cell r="J224" t="e">
            <v>#REF!</v>
          </cell>
          <cell r="K224" t="str">
            <v/>
          </cell>
        </row>
        <row r="225">
          <cell r="I225" t="e">
            <v>#REF!</v>
          </cell>
          <cell r="J225" t="e">
            <v>#REF!</v>
          </cell>
          <cell r="K225" t="str">
            <v/>
          </cell>
        </row>
        <row r="226">
          <cell r="I226" t="e">
            <v>#REF!</v>
          </cell>
          <cell r="J226" t="e">
            <v>#REF!</v>
          </cell>
          <cell r="K226" t="str">
            <v/>
          </cell>
        </row>
        <row r="227">
          <cell r="I227" t="e">
            <v>#REF!</v>
          </cell>
          <cell r="J227" t="e">
            <v>#REF!</v>
          </cell>
          <cell r="K227" t="str">
            <v/>
          </cell>
        </row>
        <row r="228">
          <cell r="I228" t="e">
            <v>#REF!</v>
          </cell>
          <cell r="J228" t="e">
            <v>#REF!</v>
          </cell>
          <cell r="K228" t="str">
            <v/>
          </cell>
        </row>
        <row r="229">
          <cell r="I229" t="e">
            <v>#REF!</v>
          </cell>
          <cell r="J229" t="e">
            <v>#REF!</v>
          </cell>
          <cell r="K229" t="str">
            <v/>
          </cell>
        </row>
        <row r="230">
          <cell r="I230" t="e">
            <v>#REF!</v>
          </cell>
          <cell r="J230" t="e">
            <v>#REF!</v>
          </cell>
          <cell r="K230" t="str">
            <v/>
          </cell>
        </row>
        <row r="231">
          <cell r="I231" t="e">
            <v>#REF!</v>
          </cell>
          <cell r="J231" t="e">
            <v>#REF!</v>
          </cell>
          <cell r="K231" t="str">
            <v/>
          </cell>
        </row>
        <row r="232">
          <cell r="I232" t="e">
            <v>#REF!</v>
          </cell>
          <cell r="J232" t="e">
            <v>#REF!</v>
          </cell>
          <cell r="K232" t="str">
            <v/>
          </cell>
        </row>
        <row r="233">
          <cell r="I233" t="e">
            <v>#REF!</v>
          </cell>
          <cell r="J233" t="e">
            <v>#REF!</v>
          </cell>
          <cell r="K233" t="str">
            <v/>
          </cell>
        </row>
      </sheetData>
      <sheetData sheetId="14"/>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Chart1"/>
      <sheetName val="GROUPDISTRIBUTION"/>
      <sheetName val="GROUPSUMMARY"/>
      <sheetName val="COHORTBYSUBJECT"/>
      <sheetName val="N2I and SERIOUS CONCERN(TOTALS)"/>
      <sheetName val="A2L FREQ"/>
      <sheetName val="A2L SUMMARY"/>
      <sheetName val="BHVEXPORT"/>
      <sheetName val="COHORT data"/>
      <sheetName val="Lookups"/>
    </sheetNames>
    <sheetDataSet>
      <sheetData sheetId="0"/>
      <sheetData sheetId="1"/>
      <sheetData sheetId="2"/>
      <sheetData sheetId="3">
        <row r="1">
          <cell r="D1" t="str">
            <v>Gender</v>
          </cell>
        </row>
      </sheetData>
      <sheetData sheetId="4"/>
      <sheetData sheetId="5"/>
      <sheetData sheetId="6"/>
      <sheetData sheetId="7" refreshError="1"/>
      <sheetData sheetId="8"/>
      <sheetData sheetId="9"/>
      <sheetData sheetId="10"/>
      <sheetData sheetId="11"/>
      <sheetData sheetId="12" refreshError="1"/>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SHEET"/>
      <sheetName val="PROGRESS"/>
      <sheetName val="P8 BREAKDOWN"/>
      <sheetName val="SUBJECT PROGRESS"/>
      <sheetName val="GROUPDISTRIBUTION"/>
      <sheetName val="GRPDISTGRAPH"/>
      <sheetName val="GROUPSUMMARY"/>
      <sheetName val="COHORTBYSUBJECT"/>
      <sheetName val="MENTORING&amp;COMMENTS"/>
      <sheetName val="CONCERNS(TOTALS)"/>
      <sheetName val="GRADES(FREQ)"/>
      <sheetName val="SUMMARY"/>
      <sheetName val="HOUSEPOINTS(DEPTASS)"/>
      <sheetName val="BHVEXPORT"/>
      <sheetName val="COHORT data"/>
      <sheetName val="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AR SUMMARIES"/>
      <sheetName val="YEAR7"/>
      <sheetName val="IMPORTY7"/>
      <sheetName val="YEAR8"/>
      <sheetName val="IMPORTY8"/>
      <sheetName val="YEAR9"/>
      <sheetName val="IMPORTY9"/>
      <sheetName val="YEAR10"/>
      <sheetName val="IMPORTY10"/>
      <sheetName val="YEAR11"/>
      <sheetName val="IMPORTY11"/>
      <sheetName val="YEAR12"/>
      <sheetName val="YR12 20 levels"/>
      <sheetName val="Import Y12"/>
      <sheetName val="YEAR13"/>
      <sheetName val="YR13 20 levels"/>
      <sheetName val="Import Y13"/>
      <sheetName val="LOOKUP"/>
      <sheetName val="NOTES"/>
      <sheetName val="IMPORTKS4ND"/>
      <sheetName val="IMPORTKS2SS"/>
      <sheetName val="IMPORT AVGGCSESCORE"/>
    </sheetNames>
    <sheetDataSet>
      <sheetData sheetId="0">
        <row r="5">
          <cell r="AA5">
            <v>6.1502716371792516</v>
          </cell>
        </row>
        <row r="7">
          <cell r="AA7">
            <v>6.3605449823437636</v>
          </cell>
        </row>
        <row r="8">
          <cell r="AA8">
            <v>5.9085555488125605</v>
          </cell>
        </row>
        <row r="9">
          <cell r="AA9">
            <v>0.45198943353120313</v>
          </cell>
        </row>
        <row r="15">
          <cell r="AA15" t="e">
            <v>#DIV/0!</v>
          </cell>
        </row>
        <row r="16">
          <cell r="AA16">
            <v>6.1502716371792516</v>
          </cell>
        </row>
        <row r="17">
          <cell r="AA17" t="e">
            <v>#DIV/0!</v>
          </cell>
        </row>
        <row r="21">
          <cell r="AA21">
            <v>-0.71763802714170932</v>
          </cell>
        </row>
        <row r="23">
          <cell r="AA23">
            <v>6.1751997010925601</v>
          </cell>
        </row>
        <row r="24">
          <cell r="AA24">
            <v>6.1377261409614379</v>
          </cell>
        </row>
        <row r="27">
          <cell r="AA27" t="str">
            <v/>
          </cell>
        </row>
        <row r="28">
          <cell r="AA28">
            <v>4.0498660714285704</v>
          </cell>
        </row>
        <row r="29">
          <cell r="AA29">
            <v>5.5290268759018755</v>
          </cell>
        </row>
        <row r="30">
          <cell r="AA30">
            <v>6.8912590627529635</v>
          </cell>
        </row>
        <row r="31">
          <cell r="AA31">
            <v>8.1675595238095244</v>
          </cell>
        </row>
        <row r="33">
          <cell r="U33">
            <v>3.2863849765258218E-2</v>
          </cell>
          <cell r="AA33">
            <v>7</v>
          </cell>
        </row>
        <row r="34">
          <cell r="U34">
            <v>0.18309859154929578</v>
          </cell>
          <cell r="AA34">
            <v>7</v>
          </cell>
        </row>
      </sheetData>
      <sheetData sheetId="1"/>
      <sheetData sheetId="2"/>
      <sheetData sheetId="3"/>
      <sheetData sheetId="4"/>
      <sheetData sheetId="5"/>
      <sheetData sheetId="6"/>
      <sheetData sheetId="7"/>
      <sheetData sheetId="8"/>
      <sheetData sheetId="9"/>
      <sheetData sheetId="10"/>
      <sheetData sheetId="11">
        <row r="1">
          <cell r="A1" t="str">
            <v>Id</v>
          </cell>
          <cell r="B1" t="str">
            <v>Student</v>
          </cell>
          <cell r="C1" t="str">
            <v>Form</v>
          </cell>
          <cell r="D1" t="str">
            <v>Gender</v>
          </cell>
          <cell r="E1" t="str">
            <v>LOWEST TARGET</v>
          </cell>
          <cell r="F1" t="str">
            <v>HIGHEST TARGET</v>
          </cell>
          <cell r="G1" t="str">
            <v>Ethnic Minority</v>
          </cell>
          <cell r="H1" t="str">
            <v>Ethnicity Code</v>
          </cell>
          <cell r="I1" t="str">
            <v>Stage</v>
          </cell>
          <cell r="J1" t="str">
            <v>EAL</v>
          </cell>
          <cell r="K1" t="str">
            <v>PP</v>
          </cell>
          <cell r="L1" t="str">
            <v>Ext/Int</v>
          </cell>
          <cell r="M1" t="str">
            <v>AVG GCSE SCORE</v>
          </cell>
          <cell r="N1" t="str">
            <v>AVG GCSE SCORE (ROUNDED)</v>
          </cell>
          <cell r="O1" t="str">
            <v>ACADEMIC AVG GCSE SCORE</v>
          </cell>
          <cell r="P1" t="str">
            <v>ACADEMIC AVG GCSE SCORE (ROUNDED)</v>
          </cell>
          <cell r="Q1" t="str">
            <v>PRIORBAND</v>
          </cell>
          <cell r="DQ1" t="str">
            <v>MC POINTS +5</v>
          </cell>
          <cell r="DR1" t="str">
            <v>PHO Sept Y12 on track for grade</v>
          </cell>
          <cell r="DS1" t="str">
            <v>PHO Sept Y12 on track for grade XP</v>
          </cell>
          <cell r="DT1" t="str">
            <v>PHOTOGRAPHY</v>
          </cell>
          <cell r="DU1" t="str">
            <v>PHOTOGRAPHY +10</v>
          </cell>
          <cell r="DV1" t="str">
            <v>AR</v>
          </cell>
          <cell r="DW1" t="str">
            <v>BE</v>
          </cell>
          <cell r="DX1" t="str">
            <v>BI</v>
          </cell>
          <cell r="DY1" t="str">
            <v>CH</v>
          </cell>
          <cell r="DZ1" t="str">
            <v>DR</v>
          </cell>
          <cell r="EA1" t="str">
            <v>DT</v>
          </cell>
          <cell r="EB1" t="str">
            <v>EA</v>
          </cell>
          <cell r="EC1" t="str">
            <v>EC</v>
          </cell>
          <cell r="ED1" t="str">
            <v>ENL</v>
          </cell>
          <cell r="EE1" t="str">
            <v>FR</v>
          </cell>
          <cell r="EF1" t="str">
            <v>GG</v>
          </cell>
          <cell r="EG1" t="str">
            <v>HI</v>
          </cell>
          <cell r="EH1" t="str">
            <v>HS-Single</v>
          </cell>
          <cell r="EI1" t="str">
            <v>HS-Double</v>
          </cell>
          <cell r="EJ1" t="str">
            <v>CS</v>
          </cell>
          <cell r="EK1" t="str">
            <v>MA</v>
          </cell>
          <cell r="EL1" t="str">
            <v>MF</v>
          </cell>
          <cell r="EM1" t="str">
            <v>P&amp;E</v>
          </cell>
          <cell r="EN1" t="str">
            <v>PE</v>
          </cell>
          <cell r="EO1" t="str">
            <v>PH</v>
          </cell>
          <cell r="EP1" t="str">
            <v>PO</v>
          </cell>
        </row>
        <row r="2">
          <cell r="A2">
            <v>150838</v>
          </cell>
          <cell r="B2" t="str">
            <v>Abbas, Maryam</v>
          </cell>
          <cell r="C2" t="str">
            <v>12ASA</v>
          </cell>
          <cell r="D2" t="str">
            <v>F</v>
          </cell>
          <cell r="E2" t="str">
            <v>B</v>
          </cell>
          <cell r="F2" t="str">
            <v>A/A*</v>
          </cell>
          <cell r="G2" t="str">
            <v>1</v>
          </cell>
          <cell r="H2" t="str">
            <v>OOEG</v>
          </cell>
          <cell r="I2" t="str">
            <v>N</v>
          </cell>
          <cell r="J2" t="b">
            <v>1</v>
          </cell>
          <cell r="K2" t="str">
            <v>No</v>
          </cell>
          <cell r="L2" t="str">
            <v>INTERNAL</v>
          </cell>
          <cell r="M2">
            <v>7.4</v>
          </cell>
          <cell r="N2">
            <v>7.4</v>
          </cell>
          <cell r="O2">
            <v>7.4444444444444446</v>
          </cell>
          <cell r="P2">
            <v>7.4</v>
          </cell>
          <cell r="Q2" t="str">
            <v>6.25+ (B/A)</v>
          </cell>
          <cell r="R2" t="str">
            <v/>
          </cell>
          <cell r="S2" t="str">
            <v/>
          </cell>
          <cell r="T2" t="str">
            <v/>
          </cell>
          <cell r="U2" t="str">
            <v/>
          </cell>
          <cell r="V2" t="str">
            <v/>
          </cell>
          <cell r="W2" t="str">
            <v/>
          </cell>
          <cell r="X2" t="str">
            <v/>
          </cell>
          <cell r="Y2" t="str">
            <v/>
          </cell>
          <cell r="Z2" t="str">
            <v>B</v>
          </cell>
          <cell r="AA2" t="str">
            <v>A</v>
          </cell>
          <cell r="AB2">
            <v>41.053993187344908</v>
          </cell>
          <cell r="AC2">
            <v>51.053993187344908</v>
          </cell>
          <cell r="AD2" t="str">
            <v>B</v>
          </cell>
          <cell r="AE2" t="str">
            <v>A</v>
          </cell>
          <cell r="AF2">
            <v>39.237098360936635</v>
          </cell>
          <cell r="AG2">
            <v>49.237098360936635</v>
          </cell>
          <cell r="AH2" t="str">
            <v/>
          </cell>
          <cell r="AI2" t="str">
            <v/>
          </cell>
          <cell r="AJ2" t="str">
            <v/>
          </cell>
          <cell r="AK2" t="str">
            <v/>
          </cell>
          <cell r="AL2" t="str">
            <v/>
          </cell>
          <cell r="AM2" t="str">
            <v/>
          </cell>
          <cell r="AN2" t="str">
            <v/>
          </cell>
          <cell r="AO2" t="str">
            <v/>
          </cell>
          <cell r="AP2" t="str">
            <v/>
          </cell>
          <cell r="AQ2" t="str">
            <v/>
          </cell>
          <cell r="AR2" t="str">
            <v/>
          </cell>
          <cell r="AS2" t="str">
            <v/>
          </cell>
          <cell r="AT2" t="str">
            <v/>
          </cell>
          <cell r="AU2" t="str">
            <v/>
          </cell>
          <cell r="AV2" t="str">
            <v/>
          </cell>
          <cell r="AW2" t="str">
            <v/>
          </cell>
          <cell r="AX2" t="str">
            <v/>
          </cell>
          <cell r="AY2" t="str">
            <v/>
          </cell>
          <cell r="AZ2" t="str">
            <v/>
          </cell>
          <cell r="BA2" t="str">
            <v/>
          </cell>
          <cell r="BB2" t="str">
            <v>B</v>
          </cell>
          <cell r="BC2" t="str">
            <v>A</v>
          </cell>
          <cell r="BD2">
            <v>42.136488175752895</v>
          </cell>
          <cell r="BE2">
            <v>52.136488175752895</v>
          </cell>
          <cell r="BF2" t="str">
            <v/>
          </cell>
          <cell r="BG2" t="str">
            <v/>
          </cell>
          <cell r="BH2" t="str">
            <v/>
          </cell>
          <cell r="BI2" t="str">
            <v/>
          </cell>
          <cell r="BJ2" t="str">
            <v/>
          </cell>
          <cell r="BK2" t="str">
            <v/>
          </cell>
          <cell r="BL2" t="str">
            <v/>
          </cell>
          <cell r="BM2" t="str">
            <v/>
          </cell>
          <cell r="BN2" t="str">
            <v/>
          </cell>
          <cell r="BO2" t="str">
            <v/>
          </cell>
          <cell r="BP2" t="str">
            <v/>
          </cell>
          <cell r="BQ2" t="str">
            <v/>
          </cell>
          <cell r="BR2" t="str">
            <v/>
          </cell>
          <cell r="BS2" t="str">
            <v/>
          </cell>
          <cell r="BT2" t="str">
            <v/>
          </cell>
          <cell r="BU2" t="str">
            <v/>
          </cell>
          <cell r="BV2" t="str">
            <v/>
          </cell>
          <cell r="BW2" t="str">
            <v/>
          </cell>
          <cell r="BX2" t="str">
            <v/>
          </cell>
          <cell r="BY2" t="str">
            <v/>
          </cell>
          <cell r="BZ2" t="str">
            <v>B/A</v>
          </cell>
          <cell r="CA2" t="str">
            <v>A/A*</v>
          </cell>
          <cell r="CB2">
            <v>43.813713713098451</v>
          </cell>
          <cell r="CC2">
            <v>53.813713713098451</v>
          </cell>
          <cell r="CD2" t="str">
            <v/>
          </cell>
          <cell r="CE2" t="str">
            <v/>
          </cell>
          <cell r="CF2" t="str">
            <v/>
          </cell>
          <cell r="CG2" t="str">
            <v/>
          </cell>
          <cell r="CH2" t="str">
            <v/>
          </cell>
          <cell r="CI2" t="str">
            <v/>
          </cell>
          <cell r="CJ2" t="str">
            <v/>
          </cell>
          <cell r="CK2" t="str">
            <v/>
          </cell>
          <cell r="CL2" t="str">
            <v/>
          </cell>
          <cell r="CM2" t="str">
            <v/>
          </cell>
          <cell r="CN2" t="str">
            <v/>
          </cell>
          <cell r="CO2" t="str">
            <v/>
          </cell>
          <cell r="CP2" t="str">
            <v/>
          </cell>
          <cell r="CQ2" t="str">
            <v/>
          </cell>
          <cell r="CR2" t="str">
            <v/>
          </cell>
          <cell r="CS2" t="str">
            <v/>
          </cell>
          <cell r="CT2" t="str">
            <v/>
          </cell>
          <cell r="CU2" t="str">
            <v/>
          </cell>
          <cell r="CV2" t="str">
            <v/>
          </cell>
          <cell r="CW2" t="str">
            <v/>
          </cell>
          <cell r="CX2" t="str">
            <v/>
          </cell>
          <cell r="CY2" t="str">
            <v/>
          </cell>
          <cell r="CZ2" t="str">
            <v/>
          </cell>
          <cell r="DA2" t="str">
            <v/>
          </cell>
          <cell r="DB2" t="str">
            <v/>
          </cell>
          <cell r="DC2" t="str">
            <v/>
          </cell>
          <cell r="DD2" t="str">
            <v/>
          </cell>
          <cell r="DE2" t="str">
            <v/>
          </cell>
          <cell r="DF2" t="str">
            <v/>
          </cell>
          <cell r="DG2" t="str">
            <v/>
          </cell>
          <cell r="DH2" t="str">
            <v/>
          </cell>
          <cell r="DI2" t="str">
            <v/>
          </cell>
          <cell r="DJ2" t="str">
            <v/>
          </cell>
          <cell r="DK2" t="str">
            <v/>
          </cell>
          <cell r="DL2" t="str">
            <v/>
          </cell>
          <cell r="DM2" t="str">
            <v/>
          </cell>
          <cell r="DN2" t="str">
            <v/>
          </cell>
          <cell r="DO2" t="str">
            <v/>
          </cell>
          <cell r="DP2" t="str">
            <v/>
          </cell>
          <cell r="DQ2" t="str">
            <v/>
          </cell>
          <cell r="DR2" t="str">
            <v/>
          </cell>
          <cell r="DS2" t="str">
            <v/>
          </cell>
          <cell r="DT2" t="str">
            <v/>
          </cell>
          <cell r="DU2" t="str">
            <v/>
          </cell>
          <cell r="DX2" t="str">
            <v>12C-BI-10</v>
          </cell>
          <cell r="DY2" t="str">
            <v>12E-CH-1</v>
          </cell>
          <cell r="EE2" t="str">
            <v>12A-FR-6</v>
          </cell>
          <cell r="EK2" t="str">
            <v>12D-MA-7</v>
          </cell>
          <cell r="EW2" t="str">
            <v/>
          </cell>
          <cell r="EX2" t="str">
            <v/>
          </cell>
          <cell r="EY2">
            <v>40</v>
          </cell>
          <cell r="EZ2">
            <v>40</v>
          </cell>
          <cell r="FA2" t="str">
            <v/>
          </cell>
          <cell r="FB2" t="str">
            <v/>
          </cell>
          <cell r="FC2" t="str">
            <v/>
          </cell>
          <cell r="FD2" t="str">
            <v/>
          </cell>
          <cell r="FE2" t="str">
            <v/>
          </cell>
          <cell r="FF2">
            <v>40</v>
          </cell>
          <cell r="FG2" t="str">
            <v/>
          </cell>
          <cell r="FH2" t="str">
            <v/>
          </cell>
          <cell r="FI2" t="str">
            <v/>
          </cell>
          <cell r="FJ2" t="str">
            <v/>
          </cell>
          <cell r="FK2" t="str">
            <v/>
          </cell>
        </row>
        <row r="3">
          <cell r="A3">
            <v>150984</v>
          </cell>
          <cell r="B3" t="str">
            <v>Abdaljawwad, Dua'A</v>
          </cell>
          <cell r="C3" t="str">
            <v>12ASA</v>
          </cell>
          <cell r="D3" t="str">
            <v>F</v>
          </cell>
          <cell r="E3" t="str">
            <v>C</v>
          </cell>
          <cell r="F3" t="str">
            <v>A</v>
          </cell>
          <cell r="G3" t="str">
            <v>1</v>
          </cell>
          <cell r="H3" t="str">
            <v>OOEG</v>
          </cell>
          <cell r="I3" t="str">
            <v>N</v>
          </cell>
          <cell r="J3" t="b">
            <v>0</v>
          </cell>
          <cell r="K3" t="str">
            <v>No</v>
          </cell>
          <cell r="L3" t="str">
            <v>INTERNAL</v>
          </cell>
          <cell r="M3">
            <v>6.4444444444444446</v>
          </cell>
          <cell r="N3">
            <v>6.4</v>
          </cell>
          <cell r="O3">
            <v>6.4444444444444446</v>
          </cell>
          <cell r="P3">
            <v>6.4</v>
          </cell>
          <cell r="Q3" t="str">
            <v>6.25+ (B/A)</v>
          </cell>
          <cell r="R3" t="str">
            <v/>
          </cell>
          <cell r="S3" t="str">
            <v/>
          </cell>
          <cell r="T3" t="str">
            <v/>
          </cell>
          <cell r="U3" t="str">
            <v/>
          </cell>
          <cell r="V3" t="str">
            <v/>
          </cell>
          <cell r="W3" t="str">
            <v/>
          </cell>
          <cell r="X3" t="str">
            <v/>
          </cell>
          <cell r="Y3" t="str">
            <v/>
          </cell>
          <cell r="Z3" t="str">
            <v>C</v>
          </cell>
          <cell r="AA3" t="str">
            <v>B</v>
          </cell>
          <cell r="AB3">
            <v>30.937414710415027</v>
          </cell>
          <cell r="AC3">
            <v>40.937414710415027</v>
          </cell>
          <cell r="AD3" t="str">
            <v>C</v>
          </cell>
          <cell r="AE3" t="str">
            <v>B</v>
          </cell>
          <cell r="AF3">
            <v>30.365902910588041</v>
          </cell>
          <cell r="AG3">
            <v>40.365902910588041</v>
          </cell>
          <cell r="AH3" t="str">
            <v/>
          </cell>
          <cell r="AI3" t="str">
            <v/>
          </cell>
          <cell r="AJ3" t="str">
            <v/>
          </cell>
          <cell r="AK3" t="str">
            <v/>
          </cell>
          <cell r="AL3" t="str">
            <v/>
          </cell>
          <cell r="AM3" t="str">
            <v/>
          </cell>
          <cell r="AN3" t="str">
            <v/>
          </cell>
          <cell r="AO3" t="str">
            <v/>
          </cell>
          <cell r="AP3" t="str">
            <v/>
          </cell>
          <cell r="AQ3" t="str">
            <v/>
          </cell>
          <cell r="AR3" t="str">
            <v/>
          </cell>
          <cell r="AS3" t="str">
            <v/>
          </cell>
          <cell r="AT3" t="str">
            <v/>
          </cell>
          <cell r="AU3" t="str">
            <v/>
          </cell>
          <cell r="AV3" t="str">
            <v/>
          </cell>
          <cell r="AW3" t="str">
            <v/>
          </cell>
          <cell r="AX3" t="str">
            <v/>
          </cell>
          <cell r="AY3" t="str">
            <v/>
          </cell>
          <cell r="AZ3" t="str">
            <v/>
          </cell>
          <cell r="BA3" t="str">
            <v/>
          </cell>
          <cell r="BB3" t="str">
            <v/>
          </cell>
          <cell r="BC3" t="str">
            <v/>
          </cell>
          <cell r="BD3" t="str">
            <v/>
          </cell>
          <cell r="BE3" t="str">
            <v/>
          </cell>
          <cell r="BF3" t="str">
            <v/>
          </cell>
          <cell r="BG3" t="str">
            <v/>
          </cell>
          <cell r="BH3" t="str">
            <v/>
          </cell>
          <cell r="BI3" t="str">
            <v/>
          </cell>
          <cell r="BJ3" t="str">
            <v/>
          </cell>
          <cell r="BK3" t="str">
            <v/>
          </cell>
          <cell r="BL3" t="str">
            <v/>
          </cell>
          <cell r="BM3" t="str">
            <v/>
          </cell>
          <cell r="BN3" t="str">
            <v/>
          </cell>
          <cell r="BO3" t="str">
            <v/>
          </cell>
          <cell r="BP3" t="str">
            <v/>
          </cell>
          <cell r="BQ3" t="str">
            <v/>
          </cell>
          <cell r="BR3" t="str">
            <v/>
          </cell>
          <cell r="BS3" t="str">
            <v/>
          </cell>
          <cell r="BT3" t="str">
            <v/>
          </cell>
          <cell r="BU3" t="str">
            <v/>
          </cell>
          <cell r="BV3" t="str">
            <v/>
          </cell>
          <cell r="BW3" t="str">
            <v/>
          </cell>
          <cell r="BX3" t="str">
            <v/>
          </cell>
          <cell r="BY3" t="str">
            <v/>
          </cell>
          <cell r="BZ3" t="str">
            <v/>
          </cell>
          <cell r="CA3" t="str">
            <v/>
          </cell>
          <cell r="CB3" t="str">
            <v/>
          </cell>
          <cell r="CC3" t="str">
            <v/>
          </cell>
          <cell r="CD3" t="str">
            <v/>
          </cell>
          <cell r="CE3" t="str">
            <v/>
          </cell>
          <cell r="CF3" t="str">
            <v/>
          </cell>
          <cell r="CG3" t="str">
            <v/>
          </cell>
          <cell r="CH3" t="str">
            <v/>
          </cell>
          <cell r="CI3" t="str">
            <v/>
          </cell>
          <cell r="CJ3" t="str">
            <v/>
          </cell>
          <cell r="CK3" t="str">
            <v/>
          </cell>
          <cell r="CL3" t="str">
            <v/>
          </cell>
          <cell r="CM3" t="str">
            <v/>
          </cell>
          <cell r="CN3" t="str">
            <v/>
          </cell>
          <cell r="CO3" t="str">
            <v/>
          </cell>
          <cell r="CP3" t="str">
            <v/>
          </cell>
          <cell r="CQ3" t="str">
            <v/>
          </cell>
          <cell r="CR3" t="str">
            <v/>
          </cell>
          <cell r="CS3" t="str">
            <v/>
          </cell>
          <cell r="CT3" t="str">
            <v/>
          </cell>
          <cell r="CU3" t="str">
            <v/>
          </cell>
          <cell r="CV3" t="str">
            <v/>
          </cell>
          <cell r="CW3" t="str">
            <v/>
          </cell>
          <cell r="CX3" t="str">
            <v>B</v>
          </cell>
          <cell r="CY3" t="str">
            <v>A</v>
          </cell>
          <cell r="CZ3">
            <v>38.377372719595371</v>
          </cell>
          <cell r="DA3">
            <v>48.377372719595371</v>
          </cell>
          <cell r="DB3" t="str">
            <v/>
          </cell>
          <cell r="DC3" t="str">
            <v/>
          </cell>
          <cell r="DD3" t="str">
            <v/>
          </cell>
          <cell r="DE3" t="str">
            <v/>
          </cell>
          <cell r="DF3" t="str">
            <v/>
          </cell>
          <cell r="DG3" t="str">
            <v/>
          </cell>
          <cell r="DH3" t="str">
            <v/>
          </cell>
          <cell r="DI3" t="str">
            <v/>
          </cell>
          <cell r="DJ3" t="str">
            <v/>
          </cell>
          <cell r="DK3" t="str">
            <v/>
          </cell>
          <cell r="DL3" t="str">
            <v/>
          </cell>
          <cell r="DM3" t="str">
            <v/>
          </cell>
          <cell r="DN3" t="str">
            <v/>
          </cell>
          <cell r="DO3" t="str">
            <v/>
          </cell>
          <cell r="DP3" t="str">
            <v/>
          </cell>
          <cell r="DQ3" t="str">
            <v/>
          </cell>
          <cell r="DR3" t="str">
            <v/>
          </cell>
          <cell r="DS3" t="str">
            <v/>
          </cell>
          <cell r="DT3" t="str">
            <v/>
          </cell>
          <cell r="DU3" t="str">
            <v/>
          </cell>
          <cell r="DX3" t="str">
            <v>12C-BI-10</v>
          </cell>
          <cell r="DY3" t="str">
            <v>12D-CH-2</v>
          </cell>
          <cell r="EQ3" t="str">
            <v>12A-PY-10</v>
          </cell>
          <cell r="EW3" t="str">
            <v/>
          </cell>
          <cell r="EX3" t="str">
            <v/>
          </cell>
          <cell r="EY3">
            <v>30</v>
          </cell>
          <cell r="EZ3">
            <v>30</v>
          </cell>
          <cell r="FA3" t="str">
            <v/>
          </cell>
          <cell r="FB3" t="str">
            <v/>
          </cell>
          <cell r="FC3" t="str">
            <v/>
          </cell>
          <cell r="FD3" t="str">
            <v/>
          </cell>
          <cell r="FE3" t="str">
            <v/>
          </cell>
          <cell r="FF3" t="str">
            <v/>
          </cell>
          <cell r="FG3" t="str">
            <v/>
          </cell>
          <cell r="FH3" t="str">
            <v/>
          </cell>
          <cell r="FI3" t="str">
            <v/>
          </cell>
          <cell r="FJ3" t="str">
            <v/>
          </cell>
          <cell r="FK3" t="str">
            <v/>
          </cell>
        </row>
        <row r="4">
          <cell r="A4">
            <v>151969</v>
          </cell>
          <cell r="B4" t="str">
            <v>Abraham, Faseal</v>
          </cell>
          <cell r="C4" t="str">
            <v>12ASA</v>
          </cell>
          <cell r="D4" t="str">
            <v>M</v>
          </cell>
          <cell r="E4" t="str">
            <v>E/D</v>
          </cell>
          <cell r="F4" t="str">
            <v>C</v>
          </cell>
          <cell r="G4" t="str">
            <v>1</v>
          </cell>
          <cell r="H4" t="str">
            <v>BAOF</v>
          </cell>
          <cell r="I4" t="str">
            <v>N</v>
          </cell>
          <cell r="J4" t="b">
            <v>1</v>
          </cell>
          <cell r="K4" t="str">
            <v>No</v>
          </cell>
          <cell r="L4" t="str">
            <v>INTERNAL</v>
          </cell>
          <cell r="M4">
            <v>3.5</v>
          </cell>
          <cell r="N4">
            <v>3.5</v>
          </cell>
          <cell r="O4">
            <v>3.5</v>
          </cell>
          <cell r="P4">
            <v>3.5</v>
          </cell>
          <cell r="Q4" t="str">
            <v>2.5+ (D/C)</v>
          </cell>
          <cell r="R4" t="str">
            <v/>
          </cell>
          <cell r="S4" t="str">
            <v/>
          </cell>
          <cell r="T4" t="str">
            <v/>
          </cell>
          <cell r="U4" t="str">
            <v/>
          </cell>
          <cell r="V4" t="str">
            <v>D</v>
          </cell>
          <cell r="W4" t="str">
            <v>C</v>
          </cell>
          <cell r="X4">
            <v>17.957434440925415</v>
          </cell>
          <cell r="Y4">
            <v>27.957434440925415</v>
          </cell>
          <cell r="Z4" t="str">
            <v/>
          </cell>
          <cell r="AA4" t="str">
            <v/>
          </cell>
          <cell r="AB4" t="str">
            <v/>
          </cell>
          <cell r="AC4" t="str">
            <v/>
          </cell>
          <cell r="AD4" t="str">
            <v/>
          </cell>
          <cell r="AE4" t="str">
            <v/>
          </cell>
          <cell r="AF4" t="str">
            <v/>
          </cell>
          <cell r="AG4" t="str">
            <v/>
          </cell>
          <cell r="AH4" t="str">
            <v/>
          </cell>
          <cell r="AI4" t="str">
            <v/>
          </cell>
          <cell r="AJ4" t="str">
            <v/>
          </cell>
          <cell r="AK4" t="str">
            <v/>
          </cell>
          <cell r="AL4" t="str">
            <v/>
          </cell>
          <cell r="AM4" t="str">
            <v/>
          </cell>
          <cell r="AN4" t="str">
            <v/>
          </cell>
          <cell r="AO4" t="str">
            <v/>
          </cell>
          <cell r="AP4" t="str">
            <v/>
          </cell>
          <cell r="AQ4" t="str">
            <v/>
          </cell>
          <cell r="AR4" t="str">
            <v/>
          </cell>
          <cell r="AS4" t="str">
            <v/>
          </cell>
          <cell r="AT4" t="str">
            <v>E/D</v>
          </cell>
          <cell r="AU4" t="str">
            <v>D/C</v>
          </cell>
          <cell r="AV4">
            <v>17.203863858219865</v>
          </cell>
          <cell r="AW4">
            <v>27.203863858219865</v>
          </cell>
          <cell r="AX4" t="str">
            <v/>
          </cell>
          <cell r="AY4" t="str">
            <v/>
          </cell>
          <cell r="AZ4" t="str">
            <v/>
          </cell>
          <cell r="BA4" t="str">
            <v/>
          </cell>
          <cell r="BB4" t="str">
            <v/>
          </cell>
          <cell r="BC4" t="str">
            <v/>
          </cell>
          <cell r="BD4" t="str">
            <v/>
          </cell>
          <cell r="BE4" t="str">
            <v/>
          </cell>
          <cell r="BF4" t="str">
            <v/>
          </cell>
          <cell r="BG4" t="str">
            <v/>
          </cell>
          <cell r="BH4" t="str">
            <v/>
          </cell>
          <cell r="BI4" t="str">
            <v/>
          </cell>
          <cell r="BJ4" t="str">
            <v/>
          </cell>
          <cell r="BK4" t="str">
            <v/>
          </cell>
          <cell r="BL4" t="str">
            <v/>
          </cell>
          <cell r="BM4" t="str">
            <v/>
          </cell>
          <cell r="BN4" t="str">
            <v/>
          </cell>
          <cell r="BO4" t="str">
            <v/>
          </cell>
          <cell r="BP4" t="str">
            <v/>
          </cell>
          <cell r="BQ4" t="str">
            <v/>
          </cell>
          <cell r="BR4" t="str">
            <v/>
          </cell>
          <cell r="BS4" t="str">
            <v/>
          </cell>
          <cell r="BT4" t="str">
            <v/>
          </cell>
          <cell r="BU4" t="str">
            <v/>
          </cell>
          <cell r="BV4" t="str">
            <v/>
          </cell>
          <cell r="BW4" t="str">
            <v/>
          </cell>
          <cell r="BX4" t="str">
            <v/>
          </cell>
          <cell r="BY4" t="str">
            <v/>
          </cell>
          <cell r="BZ4" t="str">
            <v/>
          </cell>
          <cell r="CA4" t="str">
            <v/>
          </cell>
          <cell r="CB4" t="str">
            <v/>
          </cell>
          <cell r="CC4" t="str">
            <v/>
          </cell>
          <cell r="CD4" t="str">
            <v/>
          </cell>
          <cell r="CE4" t="str">
            <v/>
          </cell>
          <cell r="CF4" t="str">
            <v/>
          </cell>
          <cell r="CG4" t="str">
            <v/>
          </cell>
          <cell r="CH4" t="str">
            <v/>
          </cell>
          <cell r="CI4" t="str">
            <v/>
          </cell>
          <cell r="CJ4" t="str">
            <v/>
          </cell>
          <cell r="CK4" t="str">
            <v/>
          </cell>
          <cell r="CL4" t="str">
            <v/>
          </cell>
          <cell r="CM4" t="str">
            <v/>
          </cell>
          <cell r="CN4" t="str">
            <v/>
          </cell>
          <cell r="CO4" t="str">
            <v/>
          </cell>
          <cell r="CP4" t="str">
            <v/>
          </cell>
          <cell r="CQ4" t="str">
            <v/>
          </cell>
          <cell r="CR4" t="str">
            <v/>
          </cell>
          <cell r="CS4" t="str">
            <v/>
          </cell>
          <cell r="CT4" t="str">
            <v>D</v>
          </cell>
          <cell r="CU4" t="str">
            <v>C</v>
          </cell>
          <cell r="CV4">
            <v>18.888994084737991</v>
          </cell>
          <cell r="CW4">
            <v>28.888994084737991</v>
          </cell>
          <cell r="CX4" t="str">
            <v/>
          </cell>
          <cell r="CY4" t="str">
            <v/>
          </cell>
          <cell r="CZ4" t="str">
            <v/>
          </cell>
          <cell r="DA4" t="str">
            <v/>
          </cell>
          <cell r="DB4" t="str">
            <v/>
          </cell>
          <cell r="DC4" t="str">
            <v/>
          </cell>
          <cell r="DD4" t="str">
            <v/>
          </cell>
          <cell r="DE4" t="str">
            <v/>
          </cell>
          <cell r="DF4" t="str">
            <v/>
          </cell>
          <cell r="DG4" t="str">
            <v/>
          </cell>
          <cell r="DH4" t="str">
            <v/>
          </cell>
          <cell r="DI4" t="str">
            <v/>
          </cell>
          <cell r="DJ4" t="str">
            <v/>
          </cell>
          <cell r="DK4" t="str">
            <v/>
          </cell>
          <cell r="DL4" t="str">
            <v/>
          </cell>
          <cell r="DM4" t="str">
            <v/>
          </cell>
          <cell r="DN4" t="str">
            <v/>
          </cell>
          <cell r="DO4" t="str">
            <v/>
          </cell>
          <cell r="DP4" t="str">
            <v/>
          </cell>
          <cell r="DQ4" t="str">
            <v/>
          </cell>
          <cell r="DR4" t="str">
            <v/>
          </cell>
          <cell r="DS4" t="str">
            <v/>
          </cell>
          <cell r="DT4" t="str">
            <v/>
          </cell>
          <cell r="DU4" t="str">
            <v/>
          </cell>
          <cell r="DW4" t="str">
            <v>12A-BE-1</v>
          </cell>
          <cell r="EC4" t="str">
            <v>12E-EC-2</v>
          </cell>
          <cell r="EP4" t="str">
            <v>12C-PO-8</v>
          </cell>
          <cell r="EW4" t="str">
            <v/>
          </cell>
          <cell r="EX4">
            <v>20</v>
          </cell>
          <cell r="EY4" t="str">
            <v/>
          </cell>
          <cell r="EZ4" t="str">
            <v/>
          </cell>
          <cell r="FA4" t="str">
            <v/>
          </cell>
          <cell r="FB4" t="str">
            <v/>
          </cell>
          <cell r="FC4" t="str">
            <v/>
          </cell>
          <cell r="FD4">
            <v>15</v>
          </cell>
          <cell r="FE4" t="str">
            <v/>
          </cell>
          <cell r="FF4" t="str">
            <v/>
          </cell>
          <cell r="FG4" t="str">
            <v/>
          </cell>
          <cell r="FH4" t="str">
            <v/>
          </cell>
          <cell r="FI4" t="str">
            <v/>
          </cell>
          <cell r="FJ4" t="str">
            <v/>
          </cell>
          <cell r="FK4" t="str">
            <v/>
          </cell>
        </row>
        <row r="5">
          <cell r="A5">
            <v>160118</v>
          </cell>
          <cell r="B5" t="str">
            <v>Ackernley, Archie</v>
          </cell>
          <cell r="C5" t="str">
            <v>12ASA</v>
          </cell>
          <cell r="D5" t="str">
            <v>M</v>
          </cell>
          <cell r="E5" t="str">
            <v>D</v>
          </cell>
          <cell r="F5" t="str">
            <v>B/A</v>
          </cell>
          <cell r="G5" t="str">
            <v>0</v>
          </cell>
          <cell r="H5" t="str">
            <v>WBRI</v>
          </cell>
          <cell r="I5" t="str">
            <v>N</v>
          </cell>
          <cell r="J5" t="b">
            <v>0</v>
          </cell>
          <cell r="K5" t="str">
            <v>No</v>
          </cell>
          <cell r="L5" t="str">
            <v>EXTERNAL</v>
          </cell>
          <cell r="M5">
            <v>5.666666666666667</v>
          </cell>
          <cell r="N5">
            <v>5.7</v>
          </cell>
          <cell r="O5">
            <v>5.666666666666667</v>
          </cell>
          <cell r="P5">
            <v>5.7</v>
          </cell>
          <cell r="Q5" t="str">
            <v>4.75+ (C/B)</v>
          </cell>
          <cell r="R5" t="str">
            <v/>
          </cell>
          <cell r="S5" t="str">
            <v/>
          </cell>
          <cell r="T5" t="str">
            <v/>
          </cell>
          <cell r="U5" t="str">
            <v/>
          </cell>
          <cell r="V5" t="str">
            <v/>
          </cell>
          <cell r="W5" t="str">
            <v/>
          </cell>
          <cell r="X5" t="str">
            <v/>
          </cell>
          <cell r="Y5" t="str">
            <v/>
          </cell>
          <cell r="Z5" t="str">
            <v>D</v>
          </cell>
          <cell r="AA5" t="str">
            <v>C</v>
          </cell>
          <cell r="AB5">
            <v>22.367744536040298</v>
          </cell>
          <cell r="AC5">
            <v>32.367744536040298</v>
          </cell>
          <cell r="AD5" t="str">
            <v/>
          </cell>
          <cell r="AE5" t="str">
            <v/>
          </cell>
          <cell r="AF5" t="str">
            <v/>
          </cell>
          <cell r="AG5" t="str">
            <v/>
          </cell>
          <cell r="AH5" t="str">
            <v/>
          </cell>
          <cell r="AI5" t="str">
            <v/>
          </cell>
          <cell r="AJ5" t="str">
            <v/>
          </cell>
          <cell r="AK5" t="str">
            <v/>
          </cell>
          <cell r="AL5" t="str">
            <v/>
          </cell>
          <cell r="AM5" t="str">
            <v/>
          </cell>
          <cell r="AN5" t="str">
            <v/>
          </cell>
          <cell r="AO5" t="str">
            <v/>
          </cell>
          <cell r="AP5" t="str">
            <v/>
          </cell>
          <cell r="AQ5" t="str">
            <v/>
          </cell>
          <cell r="AR5" t="str">
            <v/>
          </cell>
          <cell r="AS5" t="str">
            <v/>
          </cell>
          <cell r="AT5" t="str">
            <v>C/B</v>
          </cell>
          <cell r="AU5" t="str">
            <v>B/A</v>
          </cell>
          <cell r="AV5">
            <v>33.505956722586902</v>
          </cell>
          <cell r="AW5">
            <v>43.505956722586902</v>
          </cell>
          <cell r="AX5" t="str">
            <v/>
          </cell>
          <cell r="AY5" t="str">
            <v/>
          </cell>
          <cell r="AZ5" t="str">
            <v/>
          </cell>
          <cell r="BA5" t="str">
            <v/>
          </cell>
          <cell r="BB5" t="str">
            <v/>
          </cell>
          <cell r="BC5" t="str">
            <v/>
          </cell>
          <cell r="BD5" t="str">
            <v/>
          </cell>
          <cell r="BE5" t="str">
            <v/>
          </cell>
          <cell r="BF5" t="str">
            <v/>
          </cell>
          <cell r="BG5" t="str">
            <v/>
          </cell>
          <cell r="BH5" t="str">
            <v/>
          </cell>
          <cell r="BI5" t="str">
            <v/>
          </cell>
          <cell r="BJ5" t="str">
            <v/>
          </cell>
          <cell r="BK5" t="str">
            <v/>
          </cell>
          <cell r="BL5" t="str">
            <v/>
          </cell>
          <cell r="BM5" t="str">
            <v/>
          </cell>
          <cell r="BN5" t="str">
            <v/>
          </cell>
          <cell r="BO5" t="str">
            <v/>
          </cell>
          <cell r="BP5" t="str">
            <v/>
          </cell>
          <cell r="BQ5" t="str">
            <v/>
          </cell>
          <cell r="BR5" t="str">
            <v/>
          </cell>
          <cell r="BS5" t="str">
            <v/>
          </cell>
          <cell r="BT5" t="str">
            <v/>
          </cell>
          <cell r="BU5" t="str">
            <v/>
          </cell>
          <cell r="BV5" t="str">
            <v/>
          </cell>
          <cell r="BW5" t="str">
            <v/>
          </cell>
          <cell r="BX5" t="str">
            <v/>
          </cell>
          <cell r="BY5" t="str">
            <v/>
          </cell>
          <cell r="BZ5" t="str">
            <v>C</v>
          </cell>
          <cell r="CA5" t="str">
            <v>B</v>
          </cell>
          <cell r="CB5">
            <v>28.616144042897645</v>
          </cell>
          <cell r="CC5">
            <v>38.616144042897645</v>
          </cell>
          <cell r="CD5" t="str">
            <v/>
          </cell>
          <cell r="CE5" t="str">
            <v/>
          </cell>
          <cell r="CF5" t="str">
            <v/>
          </cell>
          <cell r="CG5" t="str">
            <v/>
          </cell>
          <cell r="CH5" t="str">
            <v/>
          </cell>
          <cell r="CI5" t="str">
            <v/>
          </cell>
          <cell r="CJ5" t="str">
            <v/>
          </cell>
          <cell r="CK5" t="str">
            <v/>
          </cell>
          <cell r="CL5" t="str">
            <v/>
          </cell>
          <cell r="CM5" t="str">
            <v/>
          </cell>
          <cell r="CN5" t="str">
            <v/>
          </cell>
          <cell r="CO5" t="str">
            <v/>
          </cell>
          <cell r="CP5" t="str">
            <v>D/C</v>
          </cell>
          <cell r="CQ5" t="str">
            <v>C/B</v>
          </cell>
          <cell r="CR5">
            <v>23.372009884130453</v>
          </cell>
          <cell r="CS5">
            <v>33.372009884130449</v>
          </cell>
          <cell r="CT5" t="str">
            <v/>
          </cell>
          <cell r="CU5" t="str">
            <v/>
          </cell>
          <cell r="CV5" t="str">
            <v/>
          </cell>
          <cell r="CW5" t="str">
            <v/>
          </cell>
          <cell r="CX5" t="str">
            <v/>
          </cell>
          <cell r="CY5" t="str">
            <v/>
          </cell>
          <cell r="CZ5" t="str">
            <v/>
          </cell>
          <cell r="DA5" t="str">
            <v/>
          </cell>
          <cell r="DB5" t="str">
            <v/>
          </cell>
          <cell r="DC5" t="str">
            <v/>
          </cell>
          <cell r="DD5" t="str">
            <v/>
          </cell>
          <cell r="DE5" t="str">
            <v/>
          </cell>
          <cell r="DF5" t="str">
            <v/>
          </cell>
          <cell r="DG5" t="str">
            <v/>
          </cell>
          <cell r="DH5" t="str">
            <v/>
          </cell>
          <cell r="DI5" t="str">
            <v/>
          </cell>
          <cell r="DJ5" t="str">
            <v/>
          </cell>
          <cell r="DK5" t="str">
            <v/>
          </cell>
          <cell r="DL5" t="str">
            <v/>
          </cell>
          <cell r="DM5" t="str">
            <v/>
          </cell>
          <cell r="DN5" t="str">
            <v/>
          </cell>
          <cell r="DO5" t="str">
            <v/>
          </cell>
          <cell r="DP5" t="str">
            <v/>
          </cell>
          <cell r="DQ5" t="str">
            <v/>
          </cell>
          <cell r="DR5" t="str">
            <v/>
          </cell>
          <cell r="DS5" t="str">
            <v/>
          </cell>
          <cell r="DT5" t="str">
            <v/>
          </cell>
          <cell r="DU5" t="str">
            <v/>
          </cell>
          <cell r="DX5" t="str">
            <v>12C-BI-10</v>
          </cell>
          <cell r="EC5" t="str">
            <v>12E-EC-2</v>
          </cell>
          <cell r="EK5" t="str">
            <v>12B-MA-5</v>
          </cell>
          <cell r="EO5" t="str">
            <v>12A-PH-9</v>
          </cell>
          <cell r="EW5" t="str">
            <v/>
          </cell>
          <cell r="EX5" t="str">
            <v/>
          </cell>
          <cell r="EY5">
            <v>20</v>
          </cell>
          <cell r="EZ5" t="str">
            <v/>
          </cell>
          <cell r="FA5" t="str">
            <v/>
          </cell>
          <cell r="FB5" t="str">
            <v/>
          </cell>
          <cell r="FC5" t="str">
            <v/>
          </cell>
          <cell r="FD5">
            <v>35</v>
          </cell>
          <cell r="FE5" t="str">
            <v/>
          </cell>
          <cell r="FF5" t="str">
            <v/>
          </cell>
          <cell r="FG5" t="str">
            <v/>
          </cell>
          <cell r="FH5" t="str">
            <v/>
          </cell>
          <cell r="FI5" t="str">
            <v/>
          </cell>
          <cell r="FJ5" t="str">
            <v/>
          </cell>
          <cell r="FK5" t="str">
            <v/>
          </cell>
        </row>
        <row r="6">
          <cell r="A6">
            <v>160049</v>
          </cell>
          <cell r="B6" t="str">
            <v>Adams, Jack</v>
          </cell>
          <cell r="C6" t="str">
            <v>12JN</v>
          </cell>
          <cell r="D6" t="str">
            <v>M</v>
          </cell>
          <cell r="E6" t="str">
            <v>B/A</v>
          </cell>
          <cell r="F6" t="str">
            <v>A*</v>
          </cell>
          <cell r="G6" t="str">
            <v>0</v>
          </cell>
          <cell r="H6" t="str">
            <v>WBRI</v>
          </cell>
          <cell r="I6" t="str">
            <v>N</v>
          </cell>
          <cell r="J6" t="b">
            <v>0</v>
          </cell>
          <cell r="K6" t="str">
            <v>No</v>
          </cell>
          <cell r="L6" t="str">
            <v>EXTERNAL</v>
          </cell>
          <cell r="M6">
            <v>7.5555555555555554</v>
          </cell>
          <cell r="N6">
            <v>7.6</v>
          </cell>
          <cell r="O6">
            <v>8</v>
          </cell>
          <cell r="P6">
            <v>8</v>
          </cell>
          <cell r="Q6" t="str">
            <v>6.25+ (B/A)</v>
          </cell>
          <cell r="R6" t="str">
            <v/>
          </cell>
          <cell r="S6" t="str">
            <v/>
          </cell>
          <cell r="T6" t="str">
            <v/>
          </cell>
          <cell r="U6" t="str">
            <v/>
          </cell>
          <cell r="V6" t="str">
            <v/>
          </cell>
          <cell r="W6" t="str">
            <v/>
          </cell>
          <cell r="X6" t="str">
            <v/>
          </cell>
          <cell r="Y6" t="str">
            <v/>
          </cell>
          <cell r="Z6" t="str">
            <v>B/A</v>
          </cell>
          <cell r="AA6" t="str">
            <v>A/A*</v>
          </cell>
          <cell r="AB6">
            <v>43.225287470402932</v>
          </cell>
          <cell r="AC6">
            <v>53.225287470402932</v>
          </cell>
          <cell r="AD6" t="str">
            <v/>
          </cell>
          <cell r="AE6" t="str">
            <v/>
          </cell>
          <cell r="AF6" t="str">
            <v/>
          </cell>
          <cell r="AG6" t="str">
            <v/>
          </cell>
          <cell r="AH6" t="str">
            <v/>
          </cell>
          <cell r="AI6" t="str">
            <v/>
          </cell>
          <cell r="AJ6" t="str">
            <v/>
          </cell>
          <cell r="AK6" t="str">
            <v/>
          </cell>
          <cell r="AL6" t="str">
            <v/>
          </cell>
          <cell r="AM6" t="str">
            <v/>
          </cell>
          <cell r="AN6" t="str">
            <v/>
          </cell>
          <cell r="AO6" t="str">
            <v/>
          </cell>
          <cell r="AP6" t="str">
            <v/>
          </cell>
          <cell r="AQ6" t="str">
            <v/>
          </cell>
          <cell r="AR6" t="str">
            <v/>
          </cell>
          <cell r="AS6" t="str">
            <v/>
          </cell>
          <cell r="AT6" t="str">
            <v/>
          </cell>
          <cell r="AU6" t="str">
            <v/>
          </cell>
          <cell r="AV6" t="str">
            <v/>
          </cell>
          <cell r="AW6" t="str">
            <v/>
          </cell>
          <cell r="AX6" t="str">
            <v/>
          </cell>
          <cell r="AY6" t="str">
            <v/>
          </cell>
          <cell r="AZ6" t="str">
            <v/>
          </cell>
          <cell r="BA6" t="str">
            <v/>
          </cell>
          <cell r="BB6" t="str">
            <v/>
          </cell>
          <cell r="BC6" t="str">
            <v/>
          </cell>
          <cell r="BD6" t="str">
            <v/>
          </cell>
          <cell r="BE6" t="str">
            <v/>
          </cell>
          <cell r="BF6" t="str">
            <v/>
          </cell>
          <cell r="BG6" t="str">
            <v/>
          </cell>
          <cell r="BH6" t="str">
            <v/>
          </cell>
          <cell r="BI6" t="str">
            <v/>
          </cell>
          <cell r="BJ6" t="str">
            <v>B/A</v>
          </cell>
          <cell r="BK6" t="str">
            <v>A/A*</v>
          </cell>
          <cell r="BL6">
            <v>45.678695914465877</v>
          </cell>
          <cell r="BM6">
            <v>55.678695914465877</v>
          </cell>
          <cell r="BN6" t="str">
            <v/>
          </cell>
          <cell r="BO6" t="str">
            <v/>
          </cell>
          <cell r="BP6" t="str">
            <v/>
          </cell>
          <cell r="BQ6" t="str">
            <v/>
          </cell>
          <cell r="BR6" t="str">
            <v/>
          </cell>
          <cell r="BS6" t="str">
            <v/>
          </cell>
          <cell r="BT6" t="str">
            <v/>
          </cell>
          <cell r="BU6" t="str">
            <v/>
          </cell>
          <cell r="BV6" t="str">
            <v/>
          </cell>
          <cell r="BW6" t="str">
            <v/>
          </cell>
          <cell r="BX6" t="str">
            <v/>
          </cell>
          <cell r="BY6" t="str">
            <v/>
          </cell>
          <cell r="BZ6" t="str">
            <v/>
          </cell>
          <cell r="CA6" t="str">
            <v/>
          </cell>
          <cell r="CB6" t="str">
            <v/>
          </cell>
          <cell r="CC6" t="str">
            <v/>
          </cell>
          <cell r="CD6" t="str">
            <v/>
          </cell>
          <cell r="CE6" t="str">
            <v/>
          </cell>
          <cell r="CF6" t="str">
            <v/>
          </cell>
          <cell r="CG6" t="str">
            <v/>
          </cell>
          <cell r="CH6" t="str">
            <v/>
          </cell>
          <cell r="CI6" t="str">
            <v/>
          </cell>
          <cell r="CJ6" t="str">
            <v/>
          </cell>
          <cell r="CK6" t="str">
            <v/>
          </cell>
          <cell r="CL6" t="str">
            <v/>
          </cell>
          <cell r="CM6" t="str">
            <v/>
          </cell>
          <cell r="CN6" t="str">
            <v/>
          </cell>
          <cell r="CO6" t="str">
            <v/>
          </cell>
          <cell r="CP6" t="str">
            <v/>
          </cell>
          <cell r="CQ6" t="str">
            <v/>
          </cell>
          <cell r="CR6" t="str">
            <v/>
          </cell>
          <cell r="CS6" t="str">
            <v/>
          </cell>
          <cell r="CT6" t="str">
            <v>B/A</v>
          </cell>
          <cell r="CU6" t="str">
            <v>A/A*</v>
          </cell>
          <cell r="CV6">
            <v>47.394157715090898</v>
          </cell>
          <cell r="CW6">
            <v>57.394157715090898</v>
          </cell>
          <cell r="CX6" t="str">
            <v>A</v>
          </cell>
          <cell r="CY6" t="str">
            <v>A*</v>
          </cell>
          <cell r="CZ6">
            <v>47.969217594237101</v>
          </cell>
          <cell r="DA6">
            <v>57.969217594237101</v>
          </cell>
          <cell r="DB6" t="str">
            <v/>
          </cell>
          <cell r="DC6" t="str">
            <v/>
          </cell>
          <cell r="DD6" t="str">
            <v/>
          </cell>
          <cell r="DE6" t="str">
            <v/>
          </cell>
          <cell r="DF6" t="str">
            <v/>
          </cell>
          <cell r="DG6" t="str">
            <v/>
          </cell>
          <cell r="DH6" t="str">
            <v/>
          </cell>
          <cell r="DI6" t="str">
            <v/>
          </cell>
          <cell r="DJ6" t="str">
            <v/>
          </cell>
          <cell r="DK6" t="str">
            <v/>
          </cell>
          <cell r="DL6" t="str">
            <v/>
          </cell>
          <cell r="DM6" t="str">
            <v/>
          </cell>
          <cell r="DN6" t="str">
            <v/>
          </cell>
          <cell r="DO6" t="str">
            <v/>
          </cell>
          <cell r="DP6" t="str">
            <v/>
          </cell>
          <cell r="DQ6" t="str">
            <v/>
          </cell>
          <cell r="DR6" t="str">
            <v/>
          </cell>
          <cell r="DS6" t="str">
            <v/>
          </cell>
          <cell r="DT6" t="str">
            <v/>
          </cell>
          <cell r="DU6" t="str">
            <v/>
          </cell>
          <cell r="DX6" t="str">
            <v>12D-BI-1</v>
          </cell>
          <cell r="EG6" t="str">
            <v>12A-HI-7</v>
          </cell>
          <cell r="EP6" t="str">
            <v>12E-PO-9</v>
          </cell>
          <cell r="EQ6" t="str">
            <v>12B-PY-8</v>
          </cell>
          <cell r="EW6" t="str">
            <v/>
          </cell>
          <cell r="EX6" t="str">
            <v/>
          </cell>
          <cell r="EY6">
            <v>45</v>
          </cell>
          <cell r="EZ6" t="str">
            <v/>
          </cell>
          <cell r="FA6" t="str">
            <v/>
          </cell>
          <cell r="FB6" t="str">
            <v/>
          </cell>
          <cell r="FC6" t="str">
            <v/>
          </cell>
          <cell r="FD6" t="str">
            <v/>
          </cell>
          <cell r="FE6" t="str">
            <v/>
          </cell>
          <cell r="FF6" t="str">
            <v/>
          </cell>
          <cell r="FG6" t="str">
            <v/>
          </cell>
          <cell r="FH6">
            <v>45</v>
          </cell>
          <cell r="FI6" t="str">
            <v/>
          </cell>
          <cell r="FJ6" t="str">
            <v/>
          </cell>
          <cell r="FK6" t="str">
            <v/>
          </cell>
        </row>
        <row r="7">
          <cell r="A7">
            <v>150995</v>
          </cell>
          <cell r="B7" t="str">
            <v>Adesina, Karen</v>
          </cell>
          <cell r="C7" t="str">
            <v>12ASA</v>
          </cell>
          <cell r="D7" t="str">
            <v>F</v>
          </cell>
          <cell r="E7" t="str">
            <v>D</v>
          </cell>
          <cell r="F7" t="str">
            <v>Dist/Dist*</v>
          </cell>
          <cell r="G7" t="str">
            <v>1</v>
          </cell>
          <cell r="H7" t="str">
            <v>BAOF</v>
          </cell>
          <cell r="I7" t="str">
            <v>N</v>
          </cell>
          <cell r="J7" t="b">
            <v>0</v>
          </cell>
          <cell r="K7" t="str">
            <v>No</v>
          </cell>
          <cell r="L7" t="str">
            <v>INTERNAL</v>
          </cell>
          <cell r="M7">
            <v>5.35</v>
          </cell>
          <cell r="N7">
            <v>5.4</v>
          </cell>
          <cell r="O7">
            <v>5.333333333333333</v>
          </cell>
          <cell r="P7">
            <v>5.3</v>
          </cell>
          <cell r="Q7" t="str">
            <v>4.75+ (C/B)</v>
          </cell>
          <cell r="R7" t="str">
            <v/>
          </cell>
          <cell r="S7" t="str">
            <v/>
          </cell>
          <cell r="T7" t="str">
            <v/>
          </cell>
          <cell r="U7" t="str">
            <v/>
          </cell>
          <cell r="V7" t="str">
            <v/>
          </cell>
          <cell r="W7" t="str">
            <v/>
          </cell>
          <cell r="X7" t="str">
            <v/>
          </cell>
          <cell r="Y7" t="str">
            <v/>
          </cell>
          <cell r="Z7" t="str">
            <v/>
          </cell>
          <cell r="AA7" t="str">
            <v/>
          </cell>
          <cell r="AB7" t="str">
            <v/>
          </cell>
          <cell r="AC7" t="str">
            <v/>
          </cell>
          <cell r="AD7" t="str">
            <v/>
          </cell>
          <cell r="AE7" t="str">
            <v/>
          </cell>
          <cell r="AF7" t="str">
            <v/>
          </cell>
          <cell r="AG7" t="str">
            <v/>
          </cell>
          <cell r="AH7" t="str">
            <v/>
          </cell>
          <cell r="AI7" t="str">
            <v/>
          </cell>
          <cell r="AJ7" t="str">
            <v/>
          </cell>
          <cell r="AK7" t="str">
            <v/>
          </cell>
          <cell r="AL7" t="str">
            <v/>
          </cell>
          <cell r="AM7" t="str">
            <v/>
          </cell>
          <cell r="AN7" t="str">
            <v/>
          </cell>
          <cell r="AO7" t="str">
            <v/>
          </cell>
          <cell r="AP7" t="str">
            <v/>
          </cell>
          <cell r="AQ7" t="str">
            <v/>
          </cell>
          <cell r="AR7" t="str">
            <v/>
          </cell>
          <cell r="AS7" t="str">
            <v/>
          </cell>
          <cell r="AT7" t="str">
            <v/>
          </cell>
          <cell r="AU7" t="str">
            <v/>
          </cell>
          <cell r="AV7" t="str">
            <v/>
          </cell>
          <cell r="AW7" t="str">
            <v/>
          </cell>
          <cell r="AX7" t="str">
            <v/>
          </cell>
          <cell r="AY7" t="str">
            <v/>
          </cell>
          <cell r="AZ7" t="str">
            <v/>
          </cell>
          <cell r="BA7" t="str">
            <v/>
          </cell>
          <cell r="BB7" t="str">
            <v/>
          </cell>
          <cell r="BC7" t="str">
            <v/>
          </cell>
          <cell r="BD7" t="str">
            <v/>
          </cell>
          <cell r="BE7" t="str">
            <v/>
          </cell>
          <cell r="BF7" t="str">
            <v/>
          </cell>
          <cell r="BG7" t="str">
            <v/>
          </cell>
          <cell r="BH7" t="str">
            <v/>
          </cell>
          <cell r="BI7" t="str">
            <v/>
          </cell>
          <cell r="BJ7" t="str">
            <v/>
          </cell>
          <cell r="BK7" t="str">
            <v/>
          </cell>
          <cell r="BL7" t="str">
            <v/>
          </cell>
          <cell r="BM7" t="str">
            <v/>
          </cell>
          <cell r="BN7" t="str">
            <v>D</v>
          </cell>
          <cell r="BO7" t="str">
            <v>D/D*</v>
          </cell>
          <cell r="BP7">
            <v>35.199748763416878</v>
          </cell>
          <cell r="BQ7">
            <v>45.199748763416878</v>
          </cell>
          <cell r="BR7" t="str">
            <v/>
          </cell>
          <cell r="BS7" t="str">
            <v/>
          </cell>
          <cell r="BT7" t="str">
            <v/>
          </cell>
          <cell r="BU7" t="str">
            <v/>
          </cell>
          <cell r="BV7" t="str">
            <v/>
          </cell>
          <cell r="BW7" t="str">
            <v/>
          </cell>
          <cell r="BX7" t="str">
            <v/>
          </cell>
          <cell r="BY7" t="str">
            <v/>
          </cell>
          <cell r="BZ7" t="str">
            <v>D/C</v>
          </cell>
          <cell r="CA7" t="str">
            <v>C/B</v>
          </cell>
          <cell r="CB7">
            <v>23.298034536195182</v>
          </cell>
          <cell r="CC7">
            <v>33.298034536195182</v>
          </cell>
          <cell r="CD7" t="str">
            <v/>
          </cell>
          <cell r="CE7" t="str">
            <v/>
          </cell>
          <cell r="CF7" t="str">
            <v/>
          </cell>
          <cell r="CG7" t="str">
            <v/>
          </cell>
          <cell r="CH7" t="str">
            <v/>
          </cell>
          <cell r="CI7" t="str">
            <v/>
          </cell>
          <cell r="CJ7" t="str">
            <v/>
          </cell>
          <cell r="CK7" t="str">
            <v/>
          </cell>
          <cell r="CL7" t="str">
            <v/>
          </cell>
          <cell r="CM7" t="str">
            <v/>
          </cell>
          <cell r="CN7" t="str">
            <v/>
          </cell>
          <cell r="CO7" t="str">
            <v/>
          </cell>
          <cell r="CP7" t="str">
            <v>D</v>
          </cell>
          <cell r="CQ7" t="str">
            <v>C</v>
          </cell>
          <cell r="CR7">
            <v>20.509944365818239</v>
          </cell>
          <cell r="CS7">
            <v>30.509944365818239</v>
          </cell>
          <cell r="CT7" t="str">
            <v/>
          </cell>
          <cell r="CU7" t="str">
            <v/>
          </cell>
          <cell r="CV7" t="str">
            <v/>
          </cell>
          <cell r="CW7" t="str">
            <v/>
          </cell>
          <cell r="CX7" t="str">
            <v>C</v>
          </cell>
          <cell r="CY7" t="str">
            <v>B</v>
          </cell>
          <cell r="CZ7">
            <v>28.54498183660899</v>
          </cell>
          <cell r="DA7">
            <v>38.54498183660899</v>
          </cell>
          <cell r="DB7" t="str">
            <v/>
          </cell>
          <cell r="DC7" t="str">
            <v/>
          </cell>
          <cell r="DD7" t="str">
            <v/>
          </cell>
          <cell r="DE7" t="str">
            <v/>
          </cell>
          <cell r="DF7" t="str">
            <v/>
          </cell>
          <cell r="DG7" t="str">
            <v/>
          </cell>
          <cell r="DH7" t="str">
            <v/>
          </cell>
          <cell r="DI7" t="str">
            <v/>
          </cell>
          <cell r="DJ7" t="str">
            <v/>
          </cell>
          <cell r="DK7" t="str">
            <v/>
          </cell>
          <cell r="DL7" t="str">
            <v/>
          </cell>
          <cell r="DM7" t="str">
            <v/>
          </cell>
          <cell r="DN7" t="str">
            <v/>
          </cell>
          <cell r="DO7" t="str">
            <v/>
          </cell>
          <cell r="DP7" t="str">
            <v/>
          </cell>
          <cell r="DQ7" t="str">
            <v/>
          </cell>
          <cell r="DR7" t="str">
            <v/>
          </cell>
          <cell r="DS7" t="str">
            <v/>
          </cell>
          <cell r="DT7" t="str">
            <v/>
          </cell>
          <cell r="DU7" t="str">
            <v/>
          </cell>
          <cell r="EH7" t="str">
            <v>12B-HS-4</v>
          </cell>
          <cell r="EK7" t="str">
            <v>12C-MA-7</v>
          </cell>
          <cell r="EO7" t="str">
            <v>12E-PH-6</v>
          </cell>
          <cell r="EQ7" t="str">
            <v>12A-PY-10</v>
          </cell>
          <cell r="EW7" t="str">
            <v/>
          </cell>
          <cell r="EX7" t="str">
            <v/>
          </cell>
          <cell r="EY7" t="str">
            <v/>
          </cell>
          <cell r="EZ7" t="str">
            <v/>
          </cell>
          <cell r="FA7" t="str">
            <v/>
          </cell>
          <cell r="FB7" t="str">
            <v/>
          </cell>
          <cell r="FC7" t="str">
            <v/>
          </cell>
          <cell r="FD7" t="str">
            <v/>
          </cell>
          <cell r="FE7" t="str">
            <v/>
          </cell>
          <cell r="FF7" t="str">
            <v/>
          </cell>
          <cell r="FG7" t="str">
            <v/>
          </cell>
          <cell r="FH7" t="str">
            <v/>
          </cell>
          <cell r="FI7">
            <v>35</v>
          </cell>
          <cell r="FJ7" t="str">
            <v/>
          </cell>
          <cell r="FK7" t="str">
            <v/>
          </cell>
        </row>
        <row r="8">
          <cell r="A8">
            <v>150982</v>
          </cell>
          <cell r="B8" t="str">
            <v>Adiele, Angel</v>
          </cell>
          <cell r="C8" t="str">
            <v>12ASA</v>
          </cell>
          <cell r="D8" t="str">
            <v>F</v>
          </cell>
          <cell r="E8" t="str">
            <v>C</v>
          </cell>
          <cell r="F8" t="str">
            <v>A</v>
          </cell>
          <cell r="G8" t="str">
            <v>1</v>
          </cell>
          <cell r="H8" t="str">
            <v>BAOF</v>
          </cell>
          <cell r="I8" t="str">
            <v>N</v>
          </cell>
          <cell r="J8" t="b">
            <v>0</v>
          </cell>
          <cell r="K8" t="str">
            <v>No</v>
          </cell>
          <cell r="L8" t="str">
            <v>INTERNAL</v>
          </cell>
          <cell r="M8">
            <v>6.6</v>
          </cell>
          <cell r="N8">
            <v>6.6</v>
          </cell>
          <cell r="O8">
            <v>6.6</v>
          </cell>
          <cell r="P8">
            <v>6.6</v>
          </cell>
          <cell r="Q8" t="str">
            <v>6.25+ (B/A)</v>
          </cell>
          <cell r="R8" t="str">
            <v/>
          </cell>
          <cell r="S8" t="str">
            <v/>
          </cell>
          <cell r="T8" t="str">
            <v/>
          </cell>
          <cell r="U8" t="str">
            <v/>
          </cell>
          <cell r="V8" t="str">
            <v/>
          </cell>
          <cell r="W8" t="str">
            <v/>
          </cell>
          <cell r="X8" t="str">
            <v/>
          </cell>
          <cell r="Y8" t="str">
            <v/>
          </cell>
          <cell r="Z8" t="str">
            <v/>
          </cell>
          <cell r="AA8" t="str">
            <v/>
          </cell>
          <cell r="AB8" t="str">
            <v/>
          </cell>
          <cell r="AC8" t="str">
            <v/>
          </cell>
          <cell r="AD8" t="str">
            <v>C</v>
          </cell>
          <cell r="AE8" t="str">
            <v>B</v>
          </cell>
          <cell r="AF8">
            <v>31.028391663819114</v>
          </cell>
          <cell r="AG8">
            <v>41.028391663819114</v>
          </cell>
          <cell r="AH8" t="str">
            <v/>
          </cell>
          <cell r="AI8" t="str">
            <v/>
          </cell>
          <cell r="AJ8" t="str">
            <v/>
          </cell>
          <cell r="AK8" t="str">
            <v/>
          </cell>
          <cell r="AL8" t="str">
            <v/>
          </cell>
          <cell r="AM8" t="str">
            <v/>
          </cell>
          <cell r="AN8" t="str">
            <v/>
          </cell>
          <cell r="AO8" t="str">
            <v/>
          </cell>
          <cell r="AP8" t="str">
            <v/>
          </cell>
          <cell r="AQ8" t="str">
            <v/>
          </cell>
          <cell r="AR8" t="str">
            <v/>
          </cell>
          <cell r="AS8" t="str">
            <v/>
          </cell>
          <cell r="AT8" t="str">
            <v/>
          </cell>
          <cell r="AU8" t="str">
            <v/>
          </cell>
          <cell r="AV8" t="str">
            <v/>
          </cell>
          <cell r="AW8" t="str">
            <v/>
          </cell>
          <cell r="AX8" t="str">
            <v/>
          </cell>
          <cell r="AY8" t="str">
            <v/>
          </cell>
          <cell r="AZ8" t="str">
            <v/>
          </cell>
          <cell r="BA8" t="str">
            <v/>
          </cell>
          <cell r="BB8" t="str">
            <v/>
          </cell>
          <cell r="BC8" t="str">
            <v/>
          </cell>
          <cell r="BD8" t="str">
            <v/>
          </cell>
          <cell r="BE8" t="str">
            <v/>
          </cell>
          <cell r="BF8" t="str">
            <v/>
          </cell>
          <cell r="BG8" t="str">
            <v/>
          </cell>
          <cell r="BH8" t="str">
            <v/>
          </cell>
          <cell r="BI8" t="str">
            <v/>
          </cell>
          <cell r="BJ8" t="str">
            <v/>
          </cell>
          <cell r="BK8" t="str">
            <v/>
          </cell>
          <cell r="BL8" t="str">
            <v/>
          </cell>
          <cell r="BM8" t="str">
            <v/>
          </cell>
          <cell r="BN8" t="str">
            <v/>
          </cell>
          <cell r="BO8" t="str">
            <v/>
          </cell>
          <cell r="BP8" t="str">
            <v/>
          </cell>
          <cell r="BQ8" t="str">
            <v/>
          </cell>
          <cell r="BR8" t="str">
            <v/>
          </cell>
          <cell r="BS8" t="str">
            <v/>
          </cell>
          <cell r="BT8" t="str">
            <v/>
          </cell>
          <cell r="BU8" t="str">
            <v/>
          </cell>
          <cell r="BV8" t="str">
            <v/>
          </cell>
          <cell r="BW8" t="str">
            <v/>
          </cell>
          <cell r="BX8" t="str">
            <v/>
          </cell>
          <cell r="BY8" t="str">
            <v/>
          </cell>
          <cell r="BZ8" t="str">
            <v/>
          </cell>
          <cell r="CA8" t="str">
            <v/>
          </cell>
          <cell r="CB8" t="str">
            <v/>
          </cell>
          <cell r="CC8" t="str">
            <v/>
          </cell>
          <cell r="CD8" t="str">
            <v/>
          </cell>
          <cell r="CE8" t="str">
            <v/>
          </cell>
          <cell r="CF8" t="str">
            <v/>
          </cell>
          <cell r="CG8" t="str">
            <v/>
          </cell>
          <cell r="CH8" t="str">
            <v/>
          </cell>
          <cell r="CI8" t="str">
            <v/>
          </cell>
          <cell r="CJ8" t="str">
            <v/>
          </cell>
          <cell r="CK8" t="str">
            <v/>
          </cell>
          <cell r="CL8" t="str">
            <v/>
          </cell>
          <cell r="CM8" t="str">
            <v/>
          </cell>
          <cell r="CN8" t="str">
            <v/>
          </cell>
          <cell r="CO8" t="str">
            <v/>
          </cell>
          <cell r="CP8" t="str">
            <v>C/B</v>
          </cell>
          <cell r="CQ8" t="str">
            <v>B/A</v>
          </cell>
          <cell r="CR8">
            <v>33.399595439261979</v>
          </cell>
          <cell r="CS8">
            <v>43.399595439261979</v>
          </cell>
          <cell r="CT8" t="str">
            <v/>
          </cell>
          <cell r="CU8" t="str">
            <v/>
          </cell>
          <cell r="CV8" t="str">
            <v/>
          </cell>
          <cell r="CW8" t="str">
            <v/>
          </cell>
          <cell r="CX8" t="str">
            <v>B</v>
          </cell>
          <cell r="CY8" t="str">
            <v>A</v>
          </cell>
          <cell r="CZ8">
            <v>39.923476060909771</v>
          </cell>
          <cell r="DA8">
            <v>49.923476060909771</v>
          </cell>
          <cell r="DB8" t="str">
            <v/>
          </cell>
          <cell r="DC8" t="str">
            <v/>
          </cell>
          <cell r="DD8" t="str">
            <v/>
          </cell>
          <cell r="DE8" t="str">
            <v/>
          </cell>
          <cell r="DF8" t="str">
            <v/>
          </cell>
          <cell r="DG8" t="str">
            <v/>
          </cell>
          <cell r="DH8" t="str">
            <v/>
          </cell>
          <cell r="DI8" t="str">
            <v/>
          </cell>
          <cell r="DJ8" t="str">
            <v/>
          </cell>
          <cell r="DK8" t="str">
            <v/>
          </cell>
          <cell r="DL8" t="str">
            <v/>
          </cell>
          <cell r="DM8" t="str">
            <v/>
          </cell>
          <cell r="DN8" t="str">
            <v/>
          </cell>
          <cell r="DO8" t="str">
            <v/>
          </cell>
          <cell r="DP8" t="str">
            <v/>
          </cell>
          <cell r="DQ8" t="str">
            <v/>
          </cell>
          <cell r="DR8" t="str">
            <v/>
          </cell>
          <cell r="DS8" t="str">
            <v/>
          </cell>
          <cell r="DT8" t="str">
            <v/>
          </cell>
          <cell r="DU8" t="str">
            <v/>
          </cell>
          <cell r="DY8" t="str">
            <v>12C-CH-2</v>
          </cell>
          <cell r="EO8" t="str">
            <v>12A-PH-9</v>
          </cell>
          <cell r="EQ8" t="str">
            <v>12E-PY-7</v>
          </cell>
          <cell r="EW8" t="str">
            <v/>
          </cell>
          <cell r="EX8" t="str">
            <v/>
          </cell>
          <cell r="EY8" t="str">
            <v/>
          </cell>
          <cell r="EZ8">
            <v>30</v>
          </cell>
          <cell r="FA8" t="str">
            <v/>
          </cell>
          <cell r="FB8" t="str">
            <v/>
          </cell>
          <cell r="FC8" t="str">
            <v/>
          </cell>
          <cell r="FD8" t="str">
            <v/>
          </cell>
          <cell r="FE8" t="str">
            <v/>
          </cell>
          <cell r="FF8" t="str">
            <v/>
          </cell>
          <cell r="FG8" t="str">
            <v/>
          </cell>
          <cell r="FH8" t="str">
            <v/>
          </cell>
          <cell r="FI8" t="str">
            <v/>
          </cell>
          <cell r="FJ8" t="str">
            <v/>
          </cell>
          <cell r="FK8" t="str">
            <v/>
          </cell>
        </row>
        <row r="9">
          <cell r="A9">
            <v>150880</v>
          </cell>
          <cell r="B9" t="str">
            <v>Ahmadi, Melina</v>
          </cell>
          <cell r="C9" t="str">
            <v>12ASA</v>
          </cell>
          <cell r="D9" t="str">
            <v>F</v>
          </cell>
          <cell r="E9" t="str">
            <v>B</v>
          </cell>
          <cell r="F9" t="str">
            <v>A/A*</v>
          </cell>
          <cell r="G9" t="str">
            <v>1</v>
          </cell>
          <cell r="H9" t="str">
            <v>OOEG</v>
          </cell>
          <cell r="I9" t="str">
            <v>N</v>
          </cell>
          <cell r="J9" t="b">
            <v>1</v>
          </cell>
          <cell r="K9" t="str">
            <v>No</v>
          </cell>
          <cell r="L9" t="str">
            <v>INTERNAL</v>
          </cell>
          <cell r="M9">
            <v>7.1</v>
          </cell>
          <cell r="N9">
            <v>7.1</v>
          </cell>
          <cell r="O9">
            <v>7.1</v>
          </cell>
          <cell r="P9">
            <v>7.1</v>
          </cell>
          <cell r="Q9" t="str">
            <v>6.25+ (B/A)</v>
          </cell>
          <cell r="R9" t="str">
            <v/>
          </cell>
          <cell r="S9" t="str">
            <v/>
          </cell>
          <cell r="T9" t="str">
            <v/>
          </cell>
          <cell r="U9" t="str">
            <v/>
          </cell>
          <cell r="V9" t="str">
            <v/>
          </cell>
          <cell r="W9" t="str">
            <v/>
          </cell>
          <cell r="X9" t="str">
            <v/>
          </cell>
          <cell r="Y9" t="str">
            <v/>
          </cell>
          <cell r="Z9" t="str">
            <v>B</v>
          </cell>
          <cell r="AA9" t="str">
            <v>A</v>
          </cell>
          <cell r="AB9">
            <v>39.315841604071103</v>
          </cell>
          <cell r="AC9">
            <v>49.315841604071103</v>
          </cell>
          <cell r="AD9" t="str">
            <v>B</v>
          </cell>
          <cell r="AE9" t="str">
            <v>A</v>
          </cell>
          <cell r="AF9">
            <v>38.517190678499297</v>
          </cell>
          <cell r="AG9">
            <v>48.517190678499297</v>
          </cell>
          <cell r="AH9" t="str">
            <v/>
          </cell>
          <cell r="AI9" t="str">
            <v/>
          </cell>
          <cell r="AJ9" t="str">
            <v/>
          </cell>
          <cell r="AK9" t="str">
            <v/>
          </cell>
          <cell r="AL9" t="str">
            <v/>
          </cell>
          <cell r="AM9" t="str">
            <v/>
          </cell>
          <cell r="AN9" t="str">
            <v/>
          </cell>
          <cell r="AO9" t="str">
            <v/>
          </cell>
          <cell r="AP9" t="str">
            <v/>
          </cell>
          <cell r="AQ9" t="str">
            <v/>
          </cell>
          <cell r="AR9" t="str">
            <v/>
          </cell>
          <cell r="AS9" t="str">
            <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B</v>
          </cell>
          <cell r="CA9" t="str">
            <v>A</v>
          </cell>
          <cell r="CB9">
            <v>40.983904560225895</v>
          </cell>
          <cell r="CC9">
            <v>50.983904560225895</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B/A</v>
          </cell>
          <cell r="CY9" t="str">
            <v>A/A*</v>
          </cell>
          <cell r="CZ9">
            <v>43.96031278726101</v>
          </cell>
          <cell r="DA9">
            <v>53.96031278726101</v>
          </cell>
          <cell r="DB9" t="str">
            <v/>
          </cell>
          <cell r="DC9" t="str">
            <v/>
          </cell>
          <cell r="DD9" t="str">
            <v/>
          </cell>
          <cell r="DE9" t="str">
            <v/>
          </cell>
          <cell r="DF9" t="str">
            <v/>
          </cell>
          <cell r="DG9" t="str">
            <v/>
          </cell>
          <cell r="DH9" t="str">
            <v/>
          </cell>
          <cell r="DI9" t="str">
            <v/>
          </cell>
          <cell r="DJ9" t="str">
            <v/>
          </cell>
          <cell r="DK9" t="str">
            <v/>
          </cell>
          <cell r="DL9" t="str">
            <v/>
          </cell>
          <cell r="DM9" t="str">
            <v/>
          </cell>
          <cell r="DN9" t="str">
            <v/>
          </cell>
          <cell r="DO9" t="str">
            <v/>
          </cell>
          <cell r="DP9" t="str">
            <v/>
          </cell>
          <cell r="DQ9" t="str">
            <v/>
          </cell>
          <cell r="DR9" t="str">
            <v/>
          </cell>
          <cell r="DS9" t="str">
            <v/>
          </cell>
          <cell r="DT9" t="str">
            <v/>
          </cell>
          <cell r="DU9" t="str">
            <v/>
          </cell>
          <cell r="DX9" t="str">
            <v>12B-BI-1</v>
          </cell>
          <cell r="DY9" t="str">
            <v>12D-CH-2</v>
          </cell>
          <cell r="EK9" t="str">
            <v>12C-MA-7</v>
          </cell>
          <cell r="EQ9" t="str">
            <v>12A-PY-10</v>
          </cell>
          <cell r="EW9" t="str">
            <v/>
          </cell>
          <cell r="EX9" t="str">
            <v/>
          </cell>
          <cell r="EY9">
            <v>40</v>
          </cell>
          <cell r="EZ9">
            <v>40</v>
          </cell>
          <cell r="FA9" t="str">
            <v/>
          </cell>
          <cell r="FB9" t="str">
            <v/>
          </cell>
          <cell r="FC9" t="str">
            <v/>
          </cell>
          <cell r="FD9" t="str">
            <v/>
          </cell>
          <cell r="FE9" t="str">
            <v/>
          </cell>
          <cell r="FF9" t="str">
            <v/>
          </cell>
          <cell r="FG9" t="str">
            <v/>
          </cell>
          <cell r="FH9" t="str">
            <v/>
          </cell>
          <cell r="FI9" t="str">
            <v/>
          </cell>
          <cell r="FJ9" t="str">
            <v/>
          </cell>
          <cell r="FK9" t="str">
            <v/>
          </cell>
        </row>
        <row r="10">
          <cell r="A10">
            <v>160037</v>
          </cell>
          <cell r="B10" t="str">
            <v>Ahmed, Jubayil</v>
          </cell>
          <cell r="C10" t="str">
            <v>12DHO</v>
          </cell>
          <cell r="D10" t="str">
            <v>M</v>
          </cell>
          <cell r="E10" t="str">
            <v>D</v>
          </cell>
          <cell r="F10" t="str">
            <v>B</v>
          </cell>
          <cell r="G10" t="str">
            <v>1</v>
          </cell>
          <cell r="H10" t="str">
            <v>ABAN</v>
          </cell>
          <cell r="I10" t="str">
            <v>N</v>
          </cell>
          <cell r="J10" t="b">
            <v>0</v>
          </cell>
          <cell r="K10" t="str">
            <v>No</v>
          </cell>
          <cell r="L10" t="str">
            <v>EXTERNAL</v>
          </cell>
          <cell r="M10">
            <v>5.5555555555555554</v>
          </cell>
          <cell r="N10">
            <v>5.6</v>
          </cell>
          <cell r="O10">
            <v>5.375</v>
          </cell>
          <cell r="P10">
            <v>5.4</v>
          </cell>
          <cell r="Q10" t="str">
            <v>4.75+ (C/B)</v>
          </cell>
          <cell r="R10" t="str">
            <v/>
          </cell>
          <cell r="S10" t="str">
            <v/>
          </cell>
          <cell r="T10" t="str">
            <v/>
          </cell>
          <cell r="U10" t="str">
            <v/>
          </cell>
          <cell r="V10" t="str">
            <v/>
          </cell>
          <cell r="W10" t="str">
            <v/>
          </cell>
          <cell r="X10" t="str">
            <v/>
          </cell>
          <cell r="Y10" t="str">
            <v/>
          </cell>
          <cell r="Z10" t="str">
            <v>D</v>
          </cell>
          <cell r="AA10" t="str">
            <v>C</v>
          </cell>
          <cell r="AB10">
            <v>21.352181224622441</v>
          </cell>
          <cell r="AC10">
            <v>31.352181224622441</v>
          </cell>
          <cell r="AD10" t="str">
            <v/>
          </cell>
          <cell r="AE10" t="str">
            <v/>
          </cell>
          <cell r="AF10" t="str">
            <v/>
          </cell>
          <cell r="AG10" t="str">
            <v/>
          </cell>
          <cell r="AH10" t="str">
            <v/>
          </cell>
          <cell r="AI10" t="str">
            <v/>
          </cell>
          <cell r="AJ10" t="str">
            <v/>
          </cell>
          <cell r="AK10" t="str">
            <v/>
          </cell>
          <cell r="AL10" t="str">
            <v/>
          </cell>
          <cell r="AM10" t="str">
            <v/>
          </cell>
          <cell r="AN10" t="str">
            <v/>
          </cell>
          <cell r="AO10" t="str">
            <v/>
          </cell>
          <cell r="AP10" t="str">
            <v/>
          </cell>
          <cell r="AQ10" t="str">
            <v/>
          </cell>
          <cell r="AR10" t="str">
            <v/>
          </cell>
          <cell r="AS10" t="str">
            <v/>
          </cell>
          <cell r="AT10" t="str">
            <v/>
          </cell>
          <cell r="AU10" t="str">
            <v/>
          </cell>
          <cell r="AV10" t="str">
            <v/>
          </cell>
          <cell r="AW10" t="str">
            <v/>
          </cell>
          <cell r="AX10" t="str">
            <v/>
          </cell>
          <cell r="AY10" t="str">
            <v/>
          </cell>
          <cell r="AZ10" t="str">
            <v/>
          </cell>
          <cell r="BA10" t="str">
            <v/>
          </cell>
          <cell r="BB10" t="str">
            <v/>
          </cell>
          <cell r="BC10" t="str">
            <v/>
          </cell>
          <cell r="BD10" t="str">
            <v/>
          </cell>
          <cell r="BE10" t="str">
            <v/>
          </cell>
          <cell r="BF10" t="str">
            <v/>
          </cell>
          <cell r="BG10" t="str">
            <v/>
          </cell>
          <cell r="BH10" t="str">
            <v/>
          </cell>
          <cell r="BI10" t="str">
            <v/>
          </cell>
          <cell r="BJ10" t="str">
            <v/>
          </cell>
          <cell r="BK10" t="str">
            <v/>
          </cell>
          <cell r="BL10" t="str">
            <v/>
          </cell>
          <cell r="BM10" t="str">
            <v/>
          </cell>
          <cell r="BN10" t="str">
            <v/>
          </cell>
          <cell r="BO10" t="str">
            <v/>
          </cell>
          <cell r="BP10" t="str">
            <v/>
          </cell>
          <cell r="BQ10" t="str">
            <v/>
          </cell>
          <cell r="BR10" t="str">
            <v/>
          </cell>
          <cell r="BS10" t="str">
            <v/>
          </cell>
          <cell r="BT10" t="str">
            <v/>
          </cell>
          <cell r="BU10" t="str">
            <v/>
          </cell>
          <cell r="BV10" t="str">
            <v/>
          </cell>
          <cell r="BW10" t="str">
            <v/>
          </cell>
          <cell r="BX10" t="str">
            <v/>
          </cell>
          <cell r="BY10" t="str">
            <v/>
          </cell>
          <cell r="BZ10" t="str">
            <v/>
          </cell>
          <cell r="CA10" t="str">
            <v/>
          </cell>
          <cell r="CB10" t="str">
            <v/>
          </cell>
          <cell r="CC10" t="str">
            <v/>
          </cell>
          <cell r="CD10" t="str">
            <v/>
          </cell>
          <cell r="CE10" t="str">
            <v/>
          </cell>
          <cell r="CF10" t="str">
            <v/>
          </cell>
          <cell r="CG10" t="str">
            <v/>
          </cell>
          <cell r="CH10" t="str">
            <v/>
          </cell>
          <cell r="CI10" t="str">
            <v/>
          </cell>
          <cell r="CJ10" t="str">
            <v/>
          </cell>
          <cell r="CK10" t="str">
            <v/>
          </cell>
          <cell r="CL10" t="str">
            <v>C</v>
          </cell>
          <cell r="CM10" t="str">
            <v>B</v>
          </cell>
          <cell r="CN10">
            <v>30.329568706975525</v>
          </cell>
          <cell r="CO10">
            <v>40.329568706975522</v>
          </cell>
          <cell r="CP10" t="str">
            <v/>
          </cell>
          <cell r="CQ10" t="str">
            <v/>
          </cell>
          <cell r="CR10" t="str">
            <v/>
          </cell>
          <cell r="CS10" t="str">
            <v/>
          </cell>
          <cell r="CT10" t="str">
            <v/>
          </cell>
          <cell r="CU10" t="str">
            <v/>
          </cell>
          <cell r="CV10" t="str">
            <v/>
          </cell>
          <cell r="CW10" t="str">
            <v/>
          </cell>
          <cell r="CX10" t="str">
            <v>C</v>
          </cell>
          <cell r="CY10" t="str">
            <v>B</v>
          </cell>
          <cell r="CZ10">
            <v>30.508801677346153</v>
          </cell>
          <cell r="DA10">
            <v>40.508801677346156</v>
          </cell>
          <cell r="DB10" t="str">
            <v/>
          </cell>
          <cell r="DC10" t="str">
            <v/>
          </cell>
          <cell r="DD10" t="str">
            <v/>
          </cell>
          <cell r="DE10" t="str">
            <v/>
          </cell>
          <cell r="DF10" t="str">
            <v/>
          </cell>
          <cell r="DG10" t="str">
            <v/>
          </cell>
          <cell r="DH10" t="str">
            <v/>
          </cell>
          <cell r="DI10" t="str">
            <v/>
          </cell>
          <cell r="DJ10" t="str">
            <v/>
          </cell>
          <cell r="DK10" t="str">
            <v/>
          </cell>
          <cell r="DL10" t="str">
            <v/>
          </cell>
          <cell r="DM10" t="str">
            <v/>
          </cell>
          <cell r="DN10" t="str">
            <v/>
          </cell>
          <cell r="DO10" t="str">
            <v/>
          </cell>
          <cell r="DP10" t="str">
            <v/>
          </cell>
          <cell r="DQ10" t="str">
            <v/>
          </cell>
          <cell r="DR10" t="str">
            <v/>
          </cell>
          <cell r="DS10" t="str">
            <v/>
          </cell>
          <cell r="DT10" t="str">
            <v/>
          </cell>
          <cell r="DU10" t="str">
            <v/>
          </cell>
          <cell r="DX10" t="str">
            <v>12A-BI-2</v>
          </cell>
          <cell r="EN10" t="str">
            <v>12D-PE-9</v>
          </cell>
          <cell r="EQ10" t="str">
            <v>12B-PY-8</v>
          </cell>
          <cell r="EW10" t="str">
            <v/>
          </cell>
          <cell r="EX10" t="str">
            <v/>
          </cell>
          <cell r="EY10">
            <v>20</v>
          </cell>
          <cell r="EZ10" t="str">
            <v/>
          </cell>
          <cell r="FA10" t="str">
            <v/>
          </cell>
          <cell r="FB10" t="str">
            <v/>
          </cell>
          <cell r="FC10" t="str">
            <v/>
          </cell>
          <cell r="FD10" t="str">
            <v/>
          </cell>
          <cell r="FE10" t="str">
            <v/>
          </cell>
          <cell r="FF10" t="str">
            <v/>
          </cell>
          <cell r="FG10" t="str">
            <v/>
          </cell>
          <cell r="FH10" t="str">
            <v/>
          </cell>
          <cell r="FI10" t="str">
            <v/>
          </cell>
          <cell r="FJ10" t="str">
            <v/>
          </cell>
          <cell r="FK10" t="str">
            <v/>
          </cell>
        </row>
        <row r="11">
          <cell r="A11">
            <v>150830</v>
          </cell>
          <cell r="B11" t="str">
            <v>Alexander, Lucas</v>
          </cell>
          <cell r="C11" t="str">
            <v>12ASA</v>
          </cell>
          <cell r="D11" t="str">
            <v>M</v>
          </cell>
          <cell r="E11" t="str">
            <v>C/B</v>
          </cell>
          <cell r="F11" t="str">
            <v>A/A*</v>
          </cell>
          <cell r="G11" t="str">
            <v>1</v>
          </cell>
          <cell r="H11" t="str">
            <v>MWBC</v>
          </cell>
          <cell r="I11" t="str">
            <v>N</v>
          </cell>
          <cell r="J11" t="b">
            <v>0</v>
          </cell>
          <cell r="K11" t="str">
            <v>No</v>
          </cell>
          <cell r="L11" t="str">
            <v>INTERNAL</v>
          </cell>
          <cell r="M11">
            <v>7</v>
          </cell>
          <cell r="N11">
            <v>7</v>
          </cell>
          <cell r="O11">
            <v>7</v>
          </cell>
          <cell r="P11">
            <v>7</v>
          </cell>
          <cell r="Q11" t="str">
            <v>6.25+ (B/A)</v>
          </cell>
          <cell r="R11" t="str">
            <v/>
          </cell>
          <cell r="S11" t="str">
            <v/>
          </cell>
          <cell r="T11" t="str">
            <v/>
          </cell>
          <cell r="U11" t="str">
            <v/>
          </cell>
          <cell r="V11" t="str">
            <v/>
          </cell>
          <cell r="W11" t="str">
            <v/>
          </cell>
          <cell r="X11" t="str">
            <v/>
          </cell>
          <cell r="Y11" t="str">
            <v/>
          </cell>
          <cell r="Z11" t="str">
            <v/>
          </cell>
          <cell r="AA11" t="str">
            <v/>
          </cell>
          <cell r="AB11" t="str">
            <v/>
          </cell>
          <cell r="AC11" t="str">
            <v/>
          </cell>
          <cell r="AD11" t="str">
            <v>C/B</v>
          </cell>
          <cell r="AE11" t="str">
            <v>B/A</v>
          </cell>
          <cell r="AF11">
            <v>36.148429384853245</v>
          </cell>
          <cell r="AG11">
            <v>46.148429384853245</v>
          </cell>
          <cell r="AH11" t="str">
            <v/>
          </cell>
          <cell r="AI11" t="str">
            <v/>
          </cell>
          <cell r="AJ11" t="str">
            <v/>
          </cell>
          <cell r="AK11" t="str">
            <v/>
          </cell>
          <cell r="AL11" t="str">
            <v/>
          </cell>
          <cell r="AM11" t="str">
            <v/>
          </cell>
          <cell r="AN11" t="str">
            <v/>
          </cell>
          <cell r="AO11" t="str">
            <v/>
          </cell>
          <cell r="AP11" t="str">
            <v/>
          </cell>
          <cell r="AQ11" t="str">
            <v/>
          </cell>
          <cell r="AR11" t="str">
            <v/>
          </cell>
          <cell r="AS11" t="str">
            <v/>
          </cell>
          <cell r="AT11" t="str">
            <v>B/A</v>
          </cell>
          <cell r="AU11" t="str">
            <v>A/A*</v>
          </cell>
          <cell r="AV11">
            <v>43.358036319052466</v>
          </cell>
          <cell r="AW11">
            <v>53.358036319052466</v>
          </cell>
          <cell r="AX11" t="str">
            <v/>
          </cell>
          <cell r="AY11" t="str">
            <v/>
          </cell>
          <cell r="AZ11" t="str">
            <v/>
          </cell>
          <cell r="BA11" t="str">
            <v/>
          </cell>
          <cell r="BB11" t="str">
            <v/>
          </cell>
          <cell r="BC11" t="str">
            <v/>
          </cell>
          <cell r="BD11" t="str">
            <v/>
          </cell>
          <cell r="BE11" t="str">
            <v/>
          </cell>
          <cell r="BF11" t="str">
            <v/>
          </cell>
          <cell r="BG11" t="str">
            <v/>
          </cell>
          <cell r="BH11" t="str">
            <v/>
          </cell>
          <cell r="BI11" t="str">
            <v/>
          </cell>
          <cell r="BJ11" t="str">
            <v/>
          </cell>
          <cell r="BK11" t="str">
            <v/>
          </cell>
          <cell r="BL11" t="str">
            <v/>
          </cell>
          <cell r="BM11" t="str">
            <v/>
          </cell>
          <cell r="BN11" t="str">
            <v/>
          </cell>
          <cell r="BO11" t="str">
            <v/>
          </cell>
          <cell r="BP11" t="str">
            <v/>
          </cell>
          <cell r="BQ11" t="str">
            <v/>
          </cell>
          <cell r="BR11" t="str">
            <v/>
          </cell>
          <cell r="BS11" t="str">
            <v/>
          </cell>
          <cell r="BT11" t="str">
            <v/>
          </cell>
          <cell r="BU11" t="str">
            <v/>
          </cell>
          <cell r="BV11" t="str">
            <v/>
          </cell>
          <cell r="BW11" t="str">
            <v/>
          </cell>
          <cell r="BX11" t="str">
            <v/>
          </cell>
          <cell r="BY11" t="str">
            <v/>
          </cell>
          <cell r="BZ11" t="str">
            <v>B</v>
          </cell>
          <cell r="CA11" t="str">
            <v>A</v>
          </cell>
          <cell r="CB11">
            <v>40.04909782196907</v>
          </cell>
          <cell r="CC11">
            <v>50.04909782196907</v>
          </cell>
          <cell r="CD11" t="str">
            <v/>
          </cell>
          <cell r="CE11" t="str">
            <v/>
          </cell>
          <cell r="CF11" t="str">
            <v/>
          </cell>
          <cell r="CG11" t="str">
            <v/>
          </cell>
          <cell r="CH11" t="str">
            <v/>
          </cell>
          <cell r="CI11" t="str">
            <v/>
          </cell>
          <cell r="CJ11" t="str">
            <v/>
          </cell>
          <cell r="CK11" t="str">
            <v/>
          </cell>
          <cell r="CL11" t="str">
            <v/>
          </cell>
          <cell r="CM11" t="str">
            <v/>
          </cell>
          <cell r="CN11" t="str">
            <v/>
          </cell>
          <cell r="CO11" t="str">
            <v/>
          </cell>
          <cell r="CP11" t="str">
            <v>C/B</v>
          </cell>
          <cell r="CQ11" t="str">
            <v>B/A</v>
          </cell>
          <cell r="CR11">
            <v>37.062373771481347</v>
          </cell>
          <cell r="CS11">
            <v>47.062373771481347</v>
          </cell>
          <cell r="CT11" t="str">
            <v/>
          </cell>
          <cell r="CU11" t="str">
            <v/>
          </cell>
          <cell r="CV11" t="str">
            <v/>
          </cell>
          <cell r="CW11" t="str">
            <v/>
          </cell>
          <cell r="CX11" t="str">
            <v/>
          </cell>
          <cell r="CY11" t="str">
            <v/>
          </cell>
          <cell r="CZ11" t="str">
            <v/>
          </cell>
          <cell r="DA11" t="str">
            <v/>
          </cell>
          <cell r="DB11" t="str">
            <v/>
          </cell>
          <cell r="DC11" t="str">
            <v/>
          </cell>
          <cell r="DD11" t="str">
            <v/>
          </cell>
          <cell r="DE11" t="str">
            <v/>
          </cell>
          <cell r="DF11" t="str">
            <v/>
          </cell>
          <cell r="DG11" t="str">
            <v/>
          </cell>
          <cell r="DH11" t="str">
            <v/>
          </cell>
          <cell r="DI11" t="str">
            <v/>
          </cell>
          <cell r="DJ11" t="str">
            <v/>
          </cell>
          <cell r="DK11" t="str">
            <v/>
          </cell>
          <cell r="DL11" t="str">
            <v/>
          </cell>
          <cell r="DM11" t="str">
            <v/>
          </cell>
          <cell r="DN11" t="str">
            <v/>
          </cell>
          <cell r="DO11" t="str">
            <v/>
          </cell>
          <cell r="DP11" t="str">
            <v/>
          </cell>
          <cell r="DQ11" t="str">
            <v/>
          </cell>
          <cell r="DR11" t="str">
            <v/>
          </cell>
          <cell r="DS11" t="str">
            <v/>
          </cell>
          <cell r="DT11" t="str">
            <v/>
          </cell>
          <cell r="DU11" t="str">
            <v/>
          </cell>
          <cell r="DY11" t="str">
            <v>12C-CH-2</v>
          </cell>
          <cell r="EC11" t="str">
            <v>12A-EC-4</v>
          </cell>
          <cell r="EK11" t="str">
            <v>12D-MA-7</v>
          </cell>
          <cell r="EO11" t="str">
            <v>12E-PH-6</v>
          </cell>
          <cell r="EW11" t="str">
            <v/>
          </cell>
          <cell r="EX11" t="str">
            <v/>
          </cell>
          <cell r="EY11" t="str">
            <v/>
          </cell>
          <cell r="EZ11">
            <v>35</v>
          </cell>
          <cell r="FA11" t="str">
            <v/>
          </cell>
          <cell r="FB11" t="str">
            <v/>
          </cell>
          <cell r="FC11" t="str">
            <v/>
          </cell>
          <cell r="FD11">
            <v>45</v>
          </cell>
          <cell r="FE11" t="str">
            <v/>
          </cell>
          <cell r="FF11" t="str">
            <v/>
          </cell>
          <cell r="FG11" t="str">
            <v/>
          </cell>
          <cell r="FH11" t="str">
            <v/>
          </cell>
          <cell r="FI11" t="str">
            <v/>
          </cell>
          <cell r="FJ11" t="str">
            <v/>
          </cell>
          <cell r="FK11" t="str">
            <v/>
          </cell>
        </row>
        <row r="12">
          <cell r="A12">
            <v>150870</v>
          </cell>
          <cell r="B12" t="str">
            <v>Alfonso, Arianne</v>
          </cell>
          <cell r="C12" t="str">
            <v>12ASA</v>
          </cell>
          <cell r="D12" t="str">
            <v>F</v>
          </cell>
          <cell r="E12" t="str">
            <v>D</v>
          </cell>
          <cell r="F12" t="str">
            <v>B</v>
          </cell>
          <cell r="G12" t="str">
            <v>1</v>
          </cell>
          <cell r="H12" t="str">
            <v>AOTH</v>
          </cell>
          <cell r="I12" t="str">
            <v>N</v>
          </cell>
          <cell r="J12" t="b">
            <v>1</v>
          </cell>
          <cell r="K12" t="str">
            <v>No</v>
          </cell>
          <cell r="L12" t="str">
            <v>INTERNAL</v>
          </cell>
          <cell r="M12">
            <v>4.7</v>
          </cell>
          <cell r="N12">
            <v>4.7</v>
          </cell>
          <cell r="O12">
            <v>4.7</v>
          </cell>
          <cell r="P12">
            <v>4.7</v>
          </cell>
          <cell r="Q12" t="str">
            <v>2.5+ (D/C)</v>
          </cell>
          <cell r="R12" t="str">
            <v/>
          </cell>
          <cell r="S12" t="str">
            <v/>
          </cell>
          <cell r="T12" t="str">
            <v/>
          </cell>
          <cell r="U12" t="str">
            <v/>
          </cell>
          <cell r="V12" t="str">
            <v/>
          </cell>
          <cell r="W12" t="str">
            <v/>
          </cell>
          <cell r="X12" t="str">
            <v/>
          </cell>
          <cell r="Y12" t="str">
            <v/>
          </cell>
          <cell r="Z12" t="str">
            <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t="str">
            <v/>
          </cell>
          <cell r="AP12" t="str">
            <v/>
          </cell>
          <cell r="AQ12" t="str">
            <v/>
          </cell>
          <cell r="AR12" t="str">
            <v/>
          </cell>
          <cell r="AS12" t="str">
            <v/>
          </cell>
          <cell r="AT12" t="str">
            <v>D/C</v>
          </cell>
          <cell r="AU12" t="str">
            <v>C/B</v>
          </cell>
          <cell r="AV12">
            <v>24.790574005044235</v>
          </cell>
          <cell r="AW12">
            <v>34.790574005044235</v>
          </cell>
          <cell r="AX12" t="str">
            <v/>
          </cell>
          <cell r="AY12" t="str">
            <v/>
          </cell>
          <cell r="AZ12" t="str">
            <v/>
          </cell>
          <cell r="BA12" t="str">
            <v/>
          </cell>
          <cell r="BB12" t="str">
            <v/>
          </cell>
          <cell r="BC12" t="str">
            <v/>
          </cell>
          <cell r="BD12" t="str">
            <v/>
          </cell>
          <cell r="BE12" t="str">
            <v/>
          </cell>
          <cell r="BF12" t="str">
            <v/>
          </cell>
          <cell r="BG12" t="str">
            <v/>
          </cell>
          <cell r="BH12" t="str">
            <v/>
          </cell>
          <cell r="BI12" t="str">
            <v/>
          </cell>
          <cell r="BJ12" t="str">
            <v/>
          </cell>
          <cell r="BK12" t="str">
            <v/>
          </cell>
          <cell r="BL12" t="str">
            <v/>
          </cell>
          <cell r="BM12" t="str">
            <v/>
          </cell>
          <cell r="BN12" t="str">
            <v/>
          </cell>
          <cell r="BO12" t="str">
            <v/>
          </cell>
          <cell r="BP12" t="str">
            <v/>
          </cell>
          <cell r="BQ12" t="str">
            <v/>
          </cell>
          <cell r="BR12" t="str">
            <v/>
          </cell>
          <cell r="BS12" t="str">
            <v/>
          </cell>
          <cell r="BT12" t="str">
            <v/>
          </cell>
          <cell r="BU12" t="str">
            <v/>
          </cell>
          <cell r="BV12" t="str">
            <v/>
          </cell>
          <cell r="BW12" t="str">
            <v/>
          </cell>
          <cell r="BX12" t="str">
            <v/>
          </cell>
          <cell r="BY12" t="str">
            <v/>
          </cell>
          <cell r="BZ12" t="str">
            <v>D</v>
          </cell>
          <cell r="CA12" t="str">
            <v>C</v>
          </cell>
          <cell r="CB12">
            <v>21.017146620673088</v>
          </cell>
          <cell r="CC12">
            <v>31.017146620673088</v>
          </cell>
          <cell r="CD12" t="str">
            <v/>
          </cell>
          <cell r="CE12" t="str">
            <v/>
          </cell>
          <cell r="CF12" t="str">
            <v/>
          </cell>
          <cell r="CG12" t="str">
            <v/>
          </cell>
          <cell r="CH12" t="str">
            <v/>
          </cell>
          <cell r="CI12" t="str">
            <v/>
          </cell>
          <cell r="CJ12" t="str">
            <v/>
          </cell>
          <cell r="CK12" t="str">
            <v/>
          </cell>
          <cell r="CL12" t="str">
            <v/>
          </cell>
          <cell r="CM12" t="str">
            <v/>
          </cell>
          <cell r="CN12" t="str">
            <v/>
          </cell>
          <cell r="CO12" t="str">
            <v/>
          </cell>
          <cell r="CP12" t="str">
            <v/>
          </cell>
          <cell r="CQ12" t="str">
            <v/>
          </cell>
          <cell r="CR12" t="str">
            <v/>
          </cell>
          <cell r="CS12" t="str">
            <v/>
          </cell>
          <cell r="CT12" t="str">
            <v/>
          </cell>
          <cell r="CU12" t="str">
            <v/>
          </cell>
          <cell r="CV12" t="str">
            <v/>
          </cell>
          <cell r="CW12" t="str">
            <v/>
          </cell>
          <cell r="CX12" t="str">
            <v>D/C</v>
          </cell>
          <cell r="CY12" t="str">
            <v>C/B</v>
          </cell>
          <cell r="CZ12">
            <v>22.862779530163436</v>
          </cell>
          <cell r="DA12">
            <v>32.862779530163436</v>
          </cell>
          <cell r="DB12" t="str">
            <v>C</v>
          </cell>
          <cell r="DC12" t="str">
            <v>B</v>
          </cell>
          <cell r="DD12">
            <v>30.185250903259924</v>
          </cell>
          <cell r="DE12">
            <v>40.185250903259927</v>
          </cell>
          <cell r="DF12" t="str">
            <v/>
          </cell>
          <cell r="DG12" t="str">
            <v/>
          </cell>
          <cell r="DH12" t="str">
            <v/>
          </cell>
          <cell r="DI12" t="str">
            <v/>
          </cell>
          <cell r="DJ12" t="str">
            <v/>
          </cell>
          <cell r="DK12" t="str">
            <v/>
          </cell>
          <cell r="DL12" t="str">
            <v/>
          </cell>
          <cell r="DM12" t="str">
            <v/>
          </cell>
          <cell r="DN12" t="str">
            <v/>
          </cell>
          <cell r="DO12" t="str">
            <v/>
          </cell>
          <cell r="DP12" t="str">
            <v/>
          </cell>
          <cell r="DQ12" t="str">
            <v/>
          </cell>
          <cell r="DR12" t="str">
            <v/>
          </cell>
          <cell r="DS12" t="str">
            <v/>
          </cell>
          <cell r="DT12" t="str">
            <v/>
          </cell>
          <cell r="DU12" t="str">
            <v/>
          </cell>
          <cell r="EC12" t="str">
            <v>12E-EC-2</v>
          </cell>
          <cell r="EK12" t="str">
            <v>12D-MA-7</v>
          </cell>
          <cell r="EQ12" t="str">
            <v>12C-PY-9</v>
          </cell>
          <cell r="ER12" t="str">
            <v>12E-SO-8</v>
          </cell>
          <cell r="EW12" t="str">
            <v/>
          </cell>
          <cell r="EX12" t="str">
            <v/>
          </cell>
          <cell r="EY12" t="str">
            <v/>
          </cell>
          <cell r="EZ12" t="str">
            <v/>
          </cell>
          <cell r="FA12" t="str">
            <v/>
          </cell>
          <cell r="FB12" t="str">
            <v/>
          </cell>
          <cell r="FC12" t="str">
            <v/>
          </cell>
          <cell r="FD12">
            <v>25</v>
          </cell>
          <cell r="FE12" t="str">
            <v/>
          </cell>
          <cell r="FF12" t="str">
            <v/>
          </cell>
          <cell r="FG12" t="str">
            <v/>
          </cell>
          <cell r="FH12" t="str">
            <v/>
          </cell>
          <cell r="FI12" t="str">
            <v/>
          </cell>
          <cell r="FJ12" t="str">
            <v/>
          </cell>
          <cell r="FK12" t="str">
            <v/>
          </cell>
        </row>
        <row r="13">
          <cell r="A13">
            <v>160038</v>
          </cell>
          <cell r="B13" t="str">
            <v>Ali, Abida</v>
          </cell>
          <cell r="C13" t="str">
            <v>12DHO</v>
          </cell>
          <cell r="D13" t="str">
            <v>F</v>
          </cell>
          <cell r="E13" t="str">
            <v>E/D</v>
          </cell>
          <cell r="F13" t="e">
            <v>#N/A</v>
          </cell>
          <cell r="G13" t="str">
            <v>1</v>
          </cell>
          <cell r="H13" t="str">
            <v>MAOE</v>
          </cell>
          <cell r="I13" t="str">
            <v>N</v>
          </cell>
          <cell r="J13" t="b">
            <v>1</v>
          </cell>
          <cell r="K13" t="str">
            <v>No</v>
          </cell>
          <cell r="L13" t="str">
            <v>EXTERNAL</v>
          </cell>
          <cell r="M13">
            <v>4</v>
          </cell>
          <cell r="N13">
            <v>4</v>
          </cell>
          <cell r="O13">
            <v>4</v>
          </cell>
          <cell r="P13">
            <v>4</v>
          </cell>
          <cell r="Q13" t="str">
            <v>2.5+ (D/C)</v>
          </cell>
          <cell r="R13" t="str">
            <v/>
          </cell>
          <cell r="S13" t="str">
            <v/>
          </cell>
          <cell r="T13" t="str">
            <v/>
          </cell>
          <cell r="U13" t="str">
            <v/>
          </cell>
          <cell r="V13" t="str">
            <v/>
          </cell>
          <cell r="W13" t="str">
            <v/>
          </cell>
          <cell r="X13" t="str">
            <v/>
          </cell>
          <cell r="Y13" t="str">
            <v/>
          </cell>
          <cell r="Z13" t="str">
            <v/>
          </cell>
          <cell r="AA13" t="str">
            <v/>
          </cell>
          <cell r="AB13" t="str">
            <v/>
          </cell>
          <cell r="AC13" t="str">
            <v/>
          </cell>
          <cell r="AD13" t="str">
            <v/>
          </cell>
          <cell r="AE13" t="str">
            <v/>
          </cell>
          <cell r="AF13" t="str">
            <v/>
          </cell>
          <cell r="AG13" t="str">
            <v/>
          </cell>
          <cell r="AH13" t="str">
            <v/>
          </cell>
          <cell r="AI13" t="str">
            <v/>
          </cell>
          <cell r="AJ13" t="str">
            <v/>
          </cell>
          <cell r="AK13" t="str">
            <v/>
          </cell>
          <cell r="AL13" t="str">
            <v/>
          </cell>
          <cell r="AM13" t="str">
            <v/>
          </cell>
          <cell r="AN13" t="str">
            <v/>
          </cell>
          <cell r="AO13" t="str">
            <v/>
          </cell>
          <cell r="AP13" t="str">
            <v/>
          </cell>
          <cell r="AQ13" t="str">
            <v/>
          </cell>
          <cell r="AR13" t="str">
            <v/>
          </cell>
          <cell r="AS13" t="str">
            <v/>
          </cell>
          <cell r="AT13" t="str">
            <v/>
          </cell>
          <cell r="AU13" t="str">
            <v/>
          </cell>
          <cell r="AV13" t="str">
            <v/>
          </cell>
          <cell r="AW13" t="str">
            <v/>
          </cell>
          <cell r="AX13" t="str">
            <v/>
          </cell>
          <cell r="AY13" t="str">
            <v/>
          </cell>
          <cell r="AZ13" t="str">
            <v/>
          </cell>
          <cell r="BA13" t="str">
            <v/>
          </cell>
          <cell r="BB13" t="str">
            <v/>
          </cell>
          <cell r="BC13" t="str">
            <v/>
          </cell>
          <cell r="BD13" t="str">
            <v/>
          </cell>
          <cell r="BE13" t="str">
            <v/>
          </cell>
          <cell r="BF13" t="str">
            <v/>
          </cell>
          <cell r="BG13" t="str">
            <v/>
          </cell>
          <cell r="BH13" t="str">
            <v/>
          </cell>
          <cell r="BI13" t="str">
            <v/>
          </cell>
          <cell r="BJ13" t="str">
            <v/>
          </cell>
          <cell r="BK13" t="str">
            <v/>
          </cell>
          <cell r="BL13" t="str">
            <v/>
          </cell>
          <cell r="BM13" t="str">
            <v/>
          </cell>
          <cell r="BN13" t="str">
            <v/>
          </cell>
          <cell r="BO13" t="str">
            <v/>
          </cell>
          <cell r="BP13" t="str">
            <v/>
          </cell>
          <cell r="BQ13" t="str">
            <v/>
          </cell>
          <cell r="BR13" t="str">
            <v>M/D</v>
          </cell>
          <cell r="BS13" t="str">
            <v>D/D</v>
          </cell>
          <cell r="BT13">
            <v>62.017639372822302</v>
          </cell>
          <cell r="BU13">
            <v>72.017639372822302</v>
          </cell>
          <cell r="BV13" t="str">
            <v/>
          </cell>
          <cell r="BW13" t="str">
            <v/>
          </cell>
          <cell r="BX13" t="str">
            <v/>
          </cell>
          <cell r="BY13" t="str">
            <v/>
          </cell>
          <cell r="BZ13" t="str">
            <v/>
          </cell>
          <cell r="CA13" t="str">
            <v/>
          </cell>
          <cell r="CB13" t="str">
            <v/>
          </cell>
          <cell r="CC13" t="str">
            <v/>
          </cell>
          <cell r="CD13" t="str">
            <v/>
          </cell>
          <cell r="CE13" t="str">
            <v/>
          </cell>
          <cell r="CF13" t="str">
            <v/>
          </cell>
          <cell r="CG13" t="str">
            <v/>
          </cell>
          <cell r="CH13" t="str">
            <v/>
          </cell>
          <cell r="CI13" t="str">
            <v/>
          </cell>
          <cell r="CJ13" t="str">
            <v/>
          </cell>
          <cell r="CK13" t="str">
            <v/>
          </cell>
          <cell r="CL13" t="str">
            <v/>
          </cell>
          <cell r="CM13" t="str">
            <v/>
          </cell>
          <cell r="CN13" t="str">
            <v/>
          </cell>
          <cell r="CO13" t="str">
            <v/>
          </cell>
          <cell r="CP13" t="str">
            <v/>
          </cell>
          <cell r="CQ13" t="str">
            <v/>
          </cell>
          <cell r="CR13" t="str">
            <v/>
          </cell>
          <cell r="CS13" t="str">
            <v/>
          </cell>
          <cell r="CT13" t="str">
            <v>D</v>
          </cell>
          <cell r="CU13" t="str">
            <v>C</v>
          </cell>
          <cell r="CV13">
            <v>21.877077673928103</v>
          </cell>
          <cell r="CW13">
            <v>31.877077673928103</v>
          </cell>
          <cell r="CX13" t="str">
            <v>E/D</v>
          </cell>
          <cell r="CY13" t="str">
            <v>D/C</v>
          </cell>
          <cell r="CZ13">
            <v>16.510187317341316</v>
          </cell>
          <cell r="DA13">
            <v>26.510187317341316</v>
          </cell>
          <cell r="DB13" t="str">
            <v/>
          </cell>
          <cell r="DC13" t="str">
            <v/>
          </cell>
          <cell r="DD13" t="str">
            <v/>
          </cell>
          <cell r="DE13" t="str">
            <v/>
          </cell>
          <cell r="DF13" t="str">
            <v/>
          </cell>
          <cell r="DG13" t="str">
            <v/>
          </cell>
          <cell r="DH13" t="str">
            <v/>
          </cell>
          <cell r="DI13" t="str">
            <v/>
          </cell>
          <cell r="DJ13" t="str">
            <v/>
          </cell>
          <cell r="DK13" t="str">
            <v/>
          </cell>
          <cell r="DL13" t="str">
            <v/>
          </cell>
          <cell r="DM13" t="str">
            <v/>
          </cell>
          <cell r="DN13" t="str">
            <v/>
          </cell>
          <cell r="DO13" t="str">
            <v/>
          </cell>
          <cell r="DP13" t="str">
            <v/>
          </cell>
          <cell r="DQ13" t="str">
            <v/>
          </cell>
          <cell r="DR13" t="str">
            <v/>
          </cell>
          <cell r="DS13" t="str">
            <v/>
          </cell>
          <cell r="DT13" t="str">
            <v/>
          </cell>
          <cell r="DU13" t="str">
            <v/>
          </cell>
          <cell r="EI13" t="str">
            <v>12C-HSD-6</v>
          </cell>
          <cell r="EP13" t="str">
            <v>12E-PO-9</v>
          </cell>
          <cell r="EQ13" t="str">
            <v>12C-PY-9</v>
          </cell>
          <cell r="EW13" t="str">
            <v/>
          </cell>
          <cell r="EX13" t="str">
            <v/>
          </cell>
          <cell r="EY13" t="str">
            <v/>
          </cell>
          <cell r="EZ13" t="str">
            <v/>
          </cell>
          <cell r="FA13" t="str">
            <v/>
          </cell>
          <cell r="FB13" t="str">
            <v/>
          </cell>
          <cell r="FC13" t="str">
            <v/>
          </cell>
          <cell r="FD13" t="str">
            <v/>
          </cell>
          <cell r="FE13" t="str">
            <v/>
          </cell>
          <cell r="FF13" t="str">
            <v/>
          </cell>
          <cell r="FG13" t="str">
            <v/>
          </cell>
          <cell r="FH13" t="str">
            <v/>
          </cell>
          <cell r="FI13" t="str">
            <v/>
          </cell>
          <cell r="FJ13">
            <v>60</v>
          </cell>
          <cell r="FK13" t="str">
            <v/>
          </cell>
        </row>
        <row r="14">
          <cell r="A14">
            <v>150811</v>
          </cell>
          <cell r="B14" t="str">
            <v>Ampon, Christian Dave</v>
          </cell>
          <cell r="C14" t="str">
            <v>12ASA</v>
          </cell>
          <cell r="D14" t="str">
            <v>M</v>
          </cell>
          <cell r="E14" t="str">
            <v>D</v>
          </cell>
          <cell r="F14" t="str">
            <v>C/B</v>
          </cell>
          <cell r="G14" t="str">
            <v>1</v>
          </cell>
          <cell r="H14" t="str">
            <v>AOTH</v>
          </cell>
          <cell r="I14" t="str">
            <v>N</v>
          </cell>
          <cell r="J14" t="b">
            <v>1</v>
          </cell>
          <cell r="K14" t="str">
            <v>No</v>
          </cell>
          <cell r="L14" t="str">
            <v>INTERNAL</v>
          </cell>
          <cell r="M14">
            <v>4.5999999999999996</v>
          </cell>
          <cell r="N14">
            <v>4.5999999999999996</v>
          </cell>
          <cell r="O14">
            <v>4.5999999999999996</v>
          </cell>
          <cell r="P14">
            <v>4.5999999999999996</v>
          </cell>
          <cell r="Q14" t="str">
            <v>2.5+ (D/C)</v>
          </cell>
          <cell r="R14" t="str">
            <v/>
          </cell>
          <cell r="S14" t="str">
            <v/>
          </cell>
          <cell r="T14" t="str">
            <v/>
          </cell>
          <cell r="U14" t="str">
            <v/>
          </cell>
          <cell r="V14" t="str">
            <v/>
          </cell>
          <cell r="W14" t="str">
            <v/>
          </cell>
          <cell r="X14" t="str">
            <v/>
          </cell>
          <cell r="Y14" t="str">
            <v/>
          </cell>
          <cell r="Z14" t="str">
            <v/>
          </cell>
          <cell r="AA14" t="str">
            <v/>
          </cell>
          <cell r="AB14" t="str">
            <v/>
          </cell>
          <cell r="AC14" t="str">
            <v/>
          </cell>
          <cell r="AD14" t="str">
            <v/>
          </cell>
          <cell r="AE14" t="str">
            <v/>
          </cell>
          <cell r="AF14" t="str">
            <v/>
          </cell>
          <cell r="AG14" t="str">
            <v/>
          </cell>
          <cell r="AH14" t="str">
            <v/>
          </cell>
          <cell r="AI14" t="str">
            <v/>
          </cell>
          <cell r="AJ14" t="str">
            <v/>
          </cell>
          <cell r="AK14" t="str">
            <v/>
          </cell>
          <cell r="AL14" t="str">
            <v/>
          </cell>
          <cell r="AM14" t="str">
            <v/>
          </cell>
          <cell r="AN14" t="str">
            <v/>
          </cell>
          <cell r="AO14" t="str">
            <v/>
          </cell>
          <cell r="AP14" t="str">
            <v/>
          </cell>
          <cell r="AQ14" t="str">
            <v/>
          </cell>
          <cell r="AR14" t="str">
            <v/>
          </cell>
          <cell r="AS14" t="str">
            <v/>
          </cell>
          <cell r="AT14" t="str">
            <v>D/C</v>
          </cell>
          <cell r="AU14" t="str">
            <v>C/B</v>
          </cell>
          <cell r="AV14">
            <v>24.191668803752119</v>
          </cell>
          <cell r="AW14">
            <v>34.191668803752123</v>
          </cell>
          <cell r="AX14" t="str">
            <v/>
          </cell>
          <cell r="AY14" t="str">
            <v/>
          </cell>
          <cell r="AZ14" t="str">
            <v/>
          </cell>
          <cell r="BA14" t="str">
            <v/>
          </cell>
          <cell r="BB14" t="str">
            <v/>
          </cell>
          <cell r="BC14" t="str">
            <v/>
          </cell>
          <cell r="BD14" t="str">
            <v/>
          </cell>
          <cell r="BE14" t="str">
            <v/>
          </cell>
          <cell r="BF14" t="str">
            <v/>
          </cell>
          <cell r="BG14" t="str">
            <v/>
          </cell>
          <cell r="BH14" t="str">
            <v/>
          </cell>
          <cell r="BI14" t="str">
            <v/>
          </cell>
          <cell r="BJ14" t="str">
            <v/>
          </cell>
          <cell r="BK14" t="str">
            <v/>
          </cell>
          <cell r="BL14" t="str">
            <v/>
          </cell>
          <cell r="BM14" t="str">
            <v/>
          </cell>
          <cell r="BN14" t="str">
            <v/>
          </cell>
          <cell r="BO14" t="str">
            <v/>
          </cell>
          <cell r="BP14" t="str">
            <v/>
          </cell>
          <cell r="BQ14" t="str">
            <v/>
          </cell>
          <cell r="BR14" t="str">
            <v/>
          </cell>
          <cell r="BS14" t="str">
            <v/>
          </cell>
          <cell r="BT14" t="str">
            <v/>
          </cell>
          <cell r="BU14" t="str">
            <v/>
          </cell>
          <cell r="BV14" t="str">
            <v>D</v>
          </cell>
          <cell r="BW14" t="str">
            <v>C</v>
          </cell>
          <cell r="BX14">
            <v>18.083649164669531</v>
          </cell>
          <cell r="BY14">
            <v>28.083649164669531</v>
          </cell>
          <cell r="BZ14" t="str">
            <v/>
          </cell>
          <cell r="CA14" t="str">
            <v/>
          </cell>
          <cell r="CB14" t="str">
            <v/>
          </cell>
          <cell r="CC14" t="str">
            <v/>
          </cell>
          <cell r="CD14" t="str">
            <v/>
          </cell>
          <cell r="CE14" t="str">
            <v/>
          </cell>
          <cell r="CF14" t="str">
            <v/>
          </cell>
          <cell r="CG14" t="str">
            <v/>
          </cell>
          <cell r="CH14" t="str">
            <v/>
          </cell>
          <cell r="CI14" t="str">
            <v/>
          </cell>
          <cell r="CJ14" t="str">
            <v/>
          </cell>
          <cell r="CK14" t="str">
            <v/>
          </cell>
          <cell r="CL14" t="str">
            <v>D</v>
          </cell>
          <cell r="CM14" t="str">
            <v>C</v>
          </cell>
          <cell r="CN14">
            <v>21.527012682889911</v>
          </cell>
          <cell r="CO14">
            <v>31.527012682889911</v>
          </cell>
          <cell r="CP14" t="str">
            <v/>
          </cell>
          <cell r="CQ14" t="str">
            <v/>
          </cell>
          <cell r="CR14" t="str">
            <v/>
          </cell>
          <cell r="CS14" t="str">
            <v/>
          </cell>
          <cell r="CT14" t="str">
            <v/>
          </cell>
          <cell r="CU14" t="str">
            <v/>
          </cell>
          <cell r="CV14" t="str">
            <v/>
          </cell>
          <cell r="CW14" t="str">
            <v/>
          </cell>
          <cell r="CX14" t="str">
            <v>D</v>
          </cell>
          <cell r="CY14" t="str">
            <v>C</v>
          </cell>
          <cell r="CZ14">
            <v>21.990579442519639</v>
          </cell>
          <cell r="DA14">
            <v>31.990579442519639</v>
          </cell>
          <cell r="DB14" t="str">
            <v/>
          </cell>
          <cell r="DC14" t="str">
            <v/>
          </cell>
          <cell r="DD14" t="str">
            <v/>
          </cell>
          <cell r="DE14" t="str">
            <v/>
          </cell>
          <cell r="DF14" t="str">
            <v/>
          </cell>
          <cell r="DG14" t="str">
            <v/>
          </cell>
          <cell r="DH14" t="str">
            <v/>
          </cell>
          <cell r="DI14" t="str">
            <v/>
          </cell>
          <cell r="DJ14" t="str">
            <v/>
          </cell>
          <cell r="DK14" t="str">
            <v/>
          </cell>
          <cell r="DL14" t="str">
            <v/>
          </cell>
          <cell r="DM14" t="str">
            <v/>
          </cell>
          <cell r="DN14" t="str">
            <v/>
          </cell>
          <cell r="DO14" t="str">
            <v/>
          </cell>
          <cell r="DP14" t="str">
            <v/>
          </cell>
          <cell r="DQ14" t="str">
            <v/>
          </cell>
          <cell r="DR14" t="str">
            <v/>
          </cell>
          <cell r="DS14" t="str">
            <v/>
          </cell>
          <cell r="DT14" t="str">
            <v/>
          </cell>
          <cell r="DU14" t="str">
            <v/>
          </cell>
          <cell r="EC14" t="str">
            <v>12E-EC-2</v>
          </cell>
          <cell r="EJ14" t="str">
            <v>12C-CS-3</v>
          </cell>
          <cell r="EN14" t="str">
            <v>12D-PE-9</v>
          </cell>
          <cell r="EQ14" t="str">
            <v>12A-PY-10</v>
          </cell>
          <cell r="EW14" t="str">
            <v/>
          </cell>
          <cell r="EX14" t="str">
            <v/>
          </cell>
          <cell r="EY14" t="str">
            <v/>
          </cell>
          <cell r="EZ14" t="str">
            <v/>
          </cell>
          <cell r="FA14" t="str">
            <v/>
          </cell>
          <cell r="FB14" t="str">
            <v/>
          </cell>
          <cell r="FC14" t="str">
            <v/>
          </cell>
          <cell r="FD14">
            <v>25</v>
          </cell>
          <cell r="FE14" t="str">
            <v/>
          </cell>
          <cell r="FF14" t="str">
            <v/>
          </cell>
          <cell r="FG14" t="str">
            <v/>
          </cell>
          <cell r="FH14" t="str">
            <v/>
          </cell>
          <cell r="FI14" t="str">
            <v/>
          </cell>
          <cell r="FJ14" t="str">
            <v/>
          </cell>
          <cell r="FK14">
            <v>35</v>
          </cell>
        </row>
        <row r="15">
          <cell r="A15">
            <v>150903</v>
          </cell>
          <cell r="B15" t="str">
            <v>Atkinson, Alyssa</v>
          </cell>
          <cell r="C15" t="str">
            <v>12ASA</v>
          </cell>
          <cell r="D15" t="str">
            <v>F</v>
          </cell>
          <cell r="E15" t="str">
            <v>C/B</v>
          </cell>
          <cell r="F15" t="str">
            <v>B/A</v>
          </cell>
          <cell r="G15" t="str">
            <v>1</v>
          </cell>
          <cell r="H15" t="str">
            <v>MWBA</v>
          </cell>
          <cell r="I15" t="str">
            <v>N</v>
          </cell>
          <cell r="J15" t="b">
            <v>0</v>
          </cell>
          <cell r="K15" t="str">
            <v>No</v>
          </cell>
          <cell r="L15" t="str">
            <v>INTERNAL</v>
          </cell>
          <cell r="M15">
            <v>6.15</v>
          </cell>
          <cell r="N15">
            <v>6.2</v>
          </cell>
          <cell r="O15">
            <v>6.2222222222222223</v>
          </cell>
          <cell r="P15">
            <v>6.2</v>
          </cell>
          <cell r="Q15" t="str">
            <v>4.75+ (C/B)</v>
          </cell>
          <cell r="R15" t="str">
            <v/>
          </cell>
          <cell r="S15" t="str">
            <v/>
          </cell>
          <cell r="T15" t="str">
            <v/>
          </cell>
          <cell r="U15" t="str">
            <v/>
          </cell>
          <cell r="V15" t="str">
            <v/>
          </cell>
          <cell r="W15" t="str">
            <v/>
          </cell>
          <cell r="X15" t="str">
            <v/>
          </cell>
          <cell r="Y15" t="str">
            <v/>
          </cell>
          <cell r="Z15" t="str">
            <v/>
          </cell>
          <cell r="AA15" t="str">
            <v/>
          </cell>
          <cell r="AB15" t="str">
            <v/>
          </cell>
          <cell r="AC15" t="str">
            <v/>
          </cell>
          <cell r="AD15" t="str">
            <v/>
          </cell>
          <cell r="AE15" t="str">
            <v/>
          </cell>
          <cell r="AF15" t="str">
            <v/>
          </cell>
          <cell r="AG15" t="str">
            <v/>
          </cell>
          <cell r="AH15" t="str">
            <v/>
          </cell>
          <cell r="AI15" t="str">
            <v/>
          </cell>
          <cell r="AJ15" t="str">
            <v/>
          </cell>
          <cell r="AK15" t="str">
            <v/>
          </cell>
          <cell r="AL15" t="str">
            <v/>
          </cell>
          <cell r="AM15" t="str">
            <v/>
          </cell>
          <cell r="AN15" t="str">
            <v/>
          </cell>
          <cell r="AO15" t="str">
            <v/>
          </cell>
          <cell r="AP15" t="str">
            <v/>
          </cell>
          <cell r="AQ15" t="str">
            <v/>
          </cell>
          <cell r="AR15" t="str">
            <v/>
          </cell>
          <cell r="AS15" t="str">
            <v/>
          </cell>
          <cell r="AT15" t="str">
            <v/>
          </cell>
          <cell r="AU15" t="str">
            <v/>
          </cell>
          <cell r="AV15" t="str">
            <v/>
          </cell>
          <cell r="AW15" t="str">
            <v/>
          </cell>
          <cell r="AX15" t="str">
            <v>C/B</v>
          </cell>
          <cell r="AY15" t="str">
            <v>B/A</v>
          </cell>
          <cell r="AZ15">
            <v>36.408161151666562</v>
          </cell>
          <cell r="BA15">
            <v>46.408161151666562</v>
          </cell>
          <cell r="BB15" t="str">
            <v/>
          </cell>
          <cell r="BC15" t="str">
            <v/>
          </cell>
          <cell r="BD15" t="str">
            <v/>
          </cell>
          <cell r="BE15" t="str">
            <v/>
          </cell>
          <cell r="BF15" t="str">
            <v/>
          </cell>
          <cell r="BG15" t="str">
            <v/>
          </cell>
          <cell r="BH15" t="str">
            <v/>
          </cell>
          <cell r="BI15" t="str">
            <v/>
          </cell>
          <cell r="BJ15" t="str">
            <v>C/B</v>
          </cell>
          <cell r="BK15" t="str">
            <v>B/A</v>
          </cell>
          <cell r="BL15">
            <v>35.786722854572332</v>
          </cell>
          <cell r="BM15">
            <v>45.786722854572332</v>
          </cell>
          <cell r="BN15" t="str">
            <v/>
          </cell>
          <cell r="BO15" t="str">
            <v/>
          </cell>
          <cell r="BP15" t="str">
            <v/>
          </cell>
          <cell r="BQ15" t="str">
            <v/>
          </cell>
          <cell r="BR15" t="str">
            <v/>
          </cell>
          <cell r="BS15" t="str">
            <v/>
          </cell>
          <cell r="BT15" t="str">
            <v/>
          </cell>
          <cell r="BU15" t="str">
            <v/>
          </cell>
          <cell r="BV15" t="str">
            <v/>
          </cell>
          <cell r="BW15" t="str">
            <v/>
          </cell>
          <cell r="BX15" t="str">
            <v/>
          </cell>
          <cell r="BY15" t="str">
            <v/>
          </cell>
          <cell r="BZ15" t="str">
            <v/>
          </cell>
          <cell r="CA15" t="str">
            <v/>
          </cell>
          <cell r="CB15" t="str">
            <v/>
          </cell>
          <cell r="CC15" t="str">
            <v/>
          </cell>
          <cell r="CD15" t="str">
            <v/>
          </cell>
          <cell r="CE15" t="str">
            <v/>
          </cell>
          <cell r="CF15" t="str">
            <v/>
          </cell>
          <cell r="CG15" t="str">
            <v/>
          </cell>
          <cell r="CH15" t="str">
            <v/>
          </cell>
          <cell r="CI15" t="str">
            <v/>
          </cell>
          <cell r="CJ15" t="str">
            <v/>
          </cell>
          <cell r="CK15" t="str">
            <v/>
          </cell>
          <cell r="CL15" t="str">
            <v/>
          </cell>
          <cell r="CM15" t="str">
            <v/>
          </cell>
          <cell r="CN15" t="str">
            <v/>
          </cell>
          <cell r="CO15" t="str">
            <v/>
          </cell>
          <cell r="CP15" t="str">
            <v/>
          </cell>
          <cell r="CQ15" t="str">
            <v/>
          </cell>
          <cell r="CR15" t="str">
            <v/>
          </cell>
          <cell r="CS15" t="str">
            <v/>
          </cell>
          <cell r="CT15" t="str">
            <v/>
          </cell>
          <cell r="CU15" t="str">
            <v/>
          </cell>
          <cell r="CV15" t="str">
            <v/>
          </cell>
          <cell r="CW15" t="str">
            <v/>
          </cell>
          <cell r="CX15" t="str">
            <v>C/B</v>
          </cell>
          <cell r="CY15" t="str">
            <v>B/A</v>
          </cell>
          <cell r="CZ15">
            <v>35.765487952585417</v>
          </cell>
          <cell r="DA15">
            <v>45.765487952585417</v>
          </cell>
          <cell r="DB15" t="str">
            <v/>
          </cell>
          <cell r="DC15" t="str">
            <v/>
          </cell>
          <cell r="DD15" t="str">
            <v/>
          </cell>
          <cell r="DE15" t="str">
            <v/>
          </cell>
          <cell r="DF15" t="str">
            <v/>
          </cell>
          <cell r="DG15" t="str">
            <v/>
          </cell>
          <cell r="DH15" t="str">
            <v/>
          </cell>
          <cell r="DI15" t="str">
            <v/>
          </cell>
          <cell r="DJ15" t="str">
            <v/>
          </cell>
          <cell r="DK15" t="str">
            <v/>
          </cell>
          <cell r="DL15" t="str">
            <v/>
          </cell>
          <cell r="DM15" t="str">
            <v/>
          </cell>
          <cell r="DN15" t="str">
            <v/>
          </cell>
          <cell r="DO15" t="str">
            <v/>
          </cell>
          <cell r="DP15" t="str">
            <v/>
          </cell>
          <cell r="DQ15" t="str">
            <v/>
          </cell>
          <cell r="DR15" t="str">
            <v/>
          </cell>
          <cell r="DS15" t="str">
            <v/>
          </cell>
          <cell r="DT15" t="str">
            <v/>
          </cell>
          <cell r="DU15" t="str">
            <v/>
          </cell>
          <cell r="ED15" t="str">
            <v>12D-ENL-5</v>
          </cell>
          <cell r="EG15" t="str">
            <v>12C-HI-5</v>
          </cell>
          <cell r="EQ15" t="str">
            <v>12A-PY-10</v>
          </cell>
          <cell r="EW15" t="str">
            <v/>
          </cell>
          <cell r="EX15" t="str">
            <v/>
          </cell>
          <cell r="EY15" t="str">
            <v/>
          </cell>
          <cell r="EZ15" t="str">
            <v/>
          </cell>
          <cell r="FA15" t="str">
            <v/>
          </cell>
          <cell r="FB15" t="str">
            <v/>
          </cell>
          <cell r="FC15" t="str">
            <v/>
          </cell>
          <cell r="FD15" t="str">
            <v/>
          </cell>
          <cell r="FE15">
            <v>35</v>
          </cell>
          <cell r="FF15" t="str">
            <v/>
          </cell>
          <cell r="FG15" t="str">
            <v/>
          </cell>
          <cell r="FH15">
            <v>35</v>
          </cell>
          <cell r="FI15" t="str">
            <v/>
          </cell>
          <cell r="FJ15" t="str">
            <v/>
          </cell>
          <cell r="FK15" t="str">
            <v/>
          </cell>
        </row>
        <row r="16">
          <cell r="A16">
            <v>150940</v>
          </cell>
          <cell r="B16" t="str">
            <v>Aweimrin, Olivia</v>
          </cell>
          <cell r="C16" t="str">
            <v>12ASA</v>
          </cell>
          <cell r="D16" t="str">
            <v>F</v>
          </cell>
          <cell r="E16" t="str">
            <v>C/B</v>
          </cell>
          <cell r="F16" t="str">
            <v>A</v>
          </cell>
          <cell r="G16" t="str">
            <v>1</v>
          </cell>
          <cell r="H16" t="str">
            <v>MOTM</v>
          </cell>
          <cell r="I16" t="str">
            <v>N</v>
          </cell>
          <cell r="J16" t="b">
            <v>0</v>
          </cell>
          <cell r="K16" t="str">
            <v>No</v>
          </cell>
          <cell r="L16" t="str">
            <v>INTERNAL</v>
          </cell>
          <cell r="M16">
            <v>6.3</v>
          </cell>
          <cell r="N16">
            <v>6.3</v>
          </cell>
          <cell r="O16">
            <v>6.3</v>
          </cell>
          <cell r="P16">
            <v>6.3</v>
          </cell>
          <cell r="Q16" t="str">
            <v>6.25+ (B/A)</v>
          </cell>
          <cell r="R16" t="str">
            <v/>
          </cell>
          <cell r="S16" t="str">
            <v/>
          </cell>
          <cell r="T16" t="str">
            <v/>
          </cell>
          <cell r="U16" t="str">
            <v/>
          </cell>
          <cell r="V16" t="str">
            <v>B</v>
          </cell>
          <cell r="W16" t="str">
            <v>A</v>
          </cell>
          <cell r="X16">
            <v>39.580686331356958</v>
          </cell>
          <cell r="Y16">
            <v>49.580686331356958</v>
          </cell>
          <cell r="Z16" t="str">
            <v/>
          </cell>
          <cell r="AA16" t="str">
            <v/>
          </cell>
          <cell r="AB16" t="str">
            <v/>
          </cell>
          <cell r="AC16" t="str">
            <v/>
          </cell>
          <cell r="AD16" t="str">
            <v/>
          </cell>
          <cell r="AE16" t="str">
            <v/>
          </cell>
          <cell r="AF16" t="str">
            <v/>
          </cell>
          <cell r="AG16" t="str">
            <v/>
          </cell>
          <cell r="AH16" t="str">
            <v/>
          </cell>
          <cell r="AI16" t="str">
            <v/>
          </cell>
          <cell r="AJ16" t="str">
            <v/>
          </cell>
          <cell r="AK16" t="str">
            <v/>
          </cell>
          <cell r="AL16" t="str">
            <v/>
          </cell>
          <cell r="AM16" t="str">
            <v/>
          </cell>
          <cell r="AN16" t="str">
            <v/>
          </cell>
          <cell r="AO16" t="str">
            <v/>
          </cell>
          <cell r="AP16" t="str">
            <v/>
          </cell>
          <cell r="AQ16" t="str">
            <v/>
          </cell>
          <cell r="AR16" t="str">
            <v/>
          </cell>
          <cell r="AS16" t="str">
            <v/>
          </cell>
          <cell r="AT16" t="str">
            <v>C/B</v>
          </cell>
          <cell r="AU16" t="str">
            <v>B/A</v>
          </cell>
          <cell r="AV16">
            <v>37.492509227928096</v>
          </cell>
          <cell r="AW16">
            <v>47.492509227928096</v>
          </cell>
          <cell r="AX16" t="str">
            <v/>
          </cell>
          <cell r="AY16" t="str">
            <v/>
          </cell>
          <cell r="AZ16" t="str">
            <v/>
          </cell>
          <cell r="BA16" t="str">
            <v/>
          </cell>
          <cell r="BB16" t="str">
            <v/>
          </cell>
          <cell r="BC16" t="str">
            <v/>
          </cell>
          <cell r="BD16" t="str">
            <v/>
          </cell>
          <cell r="BE16" t="str">
            <v/>
          </cell>
          <cell r="BF16" t="str">
            <v/>
          </cell>
          <cell r="BG16" t="str">
            <v/>
          </cell>
          <cell r="BH16" t="str">
            <v/>
          </cell>
          <cell r="BI16" t="str">
            <v/>
          </cell>
          <cell r="BJ16" t="str">
            <v/>
          </cell>
          <cell r="BK16" t="str">
            <v/>
          </cell>
          <cell r="BL16" t="str">
            <v/>
          </cell>
          <cell r="BM16" t="str">
            <v/>
          </cell>
          <cell r="BN16" t="str">
            <v/>
          </cell>
          <cell r="BO16" t="str">
            <v/>
          </cell>
          <cell r="BP16" t="str">
            <v/>
          </cell>
          <cell r="BQ16" t="str">
            <v/>
          </cell>
          <cell r="BR16" t="str">
            <v/>
          </cell>
          <cell r="BS16" t="str">
            <v/>
          </cell>
          <cell r="BT16" t="str">
            <v/>
          </cell>
          <cell r="BU16" t="str">
            <v/>
          </cell>
          <cell r="BV16" t="str">
            <v/>
          </cell>
          <cell r="BW16" t="str">
            <v/>
          </cell>
          <cell r="BX16" t="str">
            <v/>
          </cell>
          <cell r="BY16" t="str">
            <v/>
          </cell>
          <cell r="BZ16" t="str">
            <v>C/B</v>
          </cell>
          <cell r="CA16" t="str">
            <v>B/A</v>
          </cell>
          <cell r="CB16">
            <v>32.898641840187373</v>
          </cell>
          <cell r="CC16">
            <v>42.898641840187373</v>
          </cell>
          <cell r="CD16" t="str">
            <v/>
          </cell>
          <cell r="CE16" t="str">
            <v/>
          </cell>
          <cell r="CF16" t="str">
            <v/>
          </cell>
          <cell r="CG16" t="str">
            <v/>
          </cell>
          <cell r="CH16" t="str">
            <v/>
          </cell>
          <cell r="CI16" t="str">
            <v/>
          </cell>
          <cell r="CJ16" t="str">
            <v/>
          </cell>
          <cell r="CK16" t="str">
            <v/>
          </cell>
          <cell r="CL16" t="str">
            <v/>
          </cell>
          <cell r="CM16" t="str">
            <v/>
          </cell>
          <cell r="CN16" t="str">
            <v/>
          </cell>
          <cell r="CO16" t="str">
            <v/>
          </cell>
          <cell r="CP16" t="str">
            <v/>
          </cell>
          <cell r="CQ16" t="str">
            <v/>
          </cell>
          <cell r="CR16" t="str">
            <v/>
          </cell>
          <cell r="CS16" t="str">
            <v/>
          </cell>
          <cell r="CT16" t="str">
            <v/>
          </cell>
          <cell r="CU16" t="str">
            <v/>
          </cell>
          <cell r="CV16" t="str">
            <v/>
          </cell>
          <cell r="CW16" t="str">
            <v/>
          </cell>
          <cell r="CX16" t="str">
            <v/>
          </cell>
          <cell r="CY16" t="str">
            <v/>
          </cell>
          <cell r="CZ16" t="str">
            <v/>
          </cell>
          <cell r="DA16" t="str">
            <v/>
          </cell>
          <cell r="DB16" t="str">
            <v/>
          </cell>
          <cell r="DC16" t="str">
            <v/>
          </cell>
          <cell r="DD16" t="str">
            <v/>
          </cell>
          <cell r="DE16" t="str">
            <v/>
          </cell>
          <cell r="DF16" t="str">
            <v/>
          </cell>
          <cell r="DG16" t="str">
            <v/>
          </cell>
          <cell r="DH16" t="str">
            <v/>
          </cell>
          <cell r="DI16" t="str">
            <v/>
          </cell>
          <cell r="DJ16" t="str">
            <v/>
          </cell>
          <cell r="DK16" t="str">
            <v/>
          </cell>
          <cell r="DL16" t="str">
            <v/>
          </cell>
          <cell r="DM16" t="str">
            <v/>
          </cell>
          <cell r="DN16" t="str">
            <v/>
          </cell>
          <cell r="DO16" t="str">
            <v/>
          </cell>
          <cell r="DP16" t="str">
            <v/>
          </cell>
          <cell r="DQ16" t="str">
            <v/>
          </cell>
          <cell r="DR16" t="str">
            <v/>
          </cell>
          <cell r="DS16" t="str">
            <v/>
          </cell>
          <cell r="DT16" t="str">
            <v/>
          </cell>
          <cell r="DU16" t="str">
            <v/>
          </cell>
          <cell r="DW16" t="str">
            <v>12A-BE-1</v>
          </cell>
          <cell r="EC16" t="str">
            <v>12E-EC-2</v>
          </cell>
          <cell r="EK16" t="str">
            <v>12B-MA-5</v>
          </cell>
          <cell r="EW16" t="str">
            <v/>
          </cell>
          <cell r="EX16">
            <v>40</v>
          </cell>
          <cell r="EY16" t="str">
            <v/>
          </cell>
          <cell r="EZ16" t="str">
            <v/>
          </cell>
          <cell r="FA16" t="str">
            <v/>
          </cell>
          <cell r="FB16" t="str">
            <v/>
          </cell>
          <cell r="FC16" t="str">
            <v/>
          </cell>
          <cell r="FD16">
            <v>35</v>
          </cell>
          <cell r="FE16" t="str">
            <v/>
          </cell>
          <cell r="FF16" t="str">
            <v/>
          </cell>
          <cell r="FG16" t="str">
            <v/>
          </cell>
          <cell r="FH16" t="str">
            <v/>
          </cell>
          <cell r="FI16" t="str">
            <v/>
          </cell>
          <cell r="FJ16" t="str">
            <v/>
          </cell>
          <cell r="FK16" t="str">
            <v/>
          </cell>
        </row>
        <row r="17">
          <cell r="A17">
            <v>160067</v>
          </cell>
          <cell r="B17" t="str">
            <v>BAH, Isata</v>
          </cell>
          <cell r="C17" t="str">
            <v>12JW</v>
          </cell>
          <cell r="D17" t="str">
            <v>F</v>
          </cell>
          <cell r="E17" t="str">
            <v>D</v>
          </cell>
          <cell r="F17" t="str">
            <v>C/B</v>
          </cell>
          <cell r="G17" t="str">
            <v>1</v>
          </cell>
          <cell r="H17" t="str">
            <v>BAFR</v>
          </cell>
          <cell r="I17" t="str">
            <v>N</v>
          </cell>
          <cell r="J17" t="b">
            <v>0</v>
          </cell>
          <cell r="K17" t="str">
            <v>No</v>
          </cell>
          <cell r="L17" t="str">
            <v>EXTERNAL</v>
          </cell>
          <cell r="M17">
            <v>5.166666666666667</v>
          </cell>
          <cell r="N17">
            <v>5.2</v>
          </cell>
          <cell r="O17">
            <v>5.166666666666667</v>
          </cell>
          <cell r="P17">
            <v>5.2</v>
          </cell>
          <cell r="Q17" t="str">
            <v>4.75+ (C/B)</v>
          </cell>
          <cell r="R17" t="str">
            <v/>
          </cell>
          <cell r="S17" t="str">
            <v/>
          </cell>
          <cell r="T17" t="str">
            <v/>
          </cell>
          <cell r="U17" t="str">
            <v/>
          </cell>
          <cell r="V17" t="str">
            <v/>
          </cell>
          <cell r="W17" t="str">
            <v/>
          </cell>
          <cell r="X17" t="str">
            <v/>
          </cell>
          <cell r="Y17" t="str">
            <v/>
          </cell>
          <cell r="Z17" t="str">
            <v>D</v>
          </cell>
          <cell r="AA17" t="str">
            <v>C</v>
          </cell>
          <cell r="AB17">
            <v>18.245790357506202</v>
          </cell>
          <cell r="AC17">
            <v>28.245790357506202</v>
          </cell>
          <cell r="AD17" t="str">
            <v>D</v>
          </cell>
          <cell r="AE17" t="str">
            <v>C</v>
          </cell>
          <cell r="AF17">
            <v>19.418484722399519</v>
          </cell>
          <cell r="AG17">
            <v>29.418484722399519</v>
          </cell>
          <cell r="AH17" t="str">
            <v/>
          </cell>
          <cell r="AI17" t="str">
            <v/>
          </cell>
          <cell r="AJ17" t="str">
            <v/>
          </cell>
          <cell r="AK17" t="str">
            <v/>
          </cell>
          <cell r="AL17" t="str">
            <v/>
          </cell>
          <cell r="AM17" t="str">
            <v/>
          </cell>
          <cell r="AN17" t="str">
            <v/>
          </cell>
          <cell r="AO17" t="str">
            <v/>
          </cell>
          <cell r="AP17" t="str">
            <v/>
          </cell>
          <cell r="AQ17" t="str">
            <v/>
          </cell>
          <cell r="AR17" t="str">
            <v/>
          </cell>
          <cell r="AS17" t="str">
            <v/>
          </cell>
          <cell r="AT17" t="str">
            <v/>
          </cell>
          <cell r="AU17" t="str">
            <v/>
          </cell>
          <cell r="AV17" t="str">
            <v/>
          </cell>
          <cell r="AW17" t="str">
            <v/>
          </cell>
          <cell r="AX17" t="str">
            <v/>
          </cell>
          <cell r="AY17" t="str">
            <v/>
          </cell>
          <cell r="AZ17" t="str">
            <v/>
          </cell>
          <cell r="BA17" t="str">
            <v/>
          </cell>
          <cell r="BB17" t="str">
            <v/>
          </cell>
          <cell r="BC17" t="str">
            <v/>
          </cell>
          <cell r="BD17" t="str">
            <v/>
          </cell>
          <cell r="BE17" t="str">
            <v/>
          </cell>
          <cell r="BF17" t="str">
            <v/>
          </cell>
          <cell r="BG17" t="str">
            <v/>
          </cell>
          <cell r="BH17" t="str">
            <v/>
          </cell>
          <cell r="BI17" t="str">
            <v/>
          </cell>
          <cell r="BJ17" t="str">
            <v/>
          </cell>
          <cell r="BK17" t="str">
            <v/>
          </cell>
          <cell r="BL17" t="str">
            <v/>
          </cell>
          <cell r="BM17" t="str">
            <v/>
          </cell>
          <cell r="BN17" t="str">
            <v/>
          </cell>
          <cell r="BO17" t="str">
            <v/>
          </cell>
          <cell r="BP17" t="str">
            <v/>
          </cell>
          <cell r="BQ17" t="str">
            <v/>
          </cell>
          <cell r="BR17" t="str">
            <v/>
          </cell>
          <cell r="BS17" t="str">
            <v/>
          </cell>
          <cell r="BT17" t="str">
            <v/>
          </cell>
          <cell r="BU17" t="str">
            <v/>
          </cell>
          <cell r="BV17" t="str">
            <v/>
          </cell>
          <cell r="BW17" t="str">
            <v/>
          </cell>
          <cell r="BX17" t="str">
            <v/>
          </cell>
          <cell r="BY17" t="str">
            <v/>
          </cell>
          <cell r="BZ17" t="str">
            <v>D/C</v>
          </cell>
          <cell r="CA17" t="str">
            <v>C/B</v>
          </cell>
          <cell r="CB17">
            <v>22.966710496699708</v>
          </cell>
          <cell r="CC17">
            <v>32.966710496699704</v>
          </cell>
          <cell r="CD17" t="str">
            <v/>
          </cell>
          <cell r="CE17" t="str">
            <v/>
          </cell>
          <cell r="CF17" t="str">
            <v/>
          </cell>
          <cell r="CG17" t="str">
            <v/>
          </cell>
          <cell r="CH17" t="str">
            <v/>
          </cell>
          <cell r="CI17" t="str">
            <v/>
          </cell>
          <cell r="CJ17" t="str">
            <v/>
          </cell>
          <cell r="CK17" t="str">
            <v/>
          </cell>
          <cell r="CL17" t="str">
            <v/>
          </cell>
          <cell r="CM17" t="str">
            <v/>
          </cell>
          <cell r="CN17" t="str">
            <v/>
          </cell>
          <cell r="CO17" t="str">
            <v/>
          </cell>
          <cell r="CP17" t="str">
            <v/>
          </cell>
          <cell r="CQ17" t="str">
            <v/>
          </cell>
          <cell r="CR17" t="str">
            <v/>
          </cell>
          <cell r="CS17" t="str">
            <v/>
          </cell>
          <cell r="CT17" t="str">
            <v/>
          </cell>
          <cell r="CU17" t="str">
            <v/>
          </cell>
          <cell r="CV17" t="str">
            <v/>
          </cell>
          <cell r="CW17" t="str">
            <v/>
          </cell>
          <cell r="CX17" t="str">
            <v/>
          </cell>
          <cell r="CY17" t="str">
            <v/>
          </cell>
          <cell r="CZ17" t="str">
            <v/>
          </cell>
          <cell r="DA17" t="str">
            <v/>
          </cell>
          <cell r="DB17" t="str">
            <v/>
          </cell>
          <cell r="DC17" t="str">
            <v/>
          </cell>
          <cell r="DD17" t="str">
            <v/>
          </cell>
          <cell r="DE17" t="str">
            <v/>
          </cell>
          <cell r="DF17" t="str">
            <v/>
          </cell>
          <cell r="DG17" t="str">
            <v/>
          </cell>
          <cell r="DH17" t="str">
            <v/>
          </cell>
          <cell r="DI17" t="str">
            <v/>
          </cell>
          <cell r="DJ17" t="str">
            <v/>
          </cell>
          <cell r="DK17" t="str">
            <v/>
          </cell>
          <cell r="DL17" t="str">
            <v/>
          </cell>
          <cell r="DM17" t="str">
            <v/>
          </cell>
          <cell r="DN17" t="str">
            <v/>
          </cell>
          <cell r="DO17" t="str">
            <v/>
          </cell>
          <cell r="DP17" t="str">
            <v/>
          </cell>
          <cell r="DQ17" t="str">
            <v/>
          </cell>
          <cell r="DR17" t="str">
            <v/>
          </cell>
          <cell r="DS17" t="str">
            <v/>
          </cell>
          <cell r="DT17" t="str">
            <v/>
          </cell>
          <cell r="DU17" t="str">
            <v/>
          </cell>
          <cell r="DX17" t="str">
            <v>12A-BI-2</v>
          </cell>
          <cell r="DY17" t="str">
            <v>12C-CH-2</v>
          </cell>
          <cell r="EK17" t="str">
            <v>12D-MA-7</v>
          </cell>
          <cell r="EW17" t="str">
            <v/>
          </cell>
          <cell r="EX17" t="str">
            <v/>
          </cell>
          <cell r="EY17">
            <v>20</v>
          </cell>
          <cell r="EZ17">
            <v>20</v>
          </cell>
          <cell r="FA17" t="str">
            <v/>
          </cell>
          <cell r="FB17" t="str">
            <v/>
          </cell>
          <cell r="FC17" t="str">
            <v/>
          </cell>
          <cell r="FD17" t="str">
            <v/>
          </cell>
          <cell r="FE17" t="str">
            <v/>
          </cell>
          <cell r="FF17" t="str">
            <v/>
          </cell>
          <cell r="FG17" t="str">
            <v/>
          </cell>
          <cell r="FH17" t="str">
            <v/>
          </cell>
          <cell r="FI17" t="str">
            <v/>
          </cell>
          <cell r="FJ17" t="str">
            <v/>
          </cell>
          <cell r="FK17" t="str">
            <v/>
          </cell>
        </row>
        <row r="18">
          <cell r="A18">
            <v>150941</v>
          </cell>
          <cell r="B18" t="str">
            <v>Bailey, Revellino</v>
          </cell>
          <cell r="C18" t="str">
            <v>12ASA</v>
          </cell>
          <cell r="D18" t="str">
            <v>M</v>
          </cell>
          <cell r="E18" t="str">
            <v>D/C</v>
          </cell>
          <cell r="F18" t="str">
            <v>B/A</v>
          </cell>
          <cell r="G18" t="str">
            <v>1</v>
          </cell>
          <cell r="H18" t="str">
            <v>BCRB</v>
          </cell>
          <cell r="I18" t="str">
            <v>N</v>
          </cell>
          <cell r="J18" t="b">
            <v>0</v>
          </cell>
          <cell r="K18" t="str">
            <v>No</v>
          </cell>
          <cell r="L18" t="str">
            <v>INTERNAL</v>
          </cell>
          <cell r="M18">
            <v>5.8</v>
          </cell>
          <cell r="N18">
            <v>5.8</v>
          </cell>
          <cell r="O18">
            <v>5.8</v>
          </cell>
          <cell r="P18">
            <v>5.8</v>
          </cell>
          <cell r="Q18" t="str">
            <v>4.75+ (C/B)</v>
          </cell>
          <cell r="R18" t="str">
            <v/>
          </cell>
          <cell r="S18" t="str">
            <v/>
          </cell>
          <cell r="T18" t="str">
            <v/>
          </cell>
          <cell r="U18" t="str">
            <v/>
          </cell>
          <cell r="V18" t="str">
            <v/>
          </cell>
          <cell r="W18" t="str">
            <v/>
          </cell>
          <cell r="X18" t="str">
            <v/>
          </cell>
          <cell r="Y18" t="str">
            <v/>
          </cell>
          <cell r="Z18" t="str">
            <v/>
          </cell>
          <cell r="AA18" t="str">
            <v/>
          </cell>
          <cell r="AB18" t="str">
            <v/>
          </cell>
          <cell r="AC18" t="str">
            <v/>
          </cell>
          <cell r="AD18" t="str">
            <v/>
          </cell>
          <cell r="AE18" t="str">
            <v/>
          </cell>
          <cell r="AF18" t="str">
            <v/>
          </cell>
          <cell r="AG18" t="str">
            <v/>
          </cell>
          <cell r="AH18" t="str">
            <v/>
          </cell>
          <cell r="AI18" t="str">
            <v/>
          </cell>
          <cell r="AJ18" t="str">
            <v/>
          </cell>
          <cell r="AK18" t="str">
            <v/>
          </cell>
          <cell r="AL18" t="str">
            <v/>
          </cell>
          <cell r="AM18" t="str">
            <v/>
          </cell>
          <cell r="AN18" t="str">
            <v/>
          </cell>
          <cell r="AO18" t="str">
            <v/>
          </cell>
          <cell r="AP18" t="str">
            <v/>
          </cell>
          <cell r="AQ18" t="str">
            <v/>
          </cell>
          <cell r="AR18" t="str">
            <v/>
          </cell>
          <cell r="AS18" t="str">
            <v/>
          </cell>
          <cell r="AT18" t="str">
            <v/>
          </cell>
          <cell r="AU18" t="str">
            <v/>
          </cell>
          <cell r="AV18" t="str">
            <v/>
          </cell>
          <cell r="AW18" t="str">
            <v/>
          </cell>
          <cell r="AX18" t="str">
            <v/>
          </cell>
          <cell r="AY18" t="str">
            <v/>
          </cell>
          <cell r="AZ18" t="str">
            <v/>
          </cell>
          <cell r="BA18" t="str">
            <v/>
          </cell>
          <cell r="BB18" t="str">
            <v/>
          </cell>
          <cell r="BC18" t="str">
            <v/>
          </cell>
          <cell r="BD18" t="str">
            <v/>
          </cell>
          <cell r="BE18" t="str">
            <v/>
          </cell>
          <cell r="BF18" t="str">
            <v/>
          </cell>
          <cell r="BG18" t="str">
            <v/>
          </cell>
          <cell r="BH18" t="str">
            <v/>
          </cell>
          <cell r="BI18" t="str">
            <v/>
          </cell>
          <cell r="BJ18" t="str">
            <v/>
          </cell>
          <cell r="BK18" t="str">
            <v/>
          </cell>
          <cell r="BL18" t="str">
            <v/>
          </cell>
          <cell r="BM18" t="str">
            <v/>
          </cell>
          <cell r="BN18" t="str">
            <v/>
          </cell>
          <cell r="BO18" t="str">
            <v/>
          </cell>
          <cell r="BP18" t="str">
            <v/>
          </cell>
          <cell r="BQ18" t="str">
            <v/>
          </cell>
          <cell r="BR18" t="str">
            <v/>
          </cell>
          <cell r="BS18" t="str">
            <v/>
          </cell>
          <cell r="BT18" t="str">
            <v/>
          </cell>
          <cell r="BU18" t="str">
            <v/>
          </cell>
          <cell r="BV18" t="str">
            <v>C</v>
          </cell>
          <cell r="BW18" t="str">
            <v>B</v>
          </cell>
          <cell r="BX18">
            <v>28.963021119260016</v>
          </cell>
          <cell r="BY18">
            <v>38.96302111926002</v>
          </cell>
          <cell r="BZ18" t="str">
            <v/>
          </cell>
          <cell r="CA18" t="str">
            <v/>
          </cell>
          <cell r="CB18" t="str">
            <v/>
          </cell>
          <cell r="CC18" t="str">
            <v/>
          </cell>
          <cell r="CD18" t="str">
            <v/>
          </cell>
          <cell r="CE18" t="str">
            <v/>
          </cell>
          <cell r="CF18" t="str">
            <v/>
          </cell>
          <cell r="CG18" t="str">
            <v/>
          </cell>
          <cell r="CH18" t="str">
            <v>C/B</v>
          </cell>
          <cell r="CI18" t="str">
            <v>B/A</v>
          </cell>
          <cell r="CJ18">
            <v>35.746502331003441</v>
          </cell>
          <cell r="CK18">
            <v>45.746502331003441</v>
          </cell>
          <cell r="CL18" t="str">
            <v/>
          </cell>
          <cell r="CM18" t="str">
            <v/>
          </cell>
          <cell r="CN18" t="str">
            <v/>
          </cell>
          <cell r="CO18" t="str">
            <v/>
          </cell>
          <cell r="CP18" t="str">
            <v>D/C</v>
          </cell>
          <cell r="CQ18" t="str">
            <v>C/B</v>
          </cell>
          <cell r="CR18">
            <v>24.231958396439623</v>
          </cell>
          <cell r="CS18">
            <v>34.231958396439623</v>
          </cell>
          <cell r="CT18" t="str">
            <v/>
          </cell>
          <cell r="CU18" t="str">
            <v/>
          </cell>
          <cell r="CV18" t="str">
            <v/>
          </cell>
          <cell r="CW18" t="str">
            <v/>
          </cell>
          <cell r="CX18" t="str">
            <v/>
          </cell>
          <cell r="CY18" t="str">
            <v/>
          </cell>
          <cell r="CZ18" t="str">
            <v/>
          </cell>
          <cell r="DA18" t="str">
            <v/>
          </cell>
          <cell r="DB18" t="str">
            <v/>
          </cell>
          <cell r="DC18" t="str">
            <v/>
          </cell>
          <cell r="DD18" t="str">
            <v/>
          </cell>
          <cell r="DE18" t="str">
            <v/>
          </cell>
          <cell r="DF18" t="str">
            <v/>
          </cell>
          <cell r="DG18" t="str">
            <v/>
          </cell>
          <cell r="DH18" t="str">
            <v/>
          </cell>
          <cell r="DI18" t="str">
            <v/>
          </cell>
          <cell r="DJ18" t="str">
            <v/>
          </cell>
          <cell r="DK18" t="str">
            <v/>
          </cell>
          <cell r="DL18" t="str">
            <v/>
          </cell>
          <cell r="DM18" t="str">
            <v/>
          </cell>
          <cell r="DN18" t="str">
            <v/>
          </cell>
          <cell r="DO18" t="str">
            <v/>
          </cell>
          <cell r="DP18" t="str">
            <v/>
          </cell>
          <cell r="DQ18" t="str">
            <v/>
          </cell>
          <cell r="DR18" t="str">
            <v/>
          </cell>
          <cell r="DS18" t="str">
            <v/>
          </cell>
          <cell r="DT18" t="str">
            <v/>
          </cell>
          <cell r="DU18" t="str">
            <v/>
          </cell>
          <cell r="EJ18" t="str">
            <v>12C-CS-3</v>
          </cell>
          <cell r="EM18" t="str">
            <v>12E-P&amp;E-5</v>
          </cell>
          <cell r="EO18" t="str">
            <v>12A-PH-9</v>
          </cell>
          <cell r="EW18" t="str">
            <v/>
          </cell>
          <cell r="EX18" t="str">
            <v/>
          </cell>
          <cell r="EY18" t="str">
            <v/>
          </cell>
          <cell r="EZ18" t="str">
            <v/>
          </cell>
          <cell r="FA18" t="str">
            <v/>
          </cell>
          <cell r="FB18" t="str">
            <v/>
          </cell>
          <cell r="FC18" t="str">
            <v/>
          </cell>
          <cell r="FD18" t="str">
            <v/>
          </cell>
          <cell r="FE18" t="str">
            <v/>
          </cell>
          <cell r="FF18" t="str">
            <v/>
          </cell>
          <cell r="FG18" t="str">
            <v/>
          </cell>
          <cell r="FH18" t="str">
            <v/>
          </cell>
          <cell r="FI18" t="str">
            <v/>
          </cell>
          <cell r="FJ18" t="str">
            <v/>
          </cell>
          <cell r="FK18" t="str">
            <v/>
          </cell>
        </row>
        <row r="19">
          <cell r="A19">
            <v>160048</v>
          </cell>
          <cell r="B19" t="str">
            <v>Baines, Archie</v>
          </cell>
          <cell r="C19" t="str">
            <v>12JN</v>
          </cell>
          <cell r="D19" t="str">
            <v>M</v>
          </cell>
          <cell r="E19" t="str">
            <v>D/C</v>
          </cell>
          <cell r="F19" t="str">
            <v>B/A</v>
          </cell>
          <cell r="G19" t="str">
            <v>0</v>
          </cell>
          <cell r="H19" t="str">
            <v>WBRI</v>
          </cell>
          <cell r="I19" t="str">
            <v>N</v>
          </cell>
          <cell r="J19" t="b">
            <v>0</v>
          </cell>
          <cell r="K19" t="str">
            <v>No</v>
          </cell>
          <cell r="L19" t="str">
            <v>EXTERNAL</v>
          </cell>
          <cell r="M19">
            <v>4.9285714285714288</v>
          </cell>
          <cell r="N19">
            <v>4.9000000000000004</v>
          </cell>
          <cell r="O19">
            <v>4.833333333333333</v>
          </cell>
          <cell r="P19">
            <v>4.8</v>
          </cell>
          <cell r="Q19" t="str">
            <v>4.75+ (C/B)</v>
          </cell>
          <cell r="R19" t="str">
            <v>C/B</v>
          </cell>
          <cell r="S19" t="str">
            <v>B/A</v>
          </cell>
          <cell r="T19">
            <v>33.656705880428497</v>
          </cell>
          <cell r="U19">
            <v>43.656705880428497</v>
          </cell>
          <cell r="V19" t="str">
            <v/>
          </cell>
          <cell r="W19" t="str">
            <v/>
          </cell>
          <cell r="X19" t="str">
            <v/>
          </cell>
          <cell r="Y19" t="str">
            <v/>
          </cell>
          <cell r="Z19" t="str">
            <v/>
          </cell>
          <cell r="AA19" t="str">
            <v/>
          </cell>
          <cell r="AB19" t="str">
            <v/>
          </cell>
          <cell r="AC19" t="str">
            <v/>
          </cell>
          <cell r="AD19" t="str">
            <v/>
          </cell>
          <cell r="AE19" t="str">
            <v/>
          </cell>
          <cell r="AF19" t="str">
            <v/>
          </cell>
          <cell r="AG19" t="str">
            <v/>
          </cell>
          <cell r="AH19" t="str">
            <v/>
          </cell>
          <cell r="AI19" t="str">
            <v/>
          </cell>
          <cell r="AJ19" t="str">
            <v/>
          </cell>
          <cell r="AK19" t="str">
            <v/>
          </cell>
          <cell r="AL19" t="str">
            <v>D/C</v>
          </cell>
          <cell r="AM19" t="str">
            <v>C/B</v>
          </cell>
          <cell r="AN19">
            <v>26.64131285529648</v>
          </cell>
          <cell r="AO19">
            <v>36.641312855296476</v>
          </cell>
          <cell r="AP19" t="str">
            <v/>
          </cell>
          <cell r="AQ19" t="str">
            <v/>
          </cell>
          <cell r="AR19" t="str">
            <v/>
          </cell>
          <cell r="AS19" t="str">
            <v/>
          </cell>
          <cell r="AT19" t="str">
            <v>D/C</v>
          </cell>
          <cell r="AU19" t="str">
            <v>C/B</v>
          </cell>
          <cell r="AV19">
            <v>26.594688694990467</v>
          </cell>
          <cell r="AW19">
            <v>36.594688694990467</v>
          </cell>
          <cell r="AX19" t="str">
            <v/>
          </cell>
          <cell r="AY19" t="str">
            <v/>
          </cell>
          <cell r="AZ19" t="str">
            <v/>
          </cell>
          <cell r="BA19" t="str">
            <v/>
          </cell>
          <cell r="BB19" t="str">
            <v/>
          </cell>
          <cell r="BC19" t="str">
            <v/>
          </cell>
          <cell r="BD19" t="str">
            <v/>
          </cell>
          <cell r="BE19" t="str">
            <v/>
          </cell>
          <cell r="BF19" t="str">
            <v/>
          </cell>
          <cell r="BG19" t="str">
            <v/>
          </cell>
          <cell r="BH19" t="str">
            <v/>
          </cell>
          <cell r="BI19" t="str">
            <v/>
          </cell>
          <cell r="BJ19" t="str">
            <v/>
          </cell>
          <cell r="BK19" t="str">
            <v/>
          </cell>
          <cell r="BL19" t="str">
            <v/>
          </cell>
          <cell r="BM19" t="str">
            <v/>
          </cell>
          <cell r="BN19" t="str">
            <v/>
          </cell>
          <cell r="BO19" t="str">
            <v/>
          </cell>
          <cell r="BP19" t="str">
            <v/>
          </cell>
          <cell r="BQ19" t="str">
            <v/>
          </cell>
          <cell r="BR19" t="str">
            <v/>
          </cell>
          <cell r="BS19" t="str">
            <v/>
          </cell>
          <cell r="BT19" t="str">
            <v/>
          </cell>
          <cell r="BU19" t="str">
            <v/>
          </cell>
          <cell r="BV19" t="str">
            <v/>
          </cell>
          <cell r="BW19" t="str">
            <v/>
          </cell>
          <cell r="BX19" t="str">
            <v/>
          </cell>
          <cell r="BY19" t="str">
            <v/>
          </cell>
          <cell r="BZ19" t="str">
            <v/>
          </cell>
          <cell r="CA19" t="str">
            <v/>
          </cell>
          <cell r="CB19" t="str">
            <v/>
          </cell>
          <cell r="CC19" t="str">
            <v/>
          </cell>
          <cell r="CD19" t="str">
            <v/>
          </cell>
          <cell r="CE19" t="str">
            <v/>
          </cell>
          <cell r="CF19" t="str">
            <v/>
          </cell>
          <cell r="CG19" t="str">
            <v/>
          </cell>
          <cell r="CH19" t="str">
            <v/>
          </cell>
          <cell r="CI19" t="str">
            <v/>
          </cell>
          <cell r="CJ19" t="str">
            <v/>
          </cell>
          <cell r="CK19" t="str">
            <v/>
          </cell>
          <cell r="CL19" t="str">
            <v/>
          </cell>
          <cell r="CM19" t="str">
            <v/>
          </cell>
          <cell r="CN19" t="str">
            <v/>
          </cell>
          <cell r="CO19" t="str">
            <v/>
          </cell>
          <cell r="CP19" t="str">
            <v/>
          </cell>
          <cell r="CQ19" t="str">
            <v/>
          </cell>
          <cell r="CR19" t="str">
            <v/>
          </cell>
          <cell r="CS19" t="str">
            <v/>
          </cell>
          <cell r="CT19" t="str">
            <v/>
          </cell>
          <cell r="CU19" t="str">
            <v/>
          </cell>
          <cell r="CV19" t="str">
            <v/>
          </cell>
          <cell r="CW19" t="str">
            <v/>
          </cell>
          <cell r="CX19" t="str">
            <v/>
          </cell>
          <cell r="CY19" t="str">
            <v/>
          </cell>
          <cell r="CZ19" t="str">
            <v/>
          </cell>
          <cell r="DA19" t="str">
            <v/>
          </cell>
          <cell r="DB19" t="str">
            <v/>
          </cell>
          <cell r="DC19" t="str">
            <v/>
          </cell>
          <cell r="DD19" t="str">
            <v/>
          </cell>
          <cell r="DE19" t="str">
            <v/>
          </cell>
          <cell r="DF19" t="str">
            <v/>
          </cell>
          <cell r="DG19" t="str">
            <v/>
          </cell>
          <cell r="DH19" t="str">
            <v/>
          </cell>
          <cell r="DI19" t="str">
            <v/>
          </cell>
          <cell r="DJ19" t="str">
            <v/>
          </cell>
          <cell r="DK19" t="str">
            <v/>
          </cell>
          <cell r="DL19" t="str">
            <v/>
          </cell>
          <cell r="DM19" t="str">
            <v/>
          </cell>
          <cell r="DN19" t="str">
            <v/>
          </cell>
          <cell r="DO19" t="str">
            <v/>
          </cell>
          <cell r="DP19" t="str">
            <v/>
          </cell>
          <cell r="DQ19" t="str">
            <v/>
          </cell>
          <cell r="DR19" t="str">
            <v/>
          </cell>
          <cell r="DS19" t="str">
            <v/>
          </cell>
          <cell r="DT19" t="str">
            <v/>
          </cell>
          <cell r="DU19" t="str">
            <v/>
          </cell>
          <cell r="DV19" t="str">
            <v>12C-AR-1</v>
          </cell>
          <cell r="EA19" t="str">
            <v>12A-DT-3</v>
          </cell>
          <cell r="EC19" t="str">
            <v>12E-EC-2</v>
          </cell>
          <cell r="EW19">
            <v>35</v>
          </cell>
          <cell r="EX19" t="str">
            <v/>
          </cell>
          <cell r="EY19" t="str">
            <v/>
          </cell>
          <cell r="EZ19" t="str">
            <v/>
          </cell>
          <cell r="FA19" t="str">
            <v/>
          </cell>
          <cell r="FB19">
            <v>25</v>
          </cell>
          <cell r="FC19" t="str">
            <v/>
          </cell>
          <cell r="FD19">
            <v>25</v>
          </cell>
          <cell r="FE19" t="str">
            <v/>
          </cell>
          <cell r="FF19" t="str">
            <v/>
          </cell>
          <cell r="FG19" t="str">
            <v/>
          </cell>
          <cell r="FH19" t="str">
            <v/>
          </cell>
          <cell r="FI19" t="str">
            <v/>
          </cell>
          <cell r="FJ19" t="str">
            <v/>
          </cell>
          <cell r="FK19" t="str">
            <v/>
          </cell>
        </row>
        <row r="20">
          <cell r="A20">
            <v>151502</v>
          </cell>
          <cell r="B20" t="str">
            <v>Banda, Lisa</v>
          </cell>
          <cell r="C20" t="str">
            <v>12ASA</v>
          </cell>
          <cell r="D20" t="str">
            <v>F</v>
          </cell>
          <cell r="E20" t="str">
            <v>C</v>
          </cell>
          <cell r="F20" t="str">
            <v>B/A</v>
          </cell>
          <cell r="G20" t="str">
            <v>1</v>
          </cell>
          <cell r="H20" t="str">
            <v>BAOF</v>
          </cell>
          <cell r="I20" t="str">
            <v>N</v>
          </cell>
          <cell r="J20" t="b">
            <v>0</v>
          </cell>
          <cell r="K20" t="str">
            <v>No</v>
          </cell>
          <cell r="L20" t="str">
            <v>INTERNAL</v>
          </cell>
          <cell r="M20">
            <v>5.55</v>
          </cell>
          <cell r="N20">
            <v>5.6</v>
          </cell>
          <cell r="O20">
            <v>5.5555555555555554</v>
          </cell>
          <cell r="P20">
            <v>5.6</v>
          </cell>
          <cell r="Q20" t="str">
            <v>4.75+ (C/B)</v>
          </cell>
          <cell r="R20" t="str">
            <v/>
          </cell>
          <cell r="S20" t="str">
            <v/>
          </cell>
          <cell r="T20" t="str">
            <v/>
          </cell>
          <cell r="U20" t="str">
            <v/>
          </cell>
          <cell r="V20" t="str">
            <v/>
          </cell>
          <cell r="W20" t="str">
            <v/>
          </cell>
          <cell r="X20" t="str">
            <v/>
          </cell>
          <cell r="Y20" t="str">
            <v/>
          </cell>
          <cell r="Z20" t="str">
            <v/>
          </cell>
          <cell r="AA20" t="str">
            <v/>
          </cell>
          <cell r="AB20" t="str">
            <v/>
          </cell>
          <cell r="AC20" t="str">
            <v/>
          </cell>
          <cell r="AD20" t="str">
            <v/>
          </cell>
          <cell r="AE20" t="str">
            <v/>
          </cell>
          <cell r="AF20" t="str">
            <v/>
          </cell>
          <cell r="AG20" t="str">
            <v/>
          </cell>
          <cell r="AH20" t="str">
            <v/>
          </cell>
          <cell r="AI20" t="str">
            <v/>
          </cell>
          <cell r="AJ20" t="str">
            <v/>
          </cell>
          <cell r="AK20" t="str">
            <v/>
          </cell>
          <cell r="AL20" t="str">
            <v/>
          </cell>
          <cell r="AM20" t="str">
            <v/>
          </cell>
          <cell r="AN20" t="str">
            <v/>
          </cell>
          <cell r="AO20" t="str">
            <v/>
          </cell>
          <cell r="AP20" t="str">
            <v>C/B</v>
          </cell>
          <cell r="AQ20" t="str">
            <v>B/A</v>
          </cell>
          <cell r="AR20">
            <v>34.172526948159039</v>
          </cell>
          <cell r="AS20">
            <v>44.172526948159039</v>
          </cell>
          <cell r="AT20" t="str">
            <v/>
          </cell>
          <cell r="AU20" t="str">
            <v/>
          </cell>
          <cell r="AV20" t="str">
            <v/>
          </cell>
          <cell r="AW20" t="str">
            <v/>
          </cell>
          <cell r="AX20" t="str">
            <v>C/B</v>
          </cell>
          <cell r="AY20" t="str">
            <v>B/A</v>
          </cell>
          <cell r="AZ20">
            <v>32.773495709076954</v>
          </cell>
          <cell r="BA20">
            <v>42.773495709076954</v>
          </cell>
          <cell r="BB20" t="str">
            <v/>
          </cell>
          <cell r="BC20" t="str">
            <v/>
          </cell>
          <cell r="BD20" t="str">
            <v/>
          </cell>
          <cell r="BE20" t="str">
            <v/>
          </cell>
          <cell r="BF20" t="str">
            <v/>
          </cell>
          <cell r="BG20" t="str">
            <v/>
          </cell>
          <cell r="BH20" t="str">
            <v/>
          </cell>
          <cell r="BI20" t="str">
            <v/>
          </cell>
          <cell r="BJ20" t="str">
            <v/>
          </cell>
          <cell r="BK20" t="str">
            <v/>
          </cell>
          <cell r="BL20" t="str">
            <v/>
          </cell>
          <cell r="BM20" t="str">
            <v/>
          </cell>
          <cell r="BN20" t="str">
            <v/>
          </cell>
          <cell r="BO20" t="str">
            <v/>
          </cell>
          <cell r="BP20" t="str">
            <v/>
          </cell>
          <cell r="BQ20" t="str">
            <v/>
          </cell>
          <cell r="BR20" t="str">
            <v/>
          </cell>
          <cell r="BS20" t="str">
            <v/>
          </cell>
          <cell r="BT20" t="str">
            <v/>
          </cell>
          <cell r="BU20" t="str">
            <v/>
          </cell>
          <cell r="BV20" t="str">
            <v/>
          </cell>
          <cell r="BW20" t="str">
            <v/>
          </cell>
          <cell r="BX20" t="str">
            <v/>
          </cell>
          <cell r="BY20" t="str">
            <v/>
          </cell>
          <cell r="BZ20" t="str">
            <v/>
          </cell>
          <cell r="CA20" t="str">
            <v/>
          </cell>
          <cell r="CB20" t="str">
            <v/>
          </cell>
          <cell r="CC20" t="str">
            <v/>
          </cell>
          <cell r="CD20" t="str">
            <v/>
          </cell>
          <cell r="CE20" t="str">
            <v/>
          </cell>
          <cell r="CF20" t="str">
            <v/>
          </cell>
          <cell r="CG20" t="str">
            <v/>
          </cell>
          <cell r="CH20" t="str">
            <v>C/B</v>
          </cell>
          <cell r="CI20" t="str">
            <v>B/A</v>
          </cell>
          <cell r="CJ20">
            <v>33.893129770992402</v>
          </cell>
          <cell r="CK20">
            <v>43.893129770992402</v>
          </cell>
          <cell r="CL20" t="str">
            <v/>
          </cell>
          <cell r="CM20" t="str">
            <v/>
          </cell>
          <cell r="CN20" t="str">
            <v/>
          </cell>
          <cell r="CO20" t="str">
            <v/>
          </cell>
          <cell r="CP20" t="str">
            <v/>
          </cell>
          <cell r="CQ20" t="str">
            <v/>
          </cell>
          <cell r="CR20" t="str">
            <v/>
          </cell>
          <cell r="CS20" t="str">
            <v/>
          </cell>
          <cell r="CT20" t="str">
            <v/>
          </cell>
          <cell r="CU20" t="str">
            <v/>
          </cell>
          <cell r="CV20" t="str">
            <v/>
          </cell>
          <cell r="CW20" t="str">
            <v/>
          </cell>
          <cell r="CX20" t="str">
            <v>C</v>
          </cell>
          <cell r="CY20" t="str">
            <v>B</v>
          </cell>
          <cell r="CZ20">
            <v>30.441205661194253</v>
          </cell>
          <cell r="DA20">
            <v>40.441205661194253</v>
          </cell>
          <cell r="DB20" t="str">
            <v/>
          </cell>
          <cell r="DC20" t="str">
            <v/>
          </cell>
          <cell r="DD20" t="str">
            <v/>
          </cell>
          <cell r="DE20" t="str">
            <v/>
          </cell>
          <cell r="DF20" t="str">
            <v/>
          </cell>
          <cell r="DG20" t="str">
            <v/>
          </cell>
          <cell r="DH20" t="str">
            <v/>
          </cell>
          <cell r="DI20" t="str">
            <v/>
          </cell>
          <cell r="DJ20" t="str">
            <v/>
          </cell>
          <cell r="DK20" t="str">
            <v/>
          </cell>
          <cell r="DL20" t="str">
            <v/>
          </cell>
          <cell r="DM20" t="str">
            <v/>
          </cell>
          <cell r="DN20" t="str">
            <v/>
          </cell>
          <cell r="DO20" t="str">
            <v/>
          </cell>
          <cell r="DP20" t="str">
            <v/>
          </cell>
          <cell r="DQ20" t="str">
            <v/>
          </cell>
          <cell r="DR20" t="str">
            <v/>
          </cell>
          <cell r="DS20" t="str">
            <v/>
          </cell>
          <cell r="DT20" t="str">
            <v/>
          </cell>
          <cell r="DU20" t="str">
            <v/>
          </cell>
          <cell r="EB20" t="str">
            <v>12C-EA-4</v>
          </cell>
          <cell r="ED20" t="str">
            <v>12D-ENL-5</v>
          </cell>
          <cell r="EM20" t="str">
            <v>12B-P&amp;E-7</v>
          </cell>
          <cell r="EQ20" t="str">
            <v>12E-PY-7</v>
          </cell>
          <cell r="EW20" t="str">
            <v/>
          </cell>
          <cell r="EX20" t="str">
            <v/>
          </cell>
          <cell r="EY20" t="str">
            <v/>
          </cell>
          <cell r="EZ20" t="str">
            <v/>
          </cell>
          <cell r="FA20" t="str">
            <v/>
          </cell>
          <cell r="FB20" t="str">
            <v/>
          </cell>
          <cell r="FC20">
            <v>35</v>
          </cell>
          <cell r="FD20" t="str">
            <v/>
          </cell>
          <cell r="FE20">
            <v>35</v>
          </cell>
          <cell r="FF20" t="str">
            <v/>
          </cell>
          <cell r="FG20" t="str">
            <v/>
          </cell>
          <cell r="FH20" t="str">
            <v/>
          </cell>
          <cell r="FI20" t="str">
            <v/>
          </cell>
          <cell r="FJ20" t="str">
            <v/>
          </cell>
          <cell r="FK20" t="str">
            <v/>
          </cell>
        </row>
        <row r="21">
          <cell r="A21">
            <v>150845</v>
          </cell>
          <cell r="B21" t="str">
            <v>Baster, Stephen</v>
          </cell>
          <cell r="C21" t="str">
            <v>12ASA</v>
          </cell>
          <cell r="D21" t="str">
            <v>M</v>
          </cell>
          <cell r="E21" t="str">
            <v>B</v>
          </cell>
          <cell r="F21" t="str">
            <v>A/A*</v>
          </cell>
          <cell r="G21" t="str">
            <v>0</v>
          </cell>
          <cell r="H21" t="str">
            <v>WBRI</v>
          </cell>
          <cell r="I21" t="str">
            <v>N</v>
          </cell>
          <cell r="J21" t="b">
            <v>0</v>
          </cell>
          <cell r="K21" t="str">
            <v>No</v>
          </cell>
          <cell r="L21" t="str">
            <v>INTERNAL</v>
          </cell>
          <cell r="M21">
            <v>7.4</v>
          </cell>
          <cell r="N21">
            <v>7.4</v>
          </cell>
          <cell r="O21">
            <v>7.4</v>
          </cell>
          <cell r="P21">
            <v>7.4</v>
          </cell>
          <cell r="Q21" t="str">
            <v>6.25+ (B/A)</v>
          </cell>
          <cell r="R21" t="str">
            <v/>
          </cell>
          <cell r="S21" t="str">
            <v/>
          </cell>
          <cell r="T21" t="str">
            <v/>
          </cell>
          <cell r="U21" t="str">
            <v/>
          </cell>
          <cell r="V21" t="str">
            <v/>
          </cell>
          <cell r="W21" t="str">
            <v/>
          </cell>
          <cell r="X21" t="str">
            <v/>
          </cell>
          <cell r="Y21" t="str">
            <v/>
          </cell>
          <cell r="Z21" t="str">
            <v>B</v>
          </cell>
          <cell r="AA21" t="str">
            <v>A</v>
          </cell>
          <cell r="AB21">
            <v>41.053993187344908</v>
          </cell>
          <cell r="AC21">
            <v>51.053993187344908</v>
          </cell>
          <cell r="AD21" t="str">
            <v/>
          </cell>
          <cell r="AE21" t="str">
            <v/>
          </cell>
          <cell r="AF21" t="str">
            <v/>
          </cell>
          <cell r="AG21" t="str">
            <v/>
          </cell>
          <cell r="AH21" t="str">
            <v/>
          </cell>
          <cell r="AI21" t="str">
            <v/>
          </cell>
          <cell r="AJ21" t="str">
            <v/>
          </cell>
          <cell r="AK21" t="str">
            <v/>
          </cell>
          <cell r="AL21" t="str">
            <v/>
          </cell>
          <cell r="AM21" t="str">
            <v/>
          </cell>
          <cell r="AN21" t="str">
            <v/>
          </cell>
          <cell r="AO21" t="str">
            <v/>
          </cell>
          <cell r="AP21" t="str">
            <v/>
          </cell>
          <cell r="AQ21" t="str">
            <v/>
          </cell>
          <cell r="AR21" t="str">
            <v/>
          </cell>
          <cell r="AS21" t="str">
            <v/>
          </cell>
          <cell r="AT21" t="str">
            <v/>
          </cell>
          <cell r="AU21" t="str">
            <v/>
          </cell>
          <cell r="AV21" t="str">
            <v/>
          </cell>
          <cell r="AW21" t="str">
            <v/>
          </cell>
          <cell r="AX21" t="str">
            <v/>
          </cell>
          <cell r="AY21" t="str">
            <v/>
          </cell>
          <cell r="AZ21" t="str">
            <v/>
          </cell>
          <cell r="BA21" t="str">
            <v/>
          </cell>
          <cell r="BB21" t="str">
            <v/>
          </cell>
          <cell r="BC21" t="str">
            <v/>
          </cell>
          <cell r="BD21" t="str">
            <v/>
          </cell>
          <cell r="BE21" t="str">
            <v/>
          </cell>
          <cell r="BF21" t="str">
            <v/>
          </cell>
          <cell r="BG21" t="str">
            <v/>
          </cell>
          <cell r="BH21" t="str">
            <v/>
          </cell>
          <cell r="BI21" t="str">
            <v/>
          </cell>
          <cell r="BJ21" t="str">
            <v/>
          </cell>
          <cell r="BK21" t="str">
            <v/>
          </cell>
          <cell r="BL21" t="str">
            <v/>
          </cell>
          <cell r="BM21" t="str">
            <v/>
          </cell>
          <cell r="BN21" t="str">
            <v/>
          </cell>
          <cell r="BO21" t="str">
            <v/>
          </cell>
          <cell r="BP21" t="str">
            <v/>
          </cell>
          <cell r="BQ21" t="str">
            <v/>
          </cell>
          <cell r="BR21" t="str">
            <v/>
          </cell>
          <cell r="BS21" t="str">
            <v/>
          </cell>
          <cell r="BT21" t="str">
            <v/>
          </cell>
          <cell r="BU21" t="str">
            <v/>
          </cell>
          <cell r="BV21" t="str">
            <v/>
          </cell>
          <cell r="BW21" t="str">
            <v/>
          </cell>
          <cell r="BX21" t="str">
            <v/>
          </cell>
          <cell r="BY21" t="str">
            <v/>
          </cell>
          <cell r="BZ21" t="str">
            <v>B/A</v>
          </cell>
          <cell r="CA21" t="str">
            <v>A/A*</v>
          </cell>
          <cell r="CB21">
            <v>43.813713713098451</v>
          </cell>
          <cell r="CC21">
            <v>53.813713713098451</v>
          </cell>
          <cell r="CD21" t="str">
            <v/>
          </cell>
          <cell r="CE21" t="str">
            <v/>
          </cell>
          <cell r="CF21" t="str">
            <v/>
          </cell>
          <cell r="CG21" t="str">
            <v/>
          </cell>
          <cell r="CH21" t="str">
            <v/>
          </cell>
          <cell r="CI21" t="str">
            <v/>
          </cell>
          <cell r="CJ21" t="str">
            <v/>
          </cell>
          <cell r="CK21" t="str">
            <v/>
          </cell>
          <cell r="CL21" t="str">
            <v/>
          </cell>
          <cell r="CM21" t="str">
            <v/>
          </cell>
          <cell r="CN21" t="str">
            <v/>
          </cell>
          <cell r="CO21" t="str">
            <v/>
          </cell>
          <cell r="CP21" t="str">
            <v>B</v>
          </cell>
          <cell r="CQ21" t="str">
            <v>A</v>
          </cell>
          <cell r="CR21">
            <v>41.521602966581575</v>
          </cell>
          <cell r="CS21">
            <v>51.521602966581575</v>
          </cell>
          <cell r="CT21" t="str">
            <v>B/A</v>
          </cell>
          <cell r="CU21" t="str">
            <v>A/A*</v>
          </cell>
          <cell r="CV21">
            <v>46.257192815035843</v>
          </cell>
          <cell r="CW21">
            <v>56.257192815035843</v>
          </cell>
          <cell r="CX21" t="str">
            <v/>
          </cell>
          <cell r="CY21" t="str">
            <v/>
          </cell>
          <cell r="CZ21" t="str">
            <v/>
          </cell>
          <cell r="DA21" t="str">
            <v/>
          </cell>
          <cell r="DB21" t="str">
            <v/>
          </cell>
          <cell r="DC21" t="str">
            <v/>
          </cell>
          <cell r="DD21" t="str">
            <v/>
          </cell>
          <cell r="DE21" t="str">
            <v/>
          </cell>
          <cell r="DF21" t="str">
            <v/>
          </cell>
          <cell r="DG21" t="str">
            <v/>
          </cell>
          <cell r="DH21" t="str">
            <v/>
          </cell>
          <cell r="DI21" t="str">
            <v/>
          </cell>
          <cell r="DJ21" t="str">
            <v/>
          </cell>
          <cell r="DK21" t="str">
            <v/>
          </cell>
          <cell r="DL21" t="str">
            <v/>
          </cell>
          <cell r="DM21" t="str">
            <v/>
          </cell>
          <cell r="DN21" t="str">
            <v/>
          </cell>
          <cell r="DO21" t="str">
            <v/>
          </cell>
          <cell r="DP21" t="str">
            <v/>
          </cell>
          <cell r="DQ21" t="str">
            <v/>
          </cell>
          <cell r="DR21" t="str">
            <v/>
          </cell>
          <cell r="DS21" t="str">
            <v/>
          </cell>
          <cell r="DT21" t="str">
            <v/>
          </cell>
          <cell r="DU21" t="str">
            <v/>
          </cell>
          <cell r="DX21" t="str">
            <v>12B-BI-1</v>
          </cell>
          <cell r="EK21" t="str">
            <v>12D-MA-7</v>
          </cell>
          <cell r="EO21" t="str">
            <v>12E-PH-6</v>
          </cell>
          <cell r="EP21" t="str">
            <v>12C-PO-8</v>
          </cell>
          <cell r="EW21" t="str">
            <v/>
          </cell>
          <cell r="EX21" t="str">
            <v/>
          </cell>
          <cell r="EY21">
            <v>40</v>
          </cell>
          <cell r="EZ21" t="str">
            <v/>
          </cell>
          <cell r="FA21" t="str">
            <v/>
          </cell>
          <cell r="FB21" t="str">
            <v/>
          </cell>
          <cell r="FC21" t="str">
            <v/>
          </cell>
          <cell r="FD21" t="str">
            <v/>
          </cell>
          <cell r="FE21" t="str">
            <v/>
          </cell>
          <cell r="FF21" t="str">
            <v/>
          </cell>
          <cell r="FG21" t="str">
            <v/>
          </cell>
          <cell r="FH21" t="str">
            <v/>
          </cell>
          <cell r="FI21" t="str">
            <v/>
          </cell>
          <cell r="FJ21" t="str">
            <v/>
          </cell>
          <cell r="FK21" t="str">
            <v/>
          </cell>
        </row>
        <row r="22">
          <cell r="A22">
            <v>150817</v>
          </cell>
          <cell r="B22" t="str">
            <v>Batey, Poppy</v>
          </cell>
          <cell r="C22" t="str">
            <v>12ASA</v>
          </cell>
          <cell r="D22" t="str">
            <v>F</v>
          </cell>
          <cell r="E22" t="str">
            <v>A/A*</v>
          </cell>
          <cell r="F22" t="str">
            <v>A*</v>
          </cell>
          <cell r="G22" t="str">
            <v>0</v>
          </cell>
          <cell r="H22" t="str">
            <v>WBRI</v>
          </cell>
          <cell r="I22" t="str">
            <v>N</v>
          </cell>
          <cell r="J22" t="b">
            <v>0</v>
          </cell>
          <cell r="K22" t="str">
            <v>No</v>
          </cell>
          <cell r="L22" t="str">
            <v>INTERNAL</v>
          </cell>
          <cell r="M22">
            <v>8.3000000000000007</v>
          </cell>
          <cell r="N22">
            <v>8.3000000000000007</v>
          </cell>
          <cell r="O22">
            <v>8.3000000000000007</v>
          </cell>
          <cell r="P22">
            <v>8.3000000000000007</v>
          </cell>
          <cell r="Q22" t="str">
            <v>7.75+ (A/A*)</v>
          </cell>
          <cell r="R22" t="str">
            <v>A/A*</v>
          </cell>
          <cell r="S22" t="str">
            <v>A*</v>
          </cell>
          <cell r="T22">
            <v>54.313259309126281</v>
          </cell>
          <cell r="U22">
            <v>64.313259309126281</v>
          </cell>
          <cell r="V22" t="str">
            <v/>
          </cell>
          <cell r="W22" t="str">
            <v/>
          </cell>
          <cell r="X22" t="str">
            <v/>
          </cell>
          <cell r="Y22" t="str">
            <v/>
          </cell>
          <cell r="Z22" t="str">
            <v/>
          </cell>
          <cell r="AA22" t="str">
            <v/>
          </cell>
          <cell r="AB22" t="str">
            <v/>
          </cell>
          <cell r="AC22" t="str">
            <v/>
          </cell>
          <cell r="AD22" t="str">
            <v/>
          </cell>
          <cell r="AE22" t="str">
            <v/>
          </cell>
          <cell r="AF22" t="str">
            <v/>
          </cell>
          <cell r="AG22" t="str">
            <v/>
          </cell>
          <cell r="AH22" t="str">
            <v/>
          </cell>
          <cell r="AI22" t="str">
            <v/>
          </cell>
          <cell r="AJ22" t="str">
            <v/>
          </cell>
          <cell r="AK22" t="str">
            <v/>
          </cell>
          <cell r="AL22" t="str">
            <v/>
          </cell>
          <cell r="AM22" t="str">
            <v/>
          </cell>
          <cell r="AN22" t="str">
            <v/>
          </cell>
          <cell r="AO22" t="str">
            <v/>
          </cell>
          <cell r="AP22" t="str">
            <v>A/A*</v>
          </cell>
          <cell r="AQ22" t="str">
            <v>A*</v>
          </cell>
          <cell r="AR22">
            <v>54.129947399484095</v>
          </cell>
          <cell r="AS22">
            <v>64.129947399484095</v>
          </cell>
          <cell r="AT22" t="str">
            <v/>
          </cell>
          <cell r="AU22" t="str">
            <v/>
          </cell>
          <cell r="AV22" t="str">
            <v/>
          </cell>
          <cell r="AW22" t="str">
            <v/>
          </cell>
          <cell r="AX22" t="str">
            <v/>
          </cell>
          <cell r="AY22" t="str">
            <v/>
          </cell>
          <cell r="AZ22" t="str">
            <v/>
          </cell>
          <cell r="BA22" t="str">
            <v/>
          </cell>
          <cell r="BB22" t="str">
            <v/>
          </cell>
          <cell r="BC22" t="str">
            <v/>
          </cell>
          <cell r="BD22" t="str">
            <v/>
          </cell>
          <cell r="BE22" t="str">
            <v/>
          </cell>
          <cell r="BF22" t="str">
            <v/>
          </cell>
          <cell r="BG22" t="str">
            <v/>
          </cell>
          <cell r="BH22" t="str">
            <v/>
          </cell>
          <cell r="BI22" t="str">
            <v/>
          </cell>
          <cell r="BJ22" t="str">
            <v/>
          </cell>
          <cell r="BK22" t="str">
            <v/>
          </cell>
          <cell r="BL22" t="str">
            <v/>
          </cell>
          <cell r="BM22" t="str">
            <v/>
          </cell>
          <cell r="BN22" t="str">
            <v/>
          </cell>
          <cell r="BO22" t="str">
            <v/>
          </cell>
          <cell r="BP22" t="str">
            <v/>
          </cell>
          <cell r="BQ22" t="str">
            <v/>
          </cell>
          <cell r="BR22" t="str">
            <v/>
          </cell>
          <cell r="BS22" t="str">
            <v/>
          </cell>
          <cell r="BT22" t="str">
            <v/>
          </cell>
          <cell r="BU22" t="str">
            <v/>
          </cell>
          <cell r="BV22" t="str">
            <v/>
          </cell>
          <cell r="BW22" t="str">
            <v/>
          </cell>
          <cell r="BX22" t="str">
            <v/>
          </cell>
          <cell r="BY22" t="str">
            <v/>
          </cell>
          <cell r="BZ22" t="str">
            <v/>
          </cell>
          <cell r="CA22" t="str">
            <v/>
          </cell>
          <cell r="CB22" t="str">
            <v/>
          </cell>
          <cell r="CC22" t="str">
            <v/>
          </cell>
          <cell r="CD22" t="str">
            <v/>
          </cell>
          <cell r="CE22" t="str">
            <v/>
          </cell>
          <cell r="CF22" t="str">
            <v/>
          </cell>
          <cell r="CG22" t="str">
            <v/>
          </cell>
          <cell r="CH22" t="str">
            <v/>
          </cell>
          <cell r="CI22" t="str">
            <v/>
          </cell>
          <cell r="CJ22" t="str">
            <v/>
          </cell>
          <cell r="CK22" t="str">
            <v/>
          </cell>
          <cell r="CL22" t="str">
            <v/>
          </cell>
          <cell r="CM22" t="str">
            <v/>
          </cell>
          <cell r="CN22" t="str">
            <v/>
          </cell>
          <cell r="CO22" t="str">
            <v/>
          </cell>
          <cell r="CP22" t="str">
            <v/>
          </cell>
          <cell r="CQ22" t="str">
            <v/>
          </cell>
          <cell r="CR22" t="str">
            <v/>
          </cell>
          <cell r="CS22" t="str">
            <v/>
          </cell>
          <cell r="CT22" t="str">
            <v/>
          </cell>
          <cell r="CU22" t="str">
            <v/>
          </cell>
          <cell r="CV22" t="str">
            <v/>
          </cell>
          <cell r="CW22" t="str">
            <v/>
          </cell>
          <cell r="CX22" t="str">
            <v/>
          </cell>
          <cell r="CY22" t="str">
            <v/>
          </cell>
          <cell r="CZ22" t="str">
            <v/>
          </cell>
          <cell r="DA22" t="str">
            <v/>
          </cell>
          <cell r="DB22" t="str">
            <v>A/A*</v>
          </cell>
          <cell r="DC22" t="str">
            <v>A*</v>
          </cell>
          <cell r="DD22">
            <v>56.448446026674134</v>
          </cell>
          <cell r="DE22">
            <v>66.448446026674134</v>
          </cell>
          <cell r="DF22" t="str">
            <v/>
          </cell>
          <cell r="DG22" t="str">
            <v/>
          </cell>
          <cell r="DH22" t="str">
            <v/>
          </cell>
          <cell r="DI22" t="str">
            <v/>
          </cell>
          <cell r="DJ22" t="str">
            <v/>
          </cell>
          <cell r="DK22" t="str">
            <v/>
          </cell>
          <cell r="DL22" t="str">
            <v/>
          </cell>
          <cell r="DM22" t="str">
            <v/>
          </cell>
          <cell r="DN22" t="str">
            <v/>
          </cell>
          <cell r="DO22" t="str">
            <v/>
          </cell>
          <cell r="DP22" t="str">
            <v/>
          </cell>
          <cell r="DQ22" t="str">
            <v/>
          </cell>
          <cell r="DR22" t="str">
            <v/>
          </cell>
          <cell r="DS22" t="str">
            <v/>
          </cell>
          <cell r="DT22" t="str">
            <v/>
          </cell>
          <cell r="DU22" t="str">
            <v/>
          </cell>
          <cell r="DV22" t="str">
            <v>12C-AR-1</v>
          </cell>
          <cell r="EB22" t="str">
            <v>12E-EA-3</v>
          </cell>
          <cell r="ER22" t="str">
            <v>12B-SO-9</v>
          </cell>
          <cell r="EW22">
            <v>55</v>
          </cell>
          <cell r="EX22" t="str">
            <v/>
          </cell>
          <cell r="EY22" t="str">
            <v/>
          </cell>
          <cell r="EZ22" t="str">
            <v/>
          </cell>
          <cell r="FA22" t="str">
            <v/>
          </cell>
          <cell r="FB22" t="str">
            <v/>
          </cell>
          <cell r="FC22">
            <v>55</v>
          </cell>
          <cell r="FD22" t="str">
            <v/>
          </cell>
          <cell r="FE22" t="str">
            <v/>
          </cell>
          <cell r="FF22" t="str">
            <v/>
          </cell>
          <cell r="FG22" t="str">
            <v/>
          </cell>
          <cell r="FH22" t="str">
            <v/>
          </cell>
          <cell r="FI22" t="str">
            <v/>
          </cell>
          <cell r="FJ22" t="str">
            <v/>
          </cell>
          <cell r="FK22" t="str">
            <v/>
          </cell>
        </row>
        <row r="23">
          <cell r="A23">
            <v>150930</v>
          </cell>
          <cell r="B23" t="str">
            <v>Baxby, Maddison</v>
          </cell>
          <cell r="C23" t="str">
            <v>12CSN</v>
          </cell>
          <cell r="D23" t="str">
            <v>F</v>
          </cell>
          <cell r="E23" t="str">
            <v>C</v>
          </cell>
          <cell r="F23" t="str">
            <v>B/A</v>
          </cell>
          <cell r="G23" t="str">
            <v>0</v>
          </cell>
          <cell r="H23" t="str">
            <v>WBRI</v>
          </cell>
          <cell r="I23" t="str">
            <v>N</v>
          </cell>
          <cell r="J23" t="b">
            <v>0</v>
          </cell>
          <cell r="K23" t="str">
            <v>No</v>
          </cell>
          <cell r="L23" t="str">
            <v>INTERNAL</v>
          </cell>
          <cell r="M23">
            <v>6.7249999999999996</v>
          </cell>
          <cell r="N23">
            <v>6.7</v>
          </cell>
          <cell r="O23">
            <v>6.7777777777777777</v>
          </cell>
          <cell r="P23">
            <v>6.8</v>
          </cell>
          <cell r="Q23" t="str">
            <v>6.25+ (B/A)</v>
          </cell>
          <cell r="R23" t="str">
            <v/>
          </cell>
          <cell r="S23" t="str">
            <v/>
          </cell>
          <cell r="T23" t="str">
            <v/>
          </cell>
          <cell r="U23" t="str">
            <v/>
          </cell>
          <cell r="V23" t="str">
            <v/>
          </cell>
          <cell r="W23" t="str">
            <v/>
          </cell>
          <cell r="X23" t="str">
            <v/>
          </cell>
          <cell r="Y23" t="str">
            <v/>
          </cell>
          <cell r="Z23" t="str">
            <v>C/B</v>
          </cell>
          <cell r="AA23" t="str">
            <v>B/A</v>
          </cell>
          <cell r="AB23">
            <v>33.809745109072985</v>
          </cell>
          <cell r="AC23">
            <v>43.809745109072985</v>
          </cell>
          <cell r="AD23" t="str">
            <v>C</v>
          </cell>
          <cell r="AE23" t="str">
            <v>B</v>
          </cell>
          <cell r="AF23">
            <v>32.456500668539647</v>
          </cell>
          <cell r="AG23">
            <v>42.456500668539647</v>
          </cell>
          <cell r="AH23" t="str">
            <v/>
          </cell>
          <cell r="AI23" t="str">
            <v/>
          </cell>
          <cell r="AJ23" t="str">
            <v/>
          </cell>
          <cell r="AK23" t="str">
            <v/>
          </cell>
          <cell r="AL23" t="str">
            <v/>
          </cell>
          <cell r="AM23" t="str">
            <v/>
          </cell>
          <cell r="AN23" t="str">
            <v/>
          </cell>
          <cell r="AO23" t="str">
            <v/>
          </cell>
          <cell r="AP23" t="str">
            <v/>
          </cell>
          <cell r="AQ23" t="str">
            <v/>
          </cell>
          <cell r="AR23" t="str">
            <v/>
          </cell>
          <cell r="AS23" t="str">
            <v/>
          </cell>
          <cell r="AT23" t="str">
            <v/>
          </cell>
          <cell r="AU23" t="str">
            <v/>
          </cell>
          <cell r="AV23" t="str">
            <v/>
          </cell>
          <cell r="AW23" t="str">
            <v/>
          </cell>
          <cell r="AX23" t="str">
            <v/>
          </cell>
          <cell r="AY23" t="str">
            <v/>
          </cell>
          <cell r="AZ23" t="str">
            <v/>
          </cell>
          <cell r="BA23" t="str">
            <v/>
          </cell>
          <cell r="BB23" t="str">
            <v/>
          </cell>
          <cell r="BC23" t="str">
            <v/>
          </cell>
          <cell r="BD23" t="str">
            <v/>
          </cell>
          <cell r="BE23" t="str">
            <v/>
          </cell>
          <cell r="BF23" t="str">
            <v/>
          </cell>
          <cell r="BG23" t="str">
            <v/>
          </cell>
          <cell r="BH23" t="str">
            <v/>
          </cell>
          <cell r="BI23" t="str">
            <v/>
          </cell>
          <cell r="BJ23" t="str">
            <v/>
          </cell>
          <cell r="BK23" t="str">
            <v/>
          </cell>
          <cell r="BL23" t="str">
            <v/>
          </cell>
          <cell r="BM23" t="str">
            <v/>
          </cell>
          <cell r="BN23" t="str">
            <v/>
          </cell>
          <cell r="BO23" t="str">
            <v/>
          </cell>
          <cell r="BP23" t="str">
            <v/>
          </cell>
          <cell r="BQ23" t="str">
            <v/>
          </cell>
          <cell r="BR23" t="str">
            <v/>
          </cell>
          <cell r="BS23" t="str">
            <v/>
          </cell>
          <cell r="BT23" t="str">
            <v/>
          </cell>
          <cell r="BU23" t="str">
            <v/>
          </cell>
          <cell r="BV23" t="str">
            <v/>
          </cell>
          <cell r="BW23" t="str">
            <v/>
          </cell>
          <cell r="BX23" t="str">
            <v/>
          </cell>
          <cell r="BY23" t="str">
            <v/>
          </cell>
          <cell r="BZ23" t="str">
            <v>C/B</v>
          </cell>
          <cell r="CA23" t="str">
            <v>B/A</v>
          </cell>
          <cell r="CB23">
            <v>37.253710951379794</v>
          </cell>
          <cell r="CC23">
            <v>47.253710951379794</v>
          </cell>
          <cell r="CD23" t="str">
            <v/>
          </cell>
          <cell r="CE23" t="str">
            <v/>
          </cell>
          <cell r="CF23" t="str">
            <v/>
          </cell>
          <cell r="CG23" t="str">
            <v/>
          </cell>
          <cell r="CH23" t="str">
            <v/>
          </cell>
          <cell r="CI23" t="str">
            <v/>
          </cell>
          <cell r="CJ23" t="str">
            <v/>
          </cell>
          <cell r="CK23" t="str">
            <v/>
          </cell>
          <cell r="CL23" t="str">
            <v/>
          </cell>
          <cell r="CM23" t="str">
            <v/>
          </cell>
          <cell r="CN23" t="str">
            <v/>
          </cell>
          <cell r="CO23" t="str">
            <v/>
          </cell>
          <cell r="CP23" t="str">
            <v>C/B</v>
          </cell>
          <cell r="CQ23" t="str">
            <v>B/A</v>
          </cell>
          <cell r="CR23">
            <v>33.770772768206349</v>
          </cell>
          <cell r="CS23">
            <v>43.770772768206349</v>
          </cell>
          <cell r="CT23" t="str">
            <v/>
          </cell>
          <cell r="CU23" t="str">
            <v/>
          </cell>
          <cell r="CV23" t="str">
            <v/>
          </cell>
          <cell r="CW23" t="str">
            <v/>
          </cell>
          <cell r="CX23" t="str">
            <v/>
          </cell>
          <cell r="CY23" t="str">
            <v/>
          </cell>
          <cell r="CZ23" t="str">
            <v/>
          </cell>
          <cell r="DA23" t="str">
            <v/>
          </cell>
          <cell r="DB23" t="str">
            <v/>
          </cell>
          <cell r="DC23" t="str">
            <v/>
          </cell>
          <cell r="DD23" t="str">
            <v/>
          </cell>
          <cell r="DE23" t="str">
            <v/>
          </cell>
          <cell r="DF23" t="str">
            <v/>
          </cell>
          <cell r="DG23" t="str">
            <v/>
          </cell>
          <cell r="DH23" t="str">
            <v/>
          </cell>
          <cell r="DI23" t="str">
            <v/>
          </cell>
          <cell r="DJ23" t="str">
            <v/>
          </cell>
          <cell r="DK23" t="str">
            <v/>
          </cell>
          <cell r="DL23" t="str">
            <v/>
          </cell>
          <cell r="DM23" t="str">
            <v/>
          </cell>
          <cell r="DN23" t="str">
            <v/>
          </cell>
          <cell r="DO23" t="str">
            <v/>
          </cell>
          <cell r="DP23" t="str">
            <v/>
          </cell>
          <cell r="DQ23" t="str">
            <v/>
          </cell>
          <cell r="DR23" t="str">
            <v/>
          </cell>
          <cell r="DS23" t="str">
            <v/>
          </cell>
          <cell r="DT23" t="str">
            <v/>
          </cell>
          <cell r="DU23" t="str">
            <v/>
          </cell>
          <cell r="DX23" t="str">
            <v>12D-BI-1</v>
          </cell>
          <cell r="DY23" t="str">
            <v>12E-CH-1</v>
          </cell>
          <cell r="EK23" t="str">
            <v>12C-MA-7</v>
          </cell>
          <cell r="EO23" t="str">
            <v>12A-PH-9</v>
          </cell>
          <cell r="EW23" t="str">
            <v/>
          </cell>
          <cell r="EX23" t="str">
            <v/>
          </cell>
          <cell r="EY23">
            <v>35</v>
          </cell>
          <cell r="EZ23">
            <v>30</v>
          </cell>
          <cell r="FA23" t="str">
            <v/>
          </cell>
          <cell r="FB23" t="str">
            <v/>
          </cell>
          <cell r="FC23" t="str">
            <v/>
          </cell>
          <cell r="FD23" t="str">
            <v/>
          </cell>
          <cell r="FE23" t="str">
            <v/>
          </cell>
          <cell r="FF23" t="str">
            <v/>
          </cell>
          <cell r="FG23" t="str">
            <v/>
          </cell>
          <cell r="FH23" t="str">
            <v/>
          </cell>
          <cell r="FI23" t="str">
            <v/>
          </cell>
          <cell r="FJ23" t="str">
            <v/>
          </cell>
          <cell r="FK23" t="str">
            <v/>
          </cell>
        </row>
        <row r="24">
          <cell r="A24">
            <v>160081</v>
          </cell>
          <cell r="B24" t="str">
            <v>Beatson, Ana Zhao</v>
          </cell>
          <cell r="C24" t="str">
            <v>12SG</v>
          </cell>
          <cell r="D24" t="str">
            <v>F</v>
          </cell>
          <cell r="E24" t="str">
            <v>B/A</v>
          </cell>
          <cell r="F24" t="str">
            <v>A*</v>
          </cell>
          <cell r="G24" t="str">
            <v>1</v>
          </cell>
          <cell r="H24" t="str">
            <v>MWAO</v>
          </cell>
          <cell r="I24" t="str">
            <v>N</v>
          </cell>
          <cell r="J24" t="b">
            <v>0</v>
          </cell>
          <cell r="K24" t="str">
            <v>No</v>
          </cell>
          <cell r="L24" t="str">
            <v>EXTERNAL</v>
          </cell>
          <cell r="M24">
            <v>8</v>
          </cell>
          <cell r="N24">
            <v>8</v>
          </cell>
          <cell r="O24">
            <v>8</v>
          </cell>
          <cell r="P24">
            <v>8</v>
          </cell>
          <cell r="Q24" t="str">
            <v>7.75+ (A/A*)</v>
          </cell>
          <cell r="R24" t="str">
            <v/>
          </cell>
          <cell r="S24" t="str">
            <v/>
          </cell>
          <cell r="T24" t="str">
            <v/>
          </cell>
          <cell r="U24" t="str">
            <v/>
          </cell>
          <cell r="V24" t="str">
            <v/>
          </cell>
          <cell r="W24" t="str">
            <v/>
          </cell>
          <cell r="X24" t="str">
            <v/>
          </cell>
          <cell r="Y24" t="str">
            <v/>
          </cell>
          <cell r="Z24" t="str">
            <v>A</v>
          </cell>
          <cell r="AA24" t="str">
            <v>A*</v>
          </cell>
          <cell r="AB24">
            <v>48.585302403661181</v>
          </cell>
          <cell r="AC24">
            <v>58.585302403661181</v>
          </cell>
          <cell r="AD24" t="str">
            <v>B/A</v>
          </cell>
          <cell r="AE24" t="str">
            <v>A/A*</v>
          </cell>
          <cell r="AF24">
            <v>46.775320500139628</v>
          </cell>
          <cell r="AG24">
            <v>56.775320500139628</v>
          </cell>
          <cell r="AH24" t="str">
            <v/>
          </cell>
          <cell r="AI24" t="str">
            <v/>
          </cell>
          <cell r="AJ24" t="str">
            <v/>
          </cell>
          <cell r="AK24" t="str">
            <v/>
          </cell>
          <cell r="AL24" t="str">
            <v/>
          </cell>
          <cell r="AM24" t="str">
            <v/>
          </cell>
          <cell r="AN24" t="str">
            <v/>
          </cell>
          <cell r="AO24" t="str">
            <v/>
          </cell>
          <cell r="AP24" t="str">
            <v/>
          </cell>
          <cell r="AQ24" t="str">
            <v/>
          </cell>
          <cell r="AR24" t="str">
            <v/>
          </cell>
          <cell r="AS24" t="str">
            <v/>
          </cell>
          <cell r="AT24" t="str">
            <v/>
          </cell>
          <cell r="AU24" t="str">
            <v/>
          </cell>
          <cell r="AV24" t="str">
            <v/>
          </cell>
          <cell r="AW24" t="str">
            <v/>
          </cell>
          <cell r="AX24" t="str">
            <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str">
            <v/>
          </cell>
          <cell r="BL24" t="str">
            <v/>
          </cell>
          <cell r="BM24" t="str">
            <v/>
          </cell>
          <cell r="BN24" t="str">
            <v/>
          </cell>
          <cell r="BO24" t="str">
            <v/>
          </cell>
          <cell r="BP24" t="str">
            <v/>
          </cell>
          <cell r="BQ24" t="str">
            <v/>
          </cell>
          <cell r="BR24" t="str">
            <v/>
          </cell>
          <cell r="BS24" t="str">
            <v/>
          </cell>
          <cell r="BT24" t="str">
            <v/>
          </cell>
          <cell r="BU24" t="str">
            <v/>
          </cell>
          <cell r="BV24" t="str">
            <v/>
          </cell>
          <cell r="BW24" t="str">
            <v/>
          </cell>
          <cell r="BX24" t="str">
            <v/>
          </cell>
          <cell r="BY24" t="str">
            <v/>
          </cell>
          <cell r="BZ24" t="str">
            <v>A</v>
          </cell>
          <cell r="CA24" t="str">
            <v>A*</v>
          </cell>
          <cell r="CB24">
            <v>49.703970212893338</v>
          </cell>
          <cell r="CC24">
            <v>59.703970212893338</v>
          </cell>
          <cell r="CD24" t="str">
            <v>A</v>
          </cell>
          <cell r="CE24" t="str">
            <v>A*</v>
          </cell>
          <cell r="CF24">
            <v>48.910816364340697</v>
          </cell>
          <cell r="CG24">
            <v>58.910816364340697</v>
          </cell>
          <cell r="CH24" t="str">
            <v/>
          </cell>
          <cell r="CI24" t="str">
            <v/>
          </cell>
          <cell r="CJ24" t="str">
            <v/>
          </cell>
          <cell r="CK24" t="str">
            <v/>
          </cell>
          <cell r="CL24" t="str">
            <v/>
          </cell>
          <cell r="CM24" t="str">
            <v/>
          </cell>
          <cell r="CN24" t="str">
            <v/>
          </cell>
          <cell r="CO24" t="str">
            <v/>
          </cell>
          <cell r="CP24" t="str">
            <v/>
          </cell>
          <cell r="CQ24" t="str">
            <v/>
          </cell>
          <cell r="CR24" t="str">
            <v/>
          </cell>
          <cell r="CS24" t="str">
            <v/>
          </cell>
          <cell r="CT24" t="str">
            <v/>
          </cell>
          <cell r="CU24" t="str">
            <v/>
          </cell>
          <cell r="CV24" t="str">
            <v/>
          </cell>
          <cell r="CW24" t="str">
            <v/>
          </cell>
          <cell r="CX24" t="str">
            <v/>
          </cell>
          <cell r="CY24" t="str">
            <v/>
          </cell>
          <cell r="CZ24" t="str">
            <v/>
          </cell>
          <cell r="DA24" t="str">
            <v/>
          </cell>
          <cell r="DB24" t="str">
            <v/>
          </cell>
          <cell r="DC24" t="str">
            <v/>
          </cell>
          <cell r="DD24" t="str">
            <v/>
          </cell>
          <cell r="DE24" t="str">
            <v/>
          </cell>
          <cell r="DF24" t="str">
            <v/>
          </cell>
          <cell r="DG24" t="str">
            <v/>
          </cell>
          <cell r="DH24" t="str">
            <v/>
          </cell>
          <cell r="DI24" t="str">
            <v/>
          </cell>
          <cell r="DJ24" t="str">
            <v/>
          </cell>
          <cell r="DK24" t="str">
            <v/>
          </cell>
          <cell r="DL24" t="str">
            <v/>
          </cell>
          <cell r="DM24" t="str">
            <v/>
          </cell>
          <cell r="DN24" t="str">
            <v/>
          </cell>
          <cell r="DO24" t="str">
            <v/>
          </cell>
          <cell r="DP24" t="str">
            <v/>
          </cell>
          <cell r="DQ24" t="str">
            <v/>
          </cell>
          <cell r="DR24" t="str">
            <v/>
          </cell>
          <cell r="DS24" t="str">
            <v/>
          </cell>
          <cell r="DT24" t="str">
            <v/>
          </cell>
          <cell r="DU24" t="str">
            <v/>
          </cell>
          <cell r="DX24" t="str">
            <v>12A-BI-2</v>
          </cell>
          <cell r="DY24" t="str">
            <v>12D-CH-2</v>
          </cell>
          <cell r="EK24" t="str">
            <v>12B-MA-5</v>
          </cell>
          <cell r="EL24" t="str">
            <v>12E-MAF-4</v>
          </cell>
          <cell r="EW24" t="str">
            <v/>
          </cell>
          <cell r="EX24" t="str">
            <v/>
          </cell>
          <cell r="EY24">
            <v>50</v>
          </cell>
          <cell r="EZ24">
            <v>45</v>
          </cell>
          <cell r="FA24" t="str">
            <v/>
          </cell>
          <cell r="FB24" t="str">
            <v/>
          </cell>
          <cell r="FC24" t="str">
            <v/>
          </cell>
          <cell r="FD24" t="str">
            <v/>
          </cell>
          <cell r="FE24" t="str">
            <v/>
          </cell>
          <cell r="FF24" t="str">
            <v/>
          </cell>
          <cell r="FG24" t="str">
            <v/>
          </cell>
          <cell r="FH24" t="str">
            <v/>
          </cell>
          <cell r="FI24" t="str">
            <v/>
          </cell>
          <cell r="FJ24" t="str">
            <v/>
          </cell>
          <cell r="FK24" t="str">
            <v/>
          </cell>
        </row>
        <row r="25">
          <cell r="A25">
            <v>151503</v>
          </cell>
          <cell r="B25" t="str">
            <v>Boby, Nimisha</v>
          </cell>
          <cell r="C25" t="str">
            <v>12CSN</v>
          </cell>
          <cell r="D25" t="str">
            <v>F</v>
          </cell>
          <cell r="E25" t="str">
            <v>C</v>
          </cell>
          <cell r="F25" t="str">
            <v>A/A*</v>
          </cell>
          <cell r="G25" t="str">
            <v>1</v>
          </cell>
          <cell r="H25" t="str">
            <v>AIND</v>
          </cell>
          <cell r="I25" t="str">
            <v>N</v>
          </cell>
          <cell r="J25" t="b">
            <v>1</v>
          </cell>
          <cell r="K25" t="str">
            <v>No</v>
          </cell>
          <cell r="L25" t="str">
            <v>INTERNAL</v>
          </cell>
          <cell r="M25">
            <v>6.3</v>
          </cell>
          <cell r="N25">
            <v>6.3</v>
          </cell>
          <cell r="O25">
            <v>6.2222222222222223</v>
          </cell>
          <cell r="P25">
            <v>6.2</v>
          </cell>
          <cell r="Q25" t="str">
            <v>6.25+ (B/A)</v>
          </cell>
          <cell r="R25" t="str">
            <v/>
          </cell>
          <cell r="S25" t="str">
            <v/>
          </cell>
          <cell r="T25" t="str">
            <v/>
          </cell>
          <cell r="U25" t="str">
            <v/>
          </cell>
          <cell r="V25" t="str">
            <v/>
          </cell>
          <cell r="W25" t="str">
            <v/>
          </cell>
          <cell r="X25" t="str">
            <v/>
          </cell>
          <cell r="Y25" t="str">
            <v/>
          </cell>
          <cell r="Z25" t="str">
            <v>C</v>
          </cell>
          <cell r="AA25" t="str">
            <v>B</v>
          </cell>
          <cell r="AB25">
            <v>29.491206622697423</v>
          </cell>
          <cell r="AC25">
            <v>39.491206622697419</v>
          </cell>
          <cell r="AD25" t="str">
            <v>C</v>
          </cell>
          <cell r="AE25" t="str">
            <v>B</v>
          </cell>
          <cell r="AF25">
            <v>28.831747461866044</v>
          </cell>
          <cell r="AG25">
            <v>38.831747461866044</v>
          </cell>
          <cell r="AH25" t="str">
            <v/>
          </cell>
          <cell r="AI25" t="str">
            <v/>
          </cell>
          <cell r="AJ25" t="str">
            <v/>
          </cell>
          <cell r="AK25" t="str">
            <v/>
          </cell>
          <cell r="AL25" t="str">
            <v/>
          </cell>
          <cell r="AM25" t="str">
            <v/>
          </cell>
          <cell r="AN25" t="str">
            <v/>
          </cell>
          <cell r="AO25" t="str">
            <v/>
          </cell>
          <cell r="AP25" t="str">
            <v/>
          </cell>
          <cell r="AQ25" t="str">
            <v/>
          </cell>
          <cell r="AR25" t="str">
            <v/>
          </cell>
          <cell r="AS25" t="str">
            <v/>
          </cell>
          <cell r="AT25" t="str">
            <v/>
          </cell>
          <cell r="AU25" t="str">
            <v/>
          </cell>
          <cell r="AV25" t="str">
            <v/>
          </cell>
          <cell r="AW25" t="str">
            <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str">
            <v/>
          </cell>
          <cell r="BL25" t="str">
            <v/>
          </cell>
          <cell r="BM25" t="str">
            <v/>
          </cell>
          <cell r="BN25" t="str">
            <v/>
          </cell>
          <cell r="BO25" t="str">
            <v/>
          </cell>
          <cell r="BP25" t="str">
            <v/>
          </cell>
          <cell r="BQ25" t="str">
            <v/>
          </cell>
          <cell r="BR25" t="str">
            <v/>
          </cell>
          <cell r="BS25" t="str">
            <v/>
          </cell>
          <cell r="BT25" t="str">
            <v/>
          </cell>
          <cell r="BU25" t="str">
            <v/>
          </cell>
          <cell r="BV25" t="str">
            <v/>
          </cell>
          <cell r="BW25" t="str">
            <v/>
          </cell>
          <cell r="BX25" t="str">
            <v/>
          </cell>
          <cell r="BY25" t="str">
            <v/>
          </cell>
          <cell r="BZ25" t="str">
            <v/>
          </cell>
          <cell r="CA25" t="str">
            <v/>
          </cell>
          <cell r="CB25" t="str">
            <v/>
          </cell>
          <cell r="CC25" t="str">
            <v/>
          </cell>
          <cell r="CD25" t="str">
            <v/>
          </cell>
          <cell r="CE25" t="str">
            <v/>
          </cell>
          <cell r="CF25" t="str">
            <v/>
          </cell>
          <cell r="CG25" t="str">
            <v/>
          </cell>
          <cell r="CH25" t="str">
            <v/>
          </cell>
          <cell r="CI25" t="str">
            <v/>
          </cell>
          <cell r="CJ25" t="str">
            <v/>
          </cell>
          <cell r="CK25" t="str">
            <v/>
          </cell>
          <cell r="CL25" t="str">
            <v/>
          </cell>
          <cell r="CM25" t="str">
            <v/>
          </cell>
          <cell r="CN25" t="str">
            <v/>
          </cell>
          <cell r="CO25" t="str">
            <v/>
          </cell>
          <cell r="CP25" t="str">
            <v/>
          </cell>
          <cell r="CQ25" t="str">
            <v/>
          </cell>
          <cell r="CR25" t="str">
            <v/>
          </cell>
          <cell r="CS25" t="str">
            <v/>
          </cell>
          <cell r="CT25" t="str">
            <v/>
          </cell>
          <cell r="CU25" t="str">
            <v/>
          </cell>
          <cell r="CV25" t="str">
            <v/>
          </cell>
          <cell r="CW25" t="str">
            <v/>
          </cell>
          <cell r="CX25" t="str">
            <v>C/B</v>
          </cell>
          <cell r="CY25" t="str">
            <v>B/A</v>
          </cell>
          <cell r="CZ25">
            <v>37.028595609599741</v>
          </cell>
          <cell r="DA25">
            <v>47.028595609599741</v>
          </cell>
          <cell r="DB25" t="str">
            <v>B/A</v>
          </cell>
          <cell r="DC25" t="str">
            <v>A/A*</v>
          </cell>
          <cell r="DD25">
            <v>42.62273153237124</v>
          </cell>
          <cell r="DE25">
            <v>52.62273153237124</v>
          </cell>
          <cell r="DF25" t="str">
            <v/>
          </cell>
          <cell r="DG25" t="str">
            <v/>
          </cell>
          <cell r="DH25" t="str">
            <v/>
          </cell>
          <cell r="DI25" t="str">
            <v/>
          </cell>
          <cell r="DJ25" t="str">
            <v/>
          </cell>
          <cell r="DK25" t="str">
            <v/>
          </cell>
          <cell r="DL25" t="str">
            <v/>
          </cell>
          <cell r="DM25" t="str">
            <v/>
          </cell>
          <cell r="DN25" t="str">
            <v/>
          </cell>
          <cell r="DO25" t="str">
            <v/>
          </cell>
          <cell r="DP25" t="str">
            <v/>
          </cell>
          <cell r="DQ25" t="str">
            <v/>
          </cell>
          <cell r="DR25" t="str">
            <v/>
          </cell>
          <cell r="DS25" t="str">
            <v/>
          </cell>
          <cell r="DT25" t="str">
            <v/>
          </cell>
          <cell r="DU25" t="str">
            <v/>
          </cell>
          <cell r="DX25" t="str">
            <v>12B-BI-1</v>
          </cell>
          <cell r="DY25" t="str">
            <v>12D-CH-2</v>
          </cell>
          <cell r="EQ25" t="str">
            <v>12A-PY-10</v>
          </cell>
          <cell r="ER25" t="str">
            <v>12E-SO-8</v>
          </cell>
          <cell r="EW25" t="str">
            <v/>
          </cell>
          <cell r="EX25" t="str">
            <v/>
          </cell>
          <cell r="EY25">
            <v>30</v>
          </cell>
          <cell r="EZ25">
            <v>30</v>
          </cell>
          <cell r="FA25" t="str">
            <v/>
          </cell>
          <cell r="FB25" t="str">
            <v/>
          </cell>
          <cell r="FC25" t="str">
            <v/>
          </cell>
          <cell r="FD25" t="str">
            <v/>
          </cell>
          <cell r="FE25" t="str">
            <v/>
          </cell>
          <cell r="FF25" t="str">
            <v/>
          </cell>
          <cell r="FG25" t="str">
            <v/>
          </cell>
          <cell r="FH25" t="str">
            <v/>
          </cell>
          <cell r="FI25" t="str">
            <v/>
          </cell>
          <cell r="FJ25" t="str">
            <v/>
          </cell>
          <cell r="FK25" t="str">
            <v/>
          </cell>
        </row>
        <row r="26">
          <cell r="A26">
            <v>150777</v>
          </cell>
          <cell r="B26" t="str">
            <v>Bolton, Max</v>
          </cell>
          <cell r="C26" t="str">
            <v>12ASA</v>
          </cell>
          <cell r="D26" t="str">
            <v>M</v>
          </cell>
          <cell r="E26" t="str">
            <v>D/C</v>
          </cell>
          <cell r="F26" t="str">
            <v>B</v>
          </cell>
          <cell r="G26" t="str">
            <v>0</v>
          </cell>
          <cell r="H26" t="str">
            <v>WBRI</v>
          </cell>
          <cell r="I26" t="str">
            <v>N</v>
          </cell>
          <cell r="J26" t="b">
            <v>0</v>
          </cell>
          <cell r="K26" t="str">
            <v>No</v>
          </cell>
          <cell r="L26" t="str">
            <v>INTERNAL</v>
          </cell>
          <cell r="M26">
            <v>4.5</v>
          </cell>
          <cell r="N26">
            <v>4.5</v>
          </cell>
          <cell r="O26">
            <v>4.5</v>
          </cell>
          <cell r="P26">
            <v>4.5</v>
          </cell>
          <cell r="Q26" t="str">
            <v>2.5+ (D/C)</v>
          </cell>
          <cell r="R26" t="str">
            <v/>
          </cell>
          <cell r="S26" t="str">
            <v/>
          </cell>
          <cell r="T26" t="str">
            <v/>
          </cell>
          <cell r="U26" t="str">
            <v/>
          </cell>
          <cell r="V26" t="str">
            <v/>
          </cell>
          <cell r="W26" t="str">
            <v/>
          </cell>
          <cell r="X26" t="str">
            <v/>
          </cell>
          <cell r="Y26" t="str">
            <v/>
          </cell>
          <cell r="Z26" t="str">
            <v/>
          </cell>
          <cell r="AA26" t="str">
            <v/>
          </cell>
          <cell r="AB26" t="str">
            <v/>
          </cell>
          <cell r="AC26" t="str">
            <v/>
          </cell>
          <cell r="AD26" t="str">
            <v/>
          </cell>
          <cell r="AE26" t="str">
            <v/>
          </cell>
          <cell r="AF26" t="str">
            <v/>
          </cell>
          <cell r="AG26" t="str">
            <v/>
          </cell>
          <cell r="AH26" t="str">
            <v/>
          </cell>
          <cell r="AI26" t="str">
            <v/>
          </cell>
          <cell r="AJ26" t="str">
            <v/>
          </cell>
          <cell r="AK26" t="str">
            <v/>
          </cell>
          <cell r="AL26" t="str">
            <v/>
          </cell>
          <cell r="AM26" t="str">
            <v/>
          </cell>
          <cell r="AN26" t="str">
            <v/>
          </cell>
          <cell r="AO26" t="str">
            <v/>
          </cell>
          <cell r="AP26" t="str">
            <v>D/C</v>
          </cell>
          <cell r="AQ26" t="str">
            <v>C/B</v>
          </cell>
          <cell r="AR26">
            <v>27.017816691788454</v>
          </cell>
          <cell r="AS26">
            <v>37.017816691788454</v>
          </cell>
          <cell r="AT26" t="str">
            <v/>
          </cell>
          <cell r="AU26" t="str">
            <v/>
          </cell>
          <cell r="AV26" t="str">
            <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str">
            <v/>
          </cell>
          <cell r="BL26" t="str">
            <v/>
          </cell>
          <cell r="BM26" t="str">
            <v/>
          </cell>
          <cell r="BN26" t="str">
            <v/>
          </cell>
          <cell r="BO26" t="str">
            <v/>
          </cell>
          <cell r="BP26" t="str">
            <v/>
          </cell>
          <cell r="BQ26" t="str">
            <v/>
          </cell>
          <cell r="BR26" t="str">
            <v/>
          </cell>
          <cell r="BS26" t="str">
            <v/>
          </cell>
          <cell r="BT26" t="str">
            <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t="str">
            <v/>
          </cell>
          <cell r="CH26" t="str">
            <v/>
          </cell>
          <cell r="CI26" t="str">
            <v/>
          </cell>
          <cell r="CJ26" t="str">
            <v/>
          </cell>
          <cell r="CK26" t="str">
            <v/>
          </cell>
          <cell r="CL26" t="str">
            <v/>
          </cell>
          <cell r="CM26" t="str">
            <v/>
          </cell>
          <cell r="CN26" t="str">
            <v/>
          </cell>
          <cell r="CO26" t="str">
            <v/>
          </cell>
          <cell r="CP26" t="str">
            <v/>
          </cell>
          <cell r="CQ26" t="str">
            <v/>
          </cell>
          <cell r="CR26" t="str">
            <v/>
          </cell>
          <cell r="CS26" t="str">
            <v/>
          </cell>
          <cell r="CT26" t="str">
            <v>D/C</v>
          </cell>
          <cell r="CU26" t="str">
            <v>C/B</v>
          </cell>
          <cell r="CV26">
            <v>24.66120048772347</v>
          </cell>
          <cell r="CW26">
            <v>34.66120048772347</v>
          </cell>
          <cell r="CX26" t="str">
            <v/>
          </cell>
          <cell r="CY26" t="str">
            <v/>
          </cell>
          <cell r="CZ26" t="str">
            <v/>
          </cell>
          <cell r="DA26" t="str">
            <v/>
          </cell>
          <cell r="DB26" t="str">
            <v>C</v>
          </cell>
          <cell r="DC26" t="str">
            <v>B</v>
          </cell>
          <cell r="DD26">
            <v>28.234100958202657</v>
          </cell>
          <cell r="DE26">
            <v>38.23410095820266</v>
          </cell>
          <cell r="DF26" t="str">
            <v/>
          </cell>
          <cell r="DG26" t="str">
            <v/>
          </cell>
          <cell r="DH26" t="str">
            <v/>
          </cell>
          <cell r="DI26" t="str">
            <v/>
          </cell>
          <cell r="DJ26" t="str">
            <v/>
          </cell>
          <cell r="DK26" t="str">
            <v/>
          </cell>
          <cell r="DL26" t="str">
            <v/>
          </cell>
          <cell r="DM26" t="str">
            <v/>
          </cell>
          <cell r="DN26" t="str">
            <v/>
          </cell>
          <cell r="DO26" t="str">
            <v/>
          </cell>
          <cell r="DP26" t="str">
            <v/>
          </cell>
          <cell r="DQ26" t="str">
            <v/>
          </cell>
          <cell r="DR26" t="str">
            <v/>
          </cell>
          <cell r="DS26" t="str">
            <v/>
          </cell>
          <cell r="DT26" t="str">
            <v/>
          </cell>
          <cell r="DU26" t="str">
            <v/>
          </cell>
          <cell r="EB26" t="str">
            <v>12E-EA-3</v>
          </cell>
          <cell r="EP26" t="str">
            <v>12C-PO-8</v>
          </cell>
          <cell r="ER26" t="str">
            <v>12B-SO-9</v>
          </cell>
          <cell r="EW26" t="str">
            <v/>
          </cell>
          <cell r="EX26" t="str">
            <v/>
          </cell>
          <cell r="EY26" t="str">
            <v/>
          </cell>
          <cell r="EZ26" t="str">
            <v/>
          </cell>
          <cell r="FA26" t="str">
            <v/>
          </cell>
          <cell r="FB26" t="str">
            <v/>
          </cell>
          <cell r="FC26">
            <v>25</v>
          </cell>
          <cell r="FD26" t="str">
            <v/>
          </cell>
          <cell r="FE26" t="str">
            <v/>
          </cell>
          <cell r="FF26" t="str">
            <v/>
          </cell>
          <cell r="FG26" t="str">
            <v/>
          </cell>
          <cell r="FH26" t="str">
            <v/>
          </cell>
          <cell r="FI26" t="str">
            <v/>
          </cell>
          <cell r="FJ26" t="str">
            <v/>
          </cell>
          <cell r="FK26" t="str">
            <v/>
          </cell>
        </row>
        <row r="27">
          <cell r="A27">
            <v>150947</v>
          </cell>
          <cell r="B27" t="str">
            <v>Bradshaw, Adam</v>
          </cell>
          <cell r="C27" t="str">
            <v>12ASA</v>
          </cell>
          <cell r="D27" t="str">
            <v>M</v>
          </cell>
          <cell r="E27" t="str">
            <v>C</v>
          </cell>
          <cell r="F27" t="str">
            <v>A</v>
          </cell>
          <cell r="G27" t="str">
            <v>0</v>
          </cell>
          <cell r="H27" t="str">
            <v>WBRI</v>
          </cell>
          <cell r="I27" t="str">
            <v>N</v>
          </cell>
          <cell r="J27" t="b">
            <v>0</v>
          </cell>
          <cell r="K27" t="str">
            <v>No</v>
          </cell>
          <cell r="L27" t="str">
            <v>INTERNAL</v>
          </cell>
          <cell r="M27">
            <v>6.6</v>
          </cell>
          <cell r="N27">
            <v>6.6</v>
          </cell>
          <cell r="O27">
            <v>6.6</v>
          </cell>
          <cell r="P27">
            <v>6.6</v>
          </cell>
          <cell r="Q27" t="str">
            <v>6.25+ (B/A)</v>
          </cell>
          <cell r="R27" t="str">
            <v/>
          </cell>
          <cell r="S27" t="str">
            <v/>
          </cell>
          <cell r="T27" t="str">
            <v/>
          </cell>
          <cell r="U27" t="str">
            <v/>
          </cell>
          <cell r="V27" t="str">
            <v/>
          </cell>
          <cell r="W27" t="str">
            <v/>
          </cell>
          <cell r="X27" t="str">
            <v/>
          </cell>
          <cell r="Y27" t="str">
            <v/>
          </cell>
          <cell r="Z27" t="str">
            <v>C</v>
          </cell>
          <cell r="AA27" t="str">
            <v>B</v>
          </cell>
          <cell r="AB27">
            <v>32.088338942360288</v>
          </cell>
          <cell r="AC27">
            <v>42.088338942360288</v>
          </cell>
          <cell r="AD27" t="str">
            <v/>
          </cell>
          <cell r="AE27" t="str">
            <v/>
          </cell>
          <cell r="AF27" t="str">
            <v/>
          </cell>
          <cell r="AG27" t="str">
            <v/>
          </cell>
          <cell r="AH27" t="str">
            <v/>
          </cell>
          <cell r="AI27" t="str">
            <v/>
          </cell>
          <cell r="AJ27" t="str">
            <v/>
          </cell>
          <cell r="AK27" t="str">
            <v/>
          </cell>
          <cell r="AL27" t="str">
            <v/>
          </cell>
          <cell r="AM27" t="str">
            <v/>
          </cell>
          <cell r="AN27" t="str">
            <v/>
          </cell>
          <cell r="AO27" t="str">
            <v/>
          </cell>
          <cell r="AP27" t="str">
            <v/>
          </cell>
          <cell r="AQ27" t="str">
            <v/>
          </cell>
          <cell r="AR27" t="str">
            <v/>
          </cell>
          <cell r="AS27" t="str">
            <v/>
          </cell>
          <cell r="AT27" t="str">
            <v/>
          </cell>
          <cell r="AU27" t="str">
            <v/>
          </cell>
          <cell r="AV27" t="str">
            <v/>
          </cell>
          <cell r="AW27" t="str">
            <v/>
          </cell>
          <cell r="AX27" t="str">
            <v/>
          </cell>
          <cell r="AY27" t="str">
            <v/>
          </cell>
          <cell r="AZ27" t="str">
            <v/>
          </cell>
          <cell r="BA27" t="str">
            <v/>
          </cell>
          <cell r="BB27" t="str">
            <v/>
          </cell>
          <cell r="BC27" t="str">
            <v/>
          </cell>
          <cell r="BD27" t="str">
            <v/>
          </cell>
          <cell r="BE27" t="str">
            <v/>
          </cell>
          <cell r="BF27" t="str">
            <v>B</v>
          </cell>
          <cell r="BG27" t="str">
            <v>A</v>
          </cell>
          <cell r="BH27">
            <v>40.26141080092885</v>
          </cell>
          <cell r="BI27">
            <v>50.26141080092885</v>
          </cell>
          <cell r="BJ27" t="str">
            <v/>
          </cell>
          <cell r="BK27" t="str">
            <v/>
          </cell>
          <cell r="BL27" t="str">
            <v/>
          </cell>
          <cell r="BM27" t="str">
            <v/>
          </cell>
          <cell r="BN27" t="str">
            <v/>
          </cell>
          <cell r="BO27" t="str">
            <v/>
          </cell>
          <cell r="BP27" t="str">
            <v/>
          </cell>
          <cell r="BQ27" t="str">
            <v/>
          </cell>
          <cell r="BR27" t="str">
            <v/>
          </cell>
          <cell r="BS27" t="str">
            <v/>
          </cell>
          <cell r="BT27" t="str">
            <v/>
          </cell>
          <cell r="BU27" t="str">
            <v/>
          </cell>
          <cell r="BV27" t="str">
            <v/>
          </cell>
          <cell r="BW27" t="str">
            <v/>
          </cell>
          <cell r="BX27" t="str">
            <v/>
          </cell>
          <cell r="BY27" t="str">
            <v/>
          </cell>
          <cell r="BZ27" t="str">
            <v>C/B</v>
          </cell>
          <cell r="CA27" t="str">
            <v>B/A</v>
          </cell>
          <cell r="CB27">
            <v>36.068652616777435</v>
          </cell>
          <cell r="CC27">
            <v>46.068652616777435</v>
          </cell>
          <cell r="CD27" t="str">
            <v/>
          </cell>
          <cell r="CE27" t="str">
            <v/>
          </cell>
          <cell r="CF27" t="str">
            <v/>
          </cell>
          <cell r="CG27" t="str">
            <v/>
          </cell>
          <cell r="CH27" t="str">
            <v/>
          </cell>
          <cell r="CI27" t="str">
            <v/>
          </cell>
          <cell r="CJ27" t="str">
            <v/>
          </cell>
          <cell r="CK27" t="str">
            <v/>
          </cell>
          <cell r="CL27" t="str">
            <v/>
          </cell>
          <cell r="CM27" t="str">
            <v/>
          </cell>
          <cell r="CN27" t="str">
            <v/>
          </cell>
          <cell r="CO27" t="str">
            <v/>
          </cell>
          <cell r="CP27" t="str">
            <v/>
          </cell>
          <cell r="CQ27" t="str">
            <v/>
          </cell>
          <cell r="CR27" t="str">
            <v/>
          </cell>
          <cell r="CS27" t="str">
            <v/>
          </cell>
          <cell r="CT27" t="str">
            <v/>
          </cell>
          <cell r="CU27" t="str">
            <v/>
          </cell>
          <cell r="CV27" t="str">
            <v/>
          </cell>
          <cell r="CW27" t="str">
            <v/>
          </cell>
          <cell r="CX27" t="str">
            <v/>
          </cell>
          <cell r="CY27" t="str">
            <v/>
          </cell>
          <cell r="CZ27" t="str">
            <v/>
          </cell>
          <cell r="DA27" t="str">
            <v/>
          </cell>
          <cell r="DB27" t="str">
            <v/>
          </cell>
          <cell r="DC27" t="str">
            <v/>
          </cell>
          <cell r="DD27" t="str">
            <v/>
          </cell>
          <cell r="DE27" t="str">
            <v/>
          </cell>
          <cell r="DF27" t="str">
            <v/>
          </cell>
          <cell r="DG27" t="str">
            <v/>
          </cell>
          <cell r="DH27" t="str">
            <v/>
          </cell>
          <cell r="DI27" t="str">
            <v/>
          </cell>
          <cell r="DJ27" t="str">
            <v/>
          </cell>
          <cell r="DK27" t="str">
            <v/>
          </cell>
          <cell r="DL27" t="str">
            <v/>
          </cell>
          <cell r="DM27" t="str">
            <v/>
          </cell>
          <cell r="DN27" t="str">
            <v/>
          </cell>
          <cell r="DO27" t="str">
            <v/>
          </cell>
          <cell r="DP27" t="str">
            <v/>
          </cell>
          <cell r="DQ27" t="str">
            <v/>
          </cell>
          <cell r="DR27" t="str">
            <v/>
          </cell>
          <cell r="DS27" t="str">
            <v/>
          </cell>
          <cell r="DT27" t="str">
            <v/>
          </cell>
          <cell r="DU27" t="str">
            <v/>
          </cell>
          <cell r="DX27" t="str">
            <v>12C-BI-10</v>
          </cell>
          <cell r="EF27" t="str">
            <v>12B-GG-3</v>
          </cell>
          <cell r="EK27" t="str">
            <v>12D-MA-7</v>
          </cell>
          <cell r="EW27" t="str">
            <v/>
          </cell>
          <cell r="EX27" t="str">
            <v/>
          </cell>
          <cell r="EY27">
            <v>30</v>
          </cell>
          <cell r="EZ27" t="str">
            <v/>
          </cell>
          <cell r="FA27" t="str">
            <v/>
          </cell>
          <cell r="FB27" t="str">
            <v/>
          </cell>
          <cell r="FC27" t="str">
            <v/>
          </cell>
          <cell r="FD27" t="str">
            <v/>
          </cell>
          <cell r="FE27" t="str">
            <v/>
          </cell>
          <cell r="FF27" t="str">
            <v/>
          </cell>
          <cell r="FG27">
            <v>40</v>
          </cell>
          <cell r="FH27" t="str">
            <v/>
          </cell>
          <cell r="FI27" t="str">
            <v/>
          </cell>
          <cell r="FJ27" t="str">
            <v/>
          </cell>
          <cell r="FK27" t="str">
            <v/>
          </cell>
        </row>
        <row r="28">
          <cell r="A28">
            <v>150783</v>
          </cell>
          <cell r="B28" t="str">
            <v>Braithwaite, Luke</v>
          </cell>
          <cell r="C28" t="str">
            <v>12ASA</v>
          </cell>
          <cell r="D28" t="str">
            <v>M</v>
          </cell>
          <cell r="E28" t="str">
            <v>E/D</v>
          </cell>
          <cell r="F28" t="str">
            <v>B</v>
          </cell>
          <cell r="G28" t="str">
            <v>0</v>
          </cell>
          <cell r="H28" t="str">
            <v>WBRI</v>
          </cell>
          <cell r="I28" t="str">
            <v>N</v>
          </cell>
          <cell r="J28" t="b">
            <v>0</v>
          </cell>
          <cell r="K28" t="str">
            <v>No</v>
          </cell>
          <cell r="L28" t="str">
            <v>INTERNAL</v>
          </cell>
          <cell r="M28">
            <v>4.7</v>
          </cell>
          <cell r="N28">
            <v>4.7</v>
          </cell>
          <cell r="O28">
            <v>4.7</v>
          </cell>
          <cell r="P28">
            <v>4.7</v>
          </cell>
          <cell r="Q28" t="str">
            <v>2.5+ (D/C)</v>
          </cell>
          <cell r="R28" t="str">
            <v/>
          </cell>
          <cell r="S28" t="str">
            <v/>
          </cell>
          <cell r="T28" t="str">
            <v/>
          </cell>
          <cell r="U28" t="str">
            <v/>
          </cell>
          <cell r="V28" t="str">
            <v>C</v>
          </cell>
          <cell r="W28" t="str">
            <v>B</v>
          </cell>
          <cell r="X28">
            <v>27.806052582767652</v>
          </cell>
          <cell r="Y28">
            <v>37.806052582767649</v>
          </cell>
          <cell r="Z28" t="str">
            <v>E/D</v>
          </cell>
          <cell r="AA28" t="str">
            <v>D/C</v>
          </cell>
          <cell r="AB28">
            <v>14.775504066551102</v>
          </cell>
          <cell r="AC28">
            <v>24.7755040665511</v>
          </cell>
          <cell r="AD28" t="str">
            <v/>
          </cell>
          <cell r="AE28" t="str">
            <v/>
          </cell>
          <cell r="AF28" t="str">
            <v/>
          </cell>
          <cell r="AG28" t="str">
            <v/>
          </cell>
          <cell r="AH28" t="str">
            <v/>
          </cell>
          <cell r="AI28" t="str">
            <v/>
          </cell>
          <cell r="AJ28" t="str">
            <v/>
          </cell>
          <cell r="AK28" t="str">
            <v/>
          </cell>
          <cell r="AL28" t="str">
            <v/>
          </cell>
          <cell r="AM28" t="str">
            <v/>
          </cell>
          <cell r="AN28" t="str">
            <v/>
          </cell>
          <cell r="AO28" t="str">
            <v/>
          </cell>
          <cell r="AP28" t="str">
            <v/>
          </cell>
          <cell r="AQ28" t="str">
            <v/>
          </cell>
          <cell r="AR28" t="str">
            <v/>
          </cell>
          <cell r="AS28" t="str">
            <v/>
          </cell>
          <cell r="AT28" t="str">
            <v/>
          </cell>
          <cell r="AU28" t="str">
            <v/>
          </cell>
          <cell r="AV28" t="str">
            <v/>
          </cell>
          <cell r="AW28" t="str">
            <v/>
          </cell>
          <cell r="AX28" t="str">
            <v/>
          </cell>
          <cell r="AY28" t="str">
            <v/>
          </cell>
          <cell r="AZ28" t="str">
            <v/>
          </cell>
          <cell r="BA28" t="str">
            <v/>
          </cell>
          <cell r="BB28" t="str">
            <v/>
          </cell>
          <cell r="BC28" t="str">
            <v/>
          </cell>
          <cell r="BD28" t="str">
            <v/>
          </cell>
          <cell r="BE28" t="str">
            <v/>
          </cell>
          <cell r="BF28" t="str">
            <v>D/C</v>
          </cell>
          <cell r="BG28" t="str">
            <v>C/B</v>
          </cell>
          <cell r="BH28">
            <v>24.445475792067313</v>
          </cell>
          <cell r="BI28">
            <v>34.445475792067313</v>
          </cell>
          <cell r="BJ28" t="str">
            <v/>
          </cell>
          <cell r="BK28" t="str">
            <v/>
          </cell>
          <cell r="BL28" t="str">
            <v/>
          </cell>
          <cell r="BM28" t="str">
            <v/>
          </cell>
          <cell r="BN28" t="str">
            <v/>
          </cell>
          <cell r="BO28" t="str">
            <v/>
          </cell>
          <cell r="BP28" t="str">
            <v/>
          </cell>
          <cell r="BQ28" t="str">
            <v/>
          </cell>
          <cell r="BR28" t="str">
            <v/>
          </cell>
          <cell r="BS28" t="str">
            <v/>
          </cell>
          <cell r="BT28" t="str">
            <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t="str">
            <v/>
          </cell>
          <cell r="CH28" t="str">
            <v/>
          </cell>
          <cell r="CI28" t="str">
            <v/>
          </cell>
          <cell r="CJ28" t="str">
            <v/>
          </cell>
          <cell r="CK28" t="str">
            <v/>
          </cell>
          <cell r="CL28" t="str">
            <v/>
          </cell>
          <cell r="CM28" t="str">
            <v/>
          </cell>
          <cell r="CN28" t="str">
            <v/>
          </cell>
          <cell r="CO28" t="str">
            <v/>
          </cell>
          <cell r="CP28" t="str">
            <v/>
          </cell>
          <cell r="CQ28" t="str">
            <v/>
          </cell>
          <cell r="CR28" t="str">
            <v/>
          </cell>
          <cell r="CS28" t="str">
            <v/>
          </cell>
          <cell r="CT28" t="str">
            <v/>
          </cell>
          <cell r="CU28" t="str">
            <v/>
          </cell>
          <cell r="CV28" t="str">
            <v/>
          </cell>
          <cell r="CW28" t="str">
            <v/>
          </cell>
          <cell r="CX28" t="str">
            <v>D/C</v>
          </cell>
          <cell r="CY28" t="str">
            <v>C/B</v>
          </cell>
          <cell r="CZ28">
            <v>22.862779530163436</v>
          </cell>
          <cell r="DA28">
            <v>32.862779530163436</v>
          </cell>
          <cell r="DB28" t="str">
            <v/>
          </cell>
          <cell r="DC28" t="str">
            <v/>
          </cell>
          <cell r="DD28" t="str">
            <v/>
          </cell>
          <cell r="DE28" t="str">
            <v/>
          </cell>
          <cell r="DF28" t="str">
            <v/>
          </cell>
          <cell r="DG28" t="str">
            <v/>
          </cell>
          <cell r="DH28" t="str">
            <v/>
          </cell>
          <cell r="DI28" t="str">
            <v/>
          </cell>
          <cell r="DJ28" t="str">
            <v/>
          </cell>
          <cell r="DK28" t="str">
            <v/>
          </cell>
          <cell r="DL28" t="str">
            <v/>
          </cell>
          <cell r="DM28" t="str">
            <v/>
          </cell>
          <cell r="DN28" t="str">
            <v/>
          </cell>
          <cell r="DO28" t="str">
            <v/>
          </cell>
          <cell r="DP28" t="str">
            <v/>
          </cell>
          <cell r="DQ28" t="str">
            <v/>
          </cell>
          <cell r="DR28" t="str">
            <v/>
          </cell>
          <cell r="DS28" t="str">
            <v/>
          </cell>
          <cell r="DT28" t="str">
            <v/>
          </cell>
          <cell r="DU28" t="str">
            <v/>
          </cell>
          <cell r="DW28" t="str">
            <v>12A-BE-1</v>
          </cell>
          <cell r="DX28" t="str">
            <v>12D-BI-1</v>
          </cell>
          <cell r="EF28" t="str">
            <v>12B-GG-3</v>
          </cell>
          <cell r="EQ28" t="str">
            <v>12E-PY-7</v>
          </cell>
          <cell r="EW28" t="str">
            <v/>
          </cell>
          <cell r="EX28">
            <v>30</v>
          </cell>
          <cell r="EY28">
            <v>15</v>
          </cell>
          <cell r="EZ28" t="str">
            <v/>
          </cell>
          <cell r="FA28" t="str">
            <v/>
          </cell>
          <cell r="FB28" t="str">
            <v/>
          </cell>
          <cell r="FC28" t="str">
            <v/>
          </cell>
          <cell r="FD28" t="str">
            <v/>
          </cell>
          <cell r="FE28" t="str">
            <v/>
          </cell>
          <cell r="FF28" t="str">
            <v/>
          </cell>
          <cell r="FG28">
            <v>25</v>
          </cell>
          <cell r="FH28" t="str">
            <v/>
          </cell>
          <cell r="FI28" t="str">
            <v/>
          </cell>
          <cell r="FJ28" t="str">
            <v/>
          </cell>
          <cell r="FK28" t="str">
            <v/>
          </cell>
        </row>
        <row r="29">
          <cell r="A29">
            <v>160061</v>
          </cell>
          <cell r="B29" t="str">
            <v>Bright, Thomas</v>
          </cell>
          <cell r="C29" t="str">
            <v>12ASA</v>
          </cell>
          <cell r="D29" t="str">
            <v>M</v>
          </cell>
          <cell r="E29" t="str">
            <v>C/B</v>
          </cell>
          <cell r="F29" t="str">
            <v>A</v>
          </cell>
          <cell r="G29" t="str">
            <v>0</v>
          </cell>
          <cell r="H29" t="str">
            <v>WBRI</v>
          </cell>
          <cell r="I29" t="str">
            <v>N</v>
          </cell>
          <cell r="J29" t="b">
            <v>0</v>
          </cell>
          <cell r="K29" t="str">
            <v>No</v>
          </cell>
          <cell r="L29" t="str">
            <v>EXTERNAL</v>
          </cell>
          <cell r="M29">
            <v>6.666666666666667</v>
          </cell>
          <cell r="N29">
            <v>6.7</v>
          </cell>
          <cell r="O29">
            <v>6.666666666666667</v>
          </cell>
          <cell r="P29">
            <v>6.7</v>
          </cell>
          <cell r="Q29" t="str">
            <v>6.25+ (B/A)</v>
          </cell>
          <cell r="R29" t="str">
            <v/>
          </cell>
          <cell r="S29" t="str">
            <v/>
          </cell>
          <cell r="T29" t="str">
            <v/>
          </cell>
          <cell r="U29" t="str">
            <v/>
          </cell>
          <cell r="V29" t="str">
            <v/>
          </cell>
          <cell r="W29" t="str">
            <v/>
          </cell>
          <cell r="X29" t="str">
            <v/>
          </cell>
          <cell r="Y29" t="str">
            <v/>
          </cell>
          <cell r="Z29" t="str">
            <v>C/B</v>
          </cell>
          <cell r="AA29" t="str">
            <v>B/A</v>
          </cell>
          <cell r="AB29">
            <v>32.91400775653949</v>
          </cell>
          <cell r="AC29">
            <v>42.91400775653949</v>
          </cell>
          <cell r="AD29" t="str">
            <v/>
          </cell>
          <cell r="AE29" t="str">
            <v/>
          </cell>
          <cell r="AF29" t="str">
            <v/>
          </cell>
          <cell r="AG29" t="str">
            <v/>
          </cell>
          <cell r="AH29" t="str">
            <v/>
          </cell>
          <cell r="AI29" t="str">
            <v/>
          </cell>
          <cell r="AJ29" t="str">
            <v/>
          </cell>
          <cell r="AK29" t="str">
            <v/>
          </cell>
          <cell r="AL29" t="str">
            <v/>
          </cell>
          <cell r="AM29" t="str">
            <v/>
          </cell>
          <cell r="AN29" t="str">
            <v/>
          </cell>
          <cell r="AO29" t="str">
            <v/>
          </cell>
          <cell r="AP29" t="str">
            <v/>
          </cell>
          <cell r="AQ29" t="str">
            <v/>
          </cell>
          <cell r="AR29" t="str">
            <v/>
          </cell>
          <cell r="AS29" t="str">
            <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str">
            <v/>
          </cell>
          <cell r="BL29" t="str">
            <v/>
          </cell>
          <cell r="BM29" t="str">
            <v/>
          </cell>
          <cell r="BN29" t="str">
            <v/>
          </cell>
          <cell r="BO29" t="str">
            <v/>
          </cell>
          <cell r="BP29" t="str">
            <v/>
          </cell>
          <cell r="BQ29" t="str">
            <v/>
          </cell>
          <cell r="BR29" t="str">
            <v/>
          </cell>
          <cell r="BS29" t="str">
            <v/>
          </cell>
          <cell r="BT29" t="str">
            <v/>
          </cell>
          <cell r="BU29" t="str">
            <v/>
          </cell>
          <cell r="BV29" t="str">
            <v/>
          </cell>
          <cell r="BW29" t="str">
            <v/>
          </cell>
          <cell r="BX29" t="str">
            <v/>
          </cell>
          <cell r="BY29" t="str">
            <v/>
          </cell>
          <cell r="BZ29" t="str">
            <v/>
          </cell>
          <cell r="CA29" t="str">
            <v/>
          </cell>
          <cell r="CB29" t="str">
            <v/>
          </cell>
          <cell r="CC29" t="str">
            <v/>
          </cell>
          <cell r="CD29" t="str">
            <v/>
          </cell>
          <cell r="CE29" t="str">
            <v/>
          </cell>
          <cell r="CF29" t="str">
            <v/>
          </cell>
          <cell r="CG29" t="str">
            <v/>
          </cell>
          <cell r="CH29" t="str">
            <v/>
          </cell>
          <cell r="CI29" t="str">
            <v/>
          </cell>
          <cell r="CJ29" t="str">
            <v/>
          </cell>
          <cell r="CK29" t="str">
            <v/>
          </cell>
          <cell r="CL29" t="str">
            <v>B</v>
          </cell>
          <cell r="CM29" t="str">
            <v>A</v>
          </cell>
          <cell r="CN29">
            <v>40.59665979061063</v>
          </cell>
          <cell r="CO29">
            <v>50.59665979061063</v>
          </cell>
          <cell r="CP29" t="str">
            <v/>
          </cell>
          <cell r="CQ29" t="str">
            <v/>
          </cell>
          <cell r="CR29" t="str">
            <v/>
          </cell>
          <cell r="CS29" t="str">
            <v/>
          </cell>
          <cell r="CT29" t="str">
            <v/>
          </cell>
          <cell r="CU29" t="str">
            <v/>
          </cell>
          <cell r="CV29" t="str">
            <v/>
          </cell>
          <cell r="CW29" t="str">
            <v/>
          </cell>
          <cell r="CX29" t="str">
            <v>B</v>
          </cell>
          <cell r="CY29" t="str">
            <v>A</v>
          </cell>
          <cell r="CZ29">
            <v>40.554614628500026</v>
          </cell>
          <cell r="DA29">
            <v>50.554614628500026</v>
          </cell>
          <cell r="DB29" t="str">
            <v/>
          </cell>
          <cell r="DC29" t="str">
            <v/>
          </cell>
          <cell r="DD29" t="str">
            <v/>
          </cell>
          <cell r="DE29" t="str">
            <v/>
          </cell>
          <cell r="DF29" t="str">
            <v/>
          </cell>
          <cell r="DG29" t="str">
            <v/>
          </cell>
          <cell r="DH29" t="str">
            <v/>
          </cell>
          <cell r="DI29" t="str">
            <v/>
          </cell>
          <cell r="DJ29" t="str">
            <v/>
          </cell>
          <cell r="DK29" t="str">
            <v/>
          </cell>
          <cell r="DL29" t="str">
            <v/>
          </cell>
          <cell r="DM29" t="str">
            <v/>
          </cell>
          <cell r="DN29" t="str">
            <v/>
          </cell>
          <cell r="DO29" t="str">
            <v/>
          </cell>
          <cell r="DP29" t="str">
            <v/>
          </cell>
          <cell r="DQ29" t="str">
            <v/>
          </cell>
          <cell r="DR29" t="str">
            <v/>
          </cell>
          <cell r="DS29" t="str">
            <v/>
          </cell>
          <cell r="DT29" t="str">
            <v/>
          </cell>
          <cell r="DU29" t="str">
            <v/>
          </cell>
          <cell r="DX29" t="str">
            <v>12A-BI-2</v>
          </cell>
          <cell r="EN29" t="str">
            <v>12D-PE-9</v>
          </cell>
          <cell r="EQ29" t="str">
            <v>12C-PY-9</v>
          </cell>
          <cell r="EW29" t="str">
            <v/>
          </cell>
          <cell r="EX29" t="str">
            <v/>
          </cell>
          <cell r="EY29">
            <v>35</v>
          </cell>
          <cell r="EZ29" t="str">
            <v/>
          </cell>
          <cell r="FA29" t="str">
            <v/>
          </cell>
          <cell r="FB29" t="str">
            <v/>
          </cell>
          <cell r="FC29" t="str">
            <v/>
          </cell>
          <cell r="FD29" t="str">
            <v/>
          </cell>
          <cell r="FE29" t="str">
            <v/>
          </cell>
          <cell r="FF29" t="str">
            <v/>
          </cell>
          <cell r="FG29" t="str">
            <v/>
          </cell>
          <cell r="FH29" t="str">
            <v/>
          </cell>
          <cell r="FI29" t="str">
            <v/>
          </cell>
          <cell r="FJ29" t="str">
            <v/>
          </cell>
          <cell r="FK29" t="str">
            <v/>
          </cell>
        </row>
        <row r="30">
          <cell r="A30">
            <v>150813</v>
          </cell>
          <cell r="B30" t="str">
            <v>Broncel, Patryk</v>
          </cell>
          <cell r="C30" t="str">
            <v>12ASA</v>
          </cell>
          <cell r="D30" t="str">
            <v>M</v>
          </cell>
          <cell r="E30" t="str">
            <v>C</v>
          </cell>
          <cell r="F30" t="str">
            <v>B/A</v>
          </cell>
          <cell r="G30" t="str">
            <v>1</v>
          </cell>
          <cell r="H30" t="str">
            <v>WEEU</v>
          </cell>
          <cell r="I30" t="str">
            <v>N</v>
          </cell>
          <cell r="J30" t="b">
            <v>0</v>
          </cell>
          <cell r="K30" t="str">
            <v>No</v>
          </cell>
          <cell r="L30" t="str">
            <v>INTERNAL</v>
          </cell>
          <cell r="M30">
            <v>6.4</v>
          </cell>
          <cell r="N30">
            <v>6.4</v>
          </cell>
          <cell r="O30">
            <v>6.4</v>
          </cell>
          <cell r="P30">
            <v>6.4</v>
          </cell>
          <cell r="Q30" t="str">
            <v>6.25+ (B/A)</v>
          </cell>
          <cell r="R30" t="str">
            <v/>
          </cell>
          <cell r="S30" t="str">
            <v/>
          </cell>
          <cell r="T30" t="str">
            <v/>
          </cell>
          <cell r="U30" t="str">
            <v/>
          </cell>
          <cell r="V30" t="str">
            <v/>
          </cell>
          <cell r="W30" t="str">
            <v/>
          </cell>
          <cell r="X30" t="str">
            <v/>
          </cell>
          <cell r="Y30" t="str">
            <v/>
          </cell>
          <cell r="Z30" t="str">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t="str">
            <v/>
          </cell>
          <cell r="AO30" t="str">
            <v/>
          </cell>
          <cell r="AP30" t="str">
            <v/>
          </cell>
          <cell r="AQ30" t="str">
            <v/>
          </cell>
          <cell r="AR30" t="str">
            <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str">
            <v/>
          </cell>
          <cell r="BL30" t="str">
            <v/>
          </cell>
          <cell r="BM30" t="str">
            <v/>
          </cell>
          <cell r="BN30" t="str">
            <v/>
          </cell>
          <cell r="BO30" t="str">
            <v/>
          </cell>
          <cell r="BP30" t="str">
            <v/>
          </cell>
          <cell r="BQ30" t="str">
            <v/>
          </cell>
          <cell r="BR30" t="str">
            <v/>
          </cell>
          <cell r="BS30" t="str">
            <v/>
          </cell>
          <cell r="BT30" t="str">
            <v/>
          </cell>
          <cell r="BU30" t="str">
            <v/>
          </cell>
          <cell r="BV30" t="str">
            <v>C</v>
          </cell>
          <cell r="BW30" t="str">
            <v>B</v>
          </cell>
          <cell r="BX30">
            <v>32.044389523779245</v>
          </cell>
          <cell r="BY30">
            <v>42.044389523779245</v>
          </cell>
          <cell r="BZ30" t="str">
            <v>C/B</v>
          </cell>
          <cell r="CA30" t="str">
            <v>B/A</v>
          </cell>
          <cell r="CB30">
            <v>34.005642478562635</v>
          </cell>
          <cell r="CC30">
            <v>44.005642478562635</v>
          </cell>
          <cell r="CD30" t="str">
            <v/>
          </cell>
          <cell r="CE30" t="str">
            <v/>
          </cell>
          <cell r="CF30" t="str">
            <v/>
          </cell>
          <cell r="CG30" t="str">
            <v/>
          </cell>
          <cell r="CH30" t="str">
            <v/>
          </cell>
          <cell r="CI30" t="str">
            <v/>
          </cell>
          <cell r="CJ30" t="str">
            <v/>
          </cell>
          <cell r="CK30" t="str">
            <v/>
          </cell>
          <cell r="CL30" t="str">
            <v/>
          </cell>
          <cell r="CM30" t="str">
            <v/>
          </cell>
          <cell r="CN30" t="str">
            <v/>
          </cell>
          <cell r="CO30" t="str">
            <v/>
          </cell>
          <cell r="CP30" t="str">
            <v>C</v>
          </cell>
          <cell r="CQ30" t="str">
            <v>B</v>
          </cell>
          <cell r="CR30">
            <v>29.756543294884501</v>
          </cell>
          <cell r="CS30">
            <v>39.756543294884501</v>
          </cell>
          <cell r="CT30" t="str">
            <v/>
          </cell>
          <cell r="CU30" t="str">
            <v/>
          </cell>
          <cell r="CV30" t="str">
            <v/>
          </cell>
          <cell r="CW30" t="str">
            <v/>
          </cell>
          <cell r="CX30" t="str">
            <v/>
          </cell>
          <cell r="CY30" t="str">
            <v/>
          </cell>
          <cell r="CZ30" t="str">
            <v/>
          </cell>
          <cell r="DA30" t="str">
            <v/>
          </cell>
          <cell r="DB30" t="str">
            <v/>
          </cell>
          <cell r="DC30" t="str">
            <v/>
          </cell>
          <cell r="DD30" t="str">
            <v/>
          </cell>
          <cell r="DE30" t="str">
            <v/>
          </cell>
          <cell r="DF30" t="str">
            <v/>
          </cell>
          <cell r="DG30" t="str">
            <v/>
          </cell>
          <cell r="DH30" t="str">
            <v/>
          </cell>
          <cell r="DI30" t="str">
            <v/>
          </cell>
          <cell r="DJ30" t="str">
            <v/>
          </cell>
          <cell r="DK30" t="str">
            <v/>
          </cell>
          <cell r="DL30" t="str">
            <v/>
          </cell>
          <cell r="DM30" t="str">
            <v/>
          </cell>
          <cell r="DN30" t="str">
            <v/>
          </cell>
          <cell r="DO30" t="str">
            <v/>
          </cell>
          <cell r="DP30" t="str">
            <v/>
          </cell>
          <cell r="DQ30" t="str">
            <v/>
          </cell>
          <cell r="DR30" t="str">
            <v/>
          </cell>
          <cell r="DS30" t="str">
            <v/>
          </cell>
          <cell r="DT30" t="str">
            <v/>
          </cell>
          <cell r="DU30" t="str">
            <v/>
          </cell>
          <cell r="EJ30" t="str">
            <v>12C-CS-3</v>
          </cell>
          <cell r="EK30" t="str">
            <v>12D-MA-7</v>
          </cell>
          <cell r="EO30" t="str">
            <v>12E-PH-6</v>
          </cell>
          <cell r="EW30" t="str">
            <v/>
          </cell>
          <cell r="EX30" t="str">
            <v/>
          </cell>
          <cell r="EY30" t="str">
            <v/>
          </cell>
          <cell r="EZ30" t="str">
            <v/>
          </cell>
          <cell r="FA30" t="str">
            <v/>
          </cell>
          <cell r="FB30" t="str">
            <v/>
          </cell>
          <cell r="FC30" t="str">
            <v/>
          </cell>
          <cell r="FD30" t="str">
            <v/>
          </cell>
          <cell r="FE30" t="str">
            <v/>
          </cell>
          <cell r="FF30" t="str">
            <v/>
          </cell>
          <cell r="FG30" t="str">
            <v/>
          </cell>
          <cell r="FH30" t="str">
            <v/>
          </cell>
          <cell r="FI30" t="str">
            <v/>
          </cell>
          <cell r="FJ30" t="str">
            <v/>
          </cell>
          <cell r="FK30" t="str">
            <v/>
          </cell>
        </row>
        <row r="31">
          <cell r="A31">
            <v>150887</v>
          </cell>
          <cell r="B31" t="str">
            <v>Brown, Benjamin</v>
          </cell>
          <cell r="C31" t="str">
            <v>12CSN</v>
          </cell>
          <cell r="D31" t="str">
            <v>M</v>
          </cell>
          <cell r="E31" t="str">
            <v>E/D</v>
          </cell>
          <cell r="F31" t="str">
            <v>B</v>
          </cell>
          <cell r="G31" t="str">
            <v>0</v>
          </cell>
          <cell r="H31" t="str">
            <v>WBRI</v>
          </cell>
          <cell r="I31" t="str">
            <v>N</v>
          </cell>
          <cell r="J31" t="b">
            <v>0</v>
          </cell>
          <cell r="K31" t="str">
            <v>No</v>
          </cell>
          <cell r="L31" t="str">
            <v>INTERNAL</v>
          </cell>
          <cell r="M31">
            <v>4.2</v>
          </cell>
          <cell r="N31">
            <v>4.2</v>
          </cell>
          <cell r="O31">
            <v>4.2</v>
          </cell>
          <cell r="P31">
            <v>4.2</v>
          </cell>
          <cell r="Q31" t="str">
            <v>2.5+ (D/C)</v>
          </cell>
          <cell r="R31" t="str">
            <v>C</v>
          </cell>
          <cell r="S31" t="str">
            <v>B</v>
          </cell>
          <cell r="T31">
            <v>29.235358928182734</v>
          </cell>
          <cell r="U31">
            <v>39.235358928182734</v>
          </cell>
          <cell r="V31" t="str">
            <v>D/C</v>
          </cell>
          <cell r="W31" t="str">
            <v>C/B</v>
          </cell>
          <cell r="X31">
            <v>23.396959371414887</v>
          </cell>
          <cell r="Y31">
            <v>33.396959371414887</v>
          </cell>
          <cell r="Z31" t="str">
            <v/>
          </cell>
          <cell r="AA31" t="str">
            <v/>
          </cell>
          <cell r="AB31" t="str">
            <v/>
          </cell>
          <cell r="AC31" t="str">
            <v/>
          </cell>
          <cell r="AD31" t="str">
            <v/>
          </cell>
          <cell r="AE31" t="str">
            <v/>
          </cell>
          <cell r="AF31" t="str">
            <v/>
          </cell>
          <cell r="AG31" t="str">
            <v/>
          </cell>
          <cell r="AH31" t="str">
            <v/>
          </cell>
          <cell r="AI31" t="str">
            <v/>
          </cell>
          <cell r="AJ31" t="str">
            <v/>
          </cell>
          <cell r="AK31" t="str">
            <v/>
          </cell>
          <cell r="AL31" t="str">
            <v/>
          </cell>
          <cell r="AM31" t="str">
            <v/>
          </cell>
          <cell r="AN31" t="str">
            <v/>
          </cell>
          <cell r="AO31" t="str">
            <v/>
          </cell>
          <cell r="AP31" t="str">
            <v/>
          </cell>
          <cell r="AQ31" t="str">
            <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str">
            <v/>
          </cell>
          <cell r="BL31" t="str">
            <v/>
          </cell>
          <cell r="BM31" t="str">
            <v/>
          </cell>
          <cell r="BN31" t="str">
            <v/>
          </cell>
          <cell r="BO31" t="str">
            <v/>
          </cell>
          <cell r="BP31" t="str">
            <v/>
          </cell>
          <cell r="BQ31" t="str">
            <v/>
          </cell>
          <cell r="BR31" t="str">
            <v/>
          </cell>
          <cell r="BS31" t="str">
            <v/>
          </cell>
          <cell r="BT31" t="str">
            <v/>
          </cell>
          <cell r="BU31" t="str">
            <v/>
          </cell>
          <cell r="BV31" t="str">
            <v/>
          </cell>
          <cell r="BW31" t="str">
            <v/>
          </cell>
          <cell r="BX31" t="str">
            <v/>
          </cell>
          <cell r="BY31" t="str">
            <v/>
          </cell>
          <cell r="BZ31" t="str">
            <v/>
          </cell>
          <cell r="CA31" t="str">
            <v/>
          </cell>
          <cell r="CB31" t="str">
            <v/>
          </cell>
          <cell r="CC31" t="str">
            <v/>
          </cell>
          <cell r="CD31" t="str">
            <v/>
          </cell>
          <cell r="CE31" t="str">
            <v/>
          </cell>
          <cell r="CF31" t="str">
            <v/>
          </cell>
          <cell r="CG31" t="str">
            <v/>
          </cell>
          <cell r="CH31" t="str">
            <v/>
          </cell>
          <cell r="CI31" t="str">
            <v/>
          </cell>
          <cell r="CJ31" t="str">
            <v/>
          </cell>
          <cell r="CK31" t="str">
            <v/>
          </cell>
          <cell r="CL31" t="str">
            <v>E/D</v>
          </cell>
          <cell r="CM31" t="str">
            <v>D/C</v>
          </cell>
          <cell r="CN31">
            <v>16.576453691839834</v>
          </cell>
          <cell r="CO31">
            <v>26.576453691839834</v>
          </cell>
          <cell r="CP31" t="str">
            <v/>
          </cell>
          <cell r="CQ31" t="str">
            <v/>
          </cell>
          <cell r="CR31" t="str">
            <v/>
          </cell>
          <cell r="CS31" t="str">
            <v/>
          </cell>
          <cell r="CT31" t="str">
            <v/>
          </cell>
          <cell r="CU31" t="str">
            <v/>
          </cell>
          <cell r="CV31" t="str">
            <v/>
          </cell>
          <cell r="CW31" t="str">
            <v/>
          </cell>
          <cell r="CX31" t="str">
            <v>D</v>
          </cell>
          <cell r="CY31" t="str">
            <v>C</v>
          </cell>
          <cell r="CZ31">
            <v>18.30076791447491</v>
          </cell>
          <cell r="DA31">
            <v>28.30076791447491</v>
          </cell>
          <cell r="DB31" t="str">
            <v/>
          </cell>
          <cell r="DC31" t="str">
            <v/>
          </cell>
          <cell r="DD31" t="str">
            <v/>
          </cell>
          <cell r="DE31" t="str">
            <v/>
          </cell>
          <cell r="DF31" t="str">
            <v/>
          </cell>
          <cell r="DG31" t="str">
            <v/>
          </cell>
          <cell r="DH31" t="str">
            <v/>
          </cell>
          <cell r="DI31" t="str">
            <v/>
          </cell>
          <cell r="DJ31" t="str">
            <v/>
          </cell>
          <cell r="DK31" t="str">
            <v/>
          </cell>
          <cell r="DL31" t="str">
            <v/>
          </cell>
          <cell r="DM31" t="str">
            <v/>
          </cell>
          <cell r="DN31" t="str">
            <v/>
          </cell>
          <cell r="DO31" t="str">
            <v/>
          </cell>
          <cell r="DP31" t="str">
            <v/>
          </cell>
          <cell r="DQ31" t="str">
            <v/>
          </cell>
          <cell r="DR31" t="str">
            <v/>
          </cell>
          <cell r="DS31" t="str">
            <v/>
          </cell>
          <cell r="DT31" t="str">
            <v/>
          </cell>
          <cell r="DU31" t="str">
            <v/>
          </cell>
          <cell r="DV31" t="str">
            <v>12C-AR-1</v>
          </cell>
          <cell r="DW31" t="str">
            <v>12A-BE-1</v>
          </cell>
          <cell r="EN31" t="str">
            <v>12D-PE-9</v>
          </cell>
          <cell r="EQ31" t="str">
            <v>12B-PY-8</v>
          </cell>
          <cell r="EW31">
            <v>30</v>
          </cell>
          <cell r="EX31">
            <v>25</v>
          </cell>
          <cell r="EY31" t="str">
            <v/>
          </cell>
          <cell r="EZ31" t="str">
            <v/>
          </cell>
          <cell r="FA31" t="str">
            <v/>
          </cell>
          <cell r="FB31" t="str">
            <v/>
          </cell>
          <cell r="FC31" t="str">
            <v/>
          </cell>
          <cell r="FD31" t="str">
            <v/>
          </cell>
          <cell r="FE31" t="str">
            <v/>
          </cell>
          <cell r="FF31" t="str">
            <v/>
          </cell>
          <cell r="FG31" t="str">
            <v/>
          </cell>
          <cell r="FH31" t="str">
            <v/>
          </cell>
          <cell r="FI31" t="str">
            <v/>
          </cell>
          <cell r="FJ31" t="str">
            <v/>
          </cell>
          <cell r="FK31" t="str">
            <v/>
          </cell>
        </row>
        <row r="32">
          <cell r="A32">
            <v>160066</v>
          </cell>
          <cell r="B32" t="str">
            <v>Brown, Fleur</v>
          </cell>
          <cell r="C32" t="str">
            <v>12JW</v>
          </cell>
          <cell r="D32" t="str">
            <v>F</v>
          </cell>
          <cell r="E32" t="str">
            <v>C/B</v>
          </cell>
          <cell r="F32" t="str">
            <v>A</v>
          </cell>
          <cell r="G32" t="str">
            <v>0</v>
          </cell>
          <cell r="H32" t="str">
            <v>WBRI</v>
          </cell>
          <cell r="I32" t="str">
            <v>N</v>
          </cell>
          <cell r="J32" t="b">
            <v>0</v>
          </cell>
          <cell r="K32" t="str">
            <v>No</v>
          </cell>
          <cell r="L32" t="str">
            <v>EXTERNAL</v>
          </cell>
          <cell r="M32">
            <v>6.8888888888888893</v>
          </cell>
          <cell r="N32">
            <v>6.9</v>
          </cell>
          <cell r="O32">
            <v>6.8888888888888893</v>
          </cell>
          <cell r="P32">
            <v>6.9</v>
          </cell>
          <cell r="Q32" t="str">
            <v>6.25+ (B/A)</v>
          </cell>
          <cell r="R32" t="str">
            <v/>
          </cell>
          <cell r="S32" t="str">
            <v/>
          </cell>
          <cell r="T32" t="str">
            <v/>
          </cell>
          <cell r="U32" t="str">
            <v/>
          </cell>
          <cell r="V32" t="str">
            <v/>
          </cell>
          <cell r="W32" t="str">
            <v/>
          </cell>
          <cell r="X32" t="str">
            <v/>
          </cell>
          <cell r="Y32" t="str">
            <v/>
          </cell>
          <cell r="Z32" t="str">
            <v>C/B</v>
          </cell>
          <cell r="AA32" t="str">
            <v>B/A</v>
          </cell>
          <cell r="AB32">
            <v>34.675126903553299</v>
          </cell>
          <cell r="AC32">
            <v>44.675126903553299</v>
          </cell>
          <cell r="AD32" t="str">
            <v>C/B</v>
          </cell>
          <cell r="AE32" t="str">
            <v>B/A</v>
          </cell>
          <cell r="AF32">
            <v>33.405423224149935</v>
          </cell>
          <cell r="AG32">
            <v>43.405423224149935</v>
          </cell>
          <cell r="AH32" t="str">
            <v/>
          </cell>
          <cell r="AI32" t="str">
            <v/>
          </cell>
          <cell r="AJ32" t="str">
            <v/>
          </cell>
          <cell r="AK32" t="str">
            <v/>
          </cell>
          <cell r="AL32" t="str">
            <v/>
          </cell>
          <cell r="AM32" t="str">
            <v/>
          </cell>
          <cell r="AN32" t="str">
            <v/>
          </cell>
          <cell r="AO32" t="str">
            <v/>
          </cell>
          <cell r="AP32" t="str">
            <v/>
          </cell>
          <cell r="AQ32" t="str">
            <v/>
          </cell>
          <cell r="AR32" t="str">
            <v/>
          </cell>
          <cell r="AS32" t="str">
            <v/>
          </cell>
          <cell r="AT32" t="str">
            <v/>
          </cell>
          <cell r="AU32" t="str">
            <v/>
          </cell>
          <cell r="AV32" t="str">
            <v/>
          </cell>
          <cell r="AW32" t="str">
            <v/>
          </cell>
          <cell r="AX32" t="str">
            <v>B</v>
          </cell>
          <cell r="AY32" t="str">
            <v>A</v>
          </cell>
          <cell r="AZ32">
            <v>40.579865969239073</v>
          </cell>
          <cell r="BA32">
            <v>50.579865969239073</v>
          </cell>
          <cell r="BB32" t="str">
            <v>C/B</v>
          </cell>
          <cell r="BC32" t="str">
            <v>B/A</v>
          </cell>
          <cell r="BD32">
            <v>37.337249950227772</v>
          </cell>
          <cell r="BE32">
            <v>47.337249950227772</v>
          </cell>
          <cell r="BF32" t="str">
            <v/>
          </cell>
          <cell r="BG32" t="str">
            <v/>
          </cell>
          <cell r="BH32" t="str">
            <v/>
          </cell>
          <cell r="BI32" t="str">
            <v/>
          </cell>
          <cell r="BJ32" t="str">
            <v/>
          </cell>
          <cell r="BK32" t="str">
            <v/>
          </cell>
          <cell r="BL32" t="str">
            <v/>
          </cell>
          <cell r="BM32" t="str">
            <v/>
          </cell>
          <cell r="BN32" t="str">
            <v/>
          </cell>
          <cell r="BO32" t="str">
            <v/>
          </cell>
          <cell r="BP32" t="str">
            <v/>
          </cell>
          <cell r="BQ32" t="str">
            <v/>
          </cell>
          <cell r="BR32" t="str">
            <v/>
          </cell>
          <cell r="BS32" t="str">
            <v/>
          </cell>
          <cell r="BT32" t="str">
            <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t="str">
            <v/>
          </cell>
          <cell r="CH32" t="str">
            <v/>
          </cell>
          <cell r="CI32" t="str">
            <v/>
          </cell>
          <cell r="CJ32" t="str">
            <v/>
          </cell>
          <cell r="CK32" t="str">
            <v/>
          </cell>
          <cell r="CL32" t="str">
            <v/>
          </cell>
          <cell r="CM32" t="str">
            <v/>
          </cell>
          <cell r="CN32" t="str">
            <v/>
          </cell>
          <cell r="CO32" t="str">
            <v/>
          </cell>
          <cell r="CP32" t="str">
            <v/>
          </cell>
          <cell r="CQ32" t="str">
            <v/>
          </cell>
          <cell r="CR32" t="str">
            <v/>
          </cell>
          <cell r="CS32" t="str">
            <v/>
          </cell>
          <cell r="CT32" t="str">
            <v/>
          </cell>
          <cell r="CU32" t="str">
            <v/>
          </cell>
          <cell r="CV32" t="str">
            <v/>
          </cell>
          <cell r="CW32" t="str">
            <v/>
          </cell>
          <cell r="CX32" t="str">
            <v/>
          </cell>
          <cell r="CY32" t="str">
            <v/>
          </cell>
          <cell r="CZ32" t="str">
            <v/>
          </cell>
          <cell r="DA32" t="str">
            <v/>
          </cell>
          <cell r="DB32" t="str">
            <v/>
          </cell>
          <cell r="DC32" t="str">
            <v/>
          </cell>
          <cell r="DD32" t="str">
            <v/>
          </cell>
          <cell r="DE32" t="str">
            <v/>
          </cell>
          <cell r="DF32" t="str">
            <v/>
          </cell>
          <cell r="DG32" t="str">
            <v/>
          </cell>
          <cell r="DH32" t="str">
            <v/>
          </cell>
          <cell r="DI32" t="str">
            <v/>
          </cell>
          <cell r="DJ32" t="str">
            <v/>
          </cell>
          <cell r="DK32" t="str">
            <v/>
          </cell>
          <cell r="DL32" t="str">
            <v/>
          </cell>
          <cell r="DM32" t="str">
            <v/>
          </cell>
          <cell r="DN32" t="str">
            <v/>
          </cell>
          <cell r="DO32" t="str">
            <v/>
          </cell>
          <cell r="DP32" t="str">
            <v/>
          </cell>
          <cell r="DQ32" t="str">
            <v/>
          </cell>
          <cell r="DR32" t="str">
            <v/>
          </cell>
          <cell r="DS32" t="str">
            <v/>
          </cell>
          <cell r="DT32" t="str">
            <v/>
          </cell>
          <cell r="DU32" t="str">
            <v/>
          </cell>
          <cell r="DX32" t="str">
            <v>12B-BI-1</v>
          </cell>
          <cell r="DY32" t="str">
            <v>12C-CH-2</v>
          </cell>
          <cell r="ED32" t="str">
            <v>12D-ENL-5</v>
          </cell>
          <cell r="EE32" t="str">
            <v>12A-FR-6</v>
          </cell>
          <cell r="EW32" t="str">
            <v/>
          </cell>
          <cell r="EX32" t="str">
            <v/>
          </cell>
          <cell r="EY32">
            <v>35</v>
          </cell>
          <cell r="EZ32">
            <v>35</v>
          </cell>
          <cell r="FA32" t="str">
            <v/>
          </cell>
          <cell r="FB32" t="str">
            <v/>
          </cell>
          <cell r="FC32" t="str">
            <v/>
          </cell>
          <cell r="FD32" t="str">
            <v/>
          </cell>
          <cell r="FE32">
            <v>40</v>
          </cell>
          <cell r="FF32">
            <v>35</v>
          </cell>
          <cell r="FG32" t="str">
            <v/>
          </cell>
          <cell r="FH32" t="str">
            <v/>
          </cell>
          <cell r="FI32" t="str">
            <v/>
          </cell>
          <cell r="FJ32" t="str">
            <v/>
          </cell>
          <cell r="FK32" t="str">
            <v/>
          </cell>
        </row>
        <row r="33">
          <cell r="A33">
            <v>160078</v>
          </cell>
          <cell r="B33" t="str">
            <v>BROWN, Grace</v>
          </cell>
          <cell r="C33" t="str">
            <v>12SG</v>
          </cell>
          <cell r="D33" t="str">
            <v>F</v>
          </cell>
          <cell r="E33" t="str">
            <v>A</v>
          </cell>
          <cell r="F33" t="str">
            <v>A*</v>
          </cell>
          <cell r="G33" t="str">
            <v>0</v>
          </cell>
          <cell r="H33" t="str">
            <v>WBRI</v>
          </cell>
          <cell r="I33" t="str">
            <v>N</v>
          </cell>
          <cell r="J33" t="b">
            <v>0</v>
          </cell>
          <cell r="K33" t="str">
            <v>No</v>
          </cell>
          <cell r="L33" t="str">
            <v>EXTERNAL</v>
          </cell>
          <cell r="M33">
            <v>8.1428571428571423</v>
          </cell>
          <cell r="N33">
            <v>8.1</v>
          </cell>
          <cell r="O33">
            <v>8.1428571428571423</v>
          </cell>
          <cell r="P33">
            <v>8.1</v>
          </cell>
          <cell r="Q33" t="str">
            <v>7.75+ (A/A*)</v>
          </cell>
          <cell r="R33" t="str">
            <v/>
          </cell>
          <cell r="S33" t="str">
            <v/>
          </cell>
          <cell r="T33" t="str">
            <v/>
          </cell>
          <cell r="U33" t="str">
            <v/>
          </cell>
          <cell r="V33" t="str">
            <v/>
          </cell>
          <cell r="W33" t="str">
            <v/>
          </cell>
          <cell r="X33" t="str">
            <v/>
          </cell>
          <cell r="Y33" t="str">
            <v/>
          </cell>
          <cell r="Z33" t="str">
            <v>A</v>
          </cell>
          <cell r="AA33" t="str">
            <v>A*</v>
          </cell>
          <cell r="AB33">
            <v>50.342239980430328</v>
          </cell>
          <cell r="AC33">
            <v>60.342239980430328</v>
          </cell>
          <cell r="AD33" t="str">
            <v>A</v>
          </cell>
          <cell r="AE33" t="str">
            <v>A*</v>
          </cell>
          <cell r="AF33">
            <v>48.25010977842237</v>
          </cell>
          <cell r="AG33">
            <v>58.25010977842237</v>
          </cell>
          <cell r="AH33" t="str">
            <v/>
          </cell>
          <cell r="AI33" t="str">
            <v/>
          </cell>
          <cell r="AJ33" t="str">
            <v/>
          </cell>
          <cell r="AK33" t="str">
            <v/>
          </cell>
          <cell r="AL33" t="str">
            <v/>
          </cell>
          <cell r="AM33" t="str">
            <v/>
          </cell>
          <cell r="AN33" t="str">
            <v/>
          </cell>
          <cell r="AO33" t="str">
            <v/>
          </cell>
          <cell r="AP33" t="str">
            <v/>
          </cell>
          <cell r="AQ33" t="str">
            <v/>
          </cell>
          <cell r="AR33" t="str">
            <v/>
          </cell>
          <cell r="AS33" t="str">
            <v/>
          </cell>
          <cell r="AT33" t="str">
            <v/>
          </cell>
          <cell r="AU33" t="str">
            <v/>
          </cell>
          <cell r="AV33" t="str">
            <v/>
          </cell>
          <cell r="AW33" t="str">
            <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A</v>
          </cell>
          <cell r="BK33" t="str">
            <v>A*</v>
          </cell>
          <cell r="BL33">
            <v>50.456238361355368</v>
          </cell>
          <cell r="BM33">
            <v>60.456238361355368</v>
          </cell>
          <cell r="BN33" t="str">
            <v/>
          </cell>
          <cell r="BO33" t="str">
            <v/>
          </cell>
          <cell r="BP33" t="str">
            <v/>
          </cell>
          <cell r="BQ33" t="str">
            <v/>
          </cell>
          <cell r="BR33" t="str">
            <v/>
          </cell>
          <cell r="BS33" t="str">
            <v/>
          </cell>
          <cell r="BT33" t="str">
            <v/>
          </cell>
          <cell r="BU33" t="str">
            <v/>
          </cell>
          <cell r="BV33" t="str">
            <v/>
          </cell>
          <cell r="BW33" t="str">
            <v/>
          </cell>
          <cell r="BX33" t="str">
            <v/>
          </cell>
          <cell r="BY33" t="str">
            <v/>
          </cell>
          <cell r="BZ33" t="str">
            <v/>
          </cell>
          <cell r="CA33" t="str">
            <v/>
          </cell>
          <cell r="CB33" t="str">
            <v/>
          </cell>
          <cell r="CC33" t="str">
            <v/>
          </cell>
          <cell r="CD33" t="str">
            <v/>
          </cell>
          <cell r="CE33" t="str">
            <v/>
          </cell>
          <cell r="CF33" t="str">
            <v/>
          </cell>
          <cell r="CG33" t="str">
            <v/>
          </cell>
          <cell r="CH33" t="str">
            <v/>
          </cell>
          <cell r="CI33" t="str">
            <v/>
          </cell>
          <cell r="CJ33" t="str">
            <v/>
          </cell>
          <cell r="CK33" t="str">
            <v/>
          </cell>
          <cell r="CL33" t="str">
            <v/>
          </cell>
          <cell r="CM33" t="str">
            <v/>
          </cell>
          <cell r="CN33" t="str">
            <v/>
          </cell>
          <cell r="CO33" t="str">
            <v/>
          </cell>
          <cell r="CP33" t="str">
            <v/>
          </cell>
          <cell r="CQ33" t="str">
            <v/>
          </cell>
          <cell r="CR33" t="str">
            <v/>
          </cell>
          <cell r="CS33" t="str">
            <v/>
          </cell>
          <cell r="CT33" t="str">
            <v/>
          </cell>
          <cell r="CU33" t="str">
            <v/>
          </cell>
          <cell r="CV33" t="str">
            <v/>
          </cell>
          <cell r="CW33" t="str">
            <v/>
          </cell>
          <cell r="CX33" t="str">
            <v>A</v>
          </cell>
          <cell r="CY33" t="str">
            <v>A*</v>
          </cell>
          <cell r="CZ33">
            <v>52.042604296296176</v>
          </cell>
          <cell r="DA33">
            <v>62.042604296296176</v>
          </cell>
          <cell r="DB33" t="str">
            <v/>
          </cell>
          <cell r="DC33" t="str">
            <v/>
          </cell>
          <cell r="DD33" t="str">
            <v/>
          </cell>
          <cell r="DE33" t="str">
            <v/>
          </cell>
          <cell r="DF33" t="str">
            <v/>
          </cell>
          <cell r="DG33" t="str">
            <v/>
          </cell>
          <cell r="DH33" t="str">
            <v/>
          </cell>
          <cell r="DI33" t="str">
            <v/>
          </cell>
          <cell r="DJ33" t="str">
            <v/>
          </cell>
          <cell r="DK33" t="str">
            <v/>
          </cell>
          <cell r="DL33" t="str">
            <v/>
          </cell>
          <cell r="DM33" t="str">
            <v/>
          </cell>
          <cell r="DN33" t="str">
            <v/>
          </cell>
          <cell r="DO33" t="str">
            <v/>
          </cell>
          <cell r="DP33" t="str">
            <v/>
          </cell>
          <cell r="DQ33" t="str">
            <v/>
          </cell>
          <cell r="DR33" t="str">
            <v/>
          </cell>
          <cell r="DS33" t="str">
            <v/>
          </cell>
          <cell r="DT33" t="str">
            <v/>
          </cell>
          <cell r="DU33" t="str">
            <v/>
          </cell>
          <cell r="DX33" t="str">
            <v>12C-BI-10</v>
          </cell>
          <cell r="DY33" t="str">
            <v>12D-CH-2</v>
          </cell>
          <cell r="EG33" t="str">
            <v>12A-HI-7</v>
          </cell>
          <cell r="EQ33" t="str">
            <v>12B-PY-8</v>
          </cell>
          <cell r="EW33" t="str">
            <v/>
          </cell>
          <cell r="EX33" t="str">
            <v/>
          </cell>
          <cell r="EY33">
            <v>50</v>
          </cell>
          <cell r="EZ33">
            <v>50</v>
          </cell>
          <cell r="FA33" t="str">
            <v/>
          </cell>
          <cell r="FB33" t="str">
            <v/>
          </cell>
          <cell r="FC33" t="str">
            <v/>
          </cell>
          <cell r="FD33" t="str">
            <v/>
          </cell>
          <cell r="FE33" t="str">
            <v/>
          </cell>
          <cell r="FF33" t="str">
            <v/>
          </cell>
          <cell r="FG33" t="str">
            <v/>
          </cell>
          <cell r="FH33">
            <v>50</v>
          </cell>
          <cell r="FI33" t="str">
            <v/>
          </cell>
          <cell r="FJ33" t="str">
            <v/>
          </cell>
          <cell r="FK33" t="str">
            <v/>
          </cell>
        </row>
        <row r="34">
          <cell r="A34">
            <v>150890</v>
          </cell>
          <cell r="B34" t="str">
            <v>Bryan, Tanaka</v>
          </cell>
          <cell r="C34" t="str">
            <v>12CSN</v>
          </cell>
          <cell r="D34" t="str">
            <v>F</v>
          </cell>
          <cell r="E34" t="str">
            <v>D/C</v>
          </cell>
          <cell r="F34" t="str">
            <v>Dist/Dist*</v>
          </cell>
          <cell r="G34" t="str">
            <v>1</v>
          </cell>
          <cell r="H34" t="str">
            <v>BAOF</v>
          </cell>
          <cell r="I34" t="str">
            <v>N</v>
          </cell>
          <cell r="J34" t="b">
            <v>0</v>
          </cell>
          <cell r="K34" t="str">
            <v>No</v>
          </cell>
          <cell r="L34" t="str">
            <v>INTERNAL</v>
          </cell>
          <cell r="M34">
            <v>4.75</v>
          </cell>
          <cell r="N34">
            <v>4.8</v>
          </cell>
          <cell r="O34">
            <v>4.666666666666667</v>
          </cell>
          <cell r="P34">
            <v>4.7</v>
          </cell>
          <cell r="Q34" t="str">
            <v>4.75+ (C/B)</v>
          </cell>
          <cell r="R34" t="str">
            <v/>
          </cell>
          <cell r="S34" t="str">
            <v/>
          </cell>
          <cell r="T34" t="str">
            <v/>
          </cell>
          <cell r="U34" t="str">
            <v/>
          </cell>
          <cell r="V34" t="str">
            <v/>
          </cell>
          <cell r="W34" t="str">
            <v/>
          </cell>
          <cell r="X34" t="str">
            <v/>
          </cell>
          <cell r="Y34" t="str">
            <v/>
          </cell>
          <cell r="Z34" t="str">
            <v/>
          </cell>
          <cell r="AA34" t="str">
            <v/>
          </cell>
          <cell r="AB34" t="str">
            <v/>
          </cell>
          <cell r="AC34" t="str">
            <v/>
          </cell>
          <cell r="AD34" t="str">
            <v/>
          </cell>
          <cell r="AE34" t="str">
            <v/>
          </cell>
          <cell r="AF34" t="str">
            <v/>
          </cell>
          <cell r="AG34" t="str">
            <v/>
          </cell>
          <cell r="AH34" t="str">
            <v/>
          </cell>
          <cell r="AI34" t="str">
            <v/>
          </cell>
          <cell r="AJ34" t="str">
            <v/>
          </cell>
          <cell r="AK34" t="str">
            <v/>
          </cell>
          <cell r="AL34" t="str">
            <v/>
          </cell>
          <cell r="AM34" t="str">
            <v/>
          </cell>
          <cell r="AN34" t="str">
            <v/>
          </cell>
          <cell r="AO34" t="str">
            <v/>
          </cell>
          <cell r="AP34" t="str">
            <v/>
          </cell>
          <cell r="AQ34" t="str">
            <v/>
          </cell>
          <cell r="AR34" t="str">
            <v/>
          </cell>
          <cell r="AS34" t="str">
            <v/>
          </cell>
          <cell r="AT34" t="str">
            <v/>
          </cell>
          <cell r="AU34" t="str">
            <v/>
          </cell>
          <cell r="AV34" t="str">
            <v/>
          </cell>
          <cell r="AW34" t="str">
            <v/>
          </cell>
          <cell r="AX34" t="str">
            <v>D/C</v>
          </cell>
          <cell r="AY34" t="str">
            <v>C/B</v>
          </cell>
          <cell r="AZ34">
            <v>26.604141053577493</v>
          </cell>
          <cell r="BA34">
            <v>36.604141053577493</v>
          </cell>
          <cell r="BB34" t="str">
            <v/>
          </cell>
          <cell r="BC34" t="str">
            <v/>
          </cell>
          <cell r="BD34" t="str">
            <v/>
          </cell>
          <cell r="BE34" t="str">
            <v/>
          </cell>
          <cell r="BF34" t="str">
            <v/>
          </cell>
          <cell r="BG34" t="str">
            <v/>
          </cell>
          <cell r="BH34" t="str">
            <v/>
          </cell>
          <cell r="BI34" t="str">
            <v/>
          </cell>
          <cell r="BJ34" t="str">
            <v/>
          </cell>
          <cell r="BK34" t="str">
            <v/>
          </cell>
          <cell r="BL34" t="str">
            <v/>
          </cell>
          <cell r="BM34" t="str">
            <v/>
          </cell>
          <cell r="BN34" t="str">
            <v>M/D</v>
          </cell>
          <cell r="BO34" t="str">
            <v>D/D*</v>
          </cell>
          <cell r="BP34">
            <v>30.234301487585324</v>
          </cell>
          <cell r="BQ34">
            <v>40.234301487585327</v>
          </cell>
          <cell r="BR34" t="str">
            <v/>
          </cell>
          <cell r="BS34" t="str">
            <v/>
          </cell>
          <cell r="BT34" t="str">
            <v/>
          </cell>
          <cell r="BU34" t="str">
            <v/>
          </cell>
          <cell r="BV34" t="str">
            <v/>
          </cell>
          <cell r="BW34" t="str">
            <v/>
          </cell>
          <cell r="BX34" t="str">
            <v/>
          </cell>
          <cell r="BY34" t="str">
            <v/>
          </cell>
          <cell r="BZ34" t="str">
            <v/>
          </cell>
          <cell r="CA34" t="str">
            <v/>
          </cell>
          <cell r="CB34" t="str">
            <v/>
          </cell>
          <cell r="CC34" t="str">
            <v/>
          </cell>
          <cell r="CD34" t="str">
            <v/>
          </cell>
          <cell r="CE34" t="str">
            <v/>
          </cell>
          <cell r="CF34" t="str">
            <v/>
          </cell>
          <cell r="CG34" t="str">
            <v/>
          </cell>
          <cell r="CH34" t="str">
            <v>D/C</v>
          </cell>
          <cell r="CI34" t="str">
            <v>C/B</v>
          </cell>
          <cell r="CJ34">
            <v>26.984673839233295</v>
          </cell>
          <cell r="CK34">
            <v>36.984673839233295</v>
          </cell>
          <cell r="CL34" t="str">
            <v/>
          </cell>
          <cell r="CM34" t="str">
            <v/>
          </cell>
          <cell r="CN34" t="str">
            <v/>
          </cell>
          <cell r="CO34" t="str">
            <v/>
          </cell>
          <cell r="CP34" t="str">
            <v/>
          </cell>
          <cell r="CQ34" t="str">
            <v/>
          </cell>
          <cell r="CR34" t="str">
            <v/>
          </cell>
          <cell r="CS34" t="str">
            <v/>
          </cell>
          <cell r="CT34" t="str">
            <v/>
          </cell>
          <cell r="CU34" t="str">
            <v/>
          </cell>
          <cell r="CV34" t="str">
            <v/>
          </cell>
          <cell r="CW34" t="str">
            <v/>
          </cell>
          <cell r="CX34" t="str">
            <v/>
          </cell>
          <cell r="CY34" t="str">
            <v/>
          </cell>
          <cell r="CZ34" t="str">
            <v/>
          </cell>
          <cell r="DA34" t="str">
            <v/>
          </cell>
          <cell r="DB34" t="str">
            <v/>
          </cell>
          <cell r="DC34" t="str">
            <v/>
          </cell>
          <cell r="DD34" t="str">
            <v/>
          </cell>
          <cell r="DE34" t="str">
            <v/>
          </cell>
          <cell r="DF34" t="str">
            <v/>
          </cell>
          <cell r="DG34" t="str">
            <v/>
          </cell>
          <cell r="DH34" t="str">
            <v/>
          </cell>
          <cell r="DI34" t="str">
            <v/>
          </cell>
          <cell r="DJ34" t="str">
            <v/>
          </cell>
          <cell r="DK34" t="str">
            <v/>
          </cell>
          <cell r="DL34" t="str">
            <v/>
          </cell>
          <cell r="DM34" t="str">
            <v/>
          </cell>
          <cell r="DN34" t="str">
            <v/>
          </cell>
          <cell r="DO34" t="str">
            <v/>
          </cell>
          <cell r="DP34" t="str">
            <v/>
          </cell>
          <cell r="DQ34" t="str">
            <v/>
          </cell>
          <cell r="DR34" t="str">
            <v/>
          </cell>
          <cell r="DS34" t="str">
            <v/>
          </cell>
          <cell r="DT34" t="str">
            <v/>
          </cell>
          <cell r="DU34" t="str">
            <v/>
          </cell>
          <cell r="ED34" t="str">
            <v>12A-ENL-5</v>
          </cell>
          <cell r="EH34" t="str">
            <v>12B-HS-4</v>
          </cell>
          <cell r="EM34" t="str">
            <v>12E-P&amp;E-5</v>
          </cell>
          <cell r="EW34" t="str">
            <v/>
          </cell>
          <cell r="EX34" t="str">
            <v/>
          </cell>
          <cell r="EY34" t="str">
            <v/>
          </cell>
          <cell r="EZ34" t="str">
            <v/>
          </cell>
          <cell r="FA34" t="str">
            <v/>
          </cell>
          <cell r="FB34" t="str">
            <v/>
          </cell>
          <cell r="FC34" t="str">
            <v/>
          </cell>
          <cell r="FD34" t="str">
            <v/>
          </cell>
          <cell r="FE34">
            <v>25</v>
          </cell>
          <cell r="FF34" t="str">
            <v/>
          </cell>
          <cell r="FG34" t="str">
            <v/>
          </cell>
          <cell r="FH34" t="str">
            <v/>
          </cell>
          <cell r="FI34">
            <v>30</v>
          </cell>
          <cell r="FJ34" t="str">
            <v/>
          </cell>
          <cell r="FK34" t="str">
            <v/>
          </cell>
        </row>
        <row r="35">
          <cell r="A35">
            <v>150836</v>
          </cell>
          <cell r="B35" t="str">
            <v>Buckley, Oliver</v>
          </cell>
          <cell r="C35" t="str">
            <v>12CSN</v>
          </cell>
          <cell r="D35" t="str">
            <v>M</v>
          </cell>
          <cell r="E35" t="str">
            <v>C/B</v>
          </cell>
          <cell r="F35" t="str">
            <v>A</v>
          </cell>
          <cell r="G35" t="str">
            <v>0</v>
          </cell>
          <cell r="H35" t="str">
            <v>WBRI</v>
          </cell>
          <cell r="I35" t="str">
            <v>N</v>
          </cell>
          <cell r="J35" t="b">
            <v>0</v>
          </cell>
          <cell r="K35" t="str">
            <v>No</v>
          </cell>
          <cell r="L35" t="str">
            <v>INTERNAL</v>
          </cell>
          <cell r="M35">
            <v>6.3</v>
          </cell>
          <cell r="N35">
            <v>6.3</v>
          </cell>
          <cell r="O35">
            <v>6.3</v>
          </cell>
          <cell r="P35">
            <v>6.3</v>
          </cell>
          <cell r="Q35" t="str">
            <v>6.25+ (B/A)</v>
          </cell>
          <cell r="R35" t="str">
            <v/>
          </cell>
          <cell r="S35" t="str">
            <v/>
          </cell>
          <cell r="T35" t="str">
            <v/>
          </cell>
          <cell r="U35" t="str">
            <v/>
          </cell>
          <cell r="V35" t="str">
            <v/>
          </cell>
          <cell r="W35" t="str">
            <v/>
          </cell>
          <cell r="X35" t="str">
            <v/>
          </cell>
          <cell r="Y35" t="str">
            <v/>
          </cell>
          <cell r="Z35" t="str">
            <v/>
          </cell>
          <cell r="AA35" t="str">
            <v/>
          </cell>
          <cell r="AB35" t="str">
            <v/>
          </cell>
          <cell r="AC35" t="str">
            <v/>
          </cell>
          <cell r="AD35" t="str">
            <v/>
          </cell>
          <cell r="AE35" t="str">
            <v/>
          </cell>
          <cell r="AF35" t="str">
            <v/>
          </cell>
          <cell r="AG35" t="str">
            <v/>
          </cell>
          <cell r="AH35" t="str">
            <v>B</v>
          </cell>
          <cell r="AI35" t="str">
            <v>A</v>
          </cell>
          <cell r="AJ35">
            <v>39.059258568951364</v>
          </cell>
          <cell r="AK35">
            <v>49.059258568951364</v>
          </cell>
          <cell r="AL35" t="str">
            <v/>
          </cell>
          <cell r="AM35" t="str">
            <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str">
            <v/>
          </cell>
          <cell r="BL35" t="str">
            <v/>
          </cell>
          <cell r="BM35" t="str">
            <v/>
          </cell>
          <cell r="BN35" t="str">
            <v/>
          </cell>
          <cell r="BO35" t="str">
            <v/>
          </cell>
          <cell r="BP35" t="str">
            <v/>
          </cell>
          <cell r="BQ35" t="str">
            <v/>
          </cell>
          <cell r="BR35" t="str">
            <v/>
          </cell>
          <cell r="BS35" t="str">
            <v/>
          </cell>
          <cell r="BT35" t="str">
            <v/>
          </cell>
          <cell r="BU35" t="str">
            <v/>
          </cell>
          <cell r="BV35" t="str">
            <v/>
          </cell>
          <cell r="BW35" t="str">
            <v/>
          </cell>
          <cell r="BX35" t="str">
            <v/>
          </cell>
          <cell r="BY35" t="str">
            <v/>
          </cell>
          <cell r="BZ35" t="str">
            <v>C/B</v>
          </cell>
          <cell r="CA35" t="str">
            <v>B/A</v>
          </cell>
          <cell r="CB35">
            <v>32.898641840187373</v>
          </cell>
          <cell r="CC35">
            <v>42.898641840187373</v>
          </cell>
          <cell r="CD35" t="str">
            <v/>
          </cell>
          <cell r="CE35" t="str">
            <v/>
          </cell>
          <cell r="CF35" t="str">
            <v/>
          </cell>
          <cell r="CG35" t="str">
            <v/>
          </cell>
          <cell r="CH35" t="str">
            <v/>
          </cell>
          <cell r="CI35" t="str">
            <v/>
          </cell>
          <cell r="CJ35" t="str">
            <v/>
          </cell>
          <cell r="CK35" t="str">
            <v/>
          </cell>
          <cell r="CL35" t="str">
            <v/>
          </cell>
          <cell r="CM35" t="str">
            <v/>
          </cell>
          <cell r="CN35" t="str">
            <v/>
          </cell>
          <cell r="CO35" t="str">
            <v/>
          </cell>
          <cell r="CP35" t="str">
            <v/>
          </cell>
          <cell r="CQ35" t="str">
            <v/>
          </cell>
          <cell r="CR35" t="str">
            <v/>
          </cell>
          <cell r="CS35" t="str">
            <v/>
          </cell>
          <cell r="CT35" t="str">
            <v>B</v>
          </cell>
          <cell r="CU35" t="str">
            <v>A</v>
          </cell>
          <cell r="CV35">
            <v>38.864715299182947</v>
          </cell>
          <cell r="CW35">
            <v>48.864715299182947</v>
          </cell>
          <cell r="CX35" t="str">
            <v/>
          </cell>
          <cell r="CY35" t="str">
            <v/>
          </cell>
          <cell r="CZ35" t="str">
            <v/>
          </cell>
          <cell r="DA35" t="str">
            <v/>
          </cell>
          <cell r="DB35" t="str">
            <v/>
          </cell>
          <cell r="DC35" t="str">
            <v/>
          </cell>
          <cell r="DD35" t="str">
            <v/>
          </cell>
          <cell r="DE35" t="str">
            <v/>
          </cell>
          <cell r="DF35" t="str">
            <v/>
          </cell>
          <cell r="DG35" t="str">
            <v/>
          </cell>
          <cell r="DH35" t="str">
            <v/>
          </cell>
          <cell r="DI35" t="str">
            <v/>
          </cell>
          <cell r="DJ35" t="str">
            <v/>
          </cell>
          <cell r="DK35" t="str">
            <v/>
          </cell>
          <cell r="DL35" t="str">
            <v/>
          </cell>
          <cell r="DM35" t="str">
            <v/>
          </cell>
          <cell r="DN35" t="str">
            <v/>
          </cell>
          <cell r="DO35" t="str">
            <v/>
          </cell>
          <cell r="DP35" t="str">
            <v/>
          </cell>
          <cell r="DQ35" t="str">
            <v/>
          </cell>
          <cell r="DR35" t="str">
            <v/>
          </cell>
          <cell r="DS35" t="str">
            <v/>
          </cell>
          <cell r="DT35" t="str">
            <v/>
          </cell>
          <cell r="DU35" t="str">
            <v/>
          </cell>
          <cell r="DZ35" t="str">
            <v>12D-DR-4</v>
          </cell>
          <cell r="EK35" t="str">
            <v>12A-MA-8</v>
          </cell>
          <cell r="EP35" t="str">
            <v>12C-PO-8</v>
          </cell>
          <cell r="EW35" t="str">
            <v/>
          </cell>
          <cell r="EX35" t="str">
            <v/>
          </cell>
          <cell r="EY35" t="str">
            <v/>
          </cell>
          <cell r="EZ35" t="str">
            <v/>
          </cell>
          <cell r="FA35">
            <v>40</v>
          </cell>
          <cell r="FB35" t="str">
            <v/>
          </cell>
          <cell r="FC35" t="str">
            <v/>
          </cell>
          <cell r="FD35" t="str">
            <v/>
          </cell>
          <cell r="FE35" t="str">
            <v/>
          </cell>
          <cell r="FF35" t="str">
            <v/>
          </cell>
          <cell r="FG35" t="str">
            <v/>
          </cell>
          <cell r="FH35" t="str">
            <v/>
          </cell>
          <cell r="FI35" t="str">
            <v/>
          </cell>
          <cell r="FJ35" t="str">
            <v/>
          </cell>
          <cell r="FK35" t="str">
            <v/>
          </cell>
        </row>
        <row r="36">
          <cell r="A36">
            <v>150925</v>
          </cell>
          <cell r="B36" t="str">
            <v>Byrne, Jacob</v>
          </cell>
          <cell r="C36" t="str">
            <v>12CSN</v>
          </cell>
          <cell r="D36" t="str">
            <v>M</v>
          </cell>
          <cell r="E36" t="str">
            <v>C</v>
          </cell>
          <cell r="F36" t="str">
            <v>A</v>
          </cell>
          <cell r="G36" t="str">
            <v>0</v>
          </cell>
          <cell r="H36" t="str">
            <v>WBRI</v>
          </cell>
          <cell r="I36" t="str">
            <v>N</v>
          </cell>
          <cell r="J36" t="b">
            <v>0</v>
          </cell>
          <cell r="K36" t="str">
            <v>No</v>
          </cell>
          <cell r="L36" t="str">
            <v>INTERNAL</v>
          </cell>
          <cell r="M36">
            <v>5.6</v>
          </cell>
          <cell r="N36">
            <v>5.6</v>
          </cell>
          <cell r="O36">
            <v>5.6</v>
          </cell>
          <cell r="P36">
            <v>5.6</v>
          </cell>
          <cell r="Q36" t="str">
            <v>4.75+ (C/B)</v>
          </cell>
          <cell r="R36" t="str">
            <v/>
          </cell>
          <cell r="S36" t="str">
            <v/>
          </cell>
          <cell r="T36" t="str">
            <v/>
          </cell>
          <cell r="U36" t="str">
            <v/>
          </cell>
          <cell r="V36" t="str">
            <v/>
          </cell>
          <cell r="W36" t="str">
            <v/>
          </cell>
          <cell r="X36" t="str">
            <v/>
          </cell>
          <cell r="Y36" t="str">
            <v/>
          </cell>
          <cell r="Z36" t="str">
            <v/>
          </cell>
          <cell r="AA36" t="str">
            <v/>
          </cell>
          <cell r="AB36" t="str">
            <v/>
          </cell>
          <cell r="AC36" t="str">
            <v/>
          </cell>
          <cell r="AD36" t="str">
            <v/>
          </cell>
          <cell r="AE36" t="str">
            <v/>
          </cell>
          <cell r="AF36" t="str">
            <v/>
          </cell>
          <cell r="AG36" t="str">
            <v/>
          </cell>
          <cell r="AH36" t="str">
            <v/>
          </cell>
          <cell r="AI36" t="str">
            <v/>
          </cell>
          <cell r="AJ36" t="str">
            <v/>
          </cell>
          <cell r="AK36" t="str">
            <v/>
          </cell>
          <cell r="AL36" t="str">
            <v/>
          </cell>
          <cell r="AM36" t="str">
            <v/>
          </cell>
          <cell r="AN36" t="str">
            <v/>
          </cell>
          <cell r="AO36" t="str">
            <v/>
          </cell>
          <cell r="AP36" t="str">
            <v/>
          </cell>
          <cell r="AQ36" t="str">
            <v/>
          </cell>
          <cell r="AR36" t="str">
            <v/>
          </cell>
          <cell r="AS36" t="str">
            <v/>
          </cell>
          <cell r="AT36" t="str">
            <v/>
          </cell>
          <cell r="AU36" t="str">
            <v/>
          </cell>
          <cell r="AV36" t="str">
            <v/>
          </cell>
          <cell r="AW36" t="str">
            <v/>
          </cell>
          <cell r="AX36" t="str">
            <v/>
          </cell>
          <cell r="AY36" t="str">
            <v/>
          </cell>
          <cell r="AZ36" t="str">
            <v/>
          </cell>
          <cell r="BA36" t="str">
            <v/>
          </cell>
          <cell r="BB36" t="str">
            <v/>
          </cell>
          <cell r="BC36" t="str">
            <v/>
          </cell>
          <cell r="BD36" t="str">
            <v/>
          </cell>
          <cell r="BE36" t="str">
            <v/>
          </cell>
          <cell r="BF36" t="str">
            <v>C/B</v>
          </cell>
          <cell r="BG36" t="str">
            <v>B/A</v>
          </cell>
          <cell r="BH36">
            <v>32.579536853341075</v>
          </cell>
          <cell r="BI36">
            <v>42.579536853341075</v>
          </cell>
          <cell r="BJ36" t="str">
            <v/>
          </cell>
          <cell r="BK36" t="str">
            <v/>
          </cell>
          <cell r="BL36" t="str">
            <v/>
          </cell>
          <cell r="BM36" t="str">
            <v/>
          </cell>
          <cell r="BN36" t="str">
            <v/>
          </cell>
          <cell r="BO36" t="str">
            <v/>
          </cell>
          <cell r="BP36" t="str">
            <v/>
          </cell>
          <cell r="BQ36" t="str">
            <v/>
          </cell>
          <cell r="BR36" t="str">
            <v/>
          </cell>
          <cell r="BS36" t="str">
            <v/>
          </cell>
          <cell r="BT36" t="str">
            <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t="str">
            <v/>
          </cell>
          <cell r="CH36" t="str">
            <v>C/B</v>
          </cell>
          <cell r="CI36" t="str">
            <v>B/A</v>
          </cell>
          <cell r="CJ36">
            <v>33.893129770992402</v>
          </cell>
          <cell r="CK36">
            <v>43.893129770992402</v>
          </cell>
          <cell r="CL36" t="str">
            <v/>
          </cell>
          <cell r="CM36" t="str">
            <v/>
          </cell>
          <cell r="CN36" t="str">
            <v/>
          </cell>
          <cell r="CO36" t="str">
            <v/>
          </cell>
          <cell r="CP36" t="str">
            <v/>
          </cell>
          <cell r="CQ36" t="str">
            <v/>
          </cell>
          <cell r="CR36" t="str">
            <v/>
          </cell>
          <cell r="CS36" t="str">
            <v/>
          </cell>
          <cell r="CT36" t="str">
            <v>C/B</v>
          </cell>
          <cell r="CU36" t="str">
            <v>B/A</v>
          </cell>
          <cell r="CV36">
            <v>33.671693735498799</v>
          </cell>
          <cell r="CW36">
            <v>43.671693735498799</v>
          </cell>
          <cell r="CX36" t="str">
            <v>C</v>
          </cell>
          <cell r="CY36" t="str">
            <v>B</v>
          </cell>
          <cell r="CZ36">
            <v>31.049569806561355</v>
          </cell>
          <cell r="DA36">
            <v>41.049569806561351</v>
          </cell>
          <cell r="DB36" t="str">
            <v>B</v>
          </cell>
          <cell r="DC36" t="str">
            <v>A</v>
          </cell>
          <cell r="DD36">
            <v>37.863397548161103</v>
          </cell>
          <cell r="DE36">
            <v>47.863397548161103</v>
          </cell>
          <cell r="DF36" t="str">
            <v/>
          </cell>
          <cell r="DG36" t="str">
            <v/>
          </cell>
          <cell r="DH36" t="str">
            <v/>
          </cell>
          <cell r="DI36" t="str">
            <v/>
          </cell>
          <cell r="DJ36" t="str">
            <v/>
          </cell>
          <cell r="DK36" t="str">
            <v/>
          </cell>
          <cell r="DL36" t="str">
            <v/>
          </cell>
          <cell r="DM36" t="str">
            <v/>
          </cell>
          <cell r="DN36" t="str">
            <v/>
          </cell>
          <cell r="DO36" t="str">
            <v/>
          </cell>
          <cell r="DP36" t="str">
            <v/>
          </cell>
          <cell r="DQ36" t="str">
            <v/>
          </cell>
          <cell r="DR36" t="str">
            <v/>
          </cell>
          <cell r="DS36" t="str">
            <v/>
          </cell>
          <cell r="DT36" t="str">
            <v/>
          </cell>
          <cell r="DU36" t="str">
            <v/>
          </cell>
          <cell r="EF36" t="str">
            <v>12B-GG-3</v>
          </cell>
          <cell r="EM36" t="str">
            <v>12E-P&amp;E-5</v>
          </cell>
          <cell r="EP36" t="str">
            <v>12C-PO-8</v>
          </cell>
          <cell r="EQ36" t="str">
            <v>12C-PY-9</v>
          </cell>
          <cell r="ER36" t="str">
            <v>12B-SO-9</v>
          </cell>
          <cell r="EW36" t="str">
            <v/>
          </cell>
          <cell r="EX36" t="str">
            <v/>
          </cell>
          <cell r="EY36" t="str">
            <v/>
          </cell>
          <cell r="EZ36" t="str">
            <v/>
          </cell>
          <cell r="FA36" t="str">
            <v/>
          </cell>
          <cell r="FB36" t="str">
            <v/>
          </cell>
          <cell r="FC36" t="str">
            <v/>
          </cell>
          <cell r="FD36" t="str">
            <v/>
          </cell>
          <cell r="FE36" t="str">
            <v/>
          </cell>
          <cell r="FF36" t="str">
            <v/>
          </cell>
          <cell r="FG36">
            <v>35</v>
          </cell>
          <cell r="FH36" t="str">
            <v/>
          </cell>
          <cell r="FI36" t="str">
            <v/>
          </cell>
          <cell r="FJ36" t="str">
            <v/>
          </cell>
          <cell r="FK36" t="str">
            <v/>
          </cell>
        </row>
        <row r="37">
          <cell r="A37">
            <v>150861</v>
          </cell>
          <cell r="B37" t="str">
            <v>Byrom, Martha</v>
          </cell>
          <cell r="C37" t="str">
            <v>12CSN</v>
          </cell>
          <cell r="D37" t="str">
            <v>F</v>
          </cell>
          <cell r="E37" t="str">
            <v>C/B</v>
          </cell>
          <cell r="F37" t="str">
            <v>A/A*</v>
          </cell>
          <cell r="G37" t="str">
            <v>0</v>
          </cell>
          <cell r="H37" t="str">
            <v>WBRI</v>
          </cell>
          <cell r="I37" t="str">
            <v>N</v>
          </cell>
          <cell r="J37" t="b">
            <v>0</v>
          </cell>
          <cell r="K37" t="str">
            <v>No</v>
          </cell>
          <cell r="L37" t="str">
            <v>INTERNAL</v>
          </cell>
          <cell r="M37">
            <v>7</v>
          </cell>
          <cell r="N37">
            <v>7</v>
          </cell>
          <cell r="O37">
            <v>7</v>
          </cell>
          <cell r="P37">
            <v>7</v>
          </cell>
          <cell r="Q37" t="str">
            <v>6.25+ (B/A)</v>
          </cell>
          <cell r="R37" t="str">
            <v>B/A</v>
          </cell>
          <cell r="S37" t="str">
            <v>A/A*</v>
          </cell>
          <cell r="T37">
            <v>47.135848954863988</v>
          </cell>
          <cell r="U37">
            <v>57.135848954863988</v>
          </cell>
          <cell r="V37" t="str">
            <v/>
          </cell>
          <cell r="W37" t="str">
            <v/>
          </cell>
          <cell r="X37" t="str">
            <v/>
          </cell>
          <cell r="Y37" t="str">
            <v/>
          </cell>
          <cell r="Z37" t="str">
            <v>C/B</v>
          </cell>
          <cell r="AA37" t="str">
            <v>B/A</v>
          </cell>
          <cell r="AB37">
            <v>36.387939529397421</v>
          </cell>
          <cell r="AC37">
            <v>46.387939529397421</v>
          </cell>
          <cell r="AD37" t="str">
            <v/>
          </cell>
          <cell r="AE37" t="str">
            <v/>
          </cell>
          <cell r="AF37" t="str">
            <v/>
          </cell>
          <cell r="AG37" t="str">
            <v/>
          </cell>
          <cell r="AH37" t="str">
            <v/>
          </cell>
          <cell r="AI37" t="str">
            <v/>
          </cell>
          <cell r="AJ37" t="str">
            <v/>
          </cell>
          <cell r="AK37" t="str">
            <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
          </cell>
          <cell r="BG37" t="str">
            <v/>
          </cell>
          <cell r="BH37" t="str">
            <v/>
          </cell>
          <cell r="BI37" t="str">
            <v/>
          </cell>
          <cell r="BJ37" t="str">
            <v/>
          </cell>
          <cell r="BK37" t="str">
            <v/>
          </cell>
          <cell r="BL37" t="str">
            <v/>
          </cell>
          <cell r="BM37" t="str">
            <v/>
          </cell>
          <cell r="BN37" t="str">
            <v/>
          </cell>
          <cell r="BO37" t="str">
            <v/>
          </cell>
          <cell r="BP37" t="str">
            <v/>
          </cell>
          <cell r="BQ37" t="str">
            <v/>
          </cell>
          <cell r="BR37" t="str">
            <v/>
          </cell>
          <cell r="BS37" t="str">
            <v/>
          </cell>
          <cell r="BT37" t="str">
            <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t="str">
            <v/>
          </cell>
          <cell r="CH37" t="str">
            <v/>
          </cell>
          <cell r="CI37" t="str">
            <v/>
          </cell>
          <cell r="CJ37" t="str">
            <v/>
          </cell>
          <cell r="CK37" t="str">
            <v/>
          </cell>
          <cell r="CL37" t="str">
            <v/>
          </cell>
          <cell r="CM37" t="str">
            <v/>
          </cell>
          <cell r="CN37" t="str">
            <v/>
          </cell>
          <cell r="CO37" t="str">
            <v/>
          </cell>
          <cell r="CP37" t="str">
            <v/>
          </cell>
          <cell r="CQ37" t="str">
            <v/>
          </cell>
          <cell r="CR37" t="str">
            <v/>
          </cell>
          <cell r="CS37" t="str">
            <v/>
          </cell>
          <cell r="CT37" t="str">
            <v/>
          </cell>
          <cell r="CU37" t="str">
            <v/>
          </cell>
          <cell r="CV37" t="str">
            <v/>
          </cell>
          <cell r="CW37" t="str">
            <v/>
          </cell>
          <cell r="CX37" t="str">
            <v>B/A</v>
          </cell>
          <cell r="CY37" t="str">
            <v>A/A*</v>
          </cell>
          <cell r="CZ37">
            <v>43.032248636945837</v>
          </cell>
          <cell r="DA37">
            <v>53.032248636945837</v>
          </cell>
          <cell r="DB37" t="str">
            <v/>
          </cell>
          <cell r="DC37" t="str">
            <v/>
          </cell>
          <cell r="DD37" t="str">
            <v/>
          </cell>
          <cell r="DE37" t="str">
            <v/>
          </cell>
          <cell r="DF37" t="str">
            <v>B</v>
          </cell>
          <cell r="DG37" t="str">
            <v>A</v>
          </cell>
          <cell r="DH37">
            <v>39.834429655651299</v>
          </cell>
          <cell r="DI37">
            <v>49.834429655651299</v>
          </cell>
          <cell r="DJ37" t="str">
            <v/>
          </cell>
          <cell r="DK37" t="str">
            <v/>
          </cell>
          <cell r="DL37" t="str">
            <v/>
          </cell>
          <cell r="DM37" t="str">
            <v/>
          </cell>
          <cell r="DN37" t="str">
            <v/>
          </cell>
          <cell r="DO37" t="str">
            <v/>
          </cell>
          <cell r="DP37" t="str">
            <v/>
          </cell>
          <cell r="DQ37" t="str">
            <v/>
          </cell>
          <cell r="DR37" t="str">
            <v/>
          </cell>
          <cell r="DS37" t="str">
            <v/>
          </cell>
          <cell r="DT37" t="str">
            <v/>
          </cell>
          <cell r="DU37" t="str">
            <v/>
          </cell>
          <cell r="DV37" t="str">
            <v>12C-AR-1</v>
          </cell>
          <cell r="DX37" t="str">
            <v>12B-BI-1</v>
          </cell>
          <cell r="EQ37" t="str">
            <v>12E-PY-7</v>
          </cell>
          <cell r="ES37" t="str">
            <v>12D-SP-10</v>
          </cell>
          <cell r="EW37">
            <v>45</v>
          </cell>
          <cell r="EX37" t="str">
            <v/>
          </cell>
          <cell r="EY37">
            <v>35</v>
          </cell>
          <cell r="EZ37" t="str">
            <v/>
          </cell>
          <cell r="FA37" t="str">
            <v/>
          </cell>
          <cell r="FB37" t="str">
            <v/>
          </cell>
          <cell r="FC37" t="str">
            <v/>
          </cell>
          <cell r="FD37" t="str">
            <v/>
          </cell>
          <cell r="FE37" t="str">
            <v/>
          </cell>
          <cell r="FF37" t="str">
            <v/>
          </cell>
          <cell r="FG37" t="str">
            <v/>
          </cell>
          <cell r="FH37" t="str">
            <v/>
          </cell>
          <cell r="FI37" t="str">
            <v/>
          </cell>
          <cell r="FJ37" t="str">
            <v/>
          </cell>
          <cell r="FK37" t="str">
            <v/>
          </cell>
        </row>
        <row r="38">
          <cell r="A38">
            <v>160108</v>
          </cell>
          <cell r="B38" t="str">
            <v>Carr, Olivia</v>
          </cell>
          <cell r="C38" t="str">
            <v>12ASA</v>
          </cell>
          <cell r="D38" t="str">
            <v>F</v>
          </cell>
          <cell r="E38" t="str">
            <v>C</v>
          </cell>
          <cell r="F38" t="str">
            <v>B/A</v>
          </cell>
          <cell r="G38" t="str">
            <v>0</v>
          </cell>
          <cell r="H38" t="str">
            <v>WBRI</v>
          </cell>
          <cell r="I38" t="str">
            <v>N</v>
          </cell>
          <cell r="J38" t="b">
            <v>0</v>
          </cell>
          <cell r="K38" t="str">
            <v>No</v>
          </cell>
          <cell r="L38" t="str">
            <v>EXTERNAL</v>
          </cell>
          <cell r="M38">
            <v>5.4444444444444446</v>
          </cell>
          <cell r="N38">
            <v>5.4</v>
          </cell>
          <cell r="O38">
            <v>5.4444444444444446</v>
          </cell>
          <cell r="P38">
            <v>5.4</v>
          </cell>
          <cell r="Q38" t="str">
            <v>4.75+ (C/B)</v>
          </cell>
          <cell r="R38" t="str">
            <v/>
          </cell>
          <cell r="S38" t="str">
            <v/>
          </cell>
          <cell r="T38" t="str">
            <v/>
          </cell>
          <cell r="U38" t="str">
            <v/>
          </cell>
          <cell r="V38" t="str">
            <v/>
          </cell>
          <cell r="W38" t="str">
            <v/>
          </cell>
          <cell r="X38" t="str">
            <v/>
          </cell>
          <cell r="Y38" t="str">
            <v/>
          </cell>
          <cell r="Z38" t="str">
            <v/>
          </cell>
          <cell r="AA38" t="str">
            <v/>
          </cell>
          <cell r="AB38" t="str">
            <v/>
          </cell>
          <cell r="AC38" t="str">
            <v/>
          </cell>
          <cell r="AD38" t="str">
            <v/>
          </cell>
          <cell r="AE38" t="str">
            <v/>
          </cell>
          <cell r="AF38" t="str">
            <v/>
          </cell>
          <cell r="AG38" t="str">
            <v/>
          </cell>
          <cell r="AH38" t="str">
            <v/>
          </cell>
          <cell r="AI38" t="str">
            <v/>
          </cell>
          <cell r="AJ38" t="str">
            <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str">
            <v/>
          </cell>
          <cell r="BL38" t="str">
            <v/>
          </cell>
          <cell r="BM38" t="str">
            <v/>
          </cell>
          <cell r="BN38" t="str">
            <v/>
          </cell>
          <cell r="BO38" t="str">
            <v/>
          </cell>
          <cell r="BP38" t="str">
            <v/>
          </cell>
          <cell r="BQ38" t="str">
            <v/>
          </cell>
          <cell r="BR38" t="str">
            <v/>
          </cell>
          <cell r="BS38" t="str">
            <v/>
          </cell>
          <cell r="BT38" t="str">
            <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t="str">
            <v/>
          </cell>
          <cell r="CH38" t="str">
            <v>C/B</v>
          </cell>
          <cell r="CI38" t="str">
            <v>B/A</v>
          </cell>
          <cell r="CJ38">
            <v>33.000029348723807</v>
          </cell>
          <cell r="CK38">
            <v>43.000029348723807</v>
          </cell>
          <cell r="CL38" t="str">
            <v/>
          </cell>
          <cell r="CM38" t="str">
            <v/>
          </cell>
          <cell r="CN38" t="str">
            <v/>
          </cell>
          <cell r="CO38" t="str">
            <v/>
          </cell>
          <cell r="CP38" t="str">
            <v/>
          </cell>
          <cell r="CQ38" t="str">
            <v/>
          </cell>
          <cell r="CR38" t="str">
            <v/>
          </cell>
          <cell r="CS38" t="str">
            <v/>
          </cell>
          <cell r="CT38" t="str">
            <v/>
          </cell>
          <cell r="CU38" t="str">
            <v/>
          </cell>
          <cell r="CV38" t="str">
            <v/>
          </cell>
          <cell r="CW38" t="str">
            <v/>
          </cell>
          <cell r="CX38" t="str">
            <v>C</v>
          </cell>
          <cell r="CY38" t="str">
            <v>B</v>
          </cell>
          <cell r="CZ38">
            <v>29.317439905131167</v>
          </cell>
          <cell r="DA38">
            <v>39.317439905131167</v>
          </cell>
          <cell r="DB38" t="str">
            <v>C/B</v>
          </cell>
          <cell r="DC38" t="str">
            <v>B/A</v>
          </cell>
          <cell r="DD38">
            <v>35.231822024039481</v>
          </cell>
          <cell r="DE38">
            <v>45.231822024039481</v>
          </cell>
          <cell r="DF38" t="str">
            <v/>
          </cell>
          <cell r="DG38" t="str">
            <v/>
          </cell>
          <cell r="DH38" t="str">
            <v/>
          </cell>
          <cell r="DI38" t="str">
            <v/>
          </cell>
          <cell r="DJ38" t="str">
            <v/>
          </cell>
          <cell r="DK38" t="str">
            <v/>
          </cell>
          <cell r="DL38" t="str">
            <v/>
          </cell>
          <cell r="DM38" t="str">
            <v/>
          </cell>
          <cell r="DN38" t="str">
            <v/>
          </cell>
          <cell r="DO38" t="str">
            <v/>
          </cell>
          <cell r="DP38" t="str">
            <v/>
          </cell>
          <cell r="DQ38" t="str">
            <v/>
          </cell>
          <cell r="DR38" t="str">
            <v/>
          </cell>
          <cell r="DS38" t="str">
            <v/>
          </cell>
          <cell r="DT38" t="str">
            <v/>
          </cell>
          <cell r="DU38" t="str">
            <v/>
          </cell>
          <cell r="EM38" t="str">
            <v>12E-P&amp;E-5</v>
          </cell>
          <cell r="EQ38" t="str">
            <v>12A-PY-10</v>
          </cell>
          <cell r="ER38" t="str">
            <v>12B-SO-9</v>
          </cell>
          <cell r="EW38" t="str">
            <v/>
          </cell>
          <cell r="EX38" t="str">
            <v/>
          </cell>
          <cell r="EY38" t="str">
            <v/>
          </cell>
          <cell r="EZ38" t="str">
            <v/>
          </cell>
          <cell r="FA38" t="str">
            <v/>
          </cell>
          <cell r="FB38" t="str">
            <v/>
          </cell>
          <cell r="FC38" t="str">
            <v/>
          </cell>
          <cell r="FD38" t="str">
            <v/>
          </cell>
          <cell r="FE38" t="str">
            <v/>
          </cell>
          <cell r="FF38" t="str">
            <v/>
          </cell>
          <cell r="FG38" t="str">
            <v/>
          </cell>
          <cell r="FH38" t="str">
            <v/>
          </cell>
          <cell r="FI38" t="str">
            <v/>
          </cell>
          <cell r="FJ38" t="str">
            <v/>
          </cell>
          <cell r="FK38" t="str">
            <v/>
          </cell>
        </row>
        <row r="39">
          <cell r="A39">
            <v>160124</v>
          </cell>
          <cell r="B39" t="str">
            <v>Chapman, Ella</v>
          </cell>
          <cell r="C39" t="str">
            <v>12DHO</v>
          </cell>
          <cell r="D39" t="str">
            <v>F</v>
          </cell>
          <cell r="E39" t="str">
            <v>B</v>
          </cell>
          <cell r="F39" t="str">
            <v>A/A*</v>
          </cell>
          <cell r="G39" t="str">
            <v>0</v>
          </cell>
          <cell r="H39" t="str">
            <v>WBRI</v>
          </cell>
          <cell r="I39" t="str">
            <v>N</v>
          </cell>
          <cell r="J39" t="b">
            <v>0</v>
          </cell>
          <cell r="K39" t="str">
            <v>No</v>
          </cell>
          <cell r="L39" t="str">
            <v>EXTERNAL</v>
          </cell>
          <cell r="M39">
            <v>7.1111111111111107</v>
          </cell>
          <cell r="N39">
            <v>7.1</v>
          </cell>
          <cell r="O39">
            <v>7.1111111111111107</v>
          </cell>
          <cell r="P39">
            <v>7.1</v>
          </cell>
          <cell r="Q39" t="str">
            <v>6.25+ (B/A)</v>
          </cell>
          <cell r="R39" t="str">
            <v/>
          </cell>
          <cell r="S39" t="str">
            <v/>
          </cell>
          <cell r="T39" t="str">
            <v/>
          </cell>
          <cell r="U39" t="str">
            <v/>
          </cell>
          <cell r="V39" t="str">
            <v/>
          </cell>
          <cell r="W39" t="str">
            <v/>
          </cell>
          <cell r="X39" t="str">
            <v/>
          </cell>
          <cell r="Y39" t="str">
            <v/>
          </cell>
          <cell r="Z39" t="str">
            <v>B</v>
          </cell>
          <cell r="AA39" t="str">
            <v>A</v>
          </cell>
          <cell r="AB39">
            <v>39.327806028038985</v>
          </cell>
          <cell r="AC39">
            <v>49.327806028038985</v>
          </cell>
          <cell r="AD39" t="str">
            <v>B</v>
          </cell>
          <cell r="AE39" t="str">
            <v>A</v>
          </cell>
          <cell r="AF39">
            <v>38.517190678499297</v>
          </cell>
          <cell r="AG39">
            <v>48.517190678499297</v>
          </cell>
          <cell r="AH39" t="str">
            <v/>
          </cell>
          <cell r="AI39" t="str">
            <v/>
          </cell>
          <cell r="AJ39" t="str">
            <v/>
          </cell>
          <cell r="AK39" t="str">
            <v/>
          </cell>
          <cell r="AL39" t="str">
            <v/>
          </cell>
          <cell r="AM39" t="str">
            <v/>
          </cell>
          <cell r="AN39" t="str">
            <v/>
          </cell>
          <cell r="AO39" t="str">
            <v/>
          </cell>
          <cell r="AP39" t="str">
            <v>B/A</v>
          </cell>
          <cell r="AQ39" t="str">
            <v>A/A*</v>
          </cell>
          <cell r="AR39">
            <v>43.144784952411264</v>
          </cell>
          <cell r="AS39">
            <v>53.144784952411264</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
          </cell>
          <cell r="BK39" t="str">
            <v/>
          </cell>
          <cell r="BL39" t="str">
            <v/>
          </cell>
          <cell r="BM39" t="str">
            <v/>
          </cell>
          <cell r="BN39" t="str">
            <v/>
          </cell>
          <cell r="BO39" t="str">
            <v/>
          </cell>
          <cell r="BP39" t="str">
            <v/>
          </cell>
          <cell r="BQ39" t="str">
            <v/>
          </cell>
          <cell r="BR39" t="str">
            <v/>
          </cell>
          <cell r="BS39" t="str">
            <v/>
          </cell>
          <cell r="BT39" t="str">
            <v/>
          </cell>
          <cell r="BU39" t="str">
            <v/>
          </cell>
          <cell r="BV39" t="str">
            <v/>
          </cell>
          <cell r="BW39" t="str">
            <v/>
          </cell>
          <cell r="BX39" t="str">
            <v/>
          </cell>
          <cell r="BY39" t="str">
            <v/>
          </cell>
          <cell r="BZ39" t="str">
            <v/>
          </cell>
          <cell r="CA39" t="str">
            <v/>
          </cell>
          <cell r="CB39" t="str">
            <v/>
          </cell>
          <cell r="CC39" t="str">
            <v/>
          </cell>
          <cell r="CD39" t="str">
            <v/>
          </cell>
          <cell r="CE39" t="str">
            <v/>
          </cell>
          <cell r="CF39" t="str">
            <v/>
          </cell>
          <cell r="CG39" t="str">
            <v/>
          </cell>
          <cell r="CH39" t="str">
            <v/>
          </cell>
          <cell r="CI39" t="str">
            <v/>
          </cell>
          <cell r="CJ39" t="str">
            <v/>
          </cell>
          <cell r="CK39" t="str">
            <v/>
          </cell>
          <cell r="CL39" t="str">
            <v/>
          </cell>
          <cell r="CM39" t="str">
            <v/>
          </cell>
          <cell r="CN39" t="str">
            <v/>
          </cell>
          <cell r="CO39" t="str">
            <v/>
          </cell>
          <cell r="CP39" t="str">
            <v/>
          </cell>
          <cell r="CQ39" t="str">
            <v/>
          </cell>
          <cell r="CR39" t="str">
            <v/>
          </cell>
          <cell r="CS39" t="str">
            <v/>
          </cell>
          <cell r="CT39" t="str">
            <v/>
          </cell>
          <cell r="CU39" t="str">
            <v/>
          </cell>
          <cell r="CV39" t="str">
            <v/>
          </cell>
          <cell r="CW39" t="str">
            <v/>
          </cell>
          <cell r="CX39" t="str">
            <v>B/A</v>
          </cell>
          <cell r="CY39" t="str">
            <v>A/A*</v>
          </cell>
          <cell r="CZ39">
            <v>44.069297264999214</v>
          </cell>
          <cell r="DA39">
            <v>54.069297264999214</v>
          </cell>
          <cell r="DB39" t="str">
            <v/>
          </cell>
          <cell r="DC39" t="str">
            <v/>
          </cell>
          <cell r="DD39" t="str">
            <v/>
          </cell>
          <cell r="DE39" t="str">
            <v/>
          </cell>
          <cell r="DF39" t="str">
            <v/>
          </cell>
          <cell r="DG39" t="str">
            <v/>
          </cell>
          <cell r="DH39" t="str">
            <v/>
          </cell>
          <cell r="DI39" t="str">
            <v/>
          </cell>
          <cell r="DJ39" t="str">
            <v/>
          </cell>
          <cell r="DK39" t="str">
            <v/>
          </cell>
          <cell r="DL39" t="str">
            <v/>
          </cell>
          <cell r="DM39" t="str">
            <v/>
          </cell>
          <cell r="DN39" t="str">
            <v/>
          </cell>
          <cell r="DO39" t="str">
            <v/>
          </cell>
          <cell r="DP39" t="str">
            <v/>
          </cell>
          <cell r="DQ39" t="str">
            <v/>
          </cell>
          <cell r="DR39" t="str">
            <v/>
          </cell>
          <cell r="DS39" t="str">
            <v/>
          </cell>
          <cell r="DT39" t="str">
            <v/>
          </cell>
          <cell r="DU39" t="str">
            <v/>
          </cell>
          <cell r="DX39" t="str">
            <v>12C-BI-10</v>
          </cell>
          <cell r="DY39" t="str">
            <v>12D-CH-2</v>
          </cell>
          <cell r="EB39" t="str">
            <v>12E-EA-3</v>
          </cell>
          <cell r="EQ39" t="str">
            <v>12B-PY-8</v>
          </cell>
          <cell r="EW39" t="str">
            <v/>
          </cell>
          <cell r="EX39" t="str">
            <v/>
          </cell>
          <cell r="EY39">
            <v>40</v>
          </cell>
          <cell r="EZ39">
            <v>40</v>
          </cell>
          <cell r="FA39" t="str">
            <v/>
          </cell>
          <cell r="FB39" t="str">
            <v/>
          </cell>
          <cell r="FC39">
            <v>45</v>
          </cell>
          <cell r="FD39" t="str">
            <v/>
          </cell>
          <cell r="FE39" t="str">
            <v/>
          </cell>
          <cell r="FF39" t="str">
            <v/>
          </cell>
          <cell r="FG39" t="str">
            <v/>
          </cell>
          <cell r="FH39" t="str">
            <v/>
          </cell>
          <cell r="FI39" t="str">
            <v/>
          </cell>
          <cell r="FJ39" t="str">
            <v/>
          </cell>
          <cell r="FK39" t="str">
            <v/>
          </cell>
        </row>
        <row r="40">
          <cell r="A40">
            <v>150860</v>
          </cell>
          <cell r="B40" t="str">
            <v>Chongder, Syona</v>
          </cell>
          <cell r="C40" t="str">
            <v>12CSN</v>
          </cell>
          <cell r="D40" t="str">
            <v>F</v>
          </cell>
          <cell r="E40" t="str">
            <v>A/A*</v>
          </cell>
          <cell r="F40" t="str">
            <v>A*</v>
          </cell>
          <cell r="G40" t="str">
            <v>1</v>
          </cell>
          <cell r="H40" t="str">
            <v>AIND</v>
          </cell>
          <cell r="I40" t="str">
            <v>N</v>
          </cell>
          <cell r="J40" t="b">
            <v>1</v>
          </cell>
          <cell r="K40" t="str">
            <v>No</v>
          </cell>
          <cell r="L40" t="str">
            <v>INTERNAL</v>
          </cell>
          <cell r="M40">
            <v>8.8000000000000007</v>
          </cell>
          <cell r="N40">
            <v>8.8000000000000007</v>
          </cell>
          <cell r="O40">
            <v>8.8000000000000007</v>
          </cell>
          <cell r="P40">
            <v>8.8000000000000007</v>
          </cell>
          <cell r="Q40" t="str">
            <v>7.75+ (A/A*)</v>
          </cell>
          <cell r="R40" t="str">
            <v/>
          </cell>
          <cell r="S40" t="str">
            <v/>
          </cell>
          <cell r="T40" t="str">
            <v/>
          </cell>
          <cell r="U40" t="str">
            <v/>
          </cell>
          <cell r="V40" t="str">
            <v/>
          </cell>
          <cell r="W40" t="str">
            <v/>
          </cell>
          <cell r="X40" t="str">
            <v/>
          </cell>
          <cell r="Y40" t="str">
            <v/>
          </cell>
          <cell r="Z40" t="str">
            <v>A/A*</v>
          </cell>
          <cell r="AA40" t="str">
            <v>A*</v>
          </cell>
          <cell r="AB40">
            <v>54.955084103403124</v>
          </cell>
          <cell r="AC40">
            <v>64.955084103403124</v>
          </cell>
          <cell r="AD40" t="str">
            <v>A/A*</v>
          </cell>
          <cell r="AE40" t="str">
            <v>A*</v>
          </cell>
          <cell r="AF40">
            <v>54.768796973437972</v>
          </cell>
          <cell r="AG40">
            <v>64.768796973437972</v>
          </cell>
          <cell r="AH40" t="str">
            <v/>
          </cell>
          <cell r="AI40" t="str">
            <v/>
          </cell>
          <cell r="AJ40" t="str">
            <v/>
          </cell>
          <cell r="AK40" t="str">
            <v/>
          </cell>
          <cell r="AL40" t="str">
            <v/>
          </cell>
          <cell r="AM40" t="str">
            <v/>
          </cell>
          <cell r="AN40" t="str">
            <v/>
          </cell>
          <cell r="AO40" t="str">
            <v/>
          </cell>
          <cell r="AP40" t="str">
            <v/>
          </cell>
          <cell r="AQ40" t="str">
            <v/>
          </cell>
          <cell r="AR40" t="str">
            <v/>
          </cell>
          <cell r="AS40" t="str">
            <v/>
          </cell>
          <cell r="AT40" t="str">
            <v/>
          </cell>
          <cell r="AU40" t="str">
            <v/>
          </cell>
          <cell r="AV40" t="str">
            <v/>
          </cell>
          <cell r="AW40" t="str">
            <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str">
            <v/>
          </cell>
          <cell r="BL40" t="str">
            <v/>
          </cell>
          <cell r="BM40" t="str">
            <v/>
          </cell>
          <cell r="BN40" t="str">
            <v/>
          </cell>
          <cell r="BO40" t="str">
            <v/>
          </cell>
          <cell r="BP40" t="str">
            <v/>
          </cell>
          <cell r="BQ40" t="str">
            <v/>
          </cell>
          <cell r="BR40" t="str">
            <v/>
          </cell>
          <cell r="BS40" t="str">
            <v/>
          </cell>
          <cell r="BT40" t="str">
            <v/>
          </cell>
          <cell r="BU40" t="str">
            <v/>
          </cell>
          <cell r="BV40" t="str">
            <v/>
          </cell>
          <cell r="BW40" t="str">
            <v/>
          </cell>
          <cell r="BX40" t="str">
            <v/>
          </cell>
          <cell r="BY40" t="str">
            <v/>
          </cell>
          <cell r="BZ40" t="str">
            <v>A/A*</v>
          </cell>
          <cell r="CA40" t="str">
            <v>A*</v>
          </cell>
          <cell r="CB40">
            <v>56.548621140775907</v>
          </cell>
          <cell r="CC40">
            <v>66.548621140775907</v>
          </cell>
          <cell r="CD40" t="str">
            <v/>
          </cell>
          <cell r="CE40" t="str">
            <v/>
          </cell>
          <cell r="CF40" t="str">
            <v/>
          </cell>
          <cell r="CG40" t="str">
            <v/>
          </cell>
          <cell r="CH40" t="str">
            <v/>
          </cell>
          <cell r="CI40" t="str">
            <v/>
          </cell>
          <cell r="CJ40" t="str">
            <v/>
          </cell>
          <cell r="CK40" t="str">
            <v/>
          </cell>
          <cell r="CL40" t="str">
            <v/>
          </cell>
          <cell r="CM40" t="str">
            <v/>
          </cell>
          <cell r="CN40" t="str">
            <v/>
          </cell>
          <cell r="CO40" t="str">
            <v/>
          </cell>
          <cell r="CP40" t="str">
            <v>A/A*</v>
          </cell>
          <cell r="CQ40" t="str">
            <v>A*</v>
          </cell>
          <cell r="CR40">
            <v>54.238628110580969</v>
          </cell>
          <cell r="CS40">
            <v>64.238628110580976</v>
          </cell>
          <cell r="CT40" t="str">
            <v/>
          </cell>
          <cell r="CU40" t="str">
            <v/>
          </cell>
          <cell r="CV40" t="str">
            <v/>
          </cell>
          <cell r="CW40" t="str">
            <v/>
          </cell>
          <cell r="CX40" t="str">
            <v/>
          </cell>
          <cell r="CY40" t="str">
            <v/>
          </cell>
          <cell r="CZ40" t="str">
            <v/>
          </cell>
          <cell r="DA40" t="str">
            <v/>
          </cell>
          <cell r="DB40" t="str">
            <v/>
          </cell>
          <cell r="DC40" t="str">
            <v/>
          </cell>
          <cell r="DD40" t="str">
            <v/>
          </cell>
          <cell r="DE40" t="str">
            <v/>
          </cell>
          <cell r="DF40" t="str">
            <v/>
          </cell>
          <cell r="DG40" t="str">
            <v/>
          </cell>
          <cell r="DH40" t="str">
            <v/>
          </cell>
          <cell r="DI40" t="str">
            <v/>
          </cell>
          <cell r="DJ40" t="str">
            <v/>
          </cell>
          <cell r="DK40" t="str">
            <v/>
          </cell>
          <cell r="DL40" t="str">
            <v/>
          </cell>
          <cell r="DM40" t="str">
            <v/>
          </cell>
          <cell r="DN40" t="str">
            <v/>
          </cell>
          <cell r="DO40" t="str">
            <v/>
          </cell>
          <cell r="DP40" t="str">
            <v/>
          </cell>
          <cell r="DQ40" t="str">
            <v/>
          </cell>
          <cell r="DR40" t="str">
            <v/>
          </cell>
          <cell r="DS40" t="str">
            <v/>
          </cell>
          <cell r="DT40" t="str">
            <v/>
          </cell>
          <cell r="DU40" t="str">
            <v/>
          </cell>
          <cell r="DX40" t="str">
            <v>12D-BI-1</v>
          </cell>
          <cell r="DY40" t="str">
            <v>12E-CH-1</v>
          </cell>
          <cell r="EK40" t="str">
            <v>12C-MA-7</v>
          </cell>
          <cell r="EO40" t="str">
            <v>12A-PH-9</v>
          </cell>
          <cell r="EW40" t="str">
            <v/>
          </cell>
          <cell r="EX40" t="str">
            <v/>
          </cell>
          <cell r="EY40">
            <v>55</v>
          </cell>
          <cell r="EZ40">
            <v>55</v>
          </cell>
          <cell r="FA40" t="str">
            <v/>
          </cell>
          <cell r="FB40" t="str">
            <v/>
          </cell>
          <cell r="FC40" t="str">
            <v/>
          </cell>
          <cell r="FD40" t="str">
            <v/>
          </cell>
          <cell r="FE40" t="str">
            <v/>
          </cell>
          <cell r="FF40" t="str">
            <v/>
          </cell>
          <cell r="FG40" t="str">
            <v/>
          </cell>
          <cell r="FH40" t="str">
            <v/>
          </cell>
          <cell r="FI40" t="str">
            <v/>
          </cell>
          <cell r="FJ40" t="str">
            <v/>
          </cell>
          <cell r="FK40" t="str">
            <v/>
          </cell>
        </row>
        <row r="41">
          <cell r="A41">
            <v>150992</v>
          </cell>
          <cell r="B41" t="str">
            <v>Christie, Sienna</v>
          </cell>
          <cell r="C41" t="str">
            <v>12CSN</v>
          </cell>
          <cell r="D41" t="str">
            <v>F</v>
          </cell>
          <cell r="E41" t="str">
            <v>D/C</v>
          </cell>
          <cell r="F41" t="str">
            <v>A</v>
          </cell>
          <cell r="G41" t="str">
            <v>1</v>
          </cell>
          <cell r="H41" t="str">
            <v>MWBC</v>
          </cell>
          <cell r="I41" t="str">
            <v>N</v>
          </cell>
          <cell r="J41" t="b">
            <v>0</v>
          </cell>
          <cell r="K41" t="str">
            <v>No</v>
          </cell>
          <cell r="L41" t="str">
            <v>INTERNAL</v>
          </cell>
          <cell r="M41">
            <v>6.1</v>
          </cell>
          <cell r="N41">
            <v>6.1</v>
          </cell>
          <cell r="O41">
            <v>6.1</v>
          </cell>
          <cell r="P41">
            <v>6.1</v>
          </cell>
          <cell r="Q41" t="str">
            <v>4.75+ (C/B)</v>
          </cell>
          <cell r="R41" t="str">
            <v/>
          </cell>
          <cell r="S41" t="str">
            <v/>
          </cell>
          <cell r="T41" t="str">
            <v/>
          </cell>
          <cell r="U41" t="str">
            <v/>
          </cell>
          <cell r="V41" t="str">
            <v/>
          </cell>
          <cell r="W41" t="str">
            <v/>
          </cell>
          <cell r="X41" t="str">
            <v/>
          </cell>
          <cell r="Y41" t="str">
            <v/>
          </cell>
          <cell r="Z41" t="str">
            <v>D/C</v>
          </cell>
          <cell r="AA41" t="str">
            <v>C/B</v>
          </cell>
          <cell r="AB41">
            <v>26.585893828892111</v>
          </cell>
          <cell r="AC41">
            <v>36.585893828892111</v>
          </cell>
          <cell r="AD41" t="str">
            <v>C</v>
          </cell>
          <cell r="AE41" t="str">
            <v>B</v>
          </cell>
          <cell r="AF41">
            <v>27.831586189262097</v>
          </cell>
          <cell r="AG41">
            <v>37.831586189262097</v>
          </cell>
          <cell r="AH41" t="str">
            <v>B</v>
          </cell>
          <cell r="AI41" t="str">
            <v>A</v>
          </cell>
          <cell r="AJ41">
            <v>38.10135408776808</v>
          </cell>
          <cell r="AK41">
            <v>48.10135408776808</v>
          </cell>
          <cell r="AL41" t="str">
            <v/>
          </cell>
          <cell r="AM41" t="str">
            <v/>
          </cell>
          <cell r="AN41" t="str">
            <v/>
          </cell>
          <cell r="AO41" t="str">
            <v/>
          </cell>
          <cell r="AP41" t="str">
            <v/>
          </cell>
          <cell r="AQ41" t="str">
            <v/>
          </cell>
          <cell r="AR41" t="str">
            <v/>
          </cell>
          <cell r="AS41" t="str">
            <v/>
          </cell>
          <cell r="AT41" t="str">
            <v/>
          </cell>
          <cell r="AU41" t="str">
            <v/>
          </cell>
          <cell r="AV41" t="str">
            <v/>
          </cell>
          <cell r="AW41" t="str">
            <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
          </cell>
          <cell r="BK41" t="str">
            <v/>
          </cell>
          <cell r="BL41" t="str">
            <v/>
          </cell>
          <cell r="BM41" t="str">
            <v/>
          </cell>
          <cell r="BN41" t="str">
            <v/>
          </cell>
          <cell r="BO41" t="str">
            <v/>
          </cell>
          <cell r="BP41" t="str">
            <v/>
          </cell>
          <cell r="BQ41" t="str">
            <v/>
          </cell>
          <cell r="BR41" t="str">
            <v/>
          </cell>
          <cell r="BS41" t="str">
            <v/>
          </cell>
          <cell r="BT41" t="str">
            <v/>
          </cell>
          <cell r="BU41" t="str">
            <v/>
          </cell>
          <cell r="BV41" t="str">
            <v/>
          </cell>
          <cell r="BW41" t="str">
            <v/>
          </cell>
          <cell r="BX41" t="str">
            <v/>
          </cell>
          <cell r="BY41" t="str">
            <v/>
          </cell>
          <cell r="BZ41" t="str">
            <v/>
          </cell>
          <cell r="CA41" t="str">
            <v/>
          </cell>
          <cell r="CB41" t="str">
            <v/>
          </cell>
          <cell r="CC41" t="str">
            <v/>
          </cell>
          <cell r="CD41" t="str">
            <v/>
          </cell>
          <cell r="CE41" t="str">
            <v/>
          </cell>
          <cell r="CF41" t="str">
            <v/>
          </cell>
          <cell r="CG41" t="str">
            <v/>
          </cell>
          <cell r="CH41" t="str">
            <v/>
          </cell>
          <cell r="CI41" t="str">
            <v/>
          </cell>
          <cell r="CJ41" t="str">
            <v/>
          </cell>
          <cell r="CK41" t="str">
            <v/>
          </cell>
          <cell r="CL41" t="str">
            <v/>
          </cell>
          <cell r="CM41" t="str">
            <v/>
          </cell>
          <cell r="CN41" t="str">
            <v/>
          </cell>
          <cell r="CO41" t="str">
            <v/>
          </cell>
          <cell r="CP41" t="str">
            <v/>
          </cell>
          <cell r="CQ41" t="str">
            <v/>
          </cell>
          <cell r="CR41" t="str">
            <v/>
          </cell>
          <cell r="CS41" t="str">
            <v/>
          </cell>
          <cell r="CT41" t="str">
            <v/>
          </cell>
          <cell r="CU41" t="str">
            <v/>
          </cell>
          <cell r="CV41" t="str">
            <v/>
          </cell>
          <cell r="CW41" t="str">
            <v/>
          </cell>
          <cell r="CX41" t="str">
            <v/>
          </cell>
          <cell r="CY41" t="str">
            <v/>
          </cell>
          <cell r="CZ41" t="str">
            <v/>
          </cell>
          <cell r="DA41" t="str">
            <v/>
          </cell>
          <cell r="DB41" t="str">
            <v/>
          </cell>
          <cell r="DC41" t="str">
            <v/>
          </cell>
          <cell r="DD41" t="str">
            <v/>
          </cell>
          <cell r="DE41" t="str">
            <v/>
          </cell>
          <cell r="DF41" t="str">
            <v/>
          </cell>
          <cell r="DG41" t="str">
            <v/>
          </cell>
          <cell r="DH41" t="str">
            <v/>
          </cell>
          <cell r="DI41" t="str">
            <v/>
          </cell>
          <cell r="DJ41" t="str">
            <v/>
          </cell>
          <cell r="DK41" t="str">
            <v/>
          </cell>
          <cell r="DL41" t="str">
            <v/>
          </cell>
          <cell r="DM41" t="str">
            <v/>
          </cell>
          <cell r="DN41" t="str">
            <v/>
          </cell>
          <cell r="DO41" t="str">
            <v/>
          </cell>
          <cell r="DP41" t="str">
            <v/>
          </cell>
          <cell r="DQ41" t="str">
            <v/>
          </cell>
          <cell r="DR41" t="str">
            <v/>
          </cell>
          <cell r="DS41" t="str">
            <v/>
          </cell>
          <cell r="DT41" t="str">
            <v/>
          </cell>
          <cell r="DU41" t="str">
            <v/>
          </cell>
          <cell r="DX41" t="str">
            <v>12A-BI-2</v>
          </cell>
          <cell r="DY41" t="str">
            <v>12C-CH-2</v>
          </cell>
          <cell r="DZ41" t="str">
            <v>12D-DR-4</v>
          </cell>
          <cell r="EW41" t="str">
            <v/>
          </cell>
          <cell r="EX41" t="str">
            <v/>
          </cell>
          <cell r="EY41">
            <v>25</v>
          </cell>
          <cell r="EZ41">
            <v>30</v>
          </cell>
          <cell r="FA41">
            <v>40</v>
          </cell>
          <cell r="FB41" t="str">
            <v/>
          </cell>
          <cell r="FC41" t="str">
            <v/>
          </cell>
          <cell r="FD41" t="str">
            <v/>
          </cell>
          <cell r="FE41" t="str">
            <v/>
          </cell>
          <cell r="FF41" t="str">
            <v/>
          </cell>
          <cell r="FG41" t="str">
            <v/>
          </cell>
          <cell r="FH41" t="str">
            <v/>
          </cell>
          <cell r="FI41" t="str">
            <v/>
          </cell>
          <cell r="FJ41" t="str">
            <v/>
          </cell>
          <cell r="FK41" t="str">
            <v/>
          </cell>
        </row>
        <row r="42">
          <cell r="A42">
            <v>150835</v>
          </cell>
          <cell r="B42" t="str">
            <v>Civico, Isaac</v>
          </cell>
          <cell r="C42" t="str">
            <v>12CSN</v>
          </cell>
          <cell r="D42" t="str">
            <v>M</v>
          </cell>
          <cell r="E42" t="str">
            <v>A/A*</v>
          </cell>
          <cell r="F42" t="str">
            <v>A*</v>
          </cell>
          <cell r="G42" t="str">
            <v>0</v>
          </cell>
          <cell r="H42" t="str">
            <v>WBRI</v>
          </cell>
          <cell r="I42" t="str">
            <v>N</v>
          </cell>
          <cell r="J42" t="b">
            <v>0</v>
          </cell>
          <cell r="K42" t="str">
            <v>No</v>
          </cell>
          <cell r="L42" t="str">
            <v>INTERNAL</v>
          </cell>
          <cell r="M42">
            <v>8.6999999999999993</v>
          </cell>
          <cell r="N42">
            <v>8.6999999999999993</v>
          </cell>
          <cell r="O42">
            <v>8.6999999999999993</v>
          </cell>
          <cell r="P42">
            <v>8.6999999999999993</v>
          </cell>
          <cell r="Q42" t="str">
            <v>7.75+ (A/A*)</v>
          </cell>
          <cell r="R42" t="str">
            <v/>
          </cell>
          <cell r="S42" t="str">
            <v/>
          </cell>
          <cell r="T42" t="str">
            <v/>
          </cell>
          <cell r="U42" t="str">
            <v/>
          </cell>
          <cell r="V42" t="str">
            <v/>
          </cell>
          <cell r="W42" t="str">
            <v/>
          </cell>
          <cell r="X42" t="str">
            <v/>
          </cell>
          <cell r="Y42" t="str">
            <v/>
          </cell>
          <cell r="Z42" t="str">
            <v/>
          </cell>
          <cell r="AA42" t="str">
            <v/>
          </cell>
          <cell r="AB42" t="str">
            <v/>
          </cell>
          <cell r="AC42" t="str">
            <v/>
          </cell>
          <cell r="AD42" t="str">
            <v/>
          </cell>
          <cell r="AE42" t="str">
            <v/>
          </cell>
          <cell r="AF42" t="str">
            <v/>
          </cell>
          <cell r="AG42" t="str">
            <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A/A*</v>
          </cell>
          <cell r="BK42" t="str">
            <v>A*</v>
          </cell>
          <cell r="BL42">
            <v>53.130421981741343</v>
          </cell>
          <cell r="BM42">
            <v>63.130421981741343</v>
          </cell>
          <cell r="BN42" t="str">
            <v/>
          </cell>
          <cell r="BO42" t="str">
            <v/>
          </cell>
          <cell r="BP42" t="str">
            <v/>
          </cell>
          <cell r="BQ42" t="str">
            <v/>
          </cell>
          <cell r="BR42" t="str">
            <v/>
          </cell>
          <cell r="BS42" t="str">
            <v/>
          </cell>
          <cell r="BT42" t="str">
            <v/>
          </cell>
          <cell r="BU42" t="str">
            <v/>
          </cell>
          <cell r="BV42" t="str">
            <v/>
          </cell>
          <cell r="BW42" t="str">
            <v/>
          </cell>
          <cell r="BX42" t="str">
            <v/>
          </cell>
          <cell r="BY42" t="str">
            <v/>
          </cell>
          <cell r="BZ42" t="str">
            <v>A/A*</v>
          </cell>
          <cell r="CA42" t="str">
            <v>A*</v>
          </cell>
          <cell r="CB42">
            <v>56.371627353123387</v>
          </cell>
          <cell r="CC42">
            <v>66.371627353123387</v>
          </cell>
          <cell r="CD42" t="str">
            <v/>
          </cell>
          <cell r="CE42" t="str">
            <v/>
          </cell>
          <cell r="CF42" t="str">
            <v/>
          </cell>
          <cell r="CG42" t="str">
            <v/>
          </cell>
          <cell r="CH42" t="str">
            <v/>
          </cell>
          <cell r="CI42" t="str">
            <v/>
          </cell>
          <cell r="CJ42" t="str">
            <v/>
          </cell>
          <cell r="CK42" t="str">
            <v/>
          </cell>
          <cell r="CL42" t="str">
            <v/>
          </cell>
          <cell r="CM42" t="str">
            <v/>
          </cell>
          <cell r="CN42" t="str">
            <v/>
          </cell>
          <cell r="CO42" t="str">
            <v/>
          </cell>
          <cell r="CP42" t="str">
            <v>A/A*</v>
          </cell>
          <cell r="CQ42" t="str">
            <v>A*</v>
          </cell>
          <cell r="CR42">
            <v>53.943173141892807</v>
          </cell>
          <cell r="CS42">
            <v>63.943173141892807</v>
          </cell>
          <cell r="CT42" t="str">
            <v>A/A*</v>
          </cell>
          <cell r="CU42" t="str">
            <v>A*</v>
          </cell>
          <cell r="CV42">
            <v>53.299736852727136</v>
          </cell>
          <cell r="CW42">
            <v>63.299736852727136</v>
          </cell>
          <cell r="CX42" t="str">
            <v/>
          </cell>
          <cell r="CY42" t="str">
            <v/>
          </cell>
          <cell r="CZ42" t="str">
            <v/>
          </cell>
          <cell r="DA42" t="str">
            <v/>
          </cell>
          <cell r="DB42" t="str">
            <v/>
          </cell>
          <cell r="DC42" t="str">
            <v/>
          </cell>
          <cell r="DD42" t="str">
            <v/>
          </cell>
          <cell r="DE42" t="str">
            <v/>
          </cell>
          <cell r="DF42" t="str">
            <v/>
          </cell>
          <cell r="DG42" t="str">
            <v/>
          </cell>
          <cell r="DH42" t="str">
            <v/>
          </cell>
          <cell r="DI42" t="str">
            <v/>
          </cell>
          <cell r="DJ42" t="str">
            <v/>
          </cell>
          <cell r="DK42" t="str">
            <v/>
          </cell>
          <cell r="DL42" t="str">
            <v/>
          </cell>
          <cell r="DM42" t="str">
            <v/>
          </cell>
          <cell r="DN42" t="str">
            <v/>
          </cell>
          <cell r="DO42" t="str">
            <v/>
          </cell>
          <cell r="DP42" t="str">
            <v/>
          </cell>
          <cell r="DQ42" t="str">
            <v/>
          </cell>
          <cell r="DR42" t="str">
            <v/>
          </cell>
          <cell r="DS42" t="str">
            <v/>
          </cell>
          <cell r="DT42" t="str">
            <v/>
          </cell>
          <cell r="DU42" t="str">
            <v/>
          </cell>
          <cell r="EG42" t="str">
            <v>12C-HI-5</v>
          </cell>
          <cell r="EK42" t="str">
            <v>12D-MA-7</v>
          </cell>
          <cell r="EO42" t="str">
            <v>12A-PH-9</v>
          </cell>
          <cell r="EP42" t="str">
            <v>12E-PO-9</v>
          </cell>
          <cell r="EW42" t="str">
            <v/>
          </cell>
          <cell r="EX42" t="str">
            <v/>
          </cell>
          <cell r="EY42" t="str">
            <v/>
          </cell>
          <cell r="EZ42" t="str">
            <v/>
          </cell>
          <cell r="FA42" t="str">
            <v/>
          </cell>
          <cell r="FB42" t="str">
            <v/>
          </cell>
          <cell r="FC42" t="str">
            <v/>
          </cell>
          <cell r="FD42" t="str">
            <v/>
          </cell>
          <cell r="FE42" t="str">
            <v/>
          </cell>
          <cell r="FF42" t="str">
            <v/>
          </cell>
          <cell r="FG42" t="str">
            <v/>
          </cell>
          <cell r="FH42">
            <v>55</v>
          </cell>
          <cell r="FI42" t="str">
            <v/>
          </cell>
          <cell r="FJ42" t="str">
            <v/>
          </cell>
          <cell r="FK42" t="str">
            <v/>
          </cell>
        </row>
        <row r="43">
          <cell r="A43">
            <v>150866</v>
          </cell>
          <cell r="B43" t="str">
            <v>Clayton, Adam</v>
          </cell>
          <cell r="C43" t="str">
            <v>12CSN</v>
          </cell>
          <cell r="D43" t="str">
            <v>M</v>
          </cell>
          <cell r="E43" t="str">
            <v>C</v>
          </cell>
          <cell r="F43" t="str">
            <v>B/A</v>
          </cell>
          <cell r="G43" t="str">
            <v>0</v>
          </cell>
          <cell r="H43" t="str">
            <v>WBRI</v>
          </cell>
          <cell r="I43" t="str">
            <v>N</v>
          </cell>
          <cell r="J43" t="b">
            <v>0</v>
          </cell>
          <cell r="K43" t="str">
            <v>No</v>
          </cell>
          <cell r="L43" t="str">
            <v>INTERNAL</v>
          </cell>
          <cell r="M43">
            <v>6.5</v>
          </cell>
          <cell r="N43">
            <v>6.5</v>
          </cell>
          <cell r="O43">
            <v>6.5</v>
          </cell>
          <cell r="P43">
            <v>6.5</v>
          </cell>
          <cell r="Q43" t="str">
            <v>6.25+ (B/A)</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C</v>
          </cell>
          <cell r="AE43" t="str">
            <v>B</v>
          </cell>
          <cell r="AF43">
            <v>30.63025713691685</v>
          </cell>
          <cell r="AG43">
            <v>40.630257136916853</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str">
            <v/>
          </cell>
          <cell r="BL43" t="str">
            <v/>
          </cell>
          <cell r="BM43" t="str">
            <v/>
          </cell>
          <cell r="BN43" t="str">
            <v/>
          </cell>
          <cell r="BO43" t="str">
            <v/>
          </cell>
          <cell r="BP43" t="str">
            <v/>
          </cell>
          <cell r="BQ43" t="str">
            <v/>
          </cell>
          <cell r="BR43" t="str">
            <v/>
          </cell>
          <cell r="BS43" t="str">
            <v/>
          </cell>
          <cell r="BT43" t="str">
            <v/>
          </cell>
          <cell r="BU43" t="str">
            <v/>
          </cell>
          <cell r="BV43" t="str">
            <v/>
          </cell>
          <cell r="BW43" t="str">
            <v/>
          </cell>
          <cell r="BX43" t="str">
            <v/>
          </cell>
          <cell r="BY43" t="str">
            <v/>
          </cell>
          <cell r="BZ43" t="str">
            <v>C/B</v>
          </cell>
          <cell r="CA43" t="str">
            <v>B/A</v>
          </cell>
          <cell r="CB43">
            <v>35.055071209756463</v>
          </cell>
          <cell r="CC43">
            <v>45.055071209756463</v>
          </cell>
          <cell r="CD43" t="str">
            <v>C/B</v>
          </cell>
          <cell r="CE43" t="str">
            <v>B/A</v>
          </cell>
          <cell r="CF43">
            <v>36.234085792936902</v>
          </cell>
          <cell r="CG43">
            <v>46.234085792936902</v>
          </cell>
          <cell r="CH43" t="str">
            <v/>
          </cell>
          <cell r="CI43" t="str">
            <v/>
          </cell>
          <cell r="CJ43" t="str">
            <v/>
          </cell>
          <cell r="CK43" t="str">
            <v/>
          </cell>
          <cell r="CL43" t="str">
            <v/>
          </cell>
          <cell r="CM43" t="str">
            <v/>
          </cell>
          <cell r="CN43" t="str">
            <v/>
          </cell>
          <cell r="CO43" t="str">
            <v/>
          </cell>
          <cell r="CP43" t="str">
            <v>C</v>
          </cell>
          <cell r="CQ43" t="str">
            <v>B</v>
          </cell>
          <cell r="CR43">
            <v>31.399274362092996</v>
          </cell>
          <cell r="CS43">
            <v>41.399274362092996</v>
          </cell>
          <cell r="CT43" t="str">
            <v/>
          </cell>
          <cell r="CU43" t="str">
            <v/>
          </cell>
          <cell r="CV43" t="str">
            <v/>
          </cell>
          <cell r="CW43" t="str">
            <v/>
          </cell>
          <cell r="CX43" t="str">
            <v/>
          </cell>
          <cell r="CY43" t="str">
            <v/>
          </cell>
          <cell r="CZ43" t="str">
            <v/>
          </cell>
          <cell r="DA43" t="str">
            <v/>
          </cell>
          <cell r="DB43" t="str">
            <v/>
          </cell>
          <cell r="DC43" t="str">
            <v/>
          </cell>
          <cell r="DD43" t="str">
            <v/>
          </cell>
          <cell r="DE43" t="str">
            <v/>
          </cell>
          <cell r="DF43" t="str">
            <v/>
          </cell>
          <cell r="DG43" t="str">
            <v/>
          </cell>
          <cell r="DH43" t="str">
            <v/>
          </cell>
          <cell r="DI43" t="str">
            <v/>
          </cell>
          <cell r="DJ43" t="str">
            <v/>
          </cell>
          <cell r="DK43" t="str">
            <v/>
          </cell>
          <cell r="DL43" t="str">
            <v/>
          </cell>
          <cell r="DM43" t="str">
            <v/>
          </cell>
          <cell r="DN43" t="str">
            <v/>
          </cell>
          <cell r="DO43" t="str">
            <v/>
          </cell>
          <cell r="DP43" t="str">
            <v/>
          </cell>
          <cell r="DQ43" t="str">
            <v/>
          </cell>
          <cell r="DR43" t="str">
            <v/>
          </cell>
          <cell r="DS43" t="str">
            <v/>
          </cell>
          <cell r="DT43" t="str">
            <v/>
          </cell>
          <cell r="DU43" t="str">
            <v/>
          </cell>
          <cell r="DY43" t="str">
            <v>12D-CH-2</v>
          </cell>
          <cell r="EK43" t="str">
            <v>12C-MA-7</v>
          </cell>
          <cell r="EL43" t="str">
            <v>12E-MAF-4</v>
          </cell>
          <cell r="EO43" t="str">
            <v>12A-PH-9</v>
          </cell>
          <cell r="EW43" t="str">
            <v/>
          </cell>
          <cell r="EX43" t="str">
            <v/>
          </cell>
          <cell r="EY43" t="str">
            <v/>
          </cell>
          <cell r="EZ43">
            <v>30</v>
          </cell>
          <cell r="FA43" t="str">
            <v/>
          </cell>
          <cell r="FB43" t="str">
            <v/>
          </cell>
          <cell r="FC43" t="str">
            <v/>
          </cell>
          <cell r="FD43" t="str">
            <v/>
          </cell>
          <cell r="FE43" t="str">
            <v/>
          </cell>
          <cell r="FF43" t="str">
            <v/>
          </cell>
          <cell r="FG43" t="str">
            <v/>
          </cell>
          <cell r="FH43" t="str">
            <v/>
          </cell>
          <cell r="FI43" t="str">
            <v/>
          </cell>
          <cell r="FJ43" t="str">
            <v/>
          </cell>
          <cell r="FK43" t="str">
            <v/>
          </cell>
        </row>
        <row r="44">
          <cell r="A44">
            <v>150929</v>
          </cell>
          <cell r="B44" t="str">
            <v>Clayton, Isabelle</v>
          </cell>
          <cell r="C44" t="str">
            <v>12CSN</v>
          </cell>
          <cell r="D44" t="str">
            <v>F</v>
          </cell>
          <cell r="E44" t="str">
            <v>D/C</v>
          </cell>
          <cell r="F44" t="str">
            <v>B/A</v>
          </cell>
          <cell r="G44" t="str">
            <v>0</v>
          </cell>
          <cell r="H44" t="str">
            <v>WBRI</v>
          </cell>
          <cell r="I44" t="str">
            <v>N</v>
          </cell>
          <cell r="J44" t="b">
            <v>0</v>
          </cell>
          <cell r="K44" t="str">
            <v>No</v>
          </cell>
          <cell r="L44" t="str">
            <v>INTERNAL</v>
          </cell>
          <cell r="M44">
            <v>5</v>
          </cell>
          <cell r="N44">
            <v>5</v>
          </cell>
          <cell r="O44">
            <v>5</v>
          </cell>
          <cell r="P44">
            <v>5</v>
          </cell>
          <cell r="Q44" t="str">
            <v>4.75+ (C/B)</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cell r="AI44" t="str">
            <v/>
          </cell>
          <cell r="AJ44" t="str">
            <v/>
          </cell>
          <cell r="AK44" t="str">
            <v/>
          </cell>
          <cell r="AL44" t="str">
            <v/>
          </cell>
          <cell r="AM44" t="str">
            <v/>
          </cell>
          <cell r="AN44" t="str">
            <v/>
          </cell>
          <cell r="AO44" t="str">
            <v/>
          </cell>
          <cell r="AP44" t="str">
            <v>C</v>
          </cell>
          <cell r="AQ44" t="str">
            <v>B</v>
          </cell>
          <cell r="AR44">
            <v>29.682345416084431</v>
          </cell>
          <cell r="AS44">
            <v>39.682345416084431</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str">
            <v/>
          </cell>
          <cell r="BL44" t="str">
            <v/>
          </cell>
          <cell r="BM44" t="str">
            <v/>
          </cell>
          <cell r="BN44" t="str">
            <v/>
          </cell>
          <cell r="BO44" t="str">
            <v/>
          </cell>
          <cell r="BP44" t="str">
            <v/>
          </cell>
          <cell r="BQ44" t="str">
            <v/>
          </cell>
          <cell r="BR44" t="str">
            <v/>
          </cell>
          <cell r="BS44" t="str">
            <v/>
          </cell>
          <cell r="BT44" t="str">
            <v/>
          </cell>
          <cell r="BU44" t="str">
            <v/>
          </cell>
          <cell r="BV44" t="str">
            <v/>
          </cell>
          <cell r="BW44" t="str">
            <v/>
          </cell>
          <cell r="BX44" t="str">
            <v/>
          </cell>
          <cell r="BY44" t="str">
            <v/>
          </cell>
          <cell r="BZ44" t="str">
            <v/>
          </cell>
          <cell r="CA44" t="str">
            <v/>
          </cell>
          <cell r="CB44" t="str">
            <v/>
          </cell>
          <cell r="CC44" t="str">
            <v/>
          </cell>
          <cell r="CD44" t="str">
            <v/>
          </cell>
          <cell r="CE44" t="str">
            <v/>
          </cell>
          <cell r="CF44" t="str">
            <v/>
          </cell>
          <cell r="CG44" t="str">
            <v/>
          </cell>
          <cell r="CH44" t="str">
            <v/>
          </cell>
          <cell r="CI44" t="str">
            <v/>
          </cell>
          <cell r="CJ44" t="str">
            <v/>
          </cell>
          <cell r="CK44" t="str">
            <v/>
          </cell>
          <cell r="CL44" t="str">
            <v/>
          </cell>
          <cell r="CM44" t="str">
            <v/>
          </cell>
          <cell r="CN44" t="str">
            <v/>
          </cell>
          <cell r="CO44" t="str">
            <v/>
          </cell>
          <cell r="CP44" t="str">
            <v/>
          </cell>
          <cell r="CQ44" t="str">
            <v/>
          </cell>
          <cell r="CR44" t="str">
            <v/>
          </cell>
          <cell r="CS44" t="str">
            <v/>
          </cell>
          <cell r="CT44" t="str">
            <v/>
          </cell>
          <cell r="CU44" t="str">
            <v/>
          </cell>
          <cell r="CV44" t="str">
            <v/>
          </cell>
          <cell r="CW44" t="str">
            <v/>
          </cell>
          <cell r="CX44" t="str">
            <v>D/C</v>
          </cell>
          <cell r="CY44" t="str">
            <v>C/B</v>
          </cell>
          <cell r="CZ44">
            <v>25.328260007466351</v>
          </cell>
          <cell r="DA44">
            <v>35.328260007466355</v>
          </cell>
          <cell r="DB44" t="str">
            <v>C/B</v>
          </cell>
          <cell r="DC44" t="str">
            <v>B/A</v>
          </cell>
          <cell r="DD44">
            <v>32.590680476351601</v>
          </cell>
          <cell r="DE44">
            <v>42.590680476351601</v>
          </cell>
          <cell r="DF44" t="str">
            <v/>
          </cell>
          <cell r="DG44" t="str">
            <v/>
          </cell>
          <cell r="DH44" t="str">
            <v/>
          </cell>
          <cell r="DI44" t="str">
            <v/>
          </cell>
          <cell r="DJ44" t="str">
            <v/>
          </cell>
          <cell r="DK44" t="str">
            <v/>
          </cell>
          <cell r="DL44" t="str">
            <v/>
          </cell>
          <cell r="DM44" t="str">
            <v/>
          </cell>
          <cell r="DN44" t="str">
            <v/>
          </cell>
          <cell r="DO44" t="str">
            <v/>
          </cell>
          <cell r="DP44" t="str">
            <v/>
          </cell>
          <cell r="DQ44" t="str">
            <v/>
          </cell>
          <cell r="DR44" t="str">
            <v/>
          </cell>
          <cell r="DS44" t="str">
            <v/>
          </cell>
          <cell r="DT44" t="str">
            <v/>
          </cell>
          <cell r="DU44" t="str">
            <v/>
          </cell>
          <cell r="EB44" t="str">
            <v>12E-EA-3</v>
          </cell>
          <cell r="EQ44" t="str">
            <v>12C-PY-9</v>
          </cell>
          <cell r="ER44" t="str">
            <v>12B-SO-9</v>
          </cell>
          <cell r="EW44" t="str">
            <v/>
          </cell>
          <cell r="EX44" t="str">
            <v/>
          </cell>
          <cell r="EY44" t="str">
            <v/>
          </cell>
          <cell r="EZ44" t="str">
            <v/>
          </cell>
          <cell r="FA44" t="str">
            <v/>
          </cell>
          <cell r="FB44" t="str">
            <v/>
          </cell>
          <cell r="FC44">
            <v>30</v>
          </cell>
          <cell r="FD44" t="str">
            <v/>
          </cell>
          <cell r="FE44" t="str">
            <v/>
          </cell>
          <cell r="FF44" t="str">
            <v/>
          </cell>
          <cell r="FG44" t="str">
            <v/>
          </cell>
          <cell r="FH44" t="str">
            <v/>
          </cell>
          <cell r="FI44" t="str">
            <v/>
          </cell>
          <cell r="FJ44" t="str">
            <v/>
          </cell>
          <cell r="FK44" t="str">
            <v/>
          </cell>
        </row>
        <row r="45">
          <cell r="A45">
            <v>160063</v>
          </cell>
          <cell r="B45" t="str">
            <v>Condie, Dylan</v>
          </cell>
          <cell r="C45" t="str">
            <v>12EW</v>
          </cell>
          <cell r="D45" t="str">
            <v>M</v>
          </cell>
          <cell r="E45" t="str">
            <v>B</v>
          </cell>
          <cell r="F45" t="str">
            <v>A</v>
          </cell>
          <cell r="G45" t="str">
            <v>0</v>
          </cell>
          <cell r="H45" t="str">
            <v>WBRI</v>
          </cell>
          <cell r="I45" t="str">
            <v>N</v>
          </cell>
          <cell r="J45" t="b">
            <v>0</v>
          </cell>
          <cell r="K45" t="str">
            <v>No</v>
          </cell>
          <cell r="L45" t="str">
            <v>EXTERNAL</v>
          </cell>
          <cell r="M45">
            <v>6.9</v>
          </cell>
          <cell r="N45">
            <v>6.9</v>
          </cell>
          <cell r="O45">
            <v>6.9</v>
          </cell>
          <cell r="P45">
            <v>6.9</v>
          </cell>
          <cell r="Q45" t="str">
            <v>6.25+ (B/A)</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B</v>
          </cell>
          <cell r="AU45" t="str">
            <v>A</v>
          </cell>
          <cell r="AV45">
            <v>42.115410401964176</v>
          </cell>
          <cell r="AW45">
            <v>52.115410401964176</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B</v>
          </cell>
          <cell r="BK45" t="str">
            <v>A</v>
          </cell>
          <cell r="BL45">
            <v>40.822833886924961</v>
          </cell>
          <cell r="BM45">
            <v>50.822833886924961</v>
          </cell>
          <cell r="BN45" t="str">
            <v/>
          </cell>
          <cell r="BO45" t="str">
            <v/>
          </cell>
          <cell r="BP45" t="str">
            <v/>
          </cell>
          <cell r="BQ45" t="str">
            <v/>
          </cell>
          <cell r="BR45" t="str">
            <v/>
          </cell>
          <cell r="BS45" t="str">
            <v/>
          </cell>
          <cell r="BT45" t="str">
            <v/>
          </cell>
          <cell r="BU45" t="str">
            <v/>
          </cell>
          <cell r="BV45" t="str">
            <v/>
          </cell>
          <cell r="BW45" t="str">
            <v/>
          </cell>
          <cell r="BX45" t="str">
            <v/>
          </cell>
          <cell r="BY45" t="str">
            <v/>
          </cell>
          <cell r="BZ45" t="str">
            <v>B</v>
          </cell>
          <cell r="CA45" t="str">
            <v>A</v>
          </cell>
          <cell r="CB45">
            <v>38.683256019784309</v>
          </cell>
          <cell r="CC45">
            <v>48.683256019784309</v>
          </cell>
          <cell r="CD45" t="str">
            <v/>
          </cell>
          <cell r="CE45" t="str">
            <v/>
          </cell>
          <cell r="CF45" t="str">
            <v/>
          </cell>
          <cell r="CG45" t="str">
            <v/>
          </cell>
          <cell r="CH45" t="str">
            <v/>
          </cell>
          <cell r="CI45" t="str">
            <v/>
          </cell>
          <cell r="CJ45" t="str">
            <v/>
          </cell>
          <cell r="CK45" t="str">
            <v/>
          </cell>
          <cell r="CL45" t="str">
            <v/>
          </cell>
          <cell r="CM45" t="str">
            <v/>
          </cell>
          <cell r="CN45" t="str">
            <v/>
          </cell>
          <cell r="CO45" t="str">
            <v/>
          </cell>
          <cell r="CP45" t="str">
            <v/>
          </cell>
          <cell r="CQ45" t="str">
            <v/>
          </cell>
          <cell r="CR45" t="str">
            <v/>
          </cell>
          <cell r="CS45" t="str">
            <v/>
          </cell>
          <cell r="CT45" t="str">
            <v/>
          </cell>
          <cell r="CU45" t="str">
            <v/>
          </cell>
          <cell r="CV45" t="str">
            <v/>
          </cell>
          <cell r="CW45" t="str">
            <v/>
          </cell>
          <cell r="CX45" t="str">
            <v>B</v>
          </cell>
          <cell r="CY45" t="str">
            <v>A</v>
          </cell>
          <cell r="CZ45">
            <v>42.366635156155439</v>
          </cell>
          <cell r="DA45">
            <v>52.366635156155439</v>
          </cell>
          <cell r="DB45" t="str">
            <v/>
          </cell>
          <cell r="DC45" t="str">
            <v/>
          </cell>
          <cell r="DD45" t="str">
            <v/>
          </cell>
          <cell r="DE45" t="str">
            <v/>
          </cell>
          <cell r="DF45" t="str">
            <v/>
          </cell>
          <cell r="DG45" t="str">
            <v/>
          </cell>
          <cell r="DH45" t="str">
            <v/>
          </cell>
          <cell r="DI45" t="str">
            <v/>
          </cell>
          <cell r="DJ45" t="str">
            <v/>
          </cell>
          <cell r="DK45" t="str">
            <v/>
          </cell>
          <cell r="DL45" t="str">
            <v/>
          </cell>
          <cell r="DM45" t="str">
            <v/>
          </cell>
          <cell r="DN45" t="str">
            <v/>
          </cell>
          <cell r="DO45" t="str">
            <v/>
          </cell>
          <cell r="DP45" t="str">
            <v/>
          </cell>
          <cell r="DQ45" t="str">
            <v/>
          </cell>
          <cell r="DR45" t="str">
            <v/>
          </cell>
          <cell r="DS45" t="str">
            <v/>
          </cell>
          <cell r="DT45" t="str">
            <v/>
          </cell>
          <cell r="DU45" t="str">
            <v/>
          </cell>
          <cell r="EC45" t="str">
            <v>12A-EC-4</v>
          </cell>
          <cell r="EG45" t="str">
            <v>12C-HI-5</v>
          </cell>
          <cell r="EK45" t="str">
            <v>12D-MA-7</v>
          </cell>
          <cell r="EQ45" t="str">
            <v>12B-PY-8</v>
          </cell>
          <cell r="EW45" t="str">
            <v/>
          </cell>
          <cell r="EX45" t="str">
            <v/>
          </cell>
          <cell r="EY45" t="str">
            <v/>
          </cell>
          <cell r="EZ45" t="str">
            <v/>
          </cell>
          <cell r="FA45" t="str">
            <v/>
          </cell>
          <cell r="FB45" t="str">
            <v/>
          </cell>
          <cell r="FC45" t="str">
            <v/>
          </cell>
          <cell r="FD45">
            <v>40</v>
          </cell>
          <cell r="FE45" t="str">
            <v/>
          </cell>
          <cell r="FF45" t="str">
            <v/>
          </cell>
          <cell r="FG45" t="str">
            <v/>
          </cell>
          <cell r="FH45">
            <v>40</v>
          </cell>
          <cell r="FI45" t="str">
            <v/>
          </cell>
          <cell r="FJ45" t="str">
            <v/>
          </cell>
          <cell r="FK45" t="str">
            <v/>
          </cell>
        </row>
        <row r="46">
          <cell r="A46">
            <v>150975</v>
          </cell>
          <cell r="B46" t="str">
            <v>Cordon, Harry</v>
          </cell>
          <cell r="C46" t="str">
            <v>12CSN</v>
          </cell>
          <cell r="D46" t="str">
            <v>M</v>
          </cell>
          <cell r="E46" t="str">
            <v>D/C</v>
          </cell>
          <cell r="F46" t="str">
            <v>B/A</v>
          </cell>
          <cell r="G46" t="str">
            <v>0</v>
          </cell>
          <cell r="H46" t="str">
            <v>WBRI</v>
          </cell>
          <cell r="I46" t="str">
            <v>N</v>
          </cell>
          <cell r="J46" t="b">
            <v>0</v>
          </cell>
          <cell r="K46" t="str">
            <v>No</v>
          </cell>
          <cell r="L46" t="str">
            <v>INTERNAL</v>
          </cell>
          <cell r="M46">
            <v>5.9</v>
          </cell>
          <cell r="N46">
            <v>5.9</v>
          </cell>
          <cell r="O46">
            <v>5.9</v>
          </cell>
          <cell r="P46">
            <v>5.9</v>
          </cell>
          <cell r="Q46" t="str">
            <v>4.75+ (C/B)</v>
          </cell>
          <cell r="R46" t="str">
            <v/>
          </cell>
          <cell r="S46" t="str">
            <v/>
          </cell>
          <cell r="T46" t="str">
            <v/>
          </cell>
          <cell r="U46" t="str">
            <v/>
          </cell>
          <cell r="V46" t="str">
            <v/>
          </cell>
          <cell r="W46" t="str">
            <v/>
          </cell>
          <cell r="X46" t="str">
            <v/>
          </cell>
          <cell r="Y46" t="str">
            <v/>
          </cell>
          <cell r="Z46" t="str">
            <v>D/C</v>
          </cell>
          <cell r="AA46" t="str">
            <v>C/B</v>
          </cell>
          <cell r="AB46">
            <v>25.160166285350169</v>
          </cell>
          <cell r="AC46">
            <v>35.160166285350172</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str">
            <v/>
          </cell>
          <cell r="BL46" t="str">
            <v/>
          </cell>
          <cell r="BM46" t="str">
            <v/>
          </cell>
          <cell r="BN46" t="str">
            <v/>
          </cell>
          <cell r="BO46" t="str">
            <v/>
          </cell>
          <cell r="BP46" t="str">
            <v/>
          </cell>
          <cell r="BQ46" t="str">
            <v/>
          </cell>
          <cell r="BR46" t="str">
            <v/>
          </cell>
          <cell r="BS46" t="str">
            <v/>
          </cell>
          <cell r="BT46" t="str">
            <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t="str">
            <v/>
          </cell>
          <cell r="CH46" t="str">
            <v/>
          </cell>
          <cell r="CI46" t="str">
            <v/>
          </cell>
          <cell r="CJ46" t="str">
            <v/>
          </cell>
          <cell r="CK46" t="str">
            <v/>
          </cell>
          <cell r="CL46" t="str">
            <v>C/B</v>
          </cell>
          <cell r="CM46" t="str">
            <v>B/A</v>
          </cell>
          <cell r="CN46">
            <v>32.833290590246136</v>
          </cell>
          <cell r="CO46">
            <v>42.833290590246136</v>
          </cell>
          <cell r="CP46" t="str">
            <v/>
          </cell>
          <cell r="CQ46" t="str">
            <v/>
          </cell>
          <cell r="CR46" t="str">
            <v/>
          </cell>
          <cell r="CS46" t="str">
            <v/>
          </cell>
          <cell r="CT46" t="str">
            <v/>
          </cell>
          <cell r="CU46" t="str">
            <v/>
          </cell>
          <cell r="CV46" t="str">
            <v/>
          </cell>
          <cell r="CW46" t="str">
            <v/>
          </cell>
          <cell r="CX46" t="str">
            <v>C/B</v>
          </cell>
          <cell r="CY46" t="str">
            <v>B/A</v>
          </cell>
          <cell r="CZ46">
            <v>33.699029062573459</v>
          </cell>
          <cell r="DA46">
            <v>43.699029062573459</v>
          </cell>
          <cell r="DB46" t="str">
            <v/>
          </cell>
          <cell r="DC46" t="str">
            <v/>
          </cell>
          <cell r="DD46" t="str">
            <v/>
          </cell>
          <cell r="DE46" t="str">
            <v/>
          </cell>
          <cell r="DF46" t="str">
            <v/>
          </cell>
          <cell r="DG46" t="str">
            <v/>
          </cell>
          <cell r="DH46" t="str">
            <v/>
          </cell>
          <cell r="DI46" t="str">
            <v/>
          </cell>
          <cell r="DJ46" t="str">
            <v/>
          </cell>
          <cell r="DK46" t="str">
            <v/>
          </cell>
          <cell r="DL46" t="str">
            <v/>
          </cell>
          <cell r="DM46" t="str">
            <v/>
          </cell>
          <cell r="DN46" t="str">
            <v/>
          </cell>
          <cell r="DO46" t="str">
            <v/>
          </cell>
          <cell r="DP46" t="str">
            <v/>
          </cell>
          <cell r="DQ46" t="str">
            <v/>
          </cell>
          <cell r="DR46" t="str">
            <v/>
          </cell>
          <cell r="DS46" t="str">
            <v/>
          </cell>
          <cell r="DT46" t="str">
            <v/>
          </cell>
          <cell r="DU46" t="str">
            <v/>
          </cell>
          <cell r="DX46" t="str">
            <v>12B-BI-1</v>
          </cell>
          <cell r="EN46" t="str">
            <v>12D-PE-9</v>
          </cell>
          <cell r="EQ46" t="str">
            <v>12C-PY-9</v>
          </cell>
          <cell r="EW46" t="str">
            <v/>
          </cell>
          <cell r="EX46" t="str">
            <v/>
          </cell>
          <cell r="EY46">
            <v>25</v>
          </cell>
          <cell r="EZ46" t="str">
            <v/>
          </cell>
          <cell r="FA46" t="str">
            <v/>
          </cell>
          <cell r="FB46" t="str">
            <v/>
          </cell>
          <cell r="FC46" t="str">
            <v/>
          </cell>
          <cell r="FD46" t="str">
            <v/>
          </cell>
          <cell r="FE46" t="str">
            <v/>
          </cell>
          <cell r="FF46" t="str">
            <v/>
          </cell>
          <cell r="FG46" t="str">
            <v/>
          </cell>
          <cell r="FH46" t="str">
            <v/>
          </cell>
          <cell r="FI46" t="str">
            <v/>
          </cell>
          <cell r="FJ46" t="str">
            <v/>
          </cell>
          <cell r="FK46" t="str">
            <v/>
          </cell>
        </row>
        <row r="47">
          <cell r="A47">
            <v>150922</v>
          </cell>
          <cell r="B47" t="str">
            <v>Cornwell, Grace</v>
          </cell>
          <cell r="C47" t="str">
            <v>12CSN</v>
          </cell>
          <cell r="D47" t="str">
            <v>F</v>
          </cell>
          <cell r="E47" t="str">
            <v>C</v>
          </cell>
          <cell r="F47" t="str">
            <v>A</v>
          </cell>
          <cell r="G47" t="str">
            <v>0</v>
          </cell>
          <cell r="H47" t="str">
            <v>WBRI</v>
          </cell>
          <cell r="I47" t="str">
            <v>N</v>
          </cell>
          <cell r="J47" t="b">
            <v>0</v>
          </cell>
          <cell r="K47" t="str">
            <v>No</v>
          </cell>
          <cell r="L47" t="str">
            <v>INTERNAL</v>
          </cell>
          <cell r="M47">
            <v>6.4</v>
          </cell>
          <cell r="N47">
            <v>6.4</v>
          </cell>
          <cell r="O47">
            <v>6.4</v>
          </cell>
          <cell r="P47">
            <v>6.4</v>
          </cell>
          <cell r="Q47" t="str">
            <v>6.25+ (B/A)</v>
          </cell>
          <cell r="R47" t="str">
            <v/>
          </cell>
          <cell r="S47" t="str">
            <v/>
          </cell>
          <cell r="T47" t="str">
            <v/>
          </cell>
          <cell r="U47" t="str">
            <v/>
          </cell>
          <cell r="V47" t="str">
            <v/>
          </cell>
          <cell r="W47" t="str">
            <v/>
          </cell>
          <cell r="X47" t="str">
            <v/>
          </cell>
          <cell r="Y47" t="str">
            <v/>
          </cell>
          <cell r="Z47" t="str">
            <v>C</v>
          </cell>
          <cell r="AA47" t="str">
            <v>B</v>
          </cell>
          <cell r="AB47">
            <v>30.531355013998372</v>
          </cell>
          <cell r="AC47">
            <v>40.531355013998372</v>
          </cell>
          <cell r="AD47" t="str">
            <v/>
          </cell>
          <cell r="AE47" t="str">
            <v/>
          </cell>
          <cell r="AF47" t="str">
            <v/>
          </cell>
          <cell r="AG47" t="str">
            <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B</v>
          </cell>
          <cell r="AY47" t="str">
            <v>A</v>
          </cell>
          <cell r="AZ47">
            <v>38.890547301329818</v>
          </cell>
          <cell r="BA47">
            <v>48.890547301329818</v>
          </cell>
          <cell r="BB47" t="str">
            <v/>
          </cell>
          <cell r="BC47" t="str">
            <v/>
          </cell>
          <cell r="BD47" t="str">
            <v/>
          </cell>
          <cell r="BE47" t="str">
            <v/>
          </cell>
          <cell r="BF47" t="str">
            <v/>
          </cell>
          <cell r="BG47" t="str">
            <v/>
          </cell>
          <cell r="BH47" t="str">
            <v/>
          </cell>
          <cell r="BI47" t="str">
            <v/>
          </cell>
          <cell r="BJ47" t="str">
            <v/>
          </cell>
          <cell r="BK47" t="str">
            <v/>
          </cell>
          <cell r="BL47" t="str">
            <v/>
          </cell>
          <cell r="BM47" t="str">
            <v/>
          </cell>
          <cell r="BN47" t="str">
            <v/>
          </cell>
          <cell r="BO47" t="str">
            <v/>
          </cell>
          <cell r="BP47" t="str">
            <v/>
          </cell>
          <cell r="BQ47" t="str">
            <v/>
          </cell>
          <cell r="BR47" t="str">
            <v/>
          </cell>
          <cell r="BS47" t="str">
            <v/>
          </cell>
          <cell r="BT47" t="str">
            <v/>
          </cell>
          <cell r="BU47" t="str">
            <v/>
          </cell>
          <cell r="BV47" t="str">
            <v/>
          </cell>
          <cell r="BW47" t="str">
            <v/>
          </cell>
          <cell r="BX47" t="str">
            <v/>
          </cell>
          <cell r="BY47" t="str">
            <v/>
          </cell>
          <cell r="BZ47" t="str">
            <v/>
          </cell>
          <cell r="CA47" t="str">
            <v/>
          </cell>
          <cell r="CB47" t="str">
            <v/>
          </cell>
          <cell r="CC47" t="str">
            <v/>
          </cell>
          <cell r="CD47" t="str">
            <v/>
          </cell>
          <cell r="CE47" t="str">
            <v/>
          </cell>
          <cell r="CF47" t="str">
            <v/>
          </cell>
          <cell r="CG47" t="str">
            <v/>
          </cell>
          <cell r="CH47" t="str">
            <v>B</v>
          </cell>
          <cell r="CI47" t="str">
            <v>A</v>
          </cell>
          <cell r="CJ47">
            <v>38.929052162304984</v>
          </cell>
          <cell r="CK47">
            <v>48.929052162304984</v>
          </cell>
          <cell r="CL47" t="str">
            <v>B</v>
          </cell>
          <cell r="CM47" t="str">
            <v>A</v>
          </cell>
          <cell r="CN47">
            <v>37.842884868079345</v>
          </cell>
          <cell r="CO47">
            <v>47.842884868079345</v>
          </cell>
          <cell r="CP47" t="str">
            <v/>
          </cell>
          <cell r="CQ47" t="str">
            <v/>
          </cell>
          <cell r="CR47" t="str">
            <v/>
          </cell>
          <cell r="CS47" t="str">
            <v/>
          </cell>
          <cell r="CT47" t="str">
            <v/>
          </cell>
          <cell r="CU47" t="str">
            <v/>
          </cell>
          <cell r="CV47" t="str">
            <v/>
          </cell>
          <cell r="CW47" t="str">
            <v/>
          </cell>
          <cell r="CX47" t="str">
            <v/>
          </cell>
          <cell r="CY47" t="str">
            <v/>
          </cell>
          <cell r="CZ47" t="str">
            <v/>
          </cell>
          <cell r="DA47" t="str">
            <v/>
          </cell>
          <cell r="DB47" t="str">
            <v/>
          </cell>
          <cell r="DC47" t="str">
            <v/>
          </cell>
          <cell r="DD47" t="str">
            <v/>
          </cell>
          <cell r="DE47" t="str">
            <v/>
          </cell>
          <cell r="DF47" t="str">
            <v/>
          </cell>
          <cell r="DG47" t="str">
            <v/>
          </cell>
          <cell r="DH47" t="str">
            <v/>
          </cell>
          <cell r="DI47" t="str">
            <v/>
          </cell>
          <cell r="DJ47" t="str">
            <v/>
          </cell>
          <cell r="DK47" t="str">
            <v/>
          </cell>
          <cell r="DL47" t="str">
            <v/>
          </cell>
          <cell r="DM47" t="str">
            <v/>
          </cell>
          <cell r="DN47" t="str">
            <v/>
          </cell>
          <cell r="DO47" t="str">
            <v/>
          </cell>
          <cell r="DP47" t="str">
            <v/>
          </cell>
          <cell r="DQ47" t="str">
            <v/>
          </cell>
          <cell r="DR47" t="str">
            <v/>
          </cell>
          <cell r="DS47" t="str">
            <v/>
          </cell>
          <cell r="DT47" t="str">
            <v/>
          </cell>
          <cell r="DU47" t="str">
            <v/>
          </cell>
          <cell r="DX47" t="str">
            <v>12C-BI-10</v>
          </cell>
          <cell r="ED47" t="str">
            <v>12A-ENL-5</v>
          </cell>
          <cell r="EM47" t="str">
            <v>12B-P&amp;E-7</v>
          </cell>
          <cell r="EN47" t="str">
            <v>12D-PE-9</v>
          </cell>
          <cell r="EW47" t="str">
            <v/>
          </cell>
          <cell r="EX47" t="str">
            <v/>
          </cell>
          <cell r="EY47">
            <v>30</v>
          </cell>
          <cell r="EZ47" t="str">
            <v/>
          </cell>
          <cell r="FA47" t="str">
            <v/>
          </cell>
          <cell r="FB47" t="str">
            <v/>
          </cell>
          <cell r="FC47" t="str">
            <v/>
          </cell>
          <cell r="FD47" t="str">
            <v/>
          </cell>
          <cell r="FE47">
            <v>40</v>
          </cell>
          <cell r="FF47" t="str">
            <v/>
          </cell>
          <cell r="FG47" t="str">
            <v/>
          </cell>
          <cell r="FH47" t="str">
            <v/>
          </cell>
          <cell r="FI47" t="str">
            <v/>
          </cell>
          <cell r="FJ47" t="str">
            <v/>
          </cell>
          <cell r="FK47" t="str">
            <v/>
          </cell>
        </row>
        <row r="48">
          <cell r="A48">
            <v>160047</v>
          </cell>
          <cell r="B48" t="str">
            <v>Crampin, Alfred</v>
          </cell>
          <cell r="C48" t="str">
            <v>12JW</v>
          </cell>
          <cell r="D48" t="str">
            <v>M</v>
          </cell>
          <cell r="E48" t="str">
            <v>C/B</v>
          </cell>
          <cell r="F48" t="str">
            <v>B/A</v>
          </cell>
          <cell r="G48" t="str">
            <v>0</v>
          </cell>
          <cell r="H48" t="str">
            <v>WBRI</v>
          </cell>
          <cell r="I48" t="str">
            <v>N</v>
          </cell>
          <cell r="J48" t="b">
            <v>0</v>
          </cell>
          <cell r="K48" t="str">
            <v>No</v>
          </cell>
          <cell r="L48" t="str">
            <v>EXTERNAL</v>
          </cell>
          <cell r="M48">
            <v>6.666666666666667</v>
          </cell>
          <cell r="N48">
            <v>6.7</v>
          </cell>
          <cell r="O48">
            <v>6.625</v>
          </cell>
          <cell r="P48">
            <v>6.6</v>
          </cell>
          <cell r="Q48" t="str">
            <v>6.25+ (B/A)</v>
          </cell>
          <cell r="R48" t="str">
            <v/>
          </cell>
          <cell r="S48" t="str">
            <v/>
          </cell>
          <cell r="T48" t="str">
            <v/>
          </cell>
          <cell r="U48" t="str">
            <v/>
          </cell>
          <cell r="V48" t="str">
            <v/>
          </cell>
          <cell r="W48" t="str">
            <v/>
          </cell>
          <cell r="X48" t="str">
            <v/>
          </cell>
          <cell r="Y48" t="str">
            <v/>
          </cell>
          <cell r="Z48" t="str">
            <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str">
            <v/>
          </cell>
          <cell r="BL48" t="str">
            <v/>
          </cell>
          <cell r="BM48" t="str">
            <v/>
          </cell>
          <cell r="BN48" t="str">
            <v/>
          </cell>
          <cell r="BO48" t="str">
            <v/>
          </cell>
          <cell r="BP48" t="str">
            <v/>
          </cell>
          <cell r="BQ48" t="str">
            <v/>
          </cell>
          <cell r="BR48" t="str">
            <v/>
          </cell>
          <cell r="BS48" t="str">
            <v/>
          </cell>
          <cell r="BT48" t="str">
            <v/>
          </cell>
          <cell r="BU48" t="str">
            <v/>
          </cell>
          <cell r="BV48" t="str">
            <v>C/B</v>
          </cell>
          <cell r="BW48" t="str">
            <v>B/A</v>
          </cell>
          <cell r="BX48">
            <v>36.837328191568055</v>
          </cell>
          <cell r="BY48">
            <v>46.837328191568055</v>
          </cell>
          <cell r="BZ48" t="str">
            <v>C/B</v>
          </cell>
          <cell r="CA48" t="str">
            <v>B/A</v>
          </cell>
          <cell r="CB48">
            <v>36.727704688868897</v>
          </cell>
          <cell r="CC48">
            <v>46.727704688868897</v>
          </cell>
          <cell r="CD48" t="str">
            <v>C/B</v>
          </cell>
          <cell r="CE48" t="str">
            <v>B/A</v>
          </cell>
          <cell r="CF48">
            <v>36.827298786290079</v>
          </cell>
          <cell r="CG48">
            <v>46.827298786290079</v>
          </cell>
          <cell r="CH48" t="str">
            <v/>
          </cell>
          <cell r="CI48" t="str">
            <v/>
          </cell>
          <cell r="CJ48" t="str">
            <v/>
          </cell>
          <cell r="CK48" t="str">
            <v/>
          </cell>
          <cell r="CL48" t="str">
            <v/>
          </cell>
          <cell r="CM48" t="str">
            <v/>
          </cell>
          <cell r="CN48" t="str">
            <v/>
          </cell>
          <cell r="CO48" t="str">
            <v/>
          </cell>
          <cell r="CP48" t="str">
            <v>C/B</v>
          </cell>
          <cell r="CQ48" t="str">
            <v>B/A</v>
          </cell>
          <cell r="CR48">
            <v>33.597556681365646</v>
          </cell>
          <cell r="CS48">
            <v>43.597556681365646</v>
          </cell>
          <cell r="CT48" t="str">
            <v/>
          </cell>
          <cell r="CU48" t="str">
            <v/>
          </cell>
          <cell r="CV48" t="str">
            <v/>
          </cell>
          <cell r="CW48" t="str">
            <v/>
          </cell>
          <cell r="CX48" t="str">
            <v/>
          </cell>
          <cell r="CY48" t="str">
            <v/>
          </cell>
          <cell r="CZ48" t="str">
            <v/>
          </cell>
          <cell r="DA48" t="str">
            <v/>
          </cell>
          <cell r="DB48" t="str">
            <v/>
          </cell>
          <cell r="DC48" t="str">
            <v/>
          </cell>
          <cell r="DD48" t="str">
            <v/>
          </cell>
          <cell r="DE48" t="str">
            <v/>
          </cell>
          <cell r="DF48" t="str">
            <v/>
          </cell>
          <cell r="DG48" t="str">
            <v/>
          </cell>
          <cell r="DH48" t="str">
            <v/>
          </cell>
          <cell r="DI48" t="str">
            <v/>
          </cell>
          <cell r="DJ48" t="str">
            <v/>
          </cell>
          <cell r="DK48" t="str">
            <v/>
          </cell>
          <cell r="DL48" t="str">
            <v/>
          </cell>
          <cell r="DM48" t="str">
            <v/>
          </cell>
          <cell r="DN48" t="str">
            <v/>
          </cell>
          <cell r="DO48" t="str">
            <v/>
          </cell>
          <cell r="DP48" t="str">
            <v/>
          </cell>
          <cell r="DQ48" t="str">
            <v/>
          </cell>
          <cell r="DR48" t="str">
            <v/>
          </cell>
          <cell r="DS48" t="str">
            <v/>
          </cell>
          <cell r="DT48" t="str">
            <v/>
          </cell>
          <cell r="DU48" t="str">
            <v/>
          </cell>
          <cell r="EJ48" t="str">
            <v>12C-CS-3</v>
          </cell>
          <cell r="EK48" t="str">
            <v>12B-MA-5</v>
          </cell>
          <cell r="EL48" t="str">
            <v>12E-MAF-4</v>
          </cell>
          <cell r="EO48" t="str">
            <v>12A-PH-9</v>
          </cell>
          <cell r="EW48" t="str">
            <v/>
          </cell>
          <cell r="EX48" t="str">
            <v/>
          </cell>
          <cell r="EY48" t="str">
            <v/>
          </cell>
          <cell r="EZ48" t="str">
            <v/>
          </cell>
          <cell r="FA48" t="str">
            <v/>
          </cell>
          <cell r="FB48" t="str">
            <v/>
          </cell>
          <cell r="FC48" t="str">
            <v/>
          </cell>
          <cell r="FD48" t="str">
            <v/>
          </cell>
          <cell r="FE48" t="str">
            <v/>
          </cell>
          <cell r="FF48" t="str">
            <v/>
          </cell>
          <cell r="FG48" t="str">
            <v/>
          </cell>
          <cell r="FH48" t="str">
            <v/>
          </cell>
          <cell r="FI48" t="str">
            <v/>
          </cell>
          <cell r="FJ48" t="str">
            <v/>
          </cell>
          <cell r="FK48" t="str">
            <v/>
          </cell>
        </row>
        <row r="49">
          <cell r="A49">
            <v>160042</v>
          </cell>
          <cell r="B49" t="str">
            <v>Crawford- Thomson, Rhianna</v>
          </cell>
          <cell r="C49" t="str">
            <v>12SG</v>
          </cell>
          <cell r="D49" t="str">
            <v>F</v>
          </cell>
          <cell r="E49" t="str">
            <v>C/B</v>
          </cell>
          <cell r="F49" t="str">
            <v>B/A</v>
          </cell>
          <cell r="G49" t="str">
            <v>0</v>
          </cell>
          <cell r="H49" t="str">
            <v>WBRI</v>
          </cell>
          <cell r="I49" t="str">
            <v>N</v>
          </cell>
          <cell r="J49" t="b">
            <v>0</v>
          </cell>
          <cell r="K49" t="str">
            <v>No</v>
          </cell>
          <cell r="L49" t="str">
            <v>EXTERNAL</v>
          </cell>
          <cell r="M49">
            <v>5.9444444444444446</v>
          </cell>
          <cell r="N49">
            <v>5.9</v>
          </cell>
          <cell r="O49">
            <v>6</v>
          </cell>
          <cell r="P49">
            <v>6</v>
          </cell>
          <cell r="Q49" t="str">
            <v>4.75+ (C/B)</v>
          </cell>
          <cell r="R49" t="str">
            <v/>
          </cell>
          <cell r="S49" t="str">
            <v/>
          </cell>
          <cell r="T49" t="str">
            <v/>
          </cell>
          <cell r="U49" t="str">
            <v/>
          </cell>
          <cell r="V49" t="str">
            <v/>
          </cell>
          <cell r="W49" t="str">
            <v/>
          </cell>
          <cell r="X49" t="str">
            <v/>
          </cell>
          <cell r="Y49" t="str">
            <v/>
          </cell>
          <cell r="Z49" t="str">
            <v/>
          </cell>
          <cell r="AA49" t="str">
            <v/>
          </cell>
          <cell r="AB49" t="str">
            <v/>
          </cell>
          <cell r="AC49" t="str">
            <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C/B</v>
          </cell>
          <cell r="AQ49" t="str">
            <v>B/A</v>
          </cell>
          <cell r="AR49">
            <v>35.67620841288268</v>
          </cell>
          <cell r="AS49">
            <v>45.67620841288268</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C/B</v>
          </cell>
          <cell r="BG49" t="str">
            <v>B/A</v>
          </cell>
          <cell r="BH49">
            <v>34.462833273096678</v>
          </cell>
          <cell r="BI49">
            <v>44.462833273096678</v>
          </cell>
          <cell r="BJ49" t="str">
            <v>C/B</v>
          </cell>
          <cell r="BK49" t="str">
            <v>B/A</v>
          </cell>
          <cell r="BL49">
            <v>34.526586400124835</v>
          </cell>
          <cell r="BM49">
            <v>44.526586400124835</v>
          </cell>
          <cell r="BN49" t="str">
            <v/>
          </cell>
          <cell r="BO49" t="str">
            <v/>
          </cell>
          <cell r="BP49" t="str">
            <v/>
          </cell>
          <cell r="BQ49" t="str">
            <v/>
          </cell>
          <cell r="BR49" t="str">
            <v/>
          </cell>
          <cell r="BS49" t="str">
            <v/>
          </cell>
          <cell r="BT49" t="str">
            <v/>
          </cell>
          <cell r="BU49" t="str">
            <v/>
          </cell>
          <cell r="BV49" t="str">
            <v/>
          </cell>
          <cell r="BW49" t="str">
            <v/>
          </cell>
          <cell r="BX49" t="str">
            <v/>
          </cell>
          <cell r="BY49" t="str">
            <v/>
          </cell>
          <cell r="BZ49" t="str">
            <v/>
          </cell>
          <cell r="CA49" t="str">
            <v/>
          </cell>
          <cell r="CB49" t="str">
            <v/>
          </cell>
          <cell r="CC49" t="str">
            <v/>
          </cell>
          <cell r="CD49" t="str">
            <v/>
          </cell>
          <cell r="CE49" t="str">
            <v/>
          </cell>
          <cell r="CF49" t="str">
            <v/>
          </cell>
          <cell r="CG49" t="str">
            <v/>
          </cell>
          <cell r="CH49" t="str">
            <v>C/B</v>
          </cell>
          <cell r="CI49" t="str">
            <v>B/A</v>
          </cell>
          <cell r="CJ49">
            <v>36.289689118571438</v>
          </cell>
          <cell r="CK49">
            <v>46.289689118571438</v>
          </cell>
          <cell r="CL49" t="str">
            <v/>
          </cell>
          <cell r="CM49" t="str">
            <v/>
          </cell>
          <cell r="CN49" t="str">
            <v/>
          </cell>
          <cell r="CO49" t="str">
            <v/>
          </cell>
          <cell r="CP49" t="str">
            <v/>
          </cell>
          <cell r="CQ49" t="str">
            <v/>
          </cell>
          <cell r="CR49" t="str">
            <v/>
          </cell>
          <cell r="CS49" t="str">
            <v/>
          </cell>
          <cell r="CT49" t="str">
            <v/>
          </cell>
          <cell r="CU49" t="str">
            <v/>
          </cell>
          <cell r="CV49" t="str">
            <v/>
          </cell>
          <cell r="CW49" t="str">
            <v/>
          </cell>
          <cell r="CX49" t="str">
            <v/>
          </cell>
          <cell r="CY49" t="str">
            <v/>
          </cell>
          <cell r="CZ49" t="str">
            <v/>
          </cell>
          <cell r="DA49" t="str">
            <v/>
          </cell>
          <cell r="DB49" t="str">
            <v/>
          </cell>
          <cell r="DC49" t="str">
            <v/>
          </cell>
          <cell r="DD49" t="str">
            <v/>
          </cell>
          <cell r="DE49" t="str">
            <v/>
          </cell>
          <cell r="DF49" t="str">
            <v/>
          </cell>
          <cell r="DG49" t="str">
            <v/>
          </cell>
          <cell r="DH49" t="str">
            <v/>
          </cell>
          <cell r="DI49" t="str">
            <v/>
          </cell>
          <cell r="DJ49" t="str">
            <v/>
          </cell>
          <cell r="DK49" t="str">
            <v/>
          </cell>
          <cell r="DL49" t="str">
            <v/>
          </cell>
          <cell r="DM49" t="str">
            <v/>
          </cell>
          <cell r="DN49" t="str">
            <v/>
          </cell>
          <cell r="DO49" t="str">
            <v/>
          </cell>
          <cell r="DP49" t="str">
            <v/>
          </cell>
          <cell r="DQ49" t="str">
            <v/>
          </cell>
          <cell r="DR49" t="str">
            <v/>
          </cell>
          <cell r="DS49" t="str">
            <v/>
          </cell>
          <cell r="DT49" t="str">
            <v/>
          </cell>
          <cell r="DU49" t="str">
            <v/>
          </cell>
          <cell r="EB49" t="str">
            <v>12C-EA-4</v>
          </cell>
          <cell r="EF49" t="str">
            <v>12B-GG-3</v>
          </cell>
          <cell r="EG49" t="str">
            <v>12A-HI-7</v>
          </cell>
          <cell r="EM49" t="str">
            <v>12E-P&amp;E-5</v>
          </cell>
          <cell r="EW49" t="str">
            <v/>
          </cell>
          <cell r="EX49" t="str">
            <v/>
          </cell>
          <cell r="EY49" t="str">
            <v/>
          </cell>
          <cell r="EZ49" t="str">
            <v/>
          </cell>
          <cell r="FA49" t="str">
            <v/>
          </cell>
          <cell r="FB49" t="str">
            <v/>
          </cell>
          <cell r="FC49">
            <v>35</v>
          </cell>
          <cell r="FD49" t="str">
            <v/>
          </cell>
          <cell r="FE49" t="str">
            <v/>
          </cell>
          <cell r="FF49" t="str">
            <v/>
          </cell>
          <cell r="FG49">
            <v>35</v>
          </cell>
          <cell r="FH49">
            <v>35</v>
          </cell>
          <cell r="FI49" t="str">
            <v/>
          </cell>
          <cell r="FJ49" t="str">
            <v/>
          </cell>
          <cell r="FK49" t="str">
            <v/>
          </cell>
        </row>
        <row r="50">
          <cell r="A50">
            <v>160121</v>
          </cell>
          <cell r="B50" t="str">
            <v>Dartey, Dorcy</v>
          </cell>
          <cell r="C50" t="str">
            <v>12MP</v>
          </cell>
          <cell r="D50" t="str">
            <v>F</v>
          </cell>
          <cell r="E50" t="str">
            <v>B/A</v>
          </cell>
          <cell r="F50" t="str">
            <v>A*</v>
          </cell>
          <cell r="G50" t="str">
            <v>1</v>
          </cell>
          <cell r="H50" t="str">
            <v>BAFR</v>
          </cell>
          <cell r="I50" t="str">
            <v>N</v>
          </cell>
          <cell r="J50" t="b">
            <v>0</v>
          </cell>
          <cell r="K50" t="str">
            <v>No</v>
          </cell>
          <cell r="L50" t="str">
            <v>EXTERNAL</v>
          </cell>
          <cell r="M50">
            <v>7.6428571428571432</v>
          </cell>
          <cell r="N50">
            <v>7.6</v>
          </cell>
          <cell r="O50">
            <v>7.75</v>
          </cell>
          <cell r="P50">
            <v>7.8</v>
          </cell>
          <cell r="Q50" t="str">
            <v>6.25+ (B/A)</v>
          </cell>
          <cell r="R50" t="str">
            <v/>
          </cell>
          <cell r="S50" t="str">
            <v/>
          </cell>
          <cell r="T50" t="str">
            <v/>
          </cell>
          <cell r="U50" t="str">
            <v/>
          </cell>
          <cell r="V50" t="str">
            <v/>
          </cell>
          <cell r="W50" t="str">
            <v/>
          </cell>
          <cell r="X50" t="str">
            <v/>
          </cell>
          <cell r="Y50" t="str">
            <v/>
          </cell>
          <cell r="Z50" t="str">
            <v>B/A</v>
          </cell>
          <cell r="AA50" t="str">
            <v>A/A*</v>
          </cell>
          <cell r="AB50">
            <v>44.533426551412084</v>
          </cell>
          <cell r="AC50">
            <v>54.533426551412084</v>
          </cell>
          <cell r="AD50" t="str">
            <v>B/A</v>
          </cell>
          <cell r="AE50" t="str">
            <v>A/A*</v>
          </cell>
          <cell r="AF50">
            <v>42.86195608353443</v>
          </cell>
          <cell r="AG50">
            <v>52.86195608353443</v>
          </cell>
          <cell r="AH50" t="str">
            <v/>
          </cell>
          <cell r="AI50" t="str">
            <v/>
          </cell>
          <cell r="AJ50" t="str">
            <v/>
          </cell>
          <cell r="AK50" t="str">
            <v/>
          </cell>
          <cell r="AL50" t="str">
            <v/>
          </cell>
          <cell r="AM50" t="str">
            <v/>
          </cell>
          <cell r="AN50" t="str">
            <v/>
          </cell>
          <cell r="AO50" t="str">
            <v/>
          </cell>
          <cell r="AP50" t="str">
            <v>B/A</v>
          </cell>
          <cell r="AQ50" t="str">
            <v>A/A*</v>
          </cell>
          <cell r="AR50">
            <v>46.714384390746659</v>
          </cell>
          <cell r="AS50">
            <v>56.714384390746659</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str">
            <v/>
          </cell>
          <cell r="BL50" t="str">
            <v/>
          </cell>
          <cell r="BM50" t="str">
            <v/>
          </cell>
          <cell r="BN50" t="str">
            <v/>
          </cell>
          <cell r="BO50" t="str">
            <v/>
          </cell>
          <cell r="BP50" t="str">
            <v/>
          </cell>
          <cell r="BQ50" t="str">
            <v/>
          </cell>
          <cell r="BR50" t="str">
            <v/>
          </cell>
          <cell r="BS50" t="str">
            <v/>
          </cell>
          <cell r="BT50" t="str">
            <v/>
          </cell>
          <cell r="BU50" t="str">
            <v/>
          </cell>
          <cell r="BV50" t="str">
            <v/>
          </cell>
          <cell r="BW50" t="str">
            <v/>
          </cell>
          <cell r="BX50" t="str">
            <v/>
          </cell>
          <cell r="BY50" t="str">
            <v/>
          </cell>
          <cell r="BZ50" t="str">
            <v>B/A</v>
          </cell>
          <cell r="CA50" t="str">
            <v>A/A*</v>
          </cell>
          <cell r="CB50">
            <v>46.626407188623013</v>
          </cell>
          <cell r="CC50">
            <v>56.626407188623013</v>
          </cell>
          <cell r="CD50" t="str">
            <v/>
          </cell>
          <cell r="CE50" t="str">
            <v/>
          </cell>
          <cell r="CF50" t="str">
            <v/>
          </cell>
          <cell r="CG50" t="str">
            <v/>
          </cell>
          <cell r="CH50" t="str">
            <v/>
          </cell>
          <cell r="CI50" t="str">
            <v/>
          </cell>
          <cell r="CJ50" t="str">
            <v/>
          </cell>
          <cell r="CK50" t="str">
            <v/>
          </cell>
          <cell r="CL50" t="str">
            <v/>
          </cell>
          <cell r="CM50" t="str">
            <v/>
          </cell>
          <cell r="CN50" t="str">
            <v/>
          </cell>
          <cell r="CO50" t="str">
            <v/>
          </cell>
          <cell r="CP50" t="str">
            <v/>
          </cell>
          <cell r="CQ50" t="str">
            <v/>
          </cell>
          <cell r="CR50" t="str">
            <v/>
          </cell>
          <cell r="CS50" t="str">
            <v/>
          </cell>
          <cell r="CT50" t="str">
            <v/>
          </cell>
          <cell r="CU50" t="str">
            <v/>
          </cell>
          <cell r="CV50" t="str">
            <v/>
          </cell>
          <cell r="CW50" t="str">
            <v/>
          </cell>
          <cell r="CX50" t="str">
            <v>A</v>
          </cell>
          <cell r="CY50" t="str">
            <v>A*</v>
          </cell>
          <cell r="CZ50">
            <v>48.627793713237686</v>
          </cell>
          <cell r="DA50">
            <v>58.627793713237686</v>
          </cell>
          <cell r="DB50" t="str">
            <v/>
          </cell>
          <cell r="DC50" t="str">
            <v/>
          </cell>
          <cell r="DD50" t="str">
            <v/>
          </cell>
          <cell r="DE50" t="str">
            <v/>
          </cell>
          <cell r="DF50" t="str">
            <v/>
          </cell>
          <cell r="DG50" t="str">
            <v/>
          </cell>
          <cell r="DH50" t="str">
            <v/>
          </cell>
          <cell r="DI50" t="str">
            <v/>
          </cell>
          <cell r="DJ50" t="str">
            <v/>
          </cell>
          <cell r="DK50" t="str">
            <v/>
          </cell>
          <cell r="DL50" t="str">
            <v/>
          </cell>
          <cell r="DM50" t="str">
            <v/>
          </cell>
          <cell r="DN50" t="str">
            <v/>
          </cell>
          <cell r="DO50" t="str">
            <v/>
          </cell>
          <cell r="DP50" t="str">
            <v/>
          </cell>
          <cell r="DQ50" t="str">
            <v/>
          </cell>
          <cell r="DR50" t="str">
            <v/>
          </cell>
          <cell r="DS50" t="str">
            <v/>
          </cell>
          <cell r="DT50" t="str">
            <v/>
          </cell>
          <cell r="DU50" t="str">
            <v/>
          </cell>
          <cell r="DX50" t="str">
            <v>12D-BI-1</v>
          </cell>
          <cell r="DY50" t="str">
            <v>12E-CH-1</v>
          </cell>
          <cell r="EB50" t="str">
            <v>12C-EA-4</v>
          </cell>
          <cell r="EK50" t="str">
            <v>12C-MA-7</v>
          </cell>
          <cell r="EQ50" t="str">
            <v>12A-PY-10</v>
          </cell>
          <cell r="EW50" t="str">
            <v/>
          </cell>
          <cell r="EX50" t="str">
            <v/>
          </cell>
          <cell r="EY50">
            <v>45</v>
          </cell>
          <cell r="EZ50">
            <v>45</v>
          </cell>
          <cell r="FA50" t="str">
            <v/>
          </cell>
          <cell r="FB50" t="str">
            <v/>
          </cell>
          <cell r="FC50">
            <v>45</v>
          </cell>
          <cell r="FD50" t="str">
            <v/>
          </cell>
          <cell r="FE50" t="str">
            <v/>
          </cell>
          <cell r="FF50" t="str">
            <v/>
          </cell>
          <cell r="FG50" t="str">
            <v/>
          </cell>
          <cell r="FH50" t="str">
            <v/>
          </cell>
          <cell r="FI50" t="str">
            <v/>
          </cell>
          <cell r="FJ50" t="str">
            <v/>
          </cell>
          <cell r="FK50" t="str">
            <v/>
          </cell>
        </row>
        <row r="51">
          <cell r="A51">
            <v>160114</v>
          </cell>
          <cell r="B51" t="str">
            <v>Davidson, Callum</v>
          </cell>
          <cell r="C51" t="str">
            <v>12CSN</v>
          </cell>
          <cell r="D51" t="str">
            <v>M</v>
          </cell>
          <cell r="E51" t="str">
            <v>B</v>
          </cell>
          <cell r="F51" t="str">
            <v>A/A*</v>
          </cell>
          <cell r="G51" t="str">
            <v>0</v>
          </cell>
          <cell r="H51" t="str">
            <v>WBRI</v>
          </cell>
          <cell r="I51" t="str">
            <v>N</v>
          </cell>
          <cell r="J51" t="b">
            <v>0</v>
          </cell>
          <cell r="K51" t="str">
            <v>No</v>
          </cell>
          <cell r="L51" t="str">
            <v>EXTERNAL</v>
          </cell>
          <cell r="M51">
            <v>7.5714285714285712</v>
          </cell>
          <cell r="N51">
            <v>7.6</v>
          </cell>
          <cell r="O51">
            <v>7.5714285714285712</v>
          </cell>
          <cell r="P51">
            <v>7.6</v>
          </cell>
          <cell r="Q51" t="str">
            <v>6.25+ (B/A)</v>
          </cell>
          <cell r="R51" t="str">
            <v/>
          </cell>
          <cell r="S51" t="str">
            <v/>
          </cell>
          <cell r="T51" t="str">
            <v/>
          </cell>
          <cell r="U51" t="str">
            <v/>
          </cell>
          <cell r="V51" t="str">
            <v/>
          </cell>
          <cell r="W51" t="str">
            <v/>
          </cell>
          <cell r="X51" t="str">
            <v/>
          </cell>
          <cell r="Y51" t="str">
            <v/>
          </cell>
          <cell r="Z51" t="str">
            <v/>
          </cell>
          <cell r="AA51" t="str">
            <v/>
          </cell>
          <cell r="AB51" t="str">
            <v/>
          </cell>
          <cell r="AC51" t="str">
            <v/>
          </cell>
          <cell r="AD51" t="str">
            <v>B</v>
          </cell>
          <cell r="AE51" t="str">
            <v>A</v>
          </cell>
          <cell r="AF51">
            <v>42.217659195792237</v>
          </cell>
          <cell r="AG51">
            <v>52.217659195792237</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str">
            <v/>
          </cell>
          <cell r="BL51" t="str">
            <v/>
          </cell>
          <cell r="BM51" t="str">
            <v/>
          </cell>
          <cell r="BN51" t="str">
            <v/>
          </cell>
          <cell r="BO51" t="str">
            <v/>
          </cell>
          <cell r="BP51" t="str">
            <v/>
          </cell>
          <cell r="BQ51" t="str">
            <v/>
          </cell>
          <cell r="BR51" t="str">
            <v/>
          </cell>
          <cell r="BS51" t="str">
            <v/>
          </cell>
          <cell r="BT51" t="str">
            <v/>
          </cell>
          <cell r="BU51" t="str">
            <v/>
          </cell>
          <cell r="BV51" t="str">
            <v/>
          </cell>
          <cell r="BW51" t="str">
            <v/>
          </cell>
          <cell r="BX51" t="str">
            <v/>
          </cell>
          <cell r="BY51" t="str">
            <v/>
          </cell>
          <cell r="BZ51" t="str">
            <v>B/A</v>
          </cell>
          <cell r="CA51" t="str">
            <v>A/A*</v>
          </cell>
          <cell r="CB51">
            <v>46.27224061676452</v>
          </cell>
          <cell r="CC51">
            <v>56.27224061676452</v>
          </cell>
          <cell r="CD51" t="str">
            <v/>
          </cell>
          <cell r="CE51" t="str">
            <v/>
          </cell>
          <cell r="CF51" t="str">
            <v/>
          </cell>
          <cell r="CG51" t="str">
            <v/>
          </cell>
          <cell r="CH51" t="str">
            <v/>
          </cell>
          <cell r="CI51" t="str">
            <v/>
          </cell>
          <cell r="CJ51" t="str">
            <v/>
          </cell>
          <cell r="CK51" t="str">
            <v/>
          </cell>
          <cell r="CL51" t="str">
            <v/>
          </cell>
          <cell r="CM51" t="str">
            <v/>
          </cell>
          <cell r="CN51" t="str">
            <v/>
          </cell>
          <cell r="CO51" t="str">
            <v/>
          </cell>
          <cell r="CP51" t="str">
            <v>B/A</v>
          </cell>
          <cell r="CQ51" t="str">
            <v>A/A*</v>
          </cell>
          <cell r="CR51">
            <v>43.569810440423232</v>
          </cell>
          <cell r="CS51">
            <v>53.569810440423232</v>
          </cell>
          <cell r="CT51" t="str">
            <v/>
          </cell>
          <cell r="CU51" t="str">
            <v/>
          </cell>
          <cell r="CV51" t="str">
            <v/>
          </cell>
          <cell r="CW51" t="str">
            <v/>
          </cell>
          <cell r="CX51" t="str">
            <v/>
          </cell>
          <cell r="CY51" t="str">
            <v/>
          </cell>
          <cell r="CZ51" t="str">
            <v/>
          </cell>
          <cell r="DA51" t="str">
            <v/>
          </cell>
          <cell r="DB51" t="str">
            <v/>
          </cell>
          <cell r="DC51" t="str">
            <v/>
          </cell>
          <cell r="DD51" t="str">
            <v/>
          </cell>
          <cell r="DE51" t="str">
            <v/>
          </cell>
          <cell r="DF51" t="str">
            <v/>
          </cell>
          <cell r="DG51" t="str">
            <v/>
          </cell>
          <cell r="DH51" t="str">
            <v/>
          </cell>
          <cell r="DI51" t="str">
            <v/>
          </cell>
          <cell r="DJ51" t="str">
            <v/>
          </cell>
          <cell r="DK51" t="str">
            <v/>
          </cell>
          <cell r="DL51" t="str">
            <v/>
          </cell>
          <cell r="DM51" t="str">
            <v/>
          </cell>
          <cell r="DN51" t="str">
            <v/>
          </cell>
          <cell r="DO51" t="str">
            <v/>
          </cell>
          <cell r="DP51" t="str">
            <v/>
          </cell>
          <cell r="DQ51" t="str">
            <v/>
          </cell>
          <cell r="DR51" t="str">
            <v/>
          </cell>
          <cell r="DS51" t="str">
            <v/>
          </cell>
          <cell r="DT51" t="str">
            <v/>
          </cell>
          <cell r="DU51" t="str">
            <v/>
          </cell>
          <cell r="DY51" t="str">
            <v>12C-CH-2</v>
          </cell>
          <cell r="EK51" t="str">
            <v>12D-MA-7</v>
          </cell>
          <cell r="EO51" t="str">
            <v>12A-PH-9</v>
          </cell>
          <cell r="EW51" t="str">
            <v/>
          </cell>
          <cell r="EX51" t="str">
            <v/>
          </cell>
          <cell r="EY51" t="str">
            <v/>
          </cell>
          <cell r="EZ51">
            <v>40</v>
          </cell>
          <cell r="FA51" t="str">
            <v/>
          </cell>
          <cell r="FB51" t="str">
            <v/>
          </cell>
          <cell r="FC51" t="str">
            <v/>
          </cell>
          <cell r="FD51" t="str">
            <v/>
          </cell>
          <cell r="FE51" t="str">
            <v/>
          </cell>
          <cell r="FF51" t="str">
            <v/>
          </cell>
          <cell r="FG51" t="str">
            <v/>
          </cell>
          <cell r="FH51" t="str">
            <v/>
          </cell>
          <cell r="FI51" t="str">
            <v/>
          </cell>
          <cell r="FJ51" t="str">
            <v/>
          </cell>
          <cell r="FK51" t="str">
            <v/>
          </cell>
        </row>
        <row r="52">
          <cell r="A52">
            <v>150849</v>
          </cell>
          <cell r="B52" t="str">
            <v>Davies, Benjamin</v>
          </cell>
          <cell r="C52" t="str">
            <v>12CSN</v>
          </cell>
          <cell r="D52" t="str">
            <v>M</v>
          </cell>
          <cell r="E52" t="str">
            <v>B/A</v>
          </cell>
          <cell r="F52" t="str">
            <v>A*</v>
          </cell>
          <cell r="G52" t="str">
            <v>0</v>
          </cell>
          <cell r="H52" t="str">
            <v>WBRI</v>
          </cell>
          <cell r="I52" t="str">
            <v>N</v>
          </cell>
          <cell r="J52" t="b">
            <v>0</v>
          </cell>
          <cell r="K52" t="str">
            <v>No</v>
          </cell>
          <cell r="L52" t="str">
            <v>INTERNAL</v>
          </cell>
          <cell r="M52">
            <v>7.9</v>
          </cell>
          <cell r="N52">
            <v>7.9</v>
          </cell>
          <cell r="O52">
            <v>7.9</v>
          </cell>
          <cell r="P52">
            <v>7.9</v>
          </cell>
          <cell r="Q52" t="str">
            <v>7.75+ (A/A*)</v>
          </cell>
          <cell r="R52" t="str">
            <v/>
          </cell>
          <cell r="S52" t="str">
            <v/>
          </cell>
          <cell r="T52" t="str">
            <v/>
          </cell>
          <cell r="U52" t="str">
            <v/>
          </cell>
          <cell r="V52" t="str">
            <v/>
          </cell>
          <cell r="W52" t="str">
            <v/>
          </cell>
          <cell r="X52" t="str">
            <v/>
          </cell>
          <cell r="Y52" t="str">
            <v/>
          </cell>
          <cell r="Z52" t="str">
            <v/>
          </cell>
          <cell r="AA52" t="str">
            <v/>
          </cell>
          <cell r="AB52" t="str">
            <v/>
          </cell>
          <cell r="AC52" t="str">
            <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A</v>
          </cell>
          <cell r="AY52" t="str">
            <v>A*</v>
          </cell>
          <cell r="AZ52">
            <v>50.078051193399887</v>
          </cell>
          <cell r="BA52">
            <v>60.078051193399887</v>
          </cell>
          <cell r="BB52" t="str">
            <v/>
          </cell>
          <cell r="BC52" t="str">
            <v/>
          </cell>
          <cell r="BD52" t="str">
            <v/>
          </cell>
          <cell r="BE52" t="str">
            <v/>
          </cell>
          <cell r="BF52" t="str">
            <v/>
          </cell>
          <cell r="BG52" t="str">
            <v/>
          </cell>
          <cell r="BH52" t="str">
            <v/>
          </cell>
          <cell r="BI52" t="str">
            <v/>
          </cell>
          <cell r="BJ52" t="str">
            <v/>
          </cell>
          <cell r="BK52" t="str">
            <v/>
          </cell>
          <cell r="BL52" t="str">
            <v/>
          </cell>
          <cell r="BM52" t="str">
            <v/>
          </cell>
          <cell r="BN52" t="str">
            <v/>
          </cell>
          <cell r="BO52" t="str">
            <v/>
          </cell>
          <cell r="BP52" t="str">
            <v/>
          </cell>
          <cell r="BQ52" t="str">
            <v/>
          </cell>
          <cell r="BR52" t="str">
            <v/>
          </cell>
          <cell r="BS52" t="str">
            <v/>
          </cell>
          <cell r="BT52" t="str">
            <v/>
          </cell>
          <cell r="BU52" t="str">
            <v/>
          </cell>
          <cell r="BV52" t="str">
            <v/>
          </cell>
          <cell r="BW52" t="str">
            <v/>
          </cell>
          <cell r="BX52" t="str">
            <v/>
          </cell>
          <cell r="BY52" t="str">
            <v/>
          </cell>
          <cell r="BZ52" t="str">
            <v/>
          </cell>
          <cell r="CA52" t="str">
            <v/>
          </cell>
          <cell r="CB52" t="str">
            <v/>
          </cell>
          <cell r="CC52" t="str">
            <v/>
          </cell>
          <cell r="CD52" t="str">
            <v/>
          </cell>
          <cell r="CE52" t="str">
            <v/>
          </cell>
          <cell r="CF52" t="str">
            <v/>
          </cell>
          <cell r="CG52" t="str">
            <v/>
          </cell>
          <cell r="CH52" t="str">
            <v>A</v>
          </cell>
          <cell r="CI52" t="str">
            <v>A*</v>
          </cell>
          <cell r="CJ52">
            <v>49.247993070842782</v>
          </cell>
          <cell r="CK52">
            <v>59.247993070842782</v>
          </cell>
          <cell r="CL52" t="str">
            <v/>
          </cell>
          <cell r="CM52" t="str">
            <v/>
          </cell>
          <cell r="CN52" t="str">
            <v/>
          </cell>
          <cell r="CO52" t="str">
            <v/>
          </cell>
          <cell r="CP52" t="str">
            <v>B/A</v>
          </cell>
          <cell r="CQ52" t="str">
            <v>A/A*</v>
          </cell>
          <cell r="CR52">
            <v>46.751224438971384</v>
          </cell>
          <cell r="CS52">
            <v>56.751224438971384</v>
          </cell>
          <cell r="CT52" t="str">
            <v>A</v>
          </cell>
          <cell r="CU52" t="str">
            <v>A*</v>
          </cell>
          <cell r="CV52">
            <v>49.267251239525933</v>
          </cell>
          <cell r="CW52">
            <v>59.267251239525933</v>
          </cell>
          <cell r="CX52" t="str">
            <v/>
          </cell>
          <cell r="CY52" t="str">
            <v/>
          </cell>
          <cell r="CZ52" t="str">
            <v/>
          </cell>
          <cell r="DA52" t="str">
            <v/>
          </cell>
          <cell r="DB52" t="str">
            <v/>
          </cell>
          <cell r="DC52" t="str">
            <v/>
          </cell>
          <cell r="DD52" t="str">
            <v/>
          </cell>
          <cell r="DE52" t="str">
            <v/>
          </cell>
          <cell r="DF52" t="str">
            <v/>
          </cell>
          <cell r="DG52" t="str">
            <v/>
          </cell>
          <cell r="DH52" t="str">
            <v/>
          </cell>
          <cell r="DI52" t="str">
            <v/>
          </cell>
          <cell r="DJ52" t="str">
            <v/>
          </cell>
          <cell r="DK52" t="str">
            <v/>
          </cell>
          <cell r="DL52" t="str">
            <v/>
          </cell>
          <cell r="DM52" t="str">
            <v/>
          </cell>
          <cell r="DN52" t="str">
            <v/>
          </cell>
          <cell r="DO52" t="str">
            <v/>
          </cell>
          <cell r="DP52" t="str">
            <v/>
          </cell>
          <cell r="DQ52" t="str">
            <v/>
          </cell>
          <cell r="DR52" t="str">
            <v/>
          </cell>
          <cell r="DS52" t="str">
            <v/>
          </cell>
          <cell r="DT52" t="str">
            <v/>
          </cell>
          <cell r="DU52" t="str">
            <v/>
          </cell>
          <cell r="ED52" t="str">
            <v>12D-ENL-5</v>
          </cell>
          <cell r="EM52" t="str">
            <v>12B-P&amp;E-7</v>
          </cell>
          <cell r="EO52" t="str">
            <v>12E-PH-6</v>
          </cell>
          <cell r="EP52" t="str">
            <v>12C-PO-8</v>
          </cell>
          <cell r="EW52" t="str">
            <v/>
          </cell>
          <cell r="EX52" t="str">
            <v/>
          </cell>
          <cell r="EY52" t="str">
            <v/>
          </cell>
          <cell r="EZ52" t="str">
            <v/>
          </cell>
          <cell r="FA52" t="str">
            <v/>
          </cell>
          <cell r="FB52" t="str">
            <v/>
          </cell>
          <cell r="FC52" t="str">
            <v/>
          </cell>
          <cell r="FD52" t="str">
            <v/>
          </cell>
          <cell r="FE52">
            <v>50</v>
          </cell>
          <cell r="FF52" t="str">
            <v/>
          </cell>
          <cell r="FG52" t="str">
            <v/>
          </cell>
          <cell r="FH52" t="str">
            <v/>
          </cell>
          <cell r="FI52" t="str">
            <v/>
          </cell>
          <cell r="FJ52" t="str">
            <v/>
          </cell>
          <cell r="FK52" t="str">
            <v/>
          </cell>
        </row>
        <row r="53">
          <cell r="A53">
            <v>160058</v>
          </cell>
          <cell r="B53" t="str">
            <v>Delaney, Rohan</v>
          </cell>
          <cell r="C53" t="str">
            <v>12KD</v>
          </cell>
          <cell r="D53" t="str">
            <v>M</v>
          </cell>
          <cell r="E53" t="str">
            <v>C/B</v>
          </cell>
          <cell r="F53" t="str">
            <v>A</v>
          </cell>
          <cell r="G53" t="str">
            <v>0</v>
          </cell>
          <cell r="H53" t="str">
            <v>WBRI</v>
          </cell>
          <cell r="I53" t="str">
            <v>N</v>
          </cell>
          <cell r="J53" t="b">
            <v>0</v>
          </cell>
          <cell r="K53" t="str">
            <v>No</v>
          </cell>
          <cell r="L53" t="str">
            <v>EXTERNAL</v>
          </cell>
          <cell r="M53">
            <v>5.8888888888888893</v>
          </cell>
          <cell r="N53">
            <v>5.9</v>
          </cell>
          <cell r="O53">
            <v>5.8888888888888893</v>
          </cell>
          <cell r="P53">
            <v>5.9</v>
          </cell>
          <cell r="Q53" t="str">
            <v>4.75+ (C/B)</v>
          </cell>
          <cell r="R53" t="str">
            <v/>
          </cell>
          <cell r="S53" t="str">
            <v/>
          </cell>
          <cell r="T53" t="str">
            <v/>
          </cell>
          <cell r="U53" t="str">
            <v/>
          </cell>
          <cell r="V53" t="str">
            <v/>
          </cell>
          <cell r="W53" t="str">
            <v/>
          </cell>
          <cell r="X53" t="str">
            <v/>
          </cell>
          <cell r="Y53" t="str">
            <v/>
          </cell>
          <cell r="Z53" t="str">
            <v/>
          </cell>
          <cell r="AA53" t="str">
            <v/>
          </cell>
          <cell r="AB53" t="str">
            <v/>
          </cell>
          <cell r="AC53" t="str">
            <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C/B</v>
          </cell>
          <cell r="AQ53" t="str">
            <v>B/A</v>
          </cell>
          <cell r="AR53">
            <v>35.144054711641267</v>
          </cell>
          <cell r="AS53">
            <v>45.144054711641267</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C/B</v>
          </cell>
          <cell r="BK53" t="str">
            <v>B/A</v>
          </cell>
          <cell r="BL53">
            <v>34.174186990142481</v>
          </cell>
          <cell r="BM53">
            <v>44.174186990142481</v>
          </cell>
          <cell r="BN53" t="str">
            <v/>
          </cell>
          <cell r="BO53" t="str">
            <v/>
          </cell>
          <cell r="BP53" t="str">
            <v/>
          </cell>
          <cell r="BQ53" t="str">
            <v/>
          </cell>
          <cell r="BR53" t="str">
            <v/>
          </cell>
          <cell r="BS53" t="str">
            <v/>
          </cell>
          <cell r="BT53" t="str">
            <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t="str">
            <v/>
          </cell>
          <cell r="CH53" t="str">
            <v/>
          </cell>
          <cell r="CI53" t="str">
            <v/>
          </cell>
          <cell r="CJ53" t="str">
            <v/>
          </cell>
          <cell r="CK53" t="str">
            <v/>
          </cell>
          <cell r="CL53" t="str">
            <v/>
          </cell>
          <cell r="CM53" t="str">
            <v/>
          </cell>
          <cell r="CN53" t="str">
            <v/>
          </cell>
          <cell r="CO53" t="str">
            <v/>
          </cell>
          <cell r="CP53" t="str">
            <v/>
          </cell>
          <cell r="CQ53" t="str">
            <v/>
          </cell>
          <cell r="CR53" t="str">
            <v/>
          </cell>
          <cell r="CS53" t="str">
            <v/>
          </cell>
          <cell r="CT53" t="str">
            <v>C/B</v>
          </cell>
          <cell r="CU53" t="str">
            <v>B/A</v>
          </cell>
          <cell r="CV53">
            <v>35.661748864844768</v>
          </cell>
          <cell r="CW53">
            <v>45.661748864844768</v>
          </cell>
          <cell r="CX53" t="str">
            <v/>
          </cell>
          <cell r="CY53" t="str">
            <v/>
          </cell>
          <cell r="CZ53" t="str">
            <v/>
          </cell>
          <cell r="DA53" t="str">
            <v/>
          </cell>
          <cell r="DB53" t="str">
            <v>B</v>
          </cell>
          <cell r="DC53" t="str">
            <v>A</v>
          </cell>
          <cell r="DD53">
            <v>38.809494007722186</v>
          </cell>
          <cell r="DE53">
            <v>48.809494007722186</v>
          </cell>
          <cell r="DF53" t="str">
            <v/>
          </cell>
          <cell r="DG53" t="str">
            <v/>
          </cell>
          <cell r="DH53" t="str">
            <v/>
          </cell>
          <cell r="DI53" t="str">
            <v/>
          </cell>
          <cell r="DJ53" t="str">
            <v/>
          </cell>
          <cell r="DK53" t="str">
            <v/>
          </cell>
          <cell r="DL53" t="str">
            <v/>
          </cell>
          <cell r="DM53" t="str">
            <v/>
          </cell>
          <cell r="DN53" t="str">
            <v/>
          </cell>
          <cell r="DO53" t="str">
            <v/>
          </cell>
          <cell r="DP53" t="str">
            <v/>
          </cell>
          <cell r="DQ53" t="str">
            <v/>
          </cell>
          <cell r="DR53" t="str">
            <v/>
          </cell>
          <cell r="DS53" t="str">
            <v/>
          </cell>
          <cell r="DT53" t="str">
            <v/>
          </cell>
          <cell r="DU53" t="str">
            <v/>
          </cell>
          <cell r="EB53" t="str">
            <v>12C-EA-4</v>
          </cell>
          <cell r="EG53" t="str">
            <v>12A-HI-7</v>
          </cell>
          <cell r="EP53" t="str">
            <v>12E-PO-9</v>
          </cell>
          <cell r="ER53" t="str">
            <v>12B-SO-9</v>
          </cell>
          <cell r="EW53" t="str">
            <v/>
          </cell>
          <cell r="EX53" t="str">
            <v/>
          </cell>
          <cell r="EY53" t="str">
            <v/>
          </cell>
          <cell r="EZ53" t="str">
            <v/>
          </cell>
          <cell r="FA53" t="str">
            <v/>
          </cell>
          <cell r="FB53" t="str">
            <v/>
          </cell>
          <cell r="FC53">
            <v>35</v>
          </cell>
          <cell r="FD53" t="str">
            <v/>
          </cell>
          <cell r="FE53" t="str">
            <v/>
          </cell>
          <cell r="FF53" t="str">
            <v/>
          </cell>
          <cell r="FG53" t="str">
            <v/>
          </cell>
          <cell r="FH53">
            <v>35</v>
          </cell>
          <cell r="FI53" t="str">
            <v/>
          </cell>
          <cell r="FJ53" t="str">
            <v/>
          </cell>
          <cell r="FK53" t="str">
            <v/>
          </cell>
        </row>
        <row r="54">
          <cell r="A54">
            <v>150886</v>
          </cell>
          <cell r="B54" t="str">
            <v>Dereje, Kalab</v>
          </cell>
          <cell r="C54" t="str">
            <v>12CSN</v>
          </cell>
          <cell r="D54" t="str">
            <v>M</v>
          </cell>
          <cell r="E54" t="str">
            <v>D/C</v>
          </cell>
          <cell r="F54" t="str">
            <v>B</v>
          </cell>
          <cell r="G54" t="str">
            <v>1</v>
          </cell>
          <cell r="H54" t="str">
            <v>MBOE</v>
          </cell>
          <cell r="I54" t="str">
            <v>N</v>
          </cell>
          <cell r="J54" t="b">
            <v>0</v>
          </cell>
          <cell r="K54" t="str">
            <v>No</v>
          </cell>
          <cell r="L54" t="str">
            <v>INTERNAL</v>
          </cell>
          <cell r="M54">
            <v>6</v>
          </cell>
          <cell r="N54">
            <v>6</v>
          </cell>
          <cell r="O54">
            <v>6</v>
          </cell>
          <cell r="P54">
            <v>6</v>
          </cell>
          <cell r="Q54" t="str">
            <v>4.75+ (C/B)</v>
          </cell>
          <cell r="R54" t="str">
            <v/>
          </cell>
          <cell r="S54" t="str">
            <v/>
          </cell>
          <cell r="T54" t="str">
            <v/>
          </cell>
          <cell r="U54" t="str">
            <v/>
          </cell>
          <cell r="V54" t="str">
            <v/>
          </cell>
          <cell r="W54" t="str">
            <v/>
          </cell>
          <cell r="X54" t="str">
            <v/>
          </cell>
          <cell r="Y54" t="str">
            <v/>
          </cell>
          <cell r="Z54" t="str">
            <v>D/C</v>
          </cell>
          <cell r="AA54" t="str">
            <v>C/B</v>
          </cell>
          <cell r="AB54">
            <v>25.60377105920151</v>
          </cell>
          <cell r="AC54">
            <v>35.603771059201506</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str">
            <v/>
          </cell>
          <cell r="BL54" t="str">
            <v/>
          </cell>
          <cell r="BM54" t="str">
            <v/>
          </cell>
          <cell r="BN54" t="str">
            <v/>
          </cell>
          <cell r="BO54" t="str">
            <v/>
          </cell>
          <cell r="BP54" t="str">
            <v/>
          </cell>
          <cell r="BQ54" t="str">
            <v/>
          </cell>
          <cell r="BR54" t="str">
            <v/>
          </cell>
          <cell r="BS54" t="str">
            <v/>
          </cell>
          <cell r="BT54" t="str">
            <v/>
          </cell>
          <cell r="BU54" t="str">
            <v/>
          </cell>
          <cell r="BV54" t="str">
            <v>C</v>
          </cell>
          <cell r="BW54" t="str">
            <v>B</v>
          </cell>
          <cell r="BX54">
            <v>30.305498981670102</v>
          </cell>
          <cell r="BY54">
            <v>40.305498981670098</v>
          </cell>
          <cell r="BZ54" t="str">
            <v>C</v>
          </cell>
          <cell r="CA54" t="str">
            <v>B</v>
          </cell>
          <cell r="CB54">
            <v>30.332470587746386</v>
          </cell>
          <cell r="CC54">
            <v>40.332470587746386</v>
          </cell>
          <cell r="CD54" t="str">
            <v/>
          </cell>
          <cell r="CE54" t="str">
            <v/>
          </cell>
          <cell r="CF54" t="str">
            <v/>
          </cell>
          <cell r="CG54" t="str">
            <v/>
          </cell>
          <cell r="CH54" t="str">
            <v/>
          </cell>
          <cell r="CI54" t="str">
            <v/>
          </cell>
          <cell r="CJ54" t="str">
            <v/>
          </cell>
          <cell r="CK54" t="str">
            <v/>
          </cell>
          <cell r="CL54" t="str">
            <v/>
          </cell>
          <cell r="CM54" t="str">
            <v/>
          </cell>
          <cell r="CN54" t="str">
            <v/>
          </cell>
          <cell r="CO54" t="str">
            <v/>
          </cell>
          <cell r="CP54" t="str">
            <v>D/C</v>
          </cell>
          <cell r="CQ54" t="str">
            <v>C/B</v>
          </cell>
          <cell r="CR54">
            <v>27.126252476005117</v>
          </cell>
          <cell r="CS54">
            <v>37.126252476005121</v>
          </cell>
          <cell r="CT54" t="str">
            <v/>
          </cell>
          <cell r="CU54" t="str">
            <v/>
          </cell>
          <cell r="CV54" t="str">
            <v/>
          </cell>
          <cell r="CW54" t="str">
            <v/>
          </cell>
          <cell r="CX54" t="str">
            <v/>
          </cell>
          <cell r="CY54" t="str">
            <v/>
          </cell>
          <cell r="CZ54" t="str">
            <v/>
          </cell>
          <cell r="DA54" t="str">
            <v/>
          </cell>
          <cell r="DB54" t="str">
            <v/>
          </cell>
          <cell r="DC54" t="str">
            <v/>
          </cell>
          <cell r="DD54" t="str">
            <v/>
          </cell>
          <cell r="DE54" t="str">
            <v/>
          </cell>
          <cell r="DF54" t="str">
            <v/>
          </cell>
          <cell r="DG54" t="str">
            <v/>
          </cell>
          <cell r="DH54" t="str">
            <v/>
          </cell>
          <cell r="DI54" t="str">
            <v/>
          </cell>
          <cell r="DJ54" t="str">
            <v/>
          </cell>
          <cell r="DK54" t="str">
            <v/>
          </cell>
          <cell r="DL54" t="str">
            <v/>
          </cell>
          <cell r="DM54" t="str">
            <v/>
          </cell>
          <cell r="DN54" t="str">
            <v/>
          </cell>
          <cell r="DO54" t="str">
            <v/>
          </cell>
          <cell r="DP54" t="str">
            <v/>
          </cell>
          <cell r="DQ54" t="str">
            <v/>
          </cell>
          <cell r="DR54" t="str">
            <v/>
          </cell>
          <cell r="DS54" t="str">
            <v/>
          </cell>
          <cell r="DT54" t="str">
            <v/>
          </cell>
          <cell r="DU54" t="str">
            <v/>
          </cell>
          <cell r="DX54" t="str">
            <v>12B-BI-1</v>
          </cell>
          <cell r="EJ54" t="str">
            <v>12C-CS-3</v>
          </cell>
          <cell r="EK54" t="str">
            <v>12D-MA-7</v>
          </cell>
          <cell r="EO54" t="str">
            <v>12A-PH-9</v>
          </cell>
          <cell r="EW54" t="str">
            <v/>
          </cell>
          <cell r="EX54" t="str">
            <v/>
          </cell>
          <cell r="EY54">
            <v>25</v>
          </cell>
          <cell r="EZ54" t="str">
            <v/>
          </cell>
          <cell r="FA54" t="str">
            <v/>
          </cell>
          <cell r="FB54" t="str">
            <v/>
          </cell>
          <cell r="FC54" t="str">
            <v/>
          </cell>
          <cell r="FD54" t="str">
            <v/>
          </cell>
          <cell r="FE54" t="str">
            <v/>
          </cell>
          <cell r="FF54" t="str">
            <v/>
          </cell>
          <cell r="FG54" t="str">
            <v/>
          </cell>
          <cell r="FH54" t="str">
            <v/>
          </cell>
          <cell r="FI54" t="str">
            <v/>
          </cell>
          <cell r="FJ54" t="str">
            <v/>
          </cell>
          <cell r="FK54" t="str">
            <v/>
          </cell>
        </row>
        <row r="55">
          <cell r="A55">
            <v>150873</v>
          </cell>
          <cell r="B55" t="str">
            <v>Dessey, Segen</v>
          </cell>
          <cell r="C55" t="str">
            <v>12CSN</v>
          </cell>
          <cell r="D55" t="str">
            <v>F</v>
          </cell>
          <cell r="E55" t="str">
            <v>D</v>
          </cell>
          <cell r="F55" t="e">
            <v>#N/A</v>
          </cell>
          <cell r="G55" t="str">
            <v>1</v>
          </cell>
          <cell r="H55" t="str">
            <v>MWBA</v>
          </cell>
          <cell r="I55" t="str">
            <v>N</v>
          </cell>
          <cell r="J55" t="b">
            <v>1</v>
          </cell>
          <cell r="K55" t="str">
            <v>No</v>
          </cell>
          <cell r="L55" t="str">
            <v>INTERNAL</v>
          </cell>
          <cell r="M55">
            <v>3.6388888888888888</v>
          </cell>
          <cell r="N55">
            <v>3.6</v>
          </cell>
          <cell r="O55">
            <v>3.5</v>
          </cell>
          <cell r="P55">
            <v>3.5</v>
          </cell>
          <cell r="Q55" t="str">
            <v>2.5+ (D/C)</v>
          </cell>
          <cell r="R55" t="str">
            <v/>
          </cell>
          <cell r="S55" t="str">
            <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
          </cell>
          <cell r="AU55" t="str">
            <v/>
          </cell>
          <cell r="AV55" t="str">
            <v/>
          </cell>
          <cell r="AW55" t="str">
            <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str">
            <v/>
          </cell>
          <cell r="BL55" t="str">
            <v/>
          </cell>
          <cell r="BM55" t="str">
            <v/>
          </cell>
          <cell r="BN55" t="str">
            <v/>
          </cell>
          <cell r="BO55" t="str">
            <v/>
          </cell>
          <cell r="BP55" t="str">
            <v/>
          </cell>
          <cell r="BQ55" t="str">
            <v/>
          </cell>
          <cell r="BR55" t="str">
            <v>M/D</v>
          </cell>
          <cell r="BS55" t="str">
            <v>D/D</v>
          </cell>
          <cell r="BT55">
            <v>59.1666666666667</v>
          </cell>
          <cell r="BU55">
            <v>69.1666666666667</v>
          </cell>
          <cell r="BV55" t="str">
            <v/>
          </cell>
          <cell r="BW55" t="str">
            <v/>
          </cell>
          <cell r="BX55" t="str">
            <v/>
          </cell>
          <cell r="BY55" t="str">
            <v/>
          </cell>
          <cell r="BZ55" t="str">
            <v/>
          </cell>
          <cell r="CA55" t="str">
            <v/>
          </cell>
          <cell r="CB55" t="str">
            <v/>
          </cell>
          <cell r="CC55" t="str">
            <v/>
          </cell>
          <cell r="CD55" t="str">
            <v/>
          </cell>
          <cell r="CE55" t="str">
            <v/>
          </cell>
          <cell r="CF55" t="str">
            <v/>
          </cell>
          <cell r="CG55" t="str">
            <v/>
          </cell>
          <cell r="CH55" t="str">
            <v/>
          </cell>
          <cell r="CI55" t="str">
            <v/>
          </cell>
          <cell r="CJ55" t="str">
            <v/>
          </cell>
          <cell r="CK55" t="str">
            <v/>
          </cell>
          <cell r="CL55" t="str">
            <v/>
          </cell>
          <cell r="CM55" t="str">
            <v/>
          </cell>
          <cell r="CN55" t="str">
            <v/>
          </cell>
          <cell r="CO55" t="str">
            <v/>
          </cell>
          <cell r="CP55" t="str">
            <v/>
          </cell>
          <cell r="CQ55" t="str">
            <v/>
          </cell>
          <cell r="CR55" t="str">
            <v/>
          </cell>
          <cell r="CS55" t="str">
            <v/>
          </cell>
          <cell r="CT55" t="str">
            <v/>
          </cell>
          <cell r="CU55" t="str">
            <v/>
          </cell>
          <cell r="CV55" t="str">
            <v/>
          </cell>
          <cell r="CW55" t="str">
            <v/>
          </cell>
          <cell r="CX55" t="str">
            <v/>
          </cell>
          <cell r="CY55" t="str">
            <v/>
          </cell>
          <cell r="CZ55" t="str">
            <v/>
          </cell>
          <cell r="DA55" t="str">
            <v/>
          </cell>
          <cell r="DB55" t="str">
            <v>D</v>
          </cell>
          <cell r="DC55" t="str">
            <v>C</v>
          </cell>
          <cell r="DD55">
            <v>21.070414783157464</v>
          </cell>
          <cell r="DE55">
            <v>31.070414783157464</v>
          </cell>
          <cell r="DF55" t="str">
            <v/>
          </cell>
          <cell r="DG55" t="str">
            <v/>
          </cell>
          <cell r="DH55" t="str">
            <v/>
          </cell>
          <cell r="DI55" t="str">
            <v/>
          </cell>
          <cell r="DJ55" t="str">
            <v/>
          </cell>
          <cell r="DK55" t="str">
            <v/>
          </cell>
          <cell r="DL55" t="str">
            <v/>
          </cell>
          <cell r="DM55" t="str">
            <v/>
          </cell>
          <cell r="DN55" t="str">
            <v/>
          </cell>
          <cell r="DO55" t="str">
            <v/>
          </cell>
          <cell r="DP55" t="str">
            <v/>
          </cell>
          <cell r="DQ55" t="str">
            <v/>
          </cell>
          <cell r="DR55" t="str">
            <v/>
          </cell>
          <cell r="DS55" t="str">
            <v/>
          </cell>
          <cell r="DT55" t="str">
            <v/>
          </cell>
          <cell r="DU55" t="str">
            <v/>
          </cell>
          <cell r="EI55" t="str">
            <v>12C-HSD-6</v>
          </cell>
          <cell r="ER55" t="str">
            <v>12E-SO-8</v>
          </cell>
          <cell r="EW55" t="str">
            <v/>
          </cell>
          <cell r="EX55" t="str">
            <v/>
          </cell>
          <cell r="EY55" t="str">
            <v/>
          </cell>
          <cell r="EZ55" t="str">
            <v/>
          </cell>
          <cell r="FA55" t="str">
            <v/>
          </cell>
          <cell r="FB55" t="str">
            <v/>
          </cell>
          <cell r="FC55" t="str">
            <v/>
          </cell>
          <cell r="FD55" t="str">
            <v/>
          </cell>
          <cell r="FE55" t="str">
            <v/>
          </cell>
          <cell r="FF55" t="str">
            <v/>
          </cell>
          <cell r="FG55" t="str">
            <v/>
          </cell>
          <cell r="FH55" t="str">
            <v/>
          </cell>
          <cell r="FI55" t="str">
            <v/>
          </cell>
          <cell r="FJ55">
            <v>60</v>
          </cell>
          <cell r="FK55" t="str">
            <v/>
          </cell>
        </row>
        <row r="56">
          <cell r="A56">
            <v>150837</v>
          </cell>
          <cell r="B56" t="str">
            <v>Dingle, Nathaniel</v>
          </cell>
          <cell r="C56" t="str">
            <v>12DHO</v>
          </cell>
          <cell r="D56" t="str">
            <v>M</v>
          </cell>
          <cell r="E56" t="str">
            <v>A</v>
          </cell>
          <cell r="F56" t="str">
            <v>A*</v>
          </cell>
          <cell r="G56" t="str">
            <v>0</v>
          </cell>
          <cell r="H56" t="str">
            <v>WBRI</v>
          </cell>
          <cell r="I56" t="str">
            <v>N</v>
          </cell>
          <cell r="J56" t="b">
            <v>0</v>
          </cell>
          <cell r="K56" t="str">
            <v>No</v>
          </cell>
          <cell r="L56" t="str">
            <v>INTERNAL</v>
          </cell>
          <cell r="M56">
            <v>8</v>
          </cell>
          <cell r="N56">
            <v>8</v>
          </cell>
          <cell r="O56">
            <v>8</v>
          </cell>
          <cell r="P56">
            <v>8</v>
          </cell>
          <cell r="Q56" t="str">
            <v>7.75+ (A/A*)</v>
          </cell>
          <cell r="R56" t="str">
            <v/>
          </cell>
          <cell r="S56" t="str">
            <v/>
          </cell>
          <cell r="T56" t="str">
            <v/>
          </cell>
          <cell r="U56" t="str">
            <v/>
          </cell>
          <cell r="V56" t="str">
            <v/>
          </cell>
          <cell r="W56" t="str">
            <v/>
          </cell>
          <cell r="X56" t="str">
            <v/>
          </cell>
          <cell r="Y56" t="str">
            <v/>
          </cell>
          <cell r="Z56" t="str">
            <v/>
          </cell>
          <cell r="AA56" t="str">
            <v/>
          </cell>
          <cell r="AB56" t="str">
            <v/>
          </cell>
          <cell r="AC56" t="str">
            <v/>
          </cell>
          <cell r="AD56" t="str">
            <v/>
          </cell>
          <cell r="AE56" t="str">
            <v/>
          </cell>
          <cell r="AF56" t="str">
            <v/>
          </cell>
          <cell r="AG56" t="str">
            <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str">
            <v/>
          </cell>
          <cell r="BL56" t="str">
            <v/>
          </cell>
          <cell r="BM56" t="str">
            <v/>
          </cell>
          <cell r="BN56" t="str">
            <v/>
          </cell>
          <cell r="BO56" t="str">
            <v/>
          </cell>
          <cell r="BP56" t="str">
            <v/>
          </cell>
          <cell r="BQ56" t="str">
            <v/>
          </cell>
          <cell r="BR56" t="str">
            <v/>
          </cell>
          <cell r="BS56" t="str">
            <v/>
          </cell>
          <cell r="BT56" t="str">
            <v/>
          </cell>
          <cell r="BU56" t="str">
            <v/>
          </cell>
          <cell r="BV56" t="str">
            <v/>
          </cell>
          <cell r="BW56" t="str">
            <v/>
          </cell>
          <cell r="BX56" t="str">
            <v/>
          </cell>
          <cell r="BY56" t="str">
            <v/>
          </cell>
          <cell r="BZ56" t="str">
            <v>A</v>
          </cell>
          <cell r="CA56" t="str">
            <v>A*</v>
          </cell>
          <cell r="CB56">
            <v>49.703970212893338</v>
          </cell>
          <cell r="CC56">
            <v>59.703970212893338</v>
          </cell>
          <cell r="CD56" t="str">
            <v>A</v>
          </cell>
          <cell r="CE56" t="str">
            <v>A*</v>
          </cell>
          <cell r="CF56">
            <v>48.910816364340697</v>
          </cell>
          <cell r="CG56">
            <v>58.910816364340697</v>
          </cell>
          <cell r="CH56" t="str">
            <v/>
          </cell>
          <cell r="CI56" t="str">
            <v/>
          </cell>
          <cell r="CJ56" t="str">
            <v/>
          </cell>
          <cell r="CK56" t="str">
            <v/>
          </cell>
          <cell r="CL56" t="str">
            <v/>
          </cell>
          <cell r="CM56" t="str">
            <v/>
          </cell>
          <cell r="CN56" t="str">
            <v/>
          </cell>
          <cell r="CO56" t="str">
            <v/>
          </cell>
          <cell r="CP56" t="str">
            <v>A</v>
          </cell>
          <cell r="CQ56" t="str">
            <v>A*</v>
          </cell>
          <cell r="CR56">
            <v>47.862153627347915</v>
          </cell>
          <cell r="CS56">
            <v>57.862153627347915</v>
          </cell>
          <cell r="CT56" t="str">
            <v>A</v>
          </cell>
          <cell r="CU56" t="str">
            <v>A*</v>
          </cell>
          <cell r="CV56">
            <v>49.8815528149035</v>
          </cell>
          <cell r="CW56">
            <v>59.8815528149035</v>
          </cell>
          <cell r="CX56" t="str">
            <v/>
          </cell>
          <cell r="CY56" t="str">
            <v/>
          </cell>
          <cell r="CZ56" t="str">
            <v/>
          </cell>
          <cell r="DA56" t="str">
            <v/>
          </cell>
          <cell r="DB56" t="str">
            <v/>
          </cell>
          <cell r="DC56" t="str">
            <v/>
          </cell>
          <cell r="DD56" t="str">
            <v/>
          </cell>
          <cell r="DE56" t="str">
            <v/>
          </cell>
          <cell r="DF56" t="str">
            <v/>
          </cell>
          <cell r="DG56" t="str">
            <v/>
          </cell>
          <cell r="DH56" t="str">
            <v/>
          </cell>
          <cell r="DI56" t="str">
            <v/>
          </cell>
          <cell r="DJ56" t="str">
            <v/>
          </cell>
          <cell r="DK56" t="str">
            <v/>
          </cell>
          <cell r="DL56" t="str">
            <v/>
          </cell>
          <cell r="DM56" t="str">
            <v/>
          </cell>
          <cell r="DN56" t="str">
            <v/>
          </cell>
          <cell r="DO56" t="str">
            <v/>
          </cell>
          <cell r="DP56" t="str">
            <v/>
          </cell>
          <cell r="DQ56" t="str">
            <v/>
          </cell>
          <cell r="DR56" t="str">
            <v/>
          </cell>
          <cell r="DS56" t="str">
            <v/>
          </cell>
          <cell r="DT56" t="str">
            <v/>
          </cell>
          <cell r="DU56" t="str">
            <v/>
          </cell>
          <cell r="EK56" t="str">
            <v>12B-MA-5</v>
          </cell>
          <cell r="EL56" t="str">
            <v>12E-MAF-4</v>
          </cell>
          <cell r="EO56" t="str">
            <v>12A-PH-9</v>
          </cell>
          <cell r="EP56" t="str">
            <v>12C-PO-8</v>
          </cell>
          <cell r="EW56" t="str">
            <v/>
          </cell>
          <cell r="EX56" t="str">
            <v/>
          </cell>
          <cell r="EY56" t="str">
            <v/>
          </cell>
          <cell r="EZ56" t="str">
            <v/>
          </cell>
          <cell r="FA56" t="str">
            <v/>
          </cell>
          <cell r="FB56" t="str">
            <v/>
          </cell>
          <cell r="FC56" t="str">
            <v/>
          </cell>
          <cell r="FD56" t="str">
            <v/>
          </cell>
          <cell r="FE56" t="str">
            <v/>
          </cell>
          <cell r="FF56" t="str">
            <v/>
          </cell>
          <cell r="FG56" t="str">
            <v/>
          </cell>
          <cell r="FH56" t="str">
            <v/>
          </cell>
          <cell r="FI56" t="str">
            <v/>
          </cell>
          <cell r="FJ56" t="str">
            <v/>
          </cell>
          <cell r="FK56" t="str">
            <v/>
          </cell>
        </row>
        <row r="57">
          <cell r="A57">
            <v>150913</v>
          </cell>
          <cell r="B57" t="str">
            <v>Doherty, Hannah</v>
          </cell>
          <cell r="C57" t="str">
            <v>12CSN</v>
          </cell>
          <cell r="D57" t="str">
            <v>F</v>
          </cell>
          <cell r="E57" t="str">
            <v>C</v>
          </cell>
          <cell r="F57" t="str">
            <v>A</v>
          </cell>
          <cell r="G57" t="str">
            <v>1</v>
          </cell>
          <cell r="H57" t="str">
            <v>WIRI</v>
          </cell>
          <cell r="I57" t="str">
            <v>N</v>
          </cell>
          <cell r="J57" t="b">
            <v>0</v>
          </cell>
          <cell r="K57" t="str">
            <v>No</v>
          </cell>
          <cell r="L57" t="str">
            <v>INTERNAL</v>
          </cell>
          <cell r="M57">
            <v>6.6</v>
          </cell>
          <cell r="N57">
            <v>6.6</v>
          </cell>
          <cell r="O57">
            <v>6.6</v>
          </cell>
          <cell r="P57">
            <v>6.6</v>
          </cell>
          <cell r="Q57" t="str">
            <v>6.25+ (B/A)</v>
          </cell>
          <cell r="R57" t="str">
            <v/>
          </cell>
          <cell r="S57" t="str">
            <v/>
          </cell>
          <cell r="T57" t="str">
            <v/>
          </cell>
          <cell r="U57" t="str">
            <v/>
          </cell>
          <cell r="V57" t="str">
            <v/>
          </cell>
          <cell r="W57" t="str">
            <v/>
          </cell>
          <cell r="X57" t="str">
            <v/>
          </cell>
          <cell r="Y57" t="str">
            <v/>
          </cell>
          <cell r="Z57" t="str">
            <v>C</v>
          </cell>
          <cell r="AA57" t="str">
            <v>B</v>
          </cell>
          <cell r="AB57">
            <v>32.088338942360288</v>
          </cell>
          <cell r="AC57">
            <v>42.088338942360288</v>
          </cell>
          <cell r="AD57" t="str">
            <v>C</v>
          </cell>
          <cell r="AE57" t="str">
            <v>B</v>
          </cell>
          <cell r="AF57">
            <v>31.028391663819114</v>
          </cell>
          <cell r="AG57">
            <v>41.028391663819114</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B</v>
          </cell>
          <cell r="BG57" t="str">
            <v>A</v>
          </cell>
          <cell r="BH57">
            <v>40.26141080092885</v>
          </cell>
          <cell r="BI57">
            <v>50.26141080092885</v>
          </cell>
          <cell r="BJ57" t="str">
            <v/>
          </cell>
          <cell r="BK57" t="str">
            <v/>
          </cell>
          <cell r="BL57" t="str">
            <v/>
          </cell>
          <cell r="BM57" t="str">
            <v/>
          </cell>
          <cell r="BN57" t="str">
            <v/>
          </cell>
          <cell r="BO57" t="str">
            <v/>
          </cell>
          <cell r="BP57" t="str">
            <v/>
          </cell>
          <cell r="BQ57" t="str">
            <v/>
          </cell>
          <cell r="BR57" t="str">
            <v/>
          </cell>
          <cell r="BS57" t="str">
            <v/>
          </cell>
          <cell r="BT57" t="str">
            <v/>
          </cell>
          <cell r="BU57" t="str">
            <v/>
          </cell>
          <cell r="BV57" t="str">
            <v/>
          </cell>
          <cell r="BW57" t="str">
            <v/>
          </cell>
          <cell r="BX57" t="str">
            <v/>
          </cell>
          <cell r="BY57" t="str">
            <v/>
          </cell>
          <cell r="BZ57" t="str">
            <v/>
          </cell>
          <cell r="CA57" t="str">
            <v/>
          </cell>
          <cell r="CB57" t="str">
            <v/>
          </cell>
          <cell r="CC57" t="str">
            <v/>
          </cell>
          <cell r="CD57" t="str">
            <v/>
          </cell>
          <cell r="CE57" t="str">
            <v/>
          </cell>
          <cell r="CF57" t="str">
            <v/>
          </cell>
          <cell r="CG57" t="str">
            <v/>
          </cell>
          <cell r="CH57" t="str">
            <v/>
          </cell>
          <cell r="CI57" t="str">
            <v/>
          </cell>
          <cell r="CJ57" t="str">
            <v/>
          </cell>
          <cell r="CK57" t="str">
            <v/>
          </cell>
          <cell r="CL57" t="str">
            <v/>
          </cell>
          <cell r="CM57" t="str">
            <v/>
          </cell>
          <cell r="CN57" t="str">
            <v/>
          </cell>
          <cell r="CO57" t="str">
            <v/>
          </cell>
          <cell r="CP57" t="str">
            <v/>
          </cell>
          <cell r="CQ57" t="str">
            <v/>
          </cell>
          <cell r="CR57" t="str">
            <v/>
          </cell>
          <cell r="CS57" t="str">
            <v/>
          </cell>
          <cell r="CT57" t="str">
            <v/>
          </cell>
          <cell r="CU57" t="str">
            <v/>
          </cell>
          <cell r="CV57" t="str">
            <v/>
          </cell>
          <cell r="CW57" t="str">
            <v/>
          </cell>
          <cell r="CX57" t="str">
            <v>B</v>
          </cell>
          <cell r="CY57" t="str">
            <v>A</v>
          </cell>
          <cell r="CZ57">
            <v>39.923476060909771</v>
          </cell>
          <cell r="DA57">
            <v>49.923476060909771</v>
          </cell>
          <cell r="DB57" t="str">
            <v/>
          </cell>
          <cell r="DC57" t="str">
            <v/>
          </cell>
          <cell r="DD57" t="str">
            <v/>
          </cell>
          <cell r="DE57" t="str">
            <v/>
          </cell>
          <cell r="DF57" t="str">
            <v/>
          </cell>
          <cell r="DG57" t="str">
            <v/>
          </cell>
          <cell r="DH57" t="str">
            <v/>
          </cell>
          <cell r="DI57" t="str">
            <v/>
          </cell>
          <cell r="DJ57" t="str">
            <v/>
          </cell>
          <cell r="DK57" t="str">
            <v/>
          </cell>
          <cell r="DL57" t="str">
            <v/>
          </cell>
          <cell r="DM57" t="str">
            <v/>
          </cell>
          <cell r="DN57" t="str">
            <v/>
          </cell>
          <cell r="DO57" t="str">
            <v/>
          </cell>
          <cell r="DP57" t="str">
            <v/>
          </cell>
          <cell r="DQ57" t="str">
            <v/>
          </cell>
          <cell r="DR57" t="str">
            <v/>
          </cell>
          <cell r="DS57" t="str">
            <v/>
          </cell>
          <cell r="DT57" t="str">
            <v/>
          </cell>
          <cell r="DU57" t="str">
            <v/>
          </cell>
          <cell r="DX57" t="str">
            <v>12C-BI-10</v>
          </cell>
          <cell r="DY57" t="str">
            <v>12D-CH-2</v>
          </cell>
          <cell r="EF57" t="str">
            <v>12B-GG-3</v>
          </cell>
          <cell r="EQ57" t="str">
            <v>12A-PY-10</v>
          </cell>
          <cell r="EW57" t="str">
            <v/>
          </cell>
          <cell r="EX57" t="str">
            <v/>
          </cell>
          <cell r="EY57">
            <v>30</v>
          </cell>
          <cell r="EZ57">
            <v>30</v>
          </cell>
          <cell r="FA57" t="str">
            <v/>
          </cell>
          <cell r="FB57" t="str">
            <v/>
          </cell>
          <cell r="FC57" t="str">
            <v/>
          </cell>
          <cell r="FD57" t="str">
            <v/>
          </cell>
          <cell r="FE57" t="str">
            <v/>
          </cell>
          <cell r="FF57" t="str">
            <v/>
          </cell>
          <cell r="FG57">
            <v>40</v>
          </cell>
          <cell r="FH57" t="str">
            <v/>
          </cell>
          <cell r="FI57" t="str">
            <v/>
          </cell>
          <cell r="FJ57" t="str">
            <v/>
          </cell>
          <cell r="FK57" t="str">
            <v/>
          </cell>
        </row>
        <row r="58">
          <cell r="A58">
            <v>150852</v>
          </cell>
          <cell r="B58" t="str">
            <v>Dominic, Carmina</v>
          </cell>
          <cell r="C58" t="str">
            <v>12JN</v>
          </cell>
          <cell r="D58" t="str">
            <v>F</v>
          </cell>
          <cell r="E58" t="str">
            <v>D/C</v>
          </cell>
          <cell r="F58" t="str">
            <v>B/A</v>
          </cell>
          <cell r="G58" t="str">
            <v>1</v>
          </cell>
          <cell r="H58" t="str">
            <v>AIND</v>
          </cell>
          <cell r="I58" t="str">
            <v>N</v>
          </cell>
          <cell r="J58" t="b">
            <v>1</v>
          </cell>
          <cell r="K58" t="str">
            <v>No</v>
          </cell>
          <cell r="L58" t="str">
            <v>INTERNAL</v>
          </cell>
          <cell r="M58">
            <v>6.1</v>
          </cell>
          <cell r="N58">
            <v>6.1</v>
          </cell>
          <cell r="O58">
            <v>6</v>
          </cell>
          <cell r="P58">
            <v>6</v>
          </cell>
          <cell r="Q58" t="str">
            <v>4.75+ (C/B)</v>
          </cell>
          <cell r="R58" t="str">
            <v/>
          </cell>
          <cell r="S58" t="str">
            <v/>
          </cell>
          <cell r="T58" t="str">
            <v/>
          </cell>
          <cell r="U58" t="str">
            <v/>
          </cell>
          <cell r="V58" t="str">
            <v/>
          </cell>
          <cell r="W58" t="str">
            <v/>
          </cell>
          <cell r="X58" t="str">
            <v/>
          </cell>
          <cell r="Y58" t="str">
            <v/>
          </cell>
          <cell r="Z58" t="str">
            <v>D/C</v>
          </cell>
          <cell r="AA58" t="str">
            <v>C/B</v>
          </cell>
          <cell r="AB58">
            <v>26.585893828892111</v>
          </cell>
          <cell r="AC58">
            <v>36.585893828892111</v>
          </cell>
          <cell r="AD58" t="str">
            <v>C</v>
          </cell>
          <cell r="AE58" t="str">
            <v>B</v>
          </cell>
          <cell r="AF58">
            <v>27.831586189262097</v>
          </cell>
          <cell r="AG58">
            <v>37.831586189262097</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t="str">
            <v/>
          </cell>
          <cell r="BP58" t="str">
            <v/>
          </cell>
          <cell r="BQ58" t="str">
            <v/>
          </cell>
          <cell r="BR58" t="str">
            <v/>
          </cell>
          <cell r="BS58" t="str">
            <v/>
          </cell>
          <cell r="BT58" t="str">
            <v/>
          </cell>
          <cell r="BU58" t="str">
            <v/>
          </cell>
          <cell r="BV58" t="str">
            <v/>
          </cell>
          <cell r="BW58" t="str">
            <v/>
          </cell>
          <cell r="BX58" t="str">
            <v/>
          </cell>
          <cell r="BY58" t="str">
            <v/>
          </cell>
          <cell r="BZ58" t="str">
            <v>C</v>
          </cell>
          <cell r="CA58" t="str">
            <v>B</v>
          </cell>
          <cell r="CB58">
            <v>31.035240855465574</v>
          </cell>
          <cell r="CC58">
            <v>41.035240855465574</v>
          </cell>
          <cell r="CD58" t="str">
            <v/>
          </cell>
          <cell r="CE58" t="str">
            <v/>
          </cell>
          <cell r="CF58" t="str">
            <v/>
          </cell>
          <cell r="CG58" t="str">
            <v/>
          </cell>
          <cell r="CH58" t="str">
            <v/>
          </cell>
          <cell r="CI58" t="str">
            <v/>
          </cell>
          <cell r="CJ58" t="str">
            <v/>
          </cell>
          <cell r="CK58" t="str">
            <v/>
          </cell>
          <cell r="CL58" t="str">
            <v/>
          </cell>
          <cell r="CM58" t="str">
            <v/>
          </cell>
          <cell r="CN58" t="str">
            <v/>
          </cell>
          <cell r="CO58" t="str">
            <v/>
          </cell>
          <cell r="CP58" t="str">
            <v/>
          </cell>
          <cell r="CQ58" t="str">
            <v/>
          </cell>
          <cell r="CR58" t="str">
            <v/>
          </cell>
          <cell r="CS58" t="str">
            <v/>
          </cell>
          <cell r="CT58" t="str">
            <v/>
          </cell>
          <cell r="CU58" t="str">
            <v/>
          </cell>
          <cell r="CV58" t="str">
            <v/>
          </cell>
          <cell r="CW58" t="str">
            <v/>
          </cell>
          <cell r="CX58" t="str">
            <v>C/B</v>
          </cell>
          <cell r="CY58" t="str">
            <v>B/A</v>
          </cell>
          <cell r="CZ58">
            <v>35.308379626342166</v>
          </cell>
          <cell r="DA58">
            <v>45.308379626342166</v>
          </cell>
          <cell r="DB58" t="str">
            <v/>
          </cell>
          <cell r="DC58" t="str">
            <v/>
          </cell>
          <cell r="DD58" t="str">
            <v/>
          </cell>
          <cell r="DE58" t="str">
            <v/>
          </cell>
          <cell r="DF58" t="str">
            <v/>
          </cell>
          <cell r="DG58" t="str">
            <v/>
          </cell>
          <cell r="DH58" t="str">
            <v/>
          </cell>
          <cell r="DI58" t="str">
            <v/>
          </cell>
          <cell r="DJ58" t="str">
            <v/>
          </cell>
          <cell r="DK58" t="str">
            <v/>
          </cell>
          <cell r="DL58" t="str">
            <v/>
          </cell>
          <cell r="DM58" t="str">
            <v/>
          </cell>
          <cell r="DN58" t="str">
            <v/>
          </cell>
          <cell r="DO58" t="str">
            <v/>
          </cell>
          <cell r="DP58" t="str">
            <v/>
          </cell>
          <cell r="DQ58" t="str">
            <v/>
          </cell>
          <cell r="DR58" t="str">
            <v/>
          </cell>
          <cell r="DS58" t="str">
            <v/>
          </cell>
          <cell r="DT58" t="str">
            <v/>
          </cell>
          <cell r="DU58" t="str">
            <v/>
          </cell>
          <cell r="DX58" t="str">
            <v>12A-BI-2</v>
          </cell>
          <cell r="DY58" t="str">
            <v>12E-CH-1</v>
          </cell>
          <cell r="EK58" t="str">
            <v>12C-MA-7</v>
          </cell>
          <cell r="EQ58" t="str">
            <v>12B-PY-8</v>
          </cell>
          <cell r="EW58" t="str">
            <v/>
          </cell>
          <cell r="EX58" t="str">
            <v/>
          </cell>
          <cell r="EY58">
            <v>25</v>
          </cell>
          <cell r="EZ58">
            <v>30</v>
          </cell>
          <cell r="FA58" t="str">
            <v/>
          </cell>
          <cell r="FB58" t="str">
            <v/>
          </cell>
          <cell r="FC58" t="str">
            <v/>
          </cell>
          <cell r="FD58" t="str">
            <v/>
          </cell>
          <cell r="FE58" t="str">
            <v/>
          </cell>
          <cell r="FF58" t="str">
            <v/>
          </cell>
          <cell r="FG58" t="str">
            <v/>
          </cell>
          <cell r="FH58" t="str">
            <v/>
          </cell>
          <cell r="FI58" t="str">
            <v/>
          </cell>
          <cell r="FJ58" t="str">
            <v/>
          </cell>
          <cell r="FK58" t="str">
            <v/>
          </cell>
        </row>
        <row r="59">
          <cell r="A59">
            <v>100349</v>
          </cell>
          <cell r="B59" t="str">
            <v>Edwards, Evie</v>
          </cell>
          <cell r="C59" t="str">
            <v>12DHO</v>
          </cell>
          <cell r="D59" t="str">
            <v>F</v>
          </cell>
          <cell r="E59" t="str">
            <v>B</v>
          </cell>
          <cell r="F59" t="str">
            <v>A/A*</v>
          </cell>
          <cell r="G59" t="str">
            <v>0</v>
          </cell>
          <cell r="H59" t="str">
            <v>WBRI</v>
          </cell>
          <cell r="I59" t="str">
            <v>N</v>
          </cell>
          <cell r="J59" t="b">
            <v>0</v>
          </cell>
          <cell r="K59" t="str">
            <v>No</v>
          </cell>
          <cell r="L59" t="str">
            <v>INTERNAL</v>
          </cell>
          <cell r="M59">
            <v>6.4</v>
          </cell>
          <cell r="N59">
            <v>6.4</v>
          </cell>
          <cell r="O59">
            <v>6.4</v>
          </cell>
          <cell r="P59">
            <v>6.4</v>
          </cell>
          <cell r="Q59" t="str">
            <v>6.25+ (B/A)</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B</v>
          </cell>
          <cell r="AQ59" t="str">
            <v>A</v>
          </cell>
          <cell r="AR59">
            <v>38.789457146963422</v>
          </cell>
          <cell r="AS59">
            <v>48.789457146963422</v>
          </cell>
          <cell r="AT59" t="str">
            <v>B</v>
          </cell>
          <cell r="AU59" t="str">
            <v>A</v>
          </cell>
          <cell r="AV59">
            <v>38.570446056838023</v>
          </cell>
          <cell r="AW59">
            <v>48.570446056838023</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str">
            <v/>
          </cell>
          <cell r="BL59" t="str">
            <v/>
          </cell>
          <cell r="BM59" t="str">
            <v/>
          </cell>
          <cell r="BN59" t="str">
            <v/>
          </cell>
          <cell r="BO59" t="str">
            <v/>
          </cell>
          <cell r="BP59" t="str">
            <v/>
          </cell>
          <cell r="BQ59" t="str">
            <v/>
          </cell>
          <cell r="BR59" t="str">
            <v/>
          </cell>
          <cell r="BS59" t="str">
            <v/>
          </cell>
          <cell r="BT59" t="str">
            <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t="str">
            <v/>
          </cell>
          <cell r="CH59" t="str">
            <v/>
          </cell>
          <cell r="CI59" t="str">
            <v/>
          </cell>
          <cell r="CJ59" t="str">
            <v/>
          </cell>
          <cell r="CK59" t="str">
            <v/>
          </cell>
          <cell r="CL59" t="str">
            <v/>
          </cell>
          <cell r="CM59" t="str">
            <v/>
          </cell>
          <cell r="CN59" t="str">
            <v/>
          </cell>
          <cell r="CO59" t="str">
            <v/>
          </cell>
          <cell r="CP59" t="str">
            <v/>
          </cell>
          <cell r="CQ59" t="str">
            <v/>
          </cell>
          <cell r="CR59" t="str">
            <v/>
          </cell>
          <cell r="CS59" t="str">
            <v/>
          </cell>
          <cell r="CT59" t="str">
            <v/>
          </cell>
          <cell r="CU59" t="str">
            <v/>
          </cell>
          <cell r="CV59" t="str">
            <v/>
          </cell>
          <cell r="CW59" t="str">
            <v/>
          </cell>
          <cell r="CX59" t="str">
            <v/>
          </cell>
          <cell r="CY59" t="str">
            <v/>
          </cell>
          <cell r="CZ59" t="str">
            <v/>
          </cell>
          <cell r="DA59" t="str">
            <v/>
          </cell>
          <cell r="DB59" t="str">
            <v>B/A</v>
          </cell>
          <cell r="DC59" t="str">
            <v>A/A*</v>
          </cell>
          <cell r="DD59">
            <v>43.277927742381465</v>
          </cell>
          <cell r="DE59">
            <v>53.277927742381465</v>
          </cell>
          <cell r="DF59" t="str">
            <v/>
          </cell>
          <cell r="DG59" t="str">
            <v/>
          </cell>
          <cell r="DH59" t="str">
            <v/>
          </cell>
          <cell r="DI59" t="str">
            <v/>
          </cell>
          <cell r="DJ59" t="str">
            <v/>
          </cell>
          <cell r="DK59" t="str">
            <v/>
          </cell>
          <cell r="DL59" t="str">
            <v/>
          </cell>
          <cell r="DM59" t="str">
            <v/>
          </cell>
          <cell r="DN59" t="str">
            <v/>
          </cell>
          <cell r="DO59" t="str">
            <v/>
          </cell>
          <cell r="DP59" t="str">
            <v/>
          </cell>
          <cell r="DQ59" t="str">
            <v/>
          </cell>
          <cell r="DR59" t="str">
            <v/>
          </cell>
          <cell r="DS59" t="str">
            <v/>
          </cell>
          <cell r="DT59" t="str">
            <v/>
          </cell>
          <cell r="DU59" t="str">
            <v/>
          </cell>
          <cell r="EB59" t="str">
            <v>12C-EA-4</v>
          </cell>
          <cell r="EC59" t="str">
            <v>12E-EC-2</v>
          </cell>
          <cell r="ER59" t="str">
            <v>12B-SO-9</v>
          </cell>
          <cell r="EW59" t="str">
            <v/>
          </cell>
          <cell r="EX59" t="str">
            <v/>
          </cell>
          <cell r="EY59" t="str">
            <v/>
          </cell>
          <cell r="EZ59" t="str">
            <v/>
          </cell>
          <cell r="FA59" t="str">
            <v/>
          </cell>
          <cell r="FB59" t="str">
            <v/>
          </cell>
          <cell r="FC59">
            <v>40</v>
          </cell>
          <cell r="FD59">
            <v>40</v>
          </cell>
          <cell r="FE59" t="str">
            <v/>
          </cell>
          <cell r="FF59" t="str">
            <v/>
          </cell>
          <cell r="FG59" t="str">
            <v/>
          </cell>
          <cell r="FH59" t="str">
            <v/>
          </cell>
          <cell r="FI59" t="str">
            <v/>
          </cell>
          <cell r="FJ59" t="str">
            <v/>
          </cell>
          <cell r="FK59" t="str">
            <v/>
          </cell>
        </row>
        <row r="60">
          <cell r="A60">
            <v>152117</v>
          </cell>
          <cell r="B60" t="str">
            <v>Edwards, Katherine</v>
          </cell>
          <cell r="C60" t="str">
            <v>12JW</v>
          </cell>
          <cell r="D60" t="str">
            <v>F</v>
          </cell>
          <cell r="E60" t="str">
            <v>U</v>
          </cell>
          <cell r="F60" t="str">
            <v>U</v>
          </cell>
          <cell r="G60" t="str">
            <v>0</v>
          </cell>
          <cell r="H60" t="str">
            <v>WBRI</v>
          </cell>
          <cell r="I60" t="str">
            <v>N</v>
          </cell>
          <cell r="J60" t="str">
            <v>False</v>
          </cell>
          <cell r="K60" t="str">
            <v>No</v>
          </cell>
          <cell r="L60" t="str">
            <v>EXTERNAL</v>
          </cell>
          <cell r="M60" t="str">
            <v/>
          </cell>
          <cell r="N60" t="str">
            <v/>
          </cell>
          <cell r="O60" t="str">
            <v/>
          </cell>
          <cell r="P60" t="str">
            <v/>
          </cell>
          <cell r="Q60" t="str">
            <v/>
          </cell>
          <cell r="R60" t="str">
            <v/>
          </cell>
          <cell r="S60" t="str">
            <v/>
          </cell>
          <cell r="T60" t="str">
            <v/>
          </cell>
          <cell r="U60" t="str">
            <v/>
          </cell>
          <cell r="V60" t="str">
            <v>D/C</v>
          </cell>
          <cell r="W60" t="str">
            <v>C/B</v>
          </cell>
          <cell r="X60">
            <v>26.404738845045845</v>
          </cell>
          <cell r="Y60">
            <v>36.404738845045841</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t="str">
            <v/>
          </cell>
          <cell r="BP60" t="str">
            <v/>
          </cell>
          <cell r="BQ60" t="str">
            <v/>
          </cell>
          <cell r="BR60" t="str">
            <v/>
          </cell>
          <cell r="BS60" t="str">
            <v/>
          </cell>
          <cell r="BT60" t="str">
            <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t="str">
            <v/>
          </cell>
          <cell r="CH60" t="str">
            <v>D/C</v>
          </cell>
          <cell r="CI60" t="str">
            <v>C/B</v>
          </cell>
          <cell r="CJ60">
            <v>25.284692549421742</v>
          </cell>
          <cell r="CK60">
            <v>35.284692549421742</v>
          </cell>
          <cell r="CL60" t="str">
            <v/>
          </cell>
          <cell r="CM60" t="str">
            <v/>
          </cell>
          <cell r="CN60" t="str">
            <v/>
          </cell>
          <cell r="CO60" t="str">
            <v/>
          </cell>
          <cell r="CP60" t="str">
            <v/>
          </cell>
          <cell r="CQ60" t="str">
            <v/>
          </cell>
          <cell r="CR60" t="str">
            <v/>
          </cell>
          <cell r="CS60" t="str">
            <v/>
          </cell>
          <cell r="CT60" t="str">
            <v/>
          </cell>
          <cell r="CU60" t="str">
            <v/>
          </cell>
          <cell r="CV60" t="str">
            <v/>
          </cell>
          <cell r="CW60" t="str">
            <v/>
          </cell>
          <cell r="CX60" t="str">
            <v/>
          </cell>
          <cell r="CY60" t="str">
            <v/>
          </cell>
          <cell r="CZ60" t="str">
            <v/>
          </cell>
          <cell r="DA60" t="str">
            <v/>
          </cell>
          <cell r="DB60" t="str">
            <v/>
          </cell>
          <cell r="DC60" t="str">
            <v/>
          </cell>
          <cell r="DD60" t="str">
            <v/>
          </cell>
          <cell r="DE60" t="str">
            <v/>
          </cell>
          <cell r="DF60" t="str">
            <v/>
          </cell>
          <cell r="DG60" t="str">
            <v/>
          </cell>
          <cell r="DH60" t="str">
            <v/>
          </cell>
          <cell r="DI60" t="str">
            <v/>
          </cell>
          <cell r="DJ60" t="str">
            <v/>
          </cell>
          <cell r="DK60" t="str">
            <v/>
          </cell>
          <cell r="DL60" t="str">
            <v/>
          </cell>
          <cell r="DM60" t="str">
            <v/>
          </cell>
          <cell r="DN60" t="str">
            <v/>
          </cell>
          <cell r="DO60" t="str">
            <v/>
          </cell>
          <cell r="DP60" t="str">
            <v/>
          </cell>
          <cell r="DQ60" t="str">
            <v/>
          </cell>
          <cell r="DR60" t="str">
            <v/>
          </cell>
          <cell r="DS60" t="str">
            <v/>
          </cell>
          <cell r="DT60" t="str">
            <v/>
          </cell>
          <cell r="DU60" t="str">
            <v/>
          </cell>
        </row>
        <row r="61">
          <cell r="A61">
            <v>150885</v>
          </cell>
          <cell r="B61" t="str">
            <v>Efobi, Tobenna</v>
          </cell>
          <cell r="C61" t="str">
            <v>12DHO</v>
          </cell>
          <cell r="D61" t="str">
            <v>M</v>
          </cell>
          <cell r="E61" t="str">
            <v>D</v>
          </cell>
          <cell r="F61" t="str">
            <v>C/B</v>
          </cell>
          <cell r="G61" t="str">
            <v>1</v>
          </cell>
          <cell r="H61" t="str">
            <v>BAOF</v>
          </cell>
          <cell r="I61" t="str">
            <v>N</v>
          </cell>
          <cell r="J61" t="b">
            <v>0</v>
          </cell>
          <cell r="K61" t="str">
            <v>No</v>
          </cell>
          <cell r="L61" t="str">
            <v>INTERNAL</v>
          </cell>
          <cell r="M61">
            <v>4.5999999999999996</v>
          </cell>
          <cell r="N61">
            <v>4.5999999999999996</v>
          </cell>
          <cell r="O61">
            <v>4.5999999999999996</v>
          </cell>
          <cell r="P61">
            <v>4.5999999999999996</v>
          </cell>
          <cell r="Q61" t="str">
            <v>2.5+ (D/C)</v>
          </cell>
          <cell r="R61" t="str">
            <v/>
          </cell>
          <cell r="S61" t="str">
            <v/>
          </cell>
          <cell r="T61" t="str">
            <v/>
          </cell>
          <cell r="U61" t="str">
            <v/>
          </cell>
          <cell r="V61" t="str">
            <v>D/C</v>
          </cell>
          <cell r="W61" t="str">
            <v>C/B</v>
          </cell>
          <cell r="X61">
            <v>26.404738845045845</v>
          </cell>
          <cell r="Y61">
            <v>36.404738845045841</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cell r="BK61" t="str">
            <v/>
          </cell>
          <cell r="BL61" t="str">
            <v/>
          </cell>
          <cell r="BM61" t="str">
            <v/>
          </cell>
          <cell r="BN61" t="str">
            <v/>
          </cell>
          <cell r="BO61" t="str">
            <v/>
          </cell>
          <cell r="BP61" t="str">
            <v/>
          </cell>
          <cell r="BQ61" t="str">
            <v/>
          </cell>
          <cell r="BR61" t="str">
            <v/>
          </cell>
          <cell r="BS61" t="str">
            <v/>
          </cell>
          <cell r="BT61" t="str">
            <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t="str">
            <v/>
          </cell>
          <cell r="CH61" t="str">
            <v>D/C</v>
          </cell>
          <cell r="CI61" t="str">
            <v>C/B</v>
          </cell>
          <cell r="CJ61">
            <v>25.284692549421742</v>
          </cell>
          <cell r="CK61">
            <v>35.284692549421742</v>
          </cell>
          <cell r="CL61" t="str">
            <v/>
          </cell>
          <cell r="CM61" t="str">
            <v/>
          </cell>
          <cell r="CN61" t="str">
            <v/>
          </cell>
          <cell r="CO61" t="str">
            <v/>
          </cell>
          <cell r="CP61" t="str">
            <v/>
          </cell>
          <cell r="CQ61" t="str">
            <v/>
          </cell>
          <cell r="CR61" t="str">
            <v/>
          </cell>
          <cell r="CS61" t="str">
            <v/>
          </cell>
          <cell r="CT61" t="str">
            <v/>
          </cell>
          <cell r="CU61" t="str">
            <v/>
          </cell>
          <cell r="CV61" t="str">
            <v/>
          </cell>
          <cell r="CW61" t="str">
            <v/>
          </cell>
          <cell r="CX61" t="str">
            <v>D</v>
          </cell>
          <cell r="CY61" t="str">
            <v>C</v>
          </cell>
          <cell r="CZ61">
            <v>21.990579442519639</v>
          </cell>
          <cell r="DA61">
            <v>31.990579442519639</v>
          </cell>
          <cell r="DB61" t="str">
            <v/>
          </cell>
          <cell r="DC61" t="str">
            <v/>
          </cell>
          <cell r="DD61" t="str">
            <v/>
          </cell>
          <cell r="DE61" t="str">
            <v/>
          </cell>
          <cell r="DF61" t="str">
            <v/>
          </cell>
          <cell r="DG61" t="str">
            <v/>
          </cell>
          <cell r="DH61" t="str">
            <v/>
          </cell>
          <cell r="DI61" t="str">
            <v/>
          </cell>
          <cell r="DJ61" t="str">
            <v/>
          </cell>
          <cell r="DK61" t="str">
            <v/>
          </cell>
          <cell r="DL61" t="str">
            <v/>
          </cell>
          <cell r="DM61" t="str">
            <v/>
          </cell>
          <cell r="DN61" t="str">
            <v/>
          </cell>
          <cell r="DO61" t="str">
            <v/>
          </cell>
          <cell r="DP61" t="str">
            <v/>
          </cell>
          <cell r="DQ61" t="str">
            <v/>
          </cell>
          <cell r="DR61" t="str">
            <v/>
          </cell>
          <cell r="DS61" t="str">
            <v/>
          </cell>
          <cell r="DT61" t="str">
            <v/>
          </cell>
          <cell r="DU61" t="str">
            <v/>
          </cell>
          <cell r="DW61" t="str">
            <v>12A-BE-1</v>
          </cell>
          <cell r="EM61" t="str">
            <v>12E-P&amp;E-5</v>
          </cell>
          <cell r="EQ61" t="str">
            <v>12B-PY-8</v>
          </cell>
          <cell r="EW61" t="str">
            <v/>
          </cell>
          <cell r="EX61">
            <v>25</v>
          </cell>
          <cell r="EY61" t="str">
            <v/>
          </cell>
          <cell r="EZ61" t="str">
            <v/>
          </cell>
          <cell r="FA61" t="str">
            <v/>
          </cell>
          <cell r="FB61" t="str">
            <v/>
          </cell>
          <cell r="FC61" t="str">
            <v/>
          </cell>
          <cell r="FD61" t="str">
            <v/>
          </cell>
          <cell r="FE61" t="str">
            <v/>
          </cell>
          <cell r="FF61" t="str">
            <v/>
          </cell>
          <cell r="FG61" t="str">
            <v/>
          </cell>
          <cell r="FH61" t="str">
            <v/>
          </cell>
          <cell r="FI61" t="str">
            <v/>
          </cell>
          <cell r="FJ61" t="str">
            <v/>
          </cell>
          <cell r="FK61" t="str">
            <v/>
          </cell>
        </row>
        <row r="62">
          <cell r="A62">
            <v>150819</v>
          </cell>
          <cell r="B62" t="str">
            <v>Egleston, Orla</v>
          </cell>
          <cell r="C62" t="str">
            <v>12DHO</v>
          </cell>
          <cell r="D62" t="str">
            <v>F</v>
          </cell>
          <cell r="E62" t="str">
            <v>C/B</v>
          </cell>
          <cell r="F62" t="str">
            <v>A</v>
          </cell>
          <cell r="G62" t="str">
            <v>0</v>
          </cell>
          <cell r="H62" t="str">
            <v>WBRI</v>
          </cell>
          <cell r="I62" t="str">
            <v>N</v>
          </cell>
          <cell r="J62" t="b">
            <v>0</v>
          </cell>
          <cell r="K62" t="str">
            <v>No</v>
          </cell>
          <cell r="L62" t="str">
            <v>INTERNAL</v>
          </cell>
          <cell r="M62">
            <v>6</v>
          </cell>
          <cell r="N62">
            <v>6</v>
          </cell>
          <cell r="O62">
            <v>6</v>
          </cell>
          <cell r="P62">
            <v>6</v>
          </cell>
          <cell r="Q62" t="str">
            <v>4.75+ (C/B)</v>
          </cell>
          <cell r="R62" t="str">
            <v/>
          </cell>
          <cell r="S62" t="str">
            <v/>
          </cell>
          <cell r="T62" t="str">
            <v/>
          </cell>
          <cell r="U62" t="str">
            <v/>
          </cell>
          <cell r="V62" t="str">
            <v/>
          </cell>
          <cell r="W62" t="str">
            <v/>
          </cell>
          <cell r="X62" t="str">
            <v/>
          </cell>
          <cell r="Y62" t="str">
            <v/>
          </cell>
          <cell r="Z62" t="str">
            <v/>
          </cell>
          <cell r="AA62" t="str">
            <v/>
          </cell>
          <cell r="AB62" t="str">
            <v/>
          </cell>
          <cell r="AC62" t="str">
            <v/>
          </cell>
          <cell r="AD62" t="str">
            <v/>
          </cell>
          <cell r="AE62" t="str">
            <v/>
          </cell>
          <cell r="AF62" t="str">
            <v/>
          </cell>
          <cell r="AG62" t="str">
            <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str">
            <v/>
          </cell>
          <cell r="BL62" t="str">
            <v/>
          </cell>
          <cell r="BM62" t="str">
            <v/>
          </cell>
          <cell r="BN62" t="str">
            <v/>
          </cell>
          <cell r="BO62" t="str">
            <v/>
          </cell>
          <cell r="BP62" t="str">
            <v/>
          </cell>
          <cell r="BQ62" t="str">
            <v/>
          </cell>
          <cell r="BR62" t="str">
            <v/>
          </cell>
          <cell r="BS62" t="str">
            <v/>
          </cell>
          <cell r="BT62" t="str">
            <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t="str">
            <v/>
          </cell>
          <cell r="CH62" t="str">
            <v>C/B</v>
          </cell>
          <cell r="CI62" t="str">
            <v>B/A</v>
          </cell>
          <cell r="CJ62">
            <v>36.317803485567204</v>
          </cell>
          <cell r="CK62">
            <v>46.317803485567204</v>
          </cell>
          <cell r="CL62" t="str">
            <v/>
          </cell>
          <cell r="CM62" t="str">
            <v/>
          </cell>
          <cell r="CN62" t="str">
            <v/>
          </cell>
          <cell r="CO62" t="str">
            <v/>
          </cell>
          <cell r="CP62" t="str">
            <v/>
          </cell>
          <cell r="CQ62" t="str">
            <v/>
          </cell>
          <cell r="CR62" t="str">
            <v/>
          </cell>
          <cell r="CS62" t="str">
            <v/>
          </cell>
          <cell r="CT62" t="str">
            <v/>
          </cell>
          <cell r="CU62" t="str">
            <v/>
          </cell>
          <cell r="CV62" t="str">
            <v/>
          </cell>
          <cell r="CW62" t="str">
            <v/>
          </cell>
          <cell r="CX62" t="str">
            <v>C/B</v>
          </cell>
          <cell r="CY62" t="str">
            <v>B/A</v>
          </cell>
          <cell r="CZ62">
            <v>34.452260413374042</v>
          </cell>
          <cell r="DA62">
            <v>44.452260413374042</v>
          </cell>
          <cell r="DB62" t="str">
            <v>B</v>
          </cell>
          <cell r="DC62" t="str">
            <v>A</v>
          </cell>
          <cell r="DD62">
            <v>40.527548832997262</v>
          </cell>
          <cell r="DE62">
            <v>50.527548832997262</v>
          </cell>
          <cell r="DF62" t="str">
            <v>C/B</v>
          </cell>
          <cell r="DG62" t="str">
            <v>B/A</v>
          </cell>
          <cell r="DH62">
            <v>33.602550461280778</v>
          </cell>
          <cell r="DI62">
            <v>43.602550461280778</v>
          </cell>
          <cell r="DJ62" t="str">
            <v/>
          </cell>
          <cell r="DK62" t="str">
            <v/>
          </cell>
          <cell r="DL62" t="str">
            <v/>
          </cell>
          <cell r="DM62" t="str">
            <v/>
          </cell>
          <cell r="DN62" t="str">
            <v/>
          </cell>
          <cell r="DO62" t="str">
            <v/>
          </cell>
          <cell r="DP62" t="str">
            <v/>
          </cell>
          <cell r="DQ62" t="str">
            <v/>
          </cell>
          <cell r="DR62" t="str">
            <v/>
          </cell>
          <cell r="DS62" t="str">
            <v/>
          </cell>
          <cell r="DT62" t="str">
            <v/>
          </cell>
          <cell r="DU62" t="str">
            <v/>
          </cell>
          <cell r="EM62" t="str">
            <v>12B-P&amp;E-7</v>
          </cell>
          <cell r="EQ62" t="str">
            <v>12A-PY-10</v>
          </cell>
          <cell r="ER62" t="str">
            <v>12E-SO-8</v>
          </cell>
          <cell r="ES62" t="str">
            <v>12D-SP-10</v>
          </cell>
          <cell r="EW62" t="str">
            <v/>
          </cell>
          <cell r="EX62" t="str">
            <v/>
          </cell>
          <cell r="EY62" t="str">
            <v/>
          </cell>
          <cell r="EZ62" t="str">
            <v/>
          </cell>
          <cell r="FA62" t="str">
            <v/>
          </cell>
          <cell r="FB62" t="str">
            <v/>
          </cell>
          <cell r="FC62" t="str">
            <v/>
          </cell>
          <cell r="FD62" t="str">
            <v/>
          </cell>
          <cell r="FE62" t="str">
            <v/>
          </cell>
          <cell r="FF62" t="str">
            <v/>
          </cell>
          <cell r="FG62" t="str">
            <v/>
          </cell>
          <cell r="FH62" t="str">
            <v/>
          </cell>
          <cell r="FI62" t="str">
            <v/>
          </cell>
          <cell r="FJ62" t="str">
            <v/>
          </cell>
          <cell r="FK62" t="str">
            <v/>
          </cell>
        </row>
        <row r="63">
          <cell r="A63">
            <v>160100</v>
          </cell>
          <cell r="B63" t="str">
            <v>Ejiogu, Chinemerem</v>
          </cell>
          <cell r="C63" t="str">
            <v>12JN</v>
          </cell>
          <cell r="D63" t="str">
            <v>M</v>
          </cell>
          <cell r="E63" t="str">
            <v>D</v>
          </cell>
          <cell r="F63" t="str">
            <v>B</v>
          </cell>
          <cell r="G63" t="str">
            <v>1</v>
          </cell>
          <cell r="H63" t="str">
            <v>MBOE</v>
          </cell>
          <cell r="I63" t="str">
            <v>N</v>
          </cell>
          <cell r="J63" t="b">
            <v>1</v>
          </cell>
          <cell r="K63" t="str">
            <v>No</v>
          </cell>
          <cell r="L63" t="str">
            <v>EXTERNAL</v>
          </cell>
          <cell r="M63">
            <v>5.25</v>
          </cell>
          <cell r="N63">
            <v>5.3</v>
          </cell>
          <cell r="O63">
            <v>5.25</v>
          </cell>
          <cell r="P63">
            <v>5.3</v>
          </cell>
          <cell r="Q63" t="str">
            <v>4.75+ (C/B)</v>
          </cell>
          <cell r="R63" t="str">
            <v/>
          </cell>
          <cell r="S63" t="str">
            <v/>
          </cell>
          <cell r="T63" t="str">
            <v/>
          </cell>
          <cell r="U63" t="str">
            <v/>
          </cell>
          <cell r="V63" t="str">
            <v/>
          </cell>
          <cell r="W63" t="str">
            <v/>
          </cell>
          <cell r="X63" t="str">
            <v/>
          </cell>
          <cell r="Y63" t="str">
            <v/>
          </cell>
          <cell r="Z63" t="str">
            <v>D</v>
          </cell>
          <cell r="AA63" t="str">
            <v>C</v>
          </cell>
          <cell r="AB63">
            <v>18.964096545324431</v>
          </cell>
          <cell r="AC63">
            <v>28.964096545324431</v>
          </cell>
          <cell r="AD63" t="str">
            <v>D</v>
          </cell>
          <cell r="AE63" t="str">
            <v>C</v>
          </cell>
          <cell r="AF63">
            <v>20.049263323551045</v>
          </cell>
          <cell r="AG63">
            <v>30.049263323551045</v>
          </cell>
          <cell r="AH63" t="str">
            <v/>
          </cell>
          <cell r="AI63" t="str">
            <v/>
          </cell>
          <cell r="AJ63" t="str">
            <v/>
          </cell>
          <cell r="AK63" t="str">
            <v/>
          </cell>
          <cell r="AL63" t="str">
            <v/>
          </cell>
          <cell r="AM63" t="str">
            <v/>
          </cell>
          <cell r="AN63" t="str">
            <v/>
          </cell>
          <cell r="AO63" t="str">
            <v/>
          </cell>
          <cell r="AP63" t="str">
            <v/>
          </cell>
          <cell r="AQ63" t="str">
            <v/>
          </cell>
          <cell r="AR63" t="str">
            <v/>
          </cell>
          <cell r="AS63" t="str">
            <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C</v>
          </cell>
          <cell r="BG63" t="str">
            <v>B</v>
          </cell>
          <cell r="BH63">
            <v>29.403029052404193</v>
          </cell>
          <cell r="BI63">
            <v>39.403029052404193</v>
          </cell>
          <cell r="BJ63" t="str">
            <v/>
          </cell>
          <cell r="BK63" t="str">
            <v/>
          </cell>
          <cell r="BL63" t="str">
            <v/>
          </cell>
          <cell r="BM63" t="str">
            <v/>
          </cell>
          <cell r="BN63" t="str">
            <v/>
          </cell>
          <cell r="BO63" t="str">
            <v/>
          </cell>
          <cell r="BP63" t="str">
            <v/>
          </cell>
          <cell r="BQ63" t="str">
            <v/>
          </cell>
          <cell r="BR63" t="str">
            <v/>
          </cell>
          <cell r="BS63" t="str">
            <v/>
          </cell>
          <cell r="BT63" t="str">
            <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t="str">
            <v/>
          </cell>
          <cell r="CH63" t="str">
            <v/>
          </cell>
          <cell r="CI63" t="str">
            <v/>
          </cell>
          <cell r="CJ63" t="str">
            <v/>
          </cell>
          <cell r="CK63" t="str">
            <v/>
          </cell>
          <cell r="CL63" t="str">
            <v/>
          </cell>
          <cell r="CM63" t="str">
            <v/>
          </cell>
          <cell r="CN63" t="str">
            <v/>
          </cell>
          <cell r="CO63" t="str">
            <v/>
          </cell>
          <cell r="CP63" t="str">
            <v>D</v>
          </cell>
          <cell r="CQ63" t="str">
            <v>C</v>
          </cell>
          <cell r="CR63">
            <v>19.493269039309009</v>
          </cell>
          <cell r="CS63">
            <v>29.493269039309009</v>
          </cell>
          <cell r="CT63" t="str">
            <v/>
          </cell>
          <cell r="CU63" t="str">
            <v/>
          </cell>
          <cell r="CV63" t="str">
            <v/>
          </cell>
          <cell r="CW63" t="str">
            <v/>
          </cell>
          <cell r="CX63" t="str">
            <v/>
          </cell>
          <cell r="CY63" t="str">
            <v/>
          </cell>
          <cell r="CZ63" t="str">
            <v/>
          </cell>
          <cell r="DA63" t="str">
            <v/>
          </cell>
          <cell r="DB63" t="str">
            <v/>
          </cell>
          <cell r="DC63" t="str">
            <v/>
          </cell>
          <cell r="DD63" t="str">
            <v/>
          </cell>
          <cell r="DE63" t="str">
            <v/>
          </cell>
          <cell r="DF63" t="str">
            <v/>
          </cell>
          <cell r="DG63" t="str">
            <v/>
          </cell>
          <cell r="DH63" t="str">
            <v/>
          </cell>
          <cell r="DI63" t="str">
            <v/>
          </cell>
          <cell r="DJ63" t="str">
            <v/>
          </cell>
          <cell r="DK63" t="str">
            <v/>
          </cell>
          <cell r="DL63" t="str">
            <v/>
          </cell>
          <cell r="DM63" t="str">
            <v/>
          </cell>
          <cell r="DN63" t="str">
            <v/>
          </cell>
          <cell r="DO63" t="str">
            <v/>
          </cell>
          <cell r="DP63" t="str">
            <v/>
          </cell>
          <cell r="DQ63" t="str">
            <v/>
          </cell>
          <cell r="DR63" t="str">
            <v/>
          </cell>
          <cell r="DS63" t="str">
            <v/>
          </cell>
          <cell r="DT63" t="str">
            <v/>
          </cell>
          <cell r="DU63" t="str">
            <v/>
          </cell>
          <cell r="DX63" t="str">
            <v>12D-BI-1</v>
          </cell>
          <cell r="DY63" t="str">
            <v>12C-CH-2</v>
          </cell>
          <cell r="EF63" t="str">
            <v>12B-GG-3</v>
          </cell>
          <cell r="EO63" t="str">
            <v>12A-PH-9</v>
          </cell>
          <cell r="EW63" t="str">
            <v/>
          </cell>
          <cell r="EX63" t="str">
            <v/>
          </cell>
          <cell r="EY63">
            <v>20</v>
          </cell>
          <cell r="EZ63">
            <v>20</v>
          </cell>
          <cell r="FA63" t="str">
            <v/>
          </cell>
          <cell r="FB63" t="str">
            <v/>
          </cell>
          <cell r="FC63" t="str">
            <v/>
          </cell>
          <cell r="FD63" t="str">
            <v/>
          </cell>
          <cell r="FE63" t="str">
            <v/>
          </cell>
          <cell r="FF63" t="str">
            <v/>
          </cell>
          <cell r="FG63">
            <v>30</v>
          </cell>
          <cell r="FH63" t="str">
            <v/>
          </cell>
          <cell r="FI63" t="str">
            <v/>
          </cell>
          <cell r="FJ63" t="str">
            <v/>
          </cell>
          <cell r="FK63" t="str">
            <v/>
          </cell>
        </row>
        <row r="64">
          <cell r="A64">
            <v>150960</v>
          </cell>
          <cell r="B64" t="str">
            <v>Evans, Rebecca</v>
          </cell>
          <cell r="C64" t="str">
            <v>12DHO</v>
          </cell>
          <cell r="D64" t="str">
            <v>F</v>
          </cell>
          <cell r="E64" t="str">
            <v>A</v>
          </cell>
          <cell r="F64" t="str">
            <v>A*</v>
          </cell>
          <cell r="G64" t="str">
            <v>0</v>
          </cell>
          <cell r="H64" t="str">
            <v>WBRI</v>
          </cell>
          <cell r="I64" t="str">
            <v>N</v>
          </cell>
          <cell r="J64" t="b">
            <v>0</v>
          </cell>
          <cell r="K64" t="str">
            <v>No</v>
          </cell>
          <cell r="L64" t="str">
            <v>INTERNAL</v>
          </cell>
          <cell r="M64">
            <v>8.1999999999999993</v>
          </cell>
          <cell r="N64">
            <v>8.1999999999999993</v>
          </cell>
          <cell r="O64">
            <v>8.1999999999999993</v>
          </cell>
          <cell r="P64">
            <v>8.1999999999999993</v>
          </cell>
          <cell r="Q64" t="str">
            <v>7.75+ (A/A*)</v>
          </cell>
          <cell r="R64" t="str">
            <v/>
          </cell>
          <cell r="S64" t="str">
            <v/>
          </cell>
          <cell r="T64" t="str">
            <v/>
          </cell>
          <cell r="U64" t="str">
            <v/>
          </cell>
          <cell r="V64" t="str">
            <v/>
          </cell>
          <cell r="W64" t="str">
            <v/>
          </cell>
          <cell r="X64" t="str">
            <v/>
          </cell>
          <cell r="Y64" t="str">
            <v/>
          </cell>
          <cell r="Z64" t="str">
            <v>A</v>
          </cell>
          <cell r="AA64" t="str">
            <v>A*</v>
          </cell>
          <cell r="AB64">
            <v>51.00539125961776</v>
          </cell>
          <cell r="AC64">
            <v>61.00539125961776</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A</v>
          </cell>
          <cell r="AU64" t="str">
            <v>A*</v>
          </cell>
          <cell r="AV64">
            <v>51.213332991998996</v>
          </cell>
          <cell r="AW64">
            <v>61.213332991998996</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A</v>
          </cell>
          <cell r="BK64" t="str">
            <v>A*</v>
          </cell>
          <cell r="BL64">
            <v>50.807231209035947</v>
          </cell>
          <cell r="BM64">
            <v>60.807231209035947</v>
          </cell>
          <cell r="BN64" t="str">
            <v/>
          </cell>
          <cell r="BO64" t="str">
            <v/>
          </cell>
          <cell r="BP64" t="str">
            <v/>
          </cell>
          <cell r="BQ64" t="str">
            <v/>
          </cell>
          <cell r="BR64" t="str">
            <v/>
          </cell>
          <cell r="BS64" t="str">
            <v/>
          </cell>
          <cell r="BT64" t="str">
            <v/>
          </cell>
          <cell r="BU64" t="str">
            <v/>
          </cell>
          <cell r="BV64" t="str">
            <v/>
          </cell>
          <cell r="BW64" t="str">
            <v/>
          </cell>
          <cell r="BX64" t="str">
            <v/>
          </cell>
          <cell r="BY64" t="str">
            <v/>
          </cell>
          <cell r="BZ64" t="str">
            <v/>
          </cell>
          <cell r="CA64" t="str">
            <v/>
          </cell>
          <cell r="CB64" t="str">
            <v/>
          </cell>
          <cell r="CC64" t="str">
            <v/>
          </cell>
          <cell r="CD64" t="str">
            <v/>
          </cell>
          <cell r="CE64" t="str">
            <v/>
          </cell>
          <cell r="CF64" t="str">
            <v/>
          </cell>
          <cell r="CG64" t="str">
            <v/>
          </cell>
          <cell r="CH64" t="str">
            <v/>
          </cell>
          <cell r="CI64" t="str">
            <v/>
          </cell>
          <cell r="CJ64" t="str">
            <v/>
          </cell>
          <cell r="CK64" t="str">
            <v/>
          </cell>
          <cell r="CL64" t="str">
            <v/>
          </cell>
          <cell r="CM64" t="str">
            <v/>
          </cell>
          <cell r="CN64" t="str">
            <v/>
          </cell>
          <cell r="CO64" t="str">
            <v/>
          </cell>
          <cell r="CP64" t="str">
            <v/>
          </cell>
          <cell r="CQ64" t="str">
            <v/>
          </cell>
          <cell r="CR64" t="str">
            <v/>
          </cell>
          <cell r="CS64" t="str">
            <v/>
          </cell>
          <cell r="CT64" t="str">
            <v/>
          </cell>
          <cell r="CU64" t="str">
            <v/>
          </cell>
          <cell r="CV64" t="str">
            <v/>
          </cell>
          <cell r="CW64" t="str">
            <v/>
          </cell>
          <cell r="CX64" t="str">
            <v>A</v>
          </cell>
          <cell r="CY64" t="str">
            <v>A*</v>
          </cell>
          <cell r="CZ64">
            <v>52.349395455957044</v>
          </cell>
          <cell r="DA64">
            <v>62.349395455957044</v>
          </cell>
          <cell r="DB64" t="str">
            <v/>
          </cell>
          <cell r="DC64" t="str">
            <v/>
          </cell>
          <cell r="DD64" t="str">
            <v/>
          </cell>
          <cell r="DE64" t="str">
            <v/>
          </cell>
          <cell r="DF64" t="str">
            <v/>
          </cell>
          <cell r="DG64" t="str">
            <v/>
          </cell>
          <cell r="DH64" t="str">
            <v/>
          </cell>
          <cell r="DI64" t="str">
            <v/>
          </cell>
          <cell r="DJ64" t="str">
            <v/>
          </cell>
          <cell r="DK64" t="str">
            <v/>
          </cell>
          <cell r="DL64" t="str">
            <v/>
          </cell>
          <cell r="DM64" t="str">
            <v/>
          </cell>
          <cell r="DN64" t="str">
            <v/>
          </cell>
          <cell r="DO64" t="str">
            <v/>
          </cell>
          <cell r="DP64" t="str">
            <v/>
          </cell>
          <cell r="DQ64" t="str">
            <v/>
          </cell>
          <cell r="DR64" t="str">
            <v/>
          </cell>
          <cell r="DS64" t="str">
            <v/>
          </cell>
          <cell r="DT64" t="str">
            <v/>
          </cell>
          <cell r="DU64" t="str">
            <v/>
          </cell>
          <cell r="DX64" t="str">
            <v>12B-BI-1</v>
          </cell>
          <cell r="EC64" t="str">
            <v>12A-EC-4</v>
          </cell>
          <cell r="EG64" t="str">
            <v>12C-HI-5</v>
          </cell>
          <cell r="EQ64" t="str">
            <v>12E-PY-7</v>
          </cell>
          <cell r="EW64" t="str">
            <v/>
          </cell>
          <cell r="EX64" t="str">
            <v/>
          </cell>
          <cell r="EY64">
            <v>50</v>
          </cell>
          <cell r="EZ64" t="str">
            <v/>
          </cell>
          <cell r="FA64" t="str">
            <v/>
          </cell>
          <cell r="FB64" t="str">
            <v/>
          </cell>
          <cell r="FC64" t="str">
            <v/>
          </cell>
          <cell r="FD64">
            <v>50</v>
          </cell>
          <cell r="FE64" t="str">
            <v/>
          </cell>
          <cell r="FF64" t="str">
            <v/>
          </cell>
          <cell r="FG64" t="str">
            <v/>
          </cell>
          <cell r="FH64">
            <v>50</v>
          </cell>
          <cell r="FI64" t="str">
            <v/>
          </cell>
          <cell r="FJ64" t="str">
            <v/>
          </cell>
          <cell r="FK64" t="str">
            <v/>
          </cell>
        </row>
        <row r="65">
          <cell r="A65">
            <v>160119</v>
          </cell>
          <cell r="B65" t="str">
            <v>Eze, Ruth</v>
          </cell>
          <cell r="C65" t="str">
            <v>12ASA</v>
          </cell>
          <cell r="D65" t="str">
            <v>F</v>
          </cell>
          <cell r="E65" t="str">
            <v>B/A</v>
          </cell>
          <cell r="F65" t="str">
            <v>A*</v>
          </cell>
          <cell r="G65" t="str">
            <v>1</v>
          </cell>
          <cell r="H65" t="str">
            <v>MWBA</v>
          </cell>
          <cell r="I65" t="str">
            <v>N</v>
          </cell>
          <cell r="J65" t="b">
            <v>0</v>
          </cell>
          <cell r="K65" t="str">
            <v>No</v>
          </cell>
          <cell r="L65" t="str">
            <v>EXTERNAL</v>
          </cell>
          <cell r="M65">
            <v>7.666666666666667</v>
          </cell>
          <cell r="N65">
            <v>7.7</v>
          </cell>
          <cell r="O65">
            <v>7.666666666666667</v>
          </cell>
          <cell r="P65">
            <v>7.7</v>
          </cell>
          <cell r="Q65" t="str">
            <v>6.25+ (B/A)</v>
          </cell>
          <cell r="R65" t="str">
            <v/>
          </cell>
          <cell r="S65" t="str">
            <v/>
          </cell>
          <cell r="T65" t="str">
            <v/>
          </cell>
          <cell r="U65" t="str">
            <v/>
          </cell>
          <cell r="V65" t="str">
            <v>A</v>
          </cell>
          <cell r="W65" t="str">
            <v>A*</v>
          </cell>
          <cell r="X65">
            <v>47.948071986618636</v>
          </cell>
          <cell r="Y65">
            <v>57.948071986618636</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A</v>
          </cell>
          <cell r="AY65" t="str">
            <v>A*</v>
          </cell>
          <cell r="AZ65">
            <v>48.53658194652057</v>
          </cell>
          <cell r="BA65">
            <v>58.53658194652057</v>
          </cell>
          <cell r="BB65" t="str">
            <v/>
          </cell>
          <cell r="BC65" t="str">
            <v/>
          </cell>
          <cell r="BD65" t="str">
            <v/>
          </cell>
          <cell r="BE65" t="str">
            <v/>
          </cell>
          <cell r="BF65" t="str">
            <v/>
          </cell>
          <cell r="BG65" t="str">
            <v/>
          </cell>
          <cell r="BH65" t="str">
            <v/>
          </cell>
          <cell r="BI65" t="str">
            <v/>
          </cell>
          <cell r="BJ65" t="str">
            <v>B/A</v>
          </cell>
          <cell r="BK65" t="str">
            <v>A/A*</v>
          </cell>
          <cell r="BL65">
            <v>46.566753940664306</v>
          </cell>
          <cell r="BM65">
            <v>56.566753940664306</v>
          </cell>
          <cell r="BN65" t="str">
            <v/>
          </cell>
          <cell r="BO65" t="str">
            <v/>
          </cell>
          <cell r="BP65" t="str">
            <v/>
          </cell>
          <cell r="BQ65" t="str">
            <v/>
          </cell>
          <cell r="BR65" t="str">
            <v/>
          </cell>
          <cell r="BS65" t="str">
            <v/>
          </cell>
          <cell r="BT65" t="str">
            <v/>
          </cell>
          <cell r="BU65" t="str">
            <v/>
          </cell>
          <cell r="BV65" t="str">
            <v/>
          </cell>
          <cell r="BW65" t="str">
            <v/>
          </cell>
          <cell r="BX65" t="str">
            <v/>
          </cell>
          <cell r="BY65" t="str">
            <v/>
          </cell>
          <cell r="BZ65" t="str">
            <v/>
          </cell>
          <cell r="CA65" t="str">
            <v/>
          </cell>
          <cell r="CB65" t="str">
            <v/>
          </cell>
          <cell r="CC65" t="str">
            <v/>
          </cell>
          <cell r="CD65" t="str">
            <v/>
          </cell>
          <cell r="CE65" t="str">
            <v/>
          </cell>
          <cell r="CF65" t="str">
            <v/>
          </cell>
          <cell r="CG65" t="str">
            <v/>
          </cell>
          <cell r="CH65" t="str">
            <v/>
          </cell>
          <cell r="CI65" t="str">
            <v/>
          </cell>
          <cell r="CJ65" t="str">
            <v/>
          </cell>
          <cell r="CK65" t="str">
            <v/>
          </cell>
          <cell r="CL65" t="str">
            <v/>
          </cell>
          <cell r="CM65" t="str">
            <v/>
          </cell>
          <cell r="CN65" t="str">
            <v/>
          </cell>
          <cell r="CO65" t="str">
            <v/>
          </cell>
          <cell r="CP65" t="str">
            <v/>
          </cell>
          <cell r="CQ65" t="str">
            <v/>
          </cell>
          <cell r="CR65" t="str">
            <v/>
          </cell>
          <cell r="CS65" t="str">
            <v/>
          </cell>
          <cell r="CT65" t="str">
            <v/>
          </cell>
          <cell r="CU65" t="str">
            <v/>
          </cell>
          <cell r="CV65" t="str">
            <v/>
          </cell>
          <cell r="CW65" t="str">
            <v/>
          </cell>
          <cell r="CX65" t="str">
            <v/>
          </cell>
          <cell r="CY65" t="str">
            <v/>
          </cell>
          <cell r="CZ65" t="str">
            <v/>
          </cell>
          <cell r="DA65" t="str">
            <v/>
          </cell>
          <cell r="DB65" t="str">
            <v>A</v>
          </cell>
          <cell r="DC65" t="str">
            <v>A*</v>
          </cell>
          <cell r="DD65">
            <v>52.059533799474686</v>
          </cell>
          <cell r="DE65">
            <v>62.059533799474686</v>
          </cell>
          <cell r="DF65" t="str">
            <v/>
          </cell>
          <cell r="DG65" t="str">
            <v/>
          </cell>
          <cell r="DH65" t="str">
            <v/>
          </cell>
          <cell r="DI65" t="str">
            <v/>
          </cell>
          <cell r="DJ65" t="str">
            <v/>
          </cell>
          <cell r="DK65" t="str">
            <v/>
          </cell>
          <cell r="DL65" t="str">
            <v/>
          </cell>
          <cell r="DM65" t="str">
            <v/>
          </cell>
          <cell r="DN65" t="str">
            <v/>
          </cell>
          <cell r="DO65" t="str">
            <v/>
          </cell>
          <cell r="DP65" t="str">
            <v/>
          </cell>
          <cell r="DQ65" t="str">
            <v/>
          </cell>
          <cell r="DR65" t="str">
            <v/>
          </cell>
          <cell r="DS65" t="str">
            <v/>
          </cell>
          <cell r="DT65" t="str">
            <v/>
          </cell>
          <cell r="DU65" t="str">
            <v/>
          </cell>
          <cell r="DW65" t="str">
            <v>12A-BE-1</v>
          </cell>
          <cell r="ED65" t="str">
            <v>12D-ENL-5</v>
          </cell>
          <cell r="EG65" t="str">
            <v>12C-HI-5</v>
          </cell>
          <cell r="ER65" t="str">
            <v>12B-SO-9</v>
          </cell>
          <cell r="EW65" t="str">
            <v/>
          </cell>
          <cell r="EX65">
            <v>50</v>
          </cell>
          <cell r="EY65" t="str">
            <v/>
          </cell>
          <cell r="EZ65" t="str">
            <v/>
          </cell>
          <cell r="FA65" t="str">
            <v/>
          </cell>
          <cell r="FB65" t="str">
            <v/>
          </cell>
          <cell r="FC65" t="str">
            <v/>
          </cell>
          <cell r="FD65" t="str">
            <v/>
          </cell>
          <cell r="FE65">
            <v>50</v>
          </cell>
          <cell r="FF65" t="str">
            <v/>
          </cell>
          <cell r="FG65" t="str">
            <v/>
          </cell>
          <cell r="FH65">
            <v>45</v>
          </cell>
          <cell r="FI65" t="str">
            <v/>
          </cell>
          <cell r="FJ65" t="str">
            <v/>
          </cell>
          <cell r="FK65" t="str">
            <v/>
          </cell>
        </row>
        <row r="66">
          <cell r="A66">
            <v>160358</v>
          </cell>
          <cell r="B66" t="str">
            <v>Farnsworth, Grace</v>
          </cell>
          <cell r="C66" t="str">
            <v>12SG</v>
          </cell>
          <cell r="D66" t="str">
            <v>F</v>
          </cell>
          <cell r="E66" t="str">
            <v>D/C</v>
          </cell>
          <cell r="F66" t="str">
            <v>B/A</v>
          </cell>
          <cell r="G66" t="str">
            <v>0</v>
          </cell>
          <cell r="H66" t="str">
            <v>WBRI</v>
          </cell>
          <cell r="I66" t="str">
            <v>N</v>
          </cell>
          <cell r="J66" t="b">
            <v>0</v>
          </cell>
          <cell r="K66" t="str">
            <v>No</v>
          </cell>
          <cell r="L66" t="str">
            <v>EXTERNAL</v>
          </cell>
          <cell r="M66">
            <v>4.833333333333333</v>
          </cell>
          <cell r="N66">
            <v>4.8</v>
          </cell>
          <cell r="O66">
            <v>4.833333333333333</v>
          </cell>
          <cell r="P66">
            <v>4.8</v>
          </cell>
          <cell r="Q66" t="str">
            <v>4.75+ (C/B)</v>
          </cell>
          <cell r="R66" t="str">
            <v>C/B</v>
          </cell>
          <cell r="S66" t="str">
            <v>B/A</v>
          </cell>
          <cell r="T66">
            <v>33.435009521968496</v>
          </cell>
          <cell r="U66">
            <v>43.435009521968496</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C</v>
          </cell>
          <cell r="AI66" t="str">
            <v>B</v>
          </cell>
          <cell r="AJ66">
            <v>29.957739034700548</v>
          </cell>
          <cell r="AK66">
            <v>39.957739034700552</v>
          </cell>
          <cell r="AL66" t="str">
            <v/>
          </cell>
          <cell r="AM66" t="str">
            <v/>
          </cell>
          <cell r="AN66" t="str">
            <v/>
          </cell>
          <cell r="AO66" t="str">
            <v/>
          </cell>
          <cell r="AP66" t="str">
            <v/>
          </cell>
          <cell r="AQ66" t="str">
            <v/>
          </cell>
          <cell r="AR66" t="str">
            <v/>
          </cell>
          <cell r="AS66" t="str">
            <v/>
          </cell>
          <cell r="AT66" t="str">
            <v/>
          </cell>
          <cell r="AU66" t="str">
            <v/>
          </cell>
          <cell r="AV66" t="str">
            <v/>
          </cell>
          <cell r="AW66" t="str">
            <v/>
          </cell>
          <cell r="AX66" t="str">
            <v>D/C</v>
          </cell>
          <cell r="AY66" t="str">
            <v>C/B</v>
          </cell>
          <cell r="AZ66">
            <v>27.103585117772699</v>
          </cell>
          <cell r="BA66">
            <v>37.103585117772695</v>
          </cell>
          <cell r="BB66" t="str">
            <v/>
          </cell>
          <cell r="BC66" t="str">
            <v/>
          </cell>
          <cell r="BD66" t="str">
            <v/>
          </cell>
          <cell r="BE66" t="str">
            <v/>
          </cell>
          <cell r="BF66" t="str">
            <v/>
          </cell>
          <cell r="BG66" t="str">
            <v/>
          </cell>
          <cell r="BH66" t="str">
            <v/>
          </cell>
          <cell r="BI66" t="str">
            <v/>
          </cell>
          <cell r="BJ66" t="str">
            <v/>
          </cell>
          <cell r="BK66" t="str">
            <v/>
          </cell>
          <cell r="BL66" t="str">
            <v/>
          </cell>
          <cell r="BM66" t="str">
            <v/>
          </cell>
          <cell r="BN66" t="str">
            <v/>
          </cell>
          <cell r="BO66" t="str">
            <v/>
          </cell>
          <cell r="BP66" t="str">
            <v/>
          </cell>
          <cell r="BQ66" t="str">
            <v/>
          </cell>
          <cell r="BR66" t="str">
            <v/>
          </cell>
          <cell r="BS66" t="str">
            <v/>
          </cell>
          <cell r="BT66" t="str">
            <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t="str">
            <v/>
          </cell>
          <cell r="CH66" t="str">
            <v/>
          </cell>
          <cell r="CI66" t="str">
            <v/>
          </cell>
          <cell r="CJ66" t="str">
            <v/>
          </cell>
          <cell r="CK66" t="str">
            <v/>
          </cell>
          <cell r="CL66" t="str">
            <v/>
          </cell>
          <cell r="CM66" t="str">
            <v/>
          </cell>
          <cell r="CN66" t="str">
            <v/>
          </cell>
          <cell r="CO66" t="str">
            <v/>
          </cell>
          <cell r="CP66" t="str">
            <v/>
          </cell>
          <cell r="CQ66" t="str">
            <v/>
          </cell>
          <cell r="CR66" t="str">
            <v/>
          </cell>
          <cell r="CS66" t="str">
            <v/>
          </cell>
          <cell r="CT66" t="str">
            <v/>
          </cell>
          <cell r="CU66" t="str">
            <v/>
          </cell>
          <cell r="CV66" t="str">
            <v/>
          </cell>
          <cell r="CW66" t="str">
            <v/>
          </cell>
          <cell r="CX66" t="str">
            <v/>
          </cell>
          <cell r="CY66" t="str">
            <v/>
          </cell>
          <cell r="CZ66" t="str">
            <v/>
          </cell>
          <cell r="DA66" t="str">
            <v/>
          </cell>
          <cell r="DB66" t="str">
            <v/>
          </cell>
          <cell r="DC66" t="str">
            <v/>
          </cell>
          <cell r="DD66" t="str">
            <v/>
          </cell>
          <cell r="DE66" t="str">
            <v/>
          </cell>
          <cell r="DF66" t="str">
            <v/>
          </cell>
          <cell r="DG66" t="str">
            <v/>
          </cell>
          <cell r="DH66" t="str">
            <v/>
          </cell>
          <cell r="DI66" t="str">
            <v/>
          </cell>
          <cell r="DJ66" t="str">
            <v/>
          </cell>
          <cell r="DK66" t="str">
            <v/>
          </cell>
          <cell r="DL66" t="str">
            <v/>
          </cell>
          <cell r="DM66" t="str">
            <v/>
          </cell>
          <cell r="DN66" t="str">
            <v/>
          </cell>
          <cell r="DO66" t="str">
            <v/>
          </cell>
          <cell r="DP66" t="str">
            <v/>
          </cell>
          <cell r="DQ66" t="str">
            <v/>
          </cell>
          <cell r="DR66" t="str">
            <v/>
          </cell>
          <cell r="DS66" t="str">
            <v/>
          </cell>
          <cell r="DT66" t="str">
            <v/>
          </cell>
          <cell r="DU66" t="str">
            <v/>
          </cell>
          <cell r="DV66" t="str">
            <v>12C-AR-1</v>
          </cell>
          <cell r="DZ66" t="str">
            <v>12D-DR-4</v>
          </cell>
          <cell r="ED66" t="str">
            <v>12A-ENL-5</v>
          </cell>
          <cell r="EW66">
            <v>35</v>
          </cell>
          <cell r="EX66" t="str">
            <v/>
          </cell>
          <cell r="EY66" t="str">
            <v/>
          </cell>
          <cell r="EZ66" t="str">
            <v/>
          </cell>
          <cell r="FA66">
            <v>30</v>
          </cell>
          <cell r="FB66" t="str">
            <v/>
          </cell>
          <cell r="FC66" t="str">
            <v/>
          </cell>
          <cell r="FD66" t="str">
            <v/>
          </cell>
          <cell r="FE66">
            <v>25</v>
          </cell>
          <cell r="FF66" t="str">
            <v/>
          </cell>
          <cell r="FG66" t="str">
            <v/>
          </cell>
          <cell r="FH66" t="str">
            <v/>
          </cell>
          <cell r="FI66" t="str">
            <v/>
          </cell>
          <cell r="FJ66" t="str">
            <v/>
          </cell>
          <cell r="FK66" t="str">
            <v/>
          </cell>
        </row>
        <row r="67">
          <cell r="A67">
            <v>160104</v>
          </cell>
          <cell r="B67" t="str">
            <v>Faulkner, Alex</v>
          </cell>
          <cell r="C67" t="str">
            <v>12SG</v>
          </cell>
          <cell r="D67" t="str">
            <v>M</v>
          </cell>
          <cell r="E67" t="str">
            <v>C</v>
          </cell>
          <cell r="F67" t="str">
            <v>B/A</v>
          </cell>
          <cell r="G67" t="str">
            <v>0</v>
          </cell>
          <cell r="H67" t="str">
            <v>WBRI</v>
          </cell>
          <cell r="I67" t="str">
            <v>N</v>
          </cell>
          <cell r="J67" t="b">
            <v>0</v>
          </cell>
          <cell r="K67" t="str">
            <v>No</v>
          </cell>
          <cell r="L67" t="str">
            <v>EXTERNAL</v>
          </cell>
          <cell r="M67">
            <v>6.4375</v>
          </cell>
          <cell r="N67">
            <v>6.4</v>
          </cell>
          <cell r="O67">
            <v>6.4375</v>
          </cell>
          <cell r="P67">
            <v>6.4</v>
          </cell>
          <cell r="Q67" t="str">
            <v>6.25+ (B/A)</v>
          </cell>
          <cell r="R67" t="str">
            <v/>
          </cell>
          <cell r="S67" t="str">
            <v/>
          </cell>
          <cell r="T67" t="str">
            <v/>
          </cell>
          <cell r="U67" t="str">
            <v/>
          </cell>
          <cell r="V67" t="str">
            <v/>
          </cell>
          <cell r="W67" t="str">
            <v/>
          </cell>
          <cell r="X67" t="str">
            <v/>
          </cell>
          <cell r="Y67" t="str">
            <v/>
          </cell>
          <cell r="Z67" t="str">
            <v>C</v>
          </cell>
          <cell r="AA67" t="str">
            <v>B</v>
          </cell>
          <cell r="AB67">
            <v>30.873967882849922</v>
          </cell>
          <cell r="AC67">
            <v>40.873967882849925</v>
          </cell>
          <cell r="AD67" t="str">
            <v>C</v>
          </cell>
          <cell r="AE67" t="str">
            <v>B</v>
          </cell>
          <cell r="AF67">
            <v>30.29214543709179</v>
          </cell>
          <cell r="AG67">
            <v>40.29214543709179</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
          </cell>
          <cell r="BG67" t="str">
            <v/>
          </cell>
          <cell r="BH67" t="str">
            <v/>
          </cell>
          <cell r="BI67" t="str">
            <v/>
          </cell>
          <cell r="BJ67" t="str">
            <v/>
          </cell>
          <cell r="BK67" t="str">
            <v/>
          </cell>
          <cell r="BL67" t="str">
            <v/>
          </cell>
          <cell r="BM67" t="str">
            <v/>
          </cell>
          <cell r="BN67" t="str">
            <v/>
          </cell>
          <cell r="BO67" t="str">
            <v/>
          </cell>
          <cell r="BP67" t="str">
            <v/>
          </cell>
          <cell r="BQ67" t="str">
            <v/>
          </cell>
          <cell r="BR67" t="str">
            <v/>
          </cell>
          <cell r="BS67" t="str">
            <v/>
          </cell>
          <cell r="BT67" t="str">
            <v/>
          </cell>
          <cell r="BU67" t="str">
            <v/>
          </cell>
          <cell r="BV67" t="str">
            <v/>
          </cell>
          <cell r="BW67" t="str">
            <v/>
          </cell>
          <cell r="BX67" t="str">
            <v/>
          </cell>
          <cell r="BY67" t="str">
            <v/>
          </cell>
          <cell r="BZ67" t="str">
            <v>C/B</v>
          </cell>
          <cell r="CA67" t="str">
            <v>B/A</v>
          </cell>
          <cell r="CB67">
            <v>34.399178252760315</v>
          </cell>
          <cell r="CC67">
            <v>44.399178252760315</v>
          </cell>
          <cell r="CD67" t="str">
            <v/>
          </cell>
          <cell r="CE67" t="str">
            <v/>
          </cell>
          <cell r="CF67" t="str">
            <v/>
          </cell>
          <cell r="CG67" t="str">
            <v/>
          </cell>
          <cell r="CH67" t="str">
            <v/>
          </cell>
          <cell r="CI67" t="str">
            <v/>
          </cell>
          <cell r="CJ67" t="str">
            <v/>
          </cell>
          <cell r="CK67" t="str">
            <v/>
          </cell>
          <cell r="CL67" t="str">
            <v/>
          </cell>
          <cell r="CM67" t="str">
            <v/>
          </cell>
          <cell r="CN67" t="str">
            <v/>
          </cell>
          <cell r="CO67" t="str">
            <v/>
          </cell>
          <cell r="CP67" t="str">
            <v>C</v>
          </cell>
          <cell r="CQ67" t="str">
            <v>B</v>
          </cell>
          <cell r="CR67">
            <v>29.993100192427963</v>
          </cell>
          <cell r="CS67">
            <v>39.99310019242796</v>
          </cell>
          <cell r="CT67" t="str">
            <v/>
          </cell>
          <cell r="CU67" t="str">
            <v/>
          </cell>
          <cell r="CV67" t="str">
            <v/>
          </cell>
          <cell r="CW67" t="str">
            <v/>
          </cell>
          <cell r="CX67" t="str">
            <v/>
          </cell>
          <cell r="CY67" t="str">
            <v/>
          </cell>
          <cell r="CZ67" t="str">
            <v/>
          </cell>
          <cell r="DA67" t="str">
            <v/>
          </cell>
          <cell r="DB67" t="str">
            <v/>
          </cell>
          <cell r="DC67" t="str">
            <v/>
          </cell>
          <cell r="DD67" t="str">
            <v/>
          </cell>
          <cell r="DE67" t="str">
            <v/>
          </cell>
          <cell r="DF67" t="str">
            <v/>
          </cell>
          <cell r="DG67" t="str">
            <v/>
          </cell>
          <cell r="DH67" t="str">
            <v/>
          </cell>
          <cell r="DI67" t="str">
            <v/>
          </cell>
          <cell r="DJ67" t="str">
            <v/>
          </cell>
          <cell r="DK67" t="str">
            <v/>
          </cell>
          <cell r="DL67" t="str">
            <v/>
          </cell>
          <cell r="DM67" t="str">
            <v/>
          </cell>
          <cell r="DN67" t="str">
            <v/>
          </cell>
          <cell r="DO67" t="str">
            <v/>
          </cell>
          <cell r="DP67" t="str">
            <v/>
          </cell>
          <cell r="DQ67" t="str">
            <v/>
          </cell>
          <cell r="DR67" t="str">
            <v/>
          </cell>
          <cell r="DS67" t="str">
            <v/>
          </cell>
          <cell r="DT67" t="str">
            <v/>
          </cell>
          <cell r="DU67" t="str">
            <v/>
          </cell>
          <cell r="DX67" t="str">
            <v>12D-BI-1</v>
          </cell>
          <cell r="DY67" t="str">
            <v>12C-CH-2</v>
          </cell>
          <cell r="EK67" t="str">
            <v>12A-MA-8</v>
          </cell>
          <cell r="EO67" t="str">
            <v>12E-PH-6</v>
          </cell>
          <cell r="EW67" t="str">
            <v/>
          </cell>
          <cell r="EX67" t="str">
            <v/>
          </cell>
          <cell r="EY67">
            <v>30</v>
          </cell>
          <cell r="EZ67">
            <v>30</v>
          </cell>
          <cell r="FA67" t="str">
            <v/>
          </cell>
          <cell r="FB67" t="str">
            <v/>
          </cell>
          <cell r="FC67" t="str">
            <v/>
          </cell>
          <cell r="FD67" t="str">
            <v/>
          </cell>
          <cell r="FE67" t="str">
            <v/>
          </cell>
          <cell r="FF67" t="str">
            <v/>
          </cell>
          <cell r="FG67" t="str">
            <v/>
          </cell>
          <cell r="FH67" t="str">
            <v/>
          </cell>
          <cell r="FI67" t="str">
            <v/>
          </cell>
          <cell r="FJ67" t="str">
            <v/>
          </cell>
          <cell r="FK67" t="str">
            <v/>
          </cell>
        </row>
        <row r="68">
          <cell r="A68">
            <v>150996</v>
          </cell>
          <cell r="B68" t="str">
            <v>Fazeel, Subhaan</v>
          </cell>
          <cell r="C68" t="str">
            <v>12DHO</v>
          </cell>
          <cell r="D68" t="str">
            <v>M</v>
          </cell>
          <cell r="E68" t="str">
            <v>C</v>
          </cell>
          <cell r="F68" t="str">
            <v>B/A</v>
          </cell>
          <cell r="G68" t="str">
            <v>1</v>
          </cell>
          <cell r="H68" t="str">
            <v>APKN</v>
          </cell>
          <cell r="I68" t="str">
            <v>N</v>
          </cell>
          <cell r="J68" t="b">
            <v>0</v>
          </cell>
          <cell r="K68" t="str">
            <v>No</v>
          </cell>
          <cell r="L68" t="str">
            <v>INTERNAL</v>
          </cell>
          <cell r="M68">
            <v>6.5</v>
          </cell>
          <cell r="N68">
            <v>6.5</v>
          </cell>
          <cell r="O68">
            <v>6.5</v>
          </cell>
          <cell r="P68">
            <v>6.5</v>
          </cell>
          <cell r="Q68" t="str">
            <v>6.25+ (B/A)</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C</v>
          </cell>
          <cell r="AE68" t="str">
            <v>B</v>
          </cell>
          <cell r="AF68">
            <v>30.63025713691685</v>
          </cell>
          <cell r="AG68">
            <v>40.630257136916853</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str">
            <v/>
          </cell>
          <cell r="BL68" t="str">
            <v/>
          </cell>
          <cell r="BM68" t="str">
            <v/>
          </cell>
          <cell r="BN68" t="str">
            <v/>
          </cell>
          <cell r="BO68" t="str">
            <v/>
          </cell>
          <cell r="BP68" t="str">
            <v/>
          </cell>
          <cell r="BQ68" t="str">
            <v/>
          </cell>
          <cell r="BR68" t="str">
            <v/>
          </cell>
          <cell r="BS68" t="str">
            <v/>
          </cell>
          <cell r="BT68" t="str">
            <v/>
          </cell>
          <cell r="BU68" t="str">
            <v/>
          </cell>
          <cell r="BV68" t="str">
            <v>C/B</v>
          </cell>
          <cell r="BW68" t="str">
            <v>B/A</v>
          </cell>
          <cell r="BX68">
            <v>34.500293763161196</v>
          </cell>
          <cell r="BY68">
            <v>44.500293763161196</v>
          </cell>
          <cell r="BZ68" t="str">
            <v>C/B</v>
          </cell>
          <cell r="CA68" t="str">
            <v>B/A</v>
          </cell>
          <cell r="CB68">
            <v>35.055071209756463</v>
          </cell>
          <cell r="CC68">
            <v>45.055071209756463</v>
          </cell>
          <cell r="CD68" t="str">
            <v/>
          </cell>
          <cell r="CE68" t="str">
            <v/>
          </cell>
          <cell r="CF68" t="str">
            <v/>
          </cell>
          <cell r="CG68" t="str">
            <v/>
          </cell>
          <cell r="CH68" t="str">
            <v/>
          </cell>
          <cell r="CI68" t="str">
            <v/>
          </cell>
          <cell r="CJ68" t="str">
            <v/>
          </cell>
          <cell r="CK68" t="str">
            <v/>
          </cell>
          <cell r="CL68" t="str">
            <v/>
          </cell>
          <cell r="CM68" t="str">
            <v/>
          </cell>
          <cell r="CN68" t="str">
            <v/>
          </cell>
          <cell r="CO68" t="str">
            <v/>
          </cell>
          <cell r="CP68" t="str">
            <v>C</v>
          </cell>
          <cell r="CQ68" t="str">
            <v>B</v>
          </cell>
          <cell r="CR68">
            <v>31.399274362092996</v>
          </cell>
          <cell r="CS68">
            <v>41.399274362092996</v>
          </cell>
          <cell r="CT68" t="str">
            <v/>
          </cell>
          <cell r="CU68" t="str">
            <v/>
          </cell>
          <cell r="CV68" t="str">
            <v/>
          </cell>
          <cell r="CW68" t="str">
            <v/>
          </cell>
          <cell r="CX68" t="str">
            <v/>
          </cell>
          <cell r="CY68" t="str">
            <v/>
          </cell>
          <cell r="CZ68" t="str">
            <v/>
          </cell>
          <cell r="DA68" t="str">
            <v/>
          </cell>
          <cell r="DB68" t="str">
            <v/>
          </cell>
          <cell r="DC68" t="str">
            <v/>
          </cell>
          <cell r="DD68" t="str">
            <v/>
          </cell>
          <cell r="DE68" t="str">
            <v/>
          </cell>
          <cell r="DF68" t="str">
            <v/>
          </cell>
          <cell r="DG68" t="str">
            <v/>
          </cell>
          <cell r="DH68" t="str">
            <v/>
          </cell>
          <cell r="DI68" t="str">
            <v/>
          </cell>
          <cell r="DJ68" t="str">
            <v/>
          </cell>
          <cell r="DK68" t="str">
            <v/>
          </cell>
          <cell r="DL68" t="str">
            <v/>
          </cell>
          <cell r="DM68" t="str">
            <v/>
          </cell>
          <cell r="DN68" t="str">
            <v/>
          </cell>
          <cell r="DO68" t="str">
            <v/>
          </cell>
          <cell r="DP68" t="str">
            <v/>
          </cell>
          <cell r="DQ68" t="str">
            <v/>
          </cell>
          <cell r="DR68" t="str">
            <v/>
          </cell>
          <cell r="DS68" t="str">
            <v/>
          </cell>
          <cell r="DT68" t="str">
            <v/>
          </cell>
          <cell r="DU68" t="str">
            <v/>
          </cell>
          <cell r="DY68" t="str">
            <v>12D-CH-2</v>
          </cell>
          <cell r="EJ68" t="str">
            <v>12C-CS-3</v>
          </cell>
          <cell r="EK68" t="str">
            <v>12A-MA-8</v>
          </cell>
          <cell r="EO68" t="str">
            <v>12E-PH-6</v>
          </cell>
          <cell r="EW68" t="str">
            <v/>
          </cell>
          <cell r="EX68" t="str">
            <v/>
          </cell>
          <cell r="EY68" t="str">
            <v/>
          </cell>
          <cell r="EZ68">
            <v>30</v>
          </cell>
          <cell r="FA68" t="str">
            <v/>
          </cell>
          <cell r="FB68" t="str">
            <v/>
          </cell>
          <cell r="FC68" t="str">
            <v/>
          </cell>
          <cell r="FD68" t="str">
            <v/>
          </cell>
          <cell r="FE68" t="str">
            <v/>
          </cell>
          <cell r="FF68" t="str">
            <v/>
          </cell>
          <cell r="FG68" t="str">
            <v/>
          </cell>
          <cell r="FH68" t="str">
            <v/>
          </cell>
          <cell r="FI68" t="str">
            <v/>
          </cell>
          <cell r="FJ68" t="str">
            <v/>
          </cell>
          <cell r="FK68" t="str">
            <v/>
          </cell>
        </row>
        <row r="69">
          <cell r="A69">
            <v>160095</v>
          </cell>
          <cell r="B69" t="str">
            <v>Fletcher, Poppy</v>
          </cell>
          <cell r="C69" t="str">
            <v>12ASA</v>
          </cell>
          <cell r="D69" t="str">
            <v>F</v>
          </cell>
          <cell r="E69" t="str">
            <v>D</v>
          </cell>
          <cell r="F69" t="str">
            <v>C/B</v>
          </cell>
          <cell r="G69" t="str">
            <v>0</v>
          </cell>
          <cell r="H69" t="str">
            <v>WBRI</v>
          </cell>
          <cell r="I69" t="str">
            <v>N</v>
          </cell>
          <cell r="J69" t="b">
            <v>0</v>
          </cell>
          <cell r="K69" t="str">
            <v>No</v>
          </cell>
          <cell r="L69" t="str">
            <v>EXTERNAL</v>
          </cell>
          <cell r="M69">
            <v>4.1111111111111107</v>
          </cell>
          <cell r="N69">
            <v>4.0999999999999996</v>
          </cell>
          <cell r="O69">
            <v>4.1111111111111107</v>
          </cell>
          <cell r="P69">
            <v>4.0999999999999996</v>
          </cell>
          <cell r="Q69" t="str">
            <v>2.5+ (D/C)</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str">
            <v/>
          </cell>
          <cell r="BL69" t="str">
            <v/>
          </cell>
          <cell r="BM69" t="str">
            <v/>
          </cell>
          <cell r="BN69" t="str">
            <v/>
          </cell>
          <cell r="BO69" t="str">
            <v/>
          </cell>
          <cell r="BP69" t="str">
            <v/>
          </cell>
          <cell r="BQ69" t="str">
            <v/>
          </cell>
          <cell r="BR69" t="str">
            <v/>
          </cell>
          <cell r="BS69" t="str">
            <v/>
          </cell>
          <cell r="BT69" t="str">
            <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t="str">
            <v/>
          </cell>
          <cell r="CH69" t="str">
            <v>D</v>
          </cell>
          <cell r="CI69" t="str">
            <v>C</v>
          </cell>
          <cell r="CJ69">
            <v>22.244158733669849</v>
          </cell>
          <cell r="CK69">
            <v>32.244158733669849</v>
          </cell>
          <cell r="CL69" t="str">
            <v/>
          </cell>
          <cell r="CM69" t="str">
            <v/>
          </cell>
          <cell r="CN69" t="str">
            <v/>
          </cell>
          <cell r="CO69" t="str">
            <v/>
          </cell>
          <cell r="CP69" t="str">
            <v/>
          </cell>
          <cell r="CQ69" t="str">
            <v/>
          </cell>
          <cell r="CR69" t="str">
            <v/>
          </cell>
          <cell r="CS69" t="str">
            <v/>
          </cell>
          <cell r="CT69" t="str">
            <v>D/C</v>
          </cell>
          <cell r="CU69" t="str">
            <v>C/B</v>
          </cell>
          <cell r="CV69">
            <v>22.609386474308494</v>
          </cell>
          <cell r="CW69">
            <v>32.609386474308494</v>
          </cell>
          <cell r="CX69" t="str">
            <v/>
          </cell>
          <cell r="CY69" t="str">
            <v/>
          </cell>
          <cell r="CZ69" t="str">
            <v/>
          </cell>
          <cell r="DA69" t="str">
            <v/>
          </cell>
          <cell r="DB69" t="str">
            <v>D/C</v>
          </cell>
          <cell r="DC69" t="str">
            <v>C/B</v>
          </cell>
          <cell r="DD69">
            <v>25.717115350746745</v>
          </cell>
          <cell r="DE69">
            <v>35.717115350746745</v>
          </cell>
          <cell r="DF69" t="str">
            <v/>
          </cell>
          <cell r="DG69" t="str">
            <v/>
          </cell>
          <cell r="DH69" t="str">
            <v/>
          </cell>
          <cell r="DI69" t="str">
            <v/>
          </cell>
          <cell r="DJ69" t="str">
            <v/>
          </cell>
          <cell r="DK69" t="str">
            <v/>
          </cell>
          <cell r="DL69" t="str">
            <v/>
          </cell>
          <cell r="DM69" t="str">
            <v/>
          </cell>
          <cell r="DN69" t="str">
            <v/>
          </cell>
          <cell r="DO69" t="str">
            <v/>
          </cell>
          <cell r="DP69" t="str">
            <v/>
          </cell>
          <cell r="DQ69" t="str">
            <v/>
          </cell>
          <cell r="DR69" t="str">
            <v/>
          </cell>
          <cell r="DS69" t="str">
            <v/>
          </cell>
          <cell r="DT69" t="str">
            <v/>
          </cell>
          <cell r="DU69" t="str">
            <v/>
          </cell>
          <cell r="EM69" t="str">
            <v>12E-P&amp;E-5</v>
          </cell>
          <cell r="EP69" t="str">
            <v>12C-PO-8</v>
          </cell>
          <cell r="ER69" t="str">
            <v>12B-SO-9</v>
          </cell>
          <cell r="EW69" t="str">
            <v/>
          </cell>
          <cell r="EX69" t="str">
            <v/>
          </cell>
          <cell r="EY69" t="str">
            <v/>
          </cell>
          <cell r="EZ69" t="str">
            <v/>
          </cell>
          <cell r="FA69" t="str">
            <v/>
          </cell>
          <cell r="FB69" t="str">
            <v/>
          </cell>
          <cell r="FC69" t="str">
            <v/>
          </cell>
          <cell r="FD69" t="str">
            <v/>
          </cell>
          <cell r="FE69" t="str">
            <v/>
          </cell>
          <cell r="FF69" t="str">
            <v/>
          </cell>
          <cell r="FG69" t="str">
            <v/>
          </cell>
          <cell r="FH69" t="str">
            <v/>
          </cell>
          <cell r="FI69" t="str">
            <v/>
          </cell>
          <cell r="FJ69" t="str">
            <v/>
          </cell>
          <cell r="FK69" t="str">
            <v/>
          </cell>
        </row>
        <row r="70">
          <cell r="A70">
            <v>150808</v>
          </cell>
          <cell r="B70" t="str">
            <v>Ford, Tamsin</v>
          </cell>
          <cell r="C70" t="str">
            <v>12DHO</v>
          </cell>
          <cell r="D70" t="str">
            <v>F</v>
          </cell>
          <cell r="E70" t="str">
            <v>B</v>
          </cell>
          <cell r="F70" t="str">
            <v>A</v>
          </cell>
          <cell r="G70" t="str">
            <v>0</v>
          </cell>
          <cell r="H70" t="str">
            <v>WBRI</v>
          </cell>
          <cell r="I70" t="str">
            <v>N</v>
          </cell>
          <cell r="J70" t="b">
            <v>0</v>
          </cell>
          <cell r="K70" t="str">
            <v>No</v>
          </cell>
          <cell r="L70" t="str">
            <v>INTERNAL</v>
          </cell>
          <cell r="M70">
            <v>7.1</v>
          </cell>
          <cell r="N70">
            <v>7.1</v>
          </cell>
          <cell r="O70">
            <v>7.1</v>
          </cell>
          <cell r="P70">
            <v>7.1</v>
          </cell>
          <cell r="Q70" t="str">
            <v>6.25+ (B/A)</v>
          </cell>
          <cell r="R70" t="str">
            <v/>
          </cell>
          <cell r="S70" t="str">
            <v/>
          </cell>
          <cell r="T70" t="str">
            <v/>
          </cell>
          <cell r="U70" t="str">
            <v/>
          </cell>
          <cell r="V70" t="str">
            <v/>
          </cell>
          <cell r="W70" t="str">
            <v/>
          </cell>
          <cell r="X70" t="str">
            <v/>
          </cell>
          <cell r="Y70" t="str">
            <v/>
          </cell>
          <cell r="Z70" t="str">
            <v>B</v>
          </cell>
          <cell r="AA70" t="str">
            <v>A</v>
          </cell>
          <cell r="AB70">
            <v>39.315841604071103</v>
          </cell>
          <cell r="AC70">
            <v>49.315841604071103</v>
          </cell>
          <cell r="AD70" t="str">
            <v>B</v>
          </cell>
          <cell r="AE70" t="str">
            <v>A</v>
          </cell>
          <cell r="AF70">
            <v>38.517190678499297</v>
          </cell>
          <cell r="AG70">
            <v>48.517190678499297</v>
          </cell>
          <cell r="AH70" t="str">
            <v/>
          </cell>
          <cell r="AI70" t="str">
            <v/>
          </cell>
          <cell r="AJ70" t="str">
            <v/>
          </cell>
          <cell r="AK70" t="str">
            <v/>
          </cell>
          <cell r="AL70" t="str">
            <v/>
          </cell>
          <cell r="AM70" t="str">
            <v/>
          </cell>
          <cell r="AN70" t="str">
            <v/>
          </cell>
          <cell r="AO70" t="str">
            <v/>
          </cell>
          <cell r="AP70" t="str">
            <v/>
          </cell>
          <cell r="AQ70" t="str">
            <v/>
          </cell>
          <cell r="AR70" t="str">
            <v/>
          </cell>
          <cell r="AS70" t="str">
            <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str">
            <v/>
          </cell>
          <cell r="BL70" t="str">
            <v/>
          </cell>
          <cell r="BM70" t="str">
            <v/>
          </cell>
          <cell r="BN70" t="str">
            <v/>
          </cell>
          <cell r="BO70" t="str">
            <v/>
          </cell>
          <cell r="BP70" t="str">
            <v/>
          </cell>
          <cell r="BQ70" t="str">
            <v/>
          </cell>
          <cell r="BR70" t="str">
            <v/>
          </cell>
          <cell r="BS70" t="str">
            <v/>
          </cell>
          <cell r="BT70" t="str">
            <v/>
          </cell>
          <cell r="BU70" t="str">
            <v/>
          </cell>
          <cell r="BV70" t="str">
            <v/>
          </cell>
          <cell r="BW70" t="str">
            <v/>
          </cell>
          <cell r="BX70" t="str">
            <v/>
          </cell>
          <cell r="BY70" t="str">
            <v/>
          </cell>
          <cell r="BZ70" t="str">
            <v>B</v>
          </cell>
          <cell r="CA70" t="str">
            <v>A</v>
          </cell>
          <cell r="CB70">
            <v>40.983904560225895</v>
          </cell>
          <cell r="CC70">
            <v>50.983904560225895</v>
          </cell>
          <cell r="CD70" t="str">
            <v/>
          </cell>
          <cell r="CE70" t="str">
            <v/>
          </cell>
          <cell r="CF70" t="str">
            <v/>
          </cell>
          <cell r="CG70" t="str">
            <v/>
          </cell>
          <cell r="CH70" t="str">
            <v/>
          </cell>
          <cell r="CI70" t="str">
            <v/>
          </cell>
          <cell r="CJ70" t="str">
            <v/>
          </cell>
          <cell r="CK70" t="str">
            <v/>
          </cell>
          <cell r="CL70" t="str">
            <v/>
          </cell>
          <cell r="CM70" t="str">
            <v/>
          </cell>
          <cell r="CN70" t="str">
            <v/>
          </cell>
          <cell r="CO70" t="str">
            <v/>
          </cell>
          <cell r="CP70" t="str">
            <v>B</v>
          </cell>
          <cell r="CQ70" t="str">
            <v>A</v>
          </cell>
          <cell r="CR70">
            <v>40.106253794778397</v>
          </cell>
          <cell r="CS70">
            <v>50.106253794778397</v>
          </cell>
          <cell r="CT70" t="str">
            <v/>
          </cell>
          <cell r="CU70" t="str">
            <v/>
          </cell>
          <cell r="CV70" t="str">
            <v/>
          </cell>
          <cell r="CW70" t="str">
            <v/>
          </cell>
          <cell r="CX70" t="str">
            <v/>
          </cell>
          <cell r="CY70" t="str">
            <v/>
          </cell>
          <cell r="CZ70" t="str">
            <v/>
          </cell>
          <cell r="DA70" t="str">
            <v/>
          </cell>
          <cell r="DB70" t="str">
            <v/>
          </cell>
          <cell r="DC70" t="str">
            <v/>
          </cell>
          <cell r="DD70" t="str">
            <v/>
          </cell>
          <cell r="DE70" t="str">
            <v/>
          </cell>
          <cell r="DF70" t="str">
            <v/>
          </cell>
          <cell r="DG70" t="str">
            <v/>
          </cell>
          <cell r="DH70" t="str">
            <v/>
          </cell>
          <cell r="DI70" t="str">
            <v/>
          </cell>
          <cell r="DJ70" t="str">
            <v/>
          </cell>
          <cell r="DK70" t="str">
            <v/>
          </cell>
          <cell r="DL70" t="str">
            <v/>
          </cell>
          <cell r="DM70" t="str">
            <v/>
          </cell>
          <cell r="DN70" t="str">
            <v/>
          </cell>
          <cell r="DO70" t="str">
            <v/>
          </cell>
          <cell r="DP70" t="str">
            <v/>
          </cell>
          <cell r="DQ70" t="str">
            <v/>
          </cell>
          <cell r="DR70" t="str">
            <v/>
          </cell>
          <cell r="DS70" t="str">
            <v/>
          </cell>
          <cell r="DT70" t="str">
            <v/>
          </cell>
          <cell r="DU70" t="str">
            <v/>
          </cell>
          <cell r="DX70" t="str">
            <v>12D-BI-1</v>
          </cell>
          <cell r="DY70" t="str">
            <v>12E-CH-1</v>
          </cell>
          <cell r="EK70" t="str">
            <v>12B-MA-5</v>
          </cell>
          <cell r="EO70" t="str">
            <v>12A-PH-9</v>
          </cell>
          <cell r="EW70" t="str">
            <v/>
          </cell>
          <cell r="EX70" t="str">
            <v/>
          </cell>
          <cell r="EY70">
            <v>40</v>
          </cell>
          <cell r="EZ70">
            <v>40</v>
          </cell>
          <cell r="FA70" t="str">
            <v/>
          </cell>
          <cell r="FB70" t="str">
            <v/>
          </cell>
          <cell r="FC70" t="str">
            <v/>
          </cell>
          <cell r="FD70" t="str">
            <v/>
          </cell>
          <cell r="FE70" t="str">
            <v/>
          </cell>
          <cell r="FF70" t="str">
            <v/>
          </cell>
          <cell r="FG70" t="str">
            <v/>
          </cell>
          <cell r="FH70" t="str">
            <v/>
          </cell>
          <cell r="FI70" t="str">
            <v/>
          </cell>
          <cell r="FJ70" t="str">
            <v/>
          </cell>
          <cell r="FK70" t="str">
            <v/>
          </cell>
        </row>
        <row r="71">
          <cell r="A71">
            <v>150967</v>
          </cell>
          <cell r="B71" t="str">
            <v>Forsythe, Laurie</v>
          </cell>
          <cell r="C71" t="str">
            <v>12DHO</v>
          </cell>
          <cell r="D71" t="str">
            <v>F</v>
          </cell>
          <cell r="E71" t="str">
            <v>B</v>
          </cell>
          <cell r="F71" t="str">
            <v>A/A*</v>
          </cell>
          <cell r="G71" t="str">
            <v>0</v>
          </cell>
          <cell r="H71" t="str">
            <v>WBRI</v>
          </cell>
          <cell r="I71" t="str">
            <v>N</v>
          </cell>
          <cell r="J71" t="b">
            <v>0</v>
          </cell>
          <cell r="K71" t="str">
            <v>No</v>
          </cell>
          <cell r="L71" t="str">
            <v>INTERNAL</v>
          </cell>
          <cell r="M71">
            <v>7.1</v>
          </cell>
          <cell r="N71">
            <v>7.1</v>
          </cell>
          <cell r="O71">
            <v>7.1</v>
          </cell>
          <cell r="P71">
            <v>7.1</v>
          </cell>
          <cell r="Q71" t="str">
            <v>6.25+ (B/A)</v>
          </cell>
          <cell r="R71" t="str">
            <v/>
          </cell>
          <cell r="S71" t="str">
            <v/>
          </cell>
          <cell r="T71" t="str">
            <v/>
          </cell>
          <cell r="U71" t="str">
            <v/>
          </cell>
          <cell r="V71" t="str">
            <v/>
          </cell>
          <cell r="W71" t="str">
            <v/>
          </cell>
          <cell r="X71" t="str">
            <v/>
          </cell>
          <cell r="Y71" t="str">
            <v/>
          </cell>
          <cell r="Z71" t="str">
            <v/>
          </cell>
          <cell r="AA71" t="str">
            <v/>
          </cell>
          <cell r="AB71" t="str">
            <v/>
          </cell>
          <cell r="AC71" t="str">
            <v/>
          </cell>
          <cell r="AD71" t="str">
            <v/>
          </cell>
          <cell r="AE71" t="str">
            <v/>
          </cell>
          <cell r="AF71" t="str">
            <v/>
          </cell>
          <cell r="AG71" t="str">
            <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
          </cell>
          <cell r="AU71" t="str">
            <v/>
          </cell>
          <cell r="AV71" t="str">
            <v/>
          </cell>
          <cell r="AW71" t="str">
            <v/>
          </cell>
          <cell r="AX71" t="str">
            <v>B/A</v>
          </cell>
          <cell r="AY71" t="str">
            <v>A/A*</v>
          </cell>
          <cell r="AZ71">
            <v>44.83042566279439</v>
          </cell>
          <cell r="BA71">
            <v>54.83042566279439</v>
          </cell>
          <cell r="BB71" t="str">
            <v/>
          </cell>
          <cell r="BC71" t="str">
            <v/>
          </cell>
          <cell r="BD71" t="str">
            <v/>
          </cell>
          <cell r="BE71" t="str">
            <v/>
          </cell>
          <cell r="BF71" t="str">
            <v/>
          </cell>
          <cell r="BG71" t="str">
            <v/>
          </cell>
          <cell r="BH71" t="str">
            <v/>
          </cell>
          <cell r="BI71" t="str">
            <v/>
          </cell>
          <cell r="BJ71" t="str">
            <v>B/A</v>
          </cell>
          <cell r="BK71" t="str">
            <v>A/A*</v>
          </cell>
          <cell r="BL71">
            <v>43.539592264496072</v>
          </cell>
          <cell r="BM71">
            <v>53.539592264496072</v>
          </cell>
          <cell r="BN71" t="str">
            <v/>
          </cell>
          <cell r="BO71" t="str">
            <v/>
          </cell>
          <cell r="BP71" t="str">
            <v/>
          </cell>
          <cell r="BQ71" t="str">
            <v/>
          </cell>
          <cell r="BR71" t="str">
            <v/>
          </cell>
          <cell r="BS71" t="str">
            <v/>
          </cell>
          <cell r="BT71" t="str">
            <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t="str">
            <v/>
          </cell>
          <cell r="CH71" t="str">
            <v/>
          </cell>
          <cell r="CI71" t="str">
            <v/>
          </cell>
          <cell r="CJ71" t="str">
            <v/>
          </cell>
          <cell r="CK71" t="str">
            <v/>
          </cell>
          <cell r="CL71" t="str">
            <v/>
          </cell>
          <cell r="CM71" t="str">
            <v/>
          </cell>
          <cell r="CN71" t="str">
            <v/>
          </cell>
          <cell r="CO71" t="str">
            <v/>
          </cell>
          <cell r="CP71" t="str">
            <v/>
          </cell>
          <cell r="CQ71" t="str">
            <v/>
          </cell>
          <cell r="CR71" t="str">
            <v/>
          </cell>
          <cell r="CS71" t="str">
            <v/>
          </cell>
          <cell r="CT71" t="str">
            <v>B/A</v>
          </cell>
          <cell r="CU71" t="str">
            <v>A/A*</v>
          </cell>
          <cell r="CV71">
            <v>44.332312260251349</v>
          </cell>
          <cell r="CW71">
            <v>54.332312260251349</v>
          </cell>
          <cell r="CX71" t="str">
            <v/>
          </cell>
          <cell r="CY71" t="str">
            <v/>
          </cell>
          <cell r="CZ71" t="str">
            <v/>
          </cell>
          <cell r="DA71" t="str">
            <v/>
          </cell>
          <cell r="DB71" t="str">
            <v/>
          </cell>
          <cell r="DC71" t="str">
            <v/>
          </cell>
          <cell r="DD71" t="str">
            <v/>
          </cell>
          <cell r="DE71" t="str">
            <v/>
          </cell>
          <cell r="DF71" t="str">
            <v>B</v>
          </cell>
          <cell r="DG71" t="str">
            <v>A</v>
          </cell>
          <cell r="DH71">
            <v>42.127071823204403</v>
          </cell>
          <cell r="DI71">
            <v>52.127071823204403</v>
          </cell>
          <cell r="DJ71" t="str">
            <v/>
          </cell>
          <cell r="DK71" t="str">
            <v/>
          </cell>
          <cell r="DL71" t="str">
            <v/>
          </cell>
          <cell r="DM71" t="str">
            <v/>
          </cell>
          <cell r="DN71" t="str">
            <v/>
          </cell>
          <cell r="DO71" t="str">
            <v/>
          </cell>
          <cell r="DP71" t="str">
            <v/>
          </cell>
          <cell r="DQ71" t="str">
            <v/>
          </cell>
          <cell r="DR71" t="str">
            <v/>
          </cell>
          <cell r="DS71" t="str">
            <v/>
          </cell>
          <cell r="DT71" t="str">
            <v/>
          </cell>
          <cell r="DU71" t="str">
            <v/>
          </cell>
          <cell r="ED71" t="str">
            <v>12A-ENL-5</v>
          </cell>
          <cell r="EG71" t="str">
            <v>12C-HI-5</v>
          </cell>
          <cell r="EP71" t="str">
            <v>12E-PO-9</v>
          </cell>
          <cell r="ES71" t="str">
            <v>12D-SP-10</v>
          </cell>
          <cell r="EW71" t="str">
            <v/>
          </cell>
          <cell r="EX71" t="str">
            <v/>
          </cell>
          <cell r="EY71" t="str">
            <v/>
          </cell>
          <cell r="EZ71" t="str">
            <v/>
          </cell>
          <cell r="FA71" t="str">
            <v/>
          </cell>
          <cell r="FB71" t="str">
            <v/>
          </cell>
          <cell r="FC71" t="str">
            <v/>
          </cell>
          <cell r="FD71" t="str">
            <v/>
          </cell>
          <cell r="FE71">
            <v>45</v>
          </cell>
          <cell r="FF71" t="str">
            <v/>
          </cell>
          <cell r="FG71" t="str">
            <v/>
          </cell>
          <cell r="FH71">
            <v>45</v>
          </cell>
          <cell r="FI71" t="str">
            <v/>
          </cell>
          <cell r="FJ71" t="str">
            <v/>
          </cell>
          <cell r="FK71" t="str">
            <v/>
          </cell>
        </row>
        <row r="72">
          <cell r="A72">
            <v>150881</v>
          </cell>
          <cell r="B72" t="str">
            <v>Francis, Susanna</v>
          </cell>
          <cell r="C72" t="str">
            <v>12DHO</v>
          </cell>
          <cell r="D72" t="str">
            <v>F</v>
          </cell>
          <cell r="E72" t="str">
            <v>A</v>
          </cell>
          <cell r="F72" t="str">
            <v>A*</v>
          </cell>
          <cell r="G72" t="str">
            <v>1</v>
          </cell>
          <cell r="H72" t="str">
            <v>AIND</v>
          </cell>
          <cell r="I72" t="str">
            <v>N</v>
          </cell>
          <cell r="J72" t="b">
            <v>0</v>
          </cell>
          <cell r="K72" t="str">
            <v>No</v>
          </cell>
          <cell r="L72" t="str">
            <v>INTERNAL</v>
          </cell>
          <cell r="M72">
            <v>7.8</v>
          </cell>
          <cell r="N72">
            <v>7.8</v>
          </cell>
          <cell r="O72">
            <v>7.8</v>
          </cell>
          <cell r="P72">
            <v>7.8</v>
          </cell>
          <cell r="Q72" t="str">
            <v>7.75+ (A/A*)</v>
          </cell>
          <cell r="R72" t="str">
            <v/>
          </cell>
          <cell r="S72" t="str">
            <v/>
          </cell>
          <cell r="T72" t="str">
            <v/>
          </cell>
          <cell r="U72" t="str">
            <v/>
          </cell>
          <cell r="V72" t="str">
            <v/>
          </cell>
          <cell r="W72" t="str">
            <v/>
          </cell>
          <cell r="X72" t="str">
            <v/>
          </cell>
          <cell r="Y72" t="str">
            <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str">
            <v/>
          </cell>
          <cell r="BL72" t="str">
            <v/>
          </cell>
          <cell r="BM72" t="str">
            <v/>
          </cell>
          <cell r="BN72" t="str">
            <v/>
          </cell>
          <cell r="BO72" t="str">
            <v/>
          </cell>
          <cell r="BP72" t="str">
            <v/>
          </cell>
          <cell r="BQ72" t="str">
            <v/>
          </cell>
          <cell r="BR72" t="str">
            <v/>
          </cell>
          <cell r="BS72" t="str">
            <v/>
          </cell>
          <cell r="BT72" t="str">
            <v/>
          </cell>
          <cell r="BU72" t="str">
            <v/>
          </cell>
          <cell r="BV72" t="str">
            <v/>
          </cell>
          <cell r="BW72" t="str">
            <v/>
          </cell>
          <cell r="BX72" t="str">
            <v/>
          </cell>
          <cell r="BY72" t="str">
            <v/>
          </cell>
          <cell r="BZ72" t="str">
            <v>A</v>
          </cell>
          <cell r="CA72" t="str">
            <v>A*</v>
          </cell>
          <cell r="CB72">
            <v>47.693967182985126</v>
          </cell>
          <cell r="CC72">
            <v>57.693967182985126</v>
          </cell>
          <cell r="CD72" t="str">
            <v/>
          </cell>
          <cell r="CE72" t="str">
            <v/>
          </cell>
          <cell r="CF72" t="str">
            <v/>
          </cell>
          <cell r="CG72" t="str">
            <v/>
          </cell>
          <cell r="CH72" t="str">
            <v>A</v>
          </cell>
          <cell r="CI72" t="str">
            <v>A*</v>
          </cell>
          <cell r="CJ72">
            <v>48.656217136729651</v>
          </cell>
          <cell r="CK72">
            <v>58.656217136729651</v>
          </cell>
          <cell r="CL72" t="str">
            <v/>
          </cell>
          <cell r="CM72" t="str">
            <v/>
          </cell>
          <cell r="CN72" t="str">
            <v/>
          </cell>
          <cell r="CO72" t="str">
            <v/>
          </cell>
          <cell r="CP72" t="str">
            <v/>
          </cell>
          <cell r="CQ72" t="str">
            <v/>
          </cell>
          <cell r="CR72" t="str">
            <v/>
          </cell>
          <cell r="CS72" t="str">
            <v/>
          </cell>
          <cell r="CT72" t="str">
            <v/>
          </cell>
          <cell r="CU72" t="str">
            <v/>
          </cell>
          <cell r="CV72" t="str">
            <v/>
          </cell>
          <cell r="CW72" t="str">
            <v/>
          </cell>
          <cell r="CX72" t="str">
            <v/>
          </cell>
          <cell r="CY72" t="str">
            <v/>
          </cell>
          <cell r="CZ72" t="str">
            <v/>
          </cell>
          <cell r="DA72" t="str">
            <v/>
          </cell>
          <cell r="DB72" t="str">
            <v>A/A*</v>
          </cell>
          <cell r="DC72" t="str">
            <v>A*</v>
          </cell>
          <cell r="DD72">
            <v>52.983515320990357</v>
          </cell>
          <cell r="DE72">
            <v>62.983515320990357</v>
          </cell>
          <cell r="DF72" t="str">
            <v/>
          </cell>
          <cell r="DG72" t="str">
            <v/>
          </cell>
          <cell r="DH72" t="str">
            <v/>
          </cell>
          <cell r="DI72" t="str">
            <v/>
          </cell>
          <cell r="DJ72" t="str">
            <v/>
          </cell>
          <cell r="DK72" t="str">
            <v/>
          </cell>
          <cell r="DL72" t="str">
            <v/>
          </cell>
          <cell r="DM72" t="str">
            <v/>
          </cell>
          <cell r="DN72" t="str">
            <v/>
          </cell>
          <cell r="DO72" t="str">
            <v/>
          </cell>
          <cell r="DP72" t="str">
            <v/>
          </cell>
          <cell r="DQ72" t="str">
            <v/>
          </cell>
          <cell r="DR72" t="str">
            <v/>
          </cell>
          <cell r="DS72" t="str">
            <v/>
          </cell>
          <cell r="DT72" t="str">
            <v/>
          </cell>
          <cell r="DU72" t="str">
            <v/>
          </cell>
          <cell r="EK72" t="str">
            <v>12C-MA-7</v>
          </cell>
          <cell r="EM72" t="str">
            <v>12E-P&amp;E-5</v>
          </cell>
          <cell r="ER72" t="str">
            <v>12B-SO-9</v>
          </cell>
          <cell r="EW72" t="str">
            <v/>
          </cell>
          <cell r="EX72" t="str">
            <v/>
          </cell>
          <cell r="EY72" t="str">
            <v/>
          </cell>
          <cell r="EZ72" t="str">
            <v/>
          </cell>
          <cell r="FA72" t="str">
            <v/>
          </cell>
          <cell r="FB72" t="str">
            <v/>
          </cell>
          <cell r="FC72" t="str">
            <v/>
          </cell>
          <cell r="FD72" t="str">
            <v/>
          </cell>
          <cell r="FE72" t="str">
            <v/>
          </cell>
          <cell r="FF72" t="str">
            <v/>
          </cell>
          <cell r="FG72" t="str">
            <v/>
          </cell>
          <cell r="FH72" t="str">
            <v/>
          </cell>
          <cell r="FI72" t="str">
            <v/>
          </cell>
          <cell r="FJ72" t="str">
            <v/>
          </cell>
          <cell r="FK72" t="str">
            <v/>
          </cell>
        </row>
        <row r="73">
          <cell r="A73">
            <v>150842</v>
          </cell>
          <cell r="B73" t="str">
            <v>Garnett, Alexandra</v>
          </cell>
          <cell r="C73" t="str">
            <v>12DHO</v>
          </cell>
          <cell r="D73" t="str">
            <v>F</v>
          </cell>
          <cell r="E73" t="str">
            <v>B/A</v>
          </cell>
          <cell r="F73" t="str">
            <v>A*</v>
          </cell>
          <cell r="G73" t="str">
            <v>0</v>
          </cell>
          <cell r="H73" t="str">
            <v>WBRI</v>
          </cell>
          <cell r="I73" t="str">
            <v>N</v>
          </cell>
          <cell r="J73" t="b">
            <v>0</v>
          </cell>
          <cell r="K73" t="str">
            <v>No</v>
          </cell>
          <cell r="L73" t="str">
            <v>INTERNAL</v>
          </cell>
          <cell r="M73">
            <v>7.8</v>
          </cell>
          <cell r="N73">
            <v>7.8</v>
          </cell>
          <cell r="O73">
            <v>7.8</v>
          </cell>
          <cell r="P73">
            <v>7.8</v>
          </cell>
          <cell r="Q73" t="str">
            <v>7.75+ (A/A*)</v>
          </cell>
          <cell r="R73" t="str">
            <v/>
          </cell>
          <cell r="S73" t="str">
            <v/>
          </cell>
          <cell r="T73" t="str">
            <v/>
          </cell>
          <cell r="U73" t="str">
            <v/>
          </cell>
          <cell r="V73" t="str">
            <v/>
          </cell>
          <cell r="W73" t="str">
            <v/>
          </cell>
          <cell r="X73" t="str">
            <v/>
          </cell>
          <cell r="Y73" t="str">
            <v/>
          </cell>
          <cell r="Z73" t="str">
            <v>B/A</v>
          </cell>
          <cell r="AA73" t="str">
            <v>A/A*</v>
          </cell>
          <cell r="AB73">
            <v>46.307326653954675</v>
          </cell>
          <cell r="AC73">
            <v>56.307326653954675</v>
          </cell>
          <cell r="AD73" t="str">
            <v>B/A</v>
          </cell>
          <cell r="AE73" t="str">
            <v>A/A*</v>
          </cell>
          <cell r="AF73">
            <v>44.452587283581778</v>
          </cell>
          <cell r="AG73">
            <v>54.452587283581778</v>
          </cell>
          <cell r="AH73" t="str">
            <v/>
          </cell>
          <cell r="AI73" t="str">
            <v/>
          </cell>
          <cell r="AJ73" t="str">
            <v/>
          </cell>
          <cell r="AK73" t="str">
            <v/>
          </cell>
          <cell r="AL73" t="str">
            <v/>
          </cell>
          <cell r="AM73" t="str">
            <v/>
          </cell>
          <cell r="AN73" t="str">
            <v/>
          </cell>
          <cell r="AO73" t="str">
            <v/>
          </cell>
          <cell r="AP73" t="str">
            <v/>
          </cell>
          <cell r="AQ73" t="str">
            <v/>
          </cell>
          <cell r="AR73" t="str">
            <v/>
          </cell>
          <cell r="AS73" t="str">
            <v/>
          </cell>
          <cell r="AT73" t="str">
            <v/>
          </cell>
          <cell r="AU73" t="str">
            <v/>
          </cell>
          <cell r="AV73" t="str">
            <v/>
          </cell>
          <cell r="AW73" t="str">
            <v/>
          </cell>
          <cell r="AX73" t="str">
            <v/>
          </cell>
          <cell r="AY73" t="str">
            <v/>
          </cell>
          <cell r="AZ73" t="str">
            <v/>
          </cell>
          <cell r="BA73" t="str">
            <v/>
          </cell>
          <cell r="BB73" t="str">
            <v/>
          </cell>
          <cell r="BC73" t="str">
            <v/>
          </cell>
          <cell r="BD73" t="str">
            <v/>
          </cell>
          <cell r="BE73" t="str">
            <v/>
          </cell>
          <cell r="BF73" t="str">
            <v/>
          </cell>
          <cell r="BG73" t="str">
            <v/>
          </cell>
          <cell r="BH73" t="str">
            <v/>
          </cell>
          <cell r="BI73" t="str">
            <v/>
          </cell>
          <cell r="BJ73" t="str">
            <v/>
          </cell>
          <cell r="BK73" t="str">
            <v/>
          </cell>
          <cell r="BL73" t="str">
            <v/>
          </cell>
          <cell r="BM73" t="str">
            <v/>
          </cell>
          <cell r="BN73" t="str">
            <v/>
          </cell>
          <cell r="BO73" t="str">
            <v/>
          </cell>
          <cell r="BP73" t="str">
            <v/>
          </cell>
          <cell r="BQ73" t="str">
            <v/>
          </cell>
          <cell r="BR73" t="str">
            <v/>
          </cell>
          <cell r="BS73" t="str">
            <v/>
          </cell>
          <cell r="BT73" t="str">
            <v/>
          </cell>
          <cell r="BU73" t="str">
            <v/>
          </cell>
          <cell r="BV73" t="str">
            <v/>
          </cell>
          <cell r="BW73" t="str">
            <v/>
          </cell>
          <cell r="BX73" t="str">
            <v/>
          </cell>
          <cell r="BY73" t="str">
            <v/>
          </cell>
          <cell r="BZ73" t="str">
            <v>A</v>
          </cell>
          <cell r="CA73" t="str">
            <v>A*</v>
          </cell>
          <cell r="CB73">
            <v>47.693967182985126</v>
          </cell>
          <cell r="CC73">
            <v>57.693967182985126</v>
          </cell>
          <cell r="CD73" t="str">
            <v/>
          </cell>
          <cell r="CE73" t="str">
            <v/>
          </cell>
          <cell r="CF73" t="str">
            <v/>
          </cell>
          <cell r="CG73" t="str">
            <v/>
          </cell>
          <cell r="CH73" t="str">
            <v/>
          </cell>
          <cell r="CI73" t="str">
            <v/>
          </cell>
          <cell r="CJ73" t="str">
            <v/>
          </cell>
          <cell r="CK73" t="str">
            <v/>
          </cell>
          <cell r="CL73" t="str">
            <v/>
          </cell>
          <cell r="CM73" t="str">
            <v/>
          </cell>
          <cell r="CN73" t="str">
            <v/>
          </cell>
          <cell r="CO73" t="str">
            <v/>
          </cell>
          <cell r="CP73" t="str">
            <v/>
          </cell>
          <cell r="CQ73" t="str">
            <v/>
          </cell>
          <cell r="CR73" t="str">
            <v/>
          </cell>
          <cell r="CS73" t="str">
            <v/>
          </cell>
          <cell r="CT73" t="str">
            <v>A</v>
          </cell>
          <cell r="CU73" t="str">
            <v>A*</v>
          </cell>
          <cell r="CV73">
            <v>48.713625493318631</v>
          </cell>
          <cell r="CW73">
            <v>58.713625493318631</v>
          </cell>
          <cell r="CX73" t="str">
            <v/>
          </cell>
          <cell r="CY73" t="str">
            <v/>
          </cell>
          <cell r="CZ73" t="str">
            <v/>
          </cell>
          <cell r="DA73" t="str">
            <v/>
          </cell>
          <cell r="DB73" t="str">
            <v/>
          </cell>
          <cell r="DC73" t="str">
            <v/>
          </cell>
          <cell r="DD73" t="str">
            <v/>
          </cell>
          <cell r="DE73" t="str">
            <v/>
          </cell>
          <cell r="DF73" t="str">
            <v/>
          </cell>
          <cell r="DG73" t="str">
            <v/>
          </cell>
          <cell r="DH73" t="str">
            <v/>
          </cell>
          <cell r="DI73" t="str">
            <v/>
          </cell>
          <cell r="DJ73" t="str">
            <v/>
          </cell>
          <cell r="DK73" t="str">
            <v/>
          </cell>
          <cell r="DL73" t="str">
            <v/>
          </cell>
          <cell r="DM73" t="str">
            <v/>
          </cell>
          <cell r="DN73" t="str">
            <v/>
          </cell>
          <cell r="DO73" t="str">
            <v/>
          </cell>
          <cell r="DP73" t="str">
            <v/>
          </cell>
          <cell r="DQ73" t="str">
            <v/>
          </cell>
          <cell r="DR73" t="str">
            <v/>
          </cell>
          <cell r="DS73" t="str">
            <v/>
          </cell>
          <cell r="DT73" t="str">
            <v/>
          </cell>
          <cell r="DU73" t="str">
            <v/>
          </cell>
          <cell r="DX73" t="str">
            <v>12A-BI-2</v>
          </cell>
          <cell r="DY73" t="str">
            <v>12C-CH-2</v>
          </cell>
          <cell r="EK73" t="str">
            <v>12D-MA-7</v>
          </cell>
          <cell r="EP73" t="str">
            <v>12E-PO-9</v>
          </cell>
          <cell r="EW73" t="str">
            <v/>
          </cell>
          <cell r="EX73" t="str">
            <v/>
          </cell>
          <cell r="EY73">
            <v>45</v>
          </cell>
          <cell r="EZ73">
            <v>45</v>
          </cell>
          <cell r="FA73" t="str">
            <v/>
          </cell>
          <cell r="FB73" t="str">
            <v/>
          </cell>
          <cell r="FC73" t="str">
            <v/>
          </cell>
          <cell r="FD73" t="str">
            <v/>
          </cell>
          <cell r="FE73" t="str">
            <v/>
          </cell>
          <cell r="FF73" t="str">
            <v/>
          </cell>
          <cell r="FG73" t="str">
            <v/>
          </cell>
          <cell r="FH73" t="str">
            <v/>
          </cell>
          <cell r="FI73" t="str">
            <v/>
          </cell>
          <cell r="FJ73" t="str">
            <v/>
          </cell>
          <cell r="FK73" t="str">
            <v/>
          </cell>
        </row>
        <row r="74">
          <cell r="A74">
            <v>160116</v>
          </cell>
          <cell r="B74" t="str">
            <v>Gashi, Nela</v>
          </cell>
          <cell r="C74" t="str">
            <v>12JN</v>
          </cell>
          <cell r="D74" t="str">
            <v>F</v>
          </cell>
          <cell r="E74" t="str">
            <v>B</v>
          </cell>
          <cell r="F74" t="str">
            <v>A*</v>
          </cell>
          <cell r="G74" t="str">
            <v>1</v>
          </cell>
          <cell r="H74" t="str">
            <v>WALB</v>
          </cell>
          <cell r="I74" t="str">
            <v>N</v>
          </cell>
          <cell r="J74" t="b">
            <v>0</v>
          </cell>
          <cell r="K74" t="str">
            <v>No</v>
          </cell>
          <cell r="L74" t="str">
            <v>EXTERNAL</v>
          </cell>
          <cell r="M74">
            <v>7.5714285714285712</v>
          </cell>
          <cell r="N74">
            <v>7.6</v>
          </cell>
          <cell r="O74">
            <v>7.416666666666667</v>
          </cell>
          <cell r="P74">
            <v>7.4</v>
          </cell>
          <cell r="Q74" t="str">
            <v>6.25+ (B/A)</v>
          </cell>
          <cell r="R74" t="str">
            <v/>
          </cell>
          <cell r="S74" t="str">
            <v/>
          </cell>
          <cell r="T74" t="str">
            <v/>
          </cell>
          <cell r="U74" t="str">
            <v/>
          </cell>
          <cell r="V74" t="str">
            <v>A</v>
          </cell>
          <cell r="W74" t="str">
            <v>A*</v>
          </cell>
          <cell r="X74">
            <v>47.575811661880991</v>
          </cell>
          <cell r="Y74">
            <v>57.575811661880991</v>
          </cell>
          <cell r="Z74" t="str">
            <v>B/A</v>
          </cell>
          <cell r="AA74" t="str">
            <v>A/A*</v>
          </cell>
          <cell r="AB74">
            <v>43.463130939677328</v>
          </cell>
          <cell r="AC74">
            <v>53.463130939677328</v>
          </cell>
          <cell r="AD74" t="str">
            <v>B</v>
          </cell>
          <cell r="AE74" t="str">
            <v>A</v>
          </cell>
          <cell r="AF74">
            <v>42.217659195792237</v>
          </cell>
          <cell r="AG74">
            <v>52.217659195792237</v>
          </cell>
          <cell r="AH74" t="str">
            <v/>
          </cell>
          <cell r="AI74" t="str">
            <v/>
          </cell>
          <cell r="AJ74" t="str">
            <v/>
          </cell>
          <cell r="AK74" t="str">
            <v/>
          </cell>
          <cell r="AL74" t="str">
            <v/>
          </cell>
          <cell r="AM74" t="str">
            <v/>
          </cell>
          <cell r="AN74" t="str">
            <v/>
          </cell>
          <cell r="AO74" t="str">
            <v/>
          </cell>
          <cell r="AP74" t="str">
            <v/>
          </cell>
          <cell r="AQ74" t="str">
            <v/>
          </cell>
          <cell r="AR74" t="str">
            <v/>
          </cell>
          <cell r="AS74" t="str">
            <v/>
          </cell>
          <cell r="AT74" t="str">
            <v/>
          </cell>
          <cell r="AU74" t="str">
            <v/>
          </cell>
          <cell r="AV74" t="str">
            <v/>
          </cell>
          <cell r="AW74" t="str">
            <v/>
          </cell>
          <cell r="AX74" t="str">
            <v>A</v>
          </cell>
          <cell r="AY74" t="str">
            <v>A*</v>
          </cell>
          <cell r="AZ74">
            <v>47.528821740035085</v>
          </cell>
          <cell r="BA74">
            <v>57.528821740035085</v>
          </cell>
          <cell r="BB74" t="str">
            <v/>
          </cell>
          <cell r="BC74" t="str">
            <v/>
          </cell>
          <cell r="BD74" t="str">
            <v/>
          </cell>
          <cell r="BE74" t="str">
            <v/>
          </cell>
          <cell r="BF74" t="str">
            <v/>
          </cell>
          <cell r="BG74" t="str">
            <v/>
          </cell>
          <cell r="BH74" t="str">
            <v/>
          </cell>
          <cell r="BI74" t="str">
            <v/>
          </cell>
          <cell r="BJ74" t="str">
            <v/>
          </cell>
          <cell r="BK74" t="str">
            <v/>
          </cell>
          <cell r="BL74" t="str">
            <v/>
          </cell>
          <cell r="BM74" t="str">
            <v/>
          </cell>
          <cell r="BN74" t="str">
            <v/>
          </cell>
          <cell r="BO74" t="str">
            <v/>
          </cell>
          <cell r="BP74" t="str">
            <v/>
          </cell>
          <cell r="BQ74" t="str">
            <v/>
          </cell>
          <cell r="BR74" t="str">
            <v/>
          </cell>
          <cell r="BS74" t="str">
            <v/>
          </cell>
          <cell r="BT74" t="str">
            <v/>
          </cell>
          <cell r="BU74" t="str">
            <v/>
          </cell>
          <cell r="BV74" t="str">
            <v/>
          </cell>
          <cell r="BW74" t="str">
            <v/>
          </cell>
          <cell r="BX74" t="str">
            <v/>
          </cell>
          <cell r="BY74" t="str">
            <v/>
          </cell>
          <cell r="BZ74" t="str">
            <v/>
          </cell>
          <cell r="CA74" t="str">
            <v/>
          </cell>
          <cell r="CB74" t="str">
            <v/>
          </cell>
          <cell r="CC74" t="str">
            <v/>
          </cell>
          <cell r="CD74" t="str">
            <v/>
          </cell>
          <cell r="CE74" t="str">
            <v/>
          </cell>
          <cell r="CF74" t="str">
            <v/>
          </cell>
          <cell r="CG74" t="str">
            <v/>
          </cell>
          <cell r="CH74" t="str">
            <v/>
          </cell>
          <cell r="CI74" t="str">
            <v/>
          </cell>
          <cell r="CJ74" t="str">
            <v/>
          </cell>
          <cell r="CK74" t="str">
            <v/>
          </cell>
          <cell r="CL74" t="str">
            <v/>
          </cell>
          <cell r="CM74" t="str">
            <v/>
          </cell>
          <cell r="CN74" t="str">
            <v/>
          </cell>
          <cell r="CO74" t="str">
            <v/>
          </cell>
          <cell r="CP74" t="str">
            <v/>
          </cell>
          <cell r="CQ74" t="str">
            <v/>
          </cell>
          <cell r="CR74" t="str">
            <v/>
          </cell>
          <cell r="CS74" t="str">
            <v/>
          </cell>
          <cell r="CT74" t="str">
            <v/>
          </cell>
          <cell r="CU74" t="str">
            <v/>
          </cell>
          <cell r="CV74" t="str">
            <v/>
          </cell>
          <cell r="CW74" t="str">
            <v/>
          </cell>
          <cell r="CX74" t="str">
            <v/>
          </cell>
          <cell r="CY74" t="str">
            <v/>
          </cell>
          <cell r="CZ74" t="str">
            <v/>
          </cell>
          <cell r="DA74" t="str">
            <v/>
          </cell>
          <cell r="DB74" t="str">
            <v/>
          </cell>
          <cell r="DC74" t="str">
            <v/>
          </cell>
          <cell r="DD74" t="str">
            <v/>
          </cell>
          <cell r="DE74" t="str">
            <v/>
          </cell>
          <cell r="DF74" t="str">
            <v/>
          </cell>
          <cell r="DG74" t="str">
            <v/>
          </cell>
          <cell r="DH74" t="str">
            <v/>
          </cell>
          <cell r="DI74" t="str">
            <v/>
          </cell>
          <cell r="DJ74" t="str">
            <v/>
          </cell>
          <cell r="DK74" t="str">
            <v/>
          </cell>
          <cell r="DL74" t="str">
            <v/>
          </cell>
          <cell r="DM74" t="str">
            <v/>
          </cell>
          <cell r="DN74" t="str">
            <v/>
          </cell>
          <cell r="DO74" t="str">
            <v/>
          </cell>
          <cell r="DP74" t="str">
            <v/>
          </cell>
          <cell r="DQ74" t="str">
            <v/>
          </cell>
          <cell r="DR74" t="str">
            <v/>
          </cell>
          <cell r="DS74" t="str">
            <v/>
          </cell>
          <cell r="DT74" t="str">
            <v/>
          </cell>
          <cell r="DU74" t="str">
            <v/>
          </cell>
          <cell r="DW74" t="str">
            <v>12A-BE-1</v>
          </cell>
          <cell r="DX74" t="str">
            <v>12B-BI-1</v>
          </cell>
          <cell r="DY74" t="str">
            <v>12E-CH-1</v>
          </cell>
          <cell r="ED74" t="str">
            <v>12D-ENL-5</v>
          </cell>
          <cell r="EW74" t="str">
            <v/>
          </cell>
          <cell r="EX74">
            <v>50</v>
          </cell>
          <cell r="EY74">
            <v>45</v>
          </cell>
          <cell r="EZ74">
            <v>40</v>
          </cell>
          <cell r="FA74" t="str">
            <v/>
          </cell>
          <cell r="FB74" t="str">
            <v/>
          </cell>
          <cell r="FC74" t="str">
            <v/>
          </cell>
          <cell r="FD74" t="str">
            <v/>
          </cell>
          <cell r="FE74">
            <v>50</v>
          </cell>
          <cell r="FF74" t="str">
            <v/>
          </cell>
          <cell r="FG74" t="str">
            <v/>
          </cell>
          <cell r="FH74" t="str">
            <v/>
          </cell>
          <cell r="FI74" t="str">
            <v/>
          </cell>
          <cell r="FJ74" t="str">
            <v/>
          </cell>
          <cell r="FK74" t="str">
            <v/>
          </cell>
        </row>
        <row r="75">
          <cell r="A75">
            <v>150916</v>
          </cell>
          <cell r="B75" t="str">
            <v>Godsil, Katie</v>
          </cell>
          <cell r="C75" t="str">
            <v>12DHO</v>
          </cell>
          <cell r="D75" t="str">
            <v>F</v>
          </cell>
          <cell r="E75" t="str">
            <v>B</v>
          </cell>
          <cell r="F75" t="str">
            <v>A/A*</v>
          </cell>
          <cell r="G75" t="str">
            <v>0</v>
          </cell>
          <cell r="H75" t="str">
            <v>WBRI</v>
          </cell>
          <cell r="I75" t="str">
            <v>N</v>
          </cell>
          <cell r="J75" t="b">
            <v>0</v>
          </cell>
          <cell r="K75" t="str">
            <v>No</v>
          </cell>
          <cell r="L75" t="str">
            <v>INTERNAL</v>
          </cell>
          <cell r="M75">
            <v>6.8</v>
          </cell>
          <cell r="N75">
            <v>6.8</v>
          </cell>
          <cell r="O75">
            <v>6.8</v>
          </cell>
          <cell r="P75">
            <v>6.8</v>
          </cell>
          <cell r="Q75" t="str">
            <v>6.25+ (B/A)</v>
          </cell>
          <cell r="R75" t="str">
            <v/>
          </cell>
          <cell r="S75" t="str">
            <v/>
          </cell>
          <cell r="T75" t="str">
            <v/>
          </cell>
          <cell r="U75" t="str">
            <v/>
          </cell>
          <cell r="V75" t="str">
            <v>B/A</v>
          </cell>
          <cell r="W75" t="str">
            <v>A/A*</v>
          </cell>
          <cell r="X75">
            <v>43.273346488834122</v>
          </cell>
          <cell r="Y75">
            <v>53.273346488834122</v>
          </cell>
          <cell r="Z75" t="str">
            <v/>
          </cell>
          <cell r="AA75" t="str">
            <v/>
          </cell>
          <cell r="AB75" t="str">
            <v/>
          </cell>
          <cell r="AC75" t="str">
            <v/>
          </cell>
          <cell r="AD75" t="str">
            <v/>
          </cell>
          <cell r="AE75" t="str">
            <v/>
          </cell>
          <cell r="AF75" t="str">
            <v/>
          </cell>
          <cell r="AG75" t="str">
            <v/>
          </cell>
          <cell r="AH75" t="str">
            <v/>
          </cell>
          <cell r="AI75" t="str">
            <v/>
          </cell>
          <cell r="AJ75" t="str">
            <v/>
          </cell>
          <cell r="AK75" t="str">
            <v/>
          </cell>
          <cell r="AL75" t="str">
            <v/>
          </cell>
          <cell r="AM75" t="str">
            <v/>
          </cell>
          <cell r="AN75" t="str">
            <v/>
          </cell>
          <cell r="AO75" t="str">
            <v/>
          </cell>
          <cell r="AP75" t="str">
            <v>B</v>
          </cell>
          <cell r="AQ75" t="str">
            <v>A</v>
          </cell>
          <cell r="AR75">
            <v>41.890914537119933</v>
          </cell>
          <cell r="AS75">
            <v>51.890914537119933</v>
          </cell>
          <cell r="AT75" t="str">
            <v>B</v>
          </cell>
          <cell r="AU75" t="str">
            <v>A</v>
          </cell>
          <cell r="AV75">
            <v>41.030460018700481</v>
          </cell>
          <cell r="AW75">
            <v>51.030460018700481</v>
          </cell>
          <cell r="AX75" t="str">
            <v>B</v>
          </cell>
          <cell r="AY75" t="str">
            <v>A</v>
          </cell>
          <cell r="AZ75">
            <v>40.523308074552318</v>
          </cell>
          <cell r="BA75">
            <v>50.523308074552318</v>
          </cell>
          <cell r="BB75" t="str">
            <v/>
          </cell>
          <cell r="BC75" t="str">
            <v/>
          </cell>
          <cell r="BD75" t="str">
            <v/>
          </cell>
          <cell r="BE75" t="str">
            <v/>
          </cell>
          <cell r="BF75" t="str">
            <v>B</v>
          </cell>
          <cell r="BG75" t="str">
            <v>A</v>
          </cell>
          <cell r="BH75">
            <v>41.371519119730237</v>
          </cell>
          <cell r="BI75">
            <v>51.371519119730237</v>
          </cell>
          <cell r="BJ75" t="str">
            <v/>
          </cell>
          <cell r="BK75" t="str">
            <v/>
          </cell>
          <cell r="BL75" t="str">
            <v/>
          </cell>
          <cell r="BM75" t="str">
            <v/>
          </cell>
          <cell r="BN75" t="str">
            <v/>
          </cell>
          <cell r="BO75" t="str">
            <v/>
          </cell>
          <cell r="BP75" t="str">
            <v/>
          </cell>
          <cell r="BQ75" t="str">
            <v/>
          </cell>
          <cell r="BR75" t="str">
            <v/>
          </cell>
          <cell r="BS75" t="str">
            <v/>
          </cell>
          <cell r="BT75" t="str">
            <v/>
          </cell>
          <cell r="BU75" t="str">
            <v/>
          </cell>
          <cell r="BV75" t="str">
            <v/>
          </cell>
          <cell r="BW75" t="str">
            <v/>
          </cell>
          <cell r="BX75" t="str">
            <v/>
          </cell>
          <cell r="BY75" t="str">
            <v/>
          </cell>
          <cell r="BZ75" t="str">
            <v/>
          </cell>
          <cell r="CA75" t="str">
            <v/>
          </cell>
          <cell r="CB75" t="str">
            <v/>
          </cell>
          <cell r="CC75" t="str">
            <v/>
          </cell>
          <cell r="CD75" t="str">
            <v/>
          </cell>
          <cell r="CE75" t="str">
            <v/>
          </cell>
          <cell r="CF75" t="str">
            <v/>
          </cell>
          <cell r="CG75" t="str">
            <v/>
          </cell>
          <cell r="CH75" t="str">
            <v/>
          </cell>
          <cell r="CI75" t="str">
            <v/>
          </cell>
          <cell r="CJ75" t="str">
            <v/>
          </cell>
          <cell r="CK75" t="str">
            <v/>
          </cell>
          <cell r="CL75" t="str">
            <v/>
          </cell>
          <cell r="CM75" t="str">
            <v/>
          </cell>
          <cell r="CN75" t="str">
            <v/>
          </cell>
          <cell r="CO75" t="str">
            <v/>
          </cell>
          <cell r="CP75" t="str">
            <v/>
          </cell>
          <cell r="CQ75" t="str">
            <v/>
          </cell>
          <cell r="CR75" t="str">
            <v/>
          </cell>
          <cell r="CS75" t="str">
            <v/>
          </cell>
          <cell r="CT75" t="str">
            <v/>
          </cell>
          <cell r="CU75" t="str">
            <v/>
          </cell>
          <cell r="CV75" t="str">
            <v/>
          </cell>
          <cell r="CW75" t="str">
            <v/>
          </cell>
          <cell r="CX75" t="str">
            <v/>
          </cell>
          <cell r="CY75" t="str">
            <v/>
          </cell>
          <cell r="CZ75" t="str">
            <v/>
          </cell>
          <cell r="DA75" t="str">
            <v/>
          </cell>
          <cell r="DB75" t="str">
            <v/>
          </cell>
          <cell r="DC75" t="str">
            <v/>
          </cell>
          <cell r="DD75" t="str">
            <v/>
          </cell>
          <cell r="DE75" t="str">
            <v/>
          </cell>
          <cell r="DF75" t="str">
            <v/>
          </cell>
          <cell r="DG75" t="str">
            <v/>
          </cell>
          <cell r="DH75" t="str">
            <v/>
          </cell>
          <cell r="DI75" t="str">
            <v/>
          </cell>
          <cell r="DJ75" t="str">
            <v/>
          </cell>
          <cell r="DK75" t="str">
            <v/>
          </cell>
          <cell r="DL75" t="str">
            <v/>
          </cell>
          <cell r="DM75" t="str">
            <v/>
          </cell>
          <cell r="DN75" t="str">
            <v/>
          </cell>
          <cell r="DO75" t="str">
            <v/>
          </cell>
          <cell r="DP75" t="str">
            <v/>
          </cell>
          <cell r="DQ75" t="str">
            <v/>
          </cell>
          <cell r="DR75" t="str">
            <v/>
          </cell>
          <cell r="DS75" t="str">
            <v/>
          </cell>
          <cell r="DT75" t="str">
            <v/>
          </cell>
          <cell r="DU75" t="str">
            <v/>
          </cell>
          <cell r="DW75" t="str">
            <v>12A-BE-1</v>
          </cell>
          <cell r="EB75" t="str">
            <v>12C-EA-4</v>
          </cell>
          <cell r="EC75" t="str">
            <v>12A-EC-4</v>
          </cell>
          <cell r="ED75" t="str">
            <v>12D-ENL-5</v>
          </cell>
          <cell r="EF75" t="str">
            <v>12B-GG-3</v>
          </cell>
          <cell r="EW75" t="str">
            <v/>
          </cell>
          <cell r="EX75">
            <v>45</v>
          </cell>
          <cell r="EY75" t="str">
            <v/>
          </cell>
          <cell r="EZ75" t="str">
            <v/>
          </cell>
          <cell r="FA75" t="str">
            <v/>
          </cell>
          <cell r="FB75" t="str">
            <v/>
          </cell>
          <cell r="FC75">
            <v>40</v>
          </cell>
          <cell r="FD75">
            <v>40</v>
          </cell>
          <cell r="FE75">
            <v>40</v>
          </cell>
          <cell r="FF75" t="str">
            <v/>
          </cell>
          <cell r="FG75">
            <v>40</v>
          </cell>
          <cell r="FH75" t="str">
            <v/>
          </cell>
          <cell r="FI75" t="str">
            <v/>
          </cell>
          <cell r="FJ75" t="str">
            <v/>
          </cell>
          <cell r="FK75" t="str">
            <v/>
          </cell>
        </row>
        <row r="76">
          <cell r="A76">
            <v>150818</v>
          </cell>
          <cell r="B76" t="str">
            <v>Goodchild, Alice</v>
          </cell>
          <cell r="C76" t="str">
            <v>12JN</v>
          </cell>
          <cell r="D76" t="str">
            <v>F</v>
          </cell>
          <cell r="E76" t="str">
            <v>A</v>
          </cell>
          <cell r="F76" t="str">
            <v>A*</v>
          </cell>
          <cell r="G76" t="str">
            <v>0</v>
          </cell>
          <cell r="H76" t="str">
            <v>WBRI</v>
          </cell>
          <cell r="I76" t="str">
            <v>N</v>
          </cell>
          <cell r="J76" t="b">
            <v>0</v>
          </cell>
          <cell r="K76" t="str">
            <v>No</v>
          </cell>
          <cell r="L76" t="str">
            <v>INTERNAL</v>
          </cell>
          <cell r="M76">
            <v>8.1999999999999993</v>
          </cell>
          <cell r="N76">
            <v>8.1999999999999993</v>
          </cell>
          <cell r="O76">
            <v>8.1999999999999993</v>
          </cell>
          <cell r="P76">
            <v>8.1999999999999993</v>
          </cell>
          <cell r="Q76" t="str">
            <v>7.75+ (A/A*)</v>
          </cell>
          <cell r="R76" t="str">
            <v/>
          </cell>
          <cell r="S76" t="str">
            <v/>
          </cell>
          <cell r="T76" t="str">
            <v/>
          </cell>
          <cell r="U76" t="str">
            <v/>
          </cell>
          <cell r="V76" t="str">
            <v/>
          </cell>
          <cell r="W76" t="str">
            <v/>
          </cell>
          <cell r="X76" t="str">
            <v/>
          </cell>
          <cell r="Y76" t="str">
            <v/>
          </cell>
          <cell r="Z76" t="str">
            <v/>
          </cell>
          <cell r="AA76" t="str">
            <v/>
          </cell>
          <cell r="AB76" t="str">
            <v/>
          </cell>
          <cell r="AC76" t="str">
            <v/>
          </cell>
          <cell r="AD76" t="str">
            <v/>
          </cell>
          <cell r="AE76" t="str">
            <v/>
          </cell>
          <cell r="AF76" t="str">
            <v/>
          </cell>
          <cell r="AG76" t="str">
            <v/>
          </cell>
          <cell r="AH76" t="str">
            <v/>
          </cell>
          <cell r="AI76" t="str">
            <v/>
          </cell>
          <cell r="AJ76" t="str">
            <v/>
          </cell>
          <cell r="AK76" t="str">
            <v/>
          </cell>
          <cell r="AL76" t="str">
            <v/>
          </cell>
          <cell r="AM76" t="str">
            <v/>
          </cell>
          <cell r="AN76" t="str">
            <v/>
          </cell>
          <cell r="AO76" t="str">
            <v/>
          </cell>
          <cell r="AP76" t="str">
            <v/>
          </cell>
          <cell r="AQ76" t="str">
            <v/>
          </cell>
          <cell r="AR76" t="str">
            <v/>
          </cell>
          <cell r="AS76" t="str">
            <v/>
          </cell>
          <cell r="AT76" t="str">
            <v>A</v>
          </cell>
          <cell r="AU76" t="str">
            <v>A*</v>
          </cell>
          <cell r="AV76">
            <v>51.213332991998996</v>
          </cell>
          <cell r="AW76">
            <v>61.213332991998996</v>
          </cell>
          <cell r="AX76" t="str">
            <v/>
          </cell>
          <cell r="AY76" t="str">
            <v/>
          </cell>
          <cell r="AZ76" t="str">
            <v/>
          </cell>
          <cell r="BA76" t="str">
            <v/>
          </cell>
          <cell r="BB76" t="str">
            <v/>
          </cell>
          <cell r="BC76" t="str">
            <v/>
          </cell>
          <cell r="BD76" t="str">
            <v/>
          </cell>
          <cell r="BE76" t="str">
            <v/>
          </cell>
          <cell r="BF76" t="str">
            <v>A</v>
          </cell>
          <cell r="BG76" t="str">
            <v>A*</v>
          </cell>
          <cell r="BH76">
            <v>52.369032890308418</v>
          </cell>
          <cell r="BI76">
            <v>62.369032890308418</v>
          </cell>
          <cell r="BJ76" t="str">
            <v/>
          </cell>
          <cell r="BK76" t="str">
            <v/>
          </cell>
          <cell r="BL76" t="str">
            <v/>
          </cell>
          <cell r="BM76" t="str">
            <v/>
          </cell>
          <cell r="BN76" t="str">
            <v/>
          </cell>
          <cell r="BO76" t="str">
            <v/>
          </cell>
          <cell r="BP76" t="str">
            <v/>
          </cell>
          <cell r="BQ76" t="str">
            <v/>
          </cell>
          <cell r="BR76" t="str">
            <v/>
          </cell>
          <cell r="BS76" t="str">
            <v/>
          </cell>
          <cell r="BT76" t="str">
            <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t="str">
            <v/>
          </cell>
          <cell r="CH76" t="str">
            <v/>
          </cell>
          <cell r="CI76" t="str">
            <v/>
          </cell>
          <cell r="CJ76" t="str">
            <v/>
          </cell>
          <cell r="CK76" t="str">
            <v/>
          </cell>
          <cell r="CL76" t="str">
            <v/>
          </cell>
          <cell r="CM76" t="str">
            <v/>
          </cell>
          <cell r="CN76" t="str">
            <v/>
          </cell>
          <cell r="CO76" t="str">
            <v/>
          </cell>
          <cell r="CP76" t="str">
            <v/>
          </cell>
          <cell r="CQ76" t="str">
            <v/>
          </cell>
          <cell r="CR76" t="str">
            <v/>
          </cell>
          <cell r="CS76" t="str">
            <v/>
          </cell>
          <cell r="CT76" t="str">
            <v>A</v>
          </cell>
          <cell r="CU76" t="str">
            <v>A*</v>
          </cell>
          <cell r="CV76">
            <v>51.110155965658635</v>
          </cell>
          <cell r="CW76">
            <v>61.110155965658635</v>
          </cell>
          <cell r="CX76" t="str">
            <v/>
          </cell>
          <cell r="CY76" t="str">
            <v/>
          </cell>
          <cell r="CZ76" t="str">
            <v/>
          </cell>
          <cell r="DA76" t="str">
            <v/>
          </cell>
          <cell r="DB76" t="str">
            <v/>
          </cell>
          <cell r="DC76" t="str">
            <v/>
          </cell>
          <cell r="DD76" t="str">
            <v/>
          </cell>
          <cell r="DE76" t="str">
            <v/>
          </cell>
          <cell r="DF76" t="str">
            <v>A</v>
          </cell>
          <cell r="DG76" t="str">
            <v>A*</v>
          </cell>
          <cell r="DH76">
            <v>49.148097430688864</v>
          </cell>
          <cell r="DI76">
            <v>59.148097430688864</v>
          </cell>
          <cell r="DJ76" t="str">
            <v/>
          </cell>
          <cell r="DK76" t="str">
            <v/>
          </cell>
          <cell r="DL76" t="str">
            <v/>
          </cell>
          <cell r="DM76" t="str">
            <v/>
          </cell>
          <cell r="DN76" t="str">
            <v/>
          </cell>
          <cell r="DO76" t="str">
            <v/>
          </cell>
          <cell r="DP76" t="str">
            <v/>
          </cell>
          <cell r="DQ76" t="str">
            <v/>
          </cell>
          <cell r="DR76" t="str">
            <v/>
          </cell>
          <cell r="DS76" t="str">
            <v/>
          </cell>
          <cell r="DT76" t="str">
            <v/>
          </cell>
          <cell r="DU76" t="str">
            <v/>
          </cell>
          <cell r="EC76" t="str">
            <v>12E-EC-2</v>
          </cell>
          <cell r="EF76" t="str">
            <v>12B-GG-3</v>
          </cell>
          <cell r="EP76" t="str">
            <v>12C-PO-8</v>
          </cell>
          <cell r="ES76" t="str">
            <v>12D-SP-10</v>
          </cell>
          <cell r="EW76" t="str">
            <v/>
          </cell>
          <cell r="EX76" t="str">
            <v/>
          </cell>
          <cell r="EY76" t="str">
            <v/>
          </cell>
          <cell r="EZ76" t="str">
            <v/>
          </cell>
          <cell r="FA76" t="str">
            <v/>
          </cell>
          <cell r="FB76" t="str">
            <v/>
          </cell>
          <cell r="FC76" t="str">
            <v/>
          </cell>
          <cell r="FD76">
            <v>50</v>
          </cell>
          <cell r="FE76" t="str">
            <v/>
          </cell>
          <cell r="FF76" t="str">
            <v/>
          </cell>
          <cell r="FG76">
            <v>50</v>
          </cell>
          <cell r="FH76" t="str">
            <v/>
          </cell>
          <cell r="FI76" t="str">
            <v/>
          </cell>
          <cell r="FJ76" t="str">
            <v/>
          </cell>
          <cell r="FK76" t="str">
            <v/>
          </cell>
        </row>
        <row r="77">
          <cell r="A77">
            <v>150779</v>
          </cell>
          <cell r="B77" t="str">
            <v>Goodwin, Freya</v>
          </cell>
          <cell r="C77" t="str">
            <v>12JN</v>
          </cell>
          <cell r="D77" t="str">
            <v>F</v>
          </cell>
          <cell r="E77" t="str">
            <v>C/B</v>
          </cell>
          <cell r="F77" t="str">
            <v>A/A*</v>
          </cell>
          <cell r="G77" t="str">
            <v>0</v>
          </cell>
          <cell r="H77" t="str">
            <v>WBRI</v>
          </cell>
          <cell r="I77" t="str">
            <v>N</v>
          </cell>
          <cell r="J77" t="b">
            <v>0</v>
          </cell>
          <cell r="K77" t="str">
            <v>No</v>
          </cell>
          <cell r="L77" t="str">
            <v>INTERNAL</v>
          </cell>
          <cell r="M77">
            <v>6.6</v>
          </cell>
          <cell r="N77">
            <v>6.6</v>
          </cell>
          <cell r="O77">
            <v>6.6</v>
          </cell>
          <cell r="P77">
            <v>6.6</v>
          </cell>
          <cell r="Q77" t="str">
            <v>6.25+ (B/A)</v>
          </cell>
          <cell r="R77" t="str">
            <v>B/A</v>
          </cell>
          <cell r="S77" t="str">
            <v>A/A*</v>
          </cell>
          <cell r="T77">
            <v>44.787795695895618</v>
          </cell>
          <cell r="U77">
            <v>54.787795695895618</v>
          </cell>
          <cell r="V77" t="str">
            <v/>
          </cell>
          <cell r="W77" t="str">
            <v/>
          </cell>
          <cell r="X77" t="str">
            <v/>
          </cell>
          <cell r="Y77" t="str">
            <v/>
          </cell>
          <cell r="Z77" t="str">
            <v/>
          </cell>
          <cell r="AA77" t="str">
            <v/>
          </cell>
          <cell r="AB77" t="str">
            <v/>
          </cell>
          <cell r="AC77" t="str">
            <v/>
          </cell>
          <cell r="AD77" t="str">
            <v/>
          </cell>
          <cell r="AE77" t="str">
            <v/>
          </cell>
          <cell r="AF77" t="str">
            <v/>
          </cell>
          <cell r="AG77" t="str">
            <v/>
          </cell>
          <cell r="AH77" t="str">
            <v/>
          </cell>
          <cell r="AI77" t="str">
            <v/>
          </cell>
          <cell r="AJ77" t="str">
            <v/>
          </cell>
          <cell r="AK77" t="str">
            <v/>
          </cell>
          <cell r="AL77" t="str">
            <v/>
          </cell>
          <cell r="AM77" t="str">
            <v/>
          </cell>
          <cell r="AN77" t="str">
            <v/>
          </cell>
          <cell r="AO77" t="str">
            <v/>
          </cell>
          <cell r="AP77" t="str">
            <v/>
          </cell>
          <cell r="AQ77" t="str">
            <v/>
          </cell>
          <cell r="AR77" t="str">
            <v/>
          </cell>
          <cell r="AS77" t="str">
            <v/>
          </cell>
          <cell r="AT77" t="str">
            <v/>
          </cell>
          <cell r="AU77" t="str">
            <v/>
          </cell>
          <cell r="AV77" t="str">
            <v/>
          </cell>
          <cell r="AW77" t="str">
            <v/>
          </cell>
          <cell r="AX77" t="str">
            <v>B</v>
          </cell>
          <cell r="AY77" t="str">
            <v>A</v>
          </cell>
          <cell r="AZ77">
            <v>40.194254520474225</v>
          </cell>
          <cell r="BA77">
            <v>50.194254520474225</v>
          </cell>
          <cell r="BB77" t="str">
            <v>C/B</v>
          </cell>
          <cell r="BC77" t="str">
            <v>B/A</v>
          </cell>
          <cell r="BD77">
            <v>36.115129610828909</v>
          </cell>
          <cell r="BE77">
            <v>46.115129610828909</v>
          </cell>
          <cell r="BF77" t="str">
            <v/>
          </cell>
          <cell r="BG77" t="str">
            <v/>
          </cell>
          <cell r="BH77" t="str">
            <v/>
          </cell>
          <cell r="BI77" t="str">
            <v/>
          </cell>
          <cell r="BJ77" t="str">
            <v/>
          </cell>
          <cell r="BK77" t="str">
            <v/>
          </cell>
          <cell r="BL77" t="str">
            <v/>
          </cell>
          <cell r="BM77" t="str">
            <v/>
          </cell>
          <cell r="BN77" t="str">
            <v/>
          </cell>
          <cell r="BO77" t="str">
            <v/>
          </cell>
          <cell r="BP77" t="str">
            <v/>
          </cell>
          <cell r="BQ77" t="str">
            <v/>
          </cell>
          <cell r="BR77" t="str">
            <v/>
          </cell>
          <cell r="BS77" t="str">
            <v/>
          </cell>
          <cell r="BT77" t="str">
            <v/>
          </cell>
          <cell r="BU77" t="str">
            <v/>
          </cell>
          <cell r="BV77" t="str">
            <v/>
          </cell>
          <cell r="BW77" t="str">
            <v/>
          </cell>
          <cell r="BX77" t="str">
            <v/>
          </cell>
          <cell r="BY77" t="str">
            <v/>
          </cell>
          <cell r="BZ77" t="str">
            <v/>
          </cell>
          <cell r="CA77" t="str">
            <v/>
          </cell>
          <cell r="CB77" t="str">
            <v/>
          </cell>
          <cell r="CC77" t="str">
            <v/>
          </cell>
          <cell r="CD77" t="str">
            <v/>
          </cell>
          <cell r="CE77" t="str">
            <v/>
          </cell>
          <cell r="CF77" t="str">
            <v/>
          </cell>
          <cell r="CG77" t="str">
            <v/>
          </cell>
          <cell r="CH77" t="str">
            <v/>
          </cell>
          <cell r="CI77" t="str">
            <v/>
          </cell>
          <cell r="CJ77" t="str">
            <v/>
          </cell>
          <cell r="CK77" t="str">
            <v/>
          </cell>
          <cell r="CL77" t="str">
            <v/>
          </cell>
          <cell r="CM77" t="str">
            <v/>
          </cell>
          <cell r="CN77" t="str">
            <v/>
          </cell>
          <cell r="CO77" t="str">
            <v/>
          </cell>
          <cell r="CP77" t="str">
            <v/>
          </cell>
          <cell r="CQ77" t="str">
            <v/>
          </cell>
          <cell r="CR77" t="str">
            <v/>
          </cell>
          <cell r="CS77" t="str">
            <v/>
          </cell>
          <cell r="CT77" t="str">
            <v/>
          </cell>
          <cell r="CU77" t="str">
            <v/>
          </cell>
          <cell r="CV77" t="str">
            <v/>
          </cell>
          <cell r="CW77" t="str">
            <v/>
          </cell>
          <cell r="CX77" t="str">
            <v/>
          </cell>
          <cell r="CY77" t="str">
            <v/>
          </cell>
          <cell r="CZ77" t="str">
            <v/>
          </cell>
          <cell r="DA77" t="str">
            <v/>
          </cell>
          <cell r="DB77" t="str">
            <v/>
          </cell>
          <cell r="DC77" t="str">
            <v/>
          </cell>
          <cell r="DD77" t="str">
            <v/>
          </cell>
          <cell r="DE77" t="str">
            <v/>
          </cell>
          <cell r="DF77" t="str">
            <v/>
          </cell>
          <cell r="DG77" t="str">
            <v/>
          </cell>
          <cell r="DH77" t="str">
            <v/>
          </cell>
          <cell r="DI77" t="str">
            <v/>
          </cell>
          <cell r="DJ77" t="str">
            <v/>
          </cell>
          <cell r="DK77" t="str">
            <v/>
          </cell>
          <cell r="DL77" t="str">
            <v/>
          </cell>
          <cell r="DM77" t="str">
            <v/>
          </cell>
          <cell r="DN77" t="str">
            <v/>
          </cell>
          <cell r="DO77" t="str">
            <v/>
          </cell>
          <cell r="DP77" t="str">
            <v/>
          </cell>
          <cell r="DQ77" t="str">
            <v/>
          </cell>
          <cell r="DR77" t="str">
            <v/>
          </cell>
          <cell r="DS77" t="str">
            <v/>
          </cell>
          <cell r="DT77" t="str">
            <v/>
          </cell>
          <cell r="DU77" t="str">
            <v/>
          </cell>
          <cell r="DV77" t="str">
            <v>12C-AR-1</v>
          </cell>
          <cell r="ED77" t="str">
            <v>12D-ENL-5</v>
          </cell>
          <cell r="EE77" t="str">
            <v>12A-FR-6</v>
          </cell>
          <cell r="EW77">
            <v>45</v>
          </cell>
          <cell r="EX77" t="str">
            <v/>
          </cell>
          <cell r="EY77" t="str">
            <v/>
          </cell>
          <cell r="EZ77" t="str">
            <v/>
          </cell>
          <cell r="FA77" t="str">
            <v/>
          </cell>
          <cell r="FB77" t="str">
            <v/>
          </cell>
          <cell r="FC77" t="str">
            <v/>
          </cell>
          <cell r="FD77" t="str">
            <v/>
          </cell>
          <cell r="FE77">
            <v>40</v>
          </cell>
          <cell r="FF77">
            <v>35</v>
          </cell>
          <cell r="FG77" t="str">
            <v/>
          </cell>
          <cell r="FH77" t="str">
            <v/>
          </cell>
          <cell r="FI77" t="str">
            <v/>
          </cell>
          <cell r="FJ77" t="str">
            <v/>
          </cell>
          <cell r="FK77" t="str">
            <v/>
          </cell>
        </row>
        <row r="78">
          <cell r="A78">
            <v>150980</v>
          </cell>
          <cell r="B78" t="str">
            <v>Grady, Lucy</v>
          </cell>
          <cell r="C78" t="str">
            <v>12JN</v>
          </cell>
          <cell r="D78" t="str">
            <v>F</v>
          </cell>
          <cell r="E78" t="str">
            <v>A/A*</v>
          </cell>
          <cell r="F78" t="str">
            <v>A*</v>
          </cell>
          <cell r="G78" t="str">
            <v>0</v>
          </cell>
          <cell r="H78" t="str">
            <v>WBRI</v>
          </cell>
          <cell r="I78" t="str">
            <v>N</v>
          </cell>
          <cell r="J78" t="b">
            <v>0</v>
          </cell>
          <cell r="K78" t="str">
            <v>No</v>
          </cell>
          <cell r="L78" t="str">
            <v>INTERNAL</v>
          </cell>
          <cell r="M78">
            <v>8.6999999999999993</v>
          </cell>
          <cell r="N78">
            <v>8.6999999999999993</v>
          </cell>
          <cell r="O78">
            <v>8.6999999999999993</v>
          </cell>
          <cell r="P78">
            <v>8.6999999999999993</v>
          </cell>
          <cell r="Q78" t="str">
            <v>7.75+ (A/A*)</v>
          </cell>
          <cell r="R78" t="str">
            <v/>
          </cell>
          <cell r="S78" t="str">
            <v/>
          </cell>
          <cell r="T78" t="str">
            <v/>
          </cell>
          <cell r="U78" t="str">
            <v/>
          </cell>
          <cell r="V78" t="str">
            <v/>
          </cell>
          <cell r="W78" t="str">
            <v/>
          </cell>
          <cell r="X78" t="str">
            <v/>
          </cell>
          <cell r="Y78" t="str">
            <v/>
          </cell>
          <cell r="Z78" t="str">
            <v>A/A*</v>
          </cell>
          <cell r="AA78" t="str">
            <v>A*</v>
          </cell>
          <cell r="AB78">
            <v>54.696370467680204</v>
          </cell>
          <cell r="AC78">
            <v>64.696370467680197</v>
          </cell>
          <cell r="AD78" t="str">
            <v>A/A*</v>
          </cell>
          <cell r="AE78" t="str">
            <v>A*</v>
          </cell>
          <cell r="AF78">
            <v>54.500530151562991</v>
          </cell>
          <cell r="AG78">
            <v>64.500530151562998</v>
          </cell>
          <cell r="AH78" t="str">
            <v/>
          </cell>
          <cell r="AI78" t="str">
            <v/>
          </cell>
          <cell r="AJ78" t="str">
            <v/>
          </cell>
          <cell r="AK78" t="str">
            <v/>
          </cell>
          <cell r="AL78" t="str">
            <v/>
          </cell>
          <cell r="AM78" t="str">
            <v/>
          </cell>
          <cell r="AN78" t="str">
            <v/>
          </cell>
          <cell r="AO78" t="str">
            <v/>
          </cell>
          <cell r="AP78" t="str">
            <v/>
          </cell>
          <cell r="AQ78" t="str">
            <v/>
          </cell>
          <cell r="AR78" t="str">
            <v/>
          </cell>
          <cell r="AS78" t="str">
            <v/>
          </cell>
          <cell r="AT78" t="str">
            <v/>
          </cell>
          <cell r="AU78" t="str">
            <v/>
          </cell>
          <cell r="AV78" t="str">
            <v/>
          </cell>
          <cell r="AW78" t="str">
            <v/>
          </cell>
          <cell r="AX78" t="str">
            <v/>
          </cell>
          <cell r="AY78" t="str">
            <v/>
          </cell>
          <cell r="AZ78" t="str">
            <v/>
          </cell>
          <cell r="BA78" t="str">
            <v/>
          </cell>
          <cell r="BB78" t="str">
            <v/>
          </cell>
          <cell r="BC78" t="str">
            <v/>
          </cell>
          <cell r="BD78" t="str">
            <v/>
          </cell>
          <cell r="BE78" t="str">
            <v/>
          </cell>
          <cell r="BF78" t="str">
            <v/>
          </cell>
          <cell r="BG78" t="str">
            <v/>
          </cell>
          <cell r="BH78" t="str">
            <v/>
          </cell>
          <cell r="BI78" t="str">
            <v/>
          </cell>
          <cell r="BJ78" t="str">
            <v/>
          </cell>
          <cell r="BK78" t="str">
            <v/>
          </cell>
          <cell r="BL78" t="str">
            <v/>
          </cell>
          <cell r="BM78" t="str">
            <v/>
          </cell>
          <cell r="BN78" t="str">
            <v/>
          </cell>
          <cell r="BO78" t="str">
            <v/>
          </cell>
          <cell r="BP78" t="str">
            <v/>
          </cell>
          <cell r="BQ78" t="str">
            <v/>
          </cell>
          <cell r="BR78" t="str">
            <v/>
          </cell>
          <cell r="BS78" t="str">
            <v/>
          </cell>
          <cell r="BT78" t="str">
            <v/>
          </cell>
          <cell r="BU78" t="str">
            <v/>
          </cell>
          <cell r="BV78" t="str">
            <v/>
          </cell>
          <cell r="BW78" t="str">
            <v/>
          </cell>
          <cell r="BX78" t="str">
            <v/>
          </cell>
          <cell r="BY78" t="str">
            <v/>
          </cell>
          <cell r="BZ78" t="str">
            <v>A/A*</v>
          </cell>
          <cell r="CA78" t="str">
            <v>A*</v>
          </cell>
          <cell r="CB78">
            <v>56.371627353123387</v>
          </cell>
          <cell r="CC78">
            <v>66.371627353123387</v>
          </cell>
          <cell r="CD78" t="str">
            <v/>
          </cell>
          <cell r="CE78" t="str">
            <v/>
          </cell>
          <cell r="CF78" t="str">
            <v/>
          </cell>
          <cell r="CG78" t="str">
            <v/>
          </cell>
          <cell r="CH78" t="str">
            <v/>
          </cell>
          <cell r="CI78" t="str">
            <v/>
          </cell>
          <cell r="CJ78" t="str">
            <v/>
          </cell>
          <cell r="CK78" t="str">
            <v/>
          </cell>
          <cell r="CL78" t="str">
            <v/>
          </cell>
          <cell r="CM78" t="str">
            <v/>
          </cell>
          <cell r="CN78" t="str">
            <v/>
          </cell>
          <cell r="CO78" t="str">
            <v/>
          </cell>
          <cell r="CP78" t="str">
            <v>A/A*</v>
          </cell>
          <cell r="CQ78" t="str">
            <v>A*</v>
          </cell>
          <cell r="CR78">
            <v>53.943173141892807</v>
          </cell>
          <cell r="CS78">
            <v>63.943173141892807</v>
          </cell>
          <cell r="CT78" t="str">
            <v/>
          </cell>
          <cell r="CU78" t="str">
            <v/>
          </cell>
          <cell r="CV78" t="str">
            <v/>
          </cell>
          <cell r="CW78" t="str">
            <v/>
          </cell>
          <cell r="CX78" t="str">
            <v/>
          </cell>
          <cell r="CY78" t="str">
            <v/>
          </cell>
          <cell r="CZ78" t="str">
            <v/>
          </cell>
          <cell r="DA78" t="str">
            <v/>
          </cell>
          <cell r="DB78" t="str">
            <v/>
          </cell>
          <cell r="DC78" t="str">
            <v/>
          </cell>
          <cell r="DD78" t="str">
            <v/>
          </cell>
          <cell r="DE78" t="str">
            <v/>
          </cell>
          <cell r="DF78" t="str">
            <v/>
          </cell>
          <cell r="DG78" t="str">
            <v/>
          </cell>
          <cell r="DH78" t="str">
            <v/>
          </cell>
          <cell r="DI78" t="str">
            <v/>
          </cell>
          <cell r="DJ78" t="str">
            <v/>
          </cell>
          <cell r="DK78" t="str">
            <v/>
          </cell>
          <cell r="DL78" t="str">
            <v/>
          </cell>
          <cell r="DM78" t="str">
            <v/>
          </cell>
          <cell r="DN78" t="str">
            <v/>
          </cell>
          <cell r="DO78" t="str">
            <v/>
          </cell>
          <cell r="DP78" t="str">
            <v/>
          </cell>
          <cell r="DQ78" t="str">
            <v/>
          </cell>
          <cell r="DR78" t="str">
            <v/>
          </cell>
          <cell r="DS78" t="str">
            <v/>
          </cell>
          <cell r="DT78" t="str">
            <v/>
          </cell>
          <cell r="DU78" t="str">
            <v/>
          </cell>
          <cell r="DX78" t="str">
            <v>12C-BI-10</v>
          </cell>
          <cell r="DY78" t="str">
            <v>12D-CH-2</v>
          </cell>
          <cell r="EK78" t="str">
            <v>12A-MA-8</v>
          </cell>
          <cell r="EO78" t="str">
            <v>12E-PH-6</v>
          </cell>
          <cell r="EW78" t="str">
            <v/>
          </cell>
          <cell r="EX78" t="str">
            <v/>
          </cell>
          <cell r="EY78">
            <v>55</v>
          </cell>
          <cell r="EZ78">
            <v>55</v>
          </cell>
          <cell r="FA78" t="str">
            <v/>
          </cell>
          <cell r="FB78" t="str">
            <v/>
          </cell>
          <cell r="FC78" t="str">
            <v/>
          </cell>
          <cell r="FD78" t="str">
            <v/>
          </cell>
          <cell r="FE78" t="str">
            <v/>
          </cell>
          <cell r="FF78" t="str">
            <v/>
          </cell>
          <cell r="FG78" t="str">
            <v/>
          </cell>
          <cell r="FH78" t="str">
            <v/>
          </cell>
          <cell r="FI78" t="str">
            <v/>
          </cell>
          <cell r="FJ78" t="str">
            <v/>
          </cell>
          <cell r="FK78" t="str">
            <v/>
          </cell>
        </row>
        <row r="79">
          <cell r="A79">
            <v>160088</v>
          </cell>
          <cell r="B79" t="str">
            <v>Grant, Alfie</v>
          </cell>
          <cell r="C79" t="str">
            <v>12JW</v>
          </cell>
          <cell r="D79" t="str">
            <v>M</v>
          </cell>
          <cell r="E79" t="str">
            <v>C</v>
          </cell>
          <cell r="F79" t="str">
            <v>A</v>
          </cell>
          <cell r="G79" t="str">
            <v>0</v>
          </cell>
          <cell r="H79" t="str">
            <v>WBRI</v>
          </cell>
          <cell r="I79" t="str">
            <v>N</v>
          </cell>
          <cell r="J79" t="b">
            <v>0</v>
          </cell>
          <cell r="K79" t="str">
            <v>No</v>
          </cell>
          <cell r="L79" t="str">
            <v>EXTERNAL</v>
          </cell>
          <cell r="M79">
            <v>6</v>
          </cell>
          <cell r="N79">
            <v>6</v>
          </cell>
          <cell r="O79">
            <v>6.4</v>
          </cell>
          <cell r="P79">
            <v>6.4</v>
          </cell>
          <cell r="Q79" t="str">
            <v>4.75+ (C/B)</v>
          </cell>
          <cell r="R79" t="str">
            <v/>
          </cell>
          <cell r="S79" t="str">
            <v/>
          </cell>
          <cell r="T79" t="str">
            <v/>
          </cell>
          <cell r="U79" t="str">
            <v/>
          </cell>
          <cell r="V79" t="str">
            <v>B</v>
          </cell>
          <cell r="W79" t="str">
            <v>A</v>
          </cell>
          <cell r="X79">
            <v>37.689977590592996</v>
          </cell>
          <cell r="Y79">
            <v>47.689977590592996</v>
          </cell>
          <cell r="Z79" t="str">
            <v/>
          </cell>
          <cell r="AA79" t="str">
            <v/>
          </cell>
          <cell r="AB79" t="str">
            <v/>
          </cell>
          <cell r="AC79" t="str">
            <v/>
          </cell>
          <cell r="AD79" t="str">
            <v/>
          </cell>
          <cell r="AE79" t="str">
            <v/>
          </cell>
          <cell r="AF79" t="str">
            <v/>
          </cell>
          <cell r="AG79" t="str">
            <v/>
          </cell>
          <cell r="AH79" t="str">
            <v/>
          </cell>
          <cell r="AI79" t="str">
            <v/>
          </cell>
          <cell r="AJ79" t="str">
            <v/>
          </cell>
          <cell r="AK79" t="str">
            <v/>
          </cell>
          <cell r="AL79" t="str">
            <v/>
          </cell>
          <cell r="AM79" t="str">
            <v/>
          </cell>
          <cell r="AN79" t="str">
            <v/>
          </cell>
          <cell r="AO79" t="str">
            <v/>
          </cell>
          <cell r="AP79" t="str">
            <v/>
          </cell>
          <cell r="AQ79" t="str">
            <v/>
          </cell>
          <cell r="AR79" t="str">
            <v/>
          </cell>
          <cell r="AS79" t="str">
            <v/>
          </cell>
          <cell r="AT79" t="str">
            <v>C/B</v>
          </cell>
          <cell r="AU79" t="str">
            <v>B/A</v>
          </cell>
          <cell r="AV79">
            <v>34.786819006834421</v>
          </cell>
          <cell r="AW79">
            <v>44.786819006834421</v>
          </cell>
          <cell r="AX79" t="str">
            <v/>
          </cell>
          <cell r="AY79" t="str">
            <v/>
          </cell>
          <cell r="AZ79" t="str">
            <v/>
          </cell>
          <cell r="BA79" t="str">
            <v/>
          </cell>
          <cell r="BB79" t="str">
            <v/>
          </cell>
          <cell r="BC79" t="str">
            <v/>
          </cell>
          <cell r="BD79" t="str">
            <v/>
          </cell>
          <cell r="BE79" t="str">
            <v/>
          </cell>
          <cell r="BF79" t="str">
            <v/>
          </cell>
          <cell r="BG79" t="str">
            <v/>
          </cell>
          <cell r="BH79" t="str">
            <v/>
          </cell>
          <cell r="BI79" t="str">
            <v/>
          </cell>
          <cell r="BJ79" t="str">
            <v/>
          </cell>
          <cell r="BK79" t="str">
            <v/>
          </cell>
          <cell r="BL79" t="str">
            <v/>
          </cell>
          <cell r="BM79" t="str">
            <v/>
          </cell>
          <cell r="BN79" t="str">
            <v/>
          </cell>
          <cell r="BO79" t="str">
            <v/>
          </cell>
          <cell r="BP79" t="str">
            <v/>
          </cell>
          <cell r="BQ79" t="str">
            <v/>
          </cell>
          <cell r="BR79" t="str">
            <v/>
          </cell>
          <cell r="BS79" t="str">
            <v/>
          </cell>
          <cell r="BT79" t="str">
            <v/>
          </cell>
          <cell r="BU79" t="str">
            <v/>
          </cell>
          <cell r="BV79" t="str">
            <v/>
          </cell>
          <cell r="BW79" t="str">
            <v/>
          </cell>
          <cell r="BX79" t="str">
            <v/>
          </cell>
          <cell r="BY79" t="str">
            <v/>
          </cell>
          <cell r="BZ79" t="str">
            <v>C</v>
          </cell>
          <cell r="CA79" t="str">
            <v>B</v>
          </cell>
          <cell r="CB79">
            <v>30.332470587746386</v>
          </cell>
          <cell r="CC79">
            <v>40.332470587746386</v>
          </cell>
          <cell r="CD79" t="str">
            <v/>
          </cell>
          <cell r="CE79" t="str">
            <v/>
          </cell>
          <cell r="CF79" t="str">
            <v/>
          </cell>
          <cell r="CG79" t="str">
            <v/>
          </cell>
          <cell r="CH79" t="str">
            <v/>
          </cell>
          <cell r="CI79" t="str">
            <v/>
          </cell>
          <cell r="CJ79" t="str">
            <v/>
          </cell>
          <cell r="CK79" t="str">
            <v/>
          </cell>
          <cell r="CL79" t="str">
            <v/>
          </cell>
          <cell r="CM79" t="str">
            <v/>
          </cell>
          <cell r="CN79" t="str">
            <v/>
          </cell>
          <cell r="CO79" t="str">
            <v/>
          </cell>
          <cell r="CP79" t="str">
            <v/>
          </cell>
          <cell r="CQ79" t="str">
            <v/>
          </cell>
          <cell r="CR79" t="str">
            <v/>
          </cell>
          <cell r="CS79" t="str">
            <v/>
          </cell>
          <cell r="CT79" t="str">
            <v/>
          </cell>
          <cell r="CU79" t="str">
            <v/>
          </cell>
          <cell r="CV79" t="str">
            <v/>
          </cell>
          <cell r="CW79" t="str">
            <v/>
          </cell>
          <cell r="CX79" t="str">
            <v/>
          </cell>
          <cell r="CY79" t="str">
            <v/>
          </cell>
          <cell r="CZ79" t="str">
            <v/>
          </cell>
          <cell r="DA79" t="str">
            <v/>
          </cell>
          <cell r="DB79" t="str">
            <v/>
          </cell>
          <cell r="DC79" t="str">
            <v/>
          </cell>
          <cell r="DD79" t="str">
            <v/>
          </cell>
          <cell r="DE79" t="str">
            <v/>
          </cell>
          <cell r="DF79" t="str">
            <v/>
          </cell>
          <cell r="DG79" t="str">
            <v/>
          </cell>
          <cell r="DH79" t="str">
            <v/>
          </cell>
          <cell r="DI79" t="str">
            <v/>
          </cell>
          <cell r="DJ79" t="str">
            <v/>
          </cell>
          <cell r="DK79" t="str">
            <v/>
          </cell>
          <cell r="DL79" t="str">
            <v/>
          </cell>
          <cell r="DM79" t="str">
            <v/>
          </cell>
          <cell r="DN79" t="str">
            <v/>
          </cell>
          <cell r="DO79" t="str">
            <v/>
          </cell>
          <cell r="DP79" t="str">
            <v/>
          </cell>
          <cell r="DQ79" t="str">
            <v/>
          </cell>
          <cell r="DR79" t="str">
            <v/>
          </cell>
          <cell r="DS79" t="str">
            <v/>
          </cell>
          <cell r="DT79" t="str">
            <v/>
          </cell>
          <cell r="DU79" t="str">
            <v/>
          </cell>
          <cell r="DW79" t="str">
            <v>12A-BE-1</v>
          </cell>
          <cell r="EC79" t="str">
            <v>12E-EC-2</v>
          </cell>
          <cell r="EK79" t="str">
            <v>12B-MA-5</v>
          </cell>
          <cell r="EW79" t="str">
            <v/>
          </cell>
          <cell r="EX79">
            <v>40</v>
          </cell>
          <cell r="EY79" t="str">
            <v/>
          </cell>
          <cell r="EZ79" t="str">
            <v/>
          </cell>
          <cell r="FA79" t="str">
            <v/>
          </cell>
          <cell r="FB79" t="str">
            <v/>
          </cell>
          <cell r="FC79" t="str">
            <v/>
          </cell>
          <cell r="FD79">
            <v>35</v>
          </cell>
          <cell r="FE79" t="str">
            <v/>
          </cell>
          <cell r="FF79" t="str">
            <v/>
          </cell>
          <cell r="FG79" t="str">
            <v/>
          </cell>
          <cell r="FH79" t="str">
            <v/>
          </cell>
          <cell r="FI79" t="str">
            <v/>
          </cell>
          <cell r="FJ79" t="str">
            <v/>
          </cell>
          <cell r="FK79" t="str">
            <v/>
          </cell>
        </row>
        <row r="80">
          <cell r="A80">
            <v>150846</v>
          </cell>
          <cell r="B80" t="str">
            <v>Green, Hannah</v>
          </cell>
          <cell r="C80" t="str">
            <v>12JN</v>
          </cell>
          <cell r="D80" t="str">
            <v>F</v>
          </cell>
          <cell r="E80" t="str">
            <v>B/A</v>
          </cell>
          <cell r="F80" t="str">
            <v>A*</v>
          </cell>
          <cell r="G80" t="str">
            <v>0</v>
          </cell>
          <cell r="H80" t="str">
            <v>WBRI</v>
          </cell>
          <cell r="I80" t="str">
            <v>N</v>
          </cell>
          <cell r="J80" t="b">
            <v>0</v>
          </cell>
          <cell r="K80" t="str">
            <v>No</v>
          </cell>
          <cell r="L80" t="str">
            <v>INTERNAL</v>
          </cell>
          <cell r="M80">
            <v>7.2</v>
          </cell>
          <cell r="N80">
            <v>7.2</v>
          </cell>
          <cell r="O80">
            <v>7.2222222222222223</v>
          </cell>
          <cell r="P80">
            <v>7.2</v>
          </cell>
          <cell r="Q80" t="str">
            <v>6.25+ (B/A)</v>
          </cell>
          <cell r="R80" t="str">
            <v/>
          </cell>
          <cell r="S80" t="str">
            <v/>
          </cell>
          <cell r="T80" t="str">
            <v/>
          </cell>
          <cell r="U80" t="str">
            <v/>
          </cell>
          <cell r="V80" t="str">
            <v/>
          </cell>
          <cell r="W80" t="str">
            <v/>
          </cell>
          <cell r="X80" t="str">
            <v/>
          </cell>
          <cell r="Y80" t="str">
            <v/>
          </cell>
          <cell r="Z80" t="str">
            <v/>
          </cell>
          <cell r="AA80" t="str">
            <v/>
          </cell>
          <cell r="AB80" t="str">
            <v/>
          </cell>
          <cell r="AC80" t="str">
            <v/>
          </cell>
          <cell r="AD80" t="str">
            <v/>
          </cell>
          <cell r="AE80" t="str">
            <v/>
          </cell>
          <cell r="AF80" t="str">
            <v/>
          </cell>
          <cell r="AG80" t="str">
            <v/>
          </cell>
          <cell r="AH80" t="str">
            <v/>
          </cell>
          <cell r="AI80" t="str">
            <v/>
          </cell>
          <cell r="AJ80" t="str">
            <v/>
          </cell>
          <cell r="AK80" t="str">
            <v/>
          </cell>
          <cell r="AL80" t="str">
            <v/>
          </cell>
          <cell r="AM80" t="str">
            <v/>
          </cell>
          <cell r="AN80" t="str">
            <v/>
          </cell>
          <cell r="AO80" t="str">
            <v/>
          </cell>
          <cell r="AP80" t="str">
            <v/>
          </cell>
          <cell r="AQ80" t="str">
            <v/>
          </cell>
          <cell r="AR80" t="str">
            <v/>
          </cell>
          <cell r="AS80" t="str">
            <v/>
          </cell>
          <cell r="AT80" t="str">
            <v/>
          </cell>
          <cell r="AU80" t="str">
            <v/>
          </cell>
          <cell r="AV80" t="str">
            <v/>
          </cell>
          <cell r="AW80" t="str">
            <v/>
          </cell>
          <cell r="AX80" t="str">
            <v>B/A</v>
          </cell>
          <cell r="AY80" t="str">
            <v>A/A*</v>
          </cell>
          <cell r="AZ80">
            <v>45.163456011600367</v>
          </cell>
          <cell r="BA80">
            <v>55.163456011600367</v>
          </cell>
          <cell r="BB80" t="str">
            <v/>
          </cell>
          <cell r="BC80" t="str">
            <v/>
          </cell>
          <cell r="BD80" t="str">
            <v/>
          </cell>
          <cell r="BE80" t="str">
            <v/>
          </cell>
          <cell r="BF80" t="str">
            <v/>
          </cell>
          <cell r="BG80" t="str">
            <v/>
          </cell>
          <cell r="BH80" t="str">
            <v/>
          </cell>
          <cell r="BI80" t="str">
            <v/>
          </cell>
          <cell r="BJ80" t="str">
            <v>B/A</v>
          </cell>
          <cell r="BK80" t="str">
            <v>A/A*</v>
          </cell>
          <cell r="BL80">
            <v>43.843951538676926</v>
          </cell>
          <cell r="BM80">
            <v>53.843951538676926</v>
          </cell>
          <cell r="BN80" t="str">
            <v/>
          </cell>
          <cell r="BO80" t="str">
            <v/>
          </cell>
          <cell r="BP80" t="str">
            <v/>
          </cell>
          <cell r="BQ80" t="str">
            <v/>
          </cell>
          <cell r="BR80" t="str">
            <v/>
          </cell>
          <cell r="BS80" t="str">
            <v/>
          </cell>
          <cell r="BT80" t="str">
            <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t="str">
            <v/>
          </cell>
          <cell r="CH80" t="str">
            <v/>
          </cell>
          <cell r="CI80" t="str">
            <v/>
          </cell>
          <cell r="CJ80" t="str">
            <v/>
          </cell>
          <cell r="CK80" t="str">
            <v/>
          </cell>
          <cell r="CL80" t="str">
            <v/>
          </cell>
          <cell r="CM80" t="str">
            <v/>
          </cell>
          <cell r="CN80" t="str">
            <v/>
          </cell>
          <cell r="CO80" t="str">
            <v/>
          </cell>
          <cell r="CP80" t="str">
            <v/>
          </cell>
          <cell r="CQ80" t="str">
            <v/>
          </cell>
          <cell r="CR80" t="str">
            <v/>
          </cell>
          <cell r="CS80" t="str">
            <v/>
          </cell>
          <cell r="CT80" t="str">
            <v>B/A</v>
          </cell>
          <cell r="CU80" t="str">
            <v>A/A*</v>
          </cell>
          <cell r="CV80">
            <v>44.760134097736383</v>
          </cell>
          <cell r="CW80">
            <v>54.760134097736383</v>
          </cell>
          <cell r="CX80" t="str">
            <v/>
          </cell>
          <cell r="CY80" t="str">
            <v/>
          </cell>
          <cell r="CZ80" t="str">
            <v/>
          </cell>
          <cell r="DA80" t="str">
            <v/>
          </cell>
          <cell r="DB80" t="str">
            <v>A</v>
          </cell>
          <cell r="DC80" t="str">
            <v>A*</v>
          </cell>
          <cell r="DD80">
            <v>49.084381111473832</v>
          </cell>
          <cell r="DE80">
            <v>59.084381111473832</v>
          </cell>
          <cell r="DF80" t="str">
            <v/>
          </cell>
          <cell r="DG80" t="str">
            <v/>
          </cell>
          <cell r="DH80" t="str">
            <v/>
          </cell>
          <cell r="DI80" t="str">
            <v/>
          </cell>
          <cell r="DJ80" t="str">
            <v/>
          </cell>
          <cell r="DK80" t="str">
            <v/>
          </cell>
          <cell r="DL80" t="str">
            <v/>
          </cell>
          <cell r="DM80" t="str">
            <v/>
          </cell>
          <cell r="DN80" t="str">
            <v/>
          </cell>
          <cell r="DO80" t="str">
            <v/>
          </cell>
          <cell r="DP80" t="str">
            <v/>
          </cell>
          <cell r="DQ80" t="str">
            <v/>
          </cell>
          <cell r="DR80" t="str">
            <v/>
          </cell>
          <cell r="DS80" t="str">
            <v/>
          </cell>
          <cell r="DT80" t="str">
            <v/>
          </cell>
          <cell r="DU80" t="str">
            <v/>
          </cell>
          <cell r="ED80" t="str">
            <v>12A-ENL-5</v>
          </cell>
          <cell r="EG80" t="str">
            <v>12C-HI-5</v>
          </cell>
          <cell r="EP80" t="str">
            <v>12E-PO-9</v>
          </cell>
          <cell r="ER80" t="str">
            <v>12B-SO-9</v>
          </cell>
          <cell r="EW80" t="str">
            <v/>
          </cell>
          <cell r="EX80" t="str">
            <v/>
          </cell>
          <cell r="EY80" t="str">
            <v/>
          </cell>
          <cell r="EZ80" t="str">
            <v/>
          </cell>
          <cell r="FA80" t="str">
            <v/>
          </cell>
          <cell r="FB80" t="str">
            <v/>
          </cell>
          <cell r="FC80" t="str">
            <v/>
          </cell>
          <cell r="FD80" t="str">
            <v/>
          </cell>
          <cell r="FE80">
            <v>45</v>
          </cell>
          <cell r="FF80" t="str">
            <v/>
          </cell>
          <cell r="FG80" t="str">
            <v/>
          </cell>
          <cell r="FH80">
            <v>45</v>
          </cell>
          <cell r="FI80" t="str">
            <v/>
          </cell>
          <cell r="FJ80" t="str">
            <v/>
          </cell>
          <cell r="FK80" t="str">
            <v/>
          </cell>
        </row>
        <row r="81">
          <cell r="A81">
            <v>160360</v>
          </cell>
          <cell r="B81" t="str">
            <v>Hackett, Lauren</v>
          </cell>
          <cell r="C81" t="str">
            <v>12SG</v>
          </cell>
          <cell r="D81" t="str">
            <v>F</v>
          </cell>
          <cell r="E81" t="str">
            <v>C</v>
          </cell>
          <cell r="F81" t="str">
            <v>B/A</v>
          </cell>
          <cell r="G81" t="str">
            <v>0</v>
          </cell>
          <cell r="H81" t="str">
            <v>WBRI</v>
          </cell>
          <cell r="I81" t="str">
            <v>N</v>
          </cell>
          <cell r="J81" t="b">
            <v>0</v>
          </cell>
          <cell r="K81" t="str">
            <v>No</v>
          </cell>
          <cell r="L81" t="str">
            <v>EXTERNAL</v>
          </cell>
          <cell r="M81">
            <v>5.5714285714285712</v>
          </cell>
          <cell r="N81">
            <v>5.6</v>
          </cell>
          <cell r="O81">
            <v>5.333333333333333</v>
          </cell>
          <cell r="P81">
            <v>5.3</v>
          </cell>
          <cell r="Q81" t="str">
            <v>4.75+ (C/B)</v>
          </cell>
          <cell r="R81" t="str">
            <v/>
          </cell>
          <cell r="S81" t="str">
            <v/>
          </cell>
          <cell r="T81" t="str">
            <v/>
          </cell>
          <cell r="U81" t="str">
            <v/>
          </cell>
          <cell r="V81" t="str">
            <v>C/B</v>
          </cell>
          <cell r="W81" t="str">
            <v>B/A</v>
          </cell>
          <cell r="X81">
            <v>34.340607732058096</v>
          </cell>
          <cell r="Y81">
            <v>44.340607732058096</v>
          </cell>
          <cell r="Z81" t="str">
            <v/>
          </cell>
          <cell r="AA81" t="str">
            <v/>
          </cell>
          <cell r="AB81" t="str">
            <v/>
          </cell>
          <cell r="AC81" t="str">
            <v/>
          </cell>
          <cell r="AD81" t="str">
            <v/>
          </cell>
          <cell r="AE81" t="str">
            <v/>
          </cell>
          <cell r="AF81" t="str">
            <v/>
          </cell>
          <cell r="AG81" t="str">
            <v/>
          </cell>
          <cell r="AH81" t="str">
            <v/>
          </cell>
          <cell r="AI81" t="str">
            <v/>
          </cell>
          <cell r="AJ81" t="str">
            <v/>
          </cell>
          <cell r="AK81" t="str">
            <v/>
          </cell>
          <cell r="AL81" t="str">
            <v/>
          </cell>
          <cell r="AM81" t="str">
            <v/>
          </cell>
          <cell r="AN81" t="str">
            <v/>
          </cell>
          <cell r="AO81" t="str">
            <v/>
          </cell>
          <cell r="AP81" t="str">
            <v/>
          </cell>
          <cell r="AQ81" t="str">
            <v/>
          </cell>
          <cell r="AR81" t="str">
            <v/>
          </cell>
          <cell r="AS81" t="str">
            <v/>
          </cell>
          <cell r="AT81" t="str">
            <v/>
          </cell>
          <cell r="AU81" t="str">
            <v/>
          </cell>
          <cell r="AV81" t="str">
            <v/>
          </cell>
          <cell r="AW81" t="str">
            <v/>
          </cell>
          <cell r="AX81" t="str">
            <v/>
          </cell>
          <cell r="AY81" t="str">
            <v/>
          </cell>
          <cell r="AZ81" t="str">
            <v/>
          </cell>
          <cell r="BA81" t="str">
            <v/>
          </cell>
          <cell r="BB81" t="str">
            <v/>
          </cell>
          <cell r="BC81" t="str">
            <v/>
          </cell>
          <cell r="BD81" t="str">
            <v/>
          </cell>
          <cell r="BE81" t="str">
            <v/>
          </cell>
          <cell r="BF81" t="str">
            <v/>
          </cell>
          <cell r="BG81" t="str">
            <v/>
          </cell>
          <cell r="BH81" t="str">
            <v/>
          </cell>
          <cell r="BI81" t="str">
            <v/>
          </cell>
          <cell r="BJ81" t="str">
            <v/>
          </cell>
          <cell r="BK81" t="str">
            <v/>
          </cell>
          <cell r="BL81" t="str">
            <v/>
          </cell>
          <cell r="BM81" t="str">
            <v/>
          </cell>
          <cell r="BN81" t="str">
            <v/>
          </cell>
          <cell r="BO81" t="str">
            <v/>
          </cell>
          <cell r="BP81" t="str">
            <v/>
          </cell>
          <cell r="BQ81" t="str">
            <v/>
          </cell>
          <cell r="BR81" t="str">
            <v/>
          </cell>
          <cell r="BS81" t="str">
            <v/>
          </cell>
          <cell r="BT81" t="str">
            <v/>
          </cell>
          <cell r="BU81" t="str">
            <v/>
          </cell>
          <cell r="BV81" t="str">
            <v/>
          </cell>
          <cell r="BW81" t="str">
            <v/>
          </cell>
          <cell r="BX81" t="str">
            <v/>
          </cell>
          <cell r="BY81" t="str">
            <v/>
          </cell>
          <cell r="BZ81" t="str">
            <v/>
          </cell>
          <cell r="CA81" t="str">
            <v/>
          </cell>
          <cell r="CB81" t="str">
            <v/>
          </cell>
          <cell r="CC81" t="str">
            <v/>
          </cell>
          <cell r="CD81" t="str">
            <v/>
          </cell>
          <cell r="CE81" t="str">
            <v/>
          </cell>
          <cell r="CF81" t="str">
            <v/>
          </cell>
          <cell r="CG81" t="str">
            <v/>
          </cell>
          <cell r="CH81" t="str">
            <v/>
          </cell>
          <cell r="CI81" t="str">
            <v/>
          </cell>
          <cell r="CJ81" t="str">
            <v/>
          </cell>
          <cell r="CK81" t="str">
            <v/>
          </cell>
          <cell r="CL81" t="str">
            <v/>
          </cell>
          <cell r="CM81" t="str">
            <v/>
          </cell>
          <cell r="CN81" t="str">
            <v/>
          </cell>
          <cell r="CO81" t="str">
            <v/>
          </cell>
          <cell r="CP81" t="str">
            <v/>
          </cell>
          <cell r="CQ81" t="str">
            <v/>
          </cell>
          <cell r="CR81" t="str">
            <v/>
          </cell>
          <cell r="CS81" t="str">
            <v/>
          </cell>
          <cell r="CT81" t="str">
            <v>C/B</v>
          </cell>
          <cell r="CU81" t="str">
            <v>B/A</v>
          </cell>
          <cell r="CV81">
            <v>33.671693735498799</v>
          </cell>
          <cell r="CW81">
            <v>43.671693735498799</v>
          </cell>
          <cell r="CX81" t="str">
            <v>C</v>
          </cell>
          <cell r="CY81" t="str">
            <v>B</v>
          </cell>
          <cell r="CZ81">
            <v>30.70193315206587</v>
          </cell>
          <cell r="DA81">
            <v>40.70193315206587</v>
          </cell>
          <cell r="DB81" t="str">
            <v/>
          </cell>
          <cell r="DC81" t="str">
            <v/>
          </cell>
          <cell r="DD81" t="str">
            <v/>
          </cell>
          <cell r="DE81" t="str">
            <v/>
          </cell>
          <cell r="DF81" t="str">
            <v/>
          </cell>
          <cell r="DG81" t="str">
            <v/>
          </cell>
          <cell r="DH81" t="str">
            <v/>
          </cell>
          <cell r="DI81" t="str">
            <v/>
          </cell>
          <cell r="DJ81" t="str">
            <v/>
          </cell>
          <cell r="DK81" t="str">
            <v/>
          </cell>
          <cell r="DL81" t="str">
            <v/>
          </cell>
          <cell r="DM81" t="str">
            <v/>
          </cell>
          <cell r="DN81" t="str">
            <v/>
          </cell>
          <cell r="DO81" t="str">
            <v/>
          </cell>
          <cell r="DP81" t="str">
            <v/>
          </cell>
          <cell r="DQ81" t="str">
            <v/>
          </cell>
          <cell r="DR81" t="str">
            <v/>
          </cell>
          <cell r="DS81" t="str">
            <v/>
          </cell>
          <cell r="DT81" t="str">
            <v/>
          </cell>
          <cell r="DU81" t="str">
            <v/>
          </cell>
          <cell r="DW81" t="str">
            <v>12A-BE-1</v>
          </cell>
          <cell r="EP81" t="str">
            <v>12E-PO-9</v>
          </cell>
          <cell r="EQ81" t="str">
            <v>12B-PY-8</v>
          </cell>
          <cell r="EW81" t="str">
            <v/>
          </cell>
          <cell r="EX81">
            <v>35</v>
          </cell>
          <cell r="EY81" t="str">
            <v/>
          </cell>
          <cell r="EZ81" t="str">
            <v/>
          </cell>
          <cell r="FA81" t="str">
            <v/>
          </cell>
          <cell r="FB81" t="str">
            <v/>
          </cell>
          <cell r="FC81" t="str">
            <v/>
          </cell>
          <cell r="FD81" t="str">
            <v/>
          </cell>
          <cell r="FE81" t="str">
            <v/>
          </cell>
          <cell r="FF81" t="str">
            <v/>
          </cell>
          <cell r="FG81" t="str">
            <v/>
          </cell>
          <cell r="FH81" t="str">
            <v/>
          </cell>
          <cell r="FI81" t="str">
            <v/>
          </cell>
          <cell r="FJ81" t="str">
            <v/>
          </cell>
          <cell r="FK81" t="str">
            <v/>
          </cell>
        </row>
        <row r="82">
          <cell r="A82">
            <v>150803</v>
          </cell>
          <cell r="B82" t="str">
            <v>Hagos, Abel</v>
          </cell>
          <cell r="C82" t="str">
            <v>12DHO</v>
          </cell>
          <cell r="D82" t="str">
            <v>M</v>
          </cell>
          <cell r="E82" t="str">
            <v>D/C</v>
          </cell>
          <cell r="F82" t="str">
            <v>B</v>
          </cell>
          <cell r="G82" t="str">
            <v>1</v>
          </cell>
          <cell r="H82" t="str">
            <v>MBOE</v>
          </cell>
          <cell r="I82" t="str">
            <v>N</v>
          </cell>
          <cell r="J82" t="b">
            <v>0</v>
          </cell>
          <cell r="K82" t="str">
            <v>No</v>
          </cell>
          <cell r="L82" t="str">
            <v>INTERNAL</v>
          </cell>
          <cell r="M82">
            <v>4.9000000000000004</v>
          </cell>
          <cell r="N82">
            <v>4.9000000000000004</v>
          </cell>
          <cell r="O82">
            <v>4.9000000000000004</v>
          </cell>
          <cell r="P82">
            <v>4.9000000000000004</v>
          </cell>
          <cell r="Q82" t="str">
            <v>4.75+ (C/B)</v>
          </cell>
          <cell r="R82" t="str">
            <v/>
          </cell>
          <cell r="S82" t="str">
            <v/>
          </cell>
          <cell r="T82" t="str">
            <v/>
          </cell>
          <cell r="U82" t="str">
            <v/>
          </cell>
          <cell r="V82" t="str">
            <v>C</v>
          </cell>
          <cell r="W82" t="str">
            <v>B</v>
          </cell>
          <cell r="X82">
            <v>29.236881655265297</v>
          </cell>
          <cell r="Y82">
            <v>39.236881655265293</v>
          </cell>
          <cell r="Z82" t="str">
            <v/>
          </cell>
          <cell r="AA82" t="str">
            <v/>
          </cell>
          <cell r="AB82" t="str">
            <v/>
          </cell>
          <cell r="AC82" t="str">
            <v/>
          </cell>
          <cell r="AD82" t="str">
            <v/>
          </cell>
          <cell r="AE82" t="str">
            <v/>
          </cell>
          <cell r="AF82" t="str">
            <v/>
          </cell>
          <cell r="AG82" t="str">
            <v/>
          </cell>
          <cell r="AH82" t="str">
            <v/>
          </cell>
          <cell r="AI82" t="str">
            <v/>
          </cell>
          <cell r="AJ82" t="str">
            <v/>
          </cell>
          <cell r="AK82" t="str">
            <v/>
          </cell>
          <cell r="AL82" t="str">
            <v/>
          </cell>
          <cell r="AM82" t="str">
            <v/>
          </cell>
          <cell r="AN82" t="str">
            <v/>
          </cell>
          <cell r="AO82" t="str">
            <v/>
          </cell>
          <cell r="AP82" t="str">
            <v/>
          </cell>
          <cell r="AQ82" t="str">
            <v/>
          </cell>
          <cell r="AR82" t="str">
            <v/>
          </cell>
          <cell r="AS82" t="str">
            <v/>
          </cell>
          <cell r="AT82" t="str">
            <v>D/C</v>
          </cell>
          <cell r="AU82" t="str">
            <v>C/B</v>
          </cell>
          <cell r="AV82">
            <v>26.298252842062301</v>
          </cell>
          <cell r="AW82">
            <v>36.298252842062297</v>
          </cell>
          <cell r="AX82" t="str">
            <v/>
          </cell>
          <cell r="AY82" t="str">
            <v/>
          </cell>
          <cell r="AZ82" t="str">
            <v/>
          </cell>
          <cell r="BA82" t="str">
            <v/>
          </cell>
          <cell r="BB82" t="str">
            <v/>
          </cell>
          <cell r="BC82" t="str">
            <v/>
          </cell>
          <cell r="BD82" t="str">
            <v/>
          </cell>
          <cell r="BE82" t="str">
            <v/>
          </cell>
          <cell r="BF82" t="str">
            <v/>
          </cell>
          <cell r="BG82" t="str">
            <v/>
          </cell>
          <cell r="BH82" t="str">
            <v/>
          </cell>
          <cell r="BI82" t="str">
            <v/>
          </cell>
          <cell r="BJ82" t="str">
            <v/>
          </cell>
          <cell r="BK82" t="str">
            <v/>
          </cell>
          <cell r="BL82" t="str">
            <v/>
          </cell>
          <cell r="BM82" t="str">
            <v/>
          </cell>
          <cell r="BN82" t="str">
            <v/>
          </cell>
          <cell r="BO82" t="str">
            <v/>
          </cell>
          <cell r="BP82" t="str">
            <v/>
          </cell>
          <cell r="BQ82" t="str">
            <v/>
          </cell>
          <cell r="BR82" t="str">
            <v/>
          </cell>
          <cell r="BS82" t="str">
            <v/>
          </cell>
          <cell r="BT82" t="str">
            <v/>
          </cell>
          <cell r="BU82" t="str">
            <v/>
          </cell>
          <cell r="BV82" t="str">
            <v>D</v>
          </cell>
          <cell r="BW82" t="str">
            <v>C</v>
          </cell>
          <cell r="BX82">
            <v>19.26400422170013</v>
          </cell>
          <cell r="BY82">
            <v>29.26400422170013</v>
          </cell>
          <cell r="BZ82" t="str">
            <v/>
          </cell>
          <cell r="CA82" t="str">
            <v/>
          </cell>
          <cell r="CB82" t="str">
            <v/>
          </cell>
          <cell r="CC82" t="str">
            <v/>
          </cell>
          <cell r="CD82" t="str">
            <v/>
          </cell>
          <cell r="CE82" t="str">
            <v/>
          </cell>
          <cell r="CF82" t="str">
            <v/>
          </cell>
          <cell r="CG82" t="str">
            <v/>
          </cell>
          <cell r="CH82" t="str">
            <v/>
          </cell>
          <cell r="CI82" t="str">
            <v/>
          </cell>
          <cell r="CJ82" t="str">
            <v/>
          </cell>
          <cell r="CK82" t="str">
            <v/>
          </cell>
          <cell r="CL82" t="str">
            <v/>
          </cell>
          <cell r="CM82" t="str">
            <v/>
          </cell>
          <cell r="CN82" t="str">
            <v/>
          </cell>
          <cell r="CO82" t="str">
            <v/>
          </cell>
          <cell r="CP82" t="str">
            <v/>
          </cell>
          <cell r="CQ82" t="str">
            <v/>
          </cell>
          <cell r="CR82" t="str">
            <v/>
          </cell>
          <cell r="CS82" t="str">
            <v/>
          </cell>
          <cell r="CT82" t="str">
            <v/>
          </cell>
          <cell r="CU82" t="str">
            <v/>
          </cell>
          <cell r="CV82" t="str">
            <v/>
          </cell>
          <cell r="CW82" t="str">
            <v/>
          </cell>
          <cell r="CX82" t="str">
            <v/>
          </cell>
          <cell r="CY82" t="str">
            <v/>
          </cell>
          <cell r="CZ82" t="str">
            <v/>
          </cell>
          <cell r="DA82" t="str">
            <v/>
          </cell>
          <cell r="DB82" t="str">
            <v/>
          </cell>
          <cell r="DC82" t="str">
            <v/>
          </cell>
          <cell r="DD82" t="str">
            <v/>
          </cell>
          <cell r="DE82" t="str">
            <v/>
          </cell>
          <cell r="DF82" t="str">
            <v/>
          </cell>
          <cell r="DG82" t="str">
            <v/>
          </cell>
          <cell r="DH82" t="str">
            <v/>
          </cell>
          <cell r="DI82" t="str">
            <v/>
          </cell>
          <cell r="DJ82" t="str">
            <v/>
          </cell>
          <cell r="DK82" t="str">
            <v/>
          </cell>
          <cell r="DL82" t="str">
            <v/>
          </cell>
          <cell r="DM82" t="str">
            <v/>
          </cell>
          <cell r="DN82" t="str">
            <v/>
          </cell>
          <cell r="DO82" t="str">
            <v/>
          </cell>
          <cell r="DP82" t="str">
            <v/>
          </cell>
          <cell r="DQ82" t="str">
            <v/>
          </cell>
          <cell r="DR82" t="str">
            <v/>
          </cell>
          <cell r="DS82" t="str">
            <v/>
          </cell>
          <cell r="DT82" t="str">
            <v/>
          </cell>
          <cell r="DU82" t="str">
            <v/>
          </cell>
          <cell r="DW82" t="str">
            <v>12B-BE-2</v>
          </cell>
          <cell r="EC82" t="str">
            <v>12A-EC-4</v>
          </cell>
          <cell r="EJ82" t="str">
            <v>12C-CS-3</v>
          </cell>
          <cell r="EW82" t="str">
            <v/>
          </cell>
          <cell r="EX82">
            <v>30</v>
          </cell>
          <cell r="EY82" t="str">
            <v/>
          </cell>
          <cell r="EZ82" t="str">
            <v/>
          </cell>
          <cell r="FA82" t="str">
            <v/>
          </cell>
          <cell r="FB82" t="str">
            <v/>
          </cell>
          <cell r="FC82" t="str">
            <v/>
          </cell>
          <cell r="FD82">
            <v>25</v>
          </cell>
          <cell r="FE82" t="str">
            <v/>
          </cell>
          <cell r="FF82" t="str">
            <v/>
          </cell>
          <cell r="FG82" t="str">
            <v/>
          </cell>
          <cell r="FH82" t="str">
            <v/>
          </cell>
          <cell r="FI82" t="str">
            <v/>
          </cell>
          <cell r="FJ82" t="str">
            <v/>
          </cell>
          <cell r="FK82">
            <v>35</v>
          </cell>
        </row>
        <row r="83">
          <cell r="A83">
            <v>150958</v>
          </cell>
          <cell r="B83" t="str">
            <v>Hague, Eden</v>
          </cell>
          <cell r="C83" t="str">
            <v>12DHO</v>
          </cell>
          <cell r="D83" t="str">
            <v>M</v>
          </cell>
          <cell r="E83" t="str">
            <v>D/C</v>
          </cell>
          <cell r="F83" t="str">
            <v>B</v>
          </cell>
          <cell r="G83" t="str">
            <v>0</v>
          </cell>
          <cell r="H83" t="str">
            <v>WBRI</v>
          </cell>
          <cell r="I83" t="str">
            <v>N</v>
          </cell>
          <cell r="J83" t="b">
            <v>0</v>
          </cell>
          <cell r="K83" t="str">
            <v>No</v>
          </cell>
          <cell r="L83" t="str">
            <v>INTERNAL</v>
          </cell>
          <cell r="M83">
            <v>5.7</v>
          </cell>
          <cell r="N83">
            <v>5.7</v>
          </cell>
          <cell r="O83">
            <v>5.8888888888888893</v>
          </cell>
          <cell r="P83">
            <v>5.9</v>
          </cell>
          <cell r="Q83" t="str">
            <v>4.75+ (C/B)</v>
          </cell>
          <cell r="R83" t="str">
            <v/>
          </cell>
          <cell r="S83" t="str">
            <v/>
          </cell>
          <cell r="T83" t="str">
            <v/>
          </cell>
          <cell r="U83" t="str">
            <v/>
          </cell>
          <cell r="V83" t="str">
            <v/>
          </cell>
          <cell r="W83" t="str">
            <v/>
          </cell>
          <cell r="X83" t="str">
            <v/>
          </cell>
          <cell r="Y83" t="str">
            <v/>
          </cell>
          <cell r="Z83" t="str">
            <v>D/C</v>
          </cell>
          <cell r="AA83" t="str">
            <v>C/B</v>
          </cell>
          <cell r="AB83">
            <v>22.851593725595968</v>
          </cell>
          <cell r="AC83">
            <v>32.851593725595968</v>
          </cell>
          <cell r="AD83" t="str">
            <v/>
          </cell>
          <cell r="AE83" t="str">
            <v/>
          </cell>
          <cell r="AF83" t="str">
            <v/>
          </cell>
          <cell r="AG83" t="str">
            <v/>
          </cell>
          <cell r="AH83" t="str">
            <v/>
          </cell>
          <cell r="AI83" t="str">
            <v/>
          </cell>
          <cell r="AJ83" t="str">
            <v/>
          </cell>
          <cell r="AK83" t="str">
            <v/>
          </cell>
          <cell r="AL83" t="str">
            <v/>
          </cell>
          <cell r="AM83" t="str">
            <v/>
          </cell>
          <cell r="AN83" t="str">
            <v/>
          </cell>
          <cell r="AO83" t="str">
            <v/>
          </cell>
          <cell r="AP83" t="str">
            <v/>
          </cell>
          <cell r="AQ83" t="str">
            <v/>
          </cell>
          <cell r="AR83" t="str">
            <v/>
          </cell>
          <cell r="AS83" t="str">
            <v/>
          </cell>
          <cell r="AT83" t="str">
            <v/>
          </cell>
          <cell r="AU83" t="str">
            <v/>
          </cell>
          <cell r="AV83" t="str">
            <v/>
          </cell>
          <cell r="AW83" t="str">
            <v/>
          </cell>
          <cell r="AX83" t="str">
            <v/>
          </cell>
          <cell r="AY83" t="str">
            <v/>
          </cell>
          <cell r="AZ83" t="str">
            <v/>
          </cell>
          <cell r="BA83" t="str">
            <v/>
          </cell>
          <cell r="BB83" t="str">
            <v/>
          </cell>
          <cell r="BC83" t="str">
            <v/>
          </cell>
          <cell r="BD83" t="str">
            <v/>
          </cell>
          <cell r="BE83" t="str">
            <v/>
          </cell>
          <cell r="BF83" t="str">
            <v/>
          </cell>
          <cell r="BG83" t="str">
            <v/>
          </cell>
          <cell r="BH83" t="str">
            <v/>
          </cell>
          <cell r="BI83" t="str">
            <v/>
          </cell>
          <cell r="BJ83" t="str">
            <v/>
          </cell>
          <cell r="BK83" t="str">
            <v/>
          </cell>
          <cell r="BL83" t="str">
            <v/>
          </cell>
          <cell r="BM83" t="str">
            <v/>
          </cell>
          <cell r="BN83" t="str">
            <v/>
          </cell>
          <cell r="BO83" t="str">
            <v/>
          </cell>
          <cell r="BP83" t="str">
            <v/>
          </cell>
          <cell r="BQ83" t="str">
            <v/>
          </cell>
          <cell r="BR83" t="str">
            <v/>
          </cell>
          <cell r="BS83" t="str">
            <v/>
          </cell>
          <cell r="BT83" t="str">
            <v/>
          </cell>
          <cell r="BU83" t="str">
            <v/>
          </cell>
          <cell r="BV83" t="str">
            <v/>
          </cell>
          <cell r="BW83" t="str">
            <v/>
          </cell>
          <cell r="BX83" t="str">
            <v/>
          </cell>
          <cell r="BY83" t="str">
            <v/>
          </cell>
          <cell r="BZ83" t="str">
            <v>C</v>
          </cell>
          <cell r="CA83" t="str">
            <v>B</v>
          </cell>
          <cell r="CB83">
            <v>28.77718353518808</v>
          </cell>
          <cell r="CC83">
            <v>38.77718353518808</v>
          </cell>
          <cell r="CD83" t="str">
            <v/>
          </cell>
          <cell r="CE83" t="str">
            <v/>
          </cell>
          <cell r="CF83" t="str">
            <v/>
          </cell>
          <cell r="CG83" t="str">
            <v/>
          </cell>
          <cell r="CH83" t="str">
            <v/>
          </cell>
          <cell r="CI83" t="str">
            <v/>
          </cell>
          <cell r="CJ83" t="str">
            <v/>
          </cell>
          <cell r="CK83" t="str">
            <v/>
          </cell>
          <cell r="CL83" t="str">
            <v/>
          </cell>
          <cell r="CM83" t="str">
            <v/>
          </cell>
          <cell r="CN83" t="str">
            <v/>
          </cell>
          <cell r="CO83" t="str">
            <v/>
          </cell>
          <cell r="CP83" t="str">
            <v/>
          </cell>
          <cell r="CQ83" t="str">
            <v/>
          </cell>
          <cell r="CR83" t="str">
            <v/>
          </cell>
          <cell r="CS83" t="str">
            <v/>
          </cell>
          <cell r="CT83" t="str">
            <v/>
          </cell>
          <cell r="CU83" t="str">
            <v/>
          </cell>
          <cell r="CV83" t="str">
            <v/>
          </cell>
          <cell r="CW83" t="str">
            <v/>
          </cell>
          <cell r="CX83" t="str">
            <v>C</v>
          </cell>
          <cell r="CY83" t="str">
            <v>B</v>
          </cell>
          <cell r="CZ83">
            <v>31.745654151894229</v>
          </cell>
          <cell r="DA83">
            <v>41.745654151894229</v>
          </cell>
          <cell r="DB83" t="str">
            <v/>
          </cell>
          <cell r="DC83" t="str">
            <v/>
          </cell>
          <cell r="DD83" t="str">
            <v/>
          </cell>
          <cell r="DE83" t="str">
            <v/>
          </cell>
          <cell r="DF83" t="str">
            <v/>
          </cell>
          <cell r="DG83" t="str">
            <v/>
          </cell>
          <cell r="DH83" t="str">
            <v/>
          </cell>
          <cell r="DI83" t="str">
            <v/>
          </cell>
          <cell r="DJ83" t="str">
            <v/>
          </cell>
          <cell r="DK83" t="str">
            <v/>
          </cell>
          <cell r="DL83" t="str">
            <v/>
          </cell>
          <cell r="DM83" t="str">
            <v/>
          </cell>
          <cell r="DN83" t="str">
            <v/>
          </cell>
          <cell r="DO83" t="str">
            <v/>
          </cell>
          <cell r="DP83" t="str">
            <v/>
          </cell>
          <cell r="DQ83" t="str">
            <v/>
          </cell>
          <cell r="DR83" t="str">
            <v/>
          </cell>
          <cell r="DS83" t="str">
            <v/>
          </cell>
          <cell r="DT83" t="str">
            <v/>
          </cell>
          <cell r="DU83" t="str">
            <v/>
          </cell>
          <cell r="DX83" t="str">
            <v>12A-BI-2</v>
          </cell>
          <cell r="EK83" t="str">
            <v>12C-MA-7</v>
          </cell>
          <cell r="EQ83" t="str">
            <v>12E-PY-7</v>
          </cell>
          <cell r="EW83" t="str">
            <v/>
          </cell>
          <cell r="EX83" t="str">
            <v/>
          </cell>
          <cell r="EY83">
            <v>25</v>
          </cell>
          <cell r="EZ83" t="str">
            <v/>
          </cell>
          <cell r="FA83" t="str">
            <v/>
          </cell>
          <cell r="FB83" t="str">
            <v/>
          </cell>
          <cell r="FC83" t="str">
            <v/>
          </cell>
          <cell r="FD83" t="str">
            <v/>
          </cell>
          <cell r="FE83" t="str">
            <v/>
          </cell>
          <cell r="FF83" t="str">
            <v/>
          </cell>
          <cell r="FG83" t="str">
            <v/>
          </cell>
          <cell r="FH83" t="str">
            <v/>
          </cell>
          <cell r="FI83" t="str">
            <v/>
          </cell>
          <cell r="FJ83" t="str">
            <v/>
          </cell>
          <cell r="FK83" t="str">
            <v/>
          </cell>
        </row>
        <row r="84">
          <cell r="A84">
            <v>160083</v>
          </cell>
          <cell r="B84" t="str">
            <v>Hague, Jorja</v>
          </cell>
          <cell r="C84" t="str">
            <v>12MP</v>
          </cell>
          <cell r="D84" t="str">
            <v>F</v>
          </cell>
          <cell r="E84" t="str">
            <v>A/A*</v>
          </cell>
          <cell r="F84" t="str">
            <v>A*</v>
          </cell>
          <cell r="G84" t="str">
            <v>0</v>
          </cell>
          <cell r="H84" t="str">
            <v>WBRI</v>
          </cell>
          <cell r="I84" t="str">
            <v>N</v>
          </cell>
          <cell r="J84" t="b">
            <v>0</v>
          </cell>
          <cell r="K84" t="str">
            <v>No</v>
          </cell>
          <cell r="L84" t="str">
            <v>EXTERNAL</v>
          </cell>
          <cell r="M84">
            <v>8.6666666666666661</v>
          </cell>
          <cell r="N84">
            <v>8.6999999999999993</v>
          </cell>
          <cell r="O84">
            <v>8.6666666666666661</v>
          </cell>
          <cell r="P84">
            <v>8.6999999999999993</v>
          </cell>
          <cell r="Q84" t="str">
            <v>7.75+ (A/A*)</v>
          </cell>
          <cell r="R84" t="str">
            <v/>
          </cell>
          <cell r="S84" t="str">
            <v/>
          </cell>
          <cell r="T84" t="str">
            <v/>
          </cell>
          <cell r="U84" t="str">
            <v/>
          </cell>
          <cell r="V84" t="str">
            <v/>
          </cell>
          <cell r="W84" t="str">
            <v/>
          </cell>
          <cell r="X84" t="str">
            <v/>
          </cell>
          <cell r="Y84" t="str">
            <v/>
          </cell>
          <cell r="Z84" t="str">
            <v>A/A*</v>
          </cell>
          <cell r="AA84" t="str">
            <v>A*</v>
          </cell>
          <cell r="AB84">
            <v>54.610132589105895</v>
          </cell>
          <cell r="AC84">
            <v>64.610132589105888</v>
          </cell>
          <cell r="AD84" t="str">
            <v>A/A*</v>
          </cell>
          <cell r="AE84" t="str">
            <v>A*</v>
          </cell>
          <cell r="AF84">
            <v>54.411107877604671</v>
          </cell>
          <cell r="AG84">
            <v>64.411107877604678</v>
          </cell>
          <cell r="AH84" t="str">
            <v/>
          </cell>
          <cell r="AI84" t="str">
            <v/>
          </cell>
          <cell r="AJ84" t="str">
            <v/>
          </cell>
          <cell r="AK84" t="str">
            <v/>
          </cell>
          <cell r="AL84" t="str">
            <v/>
          </cell>
          <cell r="AM84" t="str">
            <v/>
          </cell>
          <cell r="AN84" t="str">
            <v/>
          </cell>
          <cell r="AO84" t="str">
            <v/>
          </cell>
          <cell r="AP84" t="str">
            <v/>
          </cell>
          <cell r="AQ84" t="str">
            <v/>
          </cell>
          <cell r="AR84" t="str">
            <v/>
          </cell>
          <cell r="AS84" t="str">
            <v/>
          </cell>
          <cell r="AT84" t="str">
            <v/>
          </cell>
          <cell r="AU84" t="str">
            <v/>
          </cell>
          <cell r="AV84" t="str">
            <v/>
          </cell>
          <cell r="AW84" t="str">
            <v/>
          </cell>
          <cell r="AX84" t="str">
            <v/>
          </cell>
          <cell r="AY84" t="str">
            <v/>
          </cell>
          <cell r="AZ84" t="str">
            <v/>
          </cell>
          <cell r="BA84" t="str">
            <v/>
          </cell>
          <cell r="BB84" t="str">
            <v/>
          </cell>
          <cell r="BC84" t="str">
            <v/>
          </cell>
          <cell r="BD84" t="str">
            <v/>
          </cell>
          <cell r="BE84" t="str">
            <v/>
          </cell>
          <cell r="BF84" t="str">
            <v/>
          </cell>
          <cell r="BG84" t="str">
            <v/>
          </cell>
          <cell r="BH84" t="str">
            <v/>
          </cell>
          <cell r="BI84" t="str">
            <v/>
          </cell>
          <cell r="BJ84" t="str">
            <v/>
          </cell>
          <cell r="BK84" t="str">
            <v/>
          </cell>
          <cell r="BL84" t="str">
            <v/>
          </cell>
          <cell r="BM84" t="str">
            <v/>
          </cell>
          <cell r="BN84" t="str">
            <v/>
          </cell>
          <cell r="BO84" t="str">
            <v/>
          </cell>
          <cell r="BP84" t="str">
            <v/>
          </cell>
          <cell r="BQ84" t="str">
            <v/>
          </cell>
          <cell r="BR84" t="str">
            <v/>
          </cell>
          <cell r="BS84" t="str">
            <v/>
          </cell>
          <cell r="BT84" t="str">
            <v/>
          </cell>
          <cell r="BU84" t="str">
            <v/>
          </cell>
          <cell r="BV84" t="str">
            <v/>
          </cell>
          <cell r="BW84" t="str">
            <v/>
          </cell>
          <cell r="BX84" t="str">
            <v/>
          </cell>
          <cell r="BY84" t="str">
            <v/>
          </cell>
          <cell r="BZ84" t="str">
            <v>A/A*</v>
          </cell>
          <cell r="CA84" t="str">
            <v>A*</v>
          </cell>
          <cell r="CB84">
            <v>56.312629423905875</v>
          </cell>
          <cell r="CC84">
            <v>66.312629423905875</v>
          </cell>
          <cell r="CD84" t="str">
            <v/>
          </cell>
          <cell r="CE84" t="str">
            <v/>
          </cell>
          <cell r="CF84" t="str">
            <v/>
          </cell>
          <cell r="CG84" t="str">
            <v/>
          </cell>
          <cell r="CH84" t="str">
            <v/>
          </cell>
          <cell r="CI84" t="str">
            <v/>
          </cell>
          <cell r="CJ84" t="str">
            <v/>
          </cell>
          <cell r="CK84" t="str">
            <v/>
          </cell>
          <cell r="CL84" t="str">
            <v/>
          </cell>
          <cell r="CM84" t="str">
            <v/>
          </cell>
          <cell r="CN84" t="str">
            <v/>
          </cell>
          <cell r="CO84" t="str">
            <v/>
          </cell>
          <cell r="CP84" t="str">
            <v/>
          </cell>
          <cell r="CQ84" t="str">
            <v/>
          </cell>
          <cell r="CR84" t="str">
            <v/>
          </cell>
          <cell r="CS84" t="str">
            <v/>
          </cell>
          <cell r="CT84" t="str">
            <v/>
          </cell>
          <cell r="CU84" t="str">
            <v/>
          </cell>
          <cell r="CV84" t="str">
            <v/>
          </cell>
          <cell r="CW84" t="str">
            <v/>
          </cell>
          <cell r="CX84" t="str">
            <v/>
          </cell>
          <cell r="CY84" t="str">
            <v/>
          </cell>
          <cell r="CZ84" t="str">
            <v/>
          </cell>
          <cell r="DA84" t="str">
            <v/>
          </cell>
          <cell r="DB84" t="str">
            <v/>
          </cell>
          <cell r="DC84" t="str">
            <v/>
          </cell>
          <cell r="DD84" t="str">
            <v/>
          </cell>
          <cell r="DE84" t="str">
            <v/>
          </cell>
          <cell r="DF84" t="str">
            <v/>
          </cell>
          <cell r="DG84" t="str">
            <v/>
          </cell>
          <cell r="DH84" t="str">
            <v/>
          </cell>
          <cell r="DI84" t="str">
            <v/>
          </cell>
          <cell r="DJ84" t="str">
            <v/>
          </cell>
          <cell r="DK84" t="str">
            <v/>
          </cell>
          <cell r="DL84" t="str">
            <v/>
          </cell>
          <cell r="DM84" t="str">
            <v/>
          </cell>
          <cell r="DN84" t="str">
            <v/>
          </cell>
          <cell r="DO84" t="str">
            <v/>
          </cell>
          <cell r="DP84" t="str">
            <v/>
          </cell>
          <cell r="DQ84" t="str">
            <v/>
          </cell>
          <cell r="DR84" t="str">
            <v/>
          </cell>
          <cell r="DS84" t="str">
            <v/>
          </cell>
          <cell r="DT84" t="str">
            <v/>
          </cell>
          <cell r="DU84" t="str">
            <v/>
          </cell>
          <cell r="DX84" t="str">
            <v>12B-BI-1</v>
          </cell>
          <cell r="DY84" t="str">
            <v>12E-CH-1</v>
          </cell>
          <cell r="EK84" t="str">
            <v>12C-MA-7</v>
          </cell>
          <cell r="EW84" t="str">
            <v/>
          </cell>
          <cell r="EX84" t="str">
            <v/>
          </cell>
          <cell r="EY84">
            <v>55</v>
          </cell>
          <cell r="EZ84">
            <v>55</v>
          </cell>
          <cell r="FA84" t="str">
            <v/>
          </cell>
          <cell r="FB84" t="str">
            <v/>
          </cell>
          <cell r="FC84" t="str">
            <v/>
          </cell>
          <cell r="FD84" t="str">
            <v/>
          </cell>
          <cell r="FE84" t="str">
            <v/>
          </cell>
          <cell r="FF84" t="str">
            <v/>
          </cell>
          <cell r="FG84" t="str">
            <v/>
          </cell>
          <cell r="FH84" t="str">
            <v/>
          </cell>
          <cell r="FI84" t="str">
            <v/>
          </cell>
          <cell r="FJ84" t="str">
            <v/>
          </cell>
          <cell r="FK84" t="str">
            <v/>
          </cell>
        </row>
        <row r="85">
          <cell r="A85">
            <v>160135</v>
          </cell>
          <cell r="B85" t="str">
            <v>Haj Mohamad, Sahar</v>
          </cell>
          <cell r="C85" t="str">
            <v>12EW</v>
          </cell>
          <cell r="D85" t="str">
            <v>F</v>
          </cell>
          <cell r="E85" t="str">
            <v>E/D</v>
          </cell>
          <cell r="F85" t="str">
            <v>C/B</v>
          </cell>
          <cell r="G85" t="str">
            <v>1</v>
          </cell>
          <cell r="H85" t="str">
            <v>OARA</v>
          </cell>
          <cell r="I85" t="str">
            <v>N</v>
          </cell>
          <cell r="J85" t="b">
            <v>0</v>
          </cell>
          <cell r="K85" t="str">
            <v>No</v>
          </cell>
          <cell r="L85" t="str">
            <v>EXTERNAL</v>
          </cell>
          <cell r="M85">
            <v>3.78125</v>
          </cell>
          <cell r="N85">
            <v>3.8</v>
          </cell>
          <cell r="O85">
            <v>3.75</v>
          </cell>
          <cell r="P85">
            <v>3.8</v>
          </cell>
          <cell r="Q85" t="str">
            <v>2.5+ (D/C)</v>
          </cell>
          <cell r="R85" t="str">
            <v/>
          </cell>
          <cell r="S85" t="str">
            <v/>
          </cell>
          <cell r="T85" t="str">
            <v/>
          </cell>
          <cell r="U85" t="str">
            <v/>
          </cell>
          <cell r="V85" t="str">
            <v/>
          </cell>
          <cell r="W85" t="str">
            <v/>
          </cell>
          <cell r="X85" t="str">
            <v/>
          </cell>
          <cell r="Y85" t="str">
            <v/>
          </cell>
          <cell r="Z85" t="str">
            <v/>
          </cell>
          <cell r="AA85" t="str">
            <v/>
          </cell>
          <cell r="AB85" t="str">
            <v/>
          </cell>
          <cell r="AC85" t="str">
            <v/>
          </cell>
          <cell r="AD85" t="str">
            <v/>
          </cell>
          <cell r="AE85" t="str">
            <v/>
          </cell>
          <cell r="AF85" t="str">
            <v/>
          </cell>
          <cell r="AG85" t="str">
            <v/>
          </cell>
          <cell r="AH85" t="str">
            <v/>
          </cell>
          <cell r="AI85" t="str">
            <v/>
          </cell>
          <cell r="AJ85" t="str">
            <v/>
          </cell>
          <cell r="AK85" t="str">
            <v/>
          </cell>
          <cell r="AL85" t="str">
            <v/>
          </cell>
          <cell r="AM85" t="str">
            <v/>
          </cell>
          <cell r="AN85" t="str">
            <v/>
          </cell>
          <cell r="AO85" t="str">
            <v/>
          </cell>
          <cell r="AP85" t="str">
            <v/>
          </cell>
          <cell r="AQ85" t="str">
            <v/>
          </cell>
          <cell r="AR85" t="str">
            <v/>
          </cell>
          <cell r="AS85" t="str">
            <v/>
          </cell>
          <cell r="AT85" t="str">
            <v/>
          </cell>
          <cell r="AU85" t="str">
            <v/>
          </cell>
          <cell r="AV85" t="str">
            <v/>
          </cell>
          <cell r="AW85" t="str">
            <v/>
          </cell>
          <cell r="AX85" t="str">
            <v/>
          </cell>
          <cell r="AY85" t="str">
            <v/>
          </cell>
          <cell r="AZ85" t="str">
            <v/>
          </cell>
          <cell r="BA85" t="str">
            <v/>
          </cell>
          <cell r="BB85" t="str">
            <v/>
          </cell>
          <cell r="BC85" t="str">
            <v/>
          </cell>
          <cell r="BD85" t="str">
            <v/>
          </cell>
          <cell r="BE85" t="str">
            <v/>
          </cell>
          <cell r="BF85" t="str">
            <v/>
          </cell>
          <cell r="BG85" t="str">
            <v/>
          </cell>
          <cell r="BH85" t="str">
            <v/>
          </cell>
          <cell r="BI85" t="str">
            <v/>
          </cell>
          <cell r="BJ85" t="str">
            <v/>
          </cell>
          <cell r="BK85" t="str">
            <v/>
          </cell>
          <cell r="BL85" t="str">
            <v/>
          </cell>
          <cell r="BM85" t="str">
            <v/>
          </cell>
          <cell r="BN85" t="str">
            <v>M</v>
          </cell>
          <cell r="BO85" t="str">
            <v>D</v>
          </cell>
          <cell r="BP85">
            <v>23.501518254396114</v>
          </cell>
          <cell r="BQ85">
            <v>33.501518254396117</v>
          </cell>
          <cell r="BR85" t="str">
            <v/>
          </cell>
          <cell r="BS85" t="str">
            <v/>
          </cell>
          <cell r="BT85" t="str">
            <v/>
          </cell>
          <cell r="BU85" t="str">
            <v/>
          </cell>
          <cell r="BV85" t="str">
            <v/>
          </cell>
          <cell r="BW85" t="str">
            <v/>
          </cell>
          <cell r="BX85" t="str">
            <v/>
          </cell>
          <cell r="BY85" t="str">
            <v/>
          </cell>
          <cell r="BZ85" t="str">
            <v/>
          </cell>
          <cell r="CA85" t="str">
            <v/>
          </cell>
          <cell r="CB85" t="str">
            <v/>
          </cell>
          <cell r="CC85" t="str">
            <v/>
          </cell>
          <cell r="CD85" t="str">
            <v/>
          </cell>
          <cell r="CE85" t="str">
            <v/>
          </cell>
          <cell r="CF85" t="str">
            <v/>
          </cell>
          <cell r="CG85" t="str">
            <v/>
          </cell>
          <cell r="CH85" t="str">
            <v/>
          </cell>
          <cell r="CI85" t="str">
            <v/>
          </cell>
          <cell r="CJ85" t="str">
            <v/>
          </cell>
          <cell r="CK85" t="str">
            <v/>
          </cell>
          <cell r="CL85" t="str">
            <v/>
          </cell>
          <cell r="CM85" t="str">
            <v/>
          </cell>
          <cell r="CN85" t="str">
            <v/>
          </cell>
          <cell r="CO85" t="str">
            <v/>
          </cell>
          <cell r="CP85" t="str">
            <v/>
          </cell>
          <cell r="CQ85" t="str">
            <v/>
          </cell>
          <cell r="CR85" t="str">
            <v/>
          </cell>
          <cell r="CS85" t="str">
            <v/>
          </cell>
          <cell r="CT85" t="str">
            <v/>
          </cell>
          <cell r="CU85" t="str">
            <v/>
          </cell>
          <cell r="CV85" t="str">
            <v/>
          </cell>
          <cell r="CW85" t="str">
            <v/>
          </cell>
          <cell r="CX85" t="str">
            <v>E/D</v>
          </cell>
          <cell r="CY85" t="str">
            <v>D/C</v>
          </cell>
          <cell r="CZ85">
            <v>14.811447433695712</v>
          </cell>
          <cell r="DA85">
            <v>24.811447433695712</v>
          </cell>
          <cell r="DB85" t="str">
            <v>D</v>
          </cell>
          <cell r="DC85" t="str">
            <v>C</v>
          </cell>
          <cell r="DD85">
            <v>21.866424910238315</v>
          </cell>
          <cell r="DE85">
            <v>31.866424910238315</v>
          </cell>
          <cell r="DF85" t="str">
            <v/>
          </cell>
          <cell r="DG85" t="str">
            <v/>
          </cell>
          <cell r="DH85" t="str">
            <v/>
          </cell>
          <cell r="DI85" t="str">
            <v/>
          </cell>
          <cell r="DJ85" t="str">
            <v/>
          </cell>
          <cell r="DK85" t="str">
            <v/>
          </cell>
          <cell r="DL85" t="str">
            <v/>
          </cell>
          <cell r="DM85" t="str">
            <v/>
          </cell>
          <cell r="DN85" t="str">
            <v/>
          </cell>
          <cell r="DO85" t="str">
            <v/>
          </cell>
          <cell r="DP85" t="str">
            <v/>
          </cell>
          <cell r="DQ85" t="str">
            <v/>
          </cell>
          <cell r="DR85" t="str">
            <v/>
          </cell>
          <cell r="DS85" t="str">
            <v/>
          </cell>
          <cell r="DT85" t="str">
            <v/>
          </cell>
          <cell r="DU85" t="str">
            <v/>
          </cell>
          <cell r="EH85" t="str">
            <v>12B-HS-4</v>
          </cell>
          <cell r="EQ85" t="str">
            <v>12A-PY-10</v>
          </cell>
          <cell r="ER85" t="str">
            <v>12E-SO-8</v>
          </cell>
          <cell r="EW85" t="str">
            <v/>
          </cell>
          <cell r="EX85" t="str">
            <v/>
          </cell>
          <cell r="EY85" t="str">
            <v/>
          </cell>
          <cell r="EZ85" t="str">
            <v/>
          </cell>
          <cell r="FA85" t="str">
            <v/>
          </cell>
          <cell r="FB85" t="str">
            <v/>
          </cell>
          <cell r="FC85" t="str">
            <v/>
          </cell>
          <cell r="FD85" t="str">
            <v/>
          </cell>
          <cell r="FE85" t="str">
            <v/>
          </cell>
          <cell r="FF85" t="str">
            <v/>
          </cell>
          <cell r="FG85" t="str">
            <v/>
          </cell>
          <cell r="FH85" t="str">
            <v/>
          </cell>
          <cell r="FI85">
            <v>25</v>
          </cell>
          <cell r="FJ85" t="str">
            <v/>
          </cell>
          <cell r="FK85" t="str">
            <v/>
          </cell>
        </row>
        <row r="86">
          <cell r="A86">
            <v>150981</v>
          </cell>
          <cell r="B86" t="str">
            <v>Hands, Lowri</v>
          </cell>
          <cell r="C86" t="str">
            <v>12JN</v>
          </cell>
          <cell r="D86" t="str">
            <v>F</v>
          </cell>
          <cell r="E86" t="str">
            <v>A*</v>
          </cell>
          <cell r="F86" t="e">
            <v>#N/A</v>
          </cell>
          <cell r="G86" t="str">
            <v>0</v>
          </cell>
          <cell r="H86" t="str">
            <v>WBRI</v>
          </cell>
          <cell r="I86" t="str">
            <v>N</v>
          </cell>
          <cell r="J86" t="b">
            <v>0</v>
          </cell>
          <cell r="K86" t="str">
            <v>No</v>
          </cell>
          <cell r="L86" t="str">
            <v>INTERNAL</v>
          </cell>
          <cell r="M86">
            <v>3.2</v>
          </cell>
          <cell r="N86">
            <v>3.2</v>
          </cell>
          <cell r="O86">
            <v>3.2</v>
          </cell>
          <cell r="P86">
            <v>3.2</v>
          </cell>
          <cell r="Q86" t="str">
            <v>2.5+ (D/C)</v>
          </cell>
          <cell r="R86" t="str">
            <v/>
          </cell>
          <cell r="S86" t="str">
            <v/>
          </cell>
          <cell r="T86" t="str">
            <v/>
          </cell>
          <cell r="U86" t="str">
            <v/>
          </cell>
          <cell r="V86" t="str">
            <v/>
          </cell>
          <cell r="W86" t="str">
            <v/>
          </cell>
          <cell r="X86" t="str">
            <v/>
          </cell>
          <cell r="Y86" t="str">
            <v/>
          </cell>
          <cell r="Z86" t="str">
            <v/>
          </cell>
          <cell r="AA86" t="str">
            <v/>
          </cell>
          <cell r="AB86" t="str">
            <v/>
          </cell>
          <cell r="AC86" t="str">
            <v/>
          </cell>
          <cell r="AD86" t="str">
            <v/>
          </cell>
          <cell r="AE86" t="str">
            <v/>
          </cell>
          <cell r="AF86" t="str">
            <v/>
          </cell>
          <cell r="AG86" t="str">
            <v/>
          </cell>
          <cell r="AH86" t="str">
            <v/>
          </cell>
          <cell r="AI86" t="str">
            <v/>
          </cell>
          <cell r="AJ86" t="str">
            <v/>
          </cell>
          <cell r="AK86" t="str">
            <v/>
          </cell>
          <cell r="AL86" t="str">
            <v/>
          </cell>
          <cell r="AM86" t="str">
            <v/>
          </cell>
          <cell r="AN86" t="str">
            <v/>
          </cell>
          <cell r="AO86" t="str">
            <v/>
          </cell>
          <cell r="AP86" t="str">
            <v/>
          </cell>
          <cell r="AQ86" t="str">
            <v/>
          </cell>
          <cell r="AR86" t="str">
            <v/>
          </cell>
          <cell r="AS86" t="str">
            <v/>
          </cell>
          <cell r="AT86" t="str">
            <v/>
          </cell>
          <cell r="AU86" t="str">
            <v/>
          </cell>
          <cell r="AV86" t="str">
            <v/>
          </cell>
          <cell r="AW86" t="str">
            <v/>
          </cell>
          <cell r="AX86" t="str">
            <v/>
          </cell>
          <cell r="AY86" t="str">
            <v/>
          </cell>
          <cell r="AZ86" t="str">
            <v/>
          </cell>
          <cell r="BA86" t="str">
            <v/>
          </cell>
          <cell r="BB86" t="str">
            <v/>
          </cell>
          <cell r="BC86" t="str">
            <v/>
          </cell>
          <cell r="BD86" t="str">
            <v/>
          </cell>
          <cell r="BE86" t="str">
            <v/>
          </cell>
          <cell r="BF86" t="str">
            <v/>
          </cell>
          <cell r="BG86" t="str">
            <v/>
          </cell>
          <cell r="BH86" t="str">
            <v/>
          </cell>
          <cell r="BI86" t="str">
            <v/>
          </cell>
          <cell r="BJ86" t="str">
            <v/>
          </cell>
          <cell r="BK86" t="str">
            <v/>
          </cell>
          <cell r="BL86" t="str">
            <v/>
          </cell>
          <cell r="BM86" t="str">
            <v/>
          </cell>
          <cell r="BN86" t="str">
            <v/>
          </cell>
          <cell r="BO86" t="str">
            <v/>
          </cell>
          <cell r="BP86" t="str">
            <v/>
          </cell>
          <cell r="BQ86" t="str">
            <v/>
          </cell>
          <cell r="BR86" t="str">
            <v>M/D</v>
          </cell>
          <cell r="BS86" t="str">
            <v>D/D</v>
          </cell>
          <cell r="BT86">
            <v>56.869667509625884</v>
          </cell>
          <cell r="BU86">
            <v>66.869667509625884</v>
          </cell>
          <cell r="BV86" t="str">
            <v/>
          </cell>
          <cell r="BW86" t="str">
            <v/>
          </cell>
          <cell r="BX86" t="str">
            <v/>
          </cell>
          <cell r="BY86" t="str">
            <v/>
          </cell>
          <cell r="BZ86" t="str">
            <v/>
          </cell>
          <cell r="CA86" t="str">
            <v/>
          </cell>
          <cell r="CB86" t="str">
            <v/>
          </cell>
          <cell r="CC86" t="str">
            <v/>
          </cell>
          <cell r="CD86" t="str">
            <v/>
          </cell>
          <cell r="CE86" t="str">
            <v/>
          </cell>
          <cell r="CF86" t="str">
            <v/>
          </cell>
          <cell r="CG86" t="str">
            <v/>
          </cell>
          <cell r="CH86" t="str">
            <v/>
          </cell>
          <cell r="CI86" t="str">
            <v/>
          </cell>
          <cell r="CJ86" t="str">
            <v/>
          </cell>
          <cell r="CK86" t="str">
            <v/>
          </cell>
          <cell r="CL86" t="str">
            <v/>
          </cell>
          <cell r="CM86" t="str">
            <v/>
          </cell>
          <cell r="CN86" t="str">
            <v/>
          </cell>
          <cell r="CO86" t="str">
            <v/>
          </cell>
          <cell r="CP86" t="str">
            <v/>
          </cell>
          <cell r="CQ86" t="str">
            <v/>
          </cell>
          <cell r="CR86" t="str">
            <v/>
          </cell>
          <cell r="CS86" t="str">
            <v/>
          </cell>
          <cell r="CT86" t="str">
            <v/>
          </cell>
          <cell r="CU86" t="str">
            <v/>
          </cell>
          <cell r="CV86" t="str">
            <v/>
          </cell>
          <cell r="CW86" t="str">
            <v/>
          </cell>
          <cell r="CX86" t="str">
            <v/>
          </cell>
          <cell r="CY86" t="str">
            <v/>
          </cell>
          <cell r="CZ86" t="str">
            <v/>
          </cell>
          <cell r="DA86" t="str">
            <v/>
          </cell>
          <cell r="DB86" t="str">
            <v/>
          </cell>
          <cell r="DC86" t="str">
            <v/>
          </cell>
          <cell r="DD86" t="str">
            <v/>
          </cell>
          <cell r="DE86" t="str">
            <v/>
          </cell>
          <cell r="DF86" t="str">
            <v/>
          </cell>
          <cell r="DG86" t="str">
            <v/>
          </cell>
          <cell r="DH86" t="str">
            <v/>
          </cell>
          <cell r="DI86" t="str">
            <v/>
          </cell>
          <cell r="DJ86" t="str">
            <v/>
          </cell>
          <cell r="DK86" t="str">
            <v/>
          </cell>
          <cell r="DL86" t="str">
            <v/>
          </cell>
          <cell r="DM86" t="str">
            <v/>
          </cell>
          <cell r="DN86" t="str">
            <v/>
          </cell>
          <cell r="DO86" t="str">
            <v/>
          </cell>
          <cell r="DP86" t="str">
            <v/>
          </cell>
          <cell r="DQ86" t="str">
            <v/>
          </cell>
          <cell r="DR86" t="str">
            <v/>
          </cell>
          <cell r="DS86" t="str">
            <v/>
          </cell>
          <cell r="DT86" t="str">
            <v/>
          </cell>
          <cell r="DU86" t="str">
            <v/>
          </cell>
          <cell r="EI86" t="str">
            <v>12C-HSD-6</v>
          </cell>
          <cell r="EW86" t="str">
            <v/>
          </cell>
          <cell r="EX86" t="str">
            <v/>
          </cell>
          <cell r="EY86" t="str">
            <v/>
          </cell>
          <cell r="EZ86" t="str">
            <v/>
          </cell>
          <cell r="FA86" t="str">
            <v/>
          </cell>
          <cell r="FB86" t="str">
            <v/>
          </cell>
          <cell r="FC86" t="str">
            <v/>
          </cell>
          <cell r="FD86" t="str">
            <v/>
          </cell>
          <cell r="FE86" t="str">
            <v/>
          </cell>
          <cell r="FF86" t="str">
            <v/>
          </cell>
          <cell r="FG86" t="str">
            <v/>
          </cell>
          <cell r="FH86" t="str">
            <v/>
          </cell>
          <cell r="FI86" t="str">
            <v/>
          </cell>
          <cell r="FJ86">
            <v>60</v>
          </cell>
          <cell r="FK86" t="str">
            <v/>
          </cell>
        </row>
        <row r="87">
          <cell r="A87">
            <v>150951</v>
          </cell>
          <cell r="B87" t="str">
            <v>Hawkins, Mollie</v>
          </cell>
          <cell r="C87" t="str">
            <v>12JN</v>
          </cell>
          <cell r="D87" t="str">
            <v>F</v>
          </cell>
          <cell r="E87" t="str">
            <v>D/C</v>
          </cell>
          <cell r="F87" t="str">
            <v>A</v>
          </cell>
          <cell r="G87" t="str">
            <v>0</v>
          </cell>
          <cell r="H87" t="str">
            <v>WBRI</v>
          </cell>
          <cell r="I87" t="str">
            <v>N</v>
          </cell>
          <cell r="J87" t="b">
            <v>0</v>
          </cell>
          <cell r="K87" t="str">
            <v>No</v>
          </cell>
          <cell r="L87" t="str">
            <v>INTERNAL</v>
          </cell>
          <cell r="M87">
            <v>5.7</v>
          </cell>
          <cell r="N87">
            <v>5.7</v>
          </cell>
          <cell r="O87">
            <v>5.7</v>
          </cell>
          <cell r="P87">
            <v>5.7</v>
          </cell>
          <cell r="Q87" t="str">
            <v>4.75+ (C/B)</v>
          </cell>
          <cell r="R87" t="str">
            <v/>
          </cell>
          <cell r="S87" t="str">
            <v/>
          </cell>
          <cell r="T87" t="str">
            <v/>
          </cell>
          <cell r="U87" t="str">
            <v/>
          </cell>
          <cell r="V87" t="str">
            <v/>
          </cell>
          <cell r="W87" t="str">
            <v/>
          </cell>
          <cell r="X87" t="str">
            <v/>
          </cell>
          <cell r="Y87" t="str">
            <v/>
          </cell>
          <cell r="Z87" t="str">
            <v>D/C</v>
          </cell>
          <cell r="AA87" t="str">
            <v>C/B</v>
          </cell>
          <cell r="AB87">
            <v>22.851593725595968</v>
          </cell>
          <cell r="AC87">
            <v>32.851593725595968</v>
          </cell>
          <cell r="AD87" t="str">
            <v>D/C</v>
          </cell>
          <cell r="AE87" t="str">
            <v>C/B</v>
          </cell>
          <cell r="AF87">
            <v>22.697087983336054</v>
          </cell>
          <cell r="AG87">
            <v>32.697087983336054</v>
          </cell>
          <cell r="AH87" t="str">
            <v/>
          </cell>
          <cell r="AI87" t="str">
            <v/>
          </cell>
          <cell r="AJ87" t="str">
            <v/>
          </cell>
          <cell r="AK87" t="str">
            <v/>
          </cell>
          <cell r="AL87" t="str">
            <v/>
          </cell>
          <cell r="AM87" t="str">
            <v/>
          </cell>
          <cell r="AN87" t="str">
            <v/>
          </cell>
          <cell r="AO87" t="str">
            <v/>
          </cell>
          <cell r="AP87" t="str">
            <v/>
          </cell>
          <cell r="AQ87" t="str">
            <v/>
          </cell>
          <cell r="AR87" t="str">
            <v/>
          </cell>
          <cell r="AS87" t="str">
            <v/>
          </cell>
          <cell r="AT87" t="str">
            <v/>
          </cell>
          <cell r="AU87" t="str">
            <v/>
          </cell>
          <cell r="AV87" t="str">
            <v/>
          </cell>
          <cell r="AW87" t="str">
            <v/>
          </cell>
          <cell r="AX87" t="str">
            <v/>
          </cell>
          <cell r="AY87" t="str">
            <v/>
          </cell>
          <cell r="AZ87" t="str">
            <v/>
          </cell>
          <cell r="BA87" t="str">
            <v/>
          </cell>
          <cell r="BB87" t="str">
            <v/>
          </cell>
          <cell r="BC87" t="str">
            <v/>
          </cell>
          <cell r="BD87" t="str">
            <v/>
          </cell>
          <cell r="BE87" t="str">
            <v/>
          </cell>
          <cell r="BF87" t="str">
            <v/>
          </cell>
          <cell r="BG87" t="str">
            <v/>
          </cell>
          <cell r="BH87" t="str">
            <v/>
          </cell>
          <cell r="BI87" t="str">
            <v/>
          </cell>
          <cell r="BJ87" t="str">
            <v/>
          </cell>
          <cell r="BK87" t="str">
            <v/>
          </cell>
          <cell r="BL87" t="str">
            <v/>
          </cell>
          <cell r="BM87" t="str">
            <v/>
          </cell>
          <cell r="BN87" t="str">
            <v>D</v>
          </cell>
          <cell r="BO87" t="str">
            <v>D*</v>
          </cell>
          <cell r="BP87">
            <v>37.280149178509284</v>
          </cell>
          <cell r="BQ87">
            <v>47.280149178509284</v>
          </cell>
          <cell r="BR87" t="str">
            <v/>
          </cell>
          <cell r="BS87" t="str">
            <v/>
          </cell>
          <cell r="BT87" t="str">
            <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t="str">
            <v/>
          </cell>
          <cell r="CH87" t="str">
            <v/>
          </cell>
          <cell r="CI87" t="str">
            <v/>
          </cell>
          <cell r="CJ87" t="str">
            <v/>
          </cell>
          <cell r="CK87" t="str">
            <v/>
          </cell>
          <cell r="CL87" t="str">
            <v/>
          </cell>
          <cell r="CM87" t="str">
            <v/>
          </cell>
          <cell r="CN87" t="str">
            <v/>
          </cell>
          <cell r="CO87" t="str">
            <v/>
          </cell>
          <cell r="CP87" t="str">
            <v/>
          </cell>
          <cell r="CQ87" t="str">
            <v/>
          </cell>
          <cell r="CR87" t="str">
            <v/>
          </cell>
          <cell r="CS87" t="str">
            <v/>
          </cell>
          <cell r="CT87" t="str">
            <v/>
          </cell>
          <cell r="CU87" t="str">
            <v/>
          </cell>
          <cell r="CV87" t="str">
            <v/>
          </cell>
          <cell r="CW87" t="str">
            <v/>
          </cell>
          <cell r="CX87" t="str">
            <v>C</v>
          </cell>
          <cell r="CY87" t="str">
            <v>B</v>
          </cell>
          <cell r="CZ87">
            <v>31.745654151894229</v>
          </cell>
          <cell r="DA87">
            <v>41.745654151894229</v>
          </cell>
          <cell r="DB87" t="str">
            <v/>
          </cell>
          <cell r="DC87" t="str">
            <v/>
          </cell>
          <cell r="DD87" t="str">
            <v/>
          </cell>
          <cell r="DE87" t="str">
            <v/>
          </cell>
          <cell r="DF87" t="str">
            <v/>
          </cell>
          <cell r="DG87" t="str">
            <v/>
          </cell>
          <cell r="DH87" t="str">
            <v/>
          </cell>
          <cell r="DI87" t="str">
            <v/>
          </cell>
          <cell r="DJ87" t="str">
            <v/>
          </cell>
          <cell r="DK87" t="str">
            <v/>
          </cell>
          <cell r="DL87" t="str">
            <v/>
          </cell>
          <cell r="DM87" t="str">
            <v/>
          </cell>
          <cell r="DN87" t="str">
            <v/>
          </cell>
          <cell r="DO87" t="str">
            <v/>
          </cell>
          <cell r="DP87" t="str">
            <v/>
          </cell>
          <cell r="DQ87" t="str">
            <v/>
          </cell>
          <cell r="DR87" t="str">
            <v/>
          </cell>
          <cell r="DS87" t="str">
            <v/>
          </cell>
          <cell r="DT87" t="str">
            <v/>
          </cell>
          <cell r="DU87" t="str">
            <v/>
          </cell>
          <cell r="DX87" t="str">
            <v>12C-BI-10</v>
          </cell>
          <cell r="DY87" t="str">
            <v>12D-CH-2</v>
          </cell>
          <cell r="EH87" t="str">
            <v>12B-HS-4</v>
          </cell>
          <cell r="EQ87" t="str">
            <v>12E-PY-7</v>
          </cell>
          <cell r="EW87" t="str">
            <v/>
          </cell>
          <cell r="EX87" t="str">
            <v/>
          </cell>
          <cell r="EY87">
            <v>25</v>
          </cell>
          <cell r="EZ87">
            <v>25</v>
          </cell>
          <cell r="FA87" t="str">
            <v/>
          </cell>
          <cell r="FB87" t="str">
            <v/>
          </cell>
          <cell r="FC87" t="str">
            <v/>
          </cell>
          <cell r="FD87" t="str">
            <v/>
          </cell>
          <cell r="FE87" t="str">
            <v/>
          </cell>
          <cell r="FF87" t="str">
            <v/>
          </cell>
          <cell r="FG87" t="str">
            <v/>
          </cell>
          <cell r="FH87" t="str">
            <v/>
          </cell>
          <cell r="FI87">
            <v>35</v>
          </cell>
          <cell r="FJ87" t="str">
            <v/>
          </cell>
          <cell r="FK87" t="str">
            <v/>
          </cell>
        </row>
        <row r="88">
          <cell r="A88">
            <v>150844</v>
          </cell>
          <cell r="B88" t="str">
            <v>Heafey, Emma</v>
          </cell>
          <cell r="C88" t="str">
            <v>12SG</v>
          </cell>
          <cell r="D88" t="str">
            <v>F</v>
          </cell>
          <cell r="E88" t="str">
            <v>B/A</v>
          </cell>
          <cell r="F88" t="str">
            <v>A/A*</v>
          </cell>
          <cell r="G88" t="str">
            <v>0</v>
          </cell>
          <cell r="H88" t="str">
            <v>WBRI</v>
          </cell>
          <cell r="I88" t="str">
            <v>N</v>
          </cell>
          <cell r="J88" t="b">
            <v>0</v>
          </cell>
          <cell r="K88" t="str">
            <v>No</v>
          </cell>
          <cell r="L88" t="str">
            <v>INTERNAL</v>
          </cell>
          <cell r="M88">
            <v>7.3</v>
          </cell>
          <cell r="N88">
            <v>7.3</v>
          </cell>
          <cell r="O88">
            <v>7.333333333333333</v>
          </cell>
          <cell r="P88">
            <v>7.3</v>
          </cell>
          <cell r="Q88" t="str">
            <v>6.25+ (B/A)</v>
          </cell>
          <cell r="R88" t="str">
            <v/>
          </cell>
          <cell r="S88" t="str">
            <v/>
          </cell>
          <cell r="T88" t="str">
            <v/>
          </cell>
          <cell r="U88" t="str">
            <v/>
          </cell>
          <cell r="V88" t="str">
            <v/>
          </cell>
          <cell r="W88" t="str">
            <v/>
          </cell>
          <cell r="X88" t="str">
            <v/>
          </cell>
          <cell r="Y88" t="str">
            <v/>
          </cell>
          <cell r="Z88" t="str">
            <v/>
          </cell>
          <cell r="AA88" t="str">
            <v/>
          </cell>
          <cell r="AB88" t="str">
            <v/>
          </cell>
          <cell r="AC88" t="str">
            <v/>
          </cell>
          <cell r="AD88" t="str">
            <v/>
          </cell>
          <cell r="AE88" t="str">
            <v/>
          </cell>
          <cell r="AF88" t="str">
            <v/>
          </cell>
          <cell r="AG88" t="str">
            <v/>
          </cell>
          <cell r="AH88" t="str">
            <v/>
          </cell>
          <cell r="AI88" t="str">
            <v/>
          </cell>
          <cell r="AJ88" t="str">
            <v/>
          </cell>
          <cell r="AK88" t="str">
            <v/>
          </cell>
          <cell r="AL88" t="str">
            <v/>
          </cell>
          <cell r="AM88" t="str">
            <v/>
          </cell>
          <cell r="AN88" t="str">
            <v/>
          </cell>
          <cell r="AO88" t="str">
            <v/>
          </cell>
          <cell r="AP88" t="str">
            <v/>
          </cell>
          <cell r="AQ88" t="str">
            <v/>
          </cell>
          <cell r="AR88" t="str">
            <v/>
          </cell>
          <cell r="AS88" t="str">
            <v/>
          </cell>
          <cell r="AT88" t="str">
            <v>B/A</v>
          </cell>
          <cell r="AU88" t="str">
            <v>A/A*</v>
          </cell>
          <cell r="AV88">
            <v>44.923791286697913</v>
          </cell>
          <cell r="AW88">
            <v>54.923791286697913</v>
          </cell>
          <cell r="AX88" t="str">
            <v>B/A</v>
          </cell>
          <cell r="AY88" t="str">
            <v>A/A*</v>
          </cell>
          <cell r="AZ88">
            <v>45.216852760336423</v>
          </cell>
          <cell r="BA88">
            <v>55.216852760336423</v>
          </cell>
          <cell r="BB88" t="str">
            <v/>
          </cell>
          <cell r="BC88" t="str">
            <v/>
          </cell>
          <cell r="BD88" t="str">
            <v/>
          </cell>
          <cell r="BE88" t="str">
            <v/>
          </cell>
          <cell r="BF88" t="str">
            <v/>
          </cell>
          <cell r="BG88" t="str">
            <v/>
          </cell>
          <cell r="BH88" t="str">
            <v/>
          </cell>
          <cell r="BI88" t="str">
            <v/>
          </cell>
          <cell r="BJ88" t="str">
            <v>B/A</v>
          </cell>
          <cell r="BK88" t="str">
            <v>A/A*</v>
          </cell>
          <cell r="BL88">
            <v>44.148310812857773</v>
          </cell>
          <cell r="BM88">
            <v>54.148310812857773</v>
          </cell>
          <cell r="BN88" t="str">
            <v/>
          </cell>
          <cell r="BO88" t="str">
            <v/>
          </cell>
          <cell r="BP88" t="str">
            <v/>
          </cell>
          <cell r="BQ88" t="str">
            <v/>
          </cell>
          <cell r="BR88" t="str">
            <v/>
          </cell>
          <cell r="BS88" t="str">
            <v/>
          </cell>
          <cell r="BT88" t="str">
            <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t="str">
            <v/>
          </cell>
          <cell r="CH88" t="str">
            <v/>
          </cell>
          <cell r="CI88" t="str">
            <v/>
          </cell>
          <cell r="CJ88" t="str">
            <v/>
          </cell>
          <cell r="CK88" t="str">
            <v/>
          </cell>
          <cell r="CL88" t="str">
            <v/>
          </cell>
          <cell r="CM88" t="str">
            <v/>
          </cell>
          <cell r="CN88" t="str">
            <v/>
          </cell>
          <cell r="CO88" t="str">
            <v/>
          </cell>
          <cell r="CP88" t="str">
            <v/>
          </cell>
          <cell r="CQ88" t="str">
            <v/>
          </cell>
          <cell r="CR88" t="str">
            <v/>
          </cell>
          <cell r="CS88" t="str">
            <v/>
          </cell>
          <cell r="CT88" t="str">
            <v>B/A</v>
          </cell>
          <cell r="CU88" t="str">
            <v>A/A*</v>
          </cell>
          <cell r="CV88">
            <v>45.465906880910964</v>
          </cell>
          <cell r="CW88">
            <v>55.465906880910964</v>
          </cell>
          <cell r="CX88" t="str">
            <v/>
          </cell>
          <cell r="CY88" t="str">
            <v/>
          </cell>
          <cell r="CZ88" t="str">
            <v/>
          </cell>
          <cell r="DA88" t="str">
            <v/>
          </cell>
          <cell r="DB88" t="str">
            <v/>
          </cell>
          <cell r="DC88" t="str">
            <v/>
          </cell>
          <cell r="DD88" t="str">
            <v/>
          </cell>
          <cell r="DE88" t="str">
            <v/>
          </cell>
          <cell r="DF88" t="str">
            <v/>
          </cell>
          <cell r="DG88" t="str">
            <v/>
          </cell>
          <cell r="DH88" t="str">
            <v/>
          </cell>
          <cell r="DI88" t="str">
            <v/>
          </cell>
          <cell r="DJ88" t="str">
            <v/>
          </cell>
          <cell r="DK88" t="str">
            <v/>
          </cell>
          <cell r="DL88" t="str">
            <v/>
          </cell>
          <cell r="DM88" t="str">
            <v/>
          </cell>
          <cell r="DN88" t="str">
            <v/>
          </cell>
          <cell r="DO88" t="str">
            <v/>
          </cell>
          <cell r="DP88" t="str">
            <v/>
          </cell>
          <cell r="DQ88" t="str">
            <v/>
          </cell>
          <cell r="DR88" t="str">
            <v/>
          </cell>
          <cell r="DS88" t="str">
            <v/>
          </cell>
          <cell r="DT88" t="str">
            <v/>
          </cell>
          <cell r="DU88" t="str">
            <v/>
          </cell>
          <cell r="EC88" t="str">
            <v>12A-EC-4</v>
          </cell>
          <cell r="ED88" t="str">
            <v>12D-ENL-5</v>
          </cell>
          <cell r="EG88" t="str">
            <v>12C-HI-5</v>
          </cell>
          <cell r="EP88" t="str">
            <v>12E-PO-9</v>
          </cell>
          <cell r="EW88" t="str">
            <v/>
          </cell>
          <cell r="EX88" t="str">
            <v/>
          </cell>
          <cell r="EY88" t="str">
            <v/>
          </cell>
          <cell r="EZ88" t="str">
            <v/>
          </cell>
          <cell r="FA88" t="str">
            <v/>
          </cell>
          <cell r="FB88" t="str">
            <v/>
          </cell>
          <cell r="FC88" t="str">
            <v/>
          </cell>
          <cell r="FD88">
            <v>45</v>
          </cell>
          <cell r="FE88">
            <v>45</v>
          </cell>
          <cell r="FF88" t="str">
            <v/>
          </cell>
          <cell r="FG88" t="str">
            <v/>
          </cell>
          <cell r="FH88">
            <v>45</v>
          </cell>
          <cell r="FI88" t="str">
            <v/>
          </cell>
          <cell r="FJ88" t="str">
            <v/>
          </cell>
          <cell r="FK88" t="str">
            <v/>
          </cell>
        </row>
        <row r="89">
          <cell r="A89">
            <v>160123</v>
          </cell>
          <cell r="B89" t="str">
            <v>Hogg, Isabella</v>
          </cell>
          <cell r="C89" t="str">
            <v>12DHO</v>
          </cell>
          <cell r="D89" t="str">
            <v>F</v>
          </cell>
          <cell r="E89" t="str">
            <v>D</v>
          </cell>
          <cell r="F89" t="str">
            <v>B</v>
          </cell>
          <cell r="G89" t="str">
            <v>0</v>
          </cell>
          <cell r="H89" t="str">
            <v>WBRI</v>
          </cell>
          <cell r="I89" t="str">
            <v>N</v>
          </cell>
          <cell r="J89" t="b">
            <v>0</v>
          </cell>
          <cell r="K89" t="str">
            <v>No</v>
          </cell>
          <cell r="L89" t="str">
            <v>EXTERNAL</v>
          </cell>
          <cell r="M89">
            <v>4.625</v>
          </cell>
          <cell r="N89">
            <v>4.5999999999999996</v>
          </cell>
          <cell r="O89">
            <v>4.5</v>
          </cell>
          <cell r="P89">
            <v>4.5</v>
          </cell>
          <cell r="Q89" t="str">
            <v>2.5+ (D/C)</v>
          </cell>
          <cell r="R89" t="str">
            <v/>
          </cell>
          <cell r="S89" t="str">
            <v/>
          </cell>
          <cell r="T89" t="str">
            <v/>
          </cell>
          <cell r="U89" t="str">
            <v/>
          </cell>
          <cell r="V89" t="str">
            <v/>
          </cell>
          <cell r="W89" t="str">
            <v/>
          </cell>
          <cell r="X89" t="str">
            <v/>
          </cell>
          <cell r="Y89" t="str">
            <v/>
          </cell>
          <cell r="Z89" t="str">
            <v/>
          </cell>
          <cell r="AA89" t="str">
            <v/>
          </cell>
          <cell r="AB89" t="str">
            <v/>
          </cell>
          <cell r="AC89" t="str">
            <v/>
          </cell>
          <cell r="AD89" t="str">
            <v/>
          </cell>
          <cell r="AE89" t="str">
            <v/>
          </cell>
          <cell r="AF89" t="str">
            <v/>
          </cell>
          <cell r="AG89" t="str">
            <v/>
          </cell>
          <cell r="AH89" t="str">
            <v/>
          </cell>
          <cell r="AI89" t="str">
            <v/>
          </cell>
          <cell r="AJ89" t="str">
            <v/>
          </cell>
          <cell r="AK89" t="str">
            <v/>
          </cell>
          <cell r="AL89" t="str">
            <v/>
          </cell>
          <cell r="AM89" t="str">
            <v/>
          </cell>
          <cell r="AN89" t="str">
            <v/>
          </cell>
          <cell r="AO89" t="str">
            <v/>
          </cell>
          <cell r="AP89" t="str">
            <v/>
          </cell>
          <cell r="AQ89" t="str">
            <v/>
          </cell>
          <cell r="AR89" t="str">
            <v/>
          </cell>
          <cell r="AS89" t="str">
            <v/>
          </cell>
          <cell r="AT89" t="str">
            <v/>
          </cell>
          <cell r="AU89" t="str">
            <v/>
          </cell>
          <cell r="AV89" t="str">
            <v/>
          </cell>
          <cell r="AW89" t="str">
            <v/>
          </cell>
          <cell r="AX89" t="str">
            <v/>
          </cell>
          <cell r="AY89" t="str">
            <v/>
          </cell>
          <cell r="AZ89" t="str">
            <v/>
          </cell>
          <cell r="BA89" t="str">
            <v/>
          </cell>
          <cell r="BB89" t="str">
            <v/>
          </cell>
          <cell r="BC89" t="str">
            <v/>
          </cell>
          <cell r="BD89" t="str">
            <v/>
          </cell>
          <cell r="BE89" t="str">
            <v/>
          </cell>
          <cell r="BF89" t="str">
            <v/>
          </cell>
          <cell r="BG89" t="str">
            <v/>
          </cell>
          <cell r="BH89" t="str">
            <v/>
          </cell>
          <cell r="BI89" t="str">
            <v/>
          </cell>
          <cell r="BJ89" t="str">
            <v/>
          </cell>
          <cell r="BK89" t="str">
            <v/>
          </cell>
          <cell r="BL89" t="str">
            <v/>
          </cell>
          <cell r="BM89" t="str">
            <v/>
          </cell>
          <cell r="BN89" t="str">
            <v>M/D</v>
          </cell>
          <cell r="BO89" t="str">
            <v>D</v>
          </cell>
          <cell r="BP89">
            <v>27.996702907210096</v>
          </cell>
          <cell r="BQ89">
            <v>37.996702907210093</v>
          </cell>
          <cell r="BR89" t="str">
            <v/>
          </cell>
          <cell r="BS89" t="str">
            <v/>
          </cell>
          <cell r="BT89" t="str">
            <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t="str">
            <v/>
          </cell>
          <cell r="CH89" t="str">
            <v/>
          </cell>
          <cell r="CI89" t="str">
            <v/>
          </cell>
          <cell r="CJ89" t="str">
            <v/>
          </cell>
          <cell r="CK89" t="str">
            <v/>
          </cell>
          <cell r="CL89" t="str">
            <v/>
          </cell>
          <cell r="CM89" t="str">
            <v/>
          </cell>
          <cell r="CN89" t="str">
            <v/>
          </cell>
          <cell r="CO89" t="str">
            <v/>
          </cell>
          <cell r="CP89" t="str">
            <v/>
          </cell>
          <cell r="CQ89" t="str">
            <v/>
          </cell>
          <cell r="CR89" t="str">
            <v/>
          </cell>
          <cell r="CS89" t="str">
            <v/>
          </cell>
          <cell r="CT89" t="str">
            <v>D/C</v>
          </cell>
          <cell r="CU89" t="str">
            <v>C/B</v>
          </cell>
          <cell r="CV89">
            <v>25.533763104742</v>
          </cell>
          <cell r="CW89">
            <v>35.533763104742</v>
          </cell>
          <cell r="CX89" t="str">
            <v>D</v>
          </cell>
          <cell r="CY89" t="str">
            <v>C</v>
          </cell>
          <cell r="CZ89">
            <v>22.20862946443059</v>
          </cell>
          <cell r="DA89">
            <v>32.208629464430587</v>
          </cell>
          <cell r="DB89" t="str">
            <v>C</v>
          </cell>
          <cell r="DC89" t="str">
            <v>B</v>
          </cell>
          <cell r="DD89">
            <v>29.717442037744476</v>
          </cell>
          <cell r="DE89">
            <v>39.717442037744476</v>
          </cell>
          <cell r="DF89" t="str">
            <v/>
          </cell>
          <cell r="DG89" t="str">
            <v/>
          </cell>
          <cell r="DH89" t="str">
            <v/>
          </cell>
          <cell r="DI89" t="str">
            <v/>
          </cell>
          <cell r="DJ89" t="str">
            <v/>
          </cell>
          <cell r="DK89" t="str">
            <v/>
          </cell>
          <cell r="DL89" t="str">
            <v/>
          </cell>
          <cell r="DM89" t="str">
            <v/>
          </cell>
          <cell r="DN89" t="str">
            <v/>
          </cell>
          <cell r="DO89" t="str">
            <v/>
          </cell>
          <cell r="DP89" t="str">
            <v/>
          </cell>
          <cell r="DQ89" t="str">
            <v/>
          </cell>
          <cell r="DR89" t="str">
            <v/>
          </cell>
          <cell r="DS89" t="str">
            <v/>
          </cell>
          <cell r="DT89" t="str">
            <v/>
          </cell>
          <cell r="DU89" t="str">
            <v/>
          </cell>
          <cell r="EH89" t="str">
            <v>12B-HS-4</v>
          </cell>
          <cell r="EP89" t="str">
            <v>12C-PO-8</v>
          </cell>
          <cell r="EQ89" t="str">
            <v>12A-PY-10</v>
          </cell>
          <cell r="ER89" t="str">
            <v>12E-SO-8</v>
          </cell>
          <cell r="EW89" t="str">
            <v/>
          </cell>
          <cell r="EX89" t="str">
            <v/>
          </cell>
          <cell r="EY89" t="str">
            <v/>
          </cell>
          <cell r="EZ89" t="str">
            <v/>
          </cell>
          <cell r="FA89" t="str">
            <v/>
          </cell>
          <cell r="FB89" t="str">
            <v/>
          </cell>
          <cell r="FC89" t="str">
            <v/>
          </cell>
          <cell r="FD89" t="str">
            <v/>
          </cell>
          <cell r="FE89" t="str">
            <v/>
          </cell>
          <cell r="FF89" t="str">
            <v/>
          </cell>
          <cell r="FG89" t="str">
            <v/>
          </cell>
          <cell r="FH89" t="str">
            <v/>
          </cell>
          <cell r="FI89">
            <v>30</v>
          </cell>
          <cell r="FJ89" t="str">
            <v/>
          </cell>
          <cell r="FK89" t="str">
            <v/>
          </cell>
        </row>
        <row r="90">
          <cell r="A90">
            <v>150918</v>
          </cell>
          <cell r="B90" t="str">
            <v>Horwood, Harry</v>
          </cell>
          <cell r="C90" t="str">
            <v>12DHO</v>
          </cell>
          <cell r="D90" t="str">
            <v>M</v>
          </cell>
          <cell r="E90" t="str">
            <v>D</v>
          </cell>
          <cell r="F90" t="str">
            <v>A</v>
          </cell>
          <cell r="G90" t="str">
            <v>0</v>
          </cell>
          <cell r="H90" t="str">
            <v>WBRI</v>
          </cell>
          <cell r="I90" t="str">
            <v>N</v>
          </cell>
          <cell r="J90" t="b">
            <v>0</v>
          </cell>
          <cell r="K90" t="str">
            <v>No</v>
          </cell>
          <cell r="L90" t="str">
            <v>INTERNAL</v>
          </cell>
          <cell r="M90">
            <v>5.6</v>
          </cell>
          <cell r="N90">
            <v>5.6</v>
          </cell>
          <cell r="O90">
            <v>5.6</v>
          </cell>
          <cell r="P90">
            <v>5.6</v>
          </cell>
          <cell r="Q90" t="str">
            <v>4.75+ (C/B)</v>
          </cell>
          <cell r="R90" t="str">
            <v>B</v>
          </cell>
          <cell r="S90" t="str">
            <v>A</v>
          </cell>
          <cell r="T90">
            <v>38.507262954929523</v>
          </cell>
          <cell r="U90">
            <v>48.507262954929523</v>
          </cell>
          <cell r="V90" t="str">
            <v/>
          </cell>
          <cell r="W90" t="str">
            <v/>
          </cell>
          <cell r="X90" t="str">
            <v/>
          </cell>
          <cell r="Y90" t="str">
            <v/>
          </cell>
          <cell r="Z90" t="str">
            <v>D</v>
          </cell>
          <cell r="AA90" t="str">
            <v>C</v>
          </cell>
          <cell r="AB90">
            <v>21.74745021415292</v>
          </cell>
          <cell r="AC90">
            <v>31.74745021415292</v>
          </cell>
          <cell r="AD90" t="str">
            <v>D</v>
          </cell>
          <cell r="AE90" t="str">
            <v>C</v>
          </cell>
          <cell r="AF90">
            <v>22.236303811236695</v>
          </cell>
          <cell r="AG90">
            <v>32.236303811236695</v>
          </cell>
          <cell r="AH90" t="str">
            <v/>
          </cell>
          <cell r="AI90" t="str">
            <v/>
          </cell>
          <cell r="AJ90" t="str">
            <v/>
          </cell>
          <cell r="AK90" t="str">
            <v/>
          </cell>
          <cell r="AL90" t="str">
            <v/>
          </cell>
          <cell r="AM90" t="str">
            <v/>
          </cell>
          <cell r="AN90" t="str">
            <v/>
          </cell>
          <cell r="AO90" t="str">
            <v/>
          </cell>
          <cell r="AP90" t="str">
            <v/>
          </cell>
          <cell r="AQ90" t="str">
            <v/>
          </cell>
          <cell r="AR90" t="str">
            <v/>
          </cell>
          <cell r="AS90" t="str">
            <v/>
          </cell>
          <cell r="AT90" t="str">
            <v/>
          </cell>
          <cell r="AU90" t="str">
            <v/>
          </cell>
          <cell r="AV90" t="str">
            <v/>
          </cell>
          <cell r="AW90" t="str">
            <v/>
          </cell>
          <cell r="AX90" t="str">
            <v/>
          </cell>
          <cell r="AY90" t="str">
            <v/>
          </cell>
          <cell r="AZ90" t="str">
            <v/>
          </cell>
          <cell r="BA90" t="str">
            <v/>
          </cell>
          <cell r="BB90" t="str">
            <v/>
          </cell>
          <cell r="BC90" t="str">
            <v/>
          </cell>
          <cell r="BD90" t="str">
            <v/>
          </cell>
          <cell r="BE90" t="str">
            <v/>
          </cell>
          <cell r="BF90" t="str">
            <v/>
          </cell>
          <cell r="BG90" t="str">
            <v/>
          </cell>
          <cell r="BH90" t="str">
            <v/>
          </cell>
          <cell r="BI90" t="str">
            <v/>
          </cell>
          <cell r="BJ90" t="str">
            <v/>
          </cell>
          <cell r="BK90" t="str">
            <v/>
          </cell>
          <cell r="BL90" t="str">
            <v/>
          </cell>
          <cell r="BM90" t="str">
            <v/>
          </cell>
          <cell r="BN90" t="str">
            <v/>
          </cell>
          <cell r="BO90" t="str">
            <v/>
          </cell>
          <cell r="BP90" t="str">
            <v/>
          </cell>
          <cell r="BQ90" t="str">
            <v/>
          </cell>
          <cell r="BR90" t="str">
            <v/>
          </cell>
          <cell r="BS90" t="str">
            <v/>
          </cell>
          <cell r="BT90" t="str">
            <v/>
          </cell>
          <cell r="BU90" t="str">
            <v/>
          </cell>
          <cell r="BV90" t="str">
            <v/>
          </cell>
          <cell r="BW90" t="str">
            <v/>
          </cell>
          <cell r="BX90" t="str">
            <v/>
          </cell>
          <cell r="BY90" t="str">
            <v/>
          </cell>
          <cell r="BZ90" t="str">
            <v>C</v>
          </cell>
          <cell r="CA90" t="str">
            <v>B</v>
          </cell>
          <cell r="CB90">
            <v>28.294065058316768</v>
          </cell>
          <cell r="CC90">
            <v>38.294065058316768</v>
          </cell>
          <cell r="CD90" t="str">
            <v/>
          </cell>
          <cell r="CE90" t="str">
            <v/>
          </cell>
          <cell r="CF90" t="str">
            <v/>
          </cell>
          <cell r="CG90" t="str">
            <v/>
          </cell>
          <cell r="CH90" t="str">
            <v/>
          </cell>
          <cell r="CI90" t="str">
            <v/>
          </cell>
          <cell r="CJ90" t="str">
            <v/>
          </cell>
          <cell r="CK90" t="str">
            <v/>
          </cell>
          <cell r="CL90" t="str">
            <v/>
          </cell>
          <cell r="CM90" t="str">
            <v/>
          </cell>
          <cell r="CN90" t="str">
            <v/>
          </cell>
          <cell r="CO90" t="str">
            <v/>
          </cell>
          <cell r="CP90" t="str">
            <v/>
          </cell>
          <cell r="CQ90" t="str">
            <v/>
          </cell>
          <cell r="CR90" t="str">
            <v/>
          </cell>
          <cell r="CS90" t="str">
            <v/>
          </cell>
          <cell r="CT90" t="str">
            <v/>
          </cell>
          <cell r="CU90" t="str">
            <v/>
          </cell>
          <cell r="CV90" t="str">
            <v/>
          </cell>
          <cell r="CW90" t="str">
            <v/>
          </cell>
          <cell r="CX90" t="str">
            <v/>
          </cell>
          <cell r="CY90" t="str">
            <v/>
          </cell>
          <cell r="CZ90" t="str">
            <v/>
          </cell>
          <cell r="DA90" t="str">
            <v/>
          </cell>
          <cell r="DB90" t="str">
            <v/>
          </cell>
          <cell r="DC90" t="str">
            <v/>
          </cell>
          <cell r="DD90" t="str">
            <v/>
          </cell>
          <cell r="DE90" t="str">
            <v/>
          </cell>
          <cell r="DF90" t="str">
            <v/>
          </cell>
          <cell r="DG90" t="str">
            <v/>
          </cell>
          <cell r="DH90" t="str">
            <v/>
          </cell>
          <cell r="DI90" t="str">
            <v/>
          </cell>
          <cell r="DJ90" t="str">
            <v/>
          </cell>
          <cell r="DK90" t="str">
            <v/>
          </cell>
          <cell r="DL90" t="str">
            <v/>
          </cell>
          <cell r="DM90" t="str">
            <v/>
          </cell>
          <cell r="DN90" t="str">
            <v/>
          </cell>
          <cell r="DO90" t="str">
            <v/>
          </cell>
          <cell r="DP90" t="str">
            <v/>
          </cell>
          <cell r="DQ90" t="str">
            <v/>
          </cell>
          <cell r="DR90" t="str">
            <v/>
          </cell>
          <cell r="DS90" t="str">
            <v/>
          </cell>
          <cell r="DT90" t="str">
            <v/>
          </cell>
          <cell r="DU90" t="str">
            <v/>
          </cell>
          <cell r="DV90" t="str">
            <v>12C-AR-1</v>
          </cell>
          <cell r="DX90" t="str">
            <v>12B-BI-1</v>
          </cell>
          <cell r="DY90" t="str">
            <v>12E-CH-1</v>
          </cell>
          <cell r="EK90" t="str">
            <v>12A-MA-8</v>
          </cell>
          <cell r="EW90">
            <v>40</v>
          </cell>
          <cell r="EX90" t="str">
            <v/>
          </cell>
          <cell r="EY90">
            <v>20</v>
          </cell>
          <cell r="EZ90">
            <v>20</v>
          </cell>
          <cell r="FA90" t="str">
            <v/>
          </cell>
          <cell r="FB90" t="str">
            <v/>
          </cell>
          <cell r="FC90" t="str">
            <v/>
          </cell>
          <cell r="FD90" t="str">
            <v/>
          </cell>
          <cell r="FE90" t="str">
            <v/>
          </cell>
          <cell r="FF90" t="str">
            <v/>
          </cell>
          <cell r="FG90" t="str">
            <v/>
          </cell>
          <cell r="FH90" t="str">
            <v/>
          </cell>
          <cell r="FI90" t="str">
            <v/>
          </cell>
          <cell r="FJ90" t="str">
            <v/>
          </cell>
          <cell r="FK90" t="str">
            <v/>
          </cell>
        </row>
        <row r="91">
          <cell r="A91">
            <v>150823</v>
          </cell>
          <cell r="B91" t="str">
            <v>Howden, Ella</v>
          </cell>
          <cell r="C91" t="str">
            <v>12JN</v>
          </cell>
          <cell r="D91" t="str">
            <v>F</v>
          </cell>
          <cell r="E91" t="str">
            <v>D</v>
          </cell>
          <cell r="F91" t="str">
            <v>Dist/Dist*</v>
          </cell>
          <cell r="G91" t="str">
            <v>0</v>
          </cell>
          <cell r="H91" t="str">
            <v>WBRI</v>
          </cell>
          <cell r="I91" t="str">
            <v>N</v>
          </cell>
          <cell r="J91" t="b">
            <v>0</v>
          </cell>
          <cell r="K91" t="str">
            <v>No</v>
          </cell>
          <cell r="L91" t="str">
            <v>INTERNAL</v>
          </cell>
          <cell r="M91">
            <v>4.75</v>
          </cell>
          <cell r="N91">
            <v>4.8</v>
          </cell>
          <cell r="O91">
            <v>4.666666666666667</v>
          </cell>
          <cell r="P91">
            <v>4.7</v>
          </cell>
          <cell r="Q91" t="str">
            <v>4.75+ (C/B)</v>
          </cell>
          <cell r="R91" t="str">
            <v/>
          </cell>
          <cell r="S91" t="str">
            <v/>
          </cell>
          <cell r="T91" t="str">
            <v/>
          </cell>
          <cell r="U91" t="str">
            <v/>
          </cell>
          <cell r="V91" t="str">
            <v/>
          </cell>
          <cell r="W91" t="str">
            <v/>
          </cell>
          <cell r="X91" t="str">
            <v/>
          </cell>
          <cell r="Y91" t="str">
            <v/>
          </cell>
          <cell r="Z91" t="str">
            <v/>
          </cell>
          <cell r="AA91" t="str">
            <v/>
          </cell>
          <cell r="AB91" t="str">
            <v/>
          </cell>
          <cell r="AC91" t="str">
            <v/>
          </cell>
          <cell r="AD91" t="str">
            <v/>
          </cell>
          <cell r="AE91" t="str">
            <v/>
          </cell>
          <cell r="AF91" t="str">
            <v/>
          </cell>
          <cell r="AG91" t="str">
            <v/>
          </cell>
          <cell r="AH91" t="str">
            <v/>
          </cell>
          <cell r="AI91" t="str">
            <v/>
          </cell>
          <cell r="AJ91" t="str">
            <v/>
          </cell>
          <cell r="AK91" t="str">
            <v/>
          </cell>
          <cell r="AL91" t="str">
            <v/>
          </cell>
          <cell r="AM91" t="str">
            <v/>
          </cell>
          <cell r="AN91" t="str">
            <v/>
          </cell>
          <cell r="AO91" t="str">
            <v/>
          </cell>
          <cell r="AP91" t="str">
            <v/>
          </cell>
          <cell r="AQ91" t="str">
            <v/>
          </cell>
          <cell r="AR91" t="str">
            <v/>
          </cell>
          <cell r="AS91" t="str">
            <v/>
          </cell>
          <cell r="AT91" t="str">
            <v/>
          </cell>
          <cell r="AU91" t="str">
            <v/>
          </cell>
          <cell r="AV91" t="str">
            <v/>
          </cell>
          <cell r="AW91" t="str">
            <v/>
          </cell>
          <cell r="AX91" t="str">
            <v/>
          </cell>
          <cell r="AY91" t="str">
            <v/>
          </cell>
          <cell r="AZ91" t="str">
            <v/>
          </cell>
          <cell r="BA91" t="str">
            <v/>
          </cell>
          <cell r="BB91" t="str">
            <v/>
          </cell>
          <cell r="BC91" t="str">
            <v/>
          </cell>
          <cell r="BD91" t="str">
            <v/>
          </cell>
          <cell r="BE91" t="str">
            <v/>
          </cell>
          <cell r="BF91" t="str">
            <v/>
          </cell>
          <cell r="BG91" t="str">
            <v/>
          </cell>
          <cell r="BH91" t="str">
            <v/>
          </cell>
          <cell r="BI91" t="str">
            <v/>
          </cell>
          <cell r="BJ91" t="str">
            <v/>
          </cell>
          <cell r="BK91" t="str">
            <v/>
          </cell>
          <cell r="BL91" t="str">
            <v/>
          </cell>
          <cell r="BM91" t="str">
            <v/>
          </cell>
          <cell r="BN91" t="str">
            <v>M/D</v>
          </cell>
          <cell r="BO91" t="str">
            <v>D/D*</v>
          </cell>
          <cell r="BP91">
            <v>30.234301487585324</v>
          </cell>
          <cell r="BQ91">
            <v>40.234301487585327</v>
          </cell>
          <cell r="BR91" t="str">
            <v/>
          </cell>
          <cell r="BS91" t="str">
            <v/>
          </cell>
          <cell r="BT91" t="str">
            <v/>
          </cell>
          <cell r="BU91" t="str">
            <v/>
          </cell>
          <cell r="BV91" t="str">
            <v/>
          </cell>
          <cell r="BW91" t="str">
            <v/>
          </cell>
          <cell r="BX91" t="str">
            <v/>
          </cell>
          <cell r="BY91" t="str">
            <v/>
          </cell>
          <cell r="BZ91" t="str">
            <v/>
          </cell>
          <cell r="CA91" t="str">
            <v/>
          </cell>
          <cell r="CB91" t="str">
            <v/>
          </cell>
          <cell r="CC91" t="str">
            <v/>
          </cell>
          <cell r="CD91" t="str">
            <v/>
          </cell>
          <cell r="CE91" t="str">
            <v/>
          </cell>
          <cell r="CF91" t="str">
            <v/>
          </cell>
          <cell r="CG91" t="str">
            <v/>
          </cell>
          <cell r="CH91" t="str">
            <v/>
          </cell>
          <cell r="CI91" t="str">
            <v/>
          </cell>
          <cell r="CJ91" t="str">
            <v/>
          </cell>
          <cell r="CK91" t="str">
            <v/>
          </cell>
          <cell r="CL91" t="str">
            <v>D</v>
          </cell>
          <cell r="CM91" t="str">
            <v>C</v>
          </cell>
          <cell r="CN91">
            <v>22.165689486503325</v>
          </cell>
          <cell r="CO91">
            <v>32.165689486503325</v>
          </cell>
          <cell r="CP91" t="str">
            <v/>
          </cell>
          <cell r="CQ91" t="str">
            <v/>
          </cell>
          <cell r="CR91" t="str">
            <v/>
          </cell>
          <cell r="CS91" t="str">
            <v/>
          </cell>
          <cell r="CT91" t="str">
            <v/>
          </cell>
          <cell r="CU91" t="str">
            <v/>
          </cell>
          <cell r="CV91" t="str">
            <v/>
          </cell>
          <cell r="CW91" t="str">
            <v/>
          </cell>
          <cell r="CX91" t="str">
            <v>D/C</v>
          </cell>
          <cell r="CY91" t="str">
            <v>C/B</v>
          </cell>
          <cell r="CZ91">
            <v>23.298879573985328</v>
          </cell>
          <cell r="DA91">
            <v>33.298879573985332</v>
          </cell>
          <cell r="DB91" t="str">
            <v/>
          </cell>
          <cell r="DC91" t="str">
            <v/>
          </cell>
          <cell r="DD91" t="str">
            <v/>
          </cell>
          <cell r="DE91" t="str">
            <v/>
          </cell>
          <cell r="DF91" t="str">
            <v/>
          </cell>
          <cell r="DG91" t="str">
            <v/>
          </cell>
          <cell r="DH91" t="str">
            <v/>
          </cell>
          <cell r="DI91" t="str">
            <v/>
          </cell>
          <cell r="DJ91" t="str">
            <v/>
          </cell>
          <cell r="DK91" t="str">
            <v/>
          </cell>
          <cell r="DL91" t="str">
            <v/>
          </cell>
          <cell r="DM91" t="str">
            <v/>
          </cell>
          <cell r="DN91" t="str">
            <v/>
          </cell>
          <cell r="DO91" t="str">
            <v/>
          </cell>
          <cell r="DP91" t="str">
            <v/>
          </cell>
          <cell r="DQ91" t="str">
            <v/>
          </cell>
          <cell r="DR91" t="str">
            <v/>
          </cell>
          <cell r="DS91" t="str">
            <v/>
          </cell>
          <cell r="DT91" t="str">
            <v/>
          </cell>
          <cell r="DU91" t="str">
            <v/>
          </cell>
          <cell r="EH91" t="str">
            <v>12B-HS-4</v>
          </cell>
          <cell r="EN91" t="str">
            <v>12D-PE-9</v>
          </cell>
          <cell r="EQ91" t="str">
            <v>12E-PY-7</v>
          </cell>
          <cell r="EW91" t="str">
            <v/>
          </cell>
          <cell r="EX91" t="str">
            <v/>
          </cell>
          <cell r="EY91" t="str">
            <v/>
          </cell>
          <cell r="EZ91" t="str">
            <v/>
          </cell>
          <cell r="FA91" t="str">
            <v/>
          </cell>
          <cell r="FB91" t="str">
            <v/>
          </cell>
          <cell r="FC91" t="str">
            <v/>
          </cell>
          <cell r="FD91" t="str">
            <v/>
          </cell>
          <cell r="FE91" t="str">
            <v/>
          </cell>
          <cell r="FF91" t="str">
            <v/>
          </cell>
          <cell r="FG91" t="str">
            <v/>
          </cell>
          <cell r="FH91" t="str">
            <v/>
          </cell>
          <cell r="FI91">
            <v>30</v>
          </cell>
          <cell r="FJ91" t="str">
            <v/>
          </cell>
          <cell r="FK91" t="str">
            <v/>
          </cell>
        </row>
        <row r="92">
          <cell r="A92">
            <v>160059</v>
          </cell>
          <cell r="B92" t="str">
            <v>Hughes, Megan</v>
          </cell>
          <cell r="C92" t="str">
            <v>12JW</v>
          </cell>
          <cell r="D92" t="str">
            <v>F</v>
          </cell>
          <cell r="E92" t="str">
            <v>B</v>
          </cell>
          <cell r="F92" t="str">
            <v>A/A*</v>
          </cell>
          <cell r="G92" t="str">
            <v>0</v>
          </cell>
          <cell r="H92" t="str">
            <v>WBRI</v>
          </cell>
          <cell r="I92" t="str">
            <v>N</v>
          </cell>
          <cell r="J92" t="b">
            <v>0</v>
          </cell>
          <cell r="K92" t="str">
            <v>No</v>
          </cell>
          <cell r="L92" t="str">
            <v>EXTERNAL</v>
          </cell>
          <cell r="M92">
            <v>6.6428571428571432</v>
          </cell>
          <cell r="N92">
            <v>6.6</v>
          </cell>
          <cell r="O92">
            <v>6.6428571428571432</v>
          </cell>
          <cell r="P92">
            <v>6.6</v>
          </cell>
          <cell r="Q92" t="str">
            <v>6.25+ (B/A)</v>
          </cell>
          <cell r="R92" t="str">
            <v/>
          </cell>
          <cell r="S92" t="str">
            <v/>
          </cell>
          <cell r="T92" t="str">
            <v/>
          </cell>
          <cell r="U92" t="str">
            <v/>
          </cell>
          <cell r="V92" t="str">
            <v/>
          </cell>
          <cell r="W92" t="str">
            <v/>
          </cell>
          <cell r="X92" t="str">
            <v/>
          </cell>
          <cell r="Y92" t="str">
            <v/>
          </cell>
          <cell r="Z92" t="str">
            <v/>
          </cell>
          <cell r="AA92" t="str">
            <v/>
          </cell>
          <cell r="AB92" t="str">
            <v/>
          </cell>
          <cell r="AC92" t="str">
            <v/>
          </cell>
          <cell r="AD92" t="str">
            <v/>
          </cell>
          <cell r="AE92" t="str">
            <v/>
          </cell>
          <cell r="AF92" t="str">
            <v/>
          </cell>
          <cell r="AG92" t="str">
            <v/>
          </cell>
          <cell r="AH92" t="str">
            <v/>
          </cell>
          <cell r="AI92" t="str">
            <v/>
          </cell>
          <cell r="AJ92" t="str">
            <v/>
          </cell>
          <cell r="AK92" t="str">
            <v/>
          </cell>
          <cell r="AL92" t="str">
            <v/>
          </cell>
          <cell r="AM92" t="str">
            <v/>
          </cell>
          <cell r="AN92" t="str">
            <v/>
          </cell>
          <cell r="AO92" t="str">
            <v/>
          </cell>
          <cell r="AP92" t="str">
            <v/>
          </cell>
          <cell r="AQ92" t="str">
            <v/>
          </cell>
          <cell r="AR92" t="str">
            <v/>
          </cell>
          <cell r="AS92" t="str">
            <v/>
          </cell>
          <cell r="AT92" t="str">
            <v/>
          </cell>
          <cell r="AU92" t="str">
            <v/>
          </cell>
          <cell r="AV92" t="str">
            <v/>
          </cell>
          <cell r="AW92" t="str">
            <v/>
          </cell>
          <cell r="AX92" t="str">
            <v>B</v>
          </cell>
          <cell r="AY92" t="str">
            <v>A</v>
          </cell>
          <cell r="AZ92">
            <v>40.331849238671609</v>
          </cell>
          <cell r="BA92">
            <v>50.331849238671609</v>
          </cell>
          <cell r="BB92" t="str">
            <v/>
          </cell>
          <cell r="BC92" t="str">
            <v/>
          </cell>
          <cell r="BD92" t="str">
            <v/>
          </cell>
          <cell r="BE92" t="str">
            <v/>
          </cell>
          <cell r="BF92" t="str">
            <v/>
          </cell>
          <cell r="BG92" t="str">
            <v/>
          </cell>
          <cell r="BH92" t="str">
            <v/>
          </cell>
          <cell r="BI92" t="str">
            <v/>
          </cell>
          <cell r="BJ92" t="str">
            <v>B</v>
          </cell>
          <cell r="BK92" t="str">
            <v>A</v>
          </cell>
          <cell r="BL92">
            <v>39.426032715415992</v>
          </cell>
          <cell r="BM92">
            <v>49.426032715415992</v>
          </cell>
          <cell r="BN92" t="str">
            <v/>
          </cell>
          <cell r="BO92" t="str">
            <v/>
          </cell>
          <cell r="BP92" t="str">
            <v/>
          </cell>
          <cell r="BQ92" t="str">
            <v/>
          </cell>
          <cell r="BR92" t="str">
            <v/>
          </cell>
          <cell r="BS92" t="str">
            <v/>
          </cell>
          <cell r="BT92" t="str">
            <v/>
          </cell>
          <cell r="BU92" t="str">
            <v/>
          </cell>
          <cell r="BV92" t="str">
            <v/>
          </cell>
          <cell r="BW92" t="str">
            <v/>
          </cell>
          <cell r="BX92" t="str">
            <v/>
          </cell>
          <cell r="BY92" t="str">
            <v/>
          </cell>
          <cell r="BZ92" t="str">
            <v/>
          </cell>
          <cell r="CA92" t="str">
            <v/>
          </cell>
          <cell r="CB92" t="str">
            <v/>
          </cell>
          <cell r="CC92" t="str">
            <v/>
          </cell>
          <cell r="CD92" t="str">
            <v/>
          </cell>
          <cell r="CE92" t="str">
            <v/>
          </cell>
          <cell r="CF92" t="str">
            <v/>
          </cell>
          <cell r="CG92" t="str">
            <v/>
          </cell>
          <cell r="CH92" t="str">
            <v/>
          </cell>
          <cell r="CI92" t="str">
            <v/>
          </cell>
          <cell r="CJ92" t="str">
            <v/>
          </cell>
          <cell r="CK92" t="str">
            <v/>
          </cell>
          <cell r="CL92" t="str">
            <v/>
          </cell>
          <cell r="CM92" t="str">
            <v/>
          </cell>
          <cell r="CN92" t="str">
            <v/>
          </cell>
          <cell r="CO92" t="str">
            <v/>
          </cell>
          <cell r="CP92" t="str">
            <v/>
          </cell>
          <cell r="CQ92" t="str">
            <v/>
          </cell>
          <cell r="CR92" t="str">
            <v/>
          </cell>
          <cell r="CS92" t="str">
            <v/>
          </cell>
          <cell r="CT92" t="str">
            <v/>
          </cell>
          <cell r="CU92" t="str">
            <v/>
          </cell>
          <cell r="CV92" t="str">
            <v/>
          </cell>
          <cell r="CW92" t="str">
            <v/>
          </cell>
          <cell r="CX92" t="str">
            <v>B</v>
          </cell>
          <cell r="CY92" t="str">
            <v>A</v>
          </cell>
          <cell r="CZ92">
            <v>40.329207997217793</v>
          </cell>
          <cell r="DA92">
            <v>50.329207997217793</v>
          </cell>
          <cell r="DB92" t="str">
            <v>B/A</v>
          </cell>
          <cell r="DC92" t="str">
            <v>A/A*</v>
          </cell>
          <cell r="DD92">
            <v>45.757835746547791</v>
          </cell>
          <cell r="DE92">
            <v>55.757835746547791</v>
          </cell>
          <cell r="DF92" t="str">
            <v/>
          </cell>
          <cell r="DG92" t="str">
            <v/>
          </cell>
          <cell r="DH92" t="str">
            <v/>
          </cell>
          <cell r="DI92" t="str">
            <v/>
          </cell>
          <cell r="DJ92" t="str">
            <v/>
          </cell>
          <cell r="DK92" t="str">
            <v/>
          </cell>
          <cell r="DL92" t="str">
            <v/>
          </cell>
          <cell r="DM92" t="str">
            <v/>
          </cell>
          <cell r="DN92" t="str">
            <v/>
          </cell>
          <cell r="DO92" t="str">
            <v/>
          </cell>
          <cell r="DP92" t="str">
            <v/>
          </cell>
          <cell r="DQ92" t="str">
            <v/>
          </cell>
          <cell r="DR92" t="str">
            <v/>
          </cell>
          <cell r="DS92" t="str">
            <v/>
          </cell>
          <cell r="DT92" t="str">
            <v/>
          </cell>
          <cell r="DU92" t="str">
            <v/>
          </cell>
          <cell r="ED92" t="str">
            <v>12D-ENL-5</v>
          </cell>
          <cell r="EG92" t="str">
            <v>12A-HI-7</v>
          </cell>
          <cell r="EQ92" t="str">
            <v>12C-PY-9</v>
          </cell>
          <cell r="ER92" t="str">
            <v>12E-SO-8</v>
          </cell>
          <cell r="EW92" t="str">
            <v/>
          </cell>
          <cell r="EX92" t="str">
            <v/>
          </cell>
          <cell r="EY92" t="str">
            <v/>
          </cell>
          <cell r="EZ92" t="str">
            <v/>
          </cell>
          <cell r="FA92" t="str">
            <v/>
          </cell>
          <cell r="FB92" t="str">
            <v/>
          </cell>
          <cell r="FC92" t="str">
            <v/>
          </cell>
          <cell r="FD92" t="str">
            <v/>
          </cell>
          <cell r="FE92">
            <v>40</v>
          </cell>
          <cell r="FF92" t="str">
            <v/>
          </cell>
          <cell r="FG92" t="str">
            <v/>
          </cell>
          <cell r="FH92">
            <v>40</v>
          </cell>
          <cell r="FI92" t="str">
            <v/>
          </cell>
          <cell r="FJ92" t="str">
            <v/>
          </cell>
          <cell r="FK92" t="str">
            <v/>
          </cell>
        </row>
        <row r="93">
          <cell r="A93">
            <v>150977</v>
          </cell>
          <cell r="B93" t="str">
            <v>Hunt, Henry</v>
          </cell>
          <cell r="C93" t="str">
            <v>12DHO</v>
          </cell>
          <cell r="D93" t="str">
            <v>M</v>
          </cell>
          <cell r="E93" t="str">
            <v>D</v>
          </cell>
          <cell r="F93" t="str">
            <v>B</v>
          </cell>
          <cell r="G93" t="str">
            <v>0</v>
          </cell>
          <cell r="H93" t="str">
            <v>WBRI</v>
          </cell>
          <cell r="I93" t="str">
            <v>N</v>
          </cell>
          <cell r="J93" t="b">
            <v>0</v>
          </cell>
          <cell r="K93" t="str">
            <v>No</v>
          </cell>
          <cell r="L93" t="str">
            <v>INTERNAL</v>
          </cell>
          <cell r="M93">
            <v>5</v>
          </cell>
          <cell r="N93">
            <v>5</v>
          </cell>
          <cell r="O93">
            <v>5</v>
          </cell>
          <cell r="P93">
            <v>5</v>
          </cell>
          <cell r="Q93" t="str">
            <v>4.75+ (C/B)</v>
          </cell>
          <cell r="R93" t="str">
            <v/>
          </cell>
          <cell r="S93" t="str">
            <v/>
          </cell>
          <cell r="T93" t="str">
            <v/>
          </cell>
          <cell r="U93" t="str">
            <v/>
          </cell>
          <cell r="V93" t="str">
            <v/>
          </cell>
          <cell r="W93" t="str">
            <v/>
          </cell>
          <cell r="X93" t="str">
            <v/>
          </cell>
          <cell r="Y93" t="str">
            <v/>
          </cell>
          <cell r="Z93" t="str">
            <v/>
          </cell>
          <cell r="AA93" t="str">
            <v/>
          </cell>
          <cell r="AB93" t="str">
            <v/>
          </cell>
          <cell r="AC93" t="str">
            <v/>
          </cell>
          <cell r="AD93" t="str">
            <v/>
          </cell>
          <cell r="AE93" t="str">
            <v/>
          </cell>
          <cell r="AF93" t="str">
            <v/>
          </cell>
          <cell r="AG93" t="str">
            <v/>
          </cell>
          <cell r="AH93" t="str">
            <v/>
          </cell>
          <cell r="AI93" t="str">
            <v/>
          </cell>
          <cell r="AJ93" t="str">
            <v/>
          </cell>
          <cell r="AK93" t="str">
            <v/>
          </cell>
          <cell r="AL93" t="str">
            <v>C</v>
          </cell>
          <cell r="AM93" t="str">
            <v>B</v>
          </cell>
          <cell r="AN93">
            <v>27.529775050054415</v>
          </cell>
          <cell r="AO93">
            <v>37.529775050054411</v>
          </cell>
          <cell r="AP93" t="str">
            <v/>
          </cell>
          <cell r="AQ93" t="str">
            <v/>
          </cell>
          <cell r="AR93" t="str">
            <v/>
          </cell>
          <cell r="AS93" t="str">
            <v/>
          </cell>
          <cell r="AT93" t="str">
            <v/>
          </cell>
          <cell r="AU93" t="str">
            <v/>
          </cell>
          <cell r="AV93" t="str">
            <v/>
          </cell>
          <cell r="AW93" t="str">
            <v/>
          </cell>
          <cell r="AX93" t="str">
            <v/>
          </cell>
          <cell r="AY93" t="str">
            <v/>
          </cell>
          <cell r="AZ93" t="str">
            <v/>
          </cell>
          <cell r="BA93" t="str">
            <v/>
          </cell>
          <cell r="BB93" t="str">
            <v/>
          </cell>
          <cell r="BC93" t="str">
            <v/>
          </cell>
          <cell r="BD93" t="str">
            <v/>
          </cell>
          <cell r="BE93" t="str">
            <v/>
          </cell>
          <cell r="BF93" t="str">
            <v/>
          </cell>
          <cell r="BG93" t="str">
            <v/>
          </cell>
          <cell r="BH93" t="str">
            <v/>
          </cell>
          <cell r="BI93" t="str">
            <v/>
          </cell>
          <cell r="BJ93" t="str">
            <v/>
          </cell>
          <cell r="BK93" t="str">
            <v/>
          </cell>
          <cell r="BL93" t="str">
            <v/>
          </cell>
          <cell r="BM93" t="str">
            <v/>
          </cell>
          <cell r="BN93" t="str">
            <v/>
          </cell>
          <cell r="BO93" t="str">
            <v/>
          </cell>
          <cell r="BP93" t="str">
            <v/>
          </cell>
          <cell r="BQ93" t="str">
            <v/>
          </cell>
          <cell r="BR93" t="str">
            <v/>
          </cell>
          <cell r="BS93" t="str">
            <v/>
          </cell>
          <cell r="BT93" t="str">
            <v/>
          </cell>
          <cell r="BU93" t="str">
            <v/>
          </cell>
          <cell r="BV93" t="str">
            <v/>
          </cell>
          <cell r="BW93" t="str">
            <v/>
          </cell>
          <cell r="BX93" t="str">
            <v/>
          </cell>
          <cell r="BY93" t="str">
            <v/>
          </cell>
          <cell r="BZ93" t="str">
            <v>D/C</v>
          </cell>
          <cell r="CA93" t="str">
            <v>C/B</v>
          </cell>
          <cell r="CB93">
            <v>22.659954701908823</v>
          </cell>
          <cell r="CC93">
            <v>32.659954701908823</v>
          </cell>
          <cell r="CD93" t="str">
            <v/>
          </cell>
          <cell r="CE93" t="str">
            <v/>
          </cell>
          <cell r="CF93" t="str">
            <v/>
          </cell>
          <cell r="CG93" t="str">
            <v/>
          </cell>
          <cell r="CH93" t="str">
            <v/>
          </cell>
          <cell r="CI93" t="str">
            <v/>
          </cell>
          <cell r="CJ93" t="str">
            <v/>
          </cell>
          <cell r="CK93" t="str">
            <v/>
          </cell>
          <cell r="CL93" t="str">
            <v/>
          </cell>
          <cell r="CM93" t="str">
            <v/>
          </cell>
          <cell r="CN93" t="str">
            <v/>
          </cell>
          <cell r="CO93" t="str">
            <v/>
          </cell>
          <cell r="CP93" t="str">
            <v>D</v>
          </cell>
          <cell r="CQ93" t="str">
            <v>C</v>
          </cell>
          <cell r="CR93">
            <v>18.021818650440895</v>
          </cell>
          <cell r="CS93">
            <v>28.021818650440895</v>
          </cell>
          <cell r="CT93" t="str">
            <v/>
          </cell>
          <cell r="CU93" t="str">
            <v/>
          </cell>
          <cell r="CV93" t="str">
            <v/>
          </cell>
          <cell r="CW93" t="str">
            <v/>
          </cell>
          <cell r="CX93" t="str">
            <v/>
          </cell>
          <cell r="CY93" t="str">
            <v/>
          </cell>
          <cell r="CZ93" t="str">
            <v/>
          </cell>
          <cell r="DA93" t="str">
            <v/>
          </cell>
          <cell r="DB93" t="str">
            <v/>
          </cell>
          <cell r="DC93" t="str">
            <v/>
          </cell>
          <cell r="DD93" t="str">
            <v/>
          </cell>
          <cell r="DE93" t="str">
            <v/>
          </cell>
          <cell r="DF93" t="str">
            <v/>
          </cell>
          <cell r="DG93" t="str">
            <v/>
          </cell>
          <cell r="DH93" t="str">
            <v/>
          </cell>
          <cell r="DI93" t="str">
            <v/>
          </cell>
          <cell r="DJ93" t="str">
            <v/>
          </cell>
          <cell r="DK93" t="str">
            <v/>
          </cell>
          <cell r="DL93" t="str">
            <v/>
          </cell>
          <cell r="DM93" t="str">
            <v/>
          </cell>
          <cell r="DN93" t="str">
            <v/>
          </cell>
          <cell r="DO93" t="str">
            <v/>
          </cell>
          <cell r="DP93" t="str">
            <v/>
          </cell>
          <cell r="DQ93" t="str">
            <v/>
          </cell>
          <cell r="DR93" t="str">
            <v/>
          </cell>
          <cell r="DS93" t="str">
            <v/>
          </cell>
          <cell r="DT93" t="str">
            <v/>
          </cell>
          <cell r="DU93" t="str">
            <v/>
          </cell>
          <cell r="EA93" t="str">
            <v>12A-DT-3</v>
          </cell>
          <cell r="EK93" t="str">
            <v>12B-MA-5</v>
          </cell>
          <cell r="EO93" t="str">
            <v>12E-PH-6</v>
          </cell>
          <cell r="EW93" t="str">
            <v/>
          </cell>
          <cell r="EX93" t="str">
            <v/>
          </cell>
          <cell r="EY93" t="str">
            <v/>
          </cell>
          <cell r="EZ93" t="str">
            <v/>
          </cell>
          <cell r="FA93" t="str">
            <v/>
          </cell>
          <cell r="FB93">
            <v>30</v>
          </cell>
          <cell r="FC93" t="str">
            <v/>
          </cell>
          <cell r="FD93" t="str">
            <v/>
          </cell>
          <cell r="FE93" t="str">
            <v/>
          </cell>
          <cell r="FF93" t="str">
            <v/>
          </cell>
          <cell r="FG93" t="str">
            <v/>
          </cell>
          <cell r="FH93" t="str">
            <v/>
          </cell>
          <cell r="FI93" t="str">
            <v/>
          </cell>
          <cell r="FJ93" t="str">
            <v/>
          </cell>
          <cell r="FK93" t="str">
            <v/>
          </cell>
        </row>
        <row r="94">
          <cell r="A94">
            <v>150983</v>
          </cell>
          <cell r="B94" t="str">
            <v>Hussain, Falak</v>
          </cell>
          <cell r="C94" t="str">
            <v>12JN</v>
          </cell>
          <cell r="D94" t="str">
            <v>F</v>
          </cell>
          <cell r="E94" t="str">
            <v>C/B</v>
          </cell>
          <cell r="F94" t="str">
            <v>A</v>
          </cell>
          <cell r="G94" t="str">
            <v>1</v>
          </cell>
          <cell r="H94" t="str">
            <v>APKN</v>
          </cell>
          <cell r="I94" t="str">
            <v>N</v>
          </cell>
          <cell r="J94" t="b">
            <v>1</v>
          </cell>
          <cell r="K94" t="str">
            <v>No</v>
          </cell>
          <cell r="L94" t="str">
            <v>INTERNAL</v>
          </cell>
          <cell r="M94">
            <v>6.75</v>
          </cell>
          <cell r="N94">
            <v>6.8</v>
          </cell>
          <cell r="O94">
            <v>6.5</v>
          </cell>
          <cell r="P94">
            <v>6.5</v>
          </cell>
          <cell r="Q94" t="str">
            <v>6.25+ (B/A)</v>
          </cell>
          <cell r="R94" t="str">
            <v/>
          </cell>
          <cell r="S94" t="str">
            <v/>
          </cell>
          <cell r="T94" t="str">
            <v/>
          </cell>
          <cell r="U94" t="str">
            <v/>
          </cell>
          <cell r="V94" t="str">
            <v/>
          </cell>
          <cell r="W94" t="str">
            <v/>
          </cell>
          <cell r="X94" t="str">
            <v/>
          </cell>
          <cell r="Y94" t="str">
            <v/>
          </cell>
          <cell r="Z94" t="str">
            <v>C/B</v>
          </cell>
          <cell r="AA94" t="str">
            <v>B/A</v>
          </cell>
          <cell r="AB94">
            <v>34.193632545873065</v>
          </cell>
          <cell r="AC94">
            <v>44.193632545873065</v>
          </cell>
          <cell r="AD94" t="str">
            <v>C/B</v>
          </cell>
          <cell r="AE94" t="str">
            <v>B/A</v>
          </cell>
          <cell r="AF94">
            <v>32.758848118825362</v>
          </cell>
          <cell r="AG94">
            <v>42.758848118825362</v>
          </cell>
          <cell r="AH94" t="str">
            <v/>
          </cell>
          <cell r="AI94" t="str">
            <v/>
          </cell>
          <cell r="AJ94" t="str">
            <v/>
          </cell>
          <cell r="AK94" t="str">
            <v/>
          </cell>
          <cell r="AL94" t="str">
            <v/>
          </cell>
          <cell r="AM94" t="str">
            <v/>
          </cell>
          <cell r="AN94" t="str">
            <v/>
          </cell>
          <cell r="AO94" t="str">
            <v/>
          </cell>
          <cell r="AP94" t="str">
            <v/>
          </cell>
          <cell r="AQ94" t="str">
            <v/>
          </cell>
          <cell r="AR94" t="str">
            <v/>
          </cell>
          <cell r="AS94" t="str">
            <v/>
          </cell>
          <cell r="AT94" t="str">
            <v/>
          </cell>
          <cell r="AU94" t="str">
            <v/>
          </cell>
          <cell r="AV94" t="str">
            <v/>
          </cell>
          <cell r="AW94" t="str">
            <v/>
          </cell>
          <cell r="AX94" t="str">
            <v/>
          </cell>
          <cell r="AY94" t="str">
            <v/>
          </cell>
          <cell r="AZ94" t="str">
            <v/>
          </cell>
          <cell r="BA94" t="str">
            <v/>
          </cell>
          <cell r="BB94" t="str">
            <v/>
          </cell>
          <cell r="BC94" t="str">
            <v/>
          </cell>
          <cell r="BD94" t="str">
            <v/>
          </cell>
          <cell r="BE94" t="str">
            <v/>
          </cell>
          <cell r="BF94" t="str">
            <v/>
          </cell>
          <cell r="BG94" t="str">
            <v/>
          </cell>
          <cell r="BH94" t="str">
            <v/>
          </cell>
          <cell r="BI94" t="str">
            <v/>
          </cell>
          <cell r="BJ94" t="str">
            <v/>
          </cell>
          <cell r="BK94" t="str">
            <v/>
          </cell>
          <cell r="BL94" t="str">
            <v/>
          </cell>
          <cell r="BM94" t="str">
            <v/>
          </cell>
          <cell r="BN94" t="str">
            <v>D/D*</v>
          </cell>
          <cell r="BO94" t="str">
            <v>D*</v>
          </cell>
          <cell r="BP94">
            <v>44.812992406716674</v>
          </cell>
          <cell r="BQ94">
            <v>54.812992406716674</v>
          </cell>
          <cell r="BR94" t="str">
            <v/>
          </cell>
          <cell r="BS94" t="str">
            <v/>
          </cell>
          <cell r="BT94" t="str">
            <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t="str">
            <v/>
          </cell>
          <cell r="CH94" t="str">
            <v/>
          </cell>
          <cell r="CI94" t="str">
            <v/>
          </cell>
          <cell r="CJ94" t="str">
            <v/>
          </cell>
          <cell r="CK94" t="str">
            <v/>
          </cell>
          <cell r="CL94" t="str">
            <v/>
          </cell>
          <cell r="CM94" t="str">
            <v/>
          </cell>
          <cell r="CN94" t="str">
            <v/>
          </cell>
          <cell r="CO94" t="str">
            <v/>
          </cell>
          <cell r="CP94" t="str">
            <v/>
          </cell>
          <cell r="CQ94" t="str">
            <v/>
          </cell>
          <cell r="CR94" t="str">
            <v/>
          </cell>
          <cell r="CS94" t="str">
            <v/>
          </cell>
          <cell r="CT94" t="str">
            <v/>
          </cell>
          <cell r="CU94" t="str">
            <v/>
          </cell>
          <cell r="CV94" t="str">
            <v/>
          </cell>
          <cell r="CW94" t="str">
            <v/>
          </cell>
          <cell r="CX94" t="str">
            <v/>
          </cell>
          <cell r="CY94" t="str">
            <v/>
          </cell>
          <cell r="CZ94" t="str">
            <v/>
          </cell>
          <cell r="DA94" t="str">
            <v/>
          </cell>
          <cell r="DB94" t="str">
            <v/>
          </cell>
          <cell r="DC94" t="str">
            <v/>
          </cell>
          <cell r="DD94" t="str">
            <v/>
          </cell>
          <cell r="DE94" t="str">
            <v/>
          </cell>
          <cell r="DF94" t="str">
            <v/>
          </cell>
          <cell r="DG94" t="str">
            <v/>
          </cell>
          <cell r="DH94" t="str">
            <v/>
          </cell>
          <cell r="DI94" t="str">
            <v/>
          </cell>
          <cell r="DJ94" t="str">
            <v/>
          </cell>
          <cell r="DK94" t="str">
            <v/>
          </cell>
          <cell r="DL94" t="str">
            <v/>
          </cell>
          <cell r="DM94" t="str">
            <v/>
          </cell>
          <cell r="DN94" t="str">
            <v/>
          </cell>
          <cell r="DO94" t="str">
            <v/>
          </cell>
          <cell r="DP94" t="str">
            <v/>
          </cell>
          <cell r="DQ94" t="str">
            <v/>
          </cell>
          <cell r="DR94" t="str">
            <v/>
          </cell>
          <cell r="DS94" t="str">
            <v/>
          </cell>
          <cell r="DT94" t="str">
            <v/>
          </cell>
          <cell r="DU94" t="str">
            <v/>
          </cell>
          <cell r="DX94" t="str">
            <v>12D-BI-1</v>
          </cell>
          <cell r="DY94" t="str">
            <v>12D-CH-2</v>
          </cell>
          <cell r="EH94" t="str">
            <v>12B-HS-4</v>
          </cell>
          <cell r="EW94" t="str">
            <v/>
          </cell>
          <cell r="EX94" t="str">
            <v/>
          </cell>
          <cell r="EY94">
            <v>35</v>
          </cell>
          <cell r="EZ94">
            <v>35</v>
          </cell>
          <cell r="FA94" t="str">
            <v/>
          </cell>
          <cell r="FB94" t="str">
            <v/>
          </cell>
          <cell r="FC94" t="str">
            <v/>
          </cell>
          <cell r="FD94" t="str">
            <v/>
          </cell>
          <cell r="FE94" t="str">
            <v/>
          </cell>
          <cell r="FF94" t="str">
            <v/>
          </cell>
          <cell r="FG94" t="str">
            <v/>
          </cell>
          <cell r="FH94" t="str">
            <v/>
          </cell>
          <cell r="FI94">
            <v>42.5</v>
          </cell>
          <cell r="FJ94" t="str">
            <v/>
          </cell>
          <cell r="FK94" t="str">
            <v/>
          </cell>
        </row>
        <row r="95">
          <cell r="A95">
            <v>150997</v>
          </cell>
          <cell r="B95" t="str">
            <v>Hussain, Muhammad</v>
          </cell>
          <cell r="C95" t="str">
            <v>12DHO</v>
          </cell>
          <cell r="D95" t="str">
            <v>M</v>
          </cell>
          <cell r="E95" t="str">
            <v>D</v>
          </cell>
          <cell r="F95" t="str">
            <v>B</v>
          </cell>
          <cell r="G95" t="str">
            <v>1</v>
          </cell>
          <cell r="H95" t="str">
            <v>APKN</v>
          </cell>
          <cell r="I95" t="str">
            <v>N</v>
          </cell>
          <cell r="J95" t="b">
            <v>0</v>
          </cell>
          <cell r="K95" t="str">
            <v>No</v>
          </cell>
          <cell r="L95" t="str">
            <v>INTERNAL</v>
          </cell>
          <cell r="M95">
            <v>4.3</v>
          </cell>
          <cell r="N95">
            <v>4.3</v>
          </cell>
          <cell r="O95">
            <v>4.3</v>
          </cell>
          <cell r="P95">
            <v>4.3</v>
          </cell>
          <cell r="Q95" t="str">
            <v>2.5+ (D/C)</v>
          </cell>
          <cell r="R95" t="str">
            <v>C</v>
          </cell>
          <cell r="S95" t="str">
            <v>B</v>
          </cell>
          <cell r="T95">
            <v>29.495862429349781</v>
          </cell>
          <cell r="U95">
            <v>39.495862429349785</v>
          </cell>
          <cell r="V95" t="str">
            <v/>
          </cell>
          <cell r="W95" t="str">
            <v/>
          </cell>
          <cell r="X95" t="str">
            <v/>
          </cell>
          <cell r="Y95" t="str">
            <v/>
          </cell>
          <cell r="Z95" t="str">
            <v/>
          </cell>
          <cell r="AA95" t="str">
            <v/>
          </cell>
          <cell r="AB95" t="str">
            <v/>
          </cell>
          <cell r="AC95" t="str">
            <v/>
          </cell>
          <cell r="AD95" t="str">
            <v/>
          </cell>
          <cell r="AE95" t="str">
            <v/>
          </cell>
          <cell r="AF95" t="str">
            <v/>
          </cell>
          <cell r="AG95" t="str">
            <v/>
          </cell>
          <cell r="AH95" t="str">
            <v/>
          </cell>
          <cell r="AI95" t="str">
            <v/>
          </cell>
          <cell r="AJ95" t="str">
            <v/>
          </cell>
          <cell r="AK95" t="str">
            <v/>
          </cell>
          <cell r="AL95" t="str">
            <v>D</v>
          </cell>
          <cell r="AM95" t="str">
            <v>C</v>
          </cell>
          <cell r="AN95">
            <v>21.431503125209975</v>
          </cell>
          <cell r="AO95">
            <v>31.431503125209975</v>
          </cell>
          <cell r="AP95" t="str">
            <v/>
          </cell>
          <cell r="AQ95" t="str">
            <v/>
          </cell>
          <cell r="AR95" t="str">
            <v/>
          </cell>
          <cell r="AS95" t="str">
            <v/>
          </cell>
          <cell r="AT95" t="str">
            <v/>
          </cell>
          <cell r="AU95" t="str">
            <v/>
          </cell>
          <cell r="AV95" t="str">
            <v/>
          </cell>
          <cell r="AW95" t="str">
            <v/>
          </cell>
          <cell r="AX95" t="str">
            <v/>
          </cell>
          <cell r="AY95" t="str">
            <v/>
          </cell>
          <cell r="AZ95" t="str">
            <v/>
          </cell>
          <cell r="BA95" t="str">
            <v/>
          </cell>
          <cell r="BB95" t="str">
            <v/>
          </cell>
          <cell r="BC95" t="str">
            <v/>
          </cell>
          <cell r="BD95" t="str">
            <v/>
          </cell>
          <cell r="BE95" t="str">
            <v/>
          </cell>
          <cell r="BF95" t="str">
            <v/>
          </cell>
          <cell r="BG95" t="str">
            <v/>
          </cell>
          <cell r="BH95" t="str">
            <v/>
          </cell>
          <cell r="BI95" t="str">
            <v/>
          </cell>
          <cell r="BJ95" t="str">
            <v/>
          </cell>
          <cell r="BK95" t="str">
            <v/>
          </cell>
          <cell r="BL95" t="str">
            <v/>
          </cell>
          <cell r="BM95" t="str">
            <v/>
          </cell>
          <cell r="BN95" t="str">
            <v/>
          </cell>
          <cell r="BO95" t="str">
            <v/>
          </cell>
          <cell r="BP95" t="str">
            <v/>
          </cell>
          <cell r="BQ95" t="str">
            <v/>
          </cell>
          <cell r="BR95" t="str">
            <v/>
          </cell>
          <cell r="BS95" t="str">
            <v/>
          </cell>
          <cell r="BT95" t="str">
            <v/>
          </cell>
          <cell r="BU95" t="str">
            <v/>
          </cell>
          <cell r="BV95" t="str">
            <v/>
          </cell>
          <cell r="BW95" t="str">
            <v/>
          </cell>
          <cell r="BX95" t="str">
            <v/>
          </cell>
          <cell r="BY95" t="str">
            <v/>
          </cell>
          <cell r="BZ95" t="str">
            <v>D</v>
          </cell>
          <cell r="CA95" t="str">
            <v>C</v>
          </cell>
          <cell r="CB95">
            <v>18.860898670566741</v>
          </cell>
          <cell r="CC95">
            <v>28.860898670566741</v>
          </cell>
          <cell r="CD95" t="str">
            <v/>
          </cell>
          <cell r="CE95" t="str">
            <v/>
          </cell>
          <cell r="CF95" t="str">
            <v/>
          </cell>
          <cell r="CG95" t="str">
            <v/>
          </cell>
          <cell r="CH95" t="str">
            <v/>
          </cell>
          <cell r="CI95" t="str">
            <v/>
          </cell>
          <cell r="CJ95" t="str">
            <v/>
          </cell>
          <cell r="CK95" t="str">
            <v/>
          </cell>
          <cell r="CL95" t="str">
            <v/>
          </cell>
          <cell r="CM95" t="str">
            <v/>
          </cell>
          <cell r="CN95" t="str">
            <v/>
          </cell>
          <cell r="CO95" t="str">
            <v/>
          </cell>
          <cell r="CP95" t="str">
            <v/>
          </cell>
          <cell r="CQ95" t="str">
            <v/>
          </cell>
          <cell r="CR95" t="str">
            <v/>
          </cell>
          <cell r="CS95" t="str">
            <v/>
          </cell>
          <cell r="CT95" t="str">
            <v/>
          </cell>
          <cell r="CU95" t="str">
            <v/>
          </cell>
          <cell r="CV95" t="str">
            <v/>
          </cell>
          <cell r="CW95" t="str">
            <v/>
          </cell>
          <cell r="CX95" t="str">
            <v/>
          </cell>
          <cell r="CY95" t="str">
            <v/>
          </cell>
          <cell r="CZ95" t="str">
            <v/>
          </cell>
          <cell r="DA95" t="str">
            <v/>
          </cell>
          <cell r="DB95" t="str">
            <v/>
          </cell>
          <cell r="DC95" t="str">
            <v/>
          </cell>
          <cell r="DD95" t="str">
            <v/>
          </cell>
          <cell r="DE95" t="str">
            <v/>
          </cell>
          <cell r="DF95" t="str">
            <v/>
          </cell>
          <cell r="DG95" t="str">
            <v/>
          </cell>
          <cell r="DH95" t="str">
            <v/>
          </cell>
          <cell r="DI95" t="str">
            <v/>
          </cell>
          <cell r="DJ95" t="str">
            <v/>
          </cell>
          <cell r="DK95" t="str">
            <v/>
          </cell>
          <cell r="DL95" t="str">
            <v/>
          </cell>
          <cell r="DM95" t="str">
            <v/>
          </cell>
          <cell r="DN95" t="str">
            <v/>
          </cell>
          <cell r="DO95" t="str">
            <v/>
          </cell>
          <cell r="DP95" t="str">
            <v/>
          </cell>
          <cell r="DQ95" t="str">
            <v/>
          </cell>
          <cell r="DR95" t="str">
            <v/>
          </cell>
          <cell r="DS95" t="str">
            <v/>
          </cell>
          <cell r="DT95" t="str">
            <v/>
          </cell>
          <cell r="DU95" t="str">
            <v/>
          </cell>
          <cell r="DV95" t="str">
            <v>12C-AR-1</v>
          </cell>
          <cell r="EA95" t="str">
            <v>12A-DT-3</v>
          </cell>
          <cell r="EK95" t="str">
            <v>12D-MA-7</v>
          </cell>
          <cell r="EW95">
            <v>30</v>
          </cell>
          <cell r="EX95" t="str">
            <v/>
          </cell>
          <cell r="EY95" t="str">
            <v/>
          </cell>
          <cell r="EZ95" t="str">
            <v/>
          </cell>
          <cell r="FA95" t="str">
            <v/>
          </cell>
          <cell r="FB95">
            <v>20</v>
          </cell>
          <cell r="FC95" t="str">
            <v/>
          </cell>
          <cell r="FD95" t="str">
            <v/>
          </cell>
          <cell r="FE95" t="str">
            <v/>
          </cell>
          <cell r="FF95" t="str">
            <v/>
          </cell>
          <cell r="FG95" t="str">
            <v/>
          </cell>
          <cell r="FH95" t="str">
            <v/>
          </cell>
          <cell r="FI95" t="str">
            <v/>
          </cell>
          <cell r="FJ95" t="str">
            <v/>
          </cell>
          <cell r="FK95" t="str">
            <v/>
          </cell>
        </row>
        <row r="96">
          <cell r="A96">
            <v>160050</v>
          </cell>
          <cell r="B96" t="str">
            <v>Hutchison, Thomas</v>
          </cell>
          <cell r="C96" t="str">
            <v>12KD</v>
          </cell>
          <cell r="D96" t="str">
            <v>M</v>
          </cell>
          <cell r="E96" t="str">
            <v>D</v>
          </cell>
          <cell r="F96" t="str">
            <v>C/B</v>
          </cell>
          <cell r="G96" t="str">
            <v>0</v>
          </cell>
          <cell r="H96" t="str">
            <v>WBRI</v>
          </cell>
          <cell r="I96" t="str">
            <v>N</v>
          </cell>
          <cell r="J96" t="b">
            <v>0</v>
          </cell>
          <cell r="K96" t="str">
            <v>No</v>
          </cell>
          <cell r="L96" t="str">
            <v>EXTERNAL</v>
          </cell>
          <cell r="M96">
            <v>3.9</v>
          </cell>
          <cell r="N96">
            <v>3.9</v>
          </cell>
          <cell r="O96">
            <v>3.9</v>
          </cell>
          <cell r="P96">
            <v>3.9</v>
          </cell>
          <cell r="Q96" t="str">
            <v>2.5+ (D/C)</v>
          </cell>
          <cell r="R96" t="str">
            <v/>
          </cell>
          <cell r="S96" t="str">
            <v/>
          </cell>
          <cell r="T96" t="str">
            <v/>
          </cell>
          <cell r="U96" t="str">
            <v/>
          </cell>
          <cell r="V96" t="str">
            <v>D</v>
          </cell>
          <cell r="W96" t="str">
            <v>C</v>
          </cell>
          <cell r="X96">
            <v>21.018156001143279</v>
          </cell>
          <cell r="Y96">
            <v>31.018156001143279</v>
          </cell>
          <cell r="Z96" t="str">
            <v/>
          </cell>
          <cell r="AA96" t="str">
            <v/>
          </cell>
          <cell r="AB96" t="str">
            <v/>
          </cell>
          <cell r="AC96" t="str">
            <v/>
          </cell>
          <cell r="AD96" t="str">
            <v/>
          </cell>
          <cell r="AE96" t="str">
            <v/>
          </cell>
          <cell r="AF96" t="str">
            <v/>
          </cell>
          <cell r="AG96" t="str">
            <v/>
          </cell>
          <cell r="AH96" t="str">
            <v/>
          </cell>
          <cell r="AI96" t="str">
            <v/>
          </cell>
          <cell r="AJ96" t="str">
            <v/>
          </cell>
          <cell r="AK96" t="str">
            <v/>
          </cell>
          <cell r="AL96" t="str">
            <v/>
          </cell>
          <cell r="AM96" t="str">
            <v/>
          </cell>
          <cell r="AN96" t="str">
            <v/>
          </cell>
          <cell r="AO96" t="str">
            <v/>
          </cell>
          <cell r="AP96" t="str">
            <v/>
          </cell>
          <cell r="AQ96" t="str">
            <v/>
          </cell>
          <cell r="AR96" t="str">
            <v/>
          </cell>
          <cell r="AS96" t="str">
            <v/>
          </cell>
          <cell r="AT96" t="str">
            <v/>
          </cell>
          <cell r="AU96" t="str">
            <v/>
          </cell>
          <cell r="AV96" t="str">
            <v/>
          </cell>
          <cell r="AW96" t="str">
            <v/>
          </cell>
          <cell r="AX96" t="str">
            <v/>
          </cell>
          <cell r="AY96" t="str">
            <v/>
          </cell>
          <cell r="AZ96" t="str">
            <v/>
          </cell>
          <cell r="BA96" t="str">
            <v/>
          </cell>
          <cell r="BB96" t="str">
            <v/>
          </cell>
          <cell r="BC96" t="str">
            <v/>
          </cell>
          <cell r="BD96" t="str">
            <v/>
          </cell>
          <cell r="BE96" t="str">
            <v/>
          </cell>
          <cell r="BF96" t="str">
            <v>D</v>
          </cell>
          <cell r="BG96" t="str">
            <v>C</v>
          </cell>
          <cell r="BH96">
            <v>17.572156359863389</v>
          </cell>
          <cell r="BI96">
            <v>27.572156359863389</v>
          </cell>
          <cell r="BJ96" t="str">
            <v/>
          </cell>
          <cell r="BK96" t="str">
            <v/>
          </cell>
          <cell r="BL96" t="str">
            <v/>
          </cell>
          <cell r="BM96" t="str">
            <v/>
          </cell>
          <cell r="BN96" t="str">
            <v/>
          </cell>
          <cell r="BO96" t="str">
            <v/>
          </cell>
          <cell r="BP96" t="str">
            <v/>
          </cell>
          <cell r="BQ96" t="str">
            <v/>
          </cell>
          <cell r="BR96" t="str">
            <v/>
          </cell>
          <cell r="BS96" t="str">
            <v/>
          </cell>
          <cell r="BT96" t="str">
            <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t="str">
            <v/>
          </cell>
          <cell r="CH96" t="str">
            <v/>
          </cell>
          <cell r="CI96" t="str">
            <v/>
          </cell>
          <cell r="CJ96" t="str">
            <v/>
          </cell>
          <cell r="CK96" t="str">
            <v/>
          </cell>
          <cell r="CL96" t="str">
            <v/>
          </cell>
          <cell r="CM96" t="str">
            <v/>
          </cell>
          <cell r="CN96" t="str">
            <v/>
          </cell>
          <cell r="CO96" t="str">
            <v/>
          </cell>
          <cell r="CP96" t="str">
            <v/>
          </cell>
          <cell r="CQ96" t="str">
            <v/>
          </cell>
          <cell r="CR96" t="str">
            <v/>
          </cell>
          <cell r="CS96" t="str">
            <v/>
          </cell>
          <cell r="CT96" t="str">
            <v/>
          </cell>
          <cell r="CU96" t="str">
            <v/>
          </cell>
          <cell r="CV96" t="str">
            <v/>
          </cell>
          <cell r="CW96" t="str">
            <v/>
          </cell>
          <cell r="CX96" t="str">
            <v/>
          </cell>
          <cell r="CY96" t="str">
            <v/>
          </cell>
          <cell r="CZ96" t="str">
            <v/>
          </cell>
          <cell r="DA96" t="str">
            <v/>
          </cell>
          <cell r="DB96" t="str">
            <v>D/C</v>
          </cell>
          <cell r="DC96" t="str">
            <v>C/B</v>
          </cell>
          <cell r="DD96">
            <v>22.530413845510637</v>
          </cell>
          <cell r="DE96">
            <v>32.530413845510637</v>
          </cell>
          <cell r="DF96" t="str">
            <v/>
          </cell>
          <cell r="DG96" t="str">
            <v/>
          </cell>
          <cell r="DH96" t="str">
            <v/>
          </cell>
          <cell r="DI96" t="str">
            <v/>
          </cell>
          <cell r="DJ96" t="str">
            <v/>
          </cell>
          <cell r="DK96" t="str">
            <v/>
          </cell>
          <cell r="DL96" t="str">
            <v/>
          </cell>
          <cell r="DM96" t="str">
            <v/>
          </cell>
          <cell r="DN96" t="str">
            <v/>
          </cell>
          <cell r="DO96" t="str">
            <v/>
          </cell>
          <cell r="DP96" t="str">
            <v/>
          </cell>
          <cell r="DQ96" t="str">
            <v/>
          </cell>
          <cell r="DR96" t="str">
            <v/>
          </cell>
          <cell r="DS96" t="str">
            <v/>
          </cell>
          <cell r="DT96" t="str">
            <v/>
          </cell>
          <cell r="DU96" t="str">
            <v/>
          </cell>
          <cell r="DW96" t="str">
            <v>12A-BE-1</v>
          </cell>
          <cell r="EF96" t="str">
            <v>12B-GG-3</v>
          </cell>
          <cell r="ER96" t="str">
            <v>12E-SO-8</v>
          </cell>
          <cell r="EW96" t="str">
            <v/>
          </cell>
          <cell r="EX96">
            <v>20</v>
          </cell>
          <cell r="EY96" t="str">
            <v/>
          </cell>
          <cell r="EZ96" t="str">
            <v/>
          </cell>
          <cell r="FA96" t="str">
            <v/>
          </cell>
          <cell r="FB96" t="str">
            <v/>
          </cell>
          <cell r="FC96" t="str">
            <v/>
          </cell>
          <cell r="FD96" t="str">
            <v/>
          </cell>
          <cell r="FE96" t="str">
            <v/>
          </cell>
          <cell r="FF96" t="str">
            <v/>
          </cell>
          <cell r="FG96">
            <v>20</v>
          </cell>
          <cell r="FH96" t="str">
            <v/>
          </cell>
          <cell r="FI96" t="str">
            <v/>
          </cell>
          <cell r="FJ96" t="str">
            <v/>
          </cell>
          <cell r="FK96" t="str">
            <v/>
          </cell>
        </row>
        <row r="97">
          <cell r="A97">
            <v>152720</v>
          </cell>
          <cell r="B97" t="str">
            <v>Ibrahim, Ibraheem</v>
          </cell>
          <cell r="C97" t="str">
            <v>12JN</v>
          </cell>
          <cell r="D97" t="str">
            <v>M</v>
          </cell>
          <cell r="E97" t="str">
            <v>D/C</v>
          </cell>
          <cell r="F97" t="str">
            <v>B/A</v>
          </cell>
          <cell r="G97" t="str">
            <v>1</v>
          </cell>
          <cell r="H97" t="str">
            <v>BAOF</v>
          </cell>
          <cell r="I97" t="str">
            <v>N</v>
          </cell>
          <cell r="J97" t="b">
            <v>0</v>
          </cell>
          <cell r="K97" t="str">
            <v>No</v>
          </cell>
          <cell r="L97" t="str">
            <v>INTERNAL</v>
          </cell>
          <cell r="M97">
            <v>5.6</v>
          </cell>
          <cell r="N97">
            <v>5.6</v>
          </cell>
          <cell r="O97">
            <v>5.7777777777777777</v>
          </cell>
          <cell r="P97">
            <v>5.8</v>
          </cell>
          <cell r="Q97" t="str">
            <v>4.75+ (C/B)</v>
          </cell>
          <cell r="R97" t="str">
            <v/>
          </cell>
          <cell r="S97" t="str">
            <v/>
          </cell>
          <cell r="T97" t="str">
            <v/>
          </cell>
          <cell r="U97" t="str">
            <v/>
          </cell>
          <cell r="V97" t="str">
            <v>C/B</v>
          </cell>
          <cell r="W97" t="str">
            <v>B/A</v>
          </cell>
          <cell r="X97">
            <v>34.561340047220476</v>
          </cell>
          <cell r="Y97">
            <v>44.561340047220476</v>
          </cell>
          <cell r="Z97" t="str">
            <v/>
          </cell>
          <cell r="AA97" t="str">
            <v/>
          </cell>
          <cell r="AB97" t="str">
            <v/>
          </cell>
          <cell r="AC97" t="str">
            <v/>
          </cell>
          <cell r="AD97" t="str">
            <v/>
          </cell>
          <cell r="AE97" t="str">
            <v/>
          </cell>
          <cell r="AF97" t="str">
            <v/>
          </cell>
          <cell r="AG97" t="str">
            <v/>
          </cell>
          <cell r="AH97" t="str">
            <v/>
          </cell>
          <cell r="AI97" t="str">
            <v/>
          </cell>
          <cell r="AJ97" t="str">
            <v/>
          </cell>
          <cell r="AK97" t="str">
            <v/>
          </cell>
          <cell r="AL97" t="str">
            <v/>
          </cell>
          <cell r="AM97" t="str">
            <v/>
          </cell>
          <cell r="AN97" t="str">
            <v/>
          </cell>
          <cell r="AO97" t="str">
            <v/>
          </cell>
          <cell r="AP97" t="str">
            <v/>
          </cell>
          <cell r="AQ97" t="str">
            <v/>
          </cell>
          <cell r="AR97" t="str">
            <v/>
          </cell>
          <cell r="AS97" t="str">
            <v/>
          </cell>
          <cell r="AT97" t="str">
            <v/>
          </cell>
          <cell r="AU97" t="str">
            <v/>
          </cell>
          <cell r="AV97" t="str">
            <v/>
          </cell>
          <cell r="AW97" t="str">
            <v/>
          </cell>
          <cell r="AX97" t="str">
            <v/>
          </cell>
          <cell r="AY97" t="str">
            <v/>
          </cell>
          <cell r="AZ97" t="str">
            <v/>
          </cell>
          <cell r="BA97" t="str">
            <v/>
          </cell>
          <cell r="BB97" t="str">
            <v/>
          </cell>
          <cell r="BC97" t="str">
            <v/>
          </cell>
          <cell r="BD97" t="str">
            <v/>
          </cell>
          <cell r="BE97" t="str">
            <v/>
          </cell>
          <cell r="BF97" t="str">
            <v/>
          </cell>
          <cell r="BG97" t="str">
            <v/>
          </cell>
          <cell r="BH97" t="str">
            <v/>
          </cell>
          <cell r="BI97" t="str">
            <v/>
          </cell>
          <cell r="BJ97" t="str">
            <v/>
          </cell>
          <cell r="BK97" t="str">
            <v/>
          </cell>
          <cell r="BL97" t="str">
            <v/>
          </cell>
          <cell r="BM97" t="str">
            <v/>
          </cell>
          <cell r="BN97" t="str">
            <v/>
          </cell>
          <cell r="BO97" t="str">
            <v/>
          </cell>
          <cell r="BP97" t="str">
            <v/>
          </cell>
          <cell r="BQ97" t="str">
            <v/>
          </cell>
          <cell r="BR97" t="str">
            <v/>
          </cell>
          <cell r="BS97" t="str">
            <v/>
          </cell>
          <cell r="BT97" t="str">
            <v/>
          </cell>
          <cell r="BU97" t="str">
            <v/>
          </cell>
          <cell r="BV97" t="str">
            <v/>
          </cell>
          <cell r="BW97" t="str">
            <v/>
          </cell>
          <cell r="BX97" t="str">
            <v/>
          </cell>
          <cell r="BY97" t="str">
            <v/>
          </cell>
          <cell r="BZ97" t="str">
            <v>C</v>
          </cell>
          <cell r="CA97" t="str">
            <v>B</v>
          </cell>
          <cell r="CB97">
            <v>28.294065058316768</v>
          </cell>
          <cell r="CC97">
            <v>38.294065058316768</v>
          </cell>
          <cell r="CD97" t="str">
            <v>C</v>
          </cell>
          <cell r="CE97" t="str">
            <v>B</v>
          </cell>
          <cell r="CF97">
            <v>29.536798403581528</v>
          </cell>
          <cell r="CG97">
            <v>39.536798403581528</v>
          </cell>
          <cell r="CH97" t="str">
            <v/>
          </cell>
          <cell r="CI97" t="str">
            <v/>
          </cell>
          <cell r="CJ97" t="str">
            <v/>
          </cell>
          <cell r="CK97" t="str">
            <v/>
          </cell>
          <cell r="CL97" t="str">
            <v/>
          </cell>
          <cell r="CM97" t="str">
            <v/>
          </cell>
          <cell r="CN97" t="str">
            <v/>
          </cell>
          <cell r="CO97" t="str">
            <v/>
          </cell>
          <cell r="CP97" t="str">
            <v>D/C</v>
          </cell>
          <cell r="CQ97" t="str">
            <v>C/B</v>
          </cell>
          <cell r="CR97">
            <v>23.150600287843126</v>
          </cell>
          <cell r="CS97">
            <v>33.150600287843126</v>
          </cell>
          <cell r="CT97" t="str">
            <v/>
          </cell>
          <cell r="CU97" t="str">
            <v/>
          </cell>
          <cell r="CV97" t="str">
            <v/>
          </cell>
          <cell r="CW97" t="str">
            <v/>
          </cell>
          <cell r="CX97" t="str">
            <v/>
          </cell>
          <cell r="CY97" t="str">
            <v/>
          </cell>
          <cell r="CZ97" t="str">
            <v/>
          </cell>
          <cell r="DA97" t="str">
            <v/>
          </cell>
          <cell r="DB97" t="str">
            <v/>
          </cell>
          <cell r="DC97" t="str">
            <v/>
          </cell>
          <cell r="DD97" t="str">
            <v/>
          </cell>
          <cell r="DE97" t="str">
            <v/>
          </cell>
          <cell r="DF97" t="str">
            <v/>
          </cell>
          <cell r="DG97" t="str">
            <v/>
          </cell>
          <cell r="DH97" t="str">
            <v/>
          </cell>
          <cell r="DI97" t="str">
            <v/>
          </cell>
          <cell r="DJ97" t="str">
            <v/>
          </cell>
          <cell r="DK97" t="str">
            <v/>
          </cell>
          <cell r="DL97" t="str">
            <v/>
          </cell>
          <cell r="DM97" t="str">
            <v/>
          </cell>
          <cell r="DN97" t="str">
            <v/>
          </cell>
          <cell r="DO97" t="str">
            <v/>
          </cell>
          <cell r="DP97" t="str">
            <v/>
          </cell>
          <cell r="DQ97" t="str">
            <v/>
          </cell>
          <cell r="DR97" t="str">
            <v/>
          </cell>
          <cell r="DS97" t="str">
            <v/>
          </cell>
          <cell r="DT97" t="str">
            <v/>
          </cell>
          <cell r="DU97" t="str">
            <v/>
          </cell>
          <cell r="DW97" t="str">
            <v>12B-BE-2</v>
          </cell>
          <cell r="EK97" t="str">
            <v>12C-MA-7</v>
          </cell>
          <cell r="EL97" t="str">
            <v>12E-MAF-4</v>
          </cell>
          <cell r="EO97" t="str">
            <v>12A-PH-9</v>
          </cell>
          <cell r="EW97" t="str">
            <v/>
          </cell>
          <cell r="EX97">
            <v>35</v>
          </cell>
          <cell r="EY97" t="str">
            <v/>
          </cell>
          <cell r="EZ97" t="str">
            <v/>
          </cell>
          <cell r="FA97" t="str">
            <v/>
          </cell>
          <cell r="FB97" t="str">
            <v/>
          </cell>
          <cell r="FC97" t="str">
            <v/>
          </cell>
          <cell r="FD97" t="str">
            <v/>
          </cell>
          <cell r="FE97" t="str">
            <v/>
          </cell>
          <cell r="FF97" t="str">
            <v/>
          </cell>
          <cell r="FG97" t="str">
            <v/>
          </cell>
          <cell r="FH97" t="str">
            <v/>
          </cell>
          <cell r="FI97" t="str">
            <v/>
          </cell>
          <cell r="FJ97" t="str">
            <v/>
          </cell>
          <cell r="FK97" t="str">
            <v/>
          </cell>
        </row>
        <row r="98">
          <cell r="A98">
            <v>150851</v>
          </cell>
          <cell r="B98" t="str">
            <v>Igoe, Daniel</v>
          </cell>
          <cell r="C98" t="str">
            <v>12JN</v>
          </cell>
          <cell r="D98" t="str">
            <v>M</v>
          </cell>
          <cell r="E98" t="str">
            <v>C/B</v>
          </cell>
          <cell r="F98" t="str">
            <v>A</v>
          </cell>
          <cell r="G98" t="str">
            <v>1</v>
          </cell>
          <cell r="H98" t="str">
            <v>MOTM</v>
          </cell>
          <cell r="I98" t="str">
            <v>N</v>
          </cell>
          <cell r="J98" t="b">
            <v>0</v>
          </cell>
          <cell r="K98" t="str">
            <v>No</v>
          </cell>
          <cell r="L98" t="str">
            <v>INTERNAL</v>
          </cell>
          <cell r="M98">
            <v>6.8</v>
          </cell>
          <cell r="N98">
            <v>6.8</v>
          </cell>
          <cell r="O98">
            <v>6.8</v>
          </cell>
          <cell r="P98">
            <v>6.8</v>
          </cell>
          <cell r="Q98" t="str">
            <v>6.25+ (B/A)</v>
          </cell>
          <cell r="R98" t="str">
            <v/>
          </cell>
          <cell r="S98" t="str">
            <v/>
          </cell>
          <cell r="T98" t="str">
            <v/>
          </cell>
          <cell r="U98" t="str">
            <v/>
          </cell>
          <cell r="V98" t="str">
            <v/>
          </cell>
          <cell r="W98" t="str">
            <v/>
          </cell>
          <cell r="X98" t="str">
            <v/>
          </cell>
          <cell r="Y98" t="str">
            <v/>
          </cell>
          <cell r="Z98" t="str">
            <v/>
          </cell>
          <cell r="AA98" t="str">
            <v/>
          </cell>
          <cell r="AB98" t="str">
            <v/>
          </cell>
          <cell r="AC98" t="str">
            <v/>
          </cell>
          <cell r="AD98" t="str">
            <v>C/B</v>
          </cell>
          <cell r="AE98" t="str">
            <v>B/A</v>
          </cell>
          <cell r="AF98">
            <v>33.115966226564282</v>
          </cell>
          <cell r="AG98">
            <v>43.115966226564282</v>
          </cell>
          <cell r="AH98" t="str">
            <v/>
          </cell>
          <cell r="AI98" t="str">
            <v/>
          </cell>
          <cell r="AJ98" t="str">
            <v/>
          </cell>
          <cell r="AK98" t="str">
            <v/>
          </cell>
          <cell r="AL98" t="str">
            <v/>
          </cell>
          <cell r="AM98" t="str">
            <v/>
          </cell>
          <cell r="AN98" t="str">
            <v/>
          </cell>
          <cell r="AO98" t="str">
            <v/>
          </cell>
          <cell r="AP98" t="str">
            <v/>
          </cell>
          <cell r="AQ98" t="str">
            <v/>
          </cell>
          <cell r="AR98" t="str">
            <v/>
          </cell>
          <cell r="AS98" t="str">
            <v/>
          </cell>
          <cell r="AT98" t="str">
            <v>B</v>
          </cell>
          <cell r="AU98" t="str">
            <v>A</v>
          </cell>
          <cell r="AV98">
            <v>41.030460018700481</v>
          </cell>
          <cell r="AW98">
            <v>51.030460018700481</v>
          </cell>
          <cell r="AX98" t="str">
            <v/>
          </cell>
          <cell r="AY98" t="str">
            <v/>
          </cell>
          <cell r="AZ98" t="str">
            <v/>
          </cell>
          <cell r="BA98" t="str">
            <v/>
          </cell>
          <cell r="BB98" t="str">
            <v/>
          </cell>
          <cell r="BC98" t="str">
            <v/>
          </cell>
          <cell r="BD98" t="str">
            <v/>
          </cell>
          <cell r="BE98" t="str">
            <v/>
          </cell>
          <cell r="BF98" t="str">
            <v/>
          </cell>
          <cell r="BG98" t="str">
            <v/>
          </cell>
          <cell r="BH98" t="str">
            <v/>
          </cell>
          <cell r="BI98" t="str">
            <v/>
          </cell>
          <cell r="BJ98" t="str">
            <v/>
          </cell>
          <cell r="BK98" t="str">
            <v/>
          </cell>
          <cell r="BL98" t="str">
            <v/>
          </cell>
          <cell r="BM98" t="str">
            <v/>
          </cell>
          <cell r="BN98" t="str">
            <v/>
          </cell>
          <cell r="BO98" t="str">
            <v/>
          </cell>
          <cell r="BP98" t="str">
            <v/>
          </cell>
          <cell r="BQ98" t="str">
            <v/>
          </cell>
          <cell r="BR98" t="str">
            <v/>
          </cell>
          <cell r="BS98" t="str">
            <v/>
          </cell>
          <cell r="BT98" t="str">
            <v/>
          </cell>
          <cell r="BU98" t="str">
            <v/>
          </cell>
          <cell r="BV98" t="str">
            <v/>
          </cell>
          <cell r="BW98" t="str">
            <v/>
          </cell>
          <cell r="BX98" t="str">
            <v/>
          </cell>
          <cell r="BY98" t="str">
            <v/>
          </cell>
          <cell r="BZ98" t="str">
            <v>B</v>
          </cell>
          <cell r="CA98" t="str">
            <v>A</v>
          </cell>
          <cell r="CB98">
            <v>37.802897719654958</v>
          </cell>
          <cell r="CC98">
            <v>47.802897719654958</v>
          </cell>
          <cell r="CD98" t="str">
            <v/>
          </cell>
          <cell r="CE98" t="str">
            <v/>
          </cell>
          <cell r="CF98" t="str">
            <v/>
          </cell>
          <cell r="CG98" t="str">
            <v/>
          </cell>
          <cell r="CH98" t="str">
            <v/>
          </cell>
          <cell r="CI98" t="str">
            <v/>
          </cell>
          <cell r="CJ98" t="str">
            <v/>
          </cell>
          <cell r="CK98" t="str">
            <v/>
          </cell>
          <cell r="CL98" t="str">
            <v/>
          </cell>
          <cell r="CM98" t="str">
            <v/>
          </cell>
          <cell r="CN98" t="str">
            <v/>
          </cell>
          <cell r="CO98" t="str">
            <v/>
          </cell>
          <cell r="CP98" t="str">
            <v>C/B</v>
          </cell>
          <cell r="CQ98" t="str">
            <v>B/A</v>
          </cell>
          <cell r="CR98">
            <v>33.856189320388403</v>
          </cell>
          <cell r="CS98">
            <v>43.856189320388403</v>
          </cell>
          <cell r="CT98" t="str">
            <v/>
          </cell>
          <cell r="CU98" t="str">
            <v/>
          </cell>
          <cell r="CV98" t="str">
            <v/>
          </cell>
          <cell r="CW98" t="str">
            <v/>
          </cell>
          <cell r="CX98" t="str">
            <v/>
          </cell>
          <cell r="CY98" t="str">
            <v/>
          </cell>
          <cell r="CZ98" t="str">
            <v/>
          </cell>
          <cell r="DA98" t="str">
            <v/>
          </cell>
          <cell r="DB98" t="str">
            <v/>
          </cell>
          <cell r="DC98" t="str">
            <v/>
          </cell>
          <cell r="DD98" t="str">
            <v/>
          </cell>
          <cell r="DE98" t="str">
            <v/>
          </cell>
          <cell r="DF98" t="str">
            <v/>
          </cell>
          <cell r="DG98" t="str">
            <v/>
          </cell>
          <cell r="DH98" t="str">
            <v/>
          </cell>
          <cell r="DI98" t="str">
            <v/>
          </cell>
          <cell r="DJ98" t="str">
            <v/>
          </cell>
          <cell r="DK98" t="str">
            <v/>
          </cell>
          <cell r="DL98" t="str">
            <v/>
          </cell>
          <cell r="DM98" t="str">
            <v/>
          </cell>
          <cell r="DN98" t="str">
            <v/>
          </cell>
          <cell r="DO98" t="str">
            <v/>
          </cell>
          <cell r="DP98" t="str">
            <v/>
          </cell>
          <cell r="DQ98" t="str">
            <v/>
          </cell>
          <cell r="DR98" t="str">
            <v/>
          </cell>
          <cell r="DS98" t="str">
            <v/>
          </cell>
          <cell r="DT98" t="str">
            <v/>
          </cell>
          <cell r="DU98" t="str">
            <v/>
          </cell>
          <cell r="DY98" t="str">
            <v>12D-CH-2</v>
          </cell>
          <cell r="EC98" t="str">
            <v>12E-EC-2</v>
          </cell>
          <cell r="EK98" t="str">
            <v>12B-MA-5</v>
          </cell>
          <cell r="EO98" t="str">
            <v>12A-PH-9</v>
          </cell>
          <cell r="EW98" t="str">
            <v/>
          </cell>
          <cell r="EX98" t="str">
            <v/>
          </cell>
          <cell r="EY98" t="str">
            <v/>
          </cell>
          <cell r="EZ98">
            <v>35</v>
          </cell>
          <cell r="FA98" t="str">
            <v/>
          </cell>
          <cell r="FB98" t="str">
            <v/>
          </cell>
          <cell r="FC98" t="str">
            <v/>
          </cell>
          <cell r="FD98">
            <v>40</v>
          </cell>
          <cell r="FE98" t="str">
            <v/>
          </cell>
          <cell r="FF98" t="str">
            <v/>
          </cell>
          <cell r="FG98" t="str">
            <v/>
          </cell>
          <cell r="FH98" t="str">
            <v/>
          </cell>
          <cell r="FI98" t="str">
            <v/>
          </cell>
          <cell r="FJ98" t="str">
            <v/>
          </cell>
          <cell r="FK98" t="str">
            <v/>
          </cell>
        </row>
        <row r="99">
          <cell r="A99">
            <v>150952</v>
          </cell>
          <cell r="B99" t="str">
            <v>Ison, Jacintha</v>
          </cell>
          <cell r="C99" t="str">
            <v>12JN</v>
          </cell>
          <cell r="D99" t="str">
            <v>F</v>
          </cell>
          <cell r="E99" t="str">
            <v>B</v>
          </cell>
          <cell r="F99" t="str">
            <v>A/A*</v>
          </cell>
          <cell r="G99" t="str">
            <v>1</v>
          </cell>
          <cell r="H99" t="str">
            <v>AIND</v>
          </cell>
          <cell r="I99" t="str">
            <v>N</v>
          </cell>
          <cell r="J99" t="b">
            <v>1</v>
          </cell>
          <cell r="K99" t="str">
            <v>No</v>
          </cell>
          <cell r="L99" t="str">
            <v>INTERNAL</v>
          </cell>
          <cell r="M99">
            <v>7.6</v>
          </cell>
          <cell r="N99">
            <v>7.6</v>
          </cell>
          <cell r="O99">
            <v>7.6</v>
          </cell>
          <cell r="P99">
            <v>7.6</v>
          </cell>
          <cell r="Q99" t="str">
            <v>6.25+ (B/A)</v>
          </cell>
          <cell r="R99" t="str">
            <v/>
          </cell>
          <cell r="S99" t="str">
            <v/>
          </cell>
          <cell r="T99" t="str">
            <v/>
          </cell>
          <cell r="U99" t="str">
            <v/>
          </cell>
          <cell r="V99" t="str">
            <v/>
          </cell>
          <cell r="W99" t="str">
            <v/>
          </cell>
          <cell r="X99" t="str">
            <v/>
          </cell>
          <cell r="Y99" t="str">
            <v/>
          </cell>
          <cell r="Z99" t="str">
            <v>B/A</v>
          </cell>
          <cell r="AA99" t="str">
            <v>A/A*</v>
          </cell>
          <cell r="AB99">
            <v>43.891249184371226</v>
          </cell>
          <cell r="AC99">
            <v>53.891249184371226</v>
          </cell>
          <cell r="AD99" t="str">
            <v>B</v>
          </cell>
          <cell r="AE99" t="str">
            <v>A</v>
          </cell>
          <cell r="AF99">
            <v>42.475377950889111</v>
          </cell>
          <cell r="AG99">
            <v>52.475377950889111</v>
          </cell>
          <cell r="AH99" t="str">
            <v/>
          </cell>
          <cell r="AI99" t="str">
            <v/>
          </cell>
          <cell r="AJ99" t="str">
            <v/>
          </cell>
          <cell r="AK99" t="str">
            <v/>
          </cell>
          <cell r="AL99" t="str">
            <v/>
          </cell>
          <cell r="AM99" t="str">
            <v/>
          </cell>
          <cell r="AN99" t="str">
            <v/>
          </cell>
          <cell r="AO99" t="str">
            <v/>
          </cell>
          <cell r="AP99" t="str">
            <v/>
          </cell>
          <cell r="AQ99" t="str">
            <v/>
          </cell>
          <cell r="AR99" t="str">
            <v/>
          </cell>
          <cell r="AS99" t="str">
            <v/>
          </cell>
          <cell r="AT99" t="str">
            <v/>
          </cell>
          <cell r="AU99" t="str">
            <v/>
          </cell>
          <cell r="AV99" t="str">
            <v/>
          </cell>
          <cell r="AW99" t="str">
            <v/>
          </cell>
          <cell r="AX99" t="str">
            <v/>
          </cell>
          <cell r="AY99" t="str">
            <v/>
          </cell>
          <cell r="AZ99" t="str">
            <v/>
          </cell>
          <cell r="BA99" t="str">
            <v/>
          </cell>
          <cell r="BB99" t="str">
            <v/>
          </cell>
          <cell r="BC99" t="str">
            <v/>
          </cell>
          <cell r="BD99" t="str">
            <v/>
          </cell>
          <cell r="BE99" t="str">
            <v/>
          </cell>
          <cell r="BF99" t="str">
            <v/>
          </cell>
          <cell r="BG99" t="str">
            <v/>
          </cell>
          <cell r="BH99" t="str">
            <v/>
          </cell>
          <cell r="BI99" t="str">
            <v/>
          </cell>
          <cell r="BJ99" t="str">
            <v/>
          </cell>
          <cell r="BK99" t="str">
            <v/>
          </cell>
          <cell r="BL99" t="str">
            <v/>
          </cell>
          <cell r="BM99" t="str">
            <v/>
          </cell>
          <cell r="BN99" t="str">
            <v/>
          </cell>
          <cell r="BO99" t="str">
            <v/>
          </cell>
          <cell r="BP99" t="str">
            <v/>
          </cell>
          <cell r="BQ99" t="str">
            <v/>
          </cell>
          <cell r="BR99" t="str">
            <v/>
          </cell>
          <cell r="BS99" t="str">
            <v/>
          </cell>
          <cell r="BT99" t="str">
            <v/>
          </cell>
          <cell r="BU99" t="str">
            <v/>
          </cell>
          <cell r="BV99" t="str">
            <v/>
          </cell>
          <cell r="BW99" t="str">
            <v/>
          </cell>
          <cell r="BX99" t="str">
            <v/>
          </cell>
          <cell r="BY99" t="str">
            <v/>
          </cell>
          <cell r="BZ99" t="str">
            <v>B/A</v>
          </cell>
          <cell r="CA99" t="str">
            <v>A/A*</v>
          </cell>
          <cell r="CB99">
            <v>46.413907245507914</v>
          </cell>
          <cell r="CC99">
            <v>56.413907245507914</v>
          </cell>
          <cell r="CD99" t="str">
            <v/>
          </cell>
          <cell r="CE99" t="str">
            <v/>
          </cell>
          <cell r="CF99" t="str">
            <v/>
          </cell>
          <cell r="CG99" t="str">
            <v/>
          </cell>
          <cell r="CH99" t="str">
            <v/>
          </cell>
          <cell r="CI99" t="str">
            <v/>
          </cell>
          <cell r="CJ99" t="str">
            <v/>
          </cell>
          <cell r="CK99" t="str">
            <v/>
          </cell>
          <cell r="CL99" t="str">
            <v/>
          </cell>
          <cell r="CM99" t="str">
            <v/>
          </cell>
          <cell r="CN99" t="str">
            <v/>
          </cell>
          <cell r="CO99" t="str">
            <v/>
          </cell>
          <cell r="CP99" t="str">
            <v/>
          </cell>
          <cell r="CQ99" t="str">
            <v/>
          </cell>
          <cell r="CR99" t="str">
            <v/>
          </cell>
          <cell r="CS99" t="str">
            <v/>
          </cell>
          <cell r="CT99" t="str">
            <v/>
          </cell>
          <cell r="CU99" t="str">
            <v/>
          </cell>
          <cell r="CV99" t="str">
            <v/>
          </cell>
          <cell r="CW99" t="str">
            <v/>
          </cell>
          <cell r="CX99" t="str">
            <v/>
          </cell>
          <cell r="CY99" t="str">
            <v/>
          </cell>
          <cell r="CZ99" t="str">
            <v/>
          </cell>
          <cell r="DA99" t="str">
            <v/>
          </cell>
          <cell r="DB99" t="str">
            <v/>
          </cell>
          <cell r="DC99" t="str">
            <v/>
          </cell>
          <cell r="DD99" t="str">
            <v/>
          </cell>
          <cell r="DE99" t="str">
            <v/>
          </cell>
          <cell r="DF99" t="str">
            <v/>
          </cell>
          <cell r="DG99" t="str">
            <v/>
          </cell>
          <cell r="DH99" t="str">
            <v/>
          </cell>
          <cell r="DI99" t="str">
            <v/>
          </cell>
          <cell r="DJ99" t="str">
            <v/>
          </cell>
          <cell r="DK99" t="str">
            <v/>
          </cell>
          <cell r="DL99" t="str">
            <v/>
          </cell>
          <cell r="DM99" t="str">
            <v/>
          </cell>
          <cell r="DN99" t="str">
            <v/>
          </cell>
          <cell r="DO99" t="str">
            <v/>
          </cell>
          <cell r="DP99" t="str">
            <v/>
          </cell>
          <cell r="DQ99" t="str">
            <v/>
          </cell>
          <cell r="DR99" t="str">
            <v/>
          </cell>
          <cell r="DS99" t="str">
            <v/>
          </cell>
          <cell r="DT99" t="str">
            <v/>
          </cell>
          <cell r="DU99" t="str">
            <v/>
          </cell>
          <cell r="DX99" t="str">
            <v>12A-BI-2</v>
          </cell>
          <cell r="DY99" t="str">
            <v>12E-CH-1</v>
          </cell>
          <cell r="EK99" t="str">
            <v>12C-MA-7</v>
          </cell>
          <cell r="EW99" t="str">
            <v/>
          </cell>
          <cell r="EX99" t="str">
            <v/>
          </cell>
          <cell r="EY99">
            <v>45</v>
          </cell>
          <cell r="EZ99">
            <v>40</v>
          </cell>
          <cell r="FA99" t="str">
            <v/>
          </cell>
          <cell r="FB99" t="str">
            <v/>
          </cell>
          <cell r="FC99" t="str">
            <v/>
          </cell>
          <cell r="FD99" t="str">
            <v/>
          </cell>
          <cell r="FE99" t="str">
            <v/>
          </cell>
          <cell r="FF99" t="str">
            <v/>
          </cell>
          <cell r="FG99" t="str">
            <v/>
          </cell>
          <cell r="FH99" t="str">
            <v/>
          </cell>
          <cell r="FI99" t="str">
            <v/>
          </cell>
          <cell r="FJ99" t="str">
            <v/>
          </cell>
          <cell r="FK99" t="str">
            <v/>
          </cell>
        </row>
        <row r="100">
          <cell r="A100">
            <v>150792</v>
          </cell>
          <cell r="B100" t="str">
            <v>Jacobs, Reem</v>
          </cell>
          <cell r="C100" t="str">
            <v>12EW</v>
          </cell>
          <cell r="D100" t="str">
            <v>F</v>
          </cell>
          <cell r="E100" t="str">
            <v>C/B</v>
          </cell>
          <cell r="F100" t="str">
            <v>A</v>
          </cell>
          <cell r="G100" t="str">
            <v>1</v>
          </cell>
          <cell r="H100" t="str">
            <v>OOEG</v>
          </cell>
          <cell r="I100" t="str">
            <v>N</v>
          </cell>
          <cell r="J100" t="b">
            <v>0</v>
          </cell>
          <cell r="K100" t="str">
            <v>No</v>
          </cell>
          <cell r="L100" t="str">
            <v>INTERNAL</v>
          </cell>
          <cell r="M100">
            <v>6.1</v>
          </cell>
          <cell r="N100">
            <v>6.1</v>
          </cell>
          <cell r="O100">
            <v>6.1</v>
          </cell>
          <cell r="P100">
            <v>6.1</v>
          </cell>
          <cell r="Q100" t="str">
            <v>4.75+ (C/B)</v>
          </cell>
          <cell r="R100" t="str">
            <v/>
          </cell>
          <cell r="S100" t="str">
            <v/>
          </cell>
          <cell r="T100" t="str">
            <v/>
          </cell>
          <cell r="U100" t="str">
            <v/>
          </cell>
          <cell r="V100" t="str">
            <v/>
          </cell>
          <cell r="W100" t="str">
            <v/>
          </cell>
          <cell r="X100" t="str">
            <v/>
          </cell>
          <cell r="Y100" t="str">
            <v/>
          </cell>
          <cell r="Z100" t="str">
            <v/>
          </cell>
          <cell r="AA100" t="str">
            <v/>
          </cell>
          <cell r="AB100" t="str">
            <v/>
          </cell>
          <cell r="AC100" t="str">
            <v/>
          </cell>
          <cell r="AD100" t="str">
            <v/>
          </cell>
          <cell r="AE100" t="str">
            <v/>
          </cell>
          <cell r="AF100" t="str">
            <v/>
          </cell>
          <cell r="AG100" t="str">
            <v/>
          </cell>
          <cell r="AH100" t="str">
            <v>B</v>
          </cell>
          <cell r="AI100" t="str">
            <v>A</v>
          </cell>
          <cell r="AJ100">
            <v>38.10135408776808</v>
          </cell>
          <cell r="AK100">
            <v>48.10135408776808</v>
          </cell>
          <cell r="AL100" t="str">
            <v/>
          </cell>
          <cell r="AM100" t="str">
            <v/>
          </cell>
          <cell r="AN100" t="str">
            <v/>
          </cell>
          <cell r="AO100" t="str">
            <v/>
          </cell>
          <cell r="AP100" t="str">
            <v>B</v>
          </cell>
          <cell r="AQ100" t="str">
            <v>A</v>
          </cell>
          <cell r="AR100">
            <v>38.115615615615603</v>
          </cell>
          <cell r="AS100">
            <v>48.115615615615603</v>
          </cell>
          <cell r="AT100" t="str">
            <v/>
          </cell>
          <cell r="AU100" t="str">
            <v/>
          </cell>
          <cell r="AV100" t="str">
            <v/>
          </cell>
          <cell r="AW100" t="str">
            <v/>
          </cell>
          <cell r="AX100" t="str">
            <v/>
          </cell>
          <cell r="AY100" t="str">
            <v/>
          </cell>
          <cell r="AZ100" t="str">
            <v/>
          </cell>
          <cell r="BA100" t="str">
            <v/>
          </cell>
          <cell r="BB100" t="str">
            <v/>
          </cell>
          <cell r="BC100" t="str">
            <v/>
          </cell>
          <cell r="BD100" t="str">
            <v/>
          </cell>
          <cell r="BE100" t="str">
            <v/>
          </cell>
          <cell r="BF100" t="str">
            <v/>
          </cell>
          <cell r="BG100" t="str">
            <v/>
          </cell>
          <cell r="BH100" t="str">
            <v/>
          </cell>
          <cell r="BI100" t="str">
            <v/>
          </cell>
          <cell r="BJ100" t="str">
            <v/>
          </cell>
          <cell r="BK100" t="str">
            <v/>
          </cell>
          <cell r="BL100" t="str">
            <v/>
          </cell>
          <cell r="BM100" t="str">
            <v/>
          </cell>
          <cell r="BN100" t="str">
            <v/>
          </cell>
          <cell r="BO100" t="str">
            <v/>
          </cell>
          <cell r="BP100" t="str">
            <v/>
          </cell>
          <cell r="BQ100" t="str">
            <v/>
          </cell>
          <cell r="BR100" t="str">
            <v/>
          </cell>
          <cell r="BS100" t="str">
            <v/>
          </cell>
          <cell r="BT100" t="str">
            <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t="str">
            <v/>
          </cell>
          <cell r="CH100" t="str">
            <v/>
          </cell>
          <cell r="CI100" t="str">
            <v/>
          </cell>
          <cell r="CJ100" t="str">
            <v/>
          </cell>
          <cell r="CK100" t="str">
            <v/>
          </cell>
          <cell r="CL100" t="str">
            <v/>
          </cell>
          <cell r="CM100" t="str">
            <v/>
          </cell>
          <cell r="CN100" t="str">
            <v/>
          </cell>
          <cell r="CO100" t="str">
            <v/>
          </cell>
          <cell r="CP100" t="str">
            <v/>
          </cell>
          <cell r="CQ100" t="str">
            <v/>
          </cell>
          <cell r="CR100" t="str">
            <v/>
          </cell>
          <cell r="CS100" t="str">
            <v/>
          </cell>
          <cell r="CT100" t="str">
            <v/>
          </cell>
          <cell r="CU100" t="str">
            <v/>
          </cell>
          <cell r="CV100" t="str">
            <v/>
          </cell>
          <cell r="CW100" t="str">
            <v/>
          </cell>
          <cell r="CX100" t="str">
            <v>C/B</v>
          </cell>
          <cell r="CY100" t="str">
            <v>B/A</v>
          </cell>
          <cell r="CZ100">
            <v>35.308379626342166</v>
          </cell>
          <cell r="DA100">
            <v>45.308379626342166</v>
          </cell>
          <cell r="DB100" t="str">
            <v/>
          </cell>
          <cell r="DC100" t="str">
            <v/>
          </cell>
          <cell r="DD100" t="str">
            <v/>
          </cell>
          <cell r="DE100" t="str">
            <v/>
          </cell>
          <cell r="DF100" t="str">
            <v/>
          </cell>
          <cell r="DG100" t="str">
            <v/>
          </cell>
          <cell r="DH100" t="str">
            <v/>
          </cell>
          <cell r="DI100" t="str">
            <v/>
          </cell>
          <cell r="DJ100" t="str">
            <v/>
          </cell>
          <cell r="DK100" t="str">
            <v/>
          </cell>
          <cell r="DL100" t="str">
            <v/>
          </cell>
          <cell r="DM100" t="str">
            <v/>
          </cell>
          <cell r="DN100" t="str">
            <v/>
          </cell>
          <cell r="DO100" t="str">
            <v/>
          </cell>
          <cell r="DP100" t="str">
            <v/>
          </cell>
          <cell r="DQ100" t="str">
            <v/>
          </cell>
          <cell r="DR100" t="str">
            <v/>
          </cell>
          <cell r="DS100" t="str">
            <v/>
          </cell>
          <cell r="DT100" t="str">
            <v/>
          </cell>
          <cell r="DU100" t="str">
            <v/>
          </cell>
          <cell r="DZ100" t="str">
            <v>12D-DR-4</v>
          </cell>
          <cell r="EB100" t="str">
            <v>12E-EA-3</v>
          </cell>
          <cell r="EQ100" t="str">
            <v>12A-PY-10</v>
          </cell>
          <cell r="EW100" t="str">
            <v/>
          </cell>
          <cell r="EX100" t="str">
            <v/>
          </cell>
          <cell r="EY100" t="str">
            <v/>
          </cell>
          <cell r="EZ100" t="str">
            <v/>
          </cell>
          <cell r="FA100">
            <v>40</v>
          </cell>
          <cell r="FB100" t="str">
            <v/>
          </cell>
          <cell r="FC100">
            <v>40</v>
          </cell>
          <cell r="FD100" t="str">
            <v/>
          </cell>
          <cell r="FE100" t="str">
            <v/>
          </cell>
          <cell r="FF100" t="str">
            <v/>
          </cell>
          <cell r="FG100" t="str">
            <v/>
          </cell>
          <cell r="FH100" t="str">
            <v/>
          </cell>
          <cell r="FI100" t="str">
            <v/>
          </cell>
          <cell r="FJ100" t="str">
            <v/>
          </cell>
          <cell r="FK100" t="str">
            <v/>
          </cell>
        </row>
        <row r="101">
          <cell r="A101">
            <v>160091</v>
          </cell>
          <cell r="B101" t="str">
            <v>James, Marcus</v>
          </cell>
          <cell r="C101" t="str">
            <v>12SG</v>
          </cell>
          <cell r="D101" t="str">
            <v>M</v>
          </cell>
          <cell r="E101" t="str">
            <v>C/B</v>
          </cell>
          <cell r="F101" t="str">
            <v>A</v>
          </cell>
          <cell r="G101" t="str">
            <v>1</v>
          </cell>
          <cell r="H101" t="str">
            <v>WOTW</v>
          </cell>
          <cell r="I101" t="str">
            <v>E</v>
          </cell>
          <cell r="J101" t="b">
            <v>0</v>
          </cell>
          <cell r="K101" t="str">
            <v>No</v>
          </cell>
          <cell r="L101" t="str">
            <v>EXTERNAL</v>
          </cell>
          <cell r="M101">
            <v>7</v>
          </cell>
          <cell r="N101">
            <v>7</v>
          </cell>
          <cell r="O101">
            <v>7</v>
          </cell>
          <cell r="P101">
            <v>7</v>
          </cell>
          <cell r="Q101" t="str">
            <v>6.25+ (B/A)</v>
          </cell>
          <cell r="R101" t="str">
            <v/>
          </cell>
          <cell r="S101" t="str">
            <v/>
          </cell>
          <cell r="T101" t="str">
            <v/>
          </cell>
          <cell r="U101" t="str">
            <v/>
          </cell>
          <cell r="V101" t="str">
            <v/>
          </cell>
          <cell r="W101" t="str">
            <v/>
          </cell>
          <cell r="X101" t="str">
            <v/>
          </cell>
          <cell r="Y101" t="str">
            <v/>
          </cell>
          <cell r="Z101" t="str">
            <v/>
          </cell>
          <cell r="AA101" t="str">
            <v/>
          </cell>
          <cell r="AB101" t="str">
            <v/>
          </cell>
          <cell r="AC101" t="str">
            <v/>
          </cell>
          <cell r="AD101" t="str">
            <v>C/B</v>
          </cell>
          <cell r="AE101" t="str">
            <v>B/A</v>
          </cell>
          <cell r="AF101">
            <v>36.148429384853245</v>
          </cell>
          <cell r="AG101">
            <v>46.148429384853245</v>
          </cell>
          <cell r="AH101" t="str">
            <v/>
          </cell>
          <cell r="AI101" t="str">
            <v/>
          </cell>
          <cell r="AJ101" t="str">
            <v/>
          </cell>
          <cell r="AK101" t="str">
            <v/>
          </cell>
          <cell r="AL101" t="str">
            <v/>
          </cell>
          <cell r="AM101" t="str">
            <v/>
          </cell>
          <cell r="AN101" t="str">
            <v/>
          </cell>
          <cell r="AO101" t="str">
            <v/>
          </cell>
          <cell r="AP101" t="str">
            <v/>
          </cell>
          <cell r="AQ101" t="str">
            <v/>
          </cell>
          <cell r="AR101" t="str">
            <v/>
          </cell>
          <cell r="AS101" t="str">
            <v/>
          </cell>
          <cell r="AT101" t="str">
            <v/>
          </cell>
          <cell r="AU101" t="str">
            <v/>
          </cell>
          <cell r="AV101" t="str">
            <v/>
          </cell>
          <cell r="AW101" t="str">
            <v/>
          </cell>
          <cell r="AX101" t="str">
            <v/>
          </cell>
          <cell r="AY101" t="str">
            <v/>
          </cell>
          <cell r="AZ101" t="str">
            <v/>
          </cell>
          <cell r="BA101" t="str">
            <v/>
          </cell>
          <cell r="BB101" t="str">
            <v/>
          </cell>
          <cell r="BC101" t="str">
            <v/>
          </cell>
          <cell r="BD101" t="str">
            <v/>
          </cell>
          <cell r="BE101" t="str">
            <v/>
          </cell>
          <cell r="BF101" t="str">
            <v/>
          </cell>
          <cell r="BG101" t="str">
            <v/>
          </cell>
          <cell r="BH101" t="str">
            <v/>
          </cell>
          <cell r="BI101" t="str">
            <v/>
          </cell>
          <cell r="BJ101" t="str">
            <v/>
          </cell>
          <cell r="BK101" t="str">
            <v/>
          </cell>
          <cell r="BL101" t="str">
            <v/>
          </cell>
          <cell r="BM101" t="str">
            <v/>
          </cell>
          <cell r="BN101" t="str">
            <v/>
          </cell>
          <cell r="BO101" t="str">
            <v/>
          </cell>
          <cell r="BP101" t="str">
            <v/>
          </cell>
          <cell r="BQ101" t="str">
            <v/>
          </cell>
          <cell r="BR101" t="str">
            <v/>
          </cell>
          <cell r="BS101" t="str">
            <v/>
          </cell>
          <cell r="BT101" t="str">
            <v/>
          </cell>
          <cell r="BU101" t="str">
            <v/>
          </cell>
          <cell r="BV101" t="str">
            <v>B</v>
          </cell>
          <cell r="BW101" t="str">
            <v>A</v>
          </cell>
          <cell r="BX101">
            <v>39.394765347771525</v>
          </cell>
          <cell r="BY101">
            <v>49.394765347771525</v>
          </cell>
          <cell r="BZ101" t="str">
            <v>B</v>
          </cell>
          <cell r="CA101" t="str">
            <v>A</v>
          </cell>
          <cell r="CB101">
            <v>40.04909782196907</v>
          </cell>
          <cell r="CC101">
            <v>50.04909782196907</v>
          </cell>
          <cell r="CD101" t="str">
            <v/>
          </cell>
          <cell r="CE101" t="str">
            <v/>
          </cell>
          <cell r="CF101" t="str">
            <v/>
          </cell>
          <cell r="CG101" t="str">
            <v/>
          </cell>
          <cell r="CH101" t="str">
            <v/>
          </cell>
          <cell r="CI101" t="str">
            <v/>
          </cell>
          <cell r="CJ101" t="str">
            <v/>
          </cell>
          <cell r="CK101" t="str">
            <v/>
          </cell>
          <cell r="CL101" t="str">
            <v/>
          </cell>
          <cell r="CM101" t="str">
            <v/>
          </cell>
          <cell r="CN101" t="str">
            <v/>
          </cell>
          <cell r="CO101" t="str">
            <v/>
          </cell>
          <cell r="CP101" t="str">
            <v>C/B</v>
          </cell>
          <cell r="CQ101" t="str">
            <v>B/A</v>
          </cell>
          <cell r="CR101">
            <v>37.062373771481347</v>
          </cell>
          <cell r="CS101">
            <v>47.062373771481347</v>
          </cell>
          <cell r="CT101" t="str">
            <v/>
          </cell>
          <cell r="CU101" t="str">
            <v/>
          </cell>
          <cell r="CV101" t="str">
            <v/>
          </cell>
          <cell r="CW101" t="str">
            <v/>
          </cell>
          <cell r="CX101" t="str">
            <v/>
          </cell>
          <cell r="CY101" t="str">
            <v/>
          </cell>
          <cell r="CZ101" t="str">
            <v/>
          </cell>
          <cell r="DA101" t="str">
            <v/>
          </cell>
          <cell r="DB101" t="str">
            <v/>
          </cell>
          <cell r="DC101" t="str">
            <v/>
          </cell>
          <cell r="DD101" t="str">
            <v/>
          </cell>
          <cell r="DE101" t="str">
            <v/>
          </cell>
          <cell r="DF101" t="str">
            <v/>
          </cell>
          <cell r="DG101" t="str">
            <v/>
          </cell>
          <cell r="DH101" t="str">
            <v/>
          </cell>
          <cell r="DI101" t="str">
            <v/>
          </cell>
          <cell r="DJ101" t="str">
            <v/>
          </cell>
          <cell r="DK101" t="str">
            <v/>
          </cell>
          <cell r="DL101" t="str">
            <v/>
          </cell>
          <cell r="DM101" t="str">
            <v/>
          </cell>
          <cell r="DN101" t="str">
            <v/>
          </cell>
          <cell r="DO101" t="str">
            <v/>
          </cell>
          <cell r="DP101" t="str">
            <v/>
          </cell>
          <cell r="DQ101" t="str">
            <v/>
          </cell>
          <cell r="DR101" t="str">
            <v/>
          </cell>
          <cell r="DS101" t="str">
            <v/>
          </cell>
          <cell r="DT101" t="str">
            <v/>
          </cell>
          <cell r="DU101" t="str">
            <v/>
          </cell>
          <cell r="DY101" t="str">
            <v>12D-CH-2</v>
          </cell>
          <cell r="EJ101" t="str">
            <v>12C-CS-3</v>
          </cell>
          <cell r="EK101" t="str">
            <v>12A-MA-8</v>
          </cell>
          <cell r="EO101" t="str">
            <v>12E-PH-6</v>
          </cell>
          <cell r="EW101" t="str">
            <v/>
          </cell>
          <cell r="EX101" t="str">
            <v/>
          </cell>
          <cell r="EY101" t="str">
            <v/>
          </cell>
          <cell r="EZ101">
            <v>35</v>
          </cell>
          <cell r="FA101" t="str">
            <v/>
          </cell>
          <cell r="FB101" t="str">
            <v/>
          </cell>
          <cell r="FC101" t="str">
            <v/>
          </cell>
          <cell r="FD101" t="str">
            <v/>
          </cell>
          <cell r="FE101" t="str">
            <v/>
          </cell>
          <cell r="FF101" t="str">
            <v/>
          </cell>
          <cell r="FG101" t="str">
            <v/>
          </cell>
          <cell r="FH101" t="str">
            <v/>
          </cell>
          <cell r="FI101" t="str">
            <v/>
          </cell>
          <cell r="FJ101" t="str">
            <v/>
          </cell>
          <cell r="FK101" t="str">
            <v/>
          </cell>
        </row>
        <row r="102">
          <cell r="A102">
            <v>152730</v>
          </cell>
          <cell r="B102" t="str">
            <v>Jayasumana, Thinal</v>
          </cell>
          <cell r="C102" t="str">
            <v>12JN</v>
          </cell>
          <cell r="D102" t="str">
            <v>M</v>
          </cell>
          <cell r="E102" t="str">
            <v>E/D</v>
          </cell>
          <cell r="F102" t="str">
            <v>C/B</v>
          </cell>
          <cell r="G102" t="str">
            <v>1</v>
          </cell>
          <cell r="H102" t="str">
            <v>AIND</v>
          </cell>
          <cell r="I102" t="str">
            <v>N</v>
          </cell>
          <cell r="J102" t="b">
            <v>1</v>
          </cell>
          <cell r="K102" t="str">
            <v>No</v>
          </cell>
          <cell r="L102" t="str">
            <v>INTERNAL</v>
          </cell>
          <cell r="M102">
            <v>4.1428571428571432</v>
          </cell>
          <cell r="N102">
            <v>4.0999999999999996</v>
          </cell>
          <cell r="O102">
            <v>4.1428571428571432</v>
          </cell>
          <cell r="P102">
            <v>4.0999999999999996</v>
          </cell>
          <cell r="Q102" t="str">
            <v>2.5+ (D/C)</v>
          </cell>
          <cell r="R102" t="str">
            <v/>
          </cell>
          <cell r="S102" t="str">
            <v/>
          </cell>
          <cell r="T102" t="str">
            <v/>
          </cell>
          <cell r="U102" t="str">
            <v/>
          </cell>
          <cell r="V102" t="str">
            <v/>
          </cell>
          <cell r="W102" t="str">
            <v/>
          </cell>
          <cell r="X102" t="str">
            <v/>
          </cell>
          <cell r="Y102" t="str">
            <v/>
          </cell>
          <cell r="Z102" t="str">
            <v/>
          </cell>
          <cell r="AA102" t="str">
            <v/>
          </cell>
          <cell r="AB102" t="str">
            <v/>
          </cell>
          <cell r="AC102" t="str">
            <v/>
          </cell>
          <cell r="AD102" t="str">
            <v>E/D</v>
          </cell>
          <cell r="AE102" t="str">
            <v>D/C</v>
          </cell>
          <cell r="AF102">
            <v>13.890643413046668</v>
          </cell>
          <cell r="AG102">
            <v>23.890643413046668</v>
          </cell>
          <cell r="AH102" t="str">
            <v/>
          </cell>
          <cell r="AI102" t="str">
            <v/>
          </cell>
          <cell r="AJ102" t="str">
            <v/>
          </cell>
          <cell r="AK102" t="str">
            <v/>
          </cell>
          <cell r="AL102" t="str">
            <v/>
          </cell>
          <cell r="AM102" t="str">
            <v/>
          </cell>
          <cell r="AN102" t="str">
            <v/>
          </cell>
          <cell r="AO102" t="str">
            <v/>
          </cell>
          <cell r="AP102" t="str">
            <v/>
          </cell>
          <cell r="AQ102" t="str">
            <v/>
          </cell>
          <cell r="AR102" t="str">
            <v/>
          </cell>
          <cell r="AS102" t="str">
            <v/>
          </cell>
          <cell r="AT102" t="str">
            <v/>
          </cell>
          <cell r="AU102" t="str">
            <v/>
          </cell>
          <cell r="AV102" t="str">
            <v/>
          </cell>
          <cell r="AW102" t="str">
            <v/>
          </cell>
          <cell r="AX102" t="str">
            <v/>
          </cell>
          <cell r="AY102" t="str">
            <v/>
          </cell>
          <cell r="AZ102" t="str">
            <v/>
          </cell>
          <cell r="BA102" t="str">
            <v/>
          </cell>
          <cell r="BB102" t="str">
            <v/>
          </cell>
          <cell r="BC102" t="str">
            <v/>
          </cell>
          <cell r="BD102" t="str">
            <v/>
          </cell>
          <cell r="BE102" t="str">
            <v/>
          </cell>
          <cell r="BF102" t="str">
            <v/>
          </cell>
          <cell r="BG102" t="str">
            <v/>
          </cell>
          <cell r="BH102" t="str">
            <v/>
          </cell>
          <cell r="BI102" t="str">
            <v/>
          </cell>
          <cell r="BJ102" t="str">
            <v/>
          </cell>
          <cell r="BK102" t="str">
            <v/>
          </cell>
          <cell r="BL102" t="str">
            <v/>
          </cell>
          <cell r="BM102" t="str">
            <v/>
          </cell>
          <cell r="BN102" t="str">
            <v>M</v>
          </cell>
          <cell r="BO102" t="str">
            <v>D</v>
          </cell>
          <cell r="BP102">
            <v>26.350313331359249</v>
          </cell>
          <cell r="BQ102">
            <v>36.350313331359246</v>
          </cell>
          <cell r="BR102" t="str">
            <v/>
          </cell>
          <cell r="BS102" t="str">
            <v/>
          </cell>
          <cell r="BT102" t="str">
            <v/>
          </cell>
          <cell r="BU102" t="str">
            <v/>
          </cell>
          <cell r="BV102" t="str">
            <v>E/D</v>
          </cell>
          <cell r="BW102" t="str">
            <v>D/C</v>
          </cell>
          <cell r="BX102">
            <v>14.175053887777697</v>
          </cell>
          <cell r="BY102">
            <v>24.175053887777697</v>
          </cell>
          <cell r="BZ102" t="str">
            <v>D</v>
          </cell>
          <cell r="CA102" t="str">
            <v>C</v>
          </cell>
          <cell r="CB102">
            <v>18.171629948386563</v>
          </cell>
          <cell r="CC102">
            <v>28.171629948386563</v>
          </cell>
          <cell r="CD102" t="str">
            <v/>
          </cell>
          <cell r="CE102" t="str">
            <v/>
          </cell>
          <cell r="CF102" t="str">
            <v/>
          </cell>
          <cell r="CG102" t="str">
            <v/>
          </cell>
          <cell r="CH102" t="str">
            <v/>
          </cell>
          <cell r="CI102" t="str">
            <v/>
          </cell>
          <cell r="CJ102" t="str">
            <v/>
          </cell>
          <cell r="CK102" t="str">
            <v/>
          </cell>
          <cell r="CL102" t="str">
            <v/>
          </cell>
          <cell r="CM102" t="str">
            <v/>
          </cell>
          <cell r="CN102" t="str">
            <v/>
          </cell>
          <cell r="CO102" t="str">
            <v/>
          </cell>
          <cell r="CP102" t="str">
            <v/>
          </cell>
          <cell r="CQ102" t="str">
            <v/>
          </cell>
          <cell r="CR102" t="str">
            <v/>
          </cell>
          <cell r="CS102" t="str">
            <v/>
          </cell>
          <cell r="CT102" t="str">
            <v/>
          </cell>
          <cell r="CU102" t="str">
            <v/>
          </cell>
          <cell r="CV102" t="str">
            <v/>
          </cell>
          <cell r="CW102" t="str">
            <v/>
          </cell>
          <cell r="CX102" t="str">
            <v/>
          </cell>
          <cell r="CY102" t="str">
            <v/>
          </cell>
          <cell r="CZ102" t="str">
            <v/>
          </cell>
          <cell r="DA102" t="str">
            <v/>
          </cell>
          <cell r="DB102" t="str">
            <v/>
          </cell>
          <cell r="DC102" t="str">
            <v/>
          </cell>
          <cell r="DD102" t="str">
            <v/>
          </cell>
          <cell r="DE102" t="str">
            <v/>
          </cell>
          <cell r="DF102" t="str">
            <v/>
          </cell>
          <cell r="DG102" t="str">
            <v/>
          </cell>
          <cell r="DH102" t="str">
            <v/>
          </cell>
          <cell r="DI102" t="str">
            <v/>
          </cell>
          <cell r="DJ102" t="str">
            <v/>
          </cell>
          <cell r="DK102" t="str">
            <v/>
          </cell>
          <cell r="DL102" t="str">
            <v/>
          </cell>
          <cell r="DM102" t="str">
            <v/>
          </cell>
          <cell r="DN102" t="str">
            <v/>
          </cell>
          <cell r="DO102" t="str">
            <v/>
          </cell>
          <cell r="DP102" t="str">
            <v/>
          </cell>
          <cell r="DQ102" t="str">
            <v/>
          </cell>
          <cell r="DR102" t="str">
            <v/>
          </cell>
          <cell r="DS102" t="str">
            <v/>
          </cell>
          <cell r="DT102" t="str">
            <v/>
          </cell>
          <cell r="DU102" t="str">
            <v/>
          </cell>
          <cell r="DY102" t="str">
            <v>12E-CH-1</v>
          </cell>
          <cell r="EH102" t="str">
            <v>12B-HS-4</v>
          </cell>
          <cell r="EJ102" t="str">
            <v>12C-CS-3</v>
          </cell>
          <cell r="EK102" t="str">
            <v>12A-MA-8</v>
          </cell>
          <cell r="EW102" t="str">
            <v/>
          </cell>
          <cell r="EX102" t="str">
            <v/>
          </cell>
          <cell r="EY102" t="str">
            <v/>
          </cell>
          <cell r="EZ102">
            <v>15</v>
          </cell>
          <cell r="FA102" t="str">
            <v/>
          </cell>
          <cell r="FB102" t="str">
            <v/>
          </cell>
          <cell r="FC102" t="str">
            <v/>
          </cell>
          <cell r="FD102" t="str">
            <v/>
          </cell>
          <cell r="FE102" t="str">
            <v/>
          </cell>
          <cell r="FF102" t="str">
            <v/>
          </cell>
          <cell r="FG102" t="str">
            <v/>
          </cell>
          <cell r="FH102" t="str">
            <v/>
          </cell>
          <cell r="FI102">
            <v>25</v>
          </cell>
          <cell r="FJ102" t="str">
            <v/>
          </cell>
          <cell r="FK102" t="str">
            <v/>
          </cell>
        </row>
        <row r="103">
          <cell r="A103">
            <v>160080</v>
          </cell>
          <cell r="B103" t="str">
            <v>Jokhi, Sam</v>
          </cell>
          <cell r="C103" t="str">
            <v>12SG</v>
          </cell>
          <cell r="D103" t="str">
            <v>M</v>
          </cell>
          <cell r="E103" t="str">
            <v>B/A</v>
          </cell>
          <cell r="F103" t="str">
            <v>A*</v>
          </cell>
          <cell r="G103" t="str">
            <v>1</v>
          </cell>
          <cell r="H103" t="str">
            <v>MWAI</v>
          </cell>
          <cell r="I103" t="str">
            <v>N</v>
          </cell>
          <cell r="J103" t="b">
            <v>0</v>
          </cell>
          <cell r="K103" t="str">
            <v>No</v>
          </cell>
          <cell r="L103" t="str">
            <v>EXTERNAL</v>
          </cell>
          <cell r="M103">
            <v>7.875</v>
          </cell>
          <cell r="N103">
            <v>7.9</v>
          </cell>
          <cell r="O103">
            <v>7.875</v>
          </cell>
          <cell r="P103">
            <v>7.9</v>
          </cell>
          <cell r="Q103" t="str">
            <v>7.75+ (A/A*)</v>
          </cell>
          <cell r="R103" t="str">
            <v/>
          </cell>
          <cell r="S103" t="str">
            <v/>
          </cell>
          <cell r="T103" t="str">
            <v/>
          </cell>
          <cell r="U103" t="str">
            <v/>
          </cell>
          <cell r="V103" t="str">
            <v/>
          </cell>
          <cell r="W103" t="str">
            <v/>
          </cell>
          <cell r="X103" t="str">
            <v/>
          </cell>
          <cell r="Y103" t="str">
            <v/>
          </cell>
          <cell r="Z103" t="str">
            <v/>
          </cell>
          <cell r="AA103" t="str">
            <v/>
          </cell>
          <cell r="AB103" t="str">
            <v/>
          </cell>
          <cell r="AC103" t="str">
            <v/>
          </cell>
          <cell r="AD103" t="str">
            <v>B/A</v>
          </cell>
          <cell r="AE103" t="str">
            <v>A/A*</v>
          </cell>
          <cell r="AF103">
            <v>45.349772594512309</v>
          </cell>
          <cell r="AG103">
            <v>55.349772594512309</v>
          </cell>
          <cell r="AH103" t="str">
            <v/>
          </cell>
          <cell r="AI103" t="str">
            <v/>
          </cell>
          <cell r="AJ103" t="str">
            <v/>
          </cell>
          <cell r="AK103" t="str">
            <v/>
          </cell>
          <cell r="AL103" t="str">
            <v/>
          </cell>
          <cell r="AM103" t="str">
            <v/>
          </cell>
          <cell r="AN103" t="str">
            <v/>
          </cell>
          <cell r="AO103" t="str">
            <v/>
          </cell>
          <cell r="AP103" t="str">
            <v/>
          </cell>
          <cell r="AQ103" t="str">
            <v/>
          </cell>
          <cell r="AR103" t="str">
            <v/>
          </cell>
          <cell r="AS103" t="str">
            <v/>
          </cell>
          <cell r="AT103" t="str">
            <v/>
          </cell>
          <cell r="AU103" t="str">
            <v/>
          </cell>
          <cell r="AV103" t="str">
            <v/>
          </cell>
          <cell r="AW103" t="str">
            <v/>
          </cell>
          <cell r="AX103" t="str">
            <v/>
          </cell>
          <cell r="AY103" t="str">
            <v/>
          </cell>
          <cell r="AZ103" t="str">
            <v/>
          </cell>
          <cell r="BA103" t="str">
            <v/>
          </cell>
          <cell r="BB103" t="str">
            <v/>
          </cell>
          <cell r="BC103" t="str">
            <v/>
          </cell>
          <cell r="BD103" t="str">
            <v/>
          </cell>
          <cell r="BE103" t="str">
            <v/>
          </cell>
          <cell r="BF103" t="str">
            <v/>
          </cell>
          <cell r="BG103" t="str">
            <v/>
          </cell>
          <cell r="BH103" t="str">
            <v/>
          </cell>
          <cell r="BI103" t="str">
            <v/>
          </cell>
          <cell r="BJ103" t="str">
            <v/>
          </cell>
          <cell r="BK103" t="str">
            <v/>
          </cell>
          <cell r="BL103" t="str">
            <v/>
          </cell>
          <cell r="BM103" t="str">
            <v/>
          </cell>
          <cell r="BN103" t="str">
            <v/>
          </cell>
          <cell r="BO103" t="str">
            <v/>
          </cell>
          <cell r="BP103" t="str">
            <v/>
          </cell>
          <cell r="BQ103" t="str">
            <v/>
          </cell>
          <cell r="BR103" t="str">
            <v/>
          </cell>
          <cell r="BS103" t="str">
            <v/>
          </cell>
          <cell r="BT103" t="str">
            <v/>
          </cell>
          <cell r="BU103" t="str">
            <v/>
          </cell>
          <cell r="BV103" t="str">
            <v/>
          </cell>
          <cell r="BW103" t="str">
            <v/>
          </cell>
          <cell r="BX103" t="str">
            <v/>
          </cell>
          <cell r="BY103" t="str">
            <v/>
          </cell>
          <cell r="BZ103" t="str">
            <v>A</v>
          </cell>
          <cell r="CA103" t="str">
            <v>A*</v>
          </cell>
          <cell r="CB103">
            <v>48.363299851959212</v>
          </cell>
          <cell r="CC103">
            <v>58.363299851959212</v>
          </cell>
          <cell r="CD103" t="str">
            <v/>
          </cell>
          <cell r="CE103" t="str">
            <v/>
          </cell>
          <cell r="CF103" t="str">
            <v/>
          </cell>
          <cell r="CG103" t="str">
            <v/>
          </cell>
          <cell r="CH103" t="str">
            <v/>
          </cell>
          <cell r="CI103" t="str">
            <v/>
          </cell>
          <cell r="CJ103" t="str">
            <v/>
          </cell>
          <cell r="CK103" t="str">
            <v/>
          </cell>
          <cell r="CL103" t="str">
            <v/>
          </cell>
          <cell r="CM103" t="str">
            <v/>
          </cell>
          <cell r="CN103" t="str">
            <v/>
          </cell>
          <cell r="CO103" t="str">
            <v/>
          </cell>
          <cell r="CP103" t="str">
            <v>B/A</v>
          </cell>
          <cell r="CQ103" t="str">
            <v>A/A*</v>
          </cell>
          <cell r="CR103">
            <v>46.473492141877244</v>
          </cell>
          <cell r="CS103">
            <v>56.473492141877244</v>
          </cell>
          <cell r="CT103" t="str">
            <v/>
          </cell>
          <cell r="CU103" t="str">
            <v/>
          </cell>
          <cell r="CV103" t="str">
            <v/>
          </cell>
          <cell r="CW103" t="str">
            <v/>
          </cell>
          <cell r="CX103" t="str">
            <v/>
          </cell>
          <cell r="CY103" t="str">
            <v/>
          </cell>
          <cell r="CZ103" t="str">
            <v/>
          </cell>
          <cell r="DA103" t="str">
            <v/>
          </cell>
          <cell r="DB103" t="str">
            <v/>
          </cell>
          <cell r="DC103" t="str">
            <v/>
          </cell>
          <cell r="DD103" t="str">
            <v/>
          </cell>
          <cell r="DE103" t="str">
            <v/>
          </cell>
          <cell r="DF103" t="str">
            <v>B/A</v>
          </cell>
          <cell r="DG103" t="str">
            <v>A/A*</v>
          </cell>
          <cell r="DH103">
            <v>46.410845840006125</v>
          </cell>
          <cell r="DI103">
            <v>56.410845840006125</v>
          </cell>
          <cell r="DJ103" t="str">
            <v/>
          </cell>
          <cell r="DK103" t="str">
            <v/>
          </cell>
          <cell r="DL103" t="str">
            <v/>
          </cell>
          <cell r="DM103" t="str">
            <v/>
          </cell>
          <cell r="DN103" t="str">
            <v/>
          </cell>
          <cell r="DO103" t="str">
            <v/>
          </cell>
          <cell r="DP103" t="str">
            <v/>
          </cell>
          <cell r="DQ103" t="str">
            <v/>
          </cell>
          <cell r="DR103" t="str">
            <v/>
          </cell>
          <cell r="DS103" t="str">
            <v/>
          </cell>
          <cell r="DT103" t="str">
            <v/>
          </cell>
          <cell r="DU103" t="str">
            <v/>
          </cell>
          <cell r="DY103" t="str">
            <v>12C-CH-2</v>
          </cell>
          <cell r="EK103" t="str">
            <v>12B-MA-5</v>
          </cell>
          <cell r="EO103" t="str">
            <v>12E-PH-6</v>
          </cell>
          <cell r="ES103" t="str">
            <v>12D-SP-10</v>
          </cell>
          <cell r="EW103" t="str">
            <v/>
          </cell>
          <cell r="EX103" t="str">
            <v/>
          </cell>
          <cell r="EY103" t="str">
            <v/>
          </cell>
          <cell r="EZ103">
            <v>45</v>
          </cell>
          <cell r="FA103" t="str">
            <v/>
          </cell>
          <cell r="FB103" t="str">
            <v/>
          </cell>
          <cell r="FC103" t="str">
            <v/>
          </cell>
          <cell r="FD103" t="str">
            <v/>
          </cell>
          <cell r="FE103" t="str">
            <v/>
          </cell>
          <cell r="FF103" t="str">
            <v/>
          </cell>
          <cell r="FG103" t="str">
            <v/>
          </cell>
          <cell r="FH103" t="str">
            <v/>
          </cell>
          <cell r="FI103" t="str">
            <v/>
          </cell>
          <cell r="FJ103" t="str">
            <v/>
          </cell>
          <cell r="FK103" t="str">
            <v/>
          </cell>
        </row>
        <row r="104">
          <cell r="A104">
            <v>150859</v>
          </cell>
          <cell r="B104" t="str">
            <v>Jones, Connor</v>
          </cell>
          <cell r="C104" t="str">
            <v>12JN</v>
          </cell>
          <cell r="D104" t="str">
            <v>M</v>
          </cell>
          <cell r="E104" t="str">
            <v>C/B</v>
          </cell>
          <cell r="F104" t="str">
            <v>A</v>
          </cell>
          <cell r="G104" t="str">
            <v>0</v>
          </cell>
          <cell r="H104" t="str">
            <v>WBRI</v>
          </cell>
          <cell r="I104" t="str">
            <v>N</v>
          </cell>
          <cell r="J104" t="b">
            <v>0</v>
          </cell>
          <cell r="K104" t="str">
            <v>No</v>
          </cell>
          <cell r="L104" t="str">
            <v>INTERNAL</v>
          </cell>
          <cell r="M104">
            <v>6.5</v>
          </cell>
          <cell r="N104">
            <v>6.5</v>
          </cell>
          <cell r="O104">
            <v>6.5</v>
          </cell>
          <cell r="P104">
            <v>6.5</v>
          </cell>
          <cell r="Q104" t="str">
            <v>6.25+ (B/A)</v>
          </cell>
          <cell r="R104" t="str">
            <v/>
          </cell>
          <cell r="S104" t="str">
            <v/>
          </cell>
          <cell r="T104" t="str">
            <v/>
          </cell>
          <cell r="U104" t="str">
            <v/>
          </cell>
          <cell r="V104" t="str">
            <v/>
          </cell>
          <cell r="W104" t="str">
            <v/>
          </cell>
          <cell r="X104" t="str">
            <v/>
          </cell>
          <cell r="Y104" t="str">
            <v/>
          </cell>
          <cell r="Z104" t="str">
            <v/>
          </cell>
          <cell r="AA104" t="str">
            <v/>
          </cell>
          <cell r="AB104" t="str">
            <v/>
          </cell>
          <cell r="AC104" t="str">
            <v/>
          </cell>
          <cell r="AD104" t="str">
            <v/>
          </cell>
          <cell r="AE104" t="str">
            <v/>
          </cell>
          <cell r="AF104" t="str">
            <v/>
          </cell>
          <cell r="AG104" t="str">
            <v/>
          </cell>
          <cell r="AH104" t="str">
            <v/>
          </cell>
          <cell r="AI104" t="str">
            <v/>
          </cell>
          <cell r="AJ104" t="str">
            <v/>
          </cell>
          <cell r="AK104" t="str">
            <v/>
          </cell>
          <cell r="AL104" t="str">
            <v/>
          </cell>
          <cell r="AM104" t="str">
            <v/>
          </cell>
          <cell r="AN104" t="str">
            <v/>
          </cell>
          <cell r="AO104" t="str">
            <v/>
          </cell>
          <cell r="AP104" t="str">
            <v/>
          </cell>
          <cell r="AQ104" t="str">
            <v/>
          </cell>
          <cell r="AR104" t="str">
            <v/>
          </cell>
          <cell r="AS104" t="str">
            <v/>
          </cell>
          <cell r="AT104" t="str">
            <v>B</v>
          </cell>
          <cell r="AU104" t="str">
            <v>A</v>
          </cell>
          <cell r="AV104">
            <v>39.250239037810232</v>
          </cell>
          <cell r="AW104">
            <v>49.250239037810232</v>
          </cell>
          <cell r="AX104" t="str">
            <v/>
          </cell>
          <cell r="AY104" t="str">
            <v/>
          </cell>
          <cell r="AZ104" t="str">
            <v/>
          </cell>
          <cell r="BA104" t="str">
            <v/>
          </cell>
          <cell r="BB104" t="str">
            <v/>
          </cell>
          <cell r="BC104" t="str">
            <v/>
          </cell>
          <cell r="BD104" t="str">
            <v/>
          </cell>
          <cell r="BE104" t="str">
            <v/>
          </cell>
          <cell r="BF104" t="str">
            <v>B</v>
          </cell>
          <cell r="BG104" t="str">
            <v>A</v>
          </cell>
          <cell r="BH104">
            <v>39.535059384364978</v>
          </cell>
          <cell r="BI104">
            <v>49.535059384364978</v>
          </cell>
          <cell r="BJ104" t="str">
            <v/>
          </cell>
          <cell r="BK104" t="str">
            <v/>
          </cell>
          <cell r="BL104" t="str">
            <v/>
          </cell>
          <cell r="BM104" t="str">
            <v/>
          </cell>
          <cell r="BN104" t="str">
            <v/>
          </cell>
          <cell r="BO104" t="str">
            <v/>
          </cell>
          <cell r="BP104" t="str">
            <v/>
          </cell>
          <cell r="BQ104" t="str">
            <v/>
          </cell>
          <cell r="BR104" t="str">
            <v/>
          </cell>
          <cell r="BS104" t="str">
            <v/>
          </cell>
          <cell r="BT104" t="str">
            <v/>
          </cell>
          <cell r="BU104" t="str">
            <v/>
          </cell>
          <cell r="BV104" t="str">
            <v/>
          </cell>
          <cell r="BW104" t="str">
            <v/>
          </cell>
          <cell r="BX104" t="str">
            <v/>
          </cell>
          <cell r="BY104" t="str">
            <v/>
          </cell>
          <cell r="BZ104" t="str">
            <v>C/B</v>
          </cell>
          <cell r="CA104" t="str">
            <v>B/A</v>
          </cell>
          <cell r="CB104">
            <v>35.055071209756463</v>
          </cell>
          <cell r="CC104">
            <v>45.055071209756463</v>
          </cell>
          <cell r="CD104" t="str">
            <v/>
          </cell>
          <cell r="CE104" t="str">
            <v/>
          </cell>
          <cell r="CF104" t="str">
            <v/>
          </cell>
          <cell r="CG104" t="str">
            <v/>
          </cell>
          <cell r="CH104" t="str">
            <v/>
          </cell>
          <cell r="CI104" t="str">
            <v/>
          </cell>
          <cell r="CJ104" t="str">
            <v/>
          </cell>
          <cell r="CK104" t="str">
            <v/>
          </cell>
          <cell r="CL104" t="str">
            <v/>
          </cell>
          <cell r="CM104" t="str">
            <v/>
          </cell>
          <cell r="CN104" t="str">
            <v/>
          </cell>
          <cell r="CO104" t="str">
            <v/>
          </cell>
          <cell r="CP104" t="str">
            <v/>
          </cell>
          <cell r="CQ104" t="str">
            <v/>
          </cell>
          <cell r="CR104" t="str">
            <v/>
          </cell>
          <cell r="CS104" t="str">
            <v/>
          </cell>
          <cell r="CT104" t="str">
            <v/>
          </cell>
          <cell r="CU104" t="str">
            <v/>
          </cell>
          <cell r="CV104" t="str">
            <v/>
          </cell>
          <cell r="CW104" t="str">
            <v/>
          </cell>
          <cell r="CX104" t="str">
            <v/>
          </cell>
          <cell r="CY104" t="str">
            <v/>
          </cell>
          <cell r="CZ104" t="str">
            <v/>
          </cell>
          <cell r="DA104" t="str">
            <v/>
          </cell>
          <cell r="DB104" t="str">
            <v/>
          </cell>
          <cell r="DC104" t="str">
            <v/>
          </cell>
          <cell r="DD104" t="str">
            <v/>
          </cell>
          <cell r="DE104" t="str">
            <v/>
          </cell>
          <cell r="DF104" t="str">
            <v/>
          </cell>
          <cell r="DG104" t="str">
            <v/>
          </cell>
          <cell r="DH104" t="str">
            <v/>
          </cell>
          <cell r="DI104" t="str">
            <v/>
          </cell>
          <cell r="DJ104" t="str">
            <v/>
          </cell>
          <cell r="DK104" t="str">
            <v/>
          </cell>
          <cell r="DL104" t="str">
            <v/>
          </cell>
          <cell r="DM104" t="str">
            <v/>
          </cell>
          <cell r="DN104" t="str">
            <v/>
          </cell>
          <cell r="DO104" t="str">
            <v/>
          </cell>
          <cell r="DP104" t="str">
            <v/>
          </cell>
          <cell r="DQ104" t="str">
            <v/>
          </cell>
          <cell r="DR104" t="str">
            <v/>
          </cell>
          <cell r="DS104" t="str">
            <v/>
          </cell>
          <cell r="DT104" t="str">
            <v/>
          </cell>
          <cell r="DU104" t="str">
            <v/>
          </cell>
          <cell r="EC104" t="str">
            <v>12A-EC-4</v>
          </cell>
          <cell r="EF104" t="str">
            <v>12B-GG-3</v>
          </cell>
          <cell r="EK104" t="str">
            <v>12C-MA-7</v>
          </cell>
          <cell r="EW104" t="str">
            <v/>
          </cell>
          <cell r="EX104" t="str">
            <v/>
          </cell>
          <cell r="EY104" t="str">
            <v/>
          </cell>
          <cell r="EZ104" t="str">
            <v/>
          </cell>
          <cell r="FA104" t="str">
            <v/>
          </cell>
          <cell r="FB104" t="str">
            <v/>
          </cell>
          <cell r="FC104" t="str">
            <v/>
          </cell>
          <cell r="FD104">
            <v>40</v>
          </cell>
          <cell r="FE104" t="str">
            <v/>
          </cell>
          <cell r="FF104" t="str">
            <v/>
          </cell>
          <cell r="FG104">
            <v>40</v>
          </cell>
          <cell r="FH104" t="str">
            <v/>
          </cell>
          <cell r="FI104" t="str">
            <v/>
          </cell>
          <cell r="FJ104" t="str">
            <v/>
          </cell>
          <cell r="FK104" t="str">
            <v/>
          </cell>
        </row>
        <row r="105">
          <cell r="A105">
            <v>160106</v>
          </cell>
          <cell r="B105" t="str">
            <v>Jones, Harriet</v>
          </cell>
          <cell r="C105" t="str">
            <v>12CSN</v>
          </cell>
          <cell r="D105" t="str">
            <v>F</v>
          </cell>
          <cell r="E105" t="str">
            <v>C/B</v>
          </cell>
          <cell r="F105" t="str">
            <v>A/A*</v>
          </cell>
          <cell r="G105" t="str">
            <v>0</v>
          </cell>
          <cell r="H105" t="str">
            <v>WBRI</v>
          </cell>
          <cell r="I105" t="str">
            <v>N</v>
          </cell>
          <cell r="J105" t="b">
            <v>0</v>
          </cell>
          <cell r="K105" t="str">
            <v>No</v>
          </cell>
          <cell r="L105" t="str">
            <v>EXTERNAL</v>
          </cell>
          <cell r="M105">
            <v>6.8125</v>
          </cell>
          <cell r="N105">
            <v>6.8</v>
          </cell>
          <cell r="O105">
            <v>6.8125</v>
          </cell>
          <cell r="P105">
            <v>6.8</v>
          </cell>
          <cell r="Q105" t="str">
            <v>6.25+ (B/A)</v>
          </cell>
          <cell r="R105" t="str">
            <v/>
          </cell>
          <cell r="S105" t="str">
            <v/>
          </cell>
          <cell r="T105" t="str">
            <v/>
          </cell>
          <cell r="U105" t="str">
            <v/>
          </cell>
          <cell r="V105" t="str">
            <v/>
          </cell>
          <cell r="W105" t="str">
            <v/>
          </cell>
          <cell r="X105" t="str">
            <v/>
          </cell>
          <cell r="Y105" t="str">
            <v/>
          </cell>
          <cell r="Z105" t="str">
            <v>C/B</v>
          </cell>
          <cell r="AA105" t="str">
            <v>B/A</v>
          </cell>
          <cell r="AB105">
            <v>34.675126903553299</v>
          </cell>
          <cell r="AC105">
            <v>44.675126903553299</v>
          </cell>
          <cell r="AD105" t="str">
            <v/>
          </cell>
          <cell r="AE105" t="str">
            <v/>
          </cell>
          <cell r="AF105" t="str">
            <v/>
          </cell>
          <cell r="AG105" t="str">
            <v/>
          </cell>
          <cell r="AH105" t="str">
            <v>B</v>
          </cell>
          <cell r="AI105" t="str">
            <v>A</v>
          </cell>
          <cell r="AJ105">
            <v>41.398678414096899</v>
          </cell>
          <cell r="AK105">
            <v>51.398678414096899</v>
          </cell>
          <cell r="AL105" t="str">
            <v/>
          </cell>
          <cell r="AM105" t="str">
            <v/>
          </cell>
          <cell r="AN105" t="str">
            <v/>
          </cell>
          <cell r="AO105" t="str">
            <v/>
          </cell>
          <cell r="AP105" t="str">
            <v>B</v>
          </cell>
          <cell r="AQ105" t="str">
            <v>A</v>
          </cell>
          <cell r="AR105">
            <v>41.94129325916289</v>
          </cell>
          <cell r="AS105">
            <v>51.94129325916289</v>
          </cell>
          <cell r="AT105" t="str">
            <v/>
          </cell>
          <cell r="AU105" t="str">
            <v/>
          </cell>
          <cell r="AV105" t="str">
            <v/>
          </cell>
          <cell r="AW105" t="str">
            <v/>
          </cell>
          <cell r="AX105" t="str">
            <v/>
          </cell>
          <cell r="AY105" t="str">
            <v/>
          </cell>
          <cell r="AZ105" t="str">
            <v/>
          </cell>
          <cell r="BA105" t="str">
            <v/>
          </cell>
          <cell r="BB105" t="str">
            <v/>
          </cell>
          <cell r="BC105" t="str">
            <v/>
          </cell>
          <cell r="BD105" t="str">
            <v/>
          </cell>
          <cell r="BE105" t="str">
            <v/>
          </cell>
          <cell r="BF105" t="str">
            <v/>
          </cell>
          <cell r="BG105" t="str">
            <v/>
          </cell>
          <cell r="BH105" t="str">
            <v/>
          </cell>
          <cell r="BI105" t="str">
            <v/>
          </cell>
          <cell r="BJ105" t="str">
            <v/>
          </cell>
          <cell r="BK105" t="str">
            <v/>
          </cell>
          <cell r="BL105" t="str">
            <v/>
          </cell>
          <cell r="BM105" t="str">
            <v/>
          </cell>
          <cell r="BN105" t="str">
            <v/>
          </cell>
          <cell r="BO105" t="str">
            <v/>
          </cell>
          <cell r="BP105" t="str">
            <v/>
          </cell>
          <cell r="BQ105" t="str">
            <v/>
          </cell>
          <cell r="BR105" t="str">
            <v/>
          </cell>
          <cell r="BS105" t="str">
            <v/>
          </cell>
          <cell r="BT105" t="str">
            <v/>
          </cell>
          <cell r="BU105" t="str">
            <v/>
          </cell>
          <cell r="BV105" t="str">
            <v/>
          </cell>
          <cell r="BW105" t="str">
            <v/>
          </cell>
          <cell r="BX105" t="str">
            <v/>
          </cell>
          <cell r="BY105" t="str">
            <v/>
          </cell>
          <cell r="BZ105" t="str">
            <v/>
          </cell>
          <cell r="CA105" t="str">
            <v/>
          </cell>
          <cell r="CB105" t="str">
            <v/>
          </cell>
          <cell r="CC105" t="str">
            <v/>
          </cell>
          <cell r="CD105" t="str">
            <v/>
          </cell>
          <cell r="CE105" t="str">
            <v/>
          </cell>
          <cell r="CF105" t="str">
            <v/>
          </cell>
          <cell r="CG105" t="str">
            <v/>
          </cell>
          <cell r="CH105" t="str">
            <v>B/A</v>
          </cell>
          <cell r="CI105" t="str">
            <v>A/A*</v>
          </cell>
          <cell r="CJ105">
            <v>42.921694948217997</v>
          </cell>
          <cell r="CK105">
            <v>52.921694948217997</v>
          </cell>
          <cell r="CL105" t="str">
            <v/>
          </cell>
          <cell r="CM105" t="str">
            <v/>
          </cell>
          <cell r="CN105" t="str">
            <v/>
          </cell>
          <cell r="CO105" t="str">
            <v/>
          </cell>
          <cell r="CP105" t="str">
            <v/>
          </cell>
          <cell r="CQ105" t="str">
            <v/>
          </cell>
          <cell r="CR105" t="str">
            <v/>
          </cell>
          <cell r="CS105" t="str">
            <v/>
          </cell>
          <cell r="CT105" t="str">
            <v/>
          </cell>
          <cell r="CU105" t="str">
            <v/>
          </cell>
          <cell r="CV105" t="str">
            <v/>
          </cell>
          <cell r="CW105" t="str">
            <v/>
          </cell>
          <cell r="CX105" t="str">
            <v/>
          </cell>
          <cell r="CY105" t="str">
            <v/>
          </cell>
          <cell r="CZ105" t="str">
            <v/>
          </cell>
          <cell r="DA105" t="str">
            <v/>
          </cell>
          <cell r="DB105" t="str">
            <v/>
          </cell>
          <cell r="DC105" t="str">
            <v/>
          </cell>
          <cell r="DD105" t="str">
            <v/>
          </cell>
          <cell r="DE105" t="str">
            <v/>
          </cell>
          <cell r="DF105" t="str">
            <v/>
          </cell>
          <cell r="DG105" t="str">
            <v/>
          </cell>
          <cell r="DH105" t="str">
            <v/>
          </cell>
          <cell r="DI105" t="str">
            <v/>
          </cell>
          <cell r="DJ105" t="str">
            <v/>
          </cell>
          <cell r="DK105" t="str">
            <v/>
          </cell>
          <cell r="DL105" t="str">
            <v/>
          </cell>
          <cell r="DM105" t="str">
            <v/>
          </cell>
          <cell r="DN105" t="str">
            <v/>
          </cell>
          <cell r="DO105" t="str">
            <v/>
          </cell>
          <cell r="DP105" t="str">
            <v/>
          </cell>
          <cell r="DQ105" t="str">
            <v/>
          </cell>
          <cell r="DR105" t="str">
            <v/>
          </cell>
          <cell r="DS105" t="str">
            <v/>
          </cell>
          <cell r="DT105" t="str">
            <v/>
          </cell>
          <cell r="DU105" t="str">
            <v/>
          </cell>
          <cell r="DX105" t="str">
            <v>12A-BI-2</v>
          </cell>
          <cell r="DZ105" t="str">
            <v>12D-DR-4</v>
          </cell>
          <cell r="EB105" t="str">
            <v>12E-EA-3</v>
          </cell>
          <cell r="EM105" t="str">
            <v>12B-P&amp;E-7</v>
          </cell>
          <cell r="EW105" t="str">
            <v/>
          </cell>
          <cell r="EX105" t="str">
            <v/>
          </cell>
          <cell r="EY105">
            <v>35</v>
          </cell>
          <cell r="EZ105" t="str">
            <v/>
          </cell>
          <cell r="FA105">
            <v>40</v>
          </cell>
          <cell r="FB105" t="str">
            <v/>
          </cell>
          <cell r="FC105">
            <v>40</v>
          </cell>
          <cell r="FD105" t="str">
            <v/>
          </cell>
          <cell r="FE105" t="str">
            <v/>
          </cell>
          <cell r="FF105" t="str">
            <v/>
          </cell>
          <cell r="FG105" t="str">
            <v/>
          </cell>
          <cell r="FH105" t="str">
            <v/>
          </cell>
          <cell r="FI105" t="str">
            <v/>
          </cell>
          <cell r="FJ105" t="str">
            <v/>
          </cell>
          <cell r="FK105" t="str">
            <v/>
          </cell>
        </row>
        <row r="106">
          <cell r="A106">
            <v>150993</v>
          </cell>
          <cell r="B106" t="str">
            <v>Jordan-Smalle, Brandon</v>
          </cell>
          <cell r="C106" t="str">
            <v>12JN</v>
          </cell>
          <cell r="D106" t="str">
            <v>M</v>
          </cell>
          <cell r="E106" t="str">
            <v>D</v>
          </cell>
          <cell r="F106" t="str">
            <v>C/B</v>
          </cell>
          <cell r="G106" t="str">
            <v>1</v>
          </cell>
          <cell r="H106" t="str">
            <v>BCRB</v>
          </cell>
          <cell r="I106" t="str">
            <v>N</v>
          </cell>
          <cell r="J106" t="b">
            <v>0</v>
          </cell>
          <cell r="K106" t="str">
            <v>No</v>
          </cell>
          <cell r="L106" t="str">
            <v>INTERNAL</v>
          </cell>
          <cell r="M106">
            <v>4.0999999999999996</v>
          </cell>
          <cell r="N106">
            <v>4.0999999999999996</v>
          </cell>
          <cell r="O106">
            <v>4.0999999999999996</v>
          </cell>
          <cell r="P106">
            <v>4.0999999999999996</v>
          </cell>
          <cell r="Q106" t="str">
            <v>2.5+ (D/C)</v>
          </cell>
          <cell r="R106" t="str">
            <v/>
          </cell>
          <cell r="S106" t="str">
            <v/>
          </cell>
          <cell r="T106" t="str">
            <v/>
          </cell>
          <cell r="U106" t="str">
            <v/>
          </cell>
          <cell r="V106" t="str">
            <v>D/C</v>
          </cell>
          <cell r="W106" t="str">
            <v>C/B</v>
          </cell>
          <cell r="X106">
            <v>22.521107207779842</v>
          </cell>
          <cell r="Y106">
            <v>32.521107207779842</v>
          </cell>
          <cell r="Z106" t="str">
            <v/>
          </cell>
          <cell r="AA106" t="str">
            <v/>
          </cell>
          <cell r="AB106" t="str">
            <v/>
          </cell>
          <cell r="AC106" t="str">
            <v/>
          </cell>
          <cell r="AD106" t="str">
            <v/>
          </cell>
          <cell r="AE106" t="str">
            <v/>
          </cell>
          <cell r="AF106" t="str">
            <v/>
          </cell>
          <cell r="AG106" t="str">
            <v/>
          </cell>
          <cell r="AH106" t="str">
            <v/>
          </cell>
          <cell r="AI106" t="str">
            <v/>
          </cell>
          <cell r="AJ106" t="str">
            <v/>
          </cell>
          <cell r="AK106" t="str">
            <v/>
          </cell>
          <cell r="AL106" t="str">
            <v/>
          </cell>
          <cell r="AM106" t="str">
            <v/>
          </cell>
          <cell r="AN106" t="str">
            <v/>
          </cell>
          <cell r="AO106" t="str">
            <v/>
          </cell>
          <cell r="AP106" t="str">
            <v/>
          </cell>
          <cell r="AQ106" t="str">
            <v/>
          </cell>
          <cell r="AR106" t="str">
            <v/>
          </cell>
          <cell r="AS106" t="str">
            <v/>
          </cell>
          <cell r="AT106" t="str">
            <v/>
          </cell>
          <cell r="AU106" t="str">
            <v/>
          </cell>
          <cell r="AV106" t="str">
            <v/>
          </cell>
          <cell r="AW106" t="str">
            <v/>
          </cell>
          <cell r="AX106" t="str">
            <v/>
          </cell>
          <cell r="AY106" t="str">
            <v/>
          </cell>
          <cell r="AZ106" t="str">
            <v/>
          </cell>
          <cell r="BA106" t="str">
            <v/>
          </cell>
          <cell r="BB106" t="str">
            <v/>
          </cell>
          <cell r="BC106" t="str">
            <v/>
          </cell>
          <cell r="BD106" t="str">
            <v/>
          </cell>
          <cell r="BE106" t="str">
            <v/>
          </cell>
          <cell r="BF106" t="str">
            <v/>
          </cell>
          <cell r="BG106" t="str">
            <v/>
          </cell>
          <cell r="BH106" t="str">
            <v/>
          </cell>
          <cell r="BI106" t="str">
            <v/>
          </cell>
          <cell r="BJ106" t="str">
            <v/>
          </cell>
          <cell r="BK106" t="str">
            <v/>
          </cell>
          <cell r="BL106" t="str">
            <v/>
          </cell>
          <cell r="BM106" t="str">
            <v/>
          </cell>
          <cell r="BN106" t="str">
            <v/>
          </cell>
          <cell r="BO106" t="str">
            <v/>
          </cell>
          <cell r="BP106" t="str">
            <v/>
          </cell>
          <cell r="BQ106" t="str">
            <v/>
          </cell>
          <cell r="BR106" t="str">
            <v/>
          </cell>
          <cell r="BS106" t="str">
            <v/>
          </cell>
          <cell r="BT106" t="str">
            <v/>
          </cell>
          <cell r="BU106" t="str">
            <v/>
          </cell>
          <cell r="BV106" t="str">
            <v/>
          </cell>
          <cell r="BW106" t="str">
            <v/>
          </cell>
          <cell r="BX106" t="str">
            <v/>
          </cell>
          <cell r="BY106" t="str">
            <v/>
          </cell>
          <cell r="BZ106" t="str">
            <v/>
          </cell>
          <cell r="CA106" t="str">
            <v/>
          </cell>
          <cell r="CB106" t="str">
            <v/>
          </cell>
          <cell r="CC106" t="str">
            <v/>
          </cell>
          <cell r="CD106" t="str">
            <v/>
          </cell>
          <cell r="CE106" t="str">
            <v/>
          </cell>
          <cell r="CF106" t="str">
            <v/>
          </cell>
          <cell r="CG106" t="str">
            <v/>
          </cell>
          <cell r="CH106" t="str">
            <v>D</v>
          </cell>
          <cell r="CI106" t="str">
            <v>C</v>
          </cell>
          <cell r="CJ106">
            <v>22.181825581102661</v>
          </cell>
          <cell r="CK106">
            <v>32.181825581102657</v>
          </cell>
          <cell r="CL106" t="str">
            <v/>
          </cell>
          <cell r="CM106" t="str">
            <v/>
          </cell>
          <cell r="CN106" t="str">
            <v/>
          </cell>
          <cell r="CO106" t="str">
            <v/>
          </cell>
          <cell r="CP106" t="str">
            <v/>
          </cell>
          <cell r="CQ106" t="str">
            <v/>
          </cell>
          <cell r="CR106" t="str">
            <v/>
          </cell>
          <cell r="CS106" t="str">
            <v/>
          </cell>
          <cell r="CT106" t="str">
            <v/>
          </cell>
          <cell r="CU106" t="str">
            <v/>
          </cell>
          <cell r="CV106" t="str">
            <v/>
          </cell>
          <cell r="CW106" t="str">
            <v/>
          </cell>
          <cell r="CX106" t="str">
            <v/>
          </cell>
          <cell r="CY106" t="str">
            <v/>
          </cell>
          <cell r="CZ106" t="str">
            <v/>
          </cell>
          <cell r="DA106" t="str">
            <v/>
          </cell>
          <cell r="DB106" t="str">
            <v>D/C</v>
          </cell>
          <cell r="DC106" t="str">
            <v>C/B</v>
          </cell>
          <cell r="DD106">
            <v>25.549244185536409</v>
          </cell>
          <cell r="DE106">
            <v>35.549244185536409</v>
          </cell>
          <cell r="DF106" t="str">
            <v/>
          </cell>
          <cell r="DG106" t="str">
            <v/>
          </cell>
          <cell r="DH106" t="str">
            <v/>
          </cell>
          <cell r="DI106" t="str">
            <v/>
          </cell>
          <cell r="DJ106" t="str">
            <v/>
          </cell>
          <cell r="DK106" t="str">
            <v/>
          </cell>
          <cell r="DL106" t="str">
            <v/>
          </cell>
          <cell r="DM106" t="str">
            <v/>
          </cell>
          <cell r="DN106" t="str">
            <v/>
          </cell>
          <cell r="DO106" t="str">
            <v/>
          </cell>
          <cell r="DP106" t="str">
            <v/>
          </cell>
          <cell r="DQ106" t="str">
            <v/>
          </cell>
          <cell r="DR106" t="str">
            <v/>
          </cell>
          <cell r="DS106" t="str">
            <v/>
          </cell>
          <cell r="DT106" t="str">
            <v/>
          </cell>
          <cell r="DU106" t="str">
            <v/>
          </cell>
          <cell r="DW106" t="str">
            <v>12A-BE-1</v>
          </cell>
          <cell r="EM106" t="str">
            <v>12E-P&amp;E-5</v>
          </cell>
          <cell r="ER106" t="str">
            <v>12B-SO-9</v>
          </cell>
          <cell r="EW106" t="str">
            <v/>
          </cell>
          <cell r="EX106">
            <v>25</v>
          </cell>
          <cell r="EY106" t="str">
            <v/>
          </cell>
          <cell r="EZ106" t="str">
            <v/>
          </cell>
          <cell r="FA106" t="str">
            <v/>
          </cell>
          <cell r="FB106" t="str">
            <v/>
          </cell>
          <cell r="FC106" t="str">
            <v/>
          </cell>
          <cell r="FD106" t="str">
            <v/>
          </cell>
          <cell r="FE106" t="str">
            <v/>
          </cell>
          <cell r="FF106" t="str">
            <v/>
          </cell>
          <cell r="FG106" t="str">
            <v/>
          </cell>
          <cell r="FH106" t="str">
            <v/>
          </cell>
          <cell r="FI106" t="str">
            <v/>
          </cell>
          <cell r="FJ106" t="str">
            <v/>
          </cell>
          <cell r="FK106" t="str">
            <v/>
          </cell>
        </row>
        <row r="107">
          <cell r="A107">
            <v>150892</v>
          </cell>
          <cell r="B107" t="str">
            <v>Jurczak, Nikodem</v>
          </cell>
          <cell r="C107" t="str">
            <v>12JN</v>
          </cell>
          <cell r="D107" t="str">
            <v>M</v>
          </cell>
          <cell r="E107" t="str">
            <v>C/B</v>
          </cell>
          <cell r="F107" t="str">
            <v>A</v>
          </cell>
          <cell r="G107" t="str">
            <v>1</v>
          </cell>
          <cell r="H107" t="str">
            <v>WEEU</v>
          </cell>
          <cell r="I107" t="str">
            <v>N</v>
          </cell>
          <cell r="J107" t="b">
            <v>1</v>
          </cell>
          <cell r="K107" t="str">
            <v>No</v>
          </cell>
          <cell r="L107" t="str">
            <v>INTERNAL</v>
          </cell>
          <cell r="M107">
            <v>6.8</v>
          </cell>
          <cell r="N107">
            <v>6.8</v>
          </cell>
          <cell r="O107">
            <v>6.8</v>
          </cell>
          <cell r="P107">
            <v>6.8</v>
          </cell>
          <cell r="Q107" t="str">
            <v>6.25+ (B/A)</v>
          </cell>
          <cell r="R107" t="str">
            <v/>
          </cell>
          <cell r="S107" t="str">
            <v/>
          </cell>
          <cell r="T107" t="str">
            <v/>
          </cell>
          <cell r="U107" t="str">
            <v/>
          </cell>
          <cell r="V107" t="str">
            <v/>
          </cell>
          <cell r="W107" t="str">
            <v/>
          </cell>
          <cell r="X107" t="str">
            <v/>
          </cell>
          <cell r="Y107" t="str">
            <v/>
          </cell>
          <cell r="Z107" t="str">
            <v/>
          </cell>
          <cell r="AA107" t="str">
            <v/>
          </cell>
          <cell r="AB107" t="str">
            <v/>
          </cell>
          <cell r="AC107" t="str">
            <v/>
          </cell>
          <cell r="AD107" t="str">
            <v/>
          </cell>
          <cell r="AE107" t="str">
            <v/>
          </cell>
          <cell r="AF107" t="str">
            <v/>
          </cell>
          <cell r="AG107" t="str">
            <v/>
          </cell>
          <cell r="AH107" t="str">
            <v/>
          </cell>
          <cell r="AI107" t="str">
            <v/>
          </cell>
          <cell r="AJ107" t="str">
            <v/>
          </cell>
          <cell r="AK107" t="str">
            <v/>
          </cell>
          <cell r="AL107" t="str">
            <v/>
          </cell>
          <cell r="AM107" t="str">
            <v/>
          </cell>
          <cell r="AN107" t="str">
            <v/>
          </cell>
          <cell r="AO107" t="str">
            <v/>
          </cell>
          <cell r="AP107" t="str">
            <v/>
          </cell>
          <cell r="AQ107" t="str">
            <v/>
          </cell>
          <cell r="AR107" t="str">
            <v/>
          </cell>
          <cell r="AS107" t="str">
            <v/>
          </cell>
          <cell r="AT107" t="str">
            <v/>
          </cell>
          <cell r="AU107" t="str">
            <v/>
          </cell>
          <cell r="AV107" t="str">
            <v/>
          </cell>
          <cell r="AW107" t="str">
            <v/>
          </cell>
          <cell r="AX107" t="str">
            <v/>
          </cell>
          <cell r="AY107" t="str">
            <v/>
          </cell>
          <cell r="AZ107" t="str">
            <v/>
          </cell>
          <cell r="BA107" t="str">
            <v/>
          </cell>
          <cell r="BB107" t="str">
            <v/>
          </cell>
          <cell r="BC107" t="str">
            <v/>
          </cell>
          <cell r="BD107" t="str">
            <v/>
          </cell>
          <cell r="BE107" t="str">
            <v/>
          </cell>
          <cell r="BF107" t="str">
            <v/>
          </cell>
          <cell r="BG107" t="str">
            <v/>
          </cell>
          <cell r="BH107" t="str">
            <v/>
          </cell>
          <cell r="BI107" t="str">
            <v/>
          </cell>
          <cell r="BJ107" t="str">
            <v/>
          </cell>
          <cell r="BK107" t="str">
            <v/>
          </cell>
          <cell r="BL107" t="str">
            <v/>
          </cell>
          <cell r="BM107" t="str">
            <v/>
          </cell>
          <cell r="BN107" t="str">
            <v/>
          </cell>
          <cell r="BO107" t="str">
            <v/>
          </cell>
          <cell r="BP107" t="str">
            <v/>
          </cell>
          <cell r="BQ107" t="str">
            <v/>
          </cell>
          <cell r="BR107" t="str">
            <v/>
          </cell>
          <cell r="BS107" t="str">
            <v/>
          </cell>
          <cell r="BT107" t="str">
            <v/>
          </cell>
          <cell r="BU107" t="str">
            <v/>
          </cell>
          <cell r="BV107" t="str">
            <v>B</v>
          </cell>
          <cell r="BW107" t="str">
            <v>A</v>
          </cell>
          <cell r="BX107">
            <v>37.79790285017328</v>
          </cell>
          <cell r="BY107">
            <v>47.79790285017328</v>
          </cell>
          <cell r="BZ107" t="str">
            <v>B</v>
          </cell>
          <cell r="CA107" t="str">
            <v>A</v>
          </cell>
          <cell r="CB107">
            <v>37.802897719654958</v>
          </cell>
          <cell r="CC107">
            <v>47.802897719654958</v>
          </cell>
          <cell r="CD107" t="str">
            <v>B</v>
          </cell>
          <cell r="CE107" t="str">
            <v>A</v>
          </cell>
          <cell r="CF107">
            <v>37.540209432290567</v>
          </cell>
          <cell r="CG107">
            <v>47.540209432290567</v>
          </cell>
          <cell r="CH107" t="str">
            <v/>
          </cell>
          <cell r="CI107" t="str">
            <v/>
          </cell>
          <cell r="CJ107" t="str">
            <v/>
          </cell>
          <cell r="CK107" t="str">
            <v/>
          </cell>
          <cell r="CL107" t="str">
            <v/>
          </cell>
          <cell r="CM107" t="str">
            <v/>
          </cell>
          <cell r="CN107" t="str">
            <v/>
          </cell>
          <cell r="CO107" t="str">
            <v/>
          </cell>
          <cell r="CP107" t="str">
            <v>C/B</v>
          </cell>
          <cell r="CQ107" t="str">
            <v>B/A</v>
          </cell>
          <cell r="CR107">
            <v>33.856189320388403</v>
          </cell>
          <cell r="CS107">
            <v>43.856189320388403</v>
          </cell>
          <cell r="CT107" t="str">
            <v/>
          </cell>
          <cell r="CU107" t="str">
            <v/>
          </cell>
          <cell r="CV107" t="str">
            <v/>
          </cell>
          <cell r="CW107" t="str">
            <v/>
          </cell>
          <cell r="CX107" t="str">
            <v/>
          </cell>
          <cell r="CY107" t="str">
            <v/>
          </cell>
          <cell r="CZ107" t="str">
            <v/>
          </cell>
          <cell r="DA107" t="str">
            <v/>
          </cell>
          <cell r="DB107" t="str">
            <v/>
          </cell>
          <cell r="DC107" t="str">
            <v/>
          </cell>
          <cell r="DD107" t="str">
            <v/>
          </cell>
          <cell r="DE107" t="str">
            <v/>
          </cell>
          <cell r="DF107" t="str">
            <v/>
          </cell>
          <cell r="DG107" t="str">
            <v/>
          </cell>
          <cell r="DH107" t="str">
            <v/>
          </cell>
          <cell r="DI107" t="str">
            <v/>
          </cell>
          <cell r="DJ107" t="str">
            <v/>
          </cell>
          <cell r="DK107" t="str">
            <v/>
          </cell>
          <cell r="DL107" t="str">
            <v/>
          </cell>
          <cell r="DM107" t="str">
            <v/>
          </cell>
          <cell r="DN107" t="str">
            <v/>
          </cell>
          <cell r="DO107" t="str">
            <v/>
          </cell>
          <cell r="DP107" t="str">
            <v/>
          </cell>
          <cell r="DQ107" t="str">
            <v/>
          </cell>
          <cell r="DR107" t="str">
            <v/>
          </cell>
          <cell r="DS107" t="str">
            <v/>
          </cell>
          <cell r="DT107" t="str">
            <v/>
          </cell>
          <cell r="DU107" t="str">
            <v/>
          </cell>
          <cell r="EJ107" t="str">
            <v>12C-CS-3</v>
          </cell>
          <cell r="EK107" t="str">
            <v>12D-MA-7</v>
          </cell>
          <cell r="EL107" t="str">
            <v>12E-MAF-4</v>
          </cell>
          <cell r="EO107" t="str">
            <v>12A-PH-9</v>
          </cell>
          <cell r="EW107" t="str">
            <v/>
          </cell>
          <cell r="EX107" t="str">
            <v/>
          </cell>
          <cell r="EY107" t="str">
            <v/>
          </cell>
          <cell r="EZ107" t="str">
            <v/>
          </cell>
          <cell r="FA107" t="str">
            <v/>
          </cell>
          <cell r="FB107" t="str">
            <v/>
          </cell>
          <cell r="FC107" t="str">
            <v/>
          </cell>
          <cell r="FD107" t="str">
            <v/>
          </cell>
          <cell r="FE107" t="str">
            <v/>
          </cell>
          <cell r="FF107" t="str">
            <v/>
          </cell>
          <cell r="FG107" t="str">
            <v/>
          </cell>
          <cell r="FH107" t="str">
            <v/>
          </cell>
          <cell r="FI107" t="str">
            <v/>
          </cell>
          <cell r="FJ107" t="str">
            <v/>
          </cell>
          <cell r="FK107" t="str">
            <v/>
          </cell>
        </row>
        <row r="108">
          <cell r="A108">
            <v>150897</v>
          </cell>
          <cell r="B108" t="str">
            <v>Kandengwa, Sanchez</v>
          </cell>
          <cell r="C108" t="str">
            <v>12EW</v>
          </cell>
          <cell r="D108" t="str">
            <v>M</v>
          </cell>
          <cell r="E108" t="str">
            <v>E/D</v>
          </cell>
          <cell r="F108" t="str">
            <v>C/B</v>
          </cell>
          <cell r="G108" t="str">
            <v>1</v>
          </cell>
          <cell r="H108" t="str">
            <v>BAOF</v>
          </cell>
          <cell r="I108" t="str">
            <v>N</v>
          </cell>
          <cell r="J108" t="b">
            <v>0</v>
          </cell>
          <cell r="K108" t="str">
            <v>No</v>
          </cell>
          <cell r="L108" t="str">
            <v>INTERNAL</v>
          </cell>
          <cell r="M108">
            <v>4.0999999999999996</v>
          </cell>
          <cell r="N108">
            <v>4.0999999999999996</v>
          </cell>
          <cell r="O108">
            <v>4.1111111111111107</v>
          </cell>
          <cell r="P108">
            <v>4.0999999999999996</v>
          </cell>
          <cell r="Q108" t="str">
            <v>2.5+ (D/C)</v>
          </cell>
          <cell r="R108" t="str">
            <v/>
          </cell>
          <cell r="S108" t="str">
            <v/>
          </cell>
          <cell r="T108" t="str">
            <v/>
          </cell>
          <cell r="U108" t="str">
            <v/>
          </cell>
          <cell r="V108" t="str">
            <v/>
          </cell>
          <cell r="W108" t="str">
            <v/>
          </cell>
          <cell r="X108" t="str">
            <v/>
          </cell>
          <cell r="Y108" t="str">
            <v/>
          </cell>
          <cell r="Z108" t="str">
            <v/>
          </cell>
          <cell r="AA108" t="str">
            <v/>
          </cell>
          <cell r="AB108" t="str">
            <v/>
          </cell>
          <cell r="AC108" t="str">
            <v/>
          </cell>
          <cell r="AD108" t="str">
            <v/>
          </cell>
          <cell r="AE108" t="str">
            <v/>
          </cell>
          <cell r="AF108" t="str">
            <v/>
          </cell>
          <cell r="AG108" t="str">
            <v/>
          </cell>
          <cell r="AH108" t="str">
            <v/>
          </cell>
          <cell r="AI108" t="str">
            <v/>
          </cell>
          <cell r="AJ108" t="str">
            <v/>
          </cell>
          <cell r="AK108" t="str">
            <v/>
          </cell>
          <cell r="AL108" t="str">
            <v/>
          </cell>
          <cell r="AM108" t="str">
            <v/>
          </cell>
          <cell r="AN108" t="str">
            <v/>
          </cell>
          <cell r="AO108" t="str">
            <v/>
          </cell>
          <cell r="AP108" t="str">
            <v/>
          </cell>
          <cell r="AQ108" t="str">
            <v/>
          </cell>
          <cell r="AR108" t="str">
            <v/>
          </cell>
          <cell r="AS108" t="str">
            <v/>
          </cell>
          <cell r="AT108" t="str">
            <v/>
          </cell>
          <cell r="AU108" t="str">
            <v/>
          </cell>
          <cell r="AV108" t="str">
            <v/>
          </cell>
          <cell r="AW108" t="str">
            <v/>
          </cell>
          <cell r="AX108" t="str">
            <v/>
          </cell>
          <cell r="AY108" t="str">
            <v/>
          </cell>
          <cell r="AZ108" t="str">
            <v/>
          </cell>
          <cell r="BA108" t="str">
            <v/>
          </cell>
          <cell r="BB108" t="str">
            <v/>
          </cell>
          <cell r="BC108" t="str">
            <v/>
          </cell>
          <cell r="BD108" t="str">
            <v/>
          </cell>
          <cell r="BE108" t="str">
            <v/>
          </cell>
          <cell r="BF108" t="str">
            <v/>
          </cell>
          <cell r="BG108" t="str">
            <v/>
          </cell>
          <cell r="BH108" t="str">
            <v/>
          </cell>
          <cell r="BI108" t="str">
            <v/>
          </cell>
          <cell r="BJ108" t="str">
            <v/>
          </cell>
          <cell r="BK108" t="str">
            <v/>
          </cell>
          <cell r="BL108" t="str">
            <v/>
          </cell>
          <cell r="BM108" t="str">
            <v/>
          </cell>
          <cell r="BN108" t="str">
            <v/>
          </cell>
          <cell r="BO108" t="str">
            <v/>
          </cell>
          <cell r="BP108" t="str">
            <v/>
          </cell>
          <cell r="BQ108" t="str">
            <v/>
          </cell>
          <cell r="BR108" t="str">
            <v/>
          </cell>
          <cell r="BS108" t="str">
            <v/>
          </cell>
          <cell r="BT108" t="str">
            <v/>
          </cell>
          <cell r="BU108" t="str">
            <v/>
          </cell>
          <cell r="BV108" t="str">
            <v/>
          </cell>
          <cell r="BW108" t="str">
            <v/>
          </cell>
          <cell r="BX108" t="str">
            <v/>
          </cell>
          <cell r="BY108" t="str">
            <v/>
          </cell>
          <cell r="BZ108" t="str">
            <v/>
          </cell>
          <cell r="CA108" t="str">
            <v/>
          </cell>
          <cell r="CB108" t="str">
            <v/>
          </cell>
          <cell r="CC108" t="str">
            <v/>
          </cell>
          <cell r="CD108" t="str">
            <v/>
          </cell>
          <cell r="CE108" t="str">
            <v/>
          </cell>
          <cell r="CF108" t="str">
            <v/>
          </cell>
          <cell r="CG108" t="str">
            <v/>
          </cell>
          <cell r="CH108" t="str">
            <v>D</v>
          </cell>
          <cell r="CI108" t="str">
            <v>C</v>
          </cell>
          <cell r="CJ108">
            <v>22.181825581102661</v>
          </cell>
          <cell r="CK108">
            <v>32.181825581102657</v>
          </cell>
          <cell r="CL108" t="str">
            <v>E/D</v>
          </cell>
          <cell r="CM108" t="str">
            <v>D/C</v>
          </cell>
          <cell r="CN108">
            <v>16.012867266928968</v>
          </cell>
          <cell r="CO108">
            <v>26.012867266928968</v>
          </cell>
          <cell r="CP108" t="str">
            <v/>
          </cell>
          <cell r="CQ108" t="str">
            <v/>
          </cell>
          <cell r="CR108" t="str">
            <v/>
          </cell>
          <cell r="CS108" t="str">
            <v/>
          </cell>
          <cell r="CT108" t="str">
            <v/>
          </cell>
          <cell r="CU108" t="str">
            <v/>
          </cell>
          <cell r="CV108" t="str">
            <v/>
          </cell>
          <cell r="CW108" t="str">
            <v/>
          </cell>
          <cell r="CX108" t="str">
            <v>E/D</v>
          </cell>
          <cell r="CY108" t="str">
            <v>D/C</v>
          </cell>
          <cell r="CZ108">
            <v>17.405477615908108</v>
          </cell>
          <cell r="DA108">
            <v>27.405477615908108</v>
          </cell>
          <cell r="DB108" t="str">
            <v>D/C</v>
          </cell>
          <cell r="DC108" t="str">
            <v>C/B</v>
          </cell>
          <cell r="DD108">
            <v>25.549244185536409</v>
          </cell>
          <cell r="DE108">
            <v>35.549244185536409</v>
          </cell>
          <cell r="DF108" t="str">
            <v/>
          </cell>
          <cell r="DG108" t="str">
            <v/>
          </cell>
          <cell r="DH108" t="str">
            <v/>
          </cell>
          <cell r="DI108" t="str">
            <v/>
          </cell>
          <cell r="DJ108" t="str">
            <v/>
          </cell>
          <cell r="DK108" t="str">
            <v/>
          </cell>
          <cell r="DL108" t="str">
            <v/>
          </cell>
          <cell r="DM108" t="str">
            <v/>
          </cell>
          <cell r="DN108" t="str">
            <v/>
          </cell>
          <cell r="DO108" t="str">
            <v/>
          </cell>
          <cell r="DP108" t="str">
            <v/>
          </cell>
          <cell r="DQ108" t="str">
            <v/>
          </cell>
          <cell r="DR108" t="str">
            <v/>
          </cell>
          <cell r="DS108" t="str">
            <v/>
          </cell>
          <cell r="DT108" t="str">
            <v/>
          </cell>
          <cell r="DU108" t="str">
            <v/>
          </cell>
          <cell r="EM108" t="str">
            <v>12B-P&amp;E-7</v>
          </cell>
          <cell r="EN108" t="str">
            <v>12D-PE-9</v>
          </cell>
          <cell r="EQ108" t="str">
            <v>12A-PY-10</v>
          </cell>
          <cell r="ER108" t="str">
            <v>12E-SO-8</v>
          </cell>
          <cell r="EW108" t="str">
            <v/>
          </cell>
          <cell r="EX108" t="str">
            <v/>
          </cell>
          <cell r="EY108" t="str">
            <v/>
          </cell>
          <cell r="EZ108" t="str">
            <v/>
          </cell>
          <cell r="FA108" t="str">
            <v/>
          </cell>
          <cell r="FB108" t="str">
            <v/>
          </cell>
          <cell r="FC108" t="str">
            <v/>
          </cell>
          <cell r="FD108" t="str">
            <v/>
          </cell>
          <cell r="FE108" t="str">
            <v/>
          </cell>
          <cell r="FF108" t="str">
            <v/>
          </cell>
          <cell r="FG108" t="str">
            <v/>
          </cell>
          <cell r="FH108" t="str">
            <v/>
          </cell>
          <cell r="FI108" t="str">
            <v/>
          </cell>
          <cell r="FJ108" t="str">
            <v/>
          </cell>
          <cell r="FK108" t="str">
            <v/>
          </cell>
        </row>
        <row r="109">
          <cell r="A109">
            <v>150917</v>
          </cell>
          <cell r="B109" t="str">
            <v>Kellett, Edward</v>
          </cell>
          <cell r="C109" t="str">
            <v>12EW</v>
          </cell>
          <cell r="D109" t="str">
            <v>M</v>
          </cell>
          <cell r="E109" t="str">
            <v>D/C</v>
          </cell>
          <cell r="F109" t="str">
            <v>B</v>
          </cell>
          <cell r="G109" t="str">
            <v>0</v>
          </cell>
          <cell r="H109" t="str">
            <v>WBRI</v>
          </cell>
          <cell r="I109" t="str">
            <v>N</v>
          </cell>
          <cell r="J109" t="b">
            <v>0</v>
          </cell>
          <cell r="K109" t="str">
            <v>No</v>
          </cell>
          <cell r="L109" t="str">
            <v>INTERNAL</v>
          </cell>
          <cell r="M109">
            <v>4.5999999999999996</v>
          </cell>
          <cell r="N109">
            <v>4.5999999999999996</v>
          </cell>
          <cell r="O109">
            <v>4.5999999999999996</v>
          </cell>
          <cell r="P109">
            <v>4.5999999999999996</v>
          </cell>
          <cell r="Q109" t="str">
            <v>2.5+ (D/C)</v>
          </cell>
          <cell r="R109" t="str">
            <v/>
          </cell>
          <cell r="S109" t="str">
            <v/>
          </cell>
          <cell r="T109" t="str">
            <v/>
          </cell>
          <cell r="U109" t="str">
            <v/>
          </cell>
          <cell r="V109" t="str">
            <v/>
          </cell>
          <cell r="W109" t="str">
            <v/>
          </cell>
          <cell r="X109" t="str">
            <v/>
          </cell>
          <cell r="Y109" t="str">
            <v/>
          </cell>
          <cell r="Z109" t="str">
            <v/>
          </cell>
          <cell r="AA109" t="str">
            <v/>
          </cell>
          <cell r="AB109" t="str">
            <v/>
          </cell>
          <cell r="AC109" t="str">
            <v/>
          </cell>
          <cell r="AD109" t="str">
            <v/>
          </cell>
          <cell r="AE109" t="str">
            <v/>
          </cell>
          <cell r="AF109" t="str">
            <v/>
          </cell>
          <cell r="AG109" t="str">
            <v/>
          </cell>
          <cell r="AH109" t="str">
            <v/>
          </cell>
          <cell r="AI109" t="str">
            <v/>
          </cell>
          <cell r="AJ109" t="str">
            <v/>
          </cell>
          <cell r="AK109" t="str">
            <v/>
          </cell>
          <cell r="AL109" t="str">
            <v/>
          </cell>
          <cell r="AM109" t="str">
            <v/>
          </cell>
          <cell r="AN109" t="str">
            <v/>
          </cell>
          <cell r="AO109" t="str">
            <v/>
          </cell>
          <cell r="AP109" t="str">
            <v/>
          </cell>
          <cell r="AQ109" t="str">
            <v/>
          </cell>
          <cell r="AR109" t="str">
            <v/>
          </cell>
          <cell r="AS109" t="str">
            <v/>
          </cell>
          <cell r="AT109" t="str">
            <v/>
          </cell>
          <cell r="AU109" t="str">
            <v/>
          </cell>
          <cell r="AV109" t="str">
            <v/>
          </cell>
          <cell r="AW109" t="str">
            <v/>
          </cell>
          <cell r="AX109" t="str">
            <v>D/C</v>
          </cell>
          <cell r="AY109" t="str">
            <v>C/B</v>
          </cell>
          <cell r="AZ109">
            <v>25.587024761225745</v>
          </cell>
          <cell r="BA109">
            <v>35.587024761225749</v>
          </cell>
          <cell r="BB109" t="str">
            <v/>
          </cell>
          <cell r="BC109" t="str">
            <v/>
          </cell>
          <cell r="BD109" t="str">
            <v/>
          </cell>
          <cell r="BE109" t="str">
            <v/>
          </cell>
          <cell r="BF109" t="str">
            <v/>
          </cell>
          <cell r="BG109" t="str">
            <v/>
          </cell>
          <cell r="BH109" t="str">
            <v/>
          </cell>
          <cell r="BI109" t="str">
            <v/>
          </cell>
          <cell r="BJ109" t="str">
            <v/>
          </cell>
          <cell r="BK109" t="str">
            <v/>
          </cell>
          <cell r="BL109" t="str">
            <v/>
          </cell>
          <cell r="BM109" t="str">
            <v/>
          </cell>
          <cell r="BN109" t="str">
            <v/>
          </cell>
          <cell r="BO109" t="str">
            <v/>
          </cell>
          <cell r="BP109" t="str">
            <v/>
          </cell>
          <cell r="BQ109" t="str">
            <v/>
          </cell>
          <cell r="BR109" t="str">
            <v/>
          </cell>
          <cell r="BS109" t="str">
            <v/>
          </cell>
          <cell r="BT109" t="str">
            <v/>
          </cell>
          <cell r="BU109" t="str">
            <v/>
          </cell>
          <cell r="BV109" t="str">
            <v/>
          </cell>
          <cell r="BW109" t="str">
            <v/>
          </cell>
          <cell r="BX109" t="str">
            <v/>
          </cell>
          <cell r="BY109" t="str">
            <v/>
          </cell>
          <cell r="BZ109" t="str">
            <v/>
          </cell>
          <cell r="CA109" t="str">
            <v/>
          </cell>
          <cell r="CB109" t="str">
            <v/>
          </cell>
          <cell r="CC109" t="str">
            <v/>
          </cell>
          <cell r="CD109" t="str">
            <v/>
          </cell>
          <cell r="CE109" t="str">
            <v/>
          </cell>
          <cell r="CF109" t="str">
            <v/>
          </cell>
          <cell r="CG109" t="str">
            <v/>
          </cell>
          <cell r="CH109" t="str">
            <v>D/C</v>
          </cell>
          <cell r="CI109" t="str">
            <v>C/B</v>
          </cell>
          <cell r="CJ109">
            <v>25.284692549421742</v>
          </cell>
          <cell r="CK109">
            <v>35.284692549421742</v>
          </cell>
          <cell r="CL109" t="str">
            <v/>
          </cell>
          <cell r="CM109" t="str">
            <v/>
          </cell>
          <cell r="CN109" t="str">
            <v/>
          </cell>
          <cell r="CO109" t="str">
            <v/>
          </cell>
          <cell r="CP109" t="str">
            <v/>
          </cell>
          <cell r="CQ109" t="str">
            <v/>
          </cell>
          <cell r="CR109" t="str">
            <v/>
          </cell>
          <cell r="CS109" t="str">
            <v/>
          </cell>
          <cell r="CT109" t="str">
            <v>D/C</v>
          </cell>
          <cell r="CU109" t="str">
            <v>C/B</v>
          </cell>
          <cell r="CV109">
            <v>25.327494271468293</v>
          </cell>
          <cell r="CW109">
            <v>35.327494271468296</v>
          </cell>
          <cell r="CX109" t="str">
            <v/>
          </cell>
          <cell r="CY109" t="str">
            <v/>
          </cell>
          <cell r="CZ109" t="str">
            <v/>
          </cell>
          <cell r="DA109" t="str">
            <v/>
          </cell>
          <cell r="DB109" t="str">
            <v>C</v>
          </cell>
          <cell r="DC109" t="str">
            <v>B</v>
          </cell>
          <cell r="DD109">
            <v>29.51379312846402</v>
          </cell>
          <cell r="DE109">
            <v>39.513793128464016</v>
          </cell>
          <cell r="DF109" t="str">
            <v/>
          </cell>
          <cell r="DG109" t="str">
            <v/>
          </cell>
          <cell r="DH109" t="str">
            <v/>
          </cell>
          <cell r="DI109" t="str">
            <v/>
          </cell>
          <cell r="DJ109" t="str">
            <v/>
          </cell>
          <cell r="DK109" t="str">
            <v/>
          </cell>
          <cell r="DL109" t="str">
            <v/>
          </cell>
          <cell r="DM109" t="str">
            <v/>
          </cell>
          <cell r="DN109" t="str">
            <v/>
          </cell>
          <cell r="DO109" t="str">
            <v/>
          </cell>
          <cell r="DP109" t="str">
            <v/>
          </cell>
          <cell r="DQ109" t="str">
            <v/>
          </cell>
          <cell r="DR109" t="str">
            <v/>
          </cell>
          <cell r="DS109" t="str">
            <v/>
          </cell>
          <cell r="DT109" t="str">
            <v/>
          </cell>
          <cell r="DU109" t="str">
            <v/>
          </cell>
          <cell r="ED109" t="str">
            <v>12D-ENL-5</v>
          </cell>
          <cell r="EM109" t="str">
            <v>12E-P&amp;E-5</v>
          </cell>
          <cell r="EP109" t="str">
            <v>12C-PO-8</v>
          </cell>
          <cell r="ER109" t="str">
            <v>12B-SO-9</v>
          </cell>
          <cell r="EW109" t="str">
            <v/>
          </cell>
          <cell r="EX109" t="str">
            <v/>
          </cell>
          <cell r="EY109" t="str">
            <v/>
          </cell>
          <cell r="EZ109" t="str">
            <v/>
          </cell>
          <cell r="FA109" t="str">
            <v/>
          </cell>
          <cell r="FB109" t="str">
            <v/>
          </cell>
          <cell r="FC109" t="str">
            <v/>
          </cell>
          <cell r="FD109" t="str">
            <v/>
          </cell>
          <cell r="FE109">
            <v>25</v>
          </cell>
          <cell r="FF109" t="str">
            <v/>
          </cell>
          <cell r="FG109" t="str">
            <v/>
          </cell>
          <cell r="FH109" t="str">
            <v/>
          </cell>
          <cell r="FI109" t="str">
            <v/>
          </cell>
          <cell r="FJ109" t="str">
            <v/>
          </cell>
          <cell r="FK109" t="str">
            <v/>
          </cell>
        </row>
        <row r="110">
          <cell r="A110">
            <v>150971</v>
          </cell>
          <cell r="B110" t="str">
            <v>King, Charlotte</v>
          </cell>
          <cell r="C110" t="str">
            <v>12EW</v>
          </cell>
          <cell r="D110" t="str">
            <v>F</v>
          </cell>
          <cell r="E110" t="str">
            <v>B/A</v>
          </cell>
          <cell r="F110" t="str">
            <v>A*</v>
          </cell>
          <cell r="G110" t="str">
            <v>0</v>
          </cell>
          <cell r="H110" t="str">
            <v>WBRI</v>
          </cell>
          <cell r="I110" t="str">
            <v>N</v>
          </cell>
          <cell r="J110" t="b">
            <v>0</v>
          </cell>
          <cell r="K110" t="str">
            <v>No</v>
          </cell>
          <cell r="L110" t="str">
            <v>INTERNAL</v>
          </cell>
          <cell r="M110">
            <v>7.9</v>
          </cell>
          <cell r="N110">
            <v>7.9</v>
          </cell>
          <cell r="O110">
            <v>7.9</v>
          </cell>
          <cell r="P110">
            <v>7.9</v>
          </cell>
          <cell r="Q110" t="str">
            <v>7.75+ (A/A*)</v>
          </cell>
          <cell r="R110" t="str">
            <v/>
          </cell>
          <cell r="S110" t="str">
            <v/>
          </cell>
          <cell r="T110" t="str">
            <v/>
          </cell>
          <cell r="U110" t="str">
            <v/>
          </cell>
          <cell r="V110" t="str">
            <v/>
          </cell>
          <cell r="W110" t="str">
            <v/>
          </cell>
          <cell r="X110" t="str">
            <v/>
          </cell>
          <cell r="Y110" t="str">
            <v/>
          </cell>
          <cell r="Z110" t="str">
            <v>B/A</v>
          </cell>
          <cell r="AA110" t="str">
            <v>A/A*</v>
          </cell>
          <cell r="AB110">
            <v>47.364233734803086</v>
          </cell>
          <cell r="AC110">
            <v>57.364233734803086</v>
          </cell>
          <cell r="AD110" t="str">
            <v>B/A</v>
          </cell>
          <cell r="AE110" t="str">
            <v>A/A*</v>
          </cell>
          <cell r="AF110">
            <v>45.648834364822491</v>
          </cell>
          <cell r="AG110">
            <v>55.648834364822491</v>
          </cell>
          <cell r="AH110" t="str">
            <v/>
          </cell>
          <cell r="AI110" t="str">
            <v/>
          </cell>
          <cell r="AJ110" t="str">
            <v/>
          </cell>
          <cell r="AK110" t="str">
            <v/>
          </cell>
          <cell r="AL110" t="str">
            <v/>
          </cell>
          <cell r="AM110" t="str">
            <v/>
          </cell>
          <cell r="AN110" t="str">
            <v/>
          </cell>
          <cell r="AO110" t="str">
            <v/>
          </cell>
          <cell r="AP110" t="str">
            <v/>
          </cell>
          <cell r="AQ110" t="str">
            <v/>
          </cell>
          <cell r="AR110" t="str">
            <v/>
          </cell>
          <cell r="AS110" t="str">
            <v/>
          </cell>
          <cell r="AT110" t="str">
            <v/>
          </cell>
          <cell r="AU110" t="str">
            <v/>
          </cell>
          <cell r="AV110" t="str">
            <v/>
          </cell>
          <cell r="AW110" t="str">
            <v/>
          </cell>
          <cell r="AX110" t="str">
            <v/>
          </cell>
          <cell r="AY110" t="str">
            <v/>
          </cell>
          <cell r="AZ110" t="str">
            <v/>
          </cell>
          <cell r="BA110" t="str">
            <v/>
          </cell>
          <cell r="BB110" t="str">
            <v/>
          </cell>
          <cell r="BC110" t="str">
            <v/>
          </cell>
          <cell r="BD110" t="str">
            <v/>
          </cell>
          <cell r="BE110" t="str">
            <v/>
          </cell>
          <cell r="BF110" t="str">
            <v/>
          </cell>
          <cell r="BG110" t="str">
            <v/>
          </cell>
          <cell r="BH110" t="str">
            <v/>
          </cell>
          <cell r="BI110" t="str">
            <v/>
          </cell>
          <cell r="BJ110" t="str">
            <v/>
          </cell>
          <cell r="BK110" t="str">
            <v/>
          </cell>
          <cell r="BL110" t="str">
            <v/>
          </cell>
          <cell r="BM110" t="str">
            <v/>
          </cell>
          <cell r="BN110" t="str">
            <v/>
          </cell>
          <cell r="BO110" t="str">
            <v/>
          </cell>
          <cell r="BP110" t="str">
            <v/>
          </cell>
          <cell r="BQ110" t="str">
            <v/>
          </cell>
          <cell r="BR110" t="str">
            <v/>
          </cell>
          <cell r="BS110" t="str">
            <v/>
          </cell>
          <cell r="BT110" t="str">
            <v/>
          </cell>
          <cell r="BU110" t="str">
            <v/>
          </cell>
          <cell r="BV110" t="str">
            <v/>
          </cell>
          <cell r="BW110" t="str">
            <v/>
          </cell>
          <cell r="BX110" t="str">
            <v/>
          </cell>
          <cell r="BY110" t="str">
            <v/>
          </cell>
          <cell r="BZ110" t="str">
            <v>A</v>
          </cell>
          <cell r="CA110" t="str">
            <v>A*</v>
          </cell>
          <cell r="CB110">
            <v>48.586410741617243</v>
          </cell>
          <cell r="CC110">
            <v>58.586410741617243</v>
          </cell>
          <cell r="CD110" t="str">
            <v/>
          </cell>
          <cell r="CE110" t="str">
            <v/>
          </cell>
          <cell r="CF110" t="str">
            <v/>
          </cell>
          <cell r="CG110" t="str">
            <v/>
          </cell>
          <cell r="CH110" t="str">
            <v/>
          </cell>
          <cell r="CI110" t="str">
            <v/>
          </cell>
          <cell r="CJ110" t="str">
            <v/>
          </cell>
          <cell r="CK110" t="str">
            <v/>
          </cell>
          <cell r="CL110" t="str">
            <v/>
          </cell>
          <cell r="CM110" t="str">
            <v/>
          </cell>
          <cell r="CN110" t="str">
            <v/>
          </cell>
          <cell r="CO110" t="str">
            <v/>
          </cell>
          <cell r="CP110" t="str">
            <v/>
          </cell>
          <cell r="CQ110" t="str">
            <v/>
          </cell>
          <cell r="CR110" t="str">
            <v/>
          </cell>
          <cell r="CS110" t="str">
            <v/>
          </cell>
          <cell r="CT110" t="str">
            <v/>
          </cell>
          <cell r="CU110" t="str">
            <v/>
          </cell>
          <cell r="CV110" t="str">
            <v/>
          </cell>
          <cell r="CW110" t="str">
            <v/>
          </cell>
          <cell r="CX110" t="str">
            <v>A</v>
          </cell>
          <cell r="CY110" t="str">
            <v>A*</v>
          </cell>
          <cell r="CZ110">
            <v>50.567599736475771</v>
          </cell>
          <cell r="DA110">
            <v>60.567599736475771</v>
          </cell>
          <cell r="DB110" t="str">
            <v/>
          </cell>
          <cell r="DC110" t="str">
            <v/>
          </cell>
          <cell r="DD110" t="str">
            <v/>
          </cell>
          <cell r="DE110" t="str">
            <v/>
          </cell>
          <cell r="DF110" t="str">
            <v/>
          </cell>
          <cell r="DG110" t="str">
            <v/>
          </cell>
          <cell r="DH110" t="str">
            <v/>
          </cell>
          <cell r="DI110" t="str">
            <v/>
          </cell>
          <cell r="DJ110" t="str">
            <v/>
          </cell>
          <cell r="DK110" t="str">
            <v/>
          </cell>
          <cell r="DL110" t="str">
            <v/>
          </cell>
          <cell r="DM110" t="str">
            <v/>
          </cell>
          <cell r="DN110" t="str">
            <v/>
          </cell>
          <cell r="DO110" t="str">
            <v/>
          </cell>
          <cell r="DP110" t="str">
            <v/>
          </cell>
          <cell r="DQ110" t="str">
            <v/>
          </cell>
          <cell r="DR110" t="str">
            <v/>
          </cell>
          <cell r="DS110" t="str">
            <v/>
          </cell>
          <cell r="DT110" t="str">
            <v/>
          </cell>
          <cell r="DU110" t="str">
            <v/>
          </cell>
          <cell r="DX110" t="str">
            <v>12D-BI-1</v>
          </cell>
          <cell r="DY110" t="str">
            <v>12C-CH-2</v>
          </cell>
          <cell r="EK110" t="str">
            <v>12A-MA-8</v>
          </cell>
          <cell r="EQ110" t="str">
            <v>12B-PY-8</v>
          </cell>
          <cell r="EW110" t="str">
            <v/>
          </cell>
          <cell r="EX110" t="str">
            <v/>
          </cell>
          <cell r="EY110">
            <v>45</v>
          </cell>
          <cell r="EZ110">
            <v>45</v>
          </cell>
          <cell r="FA110" t="str">
            <v/>
          </cell>
          <cell r="FB110" t="str">
            <v/>
          </cell>
          <cell r="FC110" t="str">
            <v/>
          </cell>
          <cell r="FD110" t="str">
            <v/>
          </cell>
          <cell r="FE110" t="str">
            <v/>
          </cell>
          <cell r="FF110" t="str">
            <v/>
          </cell>
          <cell r="FG110" t="str">
            <v/>
          </cell>
          <cell r="FH110" t="str">
            <v/>
          </cell>
          <cell r="FI110" t="str">
            <v/>
          </cell>
          <cell r="FJ110" t="str">
            <v/>
          </cell>
          <cell r="FK110" t="str">
            <v/>
          </cell>
        </row>
        <row r="111">
          <cell r="A111">
            <v>100339</v>
          </cell>
          <cell r="B111" t="str">
            <v>Klovaite, Adrija</v>
          </cell>
          <cell r="C111" t="str">
            <v>12EW</v>
          </cell>
          <cell r="D111" t="str">
            <v>F</v>
          </cell>
          <cell r="E111" t="str">
            <v>C</v>
          </cell>
          <cell r="F111" t="str">
            <v>A</v>
          </cell>
          <cell r="G111" t="str">
            <v>1</v>
          </cell>
          <cell r="H111" t="str">
            <v>WEEU</v>
          </cell>
          <cell r="I111" t="str">
            <v>N</v>
          </cell>
          <cell r="J111" t="b">
            <v>1</v>
          </cell>
          <cell r="K111" t="str">
            <v>No</v>
          </cell>
          <cell r="L111" t="str">
            <v>INTERNAL</v>
          </cell>
          <cell r="M111">
            <v>6.1111111111111107</v>
          </cell>
          <cell r="N111">
            <v>6.1</v>
          </cell>
          <cell r="O111">
            <v>6.1111111111111107</v>
          </cell>
          <cell r="P111">
            <v>6.1</v>
          </cell>
          <cell r="Q111" t="str">
            <v>4.75+ (C/B)</v>
          </cell>
          <cell r="R111" t="str">
            <v/>
          </cell>
          <cell r="S111" t="str">
            <v/>
          </cell>
          <cell r="T111" t="str">
            <v/>
          </cell>
          <cell r="U111" t="str">
            <v/>
          </cell>
          <cell r="V111" t="str">
            <v>B</v>
          </cell>
          <cell r="W111" t="str">
            <v>A</v>
          </cell>
          <cell r="X111">
            <v>39.420391061452499</v>
          </cell>
          <cell r="Y111">
            <v>49.420391061452499</v>
          </cell>
          <cell r="Z111" t="str">
            <v/>
          </cell>
          <cell r="AA111" t="str">
            <v/>
          </cell>
          <cell r="AB111" t="str">
            <v/>
          </cell>
          <cell r="AC111" t="str">
            <v/>
          </cell>
          <cell r="AD111" t="str">
            <v/>
          </cell>
          <cell r="AE111" t="str">
            <v/>
          </cell>
          <cell r="AF111" t="str">
            <v/>
          </cell>
          <cell r="AG111" t="str">
            <v/>
          </cell>
          <cell r="AH111" t="str">
            <v/>
          </cell>
          <cell r="AI111" t="str">
            <v/>
          </cell>
          <cell r="AJ111" t="str">
            <v/>
          </cell>
          <cell r="AK111" t="str">
            <v/>
          </cell>
          <cell r="AL111" t="str">
            <v/>
          </cell>
          <cell r="AM111" t="str">
            <v/>
          </cell>
          <cell r="AN111" t="str">
            <v/>
          </cell>
          <cell r="AO111" t="str">
            <v/>
          </cell>
          <cell r="AP111" t="str">
            <v/>
          </cell>
          <cell r="AQ111" t="str">
            <v/>
          </cell>
          <cell r="AR111" t="str">
            <v/>
          </cell>
          <cell r="AS111" t="str">
            <v/>
          </cell>
          <cell r="AT111" t="str">
            <v>C/B</v>
          </cell>
          <cell r="AU111" t="str">
            <v>B/A</v>
          </cell>
          <cell r="AV111">
            <v>36.769764047436468</v>
          </cell>
          <cell r="AW111">
            <v>46.769764047436468</v>
          </cell>
          <cell r="AX111" t="str">
            <v/>
          </cell>
          <cell r="AY111" t="str">
            <v/>
          </cell>
          <cell r="AZ111" t="str">
            <v/>
          </cell>
          <cell r="BA111" t="str">
            <v/>
          </cell>
          <cell r="BB111" t="str">
            <v/>
          </cell>
          <cell r="BC111" t="str">
            <v/>
          </cell>
          <cell r="BD111" t="str">
            <v/>
          </cell>
          <cell r="BE111" t="str">
            <v/>
          </cell>
          <cell r="BF111" t="str">
            <v/>
          </cell>
          <cell r="BG111" t="str">
            <v/>
          </cell>
          <cell r="BH111" t="str">
            <v/>
          </cell>
          <cell r="BI111" t="str">
            <v/>
          </cell>
          <cell r="BJ111" t="str">
            <v/>
          </cell>
          <cell r="BK111" t="str">
            <v/>
          </cell>
          <cell r="BL111" t="str">
            <v/>
          </cell>
          <cell r="BM111" t="str">
            <v/>
          </cell>
          <cell r="BN111" t="str">
            <v/>
          </cell>
          <cell r="BO111" t="str">
            <v/>
          </cell>
          <cell r="BP111" t="str">
            <v/>
          </cell>
          <cell r="BQ111" t="str">
            <v/>
          </cell>
          <cell r="BR111" t="str">
            <v/>
          </cell>
          <cell r="BS111" t="str">
            <v/>
          </cell>
          <cell r="BT111" t="str">
            <v/>
          </cell>
          <cell r="BU111" t="str">
            <v/>
          </cell>
          <cell r="BV111" t="str">
            <v/>
          </cell>
          <cell r="BW111" t="str">
            <v/>
          </cell>
          <cell r="BX111" t="str">
            <v/>
          </cell>
          <cell r="BY111" t="str">
            <v/>
          </cell>
          <cell r="BZ111" t="str">
            <v>C</v>
          </cell>
          <cell r="CA111" t="str">
            <v>B</v>
          </cell>
          <cell r="CB111">
            <v>31.117665828134005</v>
          </cell>
          <cell r="CC111">
            <v>41.117665828134008</v>
          </cell>
          <cell r="CD111" t="str">
            <v/>
          </cell>
          <cell r="CE111" t="str">
            <v/>
          </cell>
          <cell r="CF111" t="str">
            <v/>
          </cell>
          <cell r="CG111" t="str">
            <v/>
          </cell>
          <cell r="CH111" t="str">
            <v/>
          </cell>
          <cell r="CI111" t="str">
            <v/>
          </cell>
          <cell r="CJ111" t="str">
            <v/>
          </cell>
          <cell r="CK111" t="str">
            <v/>
          </cell>
          <cell r="CL111" t="str">
            <v/>
          </cell>
          <cell r="CM111" t="str">
            <v/>
          </cell>
          <cell r="CN111" t="str">
            <v/>
          </cell>
          <cell r="CO111" t="str">
            <v/>
          </cell>
          <cell r="CP111" t="str">
            <v/>
          </cell>
          <cell r="CQ111" t="str">
            <v/>
          </cell>
          <cell r="CR111" t="str">
            <v/>
          </cell>
          <cell r="CS111" t="str">
            <v/>
          </cell>
          <cell r="CT111" t="str">
            <v>C/B</v>
          </cell>
          <cell r="CU111" t="str">
            <v>B/A</v>
          </cell>
          <cell r="CV111">
            <v>36.838747099768</v>
          </cell>
          <cell r="CW111">
            <v>46.838747099768</v>
          </cell>
          <cell r="CX111" t="str">
            <v/>
          </cell>
          <cell r="CY111" t="str">
            <v/>
          </cell>
          <cell r="CZ111" t="str">
            <v/>
          </cell>
          <cell r="DA111" t="str">
            <v/>
          </cell>
          <cell r="DB111" t="str">
            <v/>
          </cell>
          <cell r="DC111" t="str">
            <v/>
          </cell>
          <cell r="DD111" t="str">
            <v/>
          </cell>
          <cell r="DE111" t="str">
            <v/>
          </cell>
          <cell r="DF111" t="str">
            <v/>
          </cell>
          <cell r="DG111" t="str">
            <v/>
          </cell>
          <cell r="DH111" t="str">
            <v/>
          </cell>
          <cell r="DI111" t="str">
            <v/>
          </cell>
          <cell r="DJ111" t="str">
            <v/>
          </cell>
          <cell r="DK111" t="str">
            <v/>
          </cell>
          <cell r="DL111" t="str">
            <v/>
          </cell>
          <cell r="DM111" t="str">
            <v/>
          </cell>
          <cell r="DN111" t="str">
            <v/>
          </cell>
          <cell r="DO111" t="str">
            <v/>
          </cell>
          <cell r="DP111" t="str">
            <v/>
          </cell>
          <cell r="DQ111" t="str">
            <v/>
          </cell>
          <cell r="DR111" t="str">
            <v/>
          </cell>
          <cell r="DS111" t="str">
            <v/>
          </cell>
          <cell r="DT111" t="str">
            <v/>
          </cell>
          <cell r="DU111" t="str">
            <v/>
          </cell>
          <cell r="DW111" t="str">
            <v>12A-BE-1</v>
          </cell>
          <cell r="EC111" t="str">
            <v>12E-EC-2</v>
          </cell>
          <cell r="EK111" t="str">
            <v>12B-MA-5</v>
          </cell>
          <cell r="EP111" t="str">
            <v>12C-PO-8</v>
          </cell>
          <cell r="EW111" t="str">
            <v/>
          </cell>
          <cell r="EX111">
            <v>40</v>
          </cell>
          <cell r="EY111" t="str">
            <v/>
          </cell>
          <cell r="EZ111" t="str">
            <v/>
          </cell>
          <cell r="FA111" t="str">
            <v/>
          </cell>
          <cell r="FB111" t="str">
            <v/>
          </cell>
          <cell r="FC111" t="str">
            <v/>
          </cell>
          <cell r="FD111">
            <v>35</v>
          </cell>
          <cell r="FE111" t="str">
            <v/>
          </cell>
          <cell r="FF111" t="str">
            <v/>
          </cell>
          <cell r="FG111" t="str">
            <v/>
          </cell>
          <cell r="FH111" t="str">
            <v/>
          </cell>
          <cell r="FI111" t="str">
            <v/>
          </cell>
          <cell r="FJ111" t="str">
            <v/>
          </cell>
          <cell r="FK111" t="str">
            <v/>
          </cell>
        </row>
        <row r="112">
          <cell r="A112">
            <v>160062</v>
          </cell>
          <cell r="B112" t="str">
            <v>Kocjan, Zofia</v>
          </cell>
          <cell r="C112" t="str">
            <v>12EW</v>
          </cell>
          <cell r="D112" t="str">
            <v>F</v>
          </cell>
          <cell r="E112" t="str">
            <v>D</v>
          </cell>
          <cell r="F112" t="str">
            <v>B</v>
          </cell>
          <cell r="G112" t="str">
            <v>1</v>
          </cell>
          <cell r="H112" t="str">
            <v>WEEU</v>
          </cell>
          <cell r="I112" t="str">
            <v>N</v>
          </cell>
          <cell r="J112" t="b">
            <v>1</v>
          </cell>
          <cell r="K112" t="str">
            <v>No</v>
          </cell>
          <cell r="L112" t="str">
            <v>EXTERNAL</v>
          </cell>
          <cell r="M112">
            <v>4.166666666666667</v>
          </cell>
          <cell r="N112">
            <v>4.2</v>
          </cell>
          <cell r="O112">
            <v>4.166666666666667</v>
          </cell>
          <cell r="P112">
            <v>4.2</v>
          </cell>
          <cell r="Q112" t="str">
            <v>2.5+ (D/C)</v>
          </cell>
          <cell r="R112" t="str">
            <v>C</v>
          </cell>
          <cell r="S112" t="str">
            <v>B</v>
          </cell>
          <cell r="T112">
            <v>29.105861287513804</v>
          </cell>
          <cell r="U112">
            <v>39.105861287513804</v>
          </cell>
          <cell r="V112" t="str">
            <v/>
          </cell>
          <cell r="W112" t="str">
            <v/>
          </cell>
          <cell r="X112" t="str">
            <v/>
          </cell>
          <cell r="Y112" t="str">
            <v/>
          </cell>
          <cell r="Z112" t="str">
            <v/>
          </cell>
          <cell r="AA112" t="str">
            <v/>
          </cell>
          <cell r="AB112" t="str">
            <v/>
          </cell>
          <cell r="AC112" t="str">
            <v/>
          </cell>
          <cell r="AD112" t="str">
            <v/>
          </cell>
          <cell r="AE112" t="str">
            <v/>
          </cell>
          <cell r="AF112" t="str">
            <v/>
          </cell>
          <cell r="AG112" t="str">
            <v/>
          </cell>
          <cell r="AH112" t="str">
            <v/>
          </cell>
          <cell r="AI112" t="str">
            <v/>
          </cell>
          <cell r="AJ112" t="str">
            <v/>
          </cell>
          <cell r="AK112" t="str">
            <v/>
          </cell>
          <cell r="AL112" t="str">
            <v/>
          </cell>
          <cell r="AM112" t="str">
            <v/>
          </cell>
          <cell r="AN112" t="str">
            <v/>
          </cell>
          <cell r="AO112" t="str">
            <v/>
          </cell>
          <cell r="AP112" t="str">
            <v/>
          </cell>
          <cell r="AQ112" t="str">
            <v/>
          </cell>
          <cell r="AR112" t="str">
            <v/>
          </cell>
          <cell r="AS112" t="str">
            <v/>
          </cell>
          <cell r="AT112" t="str">
            <v>D</v>
          </cell>
          <cell r="AU112" t="str">
            <v>C</v>
          </cell>
          <cell r="AV112">
            <v>20.969104198593094</v>
          </cell>
          <cell r="AW112">
            <v>30.969104198593094</v>
          </cell>
          <cell r="AX112" t="str">
            <v/>
          </cell>
          <cell r="AY112" t="str">
            <v/>
          </cell>
          <cell r="AZ112" t="str">
            <v/>
          </cell>
          <cell r="BA112" t="str">
            <v/>
          </cell>
          <cell r="BB112" t="str">
            <v/>
          </cell>
          <cell r="BC112" t="str">
            <v/>
          </cell>
          <cell r="BD112" t="str">
            <v/>
          </cell>
          <cell r="BE112" t="str">
            <v/>
          </cell>
          <cell r="BF112" t="str">
            <v/>
          </cell>
          <cell r="BG112" t="str">
            <v/>
          </cell>
          <cell r="BH112" t="str">
            <v/>
          </cell>
          <cell r="BI112" t="str">
            <v/>
          </cell>
          <cell r="BJ112" t="str">
            <v/>
          </cell>
          <cell r="BK112" t="str">
            <v/>
          </cell>
          <cell r="BL112" t="str">
            <v/>
          </cell>
          <cell r="BM112" t="str">
            <v/>
          </cell>
          <cell r="BN112" t="str">
            <v/>
          </cell>
          <cell r="BO112" t="str">
            <v/>
          </cell>
          <cell r="BP112" t="str">
            <v/>
          </cell>
          <cell r="BQ112" t="str">
            <v/>
          </cell>
          <cell r="BR112" t="str">
            <v/>
          </cell>
          <cell r="BS112" t="str">
            <v/>
          </cell>
          <cell r="BT112" t="str">
            <v/>
          </cell>
          <cell r="BU112" t="str">
            <v/>
          </cell>
          <cell r="BV112" t="str">
            <v/>
          </cell>
          <cell r="BW112" t="str">
            <v/>
          </cell>
          <cell r="BX112" t="str">
            <v/>
          </cell>
          <cell r="BY112" t="str">
            <v/>
          </cell>
          <cell r="BZ112" t="str">
            <v>D</v>
          </cell>
          <cell r="CA112" t="str">
            <v>C</v>
          </cell>
          <cell r="CB112">
            <v>18.276064603262348</v>
          </cell>
          <cell r="CC112">
            <v>28.276064603262348</v>
          </cell>
          <cell r="CD112" t="str">
            <v/>
          </cell>
          <cell r="CE112" t="str">
            <v/>
          </cell>
          <cell r="CF112" t="str">
            <v/>
          </cell>
          <cell r="CG112" t="str">
            <v/>
          </cell>
          <cell r="CH112" t="str">
            <v/>
          </cell>
          <cell r="CI112" t="str">
            <v/>
          </cell>
          <cell r="CJ112" t="str">
            <v/>
          </cell>
          <cell r="CK112" t="str">
            <v/>
          </cell>
          <cell r="CL112" t="str">
            <v/>
          </cell>
          <cell r="CM112" t="str">
            <v/>
          </cell>
          <cell r="CN112" t="str">
            <v/>
          </cell>
          <cell r="CO112" t="str">
            <v/>
          </cell>
          <cell r="CP112" t="str">
            <v/>
          </cell>
          <cell r="CQ112" t="str">
            <v/>
          </cell>
          <cell r="CR112" t="str">
            <v/>
          </cell>
          <cell r="CS112" t="str">
            <v/>
          </cell>
          <cell r="CT112" t="str">
            <v/>
          </cell>
          <cell r="CU112" t="str">
            <v/>
          </cell>
          <cell r="CV112" t="str">
            <v/>
          </cell>
          <cell r="CW112" t="str">
            <v/>
          </cell>
          <cell r="CX112" t="str">
            <v/>
          </cell>
          <cell r="CY112" t="str">
            <v/>
          </cell>
          <cell r="CZ112" t="str">
            <v/>
          </cell>
          <cell r="DA112" t="str">
            <v/>
          </cell>
          <cell r="DB112" t="str">
            <v/>
          </cell>
          <cell r="DC112" t="str">
            <v/>
          </cell>
          <cell r="DD112" t="str">
            <v/>
          </cell>
          <cell r="DE112" t="str">
            <v/>
          </cell>
          <cell r="DF112" t="str">
            <v/>
          </cell>
          <cell r="DG112" t="str">
            <v/>
          </cell>
          <cell r="DH112" t="str">
            <v/>
          </cell>
          <cell r="DI112" t="str">
            <v/>
          </cell>
          <cell r="DJ112" t="str">
            <v/>
          </cell>
          <cell r="DK112" t="str">
            <v/>
          </cell>
          <cell r="DL112" t="str">
            <v/>
          </cell>
          <cell r="DM112" t="str">
            <v/>
          </cell>
          <cell r="DN112" t="str">
            <v/>
          </cell>
          <cell r="DO112" t="str">
            <v/>
          </cell>
          <cell r="DP112" t="str">
            <v/>
          </cell>
          <cell r="DQ112" t="str">
            <v/>
          </cell>
          <cell r="DR112" t="str">
            <v/>
          </cell>
          <cell r="DS112" t="str">
            <v/>
          </cell>
          <cell r="DT112" t="str">
            <v/>
          </cell>
          <cell r="DU112" t="str">
            <v/>
          </cell>
          <cell r="DV112" t="str">
            <v>12C-AR-1</v>
          </cell>
          <cell r="EC112" t="str">
            <v>12E-EC-2</v>
          </cell>
          <cell r="EK112" t="str">
            <v>12B-MA-5</v>
          </cell>
          <cell r="EW112">
            <v>30</v>
          </cell>
          <cell r="EX112" t="str">
            <v/>
          </cell>
          <cell r="EY112" t="str">
            <v/>
          </cell>
          <cell r="EZ112" t="str">
            <v/>
          </cell>
          <cell r="FA112" t="str">
            <v/>
          </cell>
          <cell r="FB112" t="str">
            <v/>
          </cell>
          <cell r="FC112" t="str">
            <v/>
          </cell>
          <cell r="FD112">
            <v>20</v>
          </cell>
          <cell r="FE112" t="str">
            <v/>
          </cell>
          <cell r="FF112" t="str">
            <v/>
          </cell>
          <cell r="FG112" t="str">
            <v/>
          </cell>
          <cell r="FH112" t="str">
            <v/>
          </cell>
          <cell r="FI112" t="str">
            <v/>
          </cell>
          <cell r="FJ112" t="str">
            <v/>
          </cell>
          <cell r="FK112" t="str">
            <v/>
          </cell>
        </row>
        <row r="113">
          <cell r="A113">
            <v>150828</v>
          </cell>
          <cell r="B113" t="str">
            <v>Kok-Roberto, Xander</v>
          </cell>
          <cell r="C113" t="str">
            <v>12EW</v>
          </cell>
          <cell r="D113" t="str">
            <v>M</v>
          </cell>
          <cell r="E113" t="str">
            <v>B/A</v>
          </cell>
          <cell r="F113" t="str">
            <v>A*</v>
          </cell>
          <cell r="G113" t="str">
            <v>1</v>
          </cell>
          <cell r="H113" t="str">
            <v>MOTM</v>
          </cell>
          <cell r="I113" t="str">
            <v>N</v>
          </cell>
          <cell r="J113" t="b">
            <v>0</v>
          </cell>
          <cell r="K113" t="str">
            <v>No</v>
          </cell>
          <cell r="L113" t="str">
            <v>INTERNAL</v>
          </cell>
          <cell r="M113">
            <v>8.1</v>
          </cell>
          <cell r="N113">
            <v>8.1</v>
          </cell>
          <cell r="O113">
            <v>8.1</v>
          </cell>
          <cell r="P113">
            <v>8.1</v>
          </cell>
          <cell r="Q113" t="str">
            <v>7.75+ (A/A*)</v>
          </cell>
          <cell r="R113" t="str">
            <v/>
          </cell>
          <cell r="S113" t="str">
            <v/>
          </cell>
          <cell r="T113" t="str">
            <v/>
          </cell>
          <cell r="U113" t="str">
            <v/>
          </cell>
          <cell r="V113" t="str">
            <v/>
          </cell>
          <cell r="W113" t="str">
            <v/>
          </cell>
          <cell r="X113" t="str">
            <v/>
          </cell>
          <cell r="Y113" t="str">
            <v/>
          </cell>
          <cell r="Z113" t="str">
            <v>A</v>
          </cell>
          <cell r="AA113" t="str">
            <v>A*</v>
          </cell>
          <cell r="AB113">
            <v>49.815158707399583</v>
          </cell>
          <cell r="AC113">
            <v>59.815158707399583</v>
          </cell>
          <cell r="AD113" t="str">
            <v/>
          </cell>
          <cell r="AE113" t="str">
            <v/>
          </cell>
          <cell r="AF113" t="str">
            <v/>
          </cell>
          <cell r="AG113" t="str">
            <v/>
          </cell>
          <cell r="AH113" t="str">
            <v/>
          </cell>
          <cell r="AI113" t="str">
            <v/>
          </cell>
          <cell r="AJ113" t="str">
            <v/>
          </cell>
          <cell r="AK113" t="str">
            <v/>
          </cell>
          <cell r="AL113" t="str">
            <v/>
          </cell>
          <cell r="AM113" t="str">
            <v/>
          </cell>
          <cell r="AN113" t="str">
            <v/>
          </cell>
          <cell r="AO113" t="str">
            <v/>
          </cell>
          <cell r="AP113" t="str">
            <v/>
          </cell>
          <cell r="AQ113" t="str">
            <v/>
          </cell>
          <cell r="AR113" t="str">
            <v/>
          </cell>
          <cell r="AS113" t="str">
            <v/>
          </cell>
          <cell r="AT113" t="str">
            <v/>
          </cell>
          <cell r="AU113" t="str">
            <v/>
          </cell>
          <cell r="AV113" t="str">
            <v/>
          </cell>
          <cell r="AW113" t="str">
            <v/>
          </cell>
          <cell r="AX113" t="str">
            <v/>
          </cell>
          <cell r="AY113" t="str">
            <v/>
          </cell>
          <cell r="AZ113" t="str">
            <v/>
          </cell>
          <cell r="BA113" t="str">
            <v/>
          </cell>
          <cell r="BB113" t="str">
            <v/>
          </cell>
          <cell r="BC113" t="str">
            <v/>
          </cell>
          <cell r="BD113" t="str">
            <v/>
          </cell>
          <cell r="BE113" t="str">
            <v/>
          </cell>
          <cell r="BF113" t="str">
            <v/>
          </cell>
          <cell r="BG113" t="str">
            <v/>
          </cell>
          <cell r="BH113" t="str">
            <v/>
          </cell>
          <cell r="BI113" t="str">
            <v/>
          </cell>
          <cell r="BJ113" t="str">
            <v/>
          </cell>
          <cell r="BK113" t="str">
            <v/>
          </cell>
          <cell r="BL113" t="str">
            <v/>
          </cell>
          <cell r="BM113" t="str">
            <v/>
          </cell>
          <cell r="BN113" t="str">
            <v/>
          </cell>
          <cell r="BO113" t="str">
            <v/>
          </cell>
          <cell r="BP113" t="str">
            <v/>
          </cell>
          <cell r="BQ113" t="str">
            <v/>
          </cell>
          <cell r="BR113" t="str">
            <v/>
          </cell>
          <cell r="BS113" t="str">
            <v/>
          </cell>
          <cell r="BT113" t="str">
            <v/>
          </cell>
          <cell r="BU113" t="str">
            <v/>
          </cell>
          <cell r="BV113" t="str">
            <v/>
          </cell>
          <cell r="BW113" t="str">
            <v/>
          </cell>
          <cell r="BX113" t="str">
            <v/>
          </cell>
          <cell r="BY113" t="str">
            <v/>
          </cell>
          <cell r="BZ113" t="str">
            <v>A</v>
          </cell>
          <cell r="CA113" t="str">
            <v>A*</v>
          </cell>
          <cell r="CB113">
            <v>50.902398750118515</v>
          </cell>
          <cell r="CC113">
            <v>60.902398750118515</v>
          </cell>
          <cell r="CD113" t="str">
            <v>A</v>
          </cell>
          <cell r="CE113" t="str">
            <v>A*</v>
          </cell>
          <cell r="CF113">
            <v>51.011705685618701</v>
          </cell>
          <cell r="CG113">
            <v>61.011705685618701</v>
          </cell>
          <cell r="CH113" t="str">
            <v/>
          </cell>
          <cell r="CI113" t="str">
            <v/>
          </cell>
          <cell r="CJ113" t="str">
            <v/>
          </cell>
          <cell r="CK113" t="str">
            <v/>
          </cell>
          <cell r="CL113" t="str">
            <v/>
          </cell>
          <cell r="CM113" t="str">
            <v/>
          </cell>
          <cell r="CN113" t="str">
            <v/>
          </cell>
          <cell r="CO113" t="str">
            <v/>
          </cell>
          <cell r="CP113" t="str">
            <v>A</v>
          </cell>
          <cell r="CQ113" t="str">
            <v>A*</v>
          </cell>
          <cell r="CR113">
            <v>48.936300279019747</v>
          </cell>
          <cell r="CS113">
            <v>58.936300279019747</v>
          </cell>
          <cell r="CT113" t="str">
            <v/>
          </cell>
          <cell r="CU113" t="str">
            <v/>
          </cell>
          <cell r="CV113" t="str">
            <v/>
          </cell>
          <cell r="CW113" t="str">
            <v/>
          </cell>
          <cell r="CX113" t="str">
            <v/>
          </cell>
          <cell r="CY113" t="str">
            <v/>
          </cell>
          <cell r="CZ113" t="str">
            <v/>
          </cell>
          <cell r="DA113" t="str">
            <v/>
          </cell>
          <cell r="DB113" t="str">
            <v/>
          </cell>
          <cell r="DC113" t="str">
            <v/>
          </cell>
          <cell r="DD113" t="str">
            <v/>
          </cell>
          <cell r="DE113" t="str">
            <v/>
          </cell>
          <cell r="DF113" t="str">
            <v/>
          </cell>
          <cell r="DG113" t="str">
            <v/>
          </cell>
          <cell r="DH113" t="str">
            <v/>
          </cell>
          <cell r="DI113" t="str">
            <v/>
          </cell>
          <cell r="DJ113" t="str">
            <v>B/A</v>
          </cell>
          <cell r="DK113" t="str">
            <v>A/A*</v>
          </cell>
          <cell r="DL113">
            <v>46.419946776406654</v>
          </cell>
          <cell r="DM113">
            <v>56.419946776406654</v>
          </cell>
          <cell r="DN113" t="str">
            <v/>
          </cell>
          <cell r="DO113" t="str">
            <v/>
          </cell>
          <cell r="DP113" t="str">
            <v/>
          </cell>
          <cell r="DQ113" t="str">
            <v/>
          </cell>
          <cell r="DR113" t="str">
            <v/>
          </cell>
          <cell r="DS113" t="str">
            <v/>
          </cell>
          <cell r="DT113" t="str">
            <v/>
          </cell>
          <cell r="DU113" t="str">
            <v/>
          </cell>
          <cell r="DX113" t="str">
            <v>12D-BI-1</v>
          </cell>
          <cell r="EK113" t="str">
            <v>12D-MA-7</v>
          </cell>
          <cell r="EL113" t="str">
            <v>12E-MAF-4</v>
          </cell>
          <cell r="EO113" t="str">
            <v>12A-PH-9</v>
          </cell>
          <cell r="ET113" t="str">
            <v>12B-MU-6</v>
          </cell>
          <cell r="EW113" t="str">
            <v/>
          </cell>
          <cell r="EX113" t="str">
            <v/>
          </cell>
          <cell r="EY113">
            <v>50</v>
          </cell>
          <cell r="EZ113" t="str">
            <v/>
          </cell>
          <cell r="FA113" t="str">
            <v/>
          </cell>
          <cell r="FB113" t="str">
            <v/>
          </cell>
          <cell r="FC113" t="str">
            <v/>
          </cell>
          <cell r="FD113" t="str">
            <v/>
          </cell>
          <cell r="FE113" t="str">
            <v/>
          </cell>
          <cell r="FF113" t="str">
            <v/>
          </cell>
          <cell r="FG113" t="str">
            <v/>
          </cell>
          <cell r="FH113" t="str">
            <v/>
          </cell>
          <cell r="FI113" t="str">
            <v/>
          </cell>
          <cell r="FJ113" t="str">
            <v/>
          </cell>
          <cell r="FK113" t="str">
            <v/>
          </cell>
        </row>
        <row r="114">
          <cell r="A114">
            <v>150894</v>
          </cell>
          <cell r="B114" t="str">
            <v>Kubica, Jakub</v>
          </cell>
          <cell r="C114" t="str">
            <v>12EW</v>
          </cell>
          <cell r="D114" t="str">
            <v>M</v>
          </cell>
          <cell r="E114" t="str">
            <v>D/C</v>
          </cell>
          <cell r="F114" t="str">
            <v>B</v>
          </cell>
          <cell r="G114" t="str">
            <v>1</v>
          </cell>
          <cell r="H114" t="str">
            <v>WEEU</v>
          </cell>
          <cell r="I114" t="str">
            <v>N</v>
          </cell>
          <cell r="J114" t="b">
            <v>1</v>
          </cell>
          <cell r="K114" t="str">
            <v>No</v>
          </cell>
          <cell r="L114" t="str">
            <v>INTERNAL</v>
          </cell>
          <cell r="M114">
            <v>5.95</v>
          </cell>
          <cell r="N114">
            <v>6</v>
          </cell>
          <cell r="O114">
            <v>6</v>
          </cell>
          <cell r="P114">
            <v>6</v>
          </cell>
          <cell r="Q114" t="str">
            <v>4.75+ (C/B)</v>
          </cell>
          <cell r="R114" t="str">
            <v/>
          </cell>
          <cell r="S114" t="str">
            <v/>
          </cell>
          <cell r="T114" t="str">
            <v/>
          </cell>
          <cell r="U114" t="str">
            <v/>
          </cell>
          <cell r="V114" t="str">
            <v/>
          </cell>
          <cell r="W114" t="str">
            <v/>
          </cell>
          <cell r="X114" t="str">
            <v/>
          </cell>
          <cell r="Y114" t="str">
            <v/>
          </cell>
          <cell r="Z114" t="str">
            <v>D/C</v>
          </cell>
          <cell r="AA114" t="str">
            <v>C/B</v>
          </cell>
          <cell r="AB114">
            <v>25.381968672275839</v>
          </cell>
          <cell r="AC114">
            <v>35.381968672275839</v>
          </cell>
          <cell r="AD114" t="str">
            <v/>
          </cell>
          <cell r="AE114" t="str">
            <v/>
          </cell>
          <cell r="AF114" t="str">
            <v/>
          </cell>
          <cell r="AG114" t="str">
            <v/>
          </cell>
          <cell r="AH114" t="str">
            <v/>
          </cell>
          <cell r="AI114" t="str">
            <v/>
          </cell>
          <cell r="AJ114" t="str">
            <v/>
          </cell>
          <cell r="AK114" t="str">
            <v/>
          </cell>
          <cell r="AL114" t="str">
            <v/>
          </cell>
          <cell r="AM114" t="str">
            <v/>
          </cell>
          <cell r="AN114" t="str">
            <v/>
          </cell>
          <cell r="AO114" t="str">
            <v/>
          </cell>
          <cell r="AP114" t="str">
            <v/>
          </cell>
          <cell r="AQ114" t="str">
            <v/>
          </cell>
          <cell r="AR114" t="str">
            <v/>
          </cell>
          <cell r="AS114" t="str">
            <v/>
          </cell>
          <cell r="AT114" t="str">
            <v/>
          </cell>
          <cell r="AU114" t="str">
            <v/>
          </cell>
          <cell r="AV114" t="str">
            <v/>
          </cell>
          <cell r="AW114" t="str">
            <v/>
          </cell>
          <cell r="AX114" t="str">
            <v/>
          </cell>
          <cell r="AY114" t="str">
            <v/>
          </cell>
          <cell r="AZ114" t="str">
            <v/>
          </cell>
          <cell r="BA114" t="str">
            <v/>
          </cell>
          <cell r="BB114" t="str">
            <v/>
          </cell>
          <cell r="BC114" t="str">
            <v/>
          </cell>
          <cell r="BD114" t="str">
            <v/>
          </cell>
          <cell r="BE114" t="str">
            <v/>
          </cell>
          <cell r="BF114" t="str">
            <v/>
          </cell>
          <cell r="BG114" t="str">
            <v/>
          </cell>
          <cell r="BH114" t="str">
            <v/>
          </cell>
          <cell r="BI114" t="str">
            <v/>
          </cell>
          <cell r="BJ114" t="str">
            <v/>
          </cell>
          <cell r="BK114" t="str">
            <v/>
          </cell>
          <cell r="BL114" t="str">
            <v/>
          </cell>
          <cell r="BM114" t="str">
            <v/>
          </cell>
          <cell r="BN114" t="str">
            <v/>
          </cell>
          <cell r="BO114" t="str">
            <v/>
          </cell>
          <cell r="BP114" t="str">
            <v/>
          </cell>
          <cell r="BQ114" t="str">
            <v/>
          </cell>
          <cell r="BR114" t="str">
            <v/>
          </cell>
          <cell r="BS114" t="str">
            <v/>
          </cell>
          <cell r="BT114" t="str">
            <v/>
          </cell>
          <cell r="BU114" t="str">
            <v/>
          </cell>
          <cell r="BV114" t="str">
            <v/>
          </cell>
          <cell r="BW114" t="str">
            <v/>
          </cell>
          <cell r="BX114" t="str">
            <v/>
          </cell>
          <cell r="BY114" t="str">
            <v/>
          </cell>
          <cell r="BZ114" t="str">
            <v>C</v>
          </cell>
          <cell r="CA114" t="str">
            <v>B</v>
          </cell>
          <cell r="CB114">
            <v>30.060618433683477</v>
          </cell>
          <cell r="CC114">
            <v>40.060618433683473</v>
          </cell>
          <cell r="CD114" t="str">
            <v>C</v>
          </cell>
          <cell r="CE114" t="str">
            <v>B</v>
          </cell>
          <cell r="CF114">
            <v>32.452405458134216</v>
          </cell>
          <cell r="CG114">
            <v>42.452405458134216</v>
          </cell>
          <cell r="CH114" t="str">
            <v/>
          </cell>
          <cell r="CI114" t="str">
            <v/>
          </cell>
          <cell r="CJ114" t="str">
            <v/>
          </cell>
          <cell r="CK114" t="str">
            <v/>
          </cell>
          <cell r="CL114" t="str">
            <v/>
          </cell>
          <cell r="CM114" t="str">
            <v/>
          </cell>
          <cell r="CN114" t="str">
            <v/>
          </cell>
          <cell r="CO114" t="str">
            <v/>
          </cell>
          <cell r="CP114" t="str">
            <v>D/C</v>
          </cell>
          <cell r="CQ114" t="str">
            <v>C/B</v>
          </cell>
          <cell r="CR114">
            <v>26.02028287860373</v>
          </cell>
          <cell r="CS114">
            <v>36.02028287860373</v>
          </cell>
          <cell r="CT114" t="str">
            <v/>
          </cell>
          <cell r="CU114" t="str">
            <v/>
          </cell>
          <cell r="CV114" t="str">
            <v/>
          </cell>
          <cell r="CW114" t="str">
            <v/>
          </cell>
          <cell r="CX114" t="str">
            <v/>
          </cell>
          <cell r="CY114" t="str">
            <v/>
          </cell>
          <cell r="CZ114" t="str">
            <v/>
          </cell>
          <cell r="DA114" t="str">
            <v/>
          </cell>
          <cell r="DB114" t="str">
            <v/>
          </cell>
          <cell r="DC114" t="str">
            <v/>
          </cell>
          <cell r="DD114" t="str">
            <v/>
          </cell>
          <cell r="DE114" t="str">
            <v/>
          </cell>
          <cell r="DF114" t="str">
            <v/>
          </cell>
          <cell r="DG114" t="str">
            <v/>
          </cell>
          <cell r="DH114" t="str">
            <v/>
          </cell>
          <cell r="DI114" t="str">
            <v/>
          </cell>
          <cell r="DJ114" t="str">
            <v/>
          </cell>
          <cell r="DK114" t="str">
            <v/>
          </cell>
          <cell r="DL114" t="str">
            <v/>
          </cell>
          <cell r="DM114" t="str">
            <v/>
          </cell>
          <cell r="DN114" t="str">
            <v/>
          </cell>
          <cell r="DO114" t="str">
            <v/>
          </cell>
          <cell r="DP114" t="str">
            <v/>
          </cell>
          <cell r="DQ114" t="str">
            <v/>
          </cell>
          <cell r="DR114" t="str">
            <v/>
          </cell>
          <cell r="DS114" t="str">
            <v/>
          </cell>
          <cell r="DT114" t="str">
            <v/>
          </cell>
          <cell r="DU114" t="str">
            <v/>
          </cell>
          <cell r="DX114" t="str">
            <v>12D-BI-1</v>
          </cell>
          <cell r="EK114" t="str">
            <v>12C-MA-7</v>
          </cell>
          <cell r="EL114" t="str">
            <v>12E-MAF-4</v>
          </cell>
          <cell r="EO114" t="str">
            <v>12A-PH-9</v>
          </cell>
          <cell r="EW114" t="str">
            <v/>
          </cell>
          <cell r="EX114" t="str">
            <v/>
          </cell>
          <cell r="EY114">
            <v>25</v>
          </cell>
          <cell r="EZ114" t="str">
            <v/>
          </cell>
          <cell r="FA114" t="str">
            <v/>
          </cell>
          <cell r="FB114" t="str">
            <v/>
          </cell>
          <cell r="FC114" t="str">
            <v/>
          </cell>
          <cell r="FD114" t="str">
            <v/>
          </cell>
          <cell r="FE114" t="str">
            <v/>
          </cell>
          <cell r="FF114" t="str">
            <v/>
          </cell>
          <cell r="FG114" t="str">
            <v/>
          </cell>
          <cell r="FH114" t="str">
            <v/>
          </cell>
          <cell r="FI114" t="str">
            <v/>
          </cell>
          <cell r="FJ114" t="str">
            <v/>
          </cell>
          <cell r="FK114" t="str">
            <v/>
          </cell>
        </row>
        <row r="115">
          <cell r="A115">
            <v>150793</v>
          </cell>
          <cell r="B115" t="str">
            <v>Lear, Eve</v>
          </cell>
          <cell r="C115" t="str">
            <v>12EW</v>
          </cell>
          <cell r="D115" t="str">
            <v>F</v>
          </cell>
          <cell r="E115" t="str">
            <v>B/A</v>
          </cell>
          <cell r="F115" t="str">
            <v>A*</v>
          </cell>
          <cell r="G115" t="str">
            <v>0</v>
          </cell>
          <cell r="H115" t="str">
            <v>WBRI</v>
          </cell>
          <cell r="I115" t="str">
            <v>N</v>
          </cell>
          <cell r="J115" t="b">
            <v>0</v>
          </cell>
          <cell r="K115" t="str">
            <v>No</v>
          </cell>
          <cell r="L115" t="str">
            <v>INTERNAL</v>
          </cell>
          <cell r="M115">
            <v>7.2</v>
          </cell>
          <cell r="N115">
            <v>7.2</v>
          </cell>
          <cell r="O115">
            <v>7.2</v>
          </cell>
          <cell r="P115">
            <v>7.2</v>
          </cell>
          <cell r="Q115" t="str">
            <v>6.25+ (B/A)</v>
          </cell>
          <cell r="R115" t="str">
            <v/>
          </cell>
          <cell r="S115" t="str">
            <v/>
          </cell>
          <cell r="T115" t="str">
            <v/>
          </cell>
          <cell r="U115" t="str">
            <v/>
          </cell>
          <cell r="V115" t="str">
            <v/>
          </cell>
          <cell r="W115" t="str">
            <v/>
          </cell>
          <cell r="X115" t="str">
            <v/>
          </cell>
          <cell r="Y115" t="str">
            <v/>
          </cell>
          <cell r="Z115" t="str">
            <v/>
          </cell>
          <cell r="AA115" t="str">
            <v/>
          </cell>
          <cell r="AB115" t="str">
            <v/>
          </cell>
          <cell r="AC115" t="str">
            <v/>
          </cell>
          <cell r="AD115" t="str">
            <v/>
          </cell>
          <cell r="AE115" t="str">
            <v/>
          </cell>
          <cell r="AF115" t="str">
            <v/>
          </cell>
          <cell r="AG115" t="str">
            <v/>
          </cell>
          <cell r="AH115" t="str">
            <v/>
          </cell>
          <cell r="AI115" t="str">
            <v/>
          </cell>
          <cell r="AJ115" t="str">
            <v/>
          </cell>
          <cell r="AK115" t="str">
            <v/>
          </cell>
          <cell r="AL115" t="str">
            <v/>
          </cell>
          <cell r="AM115" t="str">
            <v/>
          </cell>
          <cell r="AN115" t="str">
            <v/>
          </cell>
          <cell r="AO115" t="str">
            <v/>
          </cell>
          <cell r="AP115" t="str">
            <v>B/A</v>
          </cell>
          <cell r="AQ115" t="str">
            <v>A/A*</v>
          </cell>
          <cell r="AR115">
            <v>43.636818376813345</v>
          </cell>
          <cell r="AS115">
            <v>53.636818376813345</v>
          </cell>
          <cell r="AT115" t="str">
            <v/>
          </cell>
          <cell r="AU115" t="str">
            <v/>
          </cell>
          <cell r="AV115" t="str">
            <v/>
          </cell>
          <cell r="AW115" t="str">
            <v/>
          </cell>
          <cell r="AX115" t="str">
            <v>B/A</v>
          </cell>
          <cell r="AY115" t="str">
            <v>A/A*</v>
          </cell>
          <cell r="AZ115">
            <v>45.163456011600367</v>
          </cell>
          <cell r="BA115">
            <v>55.163456011600367</v>
          </cell>
          <cell r="BB115" t="str">
            <v/>
          </cell>
          <cell r="BC115" t="str">
            <v/>
          </cell>
          <cell r="BD115" t="str">
            <v/>
          </cell>
          <cell r="BE115" t="str">
            <v/>
          </cell>
          <cell r="BF115" t="str">
            <v/>
          </cell>
          <cell r="BG115" t="str">
            <v/>
          </cell>
          <cell r="BH115" t="str">
            <v/>
          </cell>
          <cell r="BI115" t="str">
            <v/>
          </cell>
          <cell r="BJ115" t="str">
            <v/>
          </cell>
          <cell r="BK115" t="str">
            <v/>
          </cell>
          <cell r="BL115" t="str">
            <v/>
          </cell>
          <cell r="BM115" t="str">
            <v/>
          </cell>
          <cell r="BN115" t="str">
            <v/>
          </cell>
          <cell r="BO115" t="str">
            <v/>
          </cell>
          <cell r="BP115" t="str">
            <v/>
          </cell>
          <cell r="BQ115" t="str">
            <v/>
          </cell>
          <cell r="BR115" t="str">
            <v/>
          </cell>
          <cell r="BS115" t="str">
            <v/>
          </cell>
          <cell r="BT115" t="str">
            <v/>
          </cell>
          <cell r="BU115" t="str">
            <v/>
          </cell>
          <cell r="BV115" t="str">
            <v/>
          </cell>
          <cell r="BW115" t="str">
            <v/>
          </cell>
          <cell r="BX115" t="str">
            <v/>
          </cell>
          <cell r="BY115" t="str">
            <v/>
          </cell>
          <cell r="BZ115" t="str">
            <v/>
          </cell>
          <cell r="CA115" t="str">
            <v/>
          </cell>
          <cell r="CB115" t="str">
            <v/>
          </cell>
          <cell r="CC115" t="str">
            <v/>
          </cell>
          <cell r="CD115" t="str">
            <v/>
          </cell>
          <cell r="CE115" t="str">
            <v/>
          </cell>
          <cell r="CF115" t="str">
            <v/>
          </cell>
          <cell r="CG115" t="str">
            <v/>
          </cell>
          <cell r="CH115" t="str">
            <v/>
          </cell>
          <cell r="CI115" t="str">
            <v/>
          </cell>
          <cell r="CJ115" t="str">
            <v/>
          </cell>
          <cell r="CK115" t="str">
            <v/>
          </cell>
          <cell r="CL115" t="str">
            <v/>
          </cell>
          <cell r="CM115" t="str">
            <v/>
          </cell>
          <cell r="CN115" t="str">
            <v/>
          </cell>
          <cell r="CO115" t="str">
            <v/>
          </cell>
          <cell r="CP115" t="str">
            <v/>
          </cell>
          <cell r="CQ115" t="str">
            <v/>
          </cell>
          <cell r="CR115" t="str">
            <v/>
          </cell>
          <cell r="CS115" t="str">
            <v/>
          </cell>
          <cell r="CT115" t="str">
            <v>B/A</v>
          </cell>
          <cell r="CU115" t="str">
            <v>A/A*</v>
          </cell>
          <cell r="CV115">
            <v>44.760134097736383</v>
          </cell>
          <cell r="CW115">
            <v>54.760134097736383</v>
          </cell>
          <cell r="CX115" t="str">
            <v/>
          </cell>
          <cell r="CY115" t="str">
            <v/>
          </cell>
          <cell r="CZ115" t="str">
            <v/>
          </cell>
          <cell r="DA115" t="str">
            <v/>
          </cell>
          <cell r="DB115" t="str">
            <v>A</v>
          </cell>
          <cell r="DC115" t="str">
            <v>A*</v>
          </cell>
          <cell r="DD115">
            <v>49.084381111473832</v>
          </cell>
          <cell r="DE115">
            <v>59.084381111473832</v>
          </cell>
          <cell r="DF115" t="str">
            <v/>
          </cell>
          <cell r="DG115" t="str">
            <v/>
          </cell>
          <cell r="DH115" t="str">
            <v/>
          </cell>
          <cell r="DI115" t="str">
            <v/>
          </cell>
          <cell r="DJ115" t="str">
            <v/>
          </cell>
          <cell r="DK115" t="str">
            <v/>
          </cell>
          <cell r="DL115" t="str">
            <v/>
          </cell>
          <cell r="DM115" t="str">
            <v/>
          </cell>
          <cell r="DN115" t="str">
            <v/>
          </cell>
          <cell r="DO115" t="str">
            <v/>
          </cell>
          <cell r="DP115" t="str">
            <v/>
          </cell>
          <cell r="DQ115" t="str">
            <v/>
          </cell>
          <cell r="DR115" t="str">
            <v/>
          </cell>
          <cell r="DS115" t="str">
            <v/>
          </cell>
          <cell r="DT115" t="str">
            <v/>
          </cell>
          <cell r="DU115" t="str">
            <v/>
          </cell>
          <cell r="EB115" t="str">
            <v>12C-EA-4</v>
          </cell>
          <cell r="ED115" t="str">
            <v>12A-ENL-5</v>
          </cell>
          <cell r="EP115" t="str">
            <v>12E-PO-9</v>
          </cell>
          <cell r="ER115" t="str">
            <v>12B-SO-9</v>
          </cell>
          <cell r="EW115" t="str">
            <v/>
          </cell>
          <cell r="EX115" t="str">
            <v/>
          </cell>
          <cell r="EY115" t="str">
            <v/>
          </cell>
          <cell r="EZ115" t="str">
            <v/>
          </cell>
          <cell r="FA115" t="str">
            <v/>
          </cell>
          <cell r="FB115" t="str">
            <v/>
          </cell>
          <cell r="FC115">
            <v>45</v>
          </cell>
          <cell r="FD115" t="str">
            <v/>
          </cell>
          <cell r="FE115">
            <v>45</v>
          </cell>
          <cell r="FF115" t="str">
            <v/>
          </cell>
          <cell r="FG115" t="str">
            <v/>
          </cell>
          <cell r="FH115" t="str">
            <v/>
          </cell>
          <cell r="FI115" t="str">
            <v/>
          </cell>
          <cell r="FJ115" t="str">
            <v/>
          </cell>
          <cell r="FK115" t="str">
            <v/>
          </cell>
        </row>
        <row r="116">
          <cell r="A116">
            <v>150959</v>
          </cell>
          <cell r="B116" t="str">
            <v>Lee, Harry</v>
          </cell>
          <cell r="C116" t="str">
            <v>12EW</v>
          </cell>
          <cell r="D116" t="str">
            <v>M</v>
          </cell>
          <cell r="E116" t="str">
            <v>C/B</v>
          </cell>
          <cell r="F116" t="str">
            <v>A</v>
          </cell>
          <cell r="G116" t="str">
            <v>1</v>
          </cell>
          <cell r="H116" t="str">
            <v>WOTW</v>
          </cell>
          <cell r="I116" t="str">
            <v>N</v>
          </cell>
          <cell r="J116" t="b">
            <v>0</v>
          </cell>
          <cell r="K116" t="str">
            <v>No</v>
          </cell>
          <cell r="L116" t="str">
            <v>INTERNAL</v>
          </cell>
          <cell r="M116">
            <v>6.9</v>
          </cell>
          <cell r="N116">
            <v>6.9</v>
          </cell>
          <cell r="O116">
            <v>6.9</v>
          </cell>
          <cell r="P116">
            <v>6.9</v>
          </cell>
          <cell r="Q116" t="str">
            <v>6.25+ (B/A)</v>
          </cell>
          <cell r="R116" t="str">
            <v/>
          </cell>
          <cell r="S116" t="str">
            <v/>
          </cell>
          <cell r="T116" t="str">
            <v/>
          </cell>
          <cell r="U116" t="str">
            <v/>
          </cell>
          <cell r="V116" t="str">
            <v/>
          </cell>
          <cell r="W116" t="str">
            <v/>
          </cell>
          <cell r="X116" t="str">
            <v/>
          </cell>
          <cell r="Y116" t="str">
            <v/>
          </cell>
          <cell r="Z116" t="str">
            <v>C/B</v>
          </cell>
          <cell r="AA116" t="str">
            <v>B/A</v>
          </cell>
          <cell r="AB116">
            <v>34.675126903553299</v>
          </cell>
          <cell r="AC116">
            <v>44.675126903553299</v>
          </cell>
          <cell r="AD116" t="str">
            <v/>
          </cell>
          <cell r="AE116" t="str">
            <v/>
          </cell>
          <cell r="AF116" t="str">
            <v/>
          </cell>
          <cell r="AG116" t="str">
            <v/>
          </cell>
          <cell r="AH116" t="str">
            <v/>
          </cell>
          <cell r="AI116" t="str">
            <v/>
          </cell>
          <cell r="AJ116" t="str">
            <v/>
          </cell>
          <cell r="AK116" t="str">
            <v/>
          </cell>
          <cell r="AL116" t="str">
            <v/>
          </cell>
          <cell r="AM116" t="str">
            <v/>
          </cell>
          <cell r="AN116" t="str">
            <v/>
          </cell>
          <cell r="AO116" t="str">
            <v/>
          </cell>
          <cell r="AP116" t="str">
            <v/>
          </cell>
          <cell r="AQ116" t="str">
            <v/>
          </cell>
          <cell r="AR116" t="str">
            <v/>
          </cell>
          <cell r="AS116" t="str">
            <v/>
          </cell>
          <cell r="AT116" t="str">
            <v>B</v>
          </cell>
          <cell r="AU116" t="str">
            <v>A</v>
          </cell>
          <cell r="AV116">
            <v>42.115410401964176</v>
          </cell>
          <cell r="AW116">
            <v>52.115410401964176</v>
          </cell>
          <cell r="AX116" t="str">
            <v/>
          </cell>
          <cell r="AY116" t="str">
            <v/>
          </cell>
          <cell r="AZ116" t="str">
            <v/>
          </cell>
          <cell r="BA116" t="str">
            <v/>
          </cell>
          <cell r="BB116" t="str">
            <v/>
          </cell>
          <cell r="BC116" t="str">
            <v/>
          </cell>
          <cell r="BD116" t="str">
            <v/>
          </cell>
          <cell r="BE116" t="str">
            <v/>
          </cell>
          <cell r="BF116" t="str">
            <v>B</v>
          </cell>
          <cell r="BG116" t="str">
            <v>A</v>
          </cell>
          <cell r="BH116">
            <v>42.371158459579057</v>
          </cell>
          <cell r="BI116">
            <v>52.371158459579057</v>
          </cell>
          <cell r="BJ116" t="str">
            <v/>
          </cell>
          <cell r="BK116" t="str">
            <v/>
          </cell>
          <cell r="BL116" t="str">
            <v/>
          </cell>
          <cell r="BM116" t="str">
            <v/>
          </cell>
          <cell r="BN116" t="str">
            <v/>
          </cell>
          <cell r="BO116" t="str">
            <v/>
          </cell>
          <cell r="BP116" t="str">
            <v/>
          </cell>
          <cell r="BQ116" t="str">
            <v/>
          </cell>
          <cell r="BR116" t="str">
            <v/>
          </cell>
          <cell r="BS116" t="str">
            <v/>
          </cell>
          <cell r="BT116" t="str">
            <v/>
          </cell>
          <cell r="BU116" t="str">
            <v/>
          </cell>
          <cell r="BV116" t="str">
            <v/>
          </cell>
          <cell r="BW116" t="str">
            <v/>
          </cell>
          <cell r="BX116" t="str">
            <v/>
          </cell>
          <cell r="BY116" t="str">
            <v/>
          </cell>
          <cell r="BZ116" t="str">
            <v/>
          </cell>
          <cell r="CA116" t="str">
            <v/>
          </cell>
          <cell r="CB116" t="str">
            <v/>
          </cell>
          <cell r="CC116" t="str">
            <v/>
          </cell>
          <cell r="CD116" t="str">
            <v/>
          </cell>
          <cell r="CE116" t="str">
            <v/>
          </cell>
          <cell r="CF116" t="str">
            <v/>
          </cell>
          <cell r="CG116" t="str">
            <v/>
          </cell>
          <cell r="CH116" t="str">
            <v/>
          </cell>
          <cell r="CI116" t="str">
            <v/>
          </cell>
          <cell r="CJ116" t="str">
            <v/>
          </cell>
          <cell r="CK116" t="str">
            <v/>
          </cell>
          <cell r="CL116" t="str">
            <v/>
          </cell>
          <cell r="CM116" t="str">
            <v/>
          </cell>
          <cell r="CN116" t="str">
            <v/>
          </cell>
          <cell r="CO116" t="str">
            <v/>
          </cell>
          <cell r="CP116" t="str">
            <v/>
          </cell>
          <cell r="CQ116" t="str">
            <v/>
          </cell>
          <cell r="CR116" t="str">
            <v/>
          </cell>
          <cell r="CS116" t="str">
            <v/>
          </cell>
          <cell r="CT116" t="str">
            <v/>
          </cell>
          <cell r="CU116" t="str">
            <v/>
          </cell>
          <cell r="CV116" t="str">
            <v/>
          </cell>
          <cell r="CW116" t="str">
            <v/>
          </cell>
          <cell r="CX116" t="str">
            <v/>
          </cell>
          <cell r="CY116" t="str">
            <v/>
          </cell>
          <cell r="CZ116" t="str">
            <v/>
          </cell>
          <cell r="DA116" t="str">
            <v/>
          </cell>
          <cell r="DB116" t="str">
            <v/>
          </cell>
          <cell r="DC116" t="str">
            <v/>
          </cell>
          <cell r="DD116" t="str">
            <v/>
          </cell>
          <cell r="DE116" t="str">
            <v/>
          </cell>
          <cell r="DF116" t="str">
            <v/>
          </cell>
          <cell r="DG116" t="str">
            <v/>
          </cell>
          <cell r="DH116" t="str">
            <v/>
          </cell>
          <cell r="DI116" t="str">
            <v/>
          </cell>
          <cell r="DJ116" t="str">
            <v/>
          </cell>
          <cell r="DK116" t="str">
            <v/>
          </cell>
          <cell r="DL116" t="str">
            <v/>
          </cell>
          <cell r="DM116" t="str">
            <v/>
          </cell>
          <cell r="DN116" t="str">
            <v/>
          </cell>
          <cell r="DO116" t="str">
            <v/>
          </cell>
          <cell r="DP116" t="str">
            <v/>
          </cell>
          <cell r="DQ116" t="str">
            <v/>
          </cell>
          <cell r="DR116" t="str">
            <v/>
          </cell>
          <cell r="DS116" t="str">
            <v/>
          </cell>
          <cell r="DT116" t="str">
            <v/>
          </cell>
          <cell r="DU116" t="str">
            <v/>
          </cell>
          <cell r="DX116" t="str">
            <v>12D-BI-1</v>
          </cell>
          <cell r="EC116" t="str">
            <v>12A-EC-4</v>
          </cell>
          <cell r="EF116" t="str">
            <v>12B-GG-3</v>
          </cell>
          <cell r="EW116" t="str">
            <v/>
          </cell>
          <cell r="EX116" t="str">
            <v/>
          </cell>
          <cell r="EY116">
            <v>35</v>
          </cell>
          <cell r="EZ116" t="str">
            <v/>
          </cell>
          <cell r="FA116" t="str">
            <v/>
          </cell>
          <cell r="FB116" t="str">
            <v/>
          </cell>
          <cell r="FC116" t="str">
            <v/>
          </cell>
          <cell r="FD116">
            <v>40</v>
          </cell>
          <cell r="FE116" t="str">
            <v/>
          </cell>
          <cell r="FF116" t="str">
            <v/>
          </cell>
          <cell r="FG116">
            <v>40</v>
          </cell>
          <cell r="FH116" t="str">
            <v/>
          </cell>
          <cell r="FI116" t="str">
            <v/>
          </cell>
          <cell r="FJ116" t="str">
            <v/>
          </cell>
          <cell r="FK116" t="str">
            <v/>
          </cell>
        </row>
        <row r="117">
          <cell r="A117">
            <v>160361</v>
          </cell>
          <cell r="B117" t="str">
            <v>Lee, Robert</v>
          </cell>
          <cell r="C117" t="str">
            <v>12SG</v>
          </cell>
          <cell r="D117" t="str">
            <v>M</v>
          </cell>
          <cell r="E117" t="str">
            <v>A</v>
          </cell>
          <cell r="F117" t="str">
            <v>A*</v>
          </cell>
          <cell r="G117" t="str">
            <v>1</v>
          </cell>
          <cell r="H117" t="str">
            <v>MWAS</v>
          </cell>
          <cell r="I117" t="str">
            <v>N</v>
          </cell>
          <cell r="J117" t="b">
            <v>0</v>
          </cell>
          <cell r="K117" t="str">
            <v>No</v>
          </cell>
          <cell r="L117" t="str">
            <v>EXTERNAL</v>
          </cell>
          <cell r="M117">
            <v>8.125</v>
          </cell>
          <cell r="N117">
            <v>8.1</v>
          </cell>
          <cell r="O117">
            <v>8.125</v>
          </cell>
          <cell r="P117">
            <v>8.1</v>
          </cell>
          <cell r="Q117" t="str">
            <v>7.75+ (A/A*)</v>
          </cell>
          <cell r="R117" t="str">
            <v/>
          </cell>
          <cell r="S117" t="str">
            <v/>
          </cell>
          <cell r="T117" t="str">
            <v/>
          </cell>
          <cell r="U117" t="str">
            <v/>
          </cell>
          <cell r="V117" t="str">
            <v/>
          </cell>
          <cell r="W117" t="str">
            <v/>
          </cell>
          <cell r="X117" t="str">
            <v/>
          </cell>
          <cell r="Y117" t="str">
            <v/>
          </cell>
          <cell r="Z117" t="str">
            <v/>
          </cell>
          <cell r="AA117" t="str">
            <v/>
          </cell>
          <cell r="AB117" t="str">
            <v/>
          </cell>
          <cell r="AC117" t="str">
            <v/>
          </cell>
          <cell r="AD117" t="str">
            <v>A</v>
          </cell>
          <cell r="AE117" t="str">
            <v>A*</v>
          </cell>
          <cell r="AF117">
            <v>48.146015228923403</v>
          </cell>
          <cell r="AG117">
            <v>58.146015228923403</v>
          </cell>
          <cell r="AH117" t="str">
            <v/>
          </cell>
          <cell r="AI117" t="str">
            <v/>
          </cell>
          <cell r="AJ117" t="str">
            <v/>
          </cell>
          <cell r="AK117" t="str">
            <v/>
          </cell>
          <cell r="AL117" t="str">
            <v/>
          </cell>
          <cell r="AM117" t="str">
            <v/>
          </cell>
          <cell r="AN117" t="str">
            <v/>
          </cell>
          <cell r="AO117" t="str">
            <v/>
          </cell>
          <cell r="AP117" t="str">
            <v/>
          </cell>
          <cell r="AQ117" t="str">
            <v/>
          </cell>
          <cell r="AR117" t="str">
            <v/>
          </cell>
          <cell r="AS117" t="str">
            <v/>
          </cell>
          <cell r="AT117" t="str">
            <v/>
          </cell>
          <cell r="AU117" t="str">
            <v/>
          </cell>
          <cell r="AV117" t="str">
            <v/>
          </cell>
          <cell r="AW117" t="str">
            <v/>
          </cell>
          <cell r="AX117" t="str">
            <v/>
          </cell>
          <cell r="AY117" t="str">
            <v/>
          </cell>
          <cell r="AZ117" t="str">
            <v/>
          </cell>
          <cell r="BA117" t="str">
            <v/>
          </cell>
          <cell r="BB117" t="str">
            <v/>
          </cell>
          <cell r="BC117" t="str">
            <v/>
          </cell>
          <cell r="BD117" t="str">
            <v/>
          </cell>
          <cell r="BE117" t="str">
            <v/>
          </cell>
          <cell r="BF117" t="str">
            <v>A</v>
          </cell>
          <cell r="BG117" t="str">
            <v>A*</v>
          </cell>
          <cell r="BH117">
            <v>51.848763465556289</v>
          </cell>
          <cell r="BI117">
            <v>61.848763465556289</v>
          </cell>
          <cell r="BJ117" t="str">
            <v/>
          </cell>
          <cell r="BK117" t="str">
            <v/>
          </cell>
          <cell r="BL117" t="str">
            <v/>
          </cell>
          <cell r="BM117" t="str">
            <v/>
          </cell>
          <cell r="BN117" t="str">
            <v/>
          </cell>
          <cell r="BO117" t="str">
            <v/>
          </cell>
          <cell r="BP117" t="str">
            <v/>
          </cell>
          <cell r="BQ117" t="str">
            <v/>
          </cell>
          <cell r="BR117" t="str">
            <v/>
          </cell>
          <cell r="BS117" t="str">
            <v/>
          </cell>
          <cell r="BT117" t="str">
            <v/>
          </cell>
          <cell r="BU117" t="str">
            <v/>
          </cell>
          <cell r="BV117" t="str">
            <v/>
          </cell>
          <cell r="BW117" t="str">
            <v/>
          </cell>
          <cell r="BX117" t="str">
            <v/>
          </cell>
          <cell r="BY117" t="str">
            <v/>
          </cell>
          <cell r="BZ117" t="str">
            <v>A</v>
          </cell>
          <cell r="CA117" t="str">
            <v>A*</v>
          </cell>
          <cell r="CB117">
            <v>51.202005884424814</v>
          </cell>
          <cell r="CC117">
            <v>61.202005884424814</v>
          </cell>
          <cell r="CD117" t="str">
            <v/>
          </cell>
          <cell r="CE117" t="str">
            <v/>
          </cell>
          <cell r="CF117" t="str">
            <v/>
          </cell>
          <cell r="CG117" t="str">
            <v/>
          </cell>
          <cell r="CH117" t="str">
            <v/>
          </cell>
          <cell r="CI117" t="str">
            <v/>
          </cell>
          <cell r="CJ117" t="str">
            <v/>
          </cell>
          <cell r="CK117" t="str">
            <v/>
          </cell>
          <cell r="CL117" t="str">
            <v/>
          </cell>
          <cell r="CM117" t="str">
            <v/>
          </cell>
          <cell r="CN117" t="str">
            <v/>
          </cell>
          <cell r="CO117" t="str">
            <v/>
          </cell>
          <cell r="CP117" t="str">
            <v/>
          </cell>
          <cell r="CQ117" t="str">
            <v/>
          </cell>
          <cell r="CR117" t="str">
            <v/>
          </cell>
          <cell r="CS117" t="str">
            <v/>
          </cell>
          <cell r="CT117" t="str">
            <v/>
          </cell>
          <cell r="CU117" t="str">
            <v/>
          </cell>
          <cell r="CV117" t="str">
            <v/>
          </cell>
          <cell r="CW117" t="str">
            <v/>
          </cell>
          <cell r="CX117" t="str">
            <v/>
          </cell>
          <cell r="CY117" t="str">
            <v/>
          </cell>
          <cell r="CZ117" t="str">
            <v/>
          </cell>
          <cell r="DA117" t="str">
            <v/>
          </cell>
          <cell r="DB117" t="str">
            <v/>
          </cell>
          <cell r="DC117" t="str">
            <v/>
          </cell>
          <cell r="DD117" t="str">
            <v/>
          </cell>
          <cell r="DE117" t="str">
            <v/>
          </cell>
          <cell r="DF117" t="str">
            <v/>
          </cell>
          <cell r="DG117" t="str">
            <v/>
          </cell>
          <cell r="DH117" t="str">
            <v/>
          </cell>
          <cell r="DI117" t="str">
            <v/>
          </cell>
          <cell r="DJ117" t="str">
            <v/>
          </cell>
          <cell r="DK117" t="str">
            <v/>
          </cell>
          <cell r="DL117" t="str">
            <v/>
          </cell>
          <cell r="DM117" t="str">
            <v/>
          </cell>
          <cell r="DN117" t="str">
            <v/>
          </cell>
          <cell r="DO117" t="str">
            <v/>
          </cell>
          <cell r="DP117" t="str">
            <v/>
          </cell>
          <cell r="DQ117" t="str">
            <v/>
          </cell>
          <cell r="DR117" t="str">
            <v/>
          </cell>
          <cell r="DS117" t="str">
            <v/>
          </cell>
          <cell r="DT117" t="str">
            <v/>
          </cell>
          <cell r="DU117" t="str">
            <v/>
          </cell>
          <cell r="DY117" t="str">
            <v>12E-CH-1</v>
          </cell>
          <cell r="EF117" t="str">
            <v>12B-GG-3</v>
          </cell>
          <cell r="EK117" t="str">
            <v>12A-MA-8</v>
          </cell>
          <cell r="EW117" t="str">
            <v/>
          </cell>
          <cell r="EX117" t="str">
            <v/>
          </cell>
          <cell r="EY117" t="str">
            <v/>
          </cell>
          <cell r="EZ117">
            <v>50</v>
          </cell>
          <cell r="FA117" t="str">
            <v/>
          </cell>
          <cell r="FB117" t="str">
            <v/>
          </cell>
          <cell r="FC117" t="str">
            <v/>
          </cell>
          <cell r="FD117" t="str">
            <v/>
          </cell>
          <cell r="FE117" t="str">
            <v/>
          </cell>
          <cell r="FF117" t="str">
            <v/>
          </cell>
          <cell r="FG117">
            <v>50</v>
          </cell>
          <cell r="FH117" t="str">
            <v/>
          </cell>
          <cell r="FI117" t="str">
            <v/>
          </cell>
          <cell r="FJ117" t="str">
            <v/>
          </cell>
          <cell r="FK117" t="str">
            <v/>
          </cell>
        </row>
        <row r="118">
          <cell r="A118">
            <v>150998</v>
          </cell>
          <cell r="B118" t="str">
            <v>Lehane, Rose</v>
          </cell>
          <cell r="C118" t="str">
            <v>12EW</v>
          </cell>
          <cell r="D118" t="str">
            <v>F</v>
          </cell>
          <cell r="E118" t="str">
            <v>B</v>
          </cell>
          <cell r="F118" t="str">
            <v>A/A*</v>
          </cell>
          <cell r="G118" t="str">
            <v>0</v>
          </cell>
          <cell r="H118" t="str">
            <v>WBRI</v>
          </cell>
          <cell r="I118" t="str">
            <v>N</v>
          </cell>
          <cell r="J118" t="b">
            <v>0</v>
          </cell>
          <cell r="K118" t="str">
            <v>No</v>
          </cell>
          <cell r="L118" t="str">
            <v>INTERNAL</v>
          </cell>
          <cell r="M118">
            <v>7.3</v>
          </cell>
          <cell r="N118">
            <v>7.3</v>
          </cell>
          <cell r="O118">
            <v>7.3</v>
          </cell>
          <cell r="P118">
            <v>7.3</v>
          </cell>
          <cell r="Q118" t="str">
            <v>6.25+ (B/A)</v>
          </cell>
          <cell r="R118" t="str">
            <v/>
          </cell>
          <cell r="S118" t="str">
            <v/>
          </cell>
          <cell r="T118" t="str">
            <v/>
          </cell>
          <cell r="U118" t="str">
            <v/>
          </cell>
          <cell r="V118" t="str">
            <v/>
          </cell>
          <cell r="W118" t="str">
            <v/>
          </cell>
          <cell r="X118" t="str">
            <v/>
          </cell>
          <cell r="Y118" t="str">
            <v/>
          </cell>
          <cell r="Z118" t="str">
            <v/>
          </cell>
          <cell r="AA118" t="str">
            <v/>
          </cell>
          <cell r="AB118" t="str">
            <v/>
          </cell>
          <cell r="AC118" t="str">
            <v/>
          </cell>
          <cell r="AD118" t="str">
            <v/>
          </cell>
          <cell r="AE118" t="str">
            <v/>
          </cell>
          <cell r="AF118" t="str">
            <v/>
          </cell>
          <cell r="AG118" t="str">
            <v/>
          </cell>
          <cell r="AH118" t="str">
            <v>B/A</v>
          </cell>
          <cell r="AI118" t="str">
            <v>A/A*</v>
          </cell>
          <cell r="AJ118">
            <v>44.829447209970105</v>
          </cell>
          <cell r="AK118">
            <v>54.829447209970105</v>
          </cell>
          <cell r="AL118" t="str">
            <v/>
          </cell>
          <cell r="AM118" t="str">
            <v/>
          </cell>
          <cell r="AN118" t="str">
            <v/>
          </cell>
          <cell r="AO118" t="str">
            <v/>
          </cell>
          <cell r="AP118" t="str">
            <v/>
          </cell>
          <cell r="AQ118" t="str">
            <v/>
          </cell>
          <cell r="AR118" t="str">
            <v/>
          </cell>
          <cell r="AS118" t="str">
            <v/>
          </cell>
          <cell r="AT118" t="str">
            <v/>
          </cell>
          <cell r="AU118" t="str">
            <v/>
          </cell>
          <cell r="AV118" t="str">
            <v/>
          </cell>
          <cell r="AW118" t="str">
            <v/>
          </cell>
          <cell r="AX118" t="str">
            <v/>
          </cell>
          <cell r="AY118" t="str">
            <v/>
          </cell>
          <cell r="AZ118" t="str">
            <v/>
          </cell>
          <cell r="BA118" t="str">
            <v/>
          </cell>
          <cell r="BB118" t="str">
            <v>B</v>
          </cell>
          <cell r="BC118" t="str">
            <v>A</v>
          </cell>
          <cell r="BD118">
            <v>41.548922258268597</v>
          </cell>
          <cell r="BE118">
            <v>51.548922258268597</v>
          </cell>
          <cell r="BF118" t="str">
            <v/>
          </cell>
          <cell r="BG118" t="str">
            <v/>
          </cell>
          <cell r="BH118" t="str">
            <v/>
          </cell>
          <cell r="BI118" t="str">
            <v/>
          </cell>
          <cell r="BJ118" t="str">
            <v/>
          </cell>
          <cell r="BK118" t="str">
            <v/>
          </cell>
          <cell r="BL118" t="str">
            <v/>
          </cell>
          <cell r="BM118" t="str">
            <v/>
          </cell>
          <cell r="BN118" t="str">
            <v/>
          </cell>
          <cell r="BO118" t="str">
            <v/>
          </cell>
          <cell r="BP118" t="str">
            <v/>
          </cell>
          <cell r="BQ118" t="str">
            <v/>
          </cell>
          <cell r="BR118" t="str">
            <v/>
          </cell>
          <cell r="BS118" t="str">
            <v/>
          </cell>
          <cell r="BT118" t="str">
            <v/>
          </cell>
          <cell r="BU118" t="str">
            <v/>
          </cell>
          <cell r="BV118" t="str">
            <v/>
          </cell>
          <cell r="BW118" t="str">
            <v/>
          </cell>
          <cell r="BX118" t="str">
            <v/>
          </cell>
          <cell r="BY118" t="str">
            <v/>
          </cell>
          <cell r="BZ118" t="str">
            <v/>
          </cell>
          <cell r="CA118" t="str">
            <v/>
          </cell>
          <cell r="CB118" t="str">
            <v/>
          </cell>
          <cell r="CC118" t="str">
            <v/>
          </cell>
          <cell r="CD118" t="str">
            <v/>
          </cell>
          <cell r="CE118" t="str">
            <v/>
          </cell>
          <cell r="CF118" t="str">
            <v/>
          </cell>
          <cell r="CG118" t="str">
            <v/>
          </cell>
          <cell r="CH118" t="str">
            <v/>
          </cell>
          <cell r="CI118" t="str">
            <v/>
          </cell>
          <cell r="CJ118" t="str">
            <v/>
          </cell>
          <cell r="CK118" t="str">
            <v/>
          </cell>
          <cell r="CL118" t="str">
            <v/>
          </cell>
          <cell r="CM118" t="str">
            <v/>
          </cell>
          <cell r="CN118" t="str">
            <v/>
          </cell>
          <cell r="CO118" t="str">
            <v/>
          </cell>
          <cell r="CP118" t="str">
            <v/>
          </cell>
          <cell r="CQ118" t="str">
            <v/>
          </cell>
          <cell r="CR118" t="str">
            <v/>
          </cell>
          <cell r="CS118" t="str">
            <v/>
          </cell>
          <cell r="CT118" t="str">
            <v>B/A</v>
          </cell>
          <cell r="CU118" t="str">
            <v>A/A*</v>
          </cell>
          <cell r="CV118">
            <v>45.465906880910964</v>
          </cell>
          <cell r="CW118">
            <v>55.465906880910964</v>
          </cell>
          <cell r="CX118" t="str">
            <v/>
          </cell>
          <cell r="CY118" t="str">
            <v/>
          </cell>
          <cell r="CZ118" t="str">
            <v/>
          </cell>
          <cell r="DA118" t="str">
            <v/>
          </cell>
          <cell r="DB118" t="str">
            <v/>
          </cell>
          <cell r="DC118" t="str">
            <v/>
          </cell>
          <cell r="DD118" t="str">
            <v/>
          </cell>
          <cell r="DE118" t="str">
            <v/>
          </cell>
          <cell r="DF118" t="str">
            <v/>
          </cell>
          <cell r="DG118" t="str">
            <v/>
          </cell>
          <cell r="DH118" t="str">
            <v/>
          </cell>
          <cell r="DI118" t="str">
            <v/>
          </cell>
          <cell r="DJ118" t="str">
            <v/>
          </cell>
          <cell r="DK118" t="str">
            <v/>
          </cell>
          <cell r="DL118" t="str">
            <v/>
          </cell>
          <cell r="DM118" t="str">
            <v/>
          </cell>
          <cell r="DN118" t="str">
            <v/>
          </cell>
          <cell r="DO118" t="str">
            <v/>
          </cell>
          <cell r="DP118" t="str">
            <v/>
          </cell>
          <cell r="DQ118" t="str">
            <v/>
          </cell>
          <cell r="DR118" t="str">
            <v/>
          </cell>
          <cell r="DS118" t="str">
            <v/>
          </cell>
          <cell r="DT118" t="str">
            <v/>
          </cell>
          <cell r="DU118" t="str">
            <v/>
          </cell>
          <cell r="DZ118" t="str">
            <v>12D-DR-4</v>
          </cell>
          <cell r="EE118" t="str">
            <v>12A-FR-6</v>
          </cell>
          <cell r="EP118" t="str">
            <v>12C-PO-8</v>
          </cell>
          <cell r="EW118" t="str">
            <v/>
          </cell>
          <cell r="EX118" t="str">
            <v/>
          </cell>
          <cell r="EY118" t="str">
            <v/>
          </cell>
          <cell r="EZ118" t="str">
            <v/>
          </cell>
          <cell r="FA118">
            <v>45</v>
          </cell>
          <cell r="FB118" t="str">
            <v/>
          </cell>
          <cell r="FC118" t="str">
            <v/>
          </cell>
          <cell r="FD118" t="str">
            <v/>
          </cell>
          <cell r="FE118" t="str">
            <v/>
          </cell>
          <cell r="FF118">
            <v>40</v>
          </cell>
          <cell r="FG118" t="str">
            <v/>
          </cell>
          <cell r="FH118" t="str">
            <v/>
          </cell>
          <cell r="FI118" t="str">
            <v/>
          </cell>
          <cell r="FJ118" t="str">
            <v/>
          </cell>
          <cell r="FK118" t="str">
            <v/>
          </cell>
        </row>
        <row r="119">
          <cell r="A119">
            <v>150871</v>
          </cell>
          <cell r="B119" t="str">
            <v>Loader, Finn</v>
          </cell>
          <cell r="C119" t="str">
            <v>12EW</v>
          </cell>
          <cell r="D119" t="str">
            <v>M</v>
          </cell>
          <cell r="E119" t="str">
            <v>C/B</v>
          </cell>
          <cell r="F119" t="str">
            <v>A</v>
          </cell>
          <cell r="G119" t="str">
            <v>0</v>
          </cell>
          <cell r="H119" t="str">
            <v>WBRI</v>
          </cell>
          <cell r="I119" t="str">
            <v>N</v>
          </cell>
          <cell r="J119" t="b">
            <v>0</v>
          </cell>
          <cell r="K119" t="str">
            <v>No</v>
          </cell>
          <cell r="L119" t="str">
            <v>INTERNAL</v>
          </cell>
          <cell r="M119">
            <v>6</v>
          </cell>
          <cell r="N119">
            <v>6</v>
          </cell>
          <cell r="O119">
            <v>6</v>
          </cell>
          <cell r="P119">
            <v>6</v>
          </cell>
          <cell r="Q119" t="str">
            <v>4.75+ (C/B)</v>
          </cell>
          <cell r="R119" t="str">
            <v/>
          </cell>
          <cell r="S119" t="str">
            <v/>
          </cell>
          <cell r="T119" t="str">
            <v/>
          </cell>
          <cell r="U119" t="str">
            <v/>
          </cell>
          <cell r="V119" t="str">
            <v/>
          </cell>
          <cell r="W119" t="str">
            <v/>
          </cell>
          <cell r="X119" t="str">
            <v/>
          </cell>
          <cell r="Y119" t="str">
            <v/>
          </cell>
          <cell r="Z119" t="str">
            <v/>
          </cell>
          <cell r="AA119" t="str">
            <v/>
          </cell>
          <cell r="AB119" t="str">
            <v/>
          </cell>
          <cell r="AC119" t="str">
            <v/>
          </cell>
          <cell r="AD119" t="str">
            <v/>
          </cell>
          <cell r="AE119" t="str">
            <v/>
          </cell>
          <cell r="AF119" t="str">
            <v/>
          </cell>
          <cell r="AG119" t="str">
            <v/>
          </cell>
          <cell r="AH119" t="str">
            <v/>
          </cell>
          <cell r="AI119" t="str">
            <v/>
          </cell>
          <cell r="AJ119" t="str">
            <v/>
          </cell>
          <cell r="AK119" t="str">
            <v/>
          </cell>
          <cell r="AL119" t="str">
            <v/>
          </cell>
          <cell r="AM119" t="str">
            <v/>
          </cell>
          <cell r="AN119" t="str">
            <v/>
          </cell>
          <cell r="AO119" t="str">
            <v/>
          </cell>
          <cell r="AP119" t="str">
            <v/>
          </cell>
          <cell r="AQ119" t="str">
            <v/>
          </cell>
          <cell r="AR119" t="str">
            <v/>
          </cell>
          <cell r="AS119" t="str">
            <v/>
          </cell>
          <cell r="AT119" t="str">
            <v/>
          </cell>
          <cell r="AU119" t="str">
            <v/>
          </cell>
          <cell r="AV119" t="str">
            <v/>
          </cell>
          <cell r="AW119" t="str">
            <v/>
          </cell>
          <cell r="AX119" t="str">
            <v/>
          </cell>
          <cell r="AY119" t="str">
            <v/>
          </cell>
          <cell r="AZ119" t="str">
            <v/>
          </cell>
          <cell r="BA119" t="str">
            <v/>
          </cell>
          <cell r="BB119" t="str">
            <v/>
          </cell>
          <cell r="BC119" t="str">
            <v/>
          </cell>
          <cell r="BD119" t="str">
            <v/>
          </cell>
          <cell r="BE119" t="str">
            <v/>
          </cell>
          <cell r="BF119" t="str">
            <v/>
          </cell>
          <cell r="BG119" t="str">
            <v/>
          </cell>
          <cell r="BH119" t="str">
            <v/>
          </cell>
          <cell r="BI119" t="str">
            <v/>
          </cell>
          <cell r="BJ119" t="str">
            <v/>
          </cell>
          <cell r="BK119" t="str">
            <v/>
          </cell>
          <cell r="BL119" t="str">
            <v/>
          </cell>
          <cell r="BM119" t="str">
            <v/>
          </cell>
          <cell r="BN119" t="str">
            <v/>
          </cell>
          <cell r="BO119" t="str">
            <v/>
          </cell>
          <cell r="BP119" t="str">
            <v/>
          </cell>
          <cell r="BQ119" t="str">
            <v/>
          </cell>
          <cell r="BR119" t="str">
            <v/>
          </cell>
          <cell r="BS119" t="str">
            <v/>
          </cell>
          <cell r="BT119" t="str">
            <v/>
          </cell>
          <cell r="BU119" t="str">
            <v/>
          </cell>
          <cell r="BV119" t="str">
            <v/>
          </cell>
          <cell r="BW119" t="str">
            <v/>
          </cell>
          <cell r="BX119" t="str">
            <v/>
          </cell>
          <cell r="BY119" t="str">
            <v/>
          </cell>
          <cell r="BZ119" t="str">
            <v/>
          </cell>
          <cell r="CA119" t="str">
            <v/>
          </cell>
          <cell r="CB119" t="str">
            <v/>
          </cell>
          <cell r="CC119" t="str">
            <v/>
          </cell>
          <cell r="CD119" t="str">
            <v/>
          </cell>
          <cell r="CE119" t="str">
            <v/>
          </cell>
          <cell r="CF119" t="str">
            <v/>
          </cell>
          <cell r="CG119" t="str">
            <v/>
          </cell>
          <cell r="CH119" t="str">
            <v>C/B</v>
          </cell>
          <cell r="CI119" t="str">
            <v>B/A</v>
          </cell>
          <cell r="CJ119">
            <v>36.317803485567204</v>
          </cell>
          <cell r="CK119">
            <v>46.317803485567204</v>
          </cell>
          <cell r="CL119" t="str">
            <v/>
          </cell>
          <cell r="CM119" t="str">
            <v/>
          </cell>
          <cell r="CN119" t="str">
            <v/>
          </cell>
          <cell r="CO119" t="str">
            <v/>
          </cell>
          <cell r="CP119" t="str">
            <v/>
          </cell>
          <cell r="CQ119" t="str">
            <v/>
          </cell>
          <cell r="CR119" t="str">
            <v/>
          </cell>
          <cell r="CS119" t="str">
            <v/>
          </cell>
          <cell r="CT119" t="str">
            <v/>
          </cell>
          <cell r="CU119" t="str">
            <v/>
          </cell>
          <cell r="CV119" t="str">
            <v/>
          </cell>
          <cell r="CW119" t="str">
            <v/>
          </cell>
          <cell r="CX119" t="str">
            <v/>
          </cell>
          <cell r="CY119" t="str">
            <v/>
          </cell>
          <cell r="CZ119" t="str">
            <v/>
          </cell>
          <cell r="DA119" t="str">
            <v/>
          </cell>
          <cell r="DB119" t="str">
            <v>B</v>
          </cell>
          <cell r="DC119" t="str">
            <v>A</v>
          </cell>
          <cell r="DD119">
            <v>40.527548832997262</v>
          </cell>
          <cell r="DE119">
            <v>50.527548832997262</v>
          </cell>
          <cell r="DF119" t="str">
            <v>C/B</v>
          </cell>
          <cell r="DG119" t="str">
            <v>B/A</v>
          </cell>
          <cell r="DH119">
            <v>33.602550461280778</v>
          </cell>
          <cell r="DI119">
            <v>43.602550461280778</v>
          </cell>
          <cell r="DJ119" t="str">
            <v/>
          </cell>
          <cell r="DK119" t="str">
            <v/>
          </cell>
          <cell r="DL119" t="str">
            <v/>
          </cell>
          <cell r="DM119" t="str">
            <v/>
          </cell>
          <cell r="DN119" t="str">
            <v/>
          </cell>
          <cell r="DO119" t="str">
            <v/>
          </cell>
          <cell r="DP119" t="str">
            <v/>
          </cell>
          <cell r="DQ119" t="str">
            <v/>
          </cell>
          <cell r="DR119" t="str">
            <v/>
          </cell>
          <cell r="DS119" t="str">
            <v/>
          </cell>
          <cell r="DT119" t="str">
            <v/>
          </cell>
          <cell r="DU119" t="str">
            <v/>
          </cell>
          <cell r="EM119" t="str">
            <v>12B-P&amp;E-7</v>
          </cell>
          <cell r="ER119" t="str">
            <v>12E-SO-8</v>
          </cell>
          <cell r="ES119" t="str">
            <v>12D-SP-10</v>
          </cell>
          <cell r="EW119" t="str">
            <v/>
          </cell>
          <cell r="EX119" t="str">
            <v/>
          </cell>
          <cell r="EY119" t="str">
            <v/>
          </cell>
          <cell r="EZ119" t="str">
            <v/>
          </cell>
          <cell r="FA119" t="str">
            <v/>
          </cell>
          <cell r="FB119" t="str">
            <v/>
          </cell>
          <cell r="FC119" t="str">
            <v/>
          </cell>
          <cell r="FD119" t="str">
            <v/>
          </cell>
          <cell r="FE119" t="str">
            <v/>
          </cell>
          <cell r="FF119" t="str">
            <v/>
          </cell>
          <cell r="FG119" t="str">
            <v/>
          </cell>
          <cell r="FH119" t="str">
            <v/>
          </cell>
          <cell r="FI119" t="str">
            <v/>
          </cell>
          <cell r="FJ119" t="str">
            <v/>
          </cell>
          <cell r="FK119" t="str">
            <v/>
          </cell>
        </row>
        <row r="120">
          <cell r="A120">
            <v>160101</v>
          </cell>
          <cell r="B120" t="str">
            <v>Locker, Isobel</v>
          </cell>
          <cell r="C120" t="str">
            <v>12EW</v>
          </cell>
          <cell r="D120" t="str">
            <v>F</v>
          </cell>
          <cell r="E120" t="str">
            <v>C</v>
          </cell>
          <cell r="F120" t="str">
            <v>B/A</v>
          </cell>
          <cell r="G120" t="str">
            <v>0</v>
          </cell>
          <cell r="H120" t="str">
            <v>WBRI</v>
          </cell>
          <cell r="I120" t="str">
            <v>N</v>
          </cell>
          <cell r="J120" t="b">
            <v>0</v>
          </cell>
          <cell r="K120" t="str">
            <v>No</v>
          </cell>
          <cell r="L120" t="str">
            <v>EXTERNAL</v>
          </cell>
          <cell r="M120">
            <v>5.4</v>
          </cell>
          <cell r="N120">
            <v>5.4</v>
          </cell>
          <cell r="O120">
            <v>5.4</v>
          </cell>
          <cell r="P120">
            <v>5.4</v>
          </cell>
          <cell r="Q120" t="str">
            <v>4.75+ (C/B)</v>
          </cell>
          <cell r="R120" t="str">
            <v/>
          </cell>
          <cell r="S120" t="str">
            <v/>
          </cell>
          <cell r="T120" t="str">
            <v/>
          </cell>
          <cell r="U120" t="str">
            <v/>
          </cell>
          <cell r="V120" t="str">
            <v>C/B</v>
          </cell>
          <cell r="W120" t="str">
            <v>B/A</v>
          </cell>
          <cell r="X120">
            <v>33.202227595218403</v>
          </cell>
          <cell r="Y120">
            <v>43.202227595218403</v>
          </cell>
          <cell r="Z120" t="str">
            <v/>
          </cell>
          <cell r="AA120" t="str">
            <v/>
          </cell>
          <cell r="AB120" t="str">
            <v/>
          </cell>
          <cell r="AC120" t="str">
            <v/>
          </cell>
          <cell r="AD120" t="str">
            <v/>
          </cell>
          <cell r="AE120" t="str">
            <v/>
          </cell>
          <cell r="AF120" t="str">
            <v/>
          </cell>
          <cell r="AG120" t="str">
            <v/>
          </cell>
          <cell r="AH120" t="str">
            <v/>
          </cell>
          <cell r="AI120" t="str">
            <v/>
          </cell>
          <cell r="AJ120" t="str">
            <v/>
          </cell>
          <cell r="AK120" t="str">
            <v/>
          </cell>
          <cell r="AL120" t="str">
            <v/>
          </cell>
          <cell r="AM120" t="str">
            <v/>
          </cell>
          <cell r="AN120" t="str">
            <v/>
          </cell>
          <cell r="AO120" t="str">
            <v/>
          </cell>
          <cell r="AP120" t="str">
            <v/>
          </cell>
          <cell r="AQ120" t="str">
            <v/>
          </cell>
          <cell r="AR120" t="str">
            <v/>
          </cell>
          <cell r="AS120" t="str">
            <v/>
          </cell>
          <cell r="AT120" t="str">
            <v/>
          </cell>
          <cell r="AU120" t="str">
            <v/>
          </cell>
          <cell r="AV120" t="str">
            <v/>
          </cell>
          <cell r="AW120" t="str">
            <v/>
          </cell>
          <cell r="AX120" t="str">
            <v/>
          </cell>
          <cell r="AY120" t="str">
            <v/>
          </cell>
          <cell r="AZ120" t="str">
            <v/>
          </cell>
          <cell r="BA120" t="str">
            <v/>
          </cell>
          <cell r="BB120" t="str">
            <v/>
          </cell>
          <cell r="BC120" t="str">
            <v/>
          </cell>
          <cell r="BD120" t="str">
            <v/>
          </cell>
          <cell r="BE120" t="str">
            <v/>
          </cell>
          <cell r="BF120" t="str">
            <v/>
          </cell>
          <cell r="BG120" t="str">
            <v/>
          </cell>
          <cell r="BH120" t="str">
            <v/>
          </cell>
          <cell r="BI120" t="str">
            <v/>
          </cell>
          <cell r="BJ120" t="str">
            <v/>
          </cell>
          <cell r="BK120" t="str">
            <v/>
          </cell>
          <cell r="BL120" t="str">
            <v/>
          </cell>
          <cell r="BM120" t="str">
            <v/>
          </cell>
          <cell r="BN120" t="str">
            <v/>
          </cell>
          <cell r="BO120" t="str">
            <v/>
          </cell>
          <cell r="BP120" t="str">
            <v/>
          </cell>
          <cell r="BQ120" t="str">
            <v/>
          </cell>
          <cell r="BR120" t="str">
            <v/>
          </cell>
          <cell r="BS120" t="str">
            <v/>
          </cell>
          <cell r="BT120" t="str">
            <v/>
          </cell>
          <cell r="BU120" t="str">
            <v/>
          </cell>
          <cell r="BV120" t="str">
            <v/>
          </cell>
          <cell r="BW120" t="str">
            <v/>
          </cell>
          <cell r="BX120" t="str">
            <v/>
          </cell>
          <cell r="BY120" t="str">
            <v/>
          </cell>
          <cell r="BZ120" t="str">
            <v/>
          </cell>
          <cell r="CA120" t="str">
            <v/>
          </cell>
          <cell r="CB120" t="str">
            <v/>
          </cell>
          <cell r="CC120" t="str">
            <v/>
          </cell>
          <cell r="CD120" t="str">
            <v/>
          </cell>
          <cell r="CE120" t="str">
            <v/>
          </cell>
          <cell r="CF120" t="str">
            <v/>
          </cell>
          <cell r="CG120" t="str">
            <v/>
          </cell>
          <cell r="CH120" t="str">
            <v>C</v>
          </cell>
          <cell r="CI120" t="str">
            <v>B</v>
          </cell>
          <cell r="CJ120">
            <v>32.388100767230789</v>
          </cell>
          <cell r="CK120">
            <v>42.388100767230789</v>
          </cell>
          <cell r="CL120" t="str">
            <v/>
          </cell>
          <cell r="CM120" t="str">
            <v/>
          </cell>
          <cell r="CN120" t="str">
            <v/>
          </cell>
          <cell r="CO120" t="str">
            <v/>
          </cell>
          <cell r="CP120" t="str">
            <v/>
          </cell>
          <cell r="CQ120" t="str">
            <v/>
          </cell>
          <cell r="CR120" t="str">
            <v/>
          </cell>
          <cell r="CS120" t="str">
            <v/>
          </cell>
          <cell r="CT120" t="str">
            <v>C/B</v>
          </cell>
          <cell r="CU120" t="str">
            <v>B/A</v>
          </cell>
          <cell r="CV120">
            <v>32.819981642487505</v>
          </cell>
          <cell r="CW120">
            <v>42.819981642487505</v>
          </cell>
          <cell r="CX120" t="str">
            <v/>
          </cell>
          <cell r="CY120" t="str">
            <v/>
          </cell>
          <cell r="CZ120" t="str">
            <v/>
          </cell>
          <cell r="DA120" t="str">
            <v/>
          </cell>
          <cell r="DB120" t="str">
            <v>C/B</v>
          </cell>
          <cell r="DC120" t="str">
            <v>B/A</v>
          </cell>
          <cell r="DD120">
            <v>34.695478399827309</v>
          </cell>
          <cell r="DE120">
            <v>44.695478399827309</v>
          </cell>
          <cell r="DF120" t="str">
            <v/>
          </cell>
          <cell r="DG120" t="str">
            <v/>
          </cell>
          <cell r="DH120" t="str">
            <v/>
          </cell>
          <cell r="DI120" t="str">
            <v/>
          </cell>
          <cell r="DJ120" t="str">
            <v/>
          </cell>
          <cell r="DK120" t="str">
            <v/>
          </cell>
          <cell r="DL120" t="str">
            <v/>
          </cell>
          <cell r="DM120" t="str">
            <v/>
          </cell>
          <cell r="DN120" t="str">
            <v/>
          </cell>
          <cell r="DO120" t="str">
            <v/>
          </cell>
          <cell r="DP120" t="str">
            <v/>
          </cell>
          <cell r="DQ120" t="str">
            <v/>
          </cell>
          <cell r="DR120" t="str">
            <v/>
          </cell>
          <cell r="DS120" t="str">
            <v/>
          </cell>
          <cell r="DT120" t="str">
            <v/>
          </cell>
          <cell r="DU120" t="str">
            <v/>
          </cell>
          <cell r="DW120" t="str">
            <v>12A-BE-1</v>
          </cell>
          <cell r="EM120" t="str">
            <v>12E-P&amp;E-5</v>
          </cell>
          <cell r="EP120" t="str">
            <v>12C-PO-8</v>
          </cell>
          <cell r="ER120" t="str">
            <v>12B-SO-9</v>
          </cell>
          <cell r="EW120" t="str">
            <v/>
          </cell>
          <cell r="EX120">
            <v>35</v>
          </cell>
          <cell r="EY120" t="str">
            <v/>
          </cell>
          <cell r="EZ120" t="str">
            <v/>
          </cell>
          <cell r="FA120" t="str">
            <v/>
          </cell>
          <cell r="FB120" t="str">
            <v/>
          </cell>
          <cell r="FC120" t="str">
            <v/>
          </cell>
          <cell r="FD120" t="str">
            <v/>
          </cell>
          <cell r="FE120" t="str">
            <v/>
          </cell>
          <cell r="FF120" t="str">
            <v/>
          </cell>
          <cell r="FG120" t="str">
            <v/>
          </cell>
          <cell r="FH120" t="str">
            <v/>
          </cell>
          <cell r="FI120" t="str">
            <v/>
          </cell>
          <cell r="FJ120" t="str">
            <v/>
          </cell>
          <cell r="FK120" t="str">
            <v/>
          </cell>
        </row>
        <row r="121">
          <cell r="A121">
            <v>150798</v>
          </cell>
          <cell r="B121" t="str">
            <v>Lowe, Lenny</v>
          </cell>
          <cell r="C121" t="str">
            <v>12JW</v>
          </cell>
          <cell r="D121" t="str">
            <v>M</v>
          </cell>
          <cell r="E121" t="str">
            <v>C</v>
          </cell>
          <cell r="F121" t="str">
            <v>B</v>
          </cell>
          <cell r="G121" t="str">
            <v>0</v>
          </cell>
          <cell r="H121" t="str">
            <v>WBRI</v>
          </cell>
          <cell r="I121" t="str">
            <v>N</v>
          </cell>
          <cell r="J121" t="b">
            <v>0</v>
          </cell>
          <cell r="K121" t="str">
            <v>No</v>
          </cell>
          <cell r="L121" t="str">
            <v>INTERNAL</v>
          </cell>
          <cell r="M121">
            <v>5.3</v>
          </cell>
          <cell r="N121">
            <v>5.3</v>
          </cell>
          <cell r="O121">
            <v>5.3</v>
          </cell>
          <cell r="P121">
            <v>5.3</v>
          </cell>
          <cell r="Q121" t="str">
            <v>4.75+ (C/B)</v>
          </cell>
          <cell r="R121" t="str">
            <v/>
          </cell>
          <cell r="S121" t="str">
            <v/>
          </cell>
          <cell r="T121" t="str">
            <v/>
          </cell>
          <cell r="U121" t="str">
            <v/>
          </cell>
          <cell r="V121" t="str">
            <v/>
          </cell>
          <cell r="W121" t="str">
            <v/>
          </cell>
          <cell r="X121" t="str">
            <v/>
          </cell>
          <cell r="Y121" t="str">
            <v/>
          </cell>
          <cell r="Z121" t="str">
            <v/>
          </cell>
          <cell r="AA121" t="str">
            <v/>
          </cell>
          <cell r="AB121" t="str">
            <v/>
          </cell>
          <cell r="AC121" t="str">
            <v/>
          </cell>
          <cell r="AD121" t="str">
            <v/>
          </cell>
          <cell r="AE121" t="str">
            <v/>
          </cell>
          <cell r="AF121" t="str">
            <v/>
          </cell>
          <cell r="AG121" t="str">
            <v/>
          </cell>
          <cell r="AH121" t="str">
            <v/>
          </cell>
          <cell r="AI121" t="str">
            <v/>
          </cell>
          <cell r="AJ121" t="str">
            <v/>
          </cell>
          <cell r="AK121" t="str">
            <v/>
          </cell>
          <cell r="AL121" t="str">
            <v/>
          </cell>
          <cell r="AM121" t="str">
            <v/>
          </cell>
          <cell r="AN121" t="str">
            <v/>
          </cell>
          <cell r="AO121" t="str">
            <v/>
          </cell>
          <cell r="AP121" t="str">
            <v/>
          </cell>
          <cell r="AQ121" t="str">
            <v/>
          </cell>
          <cell r="AR121" t="str">
            <v/>
          </cell>
          <cell r="AS121" t="str">
            <v/>
          </cell>
          <cell r="AT121" t="str">
            <v>C</v>
          </cell>
          <cell r="AU121" t="str">
            <v>B</v>
          </cell>
          <cell r="AV121">
            <v>29.260903297485445</v>
          </cell>
          <cell r="AW121">
            <v>39.260903297485441</v>
          </cell>
          <cell r="AX121" t="str">
            <v/>
          </cell>
          <cell r="AY121" t="str">
            <v/>
          </cell>
          <cell r="AZ121" t="str">
            <v/>
          </cell>
          <cell r="BA121" t="str">
            <v/>
          </cell>
          <cell r="BB121" t="str">
            <v/>
          </cell>
          <cell r="BC121" t="str">
            <v/>
          </cell>
          <cell r="BD121" t="str">
            <v/>
          </cell>
          <cell r="BE121" t="str">
            <v/>
          </cell>
          <cell r="BF121" t="str">
            <v>C</v>
          </cell>
          <cell r="BG121" t="str">
            <v>B</v>
          </cell>
          <cell r="BH121">
            <v>29.770463685491972</v>
          </cell>
          <cell r="BI121">
            <v>39.770463685491976</v>
          </cell>
          <cell r="BJ121" t="str">
            <v/>
          </cell>
          <cell r="BK121" t="str">
            <v/>
          </cell>
          <cell r="BL121" t="str">
            <v/>
          </cell>
          <cell r="BM121" t="str">
            <v/>
          </cell>
          <cell r="BN121" t="str">
            <v/>
          </cell>
          <cell r="BO121" t="str">
            <v/>
          </cell>
          <cell r="BP121" t="str">
            <v/>
          </cell>
          <cell r="BQ121" t="str">
            <v/>
          </cell>
          <cell r="BR121" t="str">
            <v/>
          </cell>
          <cell r="BS121" t="str">
            <v/>
          </cell>
          <cell r="BT121" t="str">
            <v/>
          </cell>
          <cell r="BU121" t="str">
            <v/>
          </cell>
          <cell r="BV121" t="str">
            <v/>
          </cell>
          <cell r="BW121" t="str">
            <v/>
          </cell>
          <cell r="BX121" t="str">
            <v/>
          </cell>
          <cell r="BY121" t="str">
            <v/>
          </cell>
          <cell r="BZ121" t="str">
            <v/>
          </cell>
          <cell r="CA121" t="str">
            <v/>
          </cell>
          <cell r="CB121" t="str">
            <v/>
          </cell>
          <cell r="CC121" t="str">
            <v/>
          </cell>
          <cell r="CD121" t="str">
            <v/>
          </cell>
          <cell r="CE121" t="str">
            <v/>
          </cell>
          <cell r="CF121" t="str">
            <v/>
          </cell>
          <cell r="CG121" t="str">
            <v/>
          </cell>
          <cell r="CH121" t="str">
            <v/>
          </cell>
          <cell r="CI121" t="str">
            <v/>
          </cell>
          <cell r="CJ121" t="str">
            <v/>
          </cell>
          <cell r="CK121" t="str">
            <v/>
          </cell>
          <cell r="CL121" t="str">
            <v/>
          </cell>
          <cell r="CM121" t="str">
            <v/>
          </cell>
          <cell r="CN121" t="str">
            <v/>
          </cell>
          <cell r="CO121" t="str">
            <v/>
          </cell>
          <cell r="CP121" t="str">
            <v/>
          </cell>
          <cell r="CQ121" t="str">
            <v/>
          </cell>
          <cell r="CR121" t="str">
            <v/>
          </cell>
          <cell r="CS121" t="str">
            <v/>
          </cell>
          <cell r="CT121" t="str">
            <v>C</v>
          </cell>
          <cell r="CU121" t="str">
            <v>B</v>
          </cell>
          <cell r="CV121">
            <v>31.532974454896404</v>
          </cell>
          <cell r="CW121">
            <v>41.532974454896404</v>
          </cell>
          <cell r="CX121" t="str">
            <v>C</v>
          </cell>
          <cell r="CY121" t="str">
            <v>B</v>
          </cell>
          <cell r="CZ121">
            <v>28.148411270099672</v>
          </cell>
          <cell r="DA121">
            <v>38.148411270099672</v>
          </cell>
          <cell r="DB121" t="str">
            <v/>
          </cell>
          <cell r="DC121" t="str">
            <v/>
          </cell>
          <cell r="DD121" t="str">
            <v/>
          </cell>
          <cell r="DE121" t="str">
            <v/>
          </cell>
          <cell r="DF121" t="str">
            <v/>
          </cell>
          <cell r="DG121" t="str">
            <v/>
          </cell>
          <cell r="DH121" t="str">
            <v/>
          </cell>
          <cell r="DI121" t="str">
            <v/>
          </cell>
          <cell r="DJ121" t="str">
            <v/>
          </cell>
          <cell r="DK121" t="str">
            <v/>
          </cell>
          <cell r="DL121" t="str">
            <v/>
          </cell>
          <cell r="DM121" t="str">
            <v/>
          </cell>
          <cell r="DN121" t="str">
            <v/>
          </cell>
          <cell r="DO121" t="str">
            <v/>
          </cell>
          <cell r="DP121" t="str">
            <v/>
          </cell>
          <cell r="DQ121" t="str">
            <v/>
          </cell>
          <cell r="DR121" t="str">
            <v/>
          </cell>
          <cell r="DS121" t="str">
            <v/>
          </cell>
          <cell r="DT121" t="str">
            <v/>
          </cell>
          <cell r="DU121" t="str">
            <v/>
          </cell>
          <cell r="EC121" t="str">
            <v>12E-EC-2</v>
          </cell>
          <cell r="EF121" t="str">
            <v>12B-GG-3</v>
          </cell>
          <cell r="EP121" t="str">
            <v>12C-PO-8</v>
          </cell>
          <cell r="EQ121" t="str">
            <v>12C-PY-9</v>
          </cell>
          <cell r="EW121" t="str">
            <v/>
          </cell>
          <cell r="EX121" t="str">
            <v/>
          </cell>
          <cell r="EY121" t="str">
            <v/>
          </cell>
          <cell r="EZ121" t="str">
            <v/>
          </cell>
          <cell r="FA121" t="str">
            <v/>
          </cell>
          <cell r="FB121" t="str">
            <v/>
          </cell>
          <cell r="FC121" t="str">
            <v/>
          </cell>
          <cell r="FD121">
            <v>30</v>
          </cell>
          <cell r="FE121" t="str">
            <v/>
          </cell>
          <cell r="FF121" t="str">
            <v/>
          </cell>
          <cell r="FG121">
            <v>30</v>
          </cell>
          <cell r="FH121" t="str">
            <v/>
          </cell>
          <cell r="FI121" t="str">
            <v/>
          </cell>
          <cell r="FJ121" t="str">
            <v/>
          </cell>
          <cell r="FK121" t="str">
            <v/>
          </cell>
        </row>
        <row r="122">
          <cell r="A122">
            <v>150812</v>
          </cell>
          <cell r="B122" t="str">
            <v>Maina, Alan</v>
          </cell>
          <cell r="C122" t="str">
            <v>12MP</v>
          </cell>
          <cell r="D122" t="str">
            <v>M</v>
          </cell>
          <cell r="E122" t="str">
            <v>D</v>
          </cell>
          <cell r="F122" t="str">
            <v>B</v>
          </cell>
          <cell r="G122" t="str">
            <v>1</v>
          </cell>
          <cell r="H122" t="str">
            <v>BAOF</v>
          </cell>
          <cell r="I122" t="str">
            <v>N</v>
          </cell>
          <cell r="J122" t="b">
            <v>0</v>
          </cell>
          <cell r="K122" t="str">
            <v>No</v>
          </cell>
          <cell r="L122" t="str">
            <v>INTERNAL</v>
          </cell>
          <cell r="M122">
            <v>5.0999999999999996</v>
          </cell>
          <cell r="N122">
            <v>5.0999999999999996</v>
          </cell>
          <cell r="O122">
            <v>5.0999999999999996</v>
          </cell>
          <cell r="P122">
            <v>5.0999999999999996</v>
          </cell>
          <cell r="Q122" t="str">
            <v>4.75+ (C/B)</v>
          </cell>
          <cell r="R122" t="str">
            <v/>
          </cell>
          <cell r="S122" t="str">
            <v/>
          </cell>
          <cell r="T122" t="str">
            <v/>
          </cell>
          <cell r="U122" t="str">
            <v/>
          </cell>
          <cell r="V122" t="str">
            <v/>
          </cell>
          <cell r="W122" t="str">
            <v/>
          </cell>
          <cell r="X122" t="str">
            <v/>
          </cell>
          <cell r="Y122" t="str">
            <v/>
          </cell>
          <cell r="Z122" t="str">
            <v/>
          </cell>
          <cell r="AA122" t="str">
            <v/>
          </cell>
          <cell r="AB122" t="str">
            <v/>
          </cell>
          <cell r="AC122" t="str">
            <v/>
          </cell>
          <cell r="AD122" t="str">
            <v>D</v>
          </cell>
          <cell r="AE122" t="str">
            <v>C</v>
          </cell>
          <cell r="AF122">
            <v>18.956706068368753</v>
          </cell>
          <cell r="AG122">
            <v>28.956706068368753</v>
          </cell>
          <cell r="AH122" t="str">
            <v/>
          </cell>
          <cell r="AI122" t="str">
            <v/>
          </cell>
          <cell r="AJ122" t="str">
            <v/>
          </cell>
          <cell r="AK122" t="str">
            <v/>
          </cell>
          <cell r="AL122" t="str">
            <v/>
          </cell>
          <cell r="AM122" t="str">
            <v/>
          </cell>
          <cell r="AN122" t="str">
            <v/>
          </cell>
          <cell r="AO122" t="str">
            <v/>
          </cell>
          <cell r="AP122" t="str">
            <v/>
          </cell>
          <cell r="AQ122" t="str">
            <v/>
          </cell>
          <cell r="AR122" t="str">
            <v/>
          </cell>
          <cell r="AS122" t="str">
            <v/>
          </cell>
          <cell r="AT122" t="str">
            <v>C</v>
          </cell>
          <cell r="AU122" t="str">
            <v>B</v>
          </cell>
          <cell r="AV122">
            <v>28.158750251523355</v>
          </cell>
          <cell r="AW122">
            <v>38.158750251523358</v>
          </cell>
          <cell r="AX122" t="str">
            <v/>
          </cell>
          <cell r="AY122" t="str">
            <v/>
          </cell>
          <cell r="AZ122" t="str">
            <v/>
          </cell>
          <cell r="BA122" t="str">
            <v/>
          </cell>
          <cell r="BB122" t="str">
            <v/>
          </cell>
          <cell r="BC122" t="str">
            <v/>
          </cell>
          <cell r="BD122" t="str">
            <v/>
          </cell>
          <cell r="BE122" t="str">
            <v/>
          </cell>
          <cell r="BF122" t="str">
            <v/>
          </cell>
          <cell r="BG122" t="str">
            <v/>
          </cell>
          <cell r="BH122" t="str">
            <v/>
          </cell>
          <cell r="BI122" t="str">
            <v/>
          </cell>
          <cell r="BJ122" t="str">
            <v/>
          </cell>
          <cell r="BK122" t="str">
            <v/>
          </cell>
          <cell r="BL122" t="str">
            <v/>
          </cell>
          <cell r="BM122" t="str">
            <v/>
          </cell>
          <cell r="BN122" t="str">
            <v/>
          </cell>
          <cell r="BO122" t="str">
            <v/>
          </cell>
          <cell r="BP122" t="str">
            <v/>
          </cell>
          <cell r="BQ122" t="str">
            <v/>
          </cell>
          <cell r="BR122" t="str">
            <v/>
          </cell>
          <cell r="BS122" t="str">
            <v/>
          </cell>
          <cell r="BT122" t="str">
            <v/>
          </cell>
          <cell r="BU122" t="str">
            <v/>
          </cell>
          <cell r="BV122" t="str">
            <v/>
          </cell>
          <cell r="BW122" t="str">
            <v/>
          </cell>
          <cell r="BX122" t="str">
            <v/>
          </cell>
          <cell r="BY122" t="str">
            <v/>
          </cell>
          <cell r="BZ122" t="str">
            <v>D/C</v>
          </cell>
          <cell r="CA122" t="str">
            <v>C/B</v>
          </cell>
          <cell r="CB122">
            <v>22.848660643341656</v>
          </cell>
          <cell r="CC122">
            <v>32.84866064334166</v>
          </cell>
          <cell r="CD122" t="str">
            <v/>
          </cell>
          <cell r="CE122" t="str">
            <v/>
          </cell>
          <cell r="CF122" t="str">
            <v/>
          </cell>
          <cell r="CG122" t="str">
            <v/>
          </cell>
          <cell r="CH122" t="str">
            <v>C</v>
          </cell>
          <cell r="CI122" t="str">
            <v>B</v>
          </cell>
          <cell r="CJ122">
            <v>29.89318006624249</v>
          </cell>
          <cell r="CK122">
            <v>39.893180066242493</v>
          </cell>
          <cell r="CL122" t="str">
            <v/>
          </cell>
          <cell r="CM122" t="str">
            <v/>
          </cell>
          <cell r="CN122" t="str">
            <v/>
          </cell>
          <cell r="CO122" t="str">
            <v/>
          </cell>
          <cell r="CP122" t="str">
            <v>D</v>
          </cell>
          <cell r="CQ122" t="str">
            <v>C</v>
          </cell>
          <cell r="CR122">
            <v>18.610398805988137</v>
          </cell>
          <cell r="CS122">
            <v>28.610398805988137</v>
          </cell>
          <cell r="CT122" t="str">
            <v/>
          </cell>
          <cell r="CU122" t="str">
            <v/>
          </cell>
          <cell r="CV122" t="str">
            <v/>
          </cell>
          <cell r="CW122" t="str">
            <v/>
          </cell>
          <cell r="CX122" t="str">
            <v/>
          </cell>
          <cell r="CY122" t="str">
            <v/>
          </cell>
          <cell r="CZ122" t="str">
            <v/>
          </cell>
          <cell r="DA122" t="str">
            <v/>
          </cell>
          <cell r="DB122" t="str">
            <v/>
          </cell>
          <cell r="DC122" t="str">
            <v/>
          </cell>
          <cell r="DD122" t="str">
            <v/>
          </cell>
          <cell r="DE122" t="str">
            <v/>
          </cell>
          <cell r="DF122" t="str">
            <v/>
          </cell>
          <cell r="DG122" t="str">
            <v/>
          </cell>
          <cell r="DH122" t="str">
            <v/>
          </cell>
          <cell r="DI122" t="str">
            <v/>
          </cell>
          <cell r="DJ122" t="str">
            <v/>
          </cell>
          <cell r="DK122" t="str">
            <v/>
          </cell>
          <cell r="DL122" t="str">
            <v/>
          </cell>
          <cell r="DM122" t="str">
            <v/>
          </cell>
          <cell r="DN122" t="str">
            <v/>
          </cell>
          <cell r="DO122" t="str">
            <v/>
          </cell>
          <cell r="DP122" t="str">
            <v/>
          </cell>
          <cell r="DQ122" t="str">
            <v/>
          </cell>
          <cell r="DR122" t="str">
            <v/>
          </cell>
          <cell r="DS122" t="str">
            <v/>
          </cell>
          <cell r="DT122" t="str">
            <v/>
          </cell>
          <cell r="DU122" t="str">
            <v/>
          </cell>
          <cell r="DY122" t="str">
            <v>12C-CH-2</v>
          </cell>
          <cell r="EC122" t="str">
            <v>12A-EC-4</v>
          </cell>
          <cell r="EK122" t="str">
            <v>12D-MA-7</v>
          </cell>
          <cell r="EM122" t="str">
            <v>12B-P&amp;E-7</v>
          </cell>
          <cell r="EO122" t="str">
            <v>12A-PH-9</v>
          </cell>
          <cell r="EW122" t="str">
            <v/>
          </cell>
          <cell r="EX122" t="str">
            <v/>
          </cell>
          <cell r="EY122" t="str">
            <v/>
          </cell>
          <cell r="EZ122">
            <v>20</v>
          </cell>
          <cell r="FA122" t="str">
            <v/>
          </cell>
          <cell r="FB122" t="str">
            <v/>
          </cell>
          <cell r="FC122" t="str">
            <v/>
          </cell>
          <cell r="FD122">
            <v>30</v>
          </cell>
          <cell r="FE122" t="str">
            <v/>
          </cell>
          <cell r="FF122" t="str">
            <v/>
          </cell>
          <cell r="FG122" t="str">
            <v/>
          </cell>
          <cell r="FH122" t="str">
            <v/>
          </cell>
          <cell r="FI122" t="str">
            <v/>
          </cell>
          <cell r="FJ122" t="str">
            <v/>
          </cell>
          <cell r="FK122" t="str">
            <v/>
          </cell>
        </row>
        <row r="123">
          <cell r="A123">
            <v>150962</v>
          </cell>
          <cell r="B123" t="str">
            <v>Mallari, Irah</v>
          </cell>
          <cell r="C123" t="str">
            <v>12EW</v>
          </cell>
          <cell r="D123" t="str">
            <v>F</v>
          </cell>
          <cell r="E123" t="str">
            <v>B</v>
          </cell>
          <cell r="F123" t="str">
            <v>A/A*</v>
          </cell>
          <cell r="G123" t="str">
            <v>1</v>
          </cell>
          <cell r="H123" t="str">
            <v>AOTH</v>
          </cell>
          <cell r="I123" t="str">
            <v>N</v>
          </cell>
          <cell r="J123" t="b">
            <v>0</v>
          </cell>
          <cell r="K123" t="str">
            <v>No</v>
          </cell>
          <cell r="L123" t="str">
            <v>INTERNAL</v>
          </cell>
          <cell r="M123">
            <v>7.2</v>
          </cell>
          <cell r="N123">
            <v>7.2</v>
          </cell>
          <cell r="O123">
            <v>7.2</v>
          </cell>
          <cell r="P123">
            <v>7.2</v>
          </cell>
          <cell r="Q123" t="str">
            <v>6.25+ (B/A)</v>
          </cell>
          <cell r="R123" t="str">
            <v/>
          </cell>
          <cell r="S123" t="str">
            <v/>
          </cell>
          <cell r="T123" t="str">
            <v/>
          </cell>
          <cell r="U123" t="str">
            <v/>
          </cell>
          <cell r="V123" t="str">
            <v/>
          </cell>
          <cell r="W123" t="str">
            <v/>
          </cell>
          <cell r="X123" t="str">
            <v/>
          </cell>
          <cell r="Y123" t="str">
            <v/>
          </cell>
          <cell r="Z123" t="str">
            <v>B</v>
          </cell>
          <cell r="AA123" t="str">
            <v>A</v>
          </cell>
          <cell r="AB123">
            <v>39.423521419782027</v>
          </cell>
          <cell r="AC123">
            <v>49.423521419782027</v>
          </cell>
          <cell r="AD123" t="str">
            <v>B</v>
          </cell>
          <cell r="AE123" t="str">
            <v>A</v>
          </cell>
          <cell r="AF123">
            <v>38.517190678499297</v>
          </cell>
          <cell r="AG123">
            <v>48.517190678499297</v>
          </cell>
          <cell r="AH123" t="str">
            <v/>
          </cell>
          <cell r="AI123" t="str">
            <v/>
          </cell>
          <cell r="AJ123" t="str">
            <v/>
          </cell>
          <cell r="AK123" t="str">
            <v/>
          </cell>
          <cell r="AL123" t="str">
            <v/>
          </cell>
          <cell r="AM123" t="str">
            <v/>
          </cell>
          <cell r="AN123" t="str">
            <v/>
          </cell>
          <cell r="AO123" t="str">
            <v/>
          </cell>
          <cell r="AP123" t="str">
            <v/>
          </cell>
          <cell r="AQ123" t="str">
            <v/>
          </cell>
          <cell r="AR123" t="str">
            <v/>
          </cell>
          <cell r="AS123" t="str">
            <v/>
          </cell>
          <cell r="AT123" t="str">
            <v/>
          </cell>
          <cell r="AU123" t="str">
            <v/>
          </cell>
          <cell r="AV123" t="str">
            <v/>
          </cell>
          <cell r="AW123" t="str">
            <v/>
          </cell>
          <cell r="AX123" t="str">
            <v/>
          </cell>
          <cell r="AY123" t="str">
            <v/>
          </cell>
          <cell r="AZ123" t="str">
            <v/>
          </cell>
          <cell r="BA123" t="str">
            <v/>
          </cell>
          <cell r="BB123" t="str">
            <v/>
          </cell>
          <cell r="BC123" t="str">
            <v/>
          </cell>
          <cell r="BD123" t="str">
            <v/>
          </cell>
          <cell r="BE123" t="str">
            <v/>
          </cell>
          <cell r="BF123" t="str">
            <v/>
          </cell>
          <cell r="BG123" t="str">
            <v/>
          </cell>
          <cell r="BH123" t="str">
            <v/>
          </cell>
          <cell r="BI123" t="str">
            <v/>
          </cell>
          <cell r="BJ123" t="str">
            <v/>
          </cell>
          <cell r="BK123" t="str">
            <v/>
          </cell>
          <cell r="BL123" t="str">
            <v/>
          </cell>
          <cell r="BM123" t="str">
            <v/>
          </cell>
          <cell r="BN123" t="str">
            <v/>
          </cell>
          <cell r="BO123" t="str">
            <v/>
          </cell>
          <cell r="BP123" t="str">
            <v/>
          </cell>
          <cell r="BQ123" t="str">
            <v/>
          </cell>
          <cell r="BR123" t="str">
            <v/>
          </cell>
          <cell r="BS123" t="str">
            <v/>
          </cell>
          <cell r="BT123" t="str">
            <v/>
          </cell>
          <cell r="BU123" t="str">
            <v/>
          </cell>
          <cell r="BV123" t="str">
            <v/>
          </cell>
          <cell r="BW123" t="str">
            <v/>
          </cell>
          <cell r="BX123" t="str">
            <v/>
          </cell>
          <cell r="BY123" t="str">
            <v/>
          </cell>
          <cell r="BZ123" t="str">
            <v/>
          </cell>
          <cell r="CA123" t="str">
            <v/>
          </cell>
          <cell r="CB123" t="str">
            <v/>
          </cell>
          <cell r="CC123" t="str">
            <v/>
          </cell>
          <cell r="CD123" t="str">
            <v/>
          </cell>
          <cell r="CE123" t="str">
            <v/>
          </cell>
          <cell r="CF123" t="str">
            <v/>
          </cell>
          <cell r="CG123" t="str">
            <v/>
          </cell>
          <cell r="CH123" t="str">
            <v/>
          </cell>
          <cell r="CI123" t="str">
            <v/>
          </cell>
          <cell r="CJ123" t="str">
            <v/>
          </cell>
          <cell r="CK123" t="str">
            <v/>
          </cell>
          <cell r="CL123" t="str">
            <v/>
          </cell>
          <cell r="CM123" t="str">
            <v/>
          </cell>
          <cell r="CN123" t="str">
            <v/>
          </cell>
          <cell r="CO123" t="str">
            <v/>
          </cell>
          <cell r="CP123" t="str">
            <v/>
          </cell>
          <cell r="CQ123" t="str">
            <v/>
          </cell>
          <cell r="CR123" t="str">
            <v/>
          </cell>
          <cell r="CS123" t="str">
            <v/>
          </cell>
          <cell r="CT123" t="str">
            <v/>
          </cell>
          <cell r="CU123" t="str">
            <v/>
          </cell>
          <cell r="CV123" t="str">
            <v/>
          </cell>
          <cell r="CW123" t="str">
            <v/>
          </cell>
          <cell r="CX123" t="str">
            <v>B/A</v>
          </cell>
          <cell r="CY123" t="str">
            <v>A/A*</v>
          </cell>
          <cell r="CZ123">
            <v>44.941173086904854</v>
          </cell>
          <cell r="DA123">
            <v>54.941173086904854</v>
          </cell>
          <cell r="DB123" t="str">
            <v/>
          </cell>
          <cell r="DC123" t="str">
            <v/>
          </cell>
          <cell r="DD123" t="str">
            <v/>
          </cell>
          <cell r="DE123" t="str">
            <v/>
          </cell>
          <cell r="DF123" t="str">
            <v/>
          </cell>
          <cell r="DG123" t="str">
            <v/>
          </cell>
          <cell r="DH123" t="str">
            <v/>
          </cell>
          <cell r="DI123" t="str">
            <v/>
          </cell>
          <cell r="DJ123" t="str">
            <v/>
          </cell>
          <cell r="DK123" t="str">
            <v/>
          </cell>
          <cell r="DL123" t="str">
            <v/>
          </cell>
          <cell r="DM123" t="str">
            <v/>
          </cell>
          <cell r="DN123" t="str">
            <v/>
          </cell>
          <cell r="DO123" t="str">
            <v/>
          </cell>
          <cell r="DP123" t="str">
            <v/>
          </cell>
          <cell r="DQ123" t="str">
            <v/>
          </cell>
          <cell r="DR123" t="str">
            <v/>
          </cell>
          <cell r="DS123" t="str">
            <v/>
          </cell>
          <cell r="DT123" t="str">
            <v/>
          </cell>
          <cell r="DU123" t="str">
            <v/>
          </cell>
          <cell r="DX123" t="str">
            <v>12A-BI-2</v>
          </cell>
          <cell r="DY123" t="str">
            <v>12E-CH-1</v>
          </cell>
          <cell r="EQ123" t="str">
            <v>12C-PY-9</v>
          </cell>
          <cell r="EW123" t="str">
            <v/>
          </cell>
          <cell r="EX123" t="str">
            <v/>
          </cell>
          <cell r="EY123">
            <v>40</v>
          </cell>
          <cell r="EZ123">
            <v>40</v>
          </cell>
          <cell r="FA123" t="str">
            <v/>
          </cell>
          <cell r="FB123" t="str">
            <v/>
          </cell>
          <cell r="FC123" t="str">
            <v/>
          </cell>
          <cell r="FD123" t="str">
            <v/>
          </cell>
          <cell r="FE123" t="str">
            <v/>
          </cell>
          <cell r="FF123" t="str">
            <v/>
          </cell>
          <cell r="FG123" t="str">
            <v/>
          </cell>
          <cell r="FH123" t="str">
            <v/>
          </cell>
          <cell r="FI123" t="str">
            <v/>
          </cell>
          <cell r="FJ123" t="str">
            <v/>
          </cell>
          <cell r="FK123" t="str">
            <v/>
          </cell>
        </row>
        <row r="124">
          <cell r="A124">
            <v>160117</v>
          </cell>
          <cell r="B124" t="str">
            <v>Manfredi, Siena</v>
          </cell>
          <cell r="C124" t="str">
            <v>12DHO</v>
          </cell>
          <cell r="D124" t="str">
            <v>F</v>
          </cell>
          <cell r="E124" t="str">
            <v>D</v>
          </cell>
          <cell r="F124" t="str">
            <v>C</v>
          </cell>
          <cell r="G124" t="str">
            <v>0</v>
          </cell>
          <cell r="H124" t="str">
            <v>WBRI</v>
          </cell>
          <cell r="I124" t="str">
            <v>N</v>
          </cell>
          <cell r="J124" t="b">
            <v>0</v>
          </cell>
          <cell r="K124" t="str">
            <v>No</v>
          </cell>
          <cell r="L124" t="str">
            <v>EXTERNAL</v>
          </cell>
          <cell r="M124">
            <v>3.8</v>
          </cell>
          <cell r="N124">
            <v>3.8</v>
          </cell>
          <cell r="O124">
            <v>3.8</v>
          </cell>
          <cell r="P124">
            <v>3.8</v>
          </cell>
          <cell r="Q124" t="str">
            <v>2.5+ (D/C)</v>
          </cell>
          <cell r="R124" t="str">
            <v/>
          </cell>
          <cell r="S124" t="str">
            <v/>
          </cell>
          <cell r="T124" t="str">
            <v/>
          </cell>
          <cell r="U124" t="str">
            <v/>
          </cell>
          <cell r="V124" t="str">
            <v/>
          </cell>
          <cell r="W124" t="str">
            <v/>
          </cell>
          <cell r="X124" t="str">
            <v/>
          </cell>
          <cell r="Y124" t="str">
            <v/>
          </cell>
          <cell r="Z124" t="str">
            <v/>
          </cell>
          <cell r="AA124" t="str">
            <v/>
          </cell>
          <cell r="AB124" t="str">
            <v/>
          </cell>
          <cell r="AC124" t="str">
            <v/>
          </cell>
          <cell r="AD124" t="str">
            <v/>
          </cell>
          <cell r="AE124" t="str">
            <v/>
          </cell>
          <cell r="AF124" t="str">
            <v/>
          </cell>
          <cell r="AG124" t="str">
            <v/>
          </cell>
          <cell r="AH124" t="str">
            <v/>
          </cell>
          <cell r="AI124" t="str">
            <v/>
          </cell>
          <cell r="AJ124" t="str">
            <v/>
          </cell>
          <cell r="AK124" t="str">
            <v/>
          </cell>
          <cell r="AL124" t="str">
            <v/>
          </cell>
          <cell r="AM124" t="str">
            <v/>
          </cell>
          <cell r="AN124" t="str">
            <v/>
          </cell>
          <cell r="AO124" t="str">
            <v/>
          </cell>
          <cell r="AP124" t="str">
            <v/>
          </cell>
          <cell r="AQ124" t="str">
            <v/>
          </cell>
          <cell r="AR124" t="str">
            <v/>
          </cell>
          <cell r="AS124" t="str">
            <v/>
          </cell>
          <cell r="AT124" t="str">
            <v/>
          </cell>
          <cell r="AU124" t="str">
            <v/>
          </cell>
          <cell r="AV124" t="str">
            <v/>
          </cell>
          <cell r="AW124" t="str">
            <v/>
          </cell>
          <cell r="AX124" t="str">
            <v/>
          </cell>
          <cell r="AY124" t="str">
            <v/>
          </cell>
          <cell r="AZ124" t="str">
            <v/>
          </cell>
          <cell r="BA124" t="str">
            <v/>
          </cell>
          <cell r="BB124" t="str">
            <v/>
          </cell>
          <cell r="BC124" t="str">
            <v/>
          </cell>
          <cell r="BD124" t="str">
            <v/>
          </cell>
          <cell r="BE124" t="str">
            <v/>
          </cell>
          <cell r="BF124" t="str">
            <v/>
          </cell>
          <cell r="BG124" t="str">
            <v/>
          </cell>
          <cell r="BH124" t="str">
            <v/>
          </cell>
          <cell r="BI124" t="str">
            <v/>
          </cell>
          <cell r="BJ124" t="str">
            <v/>
          </cell>
          <cell r="BK124" t="str">
            <v/>
          </cell>
          <cell r="BL124" t="str">
            <v/>
          </cell>
          <cell r="BM124" t="str">
            <v/>
          </cell>
          <cell r="BN124" t="str">
            <v/>
          </cell>
          <cell r="BO124" t="str">
            <v/>
          </cell>
          <cell r="BP124" t="str">
            <v/>
          </cell>
          <cell r="BQ124" t="str">
            <v/>
          </cell>
          <cell r="BR124" t="str">
            <v/>
          </cell>
          <cell r="BS124" t="str">
            <v/>
          </cell>
          <cell r="BT124" t="str">
            <v/>
          </cell>
          <cell r="BU124" t="str">
            <v/>
          </cell>
          <cell r="BV124" t="str">
            <v/>
          </cell>
          <cell r="BW124" t="str">
            <v/>
          </cell>
          <cell r="BX124" t="str">
            <v/>
          </cell>
          <cell r="BY124" t="str">
            <v/>
          </cell>
          <cell r="BZ124" t="str">
            <v/>
          </cell>
          <cell r="CA124" t="str">
            <v/>
          </cell>
          <cell r="CB124" t="str">
            <v/>
          </cell>
          <cell r="CC124" t="str">
            <v/>
          </cell>
          <cell r="CD124" t="str">
            <v/>
          </cell>
          <cell r="CE124" t="str">
            <v/>
          </cell>
          <cell r="CF124" t="str">
            <v/>
          </cell>
          <cell r="CG124" t="str">
            <v/>
          </cell>
          <cell r="CH124" t="str">
            <v>D</v>
          </cell>
          <cell r="CI124" t="str">
            <v>C</v>
          </cell>
          <cell r="CJ124">
            <v>20.498830461788625</v>
          </cell>
          <cell r="CK124">
            <v>30.498830461788625</v>
          </cell>
          <cell r="CL124" t="str">
            <v/>
          </cell>
          <cell r="CM124" t="str">
            <v/>
          </cell>
          <cell r="CN124" t="str">
            <v/>
          </cell>
          <cell r="CO124" t="str">
            <v/>
          </cell>
          <cell r="CP124" t="str">
            <v/>
          </cell>
          <cell r="CQ124" t="str">
            <v/>
          </cell>
          <cell r="CR124" t="str">
            <v/>
          </cell>
          <cell r="CS124" t="str">
            <v/>
          </cell>
          <cell r="CT124" t="str">
            <v>D</v>
          </cell>
          <cell r="CU124" t="str">
            <v>C</v>
          </cell>
          <cell r="CV124">
            <v>20.558921833243392</v>
          </cell>
          <cell r="CW124">
            <v>30.558921833243392</v>
          </cell>
          <cell r="CX124" t="str">
            <v/>
          </cell>
          <cell r="CY124" t="str">
            <v/>
          </cell>
          <cell r="CZ124" t="str">
            <v/>
          </cell>
          <cell r="DA124" t="str">
            <v/>
          </cell>
          <cell r="DB124" t="str">
            <v>D</v>
          </cell>
          <cell r="DC124" t="str">
            <v>C</v>
          </cell>
          <cell r="DD124">
            <v>21.971265268439208</v>
          </cell>
          <cell r="DE124">
            <v>31.971265268439208</v>
          </cell>
          <cell r="DF124" t="str">
            <v/>
          </cell>
          <cell r="DG124" t="str">
            <v/>
          </cell>
          <cell r="DH124" t="str">
            <v/>
          </cell>
          <cell r="DI124" t="str">
            <v/>
          </cell>
          <cell r="DJ124" t="str">
            <v/>
          </cell>
          <cell r="DK124" t="str">
            <v/>
          </cell>
          <cell r="DL124" t="str">
            <v/>
          </cell>
          <cell r="DM124" t="str">
            <v/>
          </cell>
          <cell r="DN124" t="str">
            <v/>
          </cell>
          <cell r="DO124" t="str">
            <v/>
          </cell>
          <cell r="DP124" t="str">
            <v/>
          </cell>
          <cell r="DQ124" t="str">
            <v/>
          </cell>
          <cell r="DR124" t="str">
            <v/>
          </cell>
          <cell r="DS124" t="str">
            <v/>
          </cell>
          <cell r="DT124" t="str">
            <v/>
          </cell>
          <cell r="DU124" t="str">
            <v/>
          </cell>
          <cell r="EM124" t="str">
            <v>12E-P&amp;E-5</v>
          </cell>
          <cell r="EP124" t="str">
            <v>12C-PO-8</v>
          </cell>
          <cell r="ER124" t="str">
            <v>12B-SO-9</v>
          </cell>
          <cell r="EW124" t="str">
            <v/>
          </cell>
          <cell r="EX124" t="str">
            <v/>
          </cell>
          <cell r="EY124" t="str">
            <v/>
          </cell>
          <cell r="EZ124" t="str">
            <v/>
          </cell>
          <cell r="FA124" t="str">
            <v/>
          </cell>
          <cell r="FB124" t="str">
            <v/>
          </cell>
          <cell r="FC124" t="str">
            <v/>
          </cell>
          <cell r="FD124" t="str">
            <v/>
          </cell>
          <cell r="FE124" t="str">
            <v/>
          </cell>
          <cell r="FF124" t="str">
            <v/>
          </cell>
          <cell r="FG124" t="str">
            <v/>
          </cell>
          <cell r="FH124" t="str">
            <v/>
          </cell>
          <cell r="FI124" t="str">
            <v/>
          </cell>
          <cell r="FJ124" t="str">
            <v/>
          </cell>
          <cell r="FK124" t="str">
            <v/>
          </cell>
        </row>
        <row r="125">
          <cell r="A125">
            <v>150910</v>
          </cell>
          <cell r="B125" t="str">
            <v>Mannion, Roisin</v>
          </cell>
          <cell r="C125" t="str">
            <v>12JW</v>
          </cell>
          <cell r="D125" t="str">
            <v>F</v>
          </cell>
          <cell r="E125" t="str">
            <v>C</v>
          </cell>
          <cell r="F125" t="str">
            <v>A</v>
          </cell>
          <cell r="G125" t="str">
            <v>0</v>
          </cell>
          <cell r="H125" t="str">
            <v>WBRI</v>
          </cell>
          <cell r="I125" t="str">
            <v>N</v>
          </cell>
          <cell r="J125" t="b">
            <v>0</v>
          </cell>
          <cell r="K125" t="str">
            <v>No</v>
          </cell>
          <cell r="L125" t="str">
            <v>INTERNAL</v>
          </cell>
          <cell r="M125">
            <v>6.45</v>
          </cell>
          <cell r="N125">
            <v>6.5</v>
          </cell>
          <cell r="O125">
            <v>6.5555555555555554</v>
          </cell>
          <cell r="P125">
            <v>6.6</v>
          </cell>
          <cell r="Q125" t="str">
            <v>6.25+ (B/A)</v>
          </cell>
          <cell r="R125" t="str">
            <v/>
          </cell>
          <cell r="S125" t="str">
            <v/>
          </cell>
          <cell r="T125" t="str">
            <v/>
          </cell>
          <cell r="U125" t="str">
            <v/>
          </cell>
          <cell r="V125" t="str">
            <v/>
          </cell>
          <cell r="W125" t="str">
            <v/>
          </cell>
          <cell r="X125" t="str">
            <v/>
          </cell>
          <cell r="Y125" t="str">
            <v/>
          </cell>
          <cell r="Z125" t="str">
            <v>C</v>
          </cell>
          <cell r="AA125" t="str">
            <v>B</v>
          </cell>
          <cell r="AB125">
            <v>30.98817217246711</v>
          </cell>
          <cell r="AC125">
            <v>40.98817217246711</v>
          </cell>
          <cell r="AD125" t="str">
            <v/>
          </cell>
          <cell r="AE125" t="str">
            <v/>
          </cell>
          <cell r="AF125" t="str">
            <v/>
          </cell>
          <cell r="AG125" t="str">
            <v/>
          </cell>
          <cell r="AH125" t="str">
            <v/>
          </cell>
          <cell r="AI125" t="str">
            <v/>
          </cell>
          <cell r="AJ125" t="str">
            <v/>
          </cell>
          <cell r="AK125" t="str">
            <v/>
          </cell>
          <cell r="AL125" t="str">
            <v/>
          </cell>
          <cell r="AM125" t="str">
            <v/>
          </cell>
          <cell r="AN125" t="str">
            <v/>
          </cell>
          <cell r="AO125" t="str">
            <v/>
          </cell>
          <cell r="AP125" t="str">
            <v/>
          </cell>
          <cell r="AQ125" t="str">
            <v/>
          </cell>
          <cell r="AR125" t="str">
            <v/>
          </cell>
          <cell r="AS125" t="str">
            <v/>
          </cell>
          <cell r="AT125" t="str">
            <v/>
          </cell>
          <cell r="AU125" t="str">
            <v/>
          </cell>
          <cell r="AV125" t="str">
            <v/>
          </cell>
          <cell r="AW125" t="str">
            <v/>
          </cell>
          <cell r="AX125" t="str">
            <v>B</v>
          </cell>
          <cell r="AY125" t="str">
            <v>A</v>
          </cell>
          <cell r="AZ125">
            <v>39.445180999962147</v>
          </cell>
          <cell r="BA125">
            <v>49.445180999962147</v>
          </cell>
          <cell r="BB125" t="str">
            <v/>
          </cell>
          <cell r="BC125" t="str">
            <v/>
          </cell>
          <cell r="BD125" t="str">
            <v/>
          </cell>
          <cell r="BE125" t="str">
            <v/>
          </cell>
          <cell r="BF125" t="str">
            <v/>
          </cell>
          <cell r="BG125" t="str">
            <v/>
          </cell>
          <cell r="BH125" t="str">
            <v/>
          </cell>
          <cell r="BI125" t="str">
            <v/>
          </cell>
          <cell r="BJ125" t="str">
            <v/>
          </cell>
          <cell r="BK125" t="str">
            <v/>
          </cell>
          <cell r="BL125" t="str">
            <v/>
          </cell>
          <cell r="BM125" t="str">
            <v/>
          </cell>
          <cell r="BN125" t="str">
            <v/>
          </cell>
          <cell r="BO125" t="str">
            <v/>
          </cell>
          <cell r="BP125" t="str">
            <v/>
          </cell>
          <cell r="BQ125" t="str">
            <v/>
          </cell>
          <cell r="BR125" t="str">
            <v/>
          </cell>
          <cell r="BS125" t="str">
            <v/>
          </cell>
          <cell r="BT125" t="str">
            <v/>
          </cell>
          <cell r="BU125" t="str">
            <v/>
          </cell>
          <cell r="BV125" t="str">
            <v/>
          </cell>
          <cell r="BW125" t="str">
            <v/>
          </cell>
          <cell r="BX125" t="str">
            <v/>
          </cell>
          <cell r="BY125" t="str">
            <v/>
          </cell>
          <cell r="BZ125" t="str">
            <v/>
          </cell>
          <cell r="CA125" t="str">
            <v/>
          </cell>
          <cell r="CB125" t="str">
            <v/>
          </cell>
          <cell r="CC125" t="str">
            <v/>
          </cell>
          <cell r="CD125" t="str">
            <v/>
          </cell>
          <cell r="CE125" t="str">
            <v/>
          </cell>
          <cell r="CF125" t="str">
            <v/>
          </cell>
          <cell r="CG125" t="str">
            <v/>
          </cell>
          <cell r="CH125" t="str">
            <v/>
          </cell>
          <cell r="CI125" t="str">
            <v/>
          </cell>
          <cell r="CJ125" t="str">
            <v/>
          </cell>
          <cell r="CK125" t="str">
            <v/>
          </cell>
          <cell r="CL125" t="str">
            <v/>
          </cell>
          <cell r="CM125" t="str">
            <v/>
          </cell>
          <cell r="CN125" t="str">
            <v/>
          </cell>
          <cell r="CO125" t="str">
            <v/>
          </cell>
          <cell r="CP125" t="str">
            <v/>
          </cell>
          <cell r="CQ125" t="str">
            <v/>
          </cell>
          <cell r="CR125" t="str">
            <v/>
          </cell>
          <cell r="CS125" t="str">
            <v/>
          </cell>
          <cell r="CT125" t="str">
            <v>B</v>
          </cell>
          <cell r="CU125" t="str">
            <v>A</v>
          </cell>
          <cell r="CV125">
            <v>40.393924173385287</v>
          </cell>
          <cell r="CW125">
            <v>50.393924173385287</v>
          </cell>
          <cell r="CX125" t="str">
            <v>B</v>
          </cell>
          <cell r="CY125" t="str">
            <v>A</v>
          </cell>
          <cell r="CZ125">
            <v>38.433907184284578</v>
          </cell>
          <cell r="DA125">
            <v>48.433907184284578</v>
          </cell>
          <cell r="DB125" t="str">
            <v/>
          </cell>
          <cell r="DC125" t="str">
            <v/>
          </cell>
          <cell r="DD125" t="str">
            <v/>
          </cell>
          <cell r="DE125" t="str">
            <v/>
          </cell>
          <cell r="DF125" t="str">
            <v/>
          </cell>
          <cell r="DG125" t="str">
            <v/>
          </cell>
          <cell r="DH125" t="str">
            <v/>
          </cell>
          <cell r="DI125" t="str">
            <v/>
          </cell>
          <cell r="DJ125" t="str">
            <v/>
          </cell>
          <cell r="DK125" t="str">
            <v/>
          </cell>
          <cell r="DL125" t="str">
            <v/>
          </cell>
          <cell r="DM125" t="str">
            <v/>
          </cell>
          <cell r="DN125" t="str">
            <v/>
          </cell>
          <cell r="DO125" t="str">
            <v/>
          </cell>
          <cell r="DP125" t="str">
            <v/>
          </cell>
          <cell r="DQ125" t="str">
            <v/>
          </cell>
          <cell r="DR125" t="str">
            <v/>
          </cell>
          <cell r="DS125" t="str">
            <v/>
          </cell>
          <cell r="DT125" t="str">
            <v/>
          </cell>
          <cell r="DU125" t="str">
            <v/>
          </cell>
          <cell r="DX125" t="str">
            <v>12C-BI-10</v>
          </cell>
          <cell r="ED125" t="str">
            <v>12D-ENL-5</v>
          </cell>
          <cell r="EP125" t="str">
            <v>12E-PO-9</v>
          </cell>
          <cell r="EQ125" t="str">
            <v>12A-PY-10</v>
          </cell>
          <cell r="EW125" t="str">
            <v/>
          </cell>
          <cell r="EX125" t="str">
            <v/>
          </cell>
          <cell r="EY125">
            <v>30</v>
          </cell>
          <cell r="EZ125" t="str">
            <v/>
          </cell>
          <cell r="FA125" t="str">
            <v/>
          </cell>
          <cell r="FB125" t="str">
            <v/>
          </cell>
          <cell r="FC125" t="str">
            <v/>
          </cell>
          <cell r="FD125" t="str">
            <v/>
          </cell>
          <cell r="FE125">
            <v>40</v>
          </cell>
          <cell r="FF125" t="str">
            <v/>
          </cell>
          <cell r="FG125" t="str">
            <v/>
          </cell>
          <cell r="FH125" t="str">
            <v/>
          </cell>
          <cell r="FI125" t="str">
            <v/>
          </cell>
          <cell r="FJ125" t="str">
            <v/>
          </cell>
          <cell r="FK125" t="str">
            <v/>
          </cell>
        </row>
        <row r="126">
          <cell r="A126">
            <v>150773</v>
          </cell>
          <cell r="B126" t="str">
            <v>Mansergh, Elijah</v>
          </cell>
          <cell r="C126" t="str">
            <v>12JW</v>
          </cell>
          <cell r="D126" t="str">
            <v>M</v>
          </cell>
          <cell r="E126" t="str">
            <v>A</v>
          </cell>
          <cell r="F126" t="str">
            <v>A*</v>
          </cell>
          <cell r="G126" t="str">
            <v>0</v>
          </cell>
          <cell r="H126" t="str">
            <v>WBRI</v>
          </cell>
          <cell r="I126" t="str">
            <v>N</v>
          </cell>
          <cell r="J126" t="b">
            <v>0</v>
          </cell>
          <cell r="K126" t="str">
            <v>No</v>
          </cell>
          <cell r="L126" t="str">
            <v>INTERNAL</v>
          </cell>
          <cell r="M126">
            <v>8.3000000000000007</v>
          </cell>
          <cell r="N126">
            <v>8.3000000000000007</v>
          </cell>
          <cell r="O126">
            <v>8.3000000000000007</v>
          </cell>
          <cell r="P126">
            <v>8.3000000000000007</v>
          </cell>
          <cell r="Q126" t="str">
            <v>7.75+ (A/A*)</v>
          </cell>
          <cell r="R126" t="str">
            <v/>
          </cell>
          <cell r="S126" t="str">
            <v/>
          </cell>
          <cell r="T126" t="str">
            <v/>
          </cell>
          <cell r="U126" t="str">
            <v/>
          </cell>
          <cell r="V126" t="str">
            <v/>
          </cell>
          <cell r="W126" t="str">
            <v/>
          </cell>
          <cell r="X126" t="str">
            <v/>
          </cell>
          <cell r="Y126" t="str">
            <v/>
          </cell>
          <cell r="Z126" t="str">
            <v/>
          </cell>
          <cell r="AA126" t="str">
            <v/>
          </cell>
          <cell r="AB126" t="str">
            <v/>
          </cell>
          <cell r="AC126" t="str">
            <v/>
          </cell>
          <cell r="AD126" t="str">
            <v>A</v>
          </cell>
          <cell r="AE126" t="str">
            <v>A*</v>
          </cell>
          <cell r="AF126">
            <v>49.044524244455879</v>
          </cell>
          <cell r="AG126">
            <v>59.044524244455879</v>
          </cell>
          <cell r="AH126" t="str">
            <v/>
          </cell>
          <cell r="AI126" t="str">
            <v/>
          </cell>
          <cell r="AJ126" t="str">
            <v/>
          </cell>
          <cell r="AK126" t="str">
            <v/>
          </cell>
          <cell r="AL126" t="str">
            <v/>
          </cell>
          <cell r="AM126" t="str">
            <v/>
          </cell>
          <cell r="AN126" t="str">
            <v/>
          </cell>
          <cell r="AO126" t="str">
            <v/>
          </cell>
          <cell r="AP126" t="str">
            <v/>
          </cell>
          <cell r="AQ126" t="str">
            <v/>
          </cell>
          <cell r="AR126" t="str">
            <v/>
          </cell>
          <cell r="AS126" t="str">
            <v/>
          </cell>
          <cell r="AT126" t="str">
            <v/>
          </cell>
          <cell r="AU126" t="str">
            <v/>
          </cell>
          <cell r="AV126" t="str">
            <v/>
          </cell>
          <cell r="AW126" t="str">
            <v/>
          </cell>
          <cell r="AX126" t="str">
            <v/>
          </cell>
          <cell r="AY126" t="str">
            <v/>
          </cell>
          <cell r="AZ126" t="str">
            <v/>
          </cell>
          <cell r="BA126" t="str">
            <v/>
          </cell>
          <cell r="BB126" t="str">
            <v/>
          </cell>
          <cell r="BC126" t="str">
            <v/>
          </cell>
          <cell r="BD126" t="str">
            <v/>
          </cell>
          <cell r="BE126" t="str">
            <v/>
          </cell>
          <cell r="BF126" t="str">
            <v/>
          </cell>
          <cell r="BG126" t="str">
            <v/>
          </cell>
          <cell r="BH126" t="str">
            <v/>
          </cell>
          <cell r="BI126" t="str">
            <v/>
          </cell>
          <cell r="BJ126" t="str">
            <v/>
          </cell>
          <cell r="BK126" t="str">
            <v/>
          </cell>
          <cell r="BL126" t="str">
            <v/>
          </cell>
          <cell r="BM126" t="str">
            <v/>
          </cell>
          <cell r="BN126" t="str">
            <v/>
          </cell>
          <cell r="BO126" t="str">
            <v/>
          </cell>
          <cell r="BP126" t="str">
            <v/>
          </cell>
          <cell r="BQ126" t="str">
            <v/>
          </cell>
          <cell r="BR126" t="str">
            <v/>
          </cell>
          <cell r="BS126" t="str">
            <v/>
          </cell>
          <cell r="BT126" t="str">
            <v/>
          </cell>
          <cell r="BU126" t="str">
            <v/>
          </cell>
          <cell r="BV126" t="str">
            <v/>
          </cell>
          <cell r="BW126" t="str">
            <v/>
          </cell>
          <cell r="BX126" t="str">
            <v/>
          </cell>
          <cell r="BY126" t="str">
            <v/>
          </cell>
          <cell r="BZ126" t="str">
            <v>A</v>
          </cell>
          <cell r="CA126" t="str">
            <v>A*</v>
          </cell>
          <cell r="CB126">
            <v>51.257043071462022</v>
          </cell>
          <cell r="CC126">
            <v>61.257043071462022</v>
          </cell>
          <cell r="CD126" t="str">
            <v>A</v>
          </cell>
          <cell r="CE126" t="str">
            <v>A*</v>
          </cell>
          <cell r="CF126">
            <v>52.361511002354547</v>
          </cell>
          <cell r="CG126">
            <v>62.361511002354547</v>
          </cell>
          <cell r="CH126" t="str">
            <v/>
          </cell>
          <cell r="CI126" t="str">
            <v/>
          </cell>
          <cell r="CJ126" t="str">
            <v/>
          </cell>
          <cell r="CK126" t="str">
            <v/>
          </cell>
          <cell r="CL126" t="str">
            <v/>
          </cell>
          <cell r="CM126" t="str">
            <v/>
          </cell>
          <cell r="CN126" t="str">
            <v/>
          </cell>
          <cell r="CO126" t="str">
            <v/>
          </cell>
          <cell r="CP126" t="str">
            <v>A</v>
          </cell>
          <cell r="CQ126" t="str">
            <v>A*</v>
          </cell>
          <cell r="CR126">
            <v>51.010749291452875</v>
          </cell>
          <cell r="CS126">
            <v>61.010749291452875</v>
          </cell>
          <cell r="CT126" t="str">
            <v/>
          </cell>
          <cell r="CU126" t="str">
            <v/>
          </cell>
          <cell r="CV126" t="str">
            <v/>
          </cell>
          <cell r="CW126" t="str">
            <v/>
          </cell>
          <cell r="CX126" t="str">
            <v/>
          </cell>
          <cell r="CY126" t="str">
            <v/>
          </cell>
          <cell r="CZ126" t="str">
            <v/>
          </cell>
          <cell r="DA126" t="str">
            <v/>
          </cell>
          <cell r="DB126" t="str">
            <v/>
          </cell>
          <cell r="DC126" t="str">
            <v/>
          </cell>
          <cell r="DD126" t="str">
            <v/>
          </cell>
          <cell r="DE126" t="str">
            <v/>
          </cell>
          <cell r="DF126" t="str">
            <v/>
          </cell>
          <cell r="DG126" t="str">
            <v/>
          </cell>
          <cell r="DH126" t="str">
            <v/>
          </cell>
          <cell r="DI126" t="str">
            <v/>
          </cell>
          <cell r="DJ126" t="str">
            <v/>
          </cell>
          <cell r="DK126" t="str">
            <v/>
          </cell>
          <cell r="DL126" t="str">
            <v/>
          </cell>
          <cell r="DM126" t="str">
            <v/>
          </cell>
          <cell r="DN126" t="str">
            <v/>
          </cell>
          <cell r="DO126" t="str">
            <v/>
          </cell>
          <cell r="DP126" t="str">
            <v/>
          </cell>
          <cell r="DQ126" t="str">
            <v/>
          </cell>
          <cell r="DR126" t="str">
            <v/>
          </cell>
          <cell r="DS126" t="str">
            <v/>
          </cell>
          <cell r="DT126" t="str">
            <v/>
          </cell>
          <cell r="DU126" t="str">
            <v/>
          </cell>
          <cell r="DY126" t="str">
            <v>12C-CH-2</v>
          </cell>
          <cell r="EK126" t="str">
            <v>12B-MA-5</v>
          </cell>
          <cell r="EL126" t="str">
            <v>12E-MAF-4</v>
          </cell>
          <cell r="EO126" t="str">
            <v>12A-PH-9</v>
          </cell>
          <cell r="EW126" t="str">
            <v/>
          </cell>
          <cell r="EX126" t="str">
            <v/>
          </cell>
          <cell r="EY126" t="str">
            <v/>
          </cell>
          <cell r="EZ126">
            <v>50</v>
          </cell>
          <cell r="FA126" t="str">
            <v/>
          </cell>
          <cell r="FB126" t="str">
            <v/>
          </cell>
          <cell r="FC126" t="str">
            <v/>
          </cell>
          <cell r="FD126" t="str">
            <v/>
          </cell>
          <cell r="FE126" t="str">
            <v/>
          </cell>
          <cell r="FF126" t="str">
            <v/>
          </cell>
          <cell r="FG126" t="str">
            <v/>
          </cell>
          <cell r="FH126" t="str">
            <v/>
          </cell>
          <cell r="FI126" t="str">
            <v/>
          </cell>
          <cell r="FJ126" t="str">
            <v/>
          </cell>
          <cell r="FK126" t="str">
            <v/>
          </cell>
        </row>
        <row r="127">
          <cell r="A127">
            <v>150957</v>
          </cell>
          <cell r="B127" t="str">
            <v>Manzira, Tinotenda</v>
          </cell>
          <cell r="C127" t="str">
            <v>12JW</v>
          </cell>
          <cell r="D127" t="str">
            <v>M</v>
          </cell>
          <cell r="E127" t="str">
            <v>C</v>
          </cell>
          <cell r="F127" t="str">
            <v>A</v>
          </cell>
          <cell r="G127" t="str">
            <v>1</v>
          </cell>
          <cell r="H127" t="str">
            <v>BAOF</v>
          </cell>
          <cell r="I127" t="str">
            <v>N</v>
          </cell>
          <cell r="J127" t="b">
            <v>0</v>
          </cell>
          <cell r="K127" t="str">
            <v>No</v>
          </cell>
          <cell r="L127" t="str">
            <v>INTERNAL</v>
          </cell>
          <cell r="M127">
            <v>6.4</v>
          </cell>
          <cell r="N127">
            <v>6.4</v>
          </cell>
          <cell r="O127">
            <v>6.4</v>
          </cell>
          <cell r="P127">
            <v>6.4</v>
          </cell>
          <cell r="Q127" t="str">
            <v>6.25+ (B/A)</v>
          </cell>
          <cell r="R127" t="str">
            <v/>
          </cell>
          <cell r="S127" t="str">
            <v/>
          </cell>
          <cell r="T127" t="str">
            <v/>
          </cell>
          <cell r="U127" t="str">
            <v/>
          </cell>
          <cell r="V127" t="str">
            <v/>
          </cell>
          <cell r="W127" t="str">
            <v/>
          </cell>
          <cell r="X127" t="str">
            <v/>
          </cell>
          <cell r="Y127" t="str">
            <v/>
          </cell>
          <cell r="Z127" t="str">
            <v>C</v>
          </cell>
          <cell r="AA127" t="str">
            <v>B</v>
          </cell>
          <cell r="AB127">
            <v>30.531355013998372</v>
          </cell>
          <cell r="AC127">
            <v>40.531355013998372</v>
          </cell>
          <cell r="AD127" t="str">
            <v>C</v>
          </cell>
          <cell r="AE127" t="str">
            <v>B</v>
          </cell>
          <cell r="AF127">
            <v>29.893855080212045</v>
          </cell>
          <cell r="AG127">
            <v>39.893855080212049</v>
          </cell>
          <cell r="AH127" t="str">
            <v/>
          </cell>
          <cell r="AI127" t="str">
            <v/>
          </cell>
          <cell r="AJ127" t="str">
            <v/>
          </cell>
          <cell r="AK127" t="str">
            <v/>
          </cell>
          <cell r="AL127" t="str">
            <v/>
          </cell>
          <cell r="AM127" t="str">
            <v/>
          </cell>
          <cell r="AN127" t="str">
            <v/>
          </cell>
          <cell r="AO127" t="str">
            <v/>
          </cell>
          <cell r="AP127" t="str">
            <v/>
          </cell>
          <cell r="AQ127" t="str">
            <v/>
          </cell>
          <cell r="AR127" t="str">
            <v/>
          </cell>
          <cell r="AS127" t="str">
            <v/>
          </cell>
          <cell r="AT127" t="str">
            <v/>
          </cell>
          <cell r="AU127" t="str">
            <v/>
          </cell>
          <cell r="AV127" t="str">
            <v/>
          </cell>
          <cell r="AW127" t="str">
            <v/>
          </cell>
          <cell r="AX127" t="str">
            <v/>
          </cell>
          <cell r="AY127" t="str">
            <v/>
          </cell>
          <cell r="AZ127" t="str">
            <v/>
          </cell>
          <cell r="BA127" t="str">
            <v/>
          </cell>
          <cell r="BB127" t="str">
            <v/>
          </cell>
          <cell r="BC127" t="str">
            <v/>
          </cell>
          <cell r="BD127" t="str">
            <v/>
          </cell>
          <cell r="BE127" t="str">
            <v/>
          </cell>
          <cell r="BF127" t="str">
            <v/>
          </cell>
          <cell r="BG127" t="str">
            <v/>
          </cell>
          <cell r="BH127" t="str">
            <v/>
          </cell>
          <cell r="BI127" t="str">
            <v/>
          </cell>
          <cell r="BJ127" t="str">
            <v/>
          </cell>
          <cell r="BK127" t="str">
            <v/>
          </cell>
          <cell r="BL127" t="str">
            <v/>
          </cell>
          <cell r="BM127" t="str">
            <v/>
          </cell>
          <cell r="BN127" t="str">
            <v/>
          </cell>
          <cell r="BO127" t="str">
            <v/>
          </cell>
          <cell r="BP127" t="str">
            <v/>
          </cell>
          <cell r="BQ127" t="str">
            <v/>
          </cell>
          <cell r="BR127" t="str">
            <v/>
          </cell>
          <cell r="BS127" t="str">
            <v/>
          </cell>
          <cell r="BT127" t="str">
            <v/>
          </cell>
          <cell r="BU127" t="str">
            <v/>
          </cell>
          <cell r="BV127" t="str">
            <v/>
          </cell>
          <cell r="BW127" t="str">
            <v/>
          </cell>
          <cell r="BX127" t="str">
            <v/>
          </cell>
          <cell r="BY127" t="str">
            <v/>
          </cell>
          <cell r="BZ127" t="str">
            <v/>
          </cell>
          <cell r="CA127" t="str">
            <v/>
          </cell>
          <cell r="CB127" t="str">
            <v/>
          </cell>
          <cell r="CC127" t="str">
            <v/>
          </cell>
          <cell r="CD127" t="str">
            <v/>
          </cell>
          <cell r="CE127" t="str">
            <v/>
          </cell>
          <cell r="CF127" t="str">
            <v/>
          </cell>
          <cell r="CG127" t="str">
            <v/>
          </cell>
          <cell r="CH127" t="str">
            <v>B</v>
          </cell>
          <cell r="CI127" t="str">
            <v>A</v>
          </cell>
          <cell r="CJ127">
            <v>38.929052162304984</v>
          </cell>
          <cell r="CK127">
            <v>48.929052162304984</v>
          </cell>
          <cell r="CL127" t="str">
            <v/>
          </cell>
          <cell r="CM127" t="str">
            <v/>
          </cell>
          <cell r="CN127" t="str">
            <v/>
          </cell>
          <cell r="CO127" t="str">
            <v/>
          </cell>
          <cell r="CP127" t="str">
            <v/>
          </cell>
          <cell r="CQ127" t="str">
            <v/>
          </cell>
          <cell r="CR127" t="str">
            <v/>
          </cell>
          <cell r="CS127" t="str">
            <v/>
          </cell>
          <cell r="CT127" t="str">
            <v>B</v>
          </cell>
          <cell r="CU127" t="str">
            <v>A</v>
          </cell>
          <cell r="CV127">
            <v>39.973688441711047</v>
          </cell>
          <cell r="CW127">
            <v>49.973688441711047</v>
          </cell>
          <cell r="CX127" t="str">
            <v/>
          </cell>
          <cell r="CY127" t="str">
            <v/>
          </cell>
          <cell r="CZ127" t="str">
            <v/>
          </cell>
          <cell r="DA127" t="str">
            <v/>
          </cell>
          <cell r="DB127" t="str">
            <v/>
          </cell>
          <cell r="DC127" t="str">
            <v/>
          </cell>
          <cell r="DD127" t="str">
            <v/>
          </cell>
          <cell r="DE127" t="str">
            <v/>
          </cell>
          <cell r="DF127" t="str">
            <v/>
          </cell>
          <cell r="DG127" t="str">
            <v/>
          </cell>
          <cell r="DH127" t="str">
            <v/>
          </cell>
          <cell r="DI127" t="str">
            <v/>
          </cell>
          <cell r="DJ127" t="str">
            <v/>
          </cell>
          <cell r="DK127" t="str">
            <v/>
          </cell>
          <cell r="DL127" t="str">
            <v/>
          </cell>
          <cell r="DM127" t="str">
            <v/>
          </cell>
          <cell r="DN127" t="str">
            <v/>
          </cell>
          <cell r="DO127" t="str">
            <v/>
          </cell>
          <cell r="DP127" t="str">
            <v/>
          </cell>
          <cell r="DQ127" t="str">
            <v/>
          </cell>
          <cell r="DR127" t="str">
            <v/>
          </cell>
          <cell r="DS127" t="str">
            <v/>
          </cell>
          <cell r="DT127" t="str">
            <v/>
          </cell>
          <cell r="DU127" t="str">
            <v/>
          </cell>
          <cell r="DX127" t="str">
            <v>12B-BI-1</v>
          </cell>
          <cell r="DY127" t="str">
            <v>12D-CH-2</v>
          </cell>
          <cell r="EM127" t="str">
            <v>12E-P&amp;E-5</v>
          </cell>
          <cell r="EP127" t="str">
            <v>12C-PO-8</v>
          </cell>
          <cell r="EW127" t="str">
            <v/>
          </cell>
          <cell r="EX127" t="str">
            <v/>
          </cell>
          <cell r="EY127">
            <v>30</v>
          </cell>
          <cell r="EZ127">
            <v>30</v>
          </cell>
          <cell r="FA127" t="str">
            <v/>
          </cell>
          <cell r="FB127" t="str">
            <v/>
          </cell>
          <cell r="FC127" t="str">
            <v/>
          </cell>
          <cell r="FD127" t="str">
            <v/>
          </cell>
          <cell r="FE127" t="str">
            <v/>
          </cell>
          <cell r="FF127" t="str">
            <v/>
          </cell>
          <cell r="FG127" t="str">
            <v/>
          </cell>
          <cell r="FH127" t="str">
            <v/>
          </cell>
          <cell r="FI127" t="str">
            <v/>
          </cell>
          <cell r="FJ127" t="str">
            <v/>
          </cell>
          <cell r="FK127" t="str">
            <v/>
          </cell>
        </row>
        <row r="128">
          <cell r="A128">
            <v>150782</v>
          </cell>
          <cell r="B128" t="str">
            <v>Marples, Dani</v>
          </cell>
          <cell r="C128" t="str">
            <v>12EW</v>
          </cell>
          <cell r="D128" t="str">
            <v>F</v>
          </cell>
          <cell r="E128" t="str">
            <v>D/C</v>
          </cell>
          <cell r="F128" t="str">
            <v>B</v>
          </cell>
          <cell r="G128" t="str">
            <v>0</v>
          </cell>
          <cell r="H128" t="str">
            <v>WBRI</v>
          </cell>
          <cell r="I128" t="str">
            <v>N</v>
          </cell>
          <cell r="J128" t="b">
            <v>0</v>
          </cell>
          <cell r="K128" t="str">
            <v>No</v>
          </cell>
          <cell r="L128" t="str">
            <v>INTERNAL</v>
          </cell>
          <cell r="M128">
            <v>4.75</v>
          </cell>
          <cell r="N128">
            <v>4.8</v>
          </cell>
          <cell r="O128">
            <v>4.666666666666667</v>
          </cell>
          <cell r="P128">
            <v>4.7</v>
          </cell>
          <cell r="Q128" t="str">
            <v>4.75+ (C/B)</v>
          </cell>
          <cell r="R128" t="str">
            <v/>
          </cell>
          <cell r="S128" t="str">
            <v/>
          </cell>
          <cell r="T128" t="str">
            <v/>
          </cell>
          <cell r="U128" t="str">
            <v/>
          </cell>
          <cell r="V128" t="str">
            <v/>
          </cell>
          <cell r="W128" t="str">
            <v/>
          </cell>
          <cell r="X128" t="str">
            <v/>
          </cell>
          <cell r="Y128" t="str">
            <v/>
          </cell>
          <cell r="Z128" t="str">
            <v/>
          </cell>
          <cell r="AA128" t="str">
            <v/>
          </cell>
          <cell r="AB128" t="str">
            <v/>
          </cell>
          <cell r="AC128" t="str">
            <v/>
          </cell>
          <cell r="AD128" t="str">
            <v/>
          </cell>
          <cell r="AE128" t="str">
            <v/>
          </cell>
          <cell r="AF128" t="str">
            <v/>
          </cell>
          <cell r="AG128" t="str">
            <v/>
          </cell>
          <cell r="AH128" t="str">
            <v/>
          </cell>
          <cell r="AI128" t="str">
            <v/>
          </cell>
          <cell r="AJ128" t="str">
            <v/>
          </cell>
          <cell r="AK128" t="str">
            <v/>
          </cell>
          <cell r="AL128" t="str">
            <v/>
          </cell>
          <cell r="AM128" t="str">
            <v/>
          </cell>
          <cell r="AN128" t="str">
            <v/>
          </cell>
          <cell r="AO128" t="str">
            <v/>
          </cell>
          <cell r="AP128" t="str">
            <v/>
          </cell>
          <cell r="AQ128" t="str">
            <v/>
          </cell>
          <cell r="AR128" t="str">
            <v/>
          </cell>
          <cell r="AS128" t="str">
            <v/>
          </cell>
          <cell r="AT128" t="str">
            <v/>
          </cell>
          <cell r="AU128" t="str">
            <v/>
          </cell>
          <cell r="AV128" t="str">
            <v/>
          </cell>
          <cell r="AW128" t="str">
            <v/>
          </cell>
          <cell r="AX128" t="str">
            <v/>
          </cell>
          <cell r="AY128" t="str">
            <v/>
          </cell>
          <cell r="AZ128" t="str">
            <v/>
          </cell>
          <cell r="BA128" t="str">
            <v/>
          </cell>
          <cell r="BB128" t="str">
            <v/>
          </cell>
          <cell r="BC128" t="str">
            <v/>
          </cell>
          <cell r="BD128" t="str">
            <v/>
          </cell>
          <cell r="BE128" t="str">
            <v/>
          </cell>
          <cell r="BF128" t="str">
            <v/>
          </cell>
          <cell r="BG128" t="str">
            <v/>
          </cell>
          <cell r="BH128" t="str">
            <v/>
          </cell>
          <cell r="BI128" t="str">
            <v/>
          </cell>
          <cell r="BJ128" t="str">
            <v/>
          </cell>
          <cell r="BK128" t="str">
            <v/>
          </cell>
          <cell r="BL128" t="str">
            <v/>
          </cell>
          <cell r="BM128" t="str">
            <v/>
          </cell>
          <cell r="BN128" t="str">
            <v/>
          </cell>
          <cell r="BO128" t="str">
            <v/>
          </cell>
          <cell r="BP128" t="str">
            <v/>
          </cell>
          <cell r="BQ128" t="str">
            <v/>
          </cell>
          <cell r="BR128" t="str">
            <v/>
          </cell>
          <cell r="BS128" t="str">
            <v/>
          </cell>
          <cell r="BT128" t="str">
            <v/>
          </cell>
          <cell r="BU128" t="str">
            <v/>
          </cell>
          <cell r="BV128" t="str">
            <v/>
          </cell>
          <cell r="BW128" t="str">
            <v/>
          </cell>
          <cell r="BX128" t="str">
            <v/>
          </cell>
          <cell r="BY128" t="str">
            <v/>
          </cell>
          <cell r="BZ128" t="str">
            <v/>
          </cell>
          <cell r="CA128" t="str">
            <v/>
          </cell>
          <cell r="CB128" t="str">
            <v/>
          </cell>
          <cell r="CC128" t="str">
            <v/>
          </cell>
          <cell r="CD128" t="str">
            <v/>
          </cell>
          <cell r="CE128" t="str">
            <v/>
          </cell>
          <cell r="CF128" t="str">
            <v/>
          </cell>
          <cell r="CG128" t="str">
            <v/>
          </cell>
          <cell r="CH128" t="str">
            <v/>
          </cell>
          <cell r="CI128" t="str">
            <v/>
          </cell>
          <cell r="CJ128" t="str">
            <v/>
          </cell>
          <cell r="CK128" t="str">
            <v/>
          </cell>
          <cell r="CL128" t="str">
            <v/>
          </cell>
          <cell r="CM128" t="str">
            <v/>
          </cell>
          <cell r="CN128" t="str">
            <v/>
          </cell>
          <cell r="CO128" t="str">
            <v/>
          </cell>
          <cell r="CP128" t="str">
            <v/>
          </cell>
          <cell r="CQ128" t="str">
            <v/>
          </cell>
          <cell r="CR128" t="str">
            <v/>
          </cell>
          <cell r="CS128" t="str">
            <v/>
          </cell>
          <cell r="CT128" t="str">
            <v>D/C</v>
          </cell>
          <cell r="CU128" t="str">
            <v>C/B</v>
          </cell>
          <cell r="CV128">
            <v>26.565107271110517</v>
          </cell>
          <cell r="CW128">
            <v>36.56510727111052</v>
          </cell>
          <cell r="CX128" t="str">
            <v>D/C</v>
          </cell>
          <cell r="CY128" t="str">
            <v>C/B</v>
          </cell>
          <cell r="CZ128">
            <v>23.298879573985328</v>
          </cell>
          <cell r="DA128">
            <v>33.298879573985332</v>
          </cell>
          <cell r="DB128" t="str">
            <v>C</v>
          </cell>
          <cell r="DC128" t="str">
            <v>B</v>
          </cell>
          <cell r="DD128">
            <v>30.32454948207814</v>
          </cell>
          <cell r="DE128">
            <v>40.32454948207814</v>
          </cell>
          <cell r="DF128" t="str">
            <v/>
          </cell>
          <cell r="DG128" t="str">
            <v/>
          </cell>
          <cell r="DH128" t="str">
            <v/>
          </cell>
          <cell r="DI128" t="str">
            <v/>
          </cell>
          <cell r="DJ128" t="str">
            <v/>
          </cell>
          <cell r="DK128" t="str">
            <v/>
          </cell>
          <cell r="DL128" t="str">
            <v/>
          </cell>
          <cell r="DM128" t="str">
            <v/>
          </cell>
          <cell r="DN128" t="str">
            <v/>
          </cell>
          <cell r="DO128" t="str">
            <v/>
          </cell>
          <cell r="DP128" t="str">
            <v/>
          </cell>
          <cell r="DQ128" t="str">
            <v/>
          </cell>
          <cell r="DR128" t="str">
            <v/>
          </cell>
          <cell r="DS128" t="str">
            <v/>
          </cell>
          <cell r="DT128" t="str">
            <v/>
          </cell>
          <cell r="DU128" t="str">
            <v/>
          </cell>
          <cell r="EP128" t="str">
            <v>12C-PO-8</v>
          </cell>
          <cell r="EQ128" t="str">
            <v>12B-PY-8</v>
          </cell>
          <cell r="ER128" t="str">
            <v>12E-SO-8</v>
          </cell>
          <cell r="EW128" t="str">
            <v/>
          </cell>
          <cell r="EX128" t="str">
            <v/>
          </cell>
          <cell r="EY128" t="str">
            <v/>
          </cell>
          <cell r="EZ128" t="str">
            <v/>
          </cell>
          <cell r="FA128" t="str">
            <v/>
          </cell>
          <cell r="FB128" t="str">
            <v/>
          </cell>
          <cell r="FC128" t="str">
            <v/>
          </cell>
          <cell r="FD128" t="str">
            <v/>
          </cell>
          <cell r="FE128" t="str">
            <v/>
          </cell>
          <cell r="FF128" t="str">
            <v/>
          </cell>
          <cell r="FG128" t="str">
            <v/>
          </cell>
          <cell r="FH128" t="str">
            <v/>
          </cell>
          <cell r="FI128" t="str">
            <v/>
          </cell>
          <cell r="FJ128" t="str">
            <v/>
          </cell>
          <cell r="FK128" t="str">
            <v/>
          </cell>
        </row>
        <row r="129">
          <cell r="A129">
            <v>150968</v>
          </cell>
          <cell r="B129" t="str">
            <v>Martin, Alice</v>
          </cell>
          <cell r="C129" t="str">
            <v>12EW</v>
          </cell>
          <cell r="D129" t="str">
            <v>F</v>
          </cell>
          <cell r="E129" t="str">
            <v>A</v>
          </cell>
          <cell r="F129" t="str">
            <v>A*</v>
          </cell>
          <cell r="G129" t="str">
            <v>0</v>
          </cell>
          <cell r="H129" t="str">
            <v>WBRI</v>
          </cell>
          <cell r="I129" t="str">
            <v>N</v>
          </cell>
          <cell r="J129" t="b">
            <v>0</v>
          </cell>
          <cell r="K129" t="str">
            <v>No</v>
          </cell>
          <cell r="L129" t="str">
            <v>INTERNAL</v>
          </cell>
          <cell r="M129">
            <v>8.1999999999999993</v>
          </cell>
          <cell r="N129">
            <v>8.1999999999999993</v>
          </cell>
          <cell r="O129">
            <v>8.1999999999999993</v>
          </cell>
          <cell r="P129">
            <v>8.1999999999999993</v>
          </cell>
          <cell r="Q129" t="str">
            <v>7.75+ (A/A*)</v>
          </cell>
          <cell r="R129" t="str">
            <v/>
          </cell>
          <cell r="S129" t="str">
            <v/>
          </cell>
          <cell r="T129" t="str">
            <v/>
          </cell>
          <cell r="U129" t="str">
            <v/>
          </cell>
          <cell r="V129" t="str">
            <v/>
          </cell>
          <cell r="W129" t="str">
            <v/>
          </cell>
          <cell r="X129" t="str">
            <v/>
          </cell>
          <cell r="Y129" t="str">
            <v/>
          </cell>
          <cell r="Z129" t="str">
            <v>A</v>
          </cell>
          <cell r="AA129" t="str">
            <v>A*</v>
          </cell>
          <cell r="AB129">
            <v>51.00539125961776</v>
          </cell>
          <cell r="AC129">
            <v>61.00539125961776</v>
          </cell>
          <cell r="AD129" t="str">
            <v>A</v>
          </cell>
          <cell r="AE129" t="str">
            <v>A*</v>
          </cell>
          <cell r="AF129">
            <v>48.538987766070917</v>
          </cell>
          <cell r="AG129">
            <v>58.538987766070917</v>
          </cell>
          <cell r="AH129" t="str">
            <v/>
          </cell>
          <cell r="AI129" t="str">
            <v/>
          </cell>
          <cell r="AJ129" t="str">
            <v/>
          </cell>
          <cell r="AK129" t="str">
            <v/>
          </cell>
          <cell r="AL129" t="str">
            <v/>
          </cell>
          <cell r="AM129" t="str">
            <v/>
          </cell>
          <cell r="AN129" t="str">
            <v/>
          </cell>
          <cell r="AO129" t="str">
            <v/>
          </cell>
          <cell r="AP129" t="str">
            <v/>
          </cell>
          <cell r="AQ129" t="str">
            <v/>
          </cell>
          <cell r="AR129" t="str">
            <v/>
          </cell>
          <cell r="AS129" t="str">
            <v/>
          </cell>
          <cell r="AT129" t="str">
            <v/>
          </cell>
          <cell r="AU129" t="str">
            <v/>
          </cell>
          <cell r="AV129" t="str">
            <v/>
          </cell>
          <cell r="AW129" t="str">
            <v/>
          </cell>
          <cell r="AX129" t="str">
            <v/>
          </cell>
          <cell r="AY129" t="str">
            <v/>
          </cell>
          <cell r="AZ129" t="str">
            <v/>
          </cell>
          <cell r="BA129" t="str">
            <v/>
          </cell>
          <cell r="BB129" t="str">
            <v/>
          </cell>
          <cell r="BC129" t="str">
            <v/>
          </cell>
          <cell r="BD129" t="str">
            <v/>
          </cell>
          <cell r="BE129" t="str">
            <v/>
          </cell>
          <cell r="BF129" t="str">
            <v/>
          </cell>
          <cell r="BG129" t="str">
            <v/>
          </cell>
          <cell r="BH129" t="str">
            <v/>
          </cell>
          <cell r="BI129" t="str">
            <v/>
          </cell>
          <cell r="BJ129" t="str">
            <v>A</v>
          </cell>
          <cell r="BK129" t="str">
            <v>A*</v>
          </cell>
          <cell r="BL129">
            <v>50.807231209035947</v>
          </cell>
          <cell r="BM129">
            <v>60.807231209035947</v>
          </cell>
          <cell r="BN129" t="str">
            <v/>
          </cell>
          <cell r="BO129" t="str">
            <v/>
          </cell>
          <cell r="BP129" t="str">
            <v/>
          </cell>
          <cell r="BQ129" t="str">
            <v/>
          </cell>
          <cell r="BR129" t="str">
            <v/>
          </cell>
          <cell r="BS129" t="str">
            <v/>
          </cell>
          <cell r="BT129" t="str">
            <v/>
          </cell>
          <cell r="BU129" t="str">
            <v/>
          </cell>
          <cell r="BV129" t="str">
            <v/>
          </cell>
          <cell r="BW129" t="str">
            <v/>
          </cell>
          <cell r="BX129" t="str">
            <v/>
          </cell>
          <cell r="BY129" t="str">
            <v/>
          </cell>
          <cell r="BZ129" t="str">
            <v/>
          </cell>
          <cell r="CA129" t="str">
            <v/>
          </cell>
          <cell r="CB129" t="str">
            <v/>
          </cell>
          <cell r="CC129" t="str">
            <v/>
          </cell>
          <cell r="CD129" t="str">
            <v/>
          </cell>
          <cell r="CE129" t="str">
            <v/>
          </cell>
          <cell r="CF129" t="str">
            <v/>
          </cell>
          <cell r="CG129" t="str">
            <v/>
          </cell>
          <cell r="CH129" t="str">
            <v/>
          </cell>
          <cell r="CI129" t="str">
            <v/>
          </cell>
          <cell r="CJ129" t="str">
            <v/>
          </cell>
          <cell r="CK129" t="str">
            <v/>
          </cell>
          <cell r="CL129" t="str">
            <v/>
          </cell>
          <cell r="CM129" t="str">
            <v/>
          </cell>
          <cell r="CN129" t="str">
            <v/>
          </cell>
          <cell r="CO129" t="str">
            <v/>
          </cell>
          <cell r="CP129" t="str">
            <v/>
          </cell>
          <cell r="CQ129" t="str">
            <v/>
          </cell>
          <cell r="CR129" t="str">
            <v/>
          </cell>
          <cell r="CS129" t="str">
            <v/>
          </cell>
          <cell r="CT129" t="str">
            <v/>
          </cell>
          <cell r="CU129" t="str">
            <v/>
          </cell>
          <cell r="CV129" t="str">
            <v/>
          </cell>
          <cell r="CW129" t="str">
            <v/>
          </cell>
          <cell r="CX129" t="str">
            <v>A</v>
          </cell>
          <cell r="CY129" t="str">
            <v>A*</v>
          </cell>
          <cell r="CZ129">
            <v>52.349395455957044</v>
          </cell>
          <cell r="DA129">
            <v>62.349395455957044</v>
          </cell>
          <cell r="DB129" t="str">
            <v/>
          </cell>
          <cell r="DC129" t="str">
            <v/>
          </cell>
          <cell r="DD129" t="str">
            <v/>
          </cell>
          <cell r="DE129" t="str">
            <v/>
          </cell>
          <cell r="DF129" t="str">
            <v/>
          </cell>
          <cell r="DG129" t="str">
            <v/>
          </cell>
          <cell r="DH129" t="str">
            <v/>
          </cell>
          <cell r="DI129" t="str">
            <v/>
          </cell>
          <cell r="DJ129" t="str">
            <v/>
          </cell>
          <cell r="DK129" t="str">
            <v/>
          </cell>
          <cell r="DL129" t="str">
            <v/>
          </cell>
          <cell r="DM129" t="str">
            <v/>
          </cell>
          <cell r="DN129" t="str">
            <v/>
          </cell>
          <cell r="DO129" t="str">
            <v/>
          </cell>
          <cell r="DP129" t="str">
            <v/>
          </cell>
          <cell r="DQ129" t="str">
            <v/>
          </cell>
          <cell r="DR129" t="str">
            <v/>
          </cell>
          <cell r="DS129" t="str">
            <v/>
          </cell>
          <cell r="DT129" t="str">
            <v/>
          </cell>
          <cell r="DU129" t="str">
            <v/>
          </cell>
          <cell r="DX129" t="str">
            <v>12A-BI-2</v>
          </cell>
          <cell r="DY129" t="str">
            <v>12E-CH-1</v>
          </cell>
          <cell r="EG129" t="str">
            <v>12C-HI-5</v>
          </cell>
          <cell r="EQ129" t="str">
            <v>12B-PY-8</v>
          </cell>
          <cell r="EW129" t="str">
            <v/>
          </cell>
          <cell r="EX129" t="str">
            <v/>
          </cell>
          <cell r="EY129">
            <v>50</v>
          </cell>
          <cell r="EZ129">
            <v>50</v>
          </cell>
          <cell r="FA129" t="str">
            <v/>
          </cell>
          <cell r="FB129" t="str">
            <v/>
          </cell>
          <cell r="FC129" t="str">
            <v/>
          </cell>
          <cell r="FD129" t="str">
            <v/>
          </cell>
          <cell r="FE129" t="str">
            <v/>
          </cell>
          <cell r="FF129" t="str">
            <v/>
          </cell>
          <cell r="FG129" t="str">
            <v/>
          </cell>
          <cell r="FH129">
            <v>50</v>
          </cell>
          <cell r="FI129" t="str">
            <v/>
          </cell>
          <cell r="FJ129" t="str">
            <v/>
          </cell>
          <cell r="FK129" t="str">
            <v/>
          </cell>
        </row>
        <row r="130">
          <cell r="A130">
            <v>150797</v>
          </cell>
          <cell r="B130" t="str">
            <v>Martin, Eva</v>
          </cell>
          <cell r="C130" t="str">
            <v>12JW</v>
          </cell>
          <cell r="D130" t="str">
            <v>F</v>
          </cell>
          <cell r="E130" t="str">
            <v>C</v>
          </cell>
          <cell r="F130" t="str">
            <v>A</v>
          </cell>
          <cell r="G130" t="str">
            <v>0</v>
          </cell>
          <cell r="H130" t="str">
            <v>WBRI</v>
          </cell>
          <cell r="I130" t="str">
            <v>N</v>
          </cell>
          <cell r="J130" t="b">
            <v>0</v>
          </cell>
          <cell r="K130" t="str">
            <v>No</v>
          </cell>
          <cell r="L130" t="str">
            <v>INTERNAL</v>
          </cell>
          <cell r="M130">
            <v>6.5</v>
          </cell>
          <cell r="N130">
            <v>6.5</v>
          </cell>
          <cell r="O130">
            <v>6.5</v>
          </cell>
          <cell r="P130">
            <v>6.5</v>
          </cell>
          <cell r="Q130" t="str">
            <v>6.25+ (B/A)</v>
          </cell>
          <cell r="R130" t="str">
            <v/>
          </cell>
          <cell r="S130" t="str">
            <v/>
          </cell>
          <cell r="T130" t="str">
            <v/>
          </cell>
          <cell r="U130" t="str">
            <v/>
          </cell>
          <cell r="V130" t="str">
            <v/>
          </cell>
          <cell r="W130" t="str">
            <v/>
          </cell>
          <cell r="X130" t="str">
            <v/>
          </cell>
          <cell r="Y130" t="str">
            <v/>
          </cell>
          <cell r="Z130" t="str">
            <v>C</v>
          </cell>
          <cell r="AA130" t="str">
            <v>B</v>
          </cell>
          <cell r="AB130">
            <v>31.389342601572089</v>
          </cell>
          <cell r="AC130">
            <v>41.389342601572089</v>
          </cell>
          <cell r="AD130" t="str">
            <v/>
          </cell>
          <cell r="AE130" t="str">
            <v/>
          </cell>
          <cell r="AF130" t="str">
            <v/>
          </cell>
          <cell r="AG130" t="str">
            <v/>
          </cell>
          <cell r="AH130" t="str">
            <v>B</v>
          </cell>
          <cell r="AI130" t="str">
            <v>A</v>
          </cell>
          <cell r="AJ130">
            <v>40.379366394449889</v>
          </cell>
          <cell r="AK130">
            <v>50.379366394449889</v>
          </cell>
          <cell r="AL130" t="str">
            <v/>
          </cell>
          <cell r="AM130" t="str">
            <v/>
          </cell>
          <cell r="AN130" t="str">
            <v/>
          </cell>
          <cell r="AO130" t="str">
            <v/>
          </cell>
          <cell r="AP130" t="str">
            <v>B</v>
          </cell>
          <cell r="AQ130" t="str">
            <v>A</v>
          </cell>
          <cell r="AR130">
            <v>39.443015790032526</v>
          </cell>
          <cell r="AS130">
            <v>49.443015790032526</v>
          </cell>
          <cell r="AT130" t="str">
            <v/>
          </cell>
          <cell r="AU130" t="str">
            <v/>
          </cell>
          <cell r="AV130" t="str">
            <v/>
          </cell>
          <cell r="AW130" t="str">
            <v/>
          </cell>
          <cell r="AX130" t="str">
            <v/>
          </cell>
          <cell r="AY130" t="str">
            <v/>
          </cell>
          <cell r="AZ130" t="str">
            <v/>
          </cell>
          <cell r="BA130" t="str">
            <v/>
          </cell>
          <cell r="BB130" t="str">
            <v/>
          </cell>
          <cell r="BC130" t="str">
            <v/>
          </cell>
          <cell r="BD130" t="str">
            <v/>
          </cell>
          <cell r="BE130" t="str">
            <v/>
          </cell>
          <cell r="BF130" t="str">
            <v/>
          </cell>
          <cell r="BG130" t="str">
            <v/>
          </cell>
          <cell r="BH130" t="str">
            <v/>
          </cell>
          <cell r="BI130" t="str">
            <v/>
          </cell>
          <cell r="BJ130" t="str">
            <v/>
          </cell>
          <cell r="BK130" t="str">
            <v/>
          </cell>
          <cell r="BL130" t="str">
            <v/>
          </cell>
          <cell r="BM130" t="str">
            <v/>
          </cell>
          <cell r="BN130" t="str">
            <v/>
          </cell>
          <cell r="BO130" t="str">
            <v/>
          </cell>
          <cell r="BP130" t="str">
            <v/>
          </cell>
          <cell r="BQ130" t="str">
            <v/>
          </cell>
          <cell r="BR130" t="str">
            <v/>
          </cell>
          <cell r="BS130" t="str">
            <v/>
          </cell>
          <cell r="BT130" t="str">
            <v/>
          </cell>
          <cell r="BU130" t="str">
            <v/>
          </cell>
          <cell r="BV130" t="str">
            <v/>
          </cell>
          <cell r="BW130" t="str">
            <v/>
          </cell>
          <cell r="BX130" t="str">
            <v/>
          </cell>
          <cell r="BY130" t="str">
            <v/>
          </cell>
          <cell r="BZ130" t="str">
            <v/>
          </cell>
          <cell r="CA130" t="str">
            <v/>
          </cell>
          <cell r="CB130" t="str">
            <v/>
          </cell>
          <cell r="CC130" t="str">
            <v/>
          </cell>
          <cell r="CD130" t="str">
            <v/>
          </cell>
          <cell r="CE130" t="str">
            <v/>
          </cell>
          <cell r="CF130" t="str">
            <v/>
          </cell>
          <cell r="CG130" t="str">
            <v/>
          </cell>
          <cell r="CH130" t="str">
            <v/>
          </cell>
          <cell r="CI130" t="str">
            <v/>
          </cell>
          <cell r="CJ130" t="str">
            <v/>
          </cell>
          <cell r="CK130" t="str">
            <v/>
          </cell>
          <cell r="CL130" t="str">
            <v/>
          </cell>
          <cell r="CM130" t="str">
            <v/>
          </cell>
          <cell r="CN130" t="str">
            <v/>
          </cell>
          <cell r="CO130" t="str">
            <v/>
          </cell>
          <cell r="CP130" t="str">
            <v/>
          </cell>
          <cell r="CQ130" t="str">
            <v/>
          </cell>
          <cell r="CR130" t="str">
            <v/>
          </cell>
          <cell r="CS130" t="str">
            <v/>
          </cell>
          <cell r="CT130" t="str">
            <v/>
          </cell>
          <cell r="CU130" t="str">
            <v/>
          </cell>
          <cell r="CV130" t="str">
            <v/>
          </cell>
          <cell r="CW130" t="str">
            <v/>
          </cell>
          <cell r="CX130" t="str">
            <v/>
          </cell>
          <cell r="CY130" t="str">
            <v/>
          </cell>
          <cell r="CZ130" t="str">
            <v/>
          </cell>
          <cell r="DA130" t="str">
            <v/>
          </cell>
          <cell r="DB130" t="str">
            <v/>
          </cell>
          <cell r="DC130" t="str">
            <v/>
          </cell>
          <cell r="DD130" t="str">
            <v/>
          </cell>
          <cell r="DE130" t="str">
            <v/>
          </cell>
          <cell r="DF130" t="str">
            <v/>
          </cell>
          <cell r="DG130" t="str">
            <v/>
          </cell>
          <cell r="DH130" t="str">
            <v/>
          </cell>
          <cell r="DI130" t="str">
            <v/>
          </cell>
          <cell r="DJ130" t="str">
            <v/>
          </cell>
          <cell r="DK130" t="str">
            <v/>
          </cell>
          <cell r="DL130" t="str">
            <v/>
          </cell>
          <cell r="DM130" t="str">
            <v/>
          </cell>
          <cell r="DN130" t="str">
            <v/>
          </cell>
          <cell r="DO130" t="str">
            <v/>
          </cell>
          <cell r="DP130" t="str">
            <v/>
          </cell>
          <cell r="DQ130" t="str">
            <v/>
          </cell>
          <cell r="DR130" t="str">
            <v/>
          </cell>
          <cell r="DS130" t="str">
            <v/>
          </cell>
          <cell r="DT130" t="str">
            <v/>
          </cell>
          <cell r="DU130" t="str">
            <v/>
          </cell>
          <cell r="DX130" t="str">
            <v>12B-BI-1</v>
          </cell>
          <cell r="DZ130" t="str">
            <v>12D-DR-4</v>
          </cell>
          <cell r="EB130" t="str">
            <v>12E-EA-3</v>
          </cell>
          <cell r="EW130" t="str">
            <v/>
          </cell>
          <cell r="EX130" t="str">
            <v/>
          </cell>
          <cell r="EY130">
            <v>30</v>
          </cell>
          <cell r="EZ130" t="str">
            <v/>
          </cell>
          <cell r="FA130">
            <v>40</v>
          </cell>
          <cell r="FB130" t="str">
            <v/>
          </cell>
          <cell r="FC130">
            <v>40</v>
          </cell>
          <cell r="FD130" t="str">
            <v/>
          </cell>
          <cell r="FE130" t="str">
            <v/>
          </cell>
          <cell r="FF130" t="str">
            <v/>
          </cell>
          <cell r="FG130" t="str">
            <v/>
          </cell>
          <cell r="FH130" t="str">
            <v/>
          </cell>
          <cell r="FI130" t="str">
            <v/>
          </cell>
          <cell r="FJ130" t="str">
            <v/>
          </cell>
          <cell r="FK130" t="str">
            <v/>
          </cell>
        </row>
        <row r="131">
          <cell r="A131">
            <v>160357</v>
          </cell>
          <cell r="B131" t="str">
            <v>Martin, Maisie</v>
          </cell>
          <cell r="C131" t="str">
            <v>12JN</v>
          </cell>
          <cell r="D131" t="str">
            <v>F</v>
          </cell>
          <cell r="E131" t="str">
            <v>C/B</v>
          </cell>
          <cell r="F131" t="str">
            <v>A</v>
          </cell>
          <cell r="G131" t="str">
            <v>0</v>
          </cell>
          <cell r="H131" t="str">
            <v>WBRI</v>
          </cell>
          <cell r="I131" t="str">
            <v>N</v>
          </cell>
          <cell r="J131" t="b">
            <v>0</v>
          </cell>
          <cell r="K131" t="str">
            <v>No</v>
          </cell>
          <cell r="L131" t="str">
            <v>EXTERNAL</v>
          </cell>
          <cell r="M131">
            <v>5.8571428571428568</v>
          </cell>
          <cell r="N131">
            <v>5.9</v>
          </cell>
          <cell r="O131">
            <v>5.666666666666667</v>
          </cell>
          <cell r="P131">
            <v>5.7</v>
          </cell>
          <cell r="Q131" t="str">
            <v>4.75+ (C/B)</v>
          </cell>
          <cell r="R131" t="str">
            <v/>
          </cell>
          <cell r="S131" t="str">
            <v/>
          </cell>
          <cell r="T131" t="str">
            <v/>
          </cell>
          <cell r="U131" t="str">
            <v/>
          </cell>
          <cell r="V131" t="str">
            <v/>
          </cell>
          <cell r="W131" t="str">
            <v/>
          </cell>
          <cell r="X131" t="str">
            <v/>
          </cell>
          <cell r="Y131" t="str">
            <v/>
          </cell>
          <cell r="Z131" t="str">
            <v/>
          </cell>
          <cell r="AA131" t="str">
            <v/>
          </cell>
          <cell r="AB131" t="str">
            <v/>
          </cell>
          <cell r="AC131" t="str">
            <v/>
          </cell>
          <cell r="AD131" t="str">
            <v/>
          </cell>
          <cell r="AE131" t="str">
            <v/>
          </cell>
          <cell r="AF131" t="str">
            <v/>
          </cell>
          <cell r="AG131" t="str">
            <v/>
          </cell>
          <cell r="AH131" t="str">
            <v/>
          </cell>
          <cell r="AI131" t="str">
            <v/>
          </cell>
          <cell r="AJ131" t="str">
            <v/>
          </cell>
          <cell r="AK131" t="str">
            <v/>
          </cell>
          <cell r="AL131" t="str">
            <v/>
          </cell>
          <cell r="AM131" t="str">
            <v/>
          </cell>
          <cell r="AN131" t="str">
            <v/>
          </cell>
          <cell r="AO131" t="str">
            <v/>
          </cell>
          <cell r="AP131" t="str">
            <v>C/B</v>
          </cell>
          <cell r="AQ131" t="str">
            <v>B/A</v>
          </cell>
          <cell r="AR131">
            <v>35.10112748149546</v>
          </cell>
          <cell r="AS131">
            <v>45.10112748149546</v>
          </cell>
          <cell r="AT131" t="str">
            <v/>
          </cell>
          <cell r="AU131" t="str">
            <v/>
          </cell>
          <cell r="AV131" t="str">
            <v/>
          </cell>
          <cell r="AW131" t="str">
            <v/>
          </cell>
          <cell r="AX131" t="str">
            <v/>
          </cell>
          <cell r="AY131" t="str">
            <v/>
          </cell>
          <cell r="AZ131" t="str">
            <v/>
          </cell>
          <cell r="BA131" t="str">
            <v/>
          </cell>
          <cell r="BB131" t="str">
            <v/>
          </cell>
          <cell r="BC131" t="str">
            <v/>
          </cell>
          <cell r="BD131" t="str">
            <v/>
          </cell>
          <cell r="BE131" t="str">
            <v/>
          </cell>
          <cell r="BF131" t="str">
            <v/>
          </cell>
          <cell r="BG131" t="str">
            <v/>
          </cell>
          <cell r="BH131" t="str">
            <v/>
          </cell>
          <cell r="BI131" t="str">
            <v/>
          </cell>
          <cell r="BJ131" t="str">
            <v/>
          </cell>
          <cell r="BK131" t="str">
            <v/>
          </cell>
          <cell r="BL131" t="str">
            <v/>
          </cell>
          <cell r="BM131" t="str">
            <v/>
          </cell>
          <cell r="BN131" t="str">
            <v/>
          </cell>
          <cell r="BO131" t="str">
            <v/>
          </cell>
          <cell r="BP131" t="str">
            <v/>
          </cell>
          <cell r="BQ131" t="str">
            <v/>
          </cell>
          <cell r="BR131" t="str">
            <v/>
          </cell>
          <cell r="BS131" t="str">
            <v/>
          </cell>
          <cell r="BT131" t="str">
            <v/>
          </cell>
          <cell r="BU131" t="str">
            <v/>
          </cell>
          <cell r="BV131" t="str">
            <v/>
          </cell>
          <cell r="BW131" t="str">
            <v/>
          </cell>
          <cell r="BX131" t="str">
            <v/>
          </cell>
          <cell r="BY131" t="str">
            <v/>
          </cell>
          <cell r="BZ131" t="str">
            <v/>
          </cell>
          <cell r="CA131" t="str">
            <v/>
          </cell>
          <cell r="CB131" t="str">
            <v/>
          </cell>
          <cell r="CC131" t="str">
            <v/>
          </cell>
          <cell r="CD131" t="str">
            <v/>
          </cell>
          <cell r="CE131" t="str">
            <v/>
          </cell>
          <cell r="CF131" t="str">
            <v/>
          </cell>
          <cell r="CG131" t="str">
            <v/>
          </cell>
          <cell r="CH131" t="str">
            <v>C/B</v>
          </cell>
          <cell r="CI131" t="str">
            <v>B/A</v>
          </cell>
          <cell r="CJ131">
            <v>36.245509399006671</v>
          </cell>
          <cell r="CK131">
            <v>46.245509399006671</v>
          </cell>
          <cell r="CL131" t="str">
            <v/>
          </cell>
          <cell r="CM131" t="str">
            <v/>
          </cell>
          <cell r="CN131" t="str">
            <v/>
          </cell>
          <cell r="CO131" t="str">
            <v/>
          </cell>
          <cell r="CP131" t="str">
            <v/>
          </cell>
          <cell r="CQ131" t="str">
            <v/>
          </cell>
          <cell r="CR131" t="str">
            <v/>
          </cell>
          <cell r="CS131" t="str">
            <v/>
          </cell>
          <cell r="CT131" t="str">
            <v/>
          </cell>
          <cell r="CU131" t="str">
            <v/>
          </cell>
          <cell r="CV131" t="str">
            <v/>
          </cell>
          <cell r="CW131" t="str">
            <v/>
          </cell>
          <cell r="CX131" t="str">
            <v/>
          </cell>
          <cell r="CY131" t="str">
            <v/>
          </cell>
          <cell r="CZ131" t="str">
            <v/>
          </cell>
          <cell r="DA131" t="str">
            <v/>
          </cell>
          <cell r="DB131" t="str">
            <v>B</v>
          </cell>
          <cell r="DC131" t="str">
            <v>A</v>
          </cell>
          <cell r="DD131">
            <v>38.633540861933561</v>
          </cell>
          <cell r="DE131">
            <v>48.633540861933561</v>
          </cell>
          <cell r="DF131" t="str">
            <v/>
          </cell>
          <cell r="DG131" t="str">
            <v/>
          </cell>
          <cell r="DH131" t="str">
            <v/>
          </cell>
          <cell r="DI131" t="str">
            <v/>
          </cell>
          <cell r="DJ131" t="str">
            <v/>
          </cell>
          <cell r="DK131" t="str">
            <v/>
          </cell>
          <cell r="DL131" t="str">
            <v/>
          </cell>
          <cell r="DM131" t="str">
            <v/>
          </cell>
          <cell r="DN131" t="str">
            <v/>
          </cell>
          <cell r="DO131" t="str">
            <v/>
          </cell>
          <cell r="DP131" t="str">
            <v/>
          </cell>
          <cell r="DQ131" t="str">
            <v/>
          </cell>
          <cell r="DR131" t="str">
            <v/>
          </cell>
          <cell r="DS131" t="str">
            <v/>
          </cell>
          <cell r="DT131" t="str">
            <v/>
          </cell>
          <cell r="DU131" t="str">
            <v/>
          </cell>
          <cell r="EB131" t="str">
            <v>12C-EA-4</v>
          </cell>
          <cell r="EM131" t="str">
            <v>12E-P&amp;E-5</v>
          </cell>
          <cell r="ER131" t="str">
            <v>12B-SO-9</v>
          </cell>
          <cell r="EW131" t="str">
            <v/>
          </cell>
          <cell r="EX131" t="str">
            <v/>
          </cell>
          <cell r="EY131" t="str">
            <v/>
          </cell>
          <cell r="EZ131" t="str">
            <v/>
          </cell>
          <cell r="FA131" t="str">
            <v/>
          </cell>
          <cell r="FB131" t="str">
            <v/>
          </cell>
          <cell r="FC131">
            <v>35</v>
          </cell>
          <cell r="FD131" t="str">
            <v/>
          </cell>
          <cell r="FE131" t="str">
            <v/>
          </cell>
          <cell r="FF131" t="str">
            <v/>
          </cell>
          <cell r="FG131" t="str">
            <v/>
          </cell>
          <cell r="FH131" t="str">
            <v/>
          </cell>
          <cell r="FI131" t="str">
            <v/>
          </cell>
          <cell r="FJ131" t="str">
            <v/>
          </cell>
          <cell r="FK131" t="str">
            <v/>
          </cell>
        </row>
        <row r="132">
          <cell r="A132">
            <v>150950</v>
          </cell>
          <cell r="B132" t="str">
            <v>Martin, Nathan</v>
          </cell>
          <cell r="C132" t="str">
            <v>12JW</v>
          </cell>
          <cell r="D132" t="str">
            <v>M</v>
          </cell>
          <cell r="E132" t="str">
            <v>B</v>
          </cell>
          <cell r="F132" t="str">
            <v>A/A*</v>
          </cell>
          <cell r="G132" t="str">
            <v>0</v>
          </cell>
          <cell r="H132" t="str">
            <v>WBRI</v>
          </cell>
          <cell r="I132" t="str">
            <v>N</v>
          </cell>
          <cell r="J132" t="b">
            <v>0</v>
          </cell>
          <cell r="K132" t="str">
            <v>No</v>
          </cell>
          <cell r="L132" t="str">
            <v>INTERNAL</v>
          </cell>
          <cell r="M132">
            <v>7.1</v>
          </cell>
          <cell r="N132">
            <v>7.1</v>
          </cell>
          <cell r="O132">
            <v>7.1</v>
          </cell>
          <cell r="P132">
            <v>7.1</v>
          </cell>
          <cell r="Q132" t="str">
            <v>6.25+ (B/A)</v>
          </cell>
          <cell r="R132" t="str">
            <v/>
          </cell>
          <cell r="S132" t="str">
            <v/>
          </cell>
          <cell r="T132" t="str">
            <v/>
          </cell>
          <cell r="U132" t="str">
            <v/>
          </cell>
          <cell r="V132" t="str">
            <v/>
          </cell>
          <cell r="W132" t="str">
            <v/>
          </cell>
          <cell r="X132" t="str">
            <v/>
          </cell>
          <cell r="Y132" t="str">
            <v/>
          </cell>
          <cell r="Z132" t="str">
            <v/>
          </cell>
          <cell r="AA132" t="str">
            <v/>
          </cell>
          <cell r="AB132" t="str">
            <v/>
          </cell>
          <cell r="AC132" t="str">
            <v/>
          </cell>
          <cell r="AD132" t="str">
            <v/>
          </cell>
          <cell r="AE132" t="str">
            <v/>
          </cell>
          <cell r="AF132" t="str">
            <v/>
          </cell>
          <cell r="AG132" t="str">
            <v/>
          </cell>
          <cell r="AH132" t="str">
            <v/>
          </cell>
          <cell r="AI132" t="str">
            <v/>
          </cell>
          <cell r="AJ132" t="str">
            <v/>
          </cell>
          <cell r="AK132" t="str">
            <v/>
          </cell>
          <cell r="AL132" t="str">
            <v/>
          </cell>
          <cell r="AM132" t="str">
            <v/>
          </cell>
          <cell r="AN132" t="str">
            <v/>
          </cell>
          <cell r="AO132" t="str">
            <v/>
          </cell>
          <cell r="AP132" t="str">
            <v/>
          </cell>
          <cell r="AQ132" t="str">
            <v/>
          </cell>
          <cell r="AR132" t="str">
            <v/>
          </cell>
          <cell r="AS132" t="str">
            <v/>
          </cell>
          <cell r="AT132" t="str">
            <v/>
          </cell>
          <cell r="AU132" t="str">
            <v/>
          </cell>
          <cell r="AV132" t="str">
            <v/>
          </cell>
          <cell r="AW132" t="str">
            <v/>
          </cell>
          <cell r="AX132" t="str">
            <v/>
          </cell>
          <cell r="AY132" t="str">
            <v/>
          </cell>
          <cell r="AZ132" t="str">
            <v/>
          </cell>
          <cell r="BA132" t="str">
            <v/>
          </cell>
          <cell r="BB132" t="str">
            <v/>
          </cell>
          <cell r="BC132" t="str">
            <v/>
          </cell>
          <cell r="BD132" t="str">
            <v/>
          </cell>
          <cell r="BE132" t="str">
            <v/>
          </cell>
          <cell r="BF132" t="str">
            <v/>
          </cell>
          <cell r="BG132" t="str">
            <v/>
          </cell>
          <cell r="BH132" t="str">
            <v/>
          </cell>
          <cell r="BI132" t="str">
            <v/>
          </cell>
          <cell r="BJ132" t="str">
            <v/>
          </cell>
          <cell r="BK132" t="str">
            <v/>
          </cell>
          <cell r="BL132" t="str">
            <v/>
          </cell>
          <cell r="BM132" t="str">
            <v/>
          </cell>
          <cell r="BN132" t="str">
            <v/>
          </cell>
          <cell r="BO132" t="str">
            <v/>
          </cell>
          <cell r="BP132" t="str">
            <v/>
          </cell>
          <cell r="BQ132" t="str">
            <v/>
          </cell>
          <cell r="BR132" t="str">
            <v/>
          </cell>
          <cell r="BS132" t="str">
            <v/>
          </cell>
          <cell r="BT132" t="str">
            <v/>
          </cell>
          <cell r="BU132" t="str">
            <v/>
          </cell>
          <cell r="BV132" t="str">
            <v/>
          </cell>
          <cell r="BW132" t="str">
            <v/>
          </cell>
          <cell r="BX132" t="str">
            <v/>
          </cell>
          <cell r="BY132" t="str">
            <v/>
          </cell>
          <cell r="BZ132" t="str">
            <v>B</v>
          </cell>
          <cell r="CA132" t="str">
            <v>A</v>
          </cell>
          <cell r="CB132">
            <v>40.983904560225895</v>
          </cell>
          <cell r="CC132">
            <v>50.983904560225895</v>
          </cell>
          <cell r="CD132" t="str">
            <v>B/A</v>
          </cell>
          <cell r="CE132" t="str">
            <v>A/A*</v>
          </cell>
          <cell r="CF132">
            <v>43.330550918196998</v>
          </cell>
          <cell r="CG132">
            <v>53.330550918196998</v>
          </cell>
          <cell r="CH132" t="str">
            <v/>
          </cell>
          <cell r="CI132" t="str">
            <v/>
          </cell>
          <cell r="CJ132" t="str">
            <v/>
          </cell>
          <cell r="CK132" t="str">
            <v/>
          </cell>
          <cell r="CL132" t="str">
            <v>B/A</v>
          </cell>
          <cell r="CM132" t="str">
            <v>A/A*</v>
          </cell>
          <cell r="CN132">
            <v>43.85527382233181</v>
          </cell>
          <cell r="CO132">
            <v>53.85527382233181</v>
          </cell>
          <cell r="CP132" t="str">
            <v>B</v>
          </cell>
          <cell r="CQ132" t="str">
            <v>A</v>
          </cell>
          <cell r="CR132">
            <v>40.106253794778397</v>
          </cell>
          <cell r="CS132">
            <v>50.106253794778397</v>
          </cell>
          <cell r="CT132" t="str">
            <v/>
          </cell>
          <cell r="CU132" t="str">
            <v/>
          </cell>
          <cell r="CV132" t="str">
            <v/>
          </cell>
          <cell r="CW132" t="str">
            <v/>
          </cell>
          <cell r="CX132" t="str">
            <v/>
          </cell>
          <cell r="CY132" t="str">
            <v/>
          </cell>
          <cell r="CZ132" t="str">
            <v/>
          </cell>
          <cell r="DA132" t="str">
            <v/>
          </cell>
          <cell r="DB132" t="str">
            <v/>
          </cell>
          <cell r="DC132" t="str">
            <v/>
          </cell>
          <cell r="DD132" t="str">
            <v/>
          </cell>
          <cell r="DE132" t="str">
            <v/>
          </cell>
          <cell r="DF132" t="str">
            <v/>
          </cell>
          <cell r="DG132" t="str">
            <v/>
          </cell>
          <cell r="DH132" t="str">
            <v/>
          </cell>
          <cell r="DI132" t="str">
            <v/>
          </cell>
          <cell r="DJ132" t="str">
            <v/>
          </cell>
          <cell r="DK132" t="str">
            <v/>
          </cell>
          <cell r="DL132" t="str">
            <v/>
          </cell>
          <cell r="DM132" t="str">
            <v/>
          </cell>
          <cell r="DN132" t="str">
            <v/>
          </cell>
          <cell r="DO132" t="str">
            <v/>
          </cell>
          <cell r="DP132" t="str">
            <v/>
          </cell>
          <cell r="DQ132" t="str">
            <v/>
          </cell>
          <cell r="DR132" t="str">
            <v/>
          </cell>
          <cell r="DS132" t="str">
            <v/>
          </cell>
          <cell r="DT132" t="str">
            <v/>
          </cell>
          <cell r="DU132" t="str">
            <v/>
          </cell>
          <cell r="EK132" t="str">
            <v>12C-MA-7</v>
          </cell>
          <cell r="EL132" t="str">
            <v>12E-MAF-4</v>
          </cell>
          <cell r="EN132" t="str">
            <v>12D-PE-9</v>
          </cell>
          <cell r="EO132" t="str">
            <v>12A-PH-9</v>
          </cell>
          <cell r="EW132" t="str">
            <v/>
          </cell>
          <cell r="EX132" t="str">
            <v/>
          </cell>
          <cell r="EY132" t="str">
            <v/>
          </cell>
          <cell r="EZ132" t="str">
            <v/>
          </cell>
          <cell r="FA132" t="str">
            <v/>
          </cell>
          <cell r="FB132" t="str">
            <v/>
          </cell>
          <cell r="FC132" t="str">
            <v/>
          </cell>
          <cell r="FD132" t="str">
            <v/>
          </cell>
          <cell r="FE132" t="str">
            <v/>
          </cell>
          <cell r="FF132" t="str">
            <v/>
          </cell>
          <cell r="FG132" t="str">
            <v/>
          </cell>
          <cell r="FH132" t="str">
            <v/>
          </cell>
          <cell r="FI132" t="str">
            <v/>
          </cell>
          <cell r="FJ132" t="str">
            <v/>
          </cell>
          <cell r="FK132" t="str">
            <v/>
          </cell>
        </row>
        <row r="133">
          <cell r="A133">
            <v>150771</v>
          </cell>
          <cell r="B133" t="str">
            <v>Mathews, Isabelle</v>
          </cell>
          <cell r="C133" t="str">
            <v>12JW</v>
          </cell>
          <cell r="D133" t="str">
            <v>F</v>
          </cell>
          <cell r="E133" t="str">
            <v>B</v>
          </cell>
          <cell r="F133" t="str">
            <v>A/A*</v>
          </cell>
          <cell r="G133" t="str">
            <v>0</v>
          </cell>
          <cell r="H133" t="str">
            <v>WBRI</v>
          </cell>
          <cell r="I133" t="str">
            <v>N</v>
          </cell>
          <cell r="J133" t="b">
            <v>0</v>
          </cell>
          <cell r="K133" t="str">
            <v>No</v>
          </cell>
          <cell r="L133" t="str">
            <v>INTERNAL</v>
          </cell>
          <cell r="M133">
            <v>7.3</v>
          </cell>
          <cell r="N133">
            <v>7.3</v>
          </cell>
          <cell r="O133">
            <v>7.3</v>
          </cell>
          <cell r="P133">
            <v>7.3</v>
          </cell>
          <cell r="Q133" t="str">
            <v>6.25+ (B/A)</v>
          </cell>
          <cell r="R133" t="str">
            <v/>
          </cell>
          <cell r="S133" t="str">
            <v/>
          </cell>
          <cell r="T133" t="str">
            <v/>
          </cell>
          <cell r="U133" t="str">
            <v/>
          </cell>
          <cell r="V133" t="str">
            <v/>
          </cell>
          <cell r="W133" t="str">
            <v/>
          </cell>
          <cell r="X133" t="str">
            <v/>
          </cell>
          <cell r="Y133" t="str">
            <v/>
          </cell>
          <cell r="Z133" t="str">
            <v>B</v>
          </cell>
          <cell r="AA133" t="str">
            <v>A</v>
          </cell>
          <cell r="AB133">
            <v>39.828697973497079</v>
          </cell>
          <cell r="AC133">
            <v>49.828697973497079</v>
          </cell>
          <cell r="AD133" t="str">
            <v>B</v>
          </cell>
          <cell r="AE133" t="str">
            <v>A</v>
          </cell>
          <cell r="AF133">
            <v>38.794671916283875</v>
          </cell>
          <cell r="AG133">
            <v>48.794671916283875</v>
          </cell>
          <cell r="AH133" t="str">
            <v/>
          </cell>
          <cell r="AI133" t="str">
            <v/>
          </cell>
          <cell r="AJ133" t="str">
            <v/>
          </cell>
          <cell r="AK133" t="str">
            <v/>
          </cell>
          <cell r="AL133" t="str">
            <v/>
          </cell>
          <cell r="AM133" t="str">
            <v/>
          </cell>
          <cell r="AN133" t="str">
            <v/>
          </cell>
          <cell r="AO133" t="str">
            <v/>
          </cell>
          <cell r="AP133" t="str">
            <v/>
          </cell>
          <cell r="AQ133" t="str">
            <v/>
          </cell>
          <cell r="AR133" t="str">
            <v/>
          </cell>
          <cell r="AS133" t="str">
            <v/>
          </cell>
          <cell r="AT133" t="str">
            <v/>
          </cell>
          <cell r="AU133" t="str">
            <v/>
          </cell>
          <cell r="AV133" t="str">
            <v/>
          </cell>
          <cell r="AW133" t="str">
            <v/>
          </cell>
          <cell r="AX133" t="str">
            <v/>
          </cell>
          <cell r="AY133" t="str">
            <v/>
          </cell>
          <cell r="AZ133" t="str">
            <v/>
          </cell>
          <cell r="BA133" t="str">
            <v/>
          </cell>
          <cell r="BB133" t="str">
            <v/>
          </cell>
          <cell r="BC133" t="str">
            <v/>
          </cell>
          <cell r="BD133" t="str">
            <v/>
          </cell>
          <cell r="BE133" t="str">
            <v/>
          </cell>
          <cell r="BF133" t="str">
            <v/>
          </cell>
          <cell r="BG133" t="str">
            <v/>
          </cell>
          <cell r="BH133" t="str">
            <v/>
          </cell>
          <cell r="BI133" t="str">
            <v/>
          </cell>
          <cell r="BJ133" t="str">
            <v/>
          </cell>
          <cell r="BK133" t="str">
            <v/>
          </cell>
          <cell r="BL133" t="str">
            <v/>
          </cell>
          <cell r="BM133" t="str">
            <v/>
          </cell>
          <cell r="BN133" t="str">
            <v/>
          </cell>
          <cell r="BO133" t="str">
            <v/>
          </cell>
          <cell r="BP133" t="str">
            <v/>
          </cell>
          <cell r="BQ133" t="str">
            <v/>
          </cell>
          <cell r="BR133" t="str">
            <v/>
          </cell>
          <cell r="BS133" t="str">
            <v/>
          </cell>
          <cell r="BT133" t="str">
            <v/>
          </cell>
          <cell r="BU133" t="str">
            <v/>
          </cell>
          <cell r="BV133" t="str">
            <v/>
          </cell>
          <cell r="BW133" t="str">
            <v/>
          </cell>
          <cell r="BX133" t="str">
            <v/>
          </cell>
          <cell r="BY133" t="str">
            <v/>
          </cell>
          <cell r="BZ133" t="str">
            <v>B/A</v>
          </cell>
          <cell r="CA133" t="str">
            <v>A/A*</v>
          </cell>
          <cell r="CB133">
            <v>42.659355084606638</v>
          </cell>
          <cell r="CC133">
            <v>52.659355084606638</v>
          </cell>
          <cell r="CD133" t="str">
            <v/>
          </cell>
          <cell r="CE133" t="str">
            <v/>
          </cell>
          <cell r="CF133" t="str">
            <v/>
          </cell>
          <cell r="CG133" t="str">
            <v/>
          </cell>
          <cell r="CH133" t="str">
            <v/>
          </cell>
          <cell r="CI133" t="str">
            <v/>
          </cell>
          <cell r="CJ133" t="str">
            <v/>
          </cell>
          <cell r="CK133" t="str">
            <v/>
          </cell>
          <cell r="CL133" t="str">
            <v/>
          </cell>
          <cell r="CM133" t="str">
            <v/>
          </cell>
          <cell r="CN133" t="str">
            <v/>
          </cell>
          <cell r="CO133" t="str">
            <v/>
          </cell>
          <cell r="CP133" t="str">
            <v/>
          </cell>
          <cell r="CQ133" t="str">
            <v/>
          </cell>
          <cell r="CR133" t="str">
            <v/>
          </cell>
          <cell r="CS133" t="str">
            <v/>
          </cell>
          <cell r="CT133" t="str">
            <v/>
          </cell>
          <cell r="CU133" t="str">
            <v/>
          </cell>
          <cell r="CV133" t="str">
            <v/>
          </cell>
          <cell r="CW133" t="str">
            <v/>
          </cell>
          <cell r="CX133" t="str">
            <v/>
          </cell>
          <cell r="CY133" t="str">
            <v/>
          </cell>
          <cell r="CZ133" t="str">
            <v/>
          </cell>
          <cell r="DA133" t="str">
            <v/>
          </cell>
          <cell r="DB133" t="str">
            <v/>
          </cell>
          <cell r="DC133" t="str">
            <v/>
          </cell>
          <cell r="DD133" t="str">
            <v/>
          </cell>
          <cell r="DE133" t="str">
            <v/>
          </cell>
          <cell r="DF133" t="str">
            <v/>
          </cell>
          <cell r="DG133" t="str">
            <v/>
          </cell>
          <cell r="DH133" t="str">
            <v/>
          </cell>
          <cell r="DI133" t="str">
            <v/>
          </cell>
          <cell r="DJ133" t="str">
            <v/>
          </cell>
          <cell r="DK133" t="str">
            <v/>
          </cell>
          <cell r="DL133" t="str">
            <v/>
          </cell>
          <cell r="DM133" t="str">
            <v/>
          </cell>
          <cell r="DN133" t="str">
            <v/>
          </cell>
          <cell r="DO133" t="str">
            <v/>
          </cell>
          <cell r="DP133" t="str">
            <v/>
          </cell>
          <cell r="DQ133" t="str">
            <v/>
          </cell>
          <cell r="DR133" t="str">
            <v/>
          </cell>
          <cell r="DS133" t="str">
            <v/>
          </cell>
          <cell r="DT133" t="str">
            <v/>
          </cell>
          <cell r="DU133" t="str">
            <v/>
          </cell>
          <cell r="DX133" t="str">
            <v>12C-BI-10</v>
          </cell>
          <cell r="DY133" t="str">
            <v>12E-CH-1</v>
          </cell>
          <cell r="EK133" t="str">
            <v>12D-MA-7</v>
          </cell>
          <cell r="EW133" t="str">
            <v/>
          </cell>
          <cell r="EX133" t="str">
            <v/>
          </cell>
          <cell r="EY133">
            <v>40</v>
          </cell>
          <cell r="EZ133">
            <v>40</v>
          </cell>
          <cell r="FA133" t="str">
            <v/>
          </cell>
          <cell r="FB133" t="str">
            <v/>
          </cell>
          <cell r="FC133" t="str">
            <v/>
          </cell>
          <cell r="FD133" t="str">
            <v/>
          </cell>
          <cell r="FE133" t="str">
            <v/>
          </cell>
          <cell r="FF133" t="str">
            <v/>
          </cell>
          <cell r="FG133" t="str">
            <v/>
          </cell>
          <cell r="FH133" t="str">
            <v/>
          </cell>
          <cell r="FI133" t="str">
            <v/>
          </cell>
          <cell r="FJ133" t="str">
            <v/>
          </cell>
          <cell r="FK133" t="str">
            <v/>
          </cell>
        </row>
        <row r="134">
          <cell r="A134">
            <v>150815</v>
          </cell>
          <cell r="B134" t="str">
            <v>McCaffrey, Florence</v>
          </cell>
          <cell r="C134" t="str">
            <v>12JW</v>
          </cell>
          <cell r="D134" t="str">
            <v>F</v>
          </cell>
          <cell r="E134" t="str">
            <v>C</v>
          </cell>
          <cell r="F134" t="str">
            <v>A</v>
          </cell>
          <cell r="G134" t="str">
            <v>0</v>
          </cell>
          <cell r="H134" t="str">
            <v>WBRI</v>
          </cell>
          <cell r="I134" t="str">
            <v>N</v>
          </cell>
          <cell r="J134" t="b">
            <v>0</v>
          </cell>
          <cell r="K134" t="str">
            <v>No</v>
          </cell>
          <cell r="L134" t="str">
            <v>INTERNAL</v>
          </cell>
          <cell r="M134">
            <v>6.6</v>
          </cell>
          <cell r="N134">
            <v>6.6</v>
          </cell>
          <cell r="O134">
            <v>6.5555555555555554</v>
          </cell>
          <cell r="P134">
            <v>6.6</v>
          </cell>
          <cell r="Q134" t="str">
            <v>6.25+ (B/A)</v>
          </cell>
          <cell r="R134" t="str">
            <v/>
          </cell>
          <cell r="S134" t="str">
            <v/>
          </cell>
          <cell r="T134" t="str">
            <v/>
          </cell>
          <cell r="U134" t="str">
            <v/>
          </cell>
          <cell r="V134" t="str">
            <v/>
          </cell>
          <cell r="W134" t="str">
            <v/>
          </cell>
          <cell r="X134" t="str">
            <v/>
          </cell>
          <cell r="Y134" t="str">
            <v/>
          </cell>
          <cell r="Z134" t="str">
            <v>C</v>
          </cell>
          <cell r="AA134" t="str">
            <v>B</v>
          </cell>
          <cell r="AB134">
            <v>32.088338942360288</v>
          </cell>
          <cell r="AC134">
            <v>42.088338942360288</v>
          </cell>
          <cell r="AD134" t="str">
            <v/>
          </cell>
          <cell r="AE134" t="str">
            <v/>
          </cell>
          <cell r="AF134" t="str">
            <v/>
          </cell>
          <cell r="AG134" t="str">
            <v/>
          </cell>
          <cell r="AH134" t="str">
            <v/>
          </cell>
          <cell r="AI134" t="str">
            <v/>
          </cell>
          <cell r="AJ134" t="str">
            <v/>
          </cell>
          <cell r="AK134" t="str">
            <v/>
          </cell>
          <cell r="AL134" t="str">
            <v/>
          </cell>
          <cell r="AM134" t="str">
            <v/>
          </cell>
          <cell r="AN134" t="str">
            <v/>
          </cell>
          <cell r="AO134" t="str">
            <v/>
          </cell>
          <cell r="AP134" t="str">
            <v>B</v>
          </cell>
          <cell r="AQ134" t="str">
            <v>A</v>
          </cell>
          <cell r="AR134">
            <v>40.229844656777082</v>
          </cell>
          <cell r="AS134">
            <v>50.229844656777082</v>
          </cell>
          <cell r="AT134" t="str">
            <v/>
          </cell>
          <cell r="AU134" t="str">
            <v/>
          </cell>
          <cell r="AV134" t="str">
            <v/>
          </cell>
          <cell r="AW134" t="str">
            <v/>
          </cell>
          <cell r="AX134" t="str">
            <v/>
          </cell>
          <cell r="AY134" t="str">
            <v/>
          </cell>
          <cell r="AZ134" t="str">
            <v/>
          </cell>
          <cell r="BA134" t="str">
            <v/>
          </cell>
          <cell r="BB134" t="str">
            <v/>
          </cell>
          <cell r="BC134" t="str">
            <v/>
          </cell>
          <cell r="BD134" t="str">
            <v/>
          </cell>
          <cell r="BE134" t="str">
            <v/>
          </cell>
          <cell r="BF134" t="str">
            <v/>
          </cell>
          <cell r="BG134" t="str">
            <v/>
          </cell>
          <cell r="BH134" t="str">
            <v/>
          </cell>
          <cell r="BI134" t="str">
            <v/>
          </cell>
          <cell r="BJ134" t="str">
            <v/>
          </cell>
          <cell r="BK134" t="str">
            <v/>
          </cell>
          <cell r="BL134" t="str">
            <v/>
          </cell>
          <cell r="BM134" t="str">
            <v/>
          </cell>
          <cell r="BN134" t="str">
            <v>D/D*</v>
          </cell>
          <cell r="BO134" t="str">
            <v>D*</v>
          </cell>
          <cell r="BP134">
            <v>44.246098108207875</v>
          </cell>
          <cell r="BQ134">
            <v>54.246098108207875</v>
          </cell>
          <cell r="BR134" t="str">
            <v/>
          </cell>
          <cell r="BS134" t="str">
            <v/>
          </cell>
          <cell r="BT134" t="str">
            <v/>
          </cell>
          <cell r="BU134" t="str">
            <v/>
          </cell>
          <cell r="BV134" t="str">
            <v/>
          </cell>
          <cell r="BW134" t="str">
            <v/>
          </cell>
          <cell r="BX134" t="str">
            <v/>
          </cell>
          <cell r="BY134" t="str">
            <v/>
          </cell>
          <cell r="BZ134" t="str">
            <v/>
          </cell>
          <cell r="CA134" t="str">
            <v/>
          </cell>
          <cell r="CB134" t="str">
            <v/>
          </cell>
          <cell r="CC134" t="str">
            <v/>
          </cell>
          <cell r="CD134" t="str">
            <v/>
          </cell>
          <cell r="CE134" t="str">
            <v/>
          </cell>
          <cell r="CF134" t="str">
            <v/>
          </cell>
          <cell r="CG134" t="str">
            <v/>
          </cell>
          <cell r="CH134" t="str">
            <v/>
          </cell>
          <cell r="CI134" t="str">
            <v/>
          </cell>
          <cell r="CJ134" t="str">
            <v/>
          </cell>
          <cell r="CK134" t="str">
            <v/>
          </cell>
          <cell r="CL134" t="str">
            <v/>
          </cell>
          <cell r="CM134" t="str">
            <v/>
          </cell>
          <cell r="CN134" t="str">
            <v/>
          </cell>
          <cell r="CO134" t="str">
            <v/>
          </cell>
          <cell r="CP134" t="str">
            <v/>
          </cell>
          <cell r="CQ134" t="str">
            <v/>
          </cell>
          <cell r="CR134" t="str">
            <v/>
          </cell>
          <cell r="CS134" t="str">
            <v/>
          </cell>
          <cell r="CT134" t="str">
            <v/>
          </cell>
          <cell r="CU134" t="str">
            <v/>
          </cell>
          <cell r="CV134" t="str">
            <v/>
          </cell>
          <cell r="CW134" t="str">
            <v/>
          </cell>
          <cell r="CX134" t="str">
            <v>B</v>
          </cell>
          <cell r="CY134" t="str">
            <v>A</v>
          </cell>
          <cell r="CZ134">
            <v>39.923476060909771</v>
          </cell>
          <cell r="DA134">
            <v>49.923476060909771</v>
          </cell>
          <cell r="DB134" t="str">
            <v/>
          </cell>
          <cell r="DC134" t="str">
            <v/>
          </cell>
          <cell r="DD134" t="str">
            <v/>
          </cell>
          <cell r="DE134" t="str">
            <v/>
          </cell>
          <cell r="DF134" t="str">
            <v/>
          </cell>
          <cell r="DG134" t="str">
            <v/>
          </cell>
          <cell r="DH134" t="str">
            <v/>
          </cell>
          <cell r="DI134" t="str">
            <v/>
          </cell>
          <cell r="DJ134" t="str">
            <v/>
          </cell>
          <cell r="DK134" t="str">
            <v/>
          </cell>
          <cell r="DL134" t="str">
            <v/>
          </cell>
          <cell r="DM134" t="str">
            <v/>
          </cell>
          <cell r="DN134" t="str">
            <v/>
          </cell>
          <cell r="DO134" t="str">
            <v/>
          </cell>
          <cell r="DP134" t="str">
            <v/>
          </cell>
          <cell r="DQ134" t="str">
            <v/>
          </cell>
          <cell r="DR134" t="str">
            <v/>
          </cell>
          <cell r="DS134" t="str">
            <v/>
          </cell>
          <cell r="DT134" t="str">
            <v/>
          </cell>
          <cell r="DU134" t="str">
            <v/>
          </cell>
          <cell r="DX134" t="str">
            <v>12D-BI-1</v>
          </cell>
          <cell r="EB134" t="str">
            <v>12C-EA-4</v>
          </cell>
          <cell r="EH134" t="str">
            <v>12B-HS-4</v>
          </cell>
          <cell r="EQ134" t="str">
            <v>12A-PY-10</v>
          </cell>
          <cell r="EW134" t="str">
            <v/>
          </cell>
          <cell r="EX134" t="str">
            <v/>
          </cell>
          <cell r="EY134">
            <v>30</v>
          </cell>
          <cell r="EZ134" t="str">
            <v/>
          </cell>
          <cell r="FA134" t="str">
            <v/>
          </cell>
          <cell r="FB134" t="str">
            <v/>
          </cell>
          <cell r="FC134">
            <v>40</v>
          </cell>
          <cell r="FD134" t="str">
            <v/>
          </cell>
          <cell r="FE134" t="str">
            <v/>
          </cell>
          <cell r="FF134" t="str">
            <v/>
          </cell>
          <cell r="FG134" t="str">
            <v/>
          </cell>
          <cell r="FH134" t="str">
            <v/>
          </cell>
          <cell r="FI134">
            <v>42.5</v>
          </cell>
          <cell r="FJ134" t="str">
            <v/>
          </cell>
          <cell r="FK134" t="str">
            <v/>
          </cell>
        </row>
        <row r="135">
          <cell r="A135">
            <v>150902</v>
          </cell>
          <cell r="B135" t="str">
            <v>McCole, Charlotte</v>
          </cell>
          <cell r="C135" t="str">
            <v>12JW</v>
          </cell>
          <cell r="D135" t="str">
            <v>F</v>
          </cell>
          <cell r="E135" t="str">
            <v>D</v>
          </cell>
          <cell r="F135" t="str">
            <v>B/A</v>
          </cell>
          <cell r="G135" t="str">
            <v>0</v>
          </cell>
          <cell r="H135" t="str">
            <v>WBRI</v>
          </cell>
          <cell r="I135" t="str">
            <v>N</v>
          </cell>
          <cell r="J135" t="b">
            <v>0</v>
          </cell>
          <cell r="K135" t="str">
            <v>No</v>
          </cell>
          <cell r="L135" t="str">
            <v>INTERNAL</v>
          </cell>
          <cell r="M135">
            <v>5.2</v>
          </cell>
          <cell r="N135">
            <v>5.2</v>
          </cell>
          <cell r="O135">
            <v>5.2</v>
          </cell>
          <cell r="P135">
            <v>5.2</v>
          </cell>
          <cell r="Q135" t="str">
            <v>4.75+ (C/B)</v>
          </cell>
          <cell r="R135" t="str">
            <v>C/B</v>
          </cell>
          <cell r="S135" t="str">
            <v>B/A</v>
          </cell>
          <cell r="T135">
            <v>34.461111119064292</v>
          </cell>
          <cell r="U135">
            <v>44.461111119064292</v>
          </cell>
          <cell r="V135" t="str">
            <v>C</v>
          </cell>
          <cell r="W135" t="str">
            <v>B</v>
          </cell>
          <cell r="X135">
            <v>31.938834805160329</v>
          </cell>
          <cell r="Y135">
            <v>41.938834805160326</v>
          </cell>
          <cell r="Z135" t="str">
            <v>D</v>
          </cell>
          <cell r="AA135" t="str">
            <v>C</v>
          </cell>
          <cell r="AB135">
            <v>18.533112832633496</v>
          </cell>
          <cell r="AC135">
            <v>28.533112832633496</v>
          </cell>
          <cell r="AD135" t="str">
            <v/>
          </cell>
          <cell r="AE135" t="str">
            <v/>
          </cell>
          <cell r="AF135" t="str">
            <v/>
          </cell>
          <cell r="AG135" t="str">
            <v/>
          </cell>
          <cell r="AH135" t="str">
            <v/>
          </cell>
          <cell r="AI135" t="str">
            <v/>
          </cell>
          <cell r="AJ135" t="str">
            <v/>
          </cell>
          <cell r="AK135" t="str">
            <v/>
          </cell>
          <cell r="AL135" t="str">
            <v/>
          </cell>
          <cell r="AM135" t="str">
            <v/>
          </cell>
          <cell r="AN135" t="str">
            <v/>
          </cell>
          <cell r="AO135" t="str">
            <v/>
          </cell>
          <cell r="AP135" t="str">
            <v/>
          </cell>
          <cell r="AQ135" t="str">
            <v/>
          </cell>
          <cell r="AR135" t="str">
            <v/>
          </cell>
          <cell r="AS135" t="str">
            <v/>
          </cell>
          <cell r="AT135" t="str">
            <v/>
          </cell>
          <cell r="AU135" t="str">
            <v/>
          </cell>
          <cell r="AV135" t="str">
            <v/>
          </cell>
          <cell r="AW135" t="str">
            <v/>
          </cell>
          <cell r="AX135" t="str">
            <v/>
          </cell>
          <cell r="AY135" t="str">
            <v/>
          </cell>
          <cell r="AZ135" t="str">
            <v/>
          </cell>
          <cell r="BA135" t="str">
            <v/>
          </cell>
          <cell r="BB135" t="str">
            <v/>
          </cell>
          <cell r="BC135" t="str">
            <v/>
          </cell>
          <cell r="BD135" t="str">
            <v/>
          </cell>
          <cell r="BE135" t="str">
            <v/>
          </cell>
          <cell r="BF135" t="str">
            <v/>
          </cell>
          <cell r="BG135" t="str">
            <v/>
          </cell>
          <cell r="BH135" t="str">
            <v/>
          </cell>
          <cell r="BI135" t="str">
            <v/>
          </cell>
          <cell r="BJ135" t="str">
            <v/>
          </cell>
          <cell r="BK135" t="str">
            <v/>
          </cell>
          <cell r="BL135" t="str">
            <v/>
          </cell>
          <cell r="BM135" t="str">
            <v/>
          </cell>
          <cell r="BN135" t="str">
            <v/>
          </cell>
          <cell r="BO135" t="str">
            <v/>
          </cell>
          <cell r="BP135" t="str">
            <v/>
          </cell>
          <cell r="BQ135" t="str">
            <v/>
          </cell>
          <cell r="BR135" t="str">
            <v/>
          </cell>
          <cell r="BS135" t="str">
            <v/>
          </cell>
          <cell r="BT135" t="str">
            <v/>
          </cell>
          <cell r="BU135" t="str">
            <v/>
          </cell>
          <cell r="BV135" t="str">
            <v/>
          </cell>
          <cell r="BW135" t="str">
            <v/>
          </cell>
          <cell r="BX135" t="str">
            <v/>
          </cell>
          <cell r="BY135" t="str">
            <v/>
          </cell>
          <cell r="BZ135" t="str">
            <v/>
          </cell>
          <cell r="CA135" t="str">
            <v/>
          </cell>
          <cell r="CB135" t="str">
            <v/>
          </cell>
          <cell r="CC135" t="str">
            <v/>
          </cell>
          <cell r="CD135" t="str">
            <v/>
          </cell>
          <cell r="CE135" t="str">
            <v/>
          </cell>
          <cell r="CF135" t="str">
            <v/>
          </cell>
          <cell r="CG135" t="str">
            <v/>
          </cell>
          <cell r="CH135" t="str">
            <v/>
          </cell>
          <cell r="CI135" t="str">
            <v/>
          </cell>
          <cell r="CJ135" t="str">
            <v/>
          </cell>
          <cell r="CK135" t="str">
            <v/>
          </cell>
          <cell r="CL135" t="str">
            <v/>
          </cell>
          <cell r="CM135" t="str">
            <v/>
          </cell>
          <cell r="CN135" t="str">
            <v/>
          </cell>
          <cell r="CO135" t="str">
            <v/>
          </cell>
          <cell r="CP135" t="str">
            <v/>
          </cell>
          <cell r="CQ135" t="str">
            <v/>
          </cell>
          <cell r="CR135" t="str">
            <v/>
          </cell>
          <cell r="CS135" t="str">
            <v/>
          </cell>
          <cell r="CT135" t="str">
            <v/>
          </cell>
          <cell r="CU135" t="str">
            <v/>
          </cell>
          <cell r="CV135" t="str">
            <v/>
          </cell>
          <cell r="CW135" t="str">
            <v/>
          </cell>
          <cell r="CX135" t="str">
            <v/>
          </cell>
          <cell r="CY135" t="str">
            <v/>
          </cell>
          <cell r="CZ135" t="str">
            <v/>
          </cell>
          <cell r="DA135" t="str">
            <v/>
          </cell>
          <cell r="DB135" t="str">
            <v/>
          </cell>
          <cell r="DC135" t="str">
            <v/>
          </cell>
          <cell r="DD135" t="str">
            <v/>
          </cell>
          <cell r="DE135" t="str">
            <v/>
          </cell>
          <cell r="DF135" t="str">
            <v/>
          </cell>
          <cell r="DG135" t="str">
            <v/>
          </cell>
          <cell r="DH135" t="str">
            <v/>
          </cell>
          <cell r="DI135" t="str">
            <v/>
          </cell>
          <cell r="DJ135" t="str">
            <v/>
          </cell>
          <cell r="DK135" t="str">
            <v/>
          </cell>
          <cell r="DL135" t="str">
            <v/>
          </cell>
          <cell r="DM135" t="str">
            <v/>
          </cell>
          <cell r="DN135" t="str">
            <v/>
          </cell>
          <cell r="DO135" t="str">
            <v/>
          </cell>
          <cell r="DP135" t="str">
            <v/>
          </cell>
          <cell r="DQ135" t="str">
            <v/>
          </cell>
          <cell r="DR135" t="str">
            <v/>
          </cell>
          <cell r="DS135" t="str">
            <v/>
          </cell>
          <cell r="DT135" t="str">
            <v/>
          </cell>
          <cell r="DU135" t="str">
            <v/>
          </cell>
          <cell r="DV135" t="str">
            <v>12C-AR-1</v>
          </cell>
          <cell r="DW135" t="str">
            <v>12A-BE-1</v>
          </cell>
          <cell r="DX135" t="str">
            <v>12B-BI-1</v>
          </cell>
          <cell r="EW135">
            <v>35</v>
          </cell>
          <cell r="EX135">
            <v>30</v>
          </cell>
          <cell r="EY135">
            <v>20</v>
          </cell>
          <cell r="EZ135" t="str">
            <v/>
          </cell>
          <cell r="FA135" t="str">
            <v/>
          </cell>
          <cell r="FB135" t="str">
            <v/>
          </cell>
          <cell r="FC135" t="str">
            <v/>
          </cell>
          <cell r="FD135" t="str">
            <v/>
          </cell>
          <cell r="FE135" t="str">
            <v/>
          </cell>
          <cell r="FF135" t="str">
            <v/>
          </cell>
          <cell r="FG135" t="str">
            <v/>
          </cell>
          <cell r="FH135" t="str">
            <v/>
          </cell>
          <cell r="FI135" t="str">
            <v/>
          </cell>
          <cell r="FJ135" t="str">
            <v/>
          </cell>
          <cell r="FK135" t="str">
            <v/>
          </cell>
        </row>
        <row r="136">
          <cell r="A136">
            <v>150854</v>
          </cell>
          <cell r="B136" t="str">
            <v>McDonough, Timothy</v>
          </cell>
          <cell r="C136" t="str">
            <v>12JW</v>
          </cell>
          <cell r="D136" t="str">
            <v>M</v>
          </cell>
          <cell r="E136" t="str">
            <v>C/B</v>
          </cell>
          <cell r="F136" t="str">
            <v>A</v>
          </cell>
          <cell r="G136" t="str">
            <v>0</v>
          </cell>
          <cell r="H136" t="str">
            <v>WBRI</v>
          </cell>
          <cell r="I136" t="str">
            <v>N</v>
          </cell>
          <cell r="J136" t="b">
            <v>0</v>
          </cell>
          <cell r="K136" t="str">
            <v>No</v>
          </cell>
          <cell r="L136" t="str">
            <v>INTERNAL</v>
          </cell>
          <cell r="M136">
            <v>6.7777777777777777</v>
          </cell>
          <cell r="N136">
            <v>6.8</v>
          </cell>
          <cell r="O136">
            <v>6.7777777777777777</v>
          </cell>
          <cell r="P136">
            <v>6.8</v>
          </cell>
          <cell r="Q136" t="str">
            <v>6.25+ (B/A)</v>
          </cell>
          <cell r="R136" t="str">
            <v/>
          </cell>
          <cell r="S136" t="str">
            <v/>
          </cell>
          <cell r="T136" t="str">
            <v/>
          </cell>
          <cell r="U136" t="str">
            <v/>
          </cell>
          <cell r="V136" t="str">
            <v/>
          </cell>
          <cell r="W136" t="str">
            <v/>
          </cell>
          <cell r="X136" t="str">
            <v/>
          </cell>
          <cell r="Y136" t="str">
            <v/>
          </cell>
          <cell r="Z136" t="str">
            <v>C/B</v>
          </cell>
          <cell r="AA136" t="str">
            <v>B/A</v>
          </cell>
          <cell r="AB136">
            <v>34.620174142317587</v>
          </cell>
          <cell r="AC136">
            <v>44.620174142317587</v>
          </cell>
          <cell r="AD136" t="str">
            <v/>
          </cell>
          <cell r="AE136" t="str">
            <v/>
          </cell>
          <cell r="AF136" t="str">
            <v/>
          </cell>
          <cell r="AG136" t="str">
            <v/>
          </cell>
          <cell r="AH136" t="str">
            <v/>
          </cell>
          <cell r="AI136" t="str">
            <v/>
          </cell>
          <cell r="AJ136" t="str">
            <v/>
          </cell>
          <cell r="AK136" t="str">
            <v/>
          </cell>
          <cell r="AL136" t="str">
            <v>B</v>
          </cell>
          <cell r="AM136" t="str">
            <v>A</v>
          </cell>
          <cell r="AN136">
            <v>41.552240717095025</v>
          </cell>
          <cell r="AO136">
            <v>51.552240717095025</v>
          </cell>
          <cell r="AP136" t="str">
            <v/>
          </cell>
          <cell r="AQ136" t="str">
            <v/>
          </cell>
          <cell r="AR136" t="str">
            <v/>
          </cell>
          <cell r="AS136" t="str">
            <v/>
          </cell>
          <cell r="AT136" t="str">
            <v/>
          </cell>
          <cell r="AU136" t="str">
            <v/>
          </cell>
          <cell r="AV136" t="str">
            <v/>
          </cell>
          <cell r="AW136" t="str">
            <v/>
          </cell>
          <cell r="AX136" t="str">
            <v/>
          </cell>
          <cell r="AY136" t="str">
            <v/>
          </cell>
          <cell r="AZ136" t="str">
            <v/>
          </cell>
          <cell r="BA136" t="str">
            <v/>
          </cell>
          <cell r="BB136" t="str">
            <v/>
          </cell>
          <cell r="BC136" t="str">
            <v/>
          </cell>
          <cell r="BD136" t="str">
            <v/>
          </cell>
          <cell r="BE136" t="str">
            <v/>
          </cell>
          <cell r="BF136" t="str">
            <v/>
          </cell>
          <cell r="BG136" t="str">
            <v/>
          </cell>
          <cell r="BH136" t="str">
            <v/>
          </cell>
          <cell r="BI136" t="str">
            <v/>
          </cell>
          <cell r="BJ136" t="str">
            <v/>
          </cell>
          <cell r="BK136" t="str">
            <v/>
          </cell>
          <cell r="BL136" t="str">
            <v/>
          </cell>
          <cell r="BM136" t="str">
            <v/>
          </cell>
          <cell r="BN136" t="str">
            <v/>
          </cell>
          <cell r="BO136" t="str">
            <v/>
          </cell>
          <cell r="BP136" t="str">
            <v/>
          </cell>
          <cell r="BQ136" t="str">
            <v/>
          </cell>
          <cell r="BR136" t="str">
            <v/>
          </cell>
          <cell r="BS136" t="str">
            <v/>
          </cell>
          <cell r="BT136" t="str">
            <v/>
          </cell>
          <cell r="BU136" t="str">
            <v/>
          </cell>
          <cell r="BV136" t="str">
            <v/>
          </cell>
          <cell r="BW136" t="str">
            <v/>
          </cell>
          <cell r="BX136" t="str">
            <v/>
          </cell>
          <cell r="BY136" t="str">
            <v/>
          </cell>
          <cell r="BZ136" t="str">
            <v>B</v>
          </cell>
          <cell r="CA136" t="str">
            <v>A</v>
          </cell>
          <cell r="CB136">
            <v>37.640175714240094</v>
          </cell>
          <cell r="CC136">
            <v>47.640175714240094</v>
          </cell>
          <cell r="CD136" t="str">
            <v/>
          </cell>
          <cell r="CE136" t="str">
            <v/>
          </cell>
          <cell r="CF136" t="str">
            <v/>
          </cell>
          <cell r="CG136" t="str">
            <v/>
          </cell>
          <cell r="CH136" t="str">
            <v/>
          </cell>
          <cell r="CI136" t="str">
            <v/>
          </cell>
          <cell r="CJ136" t="str">
            <v/>
          </cell>
          <cell r="CK136" t="str">
            <v/>
          </cell>
          <cell r="CL136" t="str">
            <v/>
          </cell>
          <cell r="CM136" t="str">
            <v/>
          </cell>
          <cell r="CN136" t="str">
            <v/>
          </cell>
          <cell r="CO136" t="str">
            <v/>
          </cell>
          <cell r="CP136" t="str">
            <v>C/B</v>
          </cell>
          <cell r="CQ136" t="str">
            <v>B/A</v>
          </cell>
          <cell r="CR136">
            <v>33.856189320388403</v>
          </cell>
          <cell r="CS136">
            <v>43.856189320388403</v>
          </cell>
          <cell r="CT136" t="str">
            <v/>
          </cell>
          <cell r="CU136" t="str">
            <v/>
          </cell>
          <cell r="CV136" t="str">
            <v/>
          </cell>
          <cell r="CW136" t="str">
            <v/>
          </cell>
          <cell r="CX136" t="str">
            <v/>
          </cell>
          <cell r="CY136" t="str">
            <v/>
          </cell>
          <cell r="CZ136" t="str">
            <v/>
          </cell>
          <cell r="DA136" t="str">
            <v/>
          </cell>
          <cell r="DB136" t="str">
            <v/>
          </cell>
          <cell r="DC136" t="str">
            <v/>
          </cell>
          <cell r="DD136" t="str">
            <v/>
          </cell>
          <cell r="DE136" t="str">
            <v/>
          </cell>
          <cell r="DF136" t="str">
            <v>C/B</v>
          </cell>
          <cell r="DG136" t="str">
            <v>B/A</v>
          </cell>
          <cell r="DH136">
            <v>37.496292521959845</v>
          </cell>
          <cell r="DI136">
            <v>47.496292521959845</v>
          </cell>
          <cell r="DJ136" t="str">
            <v>C/B</v>
          </cell>
          <cell r="DK136" t="str">
            <v>B/A</v>
          </cell>
          <cell r="DL136">
            <v>37.133489977880444</v>
          </cell>
          <cell r="DM136">
            <v>47.133489977880444</v>
          </cell>
          <cell r="DN136" t="str">
            <v/>
          </cell>
          <cell r="DO136" t="str">
            <v/>
          </cell>
          <cell r="DP136" t="str">
            <v/>
          </cell>
          <cell r="DQ136" t="str">
            <v/>
          </cell>
          <cell r="DR136" t="str">
            <v/>
          </cell>
          <cell r="DS136" t="str">
            <v/>
          </cell>
          <cell r="DT136" t="str">
            <v/>
          </cell>
          <cell r="DU136" t="str">
            <v/>
          </cell>
          <cell r="DX136" t="str">
            <v>12C-BI-10</v>
          </cell>
          <cell r="EA136" t="str">
            <v>12A-DT-3</v>
          </cell>
          <cell r="EK136" t="str">
            <v>12D-MA-7</v>
          </cell>
          <cell r="EO136" t="str">
            <v>12E-PH-6</v>
          </cell>
          <cell r="ET136" t="str">
            <v>12B-MU-6</v>
          </cell>
          <cell r="EW136" t="str">
            <v/>
          </cell>
          <cell r="EX136" t="str">
            <v/>
          </cell>
          <cell r="EY136">
            <v>35</v>
          </cell>
          <cell r="EZ136" t="str">
            <v/>
          </cell>
          <cell r="FA136" t="str">
            <v/>
          </cell>
          <cell r="FB136">
            <v>40</v>
          </cell>
          <cell r="FC136" t="str">
            <v/>
          </cell>
          <cell r="FD136" t="str">
            <v/>
          </cell>
          <cell r="FE136" t="str">
            <v/>
          </cell>
          <cell r="FF136" t="str">
            <v/>
          </cell>
          <cell r="FG136" t="str">
            <v/>
          </cell>
          <cell r="FH136" t="str">
            <v/>
          </cell>
          <cell r="FI136" t="str">
            <v/>
          </cell>
          <cell r="FJ136" t="str">
            <v/>
          </cell>
          <cell r="FK136" t="str">
            <v/>
          </cell>
        </row>
        <row r="137">
          <cell r="A137">
            <v>160040</v>
          </cell>
          <cell r="B137" t="str">
            <v>McGrail, Isobelle</v>
          </cell>
          <cell r="C137" t="str">
            <v>12JW</v>
          </cell>
          <cell r="D137" t="str">
            <v>F</v>
          </cell>
          <cell r="E137" t="str">
            <v>A</v>
          </cell>
          <cell r="F137" t="str">
            <v>A*</v>
          </cell>
          <cell r="G137" t="str">
            <v>0</v>
          </cell>
          <cell r="H137" t="str">
            <v>WBRI</v>
          </cell>
          <cell r="I137" t="str">
            <v>N</v>
          </cell>
          <cell r="J137" t="b">
            <v>0</v>
          </cell>
          <cell r="K137" t="str">
            <v>No</v>
          </cell>
          <cell r="L137" t="str">
            <v>EXTERNAL</v>
          </cell>
          <cell r="M137">
            <v>8.2857142857142865</v>
          </cell>
          <cell r="N137">
            <v>8.3000000000000007</v>
          </cell>
          <cell r="O137">
            <v>8.2857142857142865</v>
          </cell>
          <cell r="P137">
            <v>8.3000000000000007</v>
          </cell>
          <cell r="Q137" t="str">
            <v>7.75+ (A/A*)</v>
          </cell>
          <cell r="R137" t="str">
            <v/>
          </cell>
          <cell r="S137" t="str">
            <v/>
          </cell>
          <cell r="T137" t="str">
            <v/>
          </cell>
          <cell r="U137" t="str">
            <v/>
          </cell>
          <cell r="V137" t="str">
            <v/>
          </cell>
          <cell r="W137" t="str">
            <v/>
          </cell>
          <cell r="X137" t="str">
            <v/>
          </cell>
          <cell r="Y137" t="str">
            <v/>
          </cell>
          <cell r="Z137" t="str">
            <v/>
          </cell>
          <cell r="AA137" t="str">
            <v/>
          </cell>
          <cell r="AB137" t="str">
            <v/>
          </cell>
          <cell r="AC137" t="str">
            <v/>
          </cell>
          <cell r="AD137" t="str">
            <v/>
          </cell>
          <cell r="AE137" t="str">
            <v/>
          </cell>
          <cell r="AF137" t="str">
            <v/>
          </cell>
          <cell r="AG137" t="str">
            <v/>
          </cell>
          <cell r="AH137" t="str">
            <v/>
          </cell>
          <cell r="AI137" t="str">
            <v/>
          </cell>
          <cell r="AJ137" t="str">
            <v/>
          </cell>
          <cell r="AK137" t="str">
            <v/>
          </cell>
          <cell r="AL137" t="str">
            <v/>
          </cell>
          <cell r="AM137" t="str">
            <v/>
          </cell>
          <cell r="AN137" t="str">
            <v/>
          </cell>
          <cell r="AO137" t="str">
            <v/>
          </cell>
          <cell r="AP137" t="str">
            <v/>
          </cell>
          <cell r="AQ137" t="str">
            <v/>
          </cell>
          <cell r="AR137" t="str">
            <v/>
          </cell>
          <cell r="AS137" t="str">
            <v/>
          </cell>
          <cell r="AT137" t="str">
            <v/>
          </cell>
          <cell r="AU137" t="str">
            <v/>
          </cell>
          <cell r="AV137" t="str">
            <v/>
          </cell>
          <cell r="AW137" t="str">
            <v/>
          </cell>
          <cell r="AX137" t="str">
            <v>A/A*</v>
          </cell>
          <cell r="AY137" t="str">
            <v>A*</v>
          </cell>
          <cell r="AZ137">
            <v>52.691799771480618</v>
          </cell>
          <cell r="BA137">
            <v>62.691799771480618</v>
          </cell>
          <cell r="BB137" t="str">
            <v/>
          </cell>
          <cell r="BC137" t="str">
            <v/>
          </cell>
          <cell r="BD137" t="str">
            <v/>
          </cell>
          <cell r="BE137" t="str">
            <v/>
          </cell>
          <cell r="BF137" t="str">
            <v/>
          </cell>
          <cell r="BG137" t="str">
            <v/>
          </cell>
          <cell r="BH137" t="str">
            <v/>
          </cell>
          <cell r="BI137" t="str">
            <v/>
          </cell>
          <cell r="BJ137" t="str">
            <v>A</v>
          </cell>
          <cell r="BK137" t="str">
            <v>A*</v>
          </cell>
          <cell r="BL137">
            <v>51.333720480556821</v>
          </cell>
          <cell r="BM137">
            <v>61.333720480556821</v>
          </cell>
          <cell r="BN137" t="str">
            <v/>
          </cell>
          <cell r="BO137" t="str">
            <v/>
          </cell>
          <cell r="BP137" t="str">
            <v/>
          </cell>
          <cell r="BQ137" t="str">
            <v/>
          </cell>
          <cell r="BR137" t="str">
            <v/>
          </cell>
          <cell r="BS137" t="str">
            <v/>
          </cell>
          <cell r="BT137" t="str">
            <v/>
          </cell>
          <cell r="BU137" t="str">
            <v/>
          </cell>
          <cell r="BV137" t="str">
            <v/>
          </cell>
          <cell r="BW137" t="str">
            <v/>
          </cell>
          <cell r="BX137" t="str">
            <v/>
          </cell>
          <cell r="BY137" t="str">
            <v/>
          </cell>
          <cell r="BZ137" t="str">
            <v/>
          </cell>
          <cell r="CA137" t="str">
            <v/>
          </cell>
          <cell r="CB137" t="str">
            <v/>
          </cell>
          <cell r="CC137" t="str">
            <v/>
          </cell>
          <cell r="CD137" t="str">
            <v/>
          </cell>
          <cell r="CE137" t="str">
            <v/>
          </cell>
          <cell r="CF137" t="str">
            <v/>
          </cell>
          <cell r="CG137" t="str">
            <v/>
          </cell>
          <cell r="CH137" t="str">
            <v/>
          </cell>
          <cell r="CI137" t="str">
            <v/>
          </cell>
          <cell r="CJ137" t="str">
            <v/>
          </cell>
          <cell r="CK137" t="str">
            <v/>
          </cell>
          <cell r="CL137" t="str">
            <v/>
          </cell>
          <cell r="CM137" t="str">
            <v/>
          </cell>
          <cell r="CN137" t="str">
            <v/>
          </cell>
          <cell r="CO137" t="str">
            <v/>
          </cell>
          <cell r="CP137" t="str">
            <v/>
          </cell>
          <cell r="CQ137" t="str">
            <v/>
          </cell>
          <cell r="CR137" t="str">
            <v/>
          </cell>
          <cell r="CS137" t="str">
            <v/>
          </cell>
          <cell r="CT137" t="str">
            <v>A</v>
          </cell>
          <cell r="CU137" t="str">
            <v>A*</v>
          </cell>
          <cell r="CV137">
            <v>51.636700173125128</v>
          </cell>
          <cell r="CW137">
            <v>61.636700173125128</v>
          </cell>
          <cell r="CX137" t="str">
            <v>A/A*</v>
          </cell>
          <cell r="CY137" t="str">
            <v>A*</v>
          </cell>
          <cell r="CZ137">
            <v>52.809582195448357</v>
          </cell>
          <cell r="DA137">
            <v>62.809582195448357</v>
          </cell>
          <cell r="DB137" t="str">
            <v/>
          </cell>
          <cell r="DC137" t="str">
            <v/>
          </cell>
          <cell r="DD137" t="str">
            <v/>
          </cell>
          <cell r="DE137" t="str">
            <v/>
          </cell>
          <cell r="DF137" t="str">
            <v/>
          </cell>
          <cell r="DG137" t="str">
            <v/>
          </cell>
          <cell r="DH137" t="str">
            <v/>
          </cell>
          <cell r="DI137" t="str">
            <v/>
          </cell>
          <cell r="DJ137" t="str">
            <v/>
          </cell>
          <cell r="DK137" t="str">
            <v/>
          </cell>
          <cell r="DL137" t="str">
            <v/>
          </cell>
          <cell r="DM137" t="str">
            <v/>
          </cell>
          <cell r="DN137" t="str">
            <v/>
          </cell>
          <cell r="DO137" t="str">
            <v/>
          </cell>
          <cell r="DP137" t="str">
            <v/>
          </cell>
          <cell r="DQ137" t="str">
            <v/>
          </cell>
          <cell r="DR137" t="str">
            <v/>
          </cell>
          <cell r="DS137" t="str">
            <v/>
          </cell>
          <cell r="DT137" t="str">
            <v/>
          </cell>
          <cell r="DU137" t="str">
            <v/>
          </cell>
          <cell r="ED137" t="str">
            <v>12A-ENL-5</v>
          </cell>
          <cell r="EG137" t="str">
            <v>12C-HI-5</v>
          </cell>
          <cell r="EP137" t="str">
            <v>12E-PO-9</v>
          </cell>
          <cell r="EQ137" t="str">
            <v>12B-PY-8</v>
          </cell>
          <cell r="EW137" t="str">
            <v/>
          </cell>
          <cell r="EX137" t="str">
            <v/>
          </cell>
          <cell r="EY137" t="str">
            <v/>
          </cell>
          <cell r="EZ137" t="str">
            <v/>
          </cell>
          <cell r="FA137" t="str">
            <v/>
          </cell>
          <cell r="FB137" t="str">
            <v/>
          </cell>
          <cell r="FC137" t="str">
            <v/>
          </cell>
          <cell r="FD137" t="str">
            <v/>
          </cell>
          <cell r="FE137">
            <v>55</v>
          </cell>
          <cell r="FF137" t="str">
            <v/>
          </cell>
          <cell r="FG137" t="str">
            <v/>
          </cell>
          <cell r="FH137">
            <v>50</v>
          </cell>
          <cell r="FI137" t="str">
            <v/>
          </cell>
          <cell r="FJ137" t="str">
            <v/>
          </cell>
          <cell r="FK137" t="str">
            <v/>
          </cell>
        </row>
        <row r="138">
          <cell r="A138">
            <v>150939</v>
          </cell>
          <cell r="B138" t="str">
            <v>McGregor, Mirren</v>
          </cell>
          <cell r="C138" t="str">
            <v>12JW</v>
          </cell>
          <cell r="D138" t="str">
            <v>F</v>
          </cell>
          <cell r="E138" t="str">
            <v>A</v>
          </cell>
          <cell r="F138" t="str">
            <v>A*</v>
          </cell>
          <cell r="G138" t="str">
            <v>0</v>
          </cell>
          <cell r="H138" t="str">
            <v>WBRI</v>
          </cell>
          <cell r="I138" t="str">
            <v>N</v>
          </cell>
          <cell r="J138" t="b">
            <v>0</v>
          </cell>
          <cell r="K138" t="str">
            <v>No</v>
          </cell>
          <cell r="L138" t="str">
            <v>INTERNAL</v>
          </cell>
          <cell r="M138">
            <v>8.3000000000000007</v>
          </cell>
          <cell r="N138">
            <v>8.3000000000000007</v>
          </cell>
          <cell r="O138">
            <v>8.3000000000000007</v>
          </cell>
          <cell r="P138">
            <v>8.3000000000000007</v>
          </cell>
          <cell r="Q138" t="str">
            <v>7.75+ (A/A*)</v>
          </cell>
          <cell r="R138" t="str">
            <v/>
          </cell>
          <cell r="S138" t="str">
            <v/>
          </cell>
          <cell r="T138" t="str">
            <v/>
          </cell>
          <cell r="U138" t="str">
            <v/>
          </cell>
          <cell r="V138" t="str">
            <v/>
          </cell>
          <cell r="W138" t="str">
            <v/>
          </cell>
          <cell r="X138" t="str">
            <v/>
          </cell>
          <cell r="Y138" t="str">
            <v/>
          </cell>
          <cell r="Z138" t="str">
            <v/>
          </cell>
          <cell r="AA138" t="str">
            <v/>
          </cell>
          <cell r="AB138" t="str">
            <v/>
          </cell>
          <cell r="AC138" t="str">
            <v/>
          </cell>
          <cell r="AD138" t="str">
            <v/>
          </cell>
          <cell r="AE138" t="str">
            <v/>
          </cell>
          <cell r="AF138" t="str">
            <v/>
          </cell>
          <cell r="AG138" t="str">
            <v/>
          </cell>
          <cell r="AH138" t="str">
            <v/>
          </cell>
          <cell r="AI138" t="str">
            <v/>
          </cell>
          <cell r="AJ138" t="str">
            <v/>
          </cell>
          <cell r="AK138" t="str">
            <v/>
          </cell>
          <cell r="AL138" t="str">
            <v/>
          </cell>
          <cell r="AM138" t="str">
            <v/>
          </cell>
          <cell r="AN138" t="str">
            <v/>
          </cell>
          <cell r="AO138" t="str">
            <v/>
          </cell>
          <cell r="AP138" t="str">
            <v/>
          </cell>
          <cell r="AQ138" t="str">
            <v/>
          </cell>
          <cell r="AR138" t="str">
            <v/>
          </cell>
          <cell r="AS138" t="str">
            <v/>
          </cell>
          <cell r="AT138" t="str">
            <v/>
          </cell>
          <cell r="AU138" t="str">
            <v/>
          </cell>
          <cell r="AV138" t="str">
            <v/>
          </cell>
          <cell r="AW138" t="str">
            <v/>
          </cell>
          <cell r="AX138" t="str">
            <v>A/A*</v>
          </cell>
          <cell r="AY138" t="str">
            <v>A*</v>
          </cell>
          <cell r="AZ138">
            <v>52.789375213321023</v>
          </cell>
          <cell r="BA138">
            <v>62.789375213321023</v>
          </cell>
          <cell r="BB138" t="str">
            <v/>
          </cell>
          <cell r="BC138" t="str">
            <v/>
          </cell>
          <cell r="BD138" t="str">
            <v/>
          </cell>
          <cell r="BE138" t="str">
            <v/>
          </cell>
          <cell r="BF138" t="str">
            <v/>
          </cell>
          <cell r="BG138" t="str">
            <v/>
          </cell>
          <cell r="BH138" t="str">
            <v/>
          </cell>
          <cell r="BI138" t="str">
            <v/>
          </cell>
          <cell r="BJ138" t="str">
            <v/>
          </cell>
          <cell r="BK138" t="str">
            <v/>
          </cell>
          <cell r="BL138" t="str">
            <v/>
          </cell>
          <cell r="BM138" t="str">
            <v/>
          </cell>
          <cell r="BN138" t="str">
            <v/>
          </cell>
          <cell r="BO138" t="str">
            <v/>
          </cell>
          <cell r="BP138" t="str">
            <v/>
          </cell>
          <cell r="BQ138" t="str">
            <v/>
          </cell>
          <cell r="BR138" t="str">
            <v/>
          </cell>
          <cell r="BS138" t="str">
            <v/>
          </cell>
          <cell r="BT138" t="str">
            <v/>
          </cell>
          <cell r="BU138" t="str">
            <v/>
          </cell>
          <cell r="BV138" t="str">
            <v/>
          </cell>
          <cell r="BW138" t="str">
            <v/>
          </cell>
          <cell r="BX138" t="str">
            <v/>
          </cell>
          <cell r="BY138" t="str">
            <v/>
          </cell>
          <cell r="BZ138" t="str">
            <v>A</v>
          </cell>
          <cell r="CA138" t="str">
            <v>A*</v>
          </cell>
          <cell r="CB138">
            <v>51.257043071462022</v>
          </cell>
          <cell r="CC138">
            <v>61.257043071462022</v>
          </cell>
          <cell r="CD138" t="str">
            <v/>
          </cell>
          <cell r="CE138" t="str">
            <v/>
          </cell>
          <cell r="CF138" t="str">
            <v/>
          </cell>
          <cell r="CG138" t="str">
            <v/>
          </cell>
          <cell r="CH138" t="str">
            <v/>
          </cell>
          <cell r="CI138" t="str">
            <v/>
          </cell>
          <cell r="CJ138" t="str">
            <v/>
          </cell>
          <cell r="CK138" t="str">
            <v/>
          </cell>
          <cell r="CL138" t="str">
            <v/>
          </cell>
          <cell r="CM138" t="str">
            <v/>
          </cell>
          <cell r="CN138" t="str">
            <v/>
          </cell>
          <cell r="CO138" t="str">
            <v/>
          </cell>
          <cell r="CP138" t="str">
            <v>A</v>
          </cell>
          <cell r="CQ138" t="str">
            <v>A*</v>
          </cell>
          <cell r="CR138">
            <v>51.010749291452875</v>
          </cell>
          <cell r="CS138">
            <v>61.010749291452875</v>
          </cell>
          <cell r="CT138" t="str">
            <v>A</v>
          </cell>
          <cell r="CU138" t="str">
            <v>A*</v>
          </cell>
          <cell r="CV138">
            <v>51.724457541036209</v>
          </cell>
          <cell r="CW138">
            <v>61.724457541036209</v>
          </cell>
          <cell r="CX138" t="str">
            <v/>
          </cell>
          <cell r="CY138" t="str">
            <v/>
          </cell>
          <cell r="CZ138" t="str">
            <v/>
          </cell>
          <cell r="DA138" t="str">
            <v/>
          </cell>
          <cell r="DB138" t="str">
            <v/>
          </cell>
          <cell r="DC138" t="str">
            <v/>
          </cell>
          <cell r="DD138" t="str">
            <v/>
          </cell>
          <cell r="DE138" t="str">
            <v/>
          </cell>
          <cell r="DF138" t="str">
            <v/>
          </cell>
          <cell r="DG138" t="str">
            <v/>
          </cell>
          <cell r="DH138" t="str">
            <v/>
          </cell>
          <cell r="DI138" t="str">
            <v/>
          </cell>
          <cell r="DJ138" t="str">
            <v/>
          </cell>
          <cell r="DK138" t="str">
            <v/>
          </cell>
          <cell r="DL138" t="str">
            <v/>
          </cell>
          <cell r="DM138" t="str">
            <v/>
          </cell>
          <cell r="DN138" t="str">
            <v/>
          </cell>
          <cell r="DO138" t="str">
            <v/>
          </cell>
          <cell r="DP138" t="str">
            <v/>
          </cell>
          <cell r="DQ138" t="str">
            <v/>
          </cell>
          <cell r="DR138" t="str">
            <v/>
          </cell>
          <cell r="DS138" t="str">
            <v/>
          </cell>
          <cell r="DT138" t="str">
            <v/>
          </cell>
          <cell r="DU138" t="str">
            <v/>
          </cell>
          <cell r="ED138" t="str">
            <v>12D-ENL-5</v>
          </cell>
          <cell r="EK138" t="str">
            <v>12B-MA-5</v>
          </cell>
          <cell r="EO138" t="str">
            <v>12A-PH-9</v>
          </cell>
          <cell r="EP138" t="str">
            <v>12E-PO-9</v>
          </cell>
          <cell r="EW138" t="str">
            <v/>
          </cell>
          <cell r="EX138" t="str">
            <v/>
          </cell>
          <cell r="EY138" t="str">
            <v/>
          </cell>
          <cell r="EZ138" t="str">
            <v/>
          </cell>
          <cell r="FA138" t="str">
            <v/>
          </cell>
          <cell r="FB138" t="str">
            <v/>
          </cell>
          <cell r="FC138" t="str">
            <v/>
          </cell>
          <cell r="FD138" t="str">
            <v/>
          </cell>
          <cell r="FE138">
            <v>55</v>
          </cell>
          <cell r="FF138" t="str">
            <v/>
          </cell>
          <cell r="FG138" t="str">
            <v/>
          </cell>
          <cell r="FH138" t="str">
            <v/>
          </cell>
          <cell r="FI138" t="str">
            <v/>
          </cell>
          <cell r="FJ138" t="str">
            <v/>
          </cell>
          <cell r="FK138" t="str">
            <v/>
          </cell>
        </row>
        <row r="139">
          <cell r="A139">
            <v>160069</v>
          </cell>
          <cell r="B139" t="str">
            <v>McLean, Ruby-Faith</v>
          </cell>
          <cell r="C139" t="str">
            <v>12MP</v>
          </cell>
          <cell r="D139" t="str">
            <v>F</v>
          </cell>
          <cell r="E139" t="str">
            <v>C</v>
          </cell>
          <cell r="F139" t="str">
            <v>A</v>
          </cell>
          <cell r="G139" t="str">
            <v>0</v>
          </cell>
          <cell r="H139" t="str">
            <v>WBRI</v>
          </cell>
          <cell r="I139" t="str">
            <v>N</v>
          </cell>
          <cell r="J139" t="b">
            <v>0</v>
          </cell>
          <cell r="K139" t="str">
            <v>No</v>
          </cell>
          <cell r="L139" t="str">
            <v>EXTERNAL</v>
          </cell>
          <cell r="M139">
            <v>6.2142857142857144</v>
          </cell>
          <cell r="N139">
            <v>6.2</v>
          </cell>
          <cell r="O139">
            <v>6.666666666666667</v>
          </cell>
          <cell r="P139">
            <v>6.7</v>
          </cell>
          <cell r="Q139" t="str">
            <v>4.75+ (C/B)</v>
          </cell>
          <cell r="R139" t="str">
            <v/>
          </cell>
          <cell r="S139" t="str">
            <v/>
          </cell>
          <cell r="T139" t="str">
            <v/>
          </cell>
          <cell r="U139" t="str">
            <v/>
          </cell>
          <cell r="V139" t="str">
            <v/>
          </cell>
          <cell r="W139" t="str">
            <v/>
          </cell>
          <cell r="X139" t="str">
            <v/>
          </cell>
          <cell r="Y139" t="str">
            <v/>
          </cell>
          <cell r="Z139" t="str">
            <v/>
          </cell>
          <cell r="AA139" t="str">
            <v/>
          </cell>
          <cell r="AB139" t="str">
            <v/>
          </cell>
          <cell r="AC139" t="str">
            <v/>
          </cell>
          <cell r="AD139" t="str">
            <v/>
          </cell>
          <cell r="AE139" t="str">
            <v/>
          </cell>
          <cell r="AF139" t="str">
            <v/>
          </cell>
          <cell r="AG139" t="str">
            <v/>
          </cell>
          <cell r="AH139" t="str">
            <v/>
          </cell>
          <cell r="AI139" t="str">
            <v/>
          </cell>
          <cell r="AJ139" t="str">
            <v/>
          </cell>
          <cell r="AK139" t="str">
            <v/>
          </cell>
          <cell r="AL139" t="str">
            <v/>
          </cell>
          <cell r="AM139" t="str">
            <v/>
          </cell>
          <cell r="AN139" t="str">
            <v/>
          </cell>
          <cell r="AO139" t="str">
            <v/>
          </cell>
          <cell r="AP139" t="str">
            <v/>
          </cell>
          <cell r="AQ139" t="str">
            <v/>
          </cell>
          <cell r="AR139" t="str">
            <v/>
          </cell>
          <cell r="AS139" t="str">
            <v/>
          </cell>
          <cell r="AT139" t="str">
            <v/>
          </cell>
          <cell r="AU139" t="str">
            <v/>
          </cell>
          <cell r="AV139" t="str">
            <v/>
          </cell>
          <cell r="AW139" t="str">
            <v/>
          </cell>
          <cell r="AX139" t="str">
            <v/>
          </cell>
          <cell r="AY139" t="str">
            <v/>
          </cell>
          <cell r="AZ139" t="str">
            <v/>
          </cell>
          <cell r="BA139" t="str">
            <v/>
          </cell>
          <cell r="BB139" t="str">
            <v>C/B</v>
          </cell>
          <cell r="BC139" t="str">
            <v>B/A</v>
          </cell>
          <cell r="BD139">
            <v>34.35924666177052</v>
          </cell>
          <cell r="BE139">
            <v>44.35924666177052</v>
          </cell>
          <cell r="BF139" t="str">
            <v/>
          </cell>
          <cell r="BG139" t="str">
            <v/>
          </cell>
          <cell r="BH139" t="str">
            <v/>
          </cell>
          <cell r="BI139" t="str">
            <v/>
          </cell>
          <cell r="BJ139" t="str">
            <v/>
          </cell>
          <cell r="BK139" t="str">
            <v/>
          </cell>
          <cell r="BL139" t="str">
            <v/>
          </cell>
          <cell r="BM139" t="str">
            <v/>
          </cell>
          <cell r="BN139" t="str">
            <v/>
          </cell>
          <cell r="BO139" t="str">
            <v/>
          </cell>
          <cell r="BP139" t="str">
            <v/>
          </cell>
          <cell r="BQ139" t="str">
            <v/>
          </cell>
          <cell r="BR139" t="str">
            <v/>
          </cell>
          <cell r="BS139" t="str">
            <v/>
          </cell>
          <cell r="BT139" t="str">
            <v/>
          </cell>
          <cell r="BU139" t="str">
            <v/>
          </cell>
          <cell r="BV139" t="str">
            <v/>
          </cell>
          <cell r="BW139" t="str">
            <v/>
          </cell>
          <cell r="BX139" t="str">
            <v/>
          </cell>
          <cell r="BY139" t="str">
            <v/>
          </cell>
          <cell r="BZ139" t="str">
            <v/>
          </cell>
          <cell r="CA139" t="str">
            <v/>
          </cell>
          <cell r="CB139" t="str">
            <v/>
          </cell>
          <cell r="CC139" t="str">
            <v/>
          </cell>
          <cell r="CD139" t="str">
            <v/>
          </cell>
          <cell r="CE139" t="str">
            <v/>
          </cell>
          <cell r="CF139" t="str">
            <v/>
          </cell>
          <cell r="CG139" t="str">
            <v/>
          </cell>
          <cell r="CH139" t="str">
            <v>B</v>
          </cell>
          <cell r="CI139" t="str">
            <v>A</v>
          </cell>
          <cell r="CJ139">
            <v>38.592935148078865</v>
          </cell>
          <cell r="CK139">
            <v>48.592935148078865</v>
          </cell>
          <cell r="CL139" t="str">
            <v/>
          </cell>
          <cell r="CM139" t="str">
            <v/>
          </cell>
          <cell r="CN139" t="str">
            <v/>
          </cell>
          <cell r="CO139" t="str">
            <v/>
          </cell>
          <cell r="CP139" t="str">
            <v>C</v>
          </cell>
          <cell r="CQ139" t="str">
            <v>B</v>
          </cell>
          <cell r="CR139">
            <v>29.204378055345408</v>
          </cell>
          <cell r="CS139">
            <v>39.204378055345408</v>
          </cell>
          <cell r="CT139" t="str">
            <v/>
          </cell>
          <cell r="CU139" t="str">
            <v/>
          </cell>
          <cell r="CV139" t="str">
            <v/>
          </cell>
          <cell r="CW139" t="str">
            <v/>
          </cell>
          <cell r="CX139" t="str">
            <v>C/B</v>
          </cell>
          <cell r="CY139" t="str">
            <v>B/A</v>
          </cell>
          <cell r="CZ139">
            <v>36.330687248978336</v>
          </cell>
          <cell r="DA139">
            <v>46.330687248978336</v>
          </cell>
          <cell r="DB139" t="str">
            <v/>
          </cell>
          <cell r="DC139" t="str">
            <v/>
          </cell>
          <cell r="DD139" t="str">
            <v/>
          </cell>
          <cell r="DE139" t="str">
            <v/>
          </cell>
          <cell r="DF139" t="str">
            <v/>
          </cell>
          <cell r="DG139" t="str">
            <v/>
          </cell>
          <cell r="DH139" t="str">
            <v/>
          </cell>
          <cell r="DI139" t="str">
            <v/>
          </cell>
          <cell r="DJ139" t="str">
            <v/>
          </cell>
          <cell r="DK139" t="str">
            <v/>
          </cell>
          <cell r="DL139" t="str">
            <v/>
          </cell>
          <cell r="DM139" t="str">
            <v/>
          </cell>
          <cell r="DN139" t="str">
            <v/>
          </cell>
          <cell r="DO139" t="str">
            <v/>
          </cell>
          <cell r="DP139" t="str">
            <v/>
          </cell>
          <cell r="DQ139" t="str">
            <v/>
          </cell>
          <cell r="DR139" t="str">
            <v/>
          </cell>
          <cell r="DS139" t="str">
            <v/>
          </cell>
          <cell r="DT139" t="str">
            <v/>
          </cell>
          <cell r="DU139" t="str">
            <v/>
          </cell>
          <cell r="EE139" t="str">
            <v>12A-FR-6</v>
          </cell>
          <cell r="EM139" t="str">
            <v>12B-P&amp;E-7</v>
          </cell>
          <cell r="EO139" t="str">
            <v>12E-PH-6</v>
          </cell>
          <cell r="EQ139" t="str">
            <v>12C-PY-9</v>
          </cell>
          <cell r="EW139" t="str">
            <v/>
          </cell>
          <cell r="EX139" t="str">
            <v/>
          </cell>
          <cell r="EY139" t="str">
            <v/>
          </cell>
          <cell r="EZ139" t="str">
            <v/>
          </cell>
          <cell r="FA139" t="str">
            <v/>
          </cell>
          <cell r="FB139" t="str">
            <v/>
          </cell>
          <cell r="FC139" t="str">
            <v/>
          </cell>
          <cell r="FD139" t="str">
            <v/>
          </cell>
          <cell r="FE139" t="str">
            <v/>
          </cell>
          <cell r="FF139">
            <v>35</v>
          </cell>
          <cell r="FG139" t="str">
            <v/>
          </cell>
          <cell r="FH139" t="str">
            <v/>
          </cell>
          <cell r="FI139" t="str">
            <v/>
          </cell>
          <cell r="FJ139" t="str">
            <v/>
          </cell>
          <cell r="FK139" t="str">
            <v/>
          </cell>
        </row>
        <row r="140">
          <cell r="A140">
            <v>160086</v>
          </cell>
          <cell r="B140" t="str">
            <v>McNally, Mia</v>
          </cell>
          <cell r="C140" t="str">
            <v>12KD</v>
          </cell>
          <cell r="D140" t="str">
            <v>F</v>
          </cell>
          <cell r="E140" t="str">
            <v>B</v>
          </cell>
          <cell r="F140" t="str">
            <v>A/A*</v>
          </cell>
          <cell r="G140" t="str">
            <v>1</v>
          </cell>
          <cell r="H140" t="str">
            <v>WIRI</v>
          </cell>
          <cell r="I140" t="str">
            <v>N</v>
          </cell>
          <cell r="J140" t="b">
            <v>0</v>
          </cell>
          <cell r="K140" t="str">
            <v>No</v>
          </cell>
          <cell r="L140" t="str">
            <v>EXTERNAL</v>
          </cell>
          <cell r="M140">
            <v>6.7857142857142856</v>
          </cell>
          <cell r="N140">
            <v>6.8</v>
          </cell>
          <cell r="O140">
            <v>7.333333333333333</v>
          </cell>
          <cell r="P140">
            <v>7.3</v>
          </cell>
          <cell r="Q140" t="str">
            <v>6.25+ (B/A)</v>
          </cell>
          <cell r="R140" t="str">
            <v/>
          </cell>
          <cell r="S140" t="str">
            <v/>
          </cell>
          <cell r="T140" t="str">
            <v/>
          </cell>
          <cell r="U140" t="str">
            <v/>
          </cell>
          <cell r="V140" t="str">
            <v/>
          </cell>
          <cell r="W140" t="str">
            <v/>
          </cell>
          <cell r="X140" t="str">
            <v/>
          </cell>
          <cell r="Y140" t="str">
            <v/>
          </cell>
          <cell r="Z140" t="str">
            <v/>
          </cell>
          <cell r="AA140" t="str">
            <v/>
          </cell>
          <cell r="AB140" t="str">
            <v/>
          </cell>
          <cell r="AC140" t="str">
            <v/>
          </cell>
          <cell r="AD140" t="str">
            <v/>
          </cell>
          <cell r="AE140" t="str">
            <v/>
          </cell>
          <cell r="AF140" t="str">
            <v/>
          </cell>
          <cell r="AG140" t="str">
            <v/>
          </cell>
          <cell r="AH140" t="str">
            <v/>
          </cell>
          <cell r="AI140" t="str">
            <v/>
          </cell>
          <cell r="AJ140" t="str">
            <v/>
          </cell>
          <cell r="AK140" t="str">
            <v/>
          </cell>
          <cell r="AL140" t="str">
            <v/>
          </cell>
          <cell r="AM140" t="str">
            <v/>
          </cell>
          <cell r="AN140" t="str">
            <v/>
          </cell>
          <cell r="AO140" t="str">
            <v/>
          </cell>
          <cell r="AP140" t="str">
            <v/>
          </cell>
          <cell r="AQ140" t="str">
            <v/>
          </cell>
          <cell r="AR140" t="str">
            <v/>
          </cell>
          <cell r="AS140" t="str">
            <v/>
          </cell>
          <cell r="AT140" t="str">
            <v>B</v>
          </cell>
          <cell r="AU140" t="str">
            <v>A</v>
          </cell>
          <cell r="AV140">
            <v>40.911671585903612</v>
          </cell>
          <cell r="AW140">
            <v>50.911671585903612</v>
          </cell>
          <cell r="AX140" t="str">
            <v/>
          </cell>
          <cell r="AY140" t="str">
            <v/>
          </cell>
          <cell r="AZ140" t="str">
            <v/>
          </cell>
          <cell r="BA140" t="str">
            <v/>
          </cell>
          <cell r="BB140" t="str">
            <v/>
          </cell>
          <cell r="BC140" t="str">
            <v/>
          </cell>
          <cell r="BD140" t="str">
            <v/>
          </cell>
          <cell r="BE140" t="str">
            <v/>
          </cell>
          <cell r="BF140" t="str">
            <v/>
          </cell>
          <cell r="BG140" t="str">
            <v/>
          </cell>
          <cell r="BH140" t="str">
            <v/>
          </cell>
          <cell r="BI140" t="str">
            <v/>
          </cell>
          <cell r="BJ140" t="str">
            <v/>
          </cell>
          <cell r="BK140" t="str">
            <v/>
          </cell>
          <cell r="BL140" t="str">
            <v/>
          </cell>
          <cell r="BM140" t="str">
            <v/>
          </cell>
          <cell r="BN140" t="str">
            <v/>
          </cell>
          <cell r="BO140" t="str">
            <v/>
          </cell>
          <cell r="BP140" t="str">
            <v/>
          </cell>
          <cell r="BQ140" t="str">
            <v/>
          </cell>
          <cell r="BR140" t="str">
            <v/>
          </cell>
          <cell r="BS140" t="str">
            <v/>
          </cell>
          <cell r="BT140" t="str">
            <v/>
          </cell>
          <cell r="BU140" t="str">
            <v/>
          </cell>
          <cell r="BV140" t="str">
            <v/>
          </cell>
          <cell r="BW140" t="str">
            <v/>
          </cell>
          <cell r="BX140" t="str">
            <v/>
          </cell>
          <cell r="BY140" t="str">
            <v/>
          </cell>
          <cell r="BZ140" t="str">
            <v/>
          </cell>
          <cell r="CA140" t="str">
            <v/>
          </cell>
          <cell r="CB140" t="str">
            <v/>
          </cell>
          <cell r="CC140" t="str">
            <v/>
          </cell>
          <cell r="CD140" t="str">
            <v/>
          </cell>
          <cell r="CE140" t="str">
            <v/>
          </cell>
          <cell r="CF140" t="str">
            <v/>
          </cell>
          <cell r="CG140" t="str">
            <v/>
          </cell>
          <cell r="CH140" t="str">
            <v>B/A</v>
          </cell>
          <cell r="CI140" t="str">
            <v>A/A*</v>
          </cell>
          <cell r="CJ140">
            <v>42.921694948217997</v>
          </cell>
          <cell r="CK140">
            <v>52.921694948217997</v>
          </cell>
          <cell r="CL140" t="str">
            <v/>
          </cell>
          <cell r="CM140" t="str">
            <v/>
          </cell>
          <cell r="CN140" t="str">
            <v/>
          </cell>
          <cell r="CO140" t="str">
            <v/>
          </cell>
          <cell r="CP140" t="str">
            <v/>
          </cell>
          <cell r="CQ140" t="str">
            <v/>
          </cell>
          <cell r="CR140" t="str">
            <v/>
          </cell>
          <cell r="CS140" t="str">
            <v/>
          </cell>
          <cell r="CT140" t="str">
            <v>B/A</v>
          </cell>
          <cell r="CU140" t="str">
            <v>A/A*</v>
          </cell>
          <cell r="CV140">
            <v>42.653523981367236</v>
          </cell>
          <cell r="CW140">
            <v>52.653523981367236</v>
          </cell>
          <cell r="CX140" t="str">
            <v/>
          </cell>
          <cell r="CY140" t="str">
            <v/>
          </cell>
          <cell r="CZ140" t="str">
            <v/>
          </cell>
          <cell r="DA140" t="str">
            <v/>
          </cell>
          <cell r="DB140" t="str">
            <v>B/A</v>
          </cell>
          <cell r="DC140" t="str">
            <v>A/A*</v>
          </cell>
          <cell r="DD140">
            <v>46.788853296762319</v>
          </cell>
          <cell r="DE140">
            <v>56.788853296762319</v>
          </cell>
          <cell r="DF140" t="str">
            <v/>
          </cell>
          <cell r="DG140" t="str">
            <v/>
          </cell>
          <cell r="DH140" t="str">
            <v/>
          </cell>
          <cell r="DI140" t="str">
            <v/>
          </cell>
          <cell r="DJ140" t="str">
            <v/>
          </cell>
          <cell r="DK140" t="str">
            <v/>
          </cell>
          <cell r="DL140" t="str">
            <v/>
          </cell>
          <cell r="DM140" t="str">
            <v/>
          </cell>
          <cell r="DN140" t="str">
            <v/>
          </cell>
          <cell r="DO140" t="str">
            <v/>
          </cell>
          <cell r="DP140" t="str">
            <v/>
          </cell>
          <cell r="DQ140" t="str">
            <v/>
          </cell>
          <cell r="DR140" t="str">
            <v/>
          </cell>
          <cell r="DS140" t="str">
            <v/>
          </cell>
          <cell r="DT140" t="str">
            <v/>
          </cell>
          <cell r="DU140" t="str">
            <v/>
          </cell>
          <cell r="EC140" t="str">
            <v>12A-EC-4</v>
          </cell>
          <cell r="EM140" t="str">
            <v>12E-P&amp;E-5</v>
          </cell>
          <cell r="EP140" t="str">
            <v>12C-PO-8</v>
          </cell>
          <cell r="ER140" t="str">
            <v>12E-SO-8</v>
          </cell>
          <cell r="EW140" t="str">
            <v/>
          </cell>
          <cell r="EX140" t="str">
            <v/>
          </cell>
          <cell r="EY140" t="str">
            <v/>
          </cell>
          <cell r="EZ140" t="str">
            <v/>
          </cell>
          <cell r="FA140" t="str">
            <v/>
          </cell>
          <cell r="FB140" t="str">
            <v/>
          </cell>
          <cell r="FC140" t="str">
            <v/>
          </cell>
          <cell r="FD140">
            <v>40</v>
          </cell>
          <cell r="FE140" t="str">
            <v/>
          </cell>
          <cell r="FF140" t="str">
            <v/>
          </cell>
          <cell r="FG140" t="str">
            <v/>
          </cell>
          <cell r="FH140" t="str">
            <v/>
          </cell>
          <cell r="FI140" t="str">
            <v/>
          </cell>
          <cell r="FJ140" t="str">
            <v/>
          </cell>
          <cell r="FK140" t="str">
            <v/>
          </cell>
        </row>
        <row r="141">
          <cell r="A141">
            <v>160028</v>
          </cell>
          <cell r="B141" t="str">
            <v>Menon, Sujitreji</v>
          </cell>
          <cell r="C141" t="str">
            <v>12JW</v>
          </cell>
          <cell r="D141" t="str">
            <v>M</v>
          </cell>
          <cell r="E141" t="str">
            <v>E/D</v>
          </cell>
          <cell r="F141" t="str">
            <v>C</v>
          </cell>
          <cell r="G141" t="str">
            <v>1</v>
          </cell>
          <cell r="H141" t="str">
            <v>AIND</v>
          </cell>
          <cell r="I141" t="str">
            <v>N</v>
          </cell>
          <cell r="J141" t="b">
            <v>1</v>
          </cell>
          <cell r="K141" t="str">
            <v>No</v>
          </cell>
          <cell r="L141" t="str">
            <v>INTERNAL</v>
          </cell>
          <cell r="M141">
            <v>3.75</v>
          </cell>
          <cell r="N141">
            <v>3.8</v>
          </cell>
          <cell r="O141">
            <v>3.75</v>
          </cell>
          <cell r="P141">
            <v>3.8</v>
          </cell>
          <cell r="Q141" t="str">
            <v>2.5+ (D/C)</v>
          </cell>
          <cell r="R141" t="str">
            <v/>
          </cell>
          <cell r="S141" t="str">
            <v/>
          </cell>
          <cell r="T141" t="str">
            <v/>
          </cell>
          <cell r="U141" t="str">
            <v/>
          </cell>
          <cell r="V141" t="str">
            <v>D</v>
          </cell>
          <cell r="W141" t="str">
            <v>C</v>
          </cell>
          <cell r="X141">
            <v>19.938834007845585</v>
          </cell>
          <cell r="Y141">
            <v>29.938834007845585</v>
          </cell>
          <cell r="Z141" t="str">
            <v/>
          </cell>
          <cell r="AA141" t="str">
            <v/>
          </cell>
          <cell r="AB141" t="str">
            <v/>
          </cell>
          <cell r="AC141" t="str">
            <v/>
          </cell>
          <cell r="AD141" t="str">
            <v/>
          </cell>
          <cell r="AE141" t="str">
            <v/>
          </cell>
          <cell r="AF141" t="str">
            <v/>
          </cell>
          <cell r="AG141" t="str">
            <v/>
          </cell>
          <cell r="AH141" t="str">
            <v/>
          </cell>
          <cell r="AI141" t="str">
            <v/>
          </cell>
          <cell r="AJ141" t="str">
            <v/>
          </cell>
          <cell r="AK141" t="str">
            <v/>
          </cell>
          <cell r="AL141" t="str">
            <v/>
          </cell>
          <cell r="AM141" t="str">
            <v/>
          </cell>
          <cell r="AN141" t="str">
            <v/>
          </cell>
          <cell r="AO141" t="str">
            <v/>
          </cell>
          <cell r="AP141" t="str">
            <v/>
          </cell>
          <cell r="AQ141" t="str">
            <v/>
          </cell>
          <cell r="AR141" t="str">
            <v/>
          </cell>
          <cell r="AS141" t="str">
            <v/>
          </cell>
          <cell r="AT141" t="str">
            <v>D</v>
          </cell>
          <cell r="AU141" t="str">
            <v>C</v>
          </cell>
          <cell r="AV141">
            <v>18.432711276664143</v>
          </cell>
          <cell r="AW141">
            <v>28.432711276664143</v>
          </cell>
          <cell r="AX141" t="str">
            <v/>
          </cell>
          <cell r="AY141" t="str">
            <v/>
          </cell>
          <cell r="AZ141" t="str">
            <v/>
          </cell>
          <cell r="BA141" t="str">
            <v/>
          </cell>
          <cell r="BB141" t="str">
            <v/>
          </cell>
          <cell r="BC141" t="str">
            <v/>
          </cell>
          <cell r="BD141" t="str">
            <v/>
          </cell>
          <cell r="BE141" t="str">
            <v/>
          </cell>
          <cell r="BF141" t="str">
            <v/>
          </cell>
          <cell r="BG141" t="str">
            <v/>
          </cell>
          <cell r="BH141" t="str">
            <v/>
          </cell>
          <cell r="BI141" t="str">
            <v/>
          </cell>
          <cell r="BJ141" t="str">
            <v/>
          </cell>
          <cell r="BK141" t="str">
            <v/>
          </cell>
          <cell r="BL141" t="str">
            <v/>
          </cell>
          <cell r="BM141" t="str">
            <v/>
          </cell>
          <cell r="BN141" t="str">
            <v/>
          </cell>
          <cell r="BO141" t="str">
            <v/>
          </cell>
          <cell r="BP141" t="str">
            <v/>
          </cell>
          <cell r="BQ141" t="str">
            <v/>
          </cell>
          <cell r="BR141" t="str">
            <v/>
          </cell>
          <cell r="BS141" t="str">
            <v/>
          </cell>
          <cell r="BT141" t="str">
            <v/>
          </cell>
          <cell r="BU141" t="str">
            <v/>
          </cell>
          <cell r="BV141" t="str">
            <v/>
          </cell>
          <cell r="BW141" t="str">
            <v/>
          </cell>
          <cell r="BX141" t="str">
            <v/>
          </cell>
          <cell r="BY141" t="str">
            <v/>
          </cell>
          <cell r="BZ141" t="str">
            <v>E/D</v>
          </cell>
          <cell r="CA141" t="str">
            <v>D/C</v>
          </cell>
          <cell r="CB141">
            <v>16.448458142936111</v>
          </cell>
          <cell r="CC141">
            <v>26.448458142936111</v>
          </cell>
          <cell r="CD141" t="str">
            <v/>
          </cell>
          <cell r="CE141" t="str">
            <v/>
          </cell>
          <cell r="CF141" t="str">
            <v/>
          </cell>
          <cell r="CG141" t="str">
            <v/>
          </cell>
          <cell r="CH141" t="str">
            <v/>
          </cell>
          <cell r="CI141" t="str">
            <v/>
          </cell>
          <cell r="CJ141" t="str">
            <v/>
          </cell>
          <cell r="CK141" t="str">
            <v/>
          </cell>
          <cell r="CL141" t="str">
            <v/>
          </cell>
          <cell r="CM141" t="str">
            <v/>
          </cell>
          <cell r="CN141" t="str">
            <v/>
          </cell>
          <cell r="CO141" t="str">
            <v/>
          </cell>
          <cell r="CP141" t="str">
            <v/>
          </cell>
          <cell r="CQ141" t="str">
            <v/>
          </cell>
          <cell r="CR141" t="str">
            <v/>
          </cell>
          <cell r="CS141" t="str">
            <v/>
          </cell>
          <cell r="CT141" t="str">
            <v/>
          </cell>
          <cell r="CU141" t="str">
            <v/>
          </cell>
          <cell r="CV141" t="str">
            <v/>
          </cell>
          <cell r="CW141" t="str">
            <v/>
          </cell>
          <cell r="CX141" t="str">
            <v>E/D</v>
          </cell>
          <cell r="CY141" t="str">
            <v>D/C</v>
          </cell>
          <cell r="CZ141">
            <v>14.689038777218887</v>
          </cell>
          <cell r="DA141">
            <v>24.689038777218887</v>
          </cell>
          <cell r="DB141" t="str">
            <v/>
          </cell>
          <cell r="DC141" t="str">
            <v/>
          </cell>
          <cell r="DD141" t="str">
            <v/>
          </cell>
          <cell r="DE141" t="str">
            <v/>
          </cell>
          <cell r="DF141" t="str">
            <v/>
          </cell>
          <cell r="DG141" t="str">
            <v/>
          </cell>
          <cell r="DH141" t="str">
            <v/>
          </cell>
          <cell r="DI141" t="str">
            <v/>
          </cell>
          <cell r="DJ141" t="str">
            <v/>
          </cell>
          <cell r="DK141" t="str">
            <v/>
          </cell>
          <cell r="DL141" t="str">
            <v/>
          </cell>
          <cell r="DM141" t="str">
            <v/>
          </cell>
          <cell r="DN141" t="str">
            <v/>
          </cell>
          <cell r="DO141" t="str">
            <v/>
          </cell>
          <cell r="DP141" t="str">
            <v/>
          </cell>
          <cell r="DQ141" t="str">
            <v/>
          </cell>
          <cell r="DR141" t="str">
            <v/>
          </cell>
          <cell r="DS141" t="str">
            <v/>
          </cell>
          <cell r="DT141" t="str">
            <v/>
          </cell>
          <cell r="DU141" t="str">
            <v/>
          </cell>
          <cell r="DW141" t="str">
            <v>12A-BE-1</v>
          </cell>
          <cell r="EC141" t="str">
            <v>12E-EC-2</v>
          </cell>
          <cell r="EK141" t="str">
            <v>12C-MA-7</v>
          </cell>
          <cell r="EQ141" t="str">
            <v>12B-PY-8</v>
          </cell>
          <cell r="EW141" t="str">
            <v/>
          </cell>
          <cell r="EX141">
            <v>20</v>
          </cell>
          <cell r="EY141" t="str">
            <v/>
          </cell>
          <cell r="EZ141" t="str">
            <v/>
          </cell>
          <cell r="FA141" t="str">
            <v/>
          </cell>
          <cell r="FB141" t="str">
            <v/>
          </cell>
          <cell r="FC141" t="str">
            <v/>
          </cell>
          <cell r="FD141">
            <v>20</v>
          </cell>
          <cell r="FE141" t="str">
            <v/>
          </cell>
          <cell r="FF141" t="str">
            <v/>
          </cell>
          <cell r="FG141" t="str">
            <v/>
          </cell>
          <cell r="FH141" t="str">
            <v/>
          </cell>
          <cell r="FI141" t="str">
            <v/>
          </cell>
          <cell r="FJ141" t="str">
            <v/>
          </cell>
          <cell r="FK141" t="str">
            <v/>
          </cell>
        </row>
        <row r="142">
          <cell r="A142">
            <v>160359</v>
          </cell>
          <cell r="B142" t="str">
            <v>Middleton, Samuel</v>
          </cell>
          <cell r="C142" t="str">
            <v>12SG</v>
          </cell>
          <cell r="D142" t="str">
            <v>M</v>
          </cell>
          <cell r="E142" t="str">
            <v>D/C</v>
          </cell>
          <cell r="F142" t="e">
            <v>#N/A</v>
          </cell>
          <cell r="G142" t="str">
            <v>0</v>
          </cell>
          <cell r="H142" t="str">
            <v>WBRI</v>
          </cell>
          <cell r="I142" t="str">
            <v>N</v>
          </cell>
          <cell r="J142" t="b">
            <v>0</v>
          </cell>
          <cell r="K142" t="str">
            <v>No</v>
          </cell>
          <cell r="L142" t="str">
            <v>EXTERNAL</v>
          </cell>
          <cell r="M142">
            <v>5.0625</v>
          </cell>
          <cell r="N142">
            <v>5.0999999999999996</v>
          </cell>
          <cell r="O142">
            <v>5.333333333333333</v>
          </cell>
          <cell r="P142">
            <v>5.3</v>
          </cell>
          <cell r="Q142" t="str">
            <v>4.75+ (C/B)</v>
          </cell>
          <cell r="R142" t="str">
            <v/>
          </cell>
          <cell r="S142" t="str">
            <v/>
          </cell>
          <cell r="T142" t="str">
            <v/>
          </cell>
          <cell r="U142" t="str">
            <v/>
          </cell>
          <cell r="V142" t="str">
            <v/>
          </cell>
          <cell r="W142" t="str">
            <v/>
          </cell>
          <cell r="X142" t="str">
            <v/>
          </cell>
          <cell r="Y142" t="str">
            <v/>
          </cell>
          <cell r="Z142" t="str">
            <v/>
          </cell>
          <cell r="AA142" t="str">
            <v/>
          </cell>
          <cell r="AB142" t="str">
            <v/>
          </cell>
          <cell r="AC142" t="str">
            <v/>
          </cell>
          <cell r="AD142" t="str">
            <v/>
          </cell>
          <cell r="AE142" t="str">
            <v/>
          </cell>
          <cell r="AF142" t="str">
            <v/>
          </cell>
          <cell r="AG142" t="str">
            <v/>
          </cell>
          <cell r="AH142" t="str">
            <v/>
          </cell>
          <cell r="AI142" t="str">
            <v/>
          </cell>
          <cell r="AJ142" t="str">
            <v/>
          </cell>
          <cell r="AK142" t="str">
            <v/>
          </cell>
          <cell r="AL142" t="str">
            <v/>
          </cell>
          <cell r="AM142" t="str">
            <v/>
          </cell>
          <cell r="AN142" t="str">
            <v/>
          </cell>
          <cell r="AO142" t="str">
            <v/>
          </cell>
          <cell r="AP142" t="str">
            <v/>
          </cell>
          <cell r="AQ142" t="str">
            <v/>
          </cell>
          <cell r="AR142" t="str">
            <v/>
          </cell>
          <cell r="AS142" t="str">
            <v/>
          </cell>
          <cell r="AT142" t="str">
            <v/>
          </cell>
          <cell r="AU142" t="str">
            <v/>
          </cell>
          <cell r="AV142" t="str">
            <v/>
          </cell>
          <cell r="AW142" t="str">
            <v/>
          </cell>
          <cell r="AX142" t="str">
            <v/>
          </cell>
          <cell r="AY142" t="str">
            <v/>
          </cell>
          <cell r="AZ142" t="str">
            <v/>
          </cell>
          <cell r="BA142" t="str">
            <v/>
          </cell>
          <cell r="BB142" t="str">
            <v/>
          </cell>
          <cell r="BC142" t="str">
            <v/>
          </cell>
          <cell r="BD142" t="str">
            <v/>
          </cell>
          <cell r="BE142" t="str">
            <v/>
          </cell>
          <cell r="BF142" t="str">
            <v/>
          </cell>
          <cell r="BG142" t="str">
            <v/>
          </cell>
          <cell r="BH142" t="str">
            <v/>
          </cell>
          <cell r="BI142" t="str">
            <v/>
          </cell>
          <cell r="BJ142" t="str">
            <v/>
          </cell>
          <cell r="BK142" t="str">
            <v/>
          </cell>
          <cell r="BL142" t="str">
            <v/>
          </cell>
          <cell r="BM142" t="str">
            <v/>
          </cell>
          <cell r="BN142" t="str">
            <v/>
          </cell>
          <cell r="BO142" t="str">
            <v/>
          </cell>
          <cell r="BP142" t="str">
            <v/>
          </cell>
          <cell r="BQ142" t="str">
            <v/>
          </cell>
          <cell r="BR142" t="str">
            <v>D/D</v>
          </cell>
          <cell r="BS142" t="str">
            <v>D/D*</v>
          </cell>
          <cell r="BT142">
            <v>69.858752601099653</v>
          </cell>
          <cell r="BU142">
            <v>79.858752601099653</v>
          </cell>
          <cell r="BV142" t="str">
            <v/>
          </cell>
          <cell r="BW142" t="str">
            <v/>
          </cell>
          <cell r="BX142" t="str">
            <v/>
          </cell>
          <cell r="BY142" t="str">
            <v/>
          </cell>
          <cell r="BZ142" t="str">
            <v/>
          </cell>
          <cell r="CA142" t="str">
            <v/>
          </cell>
          <cell r="CB142" t="str">
            <v/>
          </cell>
          <cell r="CC142" t="str">
            <v/>
          </cell>
          <cell r="CD142" t="str">
            <v/>
          </cell>
          <cell r="CE142" t="str">
            <v/>
          </cell>
          <cell r="CF142" t="str">
            <v/>
          </cell>
          <cell r="CG142" t="str">
            <v/>
          </cell>
          <cell r="CH142" t="str">
            <v/>
          </cell>
          <cell r="CI142" t="str">
            <v/>
          </cell>
          <cell r="CJ142" t="str">
            <v/>
          </cell>
          <cell r="CK142" t="str">
            <v/>
          </cell>
          <cell r="CL142" t="str">
            <v>D/C</v>
          </cell>
          <cell r="CM142" t="str">
            <v>C/B</v>
          </cell>
          <cell r="CN142">
            <v>26.6875</v>
          </cell>
          <cell r="CO142">
            <v>36.6875</v>
          </cell>
          <cell r="CP142" t="str">
            <v/>
          </cell>
          <cell r="CQ142" t="str">
            <v/>
          </cell>
          <cell r="CR142" t="str">
            <v/>
          </cell>
          <cell r="CS142" t="str">
            <v/>
          </cell>
          <cell r="CT142" t="str">
            <v/>
          </cell>
          <cell r="CU142" t="str">
            <v/>
          </cell>
          <cell r="CV142" t="str">
            <v/>
          </cell>
          <cell r="CW142" t="str">
            <v/>
          </cell>
          <cell r="CX142" t="str">
            <v/>
          </cell>
          <cell r="CY142" t="str">
            <v/>
          </cell>
          <cell r="CZ142" t="str">
            <v/>
          </cell>
          <cell r="DA142" t="str">
            <v/>
          </cell>
          <cell r="DB142" t="str">
            <v/>
          </cell>
          <cell r="DC142" t="str">
            <v/>
          </cell>
          <cell r="DD142" t="str">
            <v/>
          </cell>
          <cell r="DE142" t="str">
            <v/>
          </cell>
          <cell r="DF142" t="str">
            <v/>
          </cell>
          <cell r="DG142" t="str">
            <v/>
          </cell>
          <cell r="DH142" t="str">
            <v/>
          </cell>
          <cell r="DI142" t="str">
            <v/>
          </cell>
          <cell r="DJ142" t="str">
            <v/>
          </cell>
          <cell r="DK142" t="str">
            <v/>
          </cell>
          <cell r="DL142" t="str">
            <v/>
          </cell>
          <cell r="DM142" t="str">
            <v/>
          </cell>
          <cell r="DN142" t="str">
            <v/>
          </cell>
          <cell r="DO142" t="str">
            <v/>
          </cell>
          <cell r="DP142" t="str">
            <v/>
          </cell>
          <cell r="DQ142" t="str">
            <v/>
          </cell>
          <cell r="DR142" t="str">
            <v/>
          </cell>
          <cell r="DS142" t="str">
            <v/>
          </cell>
          <cell r="DT142" t="str">
            <v/>
          </cell>
          <cell r="DU142" t="str">
            <v/>
          </cell>
          <cell r="EI142" t="str">
            <v>12C-HSD-6</v>
          </cell>
          <cell r="EN142" t="str">
            <v>12D-PE-9</v>
          </cell>
          <cell r="EW142" t="str">
            <v/>
          </cell>
          <cell r="EX142" t="str">
            <v/>
          </cell>
          <cell r="EY142" t="str">
            <v/>
          </cell>
          <cell r="EZ142" t="str">
            <v/>
          </cell>
          <cell r="FA142" t="str">
            <v/>
          </cell>
          <cell r="FB142" t="str">
            <v/>
          </cell>
          <cell r="FC142" t="str">
            <v/>
          </cell>
          <cell r="FD142" t="str">
            <v/>
          </cell>
          <cell r="FE142" t="str">
            <v/>
          </cell>
          <cell r="FF142" t="str">
            <v/>
          </cell>
          <cell r="FG142" t="str">
            <v/>
          </cell>
          <cell r="FH142" t="str">
            <v/>
          </cell>
          <cell r="FI142" t="str">
            <v/>
          </cell>
          <cell r="FJ142">
            <v>70</v>
          </cell>
          <cell r="FK142" t="str">
            <v/>
          </cell>
        </row>
        <row r="143">
          <cell r="A143">
            <v>150841</v>
          </cell>
          <cell r="B143" t="str">
            <v>Mitchell, Grace</v>
          </cell>
          <cell r="C143" t="str">
            <v>12JW</v>
          </cell>
          <cell r="D143" t="str">
            <v>F</v>
          </cell>
          <cell r="E143" t="str">
            <v>C/B</v>
          </cell>
          <cell r="F143" t="str">
            <v>A</v>
          </cell>
          <cell r="G143" t="str">
            <v>0</v>
          </cell>
          <cell r="H143" t="str">
            <v>WBRI</v>
          </cell>
          <cell r="I143" t="str">
            <v>N</v>
          </cell>
          <cell r="J143" t="b">
            <v>0</v>
          </cell>
          <cell r="K143" t="str">
            <v>No</v>
          </cell>
          <cell r="L143" t="str">
            <v>INTERNAL</v>
          </cell>
          <cell r="M143">
            <v>6.1</v>
          </cell>
          <cell r="N143">
            <v>6.1</v>
          </cell>
          <cell r="O143">
            <v>6.1</v>
          </cell>
          <cell r="P143">
            <v>6.1</v>
          </cell>
          <cell r="Q143" t="str">
            <v>4.75+ (C/B)</v>
          </cell>
          <cell r="R143" t="str">
            <v/>
          </cell>
          <cell r="S143" t="str">
            <v/>
          </cell>
          <cell r="T143" t="str">
            <v/>
          </cell>
          <cell r="U143" t="str">
            <v/>
          </cell>
          <cell r="V143" t="str">
            <v/>
          </cell>
          <cell r="W143" t="str">
            <v/>
          </cell>
          <cell r="X143" t="str">
            <v/>
          </cell>
          <cell r="Y143" t="str">
            <v/>
          </cell>
          <cell r="Z143" t="str">
            <v/>
          </cell>
          <cell r="AA143" t="str">
            <v/>
          </cell>
          <cell r="AB143" t="str">
            <v/>
          </cell>
          <cell r="AC143" t="str">
            <v/>
          </cell>
          <cell r="AD143" t="str">
            <v/>
          </cell>
          <cell r="AE143" t="str">
            <v/>
          </cell>
          <cell r="AF143" t="str">
            <v/>
          </cell>
          <cell r="AG143" t="str">
            <v/>
          </cell>
          <cell r="AH143" t="str">
            <v/>
          </cell>
          <cell r="AI143" t="str">
            <v/>
          </cell>
          <cell r="AJ143" t="str">
            <v/>
          </cell>
          <cell r="AK143" t="str">
            <v/>
          </cell>
          <cell r="AL143" t="str">
            <v/>
          </cell>
          <cell r="AM143" t="str">
            <v/>
          </cell>
          <cell r="AN143" t="str">
            <v/>
          </cell>
          <cell r="AO143" t="str">
            <v/>
          </cell>
          <cell r="AP143" t="str">
            <v/>
          </cell>
          <cell r="AQ143" t="str">
            <v/>
          </cell>
          <cell r="AR143" t="str">
            <v/>
          </cell>
          <cell r="AS143" t="str">
            <v/>
          </cell>
          <cell r="AT143" t="str">
            <v/>
          </cell>
          <cell r="AU143" t="str">
            <v/>
          </cell>
          <cell r="AV143" t="str">
            <v/>
          </cell>
          <cell r="AW143" t="str">
            <v/>
          </cell>
          <cell r="AX143" t="str">
            <v/>
          </cell>
          <cell r="AY143" t="str">
            <v/>
          </cell>
          <cell r="AZ143" t="str">
            <v/>
          </cell>
          <cell r="BA143" t="str">
            <v/>
          </cell>
          <cell r="BB143" t="str">
            <v/>
          </cell>
          <cell r="BC143" t="str">
            <v/>
          </cell>
          <cell r="BD143" t="str">
            <v/>
          </cell>
          <cell r="BE143" t="str">
            <v/>
          </cell>
          <cell r="BF143" t="str">
            <v/>
          </cell>
          <cell r="BG143" t="str">
            <v/>
          </cell>
          <cell r="BH143" t="str">
            <v/>
          </cell>
          <cell r="BI143" t="str">
            <v/>
          </cell>
          <cell r="BJ143" t="str">
            <v/>
          </cell>
          <cell r="BK143" t="str">
            <v/>
          </cell>
          <cell r="BL143" t="str">
            <v/>
          </cell>
          <cell r="BM143" t="str">
            <v/>
          </cell>
          <cell r="BN143" t="str">
            <v/>
          </cell>
          <cell r="BO143" t="str">
            <v/>
          </cell>
          <cell r="BP143" t="str">
            <v/>
          </cell>
          <cell r="BQ143" t="str">
            <v/>
          </cell>
          <cell r="BR143" t="str">
            <v/>
          </cell>
          <cell r="BS143" t="str">
            <v/>
          </cell>
          <cell r="BT143" t="str">
            <v/>
          </cell>
          <cell r="BU143" t="str">
            <v/>
          </cell>
          <cell r="BV143" t="str">
            <v/>
          </cell>
          <cell r="BW143" t="str">
            <v/>
          </cell>
          <cell r="BX143" t="str">
            <v/>
          </cell>
          <cell r="BY143" t="str">
            <v/>
          </cell>
          <cell r="BZ143" t="str">
            <v/>
          </cell>
          <cell r="CA143" t="str">
            <v/>
          </cell>
          <cell r="CB143" t="str">
            <v/>
          </cell>
          <cell r="CC143" t="str">
            <v/>
          </cell>
          <cell r="CD143" t="str">
            <v/>
          </cell>
          <cell r="CE143" t="str">
            <v/>
          </cell>
          <cell r="CF143" t="str">
            <v/>
          </cell>
          <cell r="CG143" t="str">
            <v/>
          </cell>
          <cell r="CH143" t="str">
            <v/>
          </cell>
          <cell r="CI143" t="str">
            <v/>
          </cell>
          <cell r="CJ143" t="str">
            <v/>
          </cell>
          <cell r="CK143" t="str">
            <v/>
          </cell>
          <cell r="CL143" t="str">
            <v>C/B</v>
          </cell>
          <cell r="CM143" t="str">
            <v>B/A</v>
          </cell>
          <cell r="CN143">
            <v>34.703342112935083</v>
          </cell>
          <cell r="CO143">
            <v>44.703342112935083</v>
          </cell>
          <cell r="CP143" t="str">
            <v/>
          </cell>
          <cell r="CQ143" t="str">
            <v/>
          </cell>
          <cell r="CR143" t="str">
            <v/>
          </cell>
          <cell r="CS143" t="str">
            <v/>
          </cell>
          <cell r="CT143" t="str">
            <v>C/B</v>
          </cell>
          <cell r="CU143" t="str">
            <v>B/A</v>
          </cell>
          <cell r="CV143">
            <v>36.838747099768</v>
          </cell>
          <cell r="CW143">
            <v>46.838747099768</v>
          </cell>
          <cell r="CX143" t="str">
            <v>C/B</v>
          </cell>
          <cell r="CY143" t="str">
            <v>B/A</v>
          </cell>
          <cell r="CZ143">
            <v>35.308379626342166</v>
          </cell>
          <cell r="DA143">
            <v>45.308379626342166</v>
          </cell>
          <cell r="DB143" t="str">
            <v>B</v>
          </cell>
          <cell r="DC143" t="str">
            <v>A</v>
          </cell>
          <cell r="DD143">
            <v>42.012275781934449</v>
          </cell>
          <cell r="DE143">
            <v>52.012275781934449</v>
          </cell>
          <cell r="DF143" t="str">
            <v/>
          </cell>
          <cell r="DG143" t="str">
            <v/>
          </cell>
          <cell r="DH143" t="str">
            <v/>
          </cell>
          <cell r="DI143" t="str">
            <v/>
          </cell>
          <cell r="DJ143" t="str">
            <v/>
          </cell>
          <cell r="DK143" t="str">
            <v/>
          </cell>
          <cell r="DL143" t="str">
            <v/>
          </cell>
          <cell r="DM143" t="str">
            <v/>
          </cell>
          <cell r="DN143" t="str">
            <v/>
          </cell>
          <cell r="DO143" t="str">
            <v/>
          </cell>
          <cell r="DP143" t="str">
            <v/>
          </cell>
          <cell r="DQ143" t="str">
            <v/>
          </cell>
          <cell r="DR143" t="str">
            <v/>
          </cell>
          <cell r="DS143" t="str">
            <v/>
          </cell>
          <cell r="DT143" t="str">
            <v/>
          </cell>
          <cell r="DU143" t="str">
            <v/>
          </cell>
          <cell r="EN143" t="str">
            <v>12D-PE-9</v>
          </cell>
          <cell r="EP143" t="str">
            <v>12E-PO-9</v>
          </cell>
          <cell r="EQ143" t="str">
            <v>12C-PY-9</v>
          </cell>
          <cell r="ER143" t="str">
            <v>12B-SO-9</v>
          </cell>
          <cell r="EW143" t="str">
            <v/>
          </cell>
          <cell r="EX143" t="str">
            <v/>
          </cell>
          <cell r="EY143" t="str">
            <v/>
          </cell>
          <cell r="EZ143" t="str">
            <v/>
          </cell>
          <cell r="FA143" t="str">
            <v/>
          </cell>
          <cell r="FB143" t="str">
            <v/>
          </cell>
          <cell r="FC143" t="str">
            <v/>
          </cell>
          <cell r="FD143" t="str">
            <v/>
          </cell>
          <cell r="FE143" t="str">
            <v/>
          </cell>
          <cell r="FF143" t="str">
            <v/>
          </cell>
          <cell r="FG143" t="str">
            <v/>
          </cell>
          <cell r="FH143" t="str">
            <v/>
          </cell>
          <cell r="FI143" t="str">
            <v/>
          </cell>
          <cell r="FJ143" t="str">
            <v/>
          </cell>
          <cell r="FK143" t="str">
            <v/>
          </cell>
        </row>
        <row r="144">
          <cell r="A144">
            <v>160107</v>
          </cell>
          <cell r="B144" t="str">
            <v>Mliswa, Talitha</v>
          </cell>
          <cell r="C144" t="str">
            <v>12CSN</v>
          </cell>
          <cell r="D144" t="str">
            <v>F</v>
          </cell>
          <cell r="E144" t="str">
            <v>D</v>
          </cell>
          <cell r="F144" t="str">
            <v>B</v>
          </cell>
          <cell r="G144" t="str">
            <v>1</v>
          </cell>
          <cell r="H144" t="str">
            <v>BAFR</v>
          </cell>
          <cell r="I144" t="str">
            <v>N</v>
          </cell>
          <cell r="J144" t="b">
            <v>0</v>
          </cell>
          <cell r="K144" t="str">
            <v>No</v>
          </cell>
          <cell r="L144" t="str">
            <v>EXTERNAL</v>
          </cell>
          <cell r="M144">
            <v>5.625</v>
          </cell>
          <cell r="N144">
            <v>5.6</v>
          </cell>
          <cell r="O144">
            <v>5.4285714285714288</v>
          </cell>
          <cell r="P144">
            <v>5.4</v>
          </cell>
          <cell r="Q144" t="str">
            <v>4.75+ (C/B)</v>
          </cell>
          <cell r="R144" t="str">
            <v/>
          </cell>
          <cell r="S144" t="str">
            <v/>
          </cell>
          <cell r="T144" t="str">
            <v/>
          </cell>
          <cell r="U144" t="str">
            <v/>
          </cell>
          <cell r="V144" t="str">
            <v/>
          </cell>
          <cell r="W144" t="str">
            <v/>
          </cell>
          <cell r="X144" t="str">
            <v/>
          </cell>
          <cell r="Y144" t="str">
            <v/>
          </cell>
          <cell r="Z144" t="str">
            <v>D</v>
          </cell>
          <cell r="AA144" t="str">
            <v>C</v>
          </cell>
          <cell r="AB144">
            <v>21.96978902076382</v>
          </cell>
          <cell r="AC144">
            <v>31.96978902076382</v>
          </cell>
          <cell r="AD144" t="str">
            <v>D</v>
          </cell>
          <cell r="AE144" t="str">
            <v>C</v>
          </cell>
          <cell r="AF144">
            <v>22.347877050924534</v>
          </cell>
          <cell r="AG144">
            <v>32.347877050924538</v>
          </cell>
          <cell r="AH144" t="str">
            <v/>
          </cell>
          <cell r="AI144" t="str">
            <v/>
          </cell>
          <cell r="AJ144" t="str">
            <v/>
          </cell>
          <cell r="AK144" t="str">
            <v/>
          </cell>
          <cell r="AL144" t="str">
            <v/>
          </cell>
          <cell r="AM144" t="str">
            <v/>
          </cell>
          <cell r="AN144" t="str">
            <v/>
          </cell>
          <cell r="AO144" t="str">
            <v/>
          </cell>
          <cell r="AP144" t="str">
            <v/>
          </cell>
          <cell r="AQ144" t="str">
            <v/>
          </cell>
          <cell r="AR144" t="str">
            <v/>
          </cell>
          <cell r="AS144" t="str">
            <v/>
          </cell>
          <cell r="AT144" t="str">
            <v/>
          </cell>
          <cell r="AU144" t="str">
            <v/>
          </cell>
          <cell r="AV144" t="str">
            <v/>
          </cell>
          <cell r="AW144" t="str">
            <v/>
          </cell>
          <cell r="AX144" t="str">
            <v/>
          </cell>
          <cell r="AY144" t="str">
            <v/>
          </cell>
          <cell r="AZ144" t="str">
            <v/>
          </cell>
          <cell r="BA144" t="str">
            <v/>
          </cell>
          <cell r="BB144" t="str">
            <v/>
          </cell>
          <cell r="BC144" t="str">
            <v/>
          </cell>
          <cell r="BD144" t="str">
            <v/>
          </cell>
          <cell r="BE144" t="str">
            <v/>
          </cell>
          <cell r="BF144" t="str">
            <v/>
          </cell>
          <cell r="BG144" t="str">
            <v/>
          </cell>
          <cell r="BH144" t="str">
            <v/>
          </cell>
          <cell r="BI144" t="str">
            <v/>
          </cell>
          <cell r="BJ144" t="str">
            <v/>
          </cell>
          <cell r="BK144" t="str">
            <v/>
          </cell>
          <cell r="BL144" t="str">
            <v/>
          </cell>
          <cell r="BM144" t="str">
            <v/>
          </cell>
          <cell r="BN144" t="str">
            <v/>
          </cell>
          <cell r="BO144" t="str">
            <v/>
          </cell>
          <cell r="BP144" t="str">
            <v/>
          </cell>
          <cell r="BQ144" t="str">
            <v/>
          </cell>
          <cell r="BR144" t="str">
            <v/>
          </cell>
          <cell r="BS144" t="str">
            <v/>
          </cell>
          <cell r="BT144" t="str">
            <v/>
          </cell>
          <cell r="BU144" t="str">
            <v/>
          </cell>
          <cell r="BV144" t="str">
            <v/>
          </cell>
          <cell r="BW144" t="str">
            <v/>
          </cell>
          <cell r="BX144" t="str">
            <v/>
          </cell>
          <cell r="BY144" t="str">
            <v/>
          </cell>
          <cell r="BZ144" t="str">
            <v/>
          </cell>
          <cell r="CA144" t="str">
            <v/>
          </cell>
          <cell r="CB144" t="str">
            <v/>
          </cell>
          <cell r="CC144" t="str">
            <v/>
          </cell>
          <cell r="CD144" t="str">
            <v/>
          </cell>
          <cell r="CE144" t="str">
            <v/>
          </cell>
          <cell r="CF144" t="str">
            <v/>
          </cell>
          <cell r="CG144" t="str">
            <v/>
          </cell>
          <cell r="CH144" t="str">
            <v/>
          </cell>
          <cell r="CI144" t="str">
            <v/>
          </cell>
          <cell r="CJ144" t="str">
            <v/>
          </cell>
          <cell r="CK144" t="str">
            <v/>
          </cell>
          <cell r="CL144" t="str">
            <v/>
          </cell>
          <cell r="CM144" t="str">
            <v/>
          </cell>
          <cell r="CN144" t="str">
            <v/>
          </cell>
          <cell r="CO144" t="str">
            <v/>
          </cell>
          <cell r="CP144" t="str">
            <v/>
          </cell>
          <cell r="CQ144" t="str">
            <v/>
          </cell>
          <cell r="CR144" t="str">
            <v/>
          </cell>
          <cell r="CS144" t="str">
            <v/>
          </cell>
          <cell r="CT144" t="str">
            <v/>
          </cell>
          <cell r="CU144" t="str">
            <v/>
          </cell>
          <cell r="CV144" t="str">
            <v/>
          </cell>
          <cell r="CW144" t="str">
            <v/>
          </cell>
          <cell r="CX144" t="str">
            <v>C</v>
          </cell>
          <cell r="CY144" t="str">
            <v>B</v>
          </cell>
          <cell r="CZ144">
            <v>31.284894815612688</v>
          </cell>
          <cell r="DA144">
            <v>41.284894815612688</v>
          </cell>
          <cell r="DB144" t="str">
            <v/>
          </cell>
          <cell r="DC144" t="str">
            <v/>
          </cell>
          <cell r="DD144" t="str">
            <v/>
          </cell>
          <cell r="DE144" t="str">
            <v/>
          </cell>
          <cell r="DF144" t="str">
            <v/>
          </cell>
          <cell r="DG144" t="str">
            <v/>
          </cell>
          <cell r="DH144" t="str">
            <v/>
          </cell>
          <cell r="DI144" t="str">
            <v/>
          </cell>
          <cell r="DJ144" t="str">
            <v/>
          </cell>
          <cell r="DK144" t="str">
            <v/>
          </cell>
          <cell r="DL144" t="str">
            <v/>
          </cell>
          <cell r="DM144" t="str">
            <v/>
          </cell>
          <cell r="DN144" t="str">
            <v/>
          </cell>
          <cell r="DO144" t="str">
            <v/>
          </cell>
          <cell r="DP144" t="str">
            <v/>
          </cell>
          <cell r="DQ144" t="str">
            <v/>
          </cell>
          <cell r="DR144" t="str">
            <v/>
          </cell>
          <cell r="DS144" t="str">
            <v/>
          </cell>
          <cell r="DT144" t="str">
            <v/>
          </cell>
          <cell r="DU144" t="str">
            <v/>
          </cell>
          <cell r="DX144" t="str">
            <v>12C-BI-10</v>
          </cell>
          <cell r="DY144" t="str">
            <v>12D-CH-2</v>
          </cell>
          <cell r="EQ144" t="str">
            <v>12B-PY-8</v>
          </cell>
          <cell r="EW144" t="str">
            <v/>
          </cell>
          <cell r="EX144" t="str">
            <v/>
          </cell>
          <cell r="EY144">
            <v>20</v>
          </cell>
          <cell r="EZ144">
            <v>20</v>
          </cell>
          <cell r="FA144" t="str">
            <v/>
          </cell>
          <cell r="FB144" t="str">
            <v/>
          </cell>
          <cell r="FC144" t="str">
            <v/>
          </cell>
          <cell r="FD144" t="str">
            <v/>
          </cell>
          <cell r="FE144" t="str">
            <v/>
          </cell>
          <cell r="FF144" t="str">
            <v/>
          </cell>
          <cell r="FG144" t="str">
            <v/>
          </cell>
          <cell r="FH144" t="str">
            <v/>
          </cell>
          <cell r="FI144" t="str">
            <v/>
          </cell>
          <cell r="FJ144" t="str">
            <v/>
          </cell>
          <cell r="FK144" t="str">
            <v/>
          </cell>
        </row>
        <row r="145">
          <cell r="A145">
            <v>160060</v>
          </cell>
          <cell r="B145" t="str">
            <v>Mokati, Seithati</v>
          </cell>
          <cell r="C145" t="str">
            <v>12EW</v>
          </cell>
          <cell r="D145" t="str">
            <v>M</v>
          </cell>
          <cell r="E145" t="str">
            <v>C</v>
          </cell>
          <cell r="F145" t="str">
            <v>A</v>
          </cell>
          <cell r="G145" t="str">
            <v>1</v>
          </cell>
          <cell r="H145" t="str">
            <v/>
          </cell>
          <cell r="I145" t="str">
            <v>N</v>
          </cell>
          <cell r="J145" t="b">
            <v>0</v>
          </cell>
          <cell r="K145" t="str">
            <v>No</v>
          </cell>
          <cell r="L145" t="str">
            <v>EXTERNAL</v>
          </cell>
          <cell r="M145">
            <v>6.2222222222222223</v>
          </cell>
          <cell r="N145">
            <v>6.2</v>
          </cell>
          <cell r="O145">
            <v>6.2222222222222223</v>
          </cell>
          <cell r="P145">
            <v>6.2</v>
          </cell>
          <cell r="Q145" t="str">
            <v>4.75+ (C/B)</v>
          </cell>
          <cell r="R145" t="str">
            <v/>
          </cell>
          <cell r="S145" t="str">
            <v/>
          </cell>
          <cell r="T145" t="str">
            <v/>
          </cell>
          <cell r="U145" t="str">
            <v/>
          </cell>
          <cell r="V145" t="str">
            <v/>
          </cell>
          <cell r="W145" t="str">
            <v/>
          </cell>
          <cell r="X145" t="str">
            <v/>
          </cell>
          <cell r="Y145" t="str">
            <v/>
          </cell>
          <cell r="Z145" t="str">
            <v>C</v>
          </cell>
          <cell r="AA145" t="str">
            <v>B</v>
          </cell>
          <cell r="AB145">
            <v>28.202909639571235</v>
          </cell>
          <cell r="AC145">
            <v>38.202909639571232</v>
          </cell>
          <cell r="AD145" t="str">
            <v/>
          </cell>
          <cell r="AE145" t="str">
            <v/>
          </cell>
          <cell r="AF145" t="str">
            <v/>
          </cell>
          <cell r="AG145" t="str">
            <v/>
          </cell>
          <cell r="AH145" t="str">
            <v/>
          </cell>
          <cell r="AI145" t="str">
            <v/>
          </cell>
          <cell r="AJ145" t="str">
            <v/>
          </cell>
          <cell r="AK145" t="str">
            <v/>
          </cell>
          <cell r="AL145" t="str">
            <v/>
          </cell>
          <cell r="AM145" t="str">
            <v/>
          </cell>
          <cell r="AN145" t="str">
            <v/>
          </cell>
          <cell r="AO145" t="str">
            <v/>
          </cell>
          <cell r="AP145" t="str">
            <v>B</v>
          </cell>
          <cell r="AQ145" t="str">
            <v>A</v>
          </cell>
          <cell r="AR145">
            <v>38.115615615615603</v>
          </cell>
          <cell r="AS145">
            <v>48.115615615615603</v>
          </cell>
          <cell r="AT145" t="str">
            <v/>
          </cell>
          <cell r="AU145" t="str">
            <v/>
          </cell>
          <cell r="AV145" t="str">
            <v/>
          </cell>
          <cell r="AW145" t="str">
            <v/>
          </cell>
          <cell r="AX145" t="str">
            <v/>
          </cell>
          <cell r="AY145" t="str">
            <v/>
          </cell>
          <cell r="AZ145" t="str">
            <v/>
          </cell>
          <cell r="BA145" t="str">
            <v/>
          </cell>
          <cell r="BB145" t="str">
            <v/>
          </cell>
          <cell r="BC145" t="str">
            <v/>
          </cell>
          <cell r="BD145" t="str">
            <v/>
          </cell>
          <cell r="BE145" t="str">
            <v/>
          </cell>
          <cell r="BF145" t="str">
            <v/>
          </cell>
          <cell r="BG145" t="str">
            <v/>
          </cell>
          <cell r="BH145" t="str">
            <v/>
          </cell>
          <cell r="BI145" t="str">
            <v/>
          </cell>
          <cell r="BJ145" t="str">
            <v/>
          </cell>
          <cell r="BK145" t="str">
            <v/>
          </cell>
          <cell r="BL145" t="str">
            <v/>
          </cell>
          <cell r="BM145" t="str">
            <v/>
          </cell>
          <cell r="BN145" t="str">
            <v>D/D*</v>
          </cell>
          <cell r="BO145" t="str">
            <v>D*</v>
          </cell>
          <cell r="BP145">
            <v>42.818364319370907</v>
          </cell>
          <cell r="BQ145">
            <v>52.818364319370907</v>
          </cell>
          <cell r="BR145" t="str">
            <v/>
          </cell>
          <cell r="BS145" t="str">
            <v/>
          </cell>
          <cell r="BT145" t="str">
            <v/>
          </cell>
          <cell r="BU145" t="str">
            <v/>
          </cell>
          <cell r="BV145" t="str">
            <v/>
          </cell>
          <cell r="BW145" t="str">
            <v/>
          </cell>
          <cell r="BX145" t="str">
            <v/>
          </cell>
          <cell r="BY145" t="str">
            <v/>
          </cell>
          <cell r="BZ145" t="str">
            <v/>
          </cell>
          <cell r="CA145" t="str">
            <v/>
          </cell>
          <cell r="CB145" t="str">
            <v/>
          </cell>
          <cell r="CC145" t="str">
            <v/>
          </cell>
          <cell r="CD145" t="str">
            <v/>
          </cell>
          <cell r="CE145" t="str">
            <v/>
          </cell>
          <cell r="CF145" t="str">
            <v/>
          </cell>
          <cell r="CG145" t="str">
            <v/>
          </cell>
          <cell r="CH145" t="str">
            <v/>
          </cell>
          <cell r="CI145" t="str">
            <v/>
          </cell>
          <cell r="CJ145" t="str">
            <v/>
          </cell>
          <cell r="CK145" t="str">
            <v/>
          </cell>
          <cell r="CL145" t="str">
            <v/>
          </cell>
          <cell r="CM145" t="str">
            <v/>
          </cell>
          <cell r="CN145" t="str">
            <v/>
          </cell>
          <cell r="CO145" t="str">
            <v/>
          </cell>
          <cell r="CP145" t="str">
            <v/>
          </cell>
          <cell r="CQ145" t="str">
            <v/>
          </cell>
          <cell r="CR145" t="str">
            <v/>
          </cell>
          <cell r="CS145" t="str">
            <v/>
          </cell>
          <cell r="CT145" t="str">
            <v/>
          </cell>
          <cell r="CU145" t="str">
            <v/>
          </cell>
          <cell r="CV145" t="str">
            <v/>
          </cell>
          <cell r="CW145" t="str">
            <v/>
          </cell>
          <cell r="CX145" t="str">
            <v>C/B</v>
          </cell>
          <cell r="CY145" t="str">
            <v>B/A</v>
          </cell>
          <cell r="CZ145">
            <v>36.39530839348032</v>
          </cell>
          <cell r="DA145">
            <v>46.39530839348032</v>
          </cell>
          <cell r="DB145" t="str">
            <v/>
          </cell>
          <cell r="DC145" t="str">
            <v/>
          </cell>
          <cell r="DD145" t="str">
            <v/>
          </cell>
          <cell r="DE145" t="str">
            <v/>
          </cell>
          <cell r="DF145" t="str">
            <v/>
          </cell>
          <cell r="DG145" t="str">
            <v/>
          </cell>
          <cell r="DH145" t="str">
            <v/>
          </cell>
          <cell r="DI145" t="str">
            <v/>
          </cell>
          <cell r="DJ145" t="str">
            <v/>
          </cell>
          <cell r="DK145" t="str">
            <v/>
          </cell>
          <cell r="DL145" t="str">
            <v/>
          </cell>
          <cell r="DM145" t="str">
            <v/>
          </cell>
          <cell r="DN145" t="str">
            <v/>
          </cell>
          <cell r="DO145" t="str">
            <v/>
          </cell>
          <cell r="DP145" t="str">
            <v/>
          </cell>
          <cell r="DQ145" t="str">
            <v/>
          </cell>
          <cell r="DR145" t="str">
            <v/>
          </cell>
          <cell r="DS145" t="str">
            <v/>
          </cell>
          <cell r="DT145" t="str">
            <v/>
          </cell>
          <cell r="DU145" t="str">
            <v/>
          </cell>
          <cell r="DX145" t="str">
            <v>12D-BI-1</v>
          </cell>
          <cell r="EB145" t="str">
            <v>12C-EA-4</v>
          </cell>
          <cell r="EH145" t="str">
            <v>12B-HS-4</v>
          </cell>
          <cell r="EQ145" t="str">
            <v>12E-PY-7</v>
          </cell>
          <cell r="EW145" t="str">
            <v/>
          </cell>
          <cell r="EX145" t="str">
            <v/>
          </cell>
          <cell r="EY145">
            <v>30</v>
          </cell>
          <cell r="EZ145" t="str">
            <v/>
          </cell>
          <cell r="FA145" t="str">
            <v/>
          </cell>
          <cell r="FB145" t="str">
            <v/>
          </cell>
          <cell r="FC145">
            <v>40</v>
          </cell>
          <cell r="FD145" t="str">
            <v/>
          </cell>
          <cell r="FE145" t="str">
            <v/>
          </cell>
          <cell r="FF145" t="str">
            <v/>
          </cell>
          <cell r="FG145" t="str">
            <v/>
          </cell>
          <cell r="FH145" t="str">
            <v/>
          </cell>
          <cell r="FI145">
            <v>42.5</v>
          </cell>
          <cell r="FJ145" t="str">
            <v/>
          </cell>
          <cell r="FK145" t="str">
            <v/>
          </cell>
        </row>
        <row r="146">
          <cell r="A146">
            <v>150789</v>
          </cell>
          <cell r="B146" t="str">
            <v>Monaghan, Hamish</v>
          </cell>
          <cell r="C146" t="str">
            <v>12JW</v>
          </cell>
          <cell r="D146" t="str">
            <v>M</v>
          </cell>
          <cell r="E146" t="str">
            <v>D/C</v>
          </cell>
          <cell r="F146" t="str">
            <v>B/A</v>
          </cell>
          <cell r="G146" t="str">
            <v>0</v>
          </cell>
          <cell r="H146" t="str">
            <v>WBRI</v>
          </cell>
          <cell r="I146" t="str">
            <v>N</v>
          </cell>
          <cell r="J146" t="b">
            <v>0</v>
          </cell>
          <cell r="K146" t="str">
            <v>No</v>
          </cell>
          <cell r="L146" t="str">
            <v>INTERNAL</v>
          </cell>
          <cell r="M146">
            <v>5.6</v>
          </cell>
          <cell r="N146">
            <v>5.6</v>
          </cell>
          <cell r="O146">
            <v>5.6</v>
          </cell>
          <cell r="P146">
            <v>5.6</v>
          </cell>
          <cell r="Q146" t="str">
            <v>4.75+ (C/B)</v>
          </cell>
          <cell r="R146" t="str">
            <v/>
          </cell>
          <cell r="S146" t="str">
            <v/>
          </cell>
          <cell r="T146" t="str">
            <v/>
          </cell>
          <cell r="U146" t="str">
            <v/>
          </cell>
          <cell r="V146" t="str">
            <v>C/B</v>
          </cell>
          <cell r="W146" t="str">
            <v>B/A</v>
          </cell>
          <cell r="X146">
            <v>34.561340047220476</v>
          </cell>
          <cell r="Y146">
            <v>44.561340047220476</v>
          </cell>
          <cell r="Z146" t="str">
            <v/>
          </cell>
          <cell r="AA146" t="str">
            <v/>
          </cell>
          <cell r="AB146" t="str">
            <v/>
          </cell>
          <cell r="AC146" t="str">
            <v/>
          </cell>
          <cell r="AD146" t="str">
            <v/>
          </cell>
          <cell r="AE146" t="str">
            <v/>
          </cell>
          <cell r="AF146" t="str">
            <v/>
          </cell>
          <cell r="AG146" t="str">
            <v/>
          </cell>
          <cell r="AH146" t="str">
            <v/>
          </cell>
          <cell r="AI146" t="str">
            <v/>
          </cell>
          <cell r="AJ146" t="str">
            <v/>
          </cell>
          <cell r="AK146" t="str">
            <v/>
          </cell>
          <cell r="AL146" t="str">
            <v/>
          </cell>
          <cell r="AM146" t="str">
            <v/>
          </cell>
          <cell r="AN146" t="str">
            <v/>
          </cell>
          <cell r="AO146" t="str">
            <v/>
          </cell>
          <cell r="AP146" t="str">
            <v/>
          </cell>
          <cell r="AQ146" t="str">
            <v/>
          </cell>
          <cell r="AR146" t="str">
            <v/>
          </cell>
          <cell r="AS146" t="str">
            <v/>
          </cell>
          <cell r="AT146" t="str">
            <v>C/B</v>
          </cell>
          <cell r="AU146" t="str">
            <v>B/A</v>
          </cell>
          <cell r="AV146">
            <v>33.505956722586902</v>
          </cell>
          <cell r="AW146">
            <v>43.505956722586902</v>
          </cell>
          <cell r="AX146" t="str">
            <v/>
          </cell>
          <cell r="AY146" t="str">
            <v/>
          </cell>
          <cell r="AZ146" t="str">
            <v/>
          </cell>
          <cell r="BA146" t="str">
            <v/>
          </cell>
          <cell r="BB146" t="str">
            <v/>
          </cell>
          <cell r="BC146" t="str">
            <v/>
          </cell>
          <cell r="BD146" t="str">
            <v/>
          </cell>
          <cell r="BE146" t="str">
            <v/>
          </cell>
          <cell r="BF146" t="str">
            <v/>
          </cell>
          <cell r="BG146" t="str">
            <v/>
          </cell>
          <cell r="BH146" t="str">
            <v/>
          </cell>
          <cell r="BI146" t="str">
            <v/>
          </cell>
          <cell r="BJ146" t="str">
            <v/>
          </cell>
          <cell r="BK146" t="str">
            <v/>
          </cell>
          <cell r="BL146" t="str">
            <v/>
          </cell>
          <cell r="BM146" t="str">
            <v/>
          </cell>
          <cell r="BN146" t="str">
            <v/>
          </cell>
          <cell r="BO146" t="str">
            <v/>
          </cell>
          <cell r="BP146" t="str">
            <v/>
          </cell>
          <cell r="BQ146" t="str">
            <v/>
          </cell>
          <cell r="BR146" t="str">
            <v/>
          </cell>
          <cell r="BS146" t="str">
            <v/>
          </cell>
          <cell r="BT146" t="str">
            <v/>
          </cell>
          <cell r="BU146" t="str">
            <v/>
          </cell>
          <cell r="BV146" t="str">
            <v/>
          </cell>
          <cell r="BW146" t="str">
            <v/>
          </cell>
          <cell r="BX146" t="str">
            <v/>
          </cell>
          <cell r="BY146" t="str">
            <v/>
          </cell>
          <cell r="BZ146" t="str">
            <v>C</v>
          </cell>
          <cell r="CA146" t="str">
            <v>B</v>
          </cell>
          <cell r="CB146">
            <v>28.294065058316768</v>
          </cell>
          <cell r="CC146">
            <v>38.294065058316768</v>
          </cell>
          <cell r="CD146" t="str">
            <v/>
          </cell>
          <cell r="CE146" t="str">
            <v/>
          </cell>
          <cell r="CF146" t="str">
            <v/>
          </cell>
          <cell r="CG146" t="str">
            <v/>
          </cell>
          <cell r="CH146" t="str">
            <v/>
          </cell>
          <cell r="CI146" t="str">
            <v/>
          </cell>
          <cell r="CJ146" t="str">
            <v/>
          </cell>
          <cell r="CK146" t="str">
            <v/>
          </cell>
          <cell r="CL146" t="str">
            <v/>
          </cell>
          <cell r="CM146" t="str">
            <v/>
          </cell>
          <cell r="CN146" t="str">
            <v/>
          </cell>
          <cell r="CO146" t="str">
            <v/>
          </cell>
          <cell r="CP146" t="str">
            <v>D/C</v>
          </cell>
          <cell r="CQ146" t="str">
            <v>C/B</v>
          </cell>
          <cell r="CR146">
            <v>23.150600287843126</v>
          </cell>
          <cell r="CS146">
            <v>33.150600287843126</v>
          </cell>
          <cell r="CT146" t="str">
            <v/>
          </cell>
          <cell r="CU146" t="str">
            <v/>
          </cell>
          <cell r="CV146" t="str">
            <v/>
          </cell>
          <cell r="CW146" t="str">
            <v/>
          </cell>
          <cell r="CX146" t="str">
            <v/>
          </cell>
          <cell r="CY146" t="str">
            <v/>
          </cell>
          <cell r="CZ146" t="str">
            <v/>
          </cell>
          <cell r="DA146" t="str">
            <v/>
          </cell>
          <cell r="DB146" t="str">
            <v/>
          </cell>
          <cell r="DC146" t="str">
            <v/>
          </cell>
          <cell r="DD146" t="str">
            <v/>
          </cell>
          <cell r="DE146" t="str">
            <v/>
          </cell>
          <cell r="DF146" t="str">
            <v/>
          </cell>
          <cell r="DG146" t="str">
            <v/>
          </cell>
          <cell r="DH146" t="str">
            <v/>
          </cell>
          <cell r="DI146" t="str">
            <v/>
          </cell>
          <cell r="DJ146" t="str">
            <v/>
          </cell>
          <cell r="DK146" t="str">
            <v/>
          </cell>
          <cell r="DL146" t="str">
            <v/>
          </cell>
          <cell r="DM146" t="str">
            <v/>
          </cell>
          <cell r="DN146" t="str">
            <v/>
          </cell>
          <cell r="DO146" t="str">
            <v/>
          </cell>
          <cell r="DP146" t="str">
            <v/>
          </cell>
          <cell r="DQ146" t="str">
            <v/>
          </cell>
          <cell r="DR146" t="str">
            <v/>
          </cell>
          <cell r="DS146" t="str">
            <v/>
          </cell>
          <cell r="DT146" t="str">
            <v/>
          </cell>
          <cell r="DU146" t="str">
            <v/>
          </cell>
          <cell r="DW146" t="str">
            <v>12B-BE-2</v>
          </cell>
          <cell r="EC146" t="str">
            <v>12A-EC-4</v>
          </cell>
          <cell r="EK146" t="str">
            <v>12D-MA-7</v>
          </cell>
          <cell r="EO146" t="str">
            <v>12E-PH-6</v>
          </cell>
          <cell r="EW146" t="str">
            <v/>
          </cell>
          <cell r="EX146">
            <v>35</v>
          </cell>
          <cell r="EY146" t="str">
            <v/>
          </cell>
          <cell r="EZ146" t="str">
            <v/>
          </cell>
          <cell r="FA146" t="str">
            <v/>
          </cell>
          <cell r="FB146" t="str">
            <v/>
          </cell>
          <cell r="FC146" t="str">
            <v/>
          </cell>
          <cell r="FD146">
            <v>35</v>
          </cell>
          <cell r="FE146" t="str">
            <v/>
          </cell>
          <cell r="FF146" t="str">
            <v/>
          </cell>
          <cell r="FG146" t="str">
            <v/>
          </cell>
          <cell r="FH146" t="str">
            <v/>
          </cell>
          <cell r="FI146" t="str">
            <v/>
          </cell>
          <cell r="FJ146" t="str">
            <v/>
          </cell>
          <cell r="FK146" t="str">
            <v/>
          </cell>
        </row>
        <row r="147">
          <cell r="A147">
            <v>150787</v>
          </cell>
          <cell r="B147" t="str">
            <v>Monaghan, Thomas</v>
          </cell>
          <cell r="C147" t="str">
            <v>12JW</v>
          </cell>
          <cell r="D147" t="str">
            <v>M</v>
          </cell>
          <cell r="E147" t="str">
            <v>B/A</v>
          </cell>
          <cell r="F147" t="str">
            <v>A*</v>
          </cell>
          <cell r="G147" t="str">
            <v>0</v>
          </cell>
          <cell r="H147" t="str">
            <v>WBRI</v>
          </cell>
          <cell r="I147" t="str">
            <v>N</v>
          </cell>
          <cell r="J147" t="b">
            <v>0</v>
          </cell>
          <cell r="K147" t="str">
            <v>No</v>
          </cell>
          <cell r="L147" t="str">
            <v>INTERNAL</v>
          </cell>
          <cell r="M147">
            <v>8</v>
          </cell>
          <cell r="N147">
            <v>8</v>
          </cell>
          <cell r="O147">
            <v>8</v>
          </cell>
          <cell r="P147">
            <v>8</v>
          </cell>
          <cell r="Q147" t="str">
            <v>7.75+ (A/A*)</v>
          </cell>
          <cell r="R147" t="str">
            <v/>
          </cell>
          <cell r="S147" t="str">
            <v/>
          </cell>
          <cell r="T147" t="str">
            <v/>
          </cell>
          <cell r="U147" t="str">
            <v/>
          </cell>
          <cell r="V147" t="str">
            <v/>
          </cell>
          <cell r="W147" t="str">
            <v/>
          </cell>
          <cell r="X147" t="str">
            <v/>
          </cell>
          <cell r="Y147" t="str">
            <v/>
          </cell>
          <cell r="Z147" t="str">
            <v/>
          </cell>
          <cell r="AA147" t="str">
            <v/>
          </cell>
          <cell r="AB147" t="str">
            <v/>
          </cell>
          <cell r="AC147" t="str">
            <v/>
          </cell>
          <cell r="AD147" t="str">
            <v>B/A</v>
          </cell>
          <cell r="AE147" t="str">
            <v>A/A*</v>
          </cell>
          <cell r="AF147">
            <v>46.775320500139628</v>
          </cell>
          <cell r="AG147">
            <v>56.775320500139628</v>
          </cell>
          <cell r="AH147" t="str">
            <v/>
          </cell>
          <cell r="AI147" t="str">
            <v/>
          </cell>
          <cell r="AJ147" t="str">
            <v/>
          </cell>
          <cell r="AK147" t="str">
            <v/>
          </cell>
          <cell r="AL147" t="str">
            <v/>
          </cell>
          <cell r="AM147" t="str">
            <v/>
          </cell>
          <cell r="AN147" t="str">
            <v/>
          </cell>
          <cell r="AO147" t="str">
            <v/>
          </cell>
          <cell r="AP147" t="str">
            <v/>
          </cell>
          <cell r="AQ147" t="str">
            <v/>
          </cell>
          <cell r="AR147" t="str">
            <v/>
          </cell>
          <cell r="AS147" t="str">
            <v/>
          </cell>
          <cell r="AT147" t="str">
            <v/>
          </cell>
          <cell r="AU147" t="str">
            <v/>
          </cell>
          <cell r="AV147" t="str">
            <v/>
          </cell>
          <cell r="AW147" t="str">
            <v/>
          </cell>
          <cell r="AX147" t="str">
            <v/>
          </cell>
          <cell r="AY147" t="str">
            <v/>
          </cell>
          <cell r="AZ147" t="str">
            <v/>
          </cell>
          <cell r="BA147" t="str">
            <v/>
          </cell>
          <cell r="BB147" t="str">
            <v/>
          </cell>
          <cell r="BC147" t="str">
            <v/>
          </cell>
          <cell r="BD147" t="str">
            <v/>
          </cell>
          <cell r="BE147" t="str">
            <v/>
          </cell>
          <cell r="BF147" t="str">
            <v/>
          </cell>
          <cell r="BG147" t="str">
            <v/>
          </cell>
          <cell r="BH147" t="str">
            <v/>
          </cell>
          <cell r="BI147" t="str">
            <v/>
          </cell>
          <cell r="BJ147" t="str">
            <v/>
          </cell>
          <cell r="BK147" t="str">
            <v/>
          </cell>
          <cell r="BL147" t="str">
            <v/>
          </cell>
          <cell r="BM147" t="str">
            <v/>
          </cell>
          <cell r="BN147" t="str">
            <v/>
          </cell>
          <cell r="BO147" t="str">
            <v/>
          </cell>
          <cell r="BP147" t="str">
            <v/>
          </cell>
          <cell r="BQ147" t="str">
            <v/>
          </cell>
          <cell r="BR147" t="str">
            <v/>
          </cell>
          <cell r="BS147" t="str">
            <v/>
          </cell>
          <cell r="BT147" t="str">
            <v/>
          </cell>
          <cell r="BU147" t="str">
            <v/>
          </cell>
          <cell r="BV147" t="str">
            <v/>
          </cell>
          <cell r="BW147" t="str">
            <v/>
          </cell>
          <cell r="BX147" t="str">
            <v/>
          </cell>
          <cell r="BY147" t="str">
            <v/>
          </cell>
          <cell r="BZ147" t="str">
            <v>A</v>
          </cell>
          <cell r="CA147" t="str">
            <v>A*</v>
          </cell>
          <cell r="CB147">
            <v>49.703970212893338</v>
          </cell>
          <cell r="CC147">
            <v>59.703970212893338</v>
          </cell>
          <cell r="CD147" t="str">
            <v/>
          </cell>
          <cell r="CE147" t="str">
            <v/>
          </cell>
          <cell r="CF147" t="str">
            <v/>
          </cell>
          <cell r="CG147" t="str">
            <v/>
          </cell>
          <cell r="CH147" t="str">
            <v/>
          </cell>
          <cell r="CI147" t="str">
            <v/>
          </cell>
          <cell r="CJ147" t="str">
            <v/>
          </cell>
          <cell r="CK147" t="str">
            <v/>
          </cell>
          <cell r="CL147" t="str">
            <v/>
          </cell>
          <cell r="CM147" t="str">
            <v/>
          </cell>
          <cell r="CN147" t="str">
            <v/>
          </cell>
          <cell r="CO147" t="str">
            <v/>
          </cell>
          <cell r="CP147" t="str">
            <v>A</v>
          </cell>
          <cell r="CQ147" t="str">
            <v>A*</v>
          </cell>
          <cell r="CR147">
            <v>47.862153627347915</v>
          </cell>
          <cell r="CS147">
            <v>57.862153627347915</v>
          </cell>
          <cell r="CT147" t="str">
            <v/>
          </cell>
          <cell r="CU147" t="str">
            <v/>
          </cell>
          <cell r="CV147" t="str">
            <v/>
          </cell>
          <cell r="CW147" t="str">
            <v/>
          </cell>
          <cell r="CX147" t="str">
            <v/>
          </cell>
          <cell r="CY147" t="str">
            <v/>
          </cell>
          <cell r="CZ147" t="str">
            <v/>
          </cell>
          <cell r="DA147" t="str">
            <v/>
          </cell>
          <cell r="DB147" t="str">
            <v/>
          </cell>
          <cell r="DC147" t="str">
            <v/>
          </cell>
          <cell r="DD147" t="str">
            <v/>
          </cell>
          <cell r="DE147" t="str">
            <v/>
          </cell>
          <cell r="DF147" t="str">
            <v/>
          </cell>
          <cell r="DG147" t="str">
            <v/>
          </cell>
          <cell r="DH147" t="str">
            <v/>
          </cell>
          <cell r="DI147" t="str">
            <v/>
          </cell>
          <cell r="DJ147" t="str">
            <v/>
          </cell>
          <cell r="DK147" t="str">
            <v/>
          </cell>
          <cell r="DL147" t="str">
            <v/>
          </cell>
          <cell r="DM147" t="str">
            <v/>
          </cell>
          <cell r="DN147" t="str">
            <v/>
          </cell>
          <cell r="DO147" t="str">
            <v/>
          </cell>
          <cell r="DP147" t="str">
            <v/>
          </cell>
          <cell r="DQ147" t="str">
            <v/>
          </cell>
          <cell r="DR147" t="str">
            <v/>
          </cell>
          <cell r="DS147" t="str">
            <v/>
          </cell>
          <cell r="DT147" t="str">
            <v/>
          </cell>
          <cell r="DU147" t="str">
            <v/>
          </cell>
          <cell r="DY147" t="str">
            <v>12C-CH-2</v>
          </cell>
          <cell r="EK147" t="str">
            <v>12A-MA-8</v>
          </cell>
          <cell r="EO147" t="str">
            <v>12E-PH-6</v>
          </cell>
          <cell r="EW147" t="str">
            <v/>
          </cell>
          <cell r="EX147" t="str">
            <v/>
          </cell>
          <cell r="EY147" t="str">
            <v/>
          </cell>
          <cell r="EZ147">
            <v>45</v>
          </cell>
          <cell r="FA147" t="str">
            <v/>
          </cell>
          <cell r="FB147" t="str">
            <v/>
          </cell>
          <cell r="FC147" t="str">
            <v/>
          </cell>
          <cell r="FD147" t="str">
            <v/>
          </cell>
          <cell r="FE147" t="str">
            <v/>
          </cell>
          <cell r="FF147" t="str">
            <v/>
          </cell>
          <cell r="FG147" t="str">
            <v/>
          </cell>
          <cell r="FH147" t="str">
            <v/>
          </cell>
          <cell r="FI147" t="str">
            <v/>
          </cell>
          <cell r="FJ147" t="str">
            <v/>
          </cell>
          <cell r="FK147" t="str">
            <v/>
          </cell>
        </row>
        <row r="148">
          <cell r="A148">
            <v>160103</v>
          </cell>
          <cell r="B148" t="str">
            <v>Mottram, Eliza</v>
          </cell>
          <cell r="C148" t="str">
            <v>12EW</v>
          </cell>
          <cell r="D148" t="str">
            <v>F</v>
          </cell>
          <cell r="E148" t="str">
            <v>C</v>
          </cell>
          <cell r="F148" t="str">
            <v>A</v>
          </cell>
          <cell r="G148" t="str">
            <v>0</v>
          </cell>
          <cell r="H148" t="str">
            <v>WBRI</v>
          </cell>
          <cell r="I148" t="str">
            <v>N</v>
          </cell>
          <cell r="J148" t="b">
            <v>0</v>
          </cell>
          <cell r="K148" t="str">
            <v>No</v>
          </cell>
          <cell r="L148" t="str">
            <v>EXTERNAL</v>
          </cell>
          <cell r="M148">
            <v>5.75</v>
          </cell>
          <cell r="N148">
            <v>5.8</v>
          </cell>
          <cell r="O148">
            <v>6.0714285714285712</v>
          </cell>
          <cell r="P148">
            <v>6.1</v>
          </cell>
          <cell r="Q148" t="str">
            <v>4.75+ (C/B)</v>
          </cell>
          <cell r="R148" t="str">
            <v/>
          </cell>
          <cell r="S148" t="str">
            <v/>
          </cell>
          <cell r="T148" t="str">
            <v/>
          </cell>
          <cell r="U148" t="str">
            <v/>
          </cell>
          <cell r="V148" t="str">
            <v>C/B</v>
          </cell>
          <cell r="W148" t="str">
            <v>B/A</v>
          </cell>
          <cell r="X148">
            <v>35.776240126254976</v>
          </cell>
          <cell r="Y148">
            <v>45.776240126254976</v>
          </cell>
          <cell r="Z148" t="str">
            <v/>
          </cell>
          <cell r="AA148" t="str">
            <v/>
          </cell>
          <cell r="AB148" t="str">
            <v/>
          </cell>
          <cell r="AC148" t="str">
            <v/>
          </cell>
          <cell r="AD148" t="str">
            <v/>
          </cell>
          <cell r="AE148" t="str">
            <v/>
          </cell>
          <cell r="AF148" t="str">
            <v/>
          </cell>
          <cell r="AG148" t="str">
            <v/>
          </cell>
          <cell r="AH148" t="str">
            <v/>
          </cell>
          <cell r="AI148" t="str">
            <v/>
          </cell>
          <cell r="AJ148" t="str">
            <v/>
          </cell>
          <cell r="AK148" t="str">
            <v/>
          </cell>
          <cell r="AL148" t="str">
            <v/>
          </cell>
          <cell r="AM148" t="str">
            <v/>
          </cell>
          <cell r="AN148" t="str">
            <v/>
          </cell>
          <cell r="AO148" t="str">
            <v/>
          </cell>
          <cell r="AP148" t="str">
            <v/>
          </cell>
          <cell r="AQ148" t="str">
            <v/>
          </cell>
          <cell r="AR148" t="str">
            <v/>
          </cell>
          <cell r="AS148" t="str">
            <v/>
          </cell>
          <cell r="AT148" t="str">
            <v/>
          </cell>
          <cell r="AU148" t="str">
            <v/>
          </cell>
          <cell r="AV148" t="str">
            <v/>
          </cell>
          <cell r="AW148" t="str">
            <v/>
          </cell>
          <cell r="AX148" t="str">
            <v/>
          </cell>
          <cell r="AY148" t="str">
            <v/>
          </cell>
          <cell r="AZ148" t="str">
            <v/>
          </cell>
          <cell r="BA148" t="str">
            <v/>
          </cell>
          <cell r="BB148" t="str">
            <v/>
          </cell>
          <cell r="BC148" t="str">
            <v/>
          </cell>
          <cell r="BD148" t="str">
            <v/>
          </cell>
          <cell r="BE148" t="str">
            <v/>
          </cell>
          <cell r="BF148" t="str">
            <v/>
          </cell>
          <cell r="BG148" t="str">
            <v/>
          </cell>
          <cell r="BH148" t="str">
            <v/>
          </cell>
          <cell r="BI148" t="str">
            <v/>
          </cell>
          <cell r="BJ148" t="str">
            <v/>
          </cell>
          <cell r="BK148" t="str">
            <v/>
          </cell>
          <cell r="BL148" t="str">
            <v/>
          </cell>
          <cell r="BM148" t="str">
            <v/>
          </cell>
          <cell r="BN148" t="str">
            <v/>
          </cell>
          <cell r="BO148" t="str">
            <v/>
          </cell>
          <cell r="BP148" t="str">
            <v/>
          </cell>
          <cell r="BQ148" t="str">
            <v/>
          </cell>
          <cell r="BR148" t="str">
            <v/>
          </cell>
          <cell r="BS148" t="str">
            <v/>
          </cell>
          <cell r="BT148" t="str">
            <v/>
          </cell>
          <cell r="BU148" t="str">
            <v/>
          </cell>
          <cell r="BV148" t="str">
            <v/>
          </cell>
          <cell r="BW148" t="str">
            <v/>
          </cell>
          <cell r="BX148" t="str">
            <v/>
          </cell>
          <cell r="BY148" t="str">
            <v/>
          </cell>
          <cell r="BZ148" t="str">
            <v/>
          </cell>
          <cell r="CA148" t="str">
            <v/>
          </cell>
          <cell r="CB148" t="str">
            <v/>
          </cell>
          <cell r="CC148" t="str">
            <v/>
          </cell>
          <cell r="CD148" t="str">
            <v/>
          </cell>
          <cell r="CE148" t="str">
            <v/>
          </cell>
          <cell r="CF148" t="str">
            <v/>
          </cell>
          <cell r="CG148" t="str">
            <v/>
          </cell>
          <cell r="CH148" t="str">
            <v>C/B</v>
          </cell>
          <cell r="CI148" t="str">
            <v>B/A</v>
          </cell>
          <cell r="CJ148">
            <v>35.041697014319588</v>
          </cell>
          <cell r="CK148">
            <v>45.041697014319588</v>
          </cell>
          <cell r="CL148" t="str">
            <v/>
          </cell>
          <cell r="CM148" t="str">
            <v/>
          </cell>
          <cell r="CN148" t="str">
            <v/>
          </cell>
          <cell r="CO148" t="str">
            <v/>
          </cell>
          <cell r="CP148" t="str">
            <v/>
          </cell>
          <cell r="CQ148" t="str">
            <v/>
          </cell>
          <cell r="CR148" t="str">
            <v/>
          </cell>
          <cell r="CS148" t="str">
            <v/>
          </cell>
          <cell r="CT148" t="str">
            <v>C/B</v>
          </cell>
          <cell r="CU148" t="str">
            <v>B/A</v>
          </cell>
          <cell r="CV148">
            <v>34.401394996270724</v>
          </cell>
          <cell r="CW148">
            <v>44.401394996270724</v>
          </cell>
          <cell r="CX148" t="str">
            <v>C</v>
          </cell>
          <cell r="CY148" t="str">
            <v>B</v>
          </cell>
          <cell r="CZ148">
            <v>32.052827042748589</v>
          </cell>
          <cell r="DA148">
            <v>42.052827042748589</v>
          </cell>
          <cell r="DB148" t="str">
            <v>B</v>
          </cell>
          <cell r="DC148" t="str">
            <v>A</v>
          </cell>
          <cell r="DD148">
            <v>38.039698994896973</v>
          </cell>
          <cell r="DE148">
            <v>48.039698994896973</v>
          </cell>
          <cell r="DF148" t="str">
            <v/>
          </cell>
          <cell r="DG148" t="str">
            <v/>
          </cell>
          <cell r="DH148" t="str">
            <v/>
          </cell>
          <cell r="DI148" t="str">
            <v/>
          </cell>
          <cell r="DJ148" t="str">
            <v/>
          </cell>
          <cell r="DK148" t="str">
            <v/>
          </cell>
          <cell r="DL148" t="str">
            <v/>
          </cell>
          <cell r="DM148" t="str">
            <v/>
          </cell>
          <cell r="DN148" t="str">
            <v/>
          </cell>
          <cell r="DO148" t="str">
            <v/>
          </cell>
          <cell r="DP148" t="str">
            <v/>
          </cell>
          <cell r="DQ148" t="str">
            <v/>
          </cell>
          <cell r="DR148" t="str">
            <v/>
          </cell>
          <cell r="DS148" t="str">
            <v/>
          </cell>
          <cell r="DT148" t="str">
            <v/>
          </cell>
          <cell r="DU148" t="str">
            <v/>
          </cell>
          <cell r="DW148" t="str">
            <v>12A-BE-1</v>
          </cell>
          <cell r="EM148" t="str">
            <v>12E-P&amp;E-5</v>
          </cell>
          <cell r="EP148" t="str">
            <v>12C-PO-8</v>
          </cell>
          <cell r="EQ148" t="str">
            <v>12E-PY-7</v>
          </cell>
          <cell r="ER148" t="str">
            <v>12B-SO-9</v>
          </cell>
          <cell r="EW148" t="str">
            <v/>
          </cell>
          <cell r="EX148">
            <v>35</v>
          </cell>
          <cell r="EY148" t="str">
            <v/>
          </cell>
          <cell r="EZ148" t="str">
            <v/>
          </cell>
          <cell r="FA148" t="str">
            <v/>
          </cell>
          <cell r="FB148" t="str">
            <v/>
          </cell>
          <cell r="FC148" t="str">
            <v/>
          </cell>
          <cell r="FD148" t="str">
            <v/>
          </cell>
          <cell r="FE148" t="str">
            <v/>
          </cell>
          <cell r="FF148" t="str">
            <v/>
          </cell>
          <cell r="FG148" t="str">
            <v/>
          </cell>
          <cell r="FH148" t="str">
            <v/>
          </cell>
          <cell r="FI148" t="str">
            <v/>
          </cell>
          <cell r="FJ148" t="str">
            <v/>
          </cell>
          <cell r="FK148" t="str">
            <v/>
          </cell>
        </row>
        <row r="149">
          <cell r="A149">
            <v>150905</v>
          </cell>
          <cell r="B149" t="str">
            <v>Mpova, Chancelina</v>
          </cell>
          <cell r="C149" t="str">
            <v>12JW</v>
          </cell>
          <cell r="D149" t="str">
            <v>F</v>
          </cell>
          <cell r="E149" t="str">
            <v>D/C</v>
          </cell>
          <cell r="F149" t="str">
            <v>Dist/Dist*</v>
          </cell>
          <cell r="G149" t="str">
            <v>1</v>
          </cell>
          <cell r="H149" t="str">
            <v>BAOF</v>
          </cell>
          <cell r="I149" t="str">
            <v>N</v>
          </cell>
          <cell r="J149" t="b">
            <v>0</v>
          </cell>
          <cell r="K149" t="str">
            <v>No</v>
          </cell>
          <cell r="L149" t="str">
            <v>INTERNAL</v>
          </cell>
          <cell r="M149">
            <v>5.2</v>
          </cell>
          <cell r="N149">
            <v>5.2</v>
          </cell>
          <cell r="O149">
            <v>5</v>
          </cell>
          <cell r="P149">
            <v>5</v>
          </cell>
          <cell r="Q149" t="str">
            <v>4.75+ (C/B)</v>
          </cell>
          <cell r="R149" t="str">
            <v/>
          </cell>
          <cell r="S149" t="str">
            <v/>
          </cell>
          <cell r="T149" t="str">
            <v/>
          </cell>
          <cell r="U149" t="str">
            <v/>
          </cell>
          <cell r="V149" t="str">
            <v/>
          </cell>
          <cell r="W149" t="str">
            <v/>
          </cell>
          <cell r="X149" t="str">
            <v/>
          </cell>
          <cell r="Y149" t="str">
            <v/>
          </cell>
          <cell r="Z149" t="str">
            <v/>
          </cell>
          <cell r="AA149" t="str">
            <v/>
          </cell>
          <cell r="AB149" t="str">
            <v/>
          </cell>
          <cell r="AC149" t="str">
            <v/>
          </cell>
          <cell r="AD149" t="str">
            <v/>
          </cell>
          <cell r="AE149" t="str">
            <v/>
          </cell>
          <cell r="AF149" t="str">
            <v/>
          </cell>
          <cell r="AG149" t="str">
            <v/>
          </cell>
          <cell r="AH149" t="str">
            <v>C</v>
          </cell>
          <cell r="AI149" t="str">
            <v>B</v>
          </cell>
          <cell r="AJ149">
            <v>31.967524146928124</v>
          </cell>
          <cell r="AK149">
            <v>41.967524146928127</v>
          </cell>
          <cell r="AL149" t="str">
            <v/>
          </cell>
          <cell r="AM149" t="str">
            <v/>
          </cell>
          <cell r="AN149" t="str">
            <v/>
          </cell>
          <cell r="AO149" t="str">
            <v/>
          </cell>
          <cell r="AP149" t="str">
            <v/>
          </cell>
          <cell r="AQ149" t="str">
            <v/>
          </cell>
          <cell r="AR149" t="str">
            <v/>
          </cell>
          <cell r="AS149" t="str">
            <v/>
          </cell>
          <cell r="AT149" t="str">
            <v/>
          </cell>
          <cell r="AU149" t="str">
            <v/>
          </cell>
          <cell r="AV149" t="str">
            <v/>
          </cell>
          <cell r="AW149" t="str">
            <v/>
          </cell>
          <cell r="AX149" t="str">
            <v/>
          </cell>
          <cell r="AY149" t="str">
            <v/>
          </cell>
          <cell r="AZ149" t="str">
            <v/>
          </cell>
          <cell r="BA149" t="str">
            <v/>
          </cell>
          <cell r="BB149" t="str">
            <v/>
          </cell>
          <cell r="BC149" t="str">
            <v/>
          </cell>
          <cell r="BD149" t="str">
            <v/>
          </cell>
          <cell r="BE149" t="str">
            <v/>
          </cell>
          <cell r="BF149" t="str">
            <v/>
          </cell>
          <cell r="BG149" t="str">
            <v/>
          </cell>
          <cell r="BH149" t="str">
            <v/>
          </cell>
          <cell r="BI149" t="str">
            <v/>
          </cell>
          <cell r="BJ149" t="str">
            <v/>
          </cell>
          <cell r="BK149" t="str">
            <v/>
          </cell>
          <cell r="BL149" t="str">
            <v/>
          </cell>
          <cell r="BM149" t="str">
            <v/>
          </cell>
          <cell r="BN149" t="str">
            <v>D</v>
          </cell>
          <cell r="BO149" t="str">
            <v>D/D*</v>
          </cell>
          <cell r="BP149">
            <v>34.216196012237113</v>
          </cell>
          <cell r="BQ149">
            <v>44.216196012237113</v>
          </cell>
          <cell r="BR149" t="str">
            <v/>
          </cell>
          <cell r="BS149" t="str">
            <v/>
          </cell>
          <cell r="BT149" t="str">
            <v/>
          </cell>
          <cell r="BU149" t="str">
            <v/>
          </cell>
          <cell r="BV149" t="str">
            <v/>
          </cell>
          <cell r="BW149" t="str">
            <v/>
          </cell>
          <cell r="BX149" t="str">
            <v/>
          </cell>
          <cell r="BY149" t="str">
            <v/>
          </cell>
          <cell r="BZ149" t="str">
            <v/>
          </cell>
          <cell r="CA149" t="str">
            <v/>
          </cell>
          <cell r="CB149" t="str">
            <v/>
          </cell>
          <cell r="CC149" t="str">
            <v/>
          </cell>
          <cell r="CD149" t="str">
            <v/>
          </cell>
          <cell r="CE149" t="str">
            <v/>
          </cell>
          <cell r="CF149" t="str">
            <v/>
          </cell>
          <cell r="CG149" t="str">
            <v/>
          </cell>
          <cell r="CH149" t="str">
            <v/>
          </cell>
          <cell r="CI149" t="str">
            <v/>
          </cell>
          <cell r="CJ149" t="str">
            <v/>
          </cell>
          <cell r="CK149" t="str">
            <v/>
          </cell>
          <cell r="CL149" t="str">
            <v/>
          </cell>
          <cell r="CM149" t="str">
            <v/>
          </cell>
          <cell r="CN149" t="str">
            <v/>
          </cell>
          <cell r="CO149" t="str">
            <v/>
          </cell>
          <cell r="CP149" t="str">
            <v/>
          </cell>
          <cell r="CQ149" t="str">
            <v/>
          </cell>
          <cell r="CR149" t="str">
            <v/>
          </cell>
          <cell r="CS149" t="str">
            <v/>
          </cell>
          <cell r="CT149" t="str">
            <v/>
          </cell>
          <cell r="CU149" t="str">
            <v/>
          </cell>
          <cell r="CV149" t="str">
            <v/>
          </cell>
          <cell r="CW149" t="str">
            <v/>
          </cell>
          <cell r="CX149" t="str">
            <v>D/C</v>
          </cell>
          <cell r="CY149" t="str">
            <v>C/B</v>
          </cell>
          <cell r="CZ149">
            <v>27.447018791811061</v>
          </cell>
          <cell r="DA149">
            <v>37.447018791811061</v>
          </cell>
          <cell r="DB149" t="str">
            <v/>
          </cell>
          <cell r="DC149" t="str">
            <v/>
          </cell>
          <cell r="DD149" t="str">
            <v/>
          </cell>
          <cell r="DE149" t="str">
            <v/>
          </cell>
          <cell r="DF149" t="str">
            <v/>
          </cell>
          <cell r="DG149" t="str">
            <v/>
          </cell>
          <cell r="DH149" t="str">
            <v/>
          </cell>
          <cell r="DI149" t="str">
            <v/>
          </cell>
          <cell r="DJ149" t="str">
            <v/>
          </cell>
          <cell r="DK149" t="str">
            <v/>
          </cell>
          <cell r="DL149" t="str">
            <v/>
          </cell>
          <cell r="DM149" t="str">
            <v/>
          </cell>
          <cell r="DN149" t="str">
            <v/>
          </cell>
          <cell r="DO149" t="str">
            <v/>
          </cell>
          <cell r="DP149" t="str">
            <v/>
          </cell>
          <cell r="DQ149" t="str">
            <v/>
          </cell>
          <cell r="DR149" t="str">
            <v/>
          </cell>
          <cell r="DS149" t="str">
            <v/>
          </cell>
          <cell r="DT149" t="str">
            <v/>
          </cell>
          <cell r="DU149" t="str">
            <v/>
          </cell>
          <cell r="DZ149" t="str">
            <v>12D-DR-4</v>
          </cell>
          <cell r="EH149" t="str">
            <v>12B-HS-4</v>
          </cell>
          <cell r="EQ149" t="str">
            <v>12A-PY-10</v>
          </cell>
          <cell r="EW149" t="str">
            <v/>
          </cell>
          <cell r="EX149" t="str">
            <v/>
          </cell>
          <cell r="EY149" t="str">
            <v/>
          </cell>
          <cell r="EZ149" t="str">
            <v/>
          </cell>
          <cell r="FA149">
            <v>30</v>
          </cell>
          <cell r="FB149" t="str">
            <v/>
          </cell>
          <cell r="FC149" t="str">
            <v/>
          </cell>
          <cell r="FD149" t="str">
            <v/>
          </cell>
          <cell r="FE149" t="str">
            <v/>
          </cell>
          <cell r="FF149" t="str">
            <v/>
          </cell>
          <cell r="FG149" t="str">
            <v/>
          </cell>
          <cell r="FH149" t="str">
            <v/>
          </cell>
          <cell r="FI149">
            <v>35</v>
          </cell>
          <cell r="FJ149" t="str">
            <v/>
          </cell>
          <cell r="FK149" t="str">
            <v/>
          </cell>
        </row>
        <row r="150">
          <cell r="A150">
            <v>150904</v>
          </cell>
          <cell r="B150" t="str">
            <v>Murray-Wright, Sinead</v>
          </cell>
          <cell r="C150" t="str">
            <v>12JW</v>
          </cell>
          <cell r="D150" t="str">
            <v>F</v>
          </cell>
          <cell r="E150" t="str">
            <v>D/C</v>
          </cell>
          <cell r="F150" t="str">
            <v>B/A</v>
          </cell>
          <cell r="G150" t="str">
            <v>0</v>
          </cell>
          <cell r="H150" t="str">
            <v>WBRI</v>
          </cell>
          <cell r="I150" t="str">
            <v>N</v>
          </cell>
          <cell r="J150" t="b">
            <v>0</v>
          </cell>
          <cell r="K150" t="str">
            <v>No</v>
          </cell>
          <cell r="L150" t="str">
            <v>INTERNAL</v>
          </cell>
          <cell r="M150">
            <v>5.95</v>
          </cell>
          <cell r="N150">
            <v>6</v>
          </cell>
          <cell r="O150">
            <v>6</v>
          </cell>
          <cell r="P150">
            <v>6</v>
          </cell>
          <cell r="Q150" t="str">
            <v>4.75+ (C/B)</v>
          </cell>
          <cell r="R150" t="str">
            <v/>
          </cell>
          <cell r="S150" t="str">
            <v/>
          </cell>
          <cell r="T150" t="str">
            <v/>
          </cell>
          <cell r="U150" t="str">
            <v/>
          </cell>
          <cell r="V150" t="str">
            <v/>
          </cell>
          <cell r="W150" t="str">
            <v/>
          </cell>
          <cell r="X150" t="str">
            <v/>
          </cell>
          <cell r="Y150" t="str">
            <v/>
          </cell>
          <cell r="Z150" t="str">
            <v>D/C</v>
          </cell>
          <cell r="AA150" t="str">
            <v>C/B</v>
          </cell>
          <cell r="AB150">
            <v>25.381968672275839</v>
          </cell>
          <cell r="AC150">
            <v>35.381968672275839</v>
          </cell>
          <cell r="AD150" t="str">
            <v/>
          </cell>
          <cell r="AE150" t="str">
            <v/>
          </cell>
          <cell r="AF150" t="str">
            <v/>
          </cell>
          <cell r="AG150" t="str">
            <v/>
          </cell>
          <cell r="AH150" t="str">
            <v/>
          </cell>
          <cell r="AI150" t="str">
            <v/>
          </cell>
          <cell r="AJ150" t="str">
            <v/>
          </cell>
          <cell r="AK150" t="str">
            <v/>
          </cell>
          <cell r="AL150" t="str">
            <v/>
          </cell>
          <cell r="AM150" t="str">
            <v/>
          </cell>
          <cell r="AN150" t="str">
            <v/>
          </cell>
          <cell r="AO150" t="str">
            <v/>
          </cell>
          <cell r="AP150" t="str">
            <v>C/B</v>
          </cell>
          <cell r="AQ150" t="str">
            <v>B/A</v>
          </cell>
          <cell r="AR150">
            <v>35.771761354539848</v>
          </cell>
          <cell r="AS150">
            <v>45.771761354539848</v>
          </cell>
          <cell r="AT150" t="str">
            <v/>
          </cell>
          <cell r="AU150" t="str">
            <v/>
          </cell>
          <cell r="AV150" t="str">
            <v/>
          </cell>
          <cell r="AW150" t="str">
            <v/>
          </cell>
          <cell r="AX150" t="str">
            <v/>
          </cell>
          <cell r="AY150" t="str">
            <v/>
          </cell>
          <cell r="AZ150" t="str">
            <v/>
          </cell>
          <cell r="BA150" t="str">
            <v/>
          </cell>
          <cell r="BB150" t="str">
            <v/>
          </cell>
          <cell r="BC150" t="str">
            <v/>
          </cell>
          <cell r="BD150" t="str">
            <v/>
          </cell>
          <cell r="BE150" t="str">
            <v/>
          </cell>
          <cell r="BF150" t="str">
            <v/>
          </cell>
          <cell r="BG150" t="str">
            <v/>
          </cell>
          <cell r="BH150" t="str">
            <v/>
          </cell>
          <cell r="BI150" t="str">
            <v/>
          </cell>
          <cell r="BJ150" t="str">
            <v/>
          </cell>
          <cell r="BK150" t="str">
            <v/>
          </cell>
          <cell r="BL150" t="str">
            <v/>
          </cell>
          <cell r="BM150" t="str">
            <v/>
          </cell>
          <cell r="BN150" t="str">
            <v/>
          </cell>
          <cell r="BO150" t="str">
            <v/>
          </cell>
          <cell r="BP150" t="str">
            <v/>
          </cell>
          <cell r="BQ150" t="str">
            <v/>
          </cell>
          <cell r="BR150" t="str">
            <v/>
          </cell>
          <cell r="BS150" t="str">
            <v/>
          </cell>
          <cell r="BT150" t="str">
            <v/>
          </cell>
          <cell r="BU150" t="str">
            <v/>
          </cell>
          <cell r="BV150" t="str">
            <v/>
          </cell>
          <cell r="BW150" t="str">
            <v/>
          </cell>
          <cell r="BX150" t="str">
            <v/>
          </cell>
          <cell r="BY150" t="str">
            <v/>
          </cell>
          <cell r="BZ150" t="str">
            <v/>
          </cell>
          <cell r="CA150" t="str">
            <v/>
          </cell>
          <cell r="CB150" t="str">
            <v/>
          </cell>
          <cell r="CC150" t="str">
            <v/>
          </cell>
          <cell r="CD150" t="str">
            <v/>
          </cell>
          <cell r="CE150" t="str">
            <v/>
          </cell>
          <cell r="CF150" t="str">
            <v/>
          </cell>
          <cell r="CG150" t="str">
            <v/>
          </cell>
          <cell r="CH150" t="str">
            <v/>
          </cell>
          <cell r="CI150" t="str">
            <v/>
          </cell>
          <cell r="CJ150" t="str">
            <v/>
          </cell>
          <cell r="CK150" t="str">
            <v/>
          </cell>
          <cell r="CL150" t="str">
            <v/>
          </cell>
          <cell r="CM150" t="str">
            <v/>
          </cell>
          <cell r="CN150" t="str">
            <v/>
          </cell>
          <cell r="CO150" t="str">
            <v/>
          </cell>
          <cell r="CP150" t="str">
            <v/>
          </cell>
          <cell r="CQ150" t="str">
            <v/>
          </cell>
          <cell r="CR150" t="str">
            <v/>
          </cell>
          <cell r="CS150" t="str">
            <v/>
          </cell>
          <cell r="CT150" t="str">
            <v>C/B</v>
          </cell>
          <cell r="CU150" t="str">
            <v>B/A</v>
          </cell>
          <cell r="CV150">
            <v>36.383156496845899</v>
          </cell>
          <cell r="CW150">
            <v>46.383156496845899</v>
          </cell>
          <cell r="CX150" t="str">
            <v>C/B</v>
          </cell>
          <cell r="CY150" t="str">
            <v>B/A</v>
          </cell>
          <cell r="CZ150">
            <v>34.075644737973747</v>
          </cell>
          <cell r="DA150">
            <v>44.075644737973747</v>
          </cell>
          <cell r="DB150" t="str">
            <v/>
          </cell>
          <cell r="DC150" t="str">
            <v/>
          </cell>
          <cell r="DD150" t="str">
            <v/>
          </cell>
          <cell r="DE150" t="str">
            <v/>
          </cell>
          <cell r="DF150" t="str">
            <v/>
          </cell>
          <cell r="DG150" t="str">
            <v/>
          </cell>
          <cell r="DH150" t="str">
            <v/>
          </cell>
          <cell r="DI150" t="str">
            <v/>
          </cell>
          <cell r="DJ150" t="str">
            <v/>
          </cell>
          <cell r="DK150" t="str">
            <v/>
          </cell>
          <cell r="DL150" t="str">
            <v/>
          </cell>
          <cell r="DM150" t="str">
            <v/>
          </cell>
          <cell r="DN150" t="str">
            <v/>
          </cell>
          <cell r="DO150" t="str">
            <v/>
          </cell>
          <cell r="DP150" t="str">
            <v/>
          </cell>
          <cell r="DQ150" t="str">
            <v/>
          </cell>
          <cell r="DR150" t="str">
            <v/>
          </cell>
          <cell r="DS150" t="str">
            <v/>
          </cell>
          <cell r="DT150" t="str">
            <v/>
          </cell>
          <cell r="DU150" t="str">
            <v/>
          </cell>
          <cell r="DX150" t="str">
            <v>12A-BI-2</v>
          </cell>
          <cell r="EB150" t="str">
            <v>12C-EA-4</v>
          </cell>
          <cell r="EP150" t="str">
            <v>12E-PO-9</v>
          </cell>
          <cell r="EQ150" t="str">
            <v>12B-PY-8</v>
          </cell>
          <cell r="EW150" t="str">
            <v/>
          </cell>
          <cell r="EX150" t="str">
            <v/>
          </cell>
          <cell r="EY150">
            <v>25</v>
          </cell>
          <cell r="EZ150" t="str">
            <v/>
          </cell>
          <cell r="FA150" t="str">
            <v/>
          </cell>
          <cell r="FB150" t="str">
            <v/>
          </cell>
          <cell r="FC150">
            <v>35</v>
          </cell>
          <cell r="FD150" t="str">
            <v/>
          </cell>
          <cell r="FE150" t="str">
            <v/>
          </cell>
          <cell r="FF150" t="str">
            <v/>
          </cell>
          <cell r="FG150" t="str">
            <v/>
          </cell>
          <cell r="FH150" t="str">
            <v/>
          </cell>
          <cell r="FI150" t="str">
            <v/>
          </cell>
          <cell r="FJ150" t="str">
            <v/>
          </cell>
          <cell r="FK150" t="str">
            <v/>
          </cell>
        </row>
        <row r="151">
          <cell r="A151">
            <v>150807</v>
          </cell>
          <cell r="B151" t="str">
            <v>Musie, Abel</v>
          </cell>
          <cell r="C151" t="str">
            <v>12KD</v>
          </cell>
          <cell r="D151" t="str">
            <v>M</v>
          </cell>
          <cell r="E151" t="str">
            <v>C/B</v>
          </cell>
          <cell r="F151" t="str">
            <v>A</v>
          </cell>
          <cell r="G151" t="str">
            <v>1</v>
          </cell>
          <cell r="H151" t="str">
            <v>BAOF</v>
          </cell>
          <cell r="I151" t="str">
            <v>N</v>
          </cell>
          <cell r="J151" t="b">
            <v>0</v>
          </cell>
          <cell r="K151" t="str">
            <v>No</v>
          </cell>
          <cell r="L151" t="str">
            <v>INTERNAL</v>
          </cell>
          <cell r="M151">
            <v>6.7</v>
          </cell>
          <cell r="N151">
            <v>6.7</v>
          </cell>
          <cell r="O151">
            <v>6.7</v>
          </cell>
          <cell r="P151">
            <v>6.7</v>
          </cell>
          <cell r="Q151" t="str">
            <v>6.25+ (B/A)</v>
          </cell>
          <cell r="R151" t="str">
            <v/>
          </cell>
          <cell r="S151" t="str">
            <v/>
          </cell>
          <cell r="T151" t="str">
            <v/>
          </cell>
          <cell r="U151" t="str">
            <v/>
          </cell>
          <cell r="V151" t="str">
            <v/>
          </cell>
          <cell r="W151" t="str">
            <v/>
          </cell>
          <cell r="X151" t="str">
            <v/>
          </cell>
          <cell r="Y151" t="str">
            <v/>
          </cell>
          <cell r="Z151" t="str">
            <v>C/B</v>
          </cell>
          <cell r="AA151" t="str">
            <v>B/A</v>
          </cell>
          <cell r="AB151">
            <v>33.425857672272919</v>
          </cell>
          <cell r="AC151">
            <v>43.425857672272919</v>
          </cell>
          <cell r="AD151" t="str">
            <v/>
          </cell>
          <cell r="AE151" t="str">
            <v/>
          </cell>
          <cell r="AF151" t="str">
            <v/>
          </cell>
          <cell r="AG151" t="str">
            <v/>
          </cell>
          <cell r="AH151" t="str">
            <v/>
          </cell>
          <cell r="AI151" t="str">
            <v/>
          </cell>
          <cell r="AJ151" t="str">
            <v/>
          </cell>
          <cell r="AK151" t="str">
            <v/>
          </cell>
          <cell r="AL151" t="str">
            <v/>
          </cell>
          <cell r="AM151" t="str">
            <v/>
          </cell>
          <cell r="AN151" t="str">
            <v/>
          </cell>
          <cell r="AO151" t="str">
            <v/>
          </cell>
          <cell r="AP151" t="str">
            <v/>
          </cell>
          <cell r="AQ151" t="str">
            <v/>
          </cell>
          <cell r="AR151" t="str">
            <v/>
          </cell>
          <cell r="AS151" t="str">
            <v/>
          </cell>
          <cell r="AT151" t="str">
            <v>B</v>
          </cell>
          <cell r="AU151" t="str">
            <v>A</v>
          </cell>
          <cell r="AV151">
            <v>40.198940989122384</v>
          </cell>
          <cell r="AW151">
            <v>50.198940989122384</v>
          </cell>
          <cell r="AX151" t="str">
            <v/>
          </cell>
          <cell r="AY151" t="str">
            <v/>
          </cell>
          <cell r="AZ151" t="str">
            <v/>
          </cell>
          <cell r="BA151" t="str">
            <v/>
          </cell>
          <cell r="BB151" t="str">
            <v/>
          </cell>
          <cell r="BC151" t="str">
            <v/>
          </cell>
          <cell r="BD151" t="str">
            <v/>
          </cell>
          <cell r="BE151" t="str">
            <v/>
          </cell>
          <cell r="BF151" t="str">
            <v/>
          </cell>
          <cell r="BG151" t="str">
            <v/>
          </cell>
          <cell r="BH151" t="str">
            <v/>
          </cell>
          <cell r="BI151" t="str">
            <v/>
          </cell>
          <cell r="BJ151" t="str">
            <v/>
          </cell>
          <cell r="BK151" t="str">
            <v/>
          </cell>
          <cell r="BL151" t="str">
            <v/>
          </cell>
          <cell r="BM151" t="str">
            <v/>
          </cell>
          <cell r="BN151" t="str">
            <v/>
          </cell>
          <cell r="BO151" t="str">
            <v/>
          </cell>
          <cell r="BP151" t="str">
            <v/>
          </cell>
          <cell r="BQ151" t="str">
            <v/>
          </cell>
          <cell r="BR151" t="str">
            <v/>
          </cell>
          <cell r="BS151" t="str">
            <v/>
          </cell>
          <cell r="BT151" t="str">
            <v/>
          </cell>
          <cell r="BU151" t="str">
            <v/>
          </cell>
          <cell r="BV151" t="str">
            <v/>
          </cell>
          <cell r="BW151" t="str">
            <v/>
          </cell>
          <cell r="BX151" t="str">
            <v/>
          </cell>
          <cell r="BY151" t="str">
            <v/>
          </cell>
          <cell r="BZ151" t="str">
            <v>C/B</v>
          </cell>
          <cell r="CA151" t="str">
            <v>B/A</v>
          </cell>
          <cell r="CB151">
            <v>37.057230724914625</v>
          </cell>
          <cell r="CC151">
            <v>47.057230724914625</v>
          </cell>
          <cell r="CD151" t="str">
            <v/>
          </cell>
          <cell r="CE151" t="str">
            <v/>
          </cell>
          <cell r="CF151" t="str">
            <v/>
          </cell>
          <cell r="CG151" t="str">
            <v/>
          </cell>
          <cell r="CH151" t="str">
            <v/>
          </cell>
          <cell r="CI151" t="str">
            <v/>
          </cell>
          <cell r="CJ151" t="str">
            <v/>
          </cell>
          <cell r="CK151" t="str">
            <v/>
          </cell>
          <cell r="CL151" t="str">
            <v/>
          </cell>
          <cell r="CM151" t="str">
            <v/>
          </cell>
          <cell r="CN151" t="str">
            <v/>
          </cell>
          <cell r="CO151" t="str">
            <v/>
          </cell>
          <cell r="CP151" t="str">
            <v/>
          </cell>
          <cell r="CQ151" t="str">
            <v/>
          </cell>
          <cell r="CR151" t="str">
            <v/>
          </cell>
          <cell r="CS151" t="str">
            <v/>
          </cell>
          <cell r="CT151" t="str">
            <v/>
          </cell>
          <cell r="CU151" t="str">
            <v/>
          </cell>
          <cell r="CV151" t="str">
            <v/>
          </cell>
          <cell r="CW151" t="str">
            <v/>
          </cell>
          <cell r="CX151" t="str">
            <v/>
          </cell>
          <cell r="CY151" t="str">
            <v/>
          </cell>
          <cell r="CZ151" t="str">
            <v/>
          </cell>
          <cell r="DA151" t="str">
            <v/>
          </cell>
          <cell r="DB151" t="str">
            <v/>
          </cell>
          <cell r="DC151" t="str">
            <v/>
          </cell>
          <cell r="DD151" t="str">
            <v/>
          </cell>
          <cell r="DE151" t="str">
            <v/>
          </cell>
          <cell r="DF151" t="str">
            <v/>
          </cell>
          <cell r="DG151" t="str">
            <v/>
          </cell>
          <cell r="DH151" t="str">
            <v/>
          </cell>
          <cell r="DI151" t="str">
            <v/>
          </cell>
          <cell r="DJ151" t="str">
            <v/>
          </cell>
          <cell r="DK151" t="str">
            <v/>
          </cell>
          <cell r="DL151" t="str">
            <v/>
          </cell>
          <cell r="DM151" t="str">
            <v/>
          </cell>
          <cell r="DN151" t="str">
            <v/>
          </cell>
          <cell r="DO151" t="str">
            <v/>
          </cell>
          <cell r="DP151" t="str">
            <v/>
          </cell>
          <cell r="DQ151" t="str">
            <v/>
          </cell>
          <cell r="DR151" t="str">
            <v/>
          </cell>
          <cell r="DS151" t="str">
            <v/>
          </cell>
          <cell r="DT151" t="str">
            <v/>
          </cell>
          <cell r="DU151" t="str">
            <v/>
          </cell>
          <cell r="DX151" t="str">
            <v>12B-BI-1</v>
          </cell>
          <cell r="EC151" t="str">
            <v>12E-EC-2</v>
          </cell>
          <cell r="EK151" t="str">
            <v>12A-MA-8</v>
          </cell>
          <cell r="EW151" t="str">
            <v/>
          </cell>
          <cell r="EX151" t="str">
            <v/>
          </cell>
          <cell r="EY151">
            <v>35</v>
          </cell>
          <cell r="EZ151" t="str">
            <v/>
          </cell>
          <cell r="FA151" t="str">
            <v/>
          </cell>
          <cell r="FB151" t="str">
            <v/>
          </cell>
          <cell r="FC151" t="str">
            <v/>
          </cell>
          <cell r="FD151">
            <v>40</v>
          </cell>
          <cell r="FE151" t="str">
            <v/>
          </cell>
          <cell r="FF151" t="str">
            <v/>
          </cell>
          <cell r="FG151" t="str">
            <v/>
          </cell>
          <cell r="FH151" t="str">
            <v/>
          </cell>
          <cell r="FI151" t="str">
            <v/>
          </cell>
          <cell r="FJ151" t="str">
            <v/>
          </cell>
          <cell r="FK151" t="str">
            <v/>
          </cell>
        </row>
        <row r="152">
          <cell r="A152">
            <v>150843</v>
          </cell>
          <cell r="B152" t="str">
            <v>Navarro, Monica</v>
          </cell>
          <cell r="C152" t="str">
            <v>12MP</v>
          </cell>
          <cell r="D152" t="str">
            <v>F</v>
          </cell>
          <cell r="E152" t="str">
            <v>B</v>
          </cell>
          <cell r="F152" t="str">
            <v>A/A*</v>
          </cell>
          <cell r="G152" t="str">
            <v>1</v>
          </cell>
          <cell r="H152" t="str">
            <v>AOTH</v>
          </cell>
          <cell r="I152" t="str">
            <v>N</v>
          </cell>
          <cell r="J152" t="b">
            <v>0</v>
          </cell>
          <cell r="K152" t="str">
            <v>No</v>
          </cell>
          <cell r="L152" t="str">
            <v>INTERNAL</v>
          </cell>
          <cell r="M152">
            <v>7.1</v>
          </cell>
          <cell r="N152">
            <v>7.1</v>
          </cell>
          <cell r="O152">
            <v>7.1111111111111107</v>
          </cell>
          <cell r="P152">
            <v>7.1</v>
          </cell>
          <cell r="Q152" t="str">
            <v>6.25+ (B/A)</v>
          </cell>
          <cell r="R152" t="str">
            <v/>
          </cell>
          <cell r="S152" t="str">
            <v/>
          </cell>
          <cell r="T152" t="str">
            <v/>
          </cell>
          <cell r="U152" t="str">
            <v/>
          </cell>
          <cell r="V152" t="str">
            <v>B/A</v>
          </cell>
          <cell r="W152" t="str">
            <v>A/A*</v>
          </cell>
          <cell r="X152">
            <v>44.997614743610313</v>
          </cell>
          <cell r="Y152">
            <v>54.997614743610313</v>
          </cell>
          <cell r="Z152" t="str">
            <v>B</v>
          </cell>
          <cell r="AA152" t="str">
            <v>A</v>
          </cell>
          <cell r="AB152">
            <v>39.315841604071103</v>
          </cell>
          <cell r="AC152">
            <v>49.315841604071103</v>
          </cell>
          <cell r="AD152" t="str">
            <v>B</v>
          </cell>
          <cell r="AE152" t="str">
            <v>A</v>
          </cell>
          <cell r="AF152">
            <v>38.517190678499297</v>
          </cell>
          <cell r="AG152">
            <v>48.517190678499297</v>
          </cell>
          <cell r="AH152" t="str">
            <v/>
          </cell>
          <cell r="AI152" t="str">
            <v/>
          </cell>
          <cell r="AJ152" t="str">
            <v/>
          </cell>
          <cell r="AK152" t="str">
            <v/>
          </cell>
          <cell r="AL152" t="str">
            <v/>
          </cell>
          <cell r="AM152" t="str">
            <v/>
          </cell>
          <cell r="AN152" t="str">
            <v/>
          </cell>
          <cell r="AO152" t="str">
            <v/>
          </cell>
          <cell r="AP152" t="str">
            <v/>
          </cell>
          <cell r="AQ152" t="str">
            <v/>
          </cell>
          <cell r="AR152" t="str">
            <v/>
          </cell>
          <cell r="AS152" t="str">
            <v/>
          </cell>
          <cell r="AT152" t="str">
            <v>B/A</v>
          </cell>
          <cell r="AU152" t="str">
            <v>A/A*</v>
          </cell>
          <cell r="AV152">
            <v>43.920044492818796</v>
          </cell>
          <cell r="AW152">
            <v>53.920044492818796</v>
          </cell>
          <cell r="AX152" t="str">
            <v/>
          </cell>
          <cell r="AY152" t="str">
            <v/>
          </cell>
          <cell r="AZ152" t="str">
            <v/>
          </cell>
          <cell r="BA152" t="str">
            <v/>
          </cell>
          <cell r="BB152" t="str">
            <v/>
          </cell>
          <cell r="BC152" t="str">
            <v/>
          </cell>
          <cell r="BD152" t="str">
            <v/>
          </cell>
          <cell r="BE152" t="str">
            <v/>
          </cell>
          <cell r="BF152" t="str">
            <v/>
          </cell>
          <cell r="BG152" t="str">
            <v/>
          </cell>
          <cell r="BH152" t="str">
            <v/>
          </cell>
          <cell r="BI152" t="str">
            <v/>
          </cell>
          <cell r="BJ152" t="str">
            <v/>
          </cell>
          <cell r="BK152" t="str">
            <v/>
          </cell>
          <cell r="BL152" t="str">
            <v/>
          </cell>
          <cell r="BM152" t="str">
            <v/>
          </cell>
          <cell r="BN152" t="str">
            <v/>
          </cell>
          <cell r="BO152" t="str">
            <v/>
          </cell>
          <cell r="BP152" t="str">
            <v/>
          </cell>
          <cell r="BQ152" t="str">
            <v/>
          </cell>
          <cell r="BR152" t="str">
            <v/>
          </cell>
          <cell r="BS152" t="str">
            <v/>
          </cell>
          <cell r="BT152" t="str">
            <v/>
          </cell>
          <cell r="BU152" t="str">
            <v/>
          </cell>
          <cell r="BV152" t="str">
            <v/>
          </cell>
          <cell r="BW152" t="str">
            <v/>
          </cell>
          <cell r="BX152" t="str">
            <v/>
          </cell>
          <cell r="BY152" t="str">
            <v/>
          </cell>
          <cell r="BZ152" t="str">
            <v/>
          </cell>
          <cell r="CA152" t="str">
            <v/>
          </cell>
          <cell r="CB152" t="str">
            <v/>
          </cell>
          <cell r="CC152" t="str">
            <v/>
          </cell>
          <cell r="CD152" t="str">
            <v/>
          </cell>
          <cell r="CE152" t="str">
            <v/>
          </cell>
          <cell r="CF152" t="str">
            <v/>
          </cell>
          <cell r="CG152" t="str">
            <v/>
          </cell>
          <cell r="CH152" t="str">
            <v/>
          </cell>
          <cell r="CI152" t="str">
            <v/>
          </cell>
          <cell r="CJ152" t="str">
            <v/>
          </cell>
          <cell r="CK152" t="str">
            <v/>
          </cell>
          <cell r="CL152" t="str">
            <v/>
          </cell>
          <cell r="CM152" t="str">
            <v/>
          </cell>
          <cell r="CN152" t="str">
            <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cell r="DF152" t="str">
            <v/>
          </cell>
          <cell r="DG152" t="str">
            <v/>
          </cell>
          <cell r="DH152" t="str">
            <v/>
          </cell>
          <cell r="DI152" t="str">
            <v/>
          </cell>
          <cell r="DJ152" t="str">
            <v/>
          </cell>
          <cell r="DK152" t="str">
            <v/>
          </cell>
          <cell r="DL152" t="str">
            <v/>
          </cell>
          <cell r="DM152" t="str">
            <v/>
          </cell>
          <cell r="DN152" t="str">
            <v/>
          </cell>
          <cell r="DO152" t="str">
            <v/>
          </cell>
          <cell r="DP152" t="str">
            <v/>
          </cell>
          <cell r="DQ152" t="str">
            <v/>
          </cell>
          <cell r="DR152" t="str">
            <v/>
          </cell>
          <cell r="DS152" t="str">
            <v/>
          </cell>
          <cell r="DT152" t="str">
            <v/>
          </cell>
          <cell r="DU152" t="str">
            <v/>
          </cell>
          <cell r="DW152" t="str">
            <v>12B-BE-2</v>
          </cell>
          <cell r="DX152" t="str">
            <v>12C-BI-10</v>
          </cell>
          <cell r="DY152" t="str">
            <v>12E-CH-1</v>
          </cell>
          <cell r="EC152" t="str">
            <v>12A-EC-4</v>
          </cell>
          <cell r="EW152" t="str">
            <v/>
          </cell>
          <cell r="EX152">
            <v>45</v>
          </cell>
          <cell r="EY152">
            <v>40</v>
          </cell>
          <cell r="EZ152">
            <v>40</v>
          </cell>
          <cell r="FA152" t="str">
            <v/>
          </cell>
          <cell r="FB152" t="str">
            <v/>
          </cell>
          <cell r="FC152" t="str">
            <v/>
          </cell>
          <cell r="FD152">
            <v>45</v>
          </cell>
          <cell r="FE152" t="str">
            <v/>
          </cell>
          <cell r="FF152" t="str">
            <v/>
          </cell>
          <cell r="FG152" t="str">
            <v/>
          </cell>
          <cell r="FH152" t="str">
            <v/>
          </cell>
          <cell r="FI152" t="str">
            <v/>
          </cell>
          <cell r="FJ152" t="str">
            <v/>
          </cell>
          <cell r="FK152" t="str">
            <v/>
          </cell>
        </row>
        <row r="153">
          <cell r="A153">
            <v>150956</v>
          </cell>
          <cell r="B153" t="str">
            <v>Nderitu, Seth</v>
          </cell>
          <cell r="C153" t="str">
            <v>12KD</v>
          </cell>
          <cell r="D153" t="str">
            <v>M</v>
          </cell>
          <cell r="E153" t="str">
            <v>E/D</v>
          </cell>
          <cell r="F153" t="str">
            <v>C</v>
          </cell>
          <cell r="G153" t="str">
            <v>1</v>
          </cell>
          <cell r="H153" t="str">
            <v>BAOF</v>
          </cell>
          <cell r="I153" t="str">
            <v>N</v>
          </cell>
          <cell r="J153" t="b">
            <v>0</v>
          </cell>
          <cell r="K153" t="str">
            <v>No</v>
          </cell>
          <cell r="L153" t="str">
            <v>INTERNAL</v>
          </cell>
          <cell r="M153">
            <v>3.8888888888888888</v>
          </cell>
          <cell r="N153">
            <v>3.9</v>
          </cell>
          <cell r="O153">
            <v>3.8888888888888888</v>
          </cell>
          <cell r="P153">
            <v>3.9</v>
          </cell>
          <cell r="Q153" t="str">
            <v>2.5+ (D/C)</v>
          </cell>
          <cell r="R153" t="str">
            <v/>
          </cell>
          <cell r="S153" t="str">
            <v/>
          </cell>
          <cell r="T153" t="str">
            <v/>
          </cell>
          <cell r="U153" t="str">
            <v/>
          </cell>
          <cell r="V153" t="str">
            <v/>
          </cell>
          <cell r="W153" t="str">
            <v/>
          </cell>
          <cell r="X153" t="str">
            <v/>
          </cell>
          <cell r="Y153" t="str">
            <v/>
          </cell>
          <cell r="Z153" t="str">
            <v/>
          </cell>
          <cell r="AA153" t="str">
            <v/>
          </cell>
          <cell r="AB153" t="str">
            <v/>
          </cell>
          <cell r="AC153" t="str">
            <v/>
          </cell>
          <cell r="AD153" t="str">
            <v/>
          </cell>
          <cell r="AE153" t="str">
            <v/>
          </cell>
          <cell r="AF153" t="str">
            <v/>
          </cell>
          <cell r="AG153" t="str">
            <v/>
          </cell>
          <cell r="AH153" t="str">
            <v/>
          </cell>
          <cell r="AI153" t="str">
            <v/>
          </cell>
          <cell r="AJ153" t="str">
            <v/>
          </cell>
          <cell r="AK153" t="str">
            <v/>
          </cell>
          <cell r="AL153" t="str">
            <v/>
          </cell>
          <cell r="AM153" t="str">
            <v/>
          </cell>
          <cell r="AN153" t="str">
            <v/>
          </cell>
          <cell r="AO153" t="str">
            <v/>
          </cell>
          <cell r="AP153" t="str">
            <v/>
          </cell>
          <cell r="AQ153" t="str">
            <v/>
          </cell>
          <cell r="AR153" t="str">
            <v/>
          </cell>
          <cell r="AS153" t="str">
            <v/>
          </cell>
          <cell r="AT153" t="str">
            <v/>
          </cell>
          <cell r="AU153" t="str">
            <v/>
          </cell>
          <cell r="AV153" t="str">
            <v/>
          </cell>
          <cell r="AW153" t="str">
            <v/>
          </cell>
          <cell r="AX153" t="str">
            <v/>
          </cell>
          <cell r="AY153" t="str">
            <v/>
          </cell>
          <cell r="AZ153" t="str">
            <v/>
          </cell>
          <cell r="BA153" t="str">
            <v/>
          </cell>
          <cell r="BB153" t="str">
            <v/>
          </cell>
          <cell r="BC153" t="str">
            <v/>
          </cell>
          <cell r="BD153" t="str">
            <v/>
          </cell>
          <cell r="BE153" t="str">
            <v/>
          </cell>
          <cell r="BF153" t="str">
            <v/>
          </cell>
          <cell r="BG153" t="str">
            <v/>
          </cell>
          <cell r="BH153" t="str">
            <v/>
          </cell>
          <cell r="BI153" t="str">
            <v/>
          </cell>
          <cell r="BJ153" t="str">
            <v/>
          </cell>
          <cell r="BK153" t="str">
            <v/>
          </cell>
          <cell r="BL153" t="str">
            <v/>
          </cell>
          <cell r="BM153" t="str">
            <v/>
          </cell>
          <cell r="BN153" t="str">
            <v/>
          </cell>
          <cell r="BO153" t="str">
            <v/>
          </cell>
          <cell r="BP153" t="str">
            <v/>
          </cell>
          <cell r="BQ153" t="str">
            <v/>
          </cell>
          <cell r="BR153" t="str">
            <v/>
          </cell>
          <cell r="BS153" t="str">
            <v/>
          </cell>
          <cell r="BT153" t="str">
            <v/>
          </cell>
          <cell r="BU153" t="str">
            <v/>
          </cell>
          <cell r="BV153" t="str">
            <v/>
          </cell>
          <cell r="BW153" t="str">
            <v/>
          </cell>
          <cell r="BX153" t="str">
            <v/>
          </cell>
          <cell r="BY153" t="str">
            <v/>
          </cell>
          <cell r="BZ153" t="str">
            <v/>
          </cell>
          <cell r="CA153" t="str">
            <v/>
          </cell>
          <cell r="CB153" t="str">
            <v/>
          </cell>
          <cell r="CC153" t="str">
            <v/>
          </cell>
          <cell r="CD153" t="str">
            <v/>
          </cell>
          <cell r="CE153" t="str">
            <v/>
          </cell>
          <cell r="CF153" t="str">
            <v/>
          </cell>
          <cell r="CG153" t="str">
            <v/>
          </cell>
          <cell r="CH153" t="str">
            <v/>
          </cell>
          <cell r="CI153" t="str">
            <v/>
          </cell>
          <cell r="CJ153" t="str">
            <v/>
          </cell>
          <cell r="CK153" t="str">
            <v/>
          </cell>
          <cell r="CL153" t="str">
            <v/>
          </cell>
          <cell r="CM153" t="str">
            <v/>
          </cell>
          <cell r="CN153" t="str">
            <v/>
          </cell>
          <cell r="CO153" t="str">
            <v/>
          </cell>
          <cell r="CP153" t="str">
            <v/>
          </cell>
          <cell r="CQ153" t="str">
            <v/>
          </cell>
          <cell r="CR153" t="str">
            <v/>
          </cell>
          <cell r="CS153" t="str">
            <v/>
          </cell>
          <cell r="CT153" t="str">
            <v/>
          </cell>
          <cell r="CU153" t="str">
            <v/>
          </cell>
          <cell r="CV153" t="str">
            <v/>
          </cell>
          <cell r="CW153" t="str">
            <v/>
          </cell>
          <cell r="CX153" t="str">
            <v>E/D</v>
          </cell>
          <cell r="CY153" t="str">
            <v>D/C</v>
          </cell>
          <cell r="CZ153">
            <v>15.515420318933764</v>
          </cell>
          <cell r="DA153">
            <v>25.515420318933764</v>
          </cell>
          <cell r="DB153" t="str">
            <v>D</v>
          </cell>
          <cell r="DC153" t="str">
            <v>C</v>
          </cell>
          <cell r="DD153">
            <v>22.468286225836035</v>
          </cell>
          <cell r="DE153">
            <v>32.468286225836039</v>
          </cell>
          <cell r="DF153" t="str">
            <v/>
          </cell>
          <cell r="DG153" t="str">
            <v/>
          </cell>
          <cell r="DH153" t="str">
            <v/>
          </cell>
          <cell r="DI153" t="str">
            <v/>
          </cell>
          <cell r="DJ153" t="str">
            <v/>
          </cell>
          <cell r="DK153" t="str">
            <v/>
          </cell>
          <cell r="DL153" t="str">
            <v/>
          </cell>
          <cell r="DM153" t="str">
            <v/>
          </cell>
          <cell r="DN153" t="str">
            <v/>
          </cell>
          <cell r="DO153" t="str">
            <v/>
          </cell>
          <cell r="DP153" t="str">
            <v/>
          </cell>
          <cell r="DQ153" t="str">
            <v/>
          </cell>
          <cell r="DR153" t="str">
            <v/>
          </cell>
          <cell r="DS153" t="str">
            <v/>
          </cell>
          <cell r="DT153" t="str">
            <v/>
          </cell>
          <cell r="DU153" t="str">
            <v/>
          </cell>
          <cell r="EQ153" t="str">
            <v>12C-PY-9</v>
          </cell>
          <cell r="ER153" t="str">
            <v>12E-SO-8</v>
          </cell>
          <cell r="EW153" t="str">
            <v/>
          </cell>
          <cell r="EX153" t="str">
            <v/>
          </cell>
          <cell r="EY153" t="str">
            <v/>
          </cell>
          <cell r="EZ153" t="str">
            <v/>
          </cell>
          <cell r="FA153" t="str">
            <v/>
          </cell>
          <cell r="FB153" t="str">
            <v/>
          </cell>
          <cell r="FC153" t="str">
            <v/>
          </cell>
          <cell r="FD153" t="str">
            <v/>
          </cell>
          <cell r="FE153" t="str">
            <v/>
          </cell>
          <cell r="FF153" t="str">
            <v/>
          </cell>
          <cell r="FG153" t="str">
            <v/>
          </cell>
          <cell r="FH153" t="str">
            <v/>
          </cell>
          <cell r="FI153" t="str">
            <v/>
          </cell>
          <cell r="FJ153" t="str">
            <v/>
          </cell>
          <cell r="FK153" t="str">
            <v/>
          </cell>
        </row>
        <row r="154">
          <cell r="A154">
            <v>160039</v>
          </cell>
          <cell r="B154" t="str">
            <v>Needham, Thalia</v>
          </cell>
          <cell r="C154" t="str">
            <v>12JW</v>
          </cell>
          <cell r="D154" t="str">
            <v>F</v>
          </cell>
          <cell r="E154" t="str">
            <v>D/C</v>
          </cell>
          <cell r="F154" t="e">
            <v>#N/A</v>
          </cell>
          <cell r="G154" t="str">
            <v>0</v>
          </cell>
          <cell r="H154" t="str">
            <v>WBRI</v>
          </cell>
          <cell r="I154" t="str">
            <v>N</v>
          </cell>
          <cell r="J154" t="b">
            <v>0</v>
          </cell>
          <cell r="K154" t="str">
            <v>No</v>
          </cell>
          <cell r="L154" t="str">
            <v>EXTERNAL</v>
          </cell>
          <cell r="M154">
            <v>5.0625</v>
          </cell>
          <cell r="N154">
            <v>5.0999999999999996</v>
          </cell>
          <cell r="O154">
            <v>5.2857142857142856</v>
          </cell>
          <cell r="P154">
            <v>5.3</v>
          </cell>
          <cell r="Q154" t="str">
            <v>4.75+ (C/B)</v>
          </cell>
          <cell r="R154" t="str">
            <v/>
          </cell>
          <cell r="S154" t="str">
            <v/>
          </cell>
          <cell r="T154" t="str">
            <v/>
          </cell>
          <cell r="U154" t="str">
            <v/>
          </cell>
          <cell r="V154" t="str">
            <v>C</v>
          </cell>
          <cell r="W154" t="str">
            <v>B</v>
          </cell>
          <cell r="X154">
            <v>30.1849267271459</v>
          </cell>
          <cell r="Y154">
            <v>40.1849267271459</v>
          </cell>
          <cell r="Z154" t="str">
            <v/>
          </cell>
          <cell r="AA154" t="str">
            <v/>
          </cell>
          <cell r="AB154" t="str">
            <v/>
          </cell>
          <cell r="AC154" t="str">
            <v/>
          </cell>
          <cell r="AD154" t="str">
            <v/>
          </cell>
          <cell r="AE154" t="str">
            <v/>
          </cell>
          <cell r="AF154" t="str">
            <v/>
          </cell>
          <cell r="AG154" t="str">
            <v/>
          </cell>
          <cell r="AH154" t="str">
            <v/>
          </cell>
          <cell r="AI154" t="str">
            <v/>
          </cell>
          <cell r="AJ154" t="str">
            <v/>
          </cell>
          <cell r="AK154" t="str">
            <v/>
          </cell>
          <cell r="AL154" t="str">
            <v/>
          </cell>
          <cell r="AM154" t="str">
            <v/>
          </cell>
          <cell r="AN154" t="str">
            <v/>
          </cell>
          <cell r="AO154" t="str">
            <v/>
          </cell>
          <cell r="AP154" t="str">
            <v/>
          </cell>
          <cell r="AQ154" t="str">
            <v/>
          </cell>
          <cell r="AR154" t="str">
            <v/>
          </cell>
          <cell r="AS154" t="str">
            <v/>
          </cell>
          <cell r="AT154" t="str">
            <v/>
          </cell>
          <cell r="AU154" t="str">
            <v/>
          </cell>
          <cell r="AV154" t="str">
            <v/>
          </cell>
          <cell r="AW154" t="str">
            <v/>
          </cell>
          <cell r="AX154" t="str">
            <v/>
          </cell>
          <cell r="AY154" t="str">
            <v/>
          </cell>
          <cell r="AZ154" t="str">
            <v/>
          </cell>
          <cell r="BA154" t="str">
            <v/>
          </cell>
          <cell r="BB154" t="str">
            <v/>
          </cell>
          <cell r="BC154" t="str">
            <v/>
          </cell>
          <cell r="BD154" t="str">
            <v/>
          </cell>
          <cell r="BE154" t="str">
            <v/>
          </cell>
          <cell r="BF154" t="str">
            <v/>
          </cell>
          <cell r="BG154" t="str">
            <v/>
          </cell>
          <cell r="BH154" t="str">
            <v/>
          </cell>
          <cell r="BI154" t="str">
            <v/>
          </cell>
          <cell r="BJ154" t="str">
            <v/>
          </cell>
          <cell r="BK154" t="str">
            <v/>
          </cell>
          <cell r="BL154" t="str">
            <v/>
          </cell>
          <cell r="BM154" t="str">
            <v/>
          </cell>
          <cell r="BN154" t="str">
            <v/>
          </cell>
          <cell r="BO154" t="str">
            <v/>
          </cell>
          <cell r="BP154" t="str">
            <v/>
          </cell>
          <cell r="BQ154" t="str">
            <v/>
          </cell>
          <cell r="BR154" t="str">
            <v>D/D</v>
          </cell>
          <cell r="BS154" t="str">
            <v>D/D*</v>
          </cell>
          <cell r="BT154">
            <v>69.858752601099653</v>
          </cell>
          <cell r="BU154">
            <v>79.858752601099653</v>
          </cell>
          <cell r="BV154" t="str">
            <v/>
          </cell>
          <cell r="BW154" t="str">
            <v/>
          </cell>
          <cell r="BX154" t="str">
            <v/>
          </cell>
          <cell r="BY154" t="str">
            <v/>
          </cell>
          <cell r="BZ154" t="str">
            <v/>
          </cell>
          <cell r="CA154" t="str">
            <v/>
          </cell>
          <cell r="CB154" t="str">
            <v/>
          </cell>
          <cell r="CC154" t="str">
            <v/>
          </cell>
          <cell r="CD154" t="str">
            <v/>
          </cell>
          <cell r="CE154" t="str">
            <v/>
          </cell>
          <cell r="CF154" t="str">
            <v/>
          </cell>
          <cell r="CG154" t="str">
            <v/>
          </cell>
          <cell r="CH154" t="str">
            <v/>
          </cell>
          <cell r="CI154" t="str">
            <v/>
          </cell>
          <cell r="CJ154" t="str">
            <v/>
          </cell>
          <cell r="CK154" t="str">
            <v/>
          </cell>
          <cell r="CL154" t="str">
            <v/>
          </cell>
          <cell r="CM154" t="str">
            <v/>
          </cell>
          <cell r="CN154" t="str">
            <v/>
          </cell>
          <cell r="CO154" t="str">
            <v/>
          </cell>
          <cell r="CP154" t="str">
            <v/>
          </cell>
          <cell r="CQ154" t="str">
            <v/>
          </cell>
          <cell r="CR154" t="str">
            <v/>
          </cell>
          <cell r="CS154" t="str">
            <v/>
          </cell>
          <cell r="CT154" t="str">
            <v/>
          </cell>
          <cell r="CU154" t="str">
            <v/>
          </cell>
          <cell r="CV154" t="str">
            <v/>
          </cell>
          <cell r="CW154" t="str">
            <v/>
          </cell>
          <cell r="CX154" t="str">
            <v>D/C</v>
          </cell>
          <cell r="CY154" t="str">
            <v>C/B</v>
          </cell>
          <cell r="CZ154">
            <v>26.950126601609664</v>
          </cell>
          <cell r="DA154">
            <v>36.950126601609668</v>
          </cell>
          <cell r="DB154" t="str">
            <v/>
          </cell>
          <cell r="DC154" t="str">
            <v/>
          </cell>
          <cell r="DD154" t="str">
            <v/>
          </cell>
          <cell r="DE154" t="str">
            <v/>
          </cell>
          <cell r="DF154" t="str">
            <v/>
          </cell>
          <cell r="DG154" t="str">
            <v/>
          </cell>
          <cell r="DH154" t="str">
            <v/>
          </cell>
          <cell r="DI154" t="str">
            <v/>
          </cell>
          <cell r="DJ154" t="str">
            <v/>
          </cell>
          <cell r="DK154" t="str">
            <v/>
          </cell>
          <cell r="DL154" t="str">
            <v/>
          </cell>
          <cell r="DM154" t="str">
            <v/>
          </cell>
          <cell r="DN154" t="str">
            <v/>
          </cell>
          <cell r="DO154" t="str">
            <v/>
          </cell>
          <cell r="DP154" t="str">
            <v/>
          </cell>
          <cell r="DQ154" t="str">
            <v/>
          </cell>
          <cell r="DR154" t="str">
            <v/>
          </cell>
          <cell r="DS154" t="str">
            <v/>
          </cell>
          <cell r="DT154" t="str">
            <v/>
          </cell>
          <cell r="DU154" t="str">
            <v/>
          </cell>
          <cell r="DW154" t="str">
            <v>12A-BE-1</v>
          </cell>
          <cell r="EI154" t="str">
            <v>12C-HSD-6</v>
          </cell>
          <cell r="EQ154" t="str">
            <v>12E-PY-7</v>
          </cell>
          <cell r="EW154" t="str">
            <v/>
          </cell>
          <cell r="EX154">
            <v>30</v>
          </cell>
          <cell r="EY154" t="str">
            <v/>
          </cell>
          <cell r="EZ154" t="str">
            <v/>
          </cell>
          <cell r="FA154" t="str">
            <v/>
          </cell>
          <cell r="FB154" t="str">
            <v/>
          </cell>
          <cell r="FC154" t="str">
            <v/>
          </cell>
          <cell r="FD154" t="str">
            <v/>
          </cell>
          <cell r="FE154" t="str">
            <v/>
          </cell>
          <cell r="FF154" t="str">
            <v/>
          </cell>
          <cell r="FG154" t="str">
            <v/>
          </cell>
          <cell r="FH154" t="str">
            <v/>
          </cell>
          <cell r="FI154" t="str">
            <v/>
          </cell>
          <cell r="FJ154">
            <v>70</v>
          </cell>
          <cell r="FK154" t="str">
            <v/>
          </cell>
        </row>
        <row r="155">
          <cell r="A155">
            <v>150786</v>
          </cell>
          <cell r="B155" t="str">
            <v>Nelson, Louie</v>
          </cell>
          <cell r="C155" t="str">
            <v>12KD</v>
          </cell>
          <cell r="D155" t="str">
            <v>M</v>
          </cell>
          <cell r="E155" t="str">
            <v>D/C</v>
          </cell>
          <cell r="F155" t="str">
            <v>B/A</v>
          </cell>
          <cell r="G155" t="str">
            <v>1</v>
          </cell>
          <cell r="H155" t="str">
            <v>MWBC</v>
          </cell>
          <cell r="I155" t="str">
            <v>N</v>
          </cell>
          <cell r="J155" t="b">
            <v>0</v>
          </cell>
          <cell r="K155" t="str">
            <v>No</v>
          </cell>
          <cell r="L155" t="str">
            <v>INTERNAL</v>
          </cell>
          <cell r="M155">
            <v>5.8</v>
          </cell>
          <cell r="N155">
            <v>5.8</v>
          </cell>
          <cell r="O155">
            <v>5.8</v>
          </cell>
          <cell r="P155">
            <v>5.8</v>
          </cell>
          <cell r="Q155" t="str">
            <v>4.75+ (C/B)</v>
          </cell>
          <cell r="R155" t="str">
            <v/>
          </cell>
          <cell r="S155" t="str">
            <v/>
          </cell>
          <cell r="T155" t="str">
            <v/>
          </cell>
          <cell r="U155" t="str">
            <v/>
          </cell>
          <cell r="V155" t="str">
            <v>C/B</v>
          </cell>
          <cell r="W155" t="str">
            <v>B/A</v>
          </cell>
          <cell r="X155">
            <v>35.789106145251402</v>
          </cell>
          <cell r="Y155">
            <v>45.789106145251402</v>
          </cell>
          <cell r="Z155" t="str">
            <v/>
          </cell>
          <cell r="AA155" t="str">
            <v/>
          </cell>
          <cell r="AB155" t="str">
            <v/>
          </cell>
          <cell r="AC155" t="str">
            <v/>
          </cell>
          <cell r="AD155" t="str">
            <v/>
          </cell>
          <cell r="AE155" t="str">
            <v/>
          </cell>
          <cell r="AF155" t="str">
            <v/>
          </cell>
          <cell r="AG155" t="str">
            <v/>
          </cell>
          <cell r="AH155" t="str">
            <v/>
          </cell>
          <cell r="AI155" t="str">
            <v/>
          </cell>
          <cell r="AJ155" t="str">
            <v/>
          </cell>
          <cell r="AK155" t="str">
            <v/>
          </cell>
          <cell r="AL155" t="str">
            <v/>
          </cell>
          <cell r="AM155" t="str">
            <v/>
          </cell>
          <cell r="AN155" t="str">
            <v/>
          </cell>
          <cell r="AO155" t="str">
            <v/>
          </cell>
          <cell r="AP155" t="str">
            <v/>
          </cell>
          <cell r="AQ155" t="str">
            <v/>
          </cell>
          <cell r="AR155" t="str">
            <v/>
          </cell>
          <cell r="AS155" t="str">
            <v/>
          </cell>
          <cell r="AT155" t="str">
            <v>C/B</v>
          </cell>
          <cell r="AU155" t="str">
            <v>B/A</v>
          </cell>
          <cell r="AV155">
            <v>33.505956722586902</v>
          </cell>
          <cell r="AW155">
            <v>43.505956722586902</v>
          </cell>
          <cell r="AX155" t="str">
            <v/>
          </cell>
          <cell r="AY155" t="str">
            <v/>
          </cell>
          <cell r="AZ155" t="str">
            <v/>
          </cell>
          <cell r="BA155" t="str">
            <v/>
          </cell>
          <cell r="BB155" t="str">
            <v/>
          </cell>
          <cell r="BC155" t="str">
            <v/>
          </cell>
          <cell r="BD155" t="str">
            <v/>
          </cell>
          <cell r="BE155" t="str">
            <v/>
          </cell>
          <cell r="BF155" t="str">
            <v/>
          </cell>
          <cell r="BG155" t="str">
            <v/>
          </cell>
          <cell r="BH155" t="str">
            <v/>
          </cell>
          <cell r="BI155" t="str">
            <v/>
          </cell>
          <cell r="BJ155" t="str">
            <v/>
          </cell>
          <cell r="BK155" t="str">
            <v/>
          </cell>
          <cell r="BL155" t="str">
            <v/>
          </cell>
          <cell r="BM155" t="str">
            <v/>
          </cell>
          <cell r="BN155" t="str">
            <v/>
          </cell>
          <cell r="BO155" t="str">
            <v/>
          </cell>
          <cell r="BP155" t="str">
            <v/>
          </cell>
          <cell r="BQ155" t="str">
            <v/>
          </cell>
          <cell r="BR155" t="str">
            <v/>
          </cell>
          <cell r="BS155" t="str">
            <v/>
          </cell>
          <cell r="BT155" t="str">
            <v/>
          </cell>
          <cell r="BU155" t="str">
            <v/>
          </cell>
          <cell r="BV155" t="str">
            <v/>
          </cell>
          <cell r="BW155" t="str">
            <v/>
          </cell>
          <cell r="BX155" t="str">
            <v/>
          </cell>
          <cell r="BY155" t="str">
            <v/>
          </cell>
          <cell r="BZ155" t="str">
            <v>C</v>
          </cell>
          <cell r="CA155" t="str">
            <v>B</v>
          </cell>
          <cell r="CB155">
            <v>29.260302012059384</v>
          </cell>
          <cell r="CC155">
            <v>39.260302012059384</v>
          </cell>
          <cell r="CD155" t="str">
            <v/>
          </cell>
          <cell r="CE155" t="str">
            <v/>
          </cell>
          <cell r="CF155" t="str">
            <v/>
          </cell>
          <cell r="CG155" t="str">
            <v/>
          </cell>
          <cell r="CH155" t="str">
            <v>C/B</v>
          </cell>
          <cell r="CI155" t="str">
            <v>B/A</v>
          </cell>
          <cell r="CJ155">
            <v>35.746502331003441</v>
          </cell>
          <cell r="CK155">
            <v>45.746502331003441</v>
          </cell>
          <cell r="CL155" t="str">
            <v/>
          </cell>
          <cell r="CM155" t="str">
            <v/>
          </cell>
          <cell r="CN155" t="str">
            <v/>
          </cell>
          <cell r="CO155" t="str">
            <v/>
          </cell>
          <cell r="CP155" t="str">
            <v>D/C</v>
          </cell>
          <cell r="CQ155" t="str">
            <v>C/B</v>
          </cell>
          <cell r="CR155">
            <v>24.231958396439623</v>
          </cell>
          <cell r="CS155">
            <v>34.231958396439623</v>
          </cell>
          <cell r="CT155" t="str">
            <v/>
          </cell>
          <cell r="CU155" t="str">
            <v/>
          </cell>
          <cell r="CV155" t="str">
            <v/>
          </cell>
          <cell r="CW155" t="str">
            <v/>
          </cell>
          <cell r="CX155" t="str">
            <v/>
          </cell>
          <cell r="CY155" t="str">
            <v/>
          </cell>
          <cell r="CZ155" t="str">
            <v/>
          </cell>
          <cell r="DA155" t="str">
            <v/>
          </cell>
          <cell r="DB155" t="str">
            <v/>
          </cell>
          <cell r="DC155" t="str">
            <v/>
          </cell>
          <cell r="DD155" t="str">
            <v/>
          </cell>
          <cell r="DE155" t="str">
            <v/>
          </cell>
          <cell r="DF155" t="str">
            <v/>
          </cell>
          <cell r="DG155" t="str">
            <v/>
          </cell>
          <cell r="DH155" t="str">
            <v/>
          </cell>
          <cell r="DI155" t="str">
            <v/>
          </cell>
          <cell r="DJ155" t="str">
            <v/>
          </cell>
          <cell r="DK155" t="str">
            <v/>
          </cell>
          <cell r="DL155" t="str">
            <v/>
          </cell>
          <cell r="DM155" t="str">
            <v/>
          </cell>
          <cell r="DN155" t="str">
            <v/>
          </cell>
          <cell r="DO155" t="str">
            <v/>
          </cell>
          <cell r="DP155" t="str">
            <v/>
          </cell>
          <cell r="DQ155" t="str">
            <v/>
          </cell>
          <cell r="DR155" t="str">
            <v/>
          </cell>
          <cell r="DS155" t="str">
            <v/>
          </cell>
          <cell r="DT155" t="str">
            <v/>
          </cell>
          <cell r="DU155" t="str">
            <v/>
          </cell>
          <cell r="DW155" t="str">
            <v>12B-BE-2</v>
          </cell>
          <cell r="EC155" t="str">
            <v>12A-EC-4</v>
          </cell>
          <cell r="EK155" t="str">
            <v>12C-MA-7</v>
          </cell>
          <cell r="EM155" t="str">
            <v>12B-P&amp;E-7</v>
          </cell>
          <cell r="EO155" t="str">
            <v>12E-PH-6</v>
          </cell>
          <cell r="EW155" t="str">
            <v/>
          </cell>
          <cell r="EX155">
            <v>35</v>
          </cell>
          <cell r="EY155" t="str">
            <v/>
          </cell>
          <cell r="EZ155" t="str">
            <v/>
          </cell>
          <cell r="FA155" t="str">
            <v/>
          </cell>
          <cell r="FB155" t="str">
            <v/>
          </cell>
          <cell r="FC155" t="str">
            <v/>
          </cell>
          <cell r="FD155">
            <v>35</v>
          </cell>
          <cell r="FE155" t="str">
            <v/>
          </cell>
          <cell r="FF155" t="str">
            <v/>
          </cell>
          <cell r="FG155" t="str">
            <v/>
          </cell>
          <cell r="FH155" t="str">
            <v/>
          </cell>
          <cell r="FI155" t="str">
            <v/>
          </cell>
          <cell r="FJ155" t="str">
            <v/>
          </cell>
          <cell r="FK155" t="str">
            <v/>
          </cell>
        </row>
        <row r="156">
          <cell r="A156">
            <v>150943</v>
          </cell>
          <cell r="B156" t="str">
            <v>Nicol, Joseph</v>
          </cell>
          <cell r="C156" t="str">
            <v>12KD</v>
          </cell>
          <cell r="D156" t="str">
            <v>M</v>
          </cell>
          <cell r="E156" t="str">
            <v>C</v>
          </cell>
          <cell r="F156" t="str">
            <v>A</v>
          </cell>
          <cell r="G156" t="str">
            <v>0</v>
          </cell>
          <cell r="H156" t="str">
            <v>WBRI</v>
          </cell>
          <cell r="I156" t="str">
            <v>N</v>
          </cell>
          <cell r="J156" t="b">
            <v>0</v>
          </cell>
          <cell r="K156" t="str">
            <v>No</v>
          </cell>
          <cell r="L156" t="str">
            <v>INTERNAL</v>
          </cell>
          <cell r="M156">
            <v>6.1</v>
          </cell>
          <cell r="N156">
            <v>6.1</v>
          </cell>
          <cell r="O156">
            <v>6.1</v>
          </cell>
          <cell r="P156">
            <v>6.1</v>
          </cell>
          <cell r="Q156" t="str">
            <v>4.75+ (C/B)</v>
          </cell>
          <cell r="R156" t="str">
            <v/>
          </cell>
          <cell r="S156" t="str">
            <v/>
          </cell>
          <cell r="T156" t="str">
            <v/>
          </cell>
          <cell r="U156" t="str">
            <v/>
          </cell>
          <cell r="V156" t="str">
            <v>B</v>
          </cell>
          <cell r="W156" t="str">
            <v>A</v>
          </cell>
          <cell r="X156">
            <v>39.420391061452499</v>
          </cell>
          <cell r="Y156">
            <v>49.420391061452499</v>
          </cell>
          <cell r="Z156" t="str">
            <v/>
          </cell>
          <cell r="AA156" t="str">
            <v/>
          </cell>
          <cell r="AB156" t="str">
            <v/>
          </cell>
          <cell r="AC156" t="str">
            <v/>
          </cell>
          <cell r="AD156" t="str">
            <v>C</v>
          </cell>
          <cell r="AE156" t="str">
            <v>B</v>
          </cell>
          <cell r="AF156">
            <v>27.831586189262097</v>
          </cell>
          <cell r="AG156">
            <v>37.831586189262097</v>
          </cell>
          <cell r="AH156" t="str">
            <v/>
          </cell>
          <cell r="AI156" t="str">
            <v/>
          </cell>
          <cell r="AJ156" t="str">
            <v/>
          </cell>
          <cell r="AK156" t="str">
            <v/>
          </cell>
          <cell r="AL156" t="str">
            <v/>
          </cell>
          <cell r="AM156" t="str">
            <v/>
          </cell>
          <cell r="AN156" t="str">
            <v/>
          </cell>
          <cell r="AO156" t="str">
            <v/>
          </cell>
          <cell r="AP156" t="str">
            <v/>
          </cell>
          <cell r="AQ156" t="str">
            <v/>
          </cell>
          <cell r="AR156" t="str">
            <v/>
          </cell>
          <cell r="AS156" t="str">
            <v/>
          </cell>
          <cell r="AT156" t="str">
            <v>C/B</v>
          </cell>
          <cell r="AU156" t="str">
            <v>B/A</v>
          </cell>
          <cell r="AV156">
            <v>36.743788765326023</v>
          </cell>
          <cell r="AW156">
            <v>46.743788765326023</v>
          </cell>
          <cell r="AX156" t="str">
            <v/>
          </cell>
          <cell r="AY156" t="str">
            <v/>
          </cell>
          <cell r="AZ156" t="str">
            <v/>
          </cell>
          <cell r="BA156" t="str">
            <v/>
          </cell>
          <cell r="BB156" t="str">
            <v/>
          </cell>
          <cell r="BC156" t="str">
            <v/>
          </cell>
          <cell r="BD156" t="str">
            <v/>
          </cell>
          <cell r="BE156" t="str">
            <v/>
          </cell>
          <cell r="BF156" t="str">
            <v/>
          </cell>
          <cell r="BG156" t="str">
            <v/>
          </cell>
          <cell r="BH156" t="str">
            <v/>
          </cell>
          <cell r="BI156" t="str">
            <v/>
          </cell>
          <cell r="BJ156" t="str">
            <v/>
          </cell>
          <cell r="BK156" t="str">
            <v/>
          </cell>
          <cell r="BL156" t="str">
            <v/>
          </cell>
          <cell r="BM156" t="str">
            <v/>
          </cell>
          <cell r="BN156" t="str">
            <v/>
          </cell>
          <cell r="BO156" t="str">
            <v/>
          </cell>
          <cell r="BP156" t="str">
            <v/>
          </cell>
          <cell r="BQ156" t="str">
            <v/>
          </cell>
          <cell r="BR156" t="str">
            <v/>
          </cell>
          <cell r="BS156" t="str">
            <v/>
          </cell>
          <cell r="BT156" t="str">
            <v/>
          </cell>
          <cell r="BU156" t="str">
            <v/>
          </cell>
          <cell r="BV156" t="str">
            <v/>
          </cell>
          <cell r="BW156" t="str">
            <v/>
          </cell>
          <cell r="BX156" t="str">
            <v/>
          </cell>
          <cell r="BY156" t="str">
            <v/>
          </cell>
          <cell r="BZ156" t="str">
            <v>C</v>
          </cell>
          <cell r="CA156" t="str">
            <v>B</v>
          </cell>
          <cell r="CB156">
            <v>31.035240855465574</v>
          </cell>
          <cell r="CC156">
            <v>41.035240855465574</v>
          </cell>
          <cell r="CD156" t="str">
            <v/>
          </cell>
          <cell r="CE156" t="str">
            <v/>
          </cell>
          <cell r="CF156" t="str">
            <v/>
          </cell>
          <cell r="CG156" t="str">
            <v/>
          </cell>
          <cell r="CH156" t="str">
            <v/>
          </cell>
          <cell r="CI156" t="str">
            <v/>
          </cell>
          <cell r="CJ156" t="str">
            <v/>
          </cell>
          <cell r="CK156" t="str">
            <v/>
          </cell>
          <cell r="CL156" t="str">
            <v/>
          </cell>
          <cell r="CM156" t="str">
            <v/>
          </cell>
          <cell r="CN156" t="str">
            <v/>
          </cell>
          <cell r="CO156" t="str">
            <v/>
          </cell>
          <cell r="CP156" t="str">
            <v/>
          </cell>
          <cell r="CQ156" t="str">
            <v/>
          </cell>
          <cell r="CR156" t="str">
            <v/>
          </cell>
          <cell r="CS156" t="str">
            <v/>
          </cell>
          <cell r="CT156" t="str">
            <v/>
          </cell>
          <cell r="CU156" t="str">
            <v/>
          </cell>
          <cell r="CV156" t="str">
            <v/>
          </cell>
          <cell r="CW156" t="str">
            <v/>
          </cell>
          <cell r="CX156" t="str">
            <v/>
          </cell>
          <cell r="CY156" t="str">
            <v/>
          </cell>
          <cell r="CZ156" t="str">
            <v/>
          </cell>
          <cell r="DA156" t="str">
            <v/>
          </cell>
          <cell r="DB156" t="str">
            <v/>
          </cell>
          <cell r="DC156" t="str">
            <v/>
          </cell>
          <cell r="DD156" t="str">
            <v/>
          </cell>
          <cell r="DE156" t="str">
            <v/>
          </cell>
          <cell r="DF156" t="str">
            <v/>
          </cell>
          <cell r="DG156" t="str">
            <v/>
          </cell>
          <cell r="DH156" t="str">
            <v/>
          </cell>
          <cell r="DI156" t="str">
            <v/>
          </cell>
          <cell r="DJ156" t="str">
            <v/>
          </cell>
          <cell r="DK156" t="str">
            <v/>
          </cell>
          <cell r="DL156" t="str">
            <v/>
          </cell>
          <cell r="DM156" t="str">
            <v/>
          </cell>
          <cell r="DN156" t="str">
            <v/>
          </cell>
          <cell r="DO156" t="str">
            <v/>
          </cell>
          <cell r="DP156" t="str">
            <v/>
          </cell>
          <cell r="DQ156" t="str">
            <v/>
          </cell>
          <cell r="DR156" t="str">
            <v/>
          </cell>
          <cell r="DS156" t="str">
            <v/>
          </cell>
          <cell r="DT156" t="str">
            <v/>
          </cell>
          <cell r="DU156" t="str">
            <v/>
          </cell>
          <cell r="DW156" t="str">
            <v>12B-BE-2</v>
          </cell>
          <cell r="DY156" t="str">
            <v>12C-CH-2</v>
          </cell>
          <cell r="EC156" t="str">
            <v>12E-EC-2</v>
          </cell>
          <cell r="EK156" t="str">
            <v>12D-MA-7</v>
          </cell>
          <cell r="EW156" t="str">
            <v/>
          </cell>
          <cell r="EX156">
            <v>40</v>
          </cell>
          <cell r="EY156" t="str">
            <v/>
          </cell>
          <cell r="EZ156">
            <v>30</v>
          </cell>
          <cell r="FA156" t="str">
            <v/>
          </cell>
          <cell r="FB156" t="str">
            <v/>
          </cell>
          <cell r="FC156" t="str">
            <v/>
          </cell>
          <cell r="FD156">
            <v>35</v>
          </cell>
          <cell r="FE156" t="str">
            <v/>
          </cell>
          <cell r="FF156" t="str">
            <v/>
          </cell>
          <cell r="FG156" t="str">
            <v/>
          </cell>
          <cell r="FH156" t="str">
            <v/>
          </cell>
          <cell r="FI156" t="str">
            <v/>
          </cell>
          <cell r="FJ156" t="str">
            <v/>
          </cell>
          <cell r="FK156" t="str">
            <v/>
          </cell>
        </row>
        <row r="157">
          <cell r="A157">
            <v>150912</v>
          </cell>
          <cell r="B157" t="str">
            <v>Obinani, Chidubem</v>
          </cell>
          <cell r="C157" t="str">
            <v>12KD</v>
          </cell>
          <cell r="D157" t="str">
            <v>M</v>
          </cell>
          <cell r="E157" t="str">
            <v>A</v>
          </cell>
          <cell r="F157" t="str">
            <v>A*</v>
          </cell>
          <cell r="G157" t="str">
            <v>1</v>
          </cell>
          <cell r="H157" t="str">
            <v>BAOF</v>
          </cell>
          <cell r="I157" t="str">
            <v>N</v>
          </cell>
          <cell r="J157" t="b">
            <v>0</v>
          </cell>
          <cell r="K157" t="str">
            <v>No</v>
          </cell>
          <cell r="L157" t="str">
            <v>INTERNAL</v>
          </cell>
          <cell r="M157">
            <v>8.1999999999999993</v>
          </cell>
          <cell r="N157">
            <v>8.1999999999999993</v>
          </cell>
          <cell r="O157">
            <v>8.1999999999999993</v>
          </cell>
          <cell r="P157">
            <v>8.1999999999999993</v>
          </cell>
          <cell r="Q157" t="str">
            <v>7.75+ (A/A*)</v>
          </cell>
          <cell r="R157" t="str">
            <v/>
          </cell>
          <cell r="S157" t="str">
            <v/>
          </cell>
          <cell r="T157" t="str">
            <v/>
          </cell>
          <cell r="U157" t="str">
            <v/>
          </cell>
          <cell r="V157" t="str">
            <v/>
          </cell>
          <cell r="W157" t="str">
            <v/>
          </cell>
          <cell r="X157" t="str">
            <v/>
          </cell>
          <cell r="Y157" t="str">
            <v/>
          </cell>
          <cell r="Z157" t="str">
            <v/>
          </cell>
          <cell r="AA157" t="str">
            <v/>
          </cell>
          <cell r="AB157" t="str">
            <v/>
          </cell>
          <cell r="AC157" t="str">
            <v/>
          </cell>
          <cell r="AD157" t="str">
            <v>A</v>
          </cell>
          <cell r="AE157" t="str">
            <v>A*</v>
          </cell>
          <cell r="AF157">
            <v>48.538987766070917</v>
          </cell>
          <cell r="AG157">
            <v>58.538987766070917</v>
          </cell>
          <cell r="AH157" t="str">
            <v/>
          </cell>
          <cell r="AI157" t="str">
            <v/>
          </cell>
          <cell r="AJ157" t="str">
            <v/>
          </cell>
          <cell r="AK157" t="str">
            <v/>
          </cell>
          <cell r="AL157" t="str">
            <v/>
          </cell>
          <cell r="AM157" t="str">
            <v/>
          </cell>
          <cell r="AN157" t="str">
            <v/>
          </cell>
          <cell r="AO157" t="str">
            <v/>
          </cell>
          <cell r="AP157" t="str">
            <v/>
          </cell>
          <cell r="AQ157" t="str">
            <v/>
          </cell>
          <cell r="AR157" t="str">
            <v/>
          </cell>
          <cell r="AS157" t="str">
            <v/>
          </cell>
          <cell r="AT157" t="str">
            <v>A</v>
          </cell>
          <cell r="AU157" t="str">
            <v>A*</v>
          </cell>
          <cell r="AV157">
            <v>51.213332991998996</v>
          </cell>
          <cell r="AW157">
            <v>61.213332991998996</v>
          </cell>
          <cell r="AX157" t="str">
            <v/>
          </cell>
          <cell r="AY157" t="str">
            <v/>
          </cell>
          <cell r="AZ157" t="str">
            <v/>
          </cell>
          <cell r="BA157" t="str">
            <v/>
          </cell>
          <cell r="BB157" t="str">
            <v/>
          </cell>
          <cell r="BC157" t="str">
            <v/>
          </cell>
          <cell r="BD157" t="str">
            <v/>
          </cell>
          <cell r="BE157" t="str">
            <v/>
          </cell>
          <cell r="BF157" t="str">
            <v/>
          </cell>
          <cell r="BG157" t="str">
            <v/>
          </cell>
          <cell r="BH157" t="str">
            <v/>
          </cell>
          <cell r="BI157" t="str">
            <v/>
          </cell>
          <cell r="BJ157" t="str">
            <v/>
          </cell>
          <cell r="BK157" t="str">
            <v/>
          </cell>
          <cell r="BL157" t="str">
            <v/>
          </cell>
          <cell r="BM157" t="str">
            <v/>
          </cell>
          <cell r="BN157" t="str">
            <v/>
          </cell>
          <cell r="BO157" t="str">
            <v/>
          </cell>
          <cell r="BP157" t="str">
            <v/>
          </cell>
          <cell r="BQ157" t="str">
            <v/>
          </cell>
          <cell r="BR157" t="str">
            <v/>
          </cell>
          <cell r="BS157" t="str">
            <v/>
          </cell>
          <cell r="BT157" t="str">
            <v/>
          </cell>
          <cell r="BU157" t="str">
            <v/>
          </cell>
          <cell r="BV157" t="str">
            <v/>
          </cell>
          <cell r="BW157" t="str">
            <v/>
          </cell>
          <cell r="BX157" t="str">
            <v/>
          </cell>
          <cell r="BY157" t="str">
            <v/>
          </cell>
          <cell r="BZ157" t="str">
            <v>A</v>
          </cell>
          <cell r="CA157" t="str">
            <v>A*</v>
          </cell>
          <cell r="CB157">
            <v>51.232884442389562</v>
          </cell>
          <cell r="CC157">
            <v>61.232884442389562</v>
          </cell>
          <cell r="CD157" t="str">
            <v>A</v>
          </cell>
          <cell r="CE157" t="str">
            <v>A*</v>
          </cell>
          <cell r="CF157">
            <v>51.106159351471746</v>
          </cell>
          <cell r="CG157">
            <v>61.106159351471746</v>
          </cell>
          <cell r="CH157" t="str">
            <v/>
          </cell>
          <cell r="CI157" t="str">
            <v/>
          </cell>
          <cell r="CJ157" t="str">
            <v/>
          </cell>
          <cell r="CK157" t="str">
            <v/>
          </cell>
          <cell r="CL157" t="str">
            <v/>
          </cell>
          <cell r="CM157" t="str">
            <v/>
          </cell>
          <cell r="CN157" t="str">
            <v/>
          </cell>
          <cell r="CO157" t="str">
            <v/>
          </cell>
          <cell r="CP157" t="str">
            <v/>
          </cell>
          <cell r="CQ157" t="str">
            <v/>
          </cell>
          <cell r="CR157" t="str">
            <v/>
          </cell>
          <cell r="CS157" t="str">
            <v/>
          </cell>
          <cell r="CT157" t="str">
            <v/>
          </cell>
          <cell r="CU157" t="str">
            <v/>
          </cell>
          <cell r="CV157" t="str">
            <v/>
          </cell>
          <cell r="CW157" t="str">
            <v/>
          </cell>
          <cell r="CX157" t="str">
            <v/>
          </cell>
          <cell r="CY157" t="str">
            <v/>
          </cell>
          <cell r="CZ157" t="str">
            <v/>
          </cell>
          <cell r="DA157" t="str">
            <v/>
          </cell>
          <cell r="DB157" t="str">
            <v/>
          </cell>
          <cell r="DC157" t="str">
            <v/>
          </cell>
          <cell r="DD157" t="str">
            <v/>
          </cell>
          <cell r="DE157" t="str">
            <v/>
          </cell>
          <cell r="DF157" t="str">
            <v/>
          </cell>
          <cell r="DG157" t="str">
            <v/>
          </cell>
          <cell r="DH157" t="str">
            <v/>
          </cell>
          <cell r="DI157" t="str">
            <v/>
          </cell>
          <cell r="DJ157" t="str">
            <v/>
          </cell>
          <cell r="DK157" t="str">
            <v/>
          </cell>
          <cell r="DL157" t="str">
            <v/>
          </cell>
          <cell r="DM157" t="str">
            <v/>
          </cell>
          <cell r="DN157" t="str">
            <v/>
          </cell>
          <cell r="DO157" t="str">
            <v/>
          </cell>
          <cell r="DP157" t="str">
            <v/>
          </cell>
          <cell r="DQ157" t="str">
            <v/>
          </cell>
          <cell r="DR157" t="str">
            <v/>
          </cell>
          <cell r="DS157" t="str">
            <v/>
          </cell>
          <cell r="DT157" t="str">
            <v/>
          </cell>
          <cell r="DU157" t="str">
            <v/>
          </cell>
          <cell r="DY157" t="str">
            <v>12D-CH-2</v>
          </cell>
          <cell r="EC157" t="str">
            <v>12A-EC-4</v>
          </cell>
          <cell r="EK157" t="str">
            <v>12C-MA-7</v>
          </cell>
          <cell r="EL157" t="str">
            <v>12E-MAF-4</v>
          </cell>
          <cell r="EW157" t="str">
            <v/>
          </cell>
          <cell r="EX157" t="str">
            <v/>
          </cell>
          <cell r="EY157" t="str">
            <v/>
          </cell>
          <cell r="EZ157">
            <v>50</v>
          </cell>
          <cell r="FA157" t="str">
            <v/>
          </cell>
          <cell r="FB157" t="str">
            <v/>
          </cell>
          <cell r="FC157" t="str">
            <v/>
          </cell>
          <cell r="FD157">
            <v>50</v>
          </cell>
          <cell r="FE157" t="str">
            <v/>
          </cell>
          <cell r="FF157" t="str">
            <v/>
          </cell>
          <cell r="FG157" t="str">
            <v/>
          </cell>
          <cell r="FH157" t="str">
            <v/>
          </cell>
          <cell r="FI157" t="str">
            <v/>
          </cell>
          <cell r="FJ157" t="str">
            <v/>
          </cell>
          <cell r="FK157" t="str">
            <v/>
          </cell>
        </row>
        <row r="158">
          <cell r="A158">
            <v>150790</v>
          </cell>
          <cell r="B158" t="str">
            <v>O'Mahony, Finn</v>
          </cell>
          <cell r="C158" t="str">
            <v>12KD</v>
          </cell>
          <cell r="D158" t="str">
            <v>M</v>
          </cell>
          <cell r="E158" t="str">
            <v>C</v>
          </cell>
          <cell r="F158" t="str">
            <v>B/A</v>
          </cell>
          <cell r="G158" t="str">
            <v>0</v>
          </cell>
          <cell r="H158" t="str">
            <v>WBRI</v>
          </cell>
          <cell r="I158" t="str">
            <v>N</v>
          </cell>
          <cell r="J158" t="b">
            <v>0</v>
          </cell>
          <cell r="K158" t="str">
            <v>No</v>
          </cell>
          <cell r="L158" t="str">
            <v>INTERNAL</v>
          </cell>
          <cell r="M158">
            <v>5.3</v>
          </cell>
          <cell r="N158">
            <v>5.3</v>
          </cell>
          <cell r="O158">
            <v>5.3</v>
          </cell>
          <cell r="P158">
            <v>5.3</v>
          </cell>
          <cell r="Q158" t="str">
            <v>4.75+ (C/B)</v>
          </cell>
          <cell r="R158" t="str">
            <v/>
          </cell>
          <cell r="S158" t="str">
            <v/>
          </cell>
          <cell r="T158" t="str">
            <v/>
          </cell>
          <cell r="U158" t="str">
            <v/>
          </cell>
          <cell r="V158" t="str">
            <v>C/B</v>
          </cell>
          <cell r="W158" t="str">
            <v>B/A</v>
          </cell>
          <cell r="X158">
            <v>32.760754617414264</v>
          </cell>
          <cell r="Y158">
            <v>42.760754617414264</v>
          </cell>
          <cell r="Z158" t="str">
            <v/>
          </cell>
          <cell r="AA158" t="str">
            <v/>
          </cell>
          <cell r="AB158" t="str">
            <v/>
          </cell>
          <cell r="AC158" t="str">
            <v/>
          </cell>
          <cell r="AD158" t="str">
            <v/>
          </cell>
          <cell r="AE158" t="str">
            <v/>
          </cell>
          <cell r="AF158" t="str">
            <v/>
          </cell>
          <cell r="AG158" t="str">
            <v/>
          </cell>
          <cell r="AH158" t="str">
            <v/>
          </cell>
          <cell r="AI158" t="str">
            <v/>
          </cell>
          <cell r="AJ158" t="str">
            <v/>
          </cell>
          <cell r="AK158" t="str">
            <v/>
          </cell>
          <cell r="AL158" t="str">
            <v/>
          </cell>
          <cell r="AM158" t="str">
            <v/>
          </cell>
          <cell r="AN158" t="str">
            <v/>
          </cell>
          <cell r="AO158" t="str">
            <v/>
          </cell>
          <cell r="AP158" t="str">
            <v/>
          </cell>
          <cell r="AQ158" t="str">
            <v/>
          </cell>
          <cell r="AR158" t="str">
            <v/>
          </cell>
          <cell r="AS158" t="str">
            <v/>
          </cell>
          <cell r="AT158" t="str">
            <v>C</v>
          </cell>
          <cell r="AU158" t="str">
            <v>B</v>
          </cell>
          <cell r="AV158">
            <v>29.260903297485445</v>
          </cell>
          <cell r="AW158">
            <v>39.260903297485441</v>
          </cell>
          <cell r="AX158" t="str">
            <v/>
          </cell>
          <cell r="AY158" t="str">
            <v/>
          </cell>
          <cell r="AZ158" t="str">
            <v/>
          </cell>
          <cell r="BA158" t="str">
            <v/>
          </cell>
          <cell r="BB158" t="str">
            <v/>
          </cell>
          <cell r="BC158" t="str">
            <v/>
          </cell>
          <cell r="BD158" t="str">
            <v/>
          </cell>
          <cell r="BE158" t="str">
            <v/>
          </cell>
          <cell r="BF158" t="str">
            <v/>
          </cell>
          <cell r="BG158" t="str">
            <v/>
          </cell>
          <cell r="BH158" t="str">
            <v/>
          </cell>
          <cell r="BI158" t="str">
            <v/>
          </cell>
          <cell r="BJ158" t="str">
            <v/>
          </cell>
          <cell r="BK158" t="str">
            <v/>
          </cell>
          <cell r="BL158" t="str">
            <v/>
          </cell>
          <cell r="BM158" t="str">
            <v/>
          </cell>
          <cell r="BN158" t="str">
            <v/>
          </cell>
          <cell r="BO158" t="str">
            <v/>
          </cell>
          <cell r="BP158" t="str">
            <v/>
          </cell>
          <cell r="BQ158" t="str">
            <v/>
          </cell>
          <cell r="BR158" t="str">
            <v/>
          </cell>
          <cell r="BS158" t="str">
            <v/>
          </cell>
          <cell r="BT158" t="str">
            <v/>
          </cell>
          <cell r="BU158" t="str">
            <v/>
          </cell>
          <cell r="BV158" t="str">
            <v/>
          </cell>
          <cell r="BW158" t="str">
            <v/>
          </cell>
          <cell r="BX158" t="str">
            <v/>
          </cell>
          <cell r="BY158" t="str">
            <v/>
          </cell>
          <cell r="BZ158" t="str">
            <v/>
          </cell>
          <cell r="CA158" t="str">
            <v/>
          </cell>
          <cell r="CB158" t="str">
            <v/>
          </cell>
          <cell r="CC158" t="str">
            <v/>
          </cell>
          <cell r="CD158" t="str">
            <v/>
          </cell>
          <cell r="CE158" t="str">
            <v/>
          </cell>
          <cell r="CF158" t="str">
            <v/>
          </cell>
          <cell r="CG158" t="str">
            <v/>
          </cell>
          <cell r="CH158" t="str">
            <v/>
          </cell>
          <cell r="CI158" t="str">
            <v/>
          </cell>
          <cell r="CJ158" t="str">
            <v/>
          </cell>
          <cell r="CK158" t="str">
            <v/>
          </cell>
          <cell r="CL158" t="str">
            <v/>
          </cell>
          <cell r="CM158" t="str">
            <v/>
          </cell>
          <cell r="CN158" t="str">
            <v/>
          </cell>
          <cell r="CO158" t="str">
            <v/>
          </cell>
          <cell r="CP158" t="str">
            <v/>
          </cell>
          <cell r="CQ158" t="str">
            <v/>
          </cell>
          <cell r="CR158" t="str">
            <v/>
          </cell>
          <cell r="CS158" t="str">
            <v/>
          </cell>
          <cell r="CT158" t="str">
            <v/>
          </cell>
          <cell r="CU158" t="str">
            <v/>
          </cell>
          <cell r="CV158" t="str">
            <v/>
          </cell>
          <cell r="CW158" t="str">
            <v/>
          </cell>
          <cell r="CX158" t="str">
            <v>C</v>
          </cell>
          <cell r="CY158" t="str">
            <v>B</v>
          </cell>
          <cell r="CZ158">
            <v>28.148411270099672</v>
          </cell>
          <cell r="DA158">
            <v>38.148411270099672</v>
          </cell>
          <cell r="DB158" t="str">
            <v>C/B</v>
          </cell>
          <cell r="DC158" t="str">
            <v>B/A</v>
          </cell>
          <cell r="DD158">
            <v>34.36764905160733</v>
          </cell>
          <cell r="DE158">
            <v>44.36764905160733</v>
          </cell>
          <cell r="DF158" t="str">
            <v/>
          </cell>
          <cell r="DG158" t="str">
            <v/>
          </cell>
          <cell r="DH158" t="str">
            <v/>
          </cell>
          <cell r="DI158" t="str">
            <v/>
          </cell>
          <cell r="DJ158" t="str">
            <v/>
          </cell>
          <cell r="DK158" t="str">
            <v/>
          </cell>
          <cell r="DL158" t="str">
            <v/>
          </cell>
          <cell r="DM158" t="str">
            <v/>
          </cell>
          <cell r="DN158" t="str">
            <v/>
          </cell>
          <cell r="DO158" t="str">
            <v/>
          </cell>
          <cell r="DP158" t="str">
            <v/>
          </cell>
          <cell r="DQ158" t="str">
            <v/>
          </cell>
          <cell r="DR158" t="str">
            <v/>
          </cell>
          <cell r="DS158" t="str">
            <v/>
          </cell>
          <cell r="DT158" t="str">
            <v/>
          </cell>
          <cell r="DU158" t="str">
            <v/>
          </cell>
          <cell r="DW158" t="str">
            <v>12B-BE-2</v>
          </cell>
          <cell r="EC158" t="str">
            <v>12A-EC-4</v>
          </cell>
          <cell r="EQ158" t="str">
            <v>12C-PY-9</v>
          </cell>
          <cell r="ER158" t="str">
            <v>12E-SO-8</v>
          </cell>
          <cell r="EW158" t="str">
            <v/>
          </cell>
          <cell r="EX158">
            <v>35</v>
          </cell>
          <cell r="EY158" t="str">
            <v/>
          </cell>
          <cell r="EZ158" t="str">
            <v/>
          </cell>
          <cell r="FA158" t="str">
            <v/>
          </cell>
          <cell r="FB158" t="str">
            <v/>
          </cell>
          <cell r="FC158" t="str">
            <v/>
          </cell>
          <cell r="FD158">
            <v>30</v>
          </cell>
          <cell r="FE158" t="str">
            <v/>
          </cell>
          <cell r="FF158" t="str">
            <v/>
          </cell>
          <cell r="FG158" t="str">
            <v/>
          </cell>
          <cell r="FH158" t="str">
            <v/>
          </cell>
          <cell r="FI158" t="str">
            <v/>
          </cell>
          <cell r="FJ158" t="str">
            <v/>
          </cell>
          <cell r="FK158" t="str">
            <v/>
          </cell>
        </row>
        <row r="159">
          <cell r="A159">
            <v>150826</v>
          </cell>
          <cell r="B159" t="str">
            <v>O'Neill, Dominic</v>
          </cell>
          <cell r="C159" t="str">
            <v>12KD</v>
          </cell>
          <cell r="D159" t="str">
            <v>M</v>
          </cell>
          <cell r="E159" t="str">
            <v>C</v>
          </cell>
          <cell r="F159" t="str">
            <v>A</v>
          </cell>
          <cell r="G159" t="str">
            <v>0</v>
          </cell>
          <cell r="H159" t="str">
            <v>WBRI</v>
          </cell>
          <cell r="I159" t="str">
            <v>N</v>
          </cell>
          <cell r="J159" t="b">
            <v>0</v>
          </cell>
          <cell r="K159" t="str">
            <v>No</v>
          </cell>
          <cell r="L159" t="str">
            <v>INTERNAL</v>
          </cell>
          <cell r="M159">
            <v>6.3</v>
          </cell>
          <cell r="N159">
            <v>6.3</v>
          </cell>
          <cell r="O159">
            <v>6.3</v>
          </cell>
          <cell r="P159">
            <v>6.3</v>
          </cell>
          <cell r="Q159" t="str">
            <v>6.25+ (B/A)</v>
          </cell>
          <cell r="R159" t="str">
            <v/>
          </cell>
          <cell r="S159" t="str">
            <v/>
          </cell>
          <cell r="T159" t="str">
            <v/>
          </cell>
          <cell r="U159" t="str">
            <v/>
          </cell>
          <cell r="V159" t="str">
            <v/>
          </cell>
          <cell r="W159" t="str">
            <v/>
          </cell>
          <cell r="X159" t="str">
            <v/>
          </cell>
          <cell r="Y159" t="str">
            <v/>
          </cell>
          <cell r="Z159" t="str">
            <v/>
          </cell>
          <cell r="AA159" t="str">
            <v/>
          </cell>
          <cell r="AB159" t="str">
            <v/>
          </cell>
          <cell r="AC159" t="str">
            <v/>
          </cell>
          <cell r="AD159" t="str">
            <v/>
          </cell>
          <cell r="AE159" t="str">
            <v/>
          </cell>
          <cell r="AF159" t="str">
            <v/>
          </cell>
          <cell r="AG159" t="str">
            <v/>
          </cell>
          <cell r="AH159" t="str">
            <v/>
          </cell>
          <cell r="AI159" t="str">
            <v/>
          </cell>
          <cell r="AJ159" t="str">
            <v/>
          </cell>
          <cell r="AK159" t="str">
            <v/>
          </cell>
          <cell r="AL159" t="str">
            <v/>
          </cell>
          <cell r="AM159" t="str">
            <v/>
          </cell>
          <cell r="AN159" t="str">
            <v/>
          </cell>
          <cell r="AO159" t="str">
            <v/>
          </cell>
          <cell r="AP159" t="str">
            <v/>
          </cell>
          <cell r="AQ159" t="str">
            <v/>
          </cell>
          <cell r="AR159" t="str">
            <v/>
          </cell>
          <cell r="AS159" t="str">
            <v/>
          </cell>
          <cell r="AT159" t="str">
            <v/>
          </cell>
          <cell r="AU159" t="str">
            <v/>
          </cell>
          <cell r="AV159" t="str">
            <v/>
          </cell>
          <cell r="AW159" t="str">
            <v/>
          </cell>
          <cell r="AX159" t="str">
            <v/>
          </cell>
          <cell r="AY159" t="str">
            <v/>
          </cell>
          <cell r="AZ159" t="str">
            <v/>
          </cell>
          <cell r="BA159" t="str">
            <v/>
          </cell>
          <cell r="BB159" t="str">
            <v/>
          </cell>
          <cell r="BC159" t="str">
            <v/>
          </cell>
          <cell r="BD159" t="str">
            <v/>
          </cell>
          <cell r="BE159" t="str">
            <v/>
          </cell>
          <cell r="BF159" t="str">
            <v>B</v>
          </cell>
          <cell r="BG159" t="str">
            <v>A</v>
          </cell>
          <cell r="BH159">
            <v>37.637254782722813</v>
          </cell>
          <cell r="BI159">
            <v>47.637254782722813</v>
          </cell>
          <cell r="BJ159" t="str">
            <v/>
          </cell>
          <cell r="BK159" t="str">
            <v/>
          </cell>
          <cell r="BL159" t="str">
            <v/>
          </cell>
          <cell r="BM159" t="str">
            <v/>
          </cell>
          <cell r="BN159" t="str">
            <v/>
          </cell>
          <cell r="BO159" t="str">
            <v/>
          </cell>
          <cell r="BP159" t="str">
            <v/>
          </cell>
          <cell r="BQ159" t="str">
            <v/>
          </cell>
          <cell r="BR159" t="str">
            <v/>
          </cell>
          <cell r="BS159" t="str">
            <v/>
          </cell>
          <cell r="BT159" t="str">
            <v/>
          </cell>
          <cell r="BU159" t="str">
            <v/>
          </cell>
          <cell r="BV159" t="str">
            <v/>
          </cell>
          <cell r="BW159" t="str">
            <v/>
          </cell>
          <cell r="BX159" t="str">
            <v/>
          </cell>
          <cell r="BY159" t="str">
            <v/>
          </cell>
          <cell r="BZ159" t="str">
            <v>C/B</v>
          </cell>
          <cell r="CA159" t="str">
            <v>B/A</v>
          </cell>
          <cell r="CB159">
            <v>32.898641840187373</v>
          </cell>
          <cell r="CC159">
            <v>42.898641840187373</v>
          </cell>
          <cell r="CD159" t="str">
            <v>C/B</v>
          </cell>
          <cell r="CE159" t="str">
            <v>B/A</v>
          </cell>
          <cell r="CF159">
            <v>34.61509316469806</v>
          </cell>
          <cell r="CG159">
            <v>44.61509316469806</v>
          </cell>
          <cell r="CH159" t="str">
            <v/>
          </cell>
          <cell r="CI159" t="str">
            <v/>
          </cell>
          <cell r="CJ159" t="str">
            <v/>
          </cell>
          <cell r="CK159" t="str">
            <v/>
          </cell>
          <cell r="CL159" t="str">
            <v/>
          </cell>
          <cell r="CM159" t="str">
            <v/>
          </cell>
          <cell r="CN159" t="str">
            <v/>
          </cell>
          <cell r="CO159" t="str">
            <v/>
          </cell>
          <cell r="CP159" t="str">
            <v>C</v>
          </cell>
          <cell r="CQ159" t="str">
            <v>B</v>
          </cell>
          <cell r="CR159">
            <v>29.364388283270344</v>
          </cell>
          <cell r="CS159">
            <v>39.364388283270344</v>
          </cell>
          <cell r="CT159" t="str">
            <v/>
          </cell>
          <cell r="CU159" t="str">
            <v/>
          </cell>
          <cell r="CV159" t="str">
            <v/>
          </cell>
          <cell r="CW159" t="str">
            <v/>
          </cell>
          <cell r="CX159" t="str">
            <v/>
          </cell>
          <cell r="CY159" t="str">
            <v/>
          </cell>
          <cell r="CZ159" t="str">
            <v/>
          </cell>
          <cell r="DA159" t="str">
            <v/>
          </cell>
          <cell r="DB159" t="str">
            <v/>
          </cell>
          <cell r="DC159" t="str">
            <v/>
          </cell>
          <cell r="DD159" t="str">
            <v/>
          </cell>
          <cell r="DE159" t="str">
            <v/>
          </cell>
          <cell r="DF159" t="str">
            <v/>
          </cell>
          <cell r="DG159" t="str">
            <v/>
          </cell>
          <cell r="DH159" t="str">
            <v/>
          </cell>
          <cell r="DI159" t="str">
            <v/>
          </cell>
          <cell r="DJ159" t="str">
            <v/>
          </cell>
          <cell r="DK159" t="str">
            <v/>
          </cell>
          <cell r="DL159" t="str">
            <v/>
          </cell>
          <cell r="DM159" t="str">
            <v/>
          </cell>
          <cell r="DN159" t="str">
            <v/>
          </cell>
          <cell r="DO159" t="str">
            <v/>
          </cell>
          <cell r="DP159" t="str">
            <v/>
          </cell>
          <cell r="DQ159" t="str">
            <v/>
          </cell>
          <cell r="DR159" t="str">
            <v/>
          </cell>
          <cell r="DS159" t="str">
            <v/>
          </cell>
          <cell r="DT159" t="str">
            <v/>
          </cell>
          <cell r="DU159" t="str">
            <v/>
          </cell>
          <cell r="EF159" t="str">
            <v>12B-GG-3</v>
          </cell>
          <cell r="EK159" t="str">
            <v>12C-MA-7</v>
          </cell>
          <cell r="EL159" t="str">
            <v>12E-MAF-4</v>
          </cell>
          <cell r="EO159" t="str">
            <v>12A-PH-9</v>
          </cell>
          <cell r="EW159" t="str">
            <v/>
          </cell>
          <cell r="EX159" t="str">
            <v/>
          </cell>
          <cell r="EY159" t="str">
            <v/>
          </cell>
          <cell r="EZ159" t="str">
            <v/>
          </cell>
          <cell r="FA159" t="str">
            <v/>
          </cell>
          <cell r="FB159" t="str">
            <v/>
          </cell>
          <cell r="FC159" t="str">
            <v/>
          </cell>
          <cell r="FD159" t="str">
            <v/>
          </cell>
          <cell r="FE159" t="str">
            <v/>
          </cell>
          <cell r="FF159" t="str">
            <v/>
          </cell>
          <cell r="FG159">
            <v>40</v>
          </cell>
          <cell r="FH159" t="str">
            <v/>
          </cell>
          <cell r="FI159" t="str">
            <v/>
          </cell>
          <cell r="FJ159" t="str">
            <v/>
          </cell>
          <cell r="FK159" t="str">
            <v/>
          </cell>
        </row>
        <row r="160">
          <cell r="A160">
            <v>160052</v>
          </cell>
          <cell r="B160" t="str">
            <v>Oyaade, David</v>
          </cell>
          <cell r="C160" t="str">
            <v>12MP</v>
          </cell>
          <cell r="D160" t="str">
            <v>M</v>
          </cell>
          <cell r="E160" t="str">
            <v>D/C</v>
          </cell>
          <cell r="F160" t="str">
            <v>B</v>
          </cell>
          <cell r="G160" t="str">
            <v>1</v>
          </cell>
          <cell r="H160" t="str">
            <v>BAFR</v>
          </cell>
          <cell r="I160" t="str">
            <v>N</v>
          </cell>
          <cell r="J160" t="b">
            <v>0</v>
          </cell>
          <cell r="K160" t="str">
            <v>No</v>
          </cell>
          <cell r="L160" t="str">
            <v>EXTERNAL</v>
          </cell>
          <cell r="M160">
            <v>4.916666666666667</v>
          </cell>
          <cell r="N160">
            <v>4.9000000000000004</v>
          </cell>
          <cell r="O160">
            <v>5.2</v>
          </cell>
          <cell r="P160">
            <v>5.2</v>
          </cell>
          <cell r="Q160" t="str">
            <v>4.75+ (C/B)</v>
          </cell>
          <cell r="R160" t="str">
            <v/>
          </cell>
          <cell r="S160" t="str">
            <v/>
          </cell>
          <cell r="T160" t="str">
            <v/>
          </cell>
          <cell r="U160" t="str">
            <v/>
          </cell>
          <cell r="V160" t="str">
            <v>C</v>
          </cell>
          <cell r="W160" t="str">
            <v>B</v>
          </cell>
          <cell r="X160">
            <v>29.406215257329563</v>
          </cell>
          <cell r="Y160">
            <v>39.406215257329563</v>
          </cell>
          <cell r="Z160" t="str">
            <v/>
          </cell>
          <cell r="AA160" t="str">
            <v/>
          </cell>
          <cell r="AB160" t="str">
            <v/>
          </cell>
          <cell r="AC160" t="str">
            <v/>
          </cell>
          <cell r="AD160" t="str">
            <v/>
          </cell>
          <cell r="AE160" t="str">
            <v/>
          </cell>
          <cell r="AF160" t="str">
            <v/>
          </cell>
          <cell r="AG160" t="str">
            <v/>
          </cell>
          <cell r="AH160" t="str">
            <v/>
          </cell>
          <cell r="AI160" t="str">
            <v/>
          </cell>
          <cell r="AJ160" t="str">
            <v/>
          </cell>
          <cell r="AK160" t="str">
            <v/>
          </cell>
          <cell r="AL160" t="str">
            <v/>
          </cell>
          <cell r="AM160" t="str">
            <v/>
          </cell>
          <cell r="AN160" t="str">
            <v/>
          </cell>
          <cell r="AO160" t="str">
            <v/>
          </cell>
          <cell r="AP160" t="str">
            <v/>
          </cell>
          <cell r="AQ160" t="str">
            <v/>
          </cell>
          <cell r="AR160" t="str">
            <v/>
          </cell>
          <cell r="AS160" t="str">
            <v/>
          </cell>
          <cell r="AT160" t="str">
            <v>D/C</v>
          </cell>
          <cell r="AU160" t="str">
            <v>C/B</v>
          </cell>
          <cell r="AV160">
            <v>26.471173756270396</v>
          </cell>
          <cell r="AW160">
            <v>36.471173756270396</v>
          </cell>
          <cell r="AX160" t="str">
            <v/>
          </cell>
          <cell r="AY160" t="str">
            <v/>
          </cell>
          <cell r="AZ160" t="str">
            <v/>
          </cell>
          <cell r="BA160" t="str">
            <v/>
          </cell>
          <cell r="BB160" t="str">
            <v/>
          </cell>
          <cell r="BC160" t="str">
            <v/>
          </cell>
          <cell r="BD160" t="str">
            <v/>
          </cell>
          <cell r="BE160" t="str">
            <v/>
          </cell>
          <cell r="BF160" t="str">
            <v/>
          </cell>
          <cell r="BG160" t="str">
            <v/>
          </cell>
          <cell r="BH160" t="str">
            <v/>
          </cell>
          <cell r="BI160" t="str">
            <v/>
          </cell>
          <cell r="BJ160" t="str">
            <v/>
          </cell>
          <cell r="BK160" t="str">
            <v/>
          </cell>
          <cell r="BL160" t="str">
            <v/>
          </cell>
          <cell r="BM160" t="str">
            <v/>
          </cell>
          <cell r="BN160" t="str">
            <v/>
          </cell>
          <cell r="BO160" t="str">
            <v/>
          </cell>
          <cell r="BP160" t="str">
            <v/>
          </cell>
          <cell r="BQ160" t="str">
            <v/>
          </cell>
          <cell r="BR160" t="str">
            <v/>
          </cell>
          <cell r="BS160" t="str">
            <v/>
          </cell>
          <cell r="BT160" t="str">
            <v/>
          </cell>
          <cell r="BU160" t="str">
            <v/>
          </cell>
          <cell r="BV160" t="str">
            <v/>
          </cell>
          <cell r="BW160" t="str">
            <v/>
          </cell>
          <cell r="BX160" t="str">
            <v/>
          </cell>
          <cell r="BY160" t="str">
            <v/>
          </cell>
          <cell r="BZ160" t="str">
            <v/>
          </cell>
          <cell r="CA160" t="str">
            <v/>
          </cell>
          <cell r="CB160" t="str">
            <v/>
          </cell>
          <cell r="CC160" t="str">
            <v/>
          </cell>
          <cell r="CD160" t="str">
            <v/>
          </cell>
          <cell r="CE160" t="str">
            <v/>
          </cell>
          <cell r="CF160" t="str">
            <v/>
          </cell>
          <cell r="CG160" t="str">
            <v/>
          </cell>
          <cell r="CH160" t="str">
            <v/>
          </cell>
          <cell r="CI160" t="str">
            <v/>
          </cell>
          <cell r="CJ160" t="str">
            <v/>
          </cell>
          <cell r="CK160" t="str">
            <v/>
          </cell>
          <cell r="CL160" t="str">
            <v/>
          </cell>
          <cell r="CM160" t="str">
            <v/>
          </cell>
          <cell r="CN160" t="str">
            <v/>
          </cell>
          <cell r="CO160" t="str">
            <v/>
          </cell>
          <cell r="CP160" t="str">
            <v/>
          </cell>
          <cell r="CQ160" t="str">
            <v/>
          </cell>
          <cell r="CR160" t="str">
            <v/>
          </cell>
          <cell r="CS160" t="str">
            <v/>
          </cell>
          <cell r="CT160" t="str">
            <v/>
          </cell>
          <cell r="CU160" t="str">
            <v/>
          </cell>
          <cell r="CV160" t="str">
            <v/>
          </cell>
          <cell r="CW160" t="str">
            <v/>
          </cell>
          <cell r="CX160" t="str">
            <v>D/C</v>
          </cell>
          <cell r="CY160" t="str">
            <v>C/B</v>
          </cell>
          <cell r="CZ160">
            <v>23.439318749651683</v>
          </cell>
          <cell r="DA160">
            <v>33.439318749651683</v>
          </cell>
          <cell r="DB160" t="str">
            <v/>
          </cell>
          <cell r="DC160" t="str">
            <v/>
          </cell>
          <cell r="DD160" t="str">
            <v/>
          </cell>
          <cell r="DE160" t="str">
            <v/>
          </cell>
          <cell r="DF160" t="str">
            <v/>
          </cell>
          <cell r="DG160" t="str">
            <v/>
          </cell>
          <cell r="DH160" t="str">
            <v/>
          </cell>
          <cell r="DI160" t="str">
            <v/>
          </cell>
          <cell r="DJ160" t="str">
            <v/>
          </cell>
          <cell r="DK160" t="str">
            <v/>
          </cell>
          <cell r="DL160" t="str">
            <v/>
          </cell>
          <cell r="DM160" t="str">
            <v/>
          </cell>
          <cell r="DN160" t="str">
            <v/>
          </cell>
          <cell r="DO160" t="str">
            <v/>
          </cell>
          <cell r="DP160" t="str">
            <v/>
          </cell>
          <cell r="DQ160" t="str">
            <v/>
          </cell>
          <cell r="DR160" t="str">
            <v/>
          </cell>
          <cell r="DS160" t="str">
            <v/>
          </cell>
          <cell r="DT160" t="str">
            <v/>
          </cell>
          <cell r="DU160" t="str">
            <v/>
          </cell>
          <cell r="DW160" t="str">
            <v>12B-BE-2</v>
          </cell>
          <cell r="EC160" t="str">
            <v>12A-EC-4</v>
          </cell>
          <cell r="EQ160" t="str">
            <v>12C-PY-9</v>
          </cell>
          <cell r="EW160" t="str">
            <v/>
          </cell>
          <cell r="EX160">
            <v>30</v>
          </cell>
          <cell r="EY160" t="str">
            <v/>
          </cell>
          <cell r="EZ160" t="str">
            <v/>
          </cell>
          <cell r="FA160" t="str">
            <v/>
          </cell>
          <cell r="FB160" t="str">
            <v/>
          </cell>
          <cell r="FC160" t="str">
            <v/>
          </cell>
          <cell r="FD160">
            <v>25</v>
          </cell>
          <cell r="FE160" t="str">
            <v/>
          </cell>
          <cell r="FF160" t="str">
            <v/>
          </cell>
          <cell r="FG160" t="str">
            <v/>
          </cell>
          <cell r="FH160" t="str">
            <v/>
          </cell>
          <cell r="FI160" t="str">
            <v/>
          </cell>
          <cell r="FJ160" t="str">
            <v/>
          </cell>
          <cell r="FK160" t="str">
            <v/>
          </cell>
        </row>
        <row r="161">
          <cell r="A161">
            <v>150869</v>
          </cell>
          <cell r="B161" t="str">
            <v>Palmer, James</v>
          </cell>
          <cell r="C161" t="str">
            <v>12DHO</v>
          </cell>
          <cell r="D161" t="str">
            <v>M</v>
          </cell>
          <cell r="E161" t="str">
            <v>D</v>
          </cell>
          <cell r="F161" t="str">
            <v>C/B</v>
          </cell>
          <cell r="G161" t="str">
            <v>0</v>
          </cell>
          <cell r="H161" t="str">
            <v>WBRI</v>
          </cell>
          <cell r="I161" t="str">
            <v>N</v>
          </cell>
          <cell r="J161" t="b">
            <v>0</v>
          </cell>
          <cell r="K161" t="str">
            <v>No</v>
          </cell>
          <cell r="L161" t="str">
            <v>INTERNAL</v>
          </cell>
          <cell r="M161">
            <v>4.2</v>
          </cell>
          <cell r="N161">
            <v>4.2</v>
          </cell>
          <cell r="O161">
            <v>4.2</v>
          </cell>
          <cell r="P161">
            <v>4.2</v>
          </cell>
          <cell r="Q161" t="str">
            <v>2.5+ (D/C)</v>
          </cell>
          <cell r="R161" t="str">
            <v/>
          </cell>
          <cell r="S161" t="str">
            <v/>
          </cell>
          <cell r="T161" t="str">
            <v/>
          </cell>
          <cell r="U161" t="str">
            <v/>
          </cell>
          <cell r="V161" t="str">
            <v/>
          </cell>
          <cell r="W161" t="str">
            <v/>
          </cell>
          <cell r="X161" t="str">
            <v/>
          </cell>
          <cell r="Y161" t="str">
            <v/>
          </cell>
          <cell r="Z161" t="str">
            <v/>
          </cell>
          <cell r="AA161" t="str">
            <v/>
          </cell>
          <cell r="AB161" t="str">
            <v/>
          </cell>
          <cell r="AC161" t="str">
            <v/>
          </cell>
          <cell r="AD161" t="str">
            <v/>
          </cell>
          <cell r="AE161" t="str">
            <v/>
          </cell>
          <cell r="AF161" t="str">
            <v/>
          </cell>
          <cell r="AG161" t="str">
            <v/>
          </cell>
          <cell r="AH161" t="str">
            <v/>
          </cell>
          <cell r="AI161" t="str">
            <v/>
          </cell>
          <cell r="AJ161" t="str">
            <v/>
          </cell>
          <cell r="AK161" t="str">
            <v/>
          </cell>
          <cell r="AL161" t="str">
            <v/>
          </cell>
          <cell r="AM161" t="str">
            <v/>
          </cell>
          <cell r="AN161" t="str">
            <v/>
          </cell>
          <cell r="AO161" t="str">
            <v/>
          </cell>
          <cell r="AP161" t="str">
            <v/>
          </cell>
          <cell r="AQ161" t="str">
            <v/>
          </cell>
          <cell r="AR161" t="str">
            <v/>
          </cell>
          <cell r="AS161" t="str">
            <v/>
          </cell>
          <cell r="AT161" t="str">
            <v/>
          </cell>
          <cell r="AU161" t="str">
            <v/>
          </cell>
          <cell r="AV161" t="str">
            <v/>
          </cell>
          <cell r="AW161" t="str">
            <v/>
          </cell>
          <cell r="AX161" t="str">
            <v/>
          </cell>
          <cell r="AY161" t="str">
            <v/>
          </cell>
          <cell r="AZ161" t="str">
            <v/>
          </cell>
          <cell r="BA161" t="str">
            <v/>
          </cell>
          <cell r="BB161" t="str">
            <v/>
          </cell>
          <cell r="BC161" t="str">
            <v/>
          </cell>
          <cell r="BD161" t="str">
            <v/>
          </cell>
          <cell r="BE161" t="str">
            <v/>
          </cell>
          <cell r="BF161" t="str">
            <v/>
          </cell>
          <cell r="BG161" t="str">
            <v/>
          </cell>
          <cell r="BH161" t="str">
            <v/>
          </cell>
          <cell r="BI161" t="str">
            <v/>
          </cell>
          <cell r="BJ161" t="str">
            <v>D</v>
          </cell>
          <cell r="BK161" t="str">
            <v>C</v>
          </cell>
          <cell r="BL161">
            <v>22.26406065862394</v>
          </cell>
          <cell r="BM161">
            <v>32.26406065862394</v>
          </cell>
          <cell r="BN161" t="str">
            <v/>
          </cell>
          <cell r="BO161" t="str">
            <v/>
          </cell>
          <cell r="BP161" t="str">
            <v/>
          </cell>
          <cell r="BQ161" t="str">
            <v/>
          </cell>
          <cell r="BR161" t="str">
            <v/>
          </cell>
          <cell r="BS161" t="str">
            <v/>
          </cell>
          <cell r="BT161" t="str">
            <v/>
          </cell>
          <cell r="BU161" t="str">
            <v/>
          </cell>
          <cell r="BV161" t="str">
            <v/>
          </cell>
          <cell r="BW161" t="str">
            <v/>
          </cell>
          <cell r="BX161" t="str">
            <v/>
          </cell>
          <cell r="BY161" t="str">
            <v/>
          </cell>
          <cell r="BZ161" t="str">
            <v/>
          </cell>
          <cell r="CA161" t="str">
            <v/>
          </cell>
          <cell r="CB161" t="str">
            <v/>
          </cell>
          <cell r="CC161" t="str">
            <v/>
          </cell>
          <cell r="CD161" t="str">
            <v/>
          </cell>
          <cell r="CE161" t="str">
            <v/>
          </cell>
          <cell r="CF161" t="str">
            <v/>
          </cell>
          <cell r="CG161" t="str">
            <v/>
          </cell>
          <cell r="CH161" t="str">
            <v/>
          </cell>
          <cell r="CI161" t="str">
            <v/>
          </cell>
          <cell r="CJ161" t="str">
            <v/>
          </cell>
          <cell r="CK161" t="str">
            <v/>
          </cell>
          <cell r="CL161" t="str">
            <v/>
          </cell>
          <cell r="CM161" t="str">
            <v/>
          </cell>
          <cell r="CN161" t="str">
            <v/>
          </cell>
          <cell r="CO161" t="str">
            <v/>
          </cell>
          <cell r="CP161" t="str">
            <v/>
          </cell>
          <cell r="CQ161" t="str">
            <v/>
          </cell>
          <cell r="CR161" t="str">
            <v/>
          </cell>
          <cell r="CS161" t="str">
            <v/>
          </cell>
          <cell r="CT161" t="str">
            <v>D/C</v>
          </cell>
          <cell r="CU161" t="str">
            <v>C/B</v>
          </cell>
          <cell r="CV161">
            <v>23.195233514612813</v>
          </cell>
          <cell r="CW161">
            <v>33.195233514612809</v>
          </cell>
          <cell r="CX161" t="str">
            <v/>
          </cell>
          <cell r="CY161" t="str">
            <v/>
          </cell>
          <cell r="CZ161" t="str">
            <v/>
          </cell>
          <cell r="DA161" t="str">
            <v/>
          </cell>
          <cell r="DB161" t="str">
            <v>D/C</v>
          </cell>
          <cell r="DC161" t="str">
            <v>C/B</v>
          </cell>
          <cell r="DD161">
            <v>25.947276003780694</v>
          </cell>
          <cell r="DE161">
            <v>35.947276003780694</v>
          </cell>
          <cell r="DF161" t="str">
            <v/>
          </cell>
          <cell r="DG161" t="str">
            <v/>
          </cell>
          <cell r="DH161" t="str">
            <v/>
          </cell>
          <cell r="DI161" t="str">
            <v/>
          </cell>
          <cell r="DJ161" t="str">
            <v/>
          </cell>
          <cell r="DK161" t="str">
            <v/>
          </cell>
          <cell r="DL161" t="str">
            <v/>
          </cell>
          <cell r="DM161" t="str">
            <v/>
          </cell>
          <cell r="DN161" t="str">
            <v/>
          </cell>
          <cell r="DO161" t="str">
            <v/>
          </cell>
          <cell r="DP161" t="str">
            <v/>
          </cell>
          <cell r="DQ161" t="str">
            <v/>
          </cell>
          <cell r="DR161" t="str">
            <v/>
          </cell>
          <cell r="DS161" t="str">
            <v/>
          </cell>
          <cell r="DT161" t="str">
            <v/>
          </cell>
          <cell r="DU161" t="str">
            <v/>
          </cell>
          <cell r="EG161" t="str">
            <v>12C-HI-5</v>
          </cell>
          <cell r="EP161" t="str">
            <v>12E-PO-9</v>
          </cell>
          <cell r="ER161" t="str">
            <v>12B-SO-9</v>
          </cell>
          <cell r="EW161" t="str">
            <v/>
          </cell>
          <cell r="EX161" t="str">
            <v/>
          </cell>
          <cell r="EY161" t="str">
            <v/>
          </cell>
          <cell r="EZ161" t="str">
            <v/>
          </cell>
          <cell r="FA161" t="str">
            <v/>
          </cell>
          <cell r="FB161" t="str">
            <v/>
          </cell>
          <cell r="FC161" t="str">
            <v/>
          </cell>
          <cell r="FD161" t="str">
            <v/>
          </cell>
          <cell r="FE161" t="str">
            <v/>
          </cell>
          <cell r="FF161" t="str">
            <v/>
          </cell>
          <cell r="FG161" t="str">
            <v/>
          </cell>
          <cell r="FH161">
            <v>20</v>
          </cell>
          <cell r="FI161" t="str">
            <v/>
          </cell>
          <cell r="FJ161" t="str">
            <v/>
          </cell>
          <cell r="FK161" t="str">
            <v/>
          </cell>
        </row>
        <row r="162">
          <cell r="A162">
            <v>160077</v>
          </cell>
          <cell r="B162" t="str">
            <v>Palmer, Olivia</v>
          </cell>
          <cell r="C162" t="str">
            <v>12KD</v>
          </cell>
          <cell r="D162" t="str">
            <v>F</v>
          </cell>
          <cell r="E162" t="str">
            <v>C</v>
          </cell>
          <cell r="F162" t="str">
            <v>B/A</v>
          </cell>
          <cell r="G162" t="str">
            <v>1</v>
          </cell>
          <cell r="H162" t="str">
            <v>BAFR</v>
          </cell>
          <cell r="I162" t="str">
            <v>N</v>
          </cell>
          <cell r="J162" t="b">
            <v>0</v>
          </cell>
          <cell r="K162" t="str">
            <v>No</v>
          </cell>
          <cell r="L162" t="str">
            <v>EXTERNAL</v>
          </cell>
          <cell r="M162">
            <v>5.666666666666667</v>
          </cell>
          <cell r="N162">
            <v>5.7</v>
          </cell>
          <cell r="O162">
            <v>5.666666666666667</v>
          </cell>
          <cell r="P162">
            <v>5.7</v>
          </cell>
          <cell r="Q162" t="str">
            <v>4.75+ (C/B)</v>
          </cell>
          <cell r="R162" t="str">
            <v/>
          </cell>
          <cell r="S162" t="str">
            <v/>
          </cell>
          <cell r="T162" t="str">
            <v/>
          </cell>
          <cell r="U162" t="str">
            <v/>
          </cell>
          <cell r="V162" t="str">
            <v/>
          </cell>
          <cell r="W162" t="str">
            <v/>
          </cell>
          <cell r="X162" t="str">
            <v/>
          </cell>
          <cell r="Y162" t="str">
            <v/>
          </cell>
          <cell r="Z162" t="str">
            <v/>
          </cell>
          <cell r="AA162" t="str">
            <v/>
          </cell>
          <cell r="AB162" t="str">
            <v/>
          </cell>
          <cell r="AC162" t="str">
            <v/>
          </cell>
          <cell r="AD162" t="str">
            <v/>
          </cell>
          <cell r="AE162" t="str">
            <v/>
          </cell>
          <cell r="AF162" t="str">
            <v/>
          </cell>
          <cell r="AG162" t="str">
            <v/>
          </cell>
          <cell r="AH162" t="str">
            <v/>
          </cell>
          <cell r="AI162" t="str">
            <v/>
          </cell>
          <cell r="AJ162" t="str">
            <v/>
          </cell>
          <cell r="AK162" t="str">
            <v/>
          </cell>
          <cell r="AL162" t="str">
            <v/>
          </cell>
          <cell r="AM162" t="str">
            <v/>
          </cell>
          <cell r="AN162" t="str">
            <v/>
          </cell>
          <cell r="AO162" t="str">
            <v/>
          </cell>
          <cell r="AP162" t="str">
            <v/>
          </cell>
          <cell r="AQ162" t="str">
            <v/>
          </cell>
          <cell r="AR162" t="str">
            <v/>
          </cell>
          <cell r="AS162" t="str">
            <v/>
          </cell>
          <cell r="AT162" t="str">
            <v>C/B</v>
          </cell>
          <cell r="AU162" t="str">
            <v>B/A</v>
          </cell>
          <cell r="AV162">
            <v>33.505956722586902</v>
          </cell>
          <cell r="AW162">
            <v>43.505956722586902</v>
          </cell>
          <cell r="AX162" t="str">
            <v/>
          </cell>
          <cell r="AY162" t="str">
            <v/>
          </cell>
          <cell r="AZ162" t="str">
            <v/>
          </cell>
          <cell r="BA162" t="str">
            <v/>
          </cell>
          <cell r="BB162" t="str">
            <v/>
          </cell>
          <cell r="BC162" t="str">
            <v/>
          </cell>
          <cell r="BD162" t="str">
            <v/>
          </cell>
          <cell r="BE162" t="str">
            <v/>
          </cell>
          <cell r="BF162" t="str">
            <v/>
          </cell>
          <cell r="BG162" t="str">
            <v/>
          </cell>
          <cell r="BH162" t="str">
            <v/>
          </cell>
          <cell r="BI162" t="str">
            <v/>
          </cell>
          <cell r="BJ162" t="str">
            <v/>
          </cell>
          <cell r="BK162" t="str">
            <v/>
          </cell>
          <cell r="BL162" t="str">
            <v/>
          </cell>
          <cell r="BM162" t="str">
            <v/>
          </cell>
          <cell r="BN162" t="str">
            <v/>
          </cell>
          <cell r="BO162" t="str">
            <v/>
          </cell>
          <cell r="BP162" t="str">
            <v/>
          </cell>
          <cell r="BQ162" t="str">
            <v/>
          </cell>
          <cell r="BR162" t="str">
            <v/>
          </cell>
          <cell r="BS162" t="str">
            <v/>
          </cell>
          <cell r="BT162" t="str">
            <v/>
          </cell>
          <cell r="BU162" t="str">
            <v/>
          </cell>
          <cell r="BV162" t="str">
            <v>C</v>
          </cell>
          <cell r="BW162" t="str">
            <v>B</v>
          </cell>
          <cell r="BX162">
            <v>27.517181618855982</v>
          </cell>
          <cell r="BY162">
            <v>37.517181618855986</v>
          </cell>
          <cell r="BZ162" t="str">
            <v>C</v>
          </cell>
          <cell r="CA162" t="str">
            <v>B</v>
          </cell>
          <cell r="CB162">
            <v>28.616144042897645</v>
          </cell>
          <cell r="CC162">
            <v>38.616144042897645</v>
          </cell>
          <cell r="CD162" t="str">
            <v/>
          </cell>
          <cell r="CE162" t="str">
            <v/>
          </cell>
          <cell r="CF162" t="str">
            <v/>
          </cell>
          <cell r="CG162" t="str">
            <v/>
          </cell>
          <cell r="CH162" t="str">
            <v>C/B</v>
          </cell>
          <cell r="CI162" t="str">
            <v>B/A</v>
          </cell>
          <cell r="CJ162">
            <v>33.893129770992402</v>
          </cell>
          <cell r="CK162">
            <v>43.893129770992402</v>
          </cell>
          <cell r="CL162" t="str">
            <v/>
          </cell>
          <cell r="CM162" t="str">
            <v/>
          </cell>
          <cell r="CN162" t="str">
            <v/>
          </cell>
          <cell r="CO162" t="str">
            <v/>
          </cell>
          <cell r="CP162" t="str">
            <v/>
          </cell>
          <cell r="CQ162" t="str">
            <v/>
          </cell>
          <cell r="CR162" t="str">
            <v/>
          </cell>
          <cell r="CS162" t="str">
            <v/>
          </cell>
          <cell r="CT162" t="str">
            <v>C/B</v>
          </cell>
          <cell r="CU162" t="str">
            <v>B/A</v>
          </cell>
          <cell r="CV162">
            <v>33.910189579205849</v>
          </cell>
          <cell r="CW162">
            <v>43.910189579205849</v>
          </cell>
          <cell r="CX162" t="str">
            <v/>
          </cell>
          <cell r="CY162" t="str">
            <v/>
          </cell>
          <cell r="CZ162" t="str">
            <v/>
          </cell>
          <cell r="DA162" t="str">
            <v/>
          </cell>
          <cell r="DB162" t="str">
            <v/>
          </cell>
          <cell r="DC162" t="str">
            <v/>
          </cell>
          <cell r="DD162" t="str">
            <v/>
          </cell>
          <cell r="DE162" t="str">
            <v/>
          </cell>
          <cell r="DF162" t="str">
            <v/>
          </cell>
          <cell r="DG162" t="str">
            <v/>
          </cell>
          <cell r="DH162" t="str">
            <v/>
          </cell>
          <cell r="DI162" t="str">
            <v/>
          </cell>
          <cell r="DJ162" t="str">
            <v/>
          </cell>
          <cell r="DK162" t="str">
            <v/>
          </cell>
          <cell r="DL162" t="str">
            <v/>
          </cell>
          <cell r="DM162" t="str">
            <v/>
          </cell>
          <cell r="DN162" t="str">
            <v/>
          </cell>
          <cell r="DO162" t="str">
            <v/>
          </cell>
          <cell r="DP162" t="str">
            <v/>
          </cell>
          <cell r="DQ162" t="str">
            <v/>
          </cell>
          <cell r="DR162" t="str">
            <v/>
          </cell>
          <cell r="DS162" t="str">
            <v/>
          </cell>
          <cell r="DT162" t="str">
            <v/>
          </cell>
          <cell r="DU162" t="str">
            <v/>
          </cell>
          <cell r="EC162" t="str">
            <v>12A-EC-4</v>
          </cell>
          <cell r="EJ162" t="str">
            <v>12C-CS-3</v>
          </cell>
          <cell r="EK162" t="str">
            <v>12D-MA-7</v>
          </cell>
          <cell r="EM162" t="str">
            <v>12B-P&amp;E-7</v>
          </cell>
          <cell r="EP162" t="str">
            <v>12E-PO-9</v>
          </cell>
          <cell r="EW162" t="str">
            <v/>
          </cell>
          <cell r="EX162" t="str">
            <v/>
          </cell>
          <cell r="EY162" t="str">
            <v/>
          </cell>
          <cell r="EZ162" t="str">
            <v/>
          </cell>
          <cell r="FA162" t="str">
            <v/>
          </cell>
          <cell r="FB162" t="str">
            <v/>
          </cell>
          <cell r="FC162" t="str">
            <v/>
          </cell>
          <cell r="FD162">
            <v>35</v>
          </cell>
          <cell r="FE162" t="str">
            <v/>
          </cell>
          <cell r="FF162" t="str">
            <v/>
          </cell>
          <cell r="FG162" t="str">
            <v/>
          </cell>
          <cell r="FH162" t="str">
            <v/>
          </cell>
          <cell r="FI162" t="str">
            <v/>
          </cell>
          <cell r="FJ162" t="str">
            <v/>
          </cell>
          <cell r="FK162" t="str">
            <v/>
          </cell>
        </row>
        <row r="163">
          <cell r="A163">
            <v>150850</v>
          </cell>
          <cell r="B163" t="str">
            <v>Parker, James</v>
          </cell>
          <cell r="C163" t="str">
            <v>12KD</v>
          </cell>
          <cell r="D163" t="str">
            <v>M</v>
          </cell>
          <cell r="E163" t="str">
            <v>B</v>
          </cell>
          <cell r="F163" t="str">
            <v>A/A*</v>
          </cell>
          <cell r="G163" t="str">
            <v>0</v>
          </cell>
          <cell r="H163" t="str">
            <v>WBRI</v>
          </cell>
          <cell r="I163" t="str">
            <v>N</v>
          </cell>
          <cell r="J163" t="b">
            <v>0</v>
          </cell>
          <cell r="K163" t="str">
            <v>No</v>
          </cell>
          <cell r="L163" t="str">
            <v>INTERNAL</v>
          </cell>
          <cell r="M163">
            <v>7.3</v>
          </cell>
          <cell r="N163">
            <v>7.3</v>
          </cell>
          <cell r="O163">
            <v>7.3</v>
          </cell>
          <cell r="P163">
            <v>7.3</v>
          </cell>
          <cell r="Q163" t="str">
            <v>6.25+ (B/A)</v>
          </cell>
          <cell r="R163" t="str">
            <v/>
          </cell>
          <cell r="S163" t="str">
            <v/>
          </cell>
          <cell r="T163" t="str">
            <v/>
          </cell>
          <cell r="U163" t="str">
            <v/>
          </cell>
          <cell r="V163" t="str">
            <v/>
          </cell>
          <cell r="W163" t="str">
            <v/>
          </cell>
          <cell r="X163" t="str">
            <v/>
          </cell>
          <cell r="Y163" t="str">
            <v/>
          </cell>
          <cell r="Z163" t="str">
            <v/>
          </cell>
          <cell r="AA163" t="str">
            <v/>
          </cell>
          <cell r="AB163" t="str">
            <v/>
          </cell>
          <cell r="AC163" t="str">
            <v/>
          </cell>
          <cell r="AD163" t="str">
            <v/>
          </cell>
          <cell r="AE163" t="str">
            <v/>
          </cell>
          <cell r="AF163" t="str">
            <v/>
          </cell>
          <cell r="AG163" t="str">
            <v/>
          </cell>
          <cell r="AH163" t="str">
            <v/>
          </cell>
          <cell r="AI163" t="str">
            <v/>
          </cell>
          <cell r="AJ163" t="str">
            <v/>
          </cell>
          <cell r="AK163" t="str">
            <v/>
          </cell>
          <cell r="AL163" t="str">
            <v/>
          </cell>
          <cell r="AM163" t="str">
            <v/>
          </cell>
          <cell r="AN163" t="str">
            <v/>
          </cell>
          <cell r="AO163" t="str">
            <v/>
          </cell>
          <cell r="AP163" t="str">
            <v/>
          </cell>
          <cell r="AQ163" t="str">
            <v/>
          </cell>
          <cell r="AR163" t="str">
            <v/>
          </cell>
          <cell r="AS163" t="str">
            <v/>
          </cell>
          <cell r="AT163" t="str">
            <v/>
          </cell>
          <cell r="AU163" t="str">
            <v/>
          </cell>
          <cell r="AV163" t="str">
            <v/>
          </cell>
          <cell r="AW163" t="str">
            <v/>
          </cell>
          <cell r="AX163" t="str">
            <v/>
          </cell>
          <cell r="AY163" t="str">
            <v/>
          </cell>
          <cell r="AZ163" t="str">
            <v/>
          </cell>
          <cell r="BA163" t="str">
            <v/>
          </cell>
          <cell r="BB163" t="str">
            <v/>
          </cell>
          <cell r="BC163" t="str">
            <v/>
          </cell>
          <cell r="BD163" t="str">
            <v/>
          </cell>
          <cell r="BE163" t="str">
            <v/>
          </cell>
          <cell r="BF163" t="str">
            <v/>
          </cell>
          <cell r="BG163" t="str">
            <v/>
          </cell>
          <cell r="BH163" t="str">
            <v/>
          </cell>
          <cell r="BI163" t="str">
            <v/>
          </cell>
          <cell r="BJ163" t="str">
            <v/>
          </cell>
          <cell r="BK163" t="str">
            <v/>
          </cell>
          <cell r="BL163" t="str">
            <v/>
          </cell>
          <cell r="BM163" t="str">
            <v/>
          </cell>
          <cell r="BN163" t="str">
            <v/>
          </cell>
          <cell r="BO163" t="str">
            <v/>
          </cell>
          <cell r="BP163" t="str">
            <v/>
          </cell>
          <cell r="BQ163" t="str">
            <v/>
          </cell>
          <cell r="BR163" t="str">
            <v/>
          </cell>
          <cell r="BS163" t="str">
            <v/>
          </cell>
          <cell r="BT163" t="str">
            <v/>
          </cell>
          <cell r="BU163" t="str">
            <v/>
          </cell>
          <cell r="BV163" t="str">
            <v/>
          </cell>
          <cell r="BW163" t="str">
            <v/>
          </cell>
          <cell r="BX163" t="str">
            <v/>
          </cell>
          <cell r="BY163" t="str">
            <v/>
          </cell>
          <cell r="BZ163" t="str">
            <v>B/A</v>
          </cell>
          <cell r="CA163" t="str">
            <v>A/A*</v>
          </cell>
          <cell r="CB163">
            <v>42.659355084606638</v>
          </cell>
          <cell r="CC163">
            <v>52.659355084606638</v>
          </cell>
          <cell r="CD163" t="str">
            <v>B/A</v>
          </cell>
          <cell r="CE163" t="str">
            <v>A/A*</v>
          </cell>
          <cell r="CF163">
            <v>43.335386291541234</v>
          </cell>
          <cell r="CG163">
            <v>53.335386291541234</v>
          </cell>
          <cell r="CH163" t="str">
            <v/>
          </cell>
          <cell r="CI163" t="str">
            <v/>
          </cell>
          <cell r="CJ163" t="str">
            <v/>
          </cell>
          <cell r="CK163" t="str">
            <v/>
          </cell>
          <cell r="CL163" t="str">
            <v/>
          </cell>
          <cell r="CM163" t="str">
            <v/>
          </cell>
          <cell r="CN163" t="str">
            <v/>
          </cell>
          <cell r="CO163" t="str">
            <v/>
          </cell>
          <cell r="CP163" t="str">
            <v>B</v>
          </cell>
          <cell r="CQ163" t="str">
            <v>A</v>
          </cell>
          <cell r="CR163">
            <v>40.53538121436609</v>
          </cell>
          <cell r="CS163">
            <v>50.53538121436609</v>
          </cell>
          <cell r="CT163" t="str">
            <v>B/A</v>
          </cell>
          <cell r="CU163" t="str">
            <v>A/A*</v>
          </cell>
          <cell r="CV163">
            <v>45.465906880910964</v>
          </cell>
          <cell r="CW163">
            <v>55.465906880910964</v>
          </cell>
          <cell r="CX163" t="str">
            <v/>
          </cell>
          <cell r="CY163" t="str">
            <v/>
          </cell>
          <cell r="CZ163" t="str">
            <v/>
          </cell>
          <cell r="DA163" t="str">
            <v/>
          </cell>
          <cell r="DB163" t="str">
            <v/>
          </cell>
          <cell r="DC163" t="str">
            <v/>
          </cell>
          <cell r="DD163" t="str">
            <v/>
          </cell>
          <cell r="DE163" t="str">
            <v/>
          </cell>
          <cell r="DF163" t="str">
            <v/>
          </cell>
          <cell r="DG163" t="str">
            <v/>
          </cell>
          <cell r="DH163" t="str">
            <v/>
          </cell>
          <cell r="DI163" t="str">
            <v/>
          </cell>
          <cell r="DJ163" t="str">
            <v/>
          </cell>
          <cell r="DK163" t="str">
            <v/>
          </cell>
          <cell r="DL163" t="str">
            <v/>
          </cell>
          <cell r="DM163" t="str">
            <v/>
          </cell>
          <cell r="DN163" t="str">
            <v/>
          </cell>
          <cell r="DO163" t="str">
            <v/>
          </cell>
          <cell r="DP163" t="str">
            <v/>
          </cell>
          <cell r="DQ163" t="str">
            <v/>
          </cell>
          <cell r="DR163" t="str">
            <v/>
          </cell>
          <cell r="DS163" t="str">
            <v/>
          </cell>
          <cell r="DT163" t="str">
            <v/>
          </cell>
          <cell r="DU163" t="str">
            <v/>
          </cell>
          <cell r="EK163" t="str">
            <v>12D-MA-7</v>
          </cell>
          <cell r="EL163" t="str">
            <v>12E-MAF-4</v>
          </cell>
          <cell r="EO163" t="str">
            <v>12A-PH-9</v>
          </cell>
          <cell r="EP163" t="str">
            <v>12C-PO-8</v>
          </cell>
          <cell r="EW163" t="str">
            <v/>
          </cell>
          <cell r="EX163" t="str">
            <v/>
          </cell>
          <cell r="EY163" t="str">
            <v/>
          </cell>
          <cell r="EZ163" t="str">
            <v/>
          </cell>
          <cell r="FA163" t="str">
            <v/>
          </cell>
          <cell r="FB163" t="str">
            <v/>
          </cell>
          <cell r="FC163" t="str">
            <v/>
          </cell>
          <cell r="FD163" t="str">
            <v/>
          </cell>
          <cell r="FE163" t="str">
            <v/>
          </cell>
          <cell r="FF163" t="str">
            <v/>
          </cell>
          <cell r="FG163" t="str">
            <v/>
          </cell>
          <cell r="FH163" t="str">
            <v/>
          </cell>
          <cell r="FI163" t="str">
            <v/>
          </cell>
          <cell r="FJ163" t="str">
            <v/>
          </cell>
          <cell r="FK163" t="str">
            <v/>
          </cell>
        </row>
        <row r="164">
          <cell r="A164">
            <v>150816</v>
          </cell>
          <cell r="B164" t="str">
            <v>Pearson, James</v>
          </cell>
          <cell r="C164" t="str">
            <v>12KD</v>
          </cell>
          <cell r="D164" t="str">
            <v>M</v>
          </cell>
          <cell r="E164" t="str">
            <v>D</v>
          </cell>
          <cell r="F164" t="str">
            <v>C/B</v>
          </cell>
          <cell r="G164" t="str">
            <v>1</v>
          </cell>
          <cell r="H164" t="str">
            <v>MWBA</v>
          </cell>
          <cell r="I164" t="str">
            <v>N</v>
          </cell>
          <cell r="J164" t="b">
            <v>0</v>
          </cell>
          <cell r="K164" t="str">
            <v>No</v>
          </cell>
          <cell r="L164" t="str">
            <v>INTERNAL</v>
          </cell>
          <cell r="M164">
            <v>4.0999999999999996</v>
          </cell>
          <cell r="N164">
            <v>4.0999999999999996</v>
          </cell>
          <cell r="O164">
            <v>4.0999999999999996</v>
          </cell>
          <cell r="P164">
            <v>4.0999999999999996</v>
          </cell>
          <cell r="Q164" t="str">
            <v>2.5+ (D/C)</v>
          </cell>
          <cell r="R164" t="str">
            <v/>
          </cell>
          <cell r="S164" t="str">
            <v/>
          </cell>
          <cell r="T164" t="str">
            <v/>
          </cell>
          <cell r="U164" t="str">
            <v/>
          </cell>
          <cell r="V164" t="str">
            <v>D/C</v>
          </cell>
          <cell r="W164" t="str">
            <v>C/B</v>
          </cell>
          <cell r="X164">
            <v>22.521107207779842</v>
          </cell>
          <cell r="Y164">
            <v>32.521107207779842</v>
          </cell>
          <cell r="Z164" t="str">
            <v/>
          </cell>
          <cell r="AA164" t="str">
            <v/>
          </cell>
          <cell r="AB164" t="str">
            <v/>
          </cell>
          <cell r="AC164" t="str">
            <v/>
          </cell>
          <cell r="AD164" t="str">
            <v/>
          </cell>
          <cell r="AE164" t="str">
            <v/>
          </cell>
          <cell r="AF164" t="str">
            <v/>
          </cell>
          <cell r="AG164" t="str">
            <v/>
          </cell>
          <cell r="AH164" t="str">
            <v/>
          </cell>
          <cell r="AI164" t="str">
            <v/>
          </cell>
          <cell r="AJ164" t="str">
            <v/>
          </cell>
          <cell r="AK164" t="str">
            <v/>
          </cell>
          <cell r="AL164" t="str">
            <v/>
          </cell>
          <cell r="AM164" t="str">
            <v/>
          </cell>
          <cell r="AN164" t="str">
            <v/>
          </cell>
          <cell r="AO164" t="str">
            <v/>
          </cell>
          <cell r="AP164" t="str">
            <v/>
          </cell>
          <cell r="AQ164" t="str">
            <v/>
          </cell>
          <cell r="AR164" t="str">
            <v/>
          </cell>
          <cell r="AS164" t="str">
            <v/>
          </cell>
          <cell r="AT164" t="str">
            <v>D</v>
          </cell>
          <cell r="AU164" t="str">
            <v>C</v>
          </cell>
          <cell r="AV164">
            <v>20.456926302137013</v>
          </cell>
          <cell r="AW164">
            <v>30.456926302137013</v>
          </cell>
          <cell r="AX164" t="str">
            <v/>
          </cell>
          <cell r="AY164" t="str">
            <v/>
          </cell>
          <cell r="AZ164" t="str">
            <v/>
          </cell>
          <cell r="BA164" t="str">
            <v/>
          </cell>
          <cell r="BB164" t="str">
            <v/>
          </cell>
          <cell r="BC164" t="str">
            <v/>
          </cell>
          <cell r="BD164" t="str">
            <v/>
          </cell>
          <cell r="BE164" t="str">
            <v/>
          </cell>
          <cell r="BF164" t="str">
            <v/>
          </cell>
          <cell r="BG164" t="str">
            <v/>
          </cell>
          <cell r="BH164" t="str">
            <v/>
          </cell>
          <cell r="BI164" t="str">
            <v/>
          </cell>
          <cell r="BJ164" t="str">
            <v/>
          </cell>
          <cell r="BK164" t="str">
            <v/>
          </cell>
          <cell r="BL164" t="str">
            <v/>
          </cell>
          <cell r="BM164" t="str">
            <v/>
          </cell>
          <cell r="BN164" t="str">
            <v/>
          </cell>
          <cell r="BO164" t="str">
            <v/>
          </cell>
          <cell r="BP164" t="str">
            <v/>
          </cell>
          <cell r="BQ164" t="str">
            <v/>
          </cell>
          <cell r="BR164" t="str">
            <v/>
          </cell>
          <cell r="BS164" t="str">
            <v/>
          </cell>
          <cell r="BT164" t="str">
            <v/>
          </cell>
          <cell r="BU164" t="str">
            <v/>
          </cell>
          <cell r="BV164" t="str">
            <v/>
          </cell>
          <cell r="BW164" t="str">
            <v/>
          </cell>
          <cell r="BX164" t="str">
            <v/>
          </cell>
          <cell r="BY164" t="str">
            <v/>
          </cell>
          <cell r="BZ164" t="str">
            <v/>
          </cell>
          <cell r="CA164" t="str">
            <v/>
          </cell>
          <cell r="CB164" t="str">
            <v/>
          </cell>
          <cell r="CC164" t="str">
            <v/>
          </cell>
          <cell r="CD164" t="str">
            <v/>
          </cell>
          <cell r="CE164" t="str">
            <v/>
          </cell>
          <cell r="CF164" t="str">
            <v/>
          </cell>
          <cell r="CG164" t="str">
            <v/>
          </cell>
          <cell r="CH164" t="str">
            <v/>
          </cell>
          <cell r="CI164" t="str">
            <v/>
          </cell>
          <cell r="CJ164" t="str">
            <v/>
          </cell>
          <cell r="CK164" t="str">
            <v/>
          </cell>
          <cell r="CL164" t="str">
            <v/>
          </cell>
          <cell r="CM164" t="str">
            <v/>
          </cell>
          <cell r="CN164" t="str">
            <v/>
          </cell>
          <cell r="CO164" t="str">
            <v/>
          </cell>
          <cell r="CP164" t="str">
            <v/>
          </cell>
          <cell r="CQ164" t="str">
            <v/>
          </cell>
          <cell r="CR164" t="str">
            <v/>
          </cell>
          <cell r="CS164" t="str">
            <v/>
          </cell>
          <cell r="CT164" t="str">
            <v>D/C</v>
          </cell>
          <cell r="CU164" t="str">
            <v>C/B</v>
          </cell>
          <cell r="CV164">
            <v>22.536155594270454</v>
          </cell>
          <cell r="CW164">
            <v>32.536155594270454</v>
          </cell>
          <cell r="CX164" t="str">
            <v/>
          </cell>
          <cell r="CY164" t="str">
            <v/>
          </cell>
          <cell r="CZ164" t="str">
            <v/>
          </cell>
          <cell r="DA164" t="str">
            <v/>
          </cell>
          <cell r="DB164" t="str">
            <v>D/C</v>
          </cell>
          <cell r="DC164" t="str">
            <v>C/B</v>
          </cell>
          <cell r="DD164">
            <v>25.549244185536409</v>
          </cell>
          <cell r="DE164">
            <v>35.549244185536409</v>
          </cell>
          <cell r="DF164" t="str">
            <v/>
          </cell>
          <cell r="DG164" t="str">
            <v/>
          </cell>
          <cell r="DH164" t="str">
            <v/>
          </cell>
          <cell r="DI164" t="str">
            <v/>
          </cell>
          <cell r="DJ164" t="str">
            <v/>
          </cell>
          <cell r="DK164" t="str">
            <v/>
          </cell>
          <cell r="DL164" t="str">
            <v/>
          </cell>
          <cell r="DM164" t="str">
            <v/>
          </cell>
          <cell r="DN164" t="str">
            <v/>
          </cell>
          <cell r="DO164" t="str">
            <v/>
          </cell>
          <cell r="DP164" t="str">
            <v/>
          </cell>
          <cell r="DQ164" t="str">
            <v/>
          </cell>
          <cell r="DR164" t="str">
            <v/>
          </cell>
          <cell r="DS164" t="str">
            <v/>
          </cell>
          <cell r="DT164" t="str">
            <v/>
          </cell>
          <cell r="DU164" t="str">
            <v/>
          </cell>
          <cell r="DW164" t="str">
            <v>12B-BE-2</v>
          </cell>
          <cell r="EC164" t="str">
            <v>12A-EC-4</v>
          </cell>
          <cell r="EP164" t="str">
            <v>12C-PO-8</v>
          </cell>
          <cell r="ER164" t="str">
            <v>12E-SO-8</v>
          </cell>
          <cell r="EW164" t="str">
            <v/>
          </cell>
          <cell r="EX164">
            <v>25</v>
          </cell>
          <cell r="EY164" t="str">
            <v/>
          </cell>
          <cell r="EZ164" t="str">
            <v/>
          </cell>
          <cell r="FA164" t="str">
            <v/>
          </cell>
          <cell r="FB164" t="str">
            <v/>
          </cell>
          <cell r="FC164" t="str">
            <v/>
          </cell>
          <cell r="FD164">
            <v>20</v>
          </cell>
          <cell r="FE164" t="str">
            <v/>
          </cell>
          <cell r="FF164" t="str">
            <v/>
          </cell>
          <cell r="FG164" t="str">
            <v/>
          </cell>
          <cell r="FH164" t="str">
            <v/>
          </cell>
          <cell r="FI164" t="str">
            <v/>
          </cell>
          <cell r="FJ164" t="str">
            <v/>
          </cell>
          <cell r="FK164" t="str">
            <v/>
          </cell>
        </row>
        <row r="165">
          <cell r="A165">
            <v>160055</v>
          </cell>
          <cell r="B165" t="str">
            <v>Peasegood, Oliver</v>
          </cell>
          <cell r="C165" t="str">
            <v>12KD</v>
          </cell>
          <cell r="D165" t="str">
            <v>M</v>
          </cell>
          <cell r="E165" t="str">
            <v>E/D</v>
          </cell>
          <cell r="F165" t="str">
            <v>C</v>
          </cell>
          <cell r="G165" t="str">
            <v>0</v>
          </cell>
          <cell r="H165" t="str">
            <v>WBRI</v>
          </cell>
          <cell r="I165" t="str">
            <v>N</v>
          </cell>
          <cell r="J165" t="b">
            <v>0</v>
          </cell>
          <cell r="K165" t="str">
            <v>No</v>
          </cell>
          <cell r="L165" t="str">
            <v>EXTERNAL</v>
          </cell>
          <cell r="M165">
            <v>3.875</v>
          </cell>
          <cell r="N165">
            <v>3.9</v>
          </cell>
          <cell r="O165">
            <v>3.875</v>
          </cell>
          <cell r="P165">
            <v>3.9</v>
          </cell>
          <cell r="Q165" t="str">
            <v>2.5+ (D/C)</v>
          </cell>
          <cell r="R165" t="str">
            <v/>
          </cell>
          <cell r="S165" t="str">
            <v/>
          </cell>
          <cell r="T165" t="str">
            <v/>
          </cell>
          <cell r="U165" t="str">
            <v/>
          </cell>
          <cell r="V165" t="str">
            <v>D</v>
          </cell>
          <cell r="W165" t="str">
            <v>C</v>
          </cell>
          <cell r="X165">
            <v>20.838269002260333</v>
          </cell>
          <cell r="Y165">
            <v>30.838269002260333</v>
          </cell>
          <cell r="Z165" t="str">
            <v/>
          </cell>
          <cell r="AA165" t="str">
            <v/>
          </cell>
          <cell r="AB165" t="str">
            <v/>
          </cell>
          <cell r="AC165" t="str">
            <v/>
          </cell>
          <cell r="AD165" t="str">
            <v/>
          </cell>
          <cell r="AE165" t="str">
            <v/>
          </cell>
          <cell r="AF165" t="str">
            <v/>
          </cell>
          <cell r="AG165" t="str">
            <v/>
          </cell>
          <cell r="AH165" t="str">
            <v/>
          </cell>
          <cell r="AI165" t="str">
            <v/>
          </cell>
          <cell r="AJ165" t="str">
            <v/>
          </cell>
          <cell r="AK165" t="str">
            <v/>
          </cell>
          <cell r="AL165" t="str">
            <v/>
          </cell>
          <cell r="AM165" t="str">
            <v/>
          </cell>
          <cell r="AN165" t="str">
            <v/>
          </cell>
          <cell r="AO165" t="str">
            <v/>
          </cell>
          <cell r="AP165" t="str">
            <v/>
          </cell>
          <cell r="AQ165" t="str">
            <v/>
          </cell>
          <cell r="AR165" t="str">
            <v/>
          </cell>
          <cell r="AS165" t="str">
            <v/>
          </cell>
          <cell r="AT165" t="str">
            <v>D</v>
          </cell>
          <cell r="AU165" t="str">
            <v>C</v>
          </cell>
          <cell r="AV165">
            <v>19.047134985886284</v>
          </cell>
          <cell r="AW165">
            <v>29.047134985886284</v>
          </cell>
          <cell r="AX165" t="str">
            <v/>
          </cell>
          <cell r="AY165" t="str">
            <v/>
          </cell>
          <cell r="AZ165" t="str">
            <v/>
          </cell>
          <cell r="BA165" t="str">
            <v/>
          </cell>
          <cell r="BB165" t="str">
            <v/>
          </cell>
          <cell r="BC165" t="str">
            <v/>
          </cell>
          <cell r="BD165" t="str">
            <v/>
          </cell>
          <cell r="BE165" t="str">
            <v/>
          </cell>
          <cell r="BF165" t="str">
            <v>E/D</v>
          </cell>
          <cell r="BG165" t="str">
            <v>D/C</v>
          </cell>
          <cell r="BH165">
            <v>17.340943776180978</v>
          </cell>
          <cell r="BI165">
            <v>27.340943776180978</v>
          </cell>
          <cell r="BJ165" t="str">
            <v/>
          </cell>
          <cell r="BK165" t="str">
            <v/>
          </cell>
          <cell r="BL165" t="str">
            <v/>
          </cell>
          <cell r="BM165" t="str">
            <v/>
          </cell>
          <cell r="BN165" t="str">
            <v/>
          </cell>
          <cell r="BO165" t="str">
            <v/>
          </cell>
          <cell r="BP165" t="str">
            <v/>
          </cell>
          <cell r="BQ165" t="str">
            <v/>
          </cell>
          <cell r="BR165" t="str">
            <v/>
          </cell>
          <cell r="BS165" t="str">
            <v/>
          </cell>
          <cell r="BT165" t="str">
            <v/>
          </cell>
          <cell r="BU165" t="str">
            <v/>
          </cell>
          <cell r="BV165" t="str">
            <v/>
          </cell>
          <cell r="BW165" t="str">
            <v/>
          </cell>
          <cell r="BX165" t="str">
            <v/>
          </cell>
          <cell r="BY165" t="str">
            <v/>
          </cell>
          <cell r="BZ165" t="str">
            <v/>
          </cell>
          <cell r="CA165" t="str">
            <v/>
          </cell>
          <cell r="CB165" t="str">
            <v/>
          </cell>
          <cell r="CC165" t="str">
            <v/>
          </cell>
          <cell r="CD165" t="str">
            <v/>
          </cell>
          <cell r="CE165" t="str">
            <v/>
          </cell>
          <cell r="CF165" t="str">
            <v/>
          </cell>
          <cell r="CG165" t="str">
            <v/>
          </cell>
          <cell r="CH165" t="str">
            <v/>
          </cell>
          <cell r="CI165" t="str">
            <v/>
          </cell>
          <cell r="CJ165" t="str">
            <v/>
          </cell>
          <cell r="CK165" t="str">
            <v/>
          </cell>
          <cell r="CL165" t="str">
            <v/>
          </cell>
          <cell r="CM165" t="str">
            <v/>
          </cell>
          <cell r="CN165" t="str">
            <v/>
          </cell>
          <cell r="CO165" t="str">
            <v/>
          </cell>
          <cell r="CP165" t="str">
            <v/>
          </cell>
          <cell r="CQ165" t="str">
            <v/>
          </cell>
          <cell r="CR165" t="str">
            <v/>
          </cell>
          <cell r="CS165" t="str">
            <v/>
          </cell>
          <cell r="CT165" t="str">
            <v/>
          </cell>
          <cell r="CU165" t="str">
            <v/>
          </cell>
          <cell r="CV165" t="str">
            <v/>
          </cell>
          <cell r="CW165" t="str">
            <v/>
          </cell>
          <cell r="CX165" t="str">
            <v>E/D</v>
          </cell>
          <cell r="CY165" t="str">
            <v>D/C</v>
          </cell>
          <cell r="CZ165">
            <v>15.391074444132821</v>
          </cell>
          <cell r="DA165">
            <v>25.391074444132819</v>
          </cell>
          <cell r="DB165" t="str">
            <v/>
          </cell>
          <cell r="DC165" t="str">
            <v/>
          </cell>
          <cell r="DD165" t="str">
            <v/>
          </cell>
          <cell r="DE165" t="str">
            <v/>
          </cell>
          <cell r="DF165" t="str">
            <v/>
          </cell>
          <cell r="DG165" t="str">
            <v/>
          </cell>
          <cell r="DH165" t="str">
            <v/>
          </cell>
          <cell r="DI165" t="str">
            <v/>
          </cell>
          <cell r="DJ165" t="str">
            <v/>
          </cell>
          <cell r="DK165" t="str">
            <v/>
          </cell>
          <cell r="DL165" t="str">
            <v/>
          </cell>
          <cell r="DM165" t="str">
            <v/>
          </cell>
          <cell r="DN165" t="str">
            <v/>
          </cell>
          <cell r="DO165" t="str">
            <v/>
          </cell>
          <cell r="DP165" t="str">
            <v/>
          </cell>
          <cell r="DQ165" t="str">
            <v/>
          </cell>
          <cell r="DR165" t="str">
            <v/>
          </cell>
          <cell r="DS165" t="str">
            <v/>
          </cell>
          <cell r="DT165" t="str">
            <v/>
          </cell>
          <cell r="DU165" t="str">
            <v/>
          </cell>
          <cell r="DW165" t="str">
            <v>12A-BE-1</v>
          </cell>
          <cell r="EC165" t="str">
            <v>12E-EC-2</v>
          </cell>
          <cell r="EF165" t="str">
            <v>12B-GG-3</v>
          </cell>
          <cell r="EQ165" t="str">
            <v>12C-PY-9</v>
          </cell>
          <cell r="EW165" t="str">
            <v/>
          </cell>
          <cell r="EX165">
            <v>20</v>
          </cell>
          <cell r="EY165" t="str">
            <v/>
          </cell>
          <cell r="EZ165" t="str">
            <v/>
          </cell>
          <cell r="FA165" t="str">
            <v/>
          </cell>
          <cell r="FB165" t="str">
            <v/>
          </cell>
          <cell r="FC165" t="str">
            <v/>
          </cell>
          <cell r="FD165">
            <v>20</v>
          </cell>
          <cell r="FE165" t="str">
            <v/>
          </cell>
          <cell r="FF165" t="str">
            <v/>
          </cell>
          <cell r="FG165">
            <v>15</v>
          </cell>
          <cell r="FH165" t="str">
            <v/>
          </cell>
          <cell r="FI165" t="str">
            <v/>
          </cell>
          <cell r="FJ165" t="str">
            <v/>
          </cell>
          <cell r="FK165" t="str">
            <v/>
          </cell>
        </row>
        <row r="166">
          <cell r="A166">
            <v>150911</v>
          </cell>
          <cell r="B166" t="str">
            <v>Pender, Patrick</v>
          </cell>
          <cell r="C166" t="str">
            <v>12SG</v>
          </cell>
          <cell r="D166" t="str">
            <v>M</v>
          </cell>
          <cell r="E166" t="str">
            <v>B/A</v>
          </cell>
          <cell r="F166" t="str">
            <v>A/A*</v>
          </cell>
          <cell r="G166" t="str">
            <v>0</v>
          </cell>
          <cell r="H166" t="str">
            <v>WBRI</v>
          </cell>
          <cell r="I166" t="str">
            <v>N</v>
          </cell>
          <cell r="J166" t="b">
            <v>0</v>
          </cell>
          <cell r="K166" t="str">
            <v>No</v>
          </cell>
          <cell r="L166" t="str">
            <v>INTERNAL</v>
          </cell>
          <cell r="M166">
            <v>7.5</v>
          </cell>
          <cell r="N166">
            <v>7.5</v>
          </cell>
          <cell r="O166">
            <v>7.5</v>
          </cell>
          <cell r="P166">
            <v>7.5</v>
          </cell>
          <cell r="Q166" t="str">
            <v>6.25+ (B/A)</v>
          </cell>
          <cell r="R166" t="str">
            <v/>
          </cell>
          <cell r="S166" t="str">
            <v/>
          </cell>
          <cell r="T166" t="str">
            <v/>
          </cell>
          <cell r="U166" t="str">
            <v/>
          </cell>
          <cell r="V166" t="str">
            <v/>
          </cell>
          <cell r="W166" t="str">
            <v/>
          </cell>
          <cell r="X166" t="str">
            <v/>
          </cell>
          <cell r="Y166" t="str">
            <v/>
          </cell>
          <cell r="Z166" t="str">
            <v/>
          </cell>
          <cell r="AA166" t="str">
            <v/>
          </cell>
          <cell r="AB166" t="str">
            <v/>
          </cell>
          <cell r="AC166" t="str">
            <v/>
          </cell>
          <cell r="AD166" t="str">
            <v/>
          </cell>
          <cell r="AE166" t="str">
            <v/>
          </cell>
          <cell r="AF166" t="str">
            <v/>
          </cell>
          <cell r="AG166" t="str">
            <v/>
          </cell>
          <cell r="AH166" t="str">
            <v/>
          </cell>
          <cell r="AI166" t="str">
            <v/>
          </cell>
          <cell r="AJ166" t="str">
            <v/>
          </cell>
          <cell r="AK166" t="str">
            <v/>
          </cell>
          <cell r="AL166" t="str">
            <v/>
          </cell>
          <cell r="AM166" t="str">
            <v/>
          </cell>
          <cell r="AN166" t="str">
            <v/>
          </cell>
          <cell r="AO166" t="str">
            <v/>
          </cell>
          <cell r="AP166" t="str">
            <v/>
          </cell>
          <cell r="AQ166" t="str">
            <v/>
          </cell>
          <cell r="AR166" t="str">
            <v/>
          </cell>
          <cell r="AS166" t="str">
            <v/>
          </cell>
          <cell r="AT166" t="str">
            <v>B/A</v>
          </cell>
          <cell r="AU166" t="str">
            <v>A/A*</v>
          </cell>
          <cell r="AV166">
            <v>46.449879333695193</v>
          </cell>
          <cell r="AW166">
            <v>56.449879333695193</v>
          </cell>
          <cell r="AX166" t="str">
            <v/>
          </cell>
          <cell r="AY166" t="str">
            <v/>
          </cell>
          <cell r="AZ166" t="str">
            <v/>
          </cell>
          <cell r="BA166" t="str">
            <v/>
          </cell>
          <cell r="BB166" t="str">
            <v/>
          </cell>
          <cell r="BC166" t="str">
            <v/>
          </cell>
          <cell r="BD166" t="str">
            <v/>
          </cell>
          <cell r="BE166" t="str">
            <v/>
          </cell>
          <cell r="BF166" t="str">
            <v/>
          </cell>
          <cell r="BG166" t="str">
            <v/>
          </cell>
          <cell r="BH166" t="str">
            <v/>
          </cell>
          <cell r="BI166" t="str">
            <v/>
          </cell>
          <cell r="BJ166" t="str">
            <v/>
          </cell>
          <cell r="BK166" t="str">
            <v/>
          </cell>
          <cell r="BL166" t="str">
            <v/>
          </cell>
          <cell r="BM166" t="str">
            <v/>
          </cell>
          <cell r="BN166" t="str">
            <v/>
          </cell>
          <cell r="BO166" t="str">
            <v/>
          </cell>
          <cell r="BP166" t="str">
            <v/>
          </cell>
          <cell r="BQ166" t="str">
            <v/>
          </cell>
          <cell r="BR166" t="str">
            <v/>
          </cell>
          <cell r="BS166" t="str">
            <v/>
          </cell>
          <cell r="BT166" t="str">
            <v/>
          </cell>
          <cell r="BU166" t="str">
            <v/>
          </cell>
          <cell r="BV166" t="str">
            <v/>
          </cell>
          <cell r="BW166" t="str">
            <v/>
          </cell>
          <cell r="BX166" t="str">
            <v/>
          </cell>
          <cell r="BY166" t="str">
            <v/>
          </cell>
          <cell r="BZ166" t="str">
            <v>B/A</v>
          </cell>
          <cell r="CA166" t="str">
            <v>A/A*</v>
          </cell>
          <cell r="CB166">
            <v>45.501918786990814</v>
          </cell>
          <cell r="CC166">
            <v>55.501918786990814</v>
          </cell>
          <cell r="CD166" t="str">
            <v/>
          </cell>
          <cell r="CE166" t="str">
            <v/>
          </cell>
          <cell r="CF166" t="str">
            <v/>
          </cell>
          <cell r="CG166" t="str">
            <v/>
          </cell>
          <cell r="CH166" t="str">
            <v/>
          </cell>
          <cell r="CI166" t="str">
            <v/>
          </cell>
          <cell r="CJ166" t="str">
            <v/>
          </cell>
          <cell r="CK166" t="str">
            <v/>
          </cell>
          <cell r="CL166" t="str">
            <v/>
          </cell>
          <cell r="CM166" t="str">
            <v/>
          </cell>
          <cell r="CN166" t="str">
            <v/>
          </cell>
          <cell r="CO166" t="str">
            <v/>
          </cell>
          <cell r="CP166" t="str">
            <v>B/A</v>
          </cell>
          <cell r="CQ166" t="str">
            <v>A/A*</v>
          </cell>
          <cell r="CR166">
            <v>42.677713448276208</v>
          </cell>
          <cell r="CS166">
            <v>52.677713448276208</v>
          </cell>
          <cell r="CT166" t="str">
            <v/>
          </cell>
          <cell r="CU166" t="str">
            <v/>
          </cell>
          <cell r="CV166" t="str">
            <v/>
          </cell>
          <cell r="CW166" t="str">
            <v/>
          </cell>
          <cell r="CX166" t="str">
            <v/>
          </cell>
          <cell r="CY166" t="str">
            <v/>
          </cell>
          <cell r="CZ166" t="str">
            <v/>
          </cell>
          <cell r="DA166" t="str">
            <v/>
          </cell>
          <cell r="DB166" t="str">
            <v/>
          </cell>
          <cell r="DC166" t="str">
            <v/>
          </cell>
          <cell r="DD166" t="str">
            <v/>
          </cell>
          <cell r="DE166" t="str">
            <v/>
          </cell>
          <cell r="DF166" t="str">
            <v/>
          </cell>
          <cell r="DG166" t="str">
            <v/>
          </cell>
          <cell r="DH166" t="str">
            <v/>
          </cell>
          <cell r="DI166" t="str">
            <v/>
          </cell>
          <cell r="DJ166" t="str">
            <v/>
          </cell>
          <cell r="DK166" t="str">
            <v/>
          </cell>
          <cell r="DL166" t="str">
            <v/>
          </cell>
          <cell r="DM166" t="str">
            <v/>
          </cell>
          <cell r="DN166" t="str">
            <v/>
          </cell>
          <cell r="DO166" t="str">
            <v/>
          </cell>
          <cell r="DP166" t="str">
            <v/>
          </cell>
          <cell r="DQ166" t="str">
            <v/>
          </cell>
          <cell r="DR166" t="str">
            <v/>
          </cell>
          <cell r="DS166" t="str">
            <v/>
          </cell>
          <cell r="DT166" t="str">
            <v/>
          </cell>
          <cell r="DU166" t="str">
            <v/>
          </cell>
          <cell r="EC166" t="str">
            <v>12A-EC-4</v>
          </cell>
          <cell r="EK166" t="str">
            <v>12B-MA-5</v>
          </cell>
          <cell r="EO166" t="str">
            <v>12E-PH-6</v>
          </cell>
          <cell r="EW166" t="str">
            <v/>
          </cell>
          <cell r="EX166" t="str">
            <v/>
          </cell>
          <cell r="EY166" t="str">
            <v/>
          </cell>
          <cell r="EZ166" t="str">
            <v/>
          </cell>
          <cell r="FA166" t="str">
            <v/>
          </cell>
          <cell r="FB166" t="str">
            <v/>
          </cell>
          <cell r="FC166" t="str">
            <v/>
          </cell>
          <cell r="FD166">
            <v>45</v>
          </cell>
          <cell r="FE166" t="str">
            <v/>
          </cell>
          <cell r="FF166" t="str">
            <v/>
          </cell>
          <cell r="FG166" t="str">
            <v/>
          </cell>
          <cell r="FH166" t="str">
            <v/>
          </cell>
          <cell r="FI166" t="str">
            <v/>
          </cell>
          <cell r="FJ166" t="str">
            <v/>
          </cell>
          <cell r="FK166" t="str">
            <v/>
          </cell>
        </row>
        <row r="167">
          <cell r="A167">
            <v>150806</v>
          </cell>
          <cell r="B167" t="str">
            <v>Phillips, Aurelius</v>
          </cell>
          <cell r="C167" t="str">
            <v>12SG</v>
          </cell>
          <cell r="D167" t="str">
            <v>M</v>
          </cell>
          <cell r="E167" t="str">
            <v>B/A</v>
          </cell>
          <cell r="F167" t="str">
            <v>A/A*</v>
          </cell>
          <cell r="G167" t="str">
            <v>1</v>
          </cell>
          <cell r="H167" t="str">
            <v>WOTW</v>
          </cell>
          <cell r="I167" t="str">
            <v>N</v>
          </cell>
          <cell r="J167" t="b">
            <v>1</v>
          </cell>
          <cell r="K167" t="str">
            <v>No</v>
          </cell>
          <cell r="L167" t="str">
            <v>INTERNAL</v>
          </cell>
          <cell r="M167">
            <v>7.5</v>
          </cell>
          <cell r="N167">
            <v>7.5</v>
          </cell>
          <cell r="O167">
            <v>7.5</v>
          </cell>
          <cell r="P167">
            <v>7.5</v>
          </cell>
          <cell r="Q167" t="str">
            <v>6.25+ (B/A)</v>
          </cell>
          <cell r="R167" t="str">
            <v/>
          </cell>
          <cell r="S167" t="str">
            <v/>
          </cell>
          <cell r="T167" t="str">
            <v/>
          </cell>
          <cell r="U167" t="str">
            <v/>
          </cell>
          <cell r="V167" t="str">
            <v/>
          </cell>
          <cell r="W167" t="str">
            <v/>
          </cell>
          <cell r="X167" t="str">
            <v/>
          </cell>
          <cell r="Y167" t="str">
            <v/>
          </cell>
          <cell r="Z167" t="str">
            <v/>
          </cell>
          <cell r="AA167" t="str">
            <v/>
          </cell>
          <cell r="AB167" t="str">
            <v/>
          </cell>
          <cell r="AC167" t="str">
            <v/>
          </cell>
          <cell r="AD167" t="str">
            <v/>
          </cell>
          <cell r="AE167" t="str">
            <v/>
          </cell>
          <cell r="AF167" t="str">
            <v/>
          </cell>
          <cell r="AG167" t="str">
            <v/>
          </cell>
          <cell r="AH167" t="str">
            <v/>
          </cell>
          <cell r="AI167" t="str">
            <v/>
          </cell>
          <cell r="AJ167" t="str">
            <v/>
          </cell>
          <cell r="AK167" t="str">
            <v/>
          </cell>
          <cell r="AL167" t="str">
            <v/>
          </cell>
          <cell r="AM167" t="str">
            <v/>
          </cell>
          <cell r="AN167" t="str">
            <v/>
          </cell>
          <cell r="AO167" t="str">
            <v/>
          </cell>
          <cell r="AP167" t="str">
            <v/>
          </cell>
          <cell r="AQ167" t="str">
            <v/>
          </cell>
          <cell r="AR167" t="str">
            <v/>
          </cell>
          <cell r="AS167" t="str">
            <v/>
          </cell>
          <cell r="AT167" t="str">
            <v/>
          </cell>
          <cell r="AU167" t="str">
            <v/>
          </cell>
          <cell r="AV167" t="str">
            <v/>
          </cell>
          <cell r="AW167" t="str">
            <v/>
          </cell>
          <cell r="AX167" t="str">
            <v/>
          </cell>
          <cell r="AY167" t="str">
            <v/>
          </cell>
          <cell r="AZ167" t="str">
            <v/>
          </cell>
          <cell r="BA167" t="str">
            <v/>
          </cell>
          <cell r="BB167" t="str">
            <v/>
          </cell>
          <cell r="BC167" t="str">
            <v/>
          </cell>
          <cell r="BD167" t="str">
            <v/>
          </cell>
          <cell r="BE167" t="str">
            <v/>
          </cell>
          <cell r="BF167" t="str">
            <v>B/A</v>
          </cell>
          <cell r="BG167" t="str">
            <v>A/A*</v>
          </cell>
          <cell r="BH167">
            <v>47.268737400542264</v>
          </cell>
          <cell r="BI167">
            <v>57.268737400542264</v>
          </cell>
          <cell r="BJ167" t="str">
            <v/>
          </cell>
          <cell r="BK167" t="str">
            <v/>
          </cell>
          <cell r="BL167" t="str">
            <v/>
          </cell>
          <cell r="BM167" t="str">
            <v/>
          </cell>
          <cell r="BN167" t="str">
            <v/>
          </cell>
          <cell r="BO167" t="str">
            <v/>
          </cell>
          <cell r="BP167" t="str">
            <v/>
          </cell>
          <cell r="BQ167" t="str">
            <v/>
          </cell>
          <cell r="BR167" t="str">
            <v/>
          </cell>
          <cell r="BS167" t="str">
            <v/>
          </cell>
          <cell r="BT167" t="str">
            <v/>
          </cell>
          <cell r="BU167" t="str">
            <v/>
          </cell>
          <cell r="BV167" t="str">
            <v/>
          </cell>
          <cell r="BW167" t="str">
            <v/>
          </cell>
          <cell r="BX167" t="str">
            <v/>
          </cell>
          <cell r="BY167" t="str">
            <v/>
          </cell>
          <cell r="BZ167" t="str">
            <v>B/A</v>
          </cell>
          <cell r="CA167" t="str">
            <v>A/A*</v>
          </cell>
          <cell r="CB167">
            <v>45.501918786990814</v>
          </cell>
          <cell r="CC167">
            <v>55.501918786990814</v>
          </cell>
          <cell r="CD167" t="str">
            <v/>
          </cell>
          <cell r="CE167" t="str">
            <v/>
          </cell>
          <cell r="CF167" t="str">
            <v/>
          </cell>
          <cell r="CG167" t="str">
            <v/>
          </cell>
          <cell r="CH167" t="str">
            <v>B/A</v>
          </cell>
          <cell r="CI167" t="str">
            <v>A/A*</v>
          </cell>
          <cell r="CJ167">
            <v>47.021009982807399</v>
          </cell>
          <cell r="CK167">
            <v>57.021009982807399</v>
          </cell>
          <cell r="CL167" t="str">
            <v/>
          </cell>
          <cell r="CM167" t="str">
            <v/>
          </cell>
          <cell r="CN167" t="str">
            <v/>
          </cell>
          <cell r="CO167" t="str">
            <v/>
          </cell>
          <cell r="CP167" t="str">
            <v>B/A</v>
          </cell>
          <cell r="CQ167" t="str">
            <v>A/A*</v>
          </cell>
          <cell r="CR167">
            <v>42.677713448276208</v>
          </cell>
          <cell r="CS167">
            <v>52.677713448276208</v>
          </cell>
          <cell r="CT167" t="str">
            <v/>
          </cell>
          <cell r="CU167" t="str">
            <v/>
          </cell>
          <cell r="CV167" t="str">
            <v/>
          </cell>
          <cell r="CW167" t="str">
            <v/>
          </cell>
          <cell r="CX167" t="str">
            <v/>
          </cell>
          <cell r="CY167" t="str">
            <v/>
          </cell>
          <cell r="CZ167" t="str">
            <v/>
          </cell>
          <cell r="DA167" t="str">
            <v/>
          </cell>
          <cell r="DB167" t="str">
            <v/>
          </cell>
          <cell r="DC167" t="str">
            <v/>
          </cell>
          <cell r="DD167" t="str">
            <v/>
          </cell>
          <cell r="DE167" t="str">
            <v/>
          </cell>
          <cell r="DF167" t="str">
            <v/>
          </cell>
          <cell r="DG167" t="str">
            <v/>
          </cell>
          <cell r="DH167" t="str">
            <v/>
          </cell>
          <cell r="DI167" t="str">
            <v/>
          </cell>
          <cell r="DJ167" t="str">
            <v/>
          </cell>
          <cell r="DK167" t="str">
            <v/>
          </cell>
          <cell r="DL167" t="str">
            <v/>
          </cell>
          <cell r="DM167" t="str">
            <v/>
          </cell>
          <cell r="DN167" t="str">
            <v/>
          </cell>
          <cell r="DO167" t="str">
            <v/>
          </cell>
          <cell r="DP167" t="str">
            <v/>
          </cell>
          <cell r="DQ167" t="str">
            <v/>
          </cell>
          <cell r="DR167" t="str">
            <v/>
          </cell>
          <cell r="DS167" t="str">
            <v/>
          </cell>
          <cell r="DT167" t="str">
            <v/>
          </cell>
          <cell r="DU167" t="str">
            <v/>
          </cell>
          <cell r="EF167" t="str">
            <v>12B-GG-3</v>
          </cell>
          <cell r="EK167" t="str">
            <v>12C-MA-7</v>
          </cell>
          <cell r="EM167" t="str">
            <v>12E-P&amp;E-5</v>
          </cell>
          <cell r="EO167" t="str">
            <v>12A-PH-9</v>
          </cell>
          <cell r="EW167" t="str">
            <v/>
          </cell>
          <cell r="EX167" t="str">
            <v/>
          </cell>
          <cell r="EY167" t="str">
            <v/>
          </cell>
          <cell r="EZ167" t="str">
            <v/>
          </cell>
          <cell r="FA167" t="str">
            <v/>
          </cell>
          <cell r="FB167" t="str">
            <v/>
          </cell>
          <cell r="FC167" t="str">
            <v/>
          </cell>
          <cell r="FD167" t="str">
            <v/>
          </cell>
          <cell r="FE167" t="str">
            <v/>
          </cell>
          <cell r="FF167" t="str">
            <v/>
          </cell>
          <cell r="FG167">
            <v>45</v>
          </cell>
          <cell r="FH167" t="str">
            <v/>
          </cell>
          <cell r="FI167" t="str">
            <v/>
          </cell>
          <cell r="FJ167" t="str">
            <v/>
          </cell>
          <cell r="FK167" t="str">
            <v/>
          </cell>
        </row>
        <row r="168">
          <cell r="A168">
            <v>160094</v>
          </cell>
          <cell r="B168" t="str">
            <v>Pinder-Packard, Eva</v>
          </cell>
          <cell r="C168" t="str">
            <v>12DHO</v>
          </cell>
          <cell r="D168" t="str">
            <v>F</v>
          </cell>
          <cell r="E168" t="str">
            <v>D</v>
          </cell>
          <cell r="F168" t="str">
            <v>B</v>
          </cell>
          <cell r="G168" t="str">
            <v>0</v>
          </cell>
          <cell r="H168" t="str">
            <v>WBRI</v>
          </cell>
          <cell r="I168" t="str">
            <v>N</v>
          </cell>
          <cell r="J168" t="b">
            <v>0</v>
          </cell>
          <cell r="K168" t="str">
            <v>No</v>
          </cell>
          <cell r="L168" t="str">
            <v>EXTERNAL</v>
          </cell>
          <cell r="M168">
            <v>5.3</v>
          </cell>
          <cell r="N168">
            <v>5.3</v>
          </cell>
          <cell r="O168">
            <v>5.3</v>
          </cell>
          <cell r="P168">
            <v>5.3</v>
          </cell>
          <cell r="Q168" t="str">
            <v>4.75+ (C/B)</v>
          </cell>
          <cell r="R168" t="str">
            <v/>
          </cell>
          <cell r="S168" t="str">
            <v/>
          </cell>
          <cell r="T168" t="str">
            <v/>
          </cell>
          <cell r="U168" t="str">
            <v/>
          </cell>
          <cell r="V168" t="str">
            <v/>
          </cell>
          <cell r="W168" t="str">
            <v/>
          </cell>
          <cell r="X168" t="str">
            <v/>
          </cell>
          <cell r="Y168" t="str">
            <v/>
          </cell>
          <cell r="Z168" t="str">
            <v>D</v>
          </cell>
          <cell r="AA168" t="str">
            <v>C</v>
          </cell>
          <cell r="AB168">
            <v>19.337383263871413</v>
          </cell>
          <cell r="AC168">
            <v>29.337383263871413</v>
          </cell>
          <cell r="AD168" t="str">
            <v/>
          </cell>
          <cell r="AE168" t="str">
            <v/>
          </cell>
          <cell r="AF168" t="str">
            <v/>
          </cell>
          <cell r="AG168" t="str">
            <v/>
          </cell>
          <cell r="AH168" t="str">
            <v/>
          </cell>
          <cell r="AI168" t="str">
            <v/>
          </cell>
          <cell r="AJ168" t="str">
            <v/>
          </cell>
          <cell r="AK168" t="str">
            <v/>
          </cell>
          <cell r="AL168" t="str">
            <v/>
          </cell>
          <cell r="AM168" t="str">
            <v/>
          </cell>
          <cell r="AN168" t="str">
            <v/>
          </cell>
          <cell r="AO168" t="str">
            <v/>
          </cell>
          <cell r="AP168" t="str">
            <v/>
          </cell>
          <cell r="AQ168" t="str">
            <v/>
          </cell>
          <cell r="AR168" t="str">
            <v/>
          </cell>
          <cell r="AS168" t="str">
            <v/>
          </cell>
          <cell r="AT168" t="str">
            <v/>
          </cell>
          <cell r="AU168" t="str">
            <v/>
          </cell>
          <cell r="AV168" t="str">
            <v/>
          </cell>
          <cell r="AW168" t="str">
            <v/>
          </cell>
          <cell r="AX168" t="str">
            <v>C</v>
          </cell>
          <cell r="AY168" t="str">
            <v>B</v>
          </cell>
          <cell r="AZ168">
            <v>29.669044112855424</v>
          </cell>
          <cell r="BA168">
            <v>39.669044112855424</v>
          </cell>
          <cell r="BB168" t="str">
            <v/>
          </cell>
          <cell r="BC168" t="str">
            <v/>
          </cell>
          <cell r="BD168" t="str">
            <v/>
          </cell>
          <cell r="BE168" t="str">
            <v/>
          </cell>
          <cell r="BF168" t="str">
            <v/>
          </cell>
          <cell r="BG168" t="str">
            <v/>
          </cell>
          <cell r="BH168" t="str">
            <v/>
          </cell>
          <cell r="BI168" t="str">
            <v/>
          </cell>
          <cell r="BJ168" t="str">
            <v/>
          </cell>
          <cell r="BK168" t="str">
            <v/>
          </cell>
          <cell r="BL168" t="str">
            <v/>
          </cell>
          <cell r="BM168" t="str">
            <v/>
          </cell>
          <cell r="BN168" t="str">
            <v/>
          </cell>
          <cell r="BO168" t="str">
            <v/>
          </cell>
          <cell r="BP168" t="str">
            <v/>
          </cell>
          <cell r="BQ168" t="str">
            <v/>
          </cell>
          <cell r="BR168" t="str">
            <v/>
          </cell>
          <cell r="BS168" t="str">
            <v/>
          </cell>
          <cell r="BT168" t="str">
            <v/>
          </cell>
          <cell r="BU168" t="str">
            <v/>
          </cell>
          <cell r="BV168" t="str">
            <v/>
          </cell>
          <cell r="BW168" t="str">
            <v/>
          </cell>
          <cell r="BX168" t="str">
            <v/>
          </cell>
          <cell r="BY168" t="str">
            <v/>
          </cell>
          <cell r="BZ168" t="str">
            <v/>
          </cell>
          <cell r="CA168" t="str">
            <v/>
          </cell>
          <cell r="CB168" t="str">
            <v/>
          </cell>
          <cell r="CC168" t="str">
            <v/>
          </cell>
          <cell r="CD168" t="str">
            <v/>
          </cell>
          <cell r="CE168" t="str">
            <v/>
          </cell>
          <cell r="CF168" t="str">
            <v/>
          </cell>
          <cell r="CG168" t="str">
            <v/>
          </cell>
          <cell r="CH168" t="str">
            <v/>
          </cell>
          <cell r="CI168" t="str">
            <v/>
          </cell>
          <cell r="CJ168" t="str">
            <v/>
          </cell>
          <cell r="CK168" t="str">
            <v/>
          </cell>
          <cell r="CL168" t="str">
            <v/>
          </cell>
          <cell r="CM168" t="str">
            <v/>
          </cell>
          <cell r="CN168" t="str">
            <v/>
          </cell>
          <cell r="CO168" t="str">
            <v/>
          </cell>
          <cell r="CP168" t="str">
            <v/>
          </cell>
          <cell r="CQ168" t="str">
            <v/>
          </cell>
          <cell r="CR168" t="str">
            <v/>
          </cell>
          <cell r="CS168" t="str">
            <v/>
          </cell>
          <cell r="CT168" t="str">
            <v>C</v>
          </cell>
          <cell r="CU168" t="str">
            <v>B</v>
          </cell>
          <cell r="CV168">
            <v>31.532974454896404</v>
          </cell>
          <cell r="CW168">
            <v>41.532974454896404</v>
          </cell>
          <cell r="CX168" t="str">
            <v>C</v>
          </cell>
          <cell r="CY168" t="str">
            <v>B</v>
          </cell>
          <cell r="CZ168">
            <v>28.148411270099672</v>
          </cell>
          <cell r="DA168">
            <v>38.148411270099672</v>
          </cell>
          <cell r="DB168" t="str">
            <v/>
          </cell>
          <cell r="DC168" t="str">
            <v/>
          </cell>
          <cell r="DD168" t="str">
            <v/>
          </cell>
          <cell r="DE168" t="str">
            <v/>
          </cell>
          <cell r="DF168" t="str">
            <v/>
          </cell>
          <cell r="DG168" t="str">
            <v/>
          </cell>
          <cell r="DH168" t="str">
            <v/>
          </cell>
          <cell r="DI168" t="str">
            <v/>
          </cell>
          <cell r="DJ168" t="str">
            <v/>
          </cell>
          <cell r="DK168" t="str">
            <v/>
          </cell>
          <cell r="DL168" t="str">
            <v/>
          </cell>
          <cell r="DM168" t="str">
            <v/>
          </cell>
          <cell r="DN168" t="str">
            <v/>
          </cell>
          <cell r="DO168" t="str">
            <v/>
          </cell>
          <cell r="DP168" t="str">
            <v/>
          </cell>
          <cell r="DQ168" t="str">
            <v/>
          </cell>
          <cell r="DR168" t="str">
            <v/>
          </cell>
          <cell r="DS168" t="str">
            <v/>
          </cell>
          <cell r="DT168" t="str">
            <v/>
          </cell>
          <cell r="DU168" t="str">
            <v/>
          </cell>
          <cell r="DX168" t="str">
            <v>12B-BI-1</v>
          </cell>
          <cell r="ED168" t="str">
            <v>12D-ENL-5</v>
          </cell>
          <cell r="EP168" t="str">
            <v>12E-PO-9</v>
          </cell>
          <cell r="EQ168" t="str">
            <v>12C-PY-9</v>
          </cell>
          <cell r="EW168" t="str">
            <v/>
          </cell>
          <cell r="EX168" t="str">
            <v/>
          </cell>
          <cell r="EY168">
            <v>20</v>
          </cell>
          <cell r="EZ168" t="str">
            <v/>
          </cell>
          <cell r="FA168" t="str">
            <v/>
          </cell>
          <cell r="FB168" t="str">
            <v/>
          </cell>
          <cell r="FC168" t="str">
            <v/>
          </cell>
          <cell r="FD168" t="str">
            <v/>
          </cell>
          <cell r="FE168">
            <v>30</v>
          </cell>
          <cell r="FF168" t="str">
            <v/>
          </cell>
          <cell r="FG168" t="str">
            <v/>
          </cell>
          <cell r="FH168" t="str">
            <v/>
          </cell>
          <cell r="FI168" t="str">
            <v/>
          </cell>
          <cell r="FJ168" t="str">
            <v/>
          </cell>
          <cell r="FK168" t="str">
            <v/>
          </cell>
        </row>
        <row r="169">
          <cell r="A169">
            <v>150972</v>
          </cell>
          <cell r="B169" t="str">
            <v>Poirrier, Isobel</v>
          </cell>
          <cell r="C169" t="str">
            <v>12KD</v>
          </cell>
          <cell r="D169" t="str">
            <v>F</v>
          </cell>
          <cell r="E169" t="str">
            <v>B</v>
          </cell>
          <cell r="F169" t="str">
            <v>A</v>
          </cell>
          <cell r="G169" t="str">
            <v>0</v>
          </cell>
          <cell r="H169" t="str">
            <v>WBRI</v>
          </cell>
          <cell r="I169" t="str">
            <v>N</v>
          </cell>
          <cell r="J169" t="b">
            <v>0</v>
          </cell>
          <cell r="K169" t="str">
            <v>No</v>
          </cell>
          <cell r="L169" t="str">
            <v>INTERNAL</v>
          </cell>
          <cell r="M169">
            <v>6.7</v>
          </cell>
          <cell r="N169">
            <v>6.7</v>
          </cell>
          <cell r="O169">
            <v>6.7</v>
          </cell>
          <cell r="P169">
            <v>6.7</v>
          </cell>
          <cell r="Q169" t="str">
            <v>6.25+ (B/A)</v>
          </cell>
          <cell r="R169" t="str">
            <v/>
          </cell>
          <cell r="S169" t="str">
            <v/>
          </cell>
          <cell r="T169" t="str">
            <v/>
          </cell>
          <cell r="U169" t="str">
            <v/>
          </cell>
          <cell r="V169" t="str">
            <v/>
          </cell>
          <cell r="W169" t="str">
            <v/>
          </cell>
          <cell r="X169" t="str">
            <v/>
          </cell>
          <cell r="Y169" t="str">
            <v/>
          </cell>
          <cell r="Z169" t="str">
            <v/>
          </cell>
          <cell r="AA169" t="str">
            <v/>
          </cell>
          <cell r="AB169" t="str">
            <v/>
          </cell>
          <cell r="AC169" t="str">
            <v/>
          </cell>
          <cell r="AD169" t="str">
            <v/>
          </cell>
          <cell r="AE169" t="str">
            <v/>
          </cell>
          <cell r="AF169" t="str">
            <v/>
          </cell>
          <cell r="AG169" t="str">
            <v/>
          </cell>
          <cell r="AH169" t="str">
            <v/>
          </cell>
          <cell r="AI169" t="str">
            <v/>
          </cell>
          <cell r="AJ169" t="str">
            <v/>
          </cell>
          <cell r="AK169" t="str">
            <v/>
          </cell>
          <cell r="AL169" t="str">
            <v/>
          </cell>
          <cell r="AM169" t="str">
            <v/>
          </cell>
          <cell r="AN169" t="str">
            <v/>
          </cell>
          <cell r="AO169" t="str">
            <v/>
          </cell>
          <cell r="AP169" t="str">
            <v>B</v>
          </cell>
          <cell r="AQ169" t="str">
            <v>A</v>
          </cell>
          <cell r="AR169">
            <v>41.067956625183726</v>
          </cell>
          <cell r="AS169">
            <v>51.067956625183726</v>
          </cell>
          <cell r="AT169" t="str">
            <v/>
          </cell>
          <cell r="AU169" t="str">
            <v/>
          </cell>
          <cell r="AV169" t="str">
            <v/>
          </cell>
          <cell r="AW169" t="str">
            <v/>
          </cell>
          <cell r="AX169" t="str">
            <v>B</v>
          </cell>
          <cell r="AY169" t="str">
            <v>A</v>
          </cell>
          <cell r="AZ169">
            <v>40.459680443029725</v>
          </cell>
          <cell r="BA169">
            <v>50.459680443029725</v>
          </cell>
          <cell r="BB169" t="str">
            <v/>
          </cell>
          <cell r="BC169" t="str">
            <v/>
          </cell>
          <cell r="BD169" t="str">
            <v/>
          </cell>
          <cell r="BE169" t="str">
            <v/>
          </cell>
          <cell r="BF169" t="str">
            <v/>
          </cell>
          <cell r="BG169" t="str">
            <v/>
          </cell>
          <cell r="BH169" t="str">
            <v/>
          </cell>
          <cell r="BI169" t="str">
            <v/>
          </cell>
          <cell r="BJ169" t="str">
            <v/>
          </cell>
          <cell r="BK169" t="str">
            <v/>
          </cell>
          <cell r="BL169" t="str">
            <v/>
          </cell>
          <cell r="BM169" t="str">
            <v/>
          </cell>
          <cell r="BN169" t="str">
            <v/>
          </cell>
          <cell r="BO169" t="str">
            <v/>
          </cell>
          <cell r="BP169" t="str">
            <v/>
          </cell>
          <cell r="BQ169" t="str">
            <v/>
          </cell>
          <cell r="BR169" t="str">
            <v/>
          </cell>
          <cell r="BS169" t="str">
            <v/>
          </cell>
          <cell r="BT169" t="str">
            <v/>
          </cell>
          <cell r="BU169" t="str">
            <v/>
          </cell>
          <cell r="BV169" t="str">
            <v/>
          </cell>
          <cell r="BW169" t="str">
            <v/>
          </cell>
          <cell r="BX169" t="str">
            <v/>
          </cell>
          <cell r="BY169" t="str">
            <v/>
          </cell>
          <cell r="BZ169" t="str">
            <v/>
          </cell>
          <cell r="CA169" t="str">
            <v/>
          </cell>
          <cell r="CB169" t="str">
            <v/>
          </cell>
          <cell r="CC169" t="str">
            <v/>
          </cell>
          <cell r="CD169" t="str">
            <v/>
          </cell>
          <cell r="CE169" t="str">
            <v/>
          </cell>
          <cell r="CF169" t="str">
            <v/>
          </cell>
          <cell r="CG169" t="str">
            <v/>
          </cell>
          <cell r="CH169" t="str">
            <v/>
          </cell>
          <cell r="CI169" t="str">
            <v/>
          </cell>
          <cell r="CJ169" t="str">
            <v/>
          </cell>
          <cell r="CK169" t="str">
            <v/>
          </cell>
          <cell r="CL169" t="str">
            <v/>
          </cell>
          <cell r="CM169" t="str">
            <v/>
          </cell>
          <cell r="CN169" t="str">
            <v/>
          </cell>
          <cell r="CO169" t="str">
            <v/>
          </cell>
          <cell r="CP169" t="str">
            <v/>
          </cell>
          <cell r="CQ169" t="str">
            <v/>
          </cell>
          <cell r="CR169" t="str">
            <v/>
          </cell>
          <cell r="CS169" t="str">
            <v/>
          </cell>
          <cell r="CT169" t="str">
            <v>B</v>
          </cell>
          <cell r="CU169" t="str">
            <v>A</v>
          </cell>
          <cell r="CV169">
            <v>42.133456161910182</v>
          </cell>
          <cell r="CW169">
            <v>52.133456161910182</v>
          </cell>
          <cell r="CX169" t="str">
            <v>B</v>
          </cell>
          <cell r="CY169" t="str">
            <v>A</v>
          </cell>
          <cell r="CZ169">
            <v>40.870183912295147</v>
          </cell>
          <cell r="DA169">
            <v>50.870183912295147</v>
          </cell>
          <cell r="DB169" t="str">
            <v/>
          </cell>
          <cell r="DC169" t="str">
            <v/>
          </cell>
          <cell r="DD169" t="str">
            <v/>
          </cell>
          <cell r="DE169" t="str">
            <v/>
          </cell>
          <cell r="DF169" t="str">
            <v/>
          </cell>
          <cell r="DG169" t="str">
            <v/>
          </cell>
          <cell r="DH169" t="str">
            <v/>
          </cell>
          <cell r="DI169" t="str">
            <v/>
          </cell>
          <cell r="DJ169" t="str">
            <v/>
          </cell>
          <cell r="DK169" t="str">
            <v/>
          </cell>
          <cell r="DL169" t="str">
            <v/>
          </cell>
          <cell r="DM169" t="str">
            <v/>
          </cell>
          <cell r="DN169" t="str">
            <v/>
          </cell>
          <cell r="DO169" t="str">
            <v/>
          </cell>
          <cell r="DP169" t="str">
            <v/>
          </cell>
          <cell r="DQ169" t="str">
            <v/>
          </cell>
          <cell r="DR169" t="str">
            <v/>
          </cell>
          <cell r="DS169" t="str">
            <v/>
          </cell>
          <cell r="DT169" t="str">
            <v/>
          </cell>
          <cell r="DU169" t="str">
            <v/>
          </cell>
          <cell r="EB169" t="str">
            <v>12C-EA-4</v>
          </cell>
          <cell r="ED169" t="str">
            <v>12A-ENL-5</v>
          </cell>
          <cell r="EP169" t="str">
            <v>12C-PO-8</v>
          </cell>
          <cell r="EQ169" t="str">
            <v>12E-PY-7</v>
          </cell>
          <cell r="EW169" t="str">
            <v/>
          </cell>
          <cell r="EX169" t="str">
            <v/>
          </cell>
          <cell r="EY169" t="str">
            <v/>
          </cell>
          <cell r="EZ169" t="str">
            <v/>
          </cell>
          <cell r="FA169" t="str">
            <v/>
          </cell>
          <cell r="FB169" t="str">
            <v/>
          </cell>
          <cell r="FC169">
            <v>40</v>
          </cell>
          <cell r="FD169" t="str">
            <v/>
          </cell>
          <cell r="FE169">
            <v>40</v>
          </cell>
          <cell r="FF169" t="str">
            <v/>
          </cell>
          <cell r="FG169" t="str">
            <v/>
          </cell>
          <cell r="FH169" t="str">
            <v/>
          </cell>
          <cell r="FI169" t="str">
            <v/>
          </cell>
          <cell r="FJ169" t="str">
            <v/>
          </cell>
          <cell r="FK169" t="str">
            <v/>
          </cell>
        </row>
        <row r="170">
          <cell r="A170">
            <v>150847</v>
          </cell>
          <cell r="B170" t="str">
            <v>Prenter, Olivia</v>
          </cell>
          <cell r="C170" t="str">
            <v>12KD</v>
          </cell>
          <cell r="D170" t="str">
            <v>F</v>
          </cell>
          <cell r="E170" t="str">
            <v>B</v>
          </cell>
          <cell r="F170" t="str">
            <v>A/A*</v>
          </cell>
          <cell r="G170" t="str">
            <v>0</v>
          </cell>
          <cell r="H170" t="str">
            <v>WBRI</v>
          </cell>
          <cell r="I170" t="str">
            <v>N</v>
          </cell>
          <cell r="J170" t="b">
            <v>0</v>
          </cell>
          <cell r="K170" t="str">
            <v>No</v>
          </cell>
          <cell r="L170" t="str">
            <v>INTERNAL</v>
          </cell>
          <cell r="M170">
            <v>7.2727272727272725</v>
          </cell>
          <cell r="N170">
            <v>7.3</v>
          </cell>
          <cell r="O170">
            <v>7.2727272727272725</v>
          </cell>
          <cell r="P170">
            <v>7.3</v>
          </cell>
          <cell r="Q170" t="str">
            <v>6.25+ (B/A)</v>
          </cell>
          <cell r="R170" t="str">
            <v/>
          </cell>
          <cell r="S170" t="str">
            <v/>
          </cell>
          <cell r="T170" t="str">
            <v/>
          </cell>
          <cell r="U170" t="str">
            <v/>
          </cell>
          <cell r="V170" t="str">
            <v/>
          </cell>
          <cell r="W170" t="str">
            <v/>
          </cell>
          <cell r="X170" t="str">
            <v/>
          </cell>
          <cell r="Y170" t="str">
            <v/>
          </cell>
          <cell r="Z170" t="str">
            <v>B</v>
          </cell>
          <cell r="AA170" t="str">
            <v>A</v>
          </cell>
          <cell r="AB170">
            <v>39.501834013026333</v>
          </cell>
          <cell r="AC170">
            <v>49.501834013026333</v>
          </cell>
          <cell r="AD170" t="str">
            <v/>
          </cell>
          <cell r="AE170" t="str">
            <v/>
          </cell>
          <cell r="AF170" t="str">
            <v/>
          </cell>
          <cell r="AG170" t="str">
            <v/>
          </cell>
          <cell r="AH170" t="str">
            <v/>
          </cell>
          <cell r="AI170" t="str">
            <v/>
          </cell>
          <cell r="AJ170" t="str">
            <v/>
          </cell>
          <cell r="AK170" t="str">
            <v/>
          </cell>
          <cell r="AL170" t="str">
            <v/>
          </cell>
          <cell r="AM170" t="str">
            <v/>
          </cell>
          <cell r="AN170" t="str">
            <v/>
          </cell>
          <cell r="AO170" t="str">
            <v/>
          </cell>
          <cell r="AP170" t="str">
            <v/>
          </cell>
          <cell r="AQ170" t="str">
            <v/>
          </cell>
          <cell r="AR170" t="str">
            <v/>
          </cell>
          <cell r="AS170" t="str">
            <v/>
          </cell>
          <cell r="AT170" t="str">
            <v/>
          </cell>
          <cell r="AU170" t="str">
            <v/>
          </cell>
          <cell r="AV170" t="str">
            <v/>
          </cell>
          <cell r="AW170" t="str">
            <v/>
          </cell>
          <cell r="AX170" t="str">
            <v/>
          </cell>
          <cell r="AY170" t="str">
            <v/>
          </cell>
          <cell r="AZ170" t="str">
            <v/>
          </cell>
          <cell r="BA170" t="str">
            <v/>
          </cell>
          <cell r="BB170" t="str">
            <v/>
          </cell>
          <cell r="BC170" t="str">
            <v/>
          </cell>
          <cell r="BD170" t="str">
            <v/>
          </cell>
          <cell r="BE170" t="str">
            <v/>
          </cell>
          <cell r="BF170" t="str">
            <v/>
          </cell>
          <cell r="BG170" t="str">
            <v/>
          </cell>
          <cell r="BH170" t="str">
            <v/>
          </cell>
          <cell r="BI170" t="str">
            <v/>
          </cell>
          <cell r="BJ170" t="str">
            <v>B/A</v>
          </cell>
          <cell r="BK170" t="str">
            <v>A/A*</v>
          </cell>
          <cell r="BL170">
            <v>44.065303738081177</v>
          </cell>
          <cell r="BM170">
            <v>54.065303738081177</v>
          </cell>
          <cell r="BN170" t="str">
            <v/>
          </cell>
          <cell r="BO170" t="str">
            <v/>
          </cell>
          <cell r="BP170" t="str">
            <v/>
          </cell>
          <cell r="BQ170" t="str">
            <v/>
          </cell>
          <cell r="BR170" t="str">
            <v/>
          </cell>
          <cell r="BS170" t="str">
            <v/>
          </cell>
          <cell r="BT170" t="str">
            <v/>
          </cell>
          <cell r="BU170" t="str">
            <v/>
          </cell>
          <cell r="BV170" t="str">
            <v/>
          </cell>
          <cell r="BW170" t="str">
            <v/>
          </cell>
          <cell r="BX170" t="str">
            <v/>
          </cell>
          <cell r="BY170" t="str">
            <v/>
          </cell>
          <cell r="BZ170" t="str">
            <v>B</v>
          </cell>
          <cell r="CA170" t="str">
            <v>A</v>
          </cell>
          <cell r="CB170">
            <v>42.419992297285532</v>
          </cell>
          <cell r="CC170">
            <v>52.419992297285532</v>
          </cell>
          <cell r="CD170" t="str">
            <v/>
          </cell>
          <cell r="CE170" t="str">
            <v/>
          </cell>
          <cell r="CF170" t="str">
            <v/>
          </cell>
          <cell r="CG170" t="str">
            <v/>
          </cell>
          <cell r="CH170" t="str">
            <v/>
          </cell>
          <cell r="CI170" t="str">
            <v/>
          </cell>
          <cell r="CJ170" t="str">
            <v/>
          </cell>
          <cell r="CK170" t="str">
            <v/>
          </cell>
          <cell r="CL170" t="str">
            <v/>
          </cell>
          <cell r="CM170" t="str">
            <v/>
          </cell>
          <cell r="CN170" t="str">
            <v/>
          </cell>
          <cell r="CO170" t="str">
            <v/>
          </cell>
          <cell r="CP170" t="str">
            <v/>
          </cell>
          <cell r="CQ170" t="str">
            <v/>
          </cell>
          <cell r="CR170" t="str">
            <v/>
          </cell>
          <cell r="CS170" t="str">
            <v/>
          </cell>
          <cell r="CT170" t="str">
            <v/>
          </cell>
          <cell r="CU170" t="str">
            <v/>
          </cell>
          <cell r="CV170" t="str">
            <v/>
          </cell>
          <cell r="CW170" t="str">
            <v/>
          </cell>
          <cell r="CX170" t="str">
            <v/>
          </cell>
          <cell r="CY170" t="str">
            <v/>
          </cell>
          <cell r="CZ170" t="str">
            <v/>
          </cell>
          <cell r="DA170" t="str">
            <v/>
          </cell>
          <cell r="DB170" t="str">
            <v/>
          </cell>
          <cell r="DC170" t="str">
            <v/>
          </cell>
          <cell r="DD170" t="str">
            <v/>
          </cell>
          <cell r="DE170" t="str">
            <v/>
          </cell>
          <cell r="DF170" t="str">
            <v>B</v>
          </cell>
          <cell r="DG170" t="str">
            <v>A</v>
          </cell>
          <cell r="DH170">
            <v>42.127071823204403</v>
          </cell>
          <cell r="DI170">
            <v>52.127071823204403</v>
          </cell>
          <cell r="DJ170" t="str">
            <v/>
          </cell>
          <cell r="DK170" t="str">
            <v/>
          </cell>
          <cell r="DL170" t="str">
            <v/>
          </cell>
          <cell r="DM170" t="str">
            <v/>
          </cell>
          <cell r="DN170" t="str">
            <v/>
          </cell>
          <cell r="DO170" t="str">
            <v/>
          </cell>
          <cell r="DP170" t="str">
            <v/>
          </cell>
          <cell r="DQ170" t="str">
            <v/>
          </cell>
          <cell r="DR170" t="str">
            <v/>
          </cell>
          <cell r="DS170" t="str">
            <v/>
          </cell>
          <cell r="DT170" t="str">
            <v/>
          </cell>
          <cell r="DU170" t="str">
            <v/>
          </cell>
          <cell r="DX170" t="str">
            <v>12A-BI-2</v>
          </cell>
          <cell r="EG170" t="str">
            <v>12C-HI-5</v>
          </cell>
          <cell r="EK170" t="str">
            <v>12B-MA-5</v>
          </cell>
          <cell r="ES170" t="str">
            <v>12D-SP-10</v>
          </cell>
          <cell r="EW170" t="str">
            <v/>
          </cell>
          <cell r="EX170" t="str">
            <v/>
          </cell>
          <cell r="EY170">
            <v>40</v>
          </cell>
          <cell r="EZ170" t="str">
            <v/>
          </cell>
          <cell r="FA170" t="str">
            <v/>
          </cell>
          <cell r="FB170" t="str">
            <v/>
          </cell>
          <cell r="FC170" t="str">
            <v/>
          </cell>
          <cell r="FD170" t="str">
            <v/>
          </cell>
          <cell r="FE170" t="str">
            <v/>
          </cell>
          <cell r="FF170" t="str">
            <v/>
          </cell>
          <cell r="FG170" t="str">
            <v/>
          </cell>
          <cell r="FH170">
            <v>45</v>
          </cell>
          <cell r="FI170" t="str">
            <v/>
          </cell>
          <cell r="FJ170" t="str">
            <v/>
          </cell>
          <cell r="FK170" t="str">
            <v/>
          </cell>
        </row>
        <row r="171">
          <cell r="A171">
            <v>160053</v>
          </cell>
          <cell r="B171" t="str">
            <v>Proud, Grace</v>
          </cell>
          <cell r="C171" t="str">
            <v>12KD</v>
          </cell>
          <cell r="D171" t="str">
            <v>F</v>
          </cell>
          <cell r="E171" t="str">
            <v>C</v>
          </cell>
          <cell r="F171" t="str">
            <v>A/A*</v>
          </cell>
          <cell r="G171" t="str">
            <v>0</v>
          </cell>
          <cell r="H171" t="str">
            <v>WBRI</v>
          </cell>
          <cell r="I171" t="str">
            <v>N</v>
          </cell>
          <cell r="J171" t="b">
            <v>0</v>
          </cell>
          <cell r="K171" t="str">
            <v>No</v>
          </cell>
          <cell r="L171" t="str">
            <v>EXTERNAL</v>
          </cell>
          <cell r="M171">
            <v>6.5</v>
          </cell>
          <cell r="N171">
            <v>6.5</v>
          </cell>
          <cell r="O171">
            <v>6.5</v>
          </cell>
          <cell r="P171">
            <v>6.5</v>
          </cell>
          <cell r="Q171" t="str">
            <v>6.25+ (B/A)</v>
          </cell>
          <cell r="R171" t="str">
            <v/>
          </cell>
          <cell r="S171" t="str">
            <v/>
          </cell>
          <cell r="T171" t="str">
            <v/>
          </cell>
          <cell r="U171" t="str">
            <v/>
          </cell>
          <cell r="V171" t="str">
            <v/>
          </cell>
          <cell r="W171" t="str">
            <v/>
          </cell>
          <cell r="X171" t="str">
            <v/>
          </cell>
          <cell r="Y171" t="str">
            <v/>
          </cell>
          <cell r="Z171" t="str">
            <v/>
          </cell>
          <cell r="AA171" t="str">
            <v/>
          </cell>
          <cell r="AB171" t="str">
            <v/>
          </cell>
          <cell r="AC171" t="str">
            <v/>
          </cell>
          <cell r="AD171" t="str">
            <v>C</v>
          </cell>
          <cell r="AE171" t="str">
            <v>B</v>
          </cell>
          <cell r="AF171">
            <v>30.63025713691685</v>
          </cell>
          <cell r="AG171">
            <v>40.630257136916853</v>
          </cell>
          <cell r="AH171" t="str">
            <v/>
          </cell>
          <cell r="AI171" t="str">
            <v/>
          </cell>
          <cell r="AJ171" t="str">
            <v/>
          </cell>
          <cell r="AK171" t="str">
            <v/>
          </cell>
          <cell r="AL171" t="str">
            <v/>
          </cell>
          <cell r="AM171" t="str">
            <v/>
          </cell>
          <cell r="AN171" t="str">
            <v/>
          </cell>
          <cell r="AO171" t="str">
            <v/>
          </cell>
          <cell r="AP171" t="str">
            <v>B</v>
          </cell>
          <cell r="AQ171" t="str">
            <v>A</v>
          </cell>
          <cell r="AR171">
            <v>39.443015790032526</v>
          </cell>
          <cell r="AS171">
            <v>49.443015790032526</v>
          </cell>
          <cell r="AT171" t="str">
            <v>B</v>
          </cell>
          <cell r="AU171" t="str">
            <v>A</v>
          </cell>
          <cell r="AV171">
            <v>39.250239037810232</v>
          </cell>
          <cell r="AW171">
            <v>49.250239037810232</v>
          </cell>
          <cell r="AX171" t="str">
            <v/>
          </cell>
          <cell r="AY171" t="str">
            <v/>
          </cell>
          <cell r="AZ171" t="str">
            <v/>
          </cell>
          <cell r="BA171" t="str">
            <v/>
          </cell>
          <cell r="BB171" t="str">
            <v/>
          </cell>
          <cell r="BC171" t="str">
            <v/>
          </cell>
          <cell r="BD171" t="str">
            <v/>
          </cell>
          <cell r="BE171" t="str">
            <v/>
          </cell>
          <cell r="BF171" t="str">
            <v/>
          </cell>
          <cell r="BG171" t="str">
            <v/>
          </cell>
          <cell r="BH171" t="str">
            <v/>
          </cell>
          <cell r="BI171" t="str">
            <v/>
          </cell>
          <cell r="BJ171" t="str">
            <v/>
          </cell>
          <cell r="BK171" t="str">
            <v/>
          </cell>
          <cell r="BL171" t="str">
            <v/>
          </cell>
          <cell r="BM171" t="str">
            <v/>
          </cell>
          <cell r="BN171" t="str">
            <v/>
          </cell>
          <cell r="BO171" t="str">
            <v/>
          </cell>
          <cell r="BP171" t="str">
            <v/>
          </cell>
          <cell r="BQ171" t="str">
            <v/>
          </cell>
          <cell r="BR171" t="str">
            <v/>
          </cell>
          <cell r="BS171" t="str">
            <v/>
          </cell>
          <cell r="BT171" t="str">
            <v/>
          </cell>
          <cell r="BU171" t="str">
            <v/>
          </cell>
          <cell r="BV171" t="str">
            <v/>
          </cell>
          <cell r="BW171" t="str">
            <v/>
          </cell>
          <cell r="BX171" t="str">
            <v/>
          </cell>
          <cell r="BY171" t="str">
            <v/>
          </cell>
          <cell r="BZ171" t="str">
            <v/>
          </cell>
          <cell r="CA171" t="str">
            <v/>
          </cell>
          <cell r="CB171" t="str">
            <v/>
          </cell>
          <cell r="CC171" t="str">
            <v/>
          </cell>
          <cell r="CD171" t="str">
            <v/>
          </cell>
          <cell r="CE171" t="str">
            <v/>
          </cell>
          <cell r="CF171" t="str">
            <v/>
          </cell>
          <cell r="CG171" t="str">
            <v/>
          </cell>
          <cell r="CH171" t="str">
            <v/>
          </cell>
          <cell r="CI171" t="str">
            <v/>
          </cell>
          <cell r="CJ171" t="str">
            <v/>
          </cell>
          <cell r="CK171" t="str">
            <v/>
          </cell>
          <cell r="CL171" t="str">
            <v/>
          </cell>
          <cell r="CM171" t="str">
            <v/>
          </cell>
          <cell r="CN171" t="str">
            <v/>
          </cell>
          <cell r="CO171" t="str">
            <v/>
          </cell>
          <cell r="CP171" t="str">
            <v/>
          </cell>
          <cell r="CQ171" t="str">
            <v/>
          </cell>
          <cell r="CR171" t="str">
            <v/>
          </cell>
          <cell r="CS171" t="str">
            <v/>
          </cell>
          <cell r="CT171" t="str">
            <v/>
          </cell>
          <cell r="CU171" t="str">
            <v/>
          </cell>
          <cell r="CV171" t="str">
            <v/>
          </cell>
          <cell r="CW171" t="str">
            <v/>
          </cell>
          <cell r="CX171" t="str">
            <v/>
          </cell>
          <cell r="CY171" t="str">
            <v/>
          </cell>
          <cell r="CZ171" t="str">
            <v/>
          </cell>
          <cell r="DA171" t="str">
            <v/>
          </cell>
          <cell r="DB171" t="str">
            <v>B/A</v>
          </cell>
          <cell r="DC171" t="str">
            <v>A/A*</v>
          </cell>
          <cell r="DD171">
            <v>44.299066332332302</v>
          </cell>
          <cell r="DE171">
            <v>54.299066332332302</v>
          </cell>
          <cell r="DF171" t="str">
            <v/>
          </cell>
          <cell r="DG171" t="str">
            <v/>
          </cell>
          <cell r="DH171" t="str">
            <v/>
          </cell>
          <cell r="DI171" t="str">
            <v/>
          </cell>
          <cell r="DJ171" t="str">
            <v/>
          </cell>
          <cell r="DK171" t="str">
            <v/>
          </cell>
          <cell r="DL171" t="str">
            <v/>
          </cell>
          <cell r="DM171" t="str">
            <v/>
          </cell>
          <cell r="DN171" t="str">
            <v/>
          </cell>
          <cell r="DO171" t="str">
            <v/>
          </cell>
          <cell r="DP171" t="str">
            <v/>
          </cell>
          <cell r="DQ171" t="str">
            <v/>
          </cell>
          <cell r="DR171" t="str">
            <v/>
          </cell>
          <cell r="DS171" t="str">
            <v/>
          </cell>
          <cell r="DT171" t="str">
            <v/>
          </cell>
          <cell r="DU171" t="str">
            <v/>
          </cell>
          <cell r="DY171" t="str">
            <v>12D-CH-2</v>
          </cell>
          <cell r="EB171" t="str">
            <v>12C-EA-4</v>
          </cell>
          <cell r="EC171" t="str">
            <v>12A-EC-4</v>
          </cell>
          <cell r="ER171" t="str">
            <v>12B-SO-9</v>
          </cell>
          <cell r="EW171" t="str">
            <v/>
          </cell>
          <cell r="EX171" t="str">
            <v/>
          </cell>
          <cell r="EY171" t="str">
            <v/>
          </cell>
          <cell r="EZ171">
            <v>30</v>
          </cell>
          <cell r="FA171" t="str">
            <v/>
          </cell>
          <cell r="FB171" t="str">
            <v/>
          </cell>
          <cell r="FC171">
            <v>40</v>
          </cell>
          <cell r="FD171">
            <v>40</v>
          </cell>
          <cell r="FE171" t="str">
            <v/>
          </cell>
          <cell r="FF171" t="str">
            <v/>
          </cell>
          <cell r="FG171" t="str">
            <v/>
          </cell>
          <cell r="FH171" t="str">
            <v/>
          </cell>
          <cell r="FI171" t="str">
            <v/>
          </cell>
          <cell r="FJ171" t="str">
            <v/>
          </cell>
          <cell r="FK171" t="str">
            <v/>
          </cell>
        </row>
        <row r="172">
          <cell r="A172">
            <v>160126</v>
          </cell>
          <cell r="B172" t="str">
            <v>Pugh, Joshua</v>
          </cell>
          <cell r="C172" t="str">
            <v>12DHO</v>
          </cell>
          <cell r="D172" t="str">
            <v>M</v>
          </cell>
          <cell r="E172" t="str">
            <v>B</v>
          </cell>
          <cell r="F172" t="str">
            <v>A/A*</v>
          </cell>
          <cell r="G172" t="str">
            <v>0</v>
          </cell>
          <cell r="H172" t="str">
            <v>WBRI</v>
          </cell>
          <cell r="I172" t="str">
            <v>N</v>
          </cell>
          <cell r="J172" t="b">
            <v>0</v>
          </cell>
          <cell r="K172" t="str">
            <v>No</v>
          </cell>
          <cell r="L172" t="str">
            <v>EXTERNAL</v>
          </cell>
          <cell r="M172">
            <v>7.1428571428571432</v>
          </cell>
          <cell r="N172">
            <v>7.1</v>
          </cell>
          <cell r="O172">
            <v>7.1428571428571432</v>
          </cell>
          <cell r="P172">
            <v>7.1</v>
          </cell>
          <cell r="Q172" t="str">
            <v>6.25+ (B/A)</v>
          </cell>
          <cell r="R172" t="str">
            <v/>
          </cell>
          <cell r="S172" t="str">
            <v/>
          </cell>
          <cell r="T172" t="str">
            <v/>
          </cell>
          <cell r="U172" t="str">
            <v/>
          </cell>
          <cell r="V172" t="str">
            <v>B/A</v>
          </cell>
          <cell r="W172" t="str">
            <v>A/A*</v>
          </cell>
          <cell r="X172">
            <v>45.240206139167078</v>
          </cell>
          <cell r="Y172">
            <v>55.240206139167078</v>
          </cell>
          <cell r="Z172" t="str">
            <v/>
          </cell>
          <cell r="AA172" t="str">
            <v/>
          </cell>
          <cell r="AB172" t="str">
            <v/>
          </cell>
          <cell r="AC172" t="str">
            <v/>
          </cell>
          <cell r="AD172" t="str">
            <v/>
          </cell>
          <cell r="AE172" t="str">
            <v/>
          </cell>
          <cell r="AF172" t="str">
            <v/>
          </cell>
          <cell r="AG172" t="str">
            <v/>
          </cell>
          <cell r="AH172" t="str">
            <v/>
          </cell>
          <cell r="AI172" t="str">
            <v/>
          </cell>
          <cell r="AJ172" t="str">
            <v/>
          </cell>
          <cell r="AK172" t="str">
            <v/>
          </cell>
          <cell r="AL172" t="str">
            <v/>
          </cell>
          <cell r="AM172" t="str">
            <v/>
          </cell>
          <cell r="AN172" t="str">
            <v/>
          </cell>
          <cell r="AO172" t="str">
            <v/>
          </cell>
          <cell r="AP172" t="str">
            <v/>
          </cell>
          <cell r="AQ172" t="str">
            <v/>
          </cell>
          <cell r="AR172" t="str">
            <v/>
          </cell>
          <cell r="AS172" t="str">
            <v/>
          </cell>
          <cell r="AT172" t="str">
            <v>B/A</v>
          </cell>
          <cell r="AU172" t="str">
            <v>A/A*</v>
          </cell>
          <cell r="AV172">
            <v>44.086530286031078</v>
          </cell>
          <cell r="AW172">
            <v>54.086530286031078</v>
          </cell>
          <cell r="AX172" t="str">
            <v/>
          </cell>
          <cell r="AY172" t="str">
            <v/>
          </cell>
          <cell r="AZ172" t="str">
            <v/>
          </cell>
          <cell r="BA172" t="str">
            <v/>
          </cell>
          <cell r="BB172" t="str">
            <v/>
          </cell>
          <cell r="BC172" t="str">
            <v/>
          </cell>
          <cell r="BD172" t="str">
            <v/>
          </cell>
          <cell r="BE172" t="str">
            <v/>
          </cell>
          <cell r="BF172" t="str">
            <v/>
          </cell>
          <cell r="BG172" t="str">
            <v/>
          </cell>
          <cell r="BH172" t="str">
            <v/>
          </cell>
          <cell r="BI172" t="str">
            <v/>
          </cell>
          <cell r="BJ172" t="str">
            <v/>
          </cell>
          <cell r="BK172" t="str">
            <v/>
          </cell>
          <cell r="BL172" t="str">
            <v/>
          </cell>
          <cell r="BM172" t="str">
            <v/>
          </cell>
          <cell r="BN172" t="str">
            <v/>
          </cell>
          <cell r="BO172" t="str">
            <v/>
          </cell>
          <cell r="BP172" t="str">
            <v/>
          </cell>
          <cell r="BQ172" t="str">
            <v/>
          </cell>
          <cell r="BR172" t="str">
            <v/>
          </cell>
          <cell r="BS172" t="str">
            <v/>
          </cell>
          <cell r="BT172" t="str">
            <v/>
          </cell>
          <cell r="BU172" t="str">
            <v/>
          </cell>
          <cell r="BV172" t="str">
            <v/>
          </cell>
          <cell r="BW172" t="str">
            <v/>
          </cell>
          <cell r="BX172" t="str">
            <v/>
          </cell>
          <cell r="BY172" t="str">
            <v/>
          </cell>
          <cell r="BZ172" t="str">
            <v/>
          </cell>
          <cell r="CA172" t="str">
            <v/>
          </cell>
          <cell r="CB172" t="str">
            <v/>
          </cell>
          <cell r="CC172" t="str">
            <v/>
          </cell>
          <cell r="CD172" t="str">
            <v/>
          </cell>
          <cell r="CE172" t="str">
            <v/>
          </cell>
          <cell r="CF172" t="str">
            <v/>
          </cell>
          <cell r="CG172" t="str">
            <v/>
          </cell>
          <cell r="CH172" t="str">
            <v/>
          </cell>
          <cell r="CI172" t="str">
            <v/>
          </cell>
          <cell r="CJ172" t="str">
            <v/>
          </cell>
          <cell r="CK172" t="str">
            <v/>
          </cell>
          <cell r="CL172" t="str">
            <v/>
          </cell>
          <cell r="CM172" t="str">
            <v/>
          </cell>
          <cell r="CN172" t="str">
            <v/>
          </cell>
          <cell r="CO172" t="str">
            <v/>
          </cell>
          <cell r="CP172" t="str">
            <v>B</v>
          </cell>
          <cell r="CQ172" t="str">
            <v>A</v>
          </cell>
          <cell r="CR172">
            <v>40.106253794778397</v>
          </cell>
          <cell r="CS172">
            <v>50.106253794778397</v>
          </cell>
          <cell r="CT172" t="str">
            <v/>
          </cell>
          <cell r="CU172" t="str">
            <v/>
          </cell>
          <cell r="CV172" t="str">
            <v/>
          </cell>
          <cell r="CW172" t="str">
            <v/>
          </cell>
          <cell r="CX172" t="str">
            <v/>
          </cell>
          <cell r="CY172" t="str">
            <v/>
          </cell>
          <cell r="CZ172" t="str">
            <v/>
          </cell>
          <cell r="DA172" t="str">
            <v/>
          </cell>
          <cell r="DB172" t="str">
            <v/>
          </cell>
          <cell r="DC172" t="str">
            <v/>
          </cell>
          <cell r="DD172" t="str">
            <v/>
          </cell>
          <cell r="DE172" t="str">
            <v/>
          </cell>
          <cell r="DF172" t="str">
            <v/>
          </cell>
          <cell r="DG172" t="str">
            <v/>
          </cell>
          <cell r="DH172" t="str">
            <v/>
          </cell>
          <cell r="DI172" t="str">
            <v/>
          </cell>
          <cell r="DJ172" t="str">
            <v/>
          </cell>
          <cell r="DK172" t="str">
            <v/>
          </cell>
          <cell r="DL172" t="str">
            <v/>
          </cell>
          <cell r="DM172" t="str">
            <v/>
          </cell>
          <cell r="DN172" t="str">
            <v/>
          </cell>
          <cell r="DO172" t="str">
            <v/>
          </cell>
          <cell r="DP172" t="str">
            <v/>
          </cell>
          <cell r="DQ172" t="str">
            <v/>
          </cell>
          <cell r="DR172" t="str">
            <v/>
          </cell>
          <cell r="DS172" t="str">
            <v/>
          </cell>
          <cell r="DT172" t="str">
            <v/>
          </cell>
          <cell r="DU172" t="str">
            <v/>
          </cell>
          <cell r="DW172" t="str">
            <v>12B-BE-2</v>
          </cell>
          <cell r="EC172" t="str">
            <v>12E-EC-2</v>
          </cell>
          <cell r="EO172" t="str">
            <v>12A-PH-9</v>
          </cell>
          <cell r="EW172" t="str">
            <v/>
          </cell>
          <cell r="EX172">
            <v>45</v>
          </cell>
          <cell r="EY172" t="str">
            <v/>
          </cell>
          <cell r="EZ172" t="str">
            <v/>
          </cell>
          <cell r="FA172" t="str">
            <v/>
          </cell>
          <cell r="FB172" t="str">
            <v/>
          </cell>
          <cell r="FC172" t="str">
            <v/>
          </cell>
          <cell r="FD172">
            <v>45</v>
          </cell>
          <cell r="FE172" t="str">
            <v/>
          </cell>
          <cell r="FF172" t="str">
            <v/>
          </cell>
          <cell r="FG172" t="str">
            <v/>
          </cell>
          <cell r="FH172" t="str">
            <v/>
          </cell>
          <cell r="FI172" t="str">
            <v/>
          </cell>
          <cell r="FJ172" t="str">
            <v/>
          </cell>
          <cell r="FK172" t="str">
            <v/>
          </cell>
        </row>
        <row r="173">
          <cell r="A173">
            <v>150825</v>
          </cell>
          <cell r="B173" t="str">
            <v>Quinn, Isobel</v>
          </cell>
          <cell r="C173" t="str">
            <v>12KD</v>
          </cell>
          <cell r="D173" t="str">
            <v>F</v>
          </cell>
          <cell r="E173" t="str">
            <v>B/A</v>
          </cell>
          <cell r="F173" t="str">
            <v>A*</v>
          </cell>
          <cell r="G173" t="str">
            <v>0</v>
          </cell>
          <cell r="H173" t="str">
            <v>WBRI</v>
          </cell>
          <cell r="I173" t="str">
            <v>N</v>
          </cell>
          <cell r="J173" t="b">
            <v>0</v>
          </cell>
          <cell r="K173" t="str">
            <v>No</v>
          </cell>
          <cell r="L173" t="str">
            <v>INTERNAL</v>
          </cell>
          <cell r="M173">
            <v>7.9</v>
          </cell>
          <cell r="N173">
            <v>7.9</v>
          </cell>
          <cell r="O173">
            <v>7.9</v>
          </cell>
          <cell r="P173">
            <v>7.9</v>
          </cell>
          <cell r="Q173" t="str">
            <v>7.75+ (A/A*)</v>
          </cell>
          <cell r="R173" t="str">
            <v/>
          </cell>
          <cell r="S173" t="str">
            <v/>
          </cell>
          <cell r="T173" t="str">
            <v/>
          </cell>
          <cell r="U173" t="str">
            <v/>
          </cell>
          <cell r="V173" t="str">
            <v/>
          </cell>
          <cell r="W173" t="str">
            <v/>
          </cell>
          <cell r="X173" t="str">
            <v/>
          </cell>
          <cell r="Y173" t="str">
            <v/>
          </cell>
          <cell r="Z173" t="str">
            <v>B/A</v>
          </cell>
          <cell r="AA173" t="str">
            <v>A/A*</v>
          </cell>
          <cell r="AB173">
            <v>47.364233734803086</v>
          </cell>
          <cell r="AC173">
            <v>57.364233734803086</v>
          </cell>
          <cell r="AD173" t="str">
            <v>B/A</v>
          </cell>
          <cell r="AE173" t="str">
            <v>A/A*</v>
          </cell>
          <cell r="AF173">
            <v>45.648834364822491</v>
          </cell>
          <cell r="AG173">
            <v>55.648834364822491</v>
          </cell>
          <cell r="AH173" t="str">
            <v/>
          </cell>
          <cell r="AI173" t="str">
            <v/>
          </cell>
          <cell r="AJ173" t="str">
            <v/>
          </cell>
          <cell r="AK173" t="str">
            <v/>
          </cell>
          <cell r="AL173" t="str">
            <v/>
          </cell>
          <cell r="AM173" t="str">
            <v/>
          </cell>
          <cell r="AN173" t="str">
            <v/>
          </cell>
          <cell r="AO173" t="str">
            <v/>
          </cell>
          <cell r="AP173" t="str">
            <v/>
          </cell>
          <cell r="AQ173" t="str">
            <v/>
          </cell>
          <cell r="AR173" t="str">
            <v/>
          </cell>
          <cell r="AS173" t="str">
            <v/>
          </cell>
          <cell r="AT173" t="str">
            <v/>
          </cell>
          <cell r="AU173" t="str">
            <v/>
          </cell>
          <cell r="AV173" t="str">
            <v/>
          </cell>
          <cell r="AW173" t="str">
            <v/>
          </cell>
          <cell r="AX173" t="str">
            <v/>
          </cell>
          <cell r="AY173" t="str">
            <v/>
          </cell>
          <cell r="AZ173" t="str">
            <v/>
          </cell>
          <cell r="BA173" t="str">
            <v/>
          </cell>
          <cell r="BB173" t="str">
            <v/>
          </cell>
          <cell r="BC173" t="str">
            <v/>
          </cell>
          <cell r="BD173" t="str">
            <v/>
          </cell>
          <cell r="BE173" t="str">
            <v/>
          </cell>
          <cell r="BF173" t="str">
            <v>A</v>
          </cell>
          <cell r="BG173" t="str">
            <v>A*</v>
          </cell>
          <cell r="BH173">
            <v>50.287955191299901</v>
          </cell>
          <cell r="BI173">
            <v>60.287955191299901</v>
          </cell>
          <cell r="BJ173" t="str">
            <v/>
          </cell>
          <cell r="BK173" t="str">
            <v/>
          </cell>
          <cell r="BL173" t="str">
            <v/>
          </cell>
          <cell r="BM173" t="str">
            <v/>
          </cell>
          <cell r="BN173" t="str">
            <v/>
          </cell>
          <cell r="BO173" t="str">
            <v/>
          </cell>
          <cell r="BP173" t="str">
            <v/>
          </cell>
          <cell r="BQ173" t="str">
            <v/>
          </cell>
          <cell r="BR173" t="str">
            <v/>
          </cell>
          <cell r="BS173" t="str">
            <v/>
          </cell>
          <cell r="BT173" t="str">
            <v/>
          </cell>
          <cell r="BU173" t="str">
            <v/>
          </cell>
          <cell r="BV173" t="str">
            <v/>
          </cell>
          <cell r="BW173" t="str">
            <v/>
          </cell>
          <cell r="BX173" t="str">
            <v/>
          </cell>
          <cell r="BY173" t="str">
            <v/>
          </cell>
          <cell r="BZ173" t="str">
            <v>A</v>
          </cell>
          <cell r="CA173" t="str">
            <v>A*</v>
          </cell>
          <cell r="CB173">
            <v>48.586410741617243</v>
          </cell>
          <cell r="CC173">
            <v>58.586410741617243</v>
          </cell>
          <cell r="CD173" t="str">
            <v/>
          </cell>
          <cell r="CE173" t="str">
            <v/>
          </cell>
          <cell r="CF173" t="str">
            <v/>
          </cell>
          <cell r="CG173" t="str">
            <v/>
          </cell>
          <cell r="CH173" t="str">
            <v/>
          </cell>
          <cell r="CI173" t="str">
            <v/>
          </cell>
          <cell r="CJ173" t="str">
            <v/>
          </cell>
          <cell r="CK173" t="str">
            <v/>
          </cell>
          <cell r="CL173" t="str">
            <v/>
          </cell>
          <cell r="CM173" t="str">
            <v/>
          </cell>
          <cell r="CN173" t="str">
            <v/>
          </cell>
          <cell r="CO173" t="str">
            <v/>
          </cell>
          <cell r="CP173" t="str">
            <v/>
          </cell>
          <cell r="CQ173" t="str">
            <v/>
          </cell>
          <cell r="CR173" t="str">
            <v/>
          </cell>
          <cell r="CS173" t="str">
            <v/>
          </cell>
          <cell r="CT173" t="str">
            <v/>
          </cell>
          <cell r="CU173" t="str">
            <v/>
          </cell>
          <cell r="CV173" t="str">
            <v/>
          </cell>
          <cell r="CW173" t="str">
            <v/>
          </cell>
          <cell r="CX173" t="str">
            <v/>
          </cell>
          <cell r="CY173" t="str">
            <v/>
          </cell>
          <cell r="CZ173" t="str">
            <v/>
          </cell>
          <cell r="DA173" t="str">
            <v/>
          </cell>
          <cell r="DB173" t="str">
            <v/>
          </cell>
          <cell r="DC173" t="str">
            <v/>
          </cell>
          <cell r="DD173" t="str">
            <v/>
          </cell>
          <cell r="DE173" t="str">
            <v/>
          </cell>
          <cell r="DF173" t="str">
            <v/>
          </cell>
          <cell r="DG173" t="str">
            <v/>
          </cell>
          <cell r="DH173" t="str">
            <v/>
          </cell>
          <cell r="DI173" t="str">
            <v/>
          </cell>
          <cell r="DJ173" t="str">
            <v/>
          </cell>
          <cell r="DK173" t="str">
            <v/>
          </cell>
          <cell r="DL173" t="str">
            <v/>
          </cell>
          <cell r="DM173" t="str">
            <v/>
          </cell>
          <cell r="DN173" t="str">
            <v/>
          </cell>
          <cell r="DO173" t="str">
            <v/>
          </cell>
          <cell r="DP173" t="str">
            <v/>
          </cell>
          <cell r="DQ173" t="str">
            <v/>
          </cell>
          <cell r="DR173" t="str">
            <v/>
          </cell>
          <cell r="DS173" t="str">
            <v/>
          </cell>
          <cell r="DT173" t="str">
            <v/>
          </cell>
          <cell r="DU173" t="str">
            <v/>
          </cell>
          <cell r="DX173" t="str">
            <v>12D-BI-1</v>
          </cell>
          <cell r="DY173" t="str">
            <v>12E-CH-1</v>
          </cell>
          <cell r="EF173" t="str">
            <v>12B-GG-3</v>
          </cell>
          <cell r="EK173" t="str">
            <v>12A-MA-8</v>
          </cell>
          <cell r="EW173" t="str">
            <v/>
          </cell>
          <cell r="EX173" t="str">
            <v/>
          </cell>
          <cell r="EY173">
            <v>45</v>
          </cell>
          <cell r="EZ173">
            <v>45</v>
          </cell>
          <cell r="FA173" t="str">
            <v/>
          </cell>
          <cell r="FB173" t="str">
            <v/>
          </cell>
          <cell r="FC173" t="str">
            <v/>
          </cell>
          <cell r="FD173" t="str">
            <v/>
          </cell>
          <cell r="FE173" t="str">
            <v/>
          </cell>
          <cell r="FF173" t="str">
            <v/>
          </cell>
          <cell r="FG173">
            <v>50</v>
          </cell>
          <cell r="FH173" t="str">
            <v/>
          </cell>
          <cell r="FI173" t="str">
            <v/>
          </cell>
          <cell r="FJ173" t="str">
            <v/>
          </cell>
          <cell r="FK173" t="str">
            <v/>
          </cell>
        </row>
        <row r="174">
          <cell r="A174">
            <v>152729</v>
          </cell>
          <cell r="B174" t="str">
            <v>Raut, Apsara</v>
          </cell>
          <cell r="C174" t="str">
            <v>12KD</v>
          </cell>
          <cell r="D174" t="str">
            <v>F</v>
          </cell>
          <cell r="E174" t="str">
            <v>E/D</v>
          </cell>
          <cell r="F174" t="str">
            <v>C/B</v>
          </cell>
          <cell r="G174" t="str">
            <v>1</v>
          </cell>
          <cell r="H174" t="str">
            <v>CHNE</v>
          </cell>
          <cell r="I174" t="str">
            <v>N</v>
          </cell>
          <cell r="J174" t="b">
            <v>1</v>
          </cell>
          <cell r="K174" t="str">
            <v>No</v>
          </cell>
          <cell r="L174" t="str">
            <v>INTERNAL</v>
          </cell>
          <cell r="M174">
            <v>3.5</v>
          </cell>
          <cell r="N174">
            <v>3.5</v>
          </cell>
          <cell r="O174">
            <v>3.5</v>
          </cell>
          <cell r="P174">
            <v>3.5</v>
          </cell>
          <cell r="Q174" t="str">
            <v>2.5+ (D/C)</v>
          </cell>
          <cell r="R174" t="str">
            <v>D/C</v>
          </cell>
          <cell r="S174" t="str">
            <v>C/B</v>
          </cell>
          <cell r="T174">
            <v>25.810882190881561</v>
          </cell>
          <cell r="U174">
            <v>35.810882190881557</v>
          </cell>
          <cell r="V174" t="str">
            <v>D</v>
          </cell>
          <cell r="W174" t="str">
            <v>C</v>
          </cell>
          <cell r="X174">
            <v>17.957434440925415</v>
          </cell>
          <cell r="Y174">
            <v>27.957434440925415</v>
          </cell>
          <cell r="Z174" t="str">
            <v/>
          </cell>
          <cell r="AA174" t="str">
            <v/>
          </cell>
          <cell r="AB174" t="str">
            <v/>
          </cell>
          <cell r="AC174" t="str">
            <v/>
          </cell>
          <cell r="AD174" t="str">
            <v/>
          </cell>
          <cell r="AE174" t="str">
            <v/>
          </cell>
          <cell r="AF174" t="str">
            <v/>
          </cell>
          <cell r="AG174" t="str">
            <v/>
          </cell>
          <cell r="AH174" t="str">
            <v/>
          </cell>
          <cell r="AI174" t="str">
            <v/>
          </cell>
          <cell r="AJ174" t="str">
            <v/>
          </cell>
          <cell r="AK174" t="str">
            <v/>
          </cell>
          <cell r="AL174" t="str">
            <v/>
          </cell>
          <cell r="AM174" t="str">
            <v/>
          </cell>
          <cell r="AN174" t="str">
            <v/>
          </cell>
          <cell r="AO174" t="str">
            <v/>
          </cell>
          <cell r="AP174" t="str">
            <v/>
          </cell>
          <cell r="AQ174" t="str">
            <v/>
          </cell>
          <cell r="AR174" t="str">
            <v/>
          </cell>
          <cell r="AS174" t="str">
            <v/>
          </cell>
          <cell r="AT174" t="str">
            <v/>
          </cell>
          <cell r="AU174" t="str">
            <v/>
          </cell>
          <cell r="AV174" t="str">
            <v/>
          </cell>
          <cell r="AW174" t="str">
            <v/>
          </cell>
          <cell r="AX174" t="str">
            <v/>
          </cell>
          <cell r="AY174" t="str">
            <v/>
          </cell>
          <cell r="AZ174" t="str">
            <v/>
          </cell>
          <cell r="BA174" t="str">
            <v/>
          </cell>
          <cell r="BB174" t="str">
            <v/>
          </cell>
          <cell r="BC174" t="str">
            <v/>
          </cell>
          <cell r="BD174" t="str">
            <v/>
          </cell>
          <cell r="BE174" t="str">
            <v/>
          </cell>
          <cell r="BF174" t="str">
            <v/>
          </cell>
          <cell r="BG174" t="str">
            <v/>
          </cell>
          <cell r="BH174" t="str">
            <v/>
          </cell>
          <cell r="BI174" t="str">
            <v/>
          </cell>
          <cell r="BJ174" t="str">
            <v/>
          </cell>
          <cell r="BK174" t="str">
            <v/>
          </cell>
          <cell r="BL174" t="str">
            <v/>
          </cell>
          <cell r="BM174" t="str">
            <v/>
          </cell>
          <cell r="BN174" t="str">
            <v/>
          </cell>
          <cell r="BO174" t="str">
            <v/>
          </cell>
          <cell r="BP174" t="str">
            <v/>
          </cell>
          <cell r="BQ174" t="str">
            <v/>
          </cell>
          <cell r="BR174" t="str">
            <v/>
          </cell>
          <cell r="BS174" t="str">
            <v/>
          </cell>
          <cell r="BT174" t="str">
            <v/>
          </cell>
          <cell r="BU174" t="str">
            <v/>
          </cell>
          <cell r="BV174" t="str">
            <v/>
          </cell>
          <cell r="BW174" t="str">
            <v/>
          </cell>
          <cell r="BX174" t="str">
            <v/>
          </cell>
          <cell r="BY174" t="str">
            <v/>
          </cell>
          <cell r="BZ174" t="str">
            <v>E/D</v>
          </cell>
          <cell r="CA174" t="str">
            <v>D/C</v>
          </cell>
          <cell r="CB174">
            <v>15.351894266740373</v>
          </cell>
          <cell r="CC174">
            <v>25.351894266740373</v>
          </cell>
          <cell r="CD174" t="str">
            <v/>
          </cell>
          <cell r="CE174" t="str">
            <v/>
          </cell>
          <cell r="CF174" t="str">
            <v/>
          </cell>
          <cell r="CG174" t="str">
            <v/>
          </cell>
          <cell r="CH174" t="str">
            <v/>
          </cell>
          <cell r="CI174" t="str">
            <v/>
          </cell>
          <cell r="CJ174" t="str">
            <v/>
          </cell>
          <cell r="CK174" t="str">
            <v/>
          </cell>
          <cell r="CL174" t="str">
            <v/>
          </cell>
          <cell r="CM174" t="str">
            <v/>
          </cell>
          <cell r="CN174" t="str">
            <v/>
          </cell>
          <cell r="CO174" t="str">
            <v/>
          </cell>
          <cell r="CP174" t="str">
            <v/>
          </cell>
          <cell r="CQ174" t="str">
            <v/>
          </cell>
          <cell r="CR174" t="str">
            <v/>
          </cell>
          <cell r="CS174" t="str">
            <v/>
          </cell>
          <cell r="CT174" t="str">
            <v/>
          </cell>
          <cell r="CU174" t="str">
            <v/>
          </cell>
          <cell r="CV174" t="str">
            <v/>
          </cell>
          <cell r="CW174" t="str">
            <v/>
          </cell>
          <cell r="CX174" t="str">
            <v/>
          </cell>
          <cell r="CY174" t="str">
            <v/>
          </cell>
          <cell r="CZ174" t="str">
            <v/>
          </cell>
          <cell r="DA174" t="str">
            <v/>
          </cell>
          <cell r="DB174" t="str">
            <v/>
          </cell>
          <cell r="DC174" t="str">
            <v/>
          </cell>
          <cell r="DD174" t="str">
            <v/>
          </cell>
          <cell r="DE174" t="str">
            <v/>
          </cell>
          <cell r="DF174" t="str">
            <v/>
          </cell>
          <cell r="DG174" t="str">
            <v/>
          </cell>
          <cell r="DH174" t="str">
            <v/>
          </cell>
          <cell r="DI174" t="str">
            <v/>
          </cell>
          <cell r="DJ174" t="str">
            <v/>
          </cell>
          <cell r="DK174" t="str">
            <v/>
          </cell>
          <cell r="DL174" t="str">
            <v/>
          </cell>
          <cell r="DM174" t="str">
            <v/>
          </cell>
          <cell r="DN174" t="str">
            <v/>
          </cell>
          <cell r="DO174" t="str">
            <v/>
          </cell>
          <cell r="DP174" t="str">
            <v/>
          </cell>
          <cell r="DQ174" t="str">
            <v/>
          </cell>
          <cell r="DR174" t="str">
            <v/>
          </cell>
          <cell r="DS174" t="str">
            <v/>
          </cell>
          <cell r="DT174" t="str">
            <v/>
          </cell>
          <cell r="DU174" t="str">
            <v/>
          </cell>
          <cell r="DV174" t="str">
            <v>12C-AR-1</v>
          </cell>
          <cell r="DW174" t="str">
            <v>12A-BE-1</v>
          </cell>
          <cell r="EK174" t="str">
            <v>12B-MA-5</v>
          </cell>
          <cell r="EW174">
            <v>25</v>
          </cell>
          <cell r="EX174">
            <v>20</v>
          </cell>
          <cell r="EY174" t="str">
            <v/>
          </cell>
          <cell r="EZ174" t="str">
            <v/>
          </cell>
          <cell r="FA174" t="str">
            <v/>
          </cell>
          <cell r="FB174" t="str">
            <v/>
          </cell>
          <cell r="FC174" t="str">
            <v/>
          </cell>
          <cell r="FD174" t="str">
            <v/>
          </cell>
          <cell r="FE174" t="str">
            <v/>
          </cell>
          <cell r="FF174" t="str">
            <v/>
          </cell>
          <cell r="FG174" t="str">
            <v/>
          </cell>
          <cell r="FH174" t="str">
            <v/>
          </cell>
          <cell r="FI174" t="str">
            <v/>
          </cell>
          <cell r="FJ174" t="str">
            <v/>
          </cell>
          <cell r="FK174" t="str">
            <v/>
          </cell>
        </row>
        <row r="175">
          <cell r="A175">
            <v>150834</v>
          </cell>
          <cell r="B175" t="str">
            <v>Reddin, Jude</v>
          </cell>
          <cell r="C175" t="str">
            <v>12SG</v>
          </cell>
          <cell r="D175" t="str">
            <v>M</v>
          </cell>
          <cell r="E175" t="str">
            <v>C</v>
          </cell>
          <cell r="F175" t="str">
            <v>B/A</v>
          </cell>
          <cell r="G175" t="str">
            <v>0</v>
          </cell>
          <cell r="H175" t="str">
            <v>WBRI</v>
          </cell>
          <cell r="I175" t="str">
            <v>N</v>
          </cell>
          <cell r="J175" t="b">
            <v>0</v>
          </cell>
          <cell r="K175" t="str">
            <v>No</v>
          </cell>
          <cell r="L175" t="str">
            <v>INTERNAL</v>
          </cell>
          <cell r="M175">
            <v>6.3</v>
          </cell>
          <cell r="N175">
            <v>6.3</v>
          </cell>
          <cell r="O175">
            <v>6.3</v>
          </cell>
          <cell r="P175">
            <v>6.3</v>
          </cell>
          <cell r="Q175" t="str">
            <v>6.25+ (B/A)</v>
          </cell>
          <cell r="R175" t="str">
            <v/>
          </cell>
          <cell r="S175" t="str">
            <v/>
          </cell>
          <cell r="T175" t="str">
            <v/>
          </cell>
          <cell r="U175" t="str">
            <v/>
          </cell>
          <cell r="V175" t="str">
            <v/>
          </cell>
          <cell r="W175" t="str">
            <v/>
          </cell>
          <cell r="X175" t="str">
            <v/>
          </cell>
          <cell r="Y175" t="str">
            <v/>
          </cell>
          <cell r="Z175" t="str">
            <v/>
          </cell>
          <cell r="AA175" t="str">
            <v/>
          </cell>
          <cell r="AB175" t="str">
            <v/>
          </cell>
          <cell r="AC175" t="str">
            <v/>
          </cell>
          <cell r="AD175" t="str">
            <v>C</v>
          </cell>
          <cell r="AE175" t="str">
            <v>B</v>
          </cell>
          <cell r="AF175">
            <v>28.831747461866044</v>
          </cell>
          <cell r="AG175">
            <v>38.831747461866044</v>
          </cell>
          <cell r="AH175" t="str">
            <v/>
          </cell>
          <cell r="AI175" t="str">
            <v/>
          </cell>
          <cell r="AJ175" t="str">
            <v/>
          </cell>
          <cell r="AK175" t="str">
            <v/>
          </cell>
          <cell r="AL175" t="str">
            <v/>
          </cell>
          <cell r="AM175" t="str">
            <v/>
          </cell>
          <cell r="AN175" t="str">
            <v/>
          </cell>
          <cell r="AO175" t="str">
            <v/>
          </cell>
          <cell r="AP175" t="str">
            <v/>
          </cell>
          <cell r="AQ175" t="str">
            <v/>
          </cell>
          <cell r="AR175" t="str">
            <v/>
          </cell>
          <cell r="AS175" t="str">
            <v/>
          </cell>
          <cell r="AT175" t="str">
            <v>C/B</v>
          </cell>
          <cell r="AU175" t="str">
            <v>B/A</v>
          </cell>
          <cell r="AV175">
            <v>37.492509227928096</v>
          </cell>
          <cell r="AW175">
            <v>47.492509227928096</v>
          </cell>
          <cell r="AX175" t="str">
            <v/>
          </cell>
          <cell r="AY175" t="str">
            <v/>
          </cell>
          <cell r="AZ175" t="str">
            <v/>
          </cell>
          <cell r="BA175" t="str">
            <v/>
          </cell>
          <cell r="BB175" t="str">
            <v/>
          </cell>
          <cell r="BC175" t="str">
            <v/>
          </cell>
          <cell r="BD175" t="str">
            <v/>
          </cell>
          <cell r="BE175" t="str">
            <v/>
          </cell>
          <cell r="BF175" t="str">
            <v/>
          </cell>
          <cell r="BG175" t="str">
            <v/>
          </cell>
          <cell r="BH175" t="str">
            <v/>
          </cell>
          <cell r="BI175" t="str">
            <v/>
          </cell>
          <cell r="BJ175" t="str">
            <v/>
          </cell>
          <cell r="BK175" t="str">
            <v/>
          </cell>
          <cell r="BL175" t="str">
            <v/>
          </cell>
          <cell r="BM175" t="str">
            <v/>
          </cell>
          <cell r="BN175" t="str">
            <v/>
          </cell>
          <cell r="BO175" t="str">
            <v/>
          </cell>
          <cell r="BP175" t="str">
            <v/>
          </cell>
          <cell r="BQ175" t="str">
            <v/>
          </cell>
          <cell r="BR175" t="str">
            <v/>
          </cell>
          <cell r="BS175" t="str">
            <v/>
          </cell>
          <cell r="BT175" t="str">
            <v/>
          </cell>
          <cell r="BU175" t="str">
            <v/>
          </cell>
          <cell r="BV175" t="str">
            <v>C</v>
          </cell>
          <cell r="BW175" t="str">
            <v>B</v>
          </cell>
          <cell r="BX175">
            <v>31.641098899987103</v>
          </cell>
          <cell r="BY175">
            <v>41.641098899987099</v>
          </cell>
          <cell r="BZ175" t="str">
            <v/>
          </cell>
          <cell r="CA175" t="str">
            <v/>
          </cell>
          <cell r="CB175" t="str">
            <v/>
          </cell>
          <cell r="CC175" t="str">
            <v/>
          </cell>
          <cell r="CD175" t="str">
            <v/>
          </cell>
          <cell r="CE175" t="str">
            <v/>
          </cell>
          <cell r="CF175" t="str">
            <v/>
          </cell>
          <cell r="CG175" t="str">
            <v/>
          </cell>
          <cell r="CH175" t="str">
            <v/>
          </cell>
          <cell r="CI175" t="str">
            <v/>
          </cell>
          <cell r="CJ175" t="str">
            <v/>
          </cell>
          <cell r="CK175" t="str">
            <v/>
          </cell>
          <cell r="CL175" t="str">
            <v/>
          </cell>
          <cell r="CM175" t="str">
            <v/>
          </cell>
          <cell r="CN175" t="str">
            <v/>
          </cell>
          <cell r="CO175" t="str">
            <v/>
          </cell>
          <cell r="CP175" t="str">
            <v>C</v>
          </cell>
          <cell r="CQ175" t="str">
            <v>B</v>
          </cell>
          <cell r="CR175">
            <v>29.364388283270344</v>
          </cell>
          <cell r="CS175">
            <v>39.364388283270344</v>
          </cell>
          <cell r="CT175" t="str">
            <v/>
          </cell>
          <cell r="CU175" t="str">
            <v/>
          </cell>
          <cell r="CV175" t="str">
            <v/>
          </cell>
          <cell r="CW175" t="str">
            <v/>
          </cell>
          <cell r="CX175" t="str">
            <v/>
          </cell>
          <cell r="CY175" t="str">
            <v/>
          </cell>
          <cell r="CZ175" t="str">
            <v/>
          </cell>
          <cell r="DA175" t="str">
            <v/>
          </cell>
          <cell r="DB175" t="str">
            <v/>
          </cell>
          <cell r="DC175" t="str">
            <v/>
          </cell>
          <cell r="DD175" t="str">
            <v/>
          </cell>
          <cell r="DE175" t="str">
            <v/>
          </cell>
          <cell r="DF175" t="str">
            <v/>
          </cell>
          <cell r="DG175" t="str">
            <v/>
          </cell>
          <cell r="DH175" t="str">
            <v/>
          </cell>
          <cell r="DI175" t="str">
            <v/>
          </cell>
          <cell r="DJ175" t="str">
            <v/>
          </cell>
          <cell r="DK175" t="str">
            <v/>
          </cell>
          <cell r="DL175" t="str">
            <v/>
          </cell>
          <cell r="DM175" t="str">
            <v/>
          </cell>
          <cell r="DN175" t="str">
            <v/>
          </cell>
          <cell r="DO175" t="str">
            <v/>
          </cell>
          <cell r="DP175" t="str">
            <v/>
          </cell>
          <cell r="DQ175" t="str">
            <v/>
          </cell>
          <cell r="DR175" t="str">
            <v/>
          </cell>
          <cell r="DS175" t="str">
            <v/>
          </cell>
          <cell r="DT175" t="str">
            <v/>
          </cell>
          <cell r="DU175" t="str">
            <v/>
          </cell>
          <cell r="DY175" t="str">
            <v>12D-CH-2</v>
          </cell>
          <cell r="EC175" t="str">
            <v>12A-EC-4</v>
          </cell>
          <cell r="EJ175" t="str">
            <v>12C-CS-3</v>
          </cell>
          <cell r="EO175" t="str">
            <v>12E-PH-6</v>
          </cell>
          <cell r="EW175" t="str">
            <v/>
          </cell>
          <cell r="EX175" t="str">
            <v/>
          </cell>
          <cell r="EY175" t="str">
            <v/>
          </cell>
          <cell r="EZ175">
            <v>30</v>
          </cell>
          <cell r="FA175" t="str">
            <v/>
          </cell>
          <cell r="FB175" t="str">
            <v/>
          </cell>
          <cell r="FC175" t="str">
            <v/>
          </cell>
          <cell r="FD175">
            <v>35</v>
          </cell>
          <cell r="FE175" t="str">
            <v/>
          </cell>
          <cell r="FF175" t="str">
            <v/>
          </cell>
          <cell r="FG175" t="str">
            <v/>
          </cell>
          <cell r="FH175" t="str">
            <v/>
          </cell>
          <cell r="FI175" t="str">
            <v/>
          </cell>
          <cell r="FJ175" t="str">
            <v/>
          </cell>
          <cell r="FK175" t="str">
            <v/>
          </cell>
        </row>
        <row r="176">
          <cell r="A176">
            <v>150920</v>
          </cell>
          <cell r="B176" t="str">
            <v>Reed, Cicely</v>
          </cell>
          <cell r="C176" t="str">
            <v>12KD</v>
          </cell>
          <cell r="D176" t="str">
            <v>F</v>
          </cell>
          <cell r="E176" t="str">
            <v>A</v>
          </cell>
          <cell r="F176" t="str">
            <v>A*</v>
          </cell>
          <cell r="G176" t="str">
            <v>0</v>
          </cell>
          <cell r="H176" t="str">
            <v>WBRI</v>
          </cell>
          <cell r="I176" t="str">
            <v>N</v>
          </cell>
          <cell r="J176" t="b">
            <v>0</v>
          </cell>
          <cell r="K176" t="str">
            <v>No</v>
          </cell>
          <cell r="L176" t="str">
            <v>INTERNAL</v>
          </cell>
          <cell r="M176">
            <v>8.3000000000000007</v>
          </cell>
          <cell r="N176">
            <v>8.3000000000000007</v>
          </cell>
          <cell r="O176">
            <v>8.3000000000000007</v>
          </cell>
          <cell r="P176">
            <v>8.3000000000000007</v>
          </cell>
          <cell r="Q176" t="str">
            <v>7.75+ (A/A*)</v>
          </cell>
          <cell r="R176" t="str">
            <v/>
          </cell>
          <cell r="S176" t="str">
            <v/>
          </cell>
          <cell r="T176" t="str">
            <v/>
          </cell>
          <cell r="U176" t="str">
            <v/>
          </cell>
          <cell r="V176" t="str">
            <v/>
          </cell>
          <cell r="W176" t="str">
            <v/>
          </cell>
          <cell r="X176" t="str">
            <v/>
          </cell>
          <cell r="Y176" t="str">
            <v/>
          </cell>
          <cell r="Z176" t="str">
            <v>A</v>
          </cell>
          <cell r="AA176" t="str">
            <v>A*</v>
          </cell>
          <cell r="AB176">
            <v>52.052508850299887</v>
          </cell>
          <cell r="AC176">
            <v>62.052508850299887</v>
          </cell>
          <cell r="AD176" t="str">
            <v>A</v>
          </cell>
          <cell r="AE176" t="str">
            <v>A*</v>
          </cell>
          <cell r="AF176">
            <v>49.044524244455879</v>
          </cell>
          <cell r="AG176">
            <v>59.044524244455879</v>
          </cell>
          <cell r="AH176" t="str">
            <v/>
          </cell>
          <cell r="AI176" t="str">
            <v/>
          </cell>
          <cell r="AJ176" t="str">
            <v/>
          </cell>
          <cell r="AK176" t="str">
            <v/>
          </cell>
          <cell r="AL176" t="str">
            <v/>
          </cell>
          <cell r="AM176" t="str">
            <v/>
          </cell>
          <cell r="AN176" t="str">
            <v/>
          </cell>
          <cell r="AO176" t="str">
            <v/>
          </cell>
          <cell r="AP176" t="str">
            <v/>
          </cell>
          <cell r="AQ176" t="str">
            <v/>
          </cell>
          <cell r="AR176" t="str">
            <v/>
          </cell>
          <cell r="AS176" t="str">
            <v/>
          </cell>
          <cell r="AT176" t="str">
            <v/>
          </cell>
          <cell r="AU176" t="str">
            <v/>
          </cell>
          <cell r="AV176" t="str">
            <v/>
          </cell>
          <cell r="AW176" t="str">
            <v/>
          </cell>
          <cell r="AX176" t="str">
            <v>A/A*</v>
          </cell>
          <cell r="AY176" t="str">
            <v>A*</v>
          </cell>
          <cell r="AZ176">
            <v>52.789375213321023</v>
          </cell>
          <cell r="BA176">
            <v>62.789375213321023</v>
          </cell>
          <cell r="BB176" t="str">
            <v/>
          </cell>
          <cell r="BC176" t="str">
            <v/>
          </cell>
          <cell r="BD176" t="str">
            <v/>
          </cell>
          <cell r="BE176" t="str">
            <v/>
          </cell>
          <cell r="BF176" t="str">
            <v/>
          </cell>
          <cell r="BG176" t="str">
            <v/>
          </cell>
          <cell r="BH176" t="str">
            <v/>
          </cell>
          <cell r="BI176" t="str">
            <v/>
          </cell>
          <cell r="BJ176" t="str">
            <v/>
          </cell>
          <cell r="BK176" t="str">
            <v/>
          </cell>
          <cell r="BL176" t="str">
            <v/>
          </cell>
          <cell r="BM176" t="str">
            <v/>
          </cell>
          <cell r="BN176" t="str">
            <v/>
          </cell>
          <cell r="BO176" t="str">
            <v/>
          </cell>
          <cell r="BP176" t="str">
            <v/>
          </cell>
          <cell r="BQ176" t="str">
            <v/>
          </cell>
          <cell r="BR176" t="str">
            <v/>
          </cell>
          <cell r="BS176" t="str">
            <v/>
          </cell>
          <cell r="BT176" t="str">
            <v/>
          </cell>
          <cell r="BU176" t="str">
            <v/>
          </cell>
          <cell r="BV176" t="str">
            <v/>
          </cell>
          <cell r="BW176" t="str">
            <v/>
          </cell>
          <cell r="BX176" t="str">
            <v/>
          </cell>
          <cell r="BY176" t="str">
            <v/>
          </cell>
          <cell r="BZ176" t="str">
            <v>A</v>
          </cell>
          <cell r="CA176" t="str">
            <v>A*</v>
          </cell>
          <cell r="CB176">
            <v>51.257043071462022</v>
          </cell>
          <cell r="CC176">
            <v>61.257043071462022</v>
          </cell>
          <cell r="CD176" t="str">
            <v/>
          </cell>
          <cell r="CE176" t="str">
            <v/>
          </cell>
          <cell r="CF176" t="str">
            <v/>
          </cell>
          <cell r="CG176" t="str">
            <v/>
          </cell>
          <cell r="CH176" t="str">
            <v>A</v>
          </cell>
          <cell r="CI176" t="str">
            <v>A*</v>
          </cell>
          <cell r="CJ176">
            <v>51.785573089726249</v>
          </cell>
          <cell r="CK176">
            <v>61.785573089726249</v>
          </cell>
          <cell r="CL176" t="str">
            <v/>
          </cell>
          <cell r="CM176" t="str">
            <v/>
          </cell>
          <cell r="CN176" t="str">
            <v/>
          </cell>
          <cell r="CO176" t="str">
            <v/>
          </cell>
          <cell r="CP176" t="str">
            <v/>
          </cell>
          <cell r="CQ176" t="str">
            <v/>
          </cell>
          <cell r="CR176" t="str">
            <v/>
          </cell>
          <cell r="CS176" t="str">
            <v/>
          </cell>
          <cell r="CT176" t="str">
            <v/>
          </cell>
          <cell r="CU176" t="str">
            <v/>
          </cell>
          <cell r="CV176" t="str">
            <v/>
          </cell>
          <cell r="CW176" t="str">
            <v/>
          </cell>
          <cell r="CX176" t="str">
            <v/>
          </cell>
          <cell r="CY176" t="str">
            <v/>
          </cell>
          <cell r="CZ176" t="str">
            <v/>
          </cell>
          <cell r="DA176" t="str">
            <v/>
          </cell>
          <cell r="DB176" t="str">
            <v/>
          </cell>
          <cell r="DC176" t="str">
            <v/>
          </cell>
          <cell r="DD176" t="str">
            <v/>
          </cell>
          <cell r="DE176" t="str">
            <v/>
          </cell>
          <cell r="DF176" t="str">
            <v/>
          </cell>
          <cell r="DG176" t="str">
            <v/>
          </cell>
          <cell r="DH176" t="str">
            <v/>
          </cell>
          <cell r="DI176" t="str">
            <v/>
          </cell>
          <cell r="DJ176" t="str">
            <v/>
          </cell>
          <cell r="DK176" t="str">
            <v/>
          </cell>
          <cell r="DL176" t="str">
            <v/>
          </cell>
          <cell r="DM176" t="str">
            <v/>
          </cell>
          <cell r="DN176" t="str">
            <v/>
          </cell>
          <cell r="DO176" t="str">
            <v/>
          </cell>
          <cell r="DP176" t="str">
            <v/>
          </cell>
          <cell r="DQ176" t="str">
            <v/>
          </cell>
          <cell r="DR176" t="str">
            <v/>
          </cell>
          <cell r="DS176" t="str">
            <v/>
          </cell>
          <cell r="DT176" t="str">
            <v/>
          </cell>
          <cell r="DU176" t="str">
            <v/>
          </cell>
          <cell r="DX176" t="str">
            <v>12A-BI-2</v>
          </cell>
          <cell r="DY176" t="str">
            <v>12E-CH-1</v>
          </cell>
          <cell r="ED176" t="str">
            <v>12D-ENL-5</v>
          </cell>
          <cell r="EK176" t="str">
            <v>12C-MA-7</v>
          </cell>
          <cell r="EM176" t="str">
            <v>12B-P&amp;E-7</v>
          </cell>
          <cell r="EW176" t="str">
            <v/>
          </cell>
          <cell r="EX176" t="str">
            <v/>
          </cell>
          <cell r="EY176">
            <v>50</v>
          </cell>
          <cell r="EZ176">
            <v>50</v>
          </cell>
          <cell r="FA176" t="str">
            <v/>
          </cell>
          <cell r="FB176" t="str">
            <v/>
          </cell>
          <cell r="FC176" t="str">
            <v/>
          </cell>
          <cell r="FD176" t="str">
            <v/>
          </cell>
          <cell r="FE176">
            <v>55</v>
          </cell>
          <cell r="FF176" t="str">
            <v/>
          </cell>
          <cell r="FG176" t="str">
            <v/>
          </cell>
          <cell r="FH176" t="str">
            <v/>
          </cell>
          <cell r="FI176" t="str">
            <v/>
          </cell>
          <cell r="FJ176" t="str">
            <v/>
          </cell>
          <cell r="FK176" t="str">
            <v/>
          </cell>
        </row>
        <row r="177">
          <cell r="A177">
            <v>150795</v>
          </cell>
          <cell r="B177" t="str">
            <v>Revill, Oliver</v>
          </cell>
          <cell r="C177" t="str">
            <v>12SG</v>
          </cell>
          <cell r="D177" t="str">
            <v>M</v>
          </cell>
          <cell r="E177" t="str">
            <v>C</v>
          </cell>
          <cell r="F177" t="str">
            <v>B/A</v>
          </cell>
          <cell r="G177" t="str">
            <v>0</v>
          </cell>
          <cell r="H177" t="str">
            <v>WBRI</v>
          </cell>
          <cell r="I177" t="str">
            <v>N</v>
          </cell>
          <cell r="J177" t="b">
            <v>0</v>
          </cell>
          <cell r="K177" t="str">
            <v>No</v>
          </cell>
          <cell r="L177" t="str">
            <v>INTERNAL</v>
          </cell>
          <cell r="M177">
            <v>5.2</v>
          </cell>
          <cell r="N177">
            <v>5.2</v>
          </cell>
          <cell r="O177">
            <v>5.2</v>
          </cell>
          <cell r="P177">
            <v>5.2</v>
          </cell>
          <cell r="Q177" t="str">
            <v>4.75+ (C/B)</v>
          </cell>
          <cell r="R177" t="str">
            <v/>
          </cell>
          <cell r="S177" t="str">
            <v/>
          </cell>
          <cell r="T177" t="str">
            <v/>
          </cell>
          <cell r="U177" t="str">
            <v/>
          </cell>
          <cell r="V177" t="str">
            <v/>
          </cell>
          <cell r="W177" t="str">
            <v/>
          </cell>
          <cell r="X177" t="str">
            <v/>
          </cell>
          <cell r="Y177" t="str">
            <v/>
          </cell>
          <cell r="Z177" t="str">
            <v/>
          </cell>
          <cell r="AA177" t="str">
            <v/>
          </cell>
          <cell r="AB177" t="str">
            <v/>
          </cell>
          <cell r="AC177" t="str">
            <v/>
          </cell>
          <cell r="AD177" t="str">
            <v/>
          </cell>
          <cell r="AE177" t="str">
            <v/>
          </cell>
          <cell r="AF177" t="str">
            <v/>
          </cell>
          <cell r="AG177" t="str">
            <v/>
          </cell>
          <cell r="AH177" t="str">
            <v/>
          </cell>
          <cell r="AI177" t="str">
            <v/>
          </cell>
          <cell r="AJ177" t="str">
            <v/>
          </cell>
          <cell r="AK177" t="str">
            <v/>
          </cell>
          <cell r="AL177" t="str">
            <v/>
          </cell>
          <cell r="AM177" t="str">
            <v/>
          </cell>
          <cell r="AN177" t="str">
            <v/>
          </cell>
          <cell r="AO177" t="str">
            <v/>
          </cell>
          <cell r="AP177" t="str">
            <v/>
          </cell>
          <cell r="AQ177" t="str">
            <v/>
          </cell>
          <cell r="AR177" t="str">
            <v/>
          </cell>
          <cell r="AS177" t="str">
            <v/>
          </cell>
          <cell r="AT177" t="str">
            <v/>
          </cell>
          <cell r="AU177" t="str">
            <v/>
          </cell>
          <cell r="AV177" t="str">
            <v/>
          </cell>
          <cell r="AW177" t="str">
            <v/>
          </cell>
          <cell r="AX177" t="str">
            <v/>
          </cell>
          <cell r="AY177" t="str">
            <v/>
          </cell>
          <cell r="AZ177" t="str">
            <v/>
          </cell>
          <cell r="BA177" t="str">
            <v/>
          </cell>
          <cell r="BB177" t="str">
            <v/>
          </cell>
          <cell r="BC177" t="str">
            <v/>
          </cell>
          <cell r="BD177" t="str">
            <v/>
          </cell>
          <cell r="BE177" t="str">
            <v/>
          </cell>
          <cell r="BF177" t="str">
            <v/>
          </cell>
          <cell r="BG177" t="str">
            <v/>
          </cell>
          <cell r="BH177" t="str">
            <v/>
          </cell>
          <cell r="BI177" t="str">
            <v/>
          </cell>
          <cell r="BJ177" t="str">
            <v>C</v>
          </cell>
          <cell r="BK177" t="str">
            <v>B</v>
          </cell>
          <cell r="BL177">
            <v>29.782894736842099</v>
          </cell>
          <cell r="BM177">
            <v>39.782894736842096</v>
          </cell>
          <cell r="BN177" t="str">
            <v/>
          </cell>
          <cell r="BO177" t="str">
            <v/>
          </cell>
          <cell r="BP177" t="str">
            <v/>
          </cell>
          <cell r="BQ177" t="str">
            <v/>
          </cell>
          <cell r="BR177" t="str">
            <v/>
          </cell>
          <cell r="BS177" t="str">
            <v/>
          </cell>
          <cell r="BT177" t="str">
            <v/>
          </cell>
          <cell r="BU177" t="str">
            <v/>
          </cell>
          <cell r="BV177" t="str">
            <v/>
          </cell>
          <cell r="BW177" t="str">
            <v/>
          </cell>
          <cell r="BX177" t="str">
            <v/>
          </cell>
          <cell r="BY177" t="str">
            <v/>
          </cell>
          <cell r="BZ177" t="str">
            <v/>
          </cell>
          <cell r="CA177" t="str">
            <v/>
          </cell>
          <cell r="CB177" t="str">
            <v/>
          </cell>
          <cell r="CC177" t="str">
            <v/>
          </cell>
          <cell r="CD177" t="str">
            <v/>
          </cell>
          <cell r="CE177" t="str">
            <v/>
          </cell>
          <cell r="CF177" t="str">
            <v/>
          </cell>
          <cell r="CG177" t="str">
            <v/>
          </cell>
          <cell r="CH177" t="str">
            <v/>
          </cell>
          <cell r="CI177" t="str">
            <v/>
          </cell>
          <cell r="CJ177" t="str">
            <v/>
          </cell>
          <cell r="CK177" t="str">
            <v/>
          </cell>
          <cell r="CL177" t="str">
            <v/>
          </cell>
          <cell r="CM177" t="str">
            <v/>
          </cell>
          <cell r="CN177" t="str">
            <v/>
          </cell>
          <cell r="CO177" t="str">
            <v/>
          </cell>
          <cell r="CP177" t="str">
            <v/>
          </cell>
          <cell r="CQ177" t="str">
            <v/>
          </cell>
          <cell r="CR177" t="str">
            <v/>
          </cell>
          <cell r="CS177" t="str">
            <v/>
          </cell>
          <cell r="CT177" t="str">
            <v>C</v>
          </cell>
          <cell r="CU177" t="str">
            <v>B</v>
          </cell>
          <cell r="CV177">
            <v>30.667250918484154</v>
          </cell>
          <cell r="CW177">
            <v>40.667250918484157</v>
          </cell>
          <cell r="CX177" t="str">
            <v/>
          </cell>
          <cell r="CY177" t="str">
            <v/>
          </cell>
          <cell r="CZ177" t="str">
            <v/>
          </cell>
          <cell r="DA177" t="str">
            <v/>
          </cell>
          <cell r="DB177" t="str">
            <v>C/B</v>
          </cell>
          <cell r="DC177" t="str">
            <v>B/A</v>
          </cell>
          <cell r="DD177">
            <v>33.554837897609481</v>
          </cell>
          <cell r="DE177">
            <v>43.554837897609481</v>
          </cell>
          <cell r="DF177" t="str">
            <v/>
          </cell>
          <cell r="DG177" t="str">
            <v/>
          </cell>
          <cell r="DH177" t="str">
            <v/>
          </cell>
          <cell r="DI177" t="str">
            <v/>
          </cell>
          <cell r="DJ177" t="str">
            <v/>
          </cell>
          <cell r="DK177" t="str">
            <v/>
          </cell>
          <cell r="DL177" t="str">
            <v/>
          </cell>
          <cell r="DM177" t="str">
            <v/>
          </cell>
          <cell r="DN177" t="str">
            <v/>
          </cell>
          <cell r="DO177" t="str">
            <v/>
          </cell>
          <cell r="DP177" t="str">
            <v/>
          </cell>
          <cell r="DQ177" t="str">
            <v/>
          </cell>
          <cell r="DR177" t="str">
            <v/>
          </cell>
          <cell r="DS177" t="str">
            <v/>
          </cell>
          <cell r="DT177" t="str">
            <v/>
          </cell>
          <cell r="DU177" t="str">
            <v/>
          </cell>
          <cell r="EG177" t="str">
            <v>12A-HI-7</v>
          </cell>
          <cell r="EP177" t="str">
            <v>12C-PO-8</v>
          </cell>
          <cell r="ER177" t="str">
            <v>12E-SO-8</v>
          </cell>
          <cell r="EW177" t="str">
            <v/>
          </cell>
          <cell r="EX177" t="str">
            <v/>
          </cell>
          <cell r="EY177" t="str">
            <v/>
          </cell>
          <cell r="EZ177" t="str">
            <v/>
          </cell>
          <cell r="FA177" t="str">
            <v/>
          </cell>
          <cell r="FB177" t="str">
            <v/>
          </cell>
          <cell r="FC177" t="str">
            <v/>
          </cell>
          <cell r="FD177" t="str">
            <v/>
          </cell>
          <cell r="FE177" t="str">
            <v/>
          </cell>
          <cell r="FF177" t="str">
            <v/>
          </cell>
          <cell r="FG177" t="str">
            <v/>
          </cell>
          <cell r="FH177">
            <v>30</v>
          </cell>
          <cell r="FI177" t="str">
            <v/>
          </cell>
          <cell r="FJ177" t="str">
            <v/>
          </cell>
          <cell r="FK177" t="str">
            <v/>
          </cell>
        </row>
        <row r="178">
          <cell r="A178">
            <v>160065</v>
          </cell>
          <cell r="B178" t="str">
            <v>Riaz, Isaiah</v>
          </cell>
          <cell r="C178" t="str">
            <v>12EW</v>
          </cell>
          <cell r="D178" t="str">
            <v>M</v>
          </cell>
          <cell r="E178" t="str">
            <v>B/A</v>
          </cell>
          <cell r="F178" t="str">
            <v>A/A*</v>
          </cell>
          <cell r="G178" t="str">
            <v>1</v>
          </cell>
          <cell r="H178" t="str">
            <v>APKN</v>
          </cell>
          <cell r="I178" t="str">
            <v>N</v>
          </cell>
          <cell r="J178" t="b">
            <v>0</v>
          </cell>
          <cell r="K178" t="str">
            <v>No</v>
          </cell>
          <cell r="L178" t="str">
            <v>EXTERNAL</v>
          </cell>
          <cell r="M178">
            <v>7.625</v>
          </cell>
          <cell r="N178">
            <v>7.6</v>
          </cell>
          <cell r="O178">
            <v>7.625</v>
          </cell>
          <cell r="P178">
            <v>7.6</v>
          </cell>
          <cell r="Q178" t="str">
            <v>6.25+ (B/A)</v>
          </cell>
          <cell r="R178" t="str">
            <v/>
          </cell>
          <cell r="S178" t="str">
            <v/>
          </cell>
          <cell r="T178" t="str">
            <v/>
          </cell>
          <cell r="U178" t="str">
            <v/>
          </cell>
          <cell r="V178" t="str">
            <v/>
          </cell>
          <cell r="W178" t="str">
            <v/>
          </cell>
          <cell r="X178" t="str">
            <v/>
          </cell>
          <cell r="Y178" t="str">
            <v/>
          </cell>
          <cell r="Z178" t="str">
            <v>B/A</v>
          </cell>
          <cell r="AA178" t="str">
            <v>A/A*</v>
          </cell>
          <cell r="AB178">
            <v>44.265852648478393</v>
          </cell>
          <cell r="AC178">
            <v>54.265852648478393</v>
          </cell>
          <cell r="AD178" t="str">
            <v>B/A</v>
          </cell>
          <cell r="AE178" t="str">
            <v>A/A*</v>
          </cell>
          <cell r="AF178">
            <v>42.70088186159888</v>
          </cell>
          <cell r="AG178">
            <v>52.70088186159888</v>
          </cell>
          <cell r="AH178" t="str">
            <v/>
          </cell>
          <cell r="AI178" t="str">
            <v/>
          </cell>
          <cell r="AJ178" t="str">
            <v/>
          </cell>
          <cell r="AK178" t="str">
            <v/>
          </cell>
          <cell r="AL178" t="str">
            <v/>
          </cell>
          <cell r="AM178" t="str">
            <v/>
          </cell>
          <cell r="AN178" t="str">
            <v/>
          </cell>
          <cell r="AO178" t="str">
            <v/>
          </cell>
          <cell r="AP178" t="str">
            <v/>
          </cell>
          <cell r="AQ178" t="str">
            <v/>
          </cell>
          <cell r="AR178" t="str">
            <v/>
          </cell>
          <cell r="AS178" t="str">
            <v/>
          </cell>
          <cell r="AT178" t="str">
            <v>B/A</v>
          </cell>
          <cell r="AU178" t="str">
            <v>A/A*</v>
          </cell>
          <cell r="AV178">
            <v>47.234928774716806</v>
          </cell>
          <cell r="AW178">
            <v>57.234928774716806</v>
          </cell>
          <cell r="AX178" t="str">
            <v/>
          </cell>
          <cell r="AY178" t="str">
            <v/>
          </cell>
          <cell r="AZ178" t="str">
            <v/>
          </cell>
          <cell r="BA178" t="str">
            <v/>
          </cell>
          <cell r="BB178" t="str">
            <v/>
          </cell>
          <cell r="BC178" t="str">
            <v/>
          </cell>
          <cell r="BD178" t="str">
            <v/>
          </cell>
          <cell r="BE178" t="str">
            <v/>
          </cell>
          <cell r="BF178" t="str">
            <v/>
          </cell>
          <cell r="BG178" t="str">
            <v/>
          </cell>
          <cell r="BH178" t="str">
            <v/>
          </cell>
          <cell r="BI178" t="str">
            <v/>
          </cell>
          <cell r="BJ178" t="str">
            <v/>
          </cell>
          <cell r="BK178" t="str">
            <v/>
          </cell>
          <cell r="BL178" t="str">
            <v/>
          </cell>
          <cell r="BM178" t="str">
            <v/>
          </cell>
          <cell r="BN178" t="str">
            <v/>
          </cell>
          <cell r="BO178" t="str">
            <v/>
          </cell>
          <cell r="BP178" t="str">
            <v/>
          </cell>
          <cell r="BQ178" t="str">
            <v/>
          </cell>
          <cell r="BR178" t="str">
            <v/>
          </cell>
          <cell r="BS178" t="str">
            <v/>
          </cell>
          <cell r="BT178" t="str">
            <v/>
          </cell>
          <cell r="BU178" t="str">
            <v/>
          </cell>
          <cell r="BV178" t="str">
            <v/>
          </cell>
          <cell r="BW178" t="str">
            <v/>
          </cell>
          <cell r="BX178" t="str">
            <v/>
          </cell>
          <cell r="BY178" t="str">
            <v/>
          </cell>
          <cell r="BZ178" t="str">
            <v/>
          </cell>
          <cell r="CA178" t="str">
            <v/>
          </cell>
          <cell r="CB178" t="str">
            <v/>
          </cell>
          <cell r="CC178" t="str">
            <v/>
          </cell>
          <cell r="CD178" t="str">
            <v/>
          </cell>
          <cell r="CE178" t="str">
            <v/>
          </cell>
          <cell r="CF178" t="str">
            <v/>
          </cell>
          <cell r="CG178" t="str">
            <v/>
          </cell>
          <cell r="CH178" t="str">
            <v/>
          </cell>
          <cell r="CI178" t="str">
            <v/>
          </cell>
          <cell r="CJ178" t="str">
            <v/>
          </cell>
          <cell r="CK178" t="str">
            <v/>
          </cell>
          <cell r="CL178" t="str">
            <v/>
          </cell>
          <cell r="CM178" t="str">
            <v/>
          </cell>
          <cell r="CN178" t="str">
            <v/>
          </cell>
          <cell r="CO178" t="str">
            <v/>
          </cell>
          <cell r="CP178" t="str">
            <v>B/A</v>
          </cell>
          <cell r="CQ178" t="str">
            <v>A/A*</v>
          </cell>
          <cell r="CR178">
            <v>44.223217209310349</v>
          </cell>
          <cell r="CS178">
            <v>54.223217209310349</v>
          </cell>
          <cell r="CT178" t="str">
            <v/>
          </cell>
          <cell r="CU178" t="str">
            <v/>
          </cell>
          <cell r="CV178" t="str">
            <v/>
          </cell>
          <cell r="CW178" t="str">
            <v/>
          </cell>
          <cell r="CX178" t="str">
            <v/>
          </cell>
          <cell r="CY178" t="str">
            <v/>
          </cell>
          <cell r="CZ178" t="str">
            <v/>
          </cell>
          <cell r="DA178" t="str">
            <v/>
          </cell>
          <cell r="DB178" t="str">
            <v/>
          </cell>
          <cell r="DC178" t="str">
            <v/>
          </cell>
          <cell r="DD178" t="str">
            <v/>
          </cell>
          <cell r="DE178" t="str">
            <v/>
          </cell>
          <cell r="DF178" t="str">
            <v/>
          </cell>
          <cell r="DG178" t="str">
            <v/>
          </cell>
          <cell r="DH178" t="str">
            <v/>
          </cell>
          <cell r="DI178" t="str">
            <v/>
          </cell>
          <cell r="DJ178" t="str">
            <v/>
          </cell>
          <cell r="DK178" t="str">
            <v/>
          </cell>
          <cell r="DL178" t="str">
            <v/>
          </cell>
          <cell r="DM178" t="str">
            <v/>
          </cell>
          <cell r="DN178" t="str">
            <v/>
          </cell>
          <cell r="DO178" t="str">
            <v/>
          </cell>
          <cell r="DP178" t="str">
            <v/>
          </cell>
          <cell r="DQ178" t="str">
            <v/>
          </cell>
          <cell r="DR178" t="str">
            <v/>
          </cell>
          <cell r="DS178" t="str">
            <v/>
          </cell>
          <cell r="DT178" t="str">
            <v/>
          </cell>
          <cell r="DU178" t="str">
            <v/>
          </cell>
          <cell r="DX178" t="str">
            <v>12B-BI-1</v>
          </cell>
          <cell r="DY178" t="str">
            <v>12C-CH-2</v>
          </cell>
          <cell r="EC178" t="str">
            <v>12A-EC-4</v>
          </cell>
          <cell r="EO178" t="str">
            <v>12A-PH-9</v>
          </cell>
          <cell r="EW178" t="str">
            <v/>
          </cell>
          <cell r="EX178" t="str">
            <v/>
          </cell>
          <cell r="EY178">
            <v>45</v>
          </cell>
          <cell r="EZ178">
            <v>45</v>
          </cell>
          <cell r="FA178" t="str">
            <v/>
          </cell>
          <cell r="FB178" t="str">
            <v/>
          </cell>
          <cell r="FC178" t="str">
            <v/>
          </cell>
          <cell r="FD178">
            <v>45</v>
          </cell>
          <cell r="FE178" t="str">
            <v/>
          </cell>
          <cell r="FF178" t="str">
            <v/>
          </cell>
          <cell r="FG178" t="str">
            <v/>
          </cell>
          <cell r="FH178" t="str">
            <v/>
          </cell>
          <cell r="FI178" t="str">
            <v/>
          </cell>
          <cell r="FJ178" t="str">
            <v/>
          </cell>
          <cell r="FK178" t="str">
            <v/>
          </cell>
        </row>
        <row r="179">
          <cell r="A179">
            <v>160070</v>
          </cell>
          <cell r="B179" t="str">
            <v>Riaz, Zain</v>
          </cell>
          <cell r="C179" t="str">
            <v>12CSN</v>
          </cell>
          <cell r="D179" t="str">
            <v>M</v>
          </cell>
          <cell r="E179" t="str">
            <v>C/B</v>
          </cell>
          <cell r="F179" t="str">
            <v>A</v>
          </cell>
          <cell r="G179" t="str">
            <v>1</v>
          </cell>
          <cell r="H179" t="str">
            <v>APKN</v>
          </cell>
          <cell r="I179" t="str">
            <v>N</v>
          </cell>
          <cell r="J179" t="b">
            <v>0</v>
          </cell>
          <cell r="K179" t="str">
            <v>No</v>
          </cell>
          <cell r="L179" t="str">
            <v>EXTERNAL</v>
          </cell>
          <cell r="M179">
            <v>6.8125</v>
          </cell>
          <cell r="N179">
            <v>6.8</v>
          </cell>
          <cell r="O179">
            <v>7.2857142857142856</v>
          </cell>
          <cell r="P179">
            <v>7.3</v>
          </cell>
          <cell r="Q179" t="str">
            <v>6.25+ (B/A)</v>
          </cell>
          <cell r="R179" t="str">
            <v/>
          </cell>
          <cell r="S179" t="str">
            <v/>
          </cell>
          <cell r="T179" t="str">
            <v/>
          </cell>
          <cell r="U179" t="str">
            <v/>
          </cell>
          <cell r="V179" t="str">
            <v/>
          </cell>
          <cell r="W179" t="str">
            <v/>
          </cell>
          <cell r="X179" t="str">
            <v/>
          </cell>
          <cell r="Y179" t="str">
            <v/>
          </cell>
          <cell r="Z179" t="str">
            <v>C/B</v>
          </cell>
          <cell r="AA179" t="str">
            <v>B/A</v>
          </cell>
          <cell r="AB179">
            <v>34.675126903553299</v>
          </cell>
          <cell r="AC179">
            <v>44.675126903553299</v>
          </cell>
          <cell r="AD179" t="str">
            <v>C/B</v>
          </cell>
          <cell r="AE179" t="str">
            <v>B/A</v>
          </cell>
          <cell r="AF179">
            <v>33.156671116849765</v>
          </cell>
          <cell r="AG179">
            <v>43.156671116849765</v>
          </cell>
          <cell r="AH179" t="str">
            <v/>
          </cell>
          <cell r="AI179" t="str">
            <v/>
          </cell>
          <cell r="AJ179" t="str">
            <v/>
          </cell>
          <cell r="AK179" t="str">
            <v/>
          </cell>
          <cell r="AL179" t="str">
            <v/>
          </cell>
          <cell r="AM179" t="str">
            <v/>
          </cell>
          <cell r="AN179" t="str">
            <v/>
          </cell>
          <cell r="AO179" t="str">
            <v/>
          </cell>
          <cell r="AP179" t="str">
            <v/>
          </cell>
          <cell r="AQ179" t="str">
            <v/>
          </cell>
          <cell r="AR179" t="str">
            <v/>
          </cell>
          <cell r="AS179" t="str">
            <v/>
          </cell>
          <cell r="AT179" t="str">
            <v>B</v>
          </cell>
          <cell r="AU179" t="str">
            <v>A</v>
          </cell>
          <cell r="AV179">
            <v>41.134399897397749</v>
          </cell>
          <cell r="AW179">
            <v>51.134399897397749</v>
          </cell>
          <cell r="AX179" t="str">
            <v/>
          </cell>
          <cell r="AY179" t="str">
            <v/>
          </cell>
          <cell r="AZ179" t="str">
            <v/>
          </cell>
          <cell r="BA179" t="str">
            <v/>
          </cell>
          <cell r="BB179" t="str">
            <v/>
          </cell>
          <cell r="BC179" t="str">
            <v/>
          </cell>
          <cell r="BD179" t="str">
            <v/>
          </cell>
          <cell r="BE179" t="str">
            <v/>
          </cell>
          <cell r="BF179" t="str">
            <v/>
          </cell>
          <cell r="BG179" t="str">
            <v/>
          </cell>
          <cell r="BH179" t="str">
            <v/>
          </cell>
          <cell r="BI179" t="str">
            <v/>
          </cell>
          <cell r="BJ179" t="str">
            <v/>
          </cell>
          <cell r="BK179" t="str">
            <v/>
          </cell>
          <cell r="BL179" t="str">
            <v/>
          </cell>
          <cell r="BM179" t="str">
            <v/>
          </cell>
          <cell r="BN179" t="str">
            <v/>
          </cell>
          <cell r="BO179" t="str">
            <v/>
          </cell>
          <cell r="BP179" t="str">
            <v/>
          </cell>
          <cell r="BQ179" t="str">
            <v/>
          </cell>
          <cell r="BR179" t="str">
            <v/>
          </cell>
          <cell r="BS179" t="str">
            <v/>
          </cell>
          <cell r="BT179" t="str">
            <v/>
          </cell>
          <cell r="BU179" t="str">
            <v/>
          </cell>
          <cell r="BV179" t="str">
            <v/>
          </cell>
          <cell r="BW179" t="str">
            <v/>
          </cell>
          <cell r="BX179" t="str">
            <v/>
          </cell>
          <cell r="BY179" t="str">
            <v/>
          </cell>
          <cell r="BZ179" t="str">
            <v/>
          </cell>
          <cell r="CA179" t="str">
            <v/>
          </cell>
          <cell r="CB179" t="str">
            <v/>
          </cell>
          <cell r="CC179" t="str">
            <v/>
          </cell>
          <cell r="CD179" t="str">
            <v/>
          </cell>
          <cell r="CE179" t="str">
            <v/>
          </cell>
          <cell r="CF179" t="str">
            <v/>
          </cell>
          <cell r="CG179" t="str">
            <v/>
          </cell>
          <cell r="CH179" t="str">
            <v/>
          </cell>
          <cell r="CI179" t="str">
            <v/>
          </cell>
          <cell r="CJ179" t="str">
            <v/>
          </cell>
          <cell r="CK179" t="str">
            <v/>
          </cell>
          <cell r="CL179" t="str">
            <v>B</v>
          </cell>
          <cell r="CM179" t="str">
            <v>A</v>
          </cell>
          <cell r="CN179">
            <v>41.623335192989877</v>
          </cell>
          <cell r="CO179">
            <v>51.623335192989877</v>
          </cell>
          <cell r="CP179" t="str">
            <v/>
          </cell>
          <cell r="CQ179" t="str">
            <v/>
          </cell>
          <cell r="CR179" t="str">
            <v/>
          </cell>
          <cell r="CS179" t="str">
            <v/>
          </cell>
          <cell r="CT179" t="str">
            <v/>
          </cell>
          <cell r="CU179" t="str">
            <v/>
          </cell>
          <cell r="CV179" t="str">
            <v/>
          </cell>
          <cell r="CW179" t="str">
            <v/>
          </cell>
          <cell r="CX179" t="str">
            <v/>
          </cell>
          <cell r="CY179" t="str">
            <v/>
          </cell>
          <cell r="CZ179" t="str">
            <v/>
          </cell>
          <cell r="DA179" t="str">
            <v/>
          </cell>
          <cell r="DB179" t="str">
            <v/>
          </cell>
          <cell r="DC179" t="str">
            <v/>
          </cell>
          <cell r="DD179" t="str">
            <v/>
          </cell>
          <cell r="DE179" t="str">
            <v/>
          </cell>
          <cell r="DF179" t="str">
            <v/>
          </cell>
          <cell r="DG179" t="str">
            <v/>
          </cell>
          <cell r="DH179" t="str">
            <v/>
          </cell>
          <cell r="DI179" t="str">
            <v/>
          </cell>
          <cell r="DJ179" t="str">
            <v/>
          </cell>
          <cell r="DK179" t="str">
            <v/>
          </cell>
          <cell r="DL179" t="str">
            <v/>
          </cell>
          <cell r="DM179" t="str">
            <v/>
          </cell>
          <cell r="DN179" t="str">
            <v/>
          </cell>
          <cell r="DO179" t="str">
            <v/>
          </cell>
          <cell r="DP179" t="str">
            <v/>
          </cell>
          <cell r="DQ179" t="str">
            <v/>
          </cell>
          <cell r="DR179" t="str">
            <v/>
          </cell>
          <cell r="DS179" t="str">
            <v/>
          </cell>
          <cell r="DT179" t="str">
            <v/>
          </cell>
          <cell r="DU179" t="str">
            <v/>
          </cell>
          <cell r="DX179" t="str">
            <v>12C-BI-10</v>
          </cell>
          <cell r="DY179" t="str">
            <v>12E-CH-1</v>
          </cell>
          <cell r="EN179" t="str">
            <v>12D-PE-9</v>
          </cell>
          <cell r="EW179" t="str">
            <v/>
          </cell>
          <cell r="EX179" t="str">
            <v/>
          </cell>
          <cell r="EY179">
            <v>35</v>
          </cell>
          <cell r="EZ179">
            <v>35</v>
          </cell>
          <cell r="FA179" t="str">
            <v/>
          </cell>
          <cell r="FB179" t="str">
            <v/>
          </cell>
          <cell r="FC179" t="str">
            <v/>
          </cell>
          <cell r="FD179">
            <v>40</v>
          </cell>
          <cell r="FE179" t="str">
            <v/>
          </cell>
          <cell r="FF179" t="str">
            <v/>
          </cell>
          <cell r="FG179" t="str">
            <v/>
          </cell>
          <cell r="FH179" t="str">
            <v/>
          </cell>
          <cell r="FI179" t="str">
            <v/>
          </cell>
          <cell r="FJ179" t="str">
            <v/>
          </cell>
          <cell r="FK179" t="str">
            <v/>
          </cell>
        </row>
        <row r="180">
          <cell r="A180">
            <v>150969</v>
          </cell>
          <cell r="B180" t="str">
            <v>Ridge, Frankie</v>
          </cell>
          <cell r="C180" t="str">
            <v>12SG</v>
          </cell>
          <cell r="D180" t="str">
            <v>F</v>
          </cell>
          <cell r="E180" t="str">
            <v>C/B</v>
          </cell>
          <cell r="F180" t="str">
            <v>B/A</v>
          </cell>
          <cell r="G180" t="str">
            <v>0</v>
          </cell>
          <cell r="H180" t="str">
            <v>WBRI</v>
          </cell>
          <cell r="I180" t="str">
            <v>N</v>
          </cell>
          <cell r="J180" t="b">
            <v>0</v>
          </cell>
          <cell r="K180" t="str">
            <v>No</v>
          </cell>
          <cell r="L180" t="str">
            <v>INTERNAL</v>
          </cell>
          <cell r="M180">
            <v>5.9</v>
          </cell>
          <cell r="N180">
            <v>5.9</v>
          </cell>
          <cell r="O180">
            <v>5.9</v>
          </cell>
          <cell r="P180">
            <v>5.9</v>
          </cell>
          <cell r="Q180" t="str">
            <v>4.75+ (C/B)</v>
          </cell>
          <cell r="R180" t="str">
            <v/>
          </cell>
          <cell r="S180" t="str">
            <v/>
          </cell>
          <cell r="T180" t="str">
            <v/>
          </cell>
          <cell r="U180" t="str">
            <v/>
          </cell>
          <cell r="V180" t="str">
            <v/>
          </cell>
          <cell r="W180" t="str">
            <v/>
          </cell>
          <cell r="X180" t="str">
            <v/>
          </cell>
          <cell r="Y180" t="str">
            <v/>
          </cell>
          <cell r="Z180" t="str">
            <v/>
          </cell>
          <cell r="AA180" t="str">
            <v/>
          </cell>
          <cell r="AB180" t="str">
            <v/>
          </cell>
          <cell r="AC180" t="str">
            <v/>
          </cell>
          <cell r="AD180" t="str">
            <v/>
          </cell>
          <cell r="AE180" t="str">
            <v/>
          </cell>
          <cell r="AF180" t="str">
            <v/>
          </cell>
          <cell r="AG180" t="str">
            <v/>
          </cell>
          <cell r="AH180" t="str">
            <v/>
          </cell>
          <cell r="AI180" t="str">
            <v/>
          </cell>
          <cell r="AJ180" t="str">
            <v/>
          </cell>
          <cell r="AK180" t="str">
            <v/>
          </cell>
          <cell r="AL180" t="str">
            <v/>
          </cell>
          <cell r="AM180" t="str">
            <v/>
          </cell>
          <cell r="AN180" t="str">
            <v/>
          </cell>
          <cell r="AO180" t="str">
            <v/>
          </cell>
          <cell r="AP180" t="str">
            <v>C/B</v>
          </cell>
          <cell r="AQ180" t="str">
            <v>B/A</v>
          </cell>
          <cell r="AR180">
            <v>35.159079242192298</v>
          </cell>
          <cell r="AS180">
            <v>45.159079242192298</v>
          </cell>
          <cell r="AT180" t="str">
            <v/>
          </cell>
          <cell r="AU180" t="str">
            <v/>
          </cell>
          <cell r="AV180" t="str">
            <v/>
          </cell>
          <cell r="AW180" t="str">
            <v/>
          </cell>
          <cell r="AX180" t="str">
            <v/>
          </cell>
          <cell r="AY180" t="str">
            <v/>
          </cell>
          <cell r="AZ180" t="str">
            <v/>
          </cell>
          <cell r="BA180" t="str">
            <v/>
          </cell>
          <cell r="BB180" t="str">
            <v/>
          </cell>
          <cell r="BC180" t="str">
            <v/>
          </cell>
          <cell r="BD180" t="str">
            <v/>
          </cell>
          <cell r="BE180" t="str">
            <v/>
          </cell>
          <cell r="BF180" t="str">
            <v/>
          </cell>
          <cell r="BG180" t="str">
            <v/>
          </cell>
          <cell r="BH180" t="str">
            <v/>
          </cell>
          <cell r="BI180" t="str">
            <v/>
          </cell>
          <cell r="BJ180" t="str">
            <v>C/B</v>
          </cell>
          <cell r="BK180" t="str">
            <v>B/A</v>
          </cell>
          <cell r="BL180">
            <v>34.244962999277305</v>
          </cell>
          <cell r="BM180">
            <v>44.244962999277305</v>
          </cell>
          <cell r="BN180" t="str">
            <v/>
          </cell>
          <cell r="BO180" t="str">
            <v/>
          </cell>
          <cell r="BP180" t="str">
            <v/>
          </cell>
          <cell r="BQ180" t="str">
            <v/>
          </cell>
          <cell r="BR180" t="str">
            <v/>
          </cell>
          <cell r="BS180" t="str">
            <v/>
          </cell>
          <cell r="BT180" t="str">
            <v/>
          </cell>
          <cell r="BU180" t="str">
            <v/>
          </cell>
          <cell r="BV180" t="str">
            <v/>
          </cell>
          <cell r="BW180" t="str">
            <v/>
          </cell>
          <cell r="BX180" t="str">
            <v/>
          </cell>
          <cell r="BY180" t="str">
            <v/>
          </cell>
          <cell r="BZ180" t="str">
            <v/>
          </cell>
          <cell r="CA180" t="str">
            <v/>
          </cell>
          <cell r="CB180" t="str">
            <v/>
          </cell>
          <cell r="CC180" t="str">
            <v/>
          </cell>
          <cell r="CD180" t="str">
            <v/>
          </cell>
          <cell r="CE180" t="str">
            <v/>
          </cell>
          <cell r="CF180" t="str">
            <v/>
          </cell>
          <cell r="CG180" t="str">
            <v/>
          </cell>
          <cell r="CH180" t="str">
            <v>C/B</v>
          </cell>
          <cell r="CI180" t="str">
            <v>B/A</v>
          </cell>
          <cell r="CJ180">
            <v>36.267197624974834</v>
          </cell>
          <cell r="CK180">
            <v>46.267197624974834</v>
          </cell>
          <cell r="CL180" t="str">
            <v/>
          </cell>
          <cell r="CM180" t="str">
            <v/>
          </cell>
          <cell r="CN180" t="str">
            <v/>
          </cell>
          <cell r="CO180" t="str">
            <v/>
          </cell>
          <cell r="CP180" t="str">
            <v/>
          </cell>
          <cell r="CQ180" t="str">
            <v/>
          </cell>
          <cell r="CR180" t="str">
            <v/>
          </cell>
          <cell r="CS180" t="str">
            <v/>
          </cell>
          <cell r="CT180" t="str">
            <v/>
          </cell>
          <cell r="CU180" t="str">
            <v/>
          </cell>
          <cell r="CV180" t="str">
            <v/>
          </cell>
          <cell r="CW180" t="str">
            <v/>
          </cell>
          <cell r="CX180" t="str">
            <v>C/B</v>
          </cell>
          <cell r="CY180" t="str">
            <v>B/A</v>
          </cell>
          <cell r="CZ180">
            <v>33.699029062573459</v>
          </cell>
          <cell r="DA180">
            <v>43.699029062573459</v>
          </cell>
          <cell r="DB180" t="str">
            <v/>
          </cell>
          <cell r="DC180" t="str">
            <v/>
          </cell>
          <cell r="DD180" t="str">
            <v/>
          </cell>
          <cell r="DE180" t="str">
            <v/>
          </cell>
          <cell r="DF180" t="str">
            <v/>
          </cell>
          <cell r="DG180" t="str">
            <v/>
          </cell>
          <cell r="DH180" t="str">
            <v/>
          </cell>
          <cell r="DI180" t="str">
            <v/>
          </cell>
          <cell r="DJ180" t="str">
            <v/>
          </cell>
          <cell r="DK180" t="str">
            <v/>
          </cell>
          <cell r="DL180" t="str">
            <v/>
          </cell>
          <cell r="DM180" t="str">
            <v/>
          </cell>
          <cell r="DN180" t="str">
            <v/>
          </cell>
          <cell r="DO180" t="str">
            <v/>
          </cell>
          <cell r="DP180" t="str">
            <v/>
          </cell>
          <cell r="DQ180" t="str">
            <v/>
          </cell>
          <cell r="DR180" t="str">
            <v/>
          </cell>
          <cell r="DS180" t="str">
            <v/>
          </cell>
          <cell r="DT180" t="str">
            <v/>
          </cell>
          <cell r="DU180" t="str">
            <v/>
          </cell>
          <cell r="EB180" t="str">
            <v>12C-EA-4</v>
          </cell>
          <cell r="EG180" t="str">
            <v>12A-HI-7</v>
          </cell>
          <cell r="EM180" t="str">
            <v>12E-P&amp;E-5</v>
          </cell>
          <cell r="EQ180" t="str">
            <v>12B-PY-8</v>
          </cell>
          <cell r="EW180" t="str">
            <v/>
          </cell>
          <cell r="EX180" t="str">
            <v/>
          </cell>
          <cell r="EY180" t="str">
            <v/>
          </cell>
          <cell r="EZ180" t="str">
            <v/>
          </cell>
          <cell r="FA180" t="str">
            <v/>
          </cell>
          <cell r="FB180" t="str">
            <v/>
          </cell>
          <cell r="FC180">
            <v>35</v>
          </cell>
          <cell r="FD180" t="str">
            <v/>
          </cell>
          <cell r="FE180" t="str">
            <v/>
          </cell>
          <cell r="FF180" t="str">
            <v/>
          </cell>
          <cell r="FG180" t="str">
            <v/>
          </cell>
          <cell r="FH180">
            <v>35</v>
          </cell>
          <cell r="FI180" t="str">
            <v/>
          </cell>
          <cell r="FJ180" t="str">
            <v/>
          </cell>
          <cell r="FK180" t="str">
            <v/>
          </cell>
        </row>
        <row r="181">
          <cell r="A181">
            <v>150970</v>
          </cell>
          <cell r="B181" t="str">
            <v>Roberts, Oliver</v>
          </cell>
          <cell r="C181" t="str">
            <v>12SG</v>
          </cell>
          <cell r="D181" t="str">
            <v>M</v>
          </cell>
          <cell r="E181" t="str">
            <v>C</v>
          </cell>
          <cell r="F181" t="str">
            <v>B/A</v>
          </cell>
          <cell r="G181" t="str">
            <v>0</v>
          </cell>
          <cell r="H181" t="str">
            <v>WBRI</v>
          </cell>
          <cell r="I181" t="str">
            <v>N</v>
          </cell>
          <cell r="J181" t="b">
            <v>0</v>
          </cell>
          <cell r="K181" t="str">
            <v>No</v>
          </cell>
          <cell r="L181" t="str">
            <v>INTERNAL</v>
          </cell>
          <cell r="M181">
            <v>5.4</v>
          </cell>
          <cell r="N181">
            <v>5.4</v>
          </cell>
          <cell r="O181">
            <v>5.4</v>
          </cell>
          <cell r="P181">
            <v>5.4</v>
          </cell>
          <cell r="Q181" t="str">
            <v>4.75+ (C/B)</v>
          </cell>
          <cell r="R181" t="str">
            <v/>
          </cell>
          <cell r="S181" t="str">
            <v/>
          </cell>
          <cell r="T181" t="str">
            <v/>
          </cell>
          <cell r="U181" t="str">
            <v/>
          </cell>
          <cell r="V181" t="str">
            <v>C/B</v>
          </cell>
          <cell r="W181" t="str">
            <v>B/A</v>
          </cell>
          <cell r="X181">
            <v>33.202227595218403</v>
          </cell>
          <cell r="Y181">
            <v>43.202227595218403</v>
          </cell>
          <cell r="Z181" t="str">
            <v/>
          </cell>
          <cell r="AA181" t="str">
            <v/>
          </cell>
          <cell r="AB181" t="str">
            <v/>
          </cell>
          <cell r="AC181" t="str">
            <v/>
          </cell>
          <cell r="AD181" t="str">
            <v/>
          </cell>
          <cell r="AE181" t="str">
            <v/>
          </cell>
          <cell r="AF181" t="str">
            <v/>
          </cell>
          <cell r="AG181" t="str">
            <v/>
          </cell>
          <cell r="AH181" t="str">
            <v/>
          </cell>
          <cell r="AI181" t="str">
            <v/>
          </cell>
          <cell r="AJ181" t="str">
            <v/>
          </cell>
          <cell r="AK181" t="str">
            <v/>
          </cell>
          <cell r="AL181" t="str">
            <v>C</v>
          </cell>
          <cell r="AM181" t="str">
            <v>B</v>
          </cell>
          <cell r="AN181">
            <v>29.993332061148301</v>
          </cell>
          <cell r="AO181">
            <v>39.993332061148301</v>
          </cell>
          <cell r="AP181" t="str">
            <v/>
          </cell>
          <cell r="AQ181" t="str">
            <v/>
          </cell>
          <cell r="AR181" t="str">
            <v/>
          </cell>
          <cell r="AS181" t="str">
            <v/>
          </cell>
          <cell r="AT181" t="str">
            <v/>
          </cell>
          <cell r="AU181" t="str">
            <v/>
          </cell>
          <cell r="AV181" t="str">
            <v/>
          </cell>
          <cell r="AW181" t="str">
            <v/>
          </cell>
          <cell r="AX181" t="str">
            <v/>
          </cell>
          <cell r="AY181" t="str">
            <v/>
          </cell>
          <cell r="AZ181" t="str">
            <v/>
          </cell>
          <cell r="BA181" t="str">
            <v/>
          </cell>
          <cell r="BB181" t="str">
            <v/>
          </cell>
          <cell r="BC181" t="str">
            <v/>
          </cell>
          <cell r="BD181" t="str">
            <v/>
          </cell>
          <cell r="BE181" t="str">
            <v/>
          </cell>
          <cell r="BF181" t="str">
            <v/>
          </cell>
          <cell r="BG181" t="str">
            <v/>
          </cell>
          <cell r="BH181" t="str">
            <v/>
          </cell>
          <cell r="BI181" t="str">
            <v/>
          </cell>
          <cell r="BJ181" t="str">
            <v/>
          </cell>
          <cell r="BK181" t="str">
            <v/>
          </cell>
          <cell r="BL181" t="str">
            <v/>
          </cell>
          <cell r="BM181" t="str">
            <v/>
          </cell>
          <cell r="BN181" t="str">
            <v/>
          </cell>
          <cell r="BO181" t="str">
            <v/>
          </cell>
          <cell r="BP181" t="str">
            <v/>
          </cell>
          <cell r="BQ181" t="str">
            <v/>
          </cell>
          <cell r="BR181" t="str">
            <v/>
          </cell>
          <cell r="BS181" t="str">
            <v/>
          </cell>
          <cell r="BT181" t="str">
            <v/>
          </cell>
          <cell r="BU181" t="str">
            <v/>
          </cell>
          <cell r="BV181" t="str">
            <v/>
          </cell>
          <cell r="BW181" t="str">
            <v/>
          </cell>
          <cell r="BX181" t="str">
            <v/>
          </cell>
          <cell r="BY181" t="str">
            <v/>
          </cell>
          <cell r="BZ181" t="str">
            <v/>
          </cell>
          <cell r="CA181" t="str">
            <v/>
          </cell>
          <cell r="CB181" t="str">
            <v/>
          </cell>
          <cell r="CC181" t="str">
            <v/>
          </cell>
          <cell r="CD181" t="str">
            <v/>
          </cell>
          <cell r="CE181" t="str">
            <v/>
          </cell>
          <cell r="CF181" t="str">
            <v/>
          </cell>
          <cell r="CG181" t="str">
            <v/>
          </cell>
          <cell r="CH181" t="str">
            <v>C</v>
          </cell>
          <cell r="CI181" t="str">
            <v>B</v>
          </cell>
          <cell r="CJ181">
            <v>32.388100767230789</v>
          </cell>
          <cell r="CK181">
            <v>42.388100767230789</v>
          </cell>
          <cell r="CL181" t="str">
            <v>C</v>
          </cell>
          <cell r="CM181" t="str">
            <v>B</v>
          </cell>
          <cell r="CN181">
            <v>28.1041666666667</v>
          </cell>
          <cell r="CO181">
            <v>38.1041666666667</v>
          </cell>
          <cell r="CP181" t="str">
            <v/>
          </cell>
          <cell r="CQ181" t="str">
            <v/>
          </cell>
          <cell r="CR181" t="str">
            <v/>
          </cell>
          <cell r="CS181" t="str">
            <v/>
          </cell>
          <cell r="CT181" t="str">
            <v/>
          </cell>
          <cell r="CU181" t="str">
            <v/>
          </cell>
          <cell r="CV181" t="str">
            <v/>
          </cell>
          <cell r="CW181" t="str">
            <v/>
          </cell>
          <cell r="CX181" t="str">
            <v/>
          </cell>
          <cell r="CY181" t="str">
            <v/>
          </cell>
          <cell r="CZ181" t="str">
            <v/>
          </cell>
          <cell r="DA181" t="str">
            <v/>
          </cell>
          <cell r="DB181" t="str">
            <v/>
          </cell>
          <cell r="DC181" t="str">
            <v/>
          </cell>
          <cell r="DD181" t="str">
            <v/>
          </cell>
          <cell r="DE181" t="str">
            <v/>
          </cell>
          <cell r="DF181" t="str">
            <v/>
          </cell>
          <cell r="DG181" t="str">
            <v/>
          </cell>
          <cell r="DH181" t="str">
            <v/>
          </cell>
          <cell r="DI181" t="str">
            <v/>
          </cell>
          <cell r="DJ181" t="str">
            <v/>
          </cell>
          <cell r="DK181" t="str">
            <v/>
          </cell>
          <cell r="DL181" t="str">
            <v/>
          </cell>
          <cell r="DM181" t="str">
            <v/>
          </cell>
          <cell r="DN181" t="str">
            <v/>
          </cell>
          <cell r="DO181" t="str">
            <v/>
          </cell>
          <cell r="DP181" t="str">
            <v/>
          </cell>
          <cell r="DQ181" t="str">
            <v/>
          </cell>
          <cell r="DR181" t="str">
            <v/>
          </cell>
          <cell r="DS181" t="str">
            <v/>
          </cell>
          <cell r="DT181" t="str">
            <v/>
          </cell>
          <cell r="DU181" t="str">
            <v/>
          </cell>
          <cell r="DW181" t="str">
            <v>12B-BE-2</v>
          </cell>
          <cell r="EA181" t="str">
            <v>12A-DT-3</v>
          </cell>
          <cell r="EM181" t="str">
            <v>12E-P&amp;E-5</v>
          </cell>
          <cell r="EN181" t="str">
            <v>12D-PE-9</v>
          </cell>
          <cell r="EW181" t="str">
            <v/>
          </cell>
          <cell r="EX181">
            <v>35</v>
          </cell>
          <cell r="EY181" t="str">
            <v/>
          </cell>
          <cell r="EZ181" t="str">
            <v/>
          </cell>
          <cell r="FA181" t="str">
            <v/>
          </cell>
          <cell r="FB181">
            <v>30</v>
          </cell>
          <cell r="FC181" t="str">
            <v/>
          </cell>
          <cell r="FD181" t="str">
            <v/>
          </cell>
          <cell r="FE181" t="str">
            <v/>
          </cell>
          <cell r="FF181" t="str">
            <v/>
          </cell>
          <cell r="FG181" t="str">
            <v/>
          </cell>
          <cell r="FH181" t="str">
            <v/>
          </cell>
          <cell r="FI181" t="str">
            <v/>
          </cell>
          <cell r="FJ181" t="str">
            <v/>
          </cell>
          <cell r="FK181" t="str">
            <v/>
          </cell>
        </row>
        <row r="182">
          <cell r="A182">
            <v>151501</v>
          </cell>
          <cell r="B182" t="str">
            <v>Rojas Burgoa, Alejandro</v>
          </cell>
          <cell r="C182" t="str">
            <v>12SG</v>
          </cell>
          <cell r="D182" t="str">
            <v>M</v>
          </cell>
          <cell r="E182" t="str">
            <v>D/C</v>
          </cell>
          <cell r="F182" t="str">
            <v>B</v>
          </cell>
          <cell r="G182" t="str">
            <v>1</v>
          </cell>
          <cell r="H182" t="str">
            <v>MOTM</v>
          </cell>
          <cell r="I182" t="str">
            <v>N</v>
          </cell>
          <cell r="J182" t="b">
            <v>1</v>
          </cell>
          <cell r="K182" t="str">
            <v>No</v>
          </cell>
          <cell r="L182" t="str">
            <v>INTERNAL</v>
          </cell>
          <cell r="M182">
            <v>4.8181818181818183</v>
          </cell>
          <cell r="N182">
            <v>4.8</v>
          </cell>
          <cell r="O182">
            <v>4.8181818181818183</v>
          </cell>
          <cell r="P182">
            <v>4.8</v>
          </cell>
          <cell r="Q182" t="str">
            <v>4.75+ (C/B)</v>
          </cell>
          <cell r="R182" t="str">
            <v/>
          </cell>
          <cell r="S182" t="str">
            <v/>
          </cell>
          <cell r="T182" t="str">
            <v/>
          </cell>
          <cell r="U182" t="str">
            <v/>
          </cell>
          <cell r="V182" t="str">
            <v>C</v>
          </cell>
          <cell r="W182" t="str">
            <v>B</v>
          </cell>
          <cell r="X182">
            <v>28.684712144665081</v>
          </cell>
          <cell r="Y182">
            <v>38.684712144665085</v>
          </cell>
          <cell r="Z182" t="str">
            <v/>
          </cell>
          <cell r="AA182" t="str">
            <v/>
          </cell>
          <cell r="AB182" t="str">
            <v/>
          </cell>
          <cell r="AC182" t="str">
            <v/>
          </cell>
          <cell r="AD182" t="str">
            <v/>
          </cell>
          <cell r="AE182" t="str">
            <v/>
          </cell>
          <cell r="AF182" t="str">
            <v/>
          </cell>
          <cell r="AG182" t="str">
            <v/>
          </cell>
          <cell r="AH182" t="str">
            <v/>
          </cell>
          <cell r="AI182" t="str">
            <v/>
          </cell>
          <cell r="AJ182" t="str">
            <v/>
          </cell>
          <cell r="AK182" t="str">
            <v/>
          </cell>
          <cell r="AL182" t="str">
            <v/>
          </cell>
          <cell r="AM182" t="str">
            <v/>
          </cell>
          <cell r="AN182" t="str">
            <v/>
          </cell>
          <cell r="AO182" t="str">
            <v/>
          </cell>
          <cell r="AP182" t="str">
            <v/>
          </cell>
          <cell r="AQ182" t="str">
            <v/>
          </cell>
          <cell r="AR182" t="str">
            <v/>
          </cell>
          <cell r="AS182" t="str">
            <v/>
          </cell>
          <cell r="AT182" t="str">
            <v>D/C</v>
          </cell>
          <cell r="AU182" t="str">
            <v>C/B</v>
          </cell>
          <cell r="AV182">
            <v>25.498371061116735</v>
          </cell>
          <cell r="AW182">
            <v>35.498371061116735</v>
          </cell>
          <cell r="AX182" t="str">
            <v/>
          </cell>
          <cell r="AY182" t="str">
            <v/>
          </cell>
          <cell r="AZ182" t="str">
            <v/>
          </cell>
          <cell r="BA182" t="str">
            <v/>
          </cell>
          <cell r="BB182" t="str">
            <v/>
          </cell>
          <cell r="BC182" t="str">
            <v/>
          </cell>
          <cell r="BD182" t="str">
            <v/>
          </cell>
          <cell r="BE182" t="str">
            <v/>
          </cell>
          <cell r="BF182" t="str">
            <v/>
          </cell>
          <cell r="BG182" t="str">
            <v/>
          </cell>
          <cell r="BH182" t="str">
            <v/>
          </cell>
          <cell r="BI182" t="str">
            <v/>
          </cell>
          <cell r="BJ182" t="str">
            <v/>
          </cell>
          <cell r="BK182" t="str">
            <v/>
          </cell>
          <cell r="BL182" t="str">
            <v/>
          </cell>
          <cell r="BM182" t="str">
            <v/>
          </cell>
          <cell r="BN182" t="str">
            <v/>
          </cell>
          <cell r="BO182" t="str">
            <v/>
          </cell>
          <cell r="BP182" t="str">
            <v/>
          </cell>
          <cell r="BQ182" t="str">
            <v/>
          </cell>
          <cell r="BR182" t="str">
            <v/>
          </cell>
          <cell r="BS182" t="str">
            <v/>
          </cell>
          <cell r="BT182" t="str">
            <v/>
          </cell>
          <cell r="BU182" t="str">
            <v/>
          </cell>
          <cell r="BV182" t="str">
            <v/>
          </cell>
          <cell r="BW182" t="str">
            <v/>
          </cell>
          <cell r="BX182" t="str">
            <v/>
          </cell>
          <cell r="BY182" t="str">
            <v/>
          </cell>
          <cell r="BZ182" t="str">
            <v/>
          </cell>
          <cell r="CA182" t="str">
            <v/>
          </cell>
          <cell r="CB182" t="str">
            <v/>
          </cell>
          <cell r="CC182" t="str">
            <v/>
          </cell>
          <cell r="CD182" t="str">
            <v/>
          </cell>
          <cell r="CE182" t="str">
            <v/>
          </cell>
          <cell r="CF182" t="str">
            <v/>
          </cell>
          <cell r="CG182" t="str">
            <v/>
          </cell>
          <cell r="CH182" t="str">
            <v/>
          </cell>
          <cell r="CI182" t="str">
            <v/>
          </cell>
          <cell r="CJ182" t="str">
            <v/>
          </cell>
          <cell r="CK182" t="str">
            <v/>
          </cell>
          <cell r="CL182" t="str">
            <v/>
          </cell>
          <cell r="CM182" t="str">
            <v/>
          </cell>
          <cell r="CN182" t="str">
            <v/>
          </cell>
          <cell r="CO182" t="str">
            <v/>
          </cell>
          <cell r="CP182" t="str">
            <v/>
          </cell>
          <cell r="CQ182" t="str">
            <v/>
          </cell>
          <cell r="CR182" t="str">
            <v/>
          </cell>
          <cell r="CS182" t="str">
            <v/>
          </cell>
          <cell r="CT182" t="str">
            <v>C</v>
          </cell>
          <cell r="CU182" t="str">
            <v>B</v>
          </cell>
          <cell r="CV182">
            <v>27.711141346842421</v>
          </cell>
          <cell r="CW182">
            <v>37.711141346842425</v>
          </cell>
          <cell r="CX182" t="str">
            <v/>
          </cell>
          <cell r="CY182" t="str">
            <v/>
          </cell>
          <cell r="CZ182" t="str">
            <v/>
          </cell>
          <cell r="DA182" t="str">
            <v/>
          </cell>
          <cell r="DB182" t="str">
            <v/>
          </cell>
          <cell r="DC182" t="str">
            <v/>
          </cell>
          <cell r="DD182" t="str">
            <v/>
          </cell>
          <cell r="DE182" t="str">
            <v/>
          </cell>
          <cell r="DF182" t="str">
            <v>C</v>
          </cell>
          <cell r="DG182" t="str">
            <v>B</v>
          </cell>
          <cell r="DH182">
            <v>30.17306085713011</v>
          </cell>
          <cell r="DI182">
            <v>40.17306085713011</v>
          </cell>
          <cell r="DJ182" t="str">
            <v/>
          </cell>
          <cell r="DK182" t="str">
            <v/>
          </cell>
          <cell r="DL182" t="str">
            <v/>
          </cell>
          <cell r="DM182" t="str">
            <v/>
          </cell>
          <cell r="DN182" t="str">
            <v/>
          </cell>
          <cell r="DO182" t="str">
            <v/>
          </cell>
          <cell r="DP182" t="str">
            <v/>
          </cell>
          <cell r="DQ182" t="str">
            <v/>
          </cell>
          <cell r="DR182" t="str">
            <v/>
          </cell>
          <cell r="DS182" t="str">
            <v/>
          </cell>
          <cell r="DT182" t="str">
            <v/>
          </cell>
          <cell r="DU182" t="str">
            <v/>
          </cell>
          <cell r="DW182" t="str">
            <v>12A-BE-1</v>
          </cell>
          <cell r="EC182" t="str">
            <v>12E-EC-2</v>
          </cell>
          <cell r="EP182" t="str">
            <v>12E-PO-9</v>
          </cell>
          <cell r="ES182" t="str">
            <v>12D-SP-10</v>
          </cell>
          <cell r="EW182" t="str">
            <v/>
          </cell>
          <cell r="EX182">
            <v>30</v>
          </cell>
          <cell r="EY182" t="str">
            <v/>
          </cell>
          <cell r="EZ182" t="str">
            <v/>
          </cell>
          <cell r="FA182" t="str">
            <v/>
          </cell>
          <cell r="FB182" t="str">
            <v/>
          </cell>
          <cell r="FC182" t="str">
            <v/>
          </cell>
          <cell r="FD182">
            <v>25</v>
          </cell>
          <cell r="FE182" t="str">
            <v/>
          </cell>
          <cell r="FF182" t="str">
            <v/>
          </cell>
          <cell r="FG182" t="str">
            <v/>
          </cell>
          <cell r="FH182" t="str">
            <v/>
          </cell>
          <cell r="FI182" t="str">
            <v/>
          </cell>
          <cell r="FJ182" t="str">
            <v/>
          </cell>
          <cell r="FK182" t="str">
            <v/>
          </cell>
        </row>
        <row r="183">
          <cell r="A183">
            <v>160071</v>
          </cell>
          <cell r="B183" t="str">
            <v>Rose, Elijah</v>
          </cell>
          <cell r="C183" t="str">
            <v>12ASA</v>
          </cell>
          <cell r="D183" t="str">
            <v>M</v>
          </cell>
          <cell r="E183" t="str">
            <v>D/C</v>
          </cell>
          <cell r="F183" t="str">
            <v>B/A</v>
          </cell>
          <cell r="G183" t="str">
            <v>1</v>
          </cell>
          <cell r="H183" t="str">
            <v>MAOE</v>
          </cell>
          <cell r="I183" t="str">
            <v>N</v>
          </cell>
          <cell r="J183" t="b">
            <v>0</v>
          </cell>
          <cell r="K183" t="str">
            <v>No</v>
          </cell>
          <cell r="L183" t="str">
            <v>EXTERNAL</v>
          </cell>
          <cell r="M183">
            <v>5.7857142857142856</v>
          </cell>
          <cell r="N183">
            <v>5.8</v>
          </cell>
          <cell r="O183">
            <v>5.7857142857142856</v>
          </cell>
          <cell r="P183">
            <v>5.8</v>
          </cell>
          <cell r="Q183" t="str">
            <v>4.75+ (C/B)</v>
          </cell>
          <cell r="R183" t="str">
            <v/>
          </cell>
          <cell r="S183" t="str">
            <v/>
          </cell>
          <cell r="T183" t="str">
            <v/>
          </cell>
          <cell r="U183" t="str">
            <v/>
          </cell>
          <cell r="V183" t="str">
            <v/>
          </cell>
          <cell r="W183" t="str">
            <v/>
          </cell>
          <cell r="X183" t="str">
            <v/>
          </cell>
          <cell r="Y183" t="str">
            <v/>
          </cell>
          <cell r="Z183" t="str">
            <v/>
          </cell>
          <cell r="AA183" t="str">
            <v/>
          </cell>
          <cell r="AB183" t="str">
            <v/>
          </cell>
          <cell r="AC183" t="str">
            <v/>
          </cell>
          <cell r="AD183" t="str">
            <v/>
          </cell>
          <cell r="AE183" t="str">
            <v/>
          </cell>
          <cell r="AF183" t="str">
            <v/>
          </cell>
          <cell r="AG183" t="str">
            <v/>
          </cell>
          <cell r="AH183" t="str">
            <v/>
          </cell>
          <cell r="AI183" t="str">
            <v/>
          </cell>
          <cell r="AJ183" t="str">
            <v/>
          </cell>
          <cell r="AK183" t="str">
            <v/>
          </cell>
          <cell r="AL183" t="str">
            <v/>
          </cell>
          <cell r="AM183" t="str">
            <v/>
          </cell>
          <cell r="AN183" t="str">
            <v/>
          </cell>
          <cell r="AO183" t="str">
            <v/>
          </cell>
          <cell r="AP183" t="str">
            <v/>
          </cell>
          <cell r="AQ183" t="str">
            <v/>
          </cell>
          <cell r="AR183" t="str">
            <v/>
          </cell>
          <cell r="AS183" t="str">
            <v/>
          </cell>
          <cell r="AT183" t="str">
            <v/>
          </cell>
          <cell r="AU183" t="str">
            <v/>
          </cell>
          <cell r="AV183" t="str">
            <v/>
          </cell>
          <cell r="AW183" t="str">
            <v/>
          </cell>
          <cell r="AX183" t="str">
            <v/>
          </cell>
          <cell r="AY183" t="str">
            <v/>
          </cell>
          <cell r="AZ183" t="str">
            <v/>
          </cell>
          <cell r="BA183" t="str">
            <v/>
          </cell>
          <cell r="BB183" t="str">
            <v/>
          </cell>
          <cell r="BC183" t="str">
            <v/>
          </cell>
          <cell r="BD183" t="str">
            <v/>
          </cell>
          <cell r="BE183" t="str">
            <v/>
          </cell>
          <cell r="BF183" t="str">
            <v/>
          </cell>
          <cell r="BG183" t="str">
            <v/>
          </cell>
          <cell r="BH183" t="str">
            <v/>
          </cell>
          <cell r="BI183" t="str">
            <v/>
          </cell>
          <cell r="BJ183" t="str">
            <v>C/B</v>
          </cell>
          <cell r="BK183" t="str">
            <v>B/A</v>
          </cell>
          <cell r="BL183">
            <v>33.516981191033373</v>
          </cell>
          <cell r="BM183">
            <v>43.516981191033373</v>
          </cell>
          <cell r="BN183" t="str">
            <v/>
          </cell>
          <cell r="BO183" t="str">
            <v/>
          </cell>
          <cell r="BP183" t="str">
            <v/>
          </cell>
          <cell r="BQ183" t="str">
            <v/>
          </cell>
          <cell r="BR183" t="str">
            <v/>
          </cell>
          <cell r="BS183" t="str">
            <v/>
          </cell>
          <cell r="BT183" t="str">
            <v/>
          </cell>
          <cell r="BU183" t="str">
            <v/>
          </cell>
          <cell r="BV183" t="str">
            <v/>
          </cell>
          <cell r="BW183" t="str">
            <v/>
          </cell>
          <cell r="BX183" t="str">
            <v/>
          </cell>
          <cell r="BY183" t="str">
            <v/>
          </cell>
          <cell r="BZ183" t="str">
            <v/>
          </cell>
          <cell r="CA183" t="str">
            <v/>
          </cell>
          <cell r="CB183" t="str">
            <v/>
          </cell>
          <cell r="CC183" t="str">
            <v/>
          </cell>
          <cell r="CD183" t="str">
            <v/>
          </cell>
          <cell r="CE183" t="str">
            <v/>
          </cell>
          <cell r="CF183" t="str">
            <v/>
          </cell>
          <cell r="CG183" t="str">
            <v/>
          </cell>
          <cell r="CH183" t="str">
            <v>C/B</v>
          </cell>
          <cell r="CI183" t="str">
            <v>B/A</v>
          </cell>
          <cell r="CJ183">
            <v>35.545129383379482</v>
          </cell>
          <cell r="CK183">
            <v>45.545129383379482</v>
          </cell>
          <cell r="CL183" t="str">
            <v/>
          </cell>
          <cell r="CM183" t="str">
            <v/>
          </cell>
          <cell r="CN183" t="str">
            <v/>
          </cell>
          <cell r="CO183" t="str">
            <v/>
          </cell>
          <cell r="CP183" t="str">
            <v>D/C</v>
          </cell>
          <cell r="CQ183" t="str">
            <v>C/B</v>
          </cell>
          <cell r="CR183">
            <v>24.093113503196165</v>
          </cell>
          <cell r="CS183">
            <v>34.093113503196165</v>
          </cell>
          <cell r="CT183" t="str">
            <v/>
          </cell>
          <cell r="CU183" t="str">
            <v/>
          </cell>
          <cell r="CV183" t="str">
            <v/>
          </cell>
          <cell r="CW183" t="str">
            <v/>
          </cell>
          <cell r="CX183" t="str">
            <v>C</v>
          </cell>
          <cell r="CY183" t="str">
            <v>B</v>
          </cell>
          <cell r="CZ183">
            <v>32.447539055340847</v>
          </cell>
          <cell r="DA183">
            <v>42.447539055340847</v>
          </cell>
          <cell r="DB183" t="str">
            <v/>
          </cell>
          <cell r="DC183" t="str">
            <v/>
          </cell>
          <cell r="DD183" t="str">
            <v/>
          </cell>
          <cell r="DE183" t="str">
            <v/>
          </cell>
          <cell r="DF183" t="str">
            <v/>
          </cell>
          <cell r="DG183" t="str">
            <v/>
          </cell>
          <cell r="DH183" t="str">
            <v/>
          </cell>
          <cell r="DI183" t="str">
            <v/>
          </cell>
          <cell r="DJ183" t="str">
            <v/>
          </cell>
          <cell r="DK183" t="str">
            <v/>
          </cell>
          <cell r="DL183" t="str">
            <v/>
          </cell>
          <cell r="DM183" t="str">
            <v/>
          </cell>
          <cell r="DN183" t="str">
            <v/>
          </cell>
          <cell r="DO183" t="str">
            <v/>
          </cell>
          <cell r="DP183" t="str">
            <v/>
          </cell>
          <cell r="DQ183" t="str">
            <v/>
          </cell>
          <cell r="DR183" t="str">
            <v/>
          </cell>
          <cell r="DS183" t="str">
            <v/>
          </cell>
          <cell r="DT183" t="str">
            <v/>
          </cell>
          <cell r="DU183" t="str">
            <v/>
          </cell>
          <cell r="EG183" t="str">
            <v>12C-HI-5</v>
          </cell>
          <cell r="EM183" t="str">
            <v>12B-P&amp;E-7</v>
          </cell>
          <cell r="EO183" t="str">
            <v>12E-PH-6</v>
          </cell>
          <cell r="EQ183" t="str">
            <v>12A-PY-10</v>
          </cell>
          <cell r="EW183" t="str">
            <v/>
          </cell>
          <cell r="EX183" t="str">
            <v/>
          </cell>
          <cell r="EY183" t="str">
            <v/>
          </cell>
          <cell r="EZ183" t="str">
            <v/>
          </cell>
          <cell r="FA183" t="str">
            <v/>
          </cell>
          <cell r="FB183" t="str">
            <v/>
          </cell>
          <cell r="FC183" t="str">
            <v/>
          </cell>
          <cell r="FD183" t="str">
            <v/>
          </cell>
          <cell r="FE183" t="str">
            <v/>
          </cell>
          <cell r="FF183" t="str">
            <v/>
          </cell>
          <cell r="FG183" t="str">
            <v/>
          </cell>
          <cell r="FH183">
            <v>35</v>
          </cell>
          <cell r="FI183" t="str">
            <v/>
          </cell>
          <cell r="FJ183" t="str">
            <v/>
          </cell>
          <cell r="FK183" t="str">
            <v/>
          </cell>
        </row>
        <row r="184">
          <cell r="A184">
            <v>150884</v>
          </cell>
          <cell r="B184" t="str">
            <v>Ross, Eoghan</v>
          </cell>
          <cell r="C184" t="str">
            <v>12SG</v>
          </cell>
          <cell r="D184" t="str">
            <v>M</v>
          </cell>
          <cell r="E184" t="str">
            <v>B</v>
          </cell>
          <cell r="F184" t="str">
            <v>A/A*</v>
          </cell>
          <cell r="G184" t="str">
            <v>0</v>
          </cell>
          <cell r="H184" t="str">
            <v>WBRI</v>
          </cell>
          <cell r="I184" t="str">
            <v>N</v>
          </cell>
          <cell r="J184" t="b">
            <v>0</v>
          </cell>
          <cell r="K184" t="str">
            <v>No</v>
          </cell>
          <cell r="L184" t="str">
            <v>INTERNAL</v>
          </cell>
          <cell r="M184">
            <v>7.2</v>
          </cell>
          <cell r="N184">
            <v>7.2</v>
          </cell>
          <cell r="O184">
            <v>7.2</v>
          </cell>
          <cell r="P184">
            <v>7.2</v>
          </cell>
          <cell r="Q184" t="str">
            <v>6.25+ (B/A)</v>
          </cell>
          <cell r="R184" t="str">
            <v/>
          </cell>
          <cell r="S184" t="str">
            <v/>
          </cell>
          <cell r="T184" t="str">
            <v/>
          </cell>
          <cell r="U184" t="str">
            <v/>
          </cell>
          <cell r="V184" t="str">
            <v/>
          </cell>
          <cell r="W184" t="str">
            <v/>
          </cell>
          <cell r="X184" t="str">
            <v/>
          </cell>
          <cell r="Y184" t="str">
            <v/>
          </cell>
          <cell r="Z184" t="str">
            <v/>
          </cell>
          <cell r="AA184" t="str">
            <v/>
          </cell>
          <cell r="AB184" t="str">
            <v/>
          </cell>
          <cell r="AC184" t="str">
            <v/>
          </cell>
          <cell r="AD184" t="str">
            <v/>
          </cell>
          <cell r="AE184" t="str">
            <v/>
          </cell>
          <cell r="AF184" t="str">
            <v/>
          </cell>
          <cell r="AG184" t="str">
            <v/>
          </cell>
          <cell r="AH184" t="str">
            <v/>
          </cell>
          <cell r="AI184" t="str">
            <v/>
          </cell>
          <cell r="AJ184" t="str">
            <v/>
          </cell>
          <cell r="AK184" t="str">
            <v/>
          </cell>
          <cell r="AL184" t="str">
            <v/>
          </cell>
          <cell r="AM184" t="str">
            <v/>
          </cell>
          <cell r="AN184" t="str">
            <v/>
          </cell>
          <cell r="AO184" t="str">
            <v/>
          </cell>
          <cell r="AP184" t="str">
            <v/>
          </cell>
          <cell r="AQ184" t="str">
            <v/>
          </cell>
          <cell r="AR184" t="str">
            <v/>
          </cell>
          <cell r="AS184" t="str">
            <v/>
          </cell>
          <cell r="AT184" t="str">
            <v>B/A</v>
          </cell>
          <cell r="AU184" t="str">
            <v>A/A*</v>
          </cell>
          <cell r="AV184">
            <v>44.308511343647446</v>
          </cell>
          <cell r="AW184">
            <v>54.308511343647446</v>
          </cell>
          <cell r="AX184" t="str">
            <v>B/A</v>
          </cell>
          <cell r="AY184" t="str">
            <v>A/A*</v>
          </cell>
          <cell r="AZ184">
            <v>45.163456011600367</v>
          </cell>
          <cell r="BA184">
            <v>55.163456011600367</v>
          </cell>
          <cell r="BB184" t="str">
            <v/>
          </cell>
          <cell r="BC184" t="str">
            <v/>
          </cell>
          <cell r="BD184" t="str">
            <v/>
          </cell>
          <cell r="BE184" t="str">
            <v/>
          </cell>
          <cell r="BF184" t="str">
            <v/>
          </cell>
          <cell r="BG184" t="str">
            <v/>
          </cell>
          <cell r="BH184" t="str">
            <v/>
          </cell>
          <cell r="BI184" t="str">
            <v/>
          </cell>
          <cell r="BJ184" t="str">
            <v/>
          </cell>
          <cell r="BK184" t="str">
            <v/>
          </cell>
          <cell r="BL184" t="str">
            <v/>
          </cell>
          <cell r="BM184" t="str">
            <v/>
          </cell>
          <cell r="BN184" t="str">
            <v/>
          </cell>
          <cell r="BO184" t="str">
            <v/>
          </cell>
          <cell r="BP184" t="str">
            <v/>
          </cell>
          <cell r="BQ184" t="str">
            <v/>
          </cell>
          <cell r="BR184" t="str">
            <v/>
          </cell>
          <cell r="BS184" t="str">
            <v/>
          </cell>
          <cell r="BT184" t="str">
            <v/>
          </cell>
          <cell r="BU184" t="str">
            <v/>
          </cell>
          <cell r="BV184" t="str">
            <v>B</v>
          </cell>
          <cell r="BW184" t="str">
            <v>A</v>
          </cell>
          <cell r="BX184">
            <v>41.988141099955797</v>
          </cell>
          <cell r="BY184">
            <v>51.988141099955797</v>
          </cell>
          <cell r="BZ184" t="str">
            <v/>
          </cell>
          <cell r="CA184" t="str">
            <v/>
          </cell>
          <cell r="CB184" t="str">
            <v/>
          </cell>
          <cell r="CC184" t="str">
            <v/>
          </cell>
          <cell r="CD184" t="str">
            <v/>
          </cell>
          <cell r="CE184" t="str">
            <v/>
          </cell>
          <cell r="CF184" t="str">
            <v/>
          </cell>
          <cell r="CG184" t="str">
            <v/>
          </cell>
          <cell r="CH184" t="str">
            <v/>
          </cell>
          <cell r="CI184" t="str">
            <v/>
          </cell>
          <cell r="CJ184" t="str">
            <v/>
          </cell>
          <cell r="CK184" t="str">
            <v/>
          </cell>
          <cell r="CL184" t="str">
            <v/>
          </cell>
          <cell r="CM184" t="str">
            <v/>
          </cell>
          <cell r="CN184" t="str">
            <v/>
          </cell>
          <cell r="CO184" t="str">
            <v/>
          </cell>
          <cell r="CP184" t="str">
            <v>B</v>
          </cell>
          <cell r="CQ184" t="str">
            <v>A</v>
          </cell>
          <cell r="CR184">
            <v>40.106253794778397</v>
          </cell>
          <cell r="CS184">
            <v>50.106253794778397</v>
          </cell>
          <cell r="CT184" t="str">
            <v/>
          </cell>
          <cell r="CU184" t="str">
            <v/>
          </cell>
          <cell r="CV184" t="str">
            <v/>
          </cell>
          <cell r="CW184" t="str">
            <v/>
          </cell>
          <cell r="CX184" t="str">
            <v/>
          </cell>
          <cell r="CY184" t="str">
            <v/>
          </cell>
          <cell r="CZ184" t="str">
            <v/>
          </cell>
          <cell r="DA184" t="str">
            <v/>
          </cell>
          <cell r="DB184" t="str">
            <v/>
          </cell>
          <cell r="DC184" t="str">
            <v/>
          </cell>
          <cell r="DD184" t="str">
            <v/>
          </cell>
          <cell r="DE184" t="str">
            <v/>
          </cell>
          <cell r="DF184" t="str">
            <v/>
          </cell>
          <cell r="DG184" t="str">
            <v/>
          </cell>
          <cell r="DH184" t="str">
            <v/>
          </cell>
          <cell r="DI184" t="str">
            <v/>
          </cell>
          <cell r="DJ184" t="str">
            <v/>
          </cell>
          <cell r="DK184" t="str">
            <v/>
          </cell>
          <cell r="DL184" t="str">
            <v/>
          </cell>
          <cell r="DM184" t="str">
            <v/>
          </cell>
          <cell r="DN184" t="str">
            <v/>
          </cell>
          <cell r="DO184" t="str">
            <v/>
          </cell>
          <cell r="DP184" t="str">
            <v/>
          </cell>
          <cell r="DQ184" t="str">
            <v/>
          </cell>
          <cell r="DR184" t="str">
            <v/>
          </cell>
          <cell r="DS184" t="str">
            <v/>
          </cell>
          <cell r="DT184" t="str">
            <v/>
          </cell>
          <cell r="DU184" t="str">
            <v/>
          </cell>
          <cell r="EC184" t="str">
            <v>12A-EC-4</v>
          </cell>
          <cell r="ED184" t="str">
            <v>12D-ENL-5</v>
          </cell>
          <cell r="EJ184" t="str">
            <v>12C-CS-3</v>
          </cell>
          <cell r="EO184" t="str">
            <v>12E-PH-6</v>
          </cell>
          <cell r="EW184" t="str">
            <v/>
          </cell>
          <cell r="EX184" t="str">
            <v/>
          </cell>
          <cell r="EY184" t="str">
            <v/>
          </cell>
          <cell r="EZ184" t="str">
            <v/>
          </cell>
          <cell r="FA184" t="str">
            <v/>
          </cell>
          <cell r="FB184" t="str">
            <v/>
          </cell>
          <cell r="FC184" t="str">
            <v/>
          </cell>
          <cell r="FD184">
            <v>45</v>
          </cell>
          <cell r="FE184">
            <v>45</v>
          </cell>
          <cell r="FF184" t="str">
            <v/>
          </cell>
          <cell r="FG184" t="str">
            <v/>
          </cell>
          <cell r="FH184" t="str">
            <v/>
          </cell>
          <cell r="FI184" t="str">
            <v/>
          </cell>
          <cell r="FJ184" t="str">
            <v/>
          </cell>
          <cell r="FK184" t="str">
            <v/>
          </cell>
        </row>
        <row r="185">
          <cell r="A185">
            <v>160057</v>
          </cell>
          <cell r="B185" t="str">
            <v>Salmon, Eleanor</v>
          </cell>
          <cell r="C185" t="str">
            <v>12SG</v>
          </cell>
          <cell r="D185" t="str">
            <v>F</v>
          </cell>
          <cell r="E185" t="str">
            <v>A</v>
          </cell>
          <cell r="F185" t="str">
            <v>A*</v>
          </cell>
          <cell r="G185" t="str">
            <v>0</v>
          </cell>
          <cell r="H185" t="str">
            <v>WBRI</v>
          </cell>
          <cell r="I185" t="str">
            <v>N</v>
          </cell>
          <cell r="J185" t="b">
            <v>0</v>
          </cell>
          <cell r="K185" t="str">
            <v>No</v>
          </cell>
          <cell r="L185" t="str">
            <v>EXTERNAL</v>
          </cell>
          <cell r="M185">
            <v>7.7777777777777777</v>
          </cell>
          <cell r="N185">
            <v>7.8</v>
          </cell>
          <cell r="O185">
            <v>7.7777777777777777</v>
          </cell>
          <cell r="P185">
            <v>7.8</v>
          </cell>
          <cell r="Q185" t="str">
            <v>7.75+ (A/A*)</v>
          </cell>
          <cell r="R185" t="str">
            <v/>
          </cell>
          <cell r="S185" t="str">
            <v/>
          </cell>
          <cell r="T185" t="str">
            <v/>
          </cell>
          <cell r="U185" t="str">
            <v/>
          </cell>
          <cell r="V185" t="str">
            <v/>
          </cell>
          <cell r="W185" t="str">
            <v/>
          </cell>
          <cell r="X185" t="str">
            <v/>
          </cell>
          <cell r="Y185" t="str">
            <v/>
          </cell>
          <cell r="Z185" t="str">
            <v/>
          </cell>
          <cell r="AA185" t="str">
            <v/>
          </cell>
          <cell r="AB185" t="str">
            <v/>
          </cell>
          <cell r="AC185" t="str">
            <v/>
          </cell>
          <cell r="AD185" t="str">
            <v/>
          </cell>
          <cell r="AE185" t="str">
            <v/>
          </cell>
          <cell r="AF185" t="str">
            <v/>
          </cell>
          <cell r="AG185" t="str">
            <v/>
          </cell>
          <cell r="AH185" t="str">
            <v/>
          </cell>
          <cell r="AI185" t="str">
            <v/>
          </cell>
          <cell r="AJ185" t="str">
            <v/>
          </cell>
          <cell r="AK185" t="str">
            <v/>
          </cell>
          <cell r="AL185" t="str">
            <v/>
          </cell>
          <cell r="AM185" t="str">
            <v/>
          </cell>
          <cell r="AN185" t="str">
            <v/>
          </cell>
          <cell r="AO185" t="str">
            <v/>
          </cell>
          <cell r="AP185" t="str">
            <v/>
          </cell>
          <cell r="AQ185" t="str">
            <v/>
          </cell>
          <cell r="AR185" t="str">
            <v/>
          </cell>
          <cell r="AS185" t="str">
            <v/>
          </cell>
          <cell r="AT185" t="str">
            <v/>
          </cell>
          <cell r="AU185" t="str">
            <v/>
          </cell>
          <cell r="AV185" t="str">
            <v/>
          </cell>
          <cell r="AW185" t="str">
            <v/>
          </cell>
          <cell r="AX185" t="str">
            <v/>
          </cell>
          <cell r="AY185" t="str">
            <v/>
          </cell>
          <cell r="AZ185" t="str">
            <v/>
          </cell>
          <cell r="BA185" t="str">
            <v/>
          </cell>
          <cell r="BB185" t="str">
            <v/>
          </cell>
          <cell r="BC185" t="str">
            <v/>
          </cell>
          <cell r="BD185" t="str">
            <v/>
          </cell>
          <cell r="BE185" t="str">
            <v/>
          </cell>
          <cell r="BF185" t="str">
            <v/>
          </cell>
          <cell r="BG185" t="str">
            <v/>
          </cell>
          <cell r="BH185" t="str">
            <v/>
          </cell>
          <cell r="BI185" t="str">
            <v/>
          </cell>
          <cell r="BJ185" t="str">
            <v>A</v>
          </cell>
          <cell r="BK185" t="str">
            <v>A*</v>
          </cell>
          <cell r="BL185">
            <v>47.611894465157128</v>
          </cell>
          <cell r="BM185">
            <v>57.611894465157128</v>
          </cell>
          <cell r="BN185" t="str">
            <v/>
          </cell>
          <cell r="BO185" t="str">
            <v/>
          </cell>
          <cell r="BP185" t="str">
            <v/>
          </cell>
          <cell r="BQ185" t="str">
            <v/>
          </cell>
          <cell r="BR185" t="str">
            <v/>
          </cell>
          <cell r="BS185" t="str">
            <v/>
          </cell>
          <cell r="BT185" t="str">
            <v/>
          </cell>
          <cell r="BU185" t="str">
            <v/>
          </cell>
          <cell r="BV185" t="str">
            <v/>
          </cell>
          <cell r="BW185" t="str">
            <v/>
          </cell>
          <cell r="BX185" t="str">
            <v/>
          </cell>
          <cell r="BY185" t="str">
            <v/>
          </cell>
          <cell r="BZ185" t="str">
            <v/>
          </cell>
          <cell r="CA185" t="str">
            <v/>
          </cell>
          <cell r="CB185" t="str">
            <v/>
          </cell>
          <cell r="CC185" t="str">
            <v/>
          </cell>
          <cell r="CD185" t="str">
            <v/>
          </cell>
          <cell r="CE185" t="str">
            <v/>
          </cell>
          <cell r="CF185" t="str">
            <v/>
          </cell>
          <cell r="CG185" t="str">
            <v/>
          </cell>
          <cell r="CH185" t="str">
            <v/>
          </cell>
          <cell r="CI185" t="str">
            <v/>
          </cell>
          <cell r="CJ185" t="str">
            <v/>
          </cell>
          <cell r="CK185" t="str">
            <v/>
          </cell>
          <cell r="CL185" t="str">
            <v>A</v>
          </cell>
          <cell r="CM185" t="str">
            <v>A*</v>
          </cell>
          <cell r="CN185">
            <v>48.906939370913484</v>
          </cell>
          <cell r="CO185">
            <v>58.906939370913484</v>
          </cell>
          <cell r="CP185" t="str">
            <v/>
          </cell>
          <cell r="CQ185" t="str">
            <v/>
          </cell>
          <cell r="CR185" t="str">
            <v/>
          </cell>
          <cell r="CS185" t="str">
            <v/>
          </cell>
          <cell r="CT185" t="str">
            <v>A</v>
          </cell>
          <cell r="CU185" t="str">
            <v>A*</v>
          </cell>
          <cell r="CV185">
            <v>48.59367387711611</v>
          </cell>
          <cell r="CW185">
            <v>58.59367387711611</v>
          </cell>
          <cell r="CX185" t="str">
            <v>A</v>
          </cell>
          <cell r="CY185" t="str">
            <v>A*</v>
          </cell>
          <cell r="CZ185">
            <v>49.64559316987495</v>
          </cell>
          <cell r="DA185">
            <v>59.64559316987495</v>
          </cell>
          <cell r="DB185" t="str">
            <v/>
          </cell>
          <cell r="DC185" t="str">
            <v/>
          </cell>
          <cell r="DD185" t="str">
            <v/>
          </cell>
          <cell r="DE185" t="str">
            <v/>
          </cell>
          <cell r="DF185" t="str">
            <v/>
          </cell>
          <cell r="DG185" t="str">
            <v/>
          </cell>
          <cell r="DH185" t="str">
            <v/>
          </cell>
          <cell r="DI185" t="str">
            <v/>
          </cell>
          <cell r="DJ185" t="str">
            <v/>
          </cell>
          <cell r="DK185" t="str">
            <v/>
          </cell>
          <cell r="DL185" t="str">
            <v/>
          </cell>
          <cell r="DM185" t="str">
            <v/>
          </cell>
          <cell r="DN185" t="str">
            <v/>
          </cell>
          <cell r="DO185" t="str">
            <v/>
          </cell>
          <cell r="DP185" t="str">
            <v/>
          </cell>
          <cell r="DQ185" t="str">
            <v/>
          </cell>
          <cell r="DR185" t="str">
            <v/>
          </cell>
          <cell r="DS185" t="str">
            <v/>
          </cell>
          <cell r="DT185" t="str">
            <v/>
          </cell>
          <cell r="DU185" t="str">
            <v/>
          </cell>
          <cell r="EG185" t="str">
            <v>12A-HI-7</v>
          </cell>
          <cell r="EN185" t="str">
            <v>12D-PE-9</v>
          </cell>
          <cell r="EP185" t="str">
            <v>12C-PO-8</v>
          </cell>
          <cell r="EQ185" t="str">
            <v>12B-PY-8</v>
          </cell>
          <cell r="EW185" t="str">
            <v/>
          </cell>
          <cell r="EX185" t="str">
            <v/>
          </cell>
          <cell r="EY185" t="str">
            <v/>
          </cell>
          <cell r="EZ185" t="str">
            <v/>
          </cell>
          <cell r="FA185" t="str">
            <v/>
          </cell>
          <cell r="FB185" t="str">
            <v/>
          </cell>
          <cell r="FC185" t="str">
            <v/>
          </cell>
          <cell r="FD185" t="str">
            <v/>
          </cell>
          <cell r="FE185" t="str">
            <v/>
          </cell>
          <cell r="FF185" t="str">
            <v/>
          </cell>
          <cell r="FG185" t="str">
            <v/>
          </cell>
          <cell r="FH185">
            <v>50</v>
          </cell>
          <cell r="FI185" t="str">
            <v/>
          </cell>
          <cell r="FJ185" t="str">
            <v/>
          </cell>
          <cell r="FK185" t="str">
            <v/>
          </cell>
        </row>
        <row r="186">
          <cell r="A186">
            <v>160054</v>
          </cell>
          <cell r="B186" t="str">
            <v>Salmon, Georgia</v>
          </cell>
          <cell r="C186" t="str">
            <v>12SG</v>
          </cell>
          <cell r="D186" t="str">
            <v>F</v>
          </cell>
          <cell r="E186" t="str">
            <v>A/A*</v>
          </cell>
          <cell r="F186" t="str">
            <v>A*</v>
          </cell>
          <cell r="G186" t="str">
            <v>0</v>
          </cell>
          <cell r="H186" t="str">
            <v>WBRI</v>
          </cell>
          <cell r="I186" t="str">
            <v>N</v>
          </cell>
          <cell r="J186" t="b">
            <v>0</v>
          </cell>
          <cell r="K186" t="str">
            <v>No</v>
          </cell>
          <cell r="L186" t="str">
            <v>EXTERNAL</v>
          </cell>
          <cell r="M186">
            <v>8.5555555555555554</v>
          </cell>
          <cell r="N186">
            <v>8.6</v>
          </cell>
          <cell r="O186">
            <v>8.5555555555555554</v>
          </cell>
          <cell r="P186">
            <v>8.6</v>
          </cell>
          <cell r="Q186" t="str">
            <v>7.75+ (A/A*)</v>
          </cell>
          <cell r="R186" t="str">
            <v/>
          </cell>
          <cell r="S186" t="str">
            <v/>
          </cell>
          <cell r="T186" t="str">
            <v/>
          </cell>
          <cell r="U186" t="str">
            <v/>
          </cell>
          <cell r="V186" t="str">
            <v/>
          </cell>
          <cell r="W186" t="str">
            <v/>
          </cell>
          <cell r="X186" t="str">
            <v/>
          </cell>
          <cell r="Y186" t="str">
            <v/>
          </cell>
          <cell r="Z186" t="str">
            <v>A/A*</v>
          </cell>
          <cell r="AA186" t="str">
            <v>A*</v>
          </cell>
          <cell r="AB186">
            <v>54.322672993858212</v>
          </cell>
          <cell r="AC186">
            <v>64.32267299385822</v>
          </cell>
          <cell r="AD186" t="str">
            <v>A/A*</v>
          </cell>
          <cell r="AE186" t="str">
            <v>A*</v>
          </cell>
          <cell r="AF186">
            <v>53.877663927820279</v>
          </cell>
          <cell r="AG186">
            <v>63.877663927820279</v>
          </cell>
          <cell r="AH186" t="str">
            <v/>
          </cell>
          <cell r="AI186" t="str">
            <v/>
          </cell>
          <cell r="AJ186" t="str">
            <v/>
          </cell>
          <cell r="AK186" t="str">
            <v/>
          </cell>
          <cell r="AL186" t="str">
            <v/>
          </cell>
          <cell r="AM186" t="str">
            <v/>
          </cell>
          <cell r="AN186" t="str">
            <v/>
          </cell>
          <cell r="AO186" t="str">
            <v/>
          </cell>
          <cell r="AP186" t="str">
            <v/>
          </cell>
          <cell r="AQ186" t="str">
            <v/>
          </cell>
          <cell r="AR186" t="str">
            <v/>
          </cell>
          <cell r="AS186" t="str">
            <v/>
          </cell>
          <cell r="AT186" t="str">
            <v/>
          </cell>
          <cell r="AU186" t="str">
            <v/>
          </cell>
          <cell r="AV186" t="str">
            <v/>
          </cell>
          <cell r="AW186" t="str">
            <v/>
          </cell>
          <cell r="AX186" t="str">
            <v>A/A*</v>
          </cell>
          <cell r="AY186" t="str">
            <v>A*</v>
          </cell>
          <cell r="AZ186">
            <v>54.352131442807121</v>
          </cell>
          <cell r="BA186">
            <v>64.352131442807121</v>
          </cell>
          <cell r="BB186" t="str">
            <v>A/A*</v>
          </cell>
          <cell r="BC186" t="str">
            <v>A*</v>
          </cell>
          <cell r="BD186">
            <v>53.436719007150636</v>
          </cell>
          <cell r="BE186">
            <v>63.436719007150636</v>
          </cell>
          <cell r="BF186" t="str">
            <v/>
          </cell>
          <cell r="BG186" t="str">
            <v/>
          </cell>
          <cell r="BH186" t="str">
            <v/>
          </cell>
          <cell r="BI186" t="str">
            <v/>
          </cell>
          <cell r="BJ186" t="str">
            <v/>
          </cell>
          <cell r="BK186" t="str">
            <v/>
          </cell>
          <cell r="BL186" t="str">
            <v/>
          </cell>
          <cell r="BM186" t="str">
            <v/>
          </cell>
          <cell r="BN186" t="str">
            <v/>
          </cell>
          <cell r="BO186" t="str">
            <v/>
          </cell>
          <cell r="BP186" t="str">
            <v/>
          </cell>
          <cell r="BQ186" t="str">
            <v/>
          </cell>
          <cell r="BR186" t="str">
            <v/>
          </cell>
          <cell r="BS186" t="str">
            <v/>
          </cell>
          <cell r="BT186" t="str">
            <v/>
          </cell>
          <cell r="BU186" t="str">
            <v/>
          </cell>
          <cell r="BV186" t="str">
            <v/>
          </cell>
          <cell r="BW186" t="str">
            <v/>
          </cell>
          <cell r="BX186" t="str">
            <v/>
          </cell>
          <cell r="BY186" t="str">
            <v/>
          </cell>
          <cell r="BZ186" t="str">
            <v/>
          </cell>
          <cell r="CA186" t="str">
            <v/>
          </cell>
          <cell r="CB186" t="str">
            <v/>
          </cell>
          <cell r="CC186" t="str">
            <v/>
          </cell>
          <cell r="CD186" t="str">
            <v/>
          </cell>
          <cell r="CE186" t="str">
            <v/>
          </cell>
          <cell r="CF186" t="str">
            <v/>
          </cell>
          <cell r="CG186" t="str">
            <v/>
          </cell>
          <cell r="CH186" t="str">
            <v/>
          </cell>
          <cell r="CI186" t="str">
            <v/>
          </cell>
          <cell r="CJ186" t="str">
            <v/>
          </cell>
          <cell r="CK186" t="str">
            <v/>
          </cell>
          <cell r="CL186" t="str">
            <v/>
          </cell>
          <cell r="CM186" t="str">
            <v/>
          </cell>
          <cell r="CN186" t="str">
            <v/>
          </cell>
          <cell r="CO186" t="str">
            <v/>
          </cell>
          <cell r="CP186" t="str">
            <v/>
          </cell>
          <cell r="CQ186" t="str">
            <v/>
          </cell>
          <cell r="CR186" t="str">
            <v/>
          </cell>
          <cell r="CS186" t="str">
            <v/>
          </cell>
          <cell r="CT186" t="str">
            <v/>
          </cell>
          <cell r="CU186" t="str">
            <v/>
          </cell>
          <cell r="CV186" t="str">
            <v/>
          </cell>
          <cell r="CW186" t="str">
            <v/>
          </cell>
          <cell r="CX186" t="str">
            <v/>
          </cell>
          <cell r="CY186" t="str">
            <v/>
          </cell>
          <cell r="CZ186" t="str">
            <v/>
          </cell>
          <cell r="DA186" t="str">
            <v/>
          </cell>
          <cell r="DB186" t="str">
            <v/>
          </cell>
          <cell r="DC186" t="str">
            <v/>
          </cell>
          <cell r="DD186" t="str">
            <v/>
          </cell>
          <cell r="DE186" t="str">
            <v/>
          </cell>
          <cell r="DF186" t="str">
            <v/>
          </cell>
          <cell r="DG186" t="str">
            <v/>
          </cell>
          <cell r="DH186" t="str">
            <v/>
          </cell>
          <cell r="DI186" t="str">
            <v/>
          </cell>
          <cell r="DJ186" t="str">
            <v/>
          </cell>
          <cell r="DK186" t="str">
            <v/>
          </cell>
          <cell r="DL186" t="str">
            <v/>
          </cell>
          <cell r="DM186" t="str">
            <v/>
          </cell>
          <cell r="DN186" t="str">
            <v/>
          </cell>
          <cell r="DO186" t="str">
            <v/>
          </cell>
          <cell r="DP186" t="str">
            <v/>
          </cell>
          <cell r="DQ186" t="str">
            <v/>
          </cell>
          <cell r="DR186" t="str">
            <v/>
          </cell>
          <cell r="DS186" t="str">
            <v/>
          </cell>
          <cell r="DT186" t="str">
            <v/>
          </cell>
          <cell r="DU186" t="str">
            <v/>
          </cell>
          <cell r="DX186" t="str">
            <v>12B-BI-1</v>
          </cell>
          <cell r="DY186" t="str">
            <v>12C-CH-2</v>
          </cell>
          <cell r="ED186" t="str">
            <v>12D-ENL-5</v>
          </cell>
          <cell r="EE186" t="str">
            <v>12A-FR-6</v>
          </cell>
          <cell r="EW186" t="str">
            <v/>
          </cell>
          <cell r="EX186" t="str">
            <v/>
          </cell>
          <cell r="EY186">
            <v>55</v>
          </cell>
          <cell r="EZ186">
            <v>55</v>
          </cell>
          <cell r="FA186" t="str">
            <v/>
          </cell>
          <cell r="FB186" t="str">
            <v/>
          </cell>
          <cell r="FC186" t="str">
            <v/>
          </cell>
          <cell r="FD186" t="str">
            <v/>
          </cell>
          <cell r="FE186">
            <v>55</v>
          </cell>
          <cell r="FF186">
            <v>55</v>
          </cell>
          <cell r="FG186" t="str">
            <v/>
          </cell>
          <cell r="FH186" t="str">
            <v/>
          </cell>
          <cell r="FI186" t="str">
            <v/>
          </cell>
          <cell r="FJ186" t="str">
            <v/>
          </cell>
          <cell r="FK186" t="str">
            <v/>
          </cell>
        </row>
        <row r="187">
          <cell r="A187">
            <v>151504</v>
          </cell>
          <cell r="B187" t="str">
            <v>Sawicka, Olivia</v>
          </cell>
          <cell r="C187" t="str">
            <v>12KD</v>
          </cell>
          <cell r="D187" t="str">
            <v>F</v>
          </cell>
          <cell r="E187" t="str">
            <v>C</v>
          </cell>
          <cell r="F187" t="str">
            <v>B/A</v>
          </cell>
          <cell r="G187" t="str">
            <v>1</v>
          </cell>
          <cell r="H187" t="str">
            <v>WEEU</v>
          </cell>
          <cell r="I187" t="str">
            <v>N</v>
          </cell>
          <cell r="J187" t="b">
            <v>1</v>
          </cell>
          <cell r="K187" t="str">
            <v>No</v>
          </cell>
          <cell r="L187" t="str">
            <v>INTERNAL</v>
          </cell>
          <cell r="M187">
            <v>6.2</v>
          </cell>
          <cell r="N187">
            <v>6.2</v>
          </cell>
          <cell r="O187">
            <v>6.2</v>
          </cell>
          <cell r="P187">
            <v>6.2</v>
          </cell>
          <cell r="Q187" t="str">
            <v>4.75+ (C/B)</v>
          </cell>
          <cell r="R187" t="str">
            <v/>
          </cell>
          <cell r="S187" t="str">
            <v/>
          </cell>
          <cell r="T187" t="str">
            <v/>
          </cell>
          <cell r="U187" t="str">
            <v/>
          </cell>
          <cell r="V187" t="str">
            <v/>
          </cell>
          <cell r="W187" t="str">
            <v/>
          </cell>
          <cell r="X187" t="str">
            <v/>
          </cell>
          <cell r="Y187" t="str">
            <v/>
          </cell>
          <cell r="Z187" t="str">
            <v>C</v>
          </cell>
          <cell r="AA187" t="str">
            <v>B</v>
          </cell>
          <cell r="AB187">
            <v>27.834824787249467</v>
          </cell>
          <cell r="AC187">
            <v>37.834824787249467</v>
          </cell>
          <cell r="AD187" t="str">
            <v>C</v>
          </cell>
          <cell r="AE187" t="str">
            <v>B</v>
          </cell>
          <cell r="AF187">
            <v>28.269759168700599</v>
          </cell>
          <cell r="AG187">
            <v>38.269759168700602</v>
          </cell>
          <cell r="AH187" t="str">
            <v/>
          </cell>
          <cell r="AI187" t="str">
            <v/>
          </cell>
          <cell r="AJ187" t="str">
            <v/>
          </cell>
          <cell r="AK187" t="str">
            <v/>
          </cell>
          <cell r="AL187" t="str">
            <v/>
          </cell>
          <cell r="AM187" t="str">
            <v/>
          </cell>
          <cell r="AN187" t="str">
            <v/>
          </cell>
          <cell r="AO187" t="str">
            <v/>
          </cell>
          <cell r="AP187" t="str">
            <v/>
          </cell>
          <cell r="AQ187" t="str">
            <v/>
          </cell>
          <cell r="AR187" t="str">
            <v/>
          </cell>
          <cell r="AS187" t="str">
            <v/>
          </cell>
          <cell r="AT187" t="str">
            <v/>
          </cell>
          <cell r="AU187" t="str">
            <v/>
          </cell>
          <cell r="AV187" t="str">
            <v/>
          </cell>
          <cell r="AW187" t="str">
            <v/>
          </cell>
          <cell r="AX187" t="str">
            <v/>
          </cell>
          <cell r="AY187" t="str">
            <v/>
          </cell>
          <cell r="AZ187" t="str">
            <v/>
          </cell>
          <cell r="BA187" t="str">
            <v/>
          </cell>
          <cell r="BB187" t="str">
            <v/>
          </cell>
          <cell r="BC187" t="str">
            <v/>
          </cell>
          <cell r="BD187" t="str">
            <v/>
          </cell>
          <cell r="BE187" t="str">
            <v/>
          </cell>
          <cell r="BF187" t="str">
            <v/>
          </cell>
          <cell r="BG187" t="str">
            <v/>
          </cell>
          <cell r="BH187" t="str">
            <v/>
          </cell>
          <cell r="BI187" t="str">
            <v/>
          </cell>
          <cell r="BJ187" t="str">
            <v/>
          </cell>
          <cell r="BK187" t="str">
            <v/>
          </cell>
          <cell r="BL187" t="str">
            <v/>
          </cell>
          <cell r="BM187" t="str">
            <v/>
          </cell>
          <cell r="BN187" t="str">
            <v/>
          </cell>
          <cell r="BO187" t="str">
            <v/>
          </cell>
          <cell r="BP187" t="str">
            <v/>
          </cell>
          <cell r="BQ187" t="str">
            <v/>
          </cell>
          <cell r="BR187" t="str">
            <v/>
          </cell>
          <cell r="BS187" t="str">
            <v/>
          </cell>
          <cell r="BT187" t="str">
            <v/>
          </cell>
          <cell r="BU187" t="str">
            <v/>
          </cell>
          <cell r="BV187" t="str">
            <v/>
          </cell>
          <cell r="BW187" t="str">
            <v/>
          </cell>
          <cell r="BX187" t="str">
            <v/>
          </cell>
          <cell r="BY187" t="str">
            <v/>
          </cell>
          <cell r="BZ187" t="str">
            <v>C</v>
          </cell>
          <cell r="CA187" t="str">
            <v>B</v>
          </cell>
          <cell r="CB187">
            <v>31.777065609481451</v>
          </cell>
          <cell r="CC187">
            <v>41.777065609481454</v>
          </cell>
          <cell r="CD187" t="str">
            <v/>
          </cell>
          <cell r="CE187" t="str">
            <v/>
          </cell>
          <cell r="CF187" t="str">
            <v/>
          </cell>
          <cell r="CG187" t="str">
            <v/>
          </cell>
          <cell r="CH187" t="str">
            <v/>
          </cell>
          <cell r="CI187" t="str">
            <v/>
          </cell>
          <cell r="CJ187" t="str">
            <v/>
          </cell>
          <cell r="CK187" t="str">
            <v/>
          </cell>
          <cell r="CL187" t="str">
            <v/>
          </cell>
          <cell r="CM187" t="str">
            <v/>
          </cell>
          <cell r="CN187" t="str">
            <v/>
          </cell>
          <cell r="CO187" t="str">
            <v/>
          </cell>
          <cell r="CP187" t="str">
            <v/>
          </cell>
          <cell r="CQ187" t="str">
            <v/>
          </cell>
          <cell r="CR187" t="str">
            <v/>
          </cell>
          <cell r="CS187" t="str">
            <v/>
          </cell>
          <cell r="CT187" t="str">
            <v/>
          </cell>
          <cell r="CU187" t="str">
            <v/>
          </cell>
          <cell r="CV187" t="str">
            <v/>
          </cell>
          <cell r="CW187" t="str">
            <v/>
          </cell>
          <cell r="CX187" t="str">
            <v/>
          </cell>
          <cell r="CY187" t="str">
            <v/>
          </cell>
          <cell r="CZ187" t="str">
            <v/>
          </cell>
          <cell r="DA187" t="str">
            <v/>
          </cell>
          <cell r="DB187" t="str">
            <v/>
          </cell>
          <cell r="DC187" t="str">
            <v/>
          </cell>
          <cell r="DD187" t="str">
            <v/>
          </cell>
          <cell r="DE187" t="str">
            <v/>
          </cell>
          <cell r="DF187" t="str">
            <v>C/B</v>
          </cell>
          <cell r="DG187" t="str">
            <v>B/A</v>
          </cell>
          <cell r="DH187">
            <v>35.154692624989359</v>
          </cell>
          <cell r="DI187">
            <v>45.154692624989359</v>
          </cell>
          <cell r="DJ187" t="str">
            <v/>
          </cell>
          <cell r="DK187" t="str">
            <v/>
          </cell>
          <cell r="DL187" t="str">
            <v/>
          </cell>
          <cell r="DM187" t="str">
            <v/>
          </cell>
          <cell r="DN187" t="str">
            <v/>
          </cell>
          <cell r="DO187" t="str">
            <v/>
          </cell>
          <cell r="DP187" t="str">
            <v/>
          </cell>
          <cell r="DQ187" t="str">
            <v/>
          </cell>
          <cell r="DR187" t="str">
            <v/>
          </cell>
          <cell r="DS187" t="str">
            <v/>
          </cell>
          <cell r="DT187" t="str">
            <v/>
          </cell>
          <cell r="DU187" t="str">
            <v/>
          </cell>
          <cell r="DX187" t="str">
            <v>12C-BI-10</v>
          </cell>
          <cell r="DY187" t="str">
            <v>12E-CH-1</v>
          </cell>
          <cell r="EK187" t="str">
            <v>12A-MA-8</v>
          </cell>
          <cell r="ES187" t="str">
            <v>12D-SP-10</v>
          </cell>
          <cell r="EW187" t="str">
            <v/>
          </cell>
          <cell r="EX187" t="str">
            <v/>
          </cell>
          <cell r="EY187">
            <v>30</v>
          </cell>
          <cell r="EZ187">
            <v>30</v>
          </cell>
          <cell r="FA187" t="str">
            <v/>
          </cell>
          <cell r="FB187" t="str">
            <v/>
          </cell>
          <cell r="FC187" t="str">
            <v/>
          </cell>
          <cell r="FD187" t="str">
            <v/>
          </cell>
          <cell r="FE187" t="str">
            <v/>
          </cell>
          <cell r="FF187" t="str">
            <v/>
          </cell>
          <cell r="FG187" t="str">
            <v/>
          </cell>
          <cell r="FH187" t="str">
            <v/>
          </cell>
          <cell r="FI187" t="str">
            <v/>
          </cell>
          <cell r="FJ187" t="str">
            <v/>
          </cell>
          <cell r="FK187" t="str">
            <v/>
          </cell>
        </row>
        <row r="188">
          <cell r="A188">
            <v>150868</v>
          </cell>
          <cell r="B188" t="str">
            <v>Scanlon, Ellie</v>
          </cell>
          <cell r="C188" t="str">
            <v>12KD</v>
          </cell>
          <cell r="D188" t="str">
            <v>F</v>
          </cell>
          <cell r="E188" t="str">
            <v>C/B</v>
          </cell>
          <cell r="F188" t="str">
            <v>A</v>
          </cell>
          <cell r="G188" t="str">
            <v>0</v>
          </cell>
          <cell r="H188" t="str">
            <v>WBRI</v>
          </cell>
          <cell r="I188" t="str">
            <v>N</v>
          </cell>
          <cell r="J188" t="b">
            <v>0</v>
          </cell>
          <cell r="K188" t="str">
            <v>No</v>
          </cell>
          <cell r="L188" t="str">
            <v>INTERNAL</v>
          </cell>
          <cell r="M188">
            <v>6.3</v>
          </cell>
          <cell r="N188">
            <v>6.3</v>
          </cell>
          <cell r="O188">
            <v>6.3</v>
          </cell>
          <cell r="P188">
            <v>6.3</v>
          </cell>
          <cell r="Q188" t="str">
            <v>6.25+ (B/A)</v>
          </cell>
          <cell r="R188" t="str">
            <v/>
          </cell>
          <cell r="S188" t="str">
            <v/>
          </cell>
          <cell r="T188" t="str">
            <v/>
          </cell>
          <cell r="U188" t="str">
            <v/>
          </cell>
          <cell r="V188" t="str">
            <v/>
          </cell>
          <cell r="W188" t="str">
            <v/>
          </cell>
          <cell r="X188" t="str">
            <v/>
          </cell>
          <cell r="Y188" t="str">
            <v/>
          </cell>
          <cell r="Z188" t="str">
            <v/>
          </cell>
          <cell r="AA188" t="str">
            <v/>
          </cell>
          <cell r="AB188" t="str">
            <v/>
          </cell>
          <cell r="AC188" t="str">
            <v/>
          </cell>
          <cell r="AD188" t="str">
            <v/>
          </cell>
          <cell r="AE188" t="str">
            <v/>
          </cell>
          <cell r="AF188" t="str">
            <v/>
          </cell>
          <cell r="AG188" t="str">
            <v/>
          </cell>
          <cell r="AH188" t="str">
            <v/>
          </cell>
          <cell r="AI188" t="str">
            <v/>
          </cell>
          <cell r="AJ188" t="str">
            <v/>
          </cell>
          <cell r="AK188" t="str">
            <v/>
          </cell>
          <cell r="AL188" t="str">
            <v/>
          </cell>
          <cell r="AM188" t="str">
            <v/>
          </cell>
          <cell r="AN188" t="str">
            <v/>
          </cell>
          <cell r="AO188" t="str">
            <v/>
          </cell>
          <cell r="AP188" t="str">
            <v/>
          </cell>
          <cell r="AQ188" t="str">
            <v/>
          </cell>
          <cell r="AR188" t="str">
            <v/>
          </cell>
          <cell r="AS188" t="str">
            <v/>
          </cell>
          <cell r="AT188" t="str">
            <v/>
          </cell>
          <cell r="AU188" t="str">
            <v/>
          </cell>
          <cell r="AV188" t="str">
            <v/>
          </cell>
          <cell r="AW188" t="str">
            <v/>
          </cell>
          <cell r="AX188" t="str">
            <v/>
          </cell>
          <cell r="AY188" t="str">
            <v/>
          </cell>
          <cell r="AZ188" t="str">
            <v/>
          </cell>
          <cell r="BA188" t="str">
            <v/>
          </cell>
          <cell r="BB188" t="str">
            <v>C/B</v>
          </cell>
          <cell r="BC188" t="str">
            <v>B/A</v>
          </cell>
          <cell r="BD188">
            <v>34.7610054489665</v>
          </cell>
          <cell r="BE188">
            <v>44.7610054489665</v>
          </cell>
          <cell r="BF188" t="str">
            <v/>
          </cell>
          <cell r="BG188" t="str">
            <v/>
          </cell>
          <cell r="BH188" t="str">
            <v/>
          </cell>
          <cell r="BI188" t="str">
            <v/>
          </cell>
          <cell r="BJ188" t="str">
            <v>C/B</v>
          </cell>
          <cell r="BK188" t="str">
            <v>B/A</v>
          </cell>
          <cell r="BL188">
            <v>37.47523599247608</v>
          </cell>
          <cell r="BM188">
            <v>47.47523599247608</v>
          </cell>
          <cell r="BN188" t="str">
            <v/>
          </cell>
          <cell r="BO188" t="str">
            <v/>
          </cell>
          <cell r="BP188" t="str">
            <v/>
          </cell>
          <cell r="BQ188" t="str">
            <v/>
          </cell>
          <cell r="BR188" t="str">
            <v/>
          </cell>
          <cell r="BS188" t="str">
            <v/>
          </cell>
          <cell r="BT188" t="str">
            <v/>
          </cell>
          <cell r="BU188" t="str">
            <v/>
          </cell>
          <cell r="BV188" t="str">
            <v/>
          </cell>
          <cell r="BW188" t="str">
            <v/>
          </cell>
          <cell r="BX188" t="str">
            <v/>
          </cell>
          <cell r="BY188" t="str">
            <v/>
          </cell>
          <cell r="BZ188" t="str">
            <v/>
          </cell>
          <cell r="CA188" t="str">
            <v/>
          </cell>
          <cell r="CB188" t="str">
            <v/>
          </cell>
          <cell r="CC188" t="str">
            <v/>
          </cell>
          <cell r="CD188" t="str">
            <v/>
          </cell>
          <cell r="CE188" t="str">
            <v/>
          </cell>
          <cell r="CF188" t="str">
            <v/>
          </cell>
          <cell r="CG188" t="str">
            <v/>
          </cell>
          <cell r="CH188" t="str">
            <v>B</v>
          </cell>
          <cell r="CI188" t="str">
            <v>A</v>
          </cell>
          <cell r="CJ188">
            <v>38.748066077721688</v>
          </cell>
          <cell r="CK188">
            <v>48.748066077721688</v>
          </cell>
          <cell r="CL188" t="str">
            <v/>
          </cell>
          <cell r="CM188" t="str">
            <v/>
          </cell>
          <cell r="CN188" t="str">
            <v/>
          </cell>
          <cell r="CO188" t="str">
            <v/>
          </cell>
          <cell r="CP188" t="str">
            <v/>
          </cell>
          <cell r="CQ188" t="str">
            <v/>
          </cell>
          <cell r="CR188" t="str">
            <v/>
          </cell>
          <cell r="CS188" t="str">
            <v/>
          </cell>
          <cell r="CT188" t="str">
            <v>B</v>
          </cell>
          <cell r="CU188" t="str">
            <v>A</v>
          </cell>
          <cell r="CV188">
            <v>38.864715299182947</v>
          </cell>
          <cell r="CW188">
            <v>48.864715299182947</v>
          </cell>
          <cell r="CX188" t="str">
            <v/>
          </cell>
          <cell r="CY188" t="str">
            <v/>
          </cell>
          <cell r="CZ188" t="str">
            <v/>
          </cell>
          <cell r="DA188" t="str">
            <v/>
          </cell>
          <cell r="DB188" t="str">
            <v/>
          </cell>
          <cell r="DC188" t="str">
            <v/>
          </cell>
          <cell r="DD188" t="str">
            <v/>
          </cell>
          <cell r="DE188" t="str">
            <v/>
          </cell>
          <cell r="DF188" t="str">
            <v/>
          </cell>
          <cell r="DG188" t="str">
            <v/>
          </cell>
          <cell r="DH188" t="str">
            <v/>
          </cell>
          <cell r="DI188" t="str">
            <v/>
          </cell>
          <cell r="DJ188" t="str">
            <v/>
          </cell>
          <cell r="DK188" t="str">
            <v/>
          </cell>
          <cell r="DL188" t="str">
            <v/>
          </cell>
          <cell r="DM188" t="str">
            <v/>
          </cell>
          <cell r="DN188" t="str">
            <v/>
          </cell>
          <cell r="DO188" t="str">
            <v/>
          </cell>
          <cell r="DP188" t="str">
            <v/>
          </cell>
          <cell r="DQ188" t="str">
            <v/>
          </cell>
          <cell r="DR188" t="str">
            <v/>
          </cell>
          <cell r="DS188" t="str">
            <v/>
          </cell>
          <cell r="DT188" t="str">
            <v/>
          </cell>
          <cell r="DU188" t="str">
            <v/>
          </cell>
          <cell r="EE188" t="str">
            <v>12A-FR-6</v>
          </cell>
          <cell r="EG188" t="str">
            <v>12C-HI-5</v>
          </cell>
          <cell r="EM188" t="str">
            <v>12B-P&amp;E-7</v>
          </cell>
          <cell r="EP188" t="str">
            <v>12E-PO-9</v>
          </cell>
          <cell r="EW188" t="str">
            <v/>
          </cell>
          <cell r="EX188" t="str">
            <v/>
          </cell>
          <cell r="EY188" t="str">
            <v/>
          </cell>
          <cell r="EZ188" t="str">
            <v/>
          </cell>
          <cell r="FA188" t="str">
            <v/>
          </cell>
          <cell r="FB188" t="str">
            <v/>
          </cell>
          <cell r="FC188" t="str">
            <v/>
          </cell>
          <cell r="FD188" t="str">
            <v/>
          </cell>
          <cell r="FE188" t="str">
            <v/>
          </cell>
          <cell r="FF188">
            <v>35</v>
          </cell>
          <cell r="FG188" t="str">
            <v/>
          </cell>
          <cell r="FH188">
            <v>35</v>
          </cell>
          <cell r="FI188" t="str">
            <v/>
          </cell>
          <cell r="FJ188" t="str">
            <v/>
          </cell>
          <cell r="FK188" t="str">
            <v/>
          </cell>
        </row>
        <row r="189">
          <cell r="A189">
            <v>150788</v>
          </cell>
          <cell r="B189" t="str">
            <v>Scott, Archie</v>
          </cell>
          <cell r="C189" t="str">
            <v>12MP</v>
          </cell>
          <cell r="D189" t="str">
            <v>M</v>
          </cell>
          <cell r="E189" t="str">
            <v>B/A</v>
          </cell>
          <cell r="F189" t="str">
            <v>A*</v>
          </cell>
          <cell r="G189" t="str">
            <v>0</v>
          </cell>
          <cell r="H189" t="str">
            <v>WBRI</v>
          </cell>
          <cell r="I189" t="str">
            <v>N</v>
          </cell>
          <cell r="J189" t="b">
            <v>0</v>
          </cell>
          <cell r="K189" t="str">
            <v>No</v>
          </cell>
          <cell r="L189" t="str">
            <v>INTERNAL</v>
          </cell>
          <cell r="M189">
            <v>7.9</v>
          </cell>
          <cell r="N189">
            <v>7.9</v>
          </cell>
          <cell r="O189">
            <v>7.9</v>
          </cell>
          <cell r="P189">
            <v>7.9</v>
          </cell>
          <cell r="Q189" t="str">
            <v>7.75+ (A/A*)</v>
          </cell>
          <cell r="R189" t="str">
            <v/>
          </cell>
          <cell r="S189" t="str">
            <v/>
          </cell>
          <cell r="T189" t="str">
            <v/>
          </cell>
          <cell r="U189" t="str">
            <v/>
          </cell>
          <cell r="V189" t="str">
            <v/>
          </cell>
          <cell r="W189" t="str">
            <v/>
          </cell>
          <cell r="X189" t="str">
            <v/>
          </cell>
          <cell r="Y189" t="str">
            <v/>
          </cell>
          <cell r="Z189" t="str">
            <v>B/A</v>
          </cell>
          <cell r="AA189" t="str">
            <v>A/A*</v>
          </cell>
          <cell r="AB189">
            <v>47.364233734803086</v>
          </cell>
          <cell r="AC189">
            <v>57.364233734803086</v>
          </cell>
          <cell r="AD189" t="str">
            <v>B/A</v>
          </cell>
          <cell r="AE189" t="str">
            <v>A/A*</v>
          </cell>
          <cell r="AF189">
            <v>45.648834364822491</v>
          </cell>
          <cell r="AG189">
            <v>55.648834364822491</v>
          </cell>
          <cell r="AH189" t="str">
            <v/>
          </cell>
          <cell r="AI189" t="str">
            <v/>
          </cell>
          <cell r="AJ189" t="str">
            <v/>
          </cell>
          <cell r="AK189" t="str">
            <v/>
          </cell>
          <cell r="AL189" t="str">
            <v/>
          </cell>
          <cell r="AM189" t="str">
            <v/>
          </cell>
          <cell r="AN189" t="str">
            <v/>
          </cell>
          <cell r="AO189" t="str">
            <v/>
          </cell>
          <cell r="AP189" t="str">
            <v/>
          </cell>
          <cell r="AQ189" t="str">
            <v/>
          </cell>
          <cell r="AR189" t="str">
            <v/>
          </cell>
          <cell r="AS189" t="str">
            <v/>
          </cell>
          <cell r="AT189" t="str">
            <v/>
          </cell>
          <cell r="AU189" t="str">
            <v/>
          </cell>
          <cell r="AV189" t="str">
            <v/>
          </cell>
          <cell r="AW189" t="str">
            <v/>
          </cell>
          <cell r="AX189" t="str">
            <v/>
          </cell>
          <cell r="AY189" t="str">
            <v/>
          </cell>
          <cell r="AZ189" t="str">
            <v/>
          </cell>
          <cell r="BA189" t="str">
            <v/>
          </cell>
          <cell r="BB189" t="str">
            <v/>
          </cell>
          <cell r="BC189" t="str">
            <v/>
          </cell>
          <cell r="BD189" t="str">
            <v/>
          </cell>
          <cell r="BE189" t="str">
            <v/>
          </cell>
          <cell r="BF189" t="str">
            <v/>
          </cell>
          <cell r="BG189" t="str">
            <v/>
          </cell>
          <cell r="BH189" t="str">
            <v/>
          </cell>
          <cell r="BI189" t="str">
            <v/>
          </cell>
          <cell r="BJ189" t="str">
            <v/>
          </cell>
          <cell r="BK189" t="str">
            <v/>
          </cell>
          <cell r="BL189" t="str">
            <v/>
          </cell>
          <cell r="BM189" t="str">
            <v/>
          </cell>
          <cell r="BN189" t="str">
            <v/>
          </cell>
          <cell r="BO189" t="str">
            <v/>
          </cell>
          <cell r="BP189" t="str">
            <v/>
          </cell>
          <cell r="BQ189" t="str">
            <v/>
          </cell>
          <cell r="BR189" t="str">
            <v/>
          </cell>
          <cell r="BS189" t="str">
            <v/>
          </cell>
          <cell r="BT189" t="str">
            <v/>
          </cell>
          <cell r="BU189" t="str">
            <v/>
          </cell>
          <cell r="BV189" t="str">
            <v/>
          </cell>
          <cell r="BW189" t="str">
            <v/>
          </cell>
          <cell r="BX189" t="str">
            <v/>
          </cell>
          <cell r="BY189" t="str">
            <v/>
          </cell>
          <cell r="BZ189" t="str">
            <v>A</v>
          </cell>
          <cell r="CA189" t="str">
            <v>A*</v>
          </cell>
          <cell r="CB189">
            <v>48.586410741617243</v>
          </cell>
          <cell r="CC189">
            <v>58.586410741617243</v>
          </cell>
          <cell r="CD189" t="str">
            <v/>
          </cell>
          <cell r="CE189" t="str">
            <v/>
          </cell>
          <cell r="CF189" t="str">
            <v/>
          </cell>
          <cell r="CG189" t="str">
            <v/>
          </cell>
          <cell r="CH189" t="str">
            <v/>
          </cell>
          <cell r="CI189" t="str">
            <v/>
          </cell>
          <cell r="CJ189" t="str">
            <v/>
          </cell>
          <cell r="CK189" t="str">
            <v/>
          </cell>
          <cell r="CL189" t="str">
            <v/>
          </cell>
          <cell r="CM189" t="str">
            <v/>
          </cell>
          <cell r="CN189" t="str">
            <v/>
          </cell>
          <cell r="CO189" t="str">
            <v/>
          </cell>
          <cell r="CP189" t="str">
            <v/>
          </cell>
          <cell r="CQ189" t="str">
            <v/>
          </cell>
          <cell r="CR189" t="str">
            <v/>
          </cell>
          <cell r="CS189" t="str">
            <v/>
          </cell>
          <cell r="CT189" t="str">
            <v/>
          </cell>
          <cell r="CU189" t="str">
            <v/>
          </cell>
          <cell r="CV189" t="str">
            <v/>
          </cell>
          <cell r="CW189" t="str">
            <v/>
          </cell>
          <cell r="CX189" t="str">
            <v/>
          </cell>
          <cell r="CY189" t="str">
            <v/>
          </cell>
          <cell r="CZ189" t="str">
            <v/>
          </cell>
          <cell r="DA189" t="str">
            <v/>
          </cell>
          <cell r="DB189" t="str">
            <v/>
          </cell>
          <cell r="DC189" t="str">
            <v/>
          </cell>
          <cell r="DD189" t="str">
            <v/>
          </cell>
          <cell r="DE189" t="str">
            <v/>
          </cell>
          <cell r="DF189" t="str">
            <v/>
          </cell>
          <cell r="DG189" t="str">
            <v/>
          </cell>
          <cell r="DH189" t="str">
            <v/>
          </cell>
          <cell r="DI189" t="str">
            <v/>
          </cell>
          <cell r="DJ189" t="str">
            <v/>
          </cell>
          <cell r="DK189" t="str">
            <v/>
          </cell>
          <cell r="DL189" t="str">
            <v/>
          </cell>
          <cell r="DM189" t="str">
            <v/>
          </cell>
          <cell r="DN189" t="str">
            <v/>
          </cell>
          <cell r="DO189" t="str">
            <v/>
          </cell>
          <cell r="DP189" t="str">
            <v/>
          </cell>
          <cell r="DQ189" t="str">
            <v/>
          </cell>
          <cell r="DR189" t="str">
            <v/>
          </cell>
          <cell r="DS189" t="str">
            <v/>
          </cell>
          <cell r="DT189" t="str">
            <v/>
          </cell>
          <cell r="DU189" t="str">
            <v/>
          </cell>
          <cell r="DX189" t="str">
            <v>12D-BI-1</v>
          </cell>
          <cell r="DY189" t="str">
            <v>12E-CH-1</v>
          </cell>
          <cell r="EK189" t="str">
            <v>12B-MA-5</v>
          </cell>
          <cell r="EW189" t="str">
            <v/>
          </cell>
          <cell r="EX189" t="str">
            <v/>
          </cell>
          <cell r="EY189">
            <v>45</v>
          </cell>
          <cell r="EZ189">
            <v>45</v>
          </cell>
          <cell r="FA189" t="str">
            <v/>
          </cell>
          <cell r="FB189" t="str">
            <v/>
          </cell>
          <cell r="FC189" t="str">
            <v/>
          </cell>
          <cell r="FD189" t="str">
            <v/>
          </cell>
          <cell r="FE189" t="str">
            <v/>
          </cell>
          <cell r="FF189" t="str">
            <v/>
          </cell>
          <cell r="FG189" t="str">
            <v/>
          </cell>
          <cell r="FH189" t="str">
            <v/>
          </cell>
          <cell r="FI189" t="str">
            <v/>
          </cell>
          <cell r="FJ189" t="str">
            <v/>
          </cell>
          <cell r="FK189" t="str">
            <v/>
          </cell>
        </row>
        <row r="190">
          <cell r="A190">
            <v>160113</v>
          </cell>
          <cell r="B190" t="str">
            <v>Sellers, Samuel</v>
          </cell>
          <cell r="C190" t="str">
            <v>12CSN</v>
          </cell>
          <cell r="D190" t="str">
            <v>M</v>
          </cell>
          <cell r="E190" t="str">
            <v>C/B</v>
          </cell>
          <cell r="F190" t="str">
            <v>B/A</v>
          </cell>
          <cell r="G190" t="str">
            <v>0</v>
          </cell>
          <cell r="H190" t="str">
            <v>WBRI</v>
          </cell>
          <cell r="I190" t="str">
            <v>N</v>
          </cell>
          <cell r="J190" t="b">
            <v>0</v>
          </cell>
          <cell r="K190" t="str">
            <v>No</v>
          </cell>
          <cell r="L190" t="str">
            <v>EXTERNAL</v>
          </cell>
          <cell r="M190">
            <v>5.666666666666667</v>
          </cell>
          <cell r="N190">
            <v>5.7</v>
          </cell>
          <cell r="O190">
            <v>5.666666666666667</v>
          </cell>
          <cell r="P190">
            <v>5.7</v>
          </cell>
          <cell r="Q190" t="str">
            <v>4.75+ (C/B)</v>
          </cell>
          <cell r="R190" t="str">
            <v/>
          </cell>
          <cell r="S190" t="str">
            <v/>
          </cell>
          <cell r="T190" t="str">
            <v/>
          </cell>
          <cell r="U190" t="str">
            <v/>
          </cell>
          <cell r="V190" t="str">
            <v>C/B</v>
          </cell>
          <cell r="W190" t="str">
            <v>B/A</v>
          </cell>
          <cell r="X190">
            <v>35.100055446648241</v>
          </cell>
          <cell r="Y190">
            <v>45.100055446648241</v>
          </cell>
          <cell r="Z190" t="str">
            <v/>
          </cell>
          <cell r="AA190" t="str">
            <v/>
          </cell>
          <cell r="AB190" t="str">
            <v/>
          </cell>
          <cell r="AC190" t="str">
            <v/>
          </cell>
          <cell r="AD190" t="str">
            <v/>
          </cell>
          <cell r="AE190" t="str">
            <v/>
          </cell>
          <cell r="AF190" t="str">
            <v/>
          </cell>
          <cell r="AG190" t="str">
            <v/>
          </cell>
          <cell r="AH190" t="str">
            <v/>
          </cell>
          <cell r="AI190" t="str">
            <v/>
          </cell>
          <cell r="AJ190" t="str">
            <v/>
          </cell>
          <cell r="AK190" t="str">
            <v/>
          </cell>
          <cell r="AL190" t="str">
            <v/>
          </cell>
          <cell r="AM190" t="str">
            <v/>
          </cell>
          <cell r="AN190" t="str">
            <v/>
          </cell>
          <cell r="AO190" t="str">
            <v/>
          </cell>
          <cell r="AP190" t="str">
            <v>C/B</v>
          </cell>
          <cell r="AQ190" t="str">
            <v>B/A</v>
          </cell>
          <cell r="AR190">
            <v>34.936005922855777</v>
          </cell>
          <cell r="AS190">
            <v>44.936005922855777</v>
          </cell>
          <cell r="AT190" t="str">
            <v>C/B</v>
          </cell>
          <cell r="AU190" t="str">
            <v>B/A</v>
          </cell>
          <cell r="AV190">
            <v>33.505956722586902</v>
          </cell>
          <cell r="AW190">
            <v>43.505956722586902</v>
          </cell>
          <cell r="AX190" t="str">
            <v/>
          </cell>
          <cell r="AY190" t="str">
            <v/>
          </cell>
          <cell r="AZ190" t="str">
            <v/>
          </cell>
          <cell r="BA190" t="str">
            <v/>
          </cell>
          <cell r="BB190" t="str">
            <v/>
          </cell>
          <cell r="BC190" t="str">
            <v/>
          </cell>
          <cell r="BD190" t="str">
            <v/>
          </cell>
          <cell r="BE190" t="str">
            <v/>
          </cell>
          <cell r="BF190" t="str">
            <v/>
          </cell>
          <cell r="BG190" t="str">
            <v/>
          </cell>
          <cell r="BH190" t="str">
            <v/>
          </cell>
          <cell r="BI190" t="str">
            <v/>
          </cell>
          <cell r="BJ190" t="str">
            <v/>
          </cell>
          <cell r="BK190" t="str">
            <v/>
          </cell>
          <cell r="BL190" t="str">
            <v/>
          </cell>
          <cell r="BM190" t="str">
            <v/>
          </cell>
          <cell r="BN190" t="str">
            <v/>
          </cell>
          <cell r="BO190" t="str">
            <v/>
          </cell>
          <cell r="BP190" t="str">
            <v/>
          </cell>
          <cell r="BQ190" t="str">
            <v/>
          </cell>
          <cell r="BR190" t="str">
            <v/>
          </cell>
          <cell r="BS190" t="str">
            <v/>
          </cell>
          <cell r="BT190" t="str">
            <v/>
          </cell>
          <cell r="BU190" t="str">
            <v/>
          </cell>
          <cell r="BV190" t="str">
            <v/>
          </cell>
          <cell r="BW190" t="str">
            <v/>
          </cell>
          <cell r="BX190" t="str">
            <v/>
          </cell>
          <cell r="BY190" t="str">
            <v/>
          </cell>
          <cell r="BZ190" t="str">
            <v/>
          </cell>
          <cell r="CA190" t="str">
            <v/>
          </cell>
          <cell r="CB190" t="str">
            <v/>
          </cell>
          <cell r="CC190" t="str">
            <v/>
          </cell>
          <cell r="CD190" t="str">
            <v/>
          </cell>
          <cell r="CE190" t="str">
            <v/>
          </cell>
          <cell r="CF190" t="str">
            <v/>
          </cell>
          <cell r="CG190" t="str">
            <v/>
          </cell>
          <cell r="CH190" t="str">
            <v/>
          </cell>
          <cell r="CI190" t="str">
            <v/>
          </cell>
          <cell r="CJ190" t="str">
            <v/>
          </cell>
          <cell r="CK190" t="str">
            <v/>
          </cell>
          <cell r="CL190" t="str">
            <v/>
          </cell>
          <cell r="CM190" t="str">
            <v/>
          </cell>
          <cell r="CN190" t="str">
            <v/>
          </cell>
          <cell r="CO190" t="str">
            <v/>
          </cell>
          <cell r="CP190" t="str">
            <v/>
          </cell>
          <cell r="CQ190" t="str">
            <v/>
          </cell>
          <cell r="CR190" t="str">
            <v/>
          </cell>
          <cell r="CS190" t="str">
            <v/>
          </cell>
          <cell r="CT190" t="str">
            <v/>
          </cell>
          <cell r="CU190" t="str">
            <v/>
          </cell>
          <cell r="CV190" t="str">
            <v/>
          </cell>
          <cell r="CW190" t="str">
            <v/>
          </cell>
          <cell r="CX190" t="str">
            <v/>
          </cell>
          <cell r="CY190" t="str">
            <v/>
          </cell>
          <cell r="CZ190" t="str">
            <v/>
          </cell>
          <cell r="DA190" t="str">
            <v/>
          </cell>
          <cell r="DB190" t="str">
            <v/>
          </cell>
          <cell r="DC190" t="str">
            <v/>
          </cell>
          <cell r="DD190" t="str">
            <v/>
          </cell>
          <cell r="DE190" t="str">
            <v/>
          </cell>
          <cell r="DF190" t="str">
            <v/>
          </cell>
          <cell r="DG190" t="str">
            <v/>
          </cell>
          <cell r="DH190" t="str">
            <v/>
          </cell>
          <cell r="DI190" t="str">
            <v/>
          </cell>
          <cell r="DJ190" t="str">
            <v/>
          </cell>
          <cell r="DK190" t="str">
            <v/>
          </cell>
          <cell r="DL190" t="str">
            <v/>
          </cell>
          <cell r="DM190" t="str">
            <v/>
          </cell>
          <cell r="DN190" t="str">
            <v/>
          </cell>
          <cell r="DO190" t="str">
            <v/>
          </cell>
          <cell r="DP190" t="str">
            <v/>
          </cell>
          <cell r="DQ190" t="str">
            <v/>
          </cell>
          <cell r="DR190" t="str">
            <v/>
          </cell>
          <cell r="DS190" t="str">
            <v/>
          </cell>
          <cell r="DT190" t="str">
            <v/>
          </cell>
          <cell r="DU190" t="str">
            <v/>
          </cell>
          <cell r="DW190" t="str">
            <v>12B-BE-2</v>
          </cell>
          <cell r="EB190" t="str">
            <v>12C-EA-4</v>
          </cell>
          <cell r="EC190" t="str">
            <v>12E-EC-2</v>
          </cell>
          <cell r="EW190" t="str">
            <v/>
          </cell>
          <cell r="EX190">
            <v>35</v>
          </cell>
          <cell r="EY190" t="str">
            <v/>
          </cell>
          <cell r="EZ190" t="str">
            <v/>
          </cell>
          <cell r="FA190" t="str">
            <v/>
          </cell>
          <cell r="FB190" t="str">
            <v/>
          </cell>
          <cell r="FC190">
            <v>35</v>
          </cell>
          <cell r="FD190">
            <v>35</v>
          </cell>
          <cell r="FE190" t="str">
            <v/>
          </cell>
          <cell r="FF190" t="str">
            <v/>
          </cell>
          <cell r="FG190" t="str">
            <v/>
          </cell>
          <cell r="FH190" t="str">
            <v/>
          </cell>
          <cell r="FI190" t="str">
            <v/>
          </cell>
          <cell r="FJ190" t="str">
            <v/>
          </cell>
          <cell r="FK190" t="str">
            <v/>
          </cell>
        </row>
        <row r="191">
          <cell r="A191">
            <v>160134</v>
          </cell>
          <cell r="B191" t="str">
            <v>Shahnama, Ashkan</v>
          </cell>
          <cell r="C191" t="str">
            <v>12JW</v>
          </cell>
          <cell r="D191" t="str">
            <v>M</v>
          </cell>
          <cell r="E191" t="str">
            <v>D/C</v>
          </cell>
          <cell r="F191" t="str">
            <v>B</v>
          </cell>
          <cell r="G191" t="str">
            <v>1</v>
          </cell>
          <cell r="H191" t="str">
            <v>OIRN</v>
          </cell>
          <cell r="I191" t="str">
            <v>N</v>
          </cell>
          <cell r="J191" t="b">
            <v>1</v>
          </cell>
          <cell r="K191" t="str">
            <v>No</v>
          </cell>
          <cell r="L191" t="str">
            <v>EXTERNAL</v>
          </cell>
          <cell r="M191">
            <v>6</v>
          </cell>
          <cell r="N191">
            <v>6</v>
          </cell>
          <cell r="O191">
            <v>6</v>
          </cell>
          <cell r="P191">
            <v>6</v>
          </cell>
          <cell r="Q191" t="str">
            <v>4.75+ (C/B)</v>
          </cell>
          <cell r="R191" t="str">
            <v/>
          </cell>
          <cell r="S191" t="str">
            <v/>
          </cell>
          <cell r="T191" t="str">
            <v/>
          </cell>
          <cell r="U191" t="str">
            <v/>
          </cell>
          <cell r="V191" t="str">
            <v/>
          </cell>
          <cell r="W191" t="str">
            <v/>
          </cell>
          <cell r="X191" t="str">
            <v/>
          </cell>
          <cell r="Y191" t="str">
            <v/>
          </cell>
          <cell r="Z191" t="str">
            <v/>
          </cell>
          <cell r="AA191" t="str">
            <v/>
          </cell>
          <cell r="AB191" t="str">
            <v/>
          </cell>
          <cell r="AC191" t="str">
            <v/>
          </cell>
          <cell r="AD191" t="str">
            <v>D/C</v>
          </cell>
          <cell r="AE191" t="str">
            <v>C/B</v>
          </cell>
          <cell r="AF191">
            <v>26.025778283627243</v>
          </cell>
          <cell r="AG191">
            <v>36.025778283627247</v>
          </cell>
          <cell r="AH191" t="str">
            <v/>
          </cell>
          <cell r="AI191" t="str">
            <v/>
          </cell>
          <cell r="AJ191" t="str">
            <v/>
          </cell>
          <cell r="AK191" t="str">
            <v/>
          </cell>
          <cell r="AL191" t="str">
            <v/>
          </cell>
          <cell r="AM191" t="str">
            <v/>
          </cell>
          <cell r="AN191" t="str">
            <v/>
          </cell>
          <cell r="AO191" t="str">
            <v/>
          </cell>
          <cell r="AP191" t="str">
            <v/>
          </cell>
          <cell r="AQ191" t="str">
            <v/>
          </cell>
          <cell r="AR191" t="str">
            <v/>
          </cell>
          <cell r="AS191" t="str">
            <v/>
          </cell>
          <cell r="AT191" t="str">
            <v/>
          </cell>
          <cell r="AU191" t="str">
            <v/>
          </cell>
          <cell r="AV191" t="str">
            <v/>
          </cell>
          <cell r="AW191" t="str">
            <v/>
          </cell>
          <cell r="AX191" t="str">
            <v/>
          </cell>
          <cell r="AY191" t="str">
            <v/>
          </cell>
          <cell r="AZ191" t="str">
            <v/>
          </cell>
          <cell r="BA191" t="str">
            <v/>
          </cell>
          <cell r="BB191" t="str">
            <v/>
          </cell>
          <cell r="BC191" t="str">
            <v/>
          </cell>
          <cell r="BD191" t="str">
            <v/>
          </cell>
          <cell r="BE191" t="str">
            <v/>
          </cell>
          <cell r="BF191" t="str">
            <v/>
          </cell>
          <cell r="BG191" t="str">
            <v/>
          </cell>
          <cell r="BH191" t="str">
            <v/>
          </cell>
          <cell r="BI191" t="str">
            <v/>
          </cell>
          <cell r="BJ191" t="str">
            <v/>
          </cell>
          <cell r="BK191" t="str">
            <v/>
          </cell>
          <cell r="BL191" t="str">
            <v/>
          </cell>
          <cell r="BM191" t="str">
            <v/>
          </cell>
          <cell r="BN191" t="str">
            <v/>
          </cell>
          <cell r="BO191" t="str">
            <v/>
          </cell>
          <cell r="BP191" t="str">
            <v/>
          </cell>
          <cell r="BQ191" t="str">
            <v/>
          </cell>
          <cell r="BR191" t="str">
            <v/>
          </cell>
          <cell r="BS191" t="str">
            <v/>
          </cell>
          <cell r="BT191" t="str">
            <v/>
          </cell>
          <cell r="BU191" t="str">
            <v/>
          </cell>
          <cell r="BV191" t="str">
            <v/>
          </cell>
          <cell r="BW191" t="str">
            <v/>
          </cell>
          <cell r="BX191" t="str">
            <v/>
          </cell>
          <cell r="BY191" t="str">
            <v/>
          </cell>
          <cell r="BZ191" t="str">
            <v>C</v>
          </cell>
          <cell r="CA191" t="str">
            <v>B</v>
          </cell>
          <cell r="CB191">
            <v>30.332470587746386</v>
          </cell>
          <cell r="CC191">
            <v>40.332470587746386</v>
          </cell>
          <cell r="CD191" t="str">
            <v/>
          </cell>
          <cell r="CE191" t="str">
            <v/>
          </cell>
          <cell r="CF191" t="str">
            <v/>
          </cell>
          <cell r="CG191" t="str">
            <v/>
          </cell>
          <cell r="CH191" t="str">
            <v/>
          </cell>
          <cell r="CI191" t="str">
            <v/>
          </cell>
          <cell r="CJ191" t="str">
            <v/>
          </cell>
          <cell r="CK191" t="str">
            <v/>
          </cell>
          <cell r="CL191" t="str">
            <v/>
          </cell>
          <cell r="CM191" t="str">
            <v/>
          </cell>
          <cell r="CN191" t="str">
            <v/>
          </cell>
          <cell r="CO191" t="str">
            <v/>
          </cell>
          <cell r="CP191" t="str">
            <v>D/C</v>
          </cell>
          <cell r="CQ191" t="str">
            <v>C/B</v>
          </cell>
          <cell r="CR191">
            <v>27.126252476005117</v>
          </cell>
          <cell r="CS191">
            <v>37.126252476005121</v>
          </cell>
          <cell r="CT191" t="str">
            <v/>
          </cell>
          <cell r="CU191" t="str">
            <v/>
          </cell>
          <cell r="CV191" t="str">
            <v/>
          </cell>
          <cell r="CW191" t="str">
            <v/>
          </cell>
          <cell r="CX191" t="str">
            <v/>
          </cell>
          <cell r="CY191" t="str">
            <v/>
          </cell>
          <cell r="CZ191" t="str">
            <v/>
          </cell>
          <cell r="DA191" t="str">
            <v/>
          </cell>
          <cell r="DB191" t="str">
            <v/>
          </cell>
          <cell r="DC191" t="str">
            <v/>
          </cell>
          <cell r="DD191" t="str">
            <v/>
          </cell>
          <cell r="DE191" t="str">
            <v/>
          </cell>
          <cell r="DF191" t="str">
            <v/>
          </cell>
          <cell r="DG191" t="str">
            <v/>
          </cell>
          <cell r="DH191" t="str">
            <v/>
          </cell>
          <cell r="DI191" t="str">
            <v/>
          </cell>
          <cell r="DJ191" t="str">
            <v/>
          </cell>
          <cell r="DK191" t="str">
            <v/>
          </cell>
          <cell r="DL191" t="str">
            <v/>
          </cell>
          <cell r="DM191" t="str">
            <v/>
          </cell>
          <cell r="DN191" t="str">
            <v/>
          </cell>
          <cell r="DO191" t="str">
            <v/>
          </cell>
          <cell r="DP191" t="str">
            <v/>
          </cell>
          <cell r="DQ191" t="str">
            <v/>
          </cell>
          <cell r="DR191" t="str">
            <v/>
          </cell>
          <cell r="DS191" t="str">
            <v/>
          </cell>
          <cell r="DT191" t="str">
            <v/>
          </cell>
          <cell r="DU191" t="str">
            <v/>
          </cell>
          <cell r="DY191" t="str">
            <v>12C-CH-2</v>
          </cell>
          <cell r="EK191" t="str">
            <v>12D-MA-7</v>
          </cell>
          <cell r="EO191" t="str">
            <v>12E-PH-6</v>
          </cell>
          <cell r="EW191" t="str">
            <v/>
          </cell>
          <cell r="EX191" t="str">
            <v/>
          </cell>
          <cell r="EY191" t="str">
            <v/>
          </cell>
          <cell r="EZ191">
            <v>25</v>
          </cell>
          <cell r="FA191" t="str">
            <v/>
          </cell>
          <cell r="FB191" t="str">
            <v/>
          </cell>
          <cell r="FC191" t="str">
            <v/>
          </cell>
          <cell r="FD191" t="str">
            <v/>
          </cell>
          <cell r="FE191" t="str">
            <v/>
          </cell>
          <cell r="FF191" t="str">
            <v/>
          </cell>
          <cell r="FG191" t="str">
            <v/>
          </cell>
          <cell r="FH191" t="str">
            <v/>
          </cell>
          <cell r="FI191" t="str">
            <v/>
          </cell>
          <cell r="FJ191" t="str">
            <v/>
          </cell>
          <cell r="FK191" t="str">
            <v/>
          </cell>
        </row>
        <row r="192">
          <cell r="A192">
            <v>160087</v>
          </cell>
          <cell r="B192" t="str">
            <v>Shaw, Jacob</v>
          </cell>
          <cell r="C192" t="str">
            <v>12JW</v>
          </cell>
          <cell r="D192" t="str">
            <v>M</v>
          </cell>
          <cell r="E192" t="str">
            <v>C</v>
          </cell>
          <cell r="F192" t="str">
            <v>A</v>
          </cell>
          <cell r="G192" t="str">
            <v>0</v>
          </cell>
          <cell r="H192" t="str">
            <v>WBRI</v>
          </cell>
          <cell r="I192" t="str">
            <v>N</v>
          </cell>
          <cell r="J192" t="b">
            <v>0</v>
          </cell>
          <cell r="K192" t="str">
            <v>No</v>
          </cell>
          <cell r="L192" t="str">
            <v>EXTERNAL</v>
          </cell>
          <cell r="M192">
            <v>6.2777777777777777</v>
          </cell>
          <cell r="N192">
            <v>6.3</v>
          </cell>
          <cell r="O192">
            <v>6.625</v>
          </cell>
          <cell r="P192">
            <v>6.6</v>
          </cell>
          <cell r="Q192" t="str">
            <v>6.25+ (B/A)</v>
          </cell>
          <cell r="R192" t="str">
            <v/>
          </cell>
          <cell r="S192" t="str">
            <v/>
          </cell>
          <cell r="T192" t="str">
            <v/>
          </cell>
          <cell r="U192" t="str">
            <v/>
          </cell>
          <cell r="V192" t="str">
            <v/>
          </cell>
          <cell r="W192" t="str">
            <v/>
          </cell>
          <cell r="X192" t="str">
            <v/>
          </cell>
          <cell r="Y192" t="str">
            <v/>
          </cell>
          <cell r="Z192" t="str">
            <v>C</v>
          </cell>
          <cell r="AA192" t="str">
            <v>B</v>
          </cell>
          <cell r="AB192">
            <v>29.123121770375654</v>
          </cell>
          <cell r="AC192">
            <v>39.123121770375654</v>
          </cell>
          <cell r="AD192" t="str">
            <v/>
          </cell>
          <cell r="AE192" t="str">
            <v/>
          </cell>
          <cell r="AF192" t="str">
            <v/>
          </cell>
          <cell r="AG192" t="str">
            <v/>
          </cell>
          <cell r="AH192" t="str">
            <v/>
          </cell>
          <cell r="AI192" t="str">
            <v/>
          </cell>
          <cell r="AJ192" t="str">
            <v/>
          </cell>
          <cell r="AK192" t="str">
            <v/>
          </cell>
          <cell r="AL192" t="str">
            <v/>
          </cell>
          <cell r="AM192" t="str">
            <v/>
          </cell>
          <cell r="AN192" t="str">
            <v/>
          </cell>
          <cell r="AO192" t="str">
            <v/>
          </cell>
          <cell r="AP192" t="str">
            <v/>
          </cell>
          <cell r="AQ192" t="str">
            <v/>
          </cell>
          <cell r="AR192" t="str">
            <v/>
          </cell>
          <cell r="AS192" t="str">
            <v/>
          </cell>
          <cell r="AT192" t="str">
            <v/>
          </cell>
          <cell r="AU192" t="str">
            <v/>
          </cell>
          <cell r="AV192" t="str">
            <v/>
          </cell>
          <cell r="AW192" t="str">
            <v/>
          </cell>
          <cell r="AX192" t="str">
            <v>B</v>
          </cell>
          <cell r="AY192" t="str">
            <v>A</v>
          </cell>
          <cell r="AZ192">
            <v>37.578713586032627</v>
          </cell>
          <cell r="BA192">
            <v>47.578713586032627</v>
          </cell>
          <cell r="BB192" t="str">
            <v/>
          </cell>
          <cell r="BC192" t="str">
            <v/>
          </cell>
          <cell r="BD192" t="str">
            <v/>
          </cell>
          <cell r="BE192" t="str">
            <v/>
          </cell>
          <cell r="BF192" t="str">
            <v/>
          </cell>
          <cell r="BG192" t="str">
            <v/>
          </cell>
          <cell r="BH192" t="str">
            <v/>
          </cell>
          <cell r="BI192" t="str">
            <v/>
          </cell>
          <cell r="BJ192" t="str">
            <v/>
          </cell>
          <cell r="BK192" t="str">
            <v/>
          </cell>
          <cell r="BL192" t="str">
            <v/>
          </cell>
          <cell r="BM192" t="str">
            <v/>
          </cell>
          <cell r="BN192" t="str">
            <v/>
          </cell>
          <cell r="BO192" t="str">
            <v/>
          </cell>
          <cell r="BP192" t="str">
            <v/>
          </cell>
          <cell r="BQ192" t="str">
            <v/>
          </cell>
          <cell r="BR192" t="str">
            <v/>
          </cell>
          <cell r="BS192" t="str">
            <v/>
          </cell>
          <cell r="BT192" t="str">
            <v/>
          </cell>
          <cell r="BU192" t="str">
            <v/>
          </cell>
          <cell r="BV192" t="str">
            <v/>
          </cell>
          <cell r="BW192" t="str">
            <v/>
          </cell>
          <cell r="BX192" t="str">
            <v/>
          </cell>
          <cell r="BY192" t="str">
            <v/>
          </cell>
          <cell r="BZ192" t="str">
            <v/>
          </cell>
          <cell r="CA192" t="str">
            <v/>
          </cell>
          <cell r="CB192" t="str">
            <v/>
          </cell>
          <cell r="CC192" t="str">
            <v/>
          </cell>
          <cell r="CD192" t="str">
            <v/>
          </cell>
          <cell r="CE192" t="str">
            <v/>
          </cell>
          <cell r="CF192" t="str">
            <v/>
          </cell>
          <cell r="CG192" t="str">
            <v/>
          </cell>
          <cell r="CH192" t="str">
            <v/>
          </cell>
          <cell r="CI192" t="str">
            <v/>
          </cell>
          <cell r="CJ192" t="str">
            <v/>
          </cell>
          <cell r="CK192" t="str">
            <v/>
          </cell>
          <cell r="CL192" t="str">
            <v/>
          </cell>
          <cell r="CM192" t="str">
            <v/>
          </cell>
          <cell r="CN192" t="str">
            <v/>
          </cell>
          <cell r="CO192" t="str">
            <v/>
          </cell>
          <cell r="CP192" t="str">
            <v/>
          </cell>
          <cell r="CQ192" t="str">
            <v/>
          </cell>
          <cell r="CR192" t="str">
            <v/>
          </cell>
          <cell r="CS192" t="str">
            <v/>
          </cell>
          <cell r="CT192" t="str">
            <v>B</v>
          </cell>
          <cell r="CU192" t="str">
            <v>A</v>
          </cell>
          <cell r="CV192">
            <v>38.545815733730208</v>
          </cell>
          <cell r="CW192">
            <v>48.545815733730208</v>
          </cell>
          <cell r="CX192" t="str">
            <v>C/B</v>
          </cell>
          <cell r="CY192" t="str">
            <v>B/A</v>
          </cell>
          <cell r="CZ192">
            <v>36.84765640499419</v>
          </cell>
          <cell r="DA192">
            <v>46.84765640499419</v>
          </cell>
          <cell r="DB192" t="str">
            <v/>
          </cell>
          <cell r="DC192" t="str">
            <v/>
          </cell>
          <cell r="DD192" t="str">
            <v/>
          </cell>
          <cell r="DE192" t="str">
            <v/>
          </cell>
          <cell r="DF192" t="str">
            <v/>
          </cell>
          <cell r="DG192" t="str">
            <v/>
          </cell>
          <cell r="DH192" t="str">
            <v/>
          </cell>
          <cell r="DI192" t="str">
            <v/>
          </cell>
          <cell r="DJ192" t="str">
            <v/>
          </cell>
          <cell r="DK192" t="str">
            <v/>
          </cell>
          <cell r="DL192" t="str">
            <v/>
          </cell>
          <cell r="DM192" t="str">
            <v/>
          </cell>
          <cell r="DN192" t="str">
            <v/>
          </cell>
          <cell r="DO192" t="str">
            <v/>
          </cell>
          <cell r="DP192" t="str">
            <v/>
          </cell>
          <cell r="DQ192" t="str">
            <v/>
          </cell>
          <cell r="DR192" t="str">
            <v/>
          </cell>
          <cell r="DS192" t="str">
            <v/>
          </cell>
          <cell r="DT192" t="str">
            <v/>
          </cell>
          <cell r="DU192" t="str">
            <v/>
          </cell>
          <cell r="DX192" t="str">
            <v>12A-BI-2</v>
          </cell>
          <cell r="ED192" t="str">
            <v>12D-ENL-5</v>
          </cell>
          <cell r="EP192" t="str">
            <v>12E-PO-9</v>
          </cell>
          <cell r="EQ192" t="str">
            <v>12C-PY-9</v>
          </cell>
          <cell r="EW192" t="str">
            <v/>
          </cell>
          <cell r="EX192" t="str">
            <v/>
          </cell>
          <cell r="EY192">
            <v>30</v>
          </cell>
          <cell r="EZ192" t="str">
            <v/>
          </cell>
          <cell r="FA192" t="str">
            <v/>
          </cell>
          <cell r="FB192" t="str">
            <v/>
          </cell>
          <cell r="FC192" t="str">
            <v/>
          </cell>
          <cell r="FD192" t="str">
            <v/>
          </cell>
          <cell r="FE192">
            <v>40</v>
          </cell>
          <cell r="FF192" t="str">
            <v/>
          </cell>
          <cell r="FG192" t="str">
            <v/>
          </cell>
          <cell r="FH192" t="str">
            <v/>
          </cell>
          <cell r="FI192" t="str">
            <v/>
          </cell>
          <cell r="FJ192" t="str">
            <v/>
          </cell>
          <cell r="FK192" t="str">
            <v/>
          </cell>
        </row>
        <row r="193">
          <cell r="A193">
            <v>160046</v>
          </cell>
          <cell r="B193" t="str">
            <v>Shaw, Maria</v>
          </cell>
          <cell r="C193" t="str">
            <v>12DHO</v>
          </cell>
          <cell r="D193" t="str">
            <v>F</v>
          </cell>
          <cell r="E193" t="str">
            <v>B</v>
          </cell>
          <cell r="F193" t="str">
            <v>A/A*</v>
          </cell>
          <cell r="G193" t="str">
            <v>0</v>
          </cell>
          <cell r="H193" t="str">
            <v>WBRI</v>
          </cell>
          <cell r="I193" t="str">
            <v>N</v>
          </cell>
          <cell r="J193" t="b">
            <v>0</v>
          </cell>
          <cell r="K193" t="str">
            <v>No</v>
          </cell>
          <cell r="L193" t="str">
            <v>EXTERNAL</v>
          </cell>
          <cell r="M193">
            <v>6.8888888888888893</v>
          </cell>
          <cell r="N193">
            <v>6.9</v>
          </cell>
          <cell r="O193">
            <v>6.8888888888888893</v>
          </cell>
          <cell r="P193">
            <v>6.9</v>
          </cell>
          <cell r="Q193" t="str">
            <v>6.25+ (B/A)</v>
          </cell>
          <cell r="R193" t="str">
            <v>B/A</v>
          </cell>
          <cell r="S193" t="str">
            <v>A/A*</v>
          </cell>
          <cell r="T193">
            <v>46.104549049302342</v>
          </cell>
          <cell r="U193">
            <v>56.104549049302342</v>
          </cell>
          <cell r="V193" t="str">
            <v/>
          </cell>
          <cell r="W193" t="str">
            <v/>
          </cell>
          <cell r="X193" t="str">
            <v/>
          </cell>
          <cell r="Y193" t="str">
            <v/>
          </cell>
          <cell r="Z193" t="str">
            <v/>
          </cell>
          <cell r="AA193" t="str">
            <v/>
          </cell>
          <cell r="AB193" t="str">
            <v/>
          </cell>
          <cell r="AC193" t="str">
            <v/>
          </cell>
          <cell r="AD193" t="str">
            <v/>
          </cell>
          <cell r="AE193" t="str">
            <v/>
          </cell>
          <cell r="AF193" t="str">
            <v/>
          </cell>
          <cell r="AG193" t="str">
            <v/>
          </cell>
          <cell r="AH193" t="str">
            <v/>
          </cell>
          <cell r="AI193" t="str">
            <v/>
          </cell>
          <cell r="AJ193" t="str">
            <v/>
          </cell>
          <cell r="AK193" t="str">
            <v/>
          </cell>
          <cell r="AL193" t="str">
            <v/>
          </cell>
          <cell r="AM193" t="str">
            <v/>
          </cell>
          <cell r="AN193" t="str">
            <v/>
          </cell>
          <cell r="AO193" t="str">
            <v/>
          </cell>
          <cell r="AP193" t="str">
            <v/>
          </cell>
          <cell r="AQ193" t="str">
            <v/>
          </cell>
          <cell r="AR193" t="str">
            <v/>
          </cell>
          <cell r="AS193" t="str">
            <v/>
          </cell>
          <cell r="AT193" t="str">
            <v/>
          </cell>
          <cell r="AU193" t="str">
            <v/>
          </cell>
          <cell r="AV193" t="str">
            <v/>
          </cell>
          <cell r="AW193" t="str">
            <v/>
          </cell>
          <cell r="AX193" t="str">
            <v>B</v>
          </cell>
          <cell r="AY193" t="str">
            <v>A</v>
          </cell>
          <cell r="AZ193">
            <v>40.579865969239073</v>
          </cell>
          <cell r="BA193">
            <v>50.579865969239073</v>
          </cell>
          <cell r="BB193" t="str">
            <v/>
          </cell>
          <cell r="BC193" t="str">
            <v/>
          </cell>
          <cell r="BD193" t="str">
            <v/>
          </cell>
          <cell r="BE193" t="str">
            <v/>
          </cell>
          <cell r="BF193" t="str">
            <v/>
          </cell>
          <cell r="BG193" t="str">
            <v/>
          </cell>
          <cell r="BH193" t="str">
            <v/>
          </cell>
          <cell r="BI193" t="str">
            <v/>
          </cell>
          <cell r="BJ193" t="str">
            <v/>
          </cell>
          <cell r="BK193" t="str">
            <v/>
          </cell>
          <cell r="BL193" t="str">
            <v/>
          </cell>
          <cell r="BM193" t="str">
            <v/>
          </cell>
          <cell r="BN193" t="str">
            <v/>
          </cell>
          <cell r="BO193" t="str">
            <v/>
          </cell>
          <cell r="BP193" t="str">
            <v/>
          </cell>
          <cell r="BQ193" t="str">
            <v/>
          </cell>
          <cell r="BR193" t="str">
            <v/>
          </cell>
          <cell r="BS193" t="str">
            <v/>
          </cell>
          <cell r="BT193" t="str">
            <v/>
          </cell>
          <cell r="BU193" t="str">
            <v/>
          </cell>
          <cell r="BV193" t="str">
            <v/>
          </cell>
          <cell r="BW193" t="str">
            <v/>
          </cell>
          <cell r="BX193" t="str">
            <v/>
          </cell>
          <cell r="BY193" t="str">
            <v/>
          </cell>
          <cell r="BZ193" t="str">
            <v/>
          </cell>
          <cell r="CA193" t="str">
            <v/>
          </cell>
          <cell r="CB193" t="str">
            <v/>
          </cell>
          <cell r="CC193" t="str">
            <v/>
          </cell>
          <cell r="CD193" t="str">
            <v/>
          </cell>
          <cell r="CE193" t="str">
            <v/>
          </cell>
          <cell r="CF193" t="str">
            <v/>
          </cell>
          <cell r="CG193" t="str">
            <v/>
          </cell>
          <cell r="CH193" t="str">
            <v/>
          </cell>
          <cell r="CI193" t="str">
            <v/>
          </cell>
          <cell r="CJ193" t="str">
            <v/>
          </cell>
          <cell r="CK193" t="str">
            <v/>
          </cell>
          <cell r="CL193" t="str">
            <v/>
          </cell>
          <cell r="CM193" t="str">
            <v/>
          </cell>
          <cell r="CN193" t="str">
            <v/>
          </cell>
          <cell r="CO193" t="str">
            <v/>
          </cell>
          <cell r="CP193" t="str">
            <v/>
          </cell>
          <cell r="CQ193" t="str">
            <v/>
          </cell>
          <cell r="CR193" t="str">
            <v/>
          </cell>
          <cell r="CS193" t="str">
            <v/>
          </cell>
          <cell r="CT193" t="str">
            <v/>
          </cell>
          <cell r="CU193" t="str">
            <v/>
          </cell>
          <cell r="CV193" t="str">
            <v/>
          </cell>
          <cell r="CW193" t="str">
            <v/>
          </cell>
          <cell r="CX193" t="str">
            <v>B</v>
          </cell>
          <cell r="CY193" t="str">
            <v>A</v>
          </cell>
          <cell r="CZ193">
            <v>42.292678102734278</v>
          </cell>
          <cell r="DA193">
            <v>52.292678102734278</v>
          </cell>
          <cell r="DB193" t="str">
            <v/>
          </cell>
          <cell r="DC193" t="str">
            <v/>
          </cell>
          <cell r="DD193" t="str">
            <v/>
          </cell>
          <cell r="DE193" t="str">
            <v/>
          </cell>
          <cell r="DF193" t="str">
            <v/>
          </cell>
          <cell r="DG193" t="str">
            <v/>
          </cell>
          <cell r="DH193" t="str">
            <v/>
          </cell>
          <cell r="DI193" t="str">
            <v/>
          </cell>
          <cell r="DJ193" t="str">
            <v/>
          </cell>
          <cell r="DK193" t="str">
            <v/>
          </cell>
          <cell r="DL193" t="str">
            <v/>
          </cell>
          <cell r="DM193" t="str">
            <v/>
          </cell>
          <cell r="DN193" t="str">
            <v/>
          </cell>
          <cell r="DO193" t="str">
            <v/>
          </cell>
          <cell r="DP193" t="str">
            <v/>
          </cell>
          <cell r="DQ193" t="str">
            <v/>
          </cell>
          <cell r="DR193" t="str">
            <v/>
          </cell>
          <cell r="DS193" t="str">
            <v/>
          </cell>
          <cell r="DT193" t="str">
            <v/>
          </cell>
          <cell r="DU193" t="str">
            <v/>
          </cell>
          <cell r="DV193" t="str">
            <v>12C-AR-1</v>
          </cell>
          <cell r="ED193" t="str">
            <v>12D-ENL-5</v>
          </cell>
          <cell r="EQ193" t="str">
            <v>12E-PY-7</v>
          </cell>
          <cell r="EW193">
            <v>45</v>
          </cell>
          <cell r="EX193" t="str">
            <v/>
          </cell>
          <cell r="EY193" t="str">
            <v/>
          </cell>
          <cell r="EZ193" t="str">
            <v/>
          </cell>
          <cell r="FA193" t="str">
            <v/>
          </cell>
          <cell r="FB193" t="str">
            <v/>
          </cell>
          <cell r="FC193" t="str">
            <v/>
          </cell>
          <cell r="FD193" t="str">
            <v/>
          </cell>
          <cell r="FE193">
            <v>40</v>
          </cell>
          <cell r="FF193" t="str">
            <v/>
          </cell>
          <cell r="FG193" t="str">
            <v/>
          </cell>
          <cell r="FH193" t="str">
            <v/>
          </cell>
          <cell r="FI193" t="str">
            <v/>
          </cell>
          <cell r="FJ193" t="str">
            <v/>
          </cell>
          <cell r="FK193" t="str">
            <v/>
          </cell>
        </row>
        <row r="194">
          <cell r="A194">
            <v>160090</v>
          </cell>
          <cell r="B194" t="str">
            <v>Shelley, Sophie</v>
          </cell>
          <cell r="C194" t="str">
            <v>12KD</v>
          </cell>
          <cell r="D194" t="str">
            <v>F</v>
          </cell>
          <cell r="E194" t="str">
            <v>C/B</v>
          </cell>
          <cell r="F194" t="str">
            <v>A/A*</v>
          </cell>
          <cell r="G194" t="str">
            <v>0</v>
          </cell>
          <cell r="H194" t="str">
            <v>WBRI</v>
          </cell>
          <cell r="I194" t="str">
            <v>N</v>
          </cell>
          <cell r="J194" t="b">
            <v>0</v>
          </cell>
          <cell r="K194" t="str">
            <v>No</v>
          </cell>
          <cell r="L194" t="str">
            <v>EXTERNAL</v>
          </cell>
          <cell r="M194">
            <v>6.8571428571428568</v>
          </cell>
          <cell r="N194">
            <v>6.9</v>
          </cell>
          <cell r="O194">
            <v>6.8571428571428568</v>
          </cell>
          <cell r="P194">
            <v>6.9</v>
          </cell>
          <cell r="Q194" t="str">
            <v>6.25+ (B/A)</v>
          </cell>
          <cell r="R194" t="str">
            <v/>
          </cell>
          <cell r="S194" t="str">
            <v/>
          </cell>
          <cell r="T194" t="str">
            <v/>
          </cell>
          <cell r="U194" t="str">
            <v/>
          </cell>
          <cell r="V194" t="str">
            <v/>
          </cell>
          <cell r="W194" t="str">
            <v/>
          </cell>
          <cell r="X194" t="str">
            <v/>
          </cell>
          <cell r="Y194" t="str">
            <v/>
          </cell>
          <cell r="Z194" t="str">
            <v>C/B</v>
          </cell>
          <cell r="AA194" t="str">
            <v>B/A</v>
          </cell>
          <cell r="AB194">
            <v>34.675126903553299</v>
          </cell>
          <cell r="AC194">
            <v>44.675126903553299</v>
          </cell>
          <cell r="AD194" t="str">
            <v/>
          </cell>
          <cell r="AE194" t="str">
            <v/>
          </cell>
          <cell r="AF194" t="str">
            <v/>
          </cell>
          <cell r="AG194" t="str">
            <v/>
          </cell>
          <cell r="AH194" t="str">
            <v/>
          </cell>
          <cell r="AI194" t="str">
            <v/>
          </cell>
          <cell r="AJ194" t="str">
            <v/>
          </cell>
          <cell r="AK194" t="str">
            <v/>
          </cell>
          <cell r="AL194" t="str">
            <v/>
          </cell>
          <cell r="AM194" t="str">
            <v/>
          </cell>
          <cell r="AN194" t="str">
            <v/>
          </cell>
          <cell r="AO194" t="str">
            <v/>
          </cell>
          <cell r="AP194" t="str">
            <v/>
          </cell>
          <cell r="AQ194" t="str">
            <v/>
          </cell>
          <cell r="AR194" t="str">
            <v/>
          </cell>
          <cell r="AS194" t="str">
            <v/>
          </cell>
          <cell r="AT194" t="str">
            <v/>
          </cell>
          <cell r="AU194" t="str">
            <v/>
          </cell>
          <cell r="AV194" t="str">
            <v/>
          </cell>
          <cell r="AW194" t="str">
            <v/>
          </cell>
          <cell r="AX194" t="str">
            <v>B</v>
          </cell>
          <cell r="AY194" t="str">
            <v>A</v>
          </cell>
          <cell r="AZ194">
            <v>40.559666721136665</v>
          </cell>
          <cell r="BA194">
            <v>50.559666721136665</v>
          </cell>
          <cell r="BB194" t="str">
            <v/>
          </cell>
          <cell r="BC194" t="str">
            <v/>
          </cell>
          <cell r="BD194" t="str">
            <v/>
          </cell>
          <cell r="BE194" t="str">
            <v/>
          </cell>
          <cell r="BF194" t="str">
            <v/>
          </cell>
          <cell r="BG194" t="str">
            <v/>
          </cell>
          <cell r="BH194" t="str">
            <v/>
          </cell>
          <cell r="BI194" t="str">
            <v/>
          </cell>
          <cell r="BJ194" t="str">
            <v/>
          </cell>
          <cell r="BK194" t="str">
            <v/>
          </cell>
          <cell r="BL194" t="str">
            <v/>
          </cell>
          <cell r="BM194" t="str">
            <v/>
          </cell>
          <cell r="BN194" t="str">
            <v/>
          </cell>
          <cell r="BO194" t="str">
            <v/>
          </cell>
          <cell r="BP194" t="str">
            <v/>
          </cell>
          <cell r="BQ194" t="str">
            <v/>
          </cell>
          <cell r="BR194" t="str">
            <v/>
          </cell>
          <cell r="BS194" t="str">
            <v/>
          </cell>
          <cell r="BT194" t="str">
            <v/>
          </cell>
          <cell r="BU194" t="str">
            <v/>
          </cell>
          <cell r="BV194" t="str">
            <v/>
          </cell>
          <cell r="BW194" t="str">
            <v/>
          </cell>
          <cell r="BX194" t="str">
            <v/>
          </cell>
          <cell r="BY194" t="str">
            <v/>
          </cell>
          <cell r="BZ194" t="str">
            <v/>
          </cell>
          <cell r="CA194" t="str">
            <v/>
          </cell>
          <cell r="CB194" t="str">
            <v/>
          </cell>
          <cell r="CC194" t="str">
            <v/>
          </cell>
          <cell r="CD194" t="str">
            <v/>
          </cell>
          <cell r="CE194" t="str">
            <v/>
          </cell>
          <cell r="CF194" t="str">
            <v/>
          </cell>
          <cell r="CG194" t="str">
            <v/>
          </cell>
          <cell r="CH194" t="str">
            <v/>
          </cell>
          <cell r="CI194" t="str">
            <v/>
          </cell>
          <cell r="CJ194" t="str">
            <v/>
          </cell>
          <cell r="CK194" t="str">
            <v/>
          </cell>
          <cell r="CL194" t="str">
            <v/>
          </cell>
          <cell r="CM194" t="str">
            <v/>
          </cell>
          <cell r="CN194" t="str">
            <v/>
          </cell>
          <cell r="CO194" t="str">
            <v/>
          </cell>
          <cell r="CP194" t="str">
            <v/>
          </cell>
          <cell r="CQ194" t="str">
            <v/>
          </cell>
          <cell r="CR194" t="str">
            <v/>
          </cell>
          <cell r="CS194" t="str">
            <v/>
          </cell>
          <cell r="CT194" t="str">
            <v/>
          </cell>
          <cell r="CU194" t="str">
            <v/>
          </cell>
          <cell r="CV194" t="str">
            <v/>
          </cell>
          <cell r="CW194" t="str">
            <v/>
          </cell>
          <cell r="CX194" t="str">
            <v>B</v>
          </cell>
          <cell r="CY194" t="str">
            <v>A</v>
          </cell>
          <cell r="CZ194">
            <v>42.081372235816687</v>
          </cell>
          <cell r="DA194">
            <v>52.081372235816687</v>
          </cell>
          <cell r="DB194" t="str">
            <v>B/A</v>
          </cell>
          <cell r="DC194" t="str">
            <v>A/A*</v>
          </cell>
          <cell r="DD194">
            <v>47.184633954471202</v>
          </cell>
          <cell r="DE194">
            <v>57.184633954471202</v>
          </cell>
          <cell r="DF194" t="str">
            <v/>
          </cell>
          <cell r="DG194" t="str">
            <v/>
          </cell>
          <cell r="DH194" t="str">
            <v/>
          </cell>
          <cell r="DI194" t="str">
            <v/>
          </cell>
          <cell r="DJ194" t="str">
            <v/>
          </cell>
          <cell r="DK194" t="str">
            <v/>
          </cell>
          <cell r="DL194" t="str">
            <v/>
          </cell>
          <cell r="DM194" t="str">
            <v/>
          </cell>
          <cell r="DN194" t="str">
            <v/>
          </cell>
          <cell r="DO194" t="str">
            <v/>
          </cell>
          <cell r="DP194" t="str">
            <v/>
          </cell>
          <cell r="DQ194" t="str">
            <v/>
          </cell>
          <cell r="DR194" t="str">
            <v/>
          </cell>
          <cell r="DS194" t="str">
            <v/>
          </cell>
          <cell r="DT194" t="str">
            <v/>
          </cell>
          <cell r="DU194" t="str">
            <v/>
          </cell>
          <cell r="DX194" t="str">
            <v>12C-BI-10</v>
          </cell>
          <cell r="ED194" t="str">
            <v>12A-ENL-5</v>
          </cell>
          <cell r="EQ194" t="str">
            <v>12E-PY-7</v>
          </cell>
          <cell r="ER194" t="str">
            <v>12B-SO-9</v>
          </cell>
          <cell r="EW194" t="str">
            <v/>
          </cell>
          <cell r="EX194" t="str">
            <v/>
          </cell>
          <cell r="EY194">
            <v>35</v>
          </cell>
          <cell r="EZ194" t="str">
            <v/>
          </cell>
          <cell r="FA194" t="str">
            <v/>
          </cell>
          <cell r="FB194" t="str">
            <v/>
          </cell>
          <cell r="FC194" t="str">
            <v/>
          </cell>
          <cell r="FD194" t="str">
            <v/>
          </cell>
          <cell r="FE194">
            <v>40</v>
          </cell>
          <cell r="FF194" t="str">
            <v/>
          </cell>
          <cell r="FG194" t="str">
            <v/>
          </cell>
          <cell r="FH194" t="str">
            <v/>
          </cell>
          <cell r="FI194" t="str">
            <v/>
          </cell>
          <cell r="FJ194" t="str">
            <v/>
          </cell>
          <cell r="FK194" t="str">
            <v/>
          </cell>
        </row>
        <row r="195">
          <cell r="A195">
            <v>160362</v>
          </cell>
          <cell r="B195" t="str">
            <v>Singh, Grace</v>
          </cell>
          <cell r="C195" t="str">
            <v>12KD</v>
          </cell>
          <cell r="D195" t="str">
            <v>F</v>
          </cell>
          <cell r="E195" t="e">
            <v>#N/A</v>
          </cell>
          <cell r="F195" t="e">
            <v>#N/A</v>
          </cell>
          <cell r="G195">
            <v>1</v>
          </cell>
          <cell r="I195" t="str">
            <v>N</v>
          </cell>
          <cell r="J195" t="b">
            <v>0</v>
          </cell>
          <cell r="K195" t="str">
            <v>No</v>
          </cell>
          <cell r="L195" t="str">
            <v>EXTERNAL</v>
          </cell>
          <cell r="M195">
            <v>4.7857142857142856</v>
          </cell>
          <cell r="N195">
            <v>4.8</v>
          </cell>
          <cell r="O195">
            <v>4.666666666666667</v>
          </cell>
          <cell r="P195">
            <v>4.7</v>
          </cell>
          <cell r="Q195" t="str">
            <v>4.75+ (C/B)</v>
          </cell>
          <cell r="R195" t="str">
            <v/>
          </cell>
          <cell r="S195" t="str">
            <v/>
          </cell>
          <cell r="T195" t="str">
            <v/>
          </cell>
          <cell r="U195" t="str">
            <v/>
          </cell>
          <cell r="V195" t="str">
            <v>C</v>
          </cell>
          <cell r="W195" t="str">
            <v>B</v>
          </cell>
          <cell r="X195">
            <v>28.542044520088425</v>
          </cell>
          <cell r="Y195">
            <v>38.542044520088425</v>
          </cell>
          <cell r="Z195" t="str">
            <v/>
          </cell>
          <cell r="AA195" t="str">
            <v/>
          </cell>
          <cell r="AB195" t="str">
            <v/>
          </cell>
          <cell r="AC195" t="str">
            <v/>
          </cell>
          <cell r="AD195" t="str">
            <v/>
          </cell>
          <cell r="AE195" t="str">
            <v/>
          </cell>
          <cell r="AF195" t="str">
            <v/>
          </cell>
          <cell r="AG195" t="str">
            <v/>
          </cell>
          <cell r="AH195" t="str">
            <v/>
          </cell>
          <cell r="AI195" t="str">
            <v/>
          </cell>
          <cell r="AJ195" t="str">
            <v/>
          </cell>
          <cell r="AK195" t="str">
            <v/>
          </cell>
          <cell r="AL195" t="str">
            <v/>
          </cell>
          <cell r="AM195" t="str">
            <v/>
          </cell>
          <cell r="AN195" t="str">
            <v/>
          </cell>
          <cell r="AO195" t="str">
            <v/>
          </cell>
          <cell r="AP195" t="str">
            <v/>
          </cell>
          <cell r="AQ195" t="str">
            <v/>
          </cell>
          <cell r="AR195" t="str">
            <v/>
          </cell>
          <cell r="AS195" t="str">
            <v/>
          </cell>
          <cell r="AT195" t="str">
            <v>D/C</v>
          </cell>
          <cell r="AU195" t="str">
            <v>C/B</v>
          </cell>
          <cell r="AV195">
            <v>25.303921320437475</v>
          </cell>
          <cell r="AW195">
            <v>35.303921320437475</v>
          </cell>
          <cell r="AX195" t="str">
            <v/>
          </cell>
          <cell r="AY195" t="str">
            <v/>
          </cell>
          <cell r="AZ195" t="str">
            <v/>
          </cell>
          <cell r="BA195" t="str">
            <v/>
          </cell>
          <cell r="BB195" t="str">
            <v/>
          </cell>
          <cell r="BC195" t="str">
            <v/>
          </cell>
          <cell r="BD195" t="str">
            <v/>
          </cell>
          <cell r="BE195" t="str">
            <v/>
          </cell>
          <cell r="BF195" t="str">
            <v/>
          </cell>
          <cell r="BG195" t="str">
            <v/>
          </cell>
          <cell r="BH195" t="str">
            <v/>
          </cell>
          <cell r="BI195" t="str">
            <v/>
          </cell>
          <cell r="BJ195" t="str">
            <v/>
          </cell>
          <cell r="BK195" t="str">
            <v/>
          </cell>
          <cell r="BL195" t="str">
            <v/>
          </cell>
          <cell r="BM195" t="str">
            <v/>
          </cell>
          <cell r="BN195" t="str">
            <v/>
          </cell>
          <cell r="BO195" t="str">
            <v/>
          </cell>
          <cell r="BP195" t="str">
            <v/>
          </cell>
          <cell r="BQ195" t="str">
            <v/>
          </cell>
          <cell r="BR195" t="str">
            <v>D/D</v>
          </cell>
          <cell r="BS195" t="str">
            <v>D/D*</v>
          </cell>
          <cell r="BT195">
            <v>73.089430894308904</v>
          </cell>
          <cell r="BU195">
            <v>83.089430894308904</v>
          </cell>
          <cell r="BV195" t="str">
            <v/>
          </cell>
          <cell r="BW195" t="str">
            <v/>
          </cell>
          <cell r="BX195" t="str">
            <v/>
          </cell>
          <cell r="BY195" t="str">
            <v/>
          </cell>
          <cell r="BZ195" t="str">
            <v/>
          </cell>
          <cell r="CA195" t="str">
            <v/>
          </cell>
          <cell r="CB195" t="str">
            <v/>
          </cell>
          <cell r="CC195" t="str">
            <v/>
          </cell>
          <cell r="CD195" t="str">
            <v/>
          </cell>
          <cell r="CE195" t="str">
            <v/>
          </cell>
          <cell r="CF195" t="str">
            <v/>
          </cell>
          <cell r="CG195" t="str">
            <v/>
          </cell>
          <cell r="CH195" t="str">
            <v/>
          </cell>
          <cell r="CI195" t="str">
            <v/>
          </cell>
          <cell r="CJ195" t="str">
            <v/>
          </cell>
          <cell r="CK195" t="str">
            <v/>
          </cell>
          <cell r="CL195" t="str">
            <v/>
          </cell>
          <cell r="CM195" t="str">
            <v/>
          </cell>
          <cell r="CN195" t="str">
            <v/>
          </cell>
          <cell r="CO195" t="str">
            <v/>
          </cell>
          <cell r="CP195" t="str">
            <v/>
          </cell>
          <cell r="CQ195" t="str">
            <v/>
          </cell>
          <cell r="CR195" t="str">
            <v/>
          </cell>
          <cell r="CS195" t="str">
            <v/>
          </cell>
          <cell r="CT195" t="str">
            <v/>
          </cell>
          <cell r="CU195" t="str">
            <v/>
          </cell>
          <cell r="CV195" t="str">
            <v/>
          </cell>
          <cell r="CW195" t="str">
            <v/>
          </cell>
          <cell r="CX195" t="str">
            <v>D/C</v>
          </cell>
          <cell r="CY195" t="str">
            <v>C/B</v>
          </cell>
          <cell r="CZ195">
            <v>23.404793137311497</v>
          </cell>
          <cell r="DA195">
            <v>33.404793137311501</v>
          </cell>
          <cell r="DB195" t="str">
            <v/>
          </cell>
          <cell r="DC195" t="str">
            <v/>
          </cell>
          <cell r="DD195" t="str">
            <v/>
          </cell>
          <cell r="DE195" t="str">
            <v/>
          </cell>
          <cell r="DF195" t="str">
            <v/>
          </cell>
          <cell r="DG195" t="str">
            <v/>
          </cell>
          <cell r="DH195" t="str">
            <v/>
          </cell>
          <cell r="DI195" t="str">
            <v/>
          </cell>
          <cell r="DJ195" t="str">
            <v/>
          </cell>
          <cell r="DK195" t="str">
            <v/>
          </cell>
          <cell r="DL195" t="str">
            <v/>
          </cell>
          <cell r="DM195" t="str">
            <v/>
          </cell>
          <cell r="DN195" t="str">
            <v/>
          </cell>
          <cell r="DO195" t="str">
            <v/>
          </cell>
          <cell r="DP195" t="str">
            <v/>
          </cell>
          <cell r="DQ195" t="str">
            <v/>
          </cell>
          <cell r="DR195" t="str">
            <v/>
          </cell>
          <cell r="DS195" t="str">
            <v/>
          </cell>
          <cell r="DT195" t="str">
            <v/>
          </cell>
          <cell r="DU195" t="str">
            <v/>
          </cell>
          <cell r="DW195" t="str">
            <v>12B-BE-2</v>
          </cell>
          <cell r="EC195" t="str">
            <v>12A-EC-4</v>
          </cell>
          <cell r="EI195" t="str">
            <v>12C-HSD-6</v>
          </cell>
          <cell r="EQ195" t="str">
            <v>12E-PY-7</v>
          </cell>
          <cell r="FJ195">
            <v>70</v>
          </cell>
        </row>
        <row r="196">
          <cell r="A196">
            <v>150932</v>
          </cell>
          <cell r="B196" t="str">
            <v>Slack, Charlie</v>
          </cell>
          <cell r="C196" t="str">
            <v>12MP</v>
          </cell>
          <cell r="D196" t="str">
            <v>M</v>
          </cell>
          <cell r="E196" t="str">
            <v>D</v>
          </cell>
          <cell r="F196" t="str">
            <v>C/B</v>
          </cell>
          <cell r="G196" t="str">
            <v>0</v>
          </cell>
          <cell r="H196" t="str">
            <v>WBRI</v>
          </cell>
          <cell r="I196" t="str">
            <v>N</v>
          </cell>
          <cell r="J196" t="b">
            <v>0</v>
          </cell>
          <cell r="K196" t="str">
            <v>No</v>
          </cell>
          <cell r="L196" t="str">
            <v>INTERNAL</v>
          </cell>
          <cell r="M196">
            <v>4.4000000000000004</v>
          </cell>
          <cell r="N196">
            <v>4.4000000000000004</v>
          </cell>
          <cell r="O196">
            <v>4.4000000000000004</v>
          </cell>
          <cell r="P196">
            <v>4.4000000000000004</v>
          </cell>
          <cell r="Q196" t="str">
            <v>2.5+ (D/C)</v>
          </cell>
          <cell r="R196" t="str">
            <v/>
          </cell>
          <cell r="S196" t="str">
            <v/>
          </cell>
          <cell r="T196" t="str">
            <v/>
          </cell>
          <cell r="U196" t="str">
            <v/>
          </cell>
          <cell r="V196" t="str">
            <v/>
          </cell>
          <cell r="W196" t="str">
            <v/>
          </cell>
          <cell r="X196" t="str">
            <v/>
          </cell>
          <cell r="Y196" t="str">
            <v/>
          </cell>
          <cell r="Z196" t="str">
            <v/>
          </cell>
          <cell r="AA196" t="str">
            <v/>
          </cell>
          <cell r="AB196" t="str">
            <v/>
          </cell>
          <cell r="AC196" t="str">
            <v/>
          </cell>
          <cell r="AD196" t="str">
            <v/>
          </cell>
          <cell r="AE196" t="str">
            <v/>
          </cell>
          <cell r="AF196" t="str">
            <v/>
          </cell>
          <cell r="AG196" t="str">
            <v/>
          </cell>
          <cell r="AH196" t="str">
            <v/>
          </cell>
          <cell r="AI196" t="str">
            <v/>
          </cell>
          <cell r="AJ196" t="str">
            <v/>
          </cell>
          <cell r="AK196" t="str">
            <v/>
          </cell>
          <cell r="AL196" t="str">
            <v/>
          </cell>
          <cell r="AM196" t="str">
            <v/>
          </cell>
          <cell r="AN196" t="str">
            <v/>
          </cell>
          <cell r="AO196" t="str">
            <v/>
          </cell>
          <cell r="AP196" t="str">
            <v/>
          </cell>
          <cell r="AQ196" t="str">
            <v/>
          </cell>
          <cell r="AR196" t="str">
            <v/>
          </cell>
          <cell r="AS196" t="str">
            <v/>
          </cell>
          <cell r="AT196" t="str">
            <v>D/C</v>
          </cell>
          <cell r="AU196" t="str">
            <v>C/B</v>
          </cell>
          <cell r="AV196">
            <v>22.761726836189368</v>
          </cell>
          <cell r="AW196">
            <v>32.761726836189368</v>
          </cell>
          <cell r="AX196" t="str">
            <v/>
          </cell>
          <cell r="AY196" t="str">
            <v/>
          </cell>
          <cell r="AZ196" t="str">
            <v/>
          </cell>
          <cell r="BA196" t="str">
            <v/>
          </cell>
          <cell r="BB196" t="str">
            <v/>
          </cell>
          <cell r="BC196" t="str">
            <v/>
          </cell>
          <cell r="BD196" t="str">
            <v/>
          </cell>
          <cell r="BE196" t="str">
            <v/>
          </cell>
          <cell r="BF196" t="str">
            <v/>
          </cell>
          <cell r="BG196" t="str">
            <v/>
          </cell>
          <cell r="BH196" t="str">
            <v/>
          </cell>
          <cell r="BI196" t="str">
            <v/>
          </cell>
          <cell r="BJ196" t="str">
            <v/>
          </cell>
          <cell r="BK196" t="str">
            <v/>
          </cell>
          <cell r="BL196" t="str">
            <v/>
          </cell>
          <cell r="BM196" t="str">
            <v/>
          </cell>
          <cell r="BN196" t="str">
            <v/>
          </cell>
          <cell r="BO196" t="str">
            <v/>
          </cell>
          <cell r="BP196" t="str">
            <v/>
          </cell>
          <cell r="BQ196" t="str">
            <v/>
          </cell>
          <cell r="BR196" t="str">
            <v/>
          </cell>
          <cell r="BS196" t="str">
            <v/>
          </cell>
          <cell r="BT196" t="str">
            <v/>
          </cell>
          <cell r="BU196" t="str">
            <v/>
          </cell>
          <cell r="BV196" t="str">
            <v/>
          </cell>
          <cell r="BW196" t="str">
            <v/>
          </cell>
          <cell r="BX196" t="str">
            <v/>
          </cell>
          <cell r="BY196" t="str">
            <v/>
          </cell>
          <cell r="BZ196" t="str">
            <v/>
          </cell>
          <cell r="CA196" t="str">
            <v/>
          </cell>
          <cell r="CB196" t="str">
            <v/>
          </cell>
          <cell r="CC196" t="str">
            <v/>
          </cell>
          <cell r="CD196" t="str">
            <v/>
          </cell>
          <cell r="CE196" t="str">
            <v/>
          </cell>
          <cell r="CF196" t="str">
            <v/>
          </cell>
          <cell r="CG196" t="str">
            <v/>
          </cell>
          <cell r="CH196" t="str">
            <v/>
          </cell>
          <cell r="CI196" t="str">
            <v/>
          </cell>
          <cell r="CJ196" t="str">
            <v/>
          </cell>
          <cell r="CK196" t="str">
            <v/>
          </cell>
          <cell r="CL196" t="str">
            <v/>
          </cell>
          <cell r="CM196" t="str">
            <v/>
          </cell>
          <cell r="CN196" t="str">
            <v/>
          </cell>
          <cell r="CO196" t="str">
            <v/>
          </cell>
          <cell r="CP196" t="str">
            <v/>
          </cell>
          <cell r="CQ196" t="str">
            <v/>
          </cell>
          <cell r="CR196" t="str">
            <v/>
          </cell>
          <cell r="CS196" t="str">
            <v/>
          </cell>
          <cell r="CT196" t="str">
            <v/>
          </cell>
          <cell r="CU196" t="str">
            <v/>
          </cell>
          <cell r="CV196" t="str">
            <v/>
          </cell>
          <cell r="CW196" t="str">
            <v/>
          </cell>
          <cell r="CX196" t="str">
            <v>D</v>
          </cell>
          <cell r="CY196" t="str">
            <v>C</v>
          </cell>
          <cell r="CZ196">
            <v>20.127469844949768</v>
          </cell>
          <cell r="DA196">
            <v>30.127469844949768</v>
          </cell>
          <cell r="DB196" t="str">
            <v>D/C</v>
          </cell>
          <cell r="DC196" t="str">
            <v>C/B</v>
          </cell>
          <cell r="DD196">
            <v>26.765558910260982</v>
          </cell>
          <cell r="DE196">
            <v>36.765558910260978</v>
          </cell>
          <cell r="DF196" t="str">
            <v/>
          </cell>
          <cell r="DG196" t="str">
            <v/>
          </cell>
          <cell r="DH196" t="str">
            <v/>
          </cell>
          <cell r="DI196" t="str">
            <v/>
          </cell>
          <cell r="DJ196" t="str">
            <v/>
          </cell>
          <cell r="DK196" t="str">
            <v/>
          </cell>
          <cell r="DL196" t="str">
            <v/>
          </cell>
          <cell r="DM196" t="str">
            <v/>
          </cell>
          <cell r="DN196" t="str">
            <v/>
          </cell>
          <cell r="DO196" t="str">
            <v/>
          </cell>
          <cell r="DP196" t="str">
            <v/>
          </cell>
          <cell r="DQ196" t="str">
            <v/>
          </cell>
          <cell r="DR196" t="str">
            <v/>
          </cell>
          <cell r="DS196" t="str">
            <v/>
          </cell>
          <cell r="DT196" t="str">
            <v/>
          </cell>
          <cell r="DU196" t="str">
            <v/>
          </cell>
          <cell r="EC196" t="str">
            <v>12A-EC-4</v>
          </cell>
          <cell r="EQ196" t="str">
            <v>12B-PY-8</v>
          </cell>
          <cell r="ER196" t="str">
            <v>12E-SO-8</v>
          </cell>
          <cell r="EW196" t="str">
            <v/>
          </cell>
          <cell r="EX196" t="str">
            <v/>
          </cell>
          <cell r="EY196" t="str">
            <v/>
          </cell>
          <cell r="EZ196" t="str">
            <v/>
          </cell>
          <cell r="FA196" t="str">
            <v/>
          </cell>
          <cell r="FB196" t="str">
            <v/>
          </cell>
          <cell r="FC196" t="str">
            <v/>
          </cell>
          <cell r="FD196">
            <v>25</v>
          </cell>
          <cell r="FE196" t="str">
            <v/>
          </cell>
          <cell r="FF196" t="str">
            <v/>
          </cell>
          <cell r="FG196" t="str">
            <v/>
          </cell>
          <cell r="FH196" t="str">
            <v/>
          </cell>
          <cell r="FI196" t="str">
            <v/>
          </cell>
          <cell r="FJ196" t="str">
            <v/>
          </cell>
          <cell r="FK196" t="str">
            <v/>
          </cell>
        </row>
        <row r="197">
          <cell r="A197">
            <v>150934</v>
          </cell>
          <cell r="B197" t="str">
            <v>Smith, Declan</v>
          </cell>
          <cell r="C197" t="str">
            <v>12MP</v>
          </cell>
          <cell r="D197" t="str">
            <v>M</v>
          </cell>
          <cell r="E197" t="str">
            <v>B</v>
          </cell>
          <cell r="F197" t="str">
            <v>A/A*</v>
          </cell>
          <cell r="G197" t="str">
            <v>0</v>
          </cell>
          <cell r="H197" t="str">
            <v>WBRI</v>
          </cell>
          <cell r="I197" t="str">
            <v>N</v>
          </cell>
          <cell r="J197" t="b">
            <v>0</v>
          </cell>
          <cell r="K197" t="str">
            <v>No</v>
          </cell>
          <cell r="L197" t="str">
            <v>INTERNAL</v>
          </cell>
          <cell r="M197">
            <v>7.4</v>
          </cell>
          <cell r="N197">
            <v>7.4</v>
          </cell>
          <cell r="O197">
            <v>7.4</v>
          </cell>
          <cell r="P197">
            <v>7.4</v>
          </cell>
          <cell r="Q197" t="str">
            <v>6.25+ (B/A)</v>
          </cell>
          <cell r="R197" t="str">
            <v/>
          </cell>
          <cell r="S197" t="str">
            <v/>
          </cell>
          <cell r="T197" t="str">
            <v/>
          </cell>
          <cell r="U197" t="str">
            <v/>
          </cell>
          <cell r="V197" t="str">
            <v/>
          </cell>
          <cell r="W197" t="str">
            <v/>
          </cell>
          <cell r="X197" t="str">
            <v/>
          </cell>
          <cell r="Y197" t="str">
            <v/>
          </cell>
          <cell r="Z197" t="str">
            <v>B</v>
          </cell>
          <cell r="AA197" t="str">
            <v>A</v>
          </cell>
          <cell r="AB197">
            <v>41.053993187344908</v>
          </cell>
          <cell r="AC197">
            <v>51.053993187344908</v>
          </cell>
          <cell r="AD197" t="str">
            <v>B</v>
          </cell>
          <cell r="AE197" t="str">
            <v>A</v>
          </cell>
          <cell r="AF197">
            <v>39.237098360936635</v>
          </cell>
          <cell r="AG197">
            <v>49.237098360936635</v>
          </cell>
          <cell r="AH197" t="str">
            <v/>
          </cell>
          <cell r="AI197" t="str">
            <v/>
          </cell>
          <cell r="AJ197" t="str">
            <v/>
          </cell>
          <cell r="AK197" t="str">
            <v/>
          </cell>
          <cell r="AL197" t="str">
            <v/>
          </cell>
          <cell r="AM197" t="str">
            <v/>
          </cell>
          <cell r="AN197" t="str">
            <v/>
          </cell>
          <cell r="AO197" t="str">
            <v/>
          </cell>
          <cell r="AP197" t="str">
            <v/>
          </cell>
          <cell r="AQ197" t="str">
            <v/>
          </cell>
          <cell r="AR197" t="str">
            <v/>
          </cell>
          <cell r="AS197" t="str">
            <v/>
          </cell>
          <cell r="AT197" t="str">
            <v/>
          </cell>
          <cell r="AU197" t="str">
            <v/>
          </cell>
          <cell r="AV197" t="str">
            <v/>
          </cell>
          <cell r="AW197" t="str">
            <v/>
          </cell>
          <cell r="AX197" t="str">
            <v/>
          </cell>
          <cell r="AY197" t="str">
            <v/>
          </cell>
          <cell r="AZ197" t="str">
            <v/>
          </cell>
          <cell r="BA197" t="str">
            <v/>
          </cell>
          <cell r="BB197" t="str">
            <v/>
          </cell>
          <cell r="BC197" t="str">
            <v/>
          </cell>
          <cell r="BD197" t="str">
            <v/>
          </cell>
          <cell r="BE197" t="str">
            <v/>
          </cell>
          <cell r="BF197" t="str">
            <v/>
          </cell>
          <cell r="BG197" t="str">
            <v/>
          </cell>
          <cell r="BH197" t="str">
            <v/>
          </cell>
          <cell r="BI197" t="str">
            <v/>
          </cell>
          <cell r="BJ197" t="str">
            <v/>
          </cell>
          <cell r="BK197" t="str">
            <v/>
          </cell>
          <cell r="BL197" t="str">
            <v/>
          </cell>
          <cell r="BM197" t="str">
            <v/>
          </cell>
          <cell r="BN197" t="str">
            <v/>
          </cell>
          <cell r="BO197" t="str">
            <v/>
          </cell>
          <cell r="BP197" t="str">
            <v/>
          </cell>
          <cell r="BQ197" t="str">
            <v/>
          </cell>
          <cell r="BR197" t="str">
            <v/>
          </cell>
          <cell r="BS197" t="str">
            <v/>
          </cell>
          <cell r="BT197" t="str">
            <v/>
          </cell>
          <cell r="BU197" t="str">
            <v/>
          </cell>
          <cell r="BV197" t="str">
            <v/>
          </cell>
          <cell r="BW197" t="str">
            <v/>
          </cell>
          <cell r="BX197" t="str">
            <v/>
          </cell>
          <cell r="BY197" t="str">
            <v/>
          </cell>
          <cell r="BZ197" t="str">
            <v>B/A</v>
          </cell>
          <cell r="CA197" t="str">
            <v>A/A*</v>
          </cell>
          <cell r="CB197">
            <v>43.813713713098451</v>
          </cell>
          <cell r="CC197">
            <v>53.813713713098451</v>
          </cell>
          <cell r="CD197" t="str">
            <v/>
          </cell>
          <cell r="CE197" t="str">
            <v/>
          </cell>
          <cell r="CF197" t="str">
            <v/>
          </cell>
          <cell r="CG197" t="str">
            <v/>
          </cell>
          <cell r="CH197" t="str">
            <v/>
          </cell>
          <cell r="CI197" t="str">
            <v/>
          </cell>
          <cell r="CJ197" t="str">
            <v/>
          </cell>
          <cell r="CK197" t="str">
            <v/>
          </cell>
          <cell r="CL197" t="str">
            <v/>
          </cell>
          <cell r="CM197" t="str">
            <v/>
          </cell>
          <cell r="CN197" t="str">
            <v/>
          </cell>
          <cell r="CO197" t="str">
            <v/>
          </cell>
          <cell r="CP197" t="str">
            <v/>
          </cell>
          <cell r="CQ197" t="str">
            <v/>
          </cell>
          <cell r="CR197" t="str">
            <v/>
          </cell>
          <cell r="CS197" t="str">
            <v/>
          </cell>
          <cell r="CT197" t="str">
            <v/>
          </cell>
          <cell r="CU197" t="str">
            <v/>
          </cell>
          <cell r="CV197" t="str">
            <v/>
          </cell>
          <cell r="CW197" t="str">
            <v/>
          </cell>
          <cell r="CX197" t="str">
            <v/>
          </cell>
          <cell r="CY197" t="str">
            <v/>
          </cell>
          <cell r="CZ197" t="str">
            <v/>
          </cell>
          <cell r="DA197" t="str">
            <v/>
          </cell>
          <cell r="DB197" t="str">
            <v/>
          </cell>
          <cell r="DC197" t="str">
            <v/>
          </cell>
          <cell r="DD197" t="str">
            <v/>
          </cell>
          <cell r="DE197" t="str">
            <v/>
          </cell>
          <cell r="DF197" t="str">
            <v/>
          </cell>
          <cell r="DG197" t="str">
            <v/>
          </cell>
          <cell r="DH197" t="str">
            <v/>
          </cell>
          <cell r="DI197" t="str">
            <v/>
          </cell>
          <cell r="DJ197" t="str">
            <v/>
          </cell>
          <cell r="DK197" t="str">
            <v/>
          </cell>
          <cell r="DL197" t="str">
            <v/>
          </cell>
          <cell r="DM197" t="str">
            <v/>
          </cell>
          <cell r="DN197" t="str">
            <v/>
          </cell>
          <cell r="DO197" t="str">
            <v/>
          </cell>
          <cell r="DP197" t="str">
            <v/>
          </cell>
          <cell r="DQ197" t="str">
            <v/>
          </cell>
          <cell r="DR197" t="str">
            <v/>
          </cell>
          <cell r="DS197" t="str">
            <v/>
          </cell>
          <cell r="DT197" t="str">
            <v/>
          </cell>
          <cell r="DU197" t="str">
            <v/>
          </cell>
          <cell r="DX197" t="str">
            <v>12C-BI-10</v>
          </cell>
          <cell r="DY197" t="str">
            <v>12D-CH-2</v>
          </cell>
          <cell r="EK197" t="str">
            <v>12A-MA-8</v>
          </cell>
          <cell r="EW197" t="str">
            <v/>
          </cell>
          <cell r="EX197" t="str">
            <v/>
          </cell>
          <cell r="EY197">
            <v>40</v>
          </cell>
          <cell r="EZ197">
            <v>40</v>
          </cell>
          <cell r="FA197" t="str">
            <v/>
          </cell>
          <cell r="FB197" t="str">
            <v/>
          </cell>
          <cell r="FC197" t="str">
            <v/>
          </cell>
          <cell r="FD197" t="str">
            <v/>
          </cell>
          <cell r="FE197" t="str">
            <v/>
          </cell>
          <cell r="FF197" t="str">
            <v/>
          </cell>
          <cell r="FG197" t="str">
            <v/>
          </cell>
          <cell r="FH197" t="str">
            <v/>
          </cell>
          <cell r="FI197" t="str">
            <v/>
          </cell>
          <cell r="FJ197" t="str">
            <v/>
          </cell>
          <cell r="FK197" t="str">
            <v/>
          </cell>
        </row>
        <row r="198">
          <cell r="A198">
            <v>150948</v>
          </cell>
          <cell r="B198" t="str">
            <v>Smith, Harry</v>
          </cell>
          <cell r="C198" t="str">
            <v>12MP</v>
          </cell>
          <cell r="D198" t="str">
            <v>M</v>
          </cell>
          <cell r="E198" t="str">
            <v>D/C</v>
          </cell>
          <cell r="F198" t="str">
            <v>B</v>
          </cell>
          <cell r="G198" t="str">
            <v>0</v>
          </cell>
          <cell r="H198" t="str">
            <v>WBRI</v>
          </cell>
          <cell r="I198" t="str">
            <v>N</v>
          </cell>
          <cell r="J198" t="b">
            <v>0</v>
          </cell>
          <cell r="K198" t="str">
            <v>No</v>
          </cell>
          <cell r="L198" t="str">
            <v>INTERNAL</v>
          </cell>
          <cell r="M198">
            <v>4.5</v>
          </cell>
          <cell r="N198">
            <v>4.5</v>
          </cell>
          <cell r="O198">
            <v>4.5555555555555554</v>
          </cell>
          <cell r="P198">
            <v>4.5999999999999996</v>
          </cell>
          <cell r="Q198" t="str">
            <v>2.5+ (D/C)</v>
          </cell>
          <cell r="R198" t="str">
            <v>C</v>
          </cell>
          <cell r="S198" t="str">
            <v>B</v>
          </cell>
          <cell r="T198">
            <v>30.728309855659276</v>
          </cell>
          <cell r="U198">
            <v>40.728309855659276</v>
          </cell>
          <cell r="V198" t="str">
            <v/>
          </cell>
          <cell r="W198" t="str">
            <v/>
          </cell>
          <cell r="X198" t="str">
            <v/>
          </cell>
          <cell r="Y198" t="str">
            <v/>
          </cell>
          <cell r="Z198" t="str">
            <v/>
          </cell>
          <cell r="AA198" t="str">
            <v/>
          </cell>
          <cell r="AB198" t="str">
            <v/>
          </cell>
          <cell r="AC198" t="str">
            <v/>
          </cell>
          <cell r="AD198" t="str">
            <v/>
          </cell>
          <cell r="AE198" t="str">
            <v/>
          </cell>
          <cell r="AF198" t="str">
            <v/>
          </cell>
          <cell r="AG198" t="str">
            <v/>
          </cell>
          <cell r="AH198" t="str">
            <v/>
          </cell>
          <cell r="AI198" t="str">
            <v/>
          </cell>
          <cell r="AJ198" t="str">
            <v/>
          </cell>
          <cell r="AK198" t="str">
            <v/>
          </cell>
          <cell r="AL198" t="str">
            <v/>
          </cell>
          <cell r="AM198" t="str">
            <v/>
          </cell>
          <cell r="AN198" t="str">
            <v/>
          </cell>
          <cell r="AO198" t="str">
            <v/>
          </cell>
          <cell r="AP198" t="str">
            <v>D/C</v>
          </cell>
          <cell r="AQ198" t="str">
            <v>C/B</v>
          </cell>
          <cell r="AR198">
            <v>27.017816691788454</v>
          </cell>
          <cell r="AS198">
            <v>37.017816691788454</v>
          </cell>
          <cell r="AT198" t="str">
            <v/>
          </cell>
          <cell r="AU198" t="str">
            <v/>
          </cell>
          <cell r="AV198" t="str">
            <v/>
          </cell>
          <cell r="AW198" t="str">
            <v/>
          </cell>
          <cell r="AX198" t="str">
            <v/>
          </cell>
          <cell r="AY198" t="str">
            <v/>
          </cell>
          <cell r="AZ198" t="str">
            <v/>
          </cell>
          <cell r="BA198" t="str">
            <v/>
          </cell>
          <cell r="BB198" t="str">
            <v/>
          </cell>
          <cell r="BC198" t="str">
            <v/>
          </cell>
          <cell r="BD198" t="str">
            <v/>
          </cell>
          <cell r="BE198" t="str">
            <v/>
          </cell>
          <cell r="BF198" t="str">
            <v/>
          </cell>
          <cell r="BG198" t="str">
            <v/>
          </cell>
          <cell r="BH198" t="str">
            <v/>
          </cell>
          <cell r="BI198" t="str">
            <v/>
          </cell>
          <cell r="BJ198" t="str">
            <v/>
          </cell>
          <cell r="BK198" t="str">
            <v/>
          </cell>
          <cell r="BL198" t="str">
            <v/>
          </cell>
          <cell r="BM198" t="str">
            <v/>
          </cell>
          <cell r="BN198" t="str">
            <v/>
          </cell>
          <cell r="BO198" t="str">
            <v/>
          </cell>
          <cell r="BP198" t="str">
            <v/>
          </cell>
          <cell r="BQ198" t="str">
            <v/>
          </cell>
          <cell r="BR198" t="str">
            <v/>
          </cell>
          <cell r="BS198" t="str">
            <v/>
          </cell>
          <cell r="BT198" t="str">
            <v/>
          </cell>
          <cell r="BU198" t="str">
            <v/>
          </cell>
          <cell r="BV198" t="str">
            <v/>
          </cell>
          <cell r="BW198" t="str">
            <v/>
          </cell>
          <cell r="BX198" t="str">
            <v/>
          </cell>
          <cell r="BY198" t="str">
            <v/>
          </cell>
          <cell r="BZ198" t="str">
            <v/>
          </cell>
          <cell r="CA198" t="str">
            <v/>
          </cell>
          <cell r="CB198" t="str">
            <v/>
          </cell>
          <cell r="CC198" t="str">
            <v/>
          </cell>
          <cell r="CD198" t="str">
            <v/>
          </cell>
          <cell r="CE198" t="str">
            <v/>
          </cell>
          <cell r="CF198" t="str">
            <v/>
          </cell>
          <cell r="CG198" t="str">
            <v/>
          </cell>
          <cell r="CH198" t="str">
            <v>D/C</v>
          </cell>
          <cell r="CI198" t="str">
            <v>C/B</v>
          </cell>
          <cell r="CJ198">
            <v>24.50137829580661</v>
          </cell>
          <cell r="CK198">
            <v>34.50137829580661</v>
          </cell>
          <cell r="CL198" t="str">
            <v/>
          </cell>
          <cell r="CM198" t="str">
            <v/>
          </cell>
          <cell r="CN198" t="str">
            <v/>
          </cell>
          <cell r="CO198" t="str">
            <v/>
          </cell>
          <cell r="CP198" t="str">
            <v/>
          </cell>
          <cell r="CQ198" t="str">
            <v/>
          </cell>
          <cell r="CR198" t="str">
            <v/>
          </cell>
          <cell r="CS198" t="str">
            <v/>
          </cell>
          <cell r="CT198" t="str">
            <v/>
          </cell>
          <cell r="CU198" t="str">
            <v/>
          </cell>
          <cell r="CV198" t="str">
            <v/>
          </cell>
          <cell r="CW198" t="str">
            <v/>
          </cell>
          <cell r="CX198" t="str">
            <v/>
          </cell>
          <cell r="CY198" t="str">
            <v/>
          </cell>
          <cell r="CZ198" t="str">
            <v/>
          </cell>
          <cell r="DA198" t="str">
            <v/>
          </cell>
          <cell r="DB198" t="str">
            <v/>
          </cell>
          <cell r="DC198" t="str">
            <v/>
          </cell>
          <cell r="DD198" t="str">
            <v/>
          </cell>
          <cell r="DE198" t="str">
            <v/>
          </cell>
          <cell r="DF198" t="str">
            <v/>
          </cell>
          <cell r="DG198" t="str">
            <v/>
          </cell>
          <cell r="DH198" t="str">
            <v/>
          </cell>
          <cell r="DI198" t="str">
            <v/>
          </cell>
          <cell r="DJ198" t="str">
            <v/>
          </cell>
          <cell r="DK198" t="str">
            <v/>
          </cell>
          <cell r="DL198" t="str">
            <v/>
          </cell>
          <cell r="DM198" t="str">
            <v/>
          </cell>
          <cell r="DN198" t="str">
            <v/>
          </cell>
          <cell r="DO198" t="str">
            <v/>
          </cell>
          <cell r="DP198" t="str">
            <v/>
          </cell>
          <cell r="DQ198" t="str">
            <v/>
          </cell>
          <cell r="DR198" t="str">
            <v/>
          </cell>
          <cell r="DS198" t="str">
            <v/>
          </cell>
          <cell r="DT198" t="str">
            <v/>
          </cell>
          <cell r="DU198" t="str">
            <v/>
          </cell>
          <cell r="DV198" t="str">
            <v>12C-AR-1</v>
          </cell>
          <cell r="EB198" t="str">
            <v>12E-EA-3</v>
          </cell>
          <cell r="EM198" t="str">
            <v>12B-P&amp;E-7</v>
          </cell>
          <cell r="EW198">
            <v>30</v>
          </cell>
          <cell r="EX198" t="str">
            <v/>
          </cell>
          <cell r="EY198" t="str">
            <v/>
          </cell>
          <cell r="EZ198" t="str">
            <v/>
          </cell>
          <cell r="FA198" t="str">
            <v/>
          </cell>
          <cell r="FB198" t="str">
            <v/>
          </cell>
          <cell r="FC198">
            <v>25</v>
          </cell>
          <cell r="FD198" t="str">
            <v/>
          </cell>
          <cell r="FE198" t="str">
            <v/>
          </cell>
          <cell r="FF198" t="str">
            <v/>
          </cell>
          <cell r="FG198" t="str">
            <v/>
          </cell>
          <cell r="FH198" t="str">
            <v/>
          </cell>
          <cell r="FI198" t="str">
            <v/>
          </cell>
          <cell r="FJ198" t="str">
            <v/>
          </cell>
          <cell r="FK198" t="str">
            <v/>
          </cell>
        </row>
        <row r="199">
          <cell r="A199">
            <v>160105</v>
          </cell>
          <cell r="B199" t="str">
            <v>Smith, Sophie</v>
          </cell>
          <cell r="C199" t="str">
            <v>12DHO</v>
          </cell>
          <cell r="D199" t="str">
            <v>F</v>
          </cell>
          <cell r="E199" t="str">
            <v>D</v>
          </cell>
          <cell r="F199" t="str">
            <v>C/B</v>
          </cell>
          <cell r="G199" t="str">
            <v>0</v>
          </cell>
          <cell r="H199" t="str">
            <v>WBRI</v>
          </cell>
          <cell r="I199" t="str">
            <v>N</v>
          </cell>
          <cell r="J199" t="b">
            <v>0</v>
          </cell>
          <cell r="K199" t="str">
            <v>No</v>
          </cell>
          <cell r="L199" t="str">
            <v>EXTERNAL</v>
          </cell>
          <cell r="M199">
            <v>4.4285714285714288</v>
          </cell>
          <cell r="N199">
            <v>4.4000000000000004</v>
          </cell>
          <cell r="O199">
            <v>4.833333333333333</v>
          </cell>
          <cell r="P199">
            <v>4.8</v>
          </cell>
          <cell r="Q199" t="str">
            <v>2.5+ (D/C)</v>
          </cell>
          <cell r="R199" t="str">
            <v/>
          </cell>
          <cell r="S199" t="str">
            <v/>
          </cell>
          <cell r="T199" t="str">
            <v/>
          </cell>
          <cell r="U199" t="str">
            <v/>
          </cell>
          <cell r="V199" t="str">
            <v/>
          </cell>
          <cell r="W199" t="str">
            <v/>
          </cell>
          <cell r="X199" t="str">
            <v/>
          </cell>
          <cell r="Y199" t="str">
            <v/>
          </cell>
          <cell r="Z199" t="str">
            <v/>
          </cell>
          <cell r="AA199" t="str">
            <v/>
          </cell>
          <cell r="AB199" t="str">
            <v/>
          </cell>
          <cell r="AC199" t="str">
            <v/>
          </cell>
          <cell r="AD199" t="str">
            <v/>
          </cell>
          <cell r="AE199" t="str">
            <v/>
          </cell>
          <cell r="AF199" t="str">
            <v/>
          </cell>
          <cell r="AG199" t="str">
            <v/>
          </cell>
          <cell r="AH199" t="str">
            <v/>
          </cell>
          <cell r="AI199" t="str">
            <v/>
          </cell>
          <cell r="AJ199" t="str">
            <v/>
          </cell>
          <cell r="AK199" t="str">
            <v/>
          </cell>
          <cell r="AL199" t="str">
            <v/>
          </cell>
          <cell r="AM199" t="str">
            <v/>
          </cell>
          <cell r="AN199" t="str">
            <v/>
          </cell>
          <cell r="AO199" t="str">
            <v/>
          </cell>
          <cell r="AP199" t="str">
            <v/>
          </cell>
          <cell r="AQ199" t="str">
            <v/>
          </cell>
          <cell r="AR199" t="str">
            <v/>
          </cell>
          <cell r="AS199" t="str">
            <v/>
          </cell>
          <cell r="AT199" t="str">
            <v/>
          </cell>
          <cell r="AU199" t="str">
            <v/>
          </cell>
          <cell r="AV199" t="str">
            <v/>
          </cell>
          <cell r="AW199" t="str">
            <v/>
          </cell>
          <cell r="AX199" t="str">
            <v/>
          </cell>
          <cell r="AY199" t="str">
            <v/>
          </cell>
          <cell r="AZ199" t="str">
            <v/>
          </cell>
          <cell r="BA199" t="str">
            <v/>
          </cell>
          <cell r="BB199" t="str">
            <v/>
          </cell>
          <cell r="BC199" t="str">
            <v/>
          </cell>
          <cell r="BD199" t="str">
            <v/>
          </cell>
          <cell r="BE199" t="str">
            <v/>
          </cell>
          <cell r="BF199" t="str">
            <v/>
          </cell>
          <cell r="BG199" t="str">
            <v/>
          </cell>
          <cell r="BH199" t="str">
            <v/>
          </cell>
          <cell r="BI199" t="str">
            <v/>
          </cell>
          <cell r="BJ199" t="str">
            <v/>
          </cell>
          <cell r="BK199" t="str">
            <v/>
          </cell>
          <cell r="BL199" t="str">
            <v/>
          </cell>
          <cell r="BM199" t="str">
            <v/>
          </cell>
          <cell r="BN199" t="str">
            <v>M</v>
          </cell>
          <cell r="BO199" t="str">
            <v>D</v>
          </cell>
          <cell r="BP199">
            <v>26.239714581245927</v>
          </cell>
          <cell r="BQ199">
            <v>36.239714581245927</v>
          </cell>
          <cell r="BR199" t="str">
            <v/>
          </cell>
          <cell r="BS199" t="str">
            <v/>
          </cell>
          <cell r="BT199" t="str">
            <v/>
          </cell>
          <cell r="BU199" t="str">
            <v/>
          </cell>
          <cell r="BV199" t="str">
            <v/>
          </cell>
          <cell r="BW199" t="str">
            <v/>
          </cell>
          <cell r="BX199" t="str">
            <v/>
          </cell>
          <cell r="BY199" t="str">
            <v/>
          </cell>
          <cell r="BZ199" t="str">
            <v/>
          </cell>
          <cell r="CA199" t="str">
            <v/>
          </cell>
          <cell r="CB199" t="str">
            <v/>
          </cell>
          <cell r="CC199" t="str">
            <v/>
          </cell>
          <cell r="CD199" t="str">
            <v/>
          </cell>
          <cell r="CE199" t="str">
            <v/>
          </cell>
          <cell r="CF199" t="str">
            <v/>
          </cell>
          <cell r="CG199" t="str">
            <v/>
          </cell>
          <cell r="CH199" t="str">
            <v/>
          </cell>
          <cell r="CI199" t="str">
            <v/>
          </cell>
          <cell r="CJ199" t="str">
            <v/>
          </cell>
          <cell r="CK199" t="str">
            <v/>
          </cell>
          <cell r="CL199" t="str">
            <v/>
          </cell>
          <cell r="CM199" t="str">
            <v/>
          </cell>
          <cell r="CN199" t="str">
            <v/>
          </cell>
          <cell r="CO199" t="str">
            <v/>
          </cell>
          <cell r="CP199" t="str">
            <v/>
          </cell>
          <cell r="CQ199" t="str">
            <v/>
          </cell>
          <cell r="CR199" t="str">
            <v/>
          </cell>
          <cell r="CS199" t="str">
            <v/>
          </cell>
          <cell r="CT199" t="str">
            <v>D/C</v>
          </cell>
          <cell r="CU199" t="str">
            <v>C/B</v>
          </cell>
          <cell r="CV199">
            <v>24.346157433939773</v>
          </cell>
          <cell r="CW199">
            <v>34.346157433939773</v>
          </cell>
          <cell r="CX199" t="str">
            <v>D</v>
          </cell>
          <cell r="CY199" t="str">
            <v>C</v>
          </cell>
          <cell r="CZ199">
            <v>20.396523486456577</v>
          </cell>
          <cell r="DA199">
            <v>30.396523486456577</v>
          </cell>
          <cell r="DB199" t="str">
            <v>D/C</v>
          </cell>
          <cell r="DC199" t="str">
            <v>C/B</v>
          </cell>
          <cell r="DD199">
            <v>27.007645010047771</v>
          </cell>
          <cell r="DE199">
            <v>37.007645010047767</v>
          </cell>
          <cell r="DF199" t="str">
            <v/>
          </cell>
          <cell r="DG199" t="str">
            <v/>
          </cell>
          <cell r="DH199" t="str">
            <v/>
          </cell>
          <cell r="DI199" t="str">
            <v/>
          </cell>
          <cell r="DJ199" t="str">
            <v/>
          </cell>
          <cell r="DK199" t="str">
            <v/>
          </cell>
          <cell r="DL199" t="str">
            <v/>
          </cell>
          <cell r="DM199" t="str">
            <v/>
          </cell>
          <cell r="DN199" t="str">
            <v/>
          </cell>
          <cell r="DO199" t="str">
            <v/>
          </cell>
          <cell r="DP199" t="str">
            <v/>
          </cell>
          <cell r="DQ199" t="str">
            <v/>
          </cell>
          <cell r="DR199" t="str">
            <v/>
          </cell>
          <cell r="DS199" t="str">
            <v/>
          </cell>
          <cell r="DT199" t="str">
            <v/>
          </cell>
          <cell r="DU199" t="str">
            <v/>
          </cell>
          <cell r="EH199" t="str">
            <v>12B-HS-4</v>
          </cell>
          <cell r="EP199" t="str">
            <v>12C-PO-8</v>
          </cell>
          <cell r="EQ199" t="str">
            <v>12A-PY-10</v>
          </cell>
          <cell r="ER199" t="str">
            <v>12E-SO-8</v>
          </cell>
          <cell r="EW199" t="str">
            <v/>
          </cell>
          <cell r="EX199" t="str">
            <v/>
          </cell>
          <cell r="EY199" t="str">
            <v/>
          </cell>
          <cell r="EZ199" t="str">
            <v/>
          </cell>
          <cell r="FA199" t="str">
            <v/>
          </cell>
          <cell r="FB199" t="str">
            <v/>
          </cell>
          <cell r="FC199" t="str">
            <v/>
          </cell>
          <cell r="FD199" t="str">
            <v/>
          </cell>
          <cell r="FE199" t="str">
            <v/>
          </cell>
          <cell r="FF199" t="str">
            <v/>
          </cell>
          <cell r="FG199" t="str">
            <v/>
          </cell>
          <cell r="FH199" t="str">
            <v/>
          </cell>
          <cell r="FI199">
            <v>25</v>
          </cell>
          <cell r="FJ199" t="str">
            <v/>
          </cell>
          <cell r="FK199" t="str">
            <v/>
          </cell>
        </row>
        <row r="200">
          <cell r="A200">
            <v>150900</v>
          </cell>
          <cell r="B200" t="str">
            <v>Snell, Carys</v>
          </cell>
          <cell r="C200" t="str">
            <v>12KD</v>
          </cell>
          <cell r="D200" t="str">
            <v>F</v>
          </cell>
          <cell r="E200" t="str">
            <v>B/A</v>
          </cell>
          <cell r="F200" t="str">
            <v>A/A*</v>
          </cell>
          <cell r="G200" t="str">
            <v>0</v>
          </cell>
          <cell r="H200" t="str">
            <v>WBRI</v>
          </cell>
          <cell r="I200" t="str">
            <v>N</v>
          </cell>
          <cell r="J200" t="b">
            <v>0</v>
          </cell>
          <cell r="K200" t="str">
            <v>No</v>
          </cell>
          <cell r="L200" t="str">
            <v>INTERNAL</v>
          </cell>
          <cell r="M200">
            <v>7.45</v>
          </cell>
          <cell r="N200">
            <v>7.5</v>
          </cell>
          <cell r="O200">
            <v>7.666666666666667</v>
          </cell>
          <cell r="P200">
            <v>7.7</v>
          </cell>
          <cell r="Q200" t="str">
            <v>6.25+ (B/A)</v>
          </cell>
          <cell r="R200" t="str">
            <v/>
          </cell>
          <cell r="S200" t="str">
            <v/>
          </cell>
          <cell r="T200" t="str">
            <v/>
          </cell>
          <cell r="U200" t="str">
            <v/>
          </cell>
          <cell r="V200" t="str">
            <v/>
          </cell>
          <cell r="W200" t="str">
            <v/>
          </cell>
          <cell r="X200" t="str">
            <v/>
          </cell>
          <cell r="Y200" t="str">
            <v/>
          </cell>
          <cell r="Z200" t="str">
            <v/>
          </cell>
          <cell r="AA200" t="str">
            <v/>
          </cell>
          <cell r="AB200" t="str">
            <v/>
          </cell>
          <cell r="AC200" t="str">
            <v/>
          </cell>
          <cell r="AD200" t="str">
            <v/>
          </cell>
          <cell r="AE200" t="str">
            <v/>
          </cell>
          <cell r="AF200" t="str">
            <v/>
          </cell>
          <cell r="AG200" t="str">
            <v/>
          </cell>
          <cell r="AH200" t="str">
            <v/>
          </cell>
          <cell r="AI200" t="str">
            <v/>
          </cell>
          <cell r="AJ200" t="str">
            <v/>
          </cell>
          <cell r="AK200" t="str">
            <v/>
          </cell>
          <cell r="AL200" t="str">
            <v/>
          </cell>
          <cell r="AM200" t="str">
            <v/>
          </cell>
          <cell r="AN200" t="str">
            <v/>
          </cell>
          <cell r="AO200" t="str">
            <v/>
          </cell>
          <cell r="AP200" t="str">
            <v/>
          </cell>
          <cell r="AQ200" t="str">
            <v/>
          </cell>
          <cell r="AR200" t="str">
            <v/>
          </cell>
          <cell r="AS200" t="str">
            <v/>
          </cell>
          <cell r="AT200" t="str">
            <v>B/A</v>
          </cell>
          <cell r="AU200" t="str">
            <v>A/A*</v>
          </cell>
          <cell r="AV200">
            <v>46.073516711102677</v>
          </cell>
          <cell r="AW200">
            <v>56.073516711102677</v>
          </cell>
          <cell r="AX200" t="str">
            <v>B/A</v>
          </cell>
          <cell r="AY200" t="str">
            <v>A/A*</v>
          </cell>
          <cell r="AZ200">
            <v>46.130591288504917</v>
          </cell>
          <cell r="BA200">
            <v>56.130591288504917</v>
          </cell>
          <cell r="BB200" t="str">
            <v/>
          </cell>
          <cell r="BC200" t="str">
            <v/>
          </cell>
          <cell r="BD200" t="str">
            <v/>
          </cell>
          <cell r="BE200" t="str">
            <v/>
          </cell>
          <cell r="BF200" t="str">
            <v/>
          </cell>
          <cell r="BG200" t="str">
            <v/>
          </cell>
          <cell r="BH200" t="str">
            <v/>
          </cell>
          <cell r="BI200" t="str">
            <v/>
          </cell>
          <cell r="BJ200" t="str">
            <v/>
          </cell>
          <cell r="BK200" t="str">
            <v/>
          </cell>
          <cell r="BL200" t="str">
            <v/>
          </cell>
          <cell r="BM200" t="str">
            <v/>
          </cell>
          <cell r="BN200" t="str">
            <v/>
          </cell>
          <cell r="BO200" t="str">
            <v/>
          </cell>
          <cell r="BP200" t="str">
            <v/>
          </cell>
          <cell r="BQ200" t="str">
            <v/>
          </cell>
          <cell r="BR200" t="str">
            <v/>
          </cell>
          <cell r="BS200" t="str">
            <v/>
          </cell>
          <cell r="BT200" t="str">
            <v/>
          </cell>
          <cell r="BU200" t="str">
            <v/>
          </cell>
          <cell r="BV200" t="str">
            <v/>
          </cell>
          <cell r="BW200" t="str">
            <v/>
          </cell>
          <cell r="BX200" t="str">
            <v/>
          </cell>
          <cell r="BY200" t="str">
            <v/>
          </cell>
          <cell r="BZ200" t="str">
            <v/>
          </cell>
          <cell r="CA200" t="str">
            <v/>
          </cell>
          <cell r="CB200" t="str">
            <v/>
          </cell>
          <cell r="CC200" t="str">
            <v/>
          </cell>
          <cell r="CD200" t="str">
            <v/>
          </cell>
          <cell r="CE200" t="str">
            <v/>
          </cell>
          <cell r="CF200" t="str">
            <v/>
          </cell>
          <cell r="CG200" t="str">
            <v/>
          </cell>
          <cell r="CH200" t="str">
            <v>B/A</v>
          </cell>
          <cell r="CI200" t="str">
            <v>A/A*</v>
          </cell>
          <cell r="CJ200">
            <v>46.768603684976775</v>
          </cell>
          <cell r="CK200">
            <v>56.768603684976775</v>
          </cell>
          <cell r="CL200" t="str">
            <v/>
          </cell>
          <cell r="CM200" t="str">
            <v/>
          </cell>
          <cell r="CN200" t="str">
            <v/>
          </cell>
          <cell r="CO200" t="str">
            <v/>
          </cell>
          <cell r="CP200" t="str">
            <v/>
          </cell>
          <cell r="CQ200" t="str">
            <v/>
          </cell>
          <cell r="CR200" t="str">
            <v/>
          </cell>
          <cell r="CS200" t="str">
            <v/>
          </cell>
          <cell r="CT200" t="str">
            <v/>
          </cell>
          <cell r="CU200" t="str">
            <v/>
          </cell>
          <cell r="CV200" t="str">
            <v/>
          </cell>
          <cell r="CW200" t="str">
            <v/>
          </cell>
          <cell r="CX200" t="str">
            <v>B/A</v>
          </cell>
          <cell r="CY200" t="str">
            <v>A/A*</v>
          </cell>
          <cell r="CZ200">
            <v>47.172939195809121</v>
          </cell>
          <cell r="DA200">
            <v>57.172939195809121</v>
          </cell>
          <cell r="DB200" t="str">
            <v/>
          </cell>
          <cell r="DC200" t="str">
            <v/>
          </cell>
          <cell r="DD200" t="str">
            <v/>
          </cell>
          <cell r="DE200" t="str">
            <v/>
          </cell>
          <cell r="DF200" t="str">
            <v/>
          </cell>
          <cell r="DG200" t="str">
            <v/>
          </cell>
          <cell r="DH200" t="str">
            <v/>
          </cell>
          <cell r="DI200" t="str">
            <v/>
          </cell>
          <cell r="DJ200" t="str">
            <v/>
          </cell>
          <cell r="DK200" t="str">
            <v/>
          </cell>
          <cell r="DL200" t="str">
            <v/>
          </cell>
          <cell r="DM200" t="str">
            <v/>
          </cell>
          <cell r="DN200" t="str">
            <v/>
          </cell>
          <cell r="DO200" t="str">
            <v/>
          </cell>
          <cell r="DP200" t="str">
            <v/>
          </cell>
          <cell r="DQ200" t="str">
            <v/>
          </cell>
          <cell r="DR200" t="str">
            <v/>
          </cell>
          <cell r="DS200" t="str">
            <v/>
          </cell>
          <cell r="DT200" t="str">
            <v/>
          </cell>
          <cell r="DU200" t="str">
            <v/>
          </cell>
          <cell r="EC200" t="str">
            <v>12A-EC-4</v>
          </cell>
          <cell r="ED200" t="str">
            <v>12D-ENL-5</v>
          </cell>
          <cell r="EM200" t="str">
            <v>12E-P&amp;E-5</v>
          </cell>
          <cell r="EQ200" t="str">
            <v>12C-PY-9</v>
          </cell>
          <cell r="EW200" t="str">
            <v/>
          </cell>
          <cell r="EX200" t="str">
            <v/>
          </cell>
          <cell r="EY200" t="str">
            <v/>
          </cell>
          <cell r="EZ200" t="str">
            <v/>
          </cell>
          <cell r="FA200" t="str">
            <v/>
          </cell>
          <cell r="FB200" t="str">
            <v/>
          </cell>
          <cell r="FC200" t="str">
            <v/>
          </cell>
          <cell r="FD200">
            <v>45</v>
          </cell>
          <cell r="FE200">
            <v>45</v>
          </cell>
          <cell r="FF200" t="str">
            <v/>
          </cell>
          <cell r="FG200" t="str">
            <v/>
          </cell>
          <cell r="FH200" t="str">
            <v/>
          </cell>
          <cell r="FI200" t="str">
            <v/>
          </cell>
          <cell r="FJ200" t="str">
            <v/>
          </cell>
          <cell r="FK200" t="str">
            <v/>
          </cell>
        </row>
        <row r="201">
          <cell r="A201">
            <v>100335</v>
          </cell>
          <cell r="B201" t="str">
            <v>Solommon, Renee</v>
          </cell>
          <cell r="C201" t="str">
            <v>12JN</v>
          </cell>
          <cell r="D201" t="str">
            <v>F</v>
          </cell>
          <cell r="E201" t="str">
            <v>E</v>
          </cell>
          <cell r="F201" t="str">
            <v>D/C</v>
          </cell>
          <cell r="G201" t="str">
            <v>1</v>
          </cell>
          <cell r="H201" t="str">
            <v>MWBC</v>
          </cell>
          <cell r="I201" t="str">
            <v>N</v>
          </cell>
          <cell r="J201" t="b">
            <v>0</v>
          </cell>
          <cell r="K201" t="str">
            <v>No</v>
          </cell>
          <cell r="L201" t="str">
            <v>INTERNAL</v>
          </cell>
          <cell r="M201">
            <v>2.8888888888888888</v>
          </cell>
          <cell r="N201">
            <v>2.9</v>
          </cell>
          <cell r="O201">
            <v>2.8888888888888888</v>
          </cell>
          <cell r="P201">
            <v>2.9</v>
          </cell>
          <cell r="Q201" t="str">
            <v>2.5+ (D/C)</v>
          </cell>
          <cell r="R201" t="str">
            <v/>
          </cell>
          <cell r="S201" t="str">
            <v/>
          </cell>
          <cell r="T201" t="str">
            <v/>
          </cell>
          <cell r="U201" t="str">
            <v/>
          </cell>
          <cell r="V201" t="str">
            <v>E</v>
          </cell>
          <cell r="W201" t="str">
            <v>D</v>
          </cell>
          <cell r="X201">
            <v>12.47044058397598</v>
          </cell>
          <cell r="Y201">
            <v>22.470440583975979</v>
          </cell>
          <cell r="Z201" t="str">
            <v/>
          </cell>
          <cell r="AA201" t="str">
            <v/>
          </cell>
          <cell r="AB201" t="str">
            <v/>
          </cell>
          <cell r="AC201" t="str">
            <v/>
          </cell>
          <cell r="AD201" t="str">
            <v/>
          </cell>
          <cell r="AE201" t="str">
            <v/>
          </cell>
          <cell r="AF201" t="str">
            <v/>
          </cell>
          <cell r="AG201" t="str">
            <v/>
          </cell>
          <cell r="AH201" t="str">
            <v/>
          </cell>
          <cell r="AI201" t="str">
            <v/>
          </cell>
          <cell r="AJ201" t="str">
            <v/>
          </cell>
          <cell r="AK201" t="str">
            <v/>
          </cell>
          <cell r="AL201" t="str">
            <v/>
          </cell>
          <cell r="AM201" t="str">
            <v/>
          </cell>
          <cell r="AN201" t="str">
            <v/>
          </cell>
          <cell r="AO201" t="str">
            <v/>
          </cell>
          <cell r="AP201" t="str">
            <v/>
          </cell>
          <cell r="AQ201" t="str">
            <v/>
          </cell>
          <cell r="AR201" t="str">
            <v/>
          </cell>
          <cell r="AS201" t="str">
            <v/>
          </cell>
          <cell r="AT201" t="str">
            <v/>
          </cell>
          <cell r="AU201" t="str">
            <v/>
          </cell>
          <cell r="AV201" t="str">
            <v/>
          </cell>
          <cell r="AW201" t="str">
            <v/>
          </cell>
          <cell r="AX201" t="str">
            <v/>
          </cell>
          <cell r="AY201" t="str">
            <v/>
          </cell>
          <cell r="AZ201" t="str">
            <v/>
          </cell>
          <cell r="BA201" t="str">
            <v/>
          </cell>
          <cell r="BB201" t="str">
            <v/>
          </cell>
          <cell r="BC201" t="str">
            <v/>
          </cell>
          <cell r="BD201" t="str">
            <v/>
          </cell>
          <cell r="BE201" t="str">
            <v/>
          </cell>
          <cell r="BF201" t="str">
            <v/>
          </cell>
          <cell r="BG201" t="str">
            <v/>
          </cell>
          <cell r="BH201" t="str">
            <v/>
          </cell>
          <cell r="BI201" t="str">
            <v/>
          </cell>
          <cell r="BJ201" t="str">
            <v/>
          </cell>
          <cell r="BK201" t="str">
            <v/>
          </cell>
          <cell r="BL201" t="str">
            <v/>
          </cell>
          <cell r="BM201" t="str">
            <v/>
          </cell>
          <cell r="BN201" t="str">
            <v>P/M</v>
          </cell>
          <cell r="BO201" t="str">
            <v>M/D</v>
          </cell>
          <cell r="BP201">
            <v>18.416005090940118</v>
          </cell>
          <cell r="BQ201">
            <v>28.416005090940118</v>
          </cell>
          <cell r="BR201" t="str">
            <v/>
          </cell>
          <cell r="BS201" t="str">
            <v/>
          </cell>
          <cell r="BT201" t="str">
            <v/>
          </cell>
          <cell r="BU201" t="str">
            <v/>
          </cell>
          <cell r="BV201" t="str">
            <v/>
          </cell>
          <cell r="BW201" t="str">
            <v/>
          </cell>
          <cell r="BX201" t="str">
            <v/>
          </cell>
          <cell r="BY201" t="str">
            <v/>
          </cell>
          <cell r="BZ201" t="str">
            <v/>
          </cell>
          <cell r="CA201" t="str">
            <v/>
          </cell>
          <cell r="CB201" t="str">
            <v/>
          </cell>
          <cell r="CC201" t="str">
            <v/>
          </cell>
          <cell r="CD201" t="str">
            <v/>
          </cell>
          <cell r="CE201" t="str">
            <v/>
          </cell>
          <cell r="CF201" t="str">
            <v/>
          </cell>
          <cell r="CG201" t="str">
            <v/>
          </cell>
          <cell r="CH201" t="str">
            <v/>
          </cell>
          <cell r="CI201" t="str">
            <v/>
          </cell>
          <cell r="CJ201" t="str">
            <v/>
          </cell>
          <cell r="CK201" t="str">
            <v/>
          </cell>
          <cell r="CL201" t="str">
            <v/>
          </cell>
          <cell r="CM201" t="str">
            <v/>
          </cell>
          <cell r="CN201" t="str">
            <v/>
          </cell>
          <cell r="CO201" t="str">
            <v/>
          </cell>
          <cell r="CP201" t="str">
            <v/>
          </cell>
          <cell r="CQ201" t="str">
            <v/>
          </cell>
          <cell r="CR201" t="str">
            <v/>
          </cell>
          <cell r="CS201" t="str">
            <v/>
          </cell>
          <cell r="CT201" t="str">
            <v/>
          </cell>
          <cell r="CU201" t="str">
            <v/>
          </cell>
          <cell r="CV201" t="str">
            <v/>
          </cell>
          <cell r="CW201" t="str">
            <v/>
          </cell>
          <cell r="CX201" t="str">
            <v/>
          </cell>
          <cell r="CY201" t="str">
            <v/>
          </cell>
          <cell r="CZ201" t="str">
            <v/>
          </cell>
          <cell r="DA201" t="str">
            <v/>
          </cell>
          <cell r="DB201" t="str">
            <v>E/D</v>
          </cell>
          <cell r="DC201" t="str">
            <v>D/C</v>
          </cell>
          <cell r="DD201">
            <v>16.753561547725131</v>
          </cell>
          <cell r="DE201">
            <v>26.753561547725131</v>
          </cell>
          <cell r="DF201" t="str">
            <v/>
          </cell>
          <cell r="DG201" t="str">
            <v/>
          </cell>
          <cell r="DH201" t="str">
            <v/>
          </cell>
          <cell r="DI201" t="str">
            <v/>
          </cell>
          <cell r="DJ201" t="str">
            <v/>
          </cell>
          <cell r="DK201" t="str">
            <v/>
          </cell>
          <cell r="DL201" t="str">
            <v/>
          </cell>
          <cell r="DM201" t="str">
            <v/>
          </cell>
          <cell r="DN201" t="str">
            <v/>
          </cell>
          <cell r="DO201" t="str">
            <v/>
          </cell>
          <cell r="DP201" t="str">
            <v/>
          </cell>
          <cell r="DQ201" t="str">
            <v/>
          </cell>
          <cell r="DR201" t="str">
            <v/>
          </cell>
          <cell r="DS201" t="str">
            <v/>
          </cell>
          <cell r="DT201" t="str">
            <v/>
          </cell>
          <cell r="DU201" t="str">
            <v/>
          </cell>
          <cell r="DW201" t="str">
            <v>12A-BE-1</v>
          </cell>
          <cell r="EH201" t="str">
            <v>12B-HS-4</v>
          </cell>
          <cell r="ER201" t="str">
            <v>12E-SO-8</v>
          </cell>
          <cell r="EW201" t="str">
            <v/>
          </cell>
          <cell r="EX201">
            <v>10</v>
          </cell>
          <cell r="EY201" t="str">
            <v/>
          </cell>
          <cell r="EZ201" t="str">
            <v/>
          </cell>
          <cell r="FA201" t="str">
            <v/>
          </cell>
          <cell r="FB201" t="str">
            <v/>
          </cell>
          <cell r="FC201" t="str">
            <v/>
          </cell>
          <cell r="FD201" t="str">
            <v/>
          </cell>
          <cell r="FE201" t="str">
            <v/>
          </cell>
          <cell r="FF201" t="str">
            <v/>
          </cell>
          <cell r="FG201" t="str">
            <v/>
          </cell>
          <cell r="FH201" t="str">
            <v/>
          </cell>
          <cell r="FI201">
            <v>20</v>
          </cell>
          <cell r="FJ201" t="str">
            <v/>
          </cell>
          <cell r="FK201" t="str">
            <v/>
          </cell>
        </row>
        <row r="202">
          <cell r="A202">
            <v>160072</v>
          </cell>
          <cell r="B202" t="str">
            <v>Sooklall, Jacob</v>
          </cell>
          <cell r="C202" t="str">
            <v>12ASA</v>
          </cell>
          <cell r="D202" t="str">
            <v>M</v>
          </cell>
          <cell r="E202" t="str">
            <v>E/D</v>
          </cell>
          <cell r="F202" t="str">
            <v>B</v>
          </cell>
          <cell r="G202" t="str">
            <v>1</v>
          </cell>
          <cell r="H202" t="str">
            <v>MWAO</v>
          </cell>
          <cell r="I202" t="str">
            <v>N</v>
          </cell>
          <cell r="J202" t="b">
            <v>0</v>
          </cell>
          <cell r="K202" t="str">
            <v>No</v>
          </cell>
          <cell r="L202" t="str">
            <v>EXTERNAL</v>
          </cell>
          <cell r="M202">
            <v>5</v>
          </cell>
          <cell r="N202">
            <v>5</v>
          </cell>
          <cell r="O202">
            <v>5</v>
          </cell>
          <cell r="P202">
            <v>5</v>
          </cell>
          <cell r="Q202" t="str">
            <v>4.75+ (C/B)</v>
          </cell>
          <cell r="R202" t="str">
            <v/>
          </cell>
          <cell r="S202" t="str">
            <v/>
          </cell>
          <cell r="T202" t="str">
            <v/>
          </cell>
          <cell r="U202" t="str">
            <v/>
          </cell>
          <cell r="V202" t="str">
            <v>C</v>
          </cell>
          <cell r="W202" t="str">
            <v>B</v>
          </cell>
          <cell r="X202">
            <v>30.1849267271459</v>
          </cell>
          <cell r="Y202">
            <v>40.1849267271459</v>
          </cell>
          <cell r="Z202" t="str">
            <v>E/D</v>
          </cell>
          <cell r="AA202" t="str">
            <v>D/C</v>
          </cell>
          <cell r="AB202">
            <v>16.809177981869745</v>
          </cell>
          <cell r="AC202">
            <v>26.809177981869745</v>
          </cell>
          <cell r="AD202" t="str">
            <v/>
          </cell>
          <cell r="AE202" t="str">
            <v/>
          </cell>
          <cell r="AF202" t="str">
            <v/>
          </cell>
          <cell r="AG202" t="str">
            <v/>
          </cell>
          <cell r="AH202" t="str">
            <v/>
          </cell>
          <cell r="AI202" t="str">
            <v/>
          </cell>
          <cell r="AJ202" t="str">
            <v/>
          </cell>
          <cell r="AK202" t="str">
            <v/>
          </cell>
          <cell r="AL202" t="str">
            <v/>
          </cell>
          <cell r="AM202" t="str">
            <v/>
          </cell>
          <cell r="AN202" t="str">
            <v/>
          </cell>
          <cell r="AO202" t="str">
            <v/>
          </cell>
          <cell r="AP202" t="str">
            <v/>
          </cell>
          <cell r="AQ202" t="str">
            <v/>
          </cell>
          <cell r="AR202" t="str">
            <v/>
          </cell>
          <cell r="AS202" t="str">
            <v/>
          </cell>
          <cell r="AT202" t="str">
            <v/>
          </cell>
          <cell r="AU202" t="str">
            <v/>
          </cell>
          <cell r="AV202" t="str">
            <v/>
          </cell>
          <cell r="AW202" t="str">
            <v/>
          </cell>
          <cell r="AX202" t="str">
            <v/>
          </cell>
          <cell r="AY202" t="str">
            <v/>
          </cell>
          <cell r="AZ202" t="str">
            <v/>
          </cell>
          <cell r="BA202" t="str">
            <v/>
          </cell>
          <cell r="BB202" t="str">
            <v/>
          </cell>
          <cell r="BC202" t="str">
            <v/>
          </cell>
          <cell r="BD202" t="str">
            <v/>
          </cell>
          <cell r="BE202" t="str">
            <v/>
          </cell>
          <cell r="BF202" t="str">
            <v/>
          </cell>
          <cell r="BG202" t="str">
            <v/>
          </cell>
          <cell r="BH202" t="str">
            <v/>
          </cell>
          <cell r="BI202" t="str">
            <v/>
          </cell>
          <cell r="BJ202" t="str">
            <v/>
          </cell>
          <cell r="BK202" t="str">
            <v/>
          </cell>
          <cell r="BL202" t="str">
            <v/>
          </cell>
          <cell r="BM202" t="str">
            <v/>
          </cell>
          <cell r="BN202" t="str">
            <v/>
          </cell>
          <cell r="BO202" t="str">
            <v/>
          </cell>
          <cell r="BP202" t="str">
            <v/>
          </cell>
          <cell r="BQ202" t="str">
            <v/>
          </cell>
          <cell r="BR202" t="str">
            <v/>
          </cell>
          <cell r="BS202" t="str">
            <v/>
          </cell>
          <cell r="BT202" t="str">
            <v/>
          </cell>
          <cell r="BU202" t="str">
            <v/>
          </cell>
          <cell r="BV202" t="str">
            <v/>
          </cell>
          <cell r="BW202" t="str">
            <v/>
          </cell>
          <cell r="BX202" t="str">
            <v/>
          </cell>
          <cell r="BY202" t="str">
            <v/>
          </cell>
          <cell r="BZ202" t="str">
            <v/>
          </cell>
          <cell r="CA202" t="str">
            <v/>
          </cell>
          <cell r="CB202" t="str">
            <v/>
          </cell>
          <cell r="CC202" t="str">
            <v/>
          </cell>
          <cell r="CD202" t="str">
            <v/>
          </cell>
          <cell r="CE202" t="str">
            <v/>
          </cell>
          <cell r="CF202" t="str">
            <v/>
          </cell>
          <cell r="CG202" t="str">
            <v/>
          </cell>
          <cell r="CH202" t="str">
            <v>C</v>
          </cell>
          <cell r="CI202" t="str">
            <v>B</v>
          </cell>
          <cell r="CJ202">
            <v>29.070949462777342</v>
          </cell>
          <cell r="CK202">
            <v>39.070949462777342</v>
          </cell>
          <cell r="CL202" t="str">
            <v/>
          </cell>
          <cell r="CM202" t="str">
            <v/>
          </cell>
          <cell r="CN202" t="str">
            <v/>
          </cell>
          <cell r="CO202" t="str">
            <v/>
          </cell>
          <cell r="CP202" t="str">
            <v>D</v>
          </cell>
          <cell r="CQ202" t="str">
            <v>C</v>
          </cell>
          <cell r="CR202">
            <v>18.021818650440895</v>
          </cell>
          <cell r="CS202">
            <v>28.021818650440895</v>
          </cell>
          <cell r="CT202" t="str">
            <v/>
          </cell>
          <cell r="CU202" t="str">
            <v/>
          </cell>
          <cell r="CV202" t="str">
            <v/>
          </cell>
          <cell r="CW202" t="str">
            <v/>
          </cell>
          <cell r="CX202" t="str">
            <v/>
          </cell>
          <cell r="CY202" t="str">
            <v/>
          </cell>
          <cell r="CZ202" t="str">
            <v/>
          </cell>
          <cell r="DA202" t="str">
            <v/>
          </cell>
          <cell r="DB202" t="str">
            <v/>
          </cell>
          <cell r="DC202" t="str">
            <v/>
          </cell>
          <cell r="DD202" t="str">
            <v/>
          </cell>
          <cell r="DE202" t="str">
            <v/>
          </cell>
          <cell r="DF202" t="str">
            <v/>
          </cell>
          <cell r="DG202" t="str">
            <v/>
          </cell>
          <cell r="DH202" t="str">
            <v/>
          </cell>
          <cell r="DI202" t="str">
            <v/>
          </cell>
          <cell r="DJ202" t="str">
            <v/>
          </cell>
          <cell r="DK202" t="str">
            <v/>
          </cell>
          <cell r="DL202" t="str">
            <v/>
          </cell>
          <cell r="DM202" t="str">
            <v/>
          </cell>
          <cell r="DN202" t="str">
            <v/>
          </cell>
          <cell r="DO202" t="str">
            <v/>
          </cell>
          <cell r="DP202" t="str">
            <v/>
          </cell>
          <cell r="DQ202" t="str">
            <v/>
          </cell>
          <cell r="DR202" t="str">
            <v/>
          </cell>
          <cell r="DS202" t="str">
            <v/>
          </cell>
          <cell r="DT202" t="str">
            <v/>
          </cell>
          <cell r="DU202" t="str">
            <v/>
          </cell>
          <cell r="DW202" t="str">
            <v>12B-BE-2</v>
          </cell>
          <cell r="DX202" t="str">
            <v>12D-BI-1</v>
          </cell>
          <cell r="EM202" t="str">
            <v>12E-P&amp;E-5</v>
          </cell>
          <cell r="EO202" t="str">
            <v>12A-PH-9</v>
          </cell>
          <cell r="EW202" t="str">
            <v/>
          </cell>
          <cell r="EX202">
            <v>30</v>
          </cell>
          <cell r="EY202">
            <v>15</v>
          </cell>
          <cell r="EZ202" t="str">
            <v/>
          </cell>
          <cell r="FA202" t="str">
            <v/>
          </cell>
          <cell r="FB202" t="str">
            <v/>
          </cell>
          <cell r="FC202" t="str">
            <v/>
          </cell>
          <cell r="FD202" t="str">
            <v/>
          </cell>
          <cell r="FE202" t="str">
            <v/>
          </cell>
          <cell r="FF202" t="str">
            <v/>
          </cell>
          <cell r="FG202" t="str">
            <v/>
          </cell>
          <cell r="FH202" t="str">
            <v/>
          </cell>
          <cell r="FI202" t="str">
            <v/>
          </cell>
          <cell r="FJ202" t="str">
            <v/>
          </cell>
          <cell r="FK202" t="str">
            <v/>
          </cell>
        </row>
        <row r="203">
          <cell r="A203">
            <v>150785</v>
          </cell>
          <cell r="B203" t="str">
            <v>Spicer-Irazusta, Joseph</v>
          </cell>
          <cell r="C203" t="str">
            <v>12MP</v>
          </cell>
          <cell r="D203" t="str">
            <v>M</v>
          </cell>
          <cell r="E203" t="str">
            <v>D/C</v>
          </cell>
          <cell r="F203" t="str">
            <v>B</v>
          </cell>
          <cell r="G203" t="str">
            <v>0</v>
          </cell>
          <cell r="H203" t="str">
            <v>WBRI</v>
          </cell>
          <cell r="I203" t="str">
            <v>N</v>
          </cell>
          <cell r="J203" t="b">
            <v>0</v>
          </cell>
          <cell r="K203" t="str">
            <v>No</v>
          </cell>
          <cell r="L203" t="str">
            <v>INTERNAL</v>
          </cell>
          <cell r="M203">
            <v>5</v>
          </cell>
          <cell r="N203">
            <v>5</v>
          </cell>
          <cell r="O203">
            <v>5</v>
          </cell>
          <cell r="P203">
            <v>5</v>
          </cell>
          <cell r="Q203" t="str">
            <v>4.75+ (C/B)</v>
          </cell>
          <cell r="R203" t="str">
            <v/>
          </cell>
          <cell r="S203" t="str">
            <v/>
          </cell>
          <cell r="T203" t="str">
            <v/>
          </cell>
          <cell r="U203" t="str">
            <v/>
          </cell>
          <cell r="V203" t="str">
            <v>C</v>
          </cell>
          <cell r="W203" t="str">
            <v>B</v>
          </cell>
          <cell r="X203">
            <v>30.1849267271459</v>
          </cell>
          <cell r="Y203">
            <v>40.1849267271459</v>
          </cell>
          <cell r="Z203" t="str">
            <v/>
          </cell>
          <cell r="AA203" t="str">
            <v/>
          </cell>
          <cell r="AB203" t="str">
            <v/>
          </cell>
          <cell r="AC203" t="str">
            <v/>
          </cell>
          <cell r="AD203" t="str">
            <v/>
          </cell>
          <cell r="AE203" t="str">
            <v/>
          </cell>
          <cell r="AF203" t="str">
            <v/>
          </cell>
          <cell r="AG203" t="str">
            <v/>
          </cell>
          <cell r="AH203" t="str">
            <v/>
          </cell>
          <cell r="AI203" t="str">
            <v/>
          </cell>
          <cell r="AJ203" t="str">
            <v/>
          </cell>
          <cell r="AK203" t="str">
            <v/>
          </cell>
          <cell r="AL203" t="str">
            <v/>
          </cell>
          <cell r="AM203" t="str">
            <v/>
          </cell>
          <cell r="AN203" t="str">
            <v/>
          </cell>
          <cell r="AO203" t="str">
            <v/>
          </cell>
          <cell r="AP203" t="str">
            <v/>
          </cell>
          <cell r="AQ203" t="str">
            <v/>
          </cell>
          <cell r="AR203" t="str">
            <v/>
          </cell>
          <cell r="AS203" t="str">
            <v/>
          </cell>
          <cell r="AT203" t="str">
            <v>D/C</v>
          </cell>
          <cell r="AU203" t="str">
            <v>C/B</v>
          </cell>
          <cell r="AV203">
            <v>27.33577832731088</v>
          </cell>
          <cell r="AW203">
            <v>37.335778327310877</v>
          </cell>
          <cell r="AX203" t="str">
            <v/>
          </cell>
          <cell r="AY203" t="str">
            <v/>
          </cell>
          <cell r="AZ203" t="str">
            <v/>
          </cell>
          <cell r="BA203" t="str">
            <v/>
          </cell>
          <cell r="BB203" t="str">
            <v/>
          </cell>
          <cell r="BC203" t="str">
            <v/>
          </cell>
          <cell r="BD203" t="str">
            <v/>
          </cell>
          <cell r="BE203" t="str">
            <v/>
          </cell>
          <cell r="BF203" t="str">
            <v>D/C</v>
          </cell>
          <cell r="BG203" t="str">
            <v>C/B</v>
          </cell>
          <cell r="BH203">
            <v>26.947451840071466</v>
          </cell>
          <cell r="BI203">
            <v>36.947451840071466</v>
          </cell>
          <cell r="BJ203" t="str">
            <v/>
          </cell>
          <cell r="BK203" t="str">
            <v/>
          </cell>
          <cell r="BL203" t="str">
            <v/>
          </cell>
          <cell r="BM203" t="str">
            <v/>
          </cell>
          <cell r="BN203" t="str">
            <v/>
          </cell>
          <cell r="BO203" t="str">
            <v/>
          </cell>
          <cell r="BP203" t="str">
            <v/>
          </cell>
          <cell r="BQ203" t="str">
            <v/>
          </cell>
          <cell r="BR203" t="str">
            <v/>
          </cell>
          <cell r="BS203" t="str">
            <v/>
          </cell>
          <cell r="BT203" t="str">
            <v/>
          </cell>
          <cell r="BU203" t="str">
            <v/>
          </cell>
          <cell r="BV203" t="str">
            <v/>
          </cell>
          <cell r="BW203" t="str">
            <v/>
          </cell>
          <cell r="BX203" t="str">
            <v/>
          </cell>
          <cell r="BY203" t="str">
            <v/>
          </cell>
          <cell r="BZ203" t="str">
            <v/>
          </cell>
          <cell r="CA203" t="str">
            <v/>
          </cell>
          <cell r="CB203" t="str">
            <v/>
          </cell>
          <cell r="CC203" t="str">
            <v/>
          </cell>
          <cell r="CD203" t="str">
            <v/>
          </cell>
          <cell r="CE203" t="str">
            <v/>
          </cell>
          <cell r="CF203" t="str">
            <v/>
          </cell>
          <cell r="CG203" t="str">
            <v/>
          </cell>
          <cell r="CH203" t="str">
            <v/>
          </cell>
          <cell r="CI203" t="str">
            <v/>
          </cell>
          <cell r="CJ203" t="str">
            <v/>
          </cell>
          <cell r="CK203" t="str">
            <v/>
          </cell>
          <cell r="CL203" t="str">
            <v/>
          </cell>
          <cell r="CM203" t="str">
            <v/>
          </cell>
          <cell r="CN203" t="str">
            <v/>
          </cell>
          <cell r="CO203" t="str">
            <v/>
          </cell>
          <cell r="CP203" t="str">
            <v/>
          </cell>
          <cell r="CQ203" t="str">
            <v/>
          </cell>
          <cell r="CR203" t="str">
            <v/>
          </cell>
          <cell r="CS203" t="str">
            <v/>
          </cell>
          <cell r="CT203" t="str">
            <v/>
          </cell>
          <cell r="CU203" t="str">
            <v/>
          </cell>
          <cell r="CV203" t="str">
            <v/>
          </cell>
          <cell r="CW203" t="str">
            <v/>
          </cell>
          <cell r="CX203" t="str">
            <v/>
          </cell>
          <cell r="CY203" t="str">
            <v/>
          </cell>
          <cell r="CZ203" t="str">
            <v/>
          </cell>
          <cell r="DA203" t="str">
            <v/>
          </cell>
          <cell r="DB203" t="str">
            <v/>
          </cell>
          <cell r="DC203" t="str">
            <v/>
          </cell>
          <cell r="DD203" t="str">
            <v/>
          </cell>
          <cell r="DE203" t="str">
            <v/>
          </cell>
          <cell r="DF203" t="str">
            <v/>
          </cell>
          <cell r="DG203" t="str">
            <v/>
          </cell>
          <cell r="DH203" t="str">
            <v/>
          </cell>
          <cell r="DI203" t="str">
            <v/>
          </cell>
          <cell r="DJ203" t="str">
            <v/>
          </cell>
          <cell r="DK203" t="str">
            <v/>
          </cell>
          <cell r="DL203" t="str">
            <v/>
          </cell>
          <cell r="DM203" t="str">
            <v/>
          </cell>
          <cell r="DN203" t="str">
            <v/>
          </cell>
          <cell r="DO203" t="str">
            <v/>
          </cell>
          <cell r="DP203" t="str">
            <v/>
          </cell>
          <cell r="DQ203" t="str">
            <v/>
          </cell>
          <cell r="DR203" t="str">
            <v/>
          </cell>
          <cell r="DS203" t="str">
            <v/>
          </cell>
          <cell r="DT203" t="str">
            <v/>
          </cell>
          <cell r="DU203" t="str">
            <v/>
          </cell>
          <cell r="DW203" t="str">
            <v>12A-BE-1</v>
          </cell>
          <cell r="EC203" t="str">
            <v>12E-EC-2</v>
          </cell>
          <cell r="EF203" t="str">
            <v>12B-GG-3</v>
          </cell>
          <cell r="EW203" t="str">
            <v/>
          </cell>
          <cell r="EX203">
            <v>30</v>
          </cell>
          <cell r="EY203" t="str">
            <v/>
          </cell>
          <cell r="EZ203" t="str">
            <v/>
          </cell>
          <cell r="FA203" t="str">
            <v/>
          </cell>
          <cell r="FB203" t="str">
            <v/>
          </cell>
          <cell r="FC203" t="str">
            <v/>
          </cell>
          <cell r="FD203">
            <v>25</v>
          </cell>
          <cell r="FE203" t="str">
            <v/>
          </cell>
          <cell r="FF203" t="str">
            <v/>
          </cell>
          <cell r="FG203">
            <v>25</v>
          </cell>
          <cell r="FH203" t="str">
            <v/>
          </cell>
          <cell r="FI203" t="str">
            <v/>
          </cell>
          <cell r="FJ203" t="str">
            <v/>
          </cell>
          <cell r="FK203" t="str">
            <v/>
          </cell>
        </row>
        <row r="204">
          <cell r="A204">
            <v>160073</v>
          </cell>
          <cell r="B204" t="str">
            <v>Stephens-Jones, Cecile</v>
          </cell>
          <cell r="C204" t="str">
            <v>12MP</v>
          </cell>
          <cell r="D204" t="str">
            <v>F</v>
          </cell>
          <cell r="E204" t="str">
            <v>C/B</v>
          </cell>
          <cell r="F204" t="str">
            <v>A</v>
          </cell>
          <cell r="G204" t="str">
            <v>0</v>
          </cell>
          <cell r="H204" t="str">
            <v>WBRI</v>
          </cell>
          <cell r="I204" t="str">
            <v>N</v>
          </cell>
          <cell r="J204" t="b">
            <v>0</v>
          </cell>
          <cell r="K204" t="str">
            <v>No</v>
          </cell>
          <cell r="L204" t="str">
            <v>EXTERNAL</v>
          </cell>
          <cell r="M204">
            <v>6.2142857142857144</v>
          </cell>
          <cell r="N204">
            <v>6.2</v>
          </cell>
          <cell r="O204">
            <v>6.666666666666667</v>
          </cell>
          <cell r="P204">
            <v>6.7</v>
          </cell>
          <cell r="Q204" t="str">
            <v>4.75+ (C/B)</v>
          </cell>
          <cell r="R204" t="str">
            <v/>
          </cell>
          <cell r="S204" t="str">
            <v/>
          </cell>
          <cell r="T204" t="str">
            <v/>
          </cell>
          <cell r="U204" t="str">
            <v/>
          </cell>
          <cell r="V204" t="str">
            <v/>
          </cell>
          <cell r="W204" t="str">
            <v/>
          </cell>
          <cell r="X204" t="str">
            <v/>
          </cell>
          <cell r="Y204" t="str">
            <v/>
          </cell>
          <cell r="Z204" t="str">
            <v/>
          </cell>
          <cell r="AA204" t="str">
            <v/>
          </cell>
          <cell r="AB204" t="str">
            <v/>
          </cell>
          <cell r="AC204" t="str">
            <v/>
          </cell>
          <cell r="AD204" t="str">
            <v/>
          </cell>
          <cell r="AE204" t="str">
            <v/>
          </cell>
          <cell r="AF204" t="str">
            <v/>
          </cell>
          <cell r="AG204" t="str">
            <v/>
          </cell>
          <cell r="AH204" t="str">
            <v/>
          </cell>
          <cell r="AI204" t="str">
            <v/>
          </cell>
          <cell r="AJ204" t="str">
            <v/>
          </cell>
          <cell r="AK204" t="str">
            <v/>
          </cell>
          <cell r="AL204" t="str">
            <v/>
          </cell>
          <cell r="AM204" t="str">
            <v/>
          </cell>
          <cell r="AN204" t="str">
            <v/>
          </cell>
          <cell r="AO204" t="str">
            <v/>
          </cell>
          <cell r="AP204" t="str">
            <v/>
          </cell>
          <cell r="AQ204" t="str">
            <v/>
          </cell>
          <cell r="AR204" t="str">
            <v/>
          </cell>
          <cell r="AS204" t="str">
            <v/>
          </cell>
          <cell r="AT204" t="str">
            <v/>
          </cell>
          <cell r="AU204" t="str">
            <v/>
          </cell>
          <cell r="AV204" t="str">
            <v/>
          </cell>
          <cell r="AW204" t="str">
            <v/>
          </cell>
          <cell r="AX204" t="str">
            <v>C/B</v>
          </cell>
          <cell r="AY204" t="str">
            <v>B/A</v>
          </cell>
          <cell r="AZ204">
            <v>36.997072624856941</v>
          </cell>
          <cell r="BA204">
            <v>46.997072624856941</v>
          </cell>
          <cell r="BB204" t="str">
            <v/>
          </cell>
          <cell r="BC204" t="str">
            <v/>
          </cell>
          <cell r="BD204" t="str">
            <v/>
          </cell>
          <cell r="BE204" t="str">
            <v/>
          </cell>
          <cell r="BF204" t="str">
            <v/>
          </cell>
          <cell r="BG204" t="str">
            <v/>
          </cell>
          <cell r="BH204" t="str">
            <v/>
          </cell>
          <cell r="BI204" t="str">
            <v/>
          </cell>
          <cell r="BJ204" t="str">
            <v/>
          </cell>
          <cell r="BK204" t="str">
            <v/>
          </cell>
          <cell r="BL204" t="str">
            <v/>
          </cell>
          <cell r="BM204" t="str">
            <v/>
          </cell>
          <cell r="BN204" t="str">
            <v/>
          </cell>
          <cell r="BO204" t="str">
            <v/>
          </cell>
          <cell r="BP204" t="str">
            <v/>
          </cell>
          <cell r="BQ204" t="str">
            <v/>
          </cell>
          <cell r="BR204" t="str">
            <v/>
          </cell>
          <cell r="BS204" t="str">
            <v/>
          </cell>
          <cell r="BT204" t="str">
            <v/>
          </cell>
          <cell r="BU204" t="str">
            <v/>
          </cell>
          <cell r="BV204" t="str">
            <v/>
          </cell>
          <cell r="BW204" t="str">
            <v/>
          </cell>
          <cell r="BX204" t="str">
            <v/>
          </cell>
          <cell r="BY204" t="str">
            <v/>
          </cell>
          <cell r="BZ204" t="str">
            <v/>
          </cell>
          <cell r="CA204" t="str">
            <v/>
          </cell>
          <cell r="CB204" t="str">
            <v/>
          </cell>
          <cell r="CC204" t="str">
            <v/>
          </cell>
          <cell r="CD204" t="str">
            <v/>
          </cell>
          <cell r="CE204" t="str">
            <v/>
          </cell>
          <cell r="CF204" t="str">
            <v/>
          </cell>
          <cell r="CG204" t="str">
            <v/>
          </cell>
          <cell r="CH204" t="str">
            <v/>
          </cell>
          <cell r="CI204" t="str">
            <v/>
          </cell>
          <cell r="CJ204" t="str">
            <v/>
          </cell>
          <cell r="CK204" t="str">
            <v/>
          </cell>
          <cell r="CL204" t="str">
            <v/>
          </cell>
          <cell r="CM204" t="str">
            <v/>
          </cell>
          <cell r="CN204" t="str">
            <v/>
          </cell>
          <cell r="CO204" t="str">
            <v/>
          </cell>
          <cell r="CP204" t="str">
            <v/>
          </cell>
          <cell r="CQ204" t="str">
            <v/>
          </cell>
          <cell r="CR204" t="str">
            <v/>
          </cell>
          <cell r="CS204" t="str">
            <v/>
          </cell>
          <cell r="CT204" t="str">
            <v/>
          </cell>
          <cell r="CU204" t="str">
            <v/>
          </cell>
          <cell r="CV204" t="str">
            <v/>
          </cell>
          <cell r="CW204" t="str">
            <v/>
          </cell>
          <cell r="CX204" t="str">
            <v>C/B</v>
          </cell>
          <cell r="CY204" t="str">
            <v>B/A</v>
          </cell>
          <cell r="CZ204">
            <v>36.330687248978336</v>
          </cell>
          <cell r="DA204">
            <v>46.330687248978336</v>
          </cell>
          <cell r="DB204" t="str">
            <v>B</v>
          </cell>
          <cell r="DC204" t="str">
            <v>A</v>
          </cell>
          <cell r="DD204">
            <v>42.361107639326903</v>
          </cell>
          <cell r="DE204">
            <v>52.361107639326903</v>
          </cell>
          <cell r="DF204" t="str">
            <v/>
          </cell>
          <cell r="DG204" t="str">
            <v/>
          </cell>
          <cell r="DH204" t="str">
            <v/>
          </cell>
          <cell r="DI204" t="str">
            <v/>
          </cell>
          <cell r="DJ204" t="str">
            <v/>
          </cell>
          <cell r="DK204" t="str">
            <v/>
          </cell>
          <cell r="DL204" t="str">
            <v/>
          </cell>
          <cell r="DM204" t="str">
            <v/>
          </cell>
          <cell r="DN204" t="str">
            <v/>
          </cell>
          <cell r="DO204" t="str">
            <v/>
          </cell>
          <cell r="DP204" t="str">
            <v/>
          </cell>
          <cell r="DQ204" t="str">
            <v/>
          </cell>
          <cell r="DR204" t="str">
            <v/>
          </cell>
          <cell r="DS204" t="str">
            <v/>
          </cell>
          <cell r="DT204" t="str">
            <v/>
          </cell>
          <cell r="DU204" t="str">
            <v/>
          </cell>
          <cell r="ED204" t="str">
            <v>12A-ENL-5</v>
          </cell>
          <cell r="EQ204" t="str">
            <v>12C-PY-9</v>
          </cell>
          <cell r="ER204" t="str">
            <v>12E-SO-8</v>
          </cell>
          <cell r="EW204" t="str">
            <v/>
          </cell>
          <cell r="EX204" t="str">
            <v/>
          </cell>
          <cell r="EY204" t="str">
            <v/>
          </cell>
          <cell r="EZ204" t="str">
            <v/>
          </cell>
          <cell r="FA204" t="str">
            <v/>
          </cell>
          <cell r="FB204" t="str">
            <v/>
          </cell>
          <cell r="FC204" t="str">
            <v/>
          </cell>
          <cell r="FD204" t="str">
            <v/>
          </cell>
          <cell r="FE204">
            <v>35</v>
          </cell>
          <cell r="FF204" t="str">
            <v/>
          </cell>
          <cell r="FG204" t="str">
            <v/>
          </cell>
          <cell r="FH204" t="str">
            <v/>
          </cell>
          <cell r="FI204" t="str">
            <v/>
          </cell>
          <cell r="FJ204" t="str">
            <v/>
          </cell>
          <cell r="FK204" t="str">
            <v/>
          </cell>
        </row>
        <row r="205">
          <cell r="A205">
            <v>160074</v>
          </cell>
          <cell r="B205" t="str">
            <v>Stephens-Jones, Lydia</v>
          </cell>
          <cell r="C205" t="str">
            <v>12MP</v>
          </cell>
          <cell r="D205" t="str">
            <v>F</v>
          </cell>
          <cell r="E205" t="str">
            <v>D/C</v>
          </cell>
          <cell r="F205" t="str">
            <v>B/A</v>
          </cell>
          <cell r="G205" t="str">
            <v>0</v>
          </cell>
          <cell r="H205" t="str">
            <v>WBRI</v>
          </cell>
          <cell r="I205" t="str">
            <v>N</v>
          </cell>
          <cell r="J205" t="b">
            <v>0</v>
          </cell>
          <cell r="K205" t="str">
            <v>No</v>
          </cell>
          <cell r="L205" t="str">
            <v>EXTERNAL</v>
          </cell>
          <cell r="M205">
            <v>5.7857142857142856</v>
          </cell>
          <cell r="N205">
            <v>5.8</v>
          </cell>
          <cell r="O205">
            <v>6.166666666666667</v>
          </cell>
          <cell r="P205">
            <v>6.2</v>
          </cell>
          <cell r="Q205" t="str">
            <v>4.75+ (C/B)</v>
          </cell>
          <cell r="R205" t="str">
            <v/>
          </cell>
          <cell r="S205" t="str">
            <v/>
          </cell>
          <cell r="T205" t="str">
            <v/>
          </cell>
          <cell r="U205" t="str">
            <v/>
          </cell>
          <cell r="V205" t="str">
            <v/>
          </cell>
          <cell r="W205" t="str">
            <v/>
          </cell>
          <cell r="X205" t="str">
            <v/>
          </cell>
          <cell r="Y205" t="str">
            <v/>
          </cell>
          <cell r="Z205" t="str">
            <v>D/C</v>
          </cell>
          <cell r="AA205" t="str">
            <v>C/B</v>
          </cell>
          <cell r="AB205">
            <v>24.095777355881982</v>
          </cell>
          <cell r="AC205">
            <v>34.095777355881978</v>
          </cell>
          <cell r="AD205" t="str">
            <v/>
          </cell>
          <cell r="AE205" t="str">
            <v/>
          </cell>
          <cell r="AF205" t="str">
            <v/>
          </cell>
          <cell r="AG205" t="str">
            <v/>
          </cell>
          <cell r="AH205" t="str">
            <v/>
          </cell>
          <cell r="AI205" t="str">
            <v/>
          </cell>
          <cell r="AJ205" t="str">
            <v/>
          </cell>
          <cell r="AK205" t="str">
            <v/>
          </cell>
          <cell r="AL205" t="str">
            <v/>
          </cell>
          <cell r="AM205" t="str">
            <v/>
          </cell>
          <cell r="AN205" t="str">
            <v/>
          </cell>
          <cell r="AO205" t="str">
            <v/>
          </cell>
          <cell r="AP205" t="str">
            <v/>
          </cell>
          <cell r="AQ205" t="str">
            <v/>
          </cell>
          <cell r="AR205" t="str">
            <v/>
          </cell>
          <cell r="AS205" t="str">
            <v/>
          </cell>
          <cell r="AT205" t="str">
            <v/>
          </cell>
          <cell r="AU205" t="str">
            <v/>
          </cell>
          <cell r="AV205" t="str">
            <v/>
          </cell>
          <cell r="AW205" t="str">
            <v/>
          </cell>
          <cell r="AX205" t="str">
            <v/>
          </cell>
          <cell r="AY205" t="str">
            <v/>
          </cell>
          <cell r="AZ205" t="str">
            <v/>
          </cell>
          <cell r="BA205" t="str">
            <v/>
          </cell>
          <cell r="BB205" t="str">
            <v/>
          </cell>
          <cell r="BC205" t="str">
            <v/>
          </cell>
          <cell r="BD205" t="str">
            <v/>
          </cell>
          <cell r="BE205" t="str">
            <v/>
          </cell>
          <cell r="BF205" t="str">
            <v/>
          </cell>
          <cell r="BG205" t="str">
            <v/>
          </cell>
          <cell r="BH205" t="str">
            <v/>
          </cell>
          <cell r="BI205" t="str">
            <v/>
          </cell>
          <cell r="BJ205" t="str">
            <v/>
          </cell>
          <cell r="BK205" t="str">
            <v/>
          </cell>
          <cell r="BL205" t="str">
            <v/>
          </cell>
          <cell r="BM205" t="str">
            <v/>
          </cell>
          <cell r="BN205" t="str">
            <v/>
          </cell>
          <cell r="BO205" t="str">
            <v/>
          </cell>
          <cell r="BP205" t="str">
            <v/>
          </cell>
          <cell r="BQ205" t="str">
            <v/>
          </cell>
          <cell r="BR205" t="str">
            <v/>
          </cell>
          <cell r="BS205" t="str">
            <v/>
          </cell>
          <cell r="BT205" t="str">
            <v/>
          </cell>
          <cell r="BU205" t="str">
            <v/>
          </cell>
          <cell r="BV205" t="str">
            <v/>
          </cell>
          <cell r="BW205" t="str">
            <v/>
          </cell>
          <cell r="BX205" t="str">
            <v/>
          </cell>
          <cell r="BY205" t="str">
            <v/>
          </cell>
          <cell r="BZ205" t="str">
            <v/>
          </cell>
          <cell r="CA205" t="str">
            <v/>
          </cell>
          <cell r="CB205" t="str">
            <v/>
          </cell>
          <cell r="CC205" t="str">
            <v/>
          </cell>
          <cell r="CD205" t="str">
            <v/>
          </cell>
          <cell r="CE205" t="str">
            <v/>
          </cell>
          <cell r="CF205" t="str">
            <v/>
          </cell>
          <cell r="CG205" t="str">
            <v/>
          </cell>
          <cell r="CH205" t="str">
            <v>C/B</v>
          </cell>
          <cell r="CI205" t="str">
            <v>B/A</v>
          </cell>
          <cell r="CJ205">
            <v>35.545129383379482</v>
          </cell>
          <cell r="CK205">
            <v>45.545129383379482</v>
          </cell>
          <cell r="CL205" t="str">
            <v/>
          </cell>
          <cell r="CM205" t="str">
            <v/>
          </cell>
          <cell r="CN205" t="str">
            <v/>
          </cell>
          <cell r="CO205" t="str">
            <v/>
          </cell>
          <cell r="CP205" t="str">
            <v/>
          </cell>
          <cell r="CQ205" t="str">
            <v/>
          </cell>
          <cell r="CR205" t="str">
            <v/>
          </cell>
          <cell r="CS205" t="str">
            <v/>
          </cell>
          <cell r="CT205" t="str">
            <v/>
          </cell>
          <cell r="CU205" t="str">
            <v/>
          </cell>
          <cell r="CV205" t="str">
            <v/>
          </cell>
          <cell r="CW205" t="str">
            <v/>
          </cell>
          <cell r="CX205" t="str">
            <v>C</v>
          </cell>
          <cell r="CY205" t="str">
            <v>B</v>
          </cell>
          <cell r="CZ205">
            <v>32.447539055340847</v>
          </cell>
          <cell r="DA205">
            <v>42.447539055340847</v>
          </cell>
          <cell r="DB205" t="str">
            <v/>
          </cell>
          <cell r="DC205" t="str">
            <v/>
          </cell>
          <cell r="DD205" t="str">
            <v/>
          </cell>
          <cell r="DE205" t="str">
            <v/>
          </cell>
          <cell r="DF205" t="str">
            <v/>
          </cell>
          <cell r="DG205" t="str">
            <v/>
          </cell>
          <cell r="DH205" t="str">
            <v/>
          </cell>
          <cell r="DI205" t="str">
            <v/>
          </cell>
          <cell r="DJ205" t="str">
            <v/>
          </cell>
          <cell r="DK205" t="str">
            <v/>
          </cell>
          <cell r="DL205" t="str">
            <v/>
          </cell>
          <cell r="DM205" t="str">
            <v/>
          </cell>
          <cell r="DN205" t="str">
            <v/>
          </cell>
          <cell r="DO205" t="str">
            <v/>
          </cell>
          <cell r="DP205" t="str">
            <v/>
          </cell>
          <cell r="DQ205" t="str">
            <v/>
          </cell>
          <cell r="DR205" t="str">
            <v/>
          </cell>
          <cell r="DS205" t="str">
            <v/>
          </cell>
          <cell r="DT205" t="str">
            <v/>
          </cell>
          <cell r="DU205" t="str">
            <v/>
          </cell>
          <cell r="DX205" t="str">
            <v>12C-BI-10</v>
          </cell>
          <cell r="EM205" t="str">
            <v>12B-P&amp;E-7</v>
          </cell>
          <cell r="EQ205" t="str">
            <v>12A-PY-10</v>
          </cell>
          <cell r="EW205" t="str">
            <v/>
          </cell>
          <cell r="EX205" t="str">
            <v/>
          </cell>
          <cell r="EY205">
            <v>25</v>
          </cell>
          <cell r="EZ205" t="str">
            <v/>
          </cell>
          <cell r="FA205" t="str">
            <v/>
          </cell>
          <cell r="FB205" t="str">
            <v/>
          </cell>
          <cell r="FC205" t="str">
            <v/>
          </cell>
          <cell r="FD205" t="str">
            <v/>
          </cell>
          <cell r="FE205" t="str">
            <v/>
          </cell>
          <cell r="FF205" t="str">
            <v/>
          </cell>
          <cell r="FG205" t="str">
            <v/>
          </cell>
          <cell r="FH205" t="str">
            <v/>
          </cell>
          <cell r="FI205" t="str">
            <v/>
          </cell>
          <cell r="FJ205" t="str">
            <v/>
          </cell>
          <cell r="FK205" t="str">
            <v/>
          </cell>
        </row>
        <row r="206">
          <cell r="A206">
            <v>150839</v>
          </cell>
          <cell r="B206" t="str">
            <v>Stewart, Sean</v>
          </cell>
          <cell r="C206" t="str">
            <v>12SG</v>
          </cell>
          <cell r="D206" t="str">
            <v>M</v>
          </cell>
          <cell r="E206" t="str">
            <v>D/C</v>
          </cell>
          <cell r="F206" t="str">
            <v>C/B</v>
          </cell>
          <cell r="G206" t="str">
            <v>0</v>
          </cell>
          <cell r="H206" t="str">
            <v>WBRI</v>
          </cell>
          <cell r="I206" t="str">
            <v>N</v>
          </cell>
          <cell r="J206" t="b">
            <v>0</v>
          </cell>
          <cell r="K206" t="str">
            <v>No</v>
          </cell>
          <cell r="L206" t="str">
            <v>INTERNAL</v>
          </cell>
          <cell r="M206">
            <v>4.3</v>
          </cell>
          <cell r="N206">
            <v>4.3</v>
          </cell>
          <cell r="O206">
            <v>4.3</v>
          </cell>
          <cell r="P206">
            <v>4.3</v>
          </cell>
          <cell r="Q206" t="str">
            <v>2.5+ (D/C)</v>
          </cell>
          <cell r="R206" t="str">
            <v/>
          </cell>
          <cell r="S206" t="str">
            <v/>
          </cell>
          <cell r="T206" t="str">
            <v/>
          </cell>
          <cell r="U206" t="str">
            <v/>
          </cell>
          <cell r="V206" t="str">
            <v>D/C</v>
          </cell>
          <cell r="W206" t="str">
            <v>C/B</v>
          </cell>
          <cell r="X206">
            <v>24.273651387206169</v>
          </cell>
          <cell r="Y206">
            <v>34.273651387206172</v>
          </cell>
          <cell r="Z206" t="str">
            <v/>
          </cell>
          <cell r="AA206" t="str">
            <v/>
          </cell>
          <cell r="AB206" t="str">
            <v/>
          </cell>
          <cell r="AC206" t="str">
            <v/>
          </cell>
          <cell r="AD206" t="str">
            <v/>
          </cell>
          <cell r="AE206" t="str">
            <v/>
          </cell>
          <cell r="AF206" t="str">
            <v/>
          </cell>
          <cell r="AG206" t="str">
            <v/>
          </cell>
          <cell r="AH206" t="str">
            <v/>
          </cell>
          <cell r="AI206" t="str">
            <v/>
          </cell>
          <cell r="AJ206" t="str">
            <v/>
          </cell>
          <cell r="AK206" t="str">
            <v/>
          </cell>
          <cell r="AL206" t="str">
            <v/>
          </cell>
          <cell r="AM206" t="str">
            <v/>
          </cell>
          <cell r="AN206" t="str">
            <v/>
          </cell>
          <cell r="AO206" t="str">
            <v/>
          </cell>
          <cell r="AP206" t="str">
            <v/>
          </cell>
          <cell r="AQ206" t="str">
            <v/>
          </cell>
          <cell r="AR206" t="str">
            <v/>
          </cell>
          <cell r="AS206" t="str">
            <v/>
          </cell>
          <cell r="AT206" t="str">
            <v/>
          </cell>
          <cell r="AU206" t="str">
            <v/>
          </cell>
          <cell r="AV206" t="str">
            <v/>
          </cell>
          <cell r="AW206" t="str">
            <v/>
          </cell>
          <cell r="AX206" t="str">
            <v/>
          </cell>
          <cell r="AY206" t="str">
            <v/>
          </cell>
          <cell r="AZ206" t="str">
            <v/>
          </cell>
          <cell r="BA206" t="str">
            <v/>
          </cell>
          <cell r="BB206" t="str">
            <v/>
          </cell>
          <cell r="BC206" t="str">
            <v/>
          </cell>
          <cell r="BD206" t="str">
            <v/>
          </cell>
          <cell r="BE206" t="str">
            <v/>
          </cell>
          <cell r="BF206" t="str">
            <v/>
          </cell>
          <cell r="BG206" t="str">
            <v/>
          </cell>
          <cell r="BH206" t="str">
            <v/>
          </cell>
          <cell r="BI206" t="str">
            <v/>
          </cell>
          <cell r="BJ206" t="str">
            <v/>
          </cell>
          <cell r="BK206" t="str">
            <v/>
          </cell>
          <cell r="BL206" t="str">
            <v/>
          </cell>
          <cell r="BM206" t="str">
            <v/>
          </cell>
          <cell r="BN206" t="str">
            <v>M</v>
          </cell>
          <cell r="BO206" t="str">
            <v>D</v>
          </cell>
          <cell r="BP206">
            <v>27.213217155180821</v>
          </cell>
          <cell r="BQ206">
            <v>37.213217155180821</v>
          </cell>
          <cell r="BR206" t="str">
            <v/>
          </cell>
          <cell r="BS206" t="str">
            <v/>
          </cell>
          <cell r="BT206" t="str">
            <v/>
          </cell>
          <cell r="BU206" t="str">
            <v/>
          </cell>
          <cell r="BV206" t="str">
            <v/>
          </cell>
          <cell r="BW206" t="str">
            <v/>
          </cell>
          <cell r="BX206" t="str">
            <v/>
          </cell>
          <cell r="BY206" t="str">
            <v/>
          </cell>
          <cell r="BZ206" t="str">
            <v/>
          </cell>
          <cell r="CA206" t="str">
            <v/>
          </cell>
          <cell r="CB206" t="str">
            <v/>
          </cell>
          <cell r="CC206" t="str">
            <v/>
          </cell>
          <cell r="CD206" t="str">
            <v/>
          </cell>
          <cell r="CE206" t="str">
            <v/>
          </cell>
          <cell r="CF206" t="str">
            <v/>
          </cell>
          <cell r="CG206" t="str">
            <v/>
          </cell>
          <cell r="CH206" t="str">
            <v/>
          </cell>
          <cell r="CI206" t="str">
            <v/>
          </cell>
          <cell r="CJ206" t="str">
            <v/>
          </cell>
          <cell r="CK206" t="str">
            <v/>
          </cell>
          <cell r="CL206" t="str">
            <v/>
          </cell>
          <cell r="CM206" t="str">
            <v/>
          </cell>
          <cell r="CN206" t="str">
            <v/>
          </cell>
          <cell r="CO206" t="str">
            <v/>
          </cell>
          <cell r="CP206" t="str">
            <v/>
          </cell>
          <cell r="CQ206" t="str">
            <v/>
          </cell>
          <cell r="CR206" t="str">
            <v/>
          </cell>
          <cell r="CS206" t="str">
            <v/>
          </cell>
          <cell r="CT206" t="str">
            <v/>
          </cell>
          <cell r="CU206" t="str">
            <v/>
          </cell>
          <cell r="CV206" t="str">
            <v/>
          </cell>
          <cell r="CW206" t="str">
            <v/>
          </cell>
          <cell r="CX206" t="str">
            <v/>
          </cell>
          <cell r="CY206" t="str">
            <v/>
          </cell>
          <cell r="CZ206" t="str">
            <v/>
          </cell>
          <cell r="DA206" t="str">
            <v/>
          </cell>
          <cell r="DB206" t="str">
            <v>D/C</v>
          </cell>
          <cell r="DC206" t="str">
            <v>C/B</v>
          </cell>
          <cell r="DD206">
            <v>26.247897196439069</v>
          </cell>
          <cell r="DE206">
            <v>36.247897196439069</v>
          </cell>
          <cell r="DF206" t="str">
            <v/>
          </cell>
          <cell r="DG206" t="str">
            <v/>
          </cell>
          <cell r="DH206" t="str">
            <v/>
          </cell>
          <cell r="DI206" t="str">
            <v/>
          </cell>
          <cell r="DJ206" t="str">
            <v/>
          </cell>
          <cell r="DK206" t="str">
            <v/>
          </cell>
          <cell r="DL206" t="str">
            <v/>
          </cell>
          <cell r="DM206" t="str">
            <v/>
          </cell>
          <cell r="DN206" t="str">
            <v/>
          </cell>
          <cell r="DO206" t="str">
            <v/>
          </cell>
          <cell r="DP206" t="str">
            <v/>
          </cell>
          <cell r="DQ206" t="str">
            <v/>
          </cell>
          <cell r="DR206" t="str">
            <v/>
          </cell>
          <cell r="DS206" t="str">
            <v/>
          </cell>
          <cell r="DT206" t="str">
            <v/>
          </cell>
          <cell r="DU206" t="str">
            <v/>
          </cell>
          <cell r="DW206" t="str">
            <v>12A-BE-1</v>
          </cell>
          <cell r="EH206" t="str">
            <v>12B-HS-4</v>
          </cell>
          <cell r="ER206" t="str">
            <v>12E-SO-8</v>
          </cell>
          <cell r="EW206" t="str">
            <v/>
          </cell>
          <cell r="EX206">
            <v>25</v>
          </cell>
          <cell r="EY206" t="str">
            <v/>
          </cell>
          <cell r="EZ206" t="str">
            <v/>
          </cell>
          <cell r="FA206" t="str">
            <v/>
          </cell>
          <cell r="FB206" t="str">
            <v/>
          </cell>
          <cell r="FC206" t="str">
            <v/>
          </cell>
          <cell r="FD206" t="str">
            <v/>
          </cell>
          <cell r="FE206" t="str">
            <v/>
          </cell>
          <cell r="FF206" t="str">
            <v/>
          </cell>
          <cell r="FG206" t="str">
            <v/>
          </cell>
          <cell r="FH206" t="str">
            <v/>
          </cell>
          <cell r="FI206">
            <v>25</v>
          </cell>
          <cell r="FJ206" t="str">
            <v/>
          </cell>
          <cell r="FK206" t="str">
            <v/>
          </cell>
        </row>
        <row r="207">
          <cell r="A207">
            <v>160076</v>
          </cell>
          <cell r="B207" t="str">
            <v>Stones, Madeline</v>
          </cell>
          <cell r="C207" t="str">
            <v>12CSN</v>
          </cell>
          <cell r="D207" t="str">
            <v>F</v>
          </cell>
          <cell r="E207" t="str">
            <v>B</v>
          </cell>
          <cell r="F207" t="str">
            <v>A/A*</v>
          </cell>
          <cell r="G207" t="str">
            <v>0</v>
          </cell>
          <cell r="H207" t="str">
            <v>WBRI</v>
          </cell>
          <cell r="I207" t="str">
            <v>N</v>
          </cell>
          <cell r="J207" t="b">
            <v>0</v>
          </cell>
          <cell r="K207" t="str">
            <v>No</v>
          </cell>
          <cell r="L207" t="str">
            <v>EXTERNAL</v>
          </cell>
          <cell r="M207">
            <v>6.375</v>
          </cell>
          <cell r="N207">
            <v>6.4</v>
          </cell>
          <cell r="O207">
            <v>6.375</v>
          </cell>
          <cell r="P207">
            <v>6.4</v>
          </cell>
          <cell r="Q207" t="str">
            <v>6.25+ (B/A)</v>
          </cell>
          <cell r="R207" t="str">
            <v/>
          </cell>
          <cell r="S207" t="str">
            <v/>
          </cell>
          <cell r="T207" t="str">
            <v/>
          </cell>
          <cell r="U207" t="str">
            <v/>
          </cell>
          <cell r="V207" t="str">
            <v/>
          </cell>
          <cell r="W207" t="str">
            <v/>
          </cell>
          <cell r="X207" t="str">
            <v/>
          </cell>
          <cell r="Y207" t="str">
            <v/>
          </cell>
          <cell r="Z207" t="str">
            <v/>
          </cell>
          <cell r="AA207" t="str">
            <v/>
          </cell>
          <cell r="AB207" t="str">
            <v/>
          </cell>
          <cell r="AC207" t="str">
            <v/>
          </cell>
          <cell r="AD207" t="str">
            <v/>
          </cell>
          <cell r="AE207" t="str">
            <v/>
          </cell>
          <cell r="AF207" t="str">
            <v/>
          </cell>
          <cell r="AG207" t="str">
            <v/>
          </cell>
          <cell r="AH207" t="str">
            <v/>
          </cell>
          <cell r="AI207" t="str">
            <v/>
          </cell>
          <cell r="AJ207" t="str">
            <v/>
          </cell>
          <cell r="AK207" t="str">
            <v/>
          </cell>
          <cell r="AL207" t="str">
            <v/>
          </cell>
          <cell r="AM207" t="str">
            <v/>
          </cell>
          <cell r="AN207" t="str">
            <v/>
          </cell>
          <cell r="AO207" t="str">
            <v/>
          </cell>
          <cell r="AP207" t="str">
            <v/>
          </cell>
          <cell r="AQ207" t="str">
            <v/>
          </cell>
          <cell r="AR207" t="str">
            <v/>
          </cell>
          <cell r="AS207" t="str">
            <v/>
          </cell>
          <cell r="AT207" t="str">
            <v/>
          </cell>
          <cell r="AU207" t="str">
            <v/>
          </cell>
          <cell r="AV207" t="str">
            <v/>
          </cell>
          <cell r="AW207" t="str">
            <v/>
          </cell>
          <cell r="AX207" t="str">
            <v/>
          </cell>
          <cell r="AY207" t="str">
            <v/>
          </cell>
          <cell r="AZ207" t="str">
            <v/>
          </cell>
          <cell r="BA207" t="str">
            <v/>
          </cell>
          <cell r="BB207" t="str">
            <v/>
          </cell>
          <cell r="BC207" t="str">
            <v/>
          </cell>
          <cell r="BD207" t="str">
            <v/>
          </cell>
          <cell r="BE207" t="str">
            <v/>
          </cell>
          <cell r="BF207" t="str">
            <v/>
          </cell>
          <cell r="BG207" t="str">
            <v/>
          </cell>
          <cell r="BH207" t="str">
            <v/>
          </cell>
          <cell r="BI207" t="str">
            <v/>
          </cell>
          <cell r="BJ207" t="str">
            <v>B</v>
          </cell>
          <cell r="BK207" t="str">
            <v>A</v>
          </cell>
          <cell r="BL207">
            <v>37.827146172967083</v>
          </cell>
          <cell r="BM207">
            <v>47.827146172967083</v>
          </cell>
          <cell r="BN207" t="str">
            <v/>
          </cell>
          <cell r="BO207" t="str">
            <v/>
          </cell>
          <cell r="BP207" t="str">
            <v/>
          </cell>
          <cell r="BQ207" t="str">
            <v/>
          </cell>
          <cell r="BR207" t="str">
            <v/>
          </cell>
          <cell r="BS207" t="str">
            <v/>
          </cell>
          <cell r="BT207" t="str">
            <v/>
          </cell>
          <cell r="BU207" t="str">
            <v/>
          </cell>
          <cell r="BV207" t="str">
            <v/>
          </cell>
          <cell r="BW207" t="str">
            <v/>
          </cell>
          <cell r="BX207" t="str">
            <v/>
          </cell>
          <cell r="BY207" t="str">
            <v/>
          </cell>
          <cell r="BZ207" t="str">
            <v/>
          </cell>
          <cell r="CA207" t="str">
            <v/>
          </cell>
          <cell r="CB207" t="str">
            <v/>
          </cell>
          <cell r="CC207" t="str">
            <v/>
          </cell>
          <cell r="CD207" t="str">
            <v/>
          </cell>
          <cell r="CE207" t="str">
            <v/>
          </cell>
          <cell r="CF207" t="str">
            <v/>
          </cell>
          <cell r="CG207" t="str">
            <v/>
          </cell>
          <cell r="CH207" t="str">
            <v/>
          </cell>
          <cell r="CI207" t="str">
            <v/>
          </cell>
          <cell r="CJ207" t="str">
            <v/>
          </cell>
          <cell r="CK207" t="str">
            <v/>
          </cell>
          <cell r="CL207" t="str">
            <v/>
          </cell>
          <cell r="CM207" t="str">
            <v/>
          </cell>
          <cell r="CN207" t="str">
            <v/>
          </cell>
          <cell r="CO207" t="str">
            <v/>
          </cell>
          <cell r="CP207" t="str">
            <v/>
          </cell>
          <cell r="CQ207" t="str">
            <v/>
          </cell>
          <cell r="CR207" t="str">
            <v/>
          </cell>
          <cell r="CS207" t="str">
            <v/>
          </cell>
          <cell r="CT207" t="str">
            <v>B</v>
          </cell>
          <cell r="CU207" t="str">
            <v>A</v>
          </cell>
          <cell r="CV207">
            <v>39.763570575873928</v>
          </cell>
          <cell r="CW207">
            <v>49.763570575873928</v>
          </cell>
          <cell r="CX207" t="str">
            <v>B</v>
          </cell>
          <cell r="CY207" t="str">
            <v>A</v>
          </cell>
          <cell r="CZ207">
            <v>37.670691910980345</v>
          </cell>
          <cell r="DA207">
            <v>47.670691910980345</v>
          </cell>
          <cell r="DB207" t="str">
            <v>B/A</v>
          </cell>
          <cell r="DC207" t="str">
            <v>A/A*</v>
          </cell>
          <cell r="DD207">
            <v>43.022643094893752</v>
          </cell>
          <cell r="DE207">
            <v>53.022643094893752</v>
          </cell>
          <cell r="DF207" t="str">
            <v/>
          </cell>
          <cell r="DG207" t="str">
            <v/>
          </cell>
          <cell r="DH207" t="str">
            <v/>
          </cell>
          <cell r="DI207" t="str">
            <v/>
          </cell>
          <cell r="DJ207" t="str">
            <v/>
          </cell>
          <cell r="DK207" t="str">
            <v/>
          </cell>
          <cell r="DL207" t="str">
            <v/>
          </cell>
          <cell r="DM207" t="str">
            <v/>
          </cell>
          <cell r="DN207" t="str">
            <v/>
          </cell>
          <cell r="DO207" t="str">
            <v/>
          </cell>
          <cell r="DP207" t="str">
            <v/>
          </cell>
          <cell r="DQ207" t="str">
            <v/>
          </cell>
          <cell r="DR207" t="str">
            <v/>
          </cell>
          <cell r="DS207" t="str">
            <v/>
          </cell>
          <cell r="DT207" t="str">
            <v/>
          </cell>
          <cell r="DU207" t="str">
            <v/>
          </cell>
          <cell r="EG207" t="str">
            <v>12A-HI-7</v>
          </cell>
          <cell r="EP207" t="str">
            <v>12C-PO-8</v>
          </cell>
          <cell r="EQ207" t="str">
            <v>12B-PY-8</v>
          </cell>
          <cell r="ER207" t="str">
            <v>12E-SO-8</v>
          </cell>
          <cell r="EW207" t="str">
            <v/>
          </cell>
          <cell r="EX207" t="str">
            <v/>
          </cell>
          <cell r="EY207" t="str">
            <v/>
          </cell>
          <cell r="EZ207" t="str">
            <v/>
          </cell>
          <cell r="FA207" t="str">
            <v/>
          </cell>
          <cell r="FB207" t="str">
            <v/>
          </cell>
          <cell r="FC207" t="str">
            <v/>
          </cell>
          <cell r="FD207" t="str">
            <v/>
          </cell>
          <cell r="FE207" t="str">
            <v/>
          </cell>
          <cell r="FF207" t="str">
            <v/>
          </cell>
          <cell r="FG207" t="str">
            <v/>
          </cell>
          <cell r="FH207">
            <v>40</v>
          </cell>
          <cell r="FI207" t="str">
            <v/>
          </cell>
          <cell r="FJ207" t="str">
            <v/>
          </cell>
          <cell r="FK207" t="str">
            <v/>
          </cell>
        </row>
        <row r="208">
          <cell r="A208">
            <v>150784</v>
          </cell>
          <cell r="B208" t="str">
            <v>Sumner, Keisha</v>
          </cell>
          <cell r="C208" t="str">
            <v>12EW</v>
          </cell>
          <cell r="D208" t="str">
            <v>F</v>
          </cell>
          <cell r="E208" t="str">
            <v>C</v>
          </cell>
          <cell r="F208" t="str">
            <v>B</v>
          </cell>
          <cell r="G208" t="str">
            <v>1</v>
          </cell>
          <cell r="H208" t="str">
            <v>BCRB</v>
          </cell>
          <cell r="I208" t="str">
            <v>N</v>
          </cell>
          <cell r="J208" t="b">
            <v>0</v>
          </cell>
          <cell r="K208" t="str">
            <v>No</v>
          </cell>
          <cell r="L208" t="str">
            <v>INTERNAL</v>
          </cell>
          <cell r="M208">
            <v>5</v>
          </cell>
          <cell r="N208">
            <v>5</v>
          </cell>
          <cell r="O208">
            <v>4.7777777777777777</v>
          </cell>
          <cell r="P208">
            <v>4.8</v>
          </cell>
          <cell r="Q208" t="str">
            <v>4.75+ (C/B)</v>
          </cell>
          <cell r="R208" t="str">
            <v/>
          </cell>
          <cell r="S208" t="str">
            <v/>
          </cell>
          <cell r="T208" t="str">
            <v/>
          </cell>
          <cell r="U208" t="str">
            <v/>
          </cell>
          <cell r="V208" t="str">
            <v/>
          </cell>
          <cell r="W208" t="str">
            <v/>
          </cell>
          <cell r="X208" t="str">
            <v/>
          </cell>
          <cell r="Y208" t="str">
            <v/>
          </cell>
          <cell r="Z208" t="str">
            <v/>
          </cell>
          <cell r="AA208" t="str">
            <v/>
          </cell>
          <cell r="AB208" t="str">
            <v/>
          </cell>
          <cell r="AC208" t="str">
            <v/>
          </cell>
          <cell r="AD208" t="str">
            <v/>
          </cell>
          <cell r="AE208" t="str">
            <v/>
          </cell>
          <cell r="AF208" t="str">
            <v/>
          </cell>
          <cell r="AG208" t="str">
            <v/>
          </cell>
          <cell r="AH208" t="str">
            <v/>
          </cell>
          <cell r="AI208" t="str">
            <v/>
          </cell>
          <cell r="AJ208" t="str">
            <v/>
          </cell>
          <cell r="AK208" t="str">
            <v/>
          </cell>
          <cell r="AL208" t="str">
            <v/>
          </cell>
          <cell r="AM208" t="str">
            <v/>
          </cell>
          <cell r="AN208" t="str">
            <v/>
          </cell>
          <cell r="AO208" t="str">
            <v/>
          </cell>
          <cell r="AP208" t="str">
            <v>C</v>
          </cell>
          <cell r="AQ208" t="str">
            <v>B</v>
          </cell>
          <cell r="AR208">
            <v>29.682345416084431</v>
          </cell>
          <cell r="AS208">
            <v>39.682345416084431</v>
          </cell>
          <cell r="AT208" t="str">
            <v/>
          </cell>
          <cell r="AU208" t="str">
            <v/>
          </cell>
          <cell r="AV208" t="str">
            <v/>
          </cell>
          <cell r="AW208" t="str">
            <v/>
          </cell>
          <cell r="AX208" t="str">
            <v/>
          </cell>
          <cell r="AY208" t="str">
            <v/>
          </cell>
          <cell r="AZ208" t="str">
            <v/>
          </cell>
          <cell r="BA208" t="str">
            <v/>
          </cell>
          <cell r="BB208" t="str">
            <v/>
          </cell>
          <cell r="BC208" t="str">
            <v/>
          </cell>
          <cell r="BD208" t="str">
            <v/>
          </cell>
          <cell r="BE208" t="str">
            <v/>
          </cell>
          <cell r="BF208" t="str">
            <v/>
          </cell>
          <cell r="BG208" t="str">
            <v/>
          </cell>
          <cell r="BH208" t="str">
            <v/>
          </cell>
          <cell r="BI208" t="str">
            <v/>
          </cell>
          <cell r="BJ208" t="str">
            <v/>
          </cell>
          <cell r="BK208" t="str">
            <v/>
          </cell>
          <cell r="BL208" t="str">
            <v/>
          </cell>
          <cell r="BM208" t="str">
            <v/>
          </cell>
          <cell r="BN208" t="str">
            <v>D</v>
          </cell>
          <cell r="BO208" t="str">
            <v>D/D*</v>
          </cell>
          <cell r="BP208">
            <v>33.369381839675064</v>
          </cell>
          <cell r="BQ208">
            <v>43.369381839675064</v>
          </cell>
          <cell r="BR208" t="str">
            <v/>
          </cell>
          <cell r="BS208" t="str">
            <v/>
          </cell>
          <cell r="BT208" t="str">
            <v/>
          </cell>
          <cell r="BU208" t="str">
            <v/>
          </cell>
          <cell r="BV208" t="str">
            <v/>
          </cell>
          <cell r="BW208" t="str">
            <v/>
          </cell>
          <cell r="BX208" t="str">
            <v/>
          </cell>
          <cell r="BY208" t="str">
            <v/>
          </cell>
          <cell r="BZ208" t="str">
            <v/>
          </cell>
          <cell r="CA208" t="str">
            <v/>
          </cell>
          <cell r="CB208" t="str">
            <v/>
          </cell>
          <cell r="CC208" t="str">
            <v/>
          </cell>
          <cell r="CD208" t="str">
            <v/>
          </cell>
          <cell r="CE208" t="str">
            <v/>
          </cell>
          <cell r="CF208" t="str">
            <v/>
          </cell>
          <cell r="CG208" t="str">
            <v/>
          </cell>
          <cell r="CH208" t="str">
            <v>C</v>
          </cell>
          <cell r="CI208" t="str">
            <v>B</v>
          </cell>
          <cell r="CJ208">
            <v>29.070949462777342</v>
          </cell>
          <cell r="CK208">
            <v>39.070949462777342</v>
          </cell>
          <cell r="CL208" t="str">
            <v/>
          </cell>
          <cell r="CM208" t="str">
            <v/>
          </cell>
          <cell r="CN208" t="str">
            <v/>
          </cell>
          <cell r="CO208" t="str">
            <v/>
          </cell>
          <cell r="CP208" t="str">
            <v/>
          </cell>
          <cell r="CQ208" t="str">
            <v/>
          </cell>
          <cell r="CR208" t="str">
            <v/>
          </cell>
          <cell r="CS208" t="str">
            <v/>
          </cell>
          <cell r="CT208" t="str">
            <v/>
          </cell>
          <cell r="CU208" t="str">
            <v/>
          </cell>
          <cell r="CV208" t="str">
            <v/>
          </cell>
          <cell r="CW208" t="str">
            <v/>
          </cell>
          <cell r="CX208" t="str">
            <v/>
          </cell>
          <cell r="CY208" t="str">
            <v/>
          </cell>
          <cell r="CZ208" t="str">
            <v/>
          </cell>
          <cell r="DA208" t="str">
            <v/>
          </cell>
          <cell r="DB208" t="str">
            <v/>
          </cell>
          <cell r="DC208" t="str">
            <v/>
          </cell>
          <cell r="DD208" t="str">
            <v/>
          </cell>
          <cell r="DE208" t="str">
            <v/>
          </cell>
          <cell r="DF208" t="str">
            <v/>
          </cell>
          <cell r="DG208" t="str">
            <v/>
          </cell>
          <cell r="DH208" t="str">
            <v/>
          </cell>
          <cell r="DI208" t="str">
            <v/>
          </cell>
          <cell r="DJ208" t="str">
            <v/>
          </cell>
          <cell r="DK208" t="str">
            <v/>
          </cell>
          <cell r="DL208" t="str">
            <v/>
          </cell>
          <cell r="DM208" t="str">
            <v/>
          </cell>
          <cell r="DN208" t="str">
            <v/>
          </cell>
          <cell r="DO208" t="str">
            <v/>
          </cell>
          <cell r="DP208" t="str">
            <v/>
          </cell>
          <cell r="DQ208" t="str">
            <v/>
          </cell>
          <cell r="DR208" t="str">
            <v/>
          </cell>
          <cell r="DS208" t="str">
            <v/>
          </cell>
          <cell r="DT208" t="str">
            <v/>
          </cell>
          <cell r="DU208" t="str">
            <v/>
          </cell>
          <cell r="EB208" t="str">
            <v>12C-EA-4</v>
          </cell>
          <cell r="EH208" t="str">
            <v>12B-HS-4</v>
          </cell>
          <cell r="EM208" t="str">
            <v>12E-P&amp;E-5</v>
          </cell>
          <cell r="EW208" t="str">
            <v/>
          </cell>
          <cell r="EX208" t="str">
            <v/>
          </cell>
          <cell r="EY208" t="str">
            <v/>
          </cell>
          <cell r="EZ208" t="str">
            <v/>
          </cell>
          <cell r="FA208" t="str">
            <v/>
          </cell>
          <cell r="FB208" t="str">
            <v/>
          </cell>
          <cell r="FC208">
            <v>30</v>
          </cell>
          <cell r="FD208" t="str">
            <v/>
          </cell>
          <cell r="FE208" t="str">
            <v/>
          </cell>
          <cell r="FF208" t="str">
            <v/>
          </cell>
          <cell r="FG208" t="str">
            <v/>
          </cell>
          <cell r="FH208" t="str">
            <v/>
          </cell>
          <cell r="FI208">
            <v>35</v>
          </cell>
          <cell r="FJ208" t="str">
            <v/>
          </cell>
          <cell r="FK208" t="str">
            <v/>
          </cell>
        </row>
        <row r="209">
          <cell r="A209">
            <v>150809</v>
          </cell>
          <cell r="B209" t="str">
            <v>Szmit, Julia</v>
          </cell>
          <cell r="C209" t="str">
            <v>12SG</v>
          </cell>
          <cell r="D209" t="str">
            <v>F</v>
          </cell>
          <cell r="E209" t="str">
            <v>D/C</v>
          </cell>
          <cell r="F209" t="e">
            <v>#N/A</v>
          </cell>
          <cell r="G209" t="str">
            <v>1</v>
          </cell>
          <cell r="H209" t="str">
            <v>OOEG</v>
          </cell>
          <cell r="I209" t="str">
            <v>N</v>
          </cell>
          <cell r="J209" t="b">
            <v>1</v>
          </cell>
          <cell r="K209" t="str">
            <v>No</v>
          </cell>
          <cell r="L209" t="str">
            <v>INTERNAL</v>
          </cell>
          <cell r="M209">
            <v>4.8</v>
          </cell>
          <cell r="N209">
            <v>4.8</v>
          </cell>
          <cell r="O209">
            <v>4.8</v>
          </cell>
          <cell r="P209">
            <v>4.8</v>
          </cell>
          <cell r="Q209" t="str">
            <v>4.75+ (C/B)</v>
          </cell>
          <cell r="R209" t="str">
            <v/>
          </cell>
          <cell r="S209" t="str">
            <v/>
          </cell>
          <cell r="T209" t="str">
            <v/>
          </cell>
          <cell r="U209" t="str">
            <v/>
          </cell>
          <cell r="V209" t="str">
            <v/>
          </cell>
          <cell r="W209" t="str">
            <v/>
          </cell>
          <cell r="X209" t="str">
            <v/>
          </cell>
          <cell r="Y209" t="str">
            <v/>
          </cell>
          <cell r="Z209" t="str">
            <v/>
          </cell>
          <cell r="AA209" t="str">
            <v/>
          </cell>
          <cell r="AB209" t="str">
            <v/>
          </cell>
          <cell r="AC209" t="str">
            <v/>
          </cell>
          <cell r="AD209" t="str">
            <v/>
          </cell>
          <cell r="AE209" t="str">
            <v/>
          </cell>
          <cell r="AF209" t="str">
            <v/>
          </cell>
          <cell r="AG209" t="str">
            <v/>
          </cell>
          <cell r="AH209" t="str">
            <v/>
          </cell>
          <cell r="AI209" t="str">
            <v/>
          </cell>
          <cell r="AJ209" t="str">
            <v/>
          </cell>
          <cell r="AK209" t="str">
            <v/>
          </cell>
          <cell r="AL209" t="str">
            <v/>
          </cell>
          <cell r="AM209" t="str">
            <v/>
          </cell>
          <cell r="AN209" t="str">
            <v/>
          </cell>
          <cell r="AO209" t="str">
            <v/>
          </cell>
          <cell r="AP209" t="str">
            <v/>
          </cell>
          <cell r="AQ209" t="str">
            <v/>
          </cell>
          <cell r="AR209" t="str">
            <v/>
          </cell>
          <cell r="AS209" t="str">
            <v/>
          </cell>
          <cell r="AT209" t="str">
            <v/>
          </cell>
          <cell r="AU209" t="str">
            <v/>
          </cell>
          <cell r="AV209" t="str">
            <v/>
          </cell>
          <cell r="AW209" t="str">
            <v/>
          </cell>
          <cell r="AX209" t="str">
            <v/>
          </cell>
          <cell r="AY209" t="str">
            <v/>
          </cell>
          <cell r="AZ209" t="str">
            <v/>
          </cell>
          <cell r="BA209" t="str">
            <v/>
          </cell>
          <cell r="BB209" t="str">
            <v/>
          </cell>
          <cell r="BC209" t="str">
            <v/>
          </cell>
          <cell r="BD209" t="str">
            <v/>
          </cell>
          <cell r="BE209" t="str">
            <v/>
          </cell>
          <cell r="BF209" t="str">
            <v/>
          </cell>
          <cell r="BG209" t="str">
            <v/>
          </cell>
          <cell r="BH209" t="str">
            <v/>
          </cell>
          <cell r="BI209" t="str">
            <v/>
          </cell>
          <cell r="BJ209" t="str">
            <v/>
          </cell>
          <cell r="BK209" t="str">
            <v/>
          </cell>
          <cell r="BL209" t="str">
            <v/>
          </cell>
          <cell r="BM209" t="str">
            <v/>
          </cell>
          <cell r="BN209" t="str">
            <v/>
          </cell>
          <cell r="BO209" t="str">
            <v/>
          </cell>
          <cell r="BP209" t="str">
            <v/>
          </cell>
          <cell r="BQ209" t="str">
            <v/>
          </cell>
          <cell r="BR209" t="str">
            <v>D/D</v>
          </cell>
          <cell r="BS209" t="str">
            <v>D/D*</v>
          </cell>
          <cell r="BT209">
            <v>73.089430894308904</v>
          </cell>
          <cell r="BU209">
            <v>83.089430894308904</v>
          </cell>
          <cell r="BV209" t="str">
            <v/>
          </cell>
          <cell r="BW209" t="str">
            <v/>
          </cell>
          <cell r="BX209" t="str">
            <v/>
          </cell>
          <cell r="BY209" t="str">
            <v/>
          </cell>
          <cell r="BZ209" t="str">
            <v/>
          </cell>
          <cell r="CA209" t="str">
            <v/>
          </cell>
          <cell r="CB209" t="str">
            <v/>
          </cell>
          <cell r="CC209" t="str">
            <v/>
          </cell>
          <cell r="CD209" t="str">
            <v/>
          </cell>
          <cell r="CE209" t="str">
            <v/>
          </cell>
          <cell r="CF209" t="str">
            <v/>
          </cell>
          <cell r="CG209" t="str">
            <v/>
          </cell>
          <cell r="CH209" t="str">
            <v/>
          </cell>
          <cell r="CI209" t="str">
            <v/>
          </cell>
          <cell r="CJ209" t="str">
            <v/>
          </cell>
          <cell r="CK209" t="str">
            <v/>
          </cell>
          <cell r="CL209" t="str">
            <v/>
          </cell>
          <cell r="CM209" t="str">
            <v/>
          </cell>
          <cell r="CN209" t="str">
            <v/>
          </cell>
          <cell r="CO209" t="str">
            <v/>
          </cell>
          <cell r="CP209" t="str">
            <v/>
          </cell>
          <cell r="CQ209" t="str">
            <v/>
          </cell>
          <cell r="CR209" t="str">
            <v/>
          </cell>
          <cell r="CS209" t="str">
            <v/>
          </cell>
          <cell r="CT209" t="str">
            <v/>
          </cell>
          <cell r="CU209" t="str">
            <v/>
          </cell>
          <cell r="CV209" t="str">
            <v/>
          </cell>
          <cell r="CW209" t="str">
            <v/>
          </cell>
          <cell r="CX209" t="str">
            <v>D/C</v>
          </cell>
          <cell r="CY209" t="str">
            <v>C/B</v>
          </cell>
          <cell r="CZ209">
            <v>23.408559567748608</v>
          </cell>
          <cell r="DA209">
            <v>33.408559567748611</v>
          </cell>
          <cell r="DB209" t="str">
            <v/>
          </cell>
          <cell r="DC209" t="str">
            <v/>
          </cell>
          <cell r="DD209" t="str">
            <v/>
          </cell>
          <cell r="DE209" t="str">
            <v/>
          </cell>
          <cell r="DF209" t="str">
            <v/>
          </cell>
          <cell r="DG209" t="str">
            <v/>
          </cell>
          <cell r="DH209" t="str">
            <v/>
          </cell>
          <cell r="DI209" t="str">
            <v/>
          </cell>
          <cell r="DJ209" t="str">
            <v/>
          </cell>
          <cell r="DK209" t="str">
            <v/>
          </cell>
          <cell r="DL209" t="str">
            <v/>
          </cell>
          <cell r="DM209" t="str">
            <v/>
          </cell>
          <cell r="DN209" t="str">
            <v/>
          </cell>
          <cell r="DO209" t="str">
            <v/>
          </cell>
          <cell r="DP209" t="str">
            <v/>
          </cell>
          <cell r="DQ209" t="str">
            <v/>
          </cell>
          <cell r="DR209" t="str">
            <v/>
          </cell>
          <cell r="DS209" t="str">
            <v/>
          </cell>
          <cell r="DT209" t="str">
            <v/>
          </cell>
          <cell r="DU209" t="str">
            <v/>
          </cell>
          <cell r="EI209" t="str">
            <v>12C-HSD-6</v>
          </cell>
          <cell r="EQ209" t="str">
            <v>12E-PY-7</v>
          </cell>
          <cell r="EW209" t="str">
            <v/>
          </cell>
          <cell r="EX209" t="str">
            <v/>
          </cell>
          <cell r="EY209" t="str">
            <v/>
          </cell>
          <cell r="EZ209" t="str">
            <v/>
          </cell>
          <cell r="FA209" t="str">
            <v/>
          </cell>
          <cell r="FB209" t="str">
            <v/>
          </cell>
          <cell r="FC209" t="str">
            <v/>
          </cell>
          <cell r="FD209" t="str">
            <v/>
          </cell>
          <cell r="FE209" t="str">
            <v/>
          </cell>
          <cell r="FF209" t="str">
            <v/>
          </cell>
          <cell r="FG209" t="str">
            <v/>
          </cell>
          <cell r="FH209" t="str">
            <v/>
          </cell>
          <cell r="FI209" t="str">
            <v/>
          </cell>
          <cell r="FJ209">
            <v>70</v>
          </cell>
          <cell r="FK209" t="str">
            <v/>
          </cell>
        </row>
        <row r="210">
          <cell r="A210">
            <v>150824</v>
          </cell>
          <cell r="B210" t="str">
            <v>Taylor, Jack</v>
          </cell>
          <cell r="C210" t="str">
            <v>12MP</v>
          </cell>
          <cell r="D210" t="str">
            <v>M</v>
          </cell>
          <cell r="E210" t="str">
            <v>C</v>
          </cell>
          <cell r="F210" t="str">
            <v>B/A</v>
          </cell>
          <cell r="G210" t="str">
            <v>0</v>
          </cell>
          <cell r="H210" t="str">
            <v>WBRI</v>
          </cell>
          <cell r="I210" t="str">
            <v>N</v>
          </cell>
          <cell r="J210" t="b">
            <v>0</v>
          </cell>
          <cell r="K210" t="str">
            <v>No</v>
          </cell>
          <cell r="L210" t="str">
            <v>INTERNAL</v>
          </cell>
          <cell r="M210">
            <v>5.5</v>
          </cell>
          <cell r="N210">
            <v>5.5</v>
          </cell>
          <cell r="O210">
            <v>5.5</v>
          </cell>
          <cell r="P210">
            <v>5.5</v>
          </cell>
          <cell r="Q210" t="str">
            <v>4.75+ (C/B)</v>
          </cell>
          <cell r="R210" t="str">
            <v/>
          </cell>
          <cell r="S210" t="str">
            <v/>
          </cell>
          <cell r="T210" t="str">
            <v/>
          </cell>
          <cell r="U210" t="str">
            <v/>
          </cell>
          <cell r="V210" t="str">
            <v>C/B</v>
          </cell>
          <cell r="W210" t="str">
            <v>B/A</v>
          </cell>
          <cell r="X210">
            <v>33.788776944152154</v>
          </cell>
          <cell r="Y210">
            <v>43.788776944152154</v>
          </cell>
          <cell r="Z210" t="str">
            <v/>
          </cell>
          <cell r="AA210" t="str">
            <v/>
          </cell>
          <cell r="AB210" t="str">
            <v/>
          </cell>
          <cell r="AC210" t="str">
            <v/>
          </cell>
          <cell r="AD210" t="str">
            <v/>
          </cell>
          <cell r="AE210" t="str">
            <v/>
          </cell>
          <cell r="AF210" t="str">
            <v/>
          </cell>
          <cell r="AG210" t="str">
            <v/>
          </cell>
          <cell r="AH210" t="str">
            <v/>
          </cell>
          <cell r="AI210" t="str">
            <v/>
          </cell>
          <cell r="AJ210" t="str">
            <v/>
          </cell>
          <cell r="AK210" t="str">
            <v/>
          </cell>
          <cell r="AL210" t="str">
            <v/>
          </cell>
          <cell r="AM210" t="str">
            <v/>
          </cell>
          <cell r="AN210" t="str">
            <v/>
          </cell>
          <cell r="AO210" t="str">
            <v/>
          </cell>
          <cell r="AP210" t="str">
            <v/>
          </cell>
          <cell r="AQ210" t="str">
            <v/>
          </cell>
          <cell r="AR210" t="str">
            <v/>
          </cell>
          <cell r="AS210" t="str">
            <v/>
          </cell>
          <cell r="AT210" t="str">
            <v>C</v>
          </cell>
          <cell r="AU210" t="str">
            <v>B</v>
          </cell>
          <cell r="AV210">
            <v>31.311297647233065</v>
          </cell>
          <cell r="AW210">
            <v>41.311297647233062</v>
          </cell>
          <cell r="AX210" t="str">
            <v/>
          </cell>
          <cell r="AY210" t="str">
            <v/>
          </cell>
          <cell r="AZ210" t="str">
            <v/>
          </cell>
          <cell r="BA210" t="str">
            <v/>
          </cell>
          <cell r="BB210" t="str">
            <v/>
          </cell>
          <cell r="BC210" t="str">
            <v/>
          </cell>
          <cell r="BD210" t="str">
            <v/>
          </cell>
          <cell r="BE210" t="str">
            <v/>
          </cell>
          <cell r="BF210" t="str">
            <v>C</v>
          </cell>
          <cell r="BG210" t="str">
            <v>B</v>
          </cell>
          <cell r="BH210">
            <v>30.793481545928518</v>
          </cell>
          <cell r="BI210">
            <v>40.793481545928515</v>
          </cell>
          <cell r="BJ210" t="str">
            <v/>
          </cell>
          <cell r="BK210" t="str">
            <v/>
          </cell>
          <cell r="BL210" t="str">
            <v/>
          </cell>
          <cell r="BM210" t="str">
            <v/>
          </cell>
          <cell r="BN210" t="str">
            <v/>
          </cell>
          <cell r="BO210" t="str">
            <v/>
          </cell>
          <cell r="BP210" t="str">
            <v/>
          </cell>
          <cell r="BQ210" t="str">
            <v/>
          </cell>
          <cell r="BR210" t="str">
            <v/>
          </cell>
          <cell r="BS210" t="str">
            <v/>
          </cell>
          <cell r="BT210" t="str">
            <v/>
          </cell>
          <cell r="BU210" t="str">
            <v/>
          </cell>
          <cell r="BV210" t="str">
            <v/>
          </cell>
          <cell r="BW210" t="str">
            <v/>
          </cell>
          <cell r="BX210" t="str">
            <v/>
          </cell>
          <cell r="BY210" t="str">
            <v/>
          </cell>
          <cell r="BZ210" t="str">
            <v/>
          </cell>
          <cell r="CA210" t="str">
            <v/>
          </cell>
          <cell r="CB210" t="str">
            <v/>
          </cell>
          <cell r="CC210" t="str">
            <v/>
          </cell>
          <cell r="CD210" t="str">
            <v/>
          </cell>
          <cell r="CE210" t="str">
            <v/>
          </cell>
          <cell r="CF210" t="str">
            <v/>
          </cell>
          <cell r="CG210" t="str">
            <v/>
          </cell>
          <cell r="CH210" t="str">
            <v/>
          </cell>
          <cell r="CI210" t="str">
            <v/>
          </cell>
          <cell r="CJ210" t="str">
            <v/>
          </cell>
          <cell r="CK210" t="str">
            <v/>
          </cell>
          <cell r="CL210" t="str">
            <v>C</v>
          </cell>
          <cell r="CM210" t="str">
            <v>B</v>
          </cell>
          <cell r="CN210">
            <v>28.898024267362313</v>
          </cell>
          <cell r="CO210">
            <v>38.898024267362317</v>
          </cell>
          <cell r="CP210" t="str">
            <v/>
          </cell>
          <cell r="CQ210" t="str">
            <v/>
          </cell>
          <cell r="CR210" t="str">
            <v/>
          </cell>
          <cell r="CS210" t="str">
            <v/>
          </cell>
          <cell r="CT210" t="str">
            <v/>
          </cell>
          <cell r="CU210" t="str">
            <v/>
          </cell>
          <cell r="CV210" t="str">
            <v/>
          </cell>
          <cell r="CW210" t="str">
            <v/>
          </cell>
          <cell r="CX210" t="str">
            <v/>
          </cell>
          <cell r="CY210" t="str">
            <v/>
          </cell>
          <cell r="CZ210" t="str">
            <v/>
          </cell>
          <cell r="DA210" t="str">
            <v/>
          </cell>
          <cell r="DB210" t="str">
            <v/>
          </cell>
          <cell r="DC210" t="str">
            <v/>
          </cell>
          <cell r="DD210" t="str">
            <v/>
          </cell>
          <cell r="DE210" t="str">
            <v/>
          </cell>
          <cell r="DF210" t="str">
            <v/>
          </cell>
          <cell r="DG210" t="str">
            <v/>
          </cell>
          <cell r="DH210" t="str">
            <v/>
          </cell>
          <cell r="DI210" t="str">
            <v/>
          </cell>
          <cell r="DJ210" t="str">
            <v/>
          </cell>
          <cell r="DK210" t="str">
            <v/>
          </cell>
          <cell r="DL210" t="str">
            <v/>
          </cell>
          <cell r="DM210" t="str">
            <v/>
          </cell>
          <cell r="DN210" t="str">
            <v/>
          </cell>
          <cell r="DO210" t="str">
            <v/>
          </cell>
          <cell r="DP210" t="str">
            <v/>
          </cell>
          <cell r="DQ210" t="str">
            <v/>
          </cell>
          <cell r="DR210" t="str">
            <v/>
          </cell>
          <cell r="DS210" t="str">
            <v/>
          </cell>
          <cell r="DT210" t="str">
            <v/>
          </cell>
          <cell r="DU210" t="str">
            <v/>
          </cell>
          <cell r="DW210" t="str">
            <v>12A-BE-1</v>
          </cell>
          <cell r="EC210" t="str">
            <v>12E-EC-2</v>
          </cell>
          <cell r="EF210" t="str">
            <v>12B-GG-3</v>
          </cell>
          <cell r="EN210" t="str">
            <v>12D-PE-9</v>
          </cell>
          <cell r="EW210" t="str">
            <v/>
          </cell>
          <cell r="EX210">
            <v>35</v>
          </cell>
          <cell r="EY210" t="str">
            <v/>
          </cell>
          <cell r="EZ210" t="str">
            <v/>
          </cell>
          <cell r="FA210" t="str">
            <v/>
          </cell>
          <cell r="FB210" t="str">
            <v/>
          </cell>
          <cell r="FC210" t="str">
            <v/>
          </cell>
          <cell r="FD210">
            <v>30</v>
          </cell>
          <cell r="FE210" t="str">
            <v/>
          </cell>
          <cell r="FF210" t="str">
            <v/>
          </cell>
          <cell r="FG210">
            <v>30</v>
          </cell>
          <cell r="FH210" t="str">
            <v/>
          </cell>
          <cell r="FI210" t="str">
            <v/>
          </cell>
          <cell r="FJ210" t="str">
            <v/>
          </cell>
          <cell r="FK210" t="str">
            <v/>
          </cell>
        </row>
        <row r="211">
          <cell r="A211">
            <v>152717</v>
          </cell>
          <cell r="B211" t="str">
            <v>Tedla, Milkias</v>
          </cell>
          <cell r="C211" t="str">
            <v>12MP</v>
          </cell>
          <cell r="D211" t="str">
            <v>M</v>
          </cell>
          <cell r="E211" t="str">
            <v>D</v>
          </cell>
          <cell r="F211" t="str">
            <v>C</v>
          </cell>
          <cell r="G211" t="str">
            <v>1</v>
          </cell>
          <cell r="H211" t="str">
            <v>BAOF</v>
          </cell>
          <cell r="I211" t="str">
            <v>N</v>
          </cell>
          <cell r="J211" t="b">
            <v>1</v>
          </cell>
          <cell r="K211" t="str">
            <v>No</v>
          </cell>
          <cell r="L211" t="str">
            <v>INTERNAL</v>
          </cell>
          <cell r="M211">
            <v>3.88</v>
          </cell>
          <cell r="N211">
            <v>3.9</v>
          </cell>
          <cell r="O211">
            <v>3.875</v>
          </cell>
          <cell r="P211">
            <v>3.9</v>
          </cell>
          <cell r="Q211" t="str">
            <v>2.5+ (D/C)</v>
          </cell>
          <cell r="R211" t="str">
            <v/>
          </cell>
          <cell r="S211" t="str">
            <v/>
          </cell>
          <cell r="T211" t="str">
            <v/>
          </cell>
          <cell r="U211" t="str">
            <v/>
          </cell>
          <cell r="V211" t="str">
            <v>D</v>
          </cell>
          <cell r="W211" t="str">
            <v>C</v>
          </cell>
          <cell r="X211">
            <v>20.874246402036921</v>
          </cell>
          <cell r="Y211">
            <v>30.874246402036921</v>
          </cell>
          <cell r="Z211" t="str">
            <v/>
          </cell>
          <cell r="AA211" t="str">
            <v/>
          </cell>
          <cell r="AB211" t="str">
            <v/>
          </cell>
          <cell r="AC211" t="str">
            <v/>
          </cell>
          <cell r="AD211" t="str">
            <v/>
          </cell>
          <cell r="AE211" t="str">
            <v/>
          </cell>
          <cell r="AF211" t="str">
            <v/>
          </cell>
          <cell r="AG211" t="str">
            <v/>
          </cell>
          <cell r="AH211" t="str">
            <v/>
          </cell>
          <cell r="AI211" t="str">
            <v/>
          </cell>
          <cell r="AJ211" t="str">
            <v/>
          </cell>
          <cell r="AK211" t="str">
            <v/>
          </cell>
          <cell r="AL211" t="str">
            <v/>
          </cell>
          <cell r="AM211" t="str">
            <v/>
          </cell>
          <cell r="AN211" t="str">
            <v/>
          </cell>
          <cell r="AO211" t="str">
            <v/>
          </cell>
          <cell r="AP211" t="str">
            <v/>
          </cell>
          <cell r="AQ211" t="str">
            <v/>
          </cell>
          <cell r="AR211" t="str">
            <v/>
          </cell>
          <cell r="AS211" t="str">
            <v/>
          </cell>
          <cell r="AT211" t="str">
            <v/>
          </cell>
          <cell r="AU211" t="str">
            <v/>
          </cell>
          <cell r="AV211" t="str">
            <v/>
          </cell>
          <cell r="AW211" t="str">
            <v/>
          </cell>
          <cell r="AX211" t="str">
            <v/>
          </cell>
          <cell r="AY211" t="str">
            <v/>
          </cell>
          <cell r="AZ211" t="str">
            <v/>
          </cell>
          <cell r="BA211" t="str">
            <v/>
          </cell>
          <cell r="BB211" t="str">
            <v/>
          </cell>
          <cell r="BC211" t="str">
            <v/>
          </cell>
          <cell r="BD211" t="str">
            <v/>
          </cell>
          <cell r="BE211" t="str">
            <v/>
          </cell>
          <cell r="BF211" t="str">
            <v/>
          </cell>
          <cell r="BG211" t="str">
            <v/>
          </cell>
          <cell r="BH211" t="str">
            <v/>
          </cell>
          <cell r="BI211" t="str">
            <v/>
          </cell>
          <cell r="BJ211" t="str">
            <v/>
          </cell>
          <cell r="BK211" t="str">
            <v/>
          </cell>
          <cell r="BL211" t="str">
            <v/>
          </cell>
          <cell r="BM211" t="str">
            <v/>
          </cell>
          <cell r="BN211" t="str">
            <v/>
          </cell>
          <cell r="BO211" t="str">
            <v/>
          </cell>
          <cell r="BP211" t="str">
            <v/>
          </cell>
          <cell r="BQ211" t="str">
            <v/>
          </cell>
          <cell r="BR211" t="str">
            <v/>
          </cell>
          <cell r="BS211" t="str">
            <v/>
          </cell>
          <cell r="BT211" t="str">
            <v/>
          </cell>
          <cell r="BU211" t="str">
            <v/>
          </cell>
          <cell r="BV211" t="str">
            <v/>
          </cell>
          <cell r="BW211" t="str">
            <v/>
          </cell>
          <cell r="BX211" t="str">
            <v/>
          </cell>
          <cell r="BY211" t="str">
            <v/>
          </cell>
          <cell r="BZ211" t="str">
            <v/>
          </cell>
          <cell r="CA211" t="str">
            <v/>
          </cell>
          <cell r="CB211" t="str">
            <v/>
          </cell>
          <cell r="CC211" t="str">
            <v/>
          </cell>
          <cell r="CD211" t="str">
            <v/>
          </cell>
          <cell r="CE211" t="str">
            <v/>
          </cell>
          <cell r="CF211" t="str">
            <v/>
          </cell>
          <cell r="CG211" t="str">
            <v/>
          </cell>
          <cell r="CH211" t="str">
            <v/>
          </cell>
          <cell r="CI211" t="str">
            <v/>
          </cell>
          <cell r="CJ211" t="str">
            <v/>
          </cell>
          <cell r="CK211" t="str">
            <v/>
          </cell>
          <cell r="CL211" t="str">
            <v/>
          </cell>
          <cell r="CM211" t="str">
            <v/>
          </cell>
          <cell r="CN211" t="str">
            <v/>
          </cell>
          <cell r="CO211" t="str">
            <v/>
          </cell>
          <cell r="CP211" t="str">
            <v/>
          </cell>
          <cell r="CQ211" t="str">
            <v/>
          </cell>
          <cell r="CR211" t="str">
            <v/>
          </cell>
          <cell r="CS211" t="str">
            <v/>
          </cell>
          <cell r="CT211" t="str">
            <v/>
          </cell>
          <cell r="CU211" t="str">
            <v/>
          </cell>
          <cell r="CV211" t="str">
            <v/>
          </cell>
          <cell r="CW211" t="str">
            <v/>
          </cell>
          <cell r="CX211" t="str">
            <v/>
          </cell>
          <cell r="CY211" t="str">
            <v/>
          </cell>
          <cell r="CZ211" t="str">
            <v/>
          </cell>
          <cell r="DA211" t="str">
            <v/>
          </cell>
          <cell r="DB211" t="str">
            <v>D</v>
          </cell>
          <cell r="DC211" t="str">
            <v>C</v>
          </cell>
          <cell r="DD211">
            <v>22.418584130096352</v>
          </cell>
          <cell r="DE211">
            <v>32.418584130096349</v>
          </cell>
          <cell r="DF211" t="str">
            <v/>
          </cell>
          <cell r="DG211" t="str">
            <v/>
          </cell>
          <cell r="DH211" t="str">
            <v/>
          </cell>
          <cell r="DI211" t="str">
            <v/>
          </cell>
          <cell r="DJ211" t="str">
            <v/>
          </cell>
          <cell r="DK211" t="str">
            <v/>
          </cell>
          <cell r="DL211" t="str">
            <v/>
          </cell>
          <cell r="DM211" t="str">
            <v/>
          </cell>
          <cell r="DN211" t="str">
            <v/>
          </cell>
          <cell r="DO211" t="str">
            <v/>
          </cell>
          <cell r="DP211" t="str">
            <v/>
          </cell>
          <cell r="DQ211" t="str">
            <v/>
          </cell>
          <cell r="DR211" t="str">
            <v/>
          </cell>
          <cell r="DS211" t="str">
            <v/>
          </cell>
          <cell r="DT211" t="str">
            <v/>
          </cell>
          <cell r="DU211" t="str">
            <v/>
          </cell>
          <cell r="DW211" t="str">
            <v>12A-BE-1</v>
          </cell>
          <cell r="ER211" t="str">
            <v>12B-SO-9</v>
          </cell>
          <cell r="EW211" t="str">
            <v/>
          </cell>
          <cell r="EX211">
            <v>20</v>
          </cell>
          <cell r="EY211" t="str">
            <v/>
          </cell>
          <cell r="EZ211" t="str">
            <v/>
          </cell>
          <cell r="FA211" t="str">
            <v/>
          </cell>
          <cell r="FB211" t="str">
            <v/>
          </cell>
          <cell r="FC211" t="str">
            <v/>
          </cell>
          <cell r="FD211" t="str">
            <v/>
          </cell>
          <cell r="FE211" t="str">
            <v/>
          </cell>
          <cell r="FF211" t="str">
            <v/>
          </cell>
          <cell r="FG211" t="str">
            <v/>
          </cell>
          <cell r="FH211" t="str">
            <v/>
          </cell>
          <cell r="FI211" t="str">
            <v/>
          </cell>
          <cell r="FJ211" t="str">
            <v/>
          </cell>
          <cell r="FK211" t="str">
            <v/>
          </cell>
        </row>
        <row r="212">
          <cell r="A212">
            <v>150955</v>
          </cell>
          <cell r="B212" t="str">
            <v>Thiselton, Lucy</v>
          </cell>
          <cell r="C212" t="str">
            <v>12SG</v>
          </cell>
          <cell r="D212" t="str">
            <v>F</v>
          </cell>
          <cell r="E212" t="str">
            <v>C/B</v>
          </cell>
          <cell r="F212" t="str">
            <v>A</v>
          </cell>
          <cell r="G212" t="str">
            <v>0</v>
          </cell>
          <cell r="H212" t="str">
            <v>WBRI</v>
          </cell>
          <cell r="I212" t="str">
            <v>N</v>
          </cell>
          <cell r="J212" t="b">
            <v>0</v>
          </cell>
          <cell r="K212" t="str">
            <v>No</v>
          </cell>
          <cell r="L212" t="str">
            <v>INTERNAL</v>
          </cell>
          <cell r="M212">
            <v>5.9</v>
          </cell>
          <cell r="N212">
            <v>5.9</v>
          </cell>
          <cell r="O212">
            <v>5.9</v>
          </cell>
          <cell r="P212">
            <v>5.9</v>
          </cell>
          <cell r="Q212" t="str">
            <v>4.75+ (C/B)</v>
          </cell>
          <cell r="R212" t="str">
            <v>B</v>
          </cell>
          <cell r="S212" t="str">
            <v>A</v>
          </cell>
          <cell r="T212">
            <v>39.533352190706779</v>
          </cell>
          <cell r="U212">
            <v>49.533352190706779</v>
          </cell>
          <cell r="V212" t="str">
            <v/>
          </cell>
          <cell r="W212" t="str">
            <v/>
          </cell>
          <cell r="X212" t="str">
            <v/>
          </cell>
          <cell r="Y212" t="str">
            <v/>
          </cell>
          <cell r="Z212" t="str">
            <v/>
          </cell>
          <cell r="AA212" t="str">
            <v/>
          </cell>
          <cell r="AB212" t="str">
            <v/>
          </cell>
          <cell r="AC212" t="str">
            <v/>
          </cell>
          <cell r="AD212" t="str">
            <v/>
          </cell>
          <cell r="AE212" t="str">
            <v/>
          </cell>
          <cell r="AF212" t="str">
            <v/>
          </cell>
          <cell r="AG212" t="str">
            <v/>
          </cell>
          <cell r="AH212" t="str">
            <v/>
          </cell>
          <cell r="AI212" t="str">
            <v/>
          </cell>
          <cell r="AJ212" t="str">
            <v/>
          </cell>
          <cell r="AK212" t="str">
            <v/>
          </cell>
          <cell r="AL212" t="str">
            <v/>
          </cell>
          <cell r="AM212" t="str">
            <v/>
          </cell>
          <cell r="AN212" t="str">
            <v/>
          </cell>
          <cell r="AO212" t="str">
            <v/>
          </cell>
          <cell r="AP212" t="str">
            <v>C/B</v>
          </cell>
          <cell r="AQ212" t="str">
            <v>B/A</v>
          </cell>
          <cell r="AR212">
            <v>35.159079242192298</v>
          </cell>
          <cell r="AS212">
            <v>45.159079242192298</v>
          </cell>
          <cell r="AT212" t="str">
            <v/>
          </cell>
          <cell r="AU212" t="str">
            <v/>
          </cell>
          <cell r="AV212" t="str">
            <v/>
          </cell>
          <cell r="AW212" t="str">
            <v/>
          </cell>
          <cell r="AX212" t="str">
            <v/>
          </cell>
          <cell r="AY212" t="str">
            <v/>
          </cell>
          <cell r="AZ212" t="str">
            <v/>
          </cell>
          <cell r="BA212" t="str">
            <v/>
          </cell>
          <cell r="BB212" t="str">
            <v/>
          </cell>
          <cell r="BC212" t="str">
            <v/>
          </cell>
          <cell r="BD212" t="str">
            <v/>
          </cell>
          <cell r="BE212" t="str">
            <v/>
          </cell>
          <cell r="BF212" t="str">
            <v/>
          </cell>
          <cell r="BG212" t="str">
            <v/>
          </cell>
          <cell r="BH212" t="str">
            <v/>
          </cell>
          <cell r="BI212" t="str">
            <v/>
          </cell>
          <cell r="BJ212" t="str">
            <v/>
          </cell>
          <cell r="BK212" t="str">
            <v/>
          </cell>
          <cell r="BL212" t="str">
            <v/>
          </cell>
          <cell r="BM212" t="str">
            <v/>
          </cell>
          <cell r="BN212" t="str">
            <v/>
          </cell>
          <cell r="BO212" t="str">
            <v/>
          </cell>
          <cell r="BP212" t="str">
            <v/>
          </cell>
          <cell r="BQ212" t="str">
            <v/>
          </cell>
          <cell r="BR212" t="str">
            <v/>
          </cell>
          <cell r="BS212" t="str">
            <v/>
          </cell>
          <cell r="BT212" t="str">
            <v/>
          </cell>
          <cell r="BU212" t="str">
            <v/>
          </cell>
          <cell r="BV212" t="str">
            <v/>
          </cell>
          <cell r="BW212" t="str">
            <v/>
          </cell>
          <cell r="BX212" t="str">
            <v/>
          </cell>
          <cell r="BY212" t="str">
            <v/>
          </cell>
          <cell r="BZ212" t="str">
            <v/>
          </cell>
          <cell r="CA212" t="str">
            <v/>
          </cell>
          <cell r="CB212" t="str">
            <v/>
          </cell>
          <cell r="CC212" t="str">
            <v/>
          </cell>
          <cell r="CD212" t="str">
            <v/>
          </cell>
          <cell r="CE212" t="str">
            <v/>
          </cell>
          <cell r="CF212" t="str">
            <v/>
          </cell>
          <cell r="CG212" t="str">
            <v/>
          </cell>
          <cell r="CH212" t="str">
            <v/>
          </cell>
          <cell r="CI212" t="str">
            <v/>
          </cell>
          <cell r="CJ212" t="str">
            <v/>
          </cell>
          <cell r="CK212" t="str">
            <v/>
          </cell>
          <cell r="CL212" t="str">
            <v/>
          </cell>
          <cell r="CM212" t="str">
            <v/>
          </cell>
          <cell r="CN212" t="str">
            <v/>
          </cell>
          <cell r="CO212" t="str">
            <v/>
          </cell>
          <cell r="CP212" t="str">
            <v/>
          </cell>
          <cell r="CQ212" t="str">
            <v/>
          </cell>
          <cell r="CR212" t="str">
            <v/>
          </cell>
          <cell r="CS212" t="str">
            <v/>
          </cell>
          <cell r="CT212" t="str">
            <v/>
          </cell>
          <cell r="CU212" t="str">
            <v/>
          </cell>
          <cell r="CV212" t="str">
            <v/>
          </cell>
          <cell r="CW212" t="str">
            <v/>
          </cell>
          <cell r="CX212" t="str">
            <v>C/B</v>
          </cell>
          <cell r="CY212" t="str">
            <v>B/A</v>
          </cell>
          <cell r="CZ212">
            <v>33.699029062573459</v>
          </cell>
          <cell r="DA212">
            <v>43.699029062573459</v>
          </cell>
          <cell r="DB212" t="str">
            <v>B</v>
          </cell>
          <cell r="DC212" t="str">
            <v>A</v>
          </cell>
          <cell r="DD212">
            <v>38.952923656251905</v>
          </cell>
          <cell r="DE212">
            <v>48.952923656251905</v>
          </cell>
          <cell r="DF212" t="str">
            <v/>
          </cell>
          <cell r="DG212" t="str">
            <v/>
          </cell>
          <cell r="DH212" t="str">
            <v/>
          </cell>
          <cell r="DI212" t="str">
            <v/>
          </cell>
          <cell r="DJ212" t="str">
            <v/>
          </cell>
          <cell r="DK212" t="str">
            <v/>
          </cell>
          <cell r="DL212" t="str">
            <v/>
          </cell>
          <cell r="DM212" t="str">
            <v/>
          </cell>
          <cell r="DN212" t="str">
            <v/>
          </cell>
          <cell r="DO212" t="str">
            <v/>
          </cell>
          <cell r="DP212" t="str">
            <v/>
          </cell>
          <cell r="DQ212" t="str">
            <v/>
          </cell>
          <cell r="DR212" t="str">
            <v/>
          </cell>
          <cell r="DS212" t="str">
            <v/>
          </cell>
          <cell r="DT212" t="str">
            <v/>
          </cell>
          <cell r="DU212" t="str">
            <v/>
          </cell>
          <cell r="DV212" t="str">
            <v>12C-AR-1</v>
          </cell>
          <cell r="EB212" t="str">
            <v>12E-EA-3</v>
          </cell>
          <cell r="EQ212" t="str">
            <v>12A-PY-10</v>
          </cell>
          <cell r="ER212" t="str">
            <v>12B-SO-9</v>
          </cell>
          <cell r="EW212">
            <v>40</v>
          </cell>
          <cell r="EX212" t="str">
            <v/>
          </cell>
          <cell r="EY212" t="str">
            <v/>
          </cell>
          <cell r="EZ212" t="str">
            <v/>
          </cell>
          <cell r="FA212" t="str">
            <v/>
          </cell>
          <cell r="FB212" t="str">
            <v/>
          </cell>
          <cell r="FC212">
            <v>35</v>
          </cell>
          <cell r="FD212" t="str">
            <v/>
          </cell>
          <cell r="FE212" t="str">
            <v/>
          </cell>
          <cell r="FF212" t="str">
            <v/>
          </cell>
          <cell r="FG212" t="str">
            <v/>
          </cell>
          <cell r="FH212" t="str">
            <v/>
          </cell>
          <cell r="FI212" t="str">
            <v/>
          </cell>
          <cell r="FJ212" t="str">
            <v/>
          </cell>
          <cell r="FK212" t="str">
            <v/>
          </cell>
        </row>
        <row r="213">
          <cell r="A213">
            <v>160075</v>
          </cell>
          <cell r="B213" t="str">
            <v>Thornhill, Joseph</v>
          </cell>
          <cell r="C213" t="str">
            <v>12ASA</v>
          </cell>
          <cell r="D213" t="str">
            <v>M</v>
          </cell>
          <cell r="E213" t="str">
            <v>B</v>
          </cell>
          <cell r="F213" t="str">
            <v>A/A*</v>
          </cell>
          <cell r="G213" t="str">
            <v>0</v>
          </cell>
          <cell r="H213" t="str">
            <v>WBRI</v>
          </cell>
          <cell r="I213" t="str">
            <v>N</v>
          </cell>
          <cell r="J213" t="b">
            <v>0</v>
          </cell>
          <cell r="K213" t="str">
            <v>No</v>
          </cell>
          <cell r="L213" t="str">
            <v>EXTERNAL</v>
          </cell>
          <cell r="M213">
            <v>6.3</v>
          </cell>
          <cell r="N213">
            <v>6.3</v>
          </cell>
          <cell r="O213">
            <v>6.3</v>
          </cell>
          <cell r="P213">
            <v>6.3</v>
          </cell>
          <cell r="Q213" t="str">
            <v>6.25+ (B/A)</v>
          </cell>
          <cell r="R213" t="str">
            <v/>
          </cell>
          <cell r="S213" t="str">
            <v/>
          </cell>
          <cell r="T213" t="str">
            <v/>
          </cell>
          <cell r="U213" t="str">
            <v/>
          </cell>
          <cell r="V213" t="str">
            <v/>
          </cell>
          <cell r="W213" t="str">
            <v/>
          </cell>
          <cell r="X213" t="str">
            <v/>
          </cell>
          <cell r="Y213" t="str">
            <v/>
          </cell>
          <cell r="Z213" t="str">
            <v/>
          </cell>
          <cell r="AA213" t="str">
            <v/>
          </cell>
          <cell r="AB213" t="str">
            <v/>
          </cell>
          <cell r="AC213" t="str">
            <v/>
          </cell>
          <cell r="AD213" t="str">
            <v/>
          </cell>
          <cell r="AE213" t="str">
            <v/>
          </cell>
          <cell r="AF213" t="str">
            <v/>
          </cell>
          <cell r="AG213" t="str">
            <v/>
          </cell>
          <cell r="AH213" t="str">
            <v/>
          </cell>
          <cell r="AI213" t="str">
            <v/>
          </cell>
          <cell r="AJ213" t="str">
            <v/>
          </cell>
          <cell r="AK213" t="str">
            <v/>
          </cell>
          <cell r="AL213" t="str">
            <v/>
          </cell>
          <cell r="AM213" t="str">
            <v/>
          </cell>
          <cell r="AN213" t="str">
            <v/>
          </cell>
          <cell r="AO213" t="str">
            <v/>
          </cell>
          <cell r="AP213" t="str">
            <v/>
          </cell>
          <cell r="AQ213" t="str">
            <v/>
          </cell>
          <cell r="AR213" t="str">
            <v/>
          </cell>
          <cell r="AS213" t="str">
            <v/>
          </cell>
          <cell r="AT213" t="str">
            <v/>
          </cell>
          <cell r="AU213" t="str">
            <v/>
          </cell>
          <cell r="AV213" t="str">
            <v/>
          </cell>
          <cell r="AW213" t="str">
            <v/>
          </cell>
          <cell r="AX213" t="str">
            <v>B</v>
          </cell>
          <cell r="AY213" t="str">
            <v>A</v>
          </cell>
          <cell r="AZ213">
            <v>37.782287922444119</v>
          </cell>
          <cell r="BA213">
            <v>47.782287922444119</v>
          </cell>
          <cell r="BB213" t="str">
            <v/>
          </cell>
          <cell r="BC213" t="str">
            <v/>
          </cell>
          <cell r="BD213" t="str">
            <v/>
          </cell>
          <cell r="BE213" t="str">
            <v/>
          </cell>
          <cell r="BF213" t="str">
            <v>B</v>
          </cell>
          <cell r="BG213" t="str">
            <v>A</v>
          </cell>
          <cell r="BH213">
            <v>37.637254782722813</v>
          </cell>
          <cell r="BI213">
            <v>47.637254782722813</v>
          </cell>
          <cell r="BJ213" t="str">
            <v/>
          </cell>
          <cell r="BK213" t="str">
            <v/>
          </cell>
          <cell r="BL213" t="str">
            <v/>
          </cell>
          <cell r="BM213" t="str">
            <v/>
          </cell>
          <cell r="BN213" t="str">
            <v/>
          </cell>
          <cell r="BO213" t="str">
            <v/>
          </cell>
          <cell r="BP213" t="str">
            <v/>
          </cell>
          <cell r="BQ213" t="str">
            <v/>
          </cell>
          <cell r="BR213" t="str">
            <v/>
          </cell>
          <cell r="BS213" t="str">
            <v/>
          </cell>
          <cell r="BT213" t="str">
            <v/>
          </cell>
          <cell r="BU213" t="str">
            <v/>
          </cell>
          <cell r="BV213" t="str">
            <v/>
          </cell>
          <cell r="BW213" t="str">
            <v/>
          </cell>
          <cell r="BX213" t="str">
            <v/>
          </cell>
          <cell r="BY213" t="str">
            <v/>
          </cell>
          <cell r="BZ213" t="str">
            <v/>
          </cell>
          <cell r="CA213" t="str">
            <v/>
          </cell>
          <cell r="CB213" t="str">
            <v/>
          </cell>
          <cell r="CC213" t="str">
            <v/>
          </cell>
          <cell r="CD213" t="str">
            <v/>
          </cell>
          <cell r="CE213" t="str">
            <v/>
          </cell>
          <cell r="CF213" t="str">
            <v/>
          </cell>
          <cell r="CG213" t="str">
            <v/>
          </cell>
          <cell r="CH213" t="str">
            <v/>
          </cell>
          <cell r="CI213" t="str">
            <v/>
          </cell>
          <cell r="CJ213" t="str">
            <v/>
          </cell>
          <cell r="CK213" t="str">
            <v/>
          </cell>
          <cell r="CL213" t="str">
            <v/>
          </cell>
          <cell r="CM213" t="str">
            <v/>
          </cell>
          <cell r="CN213" t="str">
            <v/>
          </cell>
          <cell r="CO213" t="str">
            <v/>
          </cell>
          <cell r="CP213" t="str">
            <v/>
          </cell>
          <cell r="CQ213" t="str">
            <v/>
          </cell>
          <cell r="CR213" t="str">
            <v/>
          </cell>
          <cell r="CS213" t="str">
            <v/>
          </cell>
          <cell r="CT213" t="str">
            <v/>
          </cell>
          <cell r="CU213" t="str">
            <v/>
          </cell>
          <cell r="CV213" t="str">
            <v/>
          </cell>
          <cell r="CW213" t="str">
            <v/>
          </cell>
          <cell r="CX213" t="str">
            <v/>
          </cell>
          <cell r="CY213" t="str">
            <v/>
          </cell>
          <cell r="CZ213" t="str">
            <v/>
          </cell>
          <cell r="DA213" t="str">
            <v/>
          </cell>
          <cell r="DB213" t="str">
            <v>B/A</v>
          </cell>
          <cell r="DC213" t="str">
            <v>A/A*</v>
          </cell>
          <cell r="DD213">
            <v>42.62273153237124</v>
          </cell>
          <cell r="DE213">
            <v>52.62273153237124</v>
          </cell>
          <cell r="DF213" t="str">
            <v/>
          </cell>
          <cell r="DG213" t="str">
            <v/>
          </cell>
          <cell r="DH213" t="str">
            <v/>
          </cell>
          <cell r="DI213" t="str">
            <v/>
          </cell>
          <cell r="DJ213" t="str">
            <v/>
          </cell>
          <cell r="DK213" t="str">
            <v/>
          </cell>
          <cell r="DL213" t="str">
            <v/>
          </cell>
          <cell r="DM213" t="str">
            <v/>
          </cell>
          <cell r="DN213" t="str">
            <v/>
          </cell>
          <cell r="DO213" t="str">
            <v/>
          </cell>
          <cell r="DP213" t="str">
            <v/>
          </cell>
          <cell r="DQ213" t="str">
            <v/>
          </cell>
          <cell r="DR213" t="str">
            <v/>
          </cell>
          <cell r="DS213" t="str">
            <v/>
          </cell>
          <cell r="DT213" t="str">
            <v/>
          </cell>
          <cell r="DU213" t="str">
            <v/>
          </cell>
          <cell r="ED213" t="str">
            <v>12D-ENL-5</v>
          </cell>
          <cell r="EF213" t="str">
            <v>12B-GG-3</v>
          </cell>
          <cell r="ER213" t="str">
            <v>12E-SO-8</v>
          </cell>
          <cell r="EW213" t="str">
            <v/>
          </cell>
          <cell r="EX213" t="str">
            <v/>
          </cell>
          <cell r="EY213" t="str">
            <v/>
          </cell>
          <cell r="EZ213" t="str">
            <v/>
          </cell>
          <cell r="FA213" t="str">
            <v/>
          </cell>
          <cell r="FB213" t="str">
            <v/>
          </cell>
          <cell r="FC213" t="str">
            <v/>
          </cell>
          <cell r="FD213" t="str">
            <v/>
          </cell>
          <cell r="FE213">
            <v>40</v>
          </cell>
          <cell r="FF213" t="str">
            <v/>
          </cell>
          <cell r="FG213">
            <v>40</v>
          </cell>
          <cell r="FH213" t="str">
            <v/>
          </cell>
          <cell r="FI213" t="str">
            <v/>
          </cell>
          <cell r="FJ213" t="str">
            <v/>
          </cell>
          <cell r="FK213" t="str">
            <v/>
          </cell>
        </row>
        <row r="214">
          <cell r="A214">
            <v>150800</v>
          </cell>
          <cell r="B214" t="str">
            <v>Thorpe, Frank</v>
          </cell>
          <cell r="C214" t="str">
            <v>12EW</v>
          </cell>
          <cell r="D214" t="str">
            <v>M</v>
          </cell>
          <cell r="E214" t="str">
            <v>C</v>
          </cell>
          <cell r="F214" t="str">
            <v>B/A</v>
          </cell>
          <cell r="G214" t="str">
            <v>0</v>
          </cell>
          <cell r="H214" t="str">
            <v>WBRI</v>
          </cell>
          <cell r="I214" t="str">
            <v>N</v>
          </cell>
          <cell r="J214" t="b">
            <v>0</v>
          </cell>
          <cell r="K214" t="str">
            <v>No</v>
          </cell>
          <cell r="L214" t="str">
            <v>INTERNAL</v>
          </cell>
          <cell r="M214">
            <v>4.9000000000000004</v>
          </cell>
          <cell r="N214">
            <v>4.9000000000000004</v>
          </cell>
          <cell r="O214">
            <v>4.9000000000000004</v>
          </cell>
          <cell r="P214">
            <v>4.9000000000000004</v>
          </cell>
          <cell r="Q214" t="str">
            <v>4.75+ (C/B)</v>
          </cell>
          <cell r="R214" t="str">
            <v>C/B</v>
          </cell>
          <cell r="S214" t="str">
            <v>B/A</v>
          </cell>
          <cell r="T214">
            <v>33.590196972890496</v>
          </cell>
          <cell r="U214">
            <v>43.590196972890496</v>
          </cell>
          <cell r="V214" t="str">
            <v>C</v>
          </cell>
          <cell r="W214" t="str">
            <v>B</v>
          </cell>
          <cell r="X214">
            <v>29.236881655265297</v>
          </cell>
          <cell r="Y214">
            <v>39.236881655265293</v>
          </cell>
          <cell r="Z214" t="str">
            <v/>
          </cell>
          <cell r="AA214" t="str">
            <v/>
          </cell>
          <cell r="AB214" t="str">
            <v/>
          </cell>
          <cell r="AC214" t="str">
            <v/>
          </cell>
          <cell r="AD214" t="str">
            <v/>
          </cell>
          <cell r="AE214" t="str">
            <v/>
          </cell>
          <cell r="AF214" t="str">
            <v/>
          </cell>
          <cell r="AG214" t="str">
            <v/>
          </cell>
          <cell r="AH214" t="str">
            <v>C</v>
          </cell>
          <cell r="AI214" t="str">
            <v>B</v>
          </cell>
          <cell r="AJ214">
            <v>30.31398191123365</v>
          </cell>
          <cell r="AK214">
            <v>40.313981911233654</v>
          </cell>
          <cell r="AL214" t="str">
            <v/>
          </cell>
          <cell r="AM214" t="str">
            <v/>
          </cell>
          <cell r="AN214" t="str">
            <v/>
          </cell>
          <cell r="AO214" t="str">
            <v/>
          </cell>
          <cell r="AP214" t="str">
            <v/>
          </cell>
          <cell r="AQ214" t="str">
            <v/>
          </cell>
          <cell r="AR214" t="str">
            <v/>
          </cell>
          <cell r="AS214" t="str">
            <v/>
          </cell>
          <cell r="AT214" t="str">
            <v/>
          </cell>
          <cell r="AU214" t="str">
            <v/>
          </cell>
          <cell r="AV214" t="str">
            <v/>
          </cell>
          <cell r="AW214" t="str">
            <v/>
          </cell>
          <cell r="AX214" t="str">
            <v/>
          </cell>
          <cell r="AY214" t="str">
            <v/>
          </cell>
          <cell r="AZ214" t="str">
            <v/>
          </cell>
          <cell r="BA214" t="str">
            <v/>
          </cell>
          <cell r="BB214" t="str">
            <v/>
          </cell>
          <cell r="BC214" t="str">
            <v/>
          </cell>
          <cell r="BD214" t="str">
            <v/>
          </cell>
          <cell r="BE214" t="str">
            <v/>
          </cell>
          <cell r="BF214" t="str">
            <v/>
          </cell>
          <cell r="BG214" t="str">
            <v/>
          </cell>
          <cell r="BH214" t="str">
            <v/>
          </cell>
          <cell r="BI214" t="str">
            <v/>
          </cell>
          <cell r="BJ214" t="str">
            <v/>
          </cell>
          <cell r="BK214" t="str">
            <v/>
          </cell>
          <cell r="BL214" t="str">
            <v/>
          </cell>
          <cell r="BM214" t="str">
            <v/>
          </cell>
          <cell r="BN214" t="str">
            <v/>
          </cell>
          <cell r="BO214" t="str">
            <v/>
          </cell>
          <cell r="BP214" t="str">
            <v/>
          </cell>
          <cell r="BQ214" t="str">
            <v/>
          </cell>
          <cell r="BR214" t="str">
            <v/>
          </cell>
          <cell r="BS214" t="str">
            <v/>
          </cell>
          <cell r="BT214" t="str">
            <v/>
          </cell>
          <cell r="BU214" t="str">
            <v/>
          </cell>
          <cell r="BV214" t="str">
            <v/>
          </cell>
          <cell r="BW214" t="str">
            <v/>
          </cell>
          <cell r="BX214" t="str">
            <v/>
          </cell>
          <cell r="BY214" t="str">
            <v/>
          </cell>
          <cell r="BZ214" t="str">
            <v/>
          </cell>
          <cell r="CA214" t="str">
            <v/>
          </cell>
          <cell r="CB214" t="str">
            <v/>
          </cell>
          <cell r="CC214" t="str">
            <v/>
          </cell>
          <cell r="CD214" t="str">
            <v/>
          </cell>
          <cell r="CE214" t="str">
            <v/>
          </cell>
          <cell r="CF214" t="str">
            <v/>
          </cell>
          <cell r="CG214" t="str">
            <v/>
          </cell>
          <cell r="CH214" t="str">
            <v/>
          </cell>
          <cell r="CI214" t="str">
            <v/>
          </cell>
          <cell r="CJ214" t="str">
            <v/>
          </cell>
          <cell r="CK214" t="str">
            <v/>
          </cell>
          <cell r="CL214" t="str">
            <v/>
          </cell>
          <cell r="CM214" t="str">
            <v/>
          </cell>
          <cell r="CN214" t="str">
            <v/>
          </cell>
          <cell r="CO214" t="str">
            <v/>
          </cell>
          <cell r="CP214" t="str">
            <v/>
          </cell>
          <cell r="CQ214" t="str">
            <v/>
          </cell>
          <cell r="CR214" t="str">
            <v/>
          </cell>
          <cell r="CS214" t="str">
            <v/>
          </cell>
          <cell r="CT214" t="str">
            <v/>
          </cell>
          <cell r="CU214" t="str">
            <v/>
          </cell>
          <cell r="CV214" t="str">
            <v/>
          </cell>
          <cell r="CW214" t="str">
            <v/>
          </cell>
          <cell r="CX214" t="str">
            <v/>
          </cell>
          <cell r="CY214" t="str">
            <v/>
          </cell>
          <cell r="CZ214" t="str">
            <v/>
          </cell>
          <cell r="DA214" t="str">
            <v/>
          </cell>
          <cell r="DB214" t="str">
            <v>C</v>
          </cell>
          <cell r="DC214" t="str">
            <v>B</v>
          </cell>
          <cell r="DD214">
            <v>32.147764917180808</v>
          </cell>
          <cell r="DE214">
            <v>42.147764917180808</v>
          </cell>
          <cell r="DF214" t="str">
            <v/>
          </cell>
          <cell r="DG214" t="str">
            <v/>
          </cell>
          <cell r="DH214" t="str">
            <v/>
          </cell>
          <cell r="DI214" t="str">
            <v/>
          </cell>
          <cell r="DJ214" t="str">
            <v/>
          </cell>
          <cell r="DK214" t="str">
            <v/>
          </cell>
          <cell r="DL214" t="str">
            <v/>
          </cell>
          <cell r="DM214" t="str">
            <v/>
          </cell>
          <cell r="DN214" t="str">
            <v/>
          </cell>
          <cell r="DO214" t="str">
            <v/>
          </cell>
          <cell r="DP214" t="str">
            <v/>
          </cell>
          <cell r="DQ214" t="str">
            <v/>
          </cell>
          <cell r="DR214" t="str">
            <v/>
          </cell>
          <cell r="DS214" t="str">
            <v/>
          </cell>
          <cell r="DT214" t="str">
            <v/>
          </cell>
          <cell r="DU214" t="str">
            <v/>
          </cell>
          <cell r="DV214" t="str">
            <v>12C-AR-1</v>
          </cell>
          <cell r="DW214" t="str">
            <v>12B-BE-2</v>
          </cell>
          <cell r="DZ214" t="str">
            <v>12D-DR-4</v>
          </cell>
          <cell r="ER214" t="str">
            <v>12B-SO-9</v>
          </cell>
          <cell r="EW214">
            <v>35</v>
          </cell>
          <cell r="EX214">
            <v>30</v>
          </cell>
          <cell r="EY214" t="str">
            <v/>
          </cell>
          <cell r="EZ214" t="str">
            <v/>
          </cell>
          <cell r="FA214">
            <v>30</v>
          </cell>
          <cell r="FB214" t="str">
            <v/>
          </cell>
          <cell r="FC214" t="str">
            <v/>
          </cell>
          <cell r="FD214" t="str">
            <v/>
          </cell>
          <cell r="FE214" t="str">
            <v/>
          </cell>
          <cell r="FF214" t="str">
            <v/>
          </cell>
          <cell r="FG214" t="str">
            <v/>
          </cell>
          <cell r="FH214" t="str">
            <v/>
          </cell>
          <cell r="FI214" t="str">
            <v/>
          </cell>
          <cell r="FJ214" t="str">
            <v/>
          </cell>
          <cell r="FK214" t="str">
            <v/>
          </cell>
        </row>
        <row r="215">
          <cell r="A215">
            <v>150810</v>
          </cell>
          <cell r="B215" t="str">
            <v>Toe, Winston</v>
          </cell>
          <cell r="C215" t="str">
            <v>12MP</v>
          </cell>
          <cell r="D215" t="str">
            <v>M</v>
          </cell>
          <cell r="E215" t="str">
            <v>D</v>
          </cell>
          <cell r="F215" t="str">
            <v>B/A</v>
          </cell>
          <cell r="G215" t="str">
            <v>1</v>
          </cell>
          <cell r="H215" t="str">
            <v>OOEG</v>
          </cell>
          <cell r="I215" t="str">
            <v>N</v>
          </cell>
          <cell r="J215" t="b">
            <v>0</v>
          </cell>
          <cell r="K215" t="str">
            <v>No</v>
          </cell>
          <cell r="L215" t="str">
            <v>INTERNAL</v>
          </cell>
          <cell r="M215">
            <v>5.3</v>
          </cell>
          <cell r="N215">
            <v>5.3</v>
          </cell>
          <cell r="O215">
            <v>5.3</v>
          </cell>
          <cell r="P215">
            <v>5.3</v>
          </cell>
          <cell r="Q215" t="str">
            <v>4.75+ (C/B)</v>
          </cell>
          <cell r="R215" t="str">
            <v/>
          </cell>
          <cell r="S215" t="str">
            <v/>
          </cell>
          <cell r="T215" t="str">
            <v/>
          </cell>
          <cell r="U215" t="str">
            <v/>
          </cell>
          <cell r="V215" t="str">
            <v>C/B</v>
          </cell>
          <cell r="W215" t="str">
            <v>B/A</v>
          </cell>
          <cell r="X215">
            <v>32.760754617414264</v>
          </cell>
          <cell r="Y215">
            <v>42.760754617414264</v>
          </cell>
          <cell r="Z215" t="str">
            <v/>
          </cell>
          <cell r="AA215" t="str">
            <v/>
          </cell>
          <cell r="AB215" t="str">
            <v/>
          </cell>
          <cell r="AC215" t="str">
            <v/>
          </cell>
          <cell r="AD215" t="str">
            <v/>
          </cell>
          <cell r="AE215" t="str">
            <v/>
          </cell>
          <cell r="AF215" t="str">
            <v/>
          </cell>
          <cell r="AG215" t="str">
            <v/>
          </cell>
          <cell r="AH215" t="str">
            <v/>
          </cell>
          <cell r="AI215" t="str">
            <v/>
          </cell>
          <cell r="AJ215" t="str">
            <v/>
          </cell>
          <cell r="AK215" t="str">
            <v/>
          </cell>
          <cell r="AL215" t="str">
            <v/>
          </cell>
          <cell r="AM215" t="str">
            <v/>
          </cell>
          <cell r="AN215" t="str">
            <v/>
          </cell>
          <cell r="AO215" t="str">
            <v/>
          </cell>
          <cell r="AP215" t="str">
            <v/>
          </cell>
          <cell r="AQ215" t="str">
            <v/>
          </cell>
          <cell r="AR215" t="str">
            <v/>
          </cell>
          <cell r="AS215" t="str">
            <v/>
          </cell>
          <cell r="AT215" t="str">
            <v>C</v>
          </cell>
          <cell r="AU215" t="str">
            <v>B</v>
          </cell>
          <cell r="AV215">
            <v>29.260903297485445</v>
          </cell>
          <cell r="AW215">
            <v>39.260903297485441</v>
          </cell>
          <cell r="AX215" t="str">
            <v/>
          </cell>
          <cell r="AY215" t="str">
            <v/>
          </cell>
          <cell r="AZ215" t="str">
            <v/>
          </cell>
          <cell r="BA215" t="str">
            <v/>
          </cell>
          <cell r="BB215" t="str">
            <v/>
          </cell>
          <cell r="BC215" t="str">
            <v/>
          </cell>
          <cell r="BD215" t="str">
            <v/>
          </cell>
          <cell r="BE215" t="str">
            <v/>
          </cell>
          <cell r="BF215" t="str">
            <v/>
          </cell>
          <cell r="BG215" t="str">
            <v/>
          </cell>
          <cell r="BH215" t="str">
            <v/>
          </cell>
          <cell r="BI215" t="str">
            <v/>
          </cell>
          <cell r="BJ215" t="str">
            <v/>
          </cell>
          <cell r="BK215" t="str">
            <v/>
          </cell>
          <cell r="BL215" t="str">
            <v/>
          </cell>
          <cell r="BM215" t="str">
            <v/>
          </cell>
          <cell r="BN215" t="str">
            <v/>
          </cell>
          <cell r="BO215" t="str">
            <v/>
          </cell>
          <cell r="BP215" t="str">
            <v/>
          </cell>
          <cell r="BQ215" t="str">
            <v/>
          </cell>
          <cell r="BR215" t="str">
            <v/>
          </cell>
          <cell r="BS215" t="str">
            <v/>
          </cell>
          <cell r="BT215" t="str">
            <v/>
          </cell>
          <cell r="BU215" t="str">
            <v/>
          </cell>
          <cell r="BV215" t="str">
            <v/>
          </cell>
          <cell r="BW215" t="str">
            <v/>
          </cell>
          <cell r="BX215" t="str">
            <v/>
          </cell>
          <cell r="BY215" t="str">
            <v/>
          </cell>
          <cell r="BZ215" t="str">
            <v>D/C</v>
          </cell>
          <cell r="CA215" t="str">
            <v>C/B</v>
          </cell>
          <cell r="CB215">
            <v>23.202810203415808</v>
          </cell>
          <cell r="CC215">
            <v>33.202810203415808</v>
          </cell>
          <cell r="CD215" t="str">
            <v/>
          </cell>
          <cell r="CE215" t="str">
            <v/>
          </cell>
          <cell r="CF215" t="str">
            <v/>
          </cell>
          <cell r="CG215" t="str">
            <v/>
          </cell>
          <cell r="CH215" t="str">
            <v/>
          </cell>
          <cell r="CI215" t="str">
            <v/>
          </cell>
          <cell r="CJ215" t="str">
            <v/>
          </cell>
          <cell r="CK215" t="str">
            <v/>
          </cell>
          <cell r="CL215" t="str">
            <v/>
          </cell>
          <cell r="CM215" t="str">
            <v/>
          </cell>
          <cell r="CN215" t="str">
            <v/>
          </cell>
          <cell r="CO215" t="str">
            <v/>
          </cell>
          <cell r="CP215" t="str">
            <v>D</v>
          </cell>
          <cell r="CQ215" t="str">
            <v>C</v>
          </cell>
          <cell r="CR215">
            <v>19.84148491561664</v>
          </cell>
          <cell r="CS215">
            <v>29.84148491561664</v>
          </cell>
          <cell r="CT215" t="str">
            <v/>
          </cell>
          <cell r="CU215" t="str">
            <v/>
          </cell>
          <cell r="CV215" t="str">
            <v/>
          </cell>
          <cell r="CW215" t="str">
            <v/>
          </cell>
          <cell r="CX215" t="str">
            <v/>
          </cell>
          <cell r="CY215" t="str">
            <v/>
          </cell>
          <cell r="CZ215" t="str">
            <v/>
          </cell>
          <cell r="DA215" t="str">
            <v/>
          </cell>
          <cell r="DB215" t="str">
            <v/>
          </cell>
          <cell r="DC215" t="str">
            <v/>
          </cell>
          <cell r="DD215" t="str">
            <v/>
          </cell>
          <cell r="DE215" t="str">
            <v/>
          </cell>
          <cell r="DF215" t="str">
            <v/>
          </cell>
          <cell r="DG215" t="str">
            <v/>
          </cell>
          <cell r="DH215" t="str">
            <v/>
          </cell>
          <cell r="DI215" t="str">
            <v/>
          </cell>
          <cell r="DJ215" t="str">
            <v/>
          </cell>
          <cell r="DK215" t="str">
            <v/>
          </cell>
          <cell r="DL215" t="str">
            <v/>
          </cell>
          <cell r="DM215" t="str">
            <v/>
          </cell>
          <cell r="DN215" t="str">
            <v/>
          </cell>
          <cell r="DO215" t="str">
            <v/>
          </cell>
          <cell r="DP215" t="str">
            <v/>
          </cell>
          <cell r="DQ215" t="str">
            <v/>
          </cell>
          <cell r="DR215" t="str">
            <v/>
          </cell>
          <cell r="DS215" t="str">
            <v/>
          </cell>
          <cell r="DT215" t="str">
            <v/>
          </cell>
          <cell r="DU215" t="str">
            <v/>
          </cell>
          <cell r="DW215" t="str">
            <v>12B-BE-2</v>
          </cell>
          <cell r="EC215" t="str">
            <v>12A-EC-4</v>
          </cell>
          <cell r="EK215" t="str">
            <v>12D-MA-7</v>
          </cell>
          <cell r="EO215" t="str">
            <v>12E-PH-6</v>
          </cell>
          <cell r="EW215" t="str">
            <v/>
          </cell>
          <cell r="EX215">
            <v>35</v>
          </cell>
          <cell r="EY215" t="str">
            <v/>
          </cell>
          <cell r="EZ215" t="str">
            <v/>
          </cell>
          <cell r="FA215" t="str">
            <v/>
          </cell>
          <cell r="FB215" t="str">
            <v/>
          </cell>
          <cell r="FC215" t="str">
            <v/>
          </cell>
          <cell r="FD215">
            <v>30</v>
          </cell>
          <cell r="FE215" t="str">
            <v/>
          </cell>
          <cell r="FF215" t="str">
            <v/>
          </cell>
          <cell r="FG215" t="str">
            <v/>
          </cell>
          <cell r="FH215" t="str">
            <v/>
          </cell>
          <cell r="FI215" t="str">
            <v/>
          </cell>
          <cell r="FJ215" t="str">
            <v/>
          </cell>
          <cell r="FK215" t="str">
            <v/>
          </cell>
        </row>
        <row r="216">
          <cell r="A216">
            <v>160112</v>
          </cell>
          <cell r="B216" t="str">
            <v>Twiddle, Hannah</v>
          </cell>
          <cell r="C216" t="str">
            <v>12JN</v>
          </cell>
          <cell r="D216" t="str">
            <v>F</v>
          </cell>
          <cell r="E216" t="str">
            <v>A</v>
          </cell>
          <cell r="F216" t="str">
            <v>A*</v>
          </cell>
          <cell r="H216" t="str">
            <v>WBRI</v>
          </cell>
          <cell r="I216" t="str">
            <v>N</v>
          </cell>
          <cell r="J216" t="b">
            <v>0</v>
          </cell>
          <cell r="K216" t="str">
            <v>No</v>
          </cell>
          <cell r="L216" t="str">
            <v>EXTERNAL</v>
          </cell>
          <cell r="M216">
            <v>8.3333333333333339</v>
          </cell>
          <cell r="N216">
            <v>8.3000000000000007</v>
          </cell>
          <cell r="O216">
            <v>8.3333333333333339</v>
          </cell>
          <cell r="P216">
            <v>8.3000000000000007</v>
          </cell>
          <cell r="Q216" t="str">
            <v>7.75+ (A/A*)</v>
          </cell>
          <cell r="R216" t="str">
            <v>A/A*</v>
          </cell>
          <cell r="S216" t="str">
            <v>A*</v>
          </cell>
          <cell r="T216">
            <v>54.604887036863396</v>
          </cell>
          <cell r="U216">
            <v>64.604887036863403</v>
          </cell>
          <cell r="V216" t="str">
            <v/>
          </cell>
          <cell r="W216" t="str">
            <v/>
          </cell>
          <cell r="X216" t="str">
            <v/>
          </cell>
          <cell r="Y216" t="str">
            <v/>
          </cell>
          <cell r="Z216" t="str">
            <v>A</v>
          </cell>
          <cell r="AA216" t="str">
            <v>A*</v>
          </cell>
          <cell r="AB216">
            <v>52.401548047193927</v>
          </cell>
          <cell r="AC216">
            <v>62.401548047193927</v>
          </cell>
          <cell r="AD216" t="str">
            <v>A</v>
          </cell>
          <cell r="AE216" t="str">
            <v>A*</v>
          </cell>
          <cell r="AF216">
            <v>49.213036403917528</v>
          </cell>
          <cell r="AG216">
            <v>59.213036403917528</v>
          </cell>
          <cell r="AH216" t="str">
            <v/>
          </cell>
          <cell r="AI216" t="str">
            <v/>
          </cell>
          <cell r="AJ216" t="str">
            <v/>
          </cell>
          <cell r="AK216" t="str">
            <v/>
          </cell>
          <cell r="AL216" t="str">
            <v/>
          </cell>
          <cell r="AM216" t="str">
            <v/>
          </cell>
          <cell r="AN216" t="str">
            <v/>
          </cell>
          <cell r="AO216" t="str">
            <v/>
          </cell>
          <cell r="AP216" t="str">
            <v/>
          </cell>
          <cell r="AQ216" t="str">
            <v/>
          </cell>
          <cell r="AR216" t="str">
            <v/>
          </cell>
          <cell r="AS216" t="str">
            <v/>
          </cell>
          <cell r="AT216" t="str">
            <v/>
          </cell>
          <cell r="AU216" t="str">
            <v/>
          </cell>
          <cell r="AV216" t="str">
            <v/>
          </cell>
          <cell r="AW216" t="str">
            <v/>
          </cell>
          <cell r="AX216" t="str">
            <v/>
          </cell>
          <cell r="AY216" t="str">
            <v/>
          </cell>
          <cell r="AZ216" t="str">
            <v/>
          </cell>
          <cell r="BA216" t="str">
            <v/>
          </cell>
          <cell r="BB216" t="str">
            <v/>
          </cell>
          <cell r="BC216" t="str">
            <v/>
          </cell>
          <cell r="BD216" t="str">
            <v/>
          </cell>
          <cell r="BE216" t="str">
            <v/>
          </cell>
          <cell r="BF216" t="str">
            <v/>
          </cell>
          <cell r="BG216" t="str">
            <v/>
          </cell>
          <cell r="BH216" t="str">
            <v/>
          </cell>
          <cell r="BI216" t="str">
            <v/>
          </cell>
          <cell r="BJ216" t="str">
            <v/>
          </cell>
          <cell r="BK216" t="str">
            <v/>
          </cell>
          <cell r="BL216" t="str">
            <v/>
          </cell>
          <cell r="BM216" t="str">
            <v/>
          </cell>
          <cell r="BN216" t="str">
            <v/>
          </cell>
          <cell r="BO216" t="str">
            <v/>
          </cell>
          <cell r="BP216" t="str">
            <v/>
          </cell>
          <cell r="BQ216" t="str">
            <v/>
          </cell>
          <cell r="BR216" t="str">
            <v/>
          </cell>
          <cell r="BS216" t="str">
            <v/>
          </cell>
          <cell r="BT216" t="str">
            <v/>
          </cell>
          <cell r="BU216" t="str">
            <v/>
          </cell>
          <cell r="BV216" t="str">
            <v/>
          </cell>
          <cell r="BW216" t="str">
            <v/>
          </cell>
          <cell r="BX216" t="str">
            <v/>
          </cell>
          <cell r="BY216" t="str">
            <v/>
          </cell>
          <cell r="BZ216" t="str">
            <v>A</v>
          </cell>
          <cell r="CA216" t="str">
            <v>A*</v>
          </cell>
          <cell r="CB216">
            <v>51.265095947819511</v>
          </cell>
          <cell r="CC216">
            <v>61.265095947819511</v>
          </cell>
          <cell r="CD216" t="str">
            <v/>
          </cell>
          <cell r="CE216" t="str">
            <v/>
          </cell>
          <cell r="CF216" t="str">
            <v/>
          </cell>
          <cell r="CG216" t="str">
            <v/>
          </cell>
          <cell r="CH216" t="str">
            <v/>
          </cell>
          <cell r="CI216" t="str">
            <v/>
          </cell>
          <cell r="CJ216" t="str">
            <v/>
          </cell>
          <cell r="CK216" t="str">
            <v/>
          </cell>
          <cell r="CL216" t="str">
            <v/>
          </cell>
          <cell r="CM216" t="str">
            <v/>
          </cell>
          <cell r="CN216" t="str">
            <v/>
          </cell>
          <cell r="CO216" t="str">
            <v/>
          </cell>
          <cell r="CP216" t="str">
            <v>A</v>
          </cell>
          <cell r="CQ216" t="str">
            <v>A*</v>
          </cell>
          <cell r="CR216">
            <v>51.329006017397106</v>
          </cell>
          <cell r="CS216">
            <v>61.329006017397106</v>
          </cell>
          <cell r="CT216" t="str">
            <v/>
          </cell>
          <cell r="CU216" t="str">
            <v/>
          </cell>
          <cell r="CV216" t="str">
            <v/>
          </cell>
          <cell r="CW216" t="str">
            <v/>
          </cell>
          <cell r="CX216" t="str">
            <v/>
          </cell>
          <cell r="CY216" t="str">
            <v/>
          </cell>
          <cell r="CZ216" t="str">
            <v/>
          </cell>
          <cell r="DA216" t="str">
            <v/>
          </cell>
          <cell r="DB216" t="str">
            <v/>
          </cell>
          <cell r="DC216" t="str">
            <v/>
          </cell>
          <cell r="DD216" t="str">
            <v/>
          </cell>
          <cell r="DE216" t="str">
            <v/>
          </cell>
          <cell r="DF216" t="str">
            <v/>
          </cell>
          <cell r="DG216" t="str">
            <v/>
          </cell>
          <cell r="DH216" t="str">
            <v/>
          </cell>
          <cell r="DI216" t="str">
            <v/>
          </cell>
          <cell r="DJ216" t="str">
            <v/>
          </cell>
          <cell r="DK216" t="str">
            <v/>
          </cell>
          <cell r="DL216" t="str">
            <v/>
          </cell>
          <cell r="DM216" t="str">
            <v/>
          </cell>
          <cell r="DN216" t="str">
            <v/>
          </cell>
          <cell r="DO216" t="str">
            <v/>
          </cell>
          <cell r="DP216" t="str">
            <v/>
          </cell>
          <cell r="DQ216" t="str">
            <v/>
          </cell>
          <cell r="DR216" t="str">
            <v/>
          </cell>
          <cell r="DS216" t="str">
            <v/>
          </cell>
          <cell r="DT216" t="str">
            <v/>
          </cell>
          <cell r="DU216" t="str">
            <v/>
          </cell>
          <cell r="DV216" t="str">
            <v>12C-AR-1</v>
          </cell>
          <cell r="DX216" t="str">
            <v>12A-BI-2</v>
          </cell>
          <cell r="DY216" t="str">
            <v>12D-CH-2</v>
          </cell>
          <cell r="EK216" t="str">
            <v>12B-MA-5</v>
          </cell>
          <cell r="EO216" t="str">
            <v>12E-PH-6</v>
          </cell>
          <cell r="EW216">
            <v>55</v>
          </cell>
          <cell r="EX216" t="str">
            <v/>
          </cell>
          <cell r="EY216">
            <v>50</v>
          </cell>
          <cell r="EZ216">
            <v>50</v>
          </cell>
          <cell r="FA216" t="str">
            <v/>
          </cell>
          <cell r="FB216" t="str">
            <v/>
          </cell>
          <cell r="FC216" t="str">
            <v/>
          </cell>
          <cell r="FD216" t="str">
            <v/>
          </cell>
          <cell r="FE216" t="str">
            <v/>
          </cell>
          <cell r="FF216" t="str">
            <v/>
          </cell>
          <cell r="FG216" t="str">
            <v/>
          </cell>
          <cell r="FH216" t="str">
            <v/>
          </cell>
          <cell r="FI216" t="str">
            <v/>
          </cell>
          <cell r="FJ216" t="str">
            <v/>
          </cell>
          <cell r="FK216" t="str">
            <v/>
          </cell>
        </row>
        <row r="217">
          <cell r="A217">
            <v>150891</v>
          </cell>
          <cell r="B217" t="str">
            <v>Vernon, Max</v>
          </cell>
          <cell r="C217" t="str">
            <v>12MP</v>
          </cell>
          <cell r="D217" t="str">
            <v>M</v>
          </cell>
          <cell r="E217" t="str">
            <v>D/C</v>
          </cell>
          <cell r="F217" t="str">
            <v>B/A</v>
          </cell>
          <cell r="G217" t="str">
            <v>1</v>
          </cell>
          <cell r="H217" t="str">
            <v>WBRI</v>
          </cell>
          <cell r="I217" t="str">
            <v>N</v>
          </cell>
          <cell r="J217" t="b">
            <v>0</v>
          </cell>
          <cell r="K217" t="str">
            <v>No</v>
          </cell>
          <cell r="L217" t="str">
            <v>INTERNAL</v>
          </cell>
          <cell r="M217">
            <v>5.7777777777777777</v>
          </cell>
          <cell r="N217">
            <v>5.8</v>
          </cell>
          <cell r="O217">
            <v>5.7777777777777777</v>
          </cell>
          <cell r="P217">
            <v>5.8</v>
          </cell>
          <cell r="Q217" t="str">
            <v>4.75+ (C/B)</v>
          </cell>
          <cell r="R217" t="str">
            <v/>
          </cell>
          <cell r="S217" t="str">
            <v/>
          </cell>
          <cell r="T217" t="str">
            <v/>
          </cell>
          <cell r="U217" t="str">
            <v/>
          </cell>
          <cell r="V217" t="str">
            <v>C/B</v>
          </cell>
          <cell r="W217" t="str">
            <v>B/A</v>
          </cell>
          <cell r="X217">
            <v>35.789106145251402</v>
          </cell>
          <cell r="Y217">
            <v>45.789106145251402</v>
          </cell>
          <cell r="Z217" t="str">
            <v>D/C</v>
          </cell>
          <cell r="AA217" t="str">
            <v>C/B</v>
          </cell>
          <cell r="AB217">
            <v>23.980575167892535</v>
          </cell>
          <cell r="AC217">
            <v>33.980575167892539</v>
          </cell>
          <cell r="AD217" t="str">
            <v/>
          </cell>
          <cell r="AE217" t="str">
            <v/>
          </cell>
          <cell r="AF217" t="str">
            <v/>
          </cell>
          <cell r="AG217" t="str">
            <v/>
          </cell>
          <cell r="AH217" t="str">
            <v/>
          </cell>
          <cell r="AI217" t="str">
            <v/>
          </cell>
          <cell r="AJ217" t="str">
            <v/>
          </cell>
          <cell r="AK217" t="str">
            <v/>
          </cell>
          <cell r="AL217" t="str">
            <v/>
          </cell>
          <cell r="AM217" t="str">
            <v/>
          </cell>
          <cell r="AN217" t="str">
            <v/>
          </cell>
          <cell r="AO217" t="str">
            <v/>
          </cell>
          <cell r="AP217" t="str">
            <v/>
          </cell>
          <cell r="AQ217" t="str">
            <v/>
          </cell>
          <cell r="AR217" t="str">
            <v/>
          </cell>
          <cell r="AS217" t="str">
            <v/>
          </cell>
          <cell r="AT217" t="str">
            <v/>
          </cell>
          <cell r="AU217" t="str">
            <v/>
          </cell>
          <cell r="AV217" t="str">
            <v/>
          </cell>
          <cell r="AW217" t="str">
            <v/>
          </cell>
          <cell r="AX217" t="str">
            <v/>
          </cell>
          <cell r="AY217" t="str">
            <v/>
          </cell>
          <cell r="AZ217" t="str">
            <v/>
          </cell>
          <cell r="BA217" t="str">
            <v/>
          </cell>
          <cell r="BB217" t="str">
            <v/>
          </cell>
          <cell r="BC217" t="str">
            <v/>
          </cell>
          <cell r="BD217" t="str">
            <v/>
          </cell>
          <cell r="BE217" t="str">
            <v/>
          </cell>
          <cell r="BF217" t="str">
            <v/>
          </cell>
          <cell r="BG217" t="str">
            <v/>
          </cell>
          <cell r="BH217" t="str">
            <v/>
          </cell>
          <cell r="BI217" t="str">
            <v/>
          </cell>
          <cell r="BJ217" t="str">
            <v/>
          </cell>
          <cell r="BK217" t="str">
            <v/>
          </cell>
          <cell r="BL217" t="str">
            <v/>
          </cell>
          <cell r="BM217" t="str">
            <v/>
          </cell>
          <cell r="BN217" t="str">
            <v/>
          </cell>
          <cell r="BO217" t="str">
            <v/>
          </cell>
          <cell r="BP217" t="str">
            <v/>
          </cell>
          <cell r="BQ217" t="str">
            <v/>
          </cell>
          <cell r="BR217" t="str">
            <v/>
          </cell>
          <cell r="BS217" t="str">
            <v/>
          </cell>
          <cell r="BT217" t="str">
            <v/>
          </cell>
          <cell r="BU217" t="str">
            <v/>
          </cell>
          <cell r="BV217" t="str">
            <v/>
          </cell>
          <cell r="BW217" t="str">
            <v/>
          </cell>
          <cell r="BX217" t="str">
            <v/>
          </cell>
          <cell r="BY217" t="str">
            <v/>
          </cell>
          <cell r="BZ217" t="str">
            <v/>
          </cell>
          <cell r="CA217" t="str">
            <v/>
          </cell>
          <cell r="CB217" t="str">
            <v/>
          </cell>
          <cell r="CC217" t="str">
            <v/>
          </cell>
          <cell r="CD217" t="str">
            <v/>
          </cell>
          <cell r="CE217" t="str">
            <v/>
          </cell>
          <cell r="CF217" t="str">
            <v/>
          </cell>
          <cell r="CG217" t="str">
            <v/>
          </cell>
          <cell r="CH217" t="str">
            <v>C/B</v>
          </cell>
          <cell r="CI217" t="str">
            <v>B/A</v>
          </cell>
          <cell r="CJ217">
            <v>35.433255523588393</v>
          </cell>
          <cell r="CK217">
            <v>45.433255523588393</v>
          </cell>
          <cell r="CL217" t="str">
            <v>C</v>
          </cell>
          <cell r="CM217" t="str">
            <v>B</v>
          </cell>
          <cell r="CN217">
            <v>32.319209113929389</v>
          </cell>
          <cell r="CO217">
            <v>42.319209113929389</v>
          </cell>
          <cell r="CP217" t="str">
            <v/>
          </cell>
          <cell r="CQ217" t="str">
            <v/>
          </cell>
          <cell r="CR217" t="str">
            <v/>
          </cell>
          <cell r="CS217" t="str">
            <v/>
          </cell>
          <cell r="CT217" t="str">
            <v/>
          </cell>
          <cell r="CU217" t="str">
            <v/>
          </cell>
          <cell r="CV217" t="str">
            <v/>
          </cell>
          <cell r="CW217" t="str">
            <v/>
          </cell>
          <cell r="CX217" t="str">
            <v>C</v>
          </cell>
          <cell r="CY217" t="str">
            <v>B</v>
          </cell>
          <cell r="CZ217">
            <v>32.358656254356632</v>
          </cell>
          <cell r="DA217">
            <v>42.358656254356632</v>
          </cell>
          <cell r="DB217" t="str">
            <v/>
          </cell>
          <cell r="DC217" t="str">
            <v/>
          </cell>
          <cell r="DD217" t="str">
            <v/>
          </cell>
          <cell r="DE217" t="str">
            <v/>
          </cell>
          <cell r="DF217" t="str">
            <v/>
          </cell>
          <cell r="DG217" t="str">
            <v/>
          </cell>
          <cell r="DH217" t="str">
            <v/>
          </cell>
          <cell r="DI217" t="str">
            <v/>
          </cell>
          <cell r="DJ217" t="str">
            <v/>
          </cell>
          <cell r="DK217" t="str">
            <v/>
          </cell>
          <cell r="DL217" t="str">
            <v/>
          </cell>
          <cell r="DM217" t="str">
            <v/>
          </cell>
          <cell r="DN217" t="str">
            <v/>
          </cell>
          <cell r="DO217" t="str">
            <v/>
          </cell>
          <cell r="DP217" t="str">
            <v/>
          </cell>
          <cell r="DQ217" t="str">
            <v/>
          </cell>
          <cell r="DR217" t="str">
            <v/>
          </cell>
          <cell r="DS217" t="str">
            <v/>
          </cell>
          <cell r="DT217" t="str">
            <v/>
          </cell>
          <cell r="DU217" t="str">
            <v/>
          </cell>
          <cell r="DW217" t="str">
            <v>12B-BE-2</v>
          </cell>
          <cell r="DX217" t="str">
            <v>12A-BI-2</v>
          </cell>
          <cell r="EM217" t="str">
            <v>12B-P&amp;E-7</v>
          </cell>
          <cell r="EN217" t="str">
            <v>12D-PE-9</v>
          </cell>
          <cell r="EQ217" t="str">
            <v>12A-PY-10</v>
          </cell>
          <cell r="EW217" t="str">
            <v/>
          </cell>
          <cell r="EX217">
            <v>35</v>
          </cell>
          <cell r="EY217">
            <v>25</v>
          </cell>
          <cell r="EZ217" t="str">
            <v/>
          </cell>
          <cell r="FA217" t="str">
            <v/>
          </cell>
          <cell r="FB217" t="str">
            <v/>
          </cell>
          <cell r="FC217" t="str">
            <v/>
          </cell>
          <cell r="FD217" t="str">
            <v/>
          </cell>
          <cell r="FE217" t="str">
            <v/>
          </cell>
          <cell r="FF217" t="str">
            <v/>
          </cell>
          <cell r="FG217" t="str">
            <v/>
          </cell>
          <cell r="FH217" t="str">
            <v/>
          </cell>
          <cell r="FI217" t="str">
            <v/>
          </cell>
          <cell r="FJ217" t="str">
            <v/>
          </cell>
          <cell r="FK217" t="str">
            <v/>
          </cell>
        </row>
        <row r="218">
          <cell r="A218">
            <v>150879</v>
          </cell>
          <cell r="B218" t="str">
            <v>Vernon-Edwards, Lena</v>
          </cell>
          <cell r="C218" t="str">
            <v>12SG</v>
          </cell>
          <cell r="D218" t="str">
            <v>F</v>
          </cell>
          <cell r="E218" t="str">
            <v>C/B</v>
          </cell>
          <cell r="F218" t="str">
            <v>A/A*</v>
          </cell>
          <cell r="G218" t="str">
            <v>0</v>
          </cell>
          <cell r="H218" t="str">
            <v>MWBC</v>
          </cell>
          <cell r="I218" t="str">
            <v>N</v>
          </cell>
          <cell r="J218" t="b">
            <v>0</v>
          </cell>
          <cell r="K218" t="str">
            <v>No</v>
          </cell>
          <cell r="L218" t="str">
            <v>INTERNAL</v>
          </cell>
          <cell r="M218">
            <v>6.9</v>
          </cell>
          <cell r="N218">
            <v>6.9</v>
          </cell>
          <cell r="O218">
            <v>6.9</v>
          </cell>
          <cell r="P218">
            <v>6.9</v>
          </cell>
          <cell r="Q218" t="str">
            <v>6.25+ (B/A)</v>
          </cell>
          <cell r="R218" t="str">
            <v>B/A</v>
          </cell>
          <cell r="S218" t="str">
            <v>A/A*</v>
          </cell>
          <cell r="T218">
            <v>46.195793638483913</v>
          </cell>
          <cell r="U218">
            <v>56.195793638483913</v>
          </cell>
          <cell r="V218" t="str">
            <v/>
          </cell>
          <cell r="W218" t="str">
            <v/>
          </cell>
          <cell r="X218" t="str">
            <v/>
          </cell>
          <cell r="Y218" t="str">
            <v/>
          </cell>
          <cell r="Z218" t="str">
            <v/>
          </cell>
          <cell r="AA218" t="str">
            <v/>
          </cell>
          <cell r="AB218" t="str">
            <v/>
          </cell>
          <cell r="AC218" t="str">
            <v/>
          </cell>
          <cell r="AD218" t="str">
            <v/>
          </cell>
          <cell r="AE218" t="str">
            <v/>
          </cell>
          <cell r="AF218" t="str">
            <v/>
          </cell>
          <cell r="AG218" t="str">
            <v/>
          </cell>
          <cell r="AH218" t="str">
            <v/>
          </cell>
          <cell r="AI218" t="str">
            <v/>
          </cell>
          <cell r="AJ218" t="str">
            <v/>
          </cell>
          <cell r="AK218" t="str">
            <v/>
          </cell>
          <cell r="AL218" t="str">
            <v/>
          </cell>
          <cell r="AM218" t="str">
            <v/>
          </cell>
          <cell r="AN218" t="str">
            <v/>
          </cell>
          <cell r="AO218" t="str">
            <v/>
          </cell>
          <cell r="AP218" t="str">
            <v/>
          </cell>
          <cell r="AQ218" t="str">
            <v/>
          </cell>
          <cell r="AR218" t="str">
            <v/>
          </cell>
          <cell r="AS218" t="str">
            <v/>
          </cell>
          <cell r="AT218" t="str">
            <v/>
          </cell>
          <cell r="AU218" t="str">
            <v/>
          </cell>
          <cell r="AV218" t="str">
            <v/>
          </cell>
          <cell r="AW218" t="str">
            <v/>
          </cell>
          <cell r="AX218" t="str">
            <v/>
          </cell>
          <cell r="AY218" t="str">
            <v/>
          </cell>
          <cell r="AZ218" t="str">
            <v/>
          </cell>
          <cell r="BA218" t="str">
            <v/>
          </cell>
          <cell r="BB218" t="str">
            <v/>
          </cell>
          <cell r="BC218" t="str">
            <v/>
          </cell>
          <cell r="BD218" t="str">
            <v/>
          </cell>
          <cell r="BE218" t="str">
            <v/>
          </cell>
          <cell r="BF218" t="str">
            <v/>
          </cell>
          <cell r="BG218" t="str">
            <v/>
          </cell>
          <cell r="BH218" t="str">
            <v/>
          </cell>
          <cell r="BI218" t="str">
            <v/>
          </cell>
          <cell r="BJ218" t="str">
            <v/>
          </cell>
          <cell r="BK218" t="str">
            <v/>
          </cell>
          <cell r="BL218" t="str">
            <v/>
          </cell>
          <cell r="BM218" t="str">
            <v/>
          </cell>
          <cell r="BN218" t="str">
            <v/>
          </cell>
          <cell r="BO218" t="str">
            <v/>
          </cell>
          <cell r="BP218" t="str">
            <v/>
          </cell>
          <cell r="BQ218" t="str">
            <v/>
          </cell>
          <cell r="BR218" t="str">
            <v/>
          </cell>
          <cell r="BS218" t="str">
            <v/>
          </cell>
          <cell r="BT218" t="str">
            <v/>
          </cell>
          <cell r="BU218" t="str">
            <v/>
          </cell>
          <cell r="BV218" t="str">
            <v/>
          </cell>
          <cell r="BW218" t="str">
            <v/>
          </cell>
          <cell r="BX218" t="str">
            <v/>
          </cell>
          <cell r="BY218" t="str">
            <v/>
          </cell>
          <cell r="BZ218" t="str">
            <v/>
          </cell>
          <cell r="CA218" t="str">
            <v/>
          </cell>
          <cell r="CB218" t="str">
            <v/>
          </cell>
          <cell r="CC218" t="str">
            <v/>
          </cell>
          <cell r="CD218" t="str">
            <v/>
          </cell>
          <cell r="CE218" t="str">
            <v/>
          </cell>
          <cell r="CF218" t="str">
            <v/>
          </cell>
          <cell r="CG218" t="str">
            <v/>
          </cell>
          <cell r="CH218" t="str">
            <v/>
          </cell>
          <cell r="CI218" t="str">
            <v/>
          </cell>
          <cell r="CJ218" t="str">
            <v/>
          </cell>
          <cell r="CK218" t="str">
            <v/>
          </cell>
          <cell r="CL218" t="str">
            <v/>
          </cell>
          <cell r="CM218" t="str">
            <v/>
          </cell>
          <cell r="CN218" t="str">
            <v/>
          </cell>
          <cell r="CO218" t="str">
            <v/>
          </cell>
          <cell r="CP218" t="str">
            <v>C/B</v>
          </cell>
          <cell r="CQ218" t="str">
            <v>B/A</v>
          </cell>
          <cell r="CR218">
            <v>33.856189320388403</v>
          </cell>
          <cell r="CS218">
            <v>43.856189320388403</v>
          </cell>
          <cell r="CT218" t="str">
            <v>B/A</v>
          </cell>
          <cell r="CU218" t="str">
            <v>A/A*</v>
          </cell>
          <cell r="CV218">
            <v>43.334214413434829</v>
          </cell>
          <cell r="CW218">
            <v>53.334214413434829</v>
          </cell>
          <cell r="CX218" t="str">
            <v>B</v>
          </cell>
          <cell r="CY218" t="str">
            <v>A</v>
          </cell>
          <cell r="CZ218">
            <v>42.366635156155439</v>
          </cell>
          <cell r="DA218">
            <v>52.366635156155439</v>
          </cell>
          <cell r="DB218" t="str">
            <v/>
          </cell>
          <cell r="DC218" t="str">
            <v/>
          </cell>
          <cell r="DD218" t="str">
            <v/>
          </cell>
          <cell r="DE218" t="str">
            <v/>
          </cell>
          <cell r="DF218" t="str">
            <v/>
          </cell>
          <cell r="DG218" t="str">
            <v/>
          </cell>
          <cell r="DH218" t="str">
            <v/>
          </cell>
          <cell r="DI218" t="str">
            <v/>
          </cell>
          <cell r="DJ218" t="str">
            <v/>
          </cell>
          <cell r="DK218" t="str">
            <v/>
          </cell>
          <cell r="DL218" t="str">
            <v/>
          </cell>
          <cell r="DM218" t="str">
            <v/>
          </cell>
          <cell r="DN218" t="str">
            <v/>
          </cell>
          <cell r="DO218" t="str">
            <v/>
          </cell>
          <cell r="DP218" t="str">
            <v/>
          </cell>
          <cell r="DQ218" t="str">
            <v/>
          </cell>
          <cell r="DR218" t="str">
            <v/>
          </cell>
          <cell r="DS218" t="str">
            <v/>
          </cell>
          <cell r="DT218" t="str">
            <v/>
          </cell>
          <cell r="DU218" t="str">
            <v/>
          </cell>
          <cell r="DV218" t="str">
            <v>12C-AR-1</v>
          </cell>
          <cell r="EO218" t="str">
            <v>12A-PH-9</v>
          </cell>
          <cell r="EP218" t="str">
            <v>12E-PO-9</v>
          </cell>
          <cell r="EQ218" t="str">
            <v>12B-PY-8</v>
          </cell>
          <cell r="EW218">
            <v>45</v>
          </cell>
          <cell r="EX218" t="str">
            <v/>
          </cell>
          <cell r="EY218" t="str">
            <v/>
          </cell>
          <cell r="EZ218" t="str">
            <v/>
          </cell>
          <cell r="FA218" t="str">
            <v/>
          </cell>
          <cell r="FB218" t="str">
            <v/>
          </cell>
          <cell r="FC218" t="str">
            <v/>
          </cell>
          <cell r="FD218" t="str">
            <v/>
          </cell>
          <cell r="FE218" t="str">
            <v/>
          </cell>
          <cell r="FF218" t="str">
            <v/>
          </cell>
          <cell r="FG218" t="str">
            <v/>
          </cell>
          <cell r="FH218" t="str">
            <v/>
          </cell>
          <cell r="FI218" t="str">
            <v/>
          </cell>
          <cell r="FJ218" t="str">
            <v/>
          </cell>
          <cell r="FK218" t="str">
            <v/>
          </cell>
        </row>
        <row r="219">
          <cell r="A219">
            <v>150801</v>
          </cell>
          <cell r="B219" t="str">
            <v>Walker, Honor</v>
          </cell>
          <cell r="C219" t="str">
            <v>12SG</v>
          </cell>
          <cell r="D219" t="str">
            <v>F</v>
          </cell>
          <cell r="E219" t="str">
            <v>C</v>
          </cell>
          <cell r="F219" t="str">
            <v>A</v>
          </cell>
          <cell r="G219" t="str">
            <v>1</v>
          </cell>
          <cell r="H219" t="str">
            <v>WBRI</v>
          </cell>
          <cell r="I219" t="str">
            <v>N</v>
          </cell>
          <cell r="J219" t="b">
            <v>0</v>
          </cell>
          <cell r="K219" t="str">
            <v>No</v>
          </cell>
          <cell r="L219" t="str">
            <v>INTERNAL</v>
          </cell>
          <cell r="M219">
            <v>5.7</v>
          </cell>
          <cell r="N219">
            <v>5.7</v>
          </cell>
          <cell r="O219">
            <v>5.7</v>
          </cell>
          <cell r="P219">
            <v>5.7</v>
          </cell>
          <cell r="Q219" t="str">
            <v>4.75+ (C/B)</v>
          </cell>
          <cell r="R219" t="str">
            <v>B</v>
          </cell>
          <cell r="S219" t="str">
            <v>A</v>
          </cell>
          <cell r="T219">
            <v>38.971392766250176</v>
          </cell>
          <cell r="U219">
            <v>48.971392766250176</v>
          </cell>
          <cell r="V219" t="str">
            <v/>
          </cell>
          <cell r="W219" t="str">
            <v/>
          </cell>
          <cell r="X219" t="str">
            <v/>
          </cell>
          <cell r="Y219" t="str">
            <v/>
          </cell>
          <cell r="Z219" t="str">
            <v/>
          </cell>
          <cell r="AA219" t="str">
            <v/>
          </cell>
          <cell r="AB219" t="str">
            <v/>
          </cell>
          <cell r="AC219" t="str">
            <v/>
          </cell>
          <cell r="AD219" t="str">
            <v/>
          </cell>
          <cell r="AE219" t="str">
            <v/>
          </cell>
          <cell r="AF219" t="str">
            <v/>
          </cell>
          <cell r="AG219" t="str">
            <v/>
          </cell>
          <cell r="AH219" t="str">
            <v>C/B</v>
          </cell>
          <cell r="AI219" t="str">
            <v>B/A</v>
          </cell>
          <cell r="AJ219">
            <v>35.640232670965958</v>
          </cell>
          <cell r="AK219">
            <v>45.640232670965958</v>
          </cell>
          <cell r="AL219" t="str">
            <v/>
          </cell>
          <cell r="AM219" t="str">
            <v/>
          </cell>
          <cell r="AN219" t="str">
            <v/>
          </cell>
          <cell r="AO219" t="str">
            <v/>
          </cell>
          <cell r="AP219" t="str">
            <v>C/B</v>
          </cell>
          <cell r="AQ219" t="str">
            <v>B/A</v>
          </cell>
          <cell r="AR219">
            <v>34.943673526629581</v>
          </cell>
          <cell r="AS219">
            <v>44.943673526629581</v>
          </cell>
          <cell r="AT219" t="str">
            <v/>
          </cell>
          <cell r="AU219" t="str">
            <v/>
          </cell>
          <cell r="AV219" t="str">
            <v/>
          </cell>
          <cell r="AW219" t="str">
            <v/>
          </cell>
          <cell r="AX219" t="str">
            <v/>
          </cell>
          <cell r="AY219" t="str">
            <v/>
          </cell>
          <cell r="AZ219" t="str">
            <v/>
          </cell>
          <cell r="BA219" t="str">
            <v/>
          </cell>
          <cell r="BB219" t="str">
            <v/>
          </cell>
          <cell r="BC219" t="str">
            <v/>
          </cell>
          <cell r="BD219" t="str">
            <v/>
          </cell>
          <cell r="BE219" t="str">
            <v/>
          </cell>
          <cell r="BF219" t="str">
            <v/>
          </cell>
          <cell r="BG219" t="str">
            <v/>
          </cell>
          <cell r="BH219" t="str">
            <v/>
          </cell>
          <cell r="BI219" t="str">
            <v/>
          </cell>
          <cell r="BJ219" t="str">
            <v/>
          </cell>
          <cell r="BK219" t="str">
            <v/>
          </cell>
          <cell r="BL219" t="str">
            <v/>
          </cell>
          <cell r="BM219" t="str">
            <v/>
          </cell>
          <cell r="BN219" t="str">
            <v/>
          </cell>
          <cell r="BO219" t="str">
            <v/>
          </cell>
          <cell r="BP219" t="str">
            <v/>
          </cell>
          <cell r="BQ219" t="str">
            <v/>
          </cell>
          <cell r="BR219" t="str">
            <v/>
          </cell>
          <cell r="BS219" t="str">
            <v/>
          </cell>
          <cell r="BT219" t="str">
            <v/>
          </cell>
          <cell r="BU219" t="str">
            <v/>
          </cell>
          <cell r="BV219" t="str">
            <v/>
          </cell>
          <cell r="BW219" t="str">
            <v/>
          </cell>
          <cell r="BX219" t="str">
            <v/>
          </cell>
          <cell r="BY219" t="str">
            <v/>
          </cell>
          <cell r="BZ219" t="str">
            <v/>
          </cell>
          <cell r="CA219" t="str">
            <v/>
          </cell>
          <cell r="CB219" t="str">
            <v/>
          </cell>
          <cell r="CC219" t="str">
            <v/>
          </cell>
          <cell r="CD219" t="str">
            <v/>
          </cell>
          <cell r="CE219" t="str">
            <v/>
          </cell>
          <cell r="CF219" t="str">
            <v/>
          </cell>
          <cell r="CG219" t="str">
            <v/>
          </cell>
          <cell r="CH219" t="str">
            <v/>
          </cell>
          <cell r="CI219" t="str">
            <v/>
          </cell>
          <cell r="CJ219" t="str">
            <v/>
          </cell>
          <cell r="CK219" t="str">
            <v/>
          </cell>
          <cell r="CL219" t="str">
            <v/>
          </cell>
          <cell r="CM219" t="str">
            <v/>
          </cell>
          <cell r="CN219" t="str">
            <v/>
          </cell>
          <cell r="CO219" t="str">
            <v/>
          </cell>
          <cell r="CP219" t="str">
            <v/>
          </cell>
          <cell r="CQ219" t="str">
            <v/>
          </cell>
          <cell r="CR219" t="str">
            <v/>
          </cell>
          <cell r="CS219" t="str">
            <v/>
          </cell>
          <cell r="CT219" t="str">
            <v/>
          </cell>
          <cell r="CU219" t="str">
            <v/>
          </cell>
          <cell r="CV219" t="str">
            <v/>
          </cell>
          <cell r="CW219" t="str">
            <v/>
          </cell>
          <cell r="CX219" t="str">
            <v>C</v>
          </cell>
          <cell r="CY219" t="str">
            <v>B</v>
          </cell>
          <cell r="CZ219">
            <v>31.745654151894229</v>
          </cell>
          <cell r="DA219">
            <v>41.745654151894229</v>
          </cell>
          <cell r="DB219" t="str">
            <v/>
          </cell>
          <cell r="DC219" t="str">
            <v/>
          </cell>
          <cell r="DD219" t="str">
            <v/>
          </cell>
          <cell r="DE219" t="str">
            <v/>
          </cell>
          <cell r="DF219" t="str">
            <v/>
          </cell>
          <cell r="DG219" t="str">
            <v/>
          </cell>
          <cell r="DH219" t="str">
            <v/>
          </cell>
          <cell r="DI219" t="str">
            <v/>
          </cell>
          <cell r="DJ219" t="str">
            <v/>
          </cell>
          <cell r="DK219" t="str">
            <v/>
          </cell>
          <cell r="DL219" t="str">
            <v/>
          </cell>
          <cell r="DM219" t="str">
            <v/>
          </cell>
          <cell r="DN219" t="str">
            <v/>
          </cell>
          <cell r="DO219" t="str">
            <v/>
          </cell>
          <cell r="DP219" t="str">
            <v/>
          </cell>
          <cell r="DQ219" t="str">
            <v/>
          </cell>
          <cell r="DR219" t="str">
            <v/>
          </cell>
          <cell r="DS219" t="str">
            <v/>
          </cell>
          <cell r="DT219" t="str">
            <v/>
          </cell>
          <cell r="DU219" t="str">
            <v/>
          </cell>
          <cell r="DV219" t="str">
            <v>12C-AR-1</v>
          </cell>
          <cell r="DZ219" t="str">
            <v>12D-DR-4</v>
          </cell>
          <cell r="EB219" t="str">
            <v>12E-EA-3</v>
          </cell>
          <cell r="EQ219" t="str">
            <v>12A-PY-10</v>
          </cell>
          <cell r="EW219">
            <v>40</v>
          </cell>
          <cell r="EX219" t="str">
            <v/>
          </cell>
          <cell r="EY219" t="str">
            <v/>
          </cell>
          <cell r="EZ219" t="str">
            <v/>
          </cell>
          <cell r="FA219">
            <v>35</v>
          </cell>
          <cell r="FB219" t="str">
            <v/>
          </cell>
          <cell r="FC219">
            <v>35</v>
          </cell>
          <cell r="FD219" t="str">
            <v/>
          </cell>
          <cell r="FE219" t="str">
            <v/>
          </cell>
          <cell r="FF219" t="str">
            <v/>
          </cell>
          <cell r="FG219" t="str">
            <v/>
          </cell>
          <cell r="FH219" t="str">
            <v/>
          </cell>
          <cell r="FI219" t="str">
            <v/>
          </cell>
          <cell r="FJ219" t="str">
            <v/>
          </cell>
          <cell r="FK219" t="str">
            <v/>
          </cell>
        </row>
        <row r="220">
          <cell r="A220">
            <v>160354</v>
          </cell>
          <cell r="B220" t="str">
            <v>Walker, Jamie</v>
          </cell>
          <cell r="C220" t="str">
            <v>12EW</v>
          </cell>
          <cell r="D220" t="str">
            <v>M</v>
          </cell>
          <cell r="E220" t="str">
            <v>C/B</v>
          </cell>
          <cell r="F220" t="str">
            <v>A</v>
          </cell>
          <cell r="G220" t="str">
            <v>1</v>
          </cell>
          <cell r="H220" t="str">
            <v>WBRI</v>
          </cell>
          <cell r="I220" t="str">
            <v>N</v>
          </cell>
          <cell r="J220" t="b">
            <v>0</v>
          </cell>
          <cell r="K220" t="str">
            <v>No</v>
          </cell>
          <cell r="L220" t="str">
            <v>EXTERNAL</v>
          </cell>
          <cell r="M220">
            <v>6</v>
          </cell>
          <cell r="N220">
            <v>6</v>
          </cell>
          <cell r="O220">
            <v>6</v>
          </cell>
          <cell r="P220">
            <v>6</v>
          </cell>
          <cell r="Q220" t="str">
            <v>4.75+ (C/B)</v>
          </cell>
          <cell r="R220" t="str">
            <v/>
          </cell>
          <cell r="S220" t="str">
            <v/>
          </cell>
          <cell r="T220" t="str">
            <v/>
          </cell>
          <cell r="U220" t="str">
            <v/>
          </cell>
          <cell r="V220" t="str">
            <v>B</v>
          </cell>
          <cell r="W220" t="str">
            <v>A</v>
          </cell>
          <cell r="X220">
            <v>37.689977590592996</v>
          </cell>
          <cell r="Y220">
            <v>47.689977590592996</v>
          </cell>
          <cell r="Z220" t="str">
            <v/>
          </cell>
          <cell r="AA220" t="str">
            <v/>
          </cell>
          <cell r="AB220" t="str">
            <v/>
          </cell>
          <cell r="AC220" t="str">
            <v/>
          </cell>
          <cell r="AD220" t="str">
            <v/>
          </cell>
          <cell r="AE220" t="str">
            <v/>
          </cell>
          <cell r="AF220" t="str">
            <v/>
          </cell>
          <cell r="AG220" t="str">
            <v/>
          </cell>
          <cell r="AH220" t="str">
            <v/>
          </cell>
          <cell r="AI220" t="str">
            <v/>
          </cell>
          <cell r="AJ220" t="str">
            <v/>
          </cell>
          <cell r="AK220" t="str">
            <v/>
          </cell>
          <cell r="AL220" t="str">
            <v/>
          </cell>
          <cell r="AM220" t="str">
            <v/>
          </cell>
          <cell r="AN220" t="str">
            <v/>
          </cell>
          <cell r="AO220" t="str">
            <v/>
          </cell>
          <cell r="AP220" t="str">
            <v/>
          </cell>
          <cell r="AQ220" t="str">
            <v/>
          </cell>
          <cell r="AR220" t="str">
            <v/>
          </cell>
          <cell r="AS220" t="str">
            <v/>
          </cell>
          <cell r="AT220" t="str">
            <v>C/B</v>
          </cell>
          <cell r="AU220" t="str">
            <v>B/A</v>
          </cell>
          <cell r="AV220">
            <v>34.786819006834421</v>
          </cell>
          <cell r="AW220">
            <v>44.786819006834421</v>
          </cell>
          <cell r="AX220" t="str">
            <v/>
          </cell>
          <cell r="AY220" t="str">
            <v/>
          </cell>
          <cell r="AZ220" t="str">
            <v/>
          </cell>
          <cell r="BA220" t="str">
            <v/>
          </cell>
          <cell r="BB220" t="str">
            <v/>
          </cell>
          <cell r="BC220" t="str">
            <v/>
          </cell>
          <cell r="BD220" t="str">
            <v/>
          </cell>
          <cell r="BE220" t="str">
            <v/>
          </cell>
          <cell r="BF220" t="str">
            <v/>
          </cell>
          <cell r="BG220" t="str">
            <v/>
          </cell>
          <cell r="BH220" t="str">
            <v/>
          </cell>
          <cell r="BI220" t="str">
            <v/>
          </cell>
          <cell r="BJ220" t="str">
            <v/>
          </cell>
          <cell r="BK220" t="str">
            <v/>
          </cell>
          <cell r="BL220" t="str">
            <v/>
          </cell>
          <cell r="BM220" t="str">
            <v/>
          </cell>
          <cell r="BN220" t="str">
            <v/>
          </cell>
          <cell r="BO220" t="str">
            <v/>
          </cell>
          <cell r="BP220" t="str">
            <v/>
          </cell>
          <cell r="BQ220" t="str">
            <v/>
          </cell>
          <cell r="BR220" t="str">
            <v/>
          </cell>
          <cell r="BS220" t="str">
            <v/>
          </cell>
          <cell r="BT220" t="str">
            <v/>
          </cell>
          <cell r="BU220" t="str">
            <v/>
          </cell>
          <cell r="BV220" t="str">
            <v/>
          </cell>
          <cell r="BW220" t="str">
            <v/>
          </cell>
          <cell r="BX220" t="str">
            <v/>
          </cell>
          <cell r="BY220" t="str">
            <v/>
          </cell>
          <cell r="BZ220" t="str">
            <v/>
          </cell>
          <cell r="CA220" t="str">
            <v/>
          </cell>
          <cell r="CB220" t="str">
            <v/>
          </cell>
          <cell r="CC220" t="str">
            <v/>
          </cell>
          <cell r="CD220" t="str">
            <v/>
          </cell>
          <cell r="CE220" t="str">
            <v/>
          </cell>
          <cell r="CF220" t="str">
            <v/>
          </cell>
          <cell r="CG220" t="str">
            <v/>
          </cell>
          <cell r="CH220" t="str">
            <v/>
          </cell>
          <cell r="CI220" t="str">
            <v/>
          </cell>
          <cell r="CJ220" t="str">
            <v/>
          </cell>
          <cell r="CK220" t="str">
            <v/>
          </cell>
          <cell r="CL220" t="str">
            <v/>
          </cell>
          <cell r="CM220" t="str">
            <v/>
          </cell>
          <cell r="CN220" t="str">
            <v/>
          </cell>
          <cell r="CO220" t="str">
            <v/>
          </cell>
          <cell r="CP220" t="str">
            <v/>
          </cell>
          <cell r="CQ220" t="str">
            <v/>
          </cell>
          <cell r="CR220" t="str">
            <v/>
          </cell>
          <cell r="CS220" t="str">
            <v/>
          </cell>
          <cell r="CT220" t="str">
            <v>C/B</v>
          </cell>
          <cell r="CU220" t="str">
            <v>B/A</v>
          </cell>
          <cell r="CV220">
            <v>36.838747099768</v>
          </cell>
          <cell r="CW220">
            <v>46.838747099768</v>
          </cell>
          <cell r="CX220" t="str">
            <v>C/B</v>
          </cell>
          <cell r="CY220" t="str">
            <v>B/A</v>
          </cell>
          <cell r="CZ220">
            <v>34.452260413374042</v>
          </cell>
          <cell r="DA220">
            <v>44.452260413374042</v>
          </cell>
          <cell r="DB220" t="str">
            <v/>
          </cell>
          <cell r="DC220" t="str">
            <v/>
          </cell>
          <cell r="DD220" t="str">
            <v/>
          </cell>
          <cell r="DE220" t="str">
            <v/>
          </cell>
          <cell r="DF220" t="str">
            <v/>
          </cell>
          <cell r="DG220" t="str">
            <v/>
          </cell>
          <cell r="DH220" t="str">
            <v/>
          </cell>
          <cell r="DI220" t="str">
            <v/>
          </cell>
          <cell r="DJ220" t="str">
            <v/>
          </cell>
          <cell r="DK220" t="str">
            <v/>
          </cell>
          <cell r="DL220" t="str">
            <v/>
          </cell>
          <cell r="DM220" t="str">
            <v/>
          </cell>
          <cell r="DN220" t="str">
            <v/>
          </cell>
          <cell r="DO220" t="str">
            <v/>
          </cell>
          <cell r="DP220" t="str">
            <v/>
          </cell>
          <cell r="DQ220" t="str">
            <v/>
          </cell>
          <cell r="DR220" t="str">
            <v/>
          </cell>
          <cell r="DS220" t="str">
            <v/>
          </cell>
          <cell r="DT220" t="str">
            <v/>
          </cell>
          <cell r="DU220" t="str">
            <v/>
          </cell>
          <cell r="DW220" t="str">
            <v>12B-BE-2</v>
          </cell>
          <cell r="EC220" t="str">
            <v>12E-EC-2</v>
          </cell>
          <cell r="EP220" t="str">
            <v>12C-PO-8</v>
          </cell>
          <cell r="EQ220" t="str">
            <v>12A-PY-10</v>
          </cell>
          <cell r="EW220" t="str">
            <v/>
          </cell>
          <cell r="EX220">
            <v>40</v>
          </cell>
          <cell r="EY220" t="str">
            <v/>
          </cell>
          <cell r="EZ220" t="str">
            <v/>
          </cell>
          <cell r="FA220" t="str">
            <v/>
          </cell>
          <cell r="FB220" t="str">
            <v/>
          </cell>
          <cell r="FC220" t="str">
            <v/>
          </cell>
          <cell r="FD220">
            <v>35</v>
          </cell>
          <cell r="FE220" t="str">
            <v/>
          </cell>
          <cell r="FF220" t="str">
            <v/>
          </cell>
          <cell r="FG220" t="str">
            <v/>
          </cell>
          <cell r="FH220" t="str">
            <v/>
          </cell>
          <cell r="FI220" t="str">
            <v/>
          </cell>
          <cell r="FJ220" t="str">
            <v/>
          </cell>
          <cell r="FK220" t="str">
            <v/>
          </cell>
        </row>
        <row r="221">
          <cell r="A221">
            <v>160089</v>
          </cell>
          <cell r="B221" t="str">
            <v>Walker, Maisie</v>
          </cell>
          <cell r="C221" t="str">
            <v>12KD</v>
          </cell>
          <cell r="D221" t="str">
            <v>F</v>
          </cell>
          <cell r="E221" t="str">
            <v>B/A</v>
          </cell>
          <cell r="F221" t="str">
            <v>A*</v>
          </cell>
          <cell r="G221" t="str">
            <v>1</v>
          </cell>
          <cell r="H221" t="str">
            <v>WBRI</v>
          </cell>
          <cell r="I221" t="str">
            <v>N</v>
          </cell>
          <cell r="J221" t="b">
            <v>0</v>
          </cell>
          <cell r="K221" t="str">
            <v>No</v>
          </cell>
          <cell r="L221" t="str">
            <v>EXTERNAL</v>
          </cell>
          <cell r="M221">
            <v>7.5</v>
          </cell>
          <cell r="N221">
            <v>7.5</v>
          </cell>
          <cell r="O221">
            <v>7.5</v>
          </cell>
          <cell r="P221">
            <v>7.5</v>
          </cell>
          <cell r="Q221" t="str">
            <v>6.25+ (B/A)</v>
          </cell>
          <cell r="R221" t="str">
            <v/>
          </cell>
          <cell r="S221" t="str">
            <v/>
          </cell>
          <cell r="T221" t="str">
            <v/>
          </cell>
          <cell r="U221" t="str">
            <v/>
          </cell>
          <cell r="V221" t="str">
            <v/>
          </cell>
          <cell r="W221" t="str">
            <v/>
          </cell>
          <cell r="X221" t="str">
            <v/>
          </cell>
          <cell r="Y221" t="str">
            <v/>
          </cell>
          <cell r="Z221" t="str">
            <v/>
          </cell>
          <cell r="AA221" t="str">
            <v/>
          </cell>
          <cell r="AB221" t="str">
            <v/>
          </cell>
          <cell r="AC221" t="str">
            <v/>
          </cell>
          <cell r="AD221" t="str">
            <v/>
          </cell>
          <cell r="AE221" t="str">
            <v/>
          </cell>
          <cell r="AF221" t="str">
            <v/>
          </cell>
          <cell r="AG221" t="str">
            <v/>
          </cell>
          <cell r="AH221" t="str">
            <v/>
          </cell>
          <cell r="AI221" t="str">
            <v/>
          </cell>
          <cell r="AJ221" t="str">
            <v/>
          </cell>
          <cell r="AK221" t="str">
            <v/>
          </cell>
          <cell r="AL221" t="str">
            <v/>
          </cell>
          <cell r="AM221" t="str">
            <v/>
          </cell>
          <cell r="AN221" t="str">
            <v/>
          </cell>
          <cell r="AO221" t="str">
            <v/>
          </cell>
          <cell r="AP221" t="str">
            <v/>
          </cell>
          <cell r="AQ221" t="str">
            <v/>
          </cell>
          <cell r="AR221" t="str">
            <v/>
          </cell>
          <cell r="AS221" t="str">
            <v/>
          </cell>
          <cell r="AT221" t="str">
            <v/>
          </cell>
          <cell r="AU221" t="str">
            <v/>
          </cell>
          <cell r="AV221" t="str">
            <v/>
          </cell>
          <cell r="AW221" t="str">
            <v/>
          </cell>
          <cell r="AX221" t="str">
            <v>B/A</v>
          </cell>
          <cell r="AY221" t="str">
            <v>A/A*</v>
          </cell>
          <cell r="AZ221">
            <v>46.706333239134985</v>
          </cell>
          <cell r="BA221">
            <v>56.706333239134985</v>
          </cell>
          <cell r="BB221" t="str">
            <v/>
          </cell>
          <cell r="BC221" t="str">
            <v/>
          </cell>
          <cell r="BD221" t="str">
            <v/>
          </cell>
          <cell r="BE221" t="str">
            <v/>
          </cell>
          <cell r="BF221" t="str">
            <v/>
          </cell>
          <cell r="BG221" t="str">
            <v/>
          </cell>
          <cell r="BH221" t="str">
            <v/>
          </cell>
          <cell r="BI221" t="str">
            <v/>
          </cell>
          <cell r="BJ221" t="str">
            <v>B/A</v>
          </cell>
          <cell r="BK221" t="str">
            <v>A/A*</v>
          </cell>
          <cell r="BL221">
            <v>45.326157362891756</v>
          </cell>
          <cell r="BM221">
            <v>55.326157362891756</v>
          </cell>
          <cell r="BN221" t="str">
            <v/>
          </cell>
          <cell r="BO221" t="str">
            <v/>
          </cell>
          <cell r="BP221" t="str">
            <v/>
          </cell>
          <cell r="BQ221" t="str">
            <v/>
          </cell>
          <cell r="BR221" t="str">
            <v/>
          </cell>
          <cell r="BS221" t="str">
            <v/>
          </cell>
          <cell r="BT221" t="str">
            <v/>
          </cell>
          <cell r="BU221" t="str">
            <v/>
          </cell>
          <cell r="BV221" t="str">
            <v/>
          </cell>
          <cell r="BW221" t="str">
            <v/>
          </cell>
          <cell r="BX221" t="str">
            <v/>
          </cell>
          <cell r="BY221" t="str">
            <v/>
          </cell>
          <cell r="BZ221" t="str">
            <v>B/A</v>
          </cell>
          <cell r="CA221" t="str">
            <v>A/A*</v>
          </cell>
          <cell r="CB221">
            <v>45.501918786990814</v>
          </cell>
          <cell r="CC221">
            <v>55.501918786990814</v>
          </cell>
          <cell r="CD221" t="str">
            <v/>
          </cell>
          <cell r="CE221" t="str">
            <v/>
          </cell>
          <cell r="CF221" t="str">
            <v/>
          </cell>
          <cell r="CG221" t="str">
            <v/>
          </cell>
          <cell r="CH221" t="str">
            <v/>
          </cell>
          <cell r="CI221" t="str">
            <v/>
          </cell>
          <cell r="CJ221" t="str">
            <v/>
          </cell>
          <cell r="CK221" t="str">
            <v/>
          </cell>
          <cell r="CL221" t="str">
            <v/>
          </cell>
          <cell r="CM221" t="str">
            <v/>
          </cell>
          <cell r="CN221" t="str">
            <v/>
          </cell>
          <cell r="CO221" t="str">
            <v/>
          </cell>
          <cell r="CP221" t="str">
            <v/>
          </cell>
          <cell r="CQ221" t="str">
            <v/>
          </cell>
          <cell r="CR221" t="str">
            <v/>
          </cell>
          <cell r="CS221" t="str">
            <v/>
          </cell>
          <cell r="CT221" t="str">
            <v/>
          </cell>
          <cell r="CU221" t="str">
            <v/>
          </cell>
          <cell r="CV221" t="str">
            <v/>
          </cell>
          <cell r="CW221" t="str">
            <v/>
          </cell>
          <cell r="CX221" t="str">
            <v>A</v>
          </cell>
          <cell r="CY221" t="str">
            <v>A*</v>
          </cell>
          <cell r="CZ221">
            <v>47.550123700327639</v>
          </cell>
          <cell r="DA221">
            <v>57.550123700327639</v>
          </cell>
          <cell r="DB221" t="str">
            <v/>
          </cell>
          <cell r="DC221" t="str">
            <v/>
          </cell>
          <cell r="DD221" t="str">
            <v/>
          </cell>
          <cell r="DE221" t="str">
            <v/>
          </cell>
          <cell r="DF221" t="str">
            <v/>
          </cell>
          <cell r="DG221" t="str">
            <v/>
          </cell>
          <cell r="DH221" t="str">
            <v/>
          </cell>
          <cell r="DI221" t="str">
            <v/>
          </cell>
          <cell r="DJ221" t="str">
            <v/>
          </cell>
          <cell r="DK221" t="str">
            <v/>
          </cell>
          <cell r="DL221" t="str">
            <v/>
          </cell>
          <cell r="DM221" t="str">
            <v/>
          </cell>
          <cell r="DN221" t="str">
            <v/>
          </cell>
          <cell r="DO221" t="str">
            <v/>
          </cell>
          <cell r="DP221" t="str">
            <v/>
          </cell>
          <cell r="DQ221" t="str">
            <v/>
          </cell>
          <cell r="DR221" t="str">
            <v/>
          </cell>
          <cell r="DS221" t="str">
            <v/>
          </cell>
          <cell r="DT221" t="str">
            <v/>
          </cell>
          <cell r="DU221" t="str">
            <v/>
          </cell>
          <cell r="ED221" t="str">
            <v>12D-ENL-5</v>
          </cell>
          <cell r="EG221" t="str">
            <v>12C-HI-5</v>
          </cell>
          <cell r="EK221" t="str">
            <v>12A-MA-8</v>
          </cell>
          <cell r="EQ221" t="str">
            <v>12B-PY-8</v>
          </cell>
          <cell r="EW221" t="str">
            <v/>
          </cell>
          <cell r="EX221" t="str">
            <v/>
          </cell>
          <cell r="EY221" t="str">
            <v/>
          </cell>
          <cell r="EZ221" t="str">
            <v/>
          </cell>
          <cell r="FA221" t="str">
            <v/>
          </cell>
          <cell r="FB221" t="str">
            <v/>
          </cell>
          <cell r="FC221" t="str">
            <v/>
          </cell>
          <cell r="FD221" t="str">
            <v/>
          </cell>
          <cell r="FE221">
            <v>45</v>
          </cell>
          <cell r="FF221" t="str">
            <v/>
          </cell>
          <cell r="FG221" t="str">
            <v/>
          </cell>
          <cell r="FH221">
            <v>45</v>
          </cell>
          <cell r="FI221" t="str">
            <v/>
          </cell>
          <cell r="FJ221" t="str">
            <v/>
          </cell>
          <cell r="FK221" t="str">
            <v/>
          </cell>
        </row>
        <row r="222">
          <cell r="A222">
            <v>160093</v>
          </cell>
          <cell r="B222" t="str">
            <v>Wallhead, Freya</v>
          </cell>
          <cell r="C222" t="str">
            <v>12JN</v>
          </cell>
          <cell r="D222" t="str">
            <v>F</v>
          </cell>
          <cell r="E222" t="str">
            <v>D/C</v>
          </cell>
          <cell r="F222" t="str">
            <v>B/A</v>
          </cell>
          <cell r="G222" t="str">
            <v>1</v>
          </cell>
          <cell r="H222" t="str">
            <v>WBRI</v>
          </cell>
          <cell r="I222" t="str">
            <v>N</v>
          </cell>
          <cell r="J222" t="b">
            <v>0</v>
          </cell>
          <cell r="K222" t="str">
            <v>No</v>
          </cell>
          <cell r="L222" t="str">
            <v>EXTERNAL</v>
          </cell>
          <cell r="M222">
            <v>5.5</v>
          </cell>
          <cell r="N222">
            <v>5.5</v>
          </cell>
          <cell r="O222">
            <v>5.5</v>
          </cell>
          <cell r="P222">
            <v>5.5</v>
          </cell>
          <cell r="Q222" t="str">
            <v>4.75+ (C/B)</v>
          </cell>
          <cell r="R222" t="str">
            <v/>
          </cell>
          <cell r="S222" t="str">
            <v/>
          </cell>
          <cell r="T222" t="str">
            <v/>
          </cell>
          <cell r="U222" t="str">
            <v/>
          </cell>
          <cell r="V222" t="str">
            <v>C/B</v>
          </cell>
          <cell r="W222" t="str">
            <v>B/A</v>
          </cell>
          <cell r="X222">
            <v>33.788776944152154</v>
          </cell>
          <cell r="Y222">
            <v>43.788776944152154</v>
          </cell>
          <cell r="Z222" t="str">
            <v/>
          </cell>
          <cell r="AA222" t="str">
            <v/>
          </cell>
          <cell r="AB222" t="str">
            <v/>
          </cell>
          <cell r="AC222" t="str">
            <v/>
          </cell>
          <cell r="AD222" t="str">
            <v/>
          </cell>
          <cell r="AE222" t="str">
            <v/>
          </cell>
          <cell r="AF222" t="str">
            <v/>
          </cell>
          <cell r="AG222" t="str">
            <v/>
          </cell>
          <cell r="AH222" t="str">
            <v/>
          </cell>
          <cell r="AI222" t="str">
            <v/>
          </cell>
          <cell r="AJ222" t="str">
            <v/>
          </cell>
          <cell r="AK222" t="str">
            <v/>
          </cell>
          <cell r="AL222" t="str">
            <v/>
          </cell>
          <cell r="AM222" t="str">
            <v/>
          </cell>
          <cell r="AN222" t="str">
            <v/>
          </cell>
          <cell r="AO222" t="str">
            <v/>
          </cell>
          <cell r="AP222" t="str">
            <v/>
          </cell>
          <cell r="AQ222" t="str">
            <v/>
          </cell>
          <cell r="AR222" t="str">
            <v/>
          </cell>
          <cell r="AS222" t="str">
            <v/>
          </cell>
          <cell r="AT222" t="str">
            <v/>
          </cell>
          <cell r="AU222" t="str">
            <v/>
          </cell>
          <cell r="AV222" t="str">
            <v/>
          </cell>
          <cell r="AW222" t="str">
            <v/>
          </cell>
          <cell r="AX222" t="str">
            <v/>
          </cell>
          <cell r="AY222" t="str">
            <v/>
          </cell>
          <cell r="AZ222" t="str">
            <v/>
          </cell>
          <cell r="BA222" t="str">
            <v/>
          </cell>
          <cell r="BB222" t="str">
            <v/>
          </cell>
          <cell r="BC222" t="str">
            <v/>
          </cell>
          <cell r="BD222" t="str">
            <v/>
          </cell>
          <cell r="BE222" t="str">
            <v/>
          </cell>
          <cell r="BF222" t="str">
            <v>C</v>
          </cell>
          <cell r="BG222" t="str">
            <v>B</v>
          </cell>
          <cell r="BH222">
            <v>30.793481545928518</v>
          </cell>
          <cell r="BI222">
            <v>40.793481545928515</v>
          </cell>
          <cell r="BJ222" t="str">
            <v/>
          </cell>
          <cell r="BK222" t="str">
            <v/>
          </cell>
          <cell r="BL222" t="str">
            <v/>
          </cell>
          <cell r="BM222" t="str">
            <v/>
          </cell>
          <cell r="BN222" t="str">
            <v/>
          </cell>
          <cell r="BO222" t="str">
            <v/>
          </cell>
          <cell r="BP222" t="str">
            <v/>
          </cell>
          <cell r="BQ222" t="str">
            <v/>
          </cell>
          <cell r="BR222" t="str">
            <v/>
          </cell>
          <cell r="BS222" t="str">
            <v/>
          </cell>
          <cell r="BT222" t="str">
            <v/>
          </cell>
          <cell r="BU222" t="str">
            <v/>
          </cell>
          <cell r="BV222" t="str">
            <v/>
          </cell>
          <cell r="BW222" t="str">
            <v/>
          </cell>
          <cell r="BX222" t="str">
            <v/>
          </cell>
          <cell r="BY222" t="str">
            <v/>
          </cell>
          <cell r="BZ222" t="str">
            <v/>
          </cell>
          <cell r="CA222" t="str">
            <v/>
          </cell>
          <cell r="CB222" t="str">
            <v/>
          </cell>
          <cell r="CC222" t="str">
            <v/>
          </cell>
          <cell r="CD222" t="str">
            <v/>
          </cell>
          <cell r="CE222" t="str">
            <v/>
          </cell>
          <cell r="CF222" t="str">
            <v/>
          </cell>
          <cell r="CG222" t="str">
            <v/>
          </cell>
          <cell r="CH222" t="str">
            <v/>
          </cell>
          <cell r="CI222" t="str">
            <v/>
          </cell>
          <cell r="CJ222" t="str">
            <v/>
          </cell>
          <cell r="CK222" t="str">
            <v/>
          </cell>
          <cell r="CL222" t="str">
            <v/>
          </cell>
          <cell r="CM222" t="str">
            <v/>
          </cell>
          <cell r="CN222" t="str">
            <v/>
          </cell>
          <cell r="CO222" t="str">
            <v/>
          </cell>
          <cell r="CP222" t="str">
            <v>D/C</v>
          </cell>
          <cell r="CQ222" t="str">
            <v>C/B</v>
          </cell>
          <cell r="CR222">
            <v>22.51532271642305</v>
          </cell>
          <cell r="CS222">
            <v>32.51532271642305</v>
          </cell>
          <cell r="CT222" t="str">
            <v/>
          </cell>
          <cell r="CU222" t="str">
            <v/>
          </cell>
          <cell r="CV222" t="str">
            <v/>
          </cell>
          <cell r="CW222" t="str">
            <v/>
          </cell>
          <cell r="CX222" t="str">
            <v>C</v>
          </cell>
          <cell r="CY222" t="str">
            <v>B</v>
          </cell>
          <cell r="CZ222">
            <v>29.832841515827148</v>
          </cell>
          <cell r="DA222">
            <v>39.832841515827148</v>
          </cell>
          <cell r="DB222" t="str">
            <v/>
          </cell>
          <cell r="DC222" t="str">
            <v/>
          </cell>
          <cell r="DD222" t="str">
            <v/>
          </cell>
          <cell r="DE222" t="str">
            <v/>
          </cell>
          <cell r="DF222" t="str">
            <v/>
          </cell>
          <cell r="DG222" t="str">
            <v/>
          </cell>
          <cell r="DH222" t="str">
            <v/>
          </cell>
          <cell r="DI222" t="str">
            <v/>
          </cell>
          <cell r="DJ222" t="str">
            <v/>
          </cell>
          <cell r="DK222" t="str">
            <v/>
          </cell>
          <cell r="DL222" t="str">
            <v/>
          </cell>
          <cell r="DM222" t="str">
            <v/>
          </cell>
          <cell r="DN222" t="str">
            <v/>
          </cell>
          <cell r="DO222" t="str">
            <v/>
          </cell>
          <cell r="DP222" t="str">
            <v/>
          </cell>
          <cell r="DQ222" t="str">
            <v/>
          </cell>
          <cell r="DR222" t="str">
            <v/>
          </cell>
          <cell r="DS222" t="str">
            <v/>
          </cell>
          <cell r="DT222" t="str">
            <v/>
          </cell>
          <cell r="DU222" t="str">
            <v/>
          </cell>
          <cell r="DW222" t="str">
            <v>12A-BE-1</v>
          </cell>
          <cell r="EF222" t="str">
            <v>12B-GG-3</v>
          </cell>
          <cell r="EO222" t="str">
            <v>12E-PH-6</v>
          </cell>
          <cell r="EQ222" t="str">
            <v>12C-PY-9</v>
          </cell>
          <cell r="EW222" t="str">
            <v/>
          </cell>
          <cell r="EX222">
            <v>35</v>
          </cell>
          <cell r="EY222" t="str">
            <v/>
          </cell>
          <cell r="EZ222" t="str">
            <v/>
          </cell>
          <cell r="FA222" t="str">
            <v/>
          </cell>
          <cell r="FB222" t="str">
            <v/>
          </cell>
          <cell r="FC222" t="str">
            <v/>
          </cell>
          <cell r="FD222" t="str">
            <v/>
          </cell>
          <cell r="FE222" t="str">
            <v/>
          </cell>
          <cell r="FF222" t="str">
            <v/>
          </cell>
          <cell r="FG222">
            <v>30</v>
          </cell>
          <cell r="FH222" t="str">
            <v/>
          </cell>
          <cell r="FI222" t="str">
            <v/>
          </cell>
          <cell r="FJ222" t="str">
            <v/>
          </cell>
          <cell r="FK222" t="str">
            <v/>
          </cell>
        </row>
        <row r="223">
          <cell r="A223">
            <v>150840</v>
          </cell>
          <cell r="B223" t="str">
            <v>Walton, Samuel</v>
          </cell>
          <cell r="C223" t="str">
            <v>12MP</v>
          </cell>
          <cell r="D223" t="str">
            <v>M</v>
          </cell>
          <cell r="E223" t="str">
            <v>E/D</v>
          </cell>
          <cell r="F223" t="str">
            <v>C</v>
          </cell>
          <cell r="G223" t="str">
            <v>1</v>
          </cell>
          <cell r="H223" t="str">
            <v>WBRI</v>
          </cell>
          <cell r="I223" t="str">
            <v>N</v>
          </cell>
          <cell r="J223" t="b">
            <v>0</v>
          </cell>
          <cell r="K223" t="str">
            <v>No</v>
          </cell>
          <cell r="L223" t="str">
            <v>INTERNAL</v>
          </cell>
          <cell r="M223">
            <v>3.2</v>
          </cell>
          <cell r="N223">
            <v>3.2</v>
          </cell>
          <cell r="O223">
            <v>3.2</v>
          </cell>
          <cell r="P223">
            <v>3.2</v>
          </cell>
          <cell r="Q223" t="str">
            <v>2.5+ (D/C)</v>
          </cell>
          <cell r="R223" t="str">
            <v/>
          </cell>
          <cell r="S223" t="str">
            <v/>
          </cell>
          <cell r="T223" t="str">
            <v/>
          </cell>
          <cell r="U223" t="str">
            <v/>
          </cell>
          <cell r="V223" t="str">
            <v>E/D</v>
          </cell>
          <cell r="W223" t="str">
            <v>D/C</v>
          </cell>
          <cell r="X223">
            <v>15.263819274786604</v>
          </cell>
          <cell r="Y223">
            <v>25.263819274786606</v>
          </cell>
          <cell r="Z223" t="str">
            <v/>
          </cell>
          <cell r="AA223" t="str">
            <v/>
          </cell>
          <cell r="AB223" t="str">
            <v/>
          </cell>
          <cell r="AC223" t="str">
            <v/>
          </cell>
          <cell r="AD223" t="str">
            <v/>
          </cell>
          <cell r="AE223" t="str">
            <v/>
          </cell>
          <cell r="AF223" t="str">
            <v/>
          </cell>
          <cell r="AG223" t="str">
            <v/>
          </cell>
          <cell r="AH223" t="str">
            <v/>
          </cell>
          <cell r="AI223" t="str">
            <v/>
          </cell>
          <cell r="AJ223" t="str">
            <v/>
          </cell>
          <cell r="AK223" t="str">
            <v/>
          </cell>
          <cell r="AL223" t="str">
            <v/>
          </cell>
          <cell r="AM223" t="str">
            <v/>
          </cell>
          <cell r="AN223" t="str">
            <v/>
          </cell>
          <cell r="AO223" t="str">
            <v/>
          </cell>
          <cell r="AP223" t="str">
            <v/>
          </cell>
          <cell r="AQ223" t="str">
            <v/>
          </cell>
          <cell r="AR223" t="str">
            <v/>
          </cell>
          <cell r="AS223" t="str">
            <v/>
          </cell>
          <cell r="AT223" t="str">
            <v/>
          </cell>
          <cell r="AU223" t="str">
            <v/>
          </cell>
          <cell r="AV223" t="str">
            <v/>
          </cell>
          <cell r="AW223" t="str">
            <v/>
          </cell>
          <cell r="AX223" t="str">
            <v/>
          </cell>
          <cell r="AY223" t="str">
            <v/>
          </cell>
          <cell r="AZ223" t="str">
            <v/>
          </cell>
          <cell r="BA223" t="str">
            <v/>
          </cell>
          <cell r="BB223" t="str">
            <v/>
          </cell>
          <cell r="BC223" t="str">
            <v/>
          </cell>
          <cell r="BD223" t="str">
            <v/>
          </cell>
          <cell r="BE223" t="str">
            <v/>
          </cell>
          <cell r="BF223" t="str">
            <v/>
          </cell>
          <cell r="BG223" t="str">
            <v/>
          </cell>
          <cell r="BH223" t="str">
            <v/>
          </cell>
          <cell r="BI223" t="str">
            <v/>
          </cell>
          <cell r="BJ223" t="str">
            <v/>
          </cell>
          <cell r="BK223" t="str">
            <v/>
          </cell>
          <cell r="BL223" t="str">
            <v/>
          </cell>
          <cell r="BM223" t="str">
            <v/>
          </cell>
          <cell r="BN223" t="str">
            <v/>
          </cell>
          <cell r="BO223" t="str">
            <v/>
          </cell>
          <cell r="BP223" t="str">
            <v/>
          </cell>
          <cell r="BQ223" t="str">
            <v/>
          </cell>
          <cell r="BR223" t="str">
            <v/>
          </cell>
          <cell r="BS223" t="str">
            <v/>
          </cell>
          <cell r="BT223" t="str">
            <v/>
          </cell>
          <cell r="BU223" t="str">
            <v/>
          </cell>
          <cell r="BV223" t="str">
            <v/>
          </cell>
          <cell r="BW223" t="str">
            <v/>
          </cell>
          <cell r="BX223" t="str">
            <v/>
          </cell>
          <cell r="BY223" t="str">
            <v/>
          </cell>
          <cell r="BZ223" t="str">
            <v/>
          </cell>
          <cell r="CA223" t="str">
            <v/>
          </cell>
          <cell r="CB223" t="str">
            <v/>
          </cell>
          <cell r="CC223" t="str">
            <v/>
          </cell>
          <cell r="CD223" t="str">
            <v/>
          </cell>
          <cell r="CE223" t="str">
            <v/>
          </cell>
          <cell r="CF223" t="str">
            <v/>
          </cell>
          <cell r="CG223" t="str">
            <v/>
          </cell>
          <cell r="CH223" t="str">
            <v/>
          </cell>
          <cell r="CI223" t="str">
            <v/>
          </cell>
          <cell r="CJ223" t="str">
            <v/>
          </cell>
          <cell r="CK223" t="str">
            <v/>
          </cell>
          <cell r="CL223" t="str">
            <v/>
          </cell>
          <cell r="CM223" t="str">
            <v/>
          </cell>
          <cell r="CN223" t="str">
            <v/>
          </cell>
          <cell r="CO223" t="str">
            <v/>
          </cell>
          <cell r="CP223" t="str">
            <v/>
          </cell>
          <cell r="CQ223" t="str">
            <v/>
          </cell>
          <cell r="CR223" t="str">
            <v/>
          </cell>
          <cell r="CS223" t="str">
            <v/>
          </cell>
          <cell r="CT223" t="str">
            <v/>
          </cell>
          <cell r="CU223" t="str">
            <v/>
          </cell>
          <cell r="CV223" t="str">
            <v/>
          </cell>
          <cell r="CW223" t="str">
            <v/>
          </cell>
          <cell r="CX223" t="str">
            <v/>
          </cell>
          <cell r="CY223" t="str">
            <v/>
          </cell>
          <cell r="CZ223" t="str">
            <v/>
          </cell>
          <cell r="DA223" t="str">
            <v/>
          </cell>
          <cell r="DB223" t="str">
            <v>D</v>
          </cell>
          <cell r="DC223" t="str">
            <v>C</v>
          </cell>
          <cell r="DD223">
            <v>18.55779125286476</v>
          </cell>
          <cell r="DE223">
            <v>28.55779125286476</v>
          </cell>
          <cell r="DF223" t="str">
            <v/>
          </cell>
          <cell r="DG223" t="str">
            <v/>
          </cell>
          <cell r="DH223" t="str">
            <v/>
          </cell>
          <cell r="DI223" t="str">
            <v/>
          </cell>
          <cell r="DJ223" t="str">
            <v/>
          </cell>
          <cell r="DK223" t="str">
            <v/>
          </cell>
          <cell r="DL223" t="str">
            <v/>
          </cell>
          <cell r="DM223" t="str">
            <v/>
          </cell>
          <cell r="DN223" t="str">
            <v/>
          </cell>
          <cell r="DO223" t="str">
            <v/>
          </cell>
          <cell r="DP223" t="str">
            <v/>
          </cell>
          <cell r="DQ223" t="str">
            <v/>
          </cell>
          <cell r="DR223" t="str">
            <v/>
          </cell>
          <cell r="DS223" t="str">
            <v/>
          </cell>
          <cell r="DT223" t="str">
            <v/>
          </cell>
          <cell r="DU223" t="str">
            <v/>
          </cell>
          <cell r="DW223" t="str">
            <v>12A-BE-1</v>
          </cell>
          <cell r="ER223" t="str">
            <v>12B-SO-9</v>
          </cell>
          <cell r="EW223" t="str">
            <v/>
          </cell>
          <cell r="EX223">
            <v>15</v>
          </cell>
          <cell r="EY223" t="str">
            <v/>
          </cell>
          <cell r="EZ223" t="str">
            <v/>
          </cell>
          <cell r="FA223" t="str">
            <v/>
          </cell>
          <cell r="FB223" t="str">
            <v/>
          </cell>
          <cell r="FC223" t="str">
            <v/>
          </cell>
          <cell r="FD223" t="str">
            <v/>
          </cell>
          <cell r="FE223" t="str">
            <v/>
          </cell>
          <cell r="FF223" t="str">
            <v/>
          </cell>
          <cell r="FG223" t="str">
            <v/>
          </cell>
          <cell r="FH223" t="str">
            <v/>
          </cell>
          <cell r="FI223" t="str">
            <v/>
          </cell>
          <cell r="FJ223" t="str">
            <v/>
          </cell>
          <cell r="FK223" t="str">
            <v/>
          </cell>
        </row>
        <row r="224">
          <cell r="A224">
            <v>150831</v>
          </cell>
          <cell r="B224" t="str">
            <v>Watmough-Cownie, Lily</v>
          </cell>
          <cell r="C224" t="str">
            <v>12MP</v>
          </cell>
          <cell r="D224" t="str">
            <v>F</v>
          </cell>
          <cell r="E224" t="str">
            <v>B</v>
          </cell>
          <cell r="F224" t="str">
            <v>A/A*</v>
          </cell>
          <cell r="G224" t="str">
            <v>1</v>
          </cell>
          <cell r="H224" t="str">
            <v>WBRI</v>
          </cell>
          <cell r="I224" t="str">
            <v>N</v>
          </cell>
          <cell r="J224" t="b">
            <v>0</v>
          </cell>
          <cell r="K224" t="str">
            <v>No</v>
          </cell>
          <cell r="L224" t="str">
            <v>INTERNAL</v>
          </cell>
          <cell r="M224">
            <v>7.5</v>
          </cell>
          <cell r="N224">
            <v>7.5</v>
          </cell>
          <cell r="O224">
            <v>7.5</v>
          </cell>
          <cell r="P224">
            <v>7.5</v>
          </cell>
          <cell r="Q224" t="str">
            <v>6.25+ (B/A)</v>
          </cell>
          <cell r="R224" t="str">
            <v/>
          </cell>
          <cell r="S224" t="str">
            <v/>
          </cell>
          <cell r="T224" t="str">
            <v/>
          </cell>
          <cell r="U224" t="str">
            <v/>
          </cell>
          <cell r="V224" t="str">
            <v/>
          </cell>
          <cell r="W224" t="str">
            <v/>
          </cell>
          <cell r="X224" t="str">
            <v/>
          </cell>
          <cell r="Y224" t="str">
            <v/>
          </cell>
          <cell r="Z224" t="str">
            <v>B</v>
          </cell>
          <cell r="AA224" t="str">
            <v>A</v>
          </cell>
          <cell r="AB224">
            <v>42.392835327942578</v>
          </cell>
          <cell r="AC224">
            <v>52.392835327942578</v>
          </cell>
          <cell r="AD224" t="str">
            <v>B</v>
          </cell>
          <cell r="AE224" t="str">
            <v>A</v>
          </cell>
          <cell r="AF224">
            <v>41.039754767238378</v>
          </cell>
          <cell r="AG224">
            <v>51.039754767238378</v>
          </cell>
          <cell r="AH224" t="str">
            <v/>
          </cell>
          <cell r="AI224" t="str">
            <v/>
          </cell>
          <cell r="AJ224" t="str">
            <v/>
          </cell>
          <cell r="AK224" t="str">
            <v/>
          </cell>
          <cell r="AL224" t="str">
            <v/>
          </cell>
          <cell r="AM224" t="str">
            <v/>
          </cell>
          <cell r="AN224" t="str">
            <v/>
          </cell>
          <cell r="AO224" t="str">
            <v/>
          </cell>
          <cell r="AP224" t="str">
            <v/>
          </cell>
          <cell r="AQ224" t="str">
            <v/>
          </cell>
          <cell r="AR224" t="str">
            <v/>
          </cell>
          <cell r="AS224" t="str">
            <v/>
          </cell>
          <cell r="AT224" t="str">
            <v/>
          </cell>
          <cell r="AU224" t="str">
            <v/>
          </cell>
          <cell r="AV224" t="str">
            <v/>
          </cell>
          <cell r="AW224" t="str">
            <v/>
          </cell>
          <cell r="AX224" t="str">
            <v/>
          </cell>
          <cell r="AY224" t="str">
            <v/>
          </cell>
          <cell r="AZ224" t="str">
            <v/>
          </cell>
          <cell r="BA224" t="str">
            <v/>
          </cell>
          <cell r="BB224" t="str">
            <v/>
          </cell>
          <cell r="BC224" t="str">
            <v/>
          </cell>
          <cell r="BD224" t="str">
            <v/>
          </cell>
          <cell r="BE224" t="str">
            <v/>
          </cell>
          <cell r="BF224" t="str">
            <v/>
          </cell>
          <cell r="BG224" t="str">
            <v/>
          </cell>
          <cell r="BH224" t="str">
            <v/>
          </cell>
          <cell r="BI224" t="str">
            <v/>
          </cell>
          <cell r="BJ224" t="str">
            <v/>
          </cell>
          <cell r="BK224" t="str">
            <v/>
          </cell>
          <cell r="BL224" t="str">
            <v/>
          </cell>
          <cell r="BM224" t="str">
            <v/>
          </cell>
          <cell r="BN224" t="str">
            <v/>
          </cell>
          <cell r="BO224" t="str">
            <v/>
          </cell>
          <cell r="BP224" t="str">
            <v/>
          </cell>
          <cell r="BQ224" t="str">
            <v/>
          </cell>
          <cell r="BR224" t="str">
            <v/>
          </cell>
          <cell r="BS224" t="str">
            <v/>
          </cell>
          <cell r="BT224" t="str">
            <v/>
          </cell>
          <cell r="BU224" t="str">
            <v/>
          </cell>
          <cell r="BV224" t="str">
            <v/>
          </cell>
          <cell r="BW224" t="str">
            <v/>
          </cell>
          <cell r="BX224" t="str">
            <v/>
          </cell>
          <cell r="BY224" t="str">
            <v/>
          </cell>
          <cell r="BZ224" t="str">
            <v>B/A</v>
          </cell>
          <cell r="CA224" t="str">
            <v>A/A*</v>
          </cell>
          <cell r="CB224">
            <v>45.501918786990814</v>
          </cell>
          <cell r="CC224">
            <v>55.501918786990814</v>
          </cell>
          <cell r="CD224" t="str">
            <v/>
          </cell>
          <cell r="CE224" t="str">
            <v/>
          </cell>
          <cell r="CF224" t="str">
            <v/>
          </cell>
          <cell r="CG224" t="str">
            <v/>
          </cell>
          <cell r="CH224" t="str">
            <v/>
          </cell>
          <cell r="CI224" t="str">
            <v/>
          </cell>
          <cell r="CJ224" t="str">
            <v/>
          </cell>
          <cell r="CK224" t="str">
            <v/>
          </cell>
          <cell r="CL224" t="str">
            <v/>
          </cell>
          <cell r="CM224" t="str">
            <v/>
          </cell>
          <cell r="CN224" t="str">
            <v/>
          </cell>
          <cell r="CO224" t="str">
            <v/>
          </cell>
          <cell r="CP224" t="str">
            <v>B/A</v>
          </cell>
          <cell r="CQ224" t="str">
            <v>A/A*</v>
          </cell>
          <cell r="CR224">
            <v>42.677713448276208</v>
          </cell>
          <cell r="CS224">
            <v>52.677713448276208</v>
          </cell>
          <cell r="CT224" t="str">
            <v/>
          </cell>
          <cell r="CU224" t="str">
            <v/>
          </cell>
          <cell r="CV224" t="str">
            <v/>
          </cell>
          <cell r="CW224" t="str">
            <v/>
          </cell>
          <cell r="CX224" t="str">
            <v/>
          </cell>
          <cell r="CY224" t="str">
            <v/>
          </cell>
          <cell r="CZ224" t="str">
            <v/>
          </cell>
          <cell r="DA224" t="str">
            <v/>
          </cell>
          <cell r="DB224" t="str">
            <v/>
          </cell>
          <cell r="DC224" t="str">
            <v/>
          </cell>
          <cell r="DD224" t="str">
            <v/>
          </cell>
          <cell r="DE224" t="str">
            <v/>
          </cell>
          <cell r="DF224" t="str">
            <v/>
          </cell>
          <cell r="DG224" t="str">
            <v/>
          </cell>
          <cell r="DH224" t="str">
            <v/>
          </cell>
          <cell r="DI224" t="str">
            <v/>
          </cell>
          <cell r="DJ224" t="str">
            <v/>
          </cell>
          <cell r="DK224" t="str">
            <v/>
          </cell>
          <cell r="DL224" t="str">
            <v/>
          </cell>
          <cell r="DM224" t="str">
            <v/>
          </cell>
          <cell r="DN224" t="str">
            <v/>
          </cell>
          <cell r="DO224" t="str">
            <v/>
          </cell>
          <cell r="DP224" t="str">
            <v/>
          </cell>
          <cell r="DQ224" t="str">
            <v/>
          </cell>
          <cell r="DR224" t="str">
            <v/>
          </cell>
          <cell r="DS224" t="str">
            <v/>
          </cell>
          <cell r="DT224" t="str">
            <v/>
          </cell>
          <cell r="DU224" t="str">
            <v/>
          </cell>
          <cell r="DX224" t="str">
            <v>12A-BI-2</v>
          </cell>
          <cell r="DY224" t="str">
            <v>12D-CH-2</v>
          </cell>
          <cell r="EK224" t="str">
            <v>12C-MA-7</v>
          </cell>
          <cell r="EO224" t="str">
            <v>12E-PH-6</v>
          </cell>
          <cell r="EW224" t="str">
            <v/>
          </cell>
          <cell r="EX224" t="str">
            <v/>
          </cell>
          <cell r="EY224">
            <v>40</v>
          </cell>
          <cell r="EZ224">
            <v>40</v>
          </cell>
          <cell r="FA224" t="str">
            <v/>
          </cell>
          <cell r="FB224" t="str">
            <v/>
          </cell>
          <cell r="FC224" t="str">
            <v/>
          </cell>
          <cell r="FD224" t="str">
            <v/>
          </cell>
          <cell r="FE224" t="str">
            <v/>
          </cell>
          <cell r="FF224" t="str">
            <v/>
          </cell>
          <cell r="FG224" t="str">
            <v/>
          </cell>
          <cell r="FH224" t="str">
            <v/>
          </cell>
          <cell r="FI224" t="str">
            <v/>
          </cell>
          <cell r="FJ224" t="str">
            <v/>
          </cell>
          <cell r="FK224" t="str">
            <v/>
          </cell>
        </row>
        <row r="225">
          <cell r="A225">
            <v>150999</v>
          </cell>
          <cell r="B225" t="str">
            <v>Wild, Ellie</v>
          </cell>
          <cell r="C225" t="str">
            <v>12MP</v>
          </cell>
          <cell r="D225" t="str">
            <v>F</v>
          </cell>
          <cell r="E225" t="str">
            <v>C</v>
          </cell>
          <cell r="F225" t="str">
            <v>B/A</v>
          </cell>
          <cell r="G225" t="str">
            <v>1</v>
          </cell>
          <cell r="H225" t="str">
            <v>WBRI</v>
          </cell>
          <cell r="I225" t="str">
            <v>N</v>
          </cell>
          <cell r="J225" t="b">
            <v>0</v>
          </cell>
          <cell r="K225" t="str">
            <v>No</v>
          </cell>
          <cell r="L225" t="str">
            <v>INTERNAL</v>
          </cell>
          <cell r="M225">
            <v>4.75</v>
          </cell>
          <cell r="N225">
            <v>4.8</v>
          </cell>
          <cell r="O225">
            <v>4.75</v>
          </cell>
          <cell r="P225">
            <v>4.8</v>
          </cell>
          <cell r="Q225" t="str">
            <v>4.75+ (C/B)</v>
          </cell>
          <cell r="R225" t="str">
            <v>C/B</v>
          </cell>
          <cell r="S225" t="str">
            <v>B/A</v>
          </cell>
          <cell r="T225">
            <v>33.054703458053943</v>
          </cell>
          <cell r="U225">
            <v>43.054703458053943</v>
          </cell>
          <cell r="V225" t="str">
            <v/>
          </cell>
          <cell r="W225" t="str">
            <v/>
          </cell>
          <cell r="X225" t="str">
            <v/>
          </cell>
          <cell r="Y225" t="str">
            <v/>
          </cell>
          <cell r="Z225" t="str">
            <v/>
          </cell>
          <cell r="AA225" t="str">
            <v/>
          </cell>
          <cell r="AB225" t="str">
            <v/>
          </cell>
          <cell r="AC225" t="str">
            <v/>
          </cell>
          <cell r="AD225" t="str">
            <v/>
          </cell>
          <cell r="AE225" t="str">
            <v/>
          </cell>
          <cell r="AF225" t="str">
            <v/>
          </cell>
          <cell r="AG225" t="str">
            <v/>
          </cell>
          <cell r="AH225" t="str">
            <v/>
          </cell>
          <cell r="AI225" t="str">
            <v/>
          </cell>
          <cell r="AJ225" t="str">
            <v/>
          </cell>
          <cell r="AK225" t="str">
            <v/>
          </cell>
          <cell r="AL225" t="str">
            <v/>
          </cell>
          <cell r="AM225" t="str">
            <v/>
          </cell>
          <cell r="AN225" t="str">
            <v/>
          </cell>
          <cell r="AO225" t="str">
            <v/>
          </cell>
          <cell r="AP225" t="str">
            <v/>
          </cell>
          <cell r="AQ225" t="str">
            <v/>
          </cell>
          <cell r="AR225" t="str">
            <v/>
          </cell>
          <cell r="AS225" t="str">
            <v/>
          </cell>
          <cell r="AT225" t="str">
            <v/>
          </cell>
          <cell r="AU225" t="str">
            <v/>
          </cell>
          <cell r="AV225" t="str">
            <v/>
          </cell>
          <cell r="AW225" t="str">
            <v/>
          </cell>
          <cell r="AX225" t="str">
            <v/>
          </cell>
          <cell r="AY225" t="str">
            <v/>
          </cell>
          <cell r="AZ225" t="str">
            <v/>
          </cell>
          <cell r="BA225" t="str">
            <v/>
          </cell>
          <cell r="BB225" t="str">
            <v/>
          </cell>
          <cell r="BC225" t="str">
            <v/>
          </cell>
          <cell r="BD225" t="str">
            <v/>
          </cell>
          <cell r="BE225" t="str">
            <v/>
          </cell>
          <cell r="BF225" t="str">
            <v/>
          </cell>
          <cell r="BG225" t="str">
            <v/>
          </cell>
          <cell r="BH225" t="str">
            <v/>
          </cell>
          <cell r="BI225" t="str">
            <v/>
          </cell>
          <cell r="BJ225" t="str">
            <v/>
          </cell>
          <cell r="BK225" t="str">
            <v/>
          </cell>
          <cell r="BL225" t="str">
            <v/>
          </cell>
          <cell r="BM225" t="str">
            <v/>
          </cell>
          <cell r="BN225" t="str">
            <v>M/D</v>
          </cell>
          <cell r="BO225" t="str">
            <v>D/D*</v>
          </cell>
          <cell r="BP225">
            <v>30.234301487585324</v>
          </cell>
          <cell r="BQ225">
            <v>40.234301487585327</v>
          </cell>
          <cell r="BR225" t="str">
            <v/>
          </cell>
          <cell r="BS225" t="str">
            <v/>
          </cell>
          <cell r="BT225" t="str">
            <v/>
          </cell>
          <cell r="BU225" t="str">
            <v/>
          </cell>
          <cell r="BV225" t="str">
            <v/>
          </cell>
          <cell r="BW225" t="str">
            <v/>
          </cell>
          <cell r="BX225" t="str">
            <v/>
          </cell>
          <cell r="BY225" t="str">
            <v/>
          </cell>
          <cell r="BZ225" t="str">
            <v/>
          </cell>
          <cell r="CA225" t="str">
            <v/>
          </cell>
          <cell r="CB225" t="str">
            <v/>
          </cell>
          <cell r="CC225" t="str">
            <v/>
          </cell>
          <cell r="CD225" t="str">
            <v/>
          </cell>
          <cell r="CE225" t="str">
            <v/>
          </cell>
          <cell r="CF225" t="str">
            <v/>
          </cell>
          <cell r="CG225" t="str">
            <v/>
          </cell>
          <cell r="CH225" t="str">
            <v/>
          </cell>
          <cell r="CI225" t="str">
            <v/>
          </cell>
          <cell r="CJ225" t="str">
            <v/>
          </cell>
          <cell r="CK225" t="str">
            <v/>
          </cell>
          <cell r="CL225" t="str">
            <v/>
          </cell>
          <cell r="CM225" t="str">
            <v/>
          </cell>
          <cell r="CN225" t="str">
            <v/>
          </cell>
          <cell r="CO225" t="str">
            <v/>
          </cell>
          <cell r="CP225" t="str">
            <v/>
          </cell>
          <cell r="CQ225" t="str">
            <v/>
          </cell>
          <cell r="CR225" t="str">
            <v/>
          </cell>
          <cell r="CS225" t="str">
            <v/>
          </cell>
          <cell r="CT225" t="str">
            <v/>
          </cell>
          <cell r="CU225" t="str">
            <v/>
          </cell>
          <cell r="CV225" t="str">
            <v/>
          </cell>
          <cell r="CW225" t="str">
            <v/>
          </cell>
          <cell r="CX225" t="str">
            <v/>
          </cell>
          <cell r="CY225" t="str">
            <v/>
          </cell>
          <cell r="CZ225" t="str">
            <v/>
          </cell>
          <cell r="DA225" t="str">
            <v/>
          </cell>
          <cell r="DB225" t="str">
            <v>C</v>
          </cell>
          <cell r="DC225" t="str">
            <v>B</v>
          </cell>
          <cell r="DD225">
            <v>30.32454948207814</v>
          </cell>
          <cell r="DE225">
            <v>40.32454948207814</v>
          </cell>
          <cell r="DF225" t="str">
            <v/>
          </cell>
          <cell r="DG225" t="str">
            <v/>
          </cell>
          <cell r="DH225" t="str">
            <v/>
          </cell>
          <cell r="DI225" t="str">
            <v/>
          </cell>
          <cell r="DJ225" t="str">
            <v/>
          </cell>
          <cell r="DK225" t="str">
            <v/>
          </cell>
          <cell r="DL225" t="str">
            <v/>
          </cell>
          <cell r="DM225" t="str">
            <v/>
          </cell>
          <cell r="DN225" t="str">
            <v/>
          </cell>
          <cell r="DO225" t="str">
            <v/>
          </cell>
          <cell r="DP225" t="str">
            <v/>
          </cell>
          <cell r="DQ225" t="str">
            <v/>
          </cell>
          <cell r="DR225" t="str">
            <v/>
          </cell>
          <cell r="DS225" t="str">
            <v/>
          </cell>
          <cell r="DT225" t="str">
            <v/>
          </cell>
          <cell r="DU225" t="str">
            <v/>
          </cell>
          <cell r="DV225" t="str">
            <v>12C-AR-1</v>
          </cell>
          <cell r="EH225" t="str">
            <v>12B-HS-4</v>
          </cell>
          <cell r="ER225" t="str">
            <v>12E-SO-8</v>
          </cell>
          <cell r="EW225">
            <v>35</v>
          </cell>
          <cell r="EX225" t="str">
            <v/>
          </cell>
          <cell r="EY225" t="str">
            <v/>
          </cell>
          <cell r="EZ225" t="str">
            <v/>
          </cell>
          <cell r="FA225" t="str">
            <v/>
          </cell>
          <cell r="FB225" t="str">
            <v/>
          </cell>
          <cell r="FC225" t="str">
            <v/>
          </cell>
          <cell r="FD225" t="str">
            <v/>
          </cell>
          <cell r="FE225" t="str">
            <v/>
          </cell>
          <cell r="FF225" t="str">
            <v/>
          </cell>
          <cell r="FG225" t="str">
            <v/>
          </cell>
          <cell r="FH225" t="str">
            <v/>
          </cell>
          <cell r="FI225">
            <v>30</v>
          </cell>
          <cell r="FJ225" t="str">
            <v/>
          </cell>
          <cell r="FK225" t="str">
            <v/>
          </cell>
        </row>
        <row r="226">
          <cell r="A226">
            <v>150914</v>
          </cell>
          <cell r="B226" t="str">
            <v>Williams, Ellie</v>
          </cell>
          <cell r="C226" t="str">
            <v>12MP</v>
          </cell>
          <cell r="D226" t="str">
            <v>F</v>
          </cell>
          <cell r="E226" t="str">
            <v>A</v>
          </cell>
          <cell r="F226" t="str">
            <v>A*</v>
          </cell>
          <cell r="G226" t="str">
            <v>1</v>
          </cell>
          <cell r="H226" t="str">
            <v>WBRI</v>
          </cell>
          <cell r="I226" t="str">
            <v>N</v>
          </cell>
          <cell r="J226" t="b">
            <v>0</v>
          </cell>
          <cell r="K226" t="str">
            <v>No</v>
          </cell>
          <cell r="L226" t="str">
            <v>INTERNAL</v>
          </cell>
          <cell r="M226">
            <v>8.1999999999999993</v>
          </cell>
          <cell r="N226">
            <v>8.1999999999999993</v>
          </cell>
          <cell r="O226">
            <v>8.1999999999999993</v>
          </cell>
          <cell r="P226">
            <v>8.1999999999999993</v>
          </cell>
          <cell r="Q226" t="str">
            <v>7.75+ (A/A*)</v>
          </cell>
          <cell r="R226" t="str">
            <v/>
          </cell>
          <cell r="S226" t="str">
            <v/>
          </cell>
          <cell r="T226" t="str">
            <v/>
          </cell>
          <cell r="U226" t="str">
            <v/>
          </cell>
          <cell r="V226" t="str">
            <v/>
          </cell>
          <cell r="W226" t="str">
            <v/>
          </cell>
          <cell r="X226" t="str">
            <v/>
          </cell>
          <cell r="Y226" t="str">
            <v/>
          </cell>
          <cell r="Z226" t="str">
            <v>A</v>
          </cell>
          <cell r="AA226" t="str">
            <v>A*</v>
          </cell>
          <cell r="AB226">
            <v>51.00539125961776</v>
          </cell>
          <cell r="AC226">
            <v>61.00539125961776</v>
          </cell>
          <cell r="AD226" t="str">
            <v>A</v>
          </cell>
          <cell r="AE226" t="str">
            <v>A*</v>
          </cell>
          <cell r="AF226">
            <v>48.538987766070917</v>
          </cell>
          <cell r="AG226">
            <v>58.538987766070917</v>
          </cell>
          <cell r="AH226" t="str">
            <v/>
          </cell>
          <cell r="AI226" t="str">
            <v/>
          </cell>
          <cell r="AJ226" t="str">
            <v/>
          </cell>
          <cell r="AK226" t="str">
            <v/>
          </cell>
          <cell r="AL226" t="str">
            <v/>
          </cell>
          <cell r="AM226" t="str">
            <v/>
          </cell>
          <cell r="AN226" t="str">
            <v/>
          </cell>
          <cell r="AO226" t="str">
            <v/>
          </cell>
          <cell r="AP226" t="str">
            <v/>
          </cell>
          <cell r="AQ226" t="str">
            <v/>
          </cell>
          <cell r="AR226" t="str">
            <v/>
          </cell>
          <cell r="AS226" t="str">
            <v/>
          </cell>
          <cell r="AT226" t="str">
            <v/>
          </cell>
          <cell r="AU226" t="str">
            <v/>
          </cell>
          <cell r="AV226" t="str">
            <v/>
          </cell>
          <cell r="AW226" t="str">
            <v/>
          </cell>
          <cell r="AX226" t="str">
            <v/>
          </cell>
          <cell r="AY226" t="str">
            <v/>
          </cell>
          <cell r="AZ226" t="str">
            <v/>
          </cell>
          <cell r="BA226" t="str">
            <v/>
          </cell>
          <cell r="BB226" t="str">
            <v/>
          </cell>
          <cell r="BC226" t="str">
            <v/>
          </cell>
          <cell r="BD226" t="str">
            <v/>
          </cell>
          <cell r="BE226" t="str">
            <v/>
          </cell>
          <cell r="BF226" t="str">
            <v/>
          </cell>
          <cell r="BG226" t="str">
            <v/>
          </cell>
          <cell r="BH226" t="str">
            <v/>
          </cell>
          <cell r="BI226" t="str">
            <v/>
          </cell>
          <cell r="BJ226" t="str">
            <v/>
          </cell>
          <cell r="BK226" t="str">
            <v/>
          </cell>
          <cell r="BL226" t="str">
            <v/>
          </cell>
          <cell r="BM226" t="str">
            <v/>
          </cell>
          <cell r="BN226" t="str">
            <v/>
          </cell>
          <cell r="BO226" t="str">
            <v/>
          </cell>
          <cell r="BP226" t="str">
            <v/>
          </cell>
          <cell r="BQ226" t="str">
            <v/>
          </cell>
          <cell r="BR226" t="str">
            <v/>
          </cell>
          <cell r="BS226" t="str">
            <v/>
          </cell>
          <cell r="BT226" t="str">
            <v/>
          </cell>
          <cell r="BU226" t="str">
            <v/>
          </cell>
          <cell r="BV226" t="str">
            <v/>
          </cell>
          <cell r="BW226" t="str">
            <v/>
          </cell>
          <cell r="BX226" t="str">
            <v/>
          </cell>
          <cell r="BY226" t="str">
            <v/>
          </cell>
          <cell r="BZ226" t="str">
            <v>A</v>
          </cell>
          <cell r="CA226" t="str">
            <v>A*</v>
          </cell>
          <cell r="CB226">
            <v>51.232884442389562</v>
          </cell>
          <cell r="CC226">
            <v>61.232884442389562</v>
          </cell>
          <cell r="CD226" t="str">
            <v>A</v>
          </cell>
          <cell r="CE226" t="str">
            <v>A*</v>
          </cell>
          <cell r="CF226">
            <v>51.106159351471746</v>
          </cell>
          <cell r="CG226">
            <v>61.106159351471746</v>
          </cell>
          <cell r="CH226" t="str">
            <v/>
          </cell>
          <cell r="CI226" t="str">
            <v/>
          </cell>
          <cell r="CJ226" t="str">
            <v/>
          </cell>
          <cell r="CK226" t="str">
            <v/>
          </cell>
          <cell r="CL226" t="str">
            <v/>
          </cell>
          <cell r="CM226" t="str">
            <v/>
          </cell>
          <cell r="CN226" t="str">
            <v/>
          </cell>
          <cell r="CO226" t="str">
            <v/>
          </cell>
          <cell r="CP226" t="str">
            <v/>
          </cell>
          <cell r="CQ226" t="str">
            <v/>
          </cell>
          <cell r="CR226" t="str">
            <v/>
          </cell>
          <cell r="CS226" t="str">
            <v/>
          </cell>
          <cell r="CT226" t="str">
            <v/>
          </cell>
          <cell r="CU226" t="str">
            <v/>
          </cell>
          <cell r="CV226" t="str">
            <v/>
          </cell>
          <cell r="CW226" t="str">
            <v/>
          </cell>
          <cell r="CX226" t="str">
            <v/>
          </cell>
          <cell r="CY226" t="str">
            <v/>
          </cell>
          <cell r="CZ226" t="str">
            <v/>
          </cell>
          <cell r="DA226" t="str">
            <v/>
          </cell>
          <cell r="DB226" t="str">
            <v/>
          </cell>
          <cell r="DC226" t="str">
            <v/>
          </cell>
          <cell r="DD226" t="str">
            <v/>
          </cell>
          <cell r="DE226" t="str">
            <v/>
          </cell>
          <cell r="DF226" t="str">
            <v/>
          </cell>
          <cell r="DG226" t="str">
            <v/>
          </cell>
          <cell r="DH226" t="str">
            <v/>
          </cell>
          <cell r="DI226" t="str">
            <v/>
          </cell>
          <cell r="DJ226" t="str">
            <v/>
          </cell>
          <cell r="DK226" t="str">
            <v/>
          </cell>
          <cell r="DL226" t="str">
            <v/>
          </cell>
          <cell r="DM226" t="str">
            <v/>
          </cell>
          <cell r="DN226" t="str">
            <v/>
          </cell>
          <cell r="DO226" t="str">
            <v/>
          </cell>
          <cell r="DP226" t="str">
            <v/>
          </cell>
          <cell r="DQ226" t="str">
            <v/>
          </cell>
          <cell r="DR226" t="str">
            <v/>
          </cell>
          <cell r="DS226" t="str">
            <v/>
          </cell>
          <cell r="DT226" t="str">
            <v/>
          </cell>
          <cell r="DU226" t="str">
            <v/>
          </cell>
          <cell r="DX226" t="str">
            <v>12A-BI-2</v>
          </cell>
          <cell r="DY226" t="str">
            <v>12C-CH-2</v>
          </cell>
          <cell r="EK226" t="str">
            <v>12D-MA-7</v>
          </cell>
          <cell r="EL226" t="str">
            <v>12E-MAF-4</v>
          </cell>
          <cell r="EW226" t="str">
            <v/>
          </cell>
          <cell r="EX226" t="str">
            <v/>
          </cell>
          <cell r="EY226">
            <v>50</v>
          </cell>
          <cell r="EZ226">
            <v>50</v>
          </cell>
          <cell r="FA226" t="str">
            <v/>
          </cell>
          <cell r="FB226" t="str">
            <v/>
          </cell>
          <cell r="FC226" t="str">
            <v/>
          </cell>
          <cell r="FD226" t="str">
            <v/>
          </cell>
          <cell r="FE226" t="str">
            <v/>
          </cell>
          <cell r="FF226" t="str">
            <v/>
          </cell>
          <cell r="FG226" t="str">
            <v/>
          </cell>
          <cell r="FH226" t="str">
            <v/>
          </cell>
          <cell r="FI226" t="str">
            <v/>
          </cell>
          <cell r="FJ226" t="str">
            <v/>
          </cell>
          <cell r="FK226" t="str">
            <v/>
          </cell>
        </row>
        <row r="227">
          <cell r="A227">
            <v>150946</v>
          </cell>
          <cell r="B227" t="str">
            <v>Williams, Zac</v>
          </cell>
          <cell r="C227" t="str">
            <v>12MP</v>
          </cell>
          <cell r="D227" t="str">
            <v>M</v>
          </cell>
          <cell r="E227" t="str">
            <v>D</v>
          </cell>
          <cell r="F227" t="str">
            <v>C</v>
          </cell>
          <cell r="G227" t="str">
            <v>1</v>
          </cell>
          <cell r="H227" t="str">
            <v>WBRI</v>
          </cell>
          <cell r="I227" t="str">
            <v>N</v>
          </cell>
          <cell r="J227" t="b">
            <v>0</v>
          </cell>
          <cell r="K227" t="str">
            <v>No</v>
          </cell>
          <cell r="L227" t="str">
            <v>INTERNAL</v>
          </cell>
          <cell r="M227">
            <v>3.5555555555555554</v>
          </cell>
          <cell r="N227">
            <v>3.6</v>
          </cell>
          <cell r="O227">
            <v>3.5555555555555554</v>
          </cell>
          <cell r="P227">
            <v>3.6</v>
          </cell>
          <cell r="Q227" t="str">
            <v>2.5+ (D/C)</v>
          </cell>
          <cell r="R227" t="str">
            <v/>
          </cell>
          <cell r="S227" t="str">
            <v/>
          </cell>
          <cell r="T227" t="str">
            <v/>
          </cell>
          <cell r="U227" t="str">
            <v/>
          </cell>
          <cell r="V227" t="str">
            <v>D</v>
          </cell>
          <cell r="W227" t="str">
            <v>C</v>
          </cell>
          <cell r="X227">
            <v>18.456252064284449</v>
          </cell>
          <cell r="Y227">
            <v>28.456252064284449</v>
          </cell>
          <cell r="Z227" t="str">
            <v/>
          </cell>
          <cell r="AA227" t="str">
            <v/>
          </cell>
          <cell r="AB227" t="str">
            <v/>
          </cell>
          <cell r="AC227" t="str">
            <v/>
          </cell>
          <cell r="AD227" t="str">
            <v/>
          </cell>
          <cell r="AE227" t="str">
            <v/>
          </cell>
          <cell r="AF227" t="str">
            <v/>
          </cell>
          <cell r="AG227" t="str">
            <v/>
          </cell>
          <cell r="AH227" t="str">
            <v/>
          </cell>
          <cell r="AI227" t="str">
            <v/>
          </cell>
          <cell r="AJ227" t="str">
            <v/>
          </cell>
          <cell r="AK227" t="str">
            <v/>
          </cell>
          <cell r="AL227" t="str">
            <v/>
          </cell>
          <cell r="AM227" t="str">
            <v/>
          </cell>
          <cell r="AN227" t="str">
            <v/>
          </cell>
          <cell r="AO227" t="str">
            <v/>
          </cell>
          <cell r="AP227" t="str">
            <v/>
          </cell>
          <cell r="AQ227" t="str">
            <v/>
          </cell>
          <cell r="AR227" t="str">
            <v/>
          </cell>
          <cell r="AS227" t="str">
            <v/>
          </cell>
          <cell r="AT227" t="str">
            <v/>
          </cell>
          <cell r="AU227" t="str">
            <v/>
          </cell>
          <cell r="AV227" t="str">
            <v/>
          </cell>
          <cell r="AW227" t="str">
            <v/>
          </cell>
          <cell r="AX227" t="str">
            <v/>
          </cell>
          <cell r="AY227" t="str">
            <v/>
          </cell>
          <cell r="AZ227" t="str">
            <v/>
          </cell>
          <cell r="BA227" t="str">
            <v/>
          </cell>
          <cell r="BB227" t="str">
            <v/>
          </cell>
          <cell r="BC227" t="str">
            <v/>
          </cell>
          <cell r="BD227" t="str">
            <v/>
          </cell>
          <cell r="BE227" t="str">
            <v/>
          </cell>
          <cell r="BF227" t="str">
            <v/>
          </cell>
          <cell r="BG227" t="str">
            <v/>
          </cell>
          <cell r="BH227" t="str">
            <v/>
          </cell>
          <cell r="BI227" t="str">
            <v/>
          </cell>
          <cell r="BJ227" t="str">
            <v/>
          </cell>
          <cell r="BK227" t="str">
            <v/>
          </cell>
          <cell r="BL227" t="str">
            <v/>
          </cell>
          <cell r="BM227" t="str">
            <v/>
          </cell>
          <cell r="BN227" t="str">
            <v/>
          </cell>
          <cell r="BO227" t="str">
            <v/>
          </cell>
          <cell r="BP227" t="str">
            <v/>
          </cell>
          <cell r="BQ227" t="str">
            <v/>
          </cell>
          <cell r="BR227" t="str">
            <v/>
          </cell>
          <cell r="BS227" t="str">
            <v/>
          </cell>
          <cell r="BT227" t="str">
            <v/>
          </cell>
          <cell r="BU227" t="str">
            <v/>
          </cell>
          <cell r="BV227" t="str">
            <v/>
          </cell>
          <cell r="BW227" t="str">
            <v/>
          </cell>
          <cell r="BX227" t="str">
            <v/>
          </cell>
          <cell r="BY227" t="str">
            <v/>
          </cell>
          <cell r="BZ227" t="str">
            <v/>
          </cell>
          <cell r="CA227" t="str">
            <v/>
          </cell>
          <cell r="CB227" t="str">
            <v/>
          </cell>
          <cell r="CC227" t="str">
            <v/>
          </cell>
          <cell r="CD227" t="str">
            <v/>
          </cell>
          <cell r="CE227" t="str">
            <v/>
          </cell>
          <cell r="CF227" t="str">
            <v/>
          </cell>
          <cell r="CG227" t="str">
            <v/>
          </cell>
          <cell r="CH227" t="str">
            <v/>
          </cell>
          <cell r="CI227" t="str">
            <v/>
          </cell>
          <cell r="CJ227" t="str">
            <v/>
          </cell>
          <cell r="CK227" t="str">
            <v/>
          </cell>
          <cell r="CL227" t="str">
            <v/>
          </cell>
          <cell r="CM227" t="str">
            <v/>
          </cell>
          <cell r="CN227" t="str">
            <v/>
          </cell>
          <cell r="CO227" t="str">
            <v/>
          </cell>
          <cell r="CP227" t="str">
            <v/>
          </cell>
          <cell r="CQ227" t="str">
            <v/>
          </cell>
          <cell r="CR227" t="str">
            <v/>
          </cell>
          <cell r="CS227" t="str">
            <v/>
          </cell>
          <cell r="CT227" t="str">
            <v>D</v>
          </cell>
          <cell r="CU227" t="str">
            <v>C</v>
          </cell>
          <cell r="CV227">
            <v>19.188819387670339</v>
          </cell>
          <cell r="CW227">
            <v>29.188819387670339</v>
          </cell>
          <cell r="CX227" t="str">
            <v/>
          </cell>
          <cell r="CY227" t="str">
            <v/>
          </cell>
          <cell r="CZ227" t="str">
            <v/>
          </cell>
          <cell r="DA227" t="str">
            <v/>
          </cell>
          <cell r="DB227" t="str">
            <v>D</v>
          </cell>
          <cell r="DC227" t="str">
            <v>C</v>
          </cell>
          <cell r="DD227">
            <v>20.604457635597939</v>
          </cell>
          <cell r="DE227">
            <v>30.604457635597939</v>
          </cell>
          <cell r="DF227" t="str">
            <v/>
          </cell>
          <cell r="DG227" t="str">
            <v/>
          </cell>
          <cell r="DH227" t="str">
            <v/>
          </cell>
          <cell r="DI227" t="str">
            <v/>
          </cell>
          <cell r="DJ227" t="str">
            <v/>
          </cell>
          <cell r="DK227" t="str">
            <v/>
          </cell>
          <cell r="DL227" t="str">
            <v/>
          </cell>
          <cell r="DM227" t="str">
            <v/>
          </cell>
          <cell r="DN227" t="str">
            <v/>
          </cell>
          <cell r="DO227" t="str">
            <v/>
          </cell>
          <cell r="DP227" t="str">
            <v/>
          </cell>
          <cell r="DQ227" t="str">
            <v/>
          </cell>
          <cell r="DR227" t="str">
            <v/>
          </cell>
          <cell r="DS227" t="str">
            <v/>
          </cell>
          <cell r="DT227" t="str">
            <v/>
          </cell>
          <cell r="DU227" t="str">
            <v/>
          </cell>
          <cell r="DW227" t="str">
            <v>12B-BE-2</v>
          </cell>
          <cell r="EP227" t="str">
            <v>12C-PO-8</v>
          </cell>
          <cell r="ER227" t="str">
            <v>12E-SO-8</v>
          </cell>
          <cell r="EW227" t="str">
            <v/>
          </cell>
          <cell r="EX227">
            <v>20</v>
          </cell>
          <cell r="EY227" t="str">
            <v/>
          </cell>
          <cell r="EZ227" t="str">
            <v/>
          </cell>
          <cell r="FA227" t="str">
            <v/>
          </cell>
          <cell r="FB227" t="str">
            <v/>
          </cell>
          <cell r="FC227" t="str">
            <v/>
          </cell>
          <cell r="FD227" t="str">
            <v/>
          </cell>
          <cell r="FE227" t="str">
            <v/>
          </cell>
          <cell r="FF227" t="str">
            <v/>
          </cell>
          <cell r="FG227" t="str">
            <v/>
          </cell>
          <cell r="FH227" t="str">
            <v/>
          </cell>
          <cell r="FI227" t="str">
            <v/>
          </cell>
          <cell r="FJ227" t="str">
            <v/>
          </cell>
          <cell r="FK227" t="str">
            <v/>
          </cell>
        </row>
        <row r="228">
          <cell r="A228">
            <v>160111</v>
          </cell>
          <cell r="B228" t="str">
            <v>Wilson-Barratt, Robyn</v>
          </cell>
          <cell r="C228" t="str">
            <v>12CSN</v>
          </cell>
          <cell r="D228" t="str">
            <v>F</v>
          </cell>
          <cell r="E228" t="str">
            <v>D</v>
          </cell>
          <cell r="F228" t="str">
            <v>C</v>
          </cell>
          <cell r="G228" t="str">
            <v>1</v>
          </cell>
          <cell r="H228" t="str">
            <v>WBRI</v>
          </cell>
          <cell r="I228" t="str">
            <v>N</v>
          </cell>
          <cell r="J228" t="b">
            <v>0</v>
          </cell>
          <cell r="K228" t="str">
            <v>No</v>
          </cell>
          <cell r="L228" t="str">
            <v>EXTERNAL</v>
          </cell>
          <cell r="M228">
            <v>4.0625</v>
          </cell>
          <cell r="N228">
            <v>4.0999999999999996</v>
          </cell>
          <cell r="O228">
            <v>4.0625</v>
          </cell>
          <cell r="P228">
            <v>4.0999999999999996</v>
          </cell>
          <cell r="Q228" t="str">
            <v>2.5+ (D/C)</v>
          </cell>
          <cell r="R228" t="str">
            <v/>
          </cell>
          <cell r="S228" t="str">
            <v/>
          </cell>
          <cell r="T228" t="str">
            <v/>
          </cell>
          <cell r="U228" t="str">
            <v/>
          </cell>
          <cell r="V228" t="str">
            <v>D</v>
          </cell>
          <cell r="W228" t="str">
            <v>C</v>
          </cell>
          <cell r="X228">
            <v>22.192662646416704</v>
          </cell>
          <cell r="Y228">
            <v>32.192662646416707</v>
          </cell>
          <cell r="Z228" t="str">
            <v/>
          </cell>
          <cell r="AA228" t="str">
            <v/>
          </cell>
          <cell r="AB228" t="str">
            <v/>
          </cell>
          <cell r="AC228" t="str">
            <v/>
          </cell>
          <cell r="AD228" t="str">
            <v/>
          </cell>
          <cell r="AE228" t="str">
            <v/>
          </cell>
          <cell r="AF228" t="str">
            <v/>
          </cell>
          <cell r="AG228" t="str">
            <v/>
          </cell>
          <cell r="AH228" t="str">
            <v/>
          </cell>
          <cell r="AI228" t="str">
            <v/>
          </cell>
          <cell r="AJ228" t="str">
            <v/>
          </cell>
          <cell r="AK228" t="str">
            <v/>
          </cell>
          <cell r="AL228" t="str">
            <v/>
          </cell>
          <cell r="AM228" t="str">
            <v/>
          </cell>
          <cell r="AN228" t="str">
            <v/>
          </cell>
          <cell r="AO228" t="str">
            <v/>
          </cell>
          <cell r="AP228" t="str">
            <v/>
          </cell>
          <cell r="AQ228" t="str">
            <v/>
          </cell>
          <cell r="AR228" t="str">
            <v/>
          </cell>
          <cell r="AS228" t="str">
            <v/>
          </cell>
          <cell r="AT228" t="str">
            <v/>
          </cell>
          <cell r="AU228" t="str">
            <v/>
          </cell>
          <cell r="AV228" t="str">
            <v/>
          </cell>
          <cell r="AW228" t="str">
            <v/>
          </cell>
          <cell r="AX228" t="str">
            <v/>
          </cell>
          <cell r="AY228" t="str">
            <v/>
          </cell>
          <cell r="AZ228" t="str">
            <v/>
          </cell>
          <cell r="BA228" t="str">
            <v/>
          </cell>
          <cell r="BB228" t="str">
            <v/>
          </cell>
          <cell r="BC228" t="str">
            <v/>
          </cell>
          <cell r="BD228" t="str">
            <v/>
          </cell>
          <cell r="BE228" t="str">
            <v/>
          </cell>
          <cell r="BF228" t="str">
            <v>D</v>
          </cell>
          <cell r="BG228" t="str">
            <v>C</v>
          </cell>
          <cell r="BH228">
            <v>19.085069154488586</v>
          </cell>
          <cell r="BI228">
            <v>29.085069154488586</v>
          </cell>
          <cell r="BJ228" t="str">
            <v/>
          </cell>
          <cell r="BK228" t="str">
            <v/>
          </cell>
          <cell r="BL228" t="str">
            <v/>
          </cell>
          <cell r="BM228" t="str">
            <v/>
          </cell>
          <cell r="BN228" t="str">
            <v/>
          </cell>
          <cell r="BO228" t="str">
            <v/>
          </cell>
          <cell r="BP228" t="str">
            <v/>
          </cell>
          <cell r="BQ228" t="str">
            <v/>
          </cell>
          <cell r="BR228" t="str">
            <v/>
          </cell>
          <cell r="BS228" t="str">
            <v/>
          </cell>
          <cell r="BT228" t="str">
            <v/>
          </cell>
          <cell r="BU228" t="str">
            <v/>
          </cell>
          <cell r="BV228" t="str">
            <v/>
          </cell>
          <cell r="BW228" t="str">
            <v/>
          </cell>
          <cell r="BX228" t="str">
            <v/>
          </cell>
          <cell r="BY228" t="str">
            <v/>
          </cell>
          <cell r="BZ228" t="str">
            <v/>
          </cell>
          <cell r="CA228" t="str">
            <v/>
          </cell>
          <cell r="CB228" t="str">
            <v/>
          </cell>
          <cell r="CC228" t="str">
            <v/>
          </cell>
          <cell r="CD228" t="str">
            <v/>
          </cell>
          <cell r="CE228" t="str">
            <v/>
          </cell>
          <cell r="CF228" t="str">
            <v/>
          </cell>
          <cell r="CG228" t="str">
            <v/>
          </cell>
          <cell r="CH228" t="str">
            <v>D</v>
          </cell>
          <cell r="CI228" t="str">
            <v>C</v>
          </cell>
          <cell r="CJ228">
            <v>21.971451191188411</v>
          </cell>
          <cell r="CK228">
            <v>31.971451191188411</v>
          </cell>
          <cell r="CL228" t="str">
            <v/>
          </cell>
          <cell r="CM228" t="str">
            <v/>
          </cell>
          <cell r="CN228" t="str">
            <v/>
          </cell>
          <cell r="CO228" t="str">
            <v/>
          </cell>
          <cell r="CP228" t="str">
            <v/>
          </cell>
          <cell r="CQ228" t="str">
            <v/>
          </cell>
          <cell r="CR228" t="str">
            <v/>
          </cell>
          <cell r="CS228" t="str">
            <v/>
          </cell>
          <cell r="CT228" t="str">
            <v/>
          </cell>
          <cell r="CU228" t="str">
            <v/>
          </cell>
          <cell r="CV228" t="str">
            <v/>
          </cell>
          <cell r="CW228" t="str">
            <v/>
          </cell>
          <cell r="CX228" t="str">
            <v/>
          </cell>
          <cell r="CY228" t="str">
            <v/>
          </cell>
          <cell r="CZ228" t="str">
            <v/>
          </cell>
          <cell r="DA228" t="str">
            <v/>
          </cell>
          <cell r="DB228" t="str">
            <v/>
          </cell>
          <cell r="DC228" t="str">
            <v/>
          </cell>
          <cell r="DD228" t="str">
            <v/>
          </cell>
          <cell r="DE228" t="str">
            <v/>
          </cell>
          <cell r="DF228" t="str">
            <v/>
          </cell>
          <cell r="DG228" t="str">
            <v/>
          </cell>
          <cell r="DH228" t="str">
            <v/>
          </cell>
          <cell r="DI228" t="str">
            <v/>
          </cell>
          <cell r="DJ228" t="str">
            <v/>
          </cell>
          <cell r="DK228" t="str">
            <v/>
          </cell>
          <cell r="DL228" t="str">
            <v/>
          </cell>
          <cell r="DM228" t="str">
            <v/>
          </cell>
          <cell r="DN228" t="str">
            <v/>
          </cell>
          <cell r="DO228" t="str">
            <v/>
          </cell>
          <cell r="DP228" t="str">
            <v/>
          </cell>
          <cell r="DQ228" t="str">
            <v/>
          </cell>
          <cell r="DR228" t="str">
            <v/>
          </cell>
          <cell r="DS228" t="str">
            <v/>
          </cell>
          <cell r="DT228" t="str">
            <v/>
          </cell>
          <cell r="DU228" t="str">
            <v/>
          </cell>
          <cell r="DW228" t="str">
            <v>12A-BE-1</v>
          </cell>
          <cell r="EF228" t="str">
            <v>12B-GG-3</v>
          </cell>
          <cell r="EM228" t="str">
            <v>12E-P&amp;E-5</v>
          </cell>
          <cell r="EW228" t="str">
            <v/>
          </cell>
          <cell r="EX228">
            <v>20</v>
          </cell>
          <cell r="EY228" t="str">
            <v/>
          </cell>
          <cell r="EZ228" t="str">
            <v/>
          </cell>
          <cell r="FA228" t="str">
            <v/>
          </cell>
          <cell r="FB228" t="str">
            <v/>
          </cell>
          <cell r="FC228" t="str">
            <v/>
          </cell>
          <cell r="FD228" t="str">
            <v/>
          </cell>
          <cell r="FE228" t="str">
            <v/>
          </cell>
          <cell r="FF228" t="str">
            <v/>
          </cell>
          <cell r="FG228">
            <v>20</v>
          </cell>
          <cell r="FH228" t="str">
            <v/>
          </cell>
          <cell r="FI228" t="str">
            <v/>
          </cell>
          <cell r="FJ228" t="str">
            <v/>
          </cell>
          <cell r="FK228" t="str">
            <v/>
          </cell>
        </row>
        <row r="229">
          <cell r="A229">
            <v>160355</v>
          </cell>
          <cell r="B229" t="str">
            <v>Woldemichael, Suraffel</v>
          </cell>
          <cell r="C229" t="str">
            <v>12EW</v>
          </cell>
          <cell r="D229" t="str">
            <v>M</v>
          </cell>
          <cell r="E229" t="str">
            <v>A</v>
          </cell>
          <cell r="F229" t="str">
            <v>A*</v>
          </cell>
          <cell r="G229" t="str">
            <v>0</v>
          </cell>
          <cell r="H229" t="str">
            <v>BAFR</v>
          </cell>
          <cell r="I229" t="str">
            <v>N</v>
          </cell>
          <cell r="J229" t="b">
            <v>0</v>
          </cell>
          <cell r="K229" t="str">
            <v>No</v>
          </cell>
          <cell r="L229" t="str">
            <v>EXTERNAL</v>
          </cell>
          <cell r="M229">
            <v>8</v>
          </cell>
          <cell r="N229">
            <v>8</v>
          </cell>
          <cell r="O229">
            <v>8</v>
          </cell>
          <cell r="P229">
            <v>8</v>
          </cell>
          <cell r="Q229" t="str">
            <v>7.75+ (A/A*)</v>
          </cell>
          <cell r="R229" t="str">
            <v/>
          </cell>
          <cell r="S229" t="str">
            <v/>
          </cell>
          <cell r="T229" t="str">
            <v/>
          </cell>
          <cell r="U229" t="str">
            <v/>
          </cell>
          <cell r="V229" t="str">
            <v/>
          </cell>
          <cell r="W229" t="str">
            <v/>
          </cell>
          <cell r="X229" t="str">
            <v/>
          </cell>
          <cell r="Y229" t="str">
            <v/>
          </cell>
          <cell r="Z229" t="str">
            <v/>
          </cell>
          <cell r="AA229" t="str">
            <v/>
          </cell>
          <cell r="AB229" t="str">
            <v/>
          </cell>
          <cell r="AC229" t="str">
            <v/>
          </cell>
          <cell r="AD229" t="str">
            <v/>
          </cell>
          <cell r="AE229" t="str">
            <v/>
          </cell>
          <cell r="AF229" t="str">
            <v/>
          </cell>
          <cell r="AG229" t="str">
            <v/>
          </cell>
          <cell r="AH229" t="str">
            <v/>
          </cell>
          <cell r="AI229" t="str">
            <v/>
          </cell>
          <cell r="AJ229" t="str">
            <v/>
          </cell>
          <cell r="AK229" t="str">
            <v/>
          </cell>
          <cell r="AL229" t="str">
            <v/>
          </cell>
          <cell r="AM229" t="str">
            <v/>
          </cell>
          <cell r="AN229" t="str">
            <v/>
          </cell>
          <cell r="AO229" t="str">
            <v/>
          </cell>
          <cell r="AP229" t="str">
            <v/>
          </cell>
          <cell r="AQ229" t="str">
            <v/>
          </cell>
          <cell r="AR229" t="str">
            <v/>
          </cell>
          <cell r="AS229" t="str">
            <v/>
          </cell>
          <cell r="AT229" t="str">
            <v>A</v>
          </cell>
          <cell r="AU229" t="str">
            <v>A*</v>
          </cell>
          <cell r="AV229">
            <v>49.835492585184952</v>
          </cell>
          <cell r="AW229">
            <v>59.835492585184952</v>
          </cell>
          <cell r="AX229" t="str">
            <v/>
          </cell>
          <cell r="AY229" t="str">
            <v/>
          </cell>
          <cell r="AZ229" t="str">
            <v/>
          </cell>
          <cell r="BA229" t="str">
            <v/>
          </cell>
          <cell r="BB229" t="str">
            <v/>
          </cell>
          <cell r="BC229" t="str">
            <v/>
          </cell>
          <cell r="BD229" t="str">
            <v/>
          </cell>
          <cell r="BE229" t="str">
            <v/>
          </cell>
          <cell r="BF229" t="str">
            <v/>
          </cell>
          <cell r="BG229" t="str">
            <v/>
          </cell>
          <cell r="BH229" t="str">
            <v/>
          </cell>
          <cell r="BI229" t="str">
            <v/>
          </cell>
          <cell r="BJ229" t="str">
            <v/>
          </cell>
          <cell r="BK229" t="str">
            <v/>
          </cell>
          <cell r="BL229" t="str">
            <v/>
          </cell>
          <cell r="BM229" t="str">
            <v/>
          </cell>
          <cell r="BN229" t="str">
            <v/>
          </cell>
          <cell r="BO229" t="str">
            <v/>
          </cell>
          <cell r="BP229" t="str">
            <v/>
          </cell>
          <cell r="BQ229" t="str">
            <v/>
          </cell>
          <cell r="BR229" t="str">
            <v/>
          </cell>
          <cell r="BS229" t="str">
            <v/>
          </cell>
          <cell r="BT229" t="str">
            <v/>
          </cell>
          <cell r="BU229" t="str">
            <v/>
          </cell>
          <cell r="BV229" t="str">
            <v/>
          </cell>
          <cell r="BW229" t="str">
            <v/>
          </cell>
          <cell r="BX229" t="str">
            <v/>
          </cell>
          <cell r="BY229" t="str">
            <v/>
          </cell>
          <cell r="BZ229" t="str">
            <v>A</v>
          </cell>
          <cell r="CA229" t="str">
            <v>A*</v>
          </cell>
          <cell r="CB229">
            <v>49.703970212893338</v>
          </cell>
          <cell r="CC229">
            <v>59.703970212893338</v>
          </cell>
          <cell r="CD229" t="str">
            <v/>
          </cell>
          <cell r="CE229" t="str">
            <v/>
          </cell>
          <cell r="CF229" t="str">
            <v/>
          </cell>
          <cell r="CG229" t="str">
            <v/>
          </cell>
          <cell r="CH229" t="str">
            <v>A</v>
          </cell>
          <cell r="CI229" t="str">
            <v>A*</v>
          </cell>
          <cell r="CJ229">
            <v>49.839769004955912</v>
          </cell>
          <cell r="CK229">
            <v>59.839769004955912</v>
          </cell>
          <cell r="CL229" t="str">
            <v/>
          </cell>
          <cell r="CM229" t="str">
            <v/>
          </cell>
          <cell r="CN229" t="str">
            <v/>
          </cell>
          <cell r="CO229" t="str">
            <v/>
          </cell>
          <cell r="CP229" t="str">
            <v/>
          </cell>
          <cell r="CQ229" t="str">
            <v/>
          </cell>
          <cell r="CR229" t="str">
            <v/>
          </cell>
          <cell r="CS229" t="str">
            <v/>
          </cell>
          <cell r="CT229" t="str">
            <v>A</v>
          </cell>
          <cell r="CU229" t="str">
            <v>A*</v>
          </cell>
          <cell r="CV229">
            <v>49.8815528149035</v>
          </cell>
          <cell r="CW229">
            <v>59.8815528149035</v>
          </cell>
          <cell r="CX229" t="str">
            <v/>
          </cell>
          <cell r="CY229" t="str">
            <v/>
          </cell>
          <cell r="CZ229" t="str">
            <v/>
          </cell>
          <cell r="DA229" t="str">
            <v/>
          </cell>
          <cell r="DB229" t="str">
            <v/>
          </cell>
          <cell r="DC229" t="str">
            <v/>
          </cell>
          <cell r="DD229" t="str">
            <v/>
          </cell>
          <cell r="DE229" t="str">
            <v/>
          </cell>
          <cell r="DF229" t="str">
            <v/>
          </cell>
          <cell r="DG229" t="str">
            <v/>
          </cell>
          <cell r="DH229" t="str">
            <v/>
          </cell>
          <cell r="DI229" t="str">
            <v/>
          </cell>
          <cell r="DJ229" t="str">
            <v/>
          </cell>
          <cell r="DK229" t="str">
            <v/>
          </cell>
          <cell r="DL229" t="str">
            <v/>
          </cell>
          <cell r="DM229" t="str">
            <v/>
          </cell>
          <cell r="DN229" t="str">
            <v/>
          </cell>
          <cell r="DO229" t="str">
            <v/>
          </cell>
          <cell r="DP229" t="str">
            <v/>
          </cell>
          <cell r="DQ229" t="str">
            <v/>
          </cell>
          <cell r="DR229" t="str">
            <v/>
          </cell>
          <cell r="DS229" t="str">
            <v/>
          </cell>
          <cell r="DT229" t="str">
            <v/>
          </cell>
          <cell r="DU229" t="str">
            <v/>
          </cell>
          <cell r="EC229" t="str">
            <v>12A-EC-4</v>
          </cell>
          <cell r="EK229" t="str">
            <v>12C-MA-7</v>
          </cell>
          <cell r="EM229" t="str">
            <v>12B-P&amp;E-7</v>
          </cell>
          <cell r="EP229" t="str">
            <v>12E-PO-9</v>
          </cell>
          <cell r="EW229" t="str">
            <v/>
          </cell>
          <cell r="EX229" t="str">
            <v/>
          </cell>
          <cell r="EY229" t="str">
            <v/>
          </cell>
          <cell r="EZ229" t="str">
            <v/>
          </cell>
          <cell r="FA229" t="str">
            <v/>
          </cell>
          <cell r="FB229" t="str">
            <v/>
          </cell>
          <cell r="FC229" t="str">
            <v/>
          </cell>
          <cell r="FD229">
            <v>50</v>
          </cell>
          <cell r="FE229" t="str">
            <v/>
          </cell>
          <cell r="FF229" t="str">
            <v/>
          </cell>
          <cell r="FG229" t="str">
            <v/>
          </cell>
          <cell r="FH229" t="str">
            <v/>
          </cell>
          <cell r="FI229" t="str">
            <v/>
          </cell>
          <cell r="FJ229" t="str">
            <v/>
          </cell>
          <cell r="FK229" t="str">
            <v/>
          </cell>
        </row>
        <row r="230">
          <cell r="A230">
            <v>150872</v>
          </cell>
          <cell r="B230" t="str">
            <v>Woodhead, Evelyn</v>
          </cell>
          <cell r="C230" t="str">
            <v>12MP</v>
          </cell>
          <cell r="D230" t="str">
            <v>F</v>
          </cell>
          <cell r="E230" t="str">
            <v>B</v>
          </cell>
          <cell r="F230" t="str">
            <v>A</v>
          </cell>
          <cell r="G230" t="str">
            <v>1</v>
          </cell>
          <cell r="H230" t="str">
            <v>WBRI</v>
          </cell>
          <cell r="I230" t="str">
            <v>N</v>
          </cell>
          <cell r="J230" t="b">
            <v>0</v>
          </cell>
          <cell r="K230" t="str">
            <v>No</v>
          </cell>
          <cell r="L230" t="str">
            <v>INTERNAL</v>
          </cell>
          <cell r="M230">
            <v>6.5</v>
          </cell>
          <cell r="N230">
            <v>6.5</v>
          </cell>
          <cell r="O230">
            <v>6.5</v>
          </cell>
          <cell r="P230">
            <v>6.5</v>
          </cell>
          <cell r="Q230" t="str">
            <v>6.25+ (B/A)</v>
          </cell>
          <cell r="R230" t="str">
            <v/>
          </cell>
          <cell r="S230" t="str">
            <v/>
          </cell>
          <cell r="T230" t="str">
            <v/>
          </cell>
          <cell r="U230" t="str">
            <v/>
          </cell>
          <cell r="V230" t="str">
            <v/>
          </cell>
          <cell r="W230" t="str">
            <v/>
          </cell>
          <cell r="X230" t="str">
            <v/>
          </cell>
          <cell r="Y230" t="str">
            <v/>
          </cell>
          <cell r="Z230" t="str">
            <v/>
          </cell>
          <cell r="AA230" t="str">
            <v/>
          </cell>
          <cell r="AB230" t="str">
            <v/>
          </cell>
          <cell r="AC230" t="str">
            <v/>
          </cell>
          <cell r="AD230" t="str">
            <v/>
          </cell>
          <cell r="AE230" t="str">
            <v/>
          </cell>
          <cell r="AF230" t="str">
            <v/>
          </cell>
          <cell r="AG230" t="str">
            <v/>
          </cell>
          <cell r="AH230" t="str">
            <v/>
          </cell>
          <cell r="AI230" t="str">
            <v/>
          </cell>
          <cell r="AJ230" t="str">
            <v/>
          </cell>
          <cell r="AK230" t="str">
            <v/>
          </cell>
          <cell r="AL230" t="str">
            <v/>
          </cell>
          <cell r="AM230" t="str">
            <v/>
          </cell>
          <cell r="AN230" t="str">
            <v/>
          </cell>
          <cell r="AO230" t="str">
            <v/>
          </cell>
          <cell r="AP230" t="str">
            <v/>
          </cell>
          <cell r="AQ230" t="str">
            <v/>
          </cell>
          <cell r="AR230" t="str">
            <v/>
          </cell>
          <cell r="AS230" t="str">
            <v/>
          </cell>
          <cell r="AT230" t="str">
            <v/>
          </cell>
          <cell r="AU230" t="str">
            <v/>
          </cell>
          <cell r="AV230" t="str">
            <v/>
          </cell>
          <cell r="AW230" t="str">
            <v/>
          </cell>
          <cell r="AX230" t="str">
            <v/>
          </cell>
          <cell r="AY230" t="str">
            <v/>
          </cell>
          <cell r="AZ230" t="str">
            <v/>
          </cell>
          <cell r="BA230" t="str">
            <v/>
          </cell>
          <cell r="BB230" t="str">
            <v/>
          </cell>
          <cell r="BC230" t="str">
            <v/>
          </cell>
          <cell r="BD230" t="str">
            <v/>
          </cell>
          <cell r="BE230" t="str">
            <v/>
          </cell>
          <cell r="BF230" t="str">
            <v>B</v>
          </cell>
          <cell r="BG230" t="str">
            <v>A</v>
          </cell>
          <cell r="BH230">
            <v>39.535059384364978</v>
          </cell>
          <cell r="BI230">
            <v>49.535059384364978</v>
          </cell>
          <cell r="BJ230" t="str">
            <v/>
          </cell>
          <cell r="BK230" t="str">
            <v/>
          </cell>
          <cell r="BL230" t="str">
            <v/>
          </cell>
          <cell r="BM230" t="str">
            <v/>
          </cell>
          <cell r="BN230" t="str">
            <v/>
          </cell>
          <cell r="BO230" t="str">
            <v/>
          </cell>
          <cell r="BP230" t="str">
            <v/>
          </cell>
          <cell r="BQ230" t="str">
            <v/>
          </cell>
          <cell r="BR230" t="str">
            <v/>
          </cell>
          <cell r="BS230" t="str">
            <v/>
          </cell>
          <cell r="BT230" t="str">
            <v/>
          </cell>
          <cell r="BU230" t="str">
            <v/>
          </cell>
          <cell r="BV230" t="str">
            <v/>
          </cell>
          <cell r="BW230" t="str">
            <v/>
          </cell>
          <cell r="BX230" t="str">
            <v/>
          </cell>
          <cell r="BY230" t="str">
            <v/>
          </cell>
          <cell r="BZ230" t="str">
            <v/>
          </cell>
          <cell r="CA230" t="str">
            <v/>
          </cell>
          <cell r="CB230" t="str">
            <v/>
          </cell>
          <cell r="CC230" t="str">
            <v/>
          </cell>
          <cell r="CD230" t="str">
            <v/>
          </cell>
          <cell r="CE230" t="str">
            <v/>
          </cell>
          <cell r="CF230" t="str">
            <v/>
          </cell>
          <cell r="CG230" t="str">
            <v/>
          </cell>
          <cell r="CH230" t="str">
            <v>B</v>
          </cell>
          <cell r="CI230" t="str">
            <v>A</v>
          </cell>
          <cell r="CJ230">
            <v>40.593742453311847</v>
          </cell>
          <cell r="CK230">
            <v>50.593742453311847</v>
          </cell>
          <cell r="CL230" t="str">
            <v/>
          </cell>
          <cell r="CM230" t="str">
            <v/>
          </cell>
          <cell r="CN230" t="str">
            <v/>
          </cell>
          <cell r="CO230" t="str">
            <v/>
          </cell>
          <cell r="CP230" t="str">
            <v/>
          </cell>
          <cell r="CQ230" t="str">
            <v/>
          </cell>
          <cell r="CR230" t="str">
            <v/>
          </cell>
          <cell r="CS230" t="str">
            <v/>
          </cell>
          <cell r="CT230" t="str">
            <v>B</v>
          </cell>
          <cell r="CU230" t="str">
            <v>A</v>
          </cell>
          <cell r="CV230">
            <v>40.814159905059519</v>
          </cell>
          <cell r="CW230">
            <v>50.814159905059519</v>
          </cell>
          <cell r="CX230" t="str">
            <v/>
          </cell>
          <cell r="CY230" t="str">
            <v/>
          </cell>
          <cell r="CZ230" t="str">
            <v/>
          </cell>
          <cell r="DA230" t="str">
            <v/>
          </cell>
          <cell r="DB230" t="str">
            <v/>
          </cell>
          <cell r="DC230" t="str">
            <v/>
          </cell>
          <cell r="DD230" t="str">
            <v/>
          </cell>
          <cell r="DE230" t="str">
            <v/>
          </cell>
          <cell r="DF230" t="str">
            <v/>
          </cell>
          <cell r="DG230" t="str">
            <v/>
          </cell>
          <cell r="DH230" t="str">
            <v/>
          </cell>
          <cell r="DI230" t="str">
            <v/>
          </cell>
          <cell r="DJ230" t="str">
            <v/>
          </cell>
          <cell r="DK230" t="str">
            <v/>
          </cell>
          <cell r="DL230" t="str">
            <v/>
          </cell>
          <cell r="DM230" t="str">
            <v/>
          </cell>
          <cell r="DN230" t="str">
            <v/>
          </cell>
          <cell r="DO230" t="str">
            <v/>
          </cell>
          <cell r="DP230" t="str">
            <v/>
          </cell>
          <cell r="DQ230" t="str">
            <v/>
          </cell>
          <cell r="DR230" t="str">
            <v/>
          </cell>
          <cell r="DS230" t="str">
            <v/>
          </cell>
          <cell r="DT230" t="str">
            <v/>
          </cell>
          <cell r="DU230" t="str">
            <v/>
          </cell>
          <cell r="EF230" t="str">
            <v>12B-GG-3</v>
          </cell>
          <cell r="EM230" t="str">
            <v>12E-P&amp;E-5</v>
          </cell>
          <cell r="EP230" t="str">
            <v>12C-PO-8</v>
          </cell>
          <cell r="EW230" t="str">
            <v/>
          </cell>
          <cell r="EX230" t="str">
            <v/>
          </cell>
          <cell r="EY230" t="str">
            <v/>
          </cell>
          <cell r="EZ230" t="str">
            <v/>
          </cell>
          <cell r="FA230" t="str">
            <v/>
          </cell>
          <cell r="FB230" t="str">
            <v/>
          </cell>
          <cell r="FC230" t="str">
            <v/>
          </cell>
          <cell r="FD230" t="str">
            <v/>
          </cell>
          <cell r="FE230" t="str">
            <v/>
          </cell>
          <cell r="FF230" t="str">
            <v/>
          </cell>
          <cell r="FG230">
            <v>40</v>
          </cell>
          <cell r="FH230" t="str">
            <v/>
          </cell>
          <cell r="FI230" t="str">
            <v/>
          </cell>
          <cell r="FJ230" t="str">
            <v/>
          </cell>
          <cell r="FK230" t="str">
            <v/>
          </cell>
        </row>
        <row r="231">
          <cell r="A231">
            <v>160041</v>
          </cell>
          <cell r="B231" t="str">
            <v>Wright, Evie</v>
          </cell>
          <cell r="C231" t="str">
            <v>12JW</v>
          </cell>
          <cell r="D231" t="str">
            <v>F</v>
          </cell>
          <cell r="E231" t="str">
            <v>C/B</v>
          </cell>
          <cell r="F231" t="str">
            <v>A/A*</v>
          </cell>
          <cell r="G231" t="str">
            <v>1</v>
          </cell>
          <cell r="H231" t="str">
            <v>WBRI</v>
          </cell>
          <cell r="I231" t="str">
            <v>N</v>
          </cell>
          <cell r="J231" t="b">
            <v>0</v>
          </cell>
          <cell r="K231" t="str">
            <v>No</v>
          </cell>
          <cell r="L231" t="str">
            <v>EXTERNAL</v>
          </cell>
          <cell r="M231">
            <v>6.7142857142857144</v>
          </cell>
          <cell r="N231">
            <v>6.7</v>
          </cell>
          <cell r="O231">
            <v>6.7142857142857144</v>
          </cell>
          <cell r="P231">
            <v>6.7</v>
          </cell>
          <cell r="Q231" t="str">
            <v>6.25+ (B/A)</v>
          </cell>
          <cell r="R231" t="str">
            <v/>
          </cell>
          <cell r="S231" t="str">
            <v/>
          </cell>
          <cell r="T231" t="str">
            <v/>
          </cell>
          <cell r="U231" t="str">
            <v/>
          </cell>
          <cell r="V231" t="str">
            <v/>
          </cell>
          <cell r="W231" t="str">
            <v/>
          </cell>
          <cell r="X231" t="str">
            <v/>
          </cell>
          <cell r="Y231" t="str">
            <v/>
          </cell>
          <cell r="Z231" t="str">
            <v/>
          </cell>
          <cell r="AA231" t="str">
            <v/>
          </cell>
          <cell r="AB231" t="str">
            <v/>
          </cell>
          <cell r="AC231" t="str">
            <v/>
          </cell>
          <cell r="AD231" t="str">
            <v/>
          </cell>
          <cell r="AE231" t="str">
            <v/>
          </cell>
          <cell r="AF231" t="str">
            <v/>
          </cell>
          <cell r="AG231" t="str">
            <v/>
          </cell>
          <cell r="AH231" t="str">
            <v/>
          </cell>
          <cell r="AI231" t="str">
            <v/>
          </cell>
          <cell r="AJ231" t="str">
            <v/>
          </cell>
          <cell r="AK231" t="str">
            <v/>
          </cell>
          <cell r="AL231" t="str">
            <v/>
          </cell>
          <cell r="AM231" t="str">
            <v/>
          </cell>
          <cell r="AN231" t="str">
            <v/>
          </cell>
          <cell r="AO231" t="str">
            <v/>
          </cell>
          <cell r="AP231" t="str">
            <v/>
          </cell>
          <cell r="AQ231" t="str">
            <v/>
          </cell>
          <cell r="AR231" t="str">
            <v/>
          </cell>
          <cell r="AS231" t="str">
            <v/>
          </cell>
          <cell r="AT231" t="str">
            <v/>
          </cell>
          <cell r="AU231" t="str">
            <v/>
          </cell>
          <cell r="AV231" t="str">
            <v/>
          </cell>
          <cell r="AW231" t="str">
            <v/>
          </cell>
          <cell r="AX231" t="str">
            <v>B</v>
          </cell>
          <cell r="AY231" t="str">
            <v>A</v>
          </cell>
          <cell r="AZ231">
            <v>40.468770104675812</v>
          </cell>
          <cell r="BA231">
            <v>50.468770104675812</v>
          </cell>
          <cell r="BB231" t="str">
            <v/>
          </cell>
          <cell r="BC231" t="str">
            <v/>
          </cell>
          <cell r="BD231" t="str">
            <v/>
          </cell>
          <cell r="BE231" t="str">
            <v/>
          </cell>
          <cell r="BF231" t="str">
            <v/>
          </cell>
          <cell r="BG231" t="str">
            <v/>
          </cell>
          <cell r="BH231" t="str">
            <v/>
          </cell>
          <cell r="BI231" t="str">
            <v/>
          </cell>
          <cell r="BJ231" t="str">
            <v/>
          </cell>
          <cell r="BK231" t="str">
            <v/>
          </cell>
          <cell r="BL231" t="str">
            <v/>
          </cell>
          <cell r="BM231" t="str">
            <v/>
          </cell>
          <cell r="BN231" t="str">
            <v/>
          </cell>
          <cell r="BO231" t="str">
            <v/>
          </cell>
          <cell r="BP231" t="str">
            <v/>
          </cell>
          <cell r="BQ231" t="str">
            <v/>
          </cell>
          <cell r="BR231" t="str">
            <v/>
          </cell>
          <cell r="BS231" t="str">
            <v/>
          </cell>
          <cell r="BT231" t="str">
            <v/>
          </cell>
          <cell r="BU231" t="str">
            <v/>
          </cell>
          <cell r="BV231" t="str">
            <v/>
          </cell>
          <cell r="BW231" t="str">
            <v/>
          </cell>
          <cell r="BX231" t="str">
            <v/>
          </cell>
          <cell r="BY231" t="str">
            <v/>
          </cell>
          <cell r="BZ231" t="str">
            <v>C/B</v>
          </cell>
          <cell r="CA231" t="str">
            <v>B/A</v>
          </cell>
          <cell r="CB231">
            <v>37.175255698769064</v>
          </cell>
          <cell r="CC231">
            <v>47.175255698769064</v>
          </cell>
          <cell r="CD231" t="str">
            <v/>
          </cell>
          <cell r="CE231" t="str">
            <v/>
          </cell>
          <cell r="CF231" t="str">
            <v/>
          </cell>
          <cell r="CG231" t="str">
            <v/>
          </cell>
          <cell r="CH231" t="str">
            <v/>
          </cell>
          <cell r="CI231" t="str">
            <v/>
          </cell>
          <cell r="CJ231" t="str">
            <v/>
          </cell>
          <cell r="CK231" t="str">
            <v/>
          </cell>
          <cell r="CL231" t="str">
            <v/>
          </cell>
          <cell r="CM231" t="str">
            <v/>
          </cell>
          <cell r="CN231" t="str">
            <v/>
          </cell>
          <cell r="CO231" t="str">
            <v/>
          </cell>
          <cell r="CP231" t="str">
            <v/>
          </cell>
          <cell r="CQ231" t="str">
            <v/>
          </cell>
          <cell r="CR231" t="str">
            <v/>
          </cell>
          <cell r="CS231" t="str">
            <v/>
          </cell>
          <cell r="CT231" t="str">
            <v/>
          </cell>
          <cell r="CU231" t="str">
            <v/>
          </cell>
          <cell r="CV231" t="str">
            <v/>
          </cell>
          <cell r="CW231" t="str">
            <v/>
          </cell>
          <cell r="CX231" t="str">
            <v>B</v>
          </cell>
          <cell r="CY231" t="str">
            <v>A</v>
          </cell>
          <cell r="CZ231">
            <v>41.005427891064485</v>
          </cell>
          <cell r="DA231">
            <v>51.005427891064485</v>
          </cell>
          <cell r="DB231" t="str">
            <v>B/A</v>
          </cell>
          <cell r="DC231" t="str">
            <v>A/A*</v>
          </cell>
          <cell r="DD231">
            <v>46.393072639053443</v>
          </cell>
          <cell r="DE231">
            <v>56.393072639053443</v>
          </cell>
          <cell r="DF231" t="str">
            <v/>
          </cell>
          <cell r="DG231" t="str">
            <v/>
          </cell>
          <cell r="DH231" t="str">
            <v/>
          </cell>
          <cell r="DI231" t="str">
            <v/>
          </cell>
          <cell r="DJ231" t="str">
            <v/>
          </cell>
          <cell r="DK231" t="str">
            <v/>
          </cell>
          <cell r="DL231" t="str">
            <v/>
          </cell>
          <cell r="DM231" t="str">
            <v/>
          </cell>
          <cell r="DN231" t="str">
            <v/>
          </cell>
          <cell r="DO231" t="str">
            <v/>
          </cell>
          <cell r="DP231" t="str">
            <v/>
          </cell>
          <cell r="DQ231" t="str">
            <v/>
          </cell>
          <cell r="DR231" t="str">
            <v/>
          </cell>
          <cell r="DS231" t="str">
            <v/>
          </cell>
          <cell r="DT231" t="str">
            <v/>
          </cell>
          <cell r="DU231" t="str">
            <v/>
          </cell>
          <cell r="ED231" t="str">
            <v>12A-ENL-5</v>
          </cell>
          <cell r="EK231" t="str">
            <v>12C-MA-7</v>
          </cell>
          <cell r="EQ231" t="str">
            <v>12E-PY-7</v>
          </cell>
          <cell r="ER231" t="str">
            <v>12B-SO-9</v>
          </cell>
          <cell r="EW231" t="str">
            <v/>
          </cell>
          <cell r="EX231" t="str">
            <v/>
          </cell>
          <cell r="EY231" t="str">
            <v/>
          </cell>
          <cell r="EZ231" t="str">
            <v/>
          </cell>
          <cell r="FA231" t="str">
            <v/>
          </cell>
          <cell r="FB231" t="str">
            <v/>
          </cell>
          <cell r="FC231" t="str">
            <v/>
          </cell>
          <cell r="FD231" t="str">
            <v/>
          </cell>
          <cell r="FE231">
            <v>40</v>
          </cell>
          <cell r="FF231" t="str">
            <v/>
          </cell>
          <cell r="FG231" t="str">
            <v/>
          </cell>
          <cell r="FH231" t="str">
            <v/>
          </cell>
          <cell r="FI231" t="str">
            <v/>
          </cell>
          <cell r="FJ231" t="str">
            <v/>
          </cell>
          <cell r="FK231" t="str">
            <v/>
          </cell>
        </row>
        <row r="232">
          <cell r="A232">
            <v>151500</v>
          </cell>
          <cell r="B232" t="str">
            <v>Xu, Iris</v>
          </cell>
          <cell r="C232" t="str">
            <v>12MP</v>
          </cell>
          <cell r="D232" t="str">
            <v>F</v>
          </cell>
          <cell r="E232" t="str">
            <v>B/A</v>
          </cell>
          <cell r="F232" t="str">
            <v>A*</v>
          </cell>
          <cell r="G232" t="str">
            <v>0</v>
          </cell>
          <cell r="H232" t="str">
            <v>CHNE</v>
          </cell>
          <cell r="I232" t="str">
            <v>N</v>
          </cell>
          <cell r="J232" t="b">
            <v>0</v>
          </cell>
          <cell r="K232" t="str">
            <v>No</v>
          </cell>
          <cell r="L232" t="str">
            <v>INTERNAL</v>
          </cell>
          <cell r="M232">
            <v>7.9</v>
          </cell>
          <cell r="N232">
            <v>7.9</v>
          </cell>
          <cell r="O232">
            <v>7.9</v>
          </cell>
          <cell r="P232">
            <v>7.9</v>
          </cell>
          <cell r="Q232" t="str">
            <v>7.75+ (A/A*)</v>
          </cell>
          <cell r="R232" t="str">
            <v/>
          </cell>
          <cell r="S232" t="str">
            <v/>
          </cell>
          <cell r="T232" t="str">
            <v/>
          </cell>
          <cell r="U232" t="str">
            <v/>
          </cell>
          <cell r="V232" t="str">
            <v/>
          </cell>
          <cell r="W232" t="str">
            <v/>
          </cell>
          <cell r="X232" t="str">
            <v/>
          </cell>
          <cell r="Y232" t="str">
            <v/>
          </cell>
          <cell r="Z232" t="str">
            <v>B/A</v>
          </cell>
          <cell r="AA232" t="str">
            <v>A/A*</v>
          </cell>
          <cell r="AB232">
            <v>47.364233734803086</v>
          </cell>
          <cell r="AC232">
            <v>57.364233734803086</v>
          </cell>
          <cell r="AD232" t="str">
            <v>B/A</v>
          </cell>
          <cell r="AE232" t="str">
            <v>A/A*</v>
          </cell>
          <cell r="AF232">
            <v>45.648834364822491</v>
          </cell>
          <cell r="AG232">
            <v>55.648834364822491</v>
          </cell>
          <cell r="AH232" t="str">
            <v/>
          </cell>
          <cell r="AI232" t="str">
            <v/>
          </cell>
          <cell r="AJ232" t="str">
            <v/>
          </cell>
          <cell r="AK232" t="str">
            <v/>
          </cell>
          <cell r="AL232" t="str">
            <v/>
          </cell>
          <cell r="AM232" t="str">
            <v/>
          </cell>
          <cell r="AN232" t="str">
            <v/>
          </cell>
          <cell r="AO232" t="str">
            <v/>
          </cell>
          <cell r="AP232" t="str">
            <v/>
          </cell>
          <cell r="AQ232" t="str">
            <v/>
          </cell>
          <cell r="AR232" t="str">
            <v/>
          </cell>
          <cell r="AS232" t="str">
            <v/>
          </cell>
          <cell r="AT232" t="str">
            <v/>
          </cell>
          <cell r="AU232" t="str">
            <v/>
          </cell>
          <cell r="AV232" t="str">
            <v/>
          </cell>
          <cell r="AW232" t="str">
            <v/>
          </cell>
          <cell r="AX232" t="str">
            <v/>
          </cell>
          <cell r="AY232" t="str">
            <v/>
          </cell>
          <cell r="AZ232" t="str">
            <v/>
          </cell>
          <cell r="BA232" t="str">
            <v/>
          </cell>
          <cell r="BB232" t="str">
            <v/>
          </cell>
          <cell r="BC232" t="str">
            <v/>
          </cell>
          <cell r="BD232" t="str">
            <v/>
          </cell>
          <cell r="BE232" t="str">
            <v/>
          </cell>
          <cell r="BF232" t="str">
            <v/>
          </cell>
          <cell r="BG232" t="str">
            <v/>
          </cell>
          <cell r="BH232" t="str">
            <v/>
          </cell>
          <cell r="BI232" t="str">
            <v/>
          </cell>
          <cell r="BJ232" t="str">
            <v/>
          </cell>
          <cell r="BK232" t="str">
            <v/>
          </cell>
          <cell r="BL232" t="str">
            <v/>
          </cell>
          <cell r="BM232" t="str">
            <v/>
          </cell>
          <cell r="BN232" t="str">
            <v/>
          </cell>
          <cell r="BO232" t="str">
            <v/>
          </cell>
          <cell r="BP232" t="str">
            <v/>
          </cell>
          <cell r="BQ232" t="str">
            <v/>
          </cell>
          <cell r="BR232" t="str">
            <v/>
          </cell>
          <cell r="BS232" t="str">
            <v/>
          </cell>
          <cell r="BT232" t="str">
            <v/>
          </cell>
          <cell r="BU232" t="str">
            <v/>
          </cell>
          <cell r="BV232" t="str">
            <v/>
          </cell>
          <cell r="BW232" t="str">
            <v/>
          </cell>
          <cell r="BX232" t="str">
            <v/>
          </cell>
          <cell r="BY232" t="str">
            <v/>
          </cell>
          <cell r="BZ232" t="str">
            <v>A</v>
          </cell>
          <cell r="CA232" t="str">
            <v>A*</v>
          </cell>
          <cell r="CB232">
            <v>48.586410741617243</v>
          </cell>
          <cell r="CC232">
            <v>58.586410741617243</v>
          </cell>
          <cell r="CD232" t="str">
            <v/>
          </cell>
          <cell r="CE232" t="str">
            <v/>
          </cell>
          <cell r="CF232" t="str">
            <v/>
          </cell>
          <cell r="CG232" t="str">
            <v/>
          </cell>
          <cell r="CH232" t="str">
            <v/>
          </cell>
          <cell r="CI232" t="str">
            <v/>
          </cell>
          <cell r="CJ232" t="str">
            <v/>
          </cell>
          <cell r="CK232" t="str">
            <v/>
          </cell>
          <cell r="CL232" t="str">
            <v/>
          </cell>
          <cell r="CM232" t="str">
            <v/>
          </cell>
          <cell r="CN232" t="str">
            <v/>
          </cell>
          <cell r="CO232" t="str">
            <v/>
          </cell>
          <cell r="CP232" t="str">
            <v>B/A</v>
          </cell>
          <cell r="CQ232" t="str">
            <v>A/A*</v>
          </cell>
          <cell r="CR232">
            <v>46.751224438971384</v>
          </cell>
          <cell r="CS232">
            <v>56.751224438971384</v>
          </cell>
          <cell r="CT232" t="str">
            <v/>
          </cell>
          <cell r="CU232" t="str">
            <v/>
          </cell>
          <cell r="CV232" t="str">
            <v/>
          </cell>
          <cell r="CW232" t="str">
            <v/>
          </cell>
          <cell r="CX232" t="str">
            <v/>
          </cell>
          <cell r="CY232" t="str">
            <v/>
          </cell>
          <cell r="CZ232" t="str">
            <v/>
          </cell>
          <cell r="DA232" t="str">
            <v/>
          </cell>
          <cell r="DB232" t="str">
            <v/>
          </cell>
          <cell r="DC232" t="str">
            <v/>
          </cell>
          <cell r="DD232" t="str">
            <v/>
          </cell>
          <cell r="DE232" t="str">
            <v/>
          </cell>
          <cell r="DF232" t="str">
            <v/>
          </cell>
          <cell r="DG232" t="str">
            <v/>
          </cell>
          <cell r="DH232" t="str">
            <v/>
          </cell>
          <cell r="DI232" t="str">
            <v/>
          </cell>
          <cell r="DJ232" t="str">
            <v/>
          </cell>
          <cell r="DK232" t="str">
            <v/>
          </cell>
          <cell r="DL232" t="str">
            <v/>
          </cell>
          <cell r="DM232" t="str">
            <v/>
          </cell>
          <cell r="DN232" t="str">
            <v/>
          </cell>
          <cell r="DO232" t="str">
            <v/>
          </cell>
          <cell r="DP232" t="str">
            <v/>
          </cell>
          <cell r="DQ232" t="str">
            <v/>
          </cell>
          <cell r="DR232" t="str">
            <v/>
          </cell>
          <cell r="DS232" t="str">
            <v/>
          </cell>
          <cell r="DT232" t="str">
            <v/>
          </cell>
          <cell r="DU232" t="str">
            <v/>
          </cell>
          <cell r="DX232" t="str">
            <v>12D-BI-1</v>
          </cell>
          <cell r="DY232" t="str">
            <v>12C-CH-2</v>
          </cell>
          <cell r="EK232" t="str">
            <v>12B-MA-5</v>
          </cell>
          <cell r="EO232" t="str">
            <v>12E-PH-6</v>
          </cell>
          <cell r="EW232" t="str">
            <v/>
          </cell>
          <cell r="EX232" t="str">
            <v/>
          </cell>
          <cell r="EY232">
            <v>45</v>
          </cell>
          <cell r="EZ232">
            <v>45</v>
          </cell>
          <cell r="FA232" t="str">
            <v/>
          </cell>
          <cell r="FB232" t="str">
            <v/>
          </cell>
          <cell r="FC232" t="str">
            <v/>
          </cell>
          <cell r="FD232" t="str">
            <v/>
          </cell>
          <cell r="FE232" t="str">
            <v/>
          </cell>
          <cell r="FF232" t="str">
            <v/>
          </cell>
          <cell r="FG232" t="str">
            <v/>
          </cell>
          <cell r="FH232" t="str">
            <v/>
          </cell>
          <cell r="FI232" t="str">
            <v/>
          </cell>
          <cell r="FJ232" t="str">
            <v/>
          </cell>
          <cell r="FK232" t="str">
            <v/>
          </cell>
        </row>
      </sheetData>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12 Students"/>
      <sheetName val="ExternalGCSE"/>
      <sheetName val="InternalGCSE"/>
      <sheetName val="En and MA Prio Attainment"/>
      <sheetName val="TargetBase"/>
      <sheetName val="MERGE"/>
      <sheetName val="lookup"/>
      <sheetName val="MARKBOOK LOOKUP"/>
      <sheetName val="History Markbook Internal"/>
      <sheetName val="History Markbook External"/>
    </sheetNames>
    <sheetDataSet>
      <sheetData sheetId="0">
        <row r="1">
          <cell r="E1"/>
        </row>
        <row r="3">
          <cell r="E3">
            <v>150838</v>
          </cell>
          <cell r="F3" t="str">
            <v>Abbas, Maryam</v>
          </cell>
          <cell r="G3" t="e">
            <v>#N/A</v>
          </cell>
          <cell r="H3" t="e">
            <v>#N/A</v>
          </cell>
          <cell r="I3" t="str">
            <v>INTERNAL</v>
          </cell>
        </row>
        <row r="4">
          <cell r="E4">
            <v>150984</v>
          </cell>
          <cell r="F4" t="str">
            <v>Abdaljawwad, Dua'A</v>
          </cell>
          <cell r="G4" t="e">
            <v>#N/A</v>
          </cell>
          <cell r="H4" t="e">
            <v>#N/A</v>
          </cell>
          <cell r="I4" t="str">
            <v>INTERNAL</v>
          </cell>
        </row>
        <row r="5">
          <cell r="E5">
            <v>151969</v>
          </cell>
          <cell r="F5" t="str">
            <v>Abraham, Faseal</v>
          </cell>
          <cell r="G5" t="e">
            <v>#N/A</v>
          </cell>
          <cell r="H5" t="e">
            <v>#N/A</v>
          </cell>
          <cell r="I5" t="str">
            <v>INTERNAL</v>
          </cell>
        </row>
        <row r="6">
          <cell r="E6">
            <v>160118</v>
          </cell>
          <cell r="F6" t="str">
            <v>Ackernley, Archie</v>
          </cell>
          <cell r="G6">
            <v>5.666666666666667</v>
          </cell>
          <cell r="H6">
            <v>5.666666666666667</v>
          </cell>
          <cell r="I6" t="str">
            <v>EXTERNAL</v>
          </cell>
        </row>
        <row r="7">
          <cell r="E7">
            <v>160049</v>
          </cell>
          <cell r="F7" t="str">
            <v>Adams, Jack</v>
          </cell>
          <cell r="G7">
            <v>7.5555555555555554</v>
          </cell>
          <cell r="H7">
            <v>8</v>
          </cell>
          <cell r="I7" t="str">
            <v>EXTERNAL</v>
          </cell>
        </row>
        <row r="8">
          <cell r="E8">
            <v>150995</v>
          </cell>
          <cell r="F8" t="str">
            <v>Adesina, Karen</v>
          </cell>
          <cell r="G8" t="e">
            <v>#N/A</v>
          </cell>
          <cell r="H8" t="e">
            <v>#N/A</v>
          </cell>
          <cell r="I8" t="str">
            <v>INTERNAL</v>
          </cell>
        </row>
        <row r="9">
          <cell r="E9">
            <v>150982</v>
          </cell>
          <cell r="F9" t="str">
            <v>Adiele, Angel</v>
          </cell>
          <cell r="G9" t="e">
            <v>#N/A</v>
          </cell>
          <cell r="H9" t="e">
            <v>#N/A</v>
          </cell>
          <cell r="I9" t="str">
            <v>INTERNAL</v>
          </cell>
        </row>
        <row r="10">
          <cell r="E10">
            <v>150880</v>
          </cell>
          <cell r="F10" t="str">
            <v>Ahmadi, Melina</v>
          </cell>
          <cell r="G10" t="e">
            <v>#N/A</v>
          </cell>
          <cell r="H10" t="e">
            <v>#N/A</v>
          </cell>
          <cell r="I10" t="str">
            <v>INTERNAL</v>
          </cell>
        </row>
        <row r="11">
          <cell r="E11">
            <v>160037</v>
          </cell>
          <cell r="F11" t="str">
            <v>Ahmed, Jubayil</v>
          </cell>
          <cell r="G11">
            <v>5.5555555555555554</v>
          </cell>
          <cell r="H11">
            <v>5.375</v>
          </cell>
          <cell r="I11" t="str">
            <v>EXTERNAL</v>
          </cell>
        </row>
        <row r="12">
          <cell r="E12">
            <v>150830</v>
          </cell>
          <cell r="F12" t="str">
            <v>Alexander, Lucas</v>
          </cell>
          <cell r="G12" t="e">
            <v>#N/A</v>
          </cell>
          <cell r="H12" t="e">
            <v>#N/A</v>
          </cell>
          <cell r="I12" t="str">
            <v>INTERNAL</v>
          </cell>
        </row>
        <row r="13">
          <cell r="E13">
            <v>150870</v>
          </cell>
          <cell r="F13" t="str">
            <v>Alfonso, Arianne</v>
          </cell>
          <cell r="G13" t="e">
            <v>#N/A</v>
          </cell>
          <cell r="H13" t="e">
            <v>#N/A</v>
          </cell>
          <cell r="I13" t="str">
            <v>INTERNAL</v>
          </cell>
        </row>
        <row r="14">
          <cell r="E14">
            <v>160038</v>
          </cell>
          <cell r="F14" t="str">
            <v>Ali, Abida</v>
          </cell>
          <cell r="G14">
            <v>4</v>
          </cell>
          <cell r="H14">
            <v>4</v>
          </cell>
          <cell r="I14" t="str">
            <v>EXTERNAL</v>
          </cell>
        </row>
        <row r="15">
          <cell r="E15">
            <v>150811</v>
          </cell>
          <cell r="F15" t="str">
            <v>Ampon, Christian Dave</v>
          </cell>
          <cell r="G15" t="e">
            <v>#N/A</v>
          </cell>
          <cell r="H15" t="e">
            <v>#N/A</v>
          </cell>
          <cell r="I15" t="str">
            <v>INTERNAL</v>
          </cell>
        </row>
        <row r="16">
          <cell r="E16">
            <v>150862</v>
          </cell>
          <cell r="F16" t="str">
            <v>Antcliffe, Gracie</v>
          </cell>
          <cell r="G16" t="e">
            <v>#N/A</v>
          </cell>
          <cell r="H16" t="e">
            <v>#N/A</v>
          </cell>
          <cell r="I16" t="str">
            <v>INTERNAL</v>
          </cell>
        </row>
        <row r="17">
          <cell r="E17">
            <v>150903</v>
          </cell>
          <cell r="F17" t="str">
            <v>Atkinson, Alyssa</v>
          </cell>
          <cell r="G17" t="e">
            <v>#N/A</v>
          </cell>
          <cell r="H17" t="e">
            <v>#N/A</v>
          </cell>
          <cell r="I17" t="str">
            <v>INTERNAL</v>
          </cell>
        </row>
        <row r="18">
          <cell r="E18">
            <v>150940</v>
          </cell>
          <cell r="F18" t="str">
            <v>Aweimrin, Olivia</v>
          </cell>
          <cell r="G18" t="e">
            <v>#N/A</v>
          </cell>
          <cell r="H18" t="e">
            <v>#N/A</v>
          </cell>
          <cell r="I18" t="str">
            <v>INTERNAL</v>
          </cell>
        </row>
        <row r="19">
          <cell r="E19">
            <v>160067</v>
          </cell>
          <cell r="F19" t="str">
            <v>BAH, Isata</v>
          </cell>
          <cell r="G19">
            <v>5.166666666666667</v>
          </cell>
          <cell r="H19">
            <v>5.166666666666667</v>
          </cell>
          <cell r="I19" t="str">
            <v>EXTERNAL</v>
          </cell>
        </row>
        <row r="20">
          <cell r="E20">
            <v>150941</v>
          </cell>
          <cell r="F20" t="str">
            <v>Bailey, Revellino</v>
          </cell>
          <cell r="G20" t="e">
            <v>#N/A</v>
          </cell>
          <cell r="H20" t="e">
            <v>#N/A</v>
          </cell>
          <cell r="I20" t="str">
            <v>INTERNAL</v>
          </cell>
        </row>
        <row r="21">
          <cell r="E21">
            <v>160048</v>
          </cell>
          <cell r="F21" t="str">
            <v>Baines, Archie</v>
          </cell>
          <cell r="G21">
            <v>4.9285714285714288</v>
          </cell>
          <cell r="H21">
            <v>4.833333333333333</v>
          </cell>
          <cell r="I21" t="str">
            <v>EXTERNAL</v>
          </cell>
        </row>
        <row r="22">
          <cell r="E22">
            <v>151502</v>
          </cell>
          <cell r="F22" t="str">
            <v>Banda, Lisa</v>
          </cell>
          <cell r="G22" t="e">
            <v>#N/A</v>
          </cell>
          <cell r="H22" t="e">
            <v>#N/A</v>
          </cell>
          <cell r="I22" t="str">
            <v>INTERNAL</v>
          </cell>
        </row>
        <row r="23">
          <cell r="E23">
            <v>150845</v>
          </cell>
          <cell r="F23" t="str">
            <v>Baster, Stephen</v>
          </cell>
          <cell r="G23" t="e">
            <v>#N/A</v>
          </cell>
          <cell r="H23" t="e">
            <v>#N/A</v>
          </cell>
          <cell r="I23" t="str">
            <v>INTERNAL</v>
          </cell>
        </row>
        <row r="24">
          <cell r="E24">
            <v>150817</v>
          </cell>
          <cell r="F24" t="str">
            <v>Batey, Poppy</v>
          </cell>
          <cell r="G24" t="e">
            <v>#N/A</v>
          </cell>
          <cell r="H24" t="e">
            <v>#N/A</v>
          </cell>
          <cell r="I24" t="str">
            <v>INTERNAL</v>
          </cell>
        </row>
        <row r="25">
          <cell r="E25">
            <v>150930</v>
          </cell>
          <cell r="F25" t="str">
            <v>Baxby, Maddison</v>
          </cell>
          <cell r="G25" t="e">
            <v>#N/A</v>
          </cell>
          <cell r="H25" t="e">
            <v>#N/A</v>
          </cell>
          <cell r="I25" t="str">
            <v>INTERNAL</v>
          </cell>
        </row>
        <row r="26">
          <cell r="E26">
            <v>160081</v>
          </cell>
          <cell r="F26" t="str">
            <v>Beatson, Ana Zhao</v>
          </cell>
          <cell r="G26">
            <v>8</v>
          </cell>
          <cell r="H26">
            <v>8</v>
          </cell>
          <cell r="I26" t="str">
            <v>EXTERNAL</v>
          </cell>
        </row>
        <row r="27">
          <cell r="E27">
            <v>151503</v>
          </cell>
          <cell r="F27" t="str">
            <v>Boby, Nimisha</v>
          </cell>
          <cell r="G27" t="e">
            <v>#N/A</v>
          </cell>
          <cell r="H27" t="e">
            <v>#N/A</v>
          </cell>
          <cell r="I27" t="str">
            <v>INTERNAL</v>
          </cell>
        </row>
        <row r="28">
          <cell r="E28">
            <v>150777</v>
          </cell>
          <cell r="F28" t="str">
            <v>Bolton, Max</v>
          </cell>
          <cell r="G28" t="e">
            <v>#N/A</v>
          </cell>
          <cell r="H28" t="e">
            <v>#N/A</v>
          </cell>
          <cell r="I28" t="str">
            <v>INTERNAL</v>
          </cell>
        </row>
        <row r="29">
          <cell r="E29">
            <v>160041</v>
          </cell>
          <cell r="F29" t="str">
            <v>Boswell-Wright, Evie</v>
          </cell>
          <cell r="G29">
            <v>6.7142857142857144</v>
          </cell>
          <cell r="H29">
            <v>6.7142857142857144</v>
          </cell>
          <cell r="I29" t="str">
            <v>EXTERNAL</v>
          </cell>
        </row>
        <row r="30">
          <cell r="E30">
            <v>150947</v>
          </cell>
          <cell r="F30" t="str">
            <v>Bradshaw, Adam</v>
          </cell>
          <cell r="G30" t="e">
            <v>#N/A</v>
          </cell>
          <cell r="H30" t="e">
            <v>#N/A</v>
          </cell>
          <cell r="I30" t="str">
            <v>INTERNAL</v>
          </cell>
        </row>
        <row r="31">
          <cell r="E31">
            <v>150783</v>
          </cell>
          <cell r="F31" t="str">
            <v>Braithwaite, Luke</v>
          </cell>
          <cell r="G31" t="e">
            <v>#N/A</v>
          </cell>
          <cell r="H31" t="e">
            <v>#N/A</v>
          </cell>
          <cell r="I31" t="str">
            <v>INTERNAL</v>
          </cell>
        </row>
        <row r="32">
          <cell r="E32">
            <v>160061</v>
          </cell>
          <cell r="F32" t="str">
            <v>Bright, Thomas</v>
          </cell>
          <cell r="G32">
            <v>6.666666666666667</v>
          </cell>
          <cell r="H32">
            <v>6.666666666666667</v>
          </cell>
          <cell r="I32" t="str">
            <v>EXTERNAL</v>
          </cell>
        </row>
        <row r="33">
          <cell r="E33">
            <v>150813</v>
          </cell>
          <cell r="F33" t="str">
            <v>Broncel, Patryk</v>
          </cell>
          <cell r="G33" t="e">
            <v>#N/A</v>
          </cell>
          <cell r="H33" t="e">
            <v>#N/A</v>
          </cell>
          <cell r="I33" t="str">
            <v>INTERNAL</v>
          </cell>
        </row>
        <row r="34">
          <cell r="E34">
            <v>150887</v>
          </cell>
          <cell r="F34" t="str">
            <v>Brown, Benjamin</v>
          </cell>
          <cell r="G34" t="e">
            <v>#N/A</v>
          </cell>
          <cell r="H34" t="e">
            <v>#N/A</v>
          </cell>
          <cell r="I34" t="str">
            <v>INTERNAL</v>
          </cell>
        </row>
        <row r="35">
          <cell r="E35">
            <v>160066</v>
          </cell>
          <cell r="F35" t="str">
            <v>Brown, Fleur</v>
          </cell>
          <cell r="G35">
            <v>6.8888888888888893</v>
          </cell>
          <cell r="H35">
            <v>6.8888888888888893</v>
          </cell>
          <cell r="I35" t="str">
            <v>EXTERNAL</v>
          </cell>
        </row>
        <row r="36">
          <cell r="E36">
            <v>160078</v>
          </cell>
          <cell r="F36" t="str">
            <v>BROWN, Grace</v>
          </cell>
          <cell r="G36">
            <v>8.1428571428571423</v>
          </cell>
          <cell r="H36">
            <v>8.1428571428571423</v>
          </cell>
          <cell r="I36" t="str">
            <v>EXTERNAL</v>
          </cell>
        </row>
        <row r="37">
          <cell r="E37">
            <v>150890</v>
          </cell>
          <cell r="F37" t="str">
            <v>Bryan, Tanaka</v>
          </cell>
          <cell r="G37" t="e">
            <v>#N/A</v>
          </cell>
          <cell r="H37" t="e">
            <v>#N/A</v>
          </cell>
          <cell r="I37" t="str">
            <v>INTERNAL</v>
          </cell>
        </row>
        <row r="38">
          <cell r="E38">
            <v>150836</v>
          </cell>
          <cell r="F38" t="str">
            <v>Buckley, Oliver</v>
          </cell>
          <cell r="G38" t="e">
            <v>#N/A</v>
          </cell>
          <cell r="H38" t="e">
            <v>#N/A</v>
          </cell>
          <cell r="I38" t="str">
            <v>INTERNAL</v>
          </cell>
        </row>
        <row r="39">
          <cell r="E39">
            <v>150966</v>
          </cell>
          <cell r="F39" t="str">
            <v>Burnside-Green, George</v>
          </cell>
          <cell r="G39" t="e">
            <v>#N/A</v>
          </cell>
          <cell r="H39" t="e">
            <v>#N/A</v>
          </cell>
          <cell r="I39" t="str">
            <v>INTERNAL</v>
          </cell>
        </row>
        <row r="40">
          <cell r="E40">
            <v>150925</v>
          </cell>
          <cell r="F40" t="str">
            <v>Byrne, Jacob</v>
          </cell>
          <cell r="G40" t="e">
            <v>#N/A</v>
          </cell>
          <cell r="H40" t="e">
            <v>#N/A</v>
          </cell>
          <cell r="I40" t="str">
            <v>INTERNAL</v>
          </cell>
        </row>
        <row r="41">
          <cell r="E41">
            <v>150861</v>
          </cell>
          <cell r="F41" t="str">
            <v>Byrom, Martha</v>
          </cell>
          <cell r="G41" t="e">
            <v>#N/A</v>
          </cell>
          <cell r="H41" t="e">
            <v>#N/A</v>
          </cell>
          <cell r="I41" t="str">
            <v>INTERNAL</v>
          </cell>
        </row>
        <row r="42">
          <cell r="E42">
            <v>160108</v>
          </cell>
          <cell r="F42" t="str">
            <v>Carr, Olivia</v>
          </cell>
          <cell r="G42">
            <v>5.4444444444444446</v>
          </cell>
          <cell r="H42">
            <v>5.4444444444444446</v>
          </cell>
          <cell r="I42" t="str">
            <v>EXTERNAL</v>
          </cell>
        </row>
        <row r="43">
          <cell r="E43">
            <v>160124</v>
          </cell>
          <cell r="F43" t="str">
            <v>Chapman, Ella</v>
          </cell>
          <cell r="G43">
            <v>7.1111111111111107</v>
          </cell>
          <cell r="H43">
            <v>7.1111111111111107</v>
          </cell>
          <cell r="I43" t="str">
            <v>EXTERNAL</v>
          </cell>
        </row>
        <row r="44">
          <cell r="E44">
            <v>150848</v>
          </cell>
          <cell r="F44" t="str">
            <v>Chester, Scarlett</v>
          </cell>
          <cell r="G44" t="e">
            <v>#N/A</v>
          </cell>
          <cell r="H44" t="e">
            <v>#N/A</v>
          </cell>
          <cell r="I44" t="str">
            <v>INTERNAL</v>
          </cell>
        </row>
        <row r="45">
          <cell r="E45">
            <v>150860</v>
          </cell>
          <cell r="F45" t="str">
            <v>Chongder, Syona</v>
          </cell>
          <cell r="G45" t="e">
            <v>#N/A</v>
          </cell>
          <cell r="H45" t="e">
            <v>#N/A</v>
          </cell>
          <cell r="I45" t="str">
            <v>INTERNAL</v>
          </cell>
        </row>
        <row r="46">
          <cell r="E46">
            <v>150992</v>
          </cell>
          <cell r="F46" t="str">
            <v>Christie, Sienna</v>
          </cell>
          <cell r="G46" t="e">
            <v>#N/A</v>
          </cell>
          <cell r="H46" t="e">
            <v>#N/A</v>
          </cell>
          <cell r="I46" t="str">
            <v>INTERNAL</v>
          </cell>
        </row>
        <row r="47">
          <cell r="E47">
            <v>150835</v>
          </cell>
          <cell r="F47" t="str">
            <v>Civico, Isaac</v>
          </cell>
          <cell r="G47" t="e">
            <v>#N/A</v>
          </cell>
          <cell r="H47" t="e">
            <v>#N/A</v>
          </cell>
          <cell r="I47" t="str">
            <v>INTERNAL</v>
          </cell>
        </row>
        <row r="48">
          <cell r="E48">
            <v>150866</v>
          </cell>
          <cell r="F48" t="str">
            <v>Clayton, Adam</v>
          </cell>
          <cell r="G48" t="e">
            <v>#N/A</v>
          </cell>
          <cell r="H48" t="e">
            <v>#N/A</v>
          </cell>
          <cell r="I48" t="str">
            <v>INTERNAL</v>
          </cell>
        </row>
        <row r="49">
          <cell r="E49">
            <v>150929</v>
          </cell>
          <cell r="F49" t="str">
            <v>Clayton, Isabelle</v>
          </cell>
          <cell r="G49" t="e">
            <v>#N/A</v>
          </cell>
          <cell r="H49" t="e">
            <v>#N/A</v>
          </cell>
          <cell r="I49" t="str">
            <v>INTERNAL</v>
          </cell>
        </row>
        <row r="50">
          <cell r="E50">
            <v>160063</v>
          </cell>
          <cell r="F50" t="str">
            <v>Condie, Dylan</v>
          </cell>
          <cell r="G50">
            <v>6.9</v>
          </cell>
          <cell r="H50">
            <v>6.9</v>
          </cell>
          <cell r="I50" t="str">
            <v>EXTERNAL</v>
          </cell>
        </row>
        <row r="51">
          <cell r="E51">
            <v>150975</v>
          </cell>
          <cell r="F51" t="str">
            <v>Cordon, Harry</v>
          </cell>
          <cell r="G51" t="e">
            <v>#N/A</v>
          </cell>
          <cell r="H51" t="e">
            <v>#N/A</v>
          </cell>
          <cell r="I51" t="str">
            <v>INTERNAL</v>
          </cell>
        </row>
        <row r="52">
          <cell r="E52">
            <v>150922</v>
          </cell>
          <cell r="F52" t="str">
            <v>Cornwell, Grace</v>
          </cell>
          <cell r="G52" t="e">
            <v>#N/A</v>
          </cell>
          <cell r="H52" t="e">
            <v>#N/A</v>
          </cell>
          <cell r="I52" t="str">
            <v>INTERNAL</v>
          </cell>
        </row>
        <row r="53">
          <cell r="E53">
            <v>160047</v>
          </cell>
          <cell r="F53" t="str">
            <v>Crampin, Alfred</v>
          </cell>
          <cell r="G53">
            <v>6.666666666666667</v>
          </cell>
          <cell r="H53">
            <v>6.625</v>
          </cell>
          <cell r="I53" t="str">
            <v>EXTERNAL</v>
          </cell>
        </row>
        <row r="54">
          <cell r="E54">
            <v>160042</v>
          </cell>
          <cell r="F54" t="str">
            <v>Crawford- Thomson, Rhianna</v>
          </cell>
          <cell r="G54">
            <v>5.9444444444444446</v>
          </cell>
          <cell r="H54">
            <v>6</v>
          </cell>
          <cell r="I54" t="str">
            <v>EXTERNAL</v>
          </cell>
        </row>
        <row r="55">
          <cell r="E55">
            <v>160121</v>
          </cell>
          <cell r="F55" t="str">
            <v>Dartey, Dorcy</v>
          </cell>
          <cell r="G55">
            <v>7.6428571428571432</v>
          </cell>
          <cell r="H55">
            <v>7.75</v>
          </cell>
          <cell r="I55" t="str">
            <v>EXTERNAL</v>
          </cell>
        </row>
        <row r="56">
          <cell r="E56">
            <v>160114</v>
          </cell>
          <cell r="F56" t="str">
            <v>Davidson, Callum</v>
          </cell>
          <cell r="G56">
            <v>7.5714285714285712</v>
          </cell>
          <cell r="H56">
            <v>7.5714285714285712</v>
          </cell>
          <cell r="I56" t="str">
            <v>EXTERNAL</v>
          </cell>
        </row>
        <row r="57">
          <cell r="E57">
            <v>150849</v>
          </cell>
          <cell r="F57" t="str">
            <v>Davies, Benjamin</v>
          </cell>
          <cell r="G57" t="e">
            <v>#N/A</v>
          </cell>
          <cell r="H57" t="e">
            <v>#N/A</v>
          </cell>
          <cell r="I57" t="str">
            <v>INTERNAL</v>
          </cell>
        </row>
        <row r="58">
          <cell r="E58">
            <v>160097</v>
          </cell>
          <cell r="F58" t="str">
            <v>Davis, Rachel</v>
          </cell>
          <cell r="G58" t="e">
            <v>#N/A</v>
          </cell>
          <cell r="H58" t="e">
            <v>#N/A</v>
          </cell>
          <cell r="I58" t="str">
            <v>INTERNAL</v>
          </cell>
        </row>
        <row r="59">
          <cell r="E59">
            <v>160058</v>
          </cell>
          <cell r="F59" t="str">
            <v>Delaney, Rohan</v>
          </cell>
          <cell r="G59">
            <v>5.8888888888888893</v>
          </cell>
          <cell r="H59">
            <v>5.8888888888888893</v>
          </cell>
          <cell r="I59" t="str">
            <v>EXTERNAL</v>
          </cell>
        </row>
        <row r="60">
          <cell r="E60">
            <v>150886</v>
          </cell>
          <cell r="F60" t="str">
            <v>Dereje, Kalab</v>
          </cell>
          <cell r="G60" t="e">
            <v>#N/A</v>
          </cell>
          <cell r="H60" t="e">
            <v>#N/A</v>
          </cell>
          <cell r="I60" t="str">
            <v>INTERNAL</v>
          </cell>
        </row>
        <row r="61">
          <cell r="E61">
            <v>150873</v>
          </cell>
          <cell r="F61" t="str">
            <v>Dessey, Segen</v>
          </cell>
          <cell r="G61" t="e">
            <v>#N/A</v>
          </cell>
          <cell r="H61" t="e">
            <v>#N/A</v>
          </cell>
          <cell r="I61" t="str">
            <v>INTERNAL</v>
          </cell>
        </row>
        <row r="62">
          <cell r="E62">
            <v>160115</v>
          </cell>
          <cell r="F62" t="str">
            <v>Din, Zahra</v>
          </cell>
          <cell r="G62" t="e">
            <v>#N/A</v>
          </cell>
          <cell r="H62" t="e">
            <v>#N/A</v>
          </cell>
          <cell r="I62" t="str">
            <v>INTERNAL</v>
          </cell>
        </row>
        <row r="63">
          <cell r="E63">
            <v>150837</v>
          </cell>
          <cell r="F63" t="str">
            <v>Dingle, Nathaniel</v>
          </cell>
          <cell r="G63" t="e">
            <v>#N/A</v>
          </cell>
          <cell r="H63" t="e">
            <v>#N/A</v>
          </cell>
          <cell r="I63" t="str">
            <v>INTERNAL</v>
          </cell>
        </row>
        <row r="64">
          <cell r="E64">
            <v>150913</v>
          </cell>
          <cell r="F64" t="str">
            <v>Doherty, Hannah</v>
          </cell>
          <cell r="G64" t="e">
            <v>#N/A</v>
          </cell>
          <cell r="H64" t="e">
            <v>#N/A</v>
          </cell>
          <cell r="I64" t="str">
            <v>INTERNAL</v>
          </cell>
        </row>
        <row r="65">
          <cell r="E65">
            <v>150852</v>
          </cell>
          <cell r="F65" t="str">
            <v>Dominic, Carmina</v>
          </cell>
          <cell r="G65" t="e">
            <v>#N/A</v>
          </cell>
          <cell r="H65" t="e">
            <v>#N/A</v>
          </cell>
          <cell r="I65" t="str">
            <v>INTERNAL</v>
          </cell>
        </row>
        <row r="66">
          <cell r="E66">
            <v>100349</v>
          </cell>
          <cell r="F66" t="str">
            <v>Edwards, Evie</v>
          </cell>
          <cell r="G66" t="e">
            <v>#N/A</v>
          </cell>
          <cell r="H66" t="e">
            <v>#N/A</v>
          </cell>
          <cell r="I66" t="str">
            <v>INTERNAL</v>
          </cell>
        </row>
        <row r="67">
          <cell r="E67">
            <v>152117</v>
          </cell>
          <cell r="F67" t="str">
            <v>Edwards, Katherine</v>
          </cell>
          <cell r="G67" t="e">
            <v>#N/A</v>
          </cell>
          <cell r="H67" t="e">
            <v>#N/A</v>
          </cell>
          <cell r="I67" t="str">
            <v>INTERNAL</v>
          </cell>
        </row>
        <row r="68">
          <cell r="E68">
            <v>150885</v>
          </cell>
          <cell r="F68" t="str">
            <v>Efobi, Tobenna</v>
          </cell>
          <cell r="G68" t="e">
            <v>#N/A</v>
          </cell>
          <cell r="H68" t="e">
            <v>#N/A</v>
          </cell>
          <cell r="I68" t="str">
            <v>INTERNAL</v>
          </cell>
        </row>
        <row r="69">
          <cell r="E69">
            <v>150819</v>
          </cell>
          <cell r="F69" t="str">
            <v>Egleston, Orla</v>
          </cell>
          <cell r="G69" t="e">
            <v>#N/A</v>
          </cell>
          <cell r="H69" t="e">
            <v>#N/A</v>
          </cell>
          <cell r="I69" t="str">
            <v>INTERNAL</v>
          </cell>
        </row>
        <row r="70">
          <cell r="E70">
            <v>160100</v>
          </cell>
          <cell r="F70" t="str">
            <v>Ejiogu, Chinemerem</v>
          </cell>
          <cell r="G70">
            <v>5.25</v>
          </cell>
          <cell r="H70">
            <v>5.25</v>
          </cell>
          <cell r="I70" t="str">
            <v>EXTERNAL</v>
          </cell>
        </row>
        <row r="71">
          <cell r="E71">
            <v>150960</v>
          </cell>
          <cell r="F71" t="str">
            <v>Evans, Rebecca</v>
          </cell>
          <cell r="G71" t="e">
            <v>#N/A</v>
          </cell>
          <cell r="H71" t="e">
            <v>#N/A</v>
          </cell>
          <cell r="I71" t="str">
            <v>INTERNAL</v>
          </cell>
        </row>
        <row r="72">
          <cell r="E72">
            <v>160119</v>
          </cell>
          <cell r="F72" t="str">
            <v>Eze, Ruth</v>
          </cell>
          <cell r="G72">
            <v>7.666666666666667</v>
          </cell>
          <cell r="H72">
            <v>7.666666666666667</v>
          </cell>
          <cell r="I72" t="str">
            <v>EXTERNAL</v>
          </cell>
        </row>
        <row r="73">
          <cell r="E73">
            <v>160045</v>
          </cell>
          <cell r="F73" t="str">
            <v>Faheem, Muminah</v>
          </cell>
          <cell r="G73" t="e">
            <v>#N/A</v>
          </cell>
          <cell r="H73" t="e">
            <v>#N/A</v>
          </cell>
          <cell r="I73" t="str">
            <v>INTERNAL</v>
          </cell>
        </row>
        <row r="74">
          <cell r="E74">
            <v>160358</v>
          </cell>
          <cell r="F74" t="str">
            <v>Farnsworth, Grace</v>
          </cell>
          <cell r="G74">
            <v>4.833333333333333</v>
          </cell>
          <cell r="H74">
            <v>4.833333333333333</v>
          </cell>
          <cell r="I74" t="str">
            <v>EXTERNAL</v>
          </cell>
        </row>
        <row r="75">
          <cell r="E75">
            <v>160104</v>
          </cell>
          <cell r="F75" t="str">
            <v>Faulkner, Alex</v>
          </cell>
          <cell r="G75">
            <v>6.4375</v>
          </cell>
          <cell r="H75">
            <v>6.4375</v>
          </cell>
          <cell r="I75" t="str">
            <v>EXTERNAL</v>
          </cell>
        </row>
        <row r="76">
          <cell r="E76">
            <v>150996</v>
          </cell>
          <cell r="F76" t="str">
            <v>Fazeel, Subhaan</v>
          </cell>
          <cell r="G76" t="e">
            <v>#N/A</v>
          </cell>
          <cell r="H76" t="e">
            <v>#N/A</v>
          </cell>
          <cell r="I76" t="str">
            <v>INTERNAL</v>
          </cell>
        </row>
        <row r="77">
          <cell r="E77">
            <v>160095</v>
          </cell>
          <cell r="F77" t="str">
            <v>Fletcher, Poppy</v>
          </cell>
          <cell r="G77">
            <v>4.1111111111111107</v>
          </cell>
          <cell r="H77">
            <v>4.1111111111111107</v>
          </cell>
          <cell r="I77" t="str">
            <v>EXTERNAL</v>
          </cell>
        </row>
        <row r="78">
          <cell r="E78">
            <v>150776</v>
          </cell>
          <cell r="F78" t="str">
            <v>Flint, Amber</v>
          </cell>
          <cell r="G78" t="e">
            <v>#N/A</v>
          </cell>
          <cell r="H78" t="e">
            <v>#N/A</v>
          </cell>
          <cell r="I78" t="str">
            <v>INTERNAL</v>
          </cell>
        </row>
        <row r="79">
          <cell r="E79">
            <v>150808</v>
          </cell>
          <cell r="F79" t="str">
            <v>Ford, Tamsin</v>
          </cell>
          <cell r="G79" t="e">
            <v>#N/A</v>
          </cell>
          <cell r="H79" t="e">
            <v>#N/A</v>
          </cell>
          <cell r="I79" t="str">
            <v>INTERNAL</v>
          </cell>
        </row>
        <row r="80">
          <cell r="E80">
            <v>150967</v>
          </cell>
          <cell r="F80" t="str">
            <v>Forsythe, Laurie</v>
          </cell>
          <cell r="G80" t="e">
            <v>#N/A</v>
          </cell>
          <cell r="H80" t="e">
            <v>#N/A</v>
          </cell>
          <cell r="I80" t="str">
            <v>INTERNAL</v>
          </cell>
        </row>
        <row r="81">
          <cell r="E81">
            <v>150881</v>
          </cell>
          <cell r="F81" t="str">
            <v>Francis, Susanna</v>
          </cell>
          <cell r="G81" t="e">
            <v>#N/A</v>
          </cell>
          <cell r="H81" t="e">
            <v>#N/A</v>
          </cell>
          <cell r="I81" t="str">
            <v>INTERNAL</v>
          </cell>
        </row>
        <row r="82">
          <cell r="E82">
            <v>150842</v>
          </cell>
          <cell r="F82" t="str">
            <v>Garnett, Alexandra</v>
          </cell>
          <cell r="G82" t="e">
            <v>#N/A</v>
          </cell>
          <cell r="H82" t="e">
            <v>#N/A</v>
          </cell>
          <cell r="I82" t="str">
            <v>INTERNAL</v>
          </cell>
        </row>
        <row r="83">
          <cell r="E83">
            <v>160116</v>
          </cell>
          <cell r="F83" t="str">
            <v>Gashi, Nela</v>
          </cell>
          <cell r="G83">
            <v>7.5714285714285712</v>
          </cell>
          <cell r="H83">
            <v>7.416666666666667</v>
          </cell>
          <cell r="I83" t="str">
            <v>EXTERNAL</v>
          </cell>
        </row>
        <row r="84">
          <cell r="E84">
            <v>160079</v>
          </cell>
          <cell r="F84" t="str">
            <v>Giudice-Lyon, Giuliana</v>
          </cell>
          <cell r="G84">
            <v>4.375</v>
          </cell>
          <cell r="H84">
            <v>4.375</v>
          </cell>
          <cell r="I84" t="str">
            <v>EXTERNAL</v>
          </cell>
        </row>
        <row r="85">
          <cell r="E85">
            <v>150916</v>
          </cell>
          <cell r="F85" t="str">
            <v>Godsil, Katie</v>
          </cell>
          <cell r="G85" t="e">
            <v>#N/A</v>
          </cell>
          <cell r="H85" t="e">
            <v>#N/A</v>
          </cell>
          <cell r="I85" t="str">
            <v>INTERNAL</v>
          </cell>
        </row>
        <row r="86">
          <cell r="E86">
            <v>150818</v>
          </cell>
          <cell r="F86" t="str">
            <v>Goodchild, Alice</v>
          </cell>
          <cell r="G86" t="e">
            <v>#N/A</v>
          </cell>
          <cell r="H86" t="e">
            <v>#N/A</v>
          </cell>
          <cell r="I86" t="str">
            <v>INTERNAL</v>
          </cell>
        </row>
        <row r="87">
          <cell r="E87">
            <v>150779</v>
          </cell>
          <cell r="F87" t="str">
            <v>Goodwin, Freya</v>
          </cell>
          <cell r="G87" t="e">
            <v>#N/A</v>
          </cell>
          <cell r="H87" t="e">
            <v>#N/A</v>
          </cell>
          <cell r="I87" t="str">
            <v>INTERNAL</v>
          </cell>
        </row>
        <row r="88">
          <cell r="E88">
            <v>150980</v>
          </cell>
          <cell r="F88" t="str">
            <v>Grady, Lucy</v>
          </cell>
          <cell r="G88" t="e">
            <v>#N/A</v>
          </cell>
          <cell r="H88" t="e">
            <v>#N/A</v>
          </cell>
          <cell r="I88" t="str">
            <v>INTERNAL</v>
          </cell>
        </row>
        <row r="89">
          <cell r="E89">
            <v>160088</v>
          </cell>
          <cell r="F89" t="str">
            <v>Grant, Alfie</v>
          </cell>
          <cell r="G89">
            <v>6</v>
          </cell>
          <cell r="H89">
            <v>6.4</v>
          </cell>
          <cell r="I89" t="str">
            <v>EXTERNAL</v>
          </cell>
        </row>
        <row r="90">
          <cell r="E90">
            <v>150846</v>
          </cell>
          <cell r="F90" t="str">
            <v>Green, Hannah</v>
          </cell>
          <cell r="G90" t="e">
            <v>#N/A</v>
          </cell>
          <cell r="H90" t="e">
            <v>#N/A</v>
          </cell>
          <cell r="I90" t="str">
            <v>INTERNAL</v>
          </cell>
        </row>
        <row r="91">
          <cell r="E91">
            <v>160360</v>
          </cell>
          <cell r="F91" t="str">
            <v>Hackett, Lauren</v>
          </cell>
          <cell r="G91">
            <v>5.5714285714285712</v>
          </cell>
          <cell r="H91">
            <v>5.333333333333333</v>
          </cell>
          <cell r="I91" t="str">
            <v>EXTERNAL</v>
          </cell>
        </row>
        <row r="92">
          <cell r="E92">
            <v>150803</v>
          </cell>
          <cell r="F92" t="str">
            <v>Hagos, Abel</v>
          </cell>
          <cell r="G92" t="e">
            <v>#N/A</v>
          </cell>
          <cell r="H92" t="e">
            <v>#N/A</v>
          </cell>
          <cell r="I92" t="str">
            <v>INTERNAL</v>
          </cell>
        </row>
        <row r="93">
          <cell r="E93">
            <v>150958</v>
          </cell>
          <cell r="F93" t="str">
            <v>Hague, Eden</v>
          </cell>
          <cell r="G93" t="e">
            <v>#N/A</v>
          </cell>
          <cell r="H93" t="e">
            <v>#N/A</v>
          </cell>
          <cell r="I93" t="str">
            <v>INTERNAL</v>
          </cell>
        </row>
        <row r="94">
          <cell r="E94">
            <v>160083</v>
          </cell>
          <cell r="F94" t="str">
            <v>Hague, Jorja</v>
          </cell>
          <cell r="G94">
            <v>8.6666666666666661</v>
          </cell>
          <cell r="H94">
            <v>8.6666666666666661</v>
          </cell>
          <cell r="I94" t="str">
            <v>EXTERNAL</v>
          </cell>
        </row>
        <row r="95">
          <cell r="E95">
            <v>160135</v>
          </cell>
          <cell r="F95" t="str">
            <v>Haj Mohamad, Sahar</v>
          </cell>
          <cell r="G95">
            <v>3.78125</v>
          </cell>
          <cell r="H95">
            <v>3.75</v>
          </cell>
          <cell r="I95" t="str">
            <v>EXTERNAL</v>
          </cell>
        </row>
        <row r="96">
          <cell r="E96">
            <v>150981</v>
          </cell>
          <cell r="F96" t="str">
            <v>Hands, Lowri</v>
          </cell>
          <cell r="G96" t="e">
            <v>#N/A</v>
          </cell>
          <cell r="H96" t="e">
            <v>#N/A</v>
          </cell>
          <cell r="I96" t="str">
            <v>INTERNAL</v>
          </cell>
        </row>
        <row r="97">
          <cell r="E97">
            <v>150951</v>
          </cell>
          <cell r="F97" t="str">
            <v>Hawkins, Mollie</v>
          </cell>
          <cell r="G97" t="e">
            <v>#N/A</v>
          </cell>
          <cell r="H97" t="e">
            <v>#N/A</v>
          </cell>
          <cell r="I97" t="str">
            <v>INTERNAL</v>
          </cell>
        </row>
        <row r="98">
          <cell r="E98">
            <v>150844</v>
          </cell>
          <cell r="F98" t="str">
            <v>Heafey, Emma</v>
          </cell>
          <cell r="G98" t="e">
            <v>#N/A</v>
          </cell>
          <cell r="H98" t="e">
            <v>#N/A</v>
          </cell>
          <cell r="I98" t="str">
            <v>INTERNAL</v>
          </cell>
        </row>
        <row r="99">
          <cell r="E99">
            <v>150945</v>
          </cell>
          <cell r="F99" t="str">
            <v>Hilton, Jake</v>
          </cell>
          <cell r="G99" t="e">
            <v>#N/A</v>
          </cell>
          <cell r="H99" t="e">
            <v>#N/A</v>
          </cell>
          <cell r="I99" t="str">
            <v>INTERNAL</v>
          </cell>
        </row>
        <row r="100">
          <cell r="E100">
            <v>160123</v>
          </cell>
          <cell r="F100" t="str">
            <v>Hogg, Isabella</v>
          </cell>
          <cell r="G100">
            <v>4.625</v>
          </cell>
          <cell r="H100">
            <v>4.5</v>
          </cell>
          <cell r="I100" t="str">
            <v>EXTERNAL</v>
          </cell>
        </row>
        <row r="101">
          <cell r="E101">
            <v>150918</v>
          </cell>
          <cell r="F101" t="str">
            <v>Horwood, Harry</v>
          </cell>
          <cell r="G101" t="e">
            <v>#N/A</v>
          </cell>
          <cell r="H101" t="e">
            <v>#N/A</v>
          </cell>
          <cell r="I101" t="str">
            <v>INTERNAL</v>
          </cell>
        </row>
        <row r="102">
          <cell r="E102">
            <v>150823</v>
          </cell>
          <cell r="F102" t="str">
            <v>Howden, Ella</v>
          </cell>
          <cell r="G102" t="e">
            <v>#N/A</v>
          </cell>
          <cell r="H102" t="e">
            <v>#N/A</v>
          </cell>
          <cell r="I102" t="str">
            <v>INTERNAL</v>
          </cell>
        </row>
        <row r="103">
          <cell r="E103">
            <v>160356</v>
          </cell>
          <cell r="F103" t="str">
            <v>Hoyland, Luke</v>
          </cell>
          <cell r="G103" t="e">
            <v>#N/A</v>
          </cell>
          <cell r="H103" t="e">
            <v>#N/A</v>
          </cell>
          <cell r="I103" t="str">
            <v>INTERNAL</v>
          </cell>
        </row>
        <row r="104">
          <cell r="E104">
            <v>160059</v>
          </cell>
          <cell r="F104" t="str">
            <v>Hughes, Megan</v>
          </cell>
          <cell r="G104">
            <v>6.6428571428571432</v>
          </cell>
          <cell r="H104">
            <v>6.6428571428571432</v>
          </cell>
          <cell r="I104" t="str">
            <v>EXTERNAL</v>
          </cell>
        </row>
        <row r="105">
          <cell r="E105">
            <v>150977</v>
          </cell>
          <cell r="F105" t="str">
            <v>Hunt, Henry</v>
          </cell>
          <cell r="G105" t="e">
            <v>#N/A</v>
          </cell>
          <cell r="H105" t="e">
            <v>#N/A</v>
          </cell>
          <cell r="I105" t="str">
            <v>INTERNAL</v>
          </cell>
        </row>
        <row r="106">
          <cell r="E106">
            <v>150983</v>
          </cell>
          <cell r="F106" t="str">
            <v>Hussain, Falak</v>
          </cell>
          <cell r="G106" t="e">
            <v>#N/A</v>
          </cell>
          <cell r="H106" t="e">
            <v>#N/A</v>
          </cell>
          <cell r="I106" t="str">
            <v>INTERNAL</v>
          </cell>
        </row>
        <row r="107">
          <cell r="E107">
            <v>150997</v>
          </cell>
          <cell r="F107" t="str">
            <v>Hussain, Muhammad</v>
          </cell>
          <cell r="G107" t="e">
            <v>#N/A</v>
          </cell>
          <cell r="H107" t="e">
            <v>#N/A</v>
          </cell>
          <cell r="I107" t="str">
            <v>INTERNAL</v>
          </cell>
        </row>
        <row r="108">
          <cell r="E108">
            <v>160050</v>
          </cell>
          <cell r="F108" t="str">
            <v>Hutchison, Thomas</v>
          </cell>
          <cell r="G108">
            <v>3.9</v>
          </cell>
          <cell r="H108">
            <v>3.9</v>
          </cell>
          <cell r="I108" t="str">
            <v>EXTERNAL</v>
          </cell>
        </row>
        <row r="109">
          <cell r="E109">
            <v>152720</v>
          </cell>
          <cell r="F109" t="str">
            <v>Ibrahim, Ibraheem</v>
          </cell>
          <cell r="G109" t="e">
            <v>#N/A</v>
          </cell>
          <cell r="H109" t="e">
            <v>#N/A</v>
          </cell>
          <cell r="I109" t="str">
            <v>INTERNAL</v>
          </cell>
        </row>
        <row r="110">
          <cell r="E110">
            <v>150851</v>
          </cell>
          <cell r="F110" t="str">
            <v>Igoe, Daniel</v>
          </cell>
          <cell r="G110" t="e">
            <v>#N/A</v>
          </cell>
          <cell r="H110" t="e">
            <v>#N/A</v>
          </cell>
          <cell r="I110" t="str">
            <v>INTERNAL</v>
          </cell>
        </row>
        <row r="111">
          <cell r="E111">
            <v>150952</v>
          </cell>
          <cell r="F111" t="str">
            <v>Ison, Jacintha</v>
          </cell>
          <cell r="G111" t="e">
            <v>#N/A</v>
          </cell>
          <cell r="H111" t="e">
            <v>#N/A</v>
          </cell>
          <cell r="I111" t="str">
            <v>INTERNAL</v>
          </cell>
        </row>
        <row r="112">
          <cell r="E112">
            <v>150792</v>
          </cell>
          <cell r="F112" t="str">
            <v>Jacobs, Reem</v>
          </cell>
          <cell r="G112" t="e">
            <v>#N/A</v>
          </cell>
          <cell r="H112" t="e">
            <v>#N/A</v>
          </cell>
          <cell r="I112" t="str">
            <v>INTERNAL</v>
          </cell>
        </row>
        <row r="113">
          <cell r="E113">
            <v>160091</v>
          </cell>
          <cell r="F113" t="str">
            <v>James, Marcus</v>
          </cell>
          <cell r="G113">
            <v>7</v>
          </cell>
          <cell r="H113">
            <v>7</v>
          </cell>
          <cell r="I113" t="str">
            <v>EXTERNAL</v>
          </cell>
        </row>
        <row r="114">
          <cell r="E114">
            <v>160084</v>
          </cell>
          <cell r="F114" t="str">
            <v>Jan, Sarah</v>
          </cell>
          <cell r="G114">
            <v>4.4000000000000004</v>
          </cell>
          <cell r="H114">
            <v>4.4000000000000004</v>
          </cell>
          <cell r="I114" t="str">
            <v>EXTERNAL</v>
          </cell>
        </row>
        <row r="115">
          <cell r="E115">
            <v>152730</v>
          </cell>
          <cell r="F115" t="str">
            <v>Jayasumana, Thinal</v>
          </cell>
          <cell r="G115" t="e">
            <v>#N/A</v>
          </cell>
          <cell r="H115" t="e">
            <v>#N/A</v>
          </cell>
          <cell r="I115" t="str">
            <v>INTERNAL</v>
          </cell>
        </row>
        <row r="116">
          <cell r="E116">
            <v>160120</v>
          </cell>
          <cell r="F116" t="str">
            <v>Jayaweera, Nuvin</v>
          </cell>
          <cell r="G116" t="e">
            <v>#N/A</v>
          </cell>
          <cell r="H116" t="e">
            <v>#N/A</v>
          </cell>
          <cell r="I116" t="str">
            <v>INTERNAL</v>
          </cell>
        </row>
        <row r="117">
          <cell r="E117">
            <v>160080</v>
          </cell>
          <cell r="F117" t="str">
            <v>Jokhi, Sam</v>
          </cell>
          <cell r="G117">
            <v>7.875</v>
          </cell>
          <cell r="H117">
            <v>7.875</v>
          </cell>
          <cell r="I117" t="str">
            <v>EXTERNAL</v>
          </cell>
        </row>
        <row r="118">
          <cell r="E118">
            <v>150859</v>
          </cell>
          <cell r="F118" t="str">
            <v>Jones, Connor</v>
          </cell>
          <cell r="G118" t="e">
            <v>#N/A</v>
          </cell>
          <cell r="H118" t="e">
            <v>#N/A</v>
          </cell>
          <cell r="I118" t="str">
            <v>INTERNAL</v>
          </cell>
        </row>
        <row r="119">
          <cell r="E119">
            <v>160106</v>
          </cell>
          <cell r="F119" t="str">
            <v>Jones, Harriet</v>
          </cell>
          <cell r="G119">
            <v>6.8125</v>
          </cell>
          <cell r="H119">
            <v>6.8125</v>
          </cell>
          <cell r="I119" t="str">
            <v>EXTERNAL</v>
          </cell>
        </row>
        <row r="120">
          <cell r="E120">
            <v>150993</v>
          </cell>
          <cell r="F120" t="str">
            <v>Jordan-Smalle, Brandon</v>
          </cell>
          <cell r="G120" t="e">
            <v>#N/A</v>
          </cell>
          <cell r="H120" t="e">
            <v>#N/A</v>
          </cell>
          <cell r="I120" t="str">
            <v>INTERNAL</v>
          </cell>
        </row>
        <row r="121">
          <cell r="E121">
            <v>150892</v>
          </cell>
          <cell r="F121" t="str">
            <v>Jurczak, Nikodem</v>
          </cell>
          <cell r="G121" t="e">
            <v>#N/A</v>
          </cell>
          <cell r="H121" t="e">
            <v>#N/A</v>
          </cell>
          <cell r="I121" t="str">
            <v>INTERNAL</v>
          </cell>
        </row>
        <row r="122">
          <cell r="E122">
            <v>150889</v>
          </cell>
          <cell r="F122" t="str">
            <v>Kambu, Isaac</v>
          </cell>
          <cell r="G122" t="e">
            <v>#N/A</v>
          </cell>
          <cell r="H122" t="e">
            <v>#N/A</v>
          </cell>
          <cell r="I122" t="str">
            <v>INTERNAL</v>
          </cell>
        </row>
        <row r="123">
          <cell r="E123">
            <v>150897</v>
          </cell>
          <cell r="F123" t="str">
            <v>Kandengwa, Sanchez</v>
          </cell>
          <cell r="G123" t="e">
            <v>#N/A</v>
          </cell>
          <cell r="H123" t="e">
            <v>#N/A</v>
          </cell>
          <cell r="I123" t="str">
            <v>INTERNAL</v>
          </cell>
        </row>
        <row r="124">
          <cell r="E124">
            <v>150917</v>
          </cell>
          <cell r="F124" t="str">
            <v>Kellett, Edward</v>
          </cell>
          <cell r="G124" t="e">
            <v>#N/A</v>
          </cell>
          <cell r="H124" t="e">
            <v>#N/A</v>
          </cell>
          <cell r="I124" t="str">
            <v>INTERNAL</v>
          </cell>
        </row>
        <row r="125">
          <cell r="E125">
            <v>160056</v>
          </cell>
          <cell r="F125" t="str">
            <v>Khalifa, Abdelmalik</v>
          </cell>
          <cell r="G125" t="e">
            <v>#N/A</v>
          </cell>
          <cell r="H125" t="e">
            <v>#N/A</v>
          </cell>
          <cell r="I125" t="str">
            <v>INTERNAL</v>
          </cell>
        </row>
        <row r="126">
          <cell r="E126">
            <v>150971</v>
          </cell>
          <cell r="F126" t="str">
            <v>King, Charlotte</v>
          </cell>
          <cell r="G126" t="e">
            <v>#N/A</v>
          </cell>
          <cell r="H126" t="e">
            <v>#N/A</v>
          </cell>
          <cell r="I126" t="str">
            <v>INTERNAL</v>
          </cell>
        </row>
        <row r="127">
          <cell r="E127">
            <v>100339</v>
          </cell>
          <cell r="F127" t="str">
            <v>Klovaite, Adrija</v>
          </cell>
          <cell r="G127" t="e">
            <v>#N/A</v>
          </cell>
          <cell r="H127" t="e">
            <v>#N/A</v>
          </cell>
          <cell r="I127" t="str">
            <v>INTERNAL</v>
          </cell>
        </row>
        <row r="128">
          <cell r="E128">
            <v>160062</v>
          </cell>
          <cell r="F128" t="str">
            <v>Kocjan, Zofia</v>
          </cell>
          <cell r="G128">
            <v>4.166666666666667</v>
          </cell>
          <cell r="H128">
            <v>4.166666666666667</v>
          </cell>
          <cell r="I128" t="str">
            <v>EXTERNAL</v>
          </cell>
        </row>
        <row r="129">
          <cell r="E129">
            <v>150828</v>
          </cell>
          <cell r="F129" t="str">
            <v>Kok-Roberto, Xander</v>
          </cell>
          <cell r="G129" t="e">
            <v>#N/A</v>
          </cell>
          <cell r="H129" t="e">
            <v>#N/A</v>
          </cell>
          <cell r="I129" t="str">
            <v>INTERNAL</v>
          </cell>
        </row>
        <row r="130">
          <cell r="E130">
            <v>150814</v>
          </cell>
          <cell r="F130" t="str">
            <v>Kozlowska, Zuzanna</v>
          </cell>
          <cell r="G130" t="e">
            <v>#N/A</v>
          </cell>
          <cell r="H130" t="e">
            <v>#N/A</v>
          </cell>
          <cell r="I130" t="str">
            <v>INTERNAL</v>
          </cell>
        </row>
        <row r="131">
          <cell r="E131">
            <v>150894</v>
          </cell>
          <cell r="F131" t="str">
            <v>Kubica, Jakub</v>
          </cell>
          <cell r="G131" t="e">
            <v>#N/A</v>
          </cell>
          <cell r="H131" t="e">
            <v>#N/A</v>
          </cell>
          <cell r="I131" t="str">
            <v>INTERNAL</v>
          </cell>
        </row>
        <row r="132">
          <cell r="E132">
            <v>150793</v>
          </cell>
          <cell r="F132" t="str">
            <v>Lear, Eve</v>
          </cell>
          <cell r="G132" t="e">
            <v>#N/A</v>
          </cell>
          <cell r="H132" t="e">
            <v>#N/A</v>
          </cell>
          <cell r="I132" t="str">
            <v>INTERNAL</v>
          </cell>
        </row>
        <row r="133">
          <cell r="E133">
            <v>150959</v>
          </cell>
          <cell r="F133" t="str">
            <v>Lee, Harry</v>
          </cell>
          <cell r="G133" t="e">
            <v>#N/A</v>
          </cell>
          <cell r="H133" t="e">
            <v>#N/A</v>
          </cell>
          <cell r="I133" t="str">
            <v>INTERNAL</v>
          </cell>
        </row>
        <row r="134">
          <cell r="E134">
            <v>150923</v>
          </cell>
          <cell r="F134" t="str">
            <v>Lee, Thomas</v>
          </cell>
          <cell r="G134" t="e">
            <v>#N/A</v>
          </cell>
          <cell r="H134" t="e">
            <v>#N/A</v>
          </cell>
          <cell r="I134" t="str">
            <v>INTERNAL</v>
          </cell>
        </row>
        <row r="135">
          <cell r="E135">
            <v>160361</v>
          </cell>
          <cell r="F135" t="str">
            <v>Lee, Robert</v>
          </cell>
          <cell r="G135">
            <v>8.125</v>
          </cell>
          <cell r="H135">
            <v>8.125</v>
          </cell>
          <cell r="I135" t="str">
            <v>EXTERNAL</v>
          </cell>
        </row>
        <row r="136">
          <cell r="E136">
            <v>150998</v>
          </cell>
          <cell r="F136" t="str">
            <v>Lehane, Rose</v>
          </cell>
          <cell r="G136" t="e">
            <v>#N/A</v>
          </cell>
          <cell r="H136" t="e">
            <v>#N/A</v>
          </cell>
          <cell r="I136" t="str">
            <v>INTERNAL</v>
          </cell>
        </row>
        <row r="137">
          <cell r="E137">
            <v>150871</v>
          </cell>
          <cell r="F137" t="str">
            <v>Loader, Finn</v>
          </cell>
          <cell r="G137" t="e">
            <v>#N/A</v>
          </cell>
          <cell r="H137" t="e">
            <v>#N/A</v>
          </cell>
          <cell r="I137" t="str">
            <v>INTERNAL</v>
          </cell>
        </row>
        <row r="138">
          <cell r="E138">
            <v>160101</v>
          </cell>
          <cell r="F138" t="str">
            <v>Locker, Isobel</v>
          </cell>
          <cell r="G138">
            <v>5.4</v>
          </cell>
          <cell r="H138">
            <v>5.4</v>
          </cell>
          <cell r="I138" t="str">
            <v>EXTERNAL</v>
          </cell>
        </row>
        <row r="139">
          <cell r="E139">
            <v>150878</v>
          </cell>
          <cell r="F139" t="str">
            <v>Logan, Gabrielle</v>
          </cell>
          <cell r="G139" t="e">
            <v>#N/A</v>
          </cell>
          <cell r="H139" t="e">
            <v>#N/A</v>
          </cell>
          <cell r="I139" t="str">
            <v>INTERNAL</v>
          </cell>
        </row>
        <row r="140">
          <cell r="E140">
            <v>150798</v>
          </cell>
          <cell r="F140" t="str">
            <v>Lowe, Lenny</v>
          </cell>
          <cell r="G140" t="e">
            <v>#N/A</v>
          </cell>
          <cell r="H140" t="e">
            <v>#N/A</v>
          </cell>
          <cell r="I140" t="str">
            <v>INTERNAL</v>
          </cell>
        </row>
        <row r="141">
          <cell r="E141">
            <v>150812</v>
          </cell>
          <cell r="F141" t="str">
            <v>Maina, Alan</v>
          </cell>
          <cell r="G141" t="e">
            <v>#N/A</v>
          </cell>
          <cell r="H141" t="e">
            <v>#N/A</v>
          </cell>
          <cell r="I141" t="str">
            <v>INTERNAL</v>
          </cell>
        </row>
        <row r="142">
          <cell r="E142">
            <v>160102</v>
          </cell>
          <cell r="F142" t="str">
            <v>Malik, Zara</v>
          </cell>
          <cell r="G142">
            <v>7.0714285714285712</v>
          </cell>
          <cell r="H142">
            <v>7.666666666666667</v>
          </cell>
          <cell r="I142" t="str">
            <v>EXTERNAL</v>
          </cell>
        </row>
        <row r="143">
          <cell r="E143">
            <v>150962</v>
          </cell>
          <cell r="F143" t="str">
            <v>Mallari, Irah</v>
          </cell>
          <cell r="G143" t="e">
            <v>#N/A</v>
          </cell>
          <cell r="H143" t="e">
            <v>#N/A</v>
          </cell>
          <cell r="I143" t="str">
            <v>INTERNAL</v>
          </cell>
        </row>
        <row r="144">
          <cell r="E144">
            <v>160117</v>
          </cell>
          <cell r="F144" t="str">
            <v>Manfredi, Siena</v>
          </cell>
          <cell r="G144">
            <v>3.8</v>
          </cell>
          <cell r="H144">
            <v>3.8</v>
          </cell>
          <cell r="I144" t="str">
            <v>EXTERNAL</v>
          </cell>
        </row>
        <row r="145">
          <cell r="E145">
            <v>150910</v>
          </cell>
          <cell r="F145" t="str">
            <v>Mannion, Roisin</v>
          </cell>
          <cell r="G145" t="e">
            <v>#N/A</v>
          </cell>
          <cell r="H145" t="e">
            <v>#N/A</v>
          </cell>
          <cell r="I145" t="str">
            <v>INTERNAL</v>
          </cell>
        </row>
        <row r="146">
          <cell r="E146">
            <v>150773</v>
          </cell>
          <cell r="F146" t="str">
            <v>Mansergh, Elijah</v>
          </cell>
          <cell r="G146" t="e">
            <v>#N/A</v>
          </cell>
          <cell r="H146" t="e">
            <v>#N/A</v>
          </cell>
          <cell r="I146" t="str">
            <v>INTERNAL</v>
          </cell>
        </row>
        <row r="147">
          <cell r="E147">
            <v>150957</v>
          </cell>
          <cell r="F147" t="str">
            <v>Manzira, Tinotenda</v>
          </cell>
          <cell r="G147" t="e">
            <v>#N/A</v>
          </cell>
          <cell r="H147" t="e">
            <v>#N/A</v>
          </cell>
          <cell r="I147" t="str">
            <v>INTERNAL</v>
          </cell>
        </row>
        <row r="148">
          <cell r="E148">
            <v>150782</v>
          </cell>
          <cell r="F148" t="str">
            <v>Marples, Dani</v>
          </cell>
          <cell r="G148" t="e">
            <v>#N/A</v>
          </cell>
          <cell r="H148" t="e">
            <v>#N/A</v>
          </cell>
          <cell r="I148" t="str">
            <v>INTERNAL</v>
          </cell>
        </row>
        <row r="149">
          <cell r="E149">
            <v>160110</v>
          </cell>
          <cell r="F149" t="str">
            <v>Marsh, Amira</v>
          </cell>
          <cell r="G149">
            <v>6.6</v>
          </cell>
          <cell r="H149">
            <v>6.6</v>
          </cell>
          <cell r="I149" t="str">
            <v>EXTERNAL</v>
          </cell>
        </row>
        <row r="150">
          <cell r="E150">
            <v>150968</v>
          </cell>
          <cell r="F150" t="str">
            <v>Martin, Alice</v>
          </cell>
          <cell r="G150" t="e">
            <v>#N/A</v>
          </cell>
          <cell r="H150" t="e">
            <v>#N/A</v>
          </cell>
          <cell r="I150" t="str">
            <v>INTERNAL</v>
          </cell>
        </row>
        <row r="151">
          <cell r="E151">
            <v>150954</v>
          </cell>
          <cell r="F151" t="str">
            <v>Martin, Corey</v>
          </cell>
          <cell r="G151" t="e">
            <v>#N/A</v>
          </cell>
          <cell r="H151" t="e">
            <v>#N/A</v>
          </cell>
          <cell r="I151" t="str">
            <v>INTERNAL</v>
          </cell>
        </row>
        <row r="152">
          <cell r="E152">
            <v>150797</v>
          </cell>
          <cell r="F152" t="str">
            <v>Martin, Eva</v>
          </cell>
          <cell r="G152" t="e">
            <v>#N/A</v>
          </cell>
          <cell r="H152" t="e">
            <v>#N/A</v>
          </cell>
          <cell r="I152" t="str">
            <v>INTERNAL</v>
          </cell>
        </row>
        <row r="153">
          <cell r="E153">
            <v>160357</v>
          </cell>
          <cell r="F153" t="str">
            <v>Martin, Maisie</v>
          </cell>
          <cell r="G153">
            <v>5.8571428571428568</v>
          </cell>
          <cell r="H153">
            <v>5.666666666666667</v>
          </cell>
          <cell r="I153" t="str">
            <v>EXTERNAL</v>
          </cell>
        </row>
        <row r="154">
          <cell r="E154">
            <v>150950</v>
          </cell>
          <cell r="F154" t="str">
            <v>Martin, Nathan</v>
          </cell>
          <cell r="G154" t="e">
            <v>#N/A</v>
          </cell>
          <cell r="H154" t="e">
            <v>#N/A</v>
          </cell>
          <cell r="I154" t="str">
            <v>INTERNAL</v>
          </cell>
        </row>
        <row r="155">
          <cell r="E155">
            <v>150771</v>
          </cell>
          <cell r="F155" t="str">
            <v>Mathews, Isabelle</v>
          </cell>
          <cell r="G155" t="e">
            <v>#N/A</v>
          </cell>
          <cell r="H155" t="e">
            <v>#N/A</v>
          </cell>
          <cell r="I155" t="str">
            <v>INTERNAL</v>
          </cell>
        </row>
        <row r="156">
          <cell r="E156">
            <v>150815</v>
          </cell>
          <cell r="F156" t="str">
            <v>McCaffrey, Florence</v>
          </cell>
          <cell r="G156" t="e">
            <v>#N/A</v>
          </cell>
          <cell r="H156" t="e">
            <v>#N/A</v>
          </cell>
          <cell r="I156" t="str">
            <v>INTERNAL</v>
          </cell>
        </row>
        <row r="157">
          <cell r="E157">
            <v>150902</v>
          </cell>
          <cell r="F157" t="str">
            <v>McCole, Charlotte</v>
          </cell>
          <cell r="G157" t="e">
            <v>#N/A</v>
          </cell>
          <cell r="H157" t="e">
            <v>#N/A</v>
          </cell>
          <cell r="I157" t="str">
            <v>INTERNAL</v>
          </cell>
        </row>
        <row r="158">
          <cell r="E158">
            <v>150854</v>
          </cell>
          <cell r="F158" t="str">
            <v>McDonough, Timothy</v>
          </cell>
          <cell r="G158" t="e">
            <v>#N/A</v>
          </cell>
          <cell r="H158" t="e">
            <v>#N/A</v>
          </cell>
          <cell r="I158" t="str">
            <v>INTERNAL</v>
          </cell>
        </row>
        <row r="159">
          <cell r="E159">
            <v>160040</v>
          </cell>
          <cell r="F159" t="str">
            <v>McGrail, Isobelle</v>
          </cell>
          <cell r="G159">
            <v>8.2857142857142865</v>
          </cell>
          <cell r="H159">
            <v>8.2857142857142865</v>
          </cell>
          <cell r="I159" t="str">
            <v>EXTERNAL</v>
          </cell>
        </row>
        <row r="160">
          <cell r="E160">
            <v>150939</v>
          </cell>
          <cell r="F160" t="str">
            <v>McGregor, Mirren</v>
          </cell>
          <cell r="G160" t="e">
            <v>#N/A</v>
          </cell>
          <cell r="H160" t="e">
            <v>#N/A</v>
          </cell>
          <cell r="I160" t="str">
            <v>INTERNAL</v>
          </cell>
        </row>
        <row r="161">
          <cell r="E161">
            <v>160069</v>
          </cell>
          <cell r="F161" t="str">
            <v>McLean, Ruby-Faith</v>
          </cell>
          <cell r="G161">
            <v>6.2142857142857144</v>
          </cell>
          <cell r="H161">
            <v>6.666666666666667</v>
          </cell>
          <cell r="I161" t="str">
            <v>EXTERNAL</v>
          </cell>
        </row>
        <row r="162">
          <cell r="E162">
            <v>160086</v>
          </cell>
          <cell r="F162" t="str">
            <v>McNally, Mia</v>
          </cell>
          <cell r="G162">
            <v>6.7857142857142856</v>
          </cell>
          <cell r="H162">
            <v>7.333333333333333</v>
          </cell>
          <cell r="I162" t="str">
            <v>EXTERNAL</v>
          </cell>
        </row>
        <row r="163">
          <cell r="E163">
            <v>160028</v>
          </cell>
          <cell r="F163" t="str">
            <v>Menon, Sujitreji</v>
          </cell>
          <cell r="G163" t="e">
            <v>#N/A</v>
          </cell>
          <cell r="H163" t="e">
            <v>#N/A</v>
          </cell>
          <cell r="I163" t="str">
            <v>INTERNAL</v>
          </cell>
        </row>
        <row r="164">
          <cell r="E164">
            <v>160359</v>
          </cell>
          <cell r="F164" t="str">
            <v>Middleton, Samuel</v>
          </cell>
          <cell r="G164">
            <v>5.0625</v>
          </cell>
          <cell r="H164">
            <v>5.333333333333333</v>
          </cell>
          <cell r="I164" t="str">
            <v>EXTERNAL</v>
          </cell>
        </row>
        <row r="165">
          <cell r="E165">
            <v>150841</v>
          </cell>
          <cell r="F165" t="str">
            <v>Mitchell, Grace</v>
          </cell>
          <cell r="G165" t="e">
            <v>#N/A</v>
          </cell>
          <cell r="H165" t="e">
            <v>#N/A</v>
          </cell>
          <cell r="I165" t="str">
            <v>INTERNAL</v>
          </cell>
        </row>
        <row r="166">
          <cell r="E166">
            <v>160107</v>
          </cell>
          <cell r="F166" t="str">
            <v>Mliswa, Talitha</v>
          </cell>
          <cell r="G166">
            <v>5.625</v>
          </cell>
          <cell r="H166">
            <v>5.4285714285714288</v>
          </cell>
          <cell r="I166" t="str">
            <v>EXTERNAL</v>
          </cell>
        </row>
        <row r="167">
          <cell r="E167">
            <v>160060</v>
          </cell>
          <cell r="F167" t="str">
            <v>Mokati, Seithati</v>
          </cell>
          <cell r="G167">
            <v>6.2222222222222223</v>
          </cell>
          <cell r="H167">
            <v>6.2222222222222223</v>
          </cell>
          <cell r="I167" t="str">
            <v>EXTERNAL</v>
          </cell>
        </row>
        <row r="168">
          <cell r="E168">
            <v>150789</v>
          </cell>
          <cell r="F168" t="str">
            <v>Monaghan, Hamish</v>
          </cell>
          <cell r="G168" t="e">
            <v>#N/A</v>
          </cell>
          <cell r="H168" t="e">
            <v>#N/A</v>
          </cell>
          <cell r="I168" t="str">
            <v>INTERNAL</v>
          </cell>
        </row>
        <row r="169">
          <cell r="E169">
            <v>150787</v>
          </cell>
          <cell r="F169" t="str">
            <v>Monaghan, Thomas</v>
          </cell>
          <cell r="G169" t="e">
            <v>#N/A</v>
          </cell>
          <cell r="H169" t="e">
            <v>#N/A</v>
          </cell>
          <cell r="I169" t="str">
            <v>INTERNAL</v>
          </cell>
        </row>
        <row r="170">
          <cell r="E170">
            <v>160103</v>
          </cell>
          <cell r="F170" t="str">
            <v>Mottram, Eliza</v>
          </cell>
          <cell r="G170">
            <v>5.75</v>
          </cell>
          <cell r="H170">
            <v>6.0714285714285712</v>
          </cell>
          <cell r="I170" t="str">
            <v>EXTERNAL</v>
          </cell>
        </row>
        <row r="171">
          <cell r="E171">
            <v>150905</v>
          </cell>
          <cell r="F171" t="str">
            <v>Mpova, Chancelina</v>
          </cell>
          <cell r="G171" t="e">
            <v>#N/A</v>
          </cell>
          <cell r="H171" t="e">
            <v>#N/A</v>
          </cell>
          <cell r="I171" t="str">
            <v>INTERNAL</v>
          </cell>
        </row>
        <row r="172">
          <cell r="E172">
            <v>150904</v>
          </cell>
          <cell r="F172" t="str">
            <v>Murray-Wright, Sinead</v>
          </cell>
          <cell r="G172" t="e">
            <v>#N/A</v>
          </cell>
          <cell r="H172" t="e">
            <v>#N/A</v>
          </cell>
          <cell r="I172" t="str">
            <v>INTERNAL</v>
          </cell>
        </row>
        <row r="173">
          <cell r="E173">
            <v>150807</v>
          </cell>
          <cell r="F173" t="str">
            <v>Musie, Abel</v>
          </cell>
          <cell r="G173" t="e">
            <v>#N/A</v>
          </cell>
          <cell r="H173" t="e">
            <v>#N/A</v>
          </cell>
          <cell r="I173" t="str">
            <v>INTERNAL</v>
          </cell>
        </row>
        <row r="174">
          <cell r="E174">
            <v>150843</v>
          </cell>
          <cell r="F174" t="str">
            <v>Navarro, Monica</v>
          </cell>
          <cell r="G174" t="e">
            <v>#N/A</v>
          </cell>
          <cell r="H174" t="e">
            <v>#N/A</v>
          </cell>
          <cell r="I174" t="str">
            <v>INTERNAL</v>
          </cell>
        </row>
        <row r="175">
          <cell r="E175">
            <v>160082</v>
          </cell>
          <cell r="F175" t="str">
            <v>Naylor, Esme</v>
          </cell>
          <cell r="G175" t="e">
            <v>#N/A</v>
          </cell>
          <cell r="H175" t="e">
            <v>#N/A</v>
          </cell>
          <cell r="I175" t="str">
            <v>INTERNAL</v>
          </cell>
        </row>
        <row r="176">
          <cell r="E176">
            <v>150956</v>
          </cell>
          <cell r="F176" t="str">
            <v>Nderitu, Seth</v>
          </cell>
          <cell r="G176" t="e">
            <v>#N/A</v>
          </cell>
          <cell r="H176" t="e">
            <v>#N/A</v>
          </cell>
          <cell r="I176" t="str">
            <v>INTERNAL</v>
          </cell>
        </row>
        <row r="177">
          <cell r="E177">
            <v>160039</v>
          </cell>
          <cell r="F177" t="str">
            <v>Needham, Thalia</v>
          </cell>
          <cell r="G177">
            <v>5.0625</v>
          </cell>
          <cell r="H177">
            <v>5.2857142857142856</v>
          </cell>
          <cell r="I177" t="str">
            <v>EXTERNAL</v>
          </cell>
        </row>
        <row r="178">
          <cell r="E178">
            <v>150786</v>
          </cell>
          <cell r="F178" t="str">
            <v>Nelson, Louie</v>
          </cell>
          <cell r="G178" t="e">
            <v>#N/A</v>
          </cell>
          <cell r="H178" t="e">
            <v>#N/A</v>
          </cell>
          <cell r="I178" t="str">
            <v>INTERNAL</v>
          </cell>
        </row>
        <row r="179">
          <cell r="E179">
            <v>150943</v>
          </cell>
          <cell r="F179" t="str">
            <v>Nicol, Joseph</v>
          </cell>
          <cell r="G179" t="e">
            <v>#N/A</v>
          </cell>
          <cell r="H179" t="e">
            <v>#N/A</v>
          </cell>
          <cell r="I179" t="str">
            <v>INTERNAL</v>
          </cell>
        </row>
        <row r="180">
          <cell r="E180">
            <v>150912</v>
          </cell>
          <cell r="F180" t="str">
            <v>Obinani, Chidubem</v>
          </cell>
          <cell r="G180" t="e">
            <v>#N/A</v>
          </cell>
          <cell r="H180" t="e">
            <v>#N/A</v>
          </cell>
          <cell r="I180" t="str">
            <v>INTERNAL</v>
          </cell>
        </row>
        <row r="181">
          <cell r="E181">
            <v>150790</v>
          </cell>
          <cell r="F181" t="str">
            <v>O'Mahony, Finn</v>
          </cell>
          <cell r="G181" t="e">
            <v>#N/A</v>
          </cell>
          <cell r="H181" t="e">
            <v>#N/A</v>
          </cell>
          <cell r="I181" t="str">
            <v>INTERNAL</v>
          </cell>
        </row>
        <row r="182">
          <cell r="E182">
            <v>150826</v>
          </cell>
          <cell r="F182" t="str">
            <v>O'Neill, Dominic</v>
          </cell>
          <cell r="G182" t="e">
            <v>#N/A</v>
          </cell>
          <cell r="H182" t="e">
            <v>#N/A</v>
          </cell>
          <cell r="I182" t="str">
            <v>INTERNAL</v>
          </cell>
        </row>
        <row r="183">
          <cell r="E183">
            <v>160052</v>
          </cell>
          <cell r="F183" t="str">
            <v>Oyaade, David</v>
          </cell>
          <cell r="G183">
            <v>4.916666666666667</v>
          </cell>
          <cell r="H183">
            <v>5.2</v>
          </cell>
          <cell r="I183" t="str">
            <v>EXTERNAL</v>
          </cell>
        </row>
        <row r="184">
          <cell r="E184">
            <v>150869</v>
          </cell>
          <cell r="F184" t="str">
            <v>Palmer, James</v>
          </cell>
          <cell r="G184" t="e">
            <v>#N/A</v>
          </cell>
          <cell r="H184" t="e">
            <v>#N/A</v>
          </cell>
          <cell r="I184" t="str">
            <v>INTERNAL</v>
          </cell>
        </row>
        <row r="185">
          <cell r="E185">
            <v>160077</v>
          </cell>
          <cell r="F185" t="str">
            <v>Palmer, Olivia</v>
          </cell>
          <cell r="G185">
            <v>5.666666666666667</v>
          </cell>
          <cell r="H185">
            <v>5.666666666666667</v>
          </cell>
          <cell r="I185" t="str">
            <v>EXTERNAL</v>
          </cell>
        </row>
        <row r="186">
          <cell r="E186">
            <v>150850</v>
          </cell>
          <cell r="F186" t="str">
            <v>Parker, James</v>
          </cell>
          <cell r="G186" t="e">
            <v>#N/A</v>
          </cell>
          <cell r="H186" t="e">
            <v>#N/A</v>
          </cell>
          <cell r="I186" t="str">
            <v>INTERNAL</v>
          </cell>
        </row>
        <row r="187">
          <cell r="E187">
            <v>150816</v>
          </cell>
          <cell r="F187" t="str">
            <v>Pearson, James</v>
          </cell>
          <cell r="G187" t="e">
            <v>#N/A</v>
          </cell>
          <cell r="H187" t="e">
            <v>#N/A</v>
          </cell>
          <cell r="I187" t="str">
            <v>INTERNAL</v>
          </cell>
        </row>
        <row r="188">
          <cell r="E188">
            <v>160055</v>
          </cell>
          <cell r="F188" t="str">
            <v>Peasegood, Oliver</v>
          </cell>
          <cell r="G188">
            <v>3.875</v>
          </cell>
          <cell r="H188">
            <v>3.875</v>
          </cell>
          <cell r="I188" t="str">
            <v>EXTERNAL</v>
          </cell>
        </row>
        <row r="189">
          <cell r="E189">
            <v>150911</v>
          </cell>
          <cell r="F189" t="str">
            <v>Pender, Patrick</v>
          </cell>
          <cell r="G189" t="e">
            <v>#N/A</v>
          </cell>
          <cell r="H189" t="e">
            <v>#N/A</v>
          </cell>
          <cell r="I189" t="str">
            <v>INTERNAL</v>
          </cell>
        </row>
        <row r="190">
          <cell r="E190">
            <v>150806</v>
          </cell>
          <cell r="F190" t="str">
            <v>Phillips, Aurelius</v>
          </cell>
          <cell r="G190" t="e">
            <v>#N/A</v>
          </cell>
          <cell r="H190" t="e">
            <v>#N/A</v>
          </cell>
          <cell r="I190" t="str">
            <v>INTERNAL</v>
          </cell>
        </row>
        <row r="191">
          <cell r="E191">
            <v>160094</v>
          </cell>
          <cell r="F191" t="str">
            <v>Pinder-Packard, Eva</v>
          </cell>
          <cell r="G191">
            <v>5.3</v>
          </cell>
          <cell r="H191">
            <v>5.3</v>
          </cell>
          <cell r="I191" t="str">
            <v>EXTERNAL</v>
          </cell>
        </row>
        <row r="192">
          <cell r="E192">
            <v>150972</v>
          </cell>
          <cell r="F192" t="str">
            <v>Poirrier, Isobel</v>
          </cell>
          <cell r="G192" t="e">
            <v>#N/A</v>
          </cell>
          <cell r="H192" t="e">
            <v>#N/A</v>
          </cell>
          <cell r="I192" t="str">
            <v>INTERNAL</v>
          </cell>
        </row>
        <row r="193">
          <cell r="E193">
            <v>150847</v>
          </cell>
          <cell r="F193" t="str">
            <v>Prenter, Olivia</v>
          </cell>
          <cell r="G193" t="e">
            <v>#N/A</v>
          </cell>
          <cell r="H193" t="e">
            <v>#N/A</v>
          </cell>
          <cell r="I193" t="str">
            <v>INTERNAL</v>
          </cell>
        </row>
        <row r="194">
          <cell r="E194">
            <v>160137</v>
          </cell>
          <cell r="F194" t="str">
            <v>Price, Scarlett</v>
          </cell>
          <cell r="G194" t="e">
            <v>#N/A</v>
          </cell>
          <cell r="H194" t="e">
            <v>#N/A</v>
          </cell>
          <cell r="I194" t="str">
            <v>INTERNAL</v>
          </cell>
        </row>
        <row r="195">
          <cell r="E195">
            <v>160053</v>
          </cell>
          <cell r="F195" t="str">
            <v>Proud, Grace</v>
          </cell>
          <cell r="G195">
            <v>6.5</v>
          </cell>
          <cell r="H195">
            <v>6.5</v>
          </cell>
          <cell r="I195" t="str">
            <v>EXTERNAL</v>
          </cell>
        </row>
        <row r="196">
          <cell r="E196">
            <v>160126</v>
          </cell>
          <cell r="F196" t="str">
            <v>Pugh, Joshua</v>
          </cell>
          <cell r="G196">
            <v>7.1428571428571432</v>
          </cell>
          <cell r="H196">
            <v>7.1428571428571432</v>
          </cell>
          <cell r="I196" t="str">
            <v>EXTERNAL</v>
          </cell>
        </row>
        <row r="197">
          <cell r="E197">
            <v>150825</v>
          </cell>
          <cell r="F197" t="str">
            <v>Quinn, Isobel</v>
          </cell>
          <cell r="G197" t="e">
            <v>#N/A</v>
          </cell>
          <cell r="H197" t="e">
            <v>#N/A</v>
          </cell>
          <cell r="I197" t="str">
            <v>INTERNAL</v>
          </cell>
        </row>
        <row r="198">
          <cell r="E198">
            <v>152729</v>
          </cell>
          <cell r="F198" t="str">
            <v>Raut, Apsara</v>
          </cell>
          <cell r="G198" t="e">
            <v>#N/A</v>
          </cell>
          <cell r="H198" t="e">
            <v>#N/A</v>
          </cell>
          <cell r="I198" t="str">
            <v>INTERNAL</v>
          </cell>
        </row>
        <row r="199">
          <cell r="E199">
            <v>150834</v>
          </cell>
          <cell r="F199" t="str">
            <v>Reddin, Jude</v>
          </cell>
          <cell r="G199" t="e">
            <v>#N/A</v>
          </cell>
          <cell r="H199" t="e">
            <v>#N/A</v>
          </cell>
          <cell r="I199" t="str">
            <v>INTERNAL</v>
          </cell>
        </row>
        <row r="200">
          <cell r="E200">
            <v>150920</v>
          </cell>
          <cell r="F200" t="str">
            <v>Reed, Cicely</v>
          </cell>
          <cell r="G200" t="e">
            <v>#N/A</v>
          </cell>
          <cell r="H200" t="e">
            <v>#N/A</v>
          </cell>
          <cell r="I200" t="str">
            <v>INTERNAL</v>
          </cell>
        </row>
        <row r="201">
          <cell r="E201">
            <v>160064</v>
          </cell>
          <cell r="F201" t="str">
            <v>Regan, Jaime</v>
          </cell>
          <cell r="G201" t="e">
            <v>#N/A</v>
          </cell>
          <cell r="H201" t="e">
            <v>#N/A</v>
          </cell>
          <cell r="I201" t="str">
            <v>INTERNAL</v>
          </cell>
        </row>
        <row r="202">
          <cell r="E202">
            <v>150876</v>
          </cell>
          <cell r="F202" t="str">
            <v>Reimmer, Pauline</v>
          </cell>
          <cell r="G202" t="e">
            <v>#N/A</v>
          </cell>
          <cell r="H202" t="e">
            <v>#N/A</v>
          </cell>
          <cell r="I202" t="str">
            <v>INTERNAL</v>
          </cell>
        </row>
        <row r="203">
          <cell r="E203">
            <v>150795</v>
          </cell>
          <cell r="F203" t="str">
            <v>Revill, Oliver</v>
          </cell>
          <cell r="G203" t="e">
            <v>#N/A</v>
          </cell>
          <cell r="H203" t="e">
            <v>#N/A</v>
          </cell>
          <cell r="I203" t="str">
            <v>INTERNAL</v>
          </cell>
        </row>
        <row r="204">
          <cell r="E204">
            <v>160065</v>
          </cell>
          <cell r="F204" t="str">
            <v>Riaz, Isaiah</v>
          </cell>
          <cell r="G204">
            <v>7.625</v>
          </cell>
          <cell r="H204">
            <v>7.625</v>
          </cell>
          <cell r="I204" t="str">
            <v>EXTERNAL</v>
          </cell>
        </row>
        <row r="205">
          <cell r="E205">
            <v>160070</v>
          </cell>
          <cell r="F205" t="str">
            <v>Riaz, Zain</v>
          </cell>
          <cell r="G205">
            <v>6.8125</v>
          </cell>
          <cell r="H205">
            <v>7.2857142857142856</v>
          </cell>
          <cell r="I205" t="str">
            <v>EXTERNAL</v>
          </cell>
        </row>
        <row r="206">
          <cell r="E206">
            <v>150969</v>
          </cell>
          <cell r="F206" t="str">
            <v>Ridge, Frankie</v>
          </cell>
          <cell r="G206" t="e">
            <v>#N/A</v>
          </cell>
          <cell r="H206" t="e">
            <v>#N/A</v>
          </cell>
          <cell r="I206" t="str">
            <v>INTERNAL</v>
          </cell>
        </row>
        <row r="207">
          <cell r="E207">
            <v>150970</v>
          </cell>
          <cell r="F207" t="str">
            <v>Roberts, Oliver</v>
          </cell>
          <cell r="G207" t="e">
            <v>#N/A</v>
          </cell>
          <cell r="H207" t="e">
            <v>#N/A</v>
          </cell>
          <cell r="I207" t="str">
            <v>INTERNAL</v>
          </cell>
        </row>
        <row r="208">
          <cell r="E208">
            <v>151501</v>
          </cell>
          <cell r="F208" t="str">
            <v>Rojas Burgoa, Alejandro</v>
          </cell>
          <cell r="G208" t="e">
            <v>#N/A</v>
          </cell>
          <cell r="H208" t="e">
            <v>#N/A</v>
          </cell>
          <cell r="I208" t="str">
            <v>INTERNAL</v>
          </cell>
        </row>
        <row r="209">
          <cell r="E209">
            <v>160071</v>
          </cell>
          <cell r="F209" t="str">
            <v>Rose, Elijah</v>
          </cell>
          <cell r="G209">
            <v>5.7857142857142856</v>
          </cell>
          <cell r="H209">
            <v>5.7857142857142856</v>
          </cell>
          <cell r="I209" t="str">
            <v>EXTERNAL</v>
          </cell>
        </row>
        <row r="210">
          <cell r="E210">
            <v>150884</v>
          </cell>
          <cell r="F210" t="str">
            <v>Ross, Eoghan</v>
          </cell>
          <cell r="G210" t="e">
            <v>#N/A</v>
          </cell>
          <cell r="H210" t="e">
            <v>#N/A</v>
          </cell>
          <cell r="I210" t="str">
            <v>INTERNAL</v>
          </cell>
        </row>
        <row r="211">
          <cell r="E211">
            <v>160051</v>
          </cell>
          <cell r="F211" t="str">
            <v>Sait-Bush, Thea</v>
          </cell>
          <cell r="G211" t="e">
            <v>#N/A</v>
          </cell>
          <cell r="H211" t="e">
            <v>#N/A</v>
          </cell>
          <cell r="I211" t="str">
            <v>INTERNAL</v>
          </cell>
        </row>
        <row r="212">
          <cell r="E212">
            <v>160057</v>
          </cell>
          <cell r="F212" t="str">
            <v>Salmon, Eleanor</v>
          </cell>
          <cell r="G212">
            <v>7.7777777777777777</v>
          </cell>
          <cell r="H212">
            <v>7.7777777777777777</v>
          </cell>
          <cell r="I212" t="str">
            <v>EXTERNAL</v>
          </cell>
        </row>
        <row r="213">
          <cell r="E213">
            <v>160054</v>
          </cell>
          <cell r="F213" t="str">
            <v>Salmon, Georgia</v>
          </cell>
          <cell r="G213">
            <v>8.5555555555555554</v>
          </cell>
          <cell r="H213">
            <v>8.5555555555555554</v>
          </cell>
          <cell r="I213" t="str">
            <v>EXTERNAL</v>
          </cell>
        </row>
        <row r="214">
          <cell r="E214">
            <v>151504</v>
          </cell>
          <cell r="F214" t="str">
            <v>Sawicka, Olivia</v>
          </cell>
          <cell r="G214" t="e">
            <v>#N/A</v>
          </cell>
          <cell r="H214" t="e">
            <v>#N/A</v>
          </cell>
          <cell r="I214" t="str">
            <v>INTERNAL</v>
          </cell>
        </row>
        <row r="215">
          <cell r="E215">
            <v>150868</v>
          </cell>
          <cell r="F215" t="str">
            <v>Scanlon, Ellie</v>
          </cell>
          <cell r="G215" t="e">
            <v>#N/A</v>
          </cell>
          <cell r="H215" t="e">
            <v>#N/A</v>
          </cell>
          <cell r="I215" t="str">
            <v>INTERNAL</v>
          </cell>
        </row>
        <row r="216">
          <cell r="E216">
            <v>150788</v>
          </cell>
          <cell r="F216" t="str">
            <v>Scott, Archie</v>
          </cell>
          <cell r="G216" t="e">
            <v>#N/A</v>
          </cell>
          <cell r="H216" t="e">
            <v>#N/A</v>
          </cell>
          <cell r="I216" t="str">
            <v>INTERNAL</v>
          </cell>
        </row>
        <row r="217">
          <cell r="E217">
            <v>160136</v>
          </cell>
          <cell r="F217" t="str">
            <v>Seda, Jody</v>
          </cell>
          <cell r="G217" t="e">
            <v>#N/A</v>
          </cell>
          <cell r="H217" t="e">
            <v>#N/A</v>
          </cell>
          <cell r="I217" t="str">
            <v>INTERNAL</v>
          </cell>
        </row>
        <row r="218">
          <cell r="E218">
            <v>160113</v>
          </cell>
          <cell r="F218" t="str">
            <v>Sellers, Samuel</v>
          </cell>
          <cell r="G218">
            <v>5.666666666666667</v>
          </cell>
          <cell r="H218">
            <v>5.666666666666667</v>
          </cell>
          <cell r="I218" t="str">
            <v>EXTERNAL</v>
          </cell>
        </row>
        <row r="219">
          <cell r="E219">
            <v>160098</v>
          </cell>
          <cell r="F219" t="str">
            <v>Shafaq, Bismah</v>
          </cell>
          <cell r="G219" t="e">
            <v>#N/A</v>
          </cell>
          <cell r="H219" t="e">
            <v>#N/A</v>
          </cell>
          <cell r="I219" t="str">
            <v>INTERNAL</v>
          </cell>
        </row>
        <row r="220">
          <cell r="E220">
            <v>160134</v>
          </cell>
          <cell r="F220" t="str">
            <v>Shahnama, Ashkan</v>
          </cell>
          <cell r="G220">
            <v>6</v>
          </cell>
          <cell r="H220">
            <v>6</v>
          </cell>
          <cell r="I220" t="str">
            <v>EXTERNAL</v>
          </cell>
        </row>
        <row r="221">
          <cell r="E221">
            <v>160087</v>
          </cell>
          <cell r="F221" t="str">
            <v>Shaw, Jacob</v>
          </cell>
          <cell r="G221">
            <v>6.2777777777777777</v>
          </cell>
          <cell r="H221">
            <v>6.625</v>
          </cell>
          <cell r="I221" t="str">
            <v>EXTERNAL</v>
          </cell>
        </row>
        <row r="222">
          <cell r="E222">
            <v>160046</v>
          </cell>
          <cell r="F222" t="str">
            <v>Shaw, Maria</v>
          </cell>
          <cell r="G222">
            <v>6.8888888888888893</v>
          </cell>
          <cell r="H222">
            <v>6.8888888888888893</v>
          </cell>
          <cell r="I222" t="str">
            <v>EXTERNAL</v>
          </cell>
        </row>
        <row r="223">
          <cell r="E223">
            <v>160090</v>
          </cell>
          <cell r="F223" t="str">
            <v>Shelley, Sophie</v>
          </cell>
          <cell r="G223">
            <v>6.8571428571428568</v>
          </cell>
          <cell r="H223">
            <v>6.8571428571428568</v>
          </cell>
          <cell r="I223" t="str">
            <v>EXTERNAL</v>
          </cell>
        </row>
        <row r="224">
          <cell r="E224">
            <v>160362</v>
          </cell>
          <cell r="F224" t="str">
            <v>Singh, Grace</v>
          </cell>
          <cell r="G224">
            <v>4.7857142857142856</v>
          </cell>
          <cell r="H224">
            <v>4.666666666666667</v>
          </cell>
          <cell r="I224" t="str">
            <v>EXTERNAL</v>
          </cell>
        </row>
        <row r="225">
          <cell r="E225">
            <v>150932</v>
          </cell>
          <cell r="F225" t="str">
            <v>Slack, Charlie</v>
          </cell>
          <cell r="G225" t="e">
            <v>#N/A</v>
          </cell>
          <cell r="H225" t="e">
            <v>#N/A</v>
          </cell>
          <cell r="I225" t="str">
            <v>INTERNAL</v>
          </cell>
        </row>
        <row r="226">
          <cell r="E226">
            <v>150934</v>
          </cell>
          <cell r="F226" t="str">
            <v>Smith, Declan</v>
          </cell>
          <cell r="G226" t="e">
            <v>#N/A</v>
          </cell>
          <cell r="H226" t="e">
            <v>#N/A</v>
          </cell>
          <cell r="I226" t="str">
            <v>INTERNAL</v>
          </cell>
        </row>
        <row r="227">
          <cell r="E227">
            <v>150948</v>
          </cell>
          <cell r="F227" t="str">
            <v>Smith, Harry</v>
          </cell>
          <cell r="G227" t="e">
            <v>#N/A</v>
          </cell>
          <cell r="H227" t="e">
            <v>#N/A</v>
          </cell>
          <cell r="I227" t="str">
            <v>INTERNAL</v>
          </cell>
        </row>
        <row r="228">
          <cell r="E228">
            <v>160105</v>
          </cell>
          <cell r="F228" t="str">
            <v>Smith, Sophie</v>
          </cell>
          <cell r="G228">
            <v>4.4285714285714288</v>
          </cell>
          <cell r="H228">
            <v>4.833333333333333</v>
          </cell>
          <cell r="I228" t="str">
            <v>EXTERNAL</v>
          </cell>
        </row>
        <row r="229">
          <cell r="E229">
            <v>150900</v>
          </cell>
          <cell r="F229" t="str">
            <v>Snell, Carys</v>
          </cell>
          <cell r="G229" t="e">
            <v>#N/A</v>
          </cell>
          <cell r="H229" t="e">
            <v>#N/A</v>
          </cell>
          <cell r="I229" t="str">
            <v>INTERNAL</v>
          </cell>
        </row>
        <row r="230">
          <cell r="E230">
            <v>100335</v>
          </cell>
          <cell r="F230" t="str">
            <v>Solommon, Renee</v>
          </cell>
          <cell r="G230" t="e">
            <v>#N/A</v>
          </cell>
          <cell r="H230" t="e">
            <v>#N/A</v>
          </cell>
          <cell r="I230" t="str">
            <v>INTERNAL</v>
          </cell>
        </row>
        <row r="231">
          <cell r="E231">
            <v>160072</v>
          </cell>
          <cell r="F231" t="str">
            <v>Sooklall, Jacob</v>
          </cell>
          <cell r="G231">
            <v>5</v>
          </cell>
          <cell r="H231">
            <v>5</v>
          </cell>
          <cell r="I231" t="str">
            <v>EXTERNAL</v>
          </cell>
        </row>
        <row r="232">
          <cell r="E232">
            <v>150785</v>
          </cell>
          <cell r="F232" t="str">
            <v>Spicer-Irazusta, Joseph</v>
          </cell>
          <cell r="G232" t="e">
            <v>#N/A</v>
          </cell>
          <cell r="H232" t="e">
            <v>#N/A</v>
          </cell>
          <cell r="I232" t="str">
            <v>INTERNAL</v>
          </cell>
        </row>
        <row r="233">
          <cell r="E233">
            <v>160073</v>
          </cell>
          <cell r="F233" t="str">
            <v>Stephens-Jones, Cecile</v>
          </cell>
          <cell r="G233">
            <v>6.2142857142857144</v>
          </cell>
          <cell r="H233">
            <v>6.666666666666667</v>
          </cell>
          <cell r="I233" t="str">
            <v>EXTERNAL</v>
          </cell>
        </row>
        <row r="234">
          <cell r="E234">
            <v>160074</v>
          </cell>
          <cell r="F234" t="str">
            <v>Stephens-Jones, Lydia</v>
          </cell>
          <cell r="G234">
            <v>5.7857142857142856</v>
          </cell>
          <cell r="H234">
            <v>6.166666666666667</v>
          </cell>
          <cell r="I234" t="str">
            <v>EXTERNAL</v>
          </cell>
        </row>
        <row r="235">
          <cell r="E235">
            <v>150875</v>
          </cell>
          <cell r="F235" t="str">
            <v>Stephenson, Tamsin</v>
          </cell>
          <cell r="G235" t="e">
            <v>#N/A</v>
          </cell>
          <cell r="H235" t="e">
            <v>#N/A</v>
          </cell>
          <cell r="I235" t="str">
            <v>INTERNAL</v>
          </cell>
        </row>
        <row r="236">
          <cell r="E236">
            <v>150839</v>
          </cell>
          <cell r="F236" t="str">
            <v>Stewart, Sean</v>
          </cell>
          <cell r="G236" t="e">
            <v>#N/A</v>
          </cell>
          <cell r="H236" t="e">
            <v>#N/A</v>
          </cell>
          <cell r="I236" t="str">
            <v>INTERNAL</v>
          </cell>
        </row>
        <row r="237">
          <cell r="E237">
            <v>160076</v>
          </cell>
          <cell r="F237" t="str">
            <v>Stones, Madeline</v>
          </cell>
          <cell r="G237">
            <v>6.375</v>
          </cell>
          <cell r="H237">
            <v>6.375</v>
          </cell>
          <cell r="I237" t="str">
            <v>EXTERNAL</v>
          </cell>
        </row>
        <row r="238">
          <cell r="E238">
            <v>150784</v>
          </cell>
          <cell r="F238" t="str">
            <v>Sumner, Keisha</v>
          </cell>
          <cell r="G238" t="e">
            <v>#N/A</v>
          </cell>
          <cell r="H238" t="e">
            <v>#N/A</v>
          </cell>
          <cell r="I238" t="str">
            <v>INTERNAL</v>
          </cell>
        </row>
        <row r="239">
          <cell r="E239">
            <v>150809</v>
          </cell>
          <cell r="F239" t="str">
            <v>Szmit, Julia</v>
          </cell>
          <cell r="G239" t="e">
            <v>#N/A</v>
          </cell>
          <cell r="H239" t="e">
            <v>#N/A</v>
          </cell>
          <cell r="I239" t="str">
            <v>INTERNAL</v>
          </cell>
        </row>
        <row r="240">
          <cell r="E240">
            <v>160099</v>
          </cell>
          <cell r="F240" t="str">
            <v>Tancos, Jan</v>
          </cell>
          <cell r="G240" t="e">
            <v>#N/A</v>
          </cell>
          <cell r="H240" t="e">
            <v>#N/A</v>
          </cell>
          <cell r="I240" t="str">
            <v>INTERNAL</v>
          </cell>
        </row>
        <row r="241">
          <cell r="E241">
            <v>150824</v>
          </cell>
          <cell r="F241" t="str">
            <v>Taylor, Jack</v>
          </cell>
          <cell r="G241" t="e">
            <v>#N/A</v>
          </cell>
          <cell r="H241" t="e">
            <v>#N/A</v>
          </cell>
          <cell r="I241" t="str">
            <v>INTERNAL</v>
          </cell>
        </row>
        <row r="242">
          <cell r="E242">
            <v>152717</v>
          </cell>
          <cell r="F242" t="str">
            <v>Tedla, Milkias</v>
          </cell>
          <cell r="G242" t="e">
            <v>#N/A</v>
          </cell>
          <cell r="H242" t="e">
            <v>#N/A</v>
          </cell>
          <cell r="I242" t="str">
            <v>INTERNAL</v>
          </cell>
        </row>
        <row r="243">
          <cell r="E243">
            <v>150955</v>
          </cell>
          <cell r="F243" t="str">
            <v>Thiselton, Lucy</v>
          </cell>
          <cell r="G243" t="e">
            <v>#N/A</v>
          </cell>
          <cell r="H243" t="e">
            <v>#N/A</v>
          </cell>
          <cell r="I243" t="str">
            <v>INTERNAL</v>
          </cell>
        </row>
        <row r="244">
          <cell r="E244">
            <v>160075</v>
          </cell>
          <cell r="F244" t="str">
            <v>Thornhill, Joseph</v>
          </cell>
          <cell r="G244">
            <v>6.3</v>
          </cell>
          <cell r="H244">
            <v>6.3</v>
          </cell>
          <cell r="I244" t="str">
            <v>EXTERNAL</v>
          </cell>
        </row>
        <row r="245">
          <cell r="E245">
            <v>150800</v>
          </cell>
          <cell r="F245" t="str">
            <v>Thorpe, Frank</v>
          </cell>
          <cell r="G245" t="e">
            <v>#N/A</v>
          </cell>
          <cell r="H245" t="e">
            <v>#N/A</v>
          </cell>
          <cell r="I245" t="str">
            <v>INTERNAL</v>
          </cell>
        </row>
        <row r="246">
          <cell r="E246">
            <v>150778</v>
          </cell>
          <cell r="F246" t="str">
            <v>Thorpe, William</v>
          </cell>
          <cell r="G246" t="e">
            <v>#N/A</v>
          </cell>
          <cell r="H246" t="e">
            <v>#N/A</v>
          </cell>
          <cell r="I246" t="str">
            <v>INTERNAL</v>
          </cell>
        </row>
        <row r="247">
          <cell r="E247">
            <v>150810</v>
          </cell>
          <cell r="F247" t="str">
            <v>Toe, Winston</v>
          </cell>
          <cell r="G247" t="e">
            <v>#N/A</v>
          </cell>
          <cell r="H247" t="e">
            <v>#N/A</v>
          </cell>
          <cell r="I247" t="str">
            <v>INTERNAL</v>
          </cell>
        </row>
        <row r="248">
          <cell r="E248">
            <v>160112</v>
          </cell>
          <cell r="F248" t="str">
            <v>Twiddle, Hannah</v>
          </cell>
          <cell r="G248">
            <v>8.3333333333333339</v>
          </cell>
          <cell r="H248">
            <v>8.3333333333333339</v>
          </cell>
          <cell r="I248" t="str">
            <v>EXTERNAL</v>
          </cell>
        </row>
        <row r="249">
          <cell r="E249">
            <v>150833</v>
          </cell>
          <cell r="F249" t="str">
            <v>Twomey, Alice</v>
          </cell>
          <cell r="G249" t="e">
            <v>#N/A</v>
          </cell>
          <cell r="H249" t="e">
            <v>#N/A</v>
          </cell>
          <cell r="I249" t="str">
            <v>INTERNAL</v>
          </cell>
        </row>
        <row r="250">
          <cell r="E250">
            <v>150908</v>
          </cell>
          <cell r="F250" t="str">
            <v>Uogintaite, Emilija</v>
          </cell>
          <cell r="G250" t="e">
            <v>#N/A</v>
          </cell>
          <cell r="H250" t="e">
            <v>#N/A</v>
          </cell>
          <cell r="I250" t="str">
            <v>INTERNAL</v>
          </cell>
        </row>
        <row r="251">
          <cell r="E251">
            <v>150891</v>
          </cell>
          <cell r="F251" t="str">
            <v>Vernon, Max</v>
          </cell>
          <cell r="G251" t="e">
            <v>#N/A</v>
          </cell>
          <cell r="H251" t="e">
            <v>#N/A</v>
          </cell>
          <cell r="I251" t="str">
            <v>INTERNAL</v>
          </cell>
        </row>
        <row r="252">
          <cell r="E252">
            <v>150879</v>
          </cell>
          <cell r="F252" t="str">
            <v>Vernon-Edwards, Lena</v>
          </cell>
          <cell r="G252" t="e">
            <v>#N/A</v>
          </cell>
          <cell r="H252" t="e">
            <v>#N/A</v>
          </cell>
          <cell r="I252" t="str">
            <v>INTERNAL</v>
          </cell>
        </row>
        <row r="253">
          <cell r="E253">
            <v>160068</v>
          </cell>
          <cell r="F253" t="str">
            <v>Walawalkar, Ovie</v>
          </cell>
          <cell r="G253" t="e">
            <v>#N/A</v>
          </cell>
          <cell r="H253" t="e">
            <v>#N/A</v>
          </cell>
          <cell r="I253" t="str">
            <v>INTERNAL</v>
          </cell>
        </row>
        <row r="254">
          <cell r="E254">
            <v>150801</v>
          </cell>
          <cell r="F254" t="str">
            <v>Walker, Honor</v>
          </cell>
          <cell r="G254" t="e">
            <v>#N/A</v>
          </cell>
          <cell r="H254" t="e">
            <v>#N/A</v>
          </cell>
          <cell r="I254" t="str">
            <v>INTERNAL</v>
          </cell>
        </row>
        <row r="255">
          <cell r="E255">
            <v>160354</v>
          </cell>
          <cell r="F255" t="str">
            <v>Walker, Jamie</v>
          </cell>
          <cell r="G255">
            <v>6</v>
          </cell>
          <cell r="H255">
            <v>6</v>
          </cell>
          <cell r="I255" t="str">
            <v>EXTERNAL</v>
          </cell>
        </row>
        <row r="256">
          <cell r="E256">
            <v>160089</v>
          </cell>
          <cell r="F256" t="str">
            <v>Walker, Maisie</v>
          </cell>
          <cell r="G256">
            <v>7.5</v>
          </cell>
          <cell r="H256">
            <v>7.5</v>
          </cell>
          <cell r="I256" t="str">
            <v>EXTERNAL</v>
          </cell>
        </row>
        <row r="257">
          <cell r="E257">
            <v>160093</v>
          </cell>
          <cell r="F257" t="str">
            <v>Wallhead, Freya</v>
          </cell>
          <cell r="G257">
            <v>5.5</v>
          </cell>
          <cell r="H257">
            <v>5.5</v>
          </cell>
          <cell r="I257" t="str">
            <v>EXTERNAL</v>
          </cell>
        </row>
        <row r="258">
          <cell r="E258">
            <v>150840</v>
          </cell>
          <cell r="F258" t="str">
            <v>Walton, Samuel</v>
          </cell>
          <cell r="G258" t="e">
            <v>#N/A</v>
          </cell>
          <cell r="H258" t="e">
            <v>#N/A</v>
          </cell>
          <cell r="I258" t="str">
            <v>INTERNAL</v>
          </cell>
        </row>
        <row r="259">
          <cell r="E259">
            <v>150831</v>
          </cell>
          <cell r="F259" t="str">
            <v>Watmough-Cownie, Lily</v>
          </cell>
          <cell r="G259" t="e">
            <v>#N/A</v>
          </cell>
          <cell r="H259" t="e">
            <v>#N/A</v>
          </cell>
          <cell r="I259" t="str">
            <v>INTERNAL</v>
          </cell>
        </row>
        <row r="260">
          <cell r="E260">
            <v>150999</v>
          </cell>
          <cell r="F260" t="str">
            <v>Wild, Ellie</v>
          </cell>
          <cell r="G260" t="e">
            <v>#N/A</v>
          </cell>
          <cell r="H260" t="e">
            <v>#N/A</v>
          </cell>
          <cell r="I260" t="str">
            <v>INTERNAL</v>
          </cell>
        </row>
        <row r="261">
          <cell r="E261">
            <v>150914</v>
          </cell>
          <cell r="F261" t="str">
            <v>Williams, Ellie</v>
          </cell>
          <cell r="G261" t="e">
            <v>#N/A</v>
          </cell>
          <cell r="H261" t="e">
            <v>#N/A</v>
          </cell>
          <cell r="I261" t="str">
            <v>INTERNAL</v>
          </cell>
        </row>
        <row r="262">
          <cell r="E262">
            <v>150946</v>
          </cell>
          <cell r="F262" t="str">
            <v>Williams, Zac</v>
          </cell>
          <cell r="G262" t="e">
            <v>#N/A</v>
          </cell>
          <cell r="H262" t="e">
            <v>#N/A</v>
          </cell>
          <cell r="I262" t="str">
            <v>INTERNAL</v>
          </cell>
        </row>
        <row r="263">
          <cell r="E263">
            <v>160111</v>
          </cell>
          <cell r="F263" t="str">
            <v>Wilson-Barratt, Robyn</v>
          </cell>
          <cell r="G263">
            <v>4.0625</v>
          </cell>
          <cell r="H263">
            <v>4.0625</v>
          </cell>
          <cell r="I263" t="str">
            <v>EXTERNAL</v>
          </cell>
        </row>
        <row r="264">
          <cell r="E264">
            <v>160355</v>
          </cell>
          <cell r="F264" t="str">
            <v>Woldemichael, Suraffel</v>
          </cell>
          <cell r="G264">
            <v>8</v>
          </cell>
          <cell r="H264">
            <v>8</v>
          </cell>
          <cell r="I264" t="str">
            <v>EXTERNAL</v>
          </cell>
        </row>
        <row r="265">
          <cell r="E265">
            <v>160092</v>
          </cell>
          <cell r="F265" t="str">
            <v>Wood, George</v>
          </cell>
          <cell r="G265" t="e">
            <v>#N/A</v>
          </cell>
          <cell r="H265" t="e">
            <v>#N/A</v>
          </cell>
          <cell r="I265" t="str">
            <v>INTERNAL</v>
          </cell>
        </row>
        <row r="266">
          <cell r="E266">
            <v>160085</v>
          </cell>
          <cell r="F266" t="str">
            <v>Wood, Martha</v>
          </cell>
          <cell r="G266" t="e">
            <v>#N/A</v>
          </cell>
          <cell r="H266" t="e">
            <v>#N/A</v>
          </cell>
          <cell r="I266" t="str">
            <v>INTERNAL</v>
          </cell>
        </row>
        <row r="267">
          <cell r="E267">
            <v>150872</v>
          </cell>
          <cell r="F267" t="str">
            <v>Woodhead, Evelyn</v>
          </cell>
          <cell r="G267" t="e">
            <v>#N/A</v>
          </cell>
          <cell r="H267" t="e">
            <v>#N/A</v>
          </cell>
          <cell r="I267" t="str">
            <v>INTERNAL</v>
          </cell>
        </row>
        <row r="268">
          <cell r="E268">
            <v>150895</v>
          </cell>
          <cell r="F268" t="str">
            <v>Wright, Alex</v>
          </cell>
          <cell r="G268" t="e">
            <v>#N/A</v>
          </cell>
          <cell r="H268" t="e">
            <v>#N/A</v>
          </cell>
          <cell r="I268" t="str">
            <v>INTERNAL</v>
          </cell>
        </row>
        <row r="269">
          <cell r="E269">
            <v>160043</v>
          </cell>
          <cell r="F269" t="str">
            <v>Wu, Daniel</v>
          </cell>
          <cell r="G269" t="e">
            <v>#N/A</v>
          </cell>
          <cell r="H269" t="e">
            <v>#N/A</v>
          </cell>
          <cell r="I269" t="str">
            <v>INTERNAL</v>
          </cell>
        </row>
        <row r="270">
          <cell r="E270">
            <v>151500</v>
          </cell>
          <cell r="F270" t="str">
            <v>Xu, Iris</v>
          </cell>
          <cell r="G270" t="e">
            <v>#N/A</v>
          </cell>
          <cell r="H270" t="e">
            <v>#N/A</v>
          </cell>
          <cell r="I270" t="str">
            <v>INTERNAL</v>
          </cell>
        </row>
        <row r="271">
          <cell r="E271">
            <v>150775</v>
          </cell>
          <cell r="F271" t="str">
            <v>Yanbak, Serina</v>
          </cell>
          <cell r="G271" t="e">
            <v>#N/A</v>
          </cell>
          <cell r="H271" t="e">
            <v>#N/A</v>
          </cell>
          <cell r="I271" t="str">
            <v>INTERNAL</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P25"/>
  <sheetViews>
    <sheetView showGridLines="0" showRowColHeaders="0" zoomScaleNormal="100" workbookViewId="0">
      <selection activeCell="L30" sqref="L30"/>
    </sheetView>
  </sheetViews>
  <sheetFormatPr defaultRowHeight="15" x14ac:dyDescent="0.25"/>
  <cols>
    <col min="1" max="1" width="1.5703125" customWidth="1"/>
    <col min="2" max="2" width="2.140625" customWidth="1"/>
    <col min="9" max="9" width="2" customWidth="1"/>
    <col min="16" max="16" width="2" customWidth="1"/>
  </cols>
  <sheetData>
    <row r="1" spans="2:16" ht="9.75" customHeight="1" thickBot="1" x14ac:dyDescent="0.3"/>
    <row r="2" spans="2:16" ht="9.75" customHeight="1" thickBot="1" x14ac:dyDescent="0.3">
      <c r="B2" s="127"/>
      <c r="C2" s="128"/>
      <c r="D2" s="128"/>
      <c r="E2" s="128"/>
      <c r="F2" s="128"/>
      <c r="G2" s="128"/>
      <c r="H2" s="128"/>
      <c r="I2" s="128"/>
      <c r="J2" s="128"/>
      <c r="K2" s="128"/>
      <c r="L2" s="128"/>
      <c r="M2" s="128"/>
      <c r="N2" s="128"/>
      <c r="O2" s="128"/>
      <c r="P2" s="129"/>
    </row>
    <row r="3" spans="2:16" ht="15" customHeight="1" x14ac:dyDescent="0.25">
      <c r="B3" s="130"/>
      <c r="C3" s="455" t="s">
        <v>383</v>
      </c>
      <c r="D3" s="456"/>
      <c r="E3" s="456"/>
      <c r="F3" s="456"/>
      <c r="G3" s="456"/>
      <c r="H3" s="456"/>
      <c r="I3" s="456"/>
      <c r="J3" s="456"/>
      <c r="K3" s="456"/>
      <c r="L3" s="456"/>
      <c r="M3" s="456"/>
      <c r="N3" s="456"/>
      <c r="O3" s="457"/>
      <c r="P3" s="131"/>
    </row>
    <row r="4" spans="2:16" ht="15" customHeight="1" x14ac:dyDescent="0.25">
      <c r="B4" s="130"/>
      <c r="C4" s="458"/>
      <c r="D4" s="459"/>
      <c r="E4" s="459"/>
      <c r="F4" s="459"/>
      <c r="G4" s="459"/>
      <c r="H4" s="459"/>
      <c r="I4" s="459"/>
      <c r="J4" s="459"/>
      <c r="K4" s="459"/>
      <c r="L4" s="459"/>
      <c r="M4" s="459"/>
      <c r="N4" s="459"/>
      <c r="O4" s="460"/>
      <c r="P4" s="131"/>
    </row>
    <row r="5" spans="2:16" ht="15" customHeight="1" thickBot="1" x14ac:dyDescent="0.3">
      <c r="B5" s="130"/>
      <c r="C5" s="461"/>
      <c r="D5" s="462"/>
      <c r="E5" s="462"/>
      <c r="F5" s="462"/>
      <c r="G5" s="462"/>
      <c r="H5" s="462"/>
      <c r="I5" s="462"/>
      <c r="J5" s="462"/>
      <c r="K5" s="462"/>
      <c r="L5" s="462"/>
      <c r="M5" s="462"/>
      <c r="N5" s="462"/>
      <c r="O5" s="463"/>
      <c r="P5" s="131"/>
    </row>
    <row r="6" spans="2:16" ht="6" customHeight="1" thickBot="1" x14ac:dyDescent="0.3">
      <c r="B6" s="130"/>
      <c r="C6" s="132"/>
      <c r="D6" s="132"/>
      <c r="E6" s="132"/>
      <c r="F6" s="132"/>
      <c r="G6" s="132"/>
      <c r="H6" s="132"/>
      <c r="I6" s="133"/>
      <c r="J6" s="132"/>
      <c r="K6" s="132"/>
      <c r="L6" s="132"/>
      <c r="M6" s="132"/>
      <c r="N6" s="132"/>
      <c r="O6" s="132"/>
      <c r="P6" s="131"/>
    </row>
    <row r="7" spans="2:16" ht="17.25" thickTop="1" thickBot="1" x14ac:dyDescent="0.3">
      <c r="B7" s="130"/>
      <c r="C7" s="464" t="s">
        <v>298</v>
      </c>
      <c r="D7" s="465"/>
      <c r="E7" s="465"/>
      <c r="F7" s="465"/>
      <c r="G7" s="465"/>
      <c r="H7" s="466"/>
      <c r="I7" s="134"/>
      <c r="J7" s="467" t="s">
        <v>296</v>
      </c>
      <c r="K7" s="467"/>
      <c r="L7" s="467"/>
      <c r="M7" s="467"/>
      <c r="N7" s="467"/>
      <c r="O7" s="468"/>
      <c r="P7" s="131"/>
    </row>
    <row r="8" spans="2:16" ht="15.75" thickTop="1" x14ac:dyDescent="0.25">
      <c r="B8" s="130"/>
      <c r="C8" s="133"/>
      <c r="D8" s="133"/>
      <c r="E8" s="133"/>
      <c r="F8" s="133"/>
      <c r="G8" s="133"/>
      <c r="H8" s="133"/>
      <c r="I8" s="133"/>
      <c r="J8" s="133"/>
      <c r="K8" s="133"/>
      <c r="L8" s="133"/>
      <c r="M8" s="133"/>
      <c r="N8" s="133"/>
      <c r="O8" s="133"/>
      <c r="P8" s="131"/>
    </row>
    <row r="9" spans="2:16" x14ac:dyDescent="0.25">
      <c r="B9" s="130"/>
      <c r="C9" s="135"/>
      <c r="D9" s="135"/>
      <c r="E9" s="135"/>
      <c r="F9" s="135"/>
      <c r="G9" s="135"/>
      <c r="H9" s="135"/>
      <c r="I9" s="133"/>
      <c r="J9" s="133"/>
      <c r="K9" s="133"/>
      <c r="L9" s="133"/>
      <c r="M9" s="133"/>
      <c r="N9" s="133"/>
      <c r="O9" s="133"/>
      <c r="P9" s="131"/>
    </row>
    <row r="10" spans="2:16" x14ac:dyDescent="0.25">
      <c r="B10" s="130"/>
      <c r="C10" s="133"/>
      <c r="D10" s="133"/>
      <c r="E10" s="133"/>
      <c r="F10" s="133"/>
      <c r="G10" s="133"/>
      <c r="H10" s="133"/>
      <c r="I10" s="133"/>
      <c r="J10" s="133"/>
      <c r="K10" s="133"/>
      <c r="L10" s="133"/>
      <c r="M10" s="133"/>
      <c r="N10" s="133"/>
      <c r="O10" s="133"/>
      <c r="P10" s="131"/>
    </row>
    <row r="11" spans="2:16" x14ac:dyDescent="0.25">
      <c r="B11" s="130"/>
      <c r="C11" s="133"/>
      <c r="D11" s="133"/>
      <c r="E11" s="133"/>
      <c r="F11" s="133"/>
      <c r="G11" s="133"/>
      <c r="H11" s="133"/>
      <c r="I11" s="133"/>
      <c r="J11" s="133"/>
      <c r="K11" s="133"/>
      <c r="L11" s="133"/>
      <c r="M11" s="133"/>
      <c r="N11" s="133"/>
      <c r="O11" s="133"/>
      <c r="P11" s="131"/>
    </row>
    <row r="12" spans="2:16" ht="32.25" customHeight="1" x14ac:dyDescent="0.25">
      <c r="B12" s="130"/>
      <c r="C12" s="133"/>
      <c r="D12" s="133"/>
      <c r="E12" s="133"/>
      <c r="F12" s="133"/>
      <c r="G12" s="133"/>
      <c r="H12" s="133"/>
      <c r="I12" s="133"/>
      <c r="J12" s="133"/>
      <c r="K12" s="133"/>
      <c r="L12" s="133"/>
      <c r="M12" s="133"/>
      <c r="N12" s="133"/>
      <c r="O12" s="133"/>
      <c r="P12" s="131"/>
    </row>
    <row r="13" spans="2:16" ht="22.5" customHeight="1" x14ac:dyDescent="0.25">
      <c r="B13" s="130"/>
      <c r="C13" s="133"/>
      <c r="D13" s="133"/>
      <c r="E13" s="133"/>
      <c r="F13" s="133"/>
      <c r="G13" s="133"/>
      <c r="H13" s="133"/>
      <c r="I13" s="133"/>
      <c r="J13" s="133"/>
      <c r="K13" s="133"/>
      <c r="L13" s="133"/>
      <c r="M13" s="133"/>
      <c r="N13" s="133"/>
      <c r="O13" s="133"/>
      <c r="P13" s="131"/>
    </row>
    <row r="14" spans="2:16" ht="9" customHeight="1" thickBot="1" x14ac:dyDescent="0.3">
      <c r="B14" s="130"/>
      <c r="C14" s="133"/>
      <c r="D14" s="133"/>
      <c r="E14" s="133"/>
      <c r="F14" s="133"/>
      <c r="G14" s="133"/>
      <c r="H14" s="133"/>
      <c r="I14" s="133"/>
      <c r="J14" s="133"/>
      <c r="K14" s="133"/>
      <c r="L14" s="133"/>
      <c r="M14" s="133"/>
      <c r="N14" s="133"/>
      <c r="O14" s="133"/>
      <c r="P14" s="131"/>
    </row>
    <row r="15" spans="2:16" ht="17.25" thickTop="1" thickBot="1" x14ac:dyDescent="0.3">
      <c r="B15" s="130"/>
      <c r="C15" s="469" t="s">
        <v>297</v>
      </c>
      <c r="D15" s="470"/>
      <c r="E15" s="470"/>
      <c r="F15" s="470"/>
      <c r="G15" s="470"/>
      <c r="H15" s="471"/>
      <c r="I15" s="133"/>
      <c r="J15" s="133"/>
      <c r="K15" s="133"/>
      <c r="L15" s="133"/>
      <c r="M15" s="133"/>
      <c r="N15" s="133"/>
      <c r="O15" s="133"/>
      <c r="P15" s="131"/>
    </row>
    <row r="16" spans="2:16" ht="15.75" thickTop="1" x14ac:dyDescent="0.25">
      <c r="B16" s="130"/>
      <c r="C16" s="133"/>
      <c r="D16" s="133"/>
      <c r="E16" s="133"/>
      <c r="F16" s="133"/>
      <c r="G16" s="133"/>
      <c r="H16" s="133"/>
      <c r="I16" s="133"/>
      <c r="J16" s="133"/>
      <c r="K16" s="133"/>
      <c r="L16" s="133"/>
      <c r="M16" s="133"/>
      <c r="N16" s="133"/>
      <c r="O16" s="133"/>
      <c r="P16" s="131"/>
    </row>
    <row r="17" spans="2:16" x14ac:dyDescent="0.25">
      <c r="B17" s="130"/>
      <c r="C17" s="133"/>
      <c r="D17" s="133"/>
      <c r="E17" s="133"/>
      <c r="F17" s="133"/>
      <c r="G17" s="133"/>
      <c r="H17" s="133"/>
      <c r="I17" s="133"/>
      <c r="J17" s="133"/>
      <c r="K17" s="133"/>
      <c r="L17" s="133"/>
      <c r="M17" s="133"/>
      <c r="N17" s="133"/>
      <c r="O17" s="133"/>
      <c r="P17" s="131"/>
    </row>
    <row r="18" spans="2:16" x14ac:dyDescent="0.25">
      <c r="B18" s="130"/>
      <c r="C18" s="133"/>
      <c r="D18" s="133"/>
      <c r="E18" s="133"/>
      <c r="F18" s="133"/>
      <c r="G18" s="133"/>
      <c r="H18" s="133"/>
      <c r="I18" s="133"/>
      <c r="J18" s="133"/>
      <c r="K18" s="133"/>
      <c r="L18" s="133"/>
      <c r="M18" s="133"/>
      <c r="N18" s="133"/>
      <c r="O18" s="133"/>
      <c r="P18" s="131"/>
    </row>
    <row r="19" spans="2:16" x14ac:dyDescent="0.25">
      <c r="B19" s="130"/>
      <c r="C19" s="133"/>
      <c r="D19" s="133"/>
      <c r="E19" s="133"/>
      <c r="F19" s="133"/>
      <c r="G19" s="133"/>
      <c r="H19" s="133"/>
      <c r="I19" s="133"/>
      <c r="J19" s="133"/>
      <c r="K19" s="133"/>
      <c r="L19" s="133"/>
      <c r="M19" s="133"/>
      <c r="N19" s="133"/>
      <c r="O19" s="133"/>
      <c r="P19" s="131"/>
    </row>
    <row r="20" spans="2:16" x14ac:dyDescent="0.25">
      <c r="B20" s="130"/>
      <c r="C20" s="133"/>
      <c r="D20" s="133"/>
      <c r="E20" s="133"/>
      <c r="F20" s="133"/>
      <c r="G20" s="133"/>
      <c r="H20" s="133"/>
      <c r="I20" s="133"/>
      <c r="J20" s="133"/>
      <c r="K20" s="133"/>
      <c r="L20" s="133"/>
      <c r="M20" s="133"/>
      <c r="N20" s="133"/>
      <c r="O20" s="133"/>
      <c r="P20" s="131"/>
    </row>
    <row r="21" spans="2:16" x14ac:dyDescent="0.25">
      <c r="B21" s="130"/>
      <c r="C21" s="133"/>
      <c r="D21" s="133"/>
      <c r="E21" s="133"/>
      <c r="F21" s="133"/>
      <c r="G21" s="133"/>
      <c r="H21" s="133"/>
      <c r="I21" s="133"/>
      <c r="J21" s="133"/>
      <c r="K21" s="133"/>
      <c r="L21" s="133"/>
      <c r="M21" s="133"/>
      <c r="N21" s="133"/>
      <c r="O21" s="133"/>
      <c r="P21" s="131"/>
    </row>
    <row r="22" spans="2:16" ht="9" customHeight="1" thickBot="1" x14ac:dyDescent="0.3">
      <c r="B22" s="136"/>
      <c r="C22" s="137"/>
      <c r="D22" s="137"/>
      <c r="E22" s="137"/>
      <c r="F22" s="137"/>
      <c r="G22" s="137"/>
      <c r="H22" s="137"/>
      <c r="I22" s="137"/>
      <c r="J22" s="137"/>
      <c r="K22" s="137"/>
      <c r="L22" s="137"/>
      <c r="M22" s="137"/>
      <c r="N22" s="137"/>
      <c r="O22" s="137"/>
      <c r="P22" s="138"/>
    </row>
    <row r="23" spans="2:16" x14ac:dyDescent="0.25">
      <c r="B23" s="127"/>
      <c r="C23" s="128"/>
      <c r="D23" s="128"/>
      <c r="E23" s="128"/>
      <c r="F23" s="128"/>
      <c r="G23" s="128"/>
      <c r="H23" s="128"/>
      <c r="I23" s="128"/>
      <c r="J23" s="128"/>
      <c r="K23" s="128"/>
      <c r="L23" s="128"/>
      <c r="M23" s="128"/>
      <c r="N23" s="128"/>
      <c r="O23" s="128"/>
      <c r="P23" s="129"/>
    </row>
    <row r="24" spans="2:16" x14ac:dyDescent="0.25">
      <c r="B24" s="130"/>
      <c r="C24" s="133"/>
      <c r="D24" s="133"/>
      <c r="E24" s="133"/>
      <c r="F24" s="133"/>
      <c r="G24" s="133"/>
      <c r="H24" s="133"/>
      <c r="I24" s="133"/>
      <c r="J24" s="133"/>
      <c r="K24" s="133"/>
      <c r="L24" s="133"/>
      <c r="M24" s="133"/>
      <c r="N24" s="133"/>
      <c r="O24" s="133"/>
      <c r="P24" s="131"/>
    </row>
    <row r="25" spans="2:16" ht="15.75" thickBot="1" x14ac:dyDescent="0.3">
      <c r="B25" s="136"/>
      <c r="C25" s="137"/>
      <c r="D25" s="137"/>
      <c r="E25" s="137"/>
      <c r="F25" s="137"/>
      <c r="G25" s="137"/>
      <c r="H25" s="137"/>
      <c r="I25" s="137"/>
      <c r="J25" s="137"/>
      <c r="K25" s="137"/>
      <c r="L25" s="137"/>
      <c r="M25" s="137"/>
      <c r="N25" s="137"/>
      <c r="O25" s="137"/>
      <c r="P25" s="138"/>
    </row>
  </sheetData>
  <customSheetViews>
    <customSheetView guid="{E50EE22D-BFD3-47DF-BE54-CA5D5B7F17C7}" showGridLines="0" showRowCol="0">
      <selection activeCell="R10" sqref="R10"/>
      <pageMargins left="0.7" right="0.7" top="0.75" bottom="0.75" header="0.3" footer="0.3"/>
    </customSheetView>
    <customSheetView guid="{A028B448-8360-48A3-87DD-A7F05C1EB7E7}" showGridLines="0" showRowCol="0">
      <selection activeCell="J31" sqref="J31"/>
      <pageMargins left="0.7" right="0.7" top="0.75" bottom="0.75" header="0.3" footer="0.3"/>
    </customSheetView>
  </customSheetViews>
  <mergeCells count="4">
    <mergeCell ref="C3:O5"/>
    <mergeCell ref="C7:H7"/>
    <mergeCell ref="J7:O7"/>
    <mergeCell ref="C15:H1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55"/>
  <sheetViews>
    <sheetView showGridLines="0" showRowColHeaders="0" zoomScale="90" zoomScaleNormal="90" workbookViewId="0">
      <selection activeCell="S11" sqref="S11"/>
    </sheetView>
  </sheetViews>
  <sheetFormatPr defaultRowHeight="15" x14ac:dyDescent="0.25"/>
  <cols>
    <col min="1" max="1" width="28.140625" customWidth="1"/>
    <col min="11" max="11" width="12.140625" customWidth="1"/>
  </cols>
  <sheetData>
    <row r="1" spans="1:24" ht="15.75" thickBot="1" x14ac:dyDescent="0.3">
      <c r="A1" s="59" t="s">
        <v>161</v>
      </c>
    </row>
    <row r="2" spans="1:24" ht="15.75" thickBot="1" x14ac:dyDescent="0.3">
      <c r="A2" s="60" t="s">
        <v>0</v>
      </c>
      <c r="B2" s="61" t="s">
        <v>162</v>
      </c>
      <c r="C2" s="61"/>
      <c r="D2" s="62"/>
    </row>
    <row r="3" spans="1:24" ht="15.75" thickBot="1" x14ac:dyDescent="0.3">
      <c r="A3" s="50" t="s">
        <v>3</v>
      </c>
      <c r="B3" s="63" t="s">
        <v>163</v>
      </c>
      <c r="C3" s="63"/>
      <c r="D3" s="63"/>
      <c r="E3" s="63"/>
      <c r="F3" s="63"/>
      <c r="G3" s="63"/>
      <c r="H3" s="63"/>
      <c r="I3" s="63"/>
      <c r="J3" s="63"/>
      <c r="K3" s="57"/>
    </row>
    <row r="4" spans="1:24" ht="15.75" thickBot="1" x14ac:dyDescent="0.3">
      <c r="A4" s="50" t="s">
        <v>4</v>
      </c>
      <c r="B4" s="63" t="s">
        <v>164</v>
      </c>
      <c r="C4" s="57"/>
      <c r="T4" s="56"/>
      <c r="U4" s="56"/>
      <c r="V4" s="56"/>
      <c r="W4" s="56"/>
      <c r="X4" s="56"/>
    </row>
    <row r="5" spans="1:24" ht="15.75" thickBot="1" x14ac:dyDescent="0.3">
      <c r="A5" s="50" t="s">
        <v>38</v>
      </c>
      <c r="B5" s="63" t="s">
        <v>165</v>
      </c>
      <c r="C5" s="57"/>
      <c r="T5" s="56"/>
      <c r="U5" s="56"/>
      <c r="V5" s="56"/>
      <c r="W5" s="56"/>
      <c r="X5" s="56"/>
    </row>
    <row r="6" spans="1:24" ht="15.75" thickBot="1" x14ac:dyDescent="0.3">
      <c r="A6" s="60" t="s">
        <v>53</v>
      </c>
      <c r="B6" s="61" t="s">
        <v>166</v>
      </c>
      <c r="C6" s="62"/>
      <c r="T6" s="56"/>
      <c r="U6" s="56"/>
      <c r="V6" s="56"/>
      <c r="W6" s="56"/>
      <c r="X6" s="56"/>
    </row>
    <row r="7" spans="1:24" x14ac:dyDescent="0.25">
      <c r="A7" s="60" t="s">
        <v>167</v>
      </c>
      <c r="B7" s="61" t="s">
        <v>168</v>
      </c>
      <c r="C7" s="61"/>
      <c r="D7" s="61"/>
      <c r="E7" s="61"/>
      <c r="F7" s="61"/>
      <c r="G7" s="61"/>
      <c r="H7" s="61"/>
      <c r="I7" s="61"/>
      <c r="J7" s="62"/>
      <c r="T7" s="56"/>
      <c r="U7" s="56"/>
      <c r="V7" s="56"/>
      <c r="W7" s="56"/>
      <c r="X7" s="56"/>
    </row>
    <row r="8" spans="1:24" x14ac:dyDescent="0.25">
      <c r="A8" s="54"/>
      <c r="B8" s="56" t="s">
        <v>43</v>
      </c>
      <c r="C8" s="56" t="s">
        <v>169</v>
      </c>
      <c r="D8" s="56"/>
      <c r="E8" s="56"/>
      <c r="F8" s="56"/>
      <c r="G8" s="56"/>
      <c r="H8" s="56"/>
      <c r="I8" s="56"/>
      <c r="J8" s="55"/>
      <c r="T8" s="56"/>
      <c r="U8" s="56"/>
      <c r="V8" s="56"/>
      <c r="W8" s="56"/>
      <c r="X8" s="56"/>
    </row>
    <row r="9" spans="1:24" x14ac:dyDescent="0.25">
      <c r="A9" s="54"/>
      <c r="B9" s="56" t="s">
        <v>170</v>
      </c>
      <c r="C9" s="56" t="s">
        <v>171</v>
      </c>
      <c r="D9" s="56"/>
      <c r="E9" s="56"/>
      <c r="F9" s="56"/>
      <c r="G9" s="56"/>
      <c r="H9" s="56"/>
      <c r="I9" s="56"/>
      <c r="J9" s="55"/>
    </row>
    <row r="10" spans="1:24" x14ac:dyDescent="0.25">
      <c r="A10" s="54"/>
      <c r="B10" s="56" t="s">
        <v>42</v>
      </c>
      <c r="C10" s="56" t="s">
        <v>172</v>
      </c>
      <c r="D10" s="56"/>
      <c r="E10" s="56"/>
      <c r="F10" s="56"/>
      <c r="G10" s="56"/>
      <c r="H10" s="56"/>
      <c r="I10" s="56"/>
      <c r="J10" s="55"/>
    </row>
    <row r="11" spans="1:24" x14ac:dyDescent="0.25">
      <c r="A11" s="54"/>
      <c r="B11" s="56"/>
      <c r="C11" s="56"/>
      <c r="D11" s="56"/>
      <c r="E11" s="56"/>
      <c r="F11" s="56"/>
      <c r="G11" s="56"/>
      <c r="H11" s="56"/>
      <c r="I11" s="56"/>
      <c r="J11" s="55"/>
    </row>
    <row r="12" spans="1:24" ht="15.75" thickBot="1" x14ac:dyDescent="0.3">
      <c r="A12" s="54"/>
      <c r="B12" s="56" t="s">
        <v>173</v>
      </c>
      <c r="C12" s="56"/>
      <c r="D12" s="56"/>
      <c r="E12" s="56"/>
      <c r="F12" s="56"/>
      <c r="G12" s="56"/>
      <c r="H12" s="56"/>
      <c r="I12" s="56"/>
      <c r="J12" s="55"/>
    </row>
    <row r="13" spans="1:24" x14ac:dyDescent="0.25">
      <c r="A13" s="60" t="s">
        <v>64</v>
      </c>
      <c r="B13" s="61" t="s">
        <v>174</v>
      </c>
      <c r="C13" s="61"/>
      <c r="D13" s="61"/>
      <c r="E13" s="61"/>
      <c r="F13" s="61"/>
      <c r="G13" s="61"/>
      <c r="H13" s="61"/>
      <c r="I13" s="61"/>
      <c r="J13" s="61"/>
      <c r="K13" s="61"/>
      <c r="L13" s="61"/>
      <c r="M13" s="61"/>
      <c r="N13" s="62"/>
    </row>
    <row r="14" spans="1:24" ht="14.25" customHeight="1" thickBot="1" x14ac:dyDescent="0.3">
      <c r="A14" s="64"/>
      <c r="B14" s="65" t="s">
        <v>175</v>
      </c>
      <c r="C14" s="65"/>
      <c r="D14" s="65"/>
      <c r="E14" s="65"/>
      <c r="F14" s="65"/>
      <c r="G14" s="65"/>
      <c r="H14" s="65"/>
      <c r="I14" s="65"/>
      <c r="J14" s="65"/>
      <c r="K14" s="65"/>
      <c r="L14" s="65"/>
      <c r="M14" s="65"/>
      <c r="N14" s="66"/>
    </row>
    <row r="15" spans="1:24" ht="14.25" customHeight="1" thickBot="1" x14ac:dyDescent="0.3">
      <c r="A15" s="50" t="s">
        <v>27</v>
      </c>
      <c r="B15" s="63" t="s">
        <v>176</v>
      </c>
      <c r="C15" s="63"/>
      <c r="D15" s="63"/>
      <c r="E15" s="63"/>
      <c r="F15" s="63"/>
      <c r="G15" s="63"/>
      <c r="H15" s="63"/>
      <c r="I15" s="57"/>
    </row>
    <row r="16" spans="1:24" ht="15.75" thickBot="1" x14ac:dyDescent="0.3">
      <c r="A16" s="50" t="s">
        <v>28</v>
      </c>
      <c r="B16" s="63" t="s">
        <v>177</v>
      </c>
      <c r="C16" s="63"/>
      <c r="D16" s="63"/>
      <c r="E16" s="63"/>
      <c r="F16" s="63"/>
      <c r="G16" s="63"/>
      <c r="H16" s="63"/>
      <c r="I16" s="57"/>
    </row>
    <row r="17" spans="1:21" ht="15.75" thickBot="1" x14ac:dyDescent="0.3">
      <c r="A17" s="60" t="s">
        <v>6</v>
      </c>
      <c r="B17" s="61" t="s">
        <v>178</v>
      </c>
      <c r="C17" s="61"/>
      <c r="D17" s="61"/>
      <c r="E17" s="61"/>
      <c r="F17" s="61"/>
      <c r="G17" s="62"/>
    </row>
    <row r="18" spans="1:21" ht="15.75" thickBot="1" x14ac:dyDescent="0.3">
      <c r="A18" s="60" t="s">
        <v>160</v>
      </c>
      <c r="B18" s="61" t="s">
        <v>179</v>
      </c>
      <c r="C18" s="61"/>
      <c r="D18" s="61"/>
      <c r="E18" s="61"/>
      <c r="F18" s="61"/>
      <c r="G18" s="61"/>
      <c r="H18" s="62"/>
    </row>
    <row r="19" spans="1:21" ht="15.75" thickBot="1" x14ac:dyDescent="0.3">
      <c r="A19" s="60" t="s">
        <v>7</v>
      </c>
      <c r="B19" s="61" t="s">
        <v>180</v>
      </c>
      <c r="C19" s="61"/>
      <c r="D19" s="61"/>
      <c r="E19" s="61"/>
      <c r="F19" s="61"/>
      <c r="G19" s="61"/>
      <c r="H19" s="61"/>
      <c r="I19" s="61"/>
      <c r="J19" s="62"/>
    </row>
    <row r="20" spans="1:21" ht="15.75" thickBot="1" x14ac:dyDescent="0.3">
      <c r="A20" s="50" t="s">
        <v>60</v>
      </c>
      <c r="B20" s="63" t="s">
        <v>181</v>
      </c>
      <c r="C20" s="63"/>
      <c r="D20" s="63"/>
      <c r="E20" s="63"/>
      <c r="F20" s="63"/>
      <c r="G20" s="63"/>
      <c r="H20" s="63"/>
      <c r="I20" s="63"/>
      <c r="J20" s="63"/>
      <c r="K20" s="63"/>
      <c r="L20" s="57"/>
    </row>
    <row r="21" spans="1:21" ht="15.75" thickBot="1" x14ac:dyDescent="0.3">
      <c r="A21" s="50" t="s">
        <v>61</v>
      </c>
      <c r="B21" s="63" t="s">
        <v>182</v>
      </c>
      <c r="C21" s="63"/>
      <c r="D21" s="63"/>
      <c r="E21" s="63"/>
      <c r="F21" s="63"/>
      <c r="G21" s="63"/>
      <c r="H21" s="63"/>
      <c r="I21" s="63"/>
      <c r="J21" s="57"/>
    </row>
    <row r="22" spans="1:21" ht="15.75" thickBot="1" x14ac:dyDescent="0.3">
      <c r="A22" s="60" t="s">
        <v>62</v>
      </c>
      <c r="B22" s="61" t="s">
        <v>183</v>
      </c>
      <c r="C22" s="61"/>
      <c r="D22" s="61"/>
      <c r="E22" s="61"/>
      <c r="F22" s="61"/>
      <c r="G22" s="61"/>
      <c r="H22" s="61"/>
      <c r="I22" s="62"/>
    </row>
    <row r="23" spans="1:21" x14ac:dyDescent="0.25">
      <c r="A23" s="60" t="s">
        <v>8</v>
      </c>
      <c r="B23" s="61" t="s">
        <v>184</v>
      </c>
      <c r="C23" s="472" t="s">
        <v>185</v>
      </c>
      <c r="D23" s="472"/>
      <c r="E23" s="472"/>
      <c r="F23" s="472"/>
      <c r="G23" s="472"/>
      <c r="H23" s="472"/>
      <c r="I23" s="472"/>
      <c r="J23" s="472"/>
      <c r="K23" s="472"/>
      <c r="L23" s="67" t="s">
        <v>206</v>
      </c>
      <c r="M23" s="61"/>
      <c r="N23" s="61"/>
      <c r="O23" s="61"/>
      <c r="P23" s="61"/>
      <c r="Q23" s="61"/>
      <c r="R23" s="61"/>
      <c r="S23" s="62"/>
    </row>
    <row r="24" spans="1:21" x14ac:dyDescent="0.25">
      <c r="A24" s="68"/>
      <c r="B24" s="56" t="s">
        <v>186</v>
      </c>
      <c r="C24" s="473" t="s">
        <v>187</v>
      </c>
      <c r="D24" s="473"/>
      <c r="E24" s="473"/>
      <c r="F24" s="473"/>
      <c r="G24" s="473"/>
      <c r="H24" s="473"/>
      <c r="I24" s="473"/>
      <c r="J24" s="473"/>
      <c r="K24" s="473"/>
      <c r="L24" s="69" t="s">
        <v>207</v>
      </c>
      <c r="M24" s="56"/>
      <c r="N24" s="56"/>
      <c r="O24" s="56"/>
      <c r="P24" s="56"/>
      <c r="Q24" s="56"/>
      <c r="R24" s="56"/>
      <c r="S24" s="55"/>
    </row>
    <row r="25" spans="1:21" x14ac:dyDescent="0.25">
      <c r="A25" s="68"/>
      <c r="B25" s="56" t="s">
        <v>188</v>
      </c>
      <c r="C25" s="474" t="s">
        <v>189</v>
      </c>
      <c r="D25" s="474"/>
      <c r="E25" s="474"/>
      <c r="F25" s="474"/>
      <c r="G25" s="474"/>
      <c r="H25" s="474"/>
      <c r="I25" s="474"/>
      <c r="J25" s="474"/>
      <c r="K25" s="474"/>
      <c r="L25" s="69" t="s">
        <v>208</v>
      </c>
      <c r="M25" s="56"/>
      <c r="N25" s="56"/>
      <c r="O25" s="56"/>
      <c r="P25" s="56"/>
      <c r="Q25" s="56"/>
      <c r="R25" s="56"/>
      <c r="S25" s="55"/>
    </row>
    <row r="26" spans="1:21" ht="15.75" thickBot="1" x14ac:dyDescent="0.3">
      <c r="A26" s="64"/>
      <c r="B26" s="65" t="s">
        <v>61</v>
      </c>
      <c r="C26" s="475" t="s">
        <v>205</v>
      </c>
      <c r="D26" s="475"/>
      <c r="E26" s="475"/>
      <c r="F26" s="475"/>
      <c r="G26" s="475"/>
      <c r="H26" s="475"/>
      <c r="I26" s="475"/>
      <c r="J26" s="475"/>
      <c r="K26" s="475"/>
      <c r="L26" s="70"/>
      <c r="M26" s="65"/>
      <c r="N26" s="65"/>
      <c r="O26" s="65"/>
      <c r="P26" s="65"/>
      <c r="Q26" s="65"/>
      <c r="R26" s="65"/>
      <c r="S26" s="66"/>
    </row>
    <row r="27" spans="1:21" ht="15.75" thickBot="1" x14ac:dyDescent="0.3">
      <c r="A27" s="50" t="s">
        <v>65</v>
      </c>
      <c r="B27" s="63" t="s">
        <v>190</v>
      </c>
      <c r="C27" s="63"/>
      <c r="D27" s="63"/>
      <c r="E27" s="63"/>
      <c r="F27" s="63"/>
      <c r="G27" s="63"/>
      <c r="H27" s="63"/>
      <c r="I27" s="63"/>
      <c r="J27" s="63"/>
      <c r="K27" s="63"/>
      <c r="L27" s="63"/>
      <c r="M27" s="63"/>
      <c r="N27" s="57"/>
    </row>
    <row r="28" spans="1:21" ht="15.75" thickBot="1" x14ac:dyDescent="0.3">
      <c r="A28" s="60" t="s">
        <v>69</v>
      </c>
      <c r="B28" s="61" t="s">
        <v>191</v>
      </c>
      <c r="C28" s="61"/>
      <c r="D28" s="61"/>
      <c r="E28" s="61"/>
      <c r="F28" s="61"/>
      <c r="G28" s="61"/>
      <c r="H28" s="61"/>
      <c r="I28" s="61"/>
      <c r="J28" s="61"/>
      <c r="K28" s="61"/>
      <c r="L28" s="62"/>
    </row>
    <row r="29" spans="1:21" x14ac:dyDescent="0.25">
      <c r="A29" s="60" t="s">
        <v>209</v>
      </c>
      <c r="B29" s="476" t="s">
        <v>210</v>
      </c>
      <c r="C29" s="476"/>
      <c r="D29" s="476"/>
      <c r="E29" s="476"/>
      <c r="F29" s="476"/>
      <c r="G29" s="476"/>
      <c r="H29" s="476"/>
      <c r="I29" s="476"/>
      <c r="J29" s="476"/>
      <c r="K29" s="476"/>
      <c r="L29" s="476"/>
      <c r="M29" s="476"/>
      <c r="N29" s="476"/>
      <c r="O29" s="476"/>
      <c r="P29" s="476"/>
      <c r="Q29" s="476"/>
      <c r="R29" s="476"/>
      <c r="S29" s="476"/>
      <c r="T29" s="476"/>
      <c r="U29" s="477"/>
    </row>
    <row r="30" spans="1:21" x14ac:dyDescent="0.25">
      <c r="A30" s="68"/>
      <c r="B30" s="478"/>
      <c r="C30" s="478"/>
      <c r="D30" s="478"/>
      <c r="E30" s="478"/>
      <c r="F30" s="478"/>
      <c r="G30" s="478"/>
      <c r="H30" s="478"/>
      <c r="I30" s="478"/>
      <c r="J30" s="478"/>
      <c r="K30" s="478"/>
      <c r="L30" s="478"/>
      <c r="M30" s="478"/>
      <c r="N30" s="478"/>
      <c r="O30" s="478"/>
      <c r="P30" s="478"/>
      <c r="Q30" s="478"/>
      <c r="R30" s="478"/>
      <c r="S30" s="478"/>
      <c r="T30" s="478"/>
      <c r="U30" s="479"/>
    </row>
    <row r="31" spans="1:21" x14ac:dyDescent="0.25">
      <c r="A31" s="68"/>
      <c r="B31" s="56" t="s">
        <v>192</v>
      </c>
      <c r="C31" s="56"/>
      <c r="D31" s="56"/>
      <c r="E31" s="56"/>
      <c r="F31" s="56"/>
      <c r="G31" s="56"/>
      <c r="H31" s="56"/>
      <c r="I31" s="56"/>
      <c r="J31" s="56"/>
      <c r="K31" s="56"/>
      <c r="L31" s="56"/>
      <c r="M31" s="56"/>
      <c r="N31" s="56"/>
      <c r="O31" s="56"/>
      <c r="P31" s="56"/>
      <c r="Q31" s="56"/>
      <c r="R31" s="56"/>
      <c r="S31" s="56"/>
      <c r="T31" s="56"/>
      <c r="U31" s="55"/>
    </row>
    <row r="32" spans="1:21" x14ac:dyDescent="0.25">
      <c r="A32" s="68"/>
      <c r="B32" s="56" t="s">
        <v>211</v>
      </c>
      <c r="C32" s="56"/>
      <c r="D32" s="56"/>
      <c r="E32" s="56"/>
      <c r="F32" s="56"/>
      <c r="G32" s="56"/>
      <c r="H32" s="56"/>
      <c r="I32" s="56"/>
      <c r="J32" s="56"/>
      <c r="K32" s="56"/>
      <c r="L32" s="56"/>
      <c r="M32" s="56"/>
      <c r="N32" s="56"/>
      <c r="O32" s="56"/>
      <c r="P32" s="56"/>
      <c r="Q32" s="56"/>
      <c r="R32" s="56"/>
      <c r="S32" s="56"/>
      <c r="T32" s="56"/>
      <c r="U32" s="55"/>
    </row>
    <row r="33" spans="1:21" ht="15.75" thickBot="1" x14ac:dyDescent="0.3">
      <c r="A33" s="64"/>
      <c r="B33" s="65" t="s">
        <v>193</v>
      </c>
      <c r="C33" s="65"/>
      <c r="D33" s="65"/>
      <c r="E33" s="65"/>
      <c r="F33" s="65"/>
      <c r="G33" s="65"/>
      <c r="H33" s="65"/>
      <c r="I33" s="65"/>
      <c r="J33" s="65"/>
      <c r="K33" s="65"/>
      <c r="L33" s="65"/>
      <c r="M33" s="65"/>
      <c r="N33" s="65"/>
      <c r="O33" s="65"/>
      <c r="P33" s="65"/>
      <c r="Q33" s="65"/>
      <c r="R33" s="65"/>
      <c r="S33" s="65"/>
      <c r="T33" s="65"/>
      <c r="U33" s="66"/>
    </row>
    <row r="34" spans="1:21" ht="15.75" thickBot="1" x14ac:dyDescent="0.3">
      <c r="A34" s="50" t="s">
        <v>71</v>
      </c>
      <c r="B34" s="63" t="s">
        <v>194</v>
      </c>
      <c r="C34" s="57"/>
    </row>
    <row r="35" spans="1:21" ht="15.75" thickBot="1" x14ac:dyDescent="0.3"/>
    <row r="36" spans="1:21" ht="15.75" thickBot="1" x14ac:dyDescent="0.3">
      <c r="A36" s="59" t="s">
        <v>195</v>
      </c>
    </row>
    <row r="37" spans="1:21" ht="15.75" thickBot="1" x14ac:dyDescent="0.3">
      <c r="A37" s="50" t="s">
        <v>87</v>
      </c>
      <c r="B37" s="63" t="s">
        <v>196</v>
      </c>
      <c r="C37" s="63"/>
      <c r="D37" s="63"/>
      <c r="E37" s="63"/>
      <c r="F37" s="63"/>
      <c r="G37" s="63"/>
      <c r="H37" s="63"/>
      <c r="I37" s="63"/>
      <c r="J37" s="63"/>
      <c r="K37" s="57"/>
    </row>
    <row r="38" spans="1:21" ht="15.75" thickBot="1" x14ac:dyDescent="0.3">
      <c r="A38" s="60" t="s">
        <v>90</v>
      </c>
      <c r="B38" s="61" t="s">
        <v>197</v>
      </c>
      <c r="C38" s="61"/>
      <c r="D38" s="61"/>
      <c r="E38" s="61"/>
      <c r="F38" s="61"/>
      <c r="G38" s="61"/>
      <c r="H38" s="61"/>
      <c r="I38" s="61"/>
      <c r="J38" s="62"/>
      <c r="T38" t="s">
        <v>198</v>
      </c>
      <c r="U38" t="s">
        <v>199</v>
      </c>
    </row>
    <row r="39" spans="1:21" ht="15.75" thickBot="1" x14ac:dyDescent="0.3">
      <c r="A39" s="50" t="s">
        <v>89</v>
      </c>
      <c r="B39" s="63" t="s">
        <v>212</v>
      </c>
      <c r="C39" s="63"/>
      <c r="D39" s="63"/>
      <c r="E39" s="63"/>
      <c r="F39" s="63"/>
      <c r="G39" s="63"/>
      <c r="H39" s="63"/>
      <c r="I39" s="63"/>
      <c r="J39" s="63"/>
      <c r="K39" s="63"/>
      <c r="L39" s="63"/>
      <c r="M39" s="63"/>
      <c r="N39" s="63"/>
      <c r="O39" s="63"/>
      <c r="P39" s="57"/>
      <c r="T39" t="s">
        <v>105</v>
      </c>
      <c r="U39">
        <v>58</v>
      </c>
    </row>
    <row r="40" spans="1:21" x14ac:dyDescent="0.25">
      <c r="T40" t="s">
        <v>103</v>
      </c>
      <c r="U40">
        <v>55</v>
      </c>
    </row>
    <row r="41" spans="1:21" x14ac:dyDescent="0.25">
      <c r="T41" t="s">
        <v>58</v>
      </c>
      <c r="U41">
        <v>52</v>
      </c>
    </row>
    <row r="42" spans="1:21" x14ac:dyDescent="0.25">
      <c r="T42" t="s">
        <v>107</v>
      </c>
      <c r="U42">
        <v>49</v>
      </c>
    </row>
    <row r="43" spans="1:21" x14ac:dyDescent="0.25">
      <c r="T43" t="s">
        <v>102</v>
      </c>
      <c r="U43">
        <v>46</v>
      </c>
    </row>
    <row r="44" spans="1:21" x14ac:dyDescent="0.25">
      <c r="T44" t="s">
        <v>104</v>
      </c>
      <c r="U44">
        <v>43</v>
      </c>
    </row>
    <row r="45" spans="1:21" x14ac:dyDescent="0.25">
      <c r="T45" t="s">
        <v>108</v>
      </c>
      <c r="U45">
        <v>40</v>
      </c>
    </row>
    <row r="46" spans="1:21" x14ac:dyDescent="0.25">
      <c r="T46" t="s">
        <v>106</v>
      </c>
      <c r="U46">
        <v>37</v>
      </c>
    </row>
    <row r="47" spans="1:21" x14ac:dyDescent="0.25">
      <c r="T47" t="s">
        <v>109</v>
      </c>
      <c r="U47">
        <v>34</v>
      </c>
    </row>
    <row r="48" spans="1:21" x14ac:dyDescent="0.25">
      <c r="T48" t="s">
        <v>111</v>
      </c>
      <c r="U48">
        <v>31</v>
      </c>
    </row>
    <row r="49" spans="20:21" x14ac:dyDescent="0.25">
      <c r="T49" t="s">
        <v>63</v>
      </c>
      <c r="U49">
        <v>28</v>
      </c>
    </row>
    <row r="50" spans="20:21" x14ac:dyDescent="0.25">
      <c r="T50" t="s">
        <v>200</v>
      </c>
      <c r="U50">
        <v>25</v>
      </c>
    </row>
    <row r="51" spans="20:21" x14ac:dyDescent="0.25">
      <c r="T51" t="s">
        <v>201</v>
      </c>
      <c r="U51">
        <v>22</v>
      </c>
    </row>
    <row r="52" spans="20:21" x14ac:dyDescent="0.25">
      <c r="T52" t="s">
        <v>202</v>
      </c>
      <c r="U52">
        <v>19</v>
      </c>
    </row>
    <row r="53" spans="20:21" x14ac:dyDescent="0.25">
      <c r="T53" t="s">
        <v>203</v>
      </c>
      <c r="U53">
        <v>16</v>
      </c>
    </row>
    <row r="54" spans="20:21" x14ac:dyDescent="0.25">
      <c r="T54" t="s">
        <v>204</v>
      </c>
      <c r="U54">
        <v>13</v>
      </c>
    </row>
    <row r="55" spans="20:21" x14ac:dyDescent="0.25">
      <c r="T55" t="s">
        <v>110</v>
      </c>
      <c r="U55">
        <v>0</v>
      </c>
    </row>
  </sheetData>
  <customSheetViews>
    <customSheetView guid="{E50EE22D-BFD3-47DF-BE54-CA5D5B7F17C7}">
      <selection activeCell="A13" sqref="A13"/>
      <pageMargins left="0.7" right="0.7" top="0.75" bottom="0.75" header="0.3" footer="0.3"/>
    </customSheetView>
    <customSheetView guid="{A028B448-8360-48A3-87DD-A7F05C1EB7E7}">
      <selection activeCell="M4" sqref="M4"/>
      <pageMargins left="0.7" right="0.7" top="0.75" bottom="0.75" header="0.3" footer="0.3"/>
    </customSheetView>
  </customSheetViews>
  <mergeCells count="5">
    <mergeCell ref="C23:K23"/>
    <mergeCell ref="C24:K24"/>
    <mergeCell ref="C25:K25"/>
    <mergeCell ref="C26:K26"/>
    <mergeCell ref="B29:U30"/>
  </mergeCells>
  <conditionalFormatting sqref="U7">
    <cfRule type="expression" dxfId="2394" priority="2">
      <formula>AND(VLOOKUP(RIGHT(U7,1),lookup,2,FALSE)&lt;VLOOKUP(LEFT(V7,1)*lookup,2,FALSE),X7&lt;&gt;"")</formula>
    </cfRule>
  </conditionalFormatting>
  <conditionalFormatting sqref="U5">
    <cfRule type="expression" dxfId="2393" priority="1">
      <formula>AND(VLOOKUP(RIGHT(U5,1),lookup,2,FALSE)&lt;VLOOKUP(LEFT(V5,1)*lookup,2,FALSE),X5&lt;&gt;"")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FCB1D-D630-4ACF-8D51-853D293036BF}">
  <sheetPr codeName="Sheet12" filterMode="1"/>
  <dimension ref="A1:N126"/>
  <sheetViews>
    <sheetView workbookViewId="0"/>
  </sheetViews>
  <sheetFormatPr defaultRowHeight="15" x14ac:dyDescent="0.25"/>
  <cols>
    <col min="1" max="1" width="16.28515625" bestFit="1" customWidth="1"/>
    <col min="2" max="2" width="15.85546875" bestFit="1" customWidth="1"/>
    <col min="3" max="3" width="19" style="419" bestFit="1" customWidth="1"/>
    <col min="4" max="4" width="21.42578125" style="419" bestFit="1" customWidth="1"/>
    <col min="5" max="5" width="8.7109375" bestFit="1" customWidth="1"/>
    <col min="6" max="6" width="5.7109375" bestFit="1" customWidth="1"/>
    <col min="7" max="7" width="8.7109375" bestFit="1" customWidth="1"/>
    <col min="8" max="8" width="5.7109375" bestFit="1" customWidth="1"/>
    <col min="9" max="9" width="4.85546875" bestFit="1" customWidth="1"/>
    <col min="10" max="10" width="7.140625" bestFit="1" customWidth="1"/>
    <col min="11" max="11" width="12.28515625" hidden="1" customWidth="1"/>
    <col min="12" max="12" width="4.85546875" bestFit="1" customWidth="1"/>
    <col min="13" max="13" width="9" bestFit="1" customWidth="1"/>
    <col min="14" max="14" width="12.28515625" hidden="1" customWidth="1"/>
    <col min="15" max="96" width="12.28515625" customWidth="1"/>
  </cols>
  <sheetData>
    <row r="1" spans="1:13" s="406" customFormat="1" ht="45.75" thickBot="1" x14ac:dyDescent="0.3">
      <c r="A1" s="404" t="s">
        <v>493</v>
      </c>
      <c r="B1" s="404" t="s">
        <v>494</v>
      </c>
      <c r="C1" s="405" t="s">
        <v>255</v>
      </c>
      <c r="D1" s="410" t="str">
        <f ca="1">OFFSET(L3VA!S4,0,0)</f>
        <v>TEACHING GROUP</v>
      </c>
      <c r="E1" s="406" t="s">
        <v>513</v>
      </c>
      <c r="F1" s="406" t="s">
        <v>512</v>
      </c>
      <c r="G1" s="406" t="s">
        <v>513</v>
      </c>
      <c r="H1" s="406" t="s">
        <v>512</v>
      </c>
      <c r="I1" s="407" t="s">
        <v>456</v>
      </c>
      <c r="J1" s="408" t="s">
        <v>495</v>
      </c>
      <c r="L1" s="407" t="s">
        <v>496</v>
      </c>
      <c r="M1" s="408" t="s">
        <v>497</v>
      </c>
    </row>
    <row r="2" spans="1:13" hidden="1" x14ac:dyDescent="0.25">
      <c r="A2" s="426">
        <f ca="1">COUNTIF(OFFSET(DATASHEET!$AG$1,$F2,$G2,250,1),'DATA CHECKING SHEET'!D2)-COUNTIFS(OFFSET(DATASHEET!$AG$1,$F2,$G2,250,1),'DATA CHECKING SHEET'!D2,OFFSET(DATASHEET!$AC$1,$F2,$G2,250,1),"&lt;&gt;"&amp;"")</f>
        <v>0</v>
      </c>
      <c r="B2" s="426">
        <f ca="1">COUNTIF(OFFSET(DATASHEET!$AG$1,$F2,$G2,250,1),'DATA CHECKING SHEET'!D2)-COUNTIFS(OFFSET(DATASHEET!$AG$1,$F2,$G2,250,1),'DATA CHECKING SHEET'!D2,OFFSET(DATASHEET!$AD$1,$F2,$G2,250,1),"&lt;&gt;"&amp;"")</f>
        <v>19</v>
      </c>
      <c r="C2" s="414" t="str">
        <f ca="1">OFFSET(L3VA!$R$4,'DATA CHECKING SHEET'!F2,'DATA CHECKING SHEET'!E2)</f>
        <v>PLE</v>
      </c>
      <c r="D2" s="414" t="str">
        <f ca="1">OFFSET(L3VA!$S$4,'DATA CHECKING SHEET'!F2,'DATA CHECKING SHEET'!E2)</f>
        <v>12C-AR-1</v>
      </c>
      <c r="E2">
        <v>0</v>
      </c>
      <c r="F2">
        <v>1</v>
      </c>
      <c r="G2">
        <f>E2</f>
        <v>0</v>
      </c>
      <c r="I2" s="411" t="s">
        <v>498</v>
      </c>
      <c r="J2" s="412" t="s">
        <v>499</v>
      </c>
      <c r="L2" s="411" t="s">
        <v>500</v>
      </c>
      <c r="M2" s="412" t="s">
        <v>501</v>
      </c>
    </row>
    <row r="3" spans="1:13" hidden="1" x14ac:dyDescent="0.25">
      <c r="A3" s="427">
        <f ca="1">COUNTIF(OFFSET(DATASHEET!$AG$1,$F3,$G3,250,1),'DATA CHECKING SHEET'!D3)-COUNTIFS(OFFSET(DATASHEET!$AG$1,$F3,$G3,250,1),'DATA CHECKING SHEET'!D3,OFFSET(DATASHEET!$AC$1,$F3,$G3,250,1),"&lt;&gt;"&amp;"")</f>
        <v>0</v>
      </c>
      <c r="B3" s="421">
        <f ca="1">COUNTIF(OFFSET(DATASHEET!$AG$1,$F3,$G3,250,1),'DATA CHECKING SHEET'!D3)-COUNTIFS(OFFSET(DATASHEET!$AG$1,$F3,$G3,250,1),'DATA CHECKING SHEET'!D3,OFFSET(DATASHEET!$AD$1,$F3,$G3,250,1),"&lt;&gt;"&amp;"")</f>
        <v>0</v>
      </c>
      <c r="C3" s="325">
        <f ca="1">OFFSET(L3VA!$R$4,'DATA CHECKING SHEET'!F3,'DATA CHECKING SHEET'!E3)</f>
        <v>0</v>
      </c>
      <c r="D3" s="414">
        <f ca="1">OFFSET(L3VA!$S$4,'DATA CHECKING SHEET'!F3,'DATA CHECKING SHEET'!E3)</f>
        <v>0</v>
      </c>
      <c r="E3">
        <v>0</v>
      </c>
      <c r="F3">
        <v>2</v>
      </c>
      <c r="G3">
        <f t="shared" ref="G3:G6" si="0">E3</f>
        <v>0</v>
      </c>
      <c r="I3" s="411" t="s">
        <v>502</v>
      </c>
      <c r="J3" s="412" t="s">
        <v>503</v>
      </c>
      <c r="L3" s="411" t="s">
        <v>500</v>
      </c>
      <c r="M3" s="412" t="s">
        <v>504</v>
      </c>
    </row>
    <row r="4" spans="1:13" hidden="1" x14ac:dyDescent="0.25">
      <c r="A4" s="427">
        <f ca="1">COUNTIF(OFFSET(DATASHEET!$AG$1,$F4,$G4,250,1),'DATA CHECKING SHEET'!D4)-COUNTIFS(OFFSET(DATASHEET!$AG$1,$F4,$G4,250,1),'DATA CHECKING SHEET'!D4,OFFSET(DATASHEET!$AC$1,$F4,$G4,250,1),"&lt;&gt;"&amp;"")</f>
        <v>0</v>
      </c>
      <c r="B4" s="421">
        <f ca="1">COUNTIF(OFFSET(DATASHEET!$AG$1,$F4,$G4,250,1),'DATA CHECKING SHEET'!D4)-COUNTIFS(OFFSET(DATASHEET!$AG$1,$F4,$G4,250,1),'DATA CHECKING SHEET'!D4,OFFSET(DATASHEET!$AD$1,$F4,$G4,250,1),"&lt;&gt;"&amp;"")</f>
        <v>0</v>
      </c>
      <c r="C4" s="325">
        <f ca="1">OFFSET(L3VA!$R$4,'DATA CHECKING SHEET'!F4,'DATA CHECKING SHEET'!E4)</f>
        <v>0</v>
      </c>
      <c r="D4" s="414">
        <f ca="1">OFFSET(L3VA!$S$4,'DATA CHECKING SHEET'!F4,'DATA CHECKING SHEET'!E4)</f>
        <v>0</v>
      </c>
      <c r="E4">
        <v>0</v>
      </c>
      <c r="F4">
        <v>3</v>
      </c>
      <c r="G4">
        <f t="shared" si="0"/>
        <v>0</v>
      </c>
      <c r="I4" s="411" t="s">
        <v>426</v>
      </c>
      <c r="J4" s="412" t="s">
        <v>505</v>
      </c>
      <c r="L4" s="411" t="s">
        <v>464</v>
      </c>
      <c r="M4" s="412" t="s">
        <v>506</v>
      </c>
    </row>
    <row r="5" spans="1:13" hidden="1" x14ac:dyDescent="0.25">
      <c r="A5" s="427">
        <f ca="1">COUNTIF(OFFSET(DATASHEET!$AG$1,$F5,$G5,250,1),'DATA CHECKING SHEET'!D5)-COUNTIFS(OFFSET(DATASHEET!$AG$1,$F5,$G5,250,1),'DATA CHECKING SHEET'!D5,OFFSET(DATASHEET!$AC$1,$F5,$G5,250,1),"&lt;&gt;"&amp;"")</f>
        <v>0</v>
      </c>
      <c r="B5" s="421">
        <f ca="1">COUNTIF(OFFSET(DATASHEET!$AG$1,$F5,$G5,250,1),'DATA CHECKING SHEET'!D5)-COUNTIFS(OFFSET(DATASHEET!$AG$1,$F5,$G5,250,1),'DATA CHECKING SHEET'!D5,OFFSET(DATASHEET!$AD$1,$F5,$G5,250,1),"&lt;&gt;"&amp;"")</f>
        <v>0</v>
      </c>
      <c r="C5" s="325">
        <f ca="1">OFFSET(L3VA!$R$4,'DATA CHECKING SHEET'!F5,'DATA CHECKING SHEET'!E5)</f>
        <v>0</v>
      </c>
      <c r="D5" s="414">
        <f ca="1">OFFSET(L3VA!$S$4,'DATA CHECKING SHEET'!F5,'DATA CHECKING SHEET'!E5)</f>
        <v>0</v>
      </c>
      <c r="E5">
        <v>0</v>
      </c>
      <c r="F5">
        <v>4</v>
      </c>
      <c r="G5">
        <f t="shared" si="0"/>
        <v>0</v>
      </c>
      <c r="I5" s="411" t="s">
        <v>468</v>
      </c>
      <c r="J5" s="412" t="s">
        <v>507</v>
      </c>
      <c r="L5" s="411" t="s">
        <v>508</v>
      </c>
      <c r="M5" s="412" t="s">
        <v>509</v>
      </c>
    </row>
    <row r="6" spans="1:13" hidden="1" x14ac:dyDescent="0.25">
      <c r="A6" s="427">
        <f ca="1">COUNTIF(OFFSET(DATASHEET!$AG$1,$F6,$G6,250,1),'DATA CHECKING SHEET'!D6)-COUNTIFS(OFFSET(DATASHEET!$AG$1,$F6,$G6,250,1),'DATA CHECKING SHEET'!D6,OFFSET(DATASHEET!$AC$1,$F6,$G6,250,1),"&lt;&gt;"&amp;"")</f>
        <v>0</v>
      </c>
      <c r="B6" s="421">
        <f ca="1">COUNTIF(OFFSET(DATASHEET!$AG$1,$F6,$G6,250,1),'DATA CHECKING SHEET'!D6)-COUNTIFS(OFFSET(DATASHEET!$AG$1,$F6,$G6,250,1),'DATA CHECKING SHEET'!D6,OFFSET(DATASHEET!$AD$1,$F6,$G6,250,1),"&lt;&gt;"&amp;"")</f>
        <v>0</v>
      </c>
      <c r="C6" s="325">
        <f ca="1">OFFSET(L3VA!$R$4,'DATA CHECKING SHEET'!F6,'DATA CHECKING SHEET'!E6)</f>
        <v>0</v>
      </c>
      <c r="D6" s="414">
        <f ca="1">OFFSET(L3VA!$S$4,'DATA CHECKING SHEET'!F6,'DATA CHECKING SHEET'!E6)</f>
        <v>0</v>
      </c>
      <c r="E6">
        <v>0</v>
      </c>
      <c r="F6">
        <v>5</v>
      </c>
      <c r="G6">
        <f t="shared" si="0"/>
        <v>0</v>
      </c>
      <c r="I6" s="411" t="s">
        <v>412</v>
      </c>
      <c r="J6" s="412" t="s">
        <v>510</v>
      </c>
      <c r="L6" s="411" t="s">
        <v>496</v>
      </c>
      <c r="M6" s="412" t="s">
        <v>511</v>
      </c>
    </row>
    <row r="7" spans="1:13" hidden="1" x14ac:dyDescent="0.25">
      <c r="A7" s="426">
        <f ca="1">COUNTIF(OFFSET(DATASHEET!$AG$1,$F7,$G7,250,1),'DATA CHECKING SHEET'!D7)-COUNTIFS(OFFSET(DATASHEET!$AG$1,$F7,$G7,250,1),'DATA CHECKING SHEET'!D7,OFFSET(DATASHEET!$AC$1,$F7,$G7,250,1),"&lt;&gt;"&amp;"")</f>
        <v>0</v>
      </c>
      <c r="B7" s="409">
        <f ca="1">COUNTIF(OFFSET(DATASHEET!$AG$1,$F7,$G7,250,1),'DATA CHECKING SHEET'!D7)-COUNTIFS(OFFSET(DATASHEET!$AG$1,$F7,$G7,250,1),'DATA CHECKING SHEET'!D7,OFFSET(DATASHEET!$AD$1,$F7,$G7,250,1),"&lt;&gt;"&amp;"")</f>
        <v>19</v>
      </c>
      <c r="C7" s="422" t="str">
        <f ca="1">OFFSET(L3VA!$R$4,'DATA CHECKING SHEET'!F7,'DATA CHECKING SHEET'!E7)</f>
        <v>SMC</v>
      </c>
      <c r="D7" s="414" t="str">
        <f ca="1">OFFSET(L3VA!$S$4,'DATA CHECKING SHEET'!F7,'DATA CHECKING SHEET'!E7)</f>
        <v>12A-BI-2</v>
      </c>
      <c r="E7">
        <v>6</v>
      </c>
      <c r="F7">
        <v>1</v>
      </c>
      <c r="G7">
        <v>5</v>
      </c>
    </row>
    <row r="8" spans="1:13" hidden="1" x14ac:dyDescent="0.25">
      <c r="A8" s="427">
        <f ca="1">COUNTIF(OFFSET(DATASHEET!$AG$1,$F8,$G8,250,1),'DATA CHECKING SHEET'!D8)-COUNTIFS(OFFSET(DATASHEET!$AG$1,$F8,$G8,250,1),'DATA CHECKING SHEET'!D8,OFFSET(DATASHEET!$AC$1,$F8,$G8,250,1),"&lt;&gt;"&amp;"")</f>
        <v>0</v>
      </c>
      <c r="B8" s="325">
        <f ca="1">COUNTIF(OFFSET(DATASHEET!$AG$1,$F8,$G8,250,1),'DATA CHECKING SHEET'!D8)-COUNTIFS(OFFSET(DATASHEET!$AG$1,$F8,$G8,250,1),'DATA CHECKING SHEET'!D8,OFFSET(DATASHEET!$AD$1,$F8,$G8,250,1),"&lt;&gt;"&amp;"")</f>
        <v>18</v>
      </c>
      <c r="C8" s="423" t="str">
        <f ca="1">OFFSET(L3VA!$R$4,'DATA CHECKING SHEET'!F8,'DATA CHECKING SHEET'!E8)</f>
        <v>RAB</v>
      </c>
      <c r="D8" s="413" t="str">
        <f ca="1">OFFSET(L3VA!$S$4,'DATA CHECKING SHEET'!F8,'DATA CHECKING SHEET'!E8)</f>
        <v>12B-BI-1</v>
      </c>
      <c r="E8">
        <v>6</v>
      </c>
      <c r="F8">
        <v>2</v>
      </c>
      <c r="G8">
        <v>5</v>
      </c>
    </row>
    <row r="9" spans="1:13" hidden="1" x14ac:dyDescent="0.25">
      <c r="A9" s="427">
        <f ca="1">COUNTIF(OFFSET(DATASHEET!$AG$1,$F9,$G9,250,1),'DATA CHECKING SHEET'!D9)-COUNTIFS(OFFSET(DATASHEET!$AG$1,$F9,$G9,250,1),'DATA CHECKING SHEET'!D9,OFFSET(DATASHEET!$AC$1,$F9,$G9,250,1),"&lt;&gt;"&amp;"")</f>
        <v>0</v>
      </c>
      <c r="B9" s="325">
        <f ca="1">COUNTIF(OFFSET(DATASHEET!$AG$1,$F9,$G9,250,1),'DATA CHECKING SHEET'!D9)-COUNTIFS(OFFSET(DATASHEET!$AG$1,$F9,$G9,250,1),'DATA CHECKING SHEET'!D9,OFFSET(DATASHEET!$AD$1,$F9,$G9,250,1),"&lt;&gt;"&amp;"")</f>
        <v>17</v>
      </c>
      <c r="C9" s="423" t="str">
        <f ca="1">OFFSET(L3VA!$R$4,'DATA CHECKING SHEET'!F9,'DATA CHECKING SHEET'!E9)</f>
        <v>MM</v>
      </c>
      <c r="D9" s="415" t="str">
        <f ca="1">OFFSET(L3VA!$S$4,'DATA CHECKING SHEET'!F9,'DATA CHECKING SHEET'!E9)</f>
        <v>12C-BI-10</v>
      </c>
      <c r="E9">
        <v>6</v>
      </c>
      <c r="F9">
        <v>3</v>
      </c>
      <c r="G9">
        <v>5</v>
      </c>
      <c r="L9">
        <f ca="1">COUNTIF(OFFSET(DATASHEET!AG1,0,0,250,1),'DATA CHECKING SHEET'!D2)-COUNTIFS(OFFSET(DATASHEET!AG1,0,0,250,1),'DATA CHECKING SHEET'!D2,OFFSET(DATASHEET!AC1,0,0,250,1),"&lt;&gt;"&amp;"")</f>
        <v>0</v>
      </c>
    </row>
    <row r="10" spans="1:13" hidden="1" x14ac:dyDescent="0.25">
      <c r="A10" s="427">
        <f ca="1">COUNTIF(OFFSET(DATASHEET!$AG$1,$F10,$G10,250,1),'DATA CHECKING SHEET'!D10)-COUNTIFS(OFFSET(DATASHEET!$AG$1,$F10,$G10,250,1),'DATA CHECKING SHEET'!D10,OFFSET(DATASHEET!$AC$1,$F10,$G10,250,1),"&lt;&gt;"&amp;"")</f>
        <v>0</v>
      </c>
      <c r="B10" s="325">
        <f ca="1">COUNTIF(OFFSET(DATASHEET!$AG$1,$F10,$G10,250,1),'DATA CHECKING SHEET'!D10)-COUNTIFS(OFFSET(DATASHEET!$AG$1,$F10,$G10,250,1),'DATA CHECKING SHEET'!D10,OFFSET(DATASHEET!$AD$1,$F10,$G10,250,1),"&lt;&gt;"&amp;"")</f>
        <v>15</v>
      </c>
      <c r="C10" s="423" t="str">
        <f ca="1">OFFSET(L3VA!$R$4,'DATA CHECKING SHEET'!F10,'DATA CHECKING SHEET'!E10)</f>
        <v>SMC</v>
      </c>
      <c r="D10" s="413" t="str">
        <f ca="1">OFFSET(L3VA!$S$4,'DATA CHECKING SHEET'!F10,'DATA CHECKING SHEET'!E10)</f>
        <v>12D-BI-1</v>
      </c>
      <c r="E10">
        <v>6</v>
      </c>
      <c r="F10">
        <v>4</v>
      </c>
      <c r="G10">
        <v>5</v>
      </c>
    </row>
    <row r="11" spans="1:13" hidden="1" x14ac:dyDescent="0.25">
      <c r="A11" s="427">
        <f ca="1">COUNTIF(OFFSET(DATASHEET!$AG$1,$F11,$G11,250,1),'DATA CHECKING SHEET'!D11)-COUNTIFS(OFFSET(DATASHEET!$AG$1,$F11,$G11,250,1),'DATA CHECKING SHEET'!D11,OFFSET(DATASHEET!$AC$1,$F11,$G11,250,1),"&lt;&gt;"&amp;"")</f>
        <v>0</v>
      </c>
      <c r="B11" s="325">
        <f ca="1">COUNTIF(OFFSET(DATASHEET!$AG$1,$F11,$G11,250,1),'DATA CHECKING SHEET'!D11)-COUNTIFS(OFFSET(DATASHEET!$AG$1,$F11,$G11,250,1),'DATA CHECKING SHEET'!D11,OFFSET(DATASHEET!$AD$1,$F11,$G11,250,1),"&lt;&gt;"&amp;"")</f>
        <v>0</v>
      </c>
      <c r="C11" s="423">
        <f ca="1">OFFSET(L3VA!$R$4,'DATA CHECKING SHEET'!F11,'DATA CHECKING SHEET'!E11)</f>
        <v>0</v>
      </c>
      <c r="D11" s="415">
        <f ca="1">OFFSET(L3VA!$S$4,'DATA CHECKING SHEET'!F11,'DATA CHECKING SHEET'!E11)</f>
        <v>0</v>
      </c>
      <c r="E11">
        <v>6</v>
      </c>
      <c r="F11">
        <v>5</v>
      </c>
      <c r="G11">
        <v>5</v>
      </c>
    </row>
    <row r="12" spans="1:13" hidden="1" x14ac:dyDescent="0.25">
      <c r="A12" s="426">
        <f ca="1">COUNTIF(OFFSET(DATASHEET!$AG$1,$F12,$G12,250,1),'DATA CHECKING SHEET'!D12)-COUNTIFS(OFFSET(DATASHEET!$AG$1,$F12,$G12,250,1),'DATA CHECKING SHEET'!D12,OFFSET(DATASHEET!$AC$1,$F12,$G12,250,1),"&lt;&gt;"&amp;"")</f>
        <v>0</v>
      </c>
      <c r="B12" s="409">
        <f ca="1">COUNTIF(OFFSET(DATASHEET!$AG$1,$F12,$G12,250,1),'DATA CHECKING SHEET'!D12)-COUNTIFS(OFFSET(DATASHEET!$AG$1,$F12,$G12,250,1),'DATA CHECKING SHEET'!D12,OFFSET(DATASHEET!$AD$1,$F12,$G12,250,1),"&lt;&gt;"&amp;"")</f>
        <v>25</v>
      </c>
      <c r="C12" s="416" t="str">
        <f ca="1">OFFSET(L3VA!$R$4,'DATA CHECKING SHEET'!F12,'DATA CHECKING SHEET'!E12)</f>
        <v>ASM</v>
      </c>
      <c r="D12" s="414" t="str">
        <f ca="1">OFFSET(L3VA!$S$4,'DATA CHECKING SHEET'!F12,'DATA CHECKING SHEET'!E12)</f>
        <v>12A-BE-1</v>
      </c>
      <c r="E12">
        <f>E7+6</f>
        <v>12</v>
      </c>
      <c r="F12">
        <f>F7</f>
        <v>1</v>
      </c>
      <c r="G12">
        <f>G7+5</f>
        <v>10</v>
      </c>
    </row>
    <row r="13" spans="1:13" hidden="1" x14ac:dyDescent="0.25">
      <c r="A13" s="427">
        <f ca="1">COUNTIF(OFFSET(DATASHEET!$AG$1,$F13,$G13,250,1),'DATA CHECKING SHEET'!D13)-COUNTIFS(OFFSET(DATASHEET!$AG$1,$F13,$G13,250,1),'DATA CHECKING SHEET'!D13,OFFSET(DATASHEET!$AC$1,$F13,$G13,250,1),"&lt;&gt;"&amp;"")</f>
        <v>0</v>
      </c>
      <c r="B13" s="325">
        <f ca="1">COUNTIF(OFFSET(DATASHEET!$AG$1,$F13,$G13,250,1),'DATA CHECKING SHEET'!D13)-COUNTIFS(OFFSET(DATASHEET!$AG$1,$F13,$G13,250,1),'DATA CHECKING SHEET'!D13,OFFSET(DATASHEET!$AD$1,$F13,$G13,250,1),"&lt;&gt;"&amp;"")</f>
        <v>16</v>
      </c>
      <c r="C13" s="325" t="str">
        <f ca="1">OFFSET(L3VA!$R$4,'DATA CHECKING SHEET'!F13,'DATA CHECKING SHEET'!E13)</f>
        <v>ASM</v>
      </c>
      <c r="D13" s="413" t="str">
        <f ca="1">OFFSET(L3VA!$S$4,'DATA CHECKING SHEET'!F13,'DATA CHECKING SHEET'!E13)</f>
        <v>12B-BE-2</v>
      </c>
      <c r="E13">
        <f t="shared" ref="E13:E76" si="1">E8+6</f>
        <v>12</v>
      </c>
      <c r="F13">
        <f t="shared" ref="F13:F76" si="2">F8</f>
        <v>2</v>
      </c>
      <c r="G13">
        <f t="shared" ref="G13:G76" si="3">G8+5</f>
        <v>10</v>
      </c>
    </row>
    <row r="14" spans="1:13" hidden="1" x14ac:dyDescent="0.25">
      <c r="A14" s="427">
        <f ca="1">COUNTIF(OFFSET(DATASHEET!$AG$1,$F14,$G14,250,1),'DATA CHECKING SHEET'!D14)-COUNTIFS(OFFSET(DATASHEET!$AG$1,$F14,$G14,250,1),'DATA CHECKING SHEET'!D14,OFFSET(DATASHEET!$AC$1,$F14,$G14,250,1),"&lt;&gt;"&amp;"")</f>
        <v>0</v>
      </c>
      <c r="B14" s="325">
        <f ca="1">COUNTIF(OFFSET(DATASHEET!$AG$1,$F14,$G14,250,1),'DATA CHECKING SHEET'!D14)-COUNTIFS(OFFSET(DATASHEET!$AG$1,$F14,$G14,250,1),'DATA CHECKING SHEET'!D14,OFFSET(DATASHEET!$AD$1,$F14,$G14,250,1),"&lt;&gt;"&amp;"")</f>
        <v>0</v>
      </c>
      <c r="C14" s="325">
        <f ca="1">OFFSET(L3VA!$R$4,'DATA CHECKING SHEET'!F14,'DATA CHECKING SHEET'!E14)</f>
        <v>0</v>
      </c>
      <c r="D14" s="415">
        <f ca="1">OFFSET(L3VA!$S$4,'DATA CHECKING SHEET'!F14,'DATA CHECKING SHEET'!E14)</f>
        <v>0</v>
      </c>
      <c r="E14">
        <f t="shared" si="1"/>
        <v>12</v>
      </c>
      <c r="F14">
        <f t="shared" si="2"/>
        <v>3</v>
      </c>
      <c r="G14">
        <f t="shared" si="3"/>
        <v>10</v>
      </c>
    </row>
    <row r="15" spans="1:13" hidden="1" x14ac:dyDescent="0.25">
      <c r="A15" s="427">
        <f ca="1">COUNTIF(OFFSET(DATASHEET!$AG$1,$F15,$G15,250,1),'DATA CHECKING SHEET'!D15)-COUNTIFS(OFFSET(DATASHEET!$AG$1,$F15,$G15,250,1),'DATA CHECKING SHEET'!D15,OFFSET(DATASHEET!$AC$1,$F15,$G15,250,1),"&lt;&gt;"&amp;"")</f>
        <v>0</v>
      </c>
      <c r="B15" s="325">
        <f ca="1">COUNTIF(OFFSET(DATASHEET!$AG$1,$F15,$G15,250,1),'DATA CHECKING SHEET'!D15)-COUNTIFS(OFFSET(DATASHEET!$AG$1,$F15,$G15,250,1),'DATA CHECKING SHEET'!D15,OFFSET(DATASHEET!$AD$1,$F15,$G15,250,1),"&lt;&gt;"&amp;"")</f>
        <v>0</v>
      </c>
      <c r="C15" s="325">
        <f ca="1">OFFSET(L3VA!$R$4,'DATA CHECKING SHEET'!F15,'DATA CHECKING SHEET'!E15)</f>
        <v>0</v>
      </c>
      <c r="D15" s="413">
        <f ca="1">OFFSET(L3VA!$S$4,'DATA CHECKING SHEET'!F15,'DATA CHECKING SHEET'!E15)</f>
        <v>0</v>
      </c>
      <c r="E15">
        <f t="shared" si="1"/>
        <v>12</v>
      </c>
      <c r="F15">
        <f t="shared" si="2"/>
        <v>4</v>
      </c>
      <c r="G15">
        <f t="shared" si="3"/>
        <v>10</v>
      </c>
    </row>
    <row r="16" spans="1:13" hidden="1" x14ac:dyDescent="0.25">
      <c r="A16" s="427">
        <f ca="1">COUNTIF(OFFSET(DATASHEET!$AG$1,$F16,$G16,250,1),'DATA CHECKING SHEET'!D16)-COUNTIFS(OFFSET(DATASHEET!$AG$1,$F16,$G16,250,1),'DATA CHECKING SHEET'!D16,OFFSET(DATASHEET!$AC$1,$F16,$G16,250,1),"&lt;&gt;"&amp;"")</f>
        <v>0</v>
      </c>
      <c r="B16" s="325">
        <f ca="1">COUNTIF(OFFSET(DATASHEET!$AG$1,$F16,$G16,250,1),'DATA CHECKING SHEET'!D16)-COUNTIFS(OFFSET(DATASHEET!$AG$1,$F16,$G16,250,1),'DATA CHECKING SHEET'!D16,OFFSET(DATASHEET!$AD$1,$F16,$G16,250,1),"&lt;&gt;"&amp;"")</f>
        <v>0</v>
      </c>
      <c r="C16" s="325">
        <f ca="1">OFFSET(L3VA!$R$4,'DATA CHECKING SHEET'!F16,'DATA CHECKING SHEET'!E16)</f>
        <v>0</v>
      </c>
      <c r="D16" s="415">
        <f ca="1">OFFSET(L3VA!$S$4,'DATA CHECKING SHEET'!F16,'DATA CHECKING SHEET'!E16)</f>
        <v>0</v>
      </c>
      <c r="E16">
        <f t="shared" si="1"/>
        <v>12</v>
      </c>
      <c r="F16">
        <f t="shared" si="2"/>
        <v>5</v>
      </c>
      <c r="G16">
        <f t="shared" si="3"/>
        <v>10</v>
      </c>
    </row>
    <row r="17" spans="1:7" hidden="1" x14ac:dyDescent="0.25">
      <c r="A17" s="426">
        <f ca="1">COUNTIF(OFFSET(DATASHEET!$AG$1,$F17,$G17,250,1),'DATA CHECKING SHEET'!D17)-COUNTIFS(OFFSET(DATASHEET!$AG$1,$F17,$G17,250,1),'DATA CHECKING SHEET'!D17,OFFSET(DATASHEET!$AC$1,$F17,$G17,250,1),"&lt;&gt;"&amp;"")</f>
        <v>0</v>
      </c>
      <c r="B17" s="420">
        <f ca="1">COUNTIF(OFFSET(DATASHEET!$AG$1,$F17,$G17,250,1),'DATA CHECKING SHEET'!D17)-COUNTIFS(OFFSET(DATASHEET!$AG$1,$F17,$G17,250,1),'DATA CHECKING SHEET'!D17,OFFSET(DATASHEET!$AD$1,$F17,$G17,250,1),"&lt;&gt;"&amp;"")</f>
        <v>19</v>
      </c>
      <c r="C17" s="409" t="str">
        <f ca="1">OFFSET(L3VA!$R$4,'DATA CHECKING SHEET'!F17,'DATA CHECKING SHEET'!E17)</f>
        <v>ES</v>
      </c>
      <c r="D17" s="414" t="str">
        <f ca="1">OFFSET(L3VA!$S$4,'DATA CHECKING SHEET'!F17,'DATA CHECKING SHEET'!E17)</f>
        <v>12C-CH-2</v>
      </c>
      <c r="E17">
        <f t="shared" si="1"/>
        <v>18</v>
      </c>
      <c r="F17">
        <f t="shared" si="2"/>
        <v>1</v>
      </c>
      <c r="G17">
        <f t="shared" si="3"/>
        <v>15</v>
      </c>
    </row>
    <row r="18" spans="1:7" hidden="1" x14ac:dyDescent="0.25">
      <c r="A18" s="427">
        <f ca="1">COUNTIF(OFFSET(DATASHEET!$AG$1,$F18,$G18,250,1),'DATA CHECKING SHEET'!D18)-COUNTIFS(OFFSET(DATASHEET!$AG$1,$F18,$G18,250,1),'DATA CHECKING SHEET'!D18,OFFSET(DATASHEET!$AC$1,$F18,$G18,250,1),"&lt;&gt;"&amp;"")</f>
        <v>0</v>
      </c>
      <c r="B18" s="421">
        <f ca="1">COUNTIF(OFFSET(DATASHEET!$AG$1,$F18,$G18,250,1),'DATA CHECKING SHEET'!D18)-COUNTIFS(OFFSET(DATASHEET!$AG$1,$F18,$G18,250,1),'DATA CHECKING SHEET'!D18,OFFSET(DATASHEET!$AD$1,$F18,$G18,250,1),"&lt;&gt;"&amp;"")</f>
        <v>19</v>
      </c>
      <c r="C18" s="325" t="str">
        <f ca="1">OFFSET(L3VA!$R$4,'DATA CHECKING SHEET'!F18,'DATA CHECKING SHEET'!E18)</f>
        <v>MB</v>
      </c>
      <c r="D18" s="413" t="str">
        <f ca="1">OFFSET(L3VA!$S$4,'DATA CHECKING SHEET'!F18,'DATA CHECKING SHEET'!E18)</f>
        <v>12D-CH-2</v>
      </c>
      <c r="E18">
        <f t="shared" si="1"/>
        <v>18</v>
      </c>
      <c r="F18">
        <f t="shared" si="2"/>
        <v>2</v>
      </c>
      <c r="G18">
        <f t="shared" si="3"/>
        <v>15</v>
      </c>
    </row>
    <row r="19" spans="1:7" hidden="1" x14ac:dyDescent="0.25">
      <c r="A19" s="427">
        <f ca="1">COUNTIF(OFFSET(DATASHEET!$AG$1,$F19,$G19,250,1),'DATA CHECKING SHEET'!D19)-COUNTIFS(OFFSET(DATASHEET!$AG$1,$F19,$G19,250,1),'DATA CHECKING SHEET'!D19,OFFSET(DATASHEET!$AC$1,$F19,$G19,250,1),"&lt;&gt;"&amp;"")</f>
        <v>0</v>
      </c>
      <c r="B19" s="421">
        <f ca="1">COUNTIF(OFFSET(DATASHEET!$AG$1,$F19,$G19,250,1),'DATA CHECKING SHEET'!D19)-COUNTIFS(OFFSET(DATASHEET!$AG$1,$F19,$G19,250,1),'DATA CHECKING SHEET'!D19,OFFSET(DATASHEET!$AD$1,$F19,$G19,250,1),"&lt;&gt;"&amp;"")</f>
        <v>19</v>
      </c>
      <c r="C19" s="417" t="str">
        <f ca="1">OFFSET(L3VA!$R$4,'DATA CHECKING SHEET'!F19,'DATA CHECKING SHEET'!E19)</f>
        <v>KR</v>
      </c>
      <c r="D19" s="415" t="str">
        <f ca="1">OFFSET(L3VA!$S$4,'DATA CHECKING SHEET'!F19,'DATA CHECKING SHEET'!E19)</f>
        <v>12E-CH-1</v>
      </c>
      <c r="E19">
        <f t="shared" si="1"/>
        <v>18</v>
      </c>
      <c r="F19">
        <f t="shared" si="2"/>
        <v>3</v>
      </c>
      <c r="G19">
        <f t="shared" si="3"/>
        <v>15</v>
      </c>
    </row>
    <row r="20" spans="1:7" hidden="1" x14ac:dyDescent="0.25">
      <c r="A20" s="427">
        <f ca="1">COUNTIF(OFFSET(DATASHEET!$AG$1,$F20,$G20,250,1),'DATA CHECKING SHEET'!D20)-COUNTIFS(OFFSET(DATASHEET!$AG$1,$F20,$G20,250,1),'DATA CHECKING SHEET'!D20,OFFSET(DATASHEET!$AC$1,$F20,$G20,250,1),"&lt;&gt;"&amp;"")</f>
        <v>0</v>
      </c>
      <c r="B20" s="421">
        <f ca="1">COUNTIF(OFFSET(DATASHEET!$AG$1,$F20,$G20,250,1),'DATA CHECKING SHEET'!D20)-COUNTIFS(OFFSET(DATASHEET!$AG$1,$F20,$G20,250,1),'DATA CHECKING SHEET'!D20,OFFSET(DATASHEET!$AD$1,$F20,$G20,250,1),"&lt;&gt;"&amp;"")</f>
        <v>0</v>
      </c>
      <c r="C20" s="325">
        <f ca="1">OFFSET(L3VA!$R$4,'DATA CHECKING SHEET'!F20,'DATA CHECKING SHEET'!E20)</f>
        <v>0</v>
      </c>
      <c r="D20" s="413">
        <f ca="1">OFFSET(L3VA!$S$4,'DATA CHECKING SHEET'!F20,'DATA CHECKING SHEET'!E20)</f>
        <v>0</v>
      </c>
      <c r="E20">
        <f t="shared" si="1"/>
        <v>18</v>
      </c>
      <c r="F20">
        <f t="shared" si="2"/>
        <v>4</v>
      </c>
      <c r="G20">
        <f t="shared" si="3"/>
        <v>15</v>
      </c>
    </row>
    <row r="21" spans="1:7" hidden="1" x14ac:dyDescent="0.25">
      <c r="A21" s="427">
        <f ca="1">COUNTIF(OFFSET(DATASHEET!$AG$1,$F21,$G21,250,1),'DATA CHECKING SHEET'!D21)-COUNTIFS(OFFSET(DATASHEET!$AG$1,$F21,$G21,250,1),'DATA CHECKING SHEET'!D21,OFFSET(DATASHEET!$AC$1,$F21,$G21,250,1),"&lt;&gt;"&amp;"")</f>
        <v>0</v>
      </c>
      <c r="B21" s="421">
        <f ca="1">COUNTIF(OFFSET(DATASHEET!$AG$1,$F21,$G21,250,1),'DATA CHECKING SHEET'!D21)-COUNTIFS(OFFSET(DATASHEET!$AG$1,$F21,$G21,250,1),'DATA CHECKING SHEET'!D21,OFFSET(DATASHEET!$AD$1,$F21,$G21,250,1),"&lt;&gt;"&amp;"")</f>
        <v>0</v>
      </c>
      <c r="C21" s="417">
        <f ca="1">OFFSET(L3VA!$R$4,'DATA CHECKING SHEET'!F21,'DATA CHECKING SHEET'!E21)</f>
        <v>0</v>
      </c>
      <c r="D21" s="415">
        <f ca="1">OFFSET(L3VA!$S$4,'DATA CHECKING SHEET'!F21,'DATA CHECKING SHEET'!E21)</f>
        <v>0</v>
      </c>
      <c r="E21">
        <f t="shared" si="1"/>
        <v>18</v>
      </c>
      <c r="F21">
        <f t="shared" si="2"/>
        <v>5</v>
      </c>
      <c r="G21">
        <f t="shared" si="3"/>
        <v>15</v>
      </c>
    </row>
    <row r="22" spans="1:7" hidden="1" x14ac:dyDescent="0.25">
      <c r="A22" s="426">
        <f ca="1">COUNTIF(OFFSET(DATASHEET!$AG$1,$F22,$G22,250,1),'DATA CHECKING SHEET'!D22)-COUNTIFS(OFFSET(DATASHEET!$AG$1,$F22,$G22,250,1),'DATA CHECKING SHEET'!D22,OFFSET(DATASHEET!$AC$1,$F22,$G22,250,1),"&lt;&gt;"&amp;"")</f>
        <v>0</v>
      </c>
      <c r="B22" s="420">
        <f ca="1">COUNTIF(OFFSET(DATASHEET!$AG$1,$F22,$G22,250,1),'DATA CHECKING SHEET'!D22)-COUNTIFS(OFFSET(DATASHEET!$AG$1,$F22,$G22,250,1),'DATA CHECKING SHEET'!D22,OFFSET(DATASHEET!$AD$1,$F22,$G22,250,1),"&lt;&gt;"&amp;"")</f>
        <v>13</v>
      </c>
      <c r="C22" s="409" t="str">
        <f ca="1">OFFSET(L3VA!$R$4,'DATA CHECKING SHEET'!F22,'DATA CHECKING SHEET'!E22)</f>
        <v>DC</v>
      </c>
      <c r="D22" s="414" t="str">
        <f ca="1">OFFSET(L3VA!$S$4,'DATA CHECKING SHEET'!F22,'DATA CHECKING SHEET'!E22)</f>
        <v>12C-CS-3</v>
      </c>
      <c r="E22">
        <f t="shared" si="1"/>
        <v>24</v>
      </c>
      <c r="F22">
        <f t="shared" si="2"/>
        <v>1</v>
      </c>
      <c r="G22">
        <f t="shared" si="3"/>
        <v>20</v>
      </c>
    </row>
    <row r="23" spans="1:7" hidden="1" x14ac:dyDescent="0.25">
      <c r="A23" s="427">
        <f ca="1">COUNTIF(OFFSET(DATASHEET!$AG$1,$F23,$G23,250,1),'DATA CHECKING SHEET'!D23)-COUNTIFS(OFFSET(DATASHEET!$AG$1,$F23,$G23,250,1),'DATA CHECKING SHEET'!D23,OFFSET(DATASHEET!$AC$1,$F23,$G23,250,1),"&lt;&gt;"&amp;"")</f>
        <v>0</v>
      </c>
      <c r="B23" s="421">
        <f ca="1">COUNTIF(OFFSET(DATASHEET!$AG$1,$F23,$G23,250,1),'DATA CHECKING SHEET'!D23)-COUNTIFS(OFFSET(DATASHEET!$AG$1,$F23,$G23,250,1),'DATA CHECKING SHEET'!D23,OFFSET(DATASHEET!$AD$1,$F23,$G23,250,1),"&lt;&gt;"&amp;"")</f>
        <v>0</v>
      </c>
      <c r="C23" s="325">
        <f ca="1">OFFSET(L3VA!$R$4,'DATA CHECKING SHEET'!F23,'DATA CHECKING SHEET'!E23)</f>
        <v>0</v>
      </c>
      <c r="D23" s="413">
        <f ca="1">OFFSET(L3VA!$S$4,'DATA CHECKING SHEET'!F23,'DATA CHECKING SHEET'!E23)</f>
        <v>0</v>
      </c>
      <c r="E23">
        <f t="shared" si="1"/>
        <v>24</v>
      </c>
      <c r="F23">
        <f t="shared" si="2"/>
        <v>2</v>
      </c>
      <c r="G23">
        <f t="shared" si="3"/>
        <v>20</v>
      </c>
    </row>
    <row r="24" spans="1:7" hidden="1" x14ac:dyDescent="0.25">
      <c r="A24" s="427">
        <f ca="1">COUNTIF(OFFSET(DATASHEET!$AG$1,$F24,$G24,250,1),'DATA CHECKING SHEET'!D24)-COUNTIFS(OFFSET(DATASHEET!$AG$1,$F24,$G24,250,1),'DATA CHECKING SHEET'!D24,OFFSET(DATASHEET!$AC$1,$F24,$G24,250,1),"&lt;&gt;"&amp;"")</f>
        <v>0</v>
      </c>
      <c r="B24" s="421">
        <f ca="1">COUNTIF(OFFSET(DATASHEET!$AG$1,$F24,$G24,250,1),'DATA CHECKING SHEET'!D24)-COUNTIFS(OFFSET(DATASHEET!$AG$1,$F24,$G24,250,1),'DATA CHECKING SHEET'!D24,OFFSET(DATASHEET!$AD$1,$F24,$G24,250,1),"&lt;&gt;"&amp;"")</f>
        <v>0</v>
      </c>
      <c r="C24" s="325">
        <f ca="1">OFFSET(L3VA!$R$4,'DATA CHECKING SHEET'!F24,'DATA CHECKING SHEET'!E24)</f>
        <v>0</v>
      </c>
      <c r="D24" s="415">
        <f ca="1">OFFSET(L3VA!$S$4,'DATA CHECKING SHEET'!F24,'DATA CHECKING SHEET'!E24)</f>
        <v>0</v>
      </c>
      <c r="E24">
        <f t="shared" si="1"/>
        <v>24</v>
      </c>
      <c r="F24">
        <f t="shared" si="2"/>
        <v>3</v>
      </c>
      <c r="G24">
        <f t="shared" si="3"/>
        <v>20</v>
      </c>
    </row>
    <row r="25" spans="1:7" hidden="1" x14ac:dyDescent="0.25">
      <c r="A25" s="427">
        <f ca="1">COUNTIF(OFFSET(DATASHEET!$AG$1,$F25,$G25,250,1),'DATA CHECKING SHEET'!D25)-COUNTIFS(OFFSET(DATASHEET!$AG$1,$F25,$G25,250,1),'DATA CHECKING SHEET'!D25,OFFSET(DATASHEET!$AC$1,$F25,$G25,250,1),"&lt;&gt;"&amp;"")</f>
        <v>0</v>
      </c>
      <c r="B25" s="421">
        <f ca="1">COUNTIF(OFFSET(DATASHEET!$AG$1,$F25,$G25,250,1),'DATA CHECKING SHEET'!D25)-COUNTIFS(OFFSET(DATASHEET!$AG$1,$F25,$G25,250,1),'DATA CHECKING SHEET'!D25,OFFSET(DATASHEET!$AD$1,$F25,$G25,250,1),"&lt;&gt;"&amp;"")</f>
        <v>0</v>
      </c>
      <c r="C25" s="325">
        <f ca="1">OFFSET(L3VA!$R$4,'DATA CHECKING SHEET'!F25,'DATA CHECKING SHEET'!E25)</f>
        <v>0</v>
      </c>
      <c r="D25" s="413">
        <f ca="1">OFFSET(L3VA!$S$4,'DATA CHECKING SHEET'!F25,'DATA CHECKING SHEET'!E25)</f>
        <v>0</v>
      </c>
      <c r="E25">
        <f t="shared" si="1"/>
        <v>24</v>
      </c>
      <c r="F25">
        <f t="shared" si="2"/>
        <v>4</v>
      </c>
      <c r="G25">
        <f t="shared" si="3"/>
        <v>20</v>
      </c>
    </row>
    <row r="26" spans="1:7" hidden="1" x14ac:dyDescent="0.25">
      <c r="A26" s="427">
        <f ca="1">COUNTIF(OFFSET(DATASHEET!$AG$1,$F26,$G26,250,1),'DATA CHECKING SHEET'!D26)-COUNTIFS(OFFSET(DATASHEET!$AG$1,$F26,$G26,250,1),'DATA CHECKING SHEET'!D26,OFFSET(DATASHEET!$AC$1,$F26,$G26,250,1),"&lt;&gt;"&amp;"")</f>
        <v>0</v>
      </c>
      <c r="B26" s="421">
        <f ca="1">COUNTIF(OFFSET(DATASHEET!$AG$1,$F26,$G26,250,1),'DATA CHECKING SHEET'!D26)-COUNTIFS(OFFSET(DATASHEET!$AG$1,$F26,$G26,250,1),'DATA CHECKING SHEET'!D26,OFFSET(DATASHEET!$AD$1,$F26,$G26,250,1),"&lt;&gt;"&amp;"")</f>
        <v>0</v>
      </c>
      <c r="C26" s="325">
        <f ca="1">OFFSET(L3VA!$R$4,'DATA CHECKING SHEET'!F26,'DATA CHECKING SHEET'!E26)</f>
        <v>0</v>
      </c>
      <c r="D26" s="415">
        <f ca="1">OFFSET(L3VA!$S$4,'DATA CHECKING SHEET'!F26,'DATA CHECKING SHEET'!E26)</f>
        <v>0</v>
      </c>
      <c r="E26">
        <f t="shared" si="1"/>
        <v>24</v>
      </c>
      <c r="F26">
        <f t="shared" si="2"/>
        <v>5</v>
      </c>
      <c r="G26">
        <f t="shared" si="3"/>
        <v>20</v>
      </c>
    </row>
    <row r="27" spans="1:7" hidden="1" x14ac:dyDescent="0.25">
      <c r="A27" s="426">
        <f ca="1">COUNTIF(OFFSET(DATASHEET!$AG$1,$F27,$G27,250,1),'DATA CHECKING SHEET'!D27)-COUNTIFS(OFFSET(DATASHEET!$AG$1,$F27,$G27,250,1),'DATA CHECKING SHEET'!D27,OFFSET(DATASHEET!$AC$1,$F27,$G27,250,1),"&lt;&gt;"&amp;"")</f>
        <v>0</v>
      </c>
      <c r="B27" s="420">
        <f ca="1">COUNTIF(OFFSET(DATASHEET!$AG$1,$F27,$G27,250,1),'DATA CHECKING SHEET'!D27)-COUNTIFS(OFFSET(DATASHEET!$AG$1,$F27,$G27,250,1),'DATA CHECKING SHEET'!D27,OFFSET(DATASHEET!$AD$1,$F27,$G27,250,1),"&lt;&gt;"&amp;"")</f>
        <v>5</v>
      </c>
      <c r="C27" s="409" t="str">
        <f ca="1">OFFSET(L3VA!$R$4,'DATA CHECKING SHEET'!F27,'DATA CHECKING SHEET'!E27)</f>
        <v>KD</v>
      </c>
      <c r="D27" s="414" t="str">
        <f ca="1">OFFSET(L3VA!$S$4,'DATA CHECKING SHEET'!F27,'DATA CHECKING SHEET'!E27)</f>
        <v>12A-DT-3</v>
      </c>
      <c r="E27">
        <f t="shared" si="1"/>
        <v>30</v>
      </c>
      <c r="F27">
        <f t="shared" si="2"/>
        <v>1</v>
      </c>
      <c r="G27">
        <f t="shared" si="3"/>
        <v>25</v>
      </c>
    </row>
    <row r="28" spans="1:7" hidden="1" x14ac:dyDescent="0.25">
      <c r="A28" s="427">
        <f ca="1">COUNTIF(OFFSET(DATASHEET!$AG$1,$F28,$G28,250,1),'DATA CHECKING SHEET'!D28)-COUNTIFS(OFFSET(DATASHEET!$AG$1,$F28,$G28,250,1),'DATA CHECKING SHEET'!D28,OFFSET(DATASHEET!$AC$1,$F28,$G28,250,1),"&lt;&gt;"&amp;"")</f>
        <v>0</v>
      </c>
      <c r="B28" s="421">
        <f ca="1">COUNTIF(OFFSET(DATASHEET!$AG$1,$F28,$G28,250,1),'DATA CHECKING SHEET'!D28)-COUNTIFS(OFFSET(DATASHEET!$AG$1,$F28,$G28,250,1),'DATA CHECKING SHEET'!D28,OFFSET(DATASHEET!$AD$1,$F28,$G28,250,1),"&lt;&gt;"&amp;"")</f>
        <v>0</v>
      </c>
      <c r="C28" s="325">
        <f ca="1">OFFSET(L3VA!$R$4,'DATA CHECKING SHEET'!F28,'DATA CHECKING SHEET'!E28)</f>
        <v>0</v>
      </c>
      <c r="D28" s="413">
        <f ca="1">OFFSET(L3VA!$S$4,'DATA CHECKING SHEET'!F28,'DATA CHECKING SHEET'!E28)</f>
        <v>0</v>
      </c>
      <c r="E28">
        <f t="shared" si="1"/>
        <v>30</v>
      </c>
      <c r="F28">
        <f t="shared" si="2"/>
        <v>2</v>
      </c>
      <c r="G28">
        <f t="shared" si="3"/>
        <v>25</v>
      </c>
    </row>
    <row r="29" spans="1:7" hidden="1" x14ac:dyDescent="0.25">
      <c r="A29" s="427">
        <f ca="1">COUNTIF(OFFSET(DATASHEET!$AG$1,$F29,$G29,250,1),'DATA CHECKING SHEET'!D29)-COUNTIFS(OFFSET(DATASHEET!$AG$1,$F29,$G29,250,1),'DATA CHECKING SHEET'!D29,OFFSET(DATASHEET!$AC$1,$F29,$G29,250,1),"&lt;&gt;"&amp;"")</f>
        <v>0</v>
      </c>
      <c r="B29" s="421">
        <f ca="1">COUNTIF(OFFSET(DATASHEET!$AG$1,$F29,$G29,250,1),'DATA CHECKING SHEET'!D29)-COUNTIFS(OFFSET(DATASHEET!$AG$1,$F29,$G29,250,1),'DATA CHECKING SHEET'!D29,OFFSET(DATASHEET!$AD$1,$F29,$G29,250,1),"&lt;&gt;"&amp;"")</f>
        <v>0</v>
      </c>
      <c r="C29" s="325">
        <f ca="1">OFFSET(L3VA!$R$4,'DATA CHECKING SHEET'!F29,'DATA CHECKING SHEET'!E29)</f>
        <v>0</v>
      </c>
      <c r="D29" s="415">
        <f ca="1">OFFSET(L3VA!$S$4,'DATA CHECKING SHEET'!F29,'DATA CHECKING SHEET'!E29)</f>
        <v>0</v>
      </c>
      <c r="E29">
        <f t="shared" si="1"/>
        <v>30</v>
      </c>
      <c r="F29">
        <f t="shared" si="2"/>
        <v>3</v>
      </c>
      <c r="G29">
        <f t="shared" si="3"/>
        <v>25</v>
      </c>
    </row>
    <row r="30" spans="1:7" hidden="1" x14ac:dyDescent="0.25">
      <c r="A30" s="427">
        <f ca="1">COUNTIF(OFFSET(DATASHEET!$AG$1,$F30,$G30,250,1),'DATA CHECKING SHEET'!D30)-COUNTIFS(OFFSET(DATASHEET!$AG$1,$F30,$G30,250,1),'DATA CHECKING SHEET'!D30,OFFSET(DATASHEET!$AC$1,$F30,$G30,250,1),"&lt;&gt;"&amp;"")</f>
        <v>0</v>
      </c>
      <c r="B30" s="421">
        <f ca="1">COUNTIF(OFFSET(DATASHEET!$AG$1,$F30,$G30,250,1),'DATA CHECKING SHEET'!D30)-COUNTIFS(OFFSET(DATASHEET!$AG$1,$F30,$G30,250,1),'DATA CHECKING SHEET'!D30,OFFSET(DATASHEET!$AD$1,$F30,$G30,250,1),"&lt;&gt;"&amp;"")</f>
        <v>0</v>
      </c>
      <c r="C30" s="325">
        <f ca="1">OFFSET(L3VA!$R$4,'DATA CHECKING SHEET'!F30,'DATA CHECKING SHEET'!E30)</f>
        <v>0</v>
      </c>
      <c r="D30" s="413">
        <f ca="1">OFFSET(L3VA!$S$4,'DATA CHECKING SHEET'!F30,'DATA CHECKING SHEET'!E30)</f>
        <v>0</v>
      </c>
      <c r="E30">
        <f t="shared" si="1"/>
        <v>30</v>
      </c>
      <c r="F30">
        <f t="shared" si="2"/>
        <v>4</v>
      </c>
      <c r="G30">
        <f t="shared" si="3"/>
        <v>25</v>
      </c>
    </row>
    <row r="31" spans="1:7" hidden="1" x14ac:dyDescent="0.25">
      <c r="A31" s="427">
        <f ca="1">COUNTIF(OFFSET(DATASHEET!$AG$1,$F31,$G31,250,1),'DATA CHECKING SHEET'!D31)-COUNTIFS(OFFSET(DATASHEET!$AG$1,$F31,$G31,250,1),'DATA CHECKING SHEET'!D31,OFFSET(DATASHEET!$AC$1,$F31,$G31,250,1),"&lt;&gt;"&amp;"")</f>
        <v>0</v>
      </c>
      <c r="B31" s="421">
        <f ca="1">COUNTIF(OFFSET(DATASHEET!$AG$1,$F31,$G31,250,1),'DATA CHECKING SHEET'!D31)-COUNTIFS(OFFSET(DATASHEET!$AG$1,$F31,$G31,250,1),'DATA CHECKING SHEET'!D31,OFFSET(DATASHEET!$AD$1,$F31,$G31,250,1),"&lt;&gt;"&amp;"")</f>
        <v>0</v>
      </c>
      <c r="C31" s="325">
        <f ca="1">OFFSET(L3VA!$R$4,'DATA CHECKING SHEET'!F31,'DATA CHECKING SHEET'!E31)</f>
        <v>0</v>
      </c>
      <c r="D31" s="415">
        <f ca="1">OFFSET(L3VA!$S$4,'DATA CHECKING SHEET'!F31,'DATA CHECKING SHEET'!E31)</f>
        <v>0</v>
      </c>
      <c r="E31">
        <f t="shared" si="1"/>
        <v>30</v>
      </c>
      <c r="F31">
        <f t="shared" si="2"/>
        <v>5</v>
      </c>
      <c r="G31">
        <f t="shared" si="3"/>
        <v>25</v>
      </c>
    </row>
    <row r="32" spans="1:7" hidden="1" x14ac:dyDescent="0.25">
      <c r="A32" s="426">
        <f ca="1">COUNTIF(OFFSET(DATASHEET!$AG$1,$F32,$G32,250,1),'DATA CHECKING SHEET'!D32)-COUNTIFS(OFFSET(DATASHEET!$AG$1,$F32,$G32,250,1),'DATA CHECKING SHEET'!D32,OFFSET(DATASHEET!$AC$1,$F32,$G32,250,1),"&lt;&gt;"&amp;"")</f>
        <v>0</v>
      </c>
      <c r="B32" s="409">
        <f ca="1">COUNTIF(OFFSET(DATASHEET!$AG$1,$F32,$G32,250,1),'DATA CHECKING SHEET'!D32)-COUNTIFS(OFFSET(DATASHEET!$AG$1,$F32,$G32,250,1),'DATA CHECKING SHEET'!D32,OFFSET(DATASHEET!$AD$1,$F32,$G32,250,1),"&lt;&gt;"&amp;"")</f>
        <v>10</v>
      </c>
      <c r="C32" s="409" t="str">
        <f ca="1">OFFSET(L3VA!$R$4,'DATA CHECKING SHEET'!F32,'DATA CHECKING SHEET'!E32)</f>
        <v>EC</v>
      </c>
      <c r="D32" s="414" t="str">
        <f ca="1">OFFSET(L3VA!$S$4,'DATA CHECKING SHEET'!F32,'DATA CHECKING SHEET'!E32)</f>
        <v>12D-DR-4</v>
      </c>
      <c r="E32">
        <f t="shared" si="1"/>
        <v>36</v>
      </c>
      <c r="F32">
        <f t="shared" si="2"/>
        <v>1</v>
      </c>
      <c r="G32">
        <f t="shared" si="3"/>
        <v>30</v>
      </c>
    </row>
    <row r="33" spans="1:7" hidden="1" x14ac:dyDescent="0.25">
      <c r="A33" s="427">
        <f ca="1">COUNTIF(OFFSET(DATASHEET!$AG$1,$F33,$G33,250,1),'DATA CHECKING SHEET'!D33)-COUNTIFS(OFFSET(DATASHEET!$AG$1,$F33,$G33,250,1),'DATA CHECKING SHEET'!D33,OFFSET(DATASHEET!$AC$1,$F33,$G33,250,1),"&lt;&gt;"&amp;"")</f>
        <v>0</v>
      </c>
      <c r="B33" s="325">
        <f ca="1">COUNTIF(OFFSET(DATASHEET!$AG$1,$F33,$G33,250,1),'DATA CHECKING SHEET'!D33)-COUNTIFS(OFFSET(DATASHEET!$AG$1,$F33,$G33,250,1),'DATA CHECKING SHEET'!D33,OFFSET(DATASHEET!$AD$1,$F33,$G33,250,1),"&lt;&gt;"&amp;"")</f>
        <v>0</v>
      </c>
      <c r="C33" s="325">
        <f ca="1">OFFSET(L3VA!$R$4,'DATA CHECKING SHEET'!F33,'DATA CHECKING SHEET'!E33)</f>
        <v>0</v>
      </c>
      <c r="D33" s="413">
        <f ca="1">OFFSET(L3VA!$S$4,'DATA CHECKING SHEET'!F33,'DATA CHECKING SHEET'!E33)</f>
        <v>0</v>
      </c>
      <c r="E33">
        <f t="shared" si="1"/>
        <v>36</v>
      </c>
      <c r="F33">
        <f t="shared" si="2"/>
        <v>2</v>
      </c>
      <c r="G33">
        <f t="shared" si="3"/>
        <v>30</v>
      </c>
    </row>
    <row r="34" spans="1:7" hidden="1" x14ac:dyDescent="0.25">
      <c r="A34" s="427">
        <f ca="1">COUNTIF(OFFSET(DATASHEET!$AG$1,$F34,$G34,250,1),'DATA CHECKING SHEET'!D34)-COUNTIFS(OFFSET(DATASHEET!$AG$1,$F34,$G34,250,1),'DATA CHECKING SHEET'!D34,OFFSET(DATASHEET!$AC$1,$F34,$G34,250,1),"&lt;&gt;"&amp;"")</f>
        <v>0</v>
      </c>
      <c r="B34" s="325">
        <f ca="1">COUNTIF(OFFSET(DATASHEET!$AG$1,$F34,$G34,250,1),'DATA CHECKING SHEET'!D34)-COUNTIFS(OFFSET(DATASHEET!$AG$1,$F34,$G34,250,1),'DATA CHECKING SHEET'!D34,OFFSET(DATASHEET!$AD$1,$F34,$G34,250,1),"&lt;&gt;"&amp;"")</f>
        <v>0</v>
      </c>
      <c r="C34" s="325">
        <f ca="1">OFFSET(L3VA!$R$4,'DATA CHECKING SHEET'!F34,'DATA CHECKING SHEET'!E34)</f>
        <v>0</v>
      </c>
      <c r="D34" s="415">
        <f ca="1">OFFSET(L3VA!$S$4,'DATA CHECKING SHEET'!F34,'DATA CHECKING SHEET'!E34)</f>
        <v>0</v>
      </c>
      <c r="E34">
        <f t="shared" si="1"/>
        <v>36</v>
      </c>
      <c r="F34">
        <f t="shared" si="2"/>
        <v>3</v>
      </c>
      <c r="G34">
        <f t="shared" si="3"/>
        <v>30</v>
      </c>
    </row>
    <row r="35" spans="1:7" hidden="1" x14ac:dyDescent="0.25">
      <c r="A35" s="427">
        <f ca="1">COUNTIF(OFFSET(DATASHEET!$AG$1,$F35,$G35,250,1),'DATA CHECKING SHEET'!D35)-COUNTIFS(OFFSET(DATASHEET!$AG$1,$F35,$G35,250,1),'DATA CHECKING SHEET'!D35,OFFSET(DATASHEET!$AC$1,$F35,$G35,250,1),"&lt;&gt;"&amp;"")</f>
        <v>0</v>
      </c>
      <c r="B35" s="325">
        <f ca="1">COUNTIF(OFFSET(DATASHEET!$AG$1,$F35,$G35,250,1),'DATA CHECKING SHEET'!D35)-COUNTIFS(OFFSET(DATASHEET!$AG$1,$F35,$G35,250,1),'DATA CHECKING SHEET'!D35,OFFSET(DATASHEET!$AD$1,$F35,$G35,250,1),"&lt;&gt;"&amp;"")</f>
        <v>0</v>
      </c>
      <c r="C35" s="325">
        <f ca="1">OFFSET(L3VA!$R$4,'DATA CHECKING SHEET'!F35,'DATA CHECKING SHEET'!E35)</f>
        <v>0</v>
      </c>
      <c r="D35" s="413">
        <f ca="1">OFFSET(L3VA!$S$4,'DATA CHECKING SHEET'!F35,'DATA CHECKING SHEET'!E35)</f>
        <v>0</v>
      </c>
      <c r="E35">
        <f t="shared" si="1"/>
        <v>36</v>
      </c>
      <c r="F35">
        <f t="shared" si="2"/>
        <v>4</v>
      </c>
      <c r="G35">
        <f t="shared" si="3"/>
        <v>30</v>
      </c>
    </row>
    <row r="36" spans="1:7" hidden="1" x14ac:dyDescent="0.25">
      <c r="A36" s="427">
        <f ca="1">COUNTIF(OFFSET(DATASHEET!$AG$1,$F36,$G36,250,1),'DATA CHECKING SHEET'!D36)-COUNTIFS(OFFSET(DATASHEET!$AG$1,$F36,$G36,250,1),'DATA CHECKING SHEET'!D36,OFFSET(DATASHEET!$AC$1,$F36,$G36,250,1),"&lt;&gt;"&amp;"")</f>
        <v>0</v>
      </c>
      <c r="B36" s="325">
        <f ca="1">COUNTIF(OFFSET(DATASHEET!$AG$1,$F36,$G36,250,1),'DATA CHECKING SHEET'!D36)-COUNTIFS(OFFSET(DATASHEET!$AG$1,$F36,$G36,250,1),'DATA CHECKING SHEET'!D36,OFFSET(DATASHEET!$AD$1,$F36,$G36,250,1),"&lt;&gt;"&amp;"")</f>
        <v>0</v>
      </c>
      <c r="C36" s="325">
        <f ca="1">OFFSET(L3VA!$R$4,'DATA CHECKING SHEET'!F36,'DATA CHECKING SHEET'!E36)</f>
        <v>0</v>
      </c>
      <c r="D36" s="415">
        <f ca="1">OFFSET(L3VA!$S$4,'DATA CHECKING SHEET'!F36,'DATA CHECKING SHEET'!E36)</f>
        <v>0</v>
      </c>
      <c r="E36">
        <f t="shared" si="1"/>
        <v>36</v>
      </c>
      <c r="F36">
        <f t="shared" si="2"/>
        <v>5</v>
      </c>
      <c r="G36">
        <f t="shared" si="3"/>
        <v>30</v>
      </c>
    </row>
    <row r="37" spans="1:7" hidden="1" x14ac:dyDescent="0.25">
      <c r="A37" s="426">
        <f ca="1">COUNTIF(OFFSET(DATASHEET!$AG$1,$F37,$G37,250,1),'DATA CHECKING SHEET'!D37)-COUNTIFS(OFFSET(DATASHEET!$AG$1,$F37,$G37,250,1),'DATA CHECKING SHEET'!D37,OFFSET(DATASHEET!$AC$1,$F37,$G37,250,1),"&lt;&gt;"&amp;"")</f>
        <v>0</v>
      </c>
      <c r="B37" s="409">
        <f ca="1">COUNTIF(OFFSET(DATASHEET!$AG$1,$F37,$G37,250,1),'DATA CHECKING SHEET'!D37)-COUNTIFS(OFFSET(DATASHEET!$AG$1,$F37,$G37,250,1),'DATA CHECKING SHEET'!D37,OFFSET(DATASHEET!$AD$1,$F37,$G37,250,1),"&lt;&gt;"&amp;"")</f>
        <v>22</v>
      </c>
      <c r="C37" s="422" t="str">
        <f ca="1">OFFSET(L3VA!$R$4,'DATA CHECKING SHEET'!F37,'DATA CHECKING SHEET'!E37)</f>
        <v>DHO</v>
      </c>
      <c r="D37" s="414" t="str">
        <f ca="1">OFFSET(L3VA!$S$4,'DATA CHECKING SHEET'!F37,'DATA CHECKING SHEET'!E37)</f>
        <v>12A-EC-4</v>
      </c>
      <c r="E37">
        <f t="shared" si="1"/>
        <v>42</v>
      </c>
      <c r="F37">
        <f t="shared" si="2"/>
        <v>1</v>
      </c>
      <c r="G37">
        <f t="shared" si="3"/>
        <v>35</v>
      </c>
    </row>
    <row r="38" spans="1:7" hidden="1" x14ac:dyDescent="0.25">
      <c r="A38" s="427">
        <f ca="1">COUNTIF(OFFSET(DATASHEET!$AG$1,$F38,$G38,250,1),'DATA CHECKING SHEET'!D38)-COUNTIFS(OFFSET(DATASHEET!$AG$1,$F38,$G38,250,1),'DATA CHECKING SHEET'!D38,OFFSET(DATASHEET!$AC$1,$F38,$G38,250,1),"&lt;&gt;"&amp;"")</f>
        <v>0</v>
      </c>
      <c r="B38" s="325">
        <f ca="1">COUNTIF(OFFSET(DATASHEET!$AG$1,$F38,$G38,250,1),'DATA CHECKING SHEET'!D38)-COUNTIFS(OFFSET(DATASHEET!$AG$1,$F38,$G38,250,1),'DATA CHECKING SHEET'!D38,OFFSET(DATASHEET!$AD$1,$F38,$G38,250,1),"&lt;&gt;"&amp;"")</f>
        <v>19</v>
      </c>
      <c r="C38" s="424" t="str">
        <f ca="1">OFFSET(L3VA!$R$4,'DATA CHECKING SHEET'!F38,'DATA CHECKING SHEET'!E38)</f>
        <v>DHO</v>
      </c>
      <c r="D38" s="413" t="str">
        <f ca="1">OFFSET(L3VA!$S$4,'DATA CHECKING SHEET'!F38,'DATA CHECKING SHEET'!E38)</f>
        <v>12E-EC-2</v>
      </c>
      <c r="E38">
        <f t="shared" si="1"/>
        <v>42</v>
      </c>
      <c r="F38">
        <f t="shared" si="2"/>
        <v>2</v>
      </c>
      <c r="G38">
        <f t="shared" si="3"/>
        <v>35</v>
      </c>
    </row>
    <row r="39" spans="1:7" hidden="1" x14ac:dyDescent="0.25">
      <c r="A39" s="427">
        <f ca="1">COUNTIF(OFFSET(DATASHEET!$AG$1,$F39,$G39,250,1),'DATA CHECKING SHEET'!D39)-COUNTIFS(OFFSET(DATASHEET!$AG$1,$F39,$G39,250,1),'DATA CHECKING SHEET'!D39,OFFSET(DATASHEET!$AC$1,$F39,$G39,250,1),"&lt;&gt;"&amp;"")</f>
        <v>0</v>
      </c>
      <c r="B39" s="325">
        <f ca="1">COUNTIF(OFFSET(DATASHEET!$AG$1,$F39,$G39,250,1),'DATA CHECKING SHEET'!D39)-COUNTIFS(OFFSET(DATASHEET!$AG$1,$F39,$G39,250,1),'DATA CHECKING SHEET'!D39,OFFSET(DATASHEET!$AD$1,$F39,$G39,250,1),"&lt;&gt;"&amp;"")</f>
        <v>0</v>
      </c>
      <c r="C39" s="424">
        <f ca="1">OFFSET(L3VA!$R$4,'DATA CHECKING SHEET'!F39,'DATA CHECKING SHEET'!E39)</f>
        <v>0</v>
      </c>
      <c r="D39" s="415">
        <f ca="1">OFFSET(L3VA!$S$4,'DATA CHECKING SHEET'!F39,'DATA CHECKING SHEET'!E39)</f>
        <v>0</v>
      </c>
      <c r="E39">
        <f t="shared" si="1"/>
        <v>42</v>
      </c>
      <c r="F39">
        <f t="shared" si="2"/>
        <v>3</v>
      </c>
      <c r="G39">
        <f t="shared" si="3"/>
        <v>35</v>
      </c>
    </row>
    <row r="40" spans="1:7" hidden="1" x14ac:dyDescent="0.25">
      <c r="A40" s="427">
        <f ca="1">COUNTIF(OFFSET(DATASHEET!$AG$1,$F40,$G40,250,1),'DATA CHECKING SHEET'!D40)-COUNTIFS(OFFSET(DATASHEET!$AG$1,$F40,$G40,250,1),'DATA CHECKING SHEET'!D40,OFFSET(DATASHEET!$AC$1,$F40,$G40,250,1),"&lt;&gt;"&amp;"")</f>
        <v>0</v>
      </c>
      <c r="B40" s="325">
        <f ca="1">COUNTIF(OFFSET(DATASHEET!$AG$1,$F40,$G40,250,1),'DATA CHECKING SHEET'!D40)-COUNTIFS(OFFSET(DATASHEET!$AG$1,$F40,$G40,250,1),'DATA CHECKING SHEET'!D40,OFFSET(DATASHEET!$AD$1,$F40,$G40,250,1),"&lt;&gt;"&amp;"")</f>
        <v>0</v>
      </c>
      <c r="C40" s="423">
        <f ca="1">OFFSET(L3VA!$R$4,'DATA CHECKING SHEET'!F40,'DATA CHECKING SHEET'!E40)</f>
        <v>0</v>
      </c>
      <c r="D40" s="413">
        <f ca="1">OFFSET(L3VA!$S$4,'DATA CHECKING SHEET'!F40,'DATA CHECKING SHEET'!E40)</f>
        <v>0</v>
      </c>
      <c r="E40">
        <f t="shared" si="1"/>
        <v>42</v>
      </c>
      <c r="F40">
        <f t="shared" si="2"/>
        <v>4</v>
      </c>
      <c r="G40">
        <f t="shared" si="3"/>
        <v>35</v>
      </c>
    </row>
    <row r="41" spans="1:7" hidden="1" x14ac:dyDescent="0.25">
      <c r="A41" s="427">
        <f ca="1">COUNTIF(OFFSET(DATASHEET!$AG$1,$F41,$G41,250,1),'DATA CHECKING SHEET'!D41)-COUNTIFS(OFFSET(DATASHEET!$AG$1,$F41,$G41,250,1),'DATA CHECKING SHEET'!D41,OFFSET(DATASHEET!$AC$1,$F41,$G41,250,1),"&lt;&gt;"&amp;"")</f>
        <v>0</v>
      </c>
      <c r="B41" s="325">
        <f ca="1">COUNTIF(OFFSET(DATASHEET!$AG$1,$F41,$G41,250,1),'DATA CHECKING SHEET'!D41)-COUNTIFS(OFFSET(DATASHEET!$AG$1,$F41,$G41,250,1),'DATA CHECKING SHEET'!D41,OFFSET(DATASHEET!$AD$1,$F41,$G41,250,1),"&lt;&gt;"&amp;"")</f>
        <v>0</v>
      </c>
      <c r="C41" s="424">
        <f ca="1">OFFSET(L3VA!$R$4,'DATA CHECKING SHEET'!F41,'DATA CHECKING SHEET'!E41)</f>
        <v>0</v>
      </c>
      <c r="D41" s="415">
        <f ca="1">OFFSET(L3VA!$S$4,'DATA CHECKING SHEET'!F41,'DATA CHECKING SHEET'!E41)</f>
        <v>0</v>
      </c>
      <c r="E41">
        <f t="shared" si="1"/>
        <v>42</v>
      </c>
      <c r="F41">
        <f t="shared" si="2"/>
        <v>5</v>
      </c>
      <c r="G41">
        <f t="shared" si="3"/>
        <v>35</v>
      </c>
    </row>
    <row r="42" spans="1:7" hidden="1" x14ac:dyDescent="0.25">
      <c r="A42" s="426">
        <f ca="1">COUNTIF(OFFSET(DATASHEET!$AG$1,$F42,$G42,250,1),'DATA CHECKING SHEET'!D42)-COUNTIFS(OFFSET(DATASHEET!$AG$1,$F42,$G42,250,1),'DATA CHECKING SHEET'!D42,OFFSET(DATASHEET!$AC$1,$F42,$G42,250,1),"&lt;&gt;"&amp;"")</f>
        <v>0</v>
      </c>
      <c r="B42" s="420">
        <f ca="1">COUNTIF(OFFSET(DATASHEET!$AG$1,$F42,$G42,250,1),'DATA CHECKING SHEET'!D42)-COUNTIFS(OFFSET(DATASHEET!$AG$1,$F42,$G42,250,1),'DATA CHECKING SHEET'!D42,OFFSET(DATASHEET!$AD$1,$F42,$G42,250,1),"&lt;&gt;"&amp;"")</f>
        <v>14</v>
      </c>
      <c r="C42" s="409" t="str">
        <f ca="1">OFFSET(L3VA!$R$4,'DATA CHECKING SHEET'!F42,'DATA CHECKING SHEET'!E42)</f>
        <v>BH</v>
      </c>
      <c r="D42" s="414" t="str">
        <f ca="1">OFFSET(L3VA!$S$4,'DATA CHECKING SHEET'!F42,'DATA CHECKING SHEET'!E42)</f>
        <v>12C-EA-4</v>
      </c>
      <c r="E42">
        <f t="shared" si="1"/>
        <v>48</v>
      </c>
      <c r="F42">
        <f t="shared" si="2"/>
        <v>1</v>
      </c>
      <c r="G42">
        <f t="shared" si="3"/>
        <v>40</v>
      </c>
    </row>
    <row r="43" spans="1:7" hidden="1" x14ac:dyDescent="0.25">
      <c r="A43" s="427">
        <f ca="1">COUNTIF(OFFSET(DATASHEET!$AG$1,$F43,$G43,250,1),'DATA CHECKING SHEET'!D43)-COUNTIFS(OFFSET(DATASHEET!$AG$1,$F43,$G43,250,1),'DATA CHECKING SHEET'!D43,OFFSET(DATASHEET!$AC$1,$F43,$G43,250,1),"&lt;&gt;"&amp;"")</f>
        <v>0</v>
      </c>
      <c r="B43" s="421">
        <f ca="1">COUNTIF(OFFSET(DATASHEET!$AG$1,$F43,$G43,250,1),'DATA CHECKING SHEET'!D43)-COUNTIFS(OFFSET(DATASHEET!$AG$1,$F43,$G43,250,1),'DATA CHECKING SHEET'!D43,OFFSET(DATASHEET!$AD$1,$F43,$G43,250,1),"&lt;&gt;"&amp;"")</f>
        <v>10</v>
      </c>
      <c r="C43" s="325" t="str">
        <f ca="1">OFFSET(L3VA!$R$4,'DATA CHECKING SHEET'!F43,'DATA CHECKING SHEET'!E43)</f>
        <v>KB</v>
      </c>
      <c r="D43" s="413" t="str">
        <f ca="1">OFFSET(L3VA!$S$4,'DATA CHECKING SHEET'!F43,'DATA CHECKING SHEET'!E43)</f>
        <v>12E-EA-3</v>
      </c>
      <c r="E43">
        <f t="shared" si="1"/>
        <v>48</v>
      </c>
      <c r="F43">
        <f t="shared" si="2"/>
        <v>2</v>
      </c>
      <c r="G43">
        <f t="shared" si="3"/>
        <v>40</v>
      </c>
    </row>
    <row r="44" spans="1:7" hidden="1" x14ac:dyDescent="0.25">
      <c r="A44" s="427">
        <f ca="1">COUNTIF(OFFSET(DATASHEET!$AG$1,$F44,$G44,250,1),'DATA CHECKING SHEET'!D44)-COUNTIFS(OFFSET(DATASHEET!$AG$1,$F44,$G44,250,1),'DATA CHECKING SHEET'!D44,OFFSET(DATASHEET!$AC$1,$F44,$G44,250,1),"&lt;&gt;"&amp;"")</f>
        <v>0</v>
      </c>
      <c r="B44" s="421">
        <f ca="1">COUNTIF(OFFSET(DATASHEET!$AG$1,$F44,$G44,250,1),'DATA CHECKING SHEET'!D44)-COUNTIFS(OFFSET(DATASHEET!$AG$1,$F44,$G44,250,1),'DATA CHECKING SHEET'!D44,OFFSET(DATASHEET!$AD$1,$F44,$G44,250,1),"&lt;&gt;"&amp;"")</f>
        <v>0</v>
      </c>
      <c r="C44" s="325">
        <f ca="1">OFFSET(L3VA!$R$4,'DATA CHECKING SHEET'!F44,'DATA CHECKING SHEET'!E44)</f>
        <v>0</v>
      </c>
      <c r="D44" s="415">
        <f ca="1">OFFSET(L3VA!$S$4,'DATA CHECKING SHEET'!F44,'DATA CHECKING SHEET'!E44)</f>
        <v>0</v>
      </c>
      <c r="E44">
        <f t="shared" si="1"/>
        <v>48</v>
      </c>
      <c r="F44">
        <f t="shared" si="2"/>
        <v>3</v>
      </c>
      <c r="G44">
        <f t="shared" si="3"/>
        <v>40</v>
      </c>
    </row>
    <row r="45" spans="1:7" hidden="1" x14ac:dyDescent="0.25">
      <c r="A45" s="427">
        <f ca="1">COUNTIF(OFFSET(DATASHEET!$AG$1,$F45,$G45,250,1),'DATA CHECKING SHEET'!D45)-COUNTIFS(OFFSET(DATASHEET!$AG$1,$F45,$G45,250,1),'DATA CHECKING SHEET'!D45,OFFSET(DATASHEET!$AC$1,$F45,$G45,250,1),"&lt;&gt;"&amp;"")</f>
        <v>0</v>
      </c>
      <c r="B45" s="421">
        <f ca="1">COUNTIF(OFFSET(DATASHEET!$AG$1,$F45,$G45,250,1),'DATA CHECKING SHEET'!D45)-COUNTIFS(OFFSET(DATASHEET!$AG$1,$F45,$G45,250,1),'DATA CHECKING SHEET'!D45,OFFSET(DATASHEET!$AD$1,$F45,$G45,250,1),"&lt;&gt;"&amp;"")</f>
        <v>0</v>
      </c>
      <c r="C45" s="325">
        <f ca="1">OFFSET(L3VA!$R$4,'DATA CHECKING SHEET'!F45,'DATA CHECKING SHEET'!E45)</f>
        <v>0</v>
      </c>
      <c r="D45" s="413">
        <f ca="1">OFFSET(L3VA!$S$4,'DATA CHECKING SHEET'!F45,'DATA CHECKING SHEET'!E45)</f>
        <v>0</v>
      </c>
      <c r="E45">
        <f t="shared" si="1"/>
        <v>48</v>
      </c>
      <c r="F45">
        <f t="shared" si="2"/>
        <v>4</v>
      </c>
      <c r="G45">
        <f t="shared" si="3"/>
        <v>40</v>
      </c>
    </row>
    <row r="46" spans="1:7" hidden="1" x14ac:dyDescent="0.25">
      <c r="A46" s="427">
        <f ca="1">COUNTIF(OFFSET(DATASHEET!$AG$1,$F46,$G46,250,1),'DATA CHECKING SHEET'!D46)-COUNTIFS(OFFSET(DATASHEET!$AG$1,$F46,$G46,250,1),'DATA CHECKING SHEET'!D46,OFFSET(DATASHEET!$AC$1,$F46,$G46,250,1),"&lt;&gt;"&amp;"")</f>
        <v>0</v>
      </c>
      <c r="B46" s="421">
        <f ca="1">COUNTIF(OFFSET(DATASHEET!$AG$1,$F46,$G46,250,1),'DATA CHECKING SHEET'!D46)-COUNTIFS(OFFSET(DATASHEET!$AG$1,$F46,$G46,250,1),'DATA CHECKING SHEET'!D46,OFFSET(DATASHEET!$AD$1,$F46,$G46,250,1),"&lt;&gt;"&amp;"")</f>
        <v>0</v>
      </c>
      <c r="C46" s="325">
        <f ca="1">OFFSET(L3VA!$R$4,'DATA CHECKING SHEET'!F46,'DATA CHECKING SHEET'!E46)</f>
        <v>0</v>
      </c>
      <c r="D46" s="415">
        <f ca="1">OFFSET(L3VA!$S$4,'DATA CHECKING SHEET'!F46,'DATA CHECKING SHEET'!E46)</f>
        <v>0</v>
      </c>
      <c r="E46">
        <f t="shared" si="1"/>
        <v>48</v>
      </c>
      <c r="F46">
        <f t="shared" si="2"/>
        <v>5</v>
      </c>
      <c r="G46">
        <f t="shared" si="3"/>
        <v>40</v>
      </c>
    </row>
    <row r="47" spans="1:7" hidden="1" x14ac:dyDescent="0.25">
      <c r="A47" s="426">
        <f ca="1">COUNTIF(OFFSET(DATASHEET!$AG$1,$F47,$G47,250,1),'DATA CHECKING SHEET'!D47)-COUNTIFS(OFFSET(DATASHEET!$AG$1,$F47,$G47,250,1),'DATA CHECKING SHEET'!D47,OFFSET(DATASHEET!$AC$1,$F47,$G47,250,1),"&lt;&gt;"&amp;"")</f>
        <v>0</v>
      </c>
      <c r="B47" s="420">
        <f ca="1">COUNTIF(OFFSET(DATASHEET!$AG$1,$F47,$G47,250,1),'DATA CHECKING SHEET'!D47)-COUNTIFS(OFFSET(DATASHEET!$AG$1,$F47,$G47,250,1),'DATA CHECKING SHEET'!D47,OFFSET(DATASHEET!$AD$1,$F47,$G47,250,1),"&lt;&gt;"&amp;"")</f>
        <v>9</v>
      </c>
      <c r="C47" s="416" t="str">
        <f ca="1">OFFSET(L3VA!$R$4,'DATA CHECKING SHEET'!F47,'DATA CHECKING SHEET'!E47)</f>
        <v>JK</v>
      </c>
      <c r="D47" s="414" t="str">
        <f ca="1">OFFSET(L3VA!$S$4,'DATA CHECKING SHEET'!F47,'DATA CHECKING SHEET'!E47)</f>
        <v>12A-ENL-5</v>
      </c>
      <c r="E47">
        <f t="shared" si="1"/>
        <v>54</v>
      </c>
      <c r="F47">
        <f t="shared" si="2"/>
        <v>1</v>
      </c>
      <c r="G47">
        <f t="shared" si="3"/>
        <v>45</v>
      </c>
    </row>
    <row r="48" spans="1:7" hidden="1" x14ac:dyDescent="0.25">
      <c r="A48" s="427">
        <f ca="1">COUNTIF(OFFSET(DATASHEET!$AG$1,$F48,$G48,250,1),'DATA CHECKING SHEET'!D48)-COUNTIFS(OFFSET(DATASHEET!$AG$1,$F48,$G48,250,1),'DATA CHECKING SHEET'!D48,OFFSET(DATASHEET!$AC$1,$F48,$G48,250,1),"&lt;&gt;"&amp;"")</f>
        <v>0</v>
      </c>
      <c r="B48" s="421">
        <f ca="1">COUNTIF(OFFSET(DATASHEET!$AG$1,$F48,$G48,250,1),'DATA CHECKING SHEET'!D48)-COUNTIFS(OFFSET(DATASHEET!$AG$1,$F48,$G48,250,1),'DATA CHECKING SHEET'!D48,OFFSET(DATASHEET!$AD$1,$F48,$G48,250,1),"&lt;&gt;"&amp;"")</f>
        <v>18</v>
      </c>
      <c r="C48" s="325" t="str">
        <f ca="1">OFFSET(L3VA!$R$4,'DATA CHECKING SHEET'!F48,'DATA CHECKING SHEET'!E48)</f>
        <v>CSC</v>
      </c>
      <c r="D48" s="413" t="str">
        <f ca="1">OFFSET(L3VA!$S$4,'DATA CHECKING SHEET'!F48,'DATA CHECKING SHEET'!E48)</f>
        <v>12D-ENL-5</v>
      </c>
      <c r="E48">
        <f t="shared" si="1"/>
        <v>54</v>
      </c>
      <c r="F48">
        <f t="shared" si="2"/>
        <v>2</v>
      </c>
      <c r="G48">
        <f t="shared" si="3"/>
        <v>45</v>
      </c>
    </row>
    <row r="49" spans="1:7" hidden="1" x14ac:dyDescent="0.25">
      <c r="A49" s="427">
        <f ca="1">COUNTIF(OFFSET(DATASHEET!$AG$1,$F49,$G49,250,1),'DATA CHECKING SHEET'!D49)-COUNTIFS(OFFSET(DATASHEET!$AG$1,$F49,$G49,250,1),'DATA CHECKING SHEET'!D49,OFFSET(DATASHEET!$AC$1,$F49,$G49,250,1),"&lt;&gt;"&amp;"")</f>
        <v>0</v>
      </c>
      <c r="B49" s="421">
        <f ca="1">COUNTIF(OFFSET(DATASHEET!$AG$1,$F49,$G49,250,1),'DATA CHECKING SHEET'!D49)-COUNTIFS(OFFSET(DATASHEET!$AG$1,$F49,$G49,250,1),'DATA CHECKING SHEET'!D49,OFFSET(DATASHEET!$AD$1,$F49,$G49,250,1),"&lt;&gt;"&amp;"")</f>
        <v>0</v>
      </c>
      <c r="C49" s="325">
        <f ca="1">OFFSET(L3VA!$R$4,'DATA CHECKING SHEET'!F49,'DATA CHECKING SHEET'!E49)</f>
        <v>0</v>
      </c>
      <c r="D49" s="415">
        <f ca="1">OFFSET(L3VA!$S$4,'DATA CHECKING SHEET'!F49,'DATA CHECKING SHEET'!E49)</f>
        <v>0</v>
      </c>
      <c r="E49">
        <f t="shared" si="1"/>
        <v>54</v>
      </c>
      <c r="F49">
        <f t="shared" si="2"/>
        <v>3</v>
      </c>
      <c r="G49">
        <f t="shared" si="3"/>
        <v>45</v>
      </c>
    </row>
    <row r="50" spans="1:7" hidden="1" x14ac:dyDescent="0.25">
      <c r="A50" s="427">
        <f ca="1">COUNTIF(OFFSET(DATASHEET!$AG$1,$F50,$G50,250,1),'DATA CHECKING SHEET'!D50)-COUNTIFS(OFFSET(DATASHEET!$AG$1,$F50,$G50,250,1),'DATA CHECKING SHEET'!D50,OFFSET(DATASHEET!$AC$1,$F50,$G50,250,1),"&lt;&gt;"&amp;"")</f>
        <v>0</v>
      </c>
      <c r="B50" s="421">
        <f ca="1">COUNTIF(OFFSET(DATASHEET!$AG$1,$F50,$G50,250,1),'DATA CHECKING SHEET'!D50)-COUNTIFS(OFFSET(DATASHEET!$AG$1,$F50,$G50,250,1),'DATA CHECKING SHEET'!D50,OFFSET(DATASHEET!$AD$1,$F50,$G50,250,1),"&lt;&gt;"&amp;"")</f>
        <v>0</v>
      </c>
      <c r="C50" s="325">
        <f ca="1">OFFSET(L3VA!$R$4,'DATA CHECKING SHEET'!F50,'DATA CHECKING SHEET'!E50)</f>
        <v>0</v>
      </c>
      <c r="D50" s="413">
        <f ca="1">OFFSET(L3VA!$S$4,'DATA CHECKING SHEET'!F50,'DATA CHECKING SHEET'!E50)</f>
        <v>0</v>
      </c>
      <c r="E50">
        <f t="shared" si="1"/>
        <v>54</v>
      </c>
      <c r="F50">
        <f t="shared" si="2"/>
        <v>4</v>
      </c>
      <c r="G50">
        <f t="shared" si="3"/>
        <v>45</v>
      </c>
    </row>
    <row r="51" spans="1:7" hidden="1" x14ac:dyDescent="0.25">
      <c r="A51" s="427">
        <f ca="1">COUNTIF(OFFSET(DATASHEET!$AG$1,$F51,$G51,250,1),'DATA CHECKING SHEET'!D51)-COUNTIFS(OFFSET(DATASHEET!$AG$1,$F51,$G51,250,1),'DATA CHECKING SHEET'!D51,OFFSET(DATASHEET!$AC$1,$F51,$G51,250,1),"&lt;&gt;"&amp;"")</f>
        <v>0</v>
      </c>
      <c r="B51" s="421">
        <f ca="1">COUNTIF(OFFSET(DATASHEET!$AG$1,$F51,$G51,250,1),'DATA CHECKING SHEET'!D51)-COUNTIFS(OFFSET(DATASHEET!$AG$1,$F51,$G51,250,1),'DATA CHECKING SHEET'!D51,OFFSET(DATASHEET!$AD$1,$F51,$G51,250,1),"&lt;&gt;"&amp;"")</f>
        <v>0</v>
      </c>
      <c r="C51" s="325">
        <f ca="1">OFFSET(L3VA!$R$4,'DATA CHECKING SHEET'!F51,'DATA CHECKING SHEET'!E51)</f>
        <v>0</v>
      </c>
      <c r="D51" s="415">
        <f ca="1">OFFSET(L3VA!$S$4,'DATA CHECKING SHEET'!F51,'DATA CHECKING SHEET'!E51)</f>
        <v>0</v>
      </c>
      <c r="E51">
        <f t="shared" si="1"/>
        <v>54</v>
      </c>
      <c r="F51">
        <f t="shared" si="2"/>
        <v>5</v>
      </c>
      <c r="G51">
        <f t="shared" si="3"/>
        <v>45</v>
      </c>
    </row>
    <row r="52" spans="1:7" hidden="1" x14ac:dyDescent="0.25">
      <c r="A52" s="426">
        <f ca="1">COUNTIF(OFFSET(DATASHEET!$AG$1,$F52,$G52,250,1),'DATA CHECKING SHEET'!D52)-COUNTIFS(OFFSET(DATASHEET!$AG$1,$F52,$G52,250,1),'DATA CHECKING SHEET'!D52,OFFSET(DATASHEET!$AC$1,$F52,$G52,250,1),"&lt;&gt;"&amp;"")</f>
        <v>0</v>
      </c>
      <c r="B52" s="420">
        <f ca="1">COUNTIF(OFFSET(DATASHEET!$AG$1,$F52,$G52,250,1),'DATA CHECKING SHEET'!D52)-COUNTIFS(OFFSET(DATASHEET!$AG$1,$F52,$G52,250,1),'DATA CHECKING SHEET'!D52,OFFSET(DATASHEET!$AD$1,$F52,$G52,250,1),"&lt;&gt;"&amp;"")</f>
        <v>7</v>
      </c>
      <c r="C52" s="428" t="str">
        <f ca="1">OFFSET(L3VA!$R$4,'DATA CHECKING SHEET'!F52,'DATA CHECKING SHEET'!E52)</f>
        <v>BJM</v>
      </c>
      <c r="D52" s="414" t="str">
        <f ca="1">OFFSET(L3VA!$S$4,'DATA CHECKING SHEET'!F52,'DATA CHECKING SHEET'!E52)</f>
        <v>12A-FR-6</v>
      </c>
      <c r="E52">
        <f>E47+6</f>
        <v>60</v>
      </c>
      <c r="F52">
        <f t="shared" si="2"/>
        <v>1</v>
      </c>
      <c r="G52">
        <v>55</v>
      </c>
    </row>
    <row r="53" spans="1:7" hidden="1" x14ac:dyDescent="0.25">
      <c r="A53" s="427">
        <f ca="1">COUNTIF(OFFSET(DATASHEET!$AG$1,$F53,$G53,250,1),'DATA CHECKING SHEET'!D53)-COUNTIFS(OFFSET(DATASHEET!$AG$1,$F53,$G53,250,1),'DATA CHECKING SHEET'!D53,OFFSET(DATASHEET!$AC$1,$F53,$G53,250,1),"&lt;&gt;"&amp;"")</f>
        <v>0</v>
      </c>
      <c r="B53" s="421">
        <f ca="1">COUNTIF(OFFSET(DATASHEET!$AG$1,$F53,$G53,250,1),'DATA CHECKING SHEET'!D53)-COUNTIFS(OFFSET(DATASHEET!$AG$1,$F53,$G53,250,1),'DATA CHECKING SHEET'!D53,OFFSET(DATASHEET!$AD$1,$F53,$G53,250,1),"&lt;&gt;"&amp;"")</f>
        <v>0</v>
      </c>
      <c r="C53" s="418">
        <f ca="1">OFFSET(L3VA!$R$4,'DATA CHECKING SHEET'!F53,'DATA CHECKING SHEET'!E53)</f>
        <v>0</v>
      </c>
      <c r="D53" s="413">
        <f ca="1">OFFSET(L3VA!$S$4,'DATA CHECKING SHEET'!F53,'DATA CHECKING SHEET'!E53)</f>
        <v>0</v>
      </c>
      <c r="E53">
        <f>E48+6</f>
        <v>60</v>
      </c>
      <c r="F53">
        <f t="shared" si="2"/>
        <v>2</v>
      </c>
      <c r="G53">
        <v>55</v>
      </c>
    </row>
    <row r="54" spans="1:7" hidden="1" x14ac:dyDescent="0.25">
      <c r="A54" s="427">
        <f ca="1">COUNTIF(OFFSET(DATASHEET!$AG$1,$F54,$G54,250,1),'DATA CHECKING SHEET'!D54)-COUNTIFS(OFFSET(DATASHEET!$AG$1,$F54,$G54,250,1),'DATA CHECKING SHEET'!D54,OFFSET(DATASHEET!$AC$1,$F54,$G54,250,1),"&lt;&gt;"&amp;"")</f>
        <v>0</v>
      </c>
      <c r="B54" s="421">
        <f ca="1">COUNTIF(OFFSET(DATASHEET!$AG$1,$F54,$G54,250,1),'DATA CHECKING SHEET'!D54)-COUNTIFS(OFFSET(DATASHEET!$AG$1,$F54,$G54,250,1),'DATA CHECKING SHEET'!D54,OFFSET(DATASHEET!$AD$1,$F54,$G54,250,1),"&lt;&gt;"&amp;"")</f>
        <v>0</v>
      </c>
      <c r="C54" s="418">
        <f ca="1">OFFSET(L3VA!$R$4,'DATA CHECKING SHEET'!F54,'DATA CHECKING SHEET'!E54)</f>
        <v>0</v>
      </c>
      <c r="D54" s="415">
        <f ca="1">OFFSET(L3VA!$S$4,'DATA CHECKING SHEET'!F54,'DATA CHECKING SHEET'!E54)</f>
        <v>0</v>
      </c>
      <c r="E54">
        <f>E49+6</f>
        <v>60</v>
      </c>
      <c r="F54">
        <f t="shared" si="2"/>
        <v>3</v>
      </c>
      <c r="G54">
        <v>55</v>
      </c>
    </row>
    <row r="55" spans="1:7" hidden="1" x14ac:dyDescent="0.25">
      <c r="A55" s="427">
        <f ca="1">COUNTIF(OFFSET(DATASHEET!$AG$1,$F55,$G55,250,1),'DATA CHECKING SHEET'!D55)-COUNTIFS(OFFSET(DATASHEET!$AG$1,$F55,$G55,250,1),'DATA CHECKING SHEET'!D55,OFFSET(DATASHEET!$AC$1,$F55,$G55,250,1),"&lt;&gt;"&amp;"")</f>
        <v>0</v>
      </c>
      <c r="B55" s="421">
        <f ca="1">COUNTIF(OFFSET(DATASHEET!$AG$1,$F55,$G55,250,1),'DATA CHECKING SHEET'!D55)-COUNTIFS(OFFSET(DATASHEET!$AG$1,$F55,$G55,250,1),'DATA CHECKING SHEET'!D55,OFFSET(DATASHEET!$AD$1,$F55,$G55,250,1),"&lt;&gt;"&amp;"")</f>
        <v>0</v>
      </c>
      <c r="C55" s="418">
        <f ca="1">OFFSET(L3VA!$R$4,'DATA CHECKING SHEET'!F55,'DATA CHECKING SHEET'!E55)</f>
        <v>0</v>
      </c>
      <c r="D55" s="413">
        <f ca="1">OFFSET(L3VA!$S$4,'DATA CHECKING SHEET'!F55,'DATA CHECKING SHEET'!E55)</f>
        <v>0</v>
      </c>
      <c r="E55">
        <f>E50+6</f>
        <v>60</v>
      </c>
      <c r="F55">
        <f t="shared" si="2"/>
        <v>4</v>
      </c>
      <c r="G55">
        <v>55</v>
      </c>
    </row>
    <row r="56" spans="1:7" hidden="1" x14ac:dyDescent="0.25">
      <c r="A56" s="427">
        <f ca="1">COUNTIF(OFFSET(DATASHEET!$AG$1,$F56,$G56,250,1),'DATA CHECKING SHEET'!D56)-COUNTIFS(OFFSET(DATASHEET!$AG$1,$F56,$G56,250,1),'DATA CHECKING SHEET'!D56,OFFSET(DATASHEET!$AC$1,$F56,$G56,250,1),"&lt;&gt;"&amp;"")</f>
        <v>0</v>
      </c>
      <c r="B56" s="421">
        <f ca="1">COUNTIF(OFFSET(DATASHEET!$AG$1,$F56,$G56,250,1),'DATA CHECKING SHEET'!D56)-COUNTIFS(OFFSET(DATASHEET!$AG$1,$F56,$G56,250,1),'DATA CHECKING SHEET'!D56,OFFSET(DATASHEET!$AD$1,$F56,$G56,250,1),"&lt;&gt;"&amp;"")</f>
        <v>0</v>
      </c>
      <c r="C56" s="418">
        <f ca="1">OFFSET(L3VA!$R$4,'DATA CHECKING SHEET'!F56,'DATA CHECKING SHEET'!E56)</f>
        <v>0</v>
      </c>
      <c r="D56" s="415">
        <f ca="1">OFFSET(L3VA!$S$4,'DATA CHECKING SHEET'!F56,'DATA CHECKING SHEET'!E56)</f>
        <v>0</v>
      </c>
      <c r="E56">
        <f>E51+6</f>
        <v>60</v>
      </c>
      <c r="F56">
        <f t="shared" si="2"/>
        <v>5</v>
      </c>
      <c r="G56">
        <v>55</v>
      </c>
    </row>
    <row r="57" spans="1:7" hidden="1" x14ac:dyDescent="0.25">
      <c r="A57" s="426">
        <f ca="1">COUNTIF(OFFSET(DATASHEET!$AG$1,$F57,$G57,250,1),'DATA CHECKING SHEET'!D57)-COUNTIFS(OFFSET(DATASHEET!$AG$1,$F57,$G57,250,1),'DATA CHECKING SHEET'!D57,OFFSET(DATASHEET!$AC$1,$F57,$G57,250,1),"&lt;&gt;"&amp;"")</f>
        <v>0</v>
      </c>
      <c r="B57" s="409">
        <f ca="1">COUNTIF(OFFSET(DATASHEET!$AG$1,$F57,$G57,250,1),'DATA CHECKING SHEET'!D57)-COUNTIFS(OFFSET(DATASHEET!$AG$1,$F57,$G57,250,1),'DATA CHECKING SHEET'!D57,OFFSET(DATASHEET!$AD$1,$F57,$G57,250,1),"&lt;&gt;"&amp;"")</f>
        <v>12</v>
      </c>
      <c r="C57" s="416">
        <f ca="1">OFFSET(L3VA!$R$4,'DATA CHECKING SHEET'!F57,'DATA CHECKING SHEET'!E57)</f>
        <v>0</v>
      </c>
      <c r="D57" s="414" t="str">
        <f ca="1">OFFSET(L3VA!$S$4,'DATA CHECKING SHEET'!F57,'DATA CHECKING SHEET'!E57)</f>
        <v>12E-MAF-4</v>
      </c>
      <c r="E57">
        <f t="shared" si="1"/>
        <v>66</v>
      </c>
      <c r="F57">
        <f t="shared" si="2"/>
        <v>1</v>
      </c>
      <c r="G57">
        <f t="shared" si="3"/>
        <v>60</v>
      </c>
    </row>
    <row r="58" spans="1:7" hidden="1" x14ac:dyDescent="0.25">
      <c r="A58" s="427">
        <f ca="1">COUNTIF(OFFSET(DATASHEET!$AG$1,$F58,$G58,250,1),'DATA CHECKING SHEET'!D58)-COUNTIFS(OFFSET(DATASHEET!$AG$1,$F58,$G58,250,1),'DATA CHECKING SHEET'!D58,OFFSET(DATASHEET!$AC$1,$F58,$G58,250,1),"&lt;&gt;"&amp;"")</f>
        <v>0</v>
      </c>
      <c r="B58" s="325">
        <f ca="1">COUNTIF(OFFSET(DATASHEET!$AG$1,$F58,$G58,250,1),'DATA CHECKING SHEET'!D58)-COUNTIFS(OFFSET(DATASHEET!$AG$1,$F58,$G58,250,1),'DATA CHECKING SHEET'!D58,OFFSET(DATASHEET!$AD$1,$F58,$G58,250,1),"&lt;&gt;"&amp;"")</f>
        <v>0</v>
      </c>
      <c r="C58" s="417">
        <f ca="1">OFFSET(L3VA!$R$4,'DATA CHECKING SHEET'!F58,'DATA CHECKING SHEET'!E58)</f>
        <v>0</v>
      </c>
      <c r="D58" s="413">
        <f ca="1">OFFSET(L3VA!$S$4,'DATA CHECKING SHEET'!F58,'DATA CHECKING SHEET'!E58)</f>
        <v>0</v>
      </c>
      <c r="E58">
        <f t="shared" si="1"/>
        <v>66</v>
      </c>
      <c r="F58">
        <f t="shared" si="2"/>
        <v>2</v>
      </c>
      <c r="G58">
        <f t="shared" si="3"/>
        <v>60</v>
      </c>
    </row>
    <row r="59" spans="1:7" hidden="1" x14ac:dyDescent="0.25">
      <c r="A59" s="427">
        <f ca="1">COUNTIF(OFFSET(DATASHEET!$AG$1,$F59,$G59,250,1),'DATA CHECKING SHEET'!D59)-COUNTIFS(OFFSET(DATASHEET!$AG$1,$F59,$G59,250,1),'DATA CHECKING SHEET'!D59,OFFSET(DATASHEET!$AC$1,$F59,$G59,250,1),"&lt;&gt;"&amp;"")</f>
        <v>0</v>
      </c>
      <c r="B59" s="325">
        <f ca="1">COUNTIF(OFFSET(DATASHEET!$AG$1,$F59,$G59,250,1),'DATA CHECKING SHEET'!D59)-COUNTIFS(OFFSET(DATASHEET!$AG$1,$F59,$G59,250,1),'DATA CHECKING SHEET'!D59,OFFSET(DATASHEET!$AD$1,$F59,$G59,250,1),"&lt;&gt;"&amp;"")</f>
        <v>0</v>
      </c>
      <c r="C59" s="325">
        <f ca="1">OFFSET(L3VA!$R$4,'DATA CHECKING SHEET'!F59,'DATA CHECKING SHEET'!E59)</f>
        <v>0</v>
      </c>
      <c r="D59" s="415">
        <f ca="1">OFFSET(L3VA!$S$4,'DATA CHECKING SHEET'!F59,'DATA CHECKING SHEET'!E59)</f>
        <v>0</v>
      </c>
      <c r="E59">
        <f t="shared" si="1"/>
        <v>66</v>
      </c>
      <c r="F59">
        <f t="shared" si="2"/>
        <v>3</v>
      </c>
      <c r="G59">
        <f t="shared" si="3"/>
        <v>60</v>
      </c>
    </row>
    <row r="60" spans="1:7" hidden="1" x14ac:dyDescent="0.25">
      <c r="A60" s="427">
        <f ca="1">COUNTIF(OFFSET(DATASHEET!$AG$1,$F60,$G60,250,1),'DATA CHECKING SHEET'!D60)-COUNTIFS(OFFSET(DATASHEET!$AG$1,$F60,$G60,250,1),'DATA CHECKING SHEET'!D60,OFFSET(DATASHEET!$AC$1,$F60,$G60,250,1),"&lt;&gt;"&amp;"")</f>
        <v>0</v>
      </c>
      <c r="B60" s="325">
        <f ca="1">COUNTIF(OFFSET(DATASHEET!$AG$1,$F60,$G60,250,1),'DATA CHECKING SHEET'!D60)-COUNTIFS(OFFSET(DATASHEET!$AG$1,$F60,$G60,250,1),'DATA CHECKING SHEET'!D60,OFFSET(DATASHEET!$AD$1,$F60,$G60,250,1),"&lt;&gt;"&amp;"")</f>
        <v>0</v>
      </c>
      <c r="C60" s="325">
        <f ca="1">OFFSET(L3VA!$R$4,'DATA CHECKING SHEET'!F60,'DATA CHECKING SHEET'!E60)</f>
        <v>0</v>
      </c>
      <c r="D60" s="413">
        <f ca="1">OFFSET(L3VA!$S$4,'DATA CHECKING SHEET'!F60,'DATA CHECKING SHEET'!E60)</f>
        <v>0</v>
      </c>
      <c r="E60">
        <f t="shared" si="1"/>
        <v>66</v>
      </c>
      <c r="F60">
        <f t="shared" si="2"/>
        <v>4</v>
      </c>
      <c r="G60">
        <f t="shared" si="3"/>
        <v>60</v>
      </c>
    </row>
    <row r="61" spans="1:7" hidden="1" x14ac:dyDescent="0.25">
      <c r="A61" s="427">
        <f ca="1">COUNTIF(OFFSET(DATASHEET!$AG$1,$F61,$G61,250,1),'DATA CHECKING SHEET'!D61)-COUNTIFS(OFFSET(DATASHEET!$AG$1,$F61,$G61,250,1),'DATA CHECKING SHEET'!D61,OFFSET(DATASHEET!$AC$1,$F61,$G61,250,1),"&lt;&gt;"&amp;"")</f>
        <v>0</v>
      </c>
      <c r="B61" s="325">
        <f ca="1">COUNTIF(OFFSET(DATASHEET!$AG$1,$F61,$G61,250,1),'DATA CHECKING SHEET'!D61)-COUNTIFS(OFFSET(DATASHEET!$AG$1,$F61,$G61,250,1),'DATA CHECKING SHEET'!D61,OFFSET(DATASHEET!$AD$1,$F61,$G61,250,1),"&lt;&gt;"&amp;"")</f>
        <v>0</v>
      </c>
      <c r="C61" s="325">
        <f ca="1">OFFSET(L3VA!$R$4,'DATA CHECKING SHEET'!F61,'DATA CHECKING SHEET'!E61)</f>
        <v>0</v>
      </c>
      <c r="D61" s="415">
        <f ca="1">OFFSET(L3VA!$S$4,'DATA CHECKING SHEET'!F61,'DATA CHECKING SHEET'!E61)</f>
        <v>0</v>
      </c>
      <c r="E61">
        <f t="shared" si="1"/>
        <v>66</v>
      </c>
      <c r="F61">
        <f t="shared" si="2"/>
        <v>5</v>
      </c>
      <c r="G61">
        <f t="shared" si="3"/>
        <v>60</v>
      </c>
    </row>
    <row r="62" spans="1:7" hidden="1" x14ac:dyDescent="0.25">
      <c r="A62" s="426">
        <f ca="1">COUNTIF(OFFSET(DATASHEET!$AG$1,$F62,$G62,250,1),'DATA CHECKING SHEET'!D62)-COUNTIFS(OFFSET(DATASHEET!$AG$1,$F62,$G62,250,1),'DATA CHECKING SHEET'!D62,OFFSET(DATASHEET!$AC$1,$F62,$G62,250,1),"&lt;&gt;"&amp;"")</f>
        <v>0</v>
      </c>
      <c r="B62" s="409">
        <f ca="1">COUNTIF(OFFSET(DATASHEET!$AG$1,$F62,$G62,250,1),'DATA CHECKING SHEET'!D62)-COUNTIFS(OFFSET(DATASHEET!$AG$1,$F62,$G62,250,1),'DATA CHECKING SHEET'!D62,OFFSET(DATASHEET!$AD$1,$F62,$G62,250,1),"&lt;&gt;"&amp;"")</f>
        <v>19</v>
      </c>
      <c r="C62" s="409" t="str">
        <f ca="1">OFFSET(L3VA!$R$4,'DATA CHECKING SHEET'!F62,'DATA CHECKING SHEET'!E62)</f>
        <v>JJ</v>
      </c>
      <c r="D62" s="414" t="str">
        <f ca="1">OFFSET(L3VA!$S$4,'DATA CHECKING SHEET'!F62,'DATA CHECKING SHEET'!E62)</f>
        <v>12B-GG-3</v>
      </c>
      <c r="E62">
        <f t="shared" si="1"/>
        <v>72</v>
      </c>
      <c r="F62">
        <f t="shared" si="2"/>
        <v>1</v>
      </c>
      <c r="G62">
        <f t="shared" si="3"/>
        <v>65</v>
      </c>
    </row>
    <row r="63" spans="1:7" hidden="1" x14ac:dyDescent="0.25">
      <c r="A63" s="427">
        <f ca="1">COUNTIF(OFFSET(DATASHEET!$AG$1,$F63,$G63,250,1),'DATA CHECKING SHEET'!D63)-COUNTIFS(OFFSET(DATASHEET!$AG$1,$F63,$G63,250,1),'DATA CHECKING SHEET'!D63,OFFSET(DATASHEET!$AC$1,$F63,$G63,250,1),"&lt;&gt;"&amp;"")</f>
        <v>0</v>
      </c>
      <c r="B63" s="325">
        <f ca="1">COUNTIF(OFFSET(DATASHEET!$AG$1,$F63,$G63,250,1),'DATA CHECKING SHEET'!D63)-COUNTIFS(OFFSET(DATASHEET!$AG$1,$F63,$G63,250,1),'DATA CHECKING SHEET'!D63,OFFSET(DATASHEET!$AD$1,$F63,$G63,250,1),"&lt;&gt;"&amp;"")</f>
        <v>0</v>
      </c>
      <c r="C63" s="325">
        <f ca="1">OFFSET(L3VA!$R$4,'DATA CHECKING SHEET'!F63,'DATA CHECKING SHEET'!E63)</f>
        <v>0</v>
      </c>
      <c r="D63" s="413">
        <f ca="1">OFFSET(L3VA!$S$4,'DATA CHECKING SHEET'!F63,'DATA CHECKING SHEET'!E63)</f>
        <v>0</v>
      </c>
      <c r="E63">
        <f t="shared" si="1"/>
        <v>72</v>
      </c>
      <c r="F63">
        <f t="shared" si="2"/>
        <v>2</v>
      </c>
      <c r="G63">
        <f t="shared" si="3"/>
        <v>65</v>
      </c>
    </row>
    <row r="64" spans="1:7" hidden="1" x14ac:dyDescent="0.25">
      <c r="A64" s="427">
        <f ca="1">COUNTIF(OFFSET(DATASHEET!$AG$1,$F64,$G64,250,1),'DATA CHECKING SHEET'!D64)-COUNTIFS(OFFSET(DATASHEET!$AG$1,$F64,$G64,250,1),'DATA CHECKING SHEET'!D64,OFFSET(DATASHEET!$AC$1,$F64,$G64,250,1),"&lt;&gt;"&amp;"")</f>
        <v>0</v>
      </c>
      <c r="B64" s="325">
        <f ca="1">COUNTIF(OFFSET(DATASHEET!$AG$1,$F64,$G64,250,1),'DATA CHECKING SHEET'!D64)-COUNTIFS(OFFSET(DATASHEET!$AG$1,$F64,$G64,250,1),'DATA CHECKING SHEET'!D64,OFFSET(DATASHEET!$AD$1,$F64,$G64,250,1),"&lt;&gt;"&amp;"")</f>
        <v>0</v>
      </c>
      <c r="C64" s="325">
        <f ca="1">OFFSET(L3VA!$R$4,'DATA CHECKING SHEET'!F64,'DATA CHECKING SHEET'!E64)</f>
        <v>0</v>
      </c>
      <c r="D64" s="415">
        <f ca="1">OFFSET(L3VA!$S$4,'DATA CHECKING SHEET'!F64,'DATA CHECKING SHEET'!E64)</f>
        <v>0</v>
      </c>
      <c r="E64">
        <f t="shared" si="1"/>
        <v>72</v>
      </c>
      <c r="F64">
        <f t="shared" si="2"/>
        <v>3</v>
      </c>
      <c r="G64">
        <f t="shared" si="3"/>
        <v>65</v>
      </c>
    </row>
    <row r="65" spans="1:7" hidden="1" x14ac:dyDescent="0.25">
      <c r="A65" s="427">
        <f ca="1">COUNTIF(OFFSET(DATASHEET!$AG$1,$F65,$G65,250,1),'DATA CHECKING SHEET'!D65)-COUNTIFS(OFFSET(DATASHEET!$AG$1,$F65,$G65,250,1),'DATA CHECKING SHEET'!D65,OFFSET(DATASHEET!$AC$1,$F65,$G65,250,1),"&lt;&gt;"&amp;"")</f>
        <v>0</v>
      </c>
      <c r="B65" s="325">
        <f ca="1">COUNTIF(OFFSET(DATASHEET!$AG$1,$F65,$G65,250,1),'DATA CHECKING SHEET'!D65)-COUNTIFS(OFFSET(DATASHEET!$AG$1,$F65,$G65,250,1),'DATA CHECKING SHEET'!D65,OFFSET(DATASHEET!$AD$1,$F65,$G65,250,1),"&lt;&gt;"&amp;"")</f>
        <v>0</v>
      </c>
      <c r="C65" s="325">
        <f ca="1">OFFSET(L3VA!$R$4,'DATA CHECKING SHEET'!F65,'DATA CHECKING SHEET'!E65)</f>
        <v>0</v>
      </c>
      <c r="D65" s="413">
        <f ca="1">OFFSET(L3VA!$S$4,'DATA CHECKING SHEET'!F65,'DATA CHECKING SHEET'!E65)</f>
        <v>0</v>
      </c>
      <c r="E65">
        <f t="shared" si="1"/>
        <v>72</v>
      </c>
      <c r="F65">
        <f t="shared" si="2"/>
        <v>4</v>
      </c>
      <c r="G65">
        <f t="shared" si="3"/>
        <v>65</v>
      </c>
    </row>
    <row r="66" spans="1:7" hidden="1" x14ac:dyDescent="0.25">
      <c r="A66" s="427">
        <f ca="1">COUNTIF(OFFSET(DATASHEET!$AG$1,$F66,$G66,250,1),'DATA CHECKING SHEET'!D66)-COUNTIFS(OFFSET(DATASHEET!$AG$1,$F66,$G66,250,1),'DATA CHECKING SHEET'!D66,OFFSET(DATASHEET!$AC$1,$F66,$G66,250,1),"&lt;&gt;"&amp;"")</f>
        <v>0</v>
      </c>
      <c r="B66" s="325">
        <f ca="1">COUNTIF(OFFSET(DATASHEET!$AG$1,$F66,$G66,250,1),'DATA CHECKING SHEET'!D66)-COUNTIFS(OFFSET(DATASHEET!$AG$1,$F66,$G66,250,1),'DATA CHECKING SHEET'!D66,OFFSET(DATASHEET!$AD$1,$F66,$G66,250,1),"&lt;&gt;"&amp;"")</f>
        <v>0</v>
      </c>
      <c r="C66" s="325">
        <f ca="1">OFFSET(L3VA!$R$4,'DATA CHECKING SHEET'!F66,'DATA CHECKING SHEET'!E66)</f>
        <v>0</v>
      </c>
      <c r="D66" s="415">
        <f ca="1">OFFSET(L3VA!$S$4,'DATA CHECKING SHEET'!F66,'DATA CHECKING SHEET'!E66)</f>
        <v>0</v>
      </c>
      <c r="E66">
        <f t="shared" si="1"/>
        <v>72</v>
      </c>
      <c r="F66">
        <f t="shared" si="2"/>
        <v>5</v>
      </c>
      <c r="G66">
        <f t="shared" si="3"/>
        <v>65</v>
      </c>
    </row>
    <row r="67" spans="1:7" hidden="1" x14ac:dyDescent="0.25">
      <c r="A67" s="426">
        <f ca="1">COUNTIF(OFFSET(DATASHEET!$AG$1,$F67,$G67,250,1),'DATA CHECKING SHEET'!D67)-COUNTIFS(OFFSET(DATASHEET!$AG$1,$F67,$G67,250,1),'DATA CHECKING SHEET'!D67,OFFSET(DATASHEET!$AC$1,$F67,$G67,250,1),"&lt;&gt;"&amp;"")</f>
        <v>0</v>
      </c>
      <c r="B67" s="420">
        <f ca="1">COUNTIF(OFFSET(DATASHEET!$AG$1,$F67,$G67,250,1),'DATA CHECKING SHEET'!D67)-COUNTIFS(OFFSET(DATASHEET!$AG$1,$F67,$G67,250,1),'DATA CHECKING SHEET'!D67,OFFSET(DATASHEET!$AD$1,$F67,$G67,250,1),"&lt;&gt;"&amp;"")</f>
        <v>18</v>
      </c>
      <c r="C67" s="409" t="str">
        <f ca="1">OFFSET(L3VA!$R$4,'DATA CHECKING SHEET'!F67,'DATA CHECKING SHEET'!E67)</f>
        <v>AWI</v>
      </c>
      <c r="D67" s="414" t="str">
        <f ca="1">OFFSET(L3VA!$S$4,'DATA CHECKING SHEET'!F67,'DATA CHECKING SHEET'!E67)</f>
        <v>12B-HS-4</v>
      </c>
      <c r="E67">
        <f t="shared" si="1"/>
        <v>78</v>
      </c>
      <c r="F67">
        <f t="shared" si="2"/>
        <v>1</v>
      </c>
      <c r="G67">
        <f t="shared" si="3"/>
        <v>70</v>
      </c>
    </row>
    <row r="68" spans="1:7" hidden="1" x14ac:dyDescent="0.25">
      <c r="A68" s="427">
        <f ca="1">COUNTIF(OFFSET(DATASHEET!$AG$1,$F68,$G68,250,1),'DATA CHECKING SHEET'!D68)-COUNTIFS(OFFSET(DATASHEET!$AG$1,$F68,$G68,250,1),'DATA CHECKING SHEET'!D68,OFFSET(DATASHEET!$AC$1,$F68,$G68,250,1),"&lt;&gt;"&amp;"")</f>
        <v>0</v>
      </c>
      <c r="B68" s="421">
        <f ca="1">COUNTIF(OFFSET(DATASHEET!$AG$1,$F68,$G68,250,1),'DATA CHECKING SHEET'!D68)-COUNTIFS(OFFSET(DATASHEET!$AG$1,$F68,$G68,250,1),'DATA CHECKING SHEET'!D68,OFFSET(DATASHEET!$AD$1,$F68,$G68,250,1),"&lt;&gt;"&amp;"")</f>
        <v>0</v>
      </c>
      <c r="C68" s="325">
        <f ca="1">OFFSET(L3VA!$R$4,'DATA CHECKING SHEET'!F68,'DATA CHECKING SHEET'!E68)</f>
        <v>0</v>
      </c>
      <c r="D68" s="413">
        <f ca="1">OFFSET(L3VA!$S$4,'DATA CHECKING SHEET'!F68,'DATA CHECKING SHEET'!E68)</f>
        <v>0</v>
      </c>
      <c r="E68">
        <f t="shared" si="1"/>
        <v>78</v>
      </c>
      <c r="F68">
        <f t="shared" si="2"/>
        <v>2</v>
      </c>
      <c r="G68">
        <f t="shared" si="3"/>
        <v>70</v>
      </c>
    </row>
    <row r="69" spans="1:7" hidden="1" x14ac:dyDescent="0.25">
      <c r="A69" s="427">
        <f ca="1">COUNTIF(OFFSET(DATASHEET!$AG$1,$F69,$G69,250,1),'DATA CHECKING SHEET'!D69)-COUNTIFS(OFFSET(DATASHEET!$AG$1,$F69,$G69,250,1),'DATA CHECKING SHEET'!D69,OFFSET(DATASHEET!$AC$1,$F69,$G69,250,1),"&lt;&gt;"&amp;"")</f>
        <v>0</v>
      </c>
      <c r="B69" s="421">
        <f ca="1">COUNTIF(OFFSET(DATASHEET!$AG$1,$F69,$G69,250,1),'DATA CHECKING SHEET'!D69)-COUNTIFS(OFFSET(DATASHEET!$AG$1,$F69,$G69,250,1),'DATA CHECKING SHEET'!D69,OFFSET(DATASHEET!$AD$1,$F69,$G69,250,1),"&lt;&gt;"&amp;"")</f>
        <v>0</v>
      </c>
      <c r="C69" s="325">
        <f ca="1">OFFSET(L3VA!$R$4,'DATA CHECKING SHEET'!F69,'DATA CHECKING SHEET'!E69)</f>
        <v>0</v>
      </c>
      <c r="D69" s="415">
        <f ca="1">OFFSET(L3VA!$S$4,'DATA CHECKING SHEET'!F69,'DATA CHECKING SHEET'!E69)</f>
        <v>0</v>
      </c>
      <c r="E69">
        <f t="shared" si="1"/>
        <v>78</v>
      </c>
      <c r="F69">
        <f t="shared" si="2"/>
        <v>3</v>
      </c>
      <c r="G69">
        <f t="shared" si="3"/>
        <v>70</v>
      </c>
    </row>
    <row r="70" spans="1:7" hidden="1" x14ac:dyDescent="0.25">
      <c r="A70" s="427">
        <f ca="1">COUNTIF(OFFSET(DATASHEET!$AG$1,$F70,$G70,250,1),'DATA CHECKING SHEET'!D70)-COUNTIFS(OFFSET(DATASHEET!$AG$1,$F70,$G70,250,1),'DATA CHECKING SHEET'!D70,OFFSET(DATASHEET!$AC$1,$F70,$G70,250,1),"&lt;&gt;"&amp;"")</f>
        <v>0</v>
      </c>
      <c r="B70" s="421">
        <f ca="1">COUNTIF(OFFSET(DATASHEET!$AG$1,$F70,$G70,250,1),'DATA CHECKING SHEET'!D70)-COUNTIFS(OFFSET(DATASHEET!$AG$1,$F70,$G70,250,1),'DATA CHECKING SHEET'!D70,OFFSET(DATASHEET!$AD$1,$F70,$G70,250,1),"&lt;&gt;"&amp;"")</f>
        <v>0</v>
      </c>
      <c r="C70" s="325">
        <f ca="1">OFFSET(L3VA!$R$4,'DATA CHECKING SHEET'!F70,'DATA CHECKING SHEET'!E70)</f>
        <v>0</v>
      </c>
      <c r="D70" s="413">
        <f ca="1">OFFSET(L3VA!$S$4,'DATA CHECKING SHEET'!F70,'DATA CHECKING SHEET'!E70)</f>
        <v>0</v>
      </c>
      <c r="E70">
        <f t="shared" si="1"/>
        <v>78</v>
      </c>
      <c r="F70">
        <f t="shared" si="2"/>
        <v>4</v>
      </c>
      <c r="G70">
        <f t="shared" si="3"/>
        <v>70</v>
      </c>
    </row>
    <row r="71" spans="1:7" hidden="1" x14ac:dyDescent="0.25">
      <c r="A71" s="427">
        <f ca="1">COUNTIF(OFFSET(DATASHEET!$AG$1,$F71,$G71,250,1),'DATA CHECKING SHEET'!D71)-COUNTIFS(OFFSET(DATASHEET!$AG$1,$F71,$G71,250,1),'DATA CHECKING SHEET'!D71,OFFSET(DATASHEET!$AC$1,$F71,$G71,250,1),"&lt;&gt;"&amp;"")</f>
        <v>0</v>
      </c>
      <c r="B71" s="421">
        <f ca="1">COUNTIF(OFFSET(DATASHEET!$AG$1,$F71,$G71,250,1),'DATA CHECKING SHEET'!D71)-COUNTIFS(OFFSET(DATASHEET!$AG$1,$F71,$G71,250,1),'DATA CHECKING SHEET'!D71,OFFSET(DATASHEET!$AD$1,$F71,$G71,250,1),"&lt;&gt;"&amp;"")</f>
        <v>0</v>
      </c>
      <c r="C71" s="325">
        <f ca="1">OFFSET(L3VA!$R$4,'DATA CHECKING SHEET'!F71,'DATA CHECKING SHEET'!E71)</f>
        <v>0</v>
      </c>
      <c r="D71" s="415">
        <f ca="1">OFFSET(L3VA!$S$4,'DATA CHECKING SHEET'!F71,'DATA CHECKING SHEET'!E71)</f>
        <v>0</v>
      </c>
      <c r="E71">
        <f t="shared" si="1"/>
        <v>78</v>
      </c>
      <c r="F71">
        <f t="shared" si="2"/>
        <v>5</v>
      </c>
      <c r="G71">
        <f t="shared" si="3"/>
        <v>70</v>
      </c>
    </row>
    <row r="72" spans="1:7" hidden="1" x14ac:dyDescent="0.25">
      <c r="A72" s="426">
        <f ca="1">COUNTIF(OFFSET(DATASHEET!$AG$1,$F72,$G72,250,1),'DATA CHECKING SHEET'!D72)-COUNTIFS(OFFSET(DATASHEET!$AG$1,$F72,$G72,250,1),'DATA CHECKING SHEET'!D72,OFFSET(DATASHEET!$AC$1,$F72,$G72,250,1),"&lt;&gt;"&amp;"")</f>
        <v>0</v>
      </c>
      <c r="B72" s="420">
        <f ca="1">COUNTIF(OFFSET(DATASHEET!$AG$1,$F72,$G72,250,1),'DATA CHECKING SHEET'!D72)-COUNTIFS(OFFSET(DATASHEET!$AG$1,$F72,$G72,250,1),'DATA CHECKING SHEET'!D72,OFFSET(DATASHEET!$AD$1,$F72,$G72,250,1),"&lt;&gt;"&amp;"")</f>
        <v>6</v>
      </c>
      <c r="C72" s="425" t="str">
        <f ca="1">OFFSET(L3VA!$R$4,'DATA CHECKING SHEET'!F72,'DATA CHECKING SHEET'!E72)</f>
        <v>AWI</v>
      </c>
      <c r="D72" s="414" t="str">
        <f ca="1">OFFSET(L3VA!$S$4,'DATA CHECKING SHEET'!F72,'DATA CHECKING SHEET'!E72)</f>
        <v>12C-HSD-6</v>
      </c>
      <c r="E72">
        <f t="shared" si="1"/>
        <v>84</v>
      </c>
      <c r="F72">
        <f t="shared" si="2"/>
        <v>1</v>
      </c>
      <c r="G72">
        <f t="shared" si="3"/>
        <v>75</v>
      </c>
    </row>
    <row r="73" spans="1:7" hidden="1" x14ac:dyDescent="0.25">
      <c r="A73" s="427">
        <f ca="1">COUNTIF(OFFSET(DATASHEET!$AG$1,$F73,$G73,250,1),'DATA CHECKING SHEET'!D73)-COUNTIFS(OFFSET(DATASHEET!$AG$1,$F73,$G73,250,1),'DATA CHECKING SHEET'!D73,OFFSET(DATASHEET!$AC$1,$F73,$G73,250,1),"&lt;&gt;"&amp;"")</f>
        <v>0</v>
      </c>
      <c r="B73" s="421">
        <f ca="1">COUNTIF(OFFSET(DATASHEET!$AG$1,$F73,$G73,250,1),'DATA CHECKING SHEET'!D73)-COUNTIFS(OFFSET(DATASHEET!$AG$1,$F73,$G73,250,1),'DATA CHECKING SHEET'!D73,OFFSET(DATASHEET!$AD$1,$F73,$G73,250,1),"&lt;&gt;"&amp;"")</f>
        <v>0</v>
      </c>
      <c r="C73" s="423">
        <f ca="1">OFFSET(L3VA!$R$4,'DATA CHECKING SHEET'!F73,'DATA CHECKING SHEET'!E73)</f>
        <v>0</v>
      </c>
      <c r="D73" s="413">
        <f ca="1">OFFSET(L3VA!$S$4,'DATA CHECKING SHEET'!F73,'DATA CHECKING SHEET'!E73)</f>
        <v>0</v>
      </c>
      <c r="E73">
        <f t="shared" si="1"/>
        <v>84</v>
      </c>
      <c r="F73">
        <f t="shared" si="2"/>
        <v>2</v>
      </c>
      <c r="G73">
        <f t="shared" si="3"/>
        <v>75</v>
      </c>
    </row>
    <row r="74" spans="1:7" hidden="1" x14ac:dyDescent="0.25">
      <c r="A74" s="427">
        <f ca="1">COUNTIF(OFFSET(DATASHEET!$AG$1,$F74,$G74,250,1),'DATA CHECKING SHEET'!D74)-COUNTIFS(OFFSET(DATASHEET!$AG$1,$F74,$G74,250,1),'DATA CHECKING SHEET'!D74,OFFSET(DATASHEET!$AC$1,$F74,$G74,250,1),"&lt;&gt;"&amp;"")</f>
        <v>0</v>
      </c>
      <c r="B74" s="421">
        <f ca="1">COUNTIF(OFFSET(DATASHEET!$AG$1,$F74,$G74,250,1),'DATA CHECKING SHEET'!D74)-COUNTIFS(OFFSET(DATASHEET!$AG$1,$F74,$G74,250,1),'DATA CHECKING SHEET'!D74,OFFSET(DATASHEET!$AD$1,$F74,$G74,250,1),"&lt;&gt;"&amp;"")</f>
        <v>0</v>
      </c>
      <c r="C74" s="423">
        <f ca="1">OFFSET(L3VA!$R$4,'DATA CHECKING SHEET'!F74,'DATA CHECKING SHEET'!E74)</f>
        <v>0</v>
      </c>
      <c r="D74" s="415">
        <f ca="1">OFFSET(L3VA!$S$4,'DATA CHECKING SHEET'!F74,'DATA CHECKING SHEET'!E74)</f>
        <v>0</v>
      </c>
      <c r="E74">
        <f t="shared" si="1"/>
        <v>84</v>
      </c>
      <c r="F74">
        <f t="shared" si="2"/>
        <v>3</v>
      </c>
      <c r="G74">
        <f t="shared" si="3"/>
        <v>75</v>
      </c>
    </row>
    <row r="75" spans="1:7" hidden="1" x14ac:dyDescent="0.25">
      <c r="A75" s="427">
        <f ca="1">COUNTIF(OFFSET(DATASHEET!$AG$1,$F75,$G75,250,1),'DATA CHECKING SHEET'!D75)-COUNTIFS(OFFSET(DATASHEET!$AG$1,$F75,$G75,250,1),'DATA CHECKING SHEET'!D75,OFFSET(DATASHEET!$AC$1,$F75,$G75,250,1),"&lt;&gt;"&amp;"")</f>
        <v>0</v>
      </c>
      <c r="B75" s="421">
        <f ca="1">COUNTIF(OFFSET(DATASHEET!$AG$1,$F75,$G75,250,1),'DATA CHECKING SHEET'!D75)-COUNTIFS(OFFSET(DATASHEET!$AG$1,$F75,$G75,250,1),'DATA CHECKING SHEET'!D75,OFFSET(DATASHEET!$AD$1,$F75,$G75,250,1),"&lt;&gt;"&amp;"")</f>
        <v>0</v>
      </c>
      <c r="C75" s="423">
        <f ca="1">OFFSET(L3VA!$R$4,'DATA CHECKING SHEET'!F75,'DATA CHECKING SHEET'!E75)</f>
        <v>0</v>
      </c>
      <c r="D75" s="413">
        <f ca="1">OFFSET(L3VA!$S$4,'DATA CHECKING SHEET'!F75,'DATA CHECKING SHEET'!E75)</f>
        <v>0</v>
      </c>
      <c r="E75">
        <f t="shared" si="1"/>
        <v>84</v>
      </c>
      <c r="F75">
        <f t="shared" si="2"/>
        <v>4</v>
      </c>
      <c r="G75">
        <f t="shared" si="3"/>
        <v>75</v>
      </c>
    </row>
    <row r="76" spans="1:7" hidden="1" x14ac:dyDescent="0.25">
      <c r="A76" s="427">
        <f ca="1">COUNTIF(OFFSET(DATASHEET!$AG$1,$F76,$G76,250,1),'DATA CHECKING SHEET'!D76)-COUNTIFS(OFFSET(DATASHEET!$AG$1,$F76,$G76,250,1),'DATA CHECKING SHEET'!D76,OFFSET(DATASHEET!$AC$1,$F76,$G76,250,1),"&lt;&gt;"&amp;"")</f>
        <v>0</v>
      </c>
      <c r="B76" s="421">
        <f ca="1">COUNTIF(OFFSET(DATASHEET!$AG$1,$F76,$G76,250,1),'DATA CHECKING SHEET'!D76)-COUNTIFS(OFFSET(DATASHEET!$AG$1,$F76,$G76,250,1),'DATA CHECKING SHEET'!D76,OFFSET(DATASHEET!$AD$1,$F76,$G76,250,1),"&lt;&gt;"&amp;"")</f>
        <v>0</v>
      </c>
      <c r="C76" s="325">
        <f ca="1">OFFSET(L3VA!$R$4,'DATA CHECKING SHEET'!F76,'DATA CHECKING SHEET'!E76)</f>
        <v>0</v>
      </c>
      <c r="D76" s="415">
        <f ca="1">OFFSET(L3VA!$S$4,'DATA CHECKING SHEET'!F76,'DATA CHECKING SHEET'!E76)</f>
        <v>0</v>
      </c>
      <c r="E76">
        <f t="shared" si="1"/>
        <v>84</v>
      </c>
      <c r="F76">
        <f t="shared" si="2"/>
        <v>5</v>
      </c>
      <c r="G76">
        <f t="shared" si="3"/>
        <v>75</v>
      </c>
    </row>
    <row r="77" spans="1:7" hidden="1" x14ac:dyDescent="0.25">
      <c r="A77" s="426">
        <f ca="1">COUNTIF(OFFSET(DATASHEET!$AG$1,$F77,$G77,250,1),'DATA CHECKING SHEET'!D77)-COUNTIFS(OFFSET(DATASHEET!$AG$1,$F77,$G77,250,1),'DATA CHECKING SHEET'!D77,OFFSET(DATASHEET!$AC$1,$F77,$G77,250,1),"&lt;&gt;"&amp;"")</f>
        <v>0</v>
      </c>
      <c r="B77" s="420">
        <f ca="1">COUNTIF(OFFSET(DATASHEET!$AG$1,$F77,$G77,250,1),'DATA CHECKING SHEET'!D77)-COUNTIFS(OFFSET(DATASHEET!$AG$1,$F77,$G77,250,1),'DATA CHECKING SHEET'!D77,OFFSET(DATASHEET!$AD$1,$F77,$G77,250,1),"&lt;&gt;"&amp;"")</f>
        <v>7</v>
      </c>
      <c r="C77" s="409" t="str">
        <f ca="1">OFFSET(L3VA!$R$4,'DATA CHECKING SHEET'!F77,'DATA CHECKING SHEET'!E77)</f>
        <v>MCO</v>
      </c>
      <c r="D77" s="414" t="str">
        <f ca="1">OFFSET(L3VA!$S$4,'DATA CHECKING SHEET'!F77,'DATA CHECKING SHEET'!E77)</f>
        <v>12A-HI-7</v>
      </c>
      <c r="E77">
        <f t="shared" ref="E77:E126" si="4">E72+6</f>
        <v>90</v>
      </c>
      <c r="F77">
        <f t="shared" ref="F77:F126" si="5">F72</f>
        <v>1</v>
      </c>
      <c r="G77">
        <f t="shared" ref="G77:G126" si="6">G72+5</f>
        <v>80</v>
      </c>
    </row>
    <row r="78" spans="1:7" hidden="1" x14ac:dyDescent="0.25">
      <c r="A78" s="427">
        <f ca="1">COUNTIF(OFFSET(DATASHEET!$AG$1,$F78,$G78,250,1),'DATA CHECKING SHEET'!D78)-COUNTIFS(OFFSET(DATASHEET!$AG$1,$F78,$G78,250,1),'DATA CHECKING SHEET'!D78,OFFSET(DATASHEET!$AC$1,$F78,$G78,250,1),"&lt;&gt;"&amp;"")</f>
        <v>0</v>
      </c>
      <c r="B78" s="421">
        <f ca="1">COUNTIF(OFFSET(DATASHEET!$AG$1,$F78,$G78,250,1),'DATA CHECKING SHEET'!D78)-COUNTIFS(OFFSET(DATASHEET!$AG$1,$F78,$G78,250,1),'DATA CHECKING SHEET'!D78,OFFSET(DATASHEET!$AD$1,$F78,$G78,250,1),"&lt;&gt;"&amp;"")</f>
        <v>14</v>
      </c>
      <c r="C78" s="325" t="str">
        <f ca="1">OFFSET(L3VA!$R$4,'DATA CHECKING SHEET'!F78,'DATA CHECKING SHEET'!E78)</f>
        <v>EB</v>
      </c>
      <c r="D78" s="413" t="str">
        <f ca="1">OFFSET(L3VA!$S$4,'DATA CHECKING SHEET'!F78,'DATA CHECKING SHEET'!E78)</f>
        <v>12C-HI-5</v>
      </c>
      <c r="E78">
        <f t="shared" si="4"/>
        <v>90</v>
      </c>
      <c r="F78">
        <f t="shared" si="5"/>
        <v>2</v>
      </c>
      <c r="G78">
        <f t="shared" si="6"/>
        <v>80</v>
      </c>
    </row>
    <row r="79" spans="1:7" hidden="1" x14ac:dyDescent="0.25">
      <c r="A79" s="427">
        <f ca="1">COUNTIF(OFFSET(DATASHEET!$AG$1,$F79,$G79,250,1),'DATA CHECKING SHEET'!D79)-COUNTIFS(OFFSET(DATASHEET!$AG$1,$F79,$G79,250,1),'DATA CHECKING SHEET'!D79,OFFSET(DATASHEET!$AC$1,$F79,$G79,250,1),"&lt;&gt;"&amp;"")</f>
        <v>0</v>
      </c>
      <c r="B79" s="421">
        <f ca="1">COUNTIF(OFFSET(DATASHEET!$AG$1,$F79,$G79,250,1),'DATA CHECKING SHEET'!D79)-COUNTIFS(OFFSET(DATASHEET!$AG$1,$F79,$G79,250,1),'DATA CHECKING SHEET'!D79,OFFSET(DATASHEET!$AD$1,$F79,$G79,250,1),"&lt;&gt;"&amp;"")</f>
        <v>0</v>
      </c>
      <c r="C79" s="325">
        <f ca="1">OFFSET(L3VA!$R$4,'DATA CHECKING SHEET'!F79,'DATA CHECKING SHEET'!E79)</f>
        <v>0</v>
      </c>
      <c r="D79" s="415">
        <f ca="1">OFFSET(L3VA!$S$4,'DATA CHECKING SHEET'!F79,'DATA CHECKING SHEET'!E79)</f>
        <v>0</v>
      </c>
      <c r="E79">
        <f t="shared" si="4"/>
        <v>90</v>
      </c>
      <c r="F79">
        <f t="shared" si="5"/>
        <v>3</v>
      </c>
      <c r="G79">
        <f t="shared" si="6"/>
        <v>80</v>
      </c>
    </row>
    <row r="80" spans="1:7" hidden="1" x14ac:dyDescent="0.25">
      <c r="A80" s="427">
        <f ca="1">COUNTIF(OFFSET(DATASHEET!$AG$1,$F80,$G80,250,1),'DATA CHECKING SHEET'!D80)-COUNTIFS(OFFSET(DATASHEET!$AG$1,$F80,$G80,250,1),'DATA CHECKING SHEET'!D80,OFFSET(DATASHEET!$AC$1,$F80,$G80,250,1),"&lt;&gt;"&amp;"")</f>
        <v>0</v>
      </c>
      <c r="B80" s="421">
        <f ca="1">COUNTIF(OFFSET(DATASHEET!$AG$1,$F80,$G80,250,1),'DATA CHECKING SHEET'!D80)-COUNTIFS(OFFSET(DATASHEET!$AG$1,$F80,$G80,250,1),'DATA CHECKING SHEET'!D80,OFFSET(DATASHEET!$AD$1,$F80,$G80,250,1),"&lt;&gt;"&amp;"")</f>
        <v>0</v>
      </c>
      <c r="C80" s="325">
        <f ca="1">OFFSET(L3VA!$R$4,'DATA CHECKING SHEET'!F80,'DATA CHECKING SHEET'!E80)</f>
        <v>0</v>
      </c>
      <c r="D80" s="413">
        <f ca="1">OFFSET(L3VA!$S$4,'DATA CHECKING SHEET'!F80,'DATA CHECKING SHEET'!E80)</f>
        <v>0</v>
      </c>
      <c r="E80">
        <f t="shared" si="4"/>
        <v>90</v>
      </c>
      <c r="F80">
        <f t="shared" si="5"/>
        <v>4</v>
      </c>
      <c r="G80">
        <f t="shared" si="6"/>
        <v>80</v>
      </c>
    </row>
    <row r="81" spans="1:7" hidden="1" x14ac:dyDescent="0.25">
      <c r="A81" s="427">
        <f ca="1">COUNTIF(OFFSET(DATASHEET!$AG$1,$F81,$G81,250,1),'DATA CHECKING SHEET'!D81)-COUNTIFS(OFFSET(DATASHEET!$AG$1,$F81,$G81,250,1),'DATA CHECKING SHEET'!D81,OFFSET(DATASHEET!$AC$1,$F81,$G81,250,1),"&lt;&gt;"&amp;"")</f>
        <v>0</v>
      </c>
      <c r="B81" s="421">
        <f ca="1">COUNTIF(OFFSET(DATASHEET!$AG$1,$F81,$G81,250,1),'DATA CHECKING SHEET'!D81)-COUNTIFS(OFFSET(DATASHEET!$AG$1,$F81,$G81,250,1),'DATA CHECKING SHEET'!D81,OFFSET(DATASHEET!$AD$1,$F81,$G81,250,1),"&lt;&gt;"&amp;"")</f>
        <v>0</v>
      </c>
      <c r="C81" s="325">
        <f ca="1">OFFSET(L3VA!$R$4,'DATA CHECKING SHEET'!F81,'DATA CHECKING SHEET'!E81)</f>
        <v>0</v>
      </c>
      <c r="D81" s="415">
        <f ca="1">OFFSET(L3VA!$S$4,'DATA CHECKING SHEET'!F81,'DATA CHECKING SHEET'!E81)</f>
        <v>0</v>
      </c>
      <c r="E81">
        <f t="shared" si="4"/>
        <v>90</v>
      </c>
      <c r="F81">
        <f t="shared" si="5"/>
        <v>5</v>
      </c>
      <c r="G81">
        <f t="shared" si="6"/>
        <v>80</v>
      </c>
    </row>
    <row r="82" spans="1:7" hidden="1" x14ac:dyDescent="0.25">
      <c r="A82" s="426">
        <f ca="1">COUNTIF(OFFSET(DATASHEET!$AG$1,$F82,$G82,250,1),'DATA CHECKING SHEET'!D82)-COUNTIFS(OFFSET(DATASHEET!$AG$1,$F82,$G82,250,1),'DATA CHECKING SHEET'!D82,OFFSET(DATASHEET!$AC$1,$F82,$G82,250,1),"&lt;&gt;"&amp;"")</f>
        <v>0</v>
      </c>
      <c r="B82" s="409">
        <f ca="1">COUNTIF(OFFSET(DATASHEET!$AG$1,$F82,$G82,250,1),'DATA CHECKING SHEET'!D82)-COUNTIFS(OFFSET(DATASHEET!$AG$1,$F82,$G82,250,1),'DATA CHECKING SHEET'!D82,OFFSET(DATASHEET!$AD$1,$F82,$G82,250,1),"&lt;&gt;"&amp;"")</f>
        <v>13</v>
      </c>
      <c r="C82" s="409" t="str">
        <f ca="1">OFFSET(L3VA!$R$4,'DATA CHECKING SHEET'!F82,'DATA CHECKING SHEET'!E82)</f>
        <v>PHO</v>
      </c>
      <c r="D82" s="414" t="str">
        <f ca="1">OFFSET(L3VA!$S$4,'DATA CHECKING SHEET'!F82,'DATA CHECKING SHEET'!E82)</f>
        <v>12A-MA-8</v>
      </c>
      <c r="E82">
        <f t="shared" si="4"/>
        <v>96</v>
      </c>
      <c r="F82">
        <f t="shared" si="5"/>
        <v>1</v>
      </c>
      <c r="G82">
        <f t="shared" si="6"/>
        <v>85</v>
      </c>
    </row>
    <row r="83" spans="1:7" hidden="1" x14ac:dyDescent="0.25">
      <c r="A83" s="427">
        <f ca="1">COUNTIF(OFFSET(DATASHEET!$AG$1,$F83,$G83,250,1),'DATA CHECKING SHEET'!D83)-COUNTIFS(OFFSET(DATASHEET!$AG$1,$F83,$G83,250,1),'DATA CHECKING SHEET'!D83,OFFSET(DATASHEET!$AC$1,$F83,$G83,250,1),"&lt;&gt;"&amp;"")</f>
        <v>0</v>
      </c>
      <c r="B83" s="325">
        <f ca="1">COUNTIF(OFFSET(DATASHEET!$AG$1,$F83,$G83,250,1),'DATA CHECKING SHEET'!D83)-COUNTIFS(OFFSET(DATASHEET!$AG$1,$F83,$G83,250,1),'DATA CHECKING SHEET'!D83,OFFSET(DATASHEET!$AD$1,$F83,$G83,250,1),"&lt;&gt;"&amp;"")</f>
        <v>20</v>
      </c>
      <c r="C83" s="325" t="str">
        <f ca="1">OFFSET(L3VA!$R$4,'DATA CHECKING SHEET'!F83,'DATA CHECKING SHEET'!E83)</f>
        <v>WD</v>
      </c>
      <c r="D83" s="413" t="str">
        <f ca="1">OFFSET(L3VA!$S$4,'DATA CHECKING SHEET'!F83,'DATA CHECKING SHEET'!E83)</f>
        <v>12B-MA-5</v>
      </c>
      <c r="E83">
        <f t="shared" si="4"/>
        <v>96</v>
      </c>
      <c r="F83">
        <f t="shared" si="5"/>
        <v>2</v>
      </c>
      <c r="G83">
        <f t="shared" si="6"/>
        <v>85</v>
      </c>
    </row>
    <row r="84" spans="1:7" hidden="1" x14ac:dyDescent="0.25">
      <c r="A84" s="427">
        <f ca="1">COUNTIF(OFFSET(DATASHEET!$AG$1,$F84,$G84,250,1),'DATA CHECKING SHEET'!D84)-COUNTIFS(OFFSET(DATASHEET!$AG$1,$F84,$G84,250,1),'DATA CHECKING SHEET'!D84,OFFSET(DATASHEET!$AC$1,$F84,$G84,250,1),"&lt;&gt;"&amp;"")</f>
        <v>0</v>
      </c>
      <c r="B84" s="325">
        <f ca="1">COUNTIF(OFFSET(DATASHEET!$AG$1,$F84,$G84,250,1),'DATA CHECKING SHEET'!D84)-COUNTIFS(OFFSET(DATASHEET!$AG$1,$F84,$G84,250,1),'DATA CHECKING SHEET'!D84,OFFSET(DATASHEET!$AD$1,$F84,$G84,250,1),"&lt;&gt;"&amp;"")</f>
        <v>21</v>
      </c>
      <c r="C84" s="325" t="str">
        <f ca="1">OFFSET(L3VA!$R$4,'DATA CHECKING SHEET'!F84,'DATA CHECKING SHEET'!E84)</f>
        <v>JQ</v>
      </c>
      <c r="D84" s="415" t="str">
        <f ca="1">OFFSET(L3VA!$S$4,'DATA CHECKING SHEET'!F84,'DATA CHECKING SHEET'!E84)</f>
        <v>12C-MA-7</v>
      </c>
      <c r="E84">
        <f t="shared" si="4"/>
        <v>96</v>
      </c>
      <c r="F84">
        <f t="shared" si="5"/>
        <v>3</v>
      </c>
      <c r="G84">
        <f t="shared" si="6"/>
        <v>85</v>
      </c>
    </row>
    <row r="85" spans="1:7" hidden="1" x14ac:dyDescent="0.25">
      <c r="A85" s="427">
        <f ca="1">COUNTIF(OFFSET(DATASHEET!$AG$1,$F85,$G85,250,1),'DATA CHECKING SHEET'!D85)-COUNTIFS(OFFSET(DATASHEET!$AG$1,$F85,$G85,250,1),'DATA CHECKING SHEET'!D85,OFFSET(DATASHEET!$AC$1,$F85,$G85,250,1),"&lt;&gt;"&amp;"")</f>
        <v>0</v>
      </c>
      <c r="B85" s="325">
        <f ca="1">COUNTIF(OFFSET(DATASHEET!$AG$1,$F85,$G85,250,1),'DATA CHECKING SHEET'!D85)-COUNTIFS(OFFSET(DATASHEET!$AG$1,$F85,$G85,250,1),'DATA CHECKING SHEET'!D85,OFFSET(DATASHEET!$AD$1,$F85,$G85,250,1),"&lt;&gt;"&amp;"")</f>
        <v>21</v>
      </c>
      <c r="C85" s="325" t="str">
        <f ca="1">OFFSET(L3VA!$R$4,'DATA CHECKING SHEET'!F85,'DATA CHECKING SHEET'!E85)</f>
        <v>ZI</v>
      </c>
      <c r="D85" s="413" t="str">
        <f ca="1">OFFSET(L3VA!$S$4,'DATA CHECKING SHEET'!F85,'DATA CHECKING SHEET'!E85)</f>
        <v>12D-MA-7</v>
      </c>
      <c r="E85">
        <f t="shared" si="4"/>
        <v>96</v>
      </c>
      <c r="F85">
        <f t="shared" si="5"/>
        <v>4</v>
      </c>
      <c r="G85">
        <f t="shared" si="6"/>
        <v>85</v>
      </c>
    </row>
    <row r="86" spans="1:7" hidden="1" x14ac:dyDescent="0.25">
      <c r="A86" s="427">
        <f ca="1">COUNTIF(OFFSET(DATASHEET!$AG$1,$F86,$G86,250,1),'DATA CHECKING SHEET'!D86)-COUNTIFS(OFFSET(DATASHEET!$AG$1,$F86,$G86,250,1),'DATA CHECKING SHEET'!D86,OFFSET(DATASHEET!$AC$1,$F86,$G86,250,1),"&lt;&gt;"&amp;"")</f>
        <v>0</v>
      </c>
      <c r="B86" s="325">
        <f ca="1">COUNTIF(OFFSET(DATASHEET!$AG$1,$F86,$G86,250,1),'DATA CHECKING SHEET'!D86)-COUNTIFS(OFFSET(DATASHEET!$AG$1,$F86,$G86,250,1),'DATA CHECKING SHEET'!D86,OFFSET(DATASHEET!$AD$1,$F86,$G86,250,1),"&lt;&gt;"&amp;"")</f>
        <v>0</v>
      </c>
      <c r="C86" s="325">
        <f ca="1">OFFSET(L3VA!$R$4,'DATA CHECKING SHEET'!F86,'DATA CHECKING SHEET'!E86)</f>
        <v>0</v>
      </c>
      <c r="D86" s="415">
        <f ca="1">OFFSET(L3VA!$S$4,'DATA CHECKING SHEET'!F86,'DATA CHECKING SHEET'!E86)</f>
        <v>0</v>
      </c>
      <c r="E86">
        <f t="shared" si="4"/>
        <v>96</v>
      </c>
      <c r="F86">
        <f t="shared" si="5"/>
        <v>5</v>
      </c>
      <c r="G86">
        <f t="shared" si="6"/>
        <v>85</v>
      </c>
    </row>
    <row r="87" spans="1:7" hidden="1" x14ac:dyDescent="0.25">
      <c r="A87" s="426">
        <f ca="1">COUNTIF(OFFSET(DATASHEET!$AG$1,$F87,$G87,250,1),'DATA CHECKING SHEET'!D87)-COUNTIFS(OFFSET(DATASHEET!$AG$1,$F87,$G87,250,1),'DATA CHECKING SHEET'!D87,OFFSET(DATASHEET!$AC$1,$F87,$G87,250,1),"&lt;&gt;"&amp;"")</f>
        <v>0</v>
      </c>
      <c r="B87" s="409">
        <f ca="1">COUNTIF(OFFSET(DATASHEET!$AG$1,$F87,$G87,250,1),'DATA CHECKING SHEET'!D87)-COUNTIFS(OFFSET(DATASHEET!$AG$1,$F87,$G87,250,1),'DATA CHECKING SHEET'!D87,OFFSET(DATASHEET!$AD$1,$F87,$G87,250,1),"&lt;&gt;"&amp;"")</f>
        <v>1</v>
      </c>
      <c r="C87" s="409" t="str">
        <f ca="1">OFFSET(L3VA!$R$4,'DATA CHECKING SHEET'!F87,'DATA CHECKING SHEET'!E87)</f>
        <v>AW</v>
      </c>
      <c r="D87" s="414" t="str">
        <f ca="1">OFFSET(L3VA!$S$4,'DATA CHECKING SHEET'!F87,'DATA CHECKING SHEET'!E87)</f>
        <v>12B-MU-6</v>
      </c>
      <c r="E87">
        <f t="shared" si="4"/>
        <v>102</v>
      </c>
      <c r="F87">
        <f t="shared" si="5"/>
        <v>1</v>
      </c>
      <c r="G87">
        <f t="shared" si="6"/>
        <v>90</v>
      </c>
    </row>
    <row r="88" spans="1:7" hidden="1" x14ac:dyDescent="0.25">
      <c r="A88" s="427">
        <f ca="1">COUNTIF(OFFSET(DATASHEET!$AG$1,$F88,$G88,250,1),'DATA CHECKING SHEET'!D88)-COUNTIFS(OFFSET(DATASHEET!$AG$1,$F88,$G88,250,1),'DATA CHECKING SHEET'!D88,OFFSET(DATASHEET!$AC$1,$F88,$G88,250,1),"&lt;&gt;"&amp;"")</f>
        <v>0</v>
      </c>
      <c r="B88" s="325">
        <f ca="1">COUNTIF(OFFSET(DATASHEET!$AG$1,$F88,$G88,250,1),'DATA CHECKING SHEET'!D88)-COUNTIFS(OFFSET(DATASHEET!$AG$1,$F88,$G88,250,1),'DATA CHECKING SHEET'!D88,OFFSET(DATASHEET!$AD$1,$F88,$G88,250,1),"&lt;&gt;"&amp;"")</f>
        <v>0</v>
      </c>
      <c r="C88" s="325">
        <f ca="1">OFFSET(L3VA!$R$4,'DATA CHECKING SHEET'!F88,'DATA CHECKING SHEET'!E88)</f>
        <v>0</v>
      </c>
      <c r="D88" s="413">
        <f ca="1">OFFSET(L3VA!$S$4,'DATA CHECKING SHEET'!F88,'DATA CHECKING SHEET'!E88)</f>
        <v>0</v>
      </c>
      <c r="E88">
        <f t="shared" si="4"/>
        <v>102</v>
      </c>
      <c r="F88">
        <f t="shared" si="5"/>
        <v>2</v>
      </c>
      <c r="G88">
        <f t="shared" si="6"/>
        <v>90</v>
      </c>
    </row>
    <row r="89" spans="1:7" hidden="1" x14ac:dyDescent="0.25">
      <c r="A89" s="427">
        <f ca="1">COUNTIF(OFFSET(DATASHEET!$AG$1,$F89,$G89,250,1),'DATA CHECKING SHEET'!D89)-COUNTIFS(OFFSET(DATASHEET!$AG$1,$F89,$G89,250,1),'DATA CHECKING SHEET'!D89,OFFSET(DATASHEET!$AC$1,$F89,$G89,250,1),"&lt;&gt;"&amp;"")</f>
        <v>0</v>
      </c>
      <c r="B89" s="325">
        <f ca="1">COUNTIF(OFFSET(DATASHEET!$AG$1,$F89,$G89,250,1),'DATA CHECKING SHEET'!D89)-COUNTIFS(OFFSET(DATASHEET!$AG$1,$F89,$G89,250,1),'DATA CHECKING SHEET'!D89,OFFSET(DATASHEET!$AD$1,$F89,$G89,250,1),"&lt;&gt;"&amp;"")</f>
        <v>0</v>
      </c>
      <c r="C89" s="325">
        <f ca="1">OFFSET(L3VA!$R$4,'DATA CHECKING SHEET'!F89,'DATA CHECKING SHEET'!E89)</f>
        <v>0</v>
      </c>
      <c r="D89" s="415">
        <f ca="1">OFFSET(L3VA!$S$4,'DATA CHECKING SHEET'!F89,'DATA CHECKING SHEET'!E89)</f>
        <v>0</v>
      </c>
      <c r="E89">
        <f t="shared" si="4"/>
        <v>102</v>
      </c>
      <c r="F89">
        <f t="shared" si="5"/>
        <v>3</v>
      </c>
      <c r="G89">
        <f t="shared" si="6"/>
        <v>90</v>
      </c>
    </row>
    <row r="90" spans="1:7" hidden="1" x14ac:dyDescent="0.25">
      <c r="A90" s="427">
        <f ca="1">COUNTIF(OFFSET(DATASHEET!$AG$1,$F90,$G90,250,1),'DATA CHECKING SHEET'!D90)-COUNTIFS(OFFSET(DATASHEET!$AG$1,$F90,$G90,250,1),'DATA CHECKING SHEET'!D90,OFFSET(DATASHEET!$AC$1,$F90,$G90,250,1),"&lt;&gt;"&amp;"")</f>
        <v>0</v>
      </c>
      <c r="B90" s="325">
        <f ca="1">COUNTIF(OFFSET(DATASHEET!$AG$1,$F90,$G90,250,1),'DATA CHECKING SHEET'!D90)-COUNTIFS(OFFSET(DATASHEET!$AG$1,$F90,$G90,250,1),'DATA CHECKING SHEET'!D90,OFFSET(DATASHEET!$AD$1,$F90,$G90,250,1),"&lt;&gt;"&amp;"")</f>
        <v>0</v>
      </c>
      <c r="C90" s="325">
        <f ca="1">OFFSET(L3VA!$R$4,'DATA CHECKING SHEET'!F90,'DATA CHECKING SHEET'!E90)</f>
        <v>0</v>
      </c>
      <c r="D90" s="413">
        <f ca="1">OFFSET(L3VA!$S$4,'DATA CHECKING SHEET'!F90,'DATA CHECKING SHEET'!E90)</f>
        <v>0</v>
      </c>
      <c r="E90">
        <f t="shared" si="4"/>
        <v>102</v>
      </c>
      <c r="F90">
        <f t="shared" si="5"/>
        <v>4</v>
      </c>
      <c r="G90">
        <f t="shared" si="6"/>
        <v>90</v>
      </c>
    </row>
    <row r="91" spans="1:7" hidden="1" x14ac:dyDescent="0.25">
      <c r="A91" s="427">
        <f ca="1">COUNTIF(OFFSET(DATASHEET!$AG$1,$F91,$G91,250,1),'DATA CHECKING SHEET'!D91)-COUNTIFS(OFFSET(DATASHEET!$AG$1,$F91,$G91,250,1),'DATA CHECKING SHEET'!D91,OFFSET(DATASHEET!$AC$1,$F91,$G91,250,1),"&lt;&gt;"&amp;"")</f>
        <v>0</v>
      </c>
      <c r="B91" s="325">
        <f ca="1">COUNTIF(OFFSET(DATASHEET!$AG$1,$F91,$G91,250,1),'DATA CHECKING SHEET'!D91)-COUNTIFS(OFFSET(DATASHEET!$AG$1,$F91,$G91,250,1),'DATA CHECKING SHEET'!D91,OFFSET(DATASHEET!$AD$1,$F91,$G91,250,1),"&lt;&gt;"&amp;"")</f>
        <v>0</v>
      </c>
      <c r="C91" s="325">
        <f ca="1">OFFSET(L3VA!$R$4,'DATA CHECKING SHEET'!F91,'DATA CHECKING SHEET'!E91)</f>
        <v>0</v>
      </c>
      <c r="D91" s="415">
        <f ca="1">OFFSET(L3VA!$S$4,'DATA CHECKING SHEET'!F91,'DATA CHECKING SHEET'!E91)</f>
        <v>0</v>
      </c>
      <c r="E91">
        <f t="shared" si="4"/>
        <v>102</v>
      </c>
      <c r="F91">
        <f t="shared" si="5"/>
        <v>5</v>
      </c>
      <c r="G91">
        <f t="shared" si="6"/>
        <v>90</v>
      </c>
    </row>
    <row r="92" spans="1:7" hidden="1" x14ac:dyDescent="0.25">
      <c r="A92" s="426">
        <f ca="1">COUNTIF(OFFSET(DATASHEET!$AG$1,$F92,$G92,250,1),'DATA CHECKING SHEET'!D92)-COUNTIFS(OFFSET(DATASHEET!$AG$1,$F92,$G92,250,1),'DATA CHECKING SHEET'!D92,OFFSET(DATASHEET!$AC$1,$F92,$G92,250,1),"&lt;&gt;"&amp;"")</f>
        <v>0</v>
      </c>
      <c r="B92" s="420">
        <f ca="1">COUNTIF(OFFSET(DATASHEET!$AG$1,$F92,$G92,250,1),'DATA CHECKING SHEET'!D92)-COUNTIFS(OFFSET(DATASHEET!$AG$1,$F92,$G92,250,1),'DATA CHECKING SHEET'!D92,OFFSET(DATASHEET!$AD$1,$F92,$G92,250,1),"&lt;&gt;"&amp;"")</f>
        <v>13</v>
      </c>
      <c r="C92" s="418" t="str">
        <f ca="1">OFFSET(L3VA!$R$4,'DATA CHECKING SHEET'!F92,'DATA CHECKING SHEET'!E92)</f>
        <v>PLO</v>
      </c>
      <c r="D92" s="414" t="str">
        <f ca="1">OFFSET(L3VA!$S$4,'DATA CHECKING SHEET'!F92,'DATA CHECKING SHEET'!E92)</f>
        <v>12B-P&amp;E-7</v>
      </c>
      <c r="E92">
        <f t="shared" si="4"/>
        <v>108</v>
      </c>
      <c r="F92">
        <f t="shared" si="5"/>
        <v>1</v>
      </c>
      <c r="G92">
        <f t="shared" si="6"/>
        <v>95</v>
      </c>
    </row>
    <row r="93" spans="1:7" hidden="1" x14ac:dyDescent="0.25">
      <c r="A93" s="427">
        <f ca="1">COUNTIF(OFFSET(DATASHEET!$AG$1,$F93,$G93,250,1),'DATA CHECKING SHEET'!D93)-COUNTIFS(OFFSET(DATASHEET!$AG$1,$F93,$G93,250,1),'DATA CHECKING SHEET'!D93,OFFSET(DATASHEET!$AC$1,$F93,$G93,250,1),"&lt;&gt;"&amp;"")</f>
        <v>0</v>
      </c>
      <c r="B93" s="421">
        <f ca="1">COUNTIF(OFFSET(DATASHEET!$AG$1,$F93,$G93,250,1),'DATA CHECKING SHEET'!D93)-COUNTIFS(OFFSET(DATASHEET!$AG$1,$F93,$G93,250,1),'DATA CHECKING SHEET'!D93,OFFSET(DATASHEET!$AD$1,$F93,$G93,250,1),"&lt;&gt;"&amp;"")</f>
        <v>22</v>
      </c>
      <c r="C93" s="418" t="str">
        <f ca="1">OFFSET(L3VA!$R$4,'DATA CHECKING SHEET'!F93,'DATA CHECKING SHEET'!E93)</f>
        <v>JNE</v>
      </c>
      <c r="D93" s="413" t="str">
        <f ca="1">OFFSET(L3VA!$S$4,'DATA CHECKING SHEET'!F93,'DATA CHECKING SHEET'!E93)</f>
        <v>12E-P&amp;E-5</v>
      </c>
      <c r="E93">
        <f t="shared" si="4"/>
        <v>108</v>
      </c>
      <c r="F93">
        <f t="shared" si="5"/>
        <v>2</v>
      </c>
      <c r="G93">
        <f t="shared" si="6"/>
        <v>95</v>
      </c>
    </row>
    <row r="94" spans="1:7" hidden="1" x14ac:dyDescent="0.25">
      <c r="A94" s="427">
        <f ca="1">COUNTIF(OFFSET(DATASHEET!$AG$1,$F94,$G94,250,1),'DATA CHECKING SHEET'!D94)-COUNTIFS(OFFSET(DATASHEET!$AG$1,$F94,$G94,250,1),'DATA CHECKING SHEET'!D94,OFFSET(DATASHEET!$AC$1,$F94,$G94,250,1),"&lt;&gt;"&amp;"")</f>
        <v>0</v>
      </c>
      <c r="B94" s="421">
        <f ca="1">COUNTIF(OFFSET(DATASHEET!$AG$1,$F94,$G94,250,1),'DATA CHECKING SHEET'!D94)-COUNTIFS(OFFSET(DATASHEET!$AG$1,$F94,$G94,250,1),'DATA CHECKING SHEET'!D94,OFFSET(DATASHEET!$AD$1,$F94,$G94,250,1),"&lt;&gt;"&amp;"")</f>
        <v>0</v>
      </c>
      <c r="C94" s="411">
        <f ca="1">OFFSET(L3VA!$R$4,'DATA CHECKING SHEET'!F94,'DATA CHECKING SHEET'!E94)</f>
        <v>0</v>
      </c>
      <c r="D94" s="415">
        <f ca="1">OFFSET(L3VA!$S$4,'DATA CHECKING SHEET'!F94,'DATA CHECKING SHEET'!E94)</f>
        <v>0</v>
      </c>
      <c r="E94">
        <f t="shared" si="4"/>
        <v>108</v>
      </c>
      <c r="F94">
        <f t="shared" si="5"/>
        <v>3</v>
      </c>
      <c r="G94">
        <f t="shared" si="6"/>
        <v>95</v>
      </c>
    </row>
    <row r="95" spans="1:7" hidden="1" x14ac:dyDescent="0.25">
      <c r="A95" s="427">
        <f ca="1">COUNTIF(OFFSET(DATASHEET!$AG$1,$F95,$G95,250,1),'DATA CHECKING SHEET'!D95)-COUNTIFS(OFFSET(DATASHEET!$AG$1,$F95,$G95,250,1),'DATA CHECKING SHEET'!D95,OFFSET(DATASHEET!$AC$1,$F95,$G95,250,1),"&lt;&gt;"&amp;"")</f>
        <v>0</v>
      </c>
      <c r="B95" s="421">
        <f ca="1">COUNTIF(OFFSET(DATASHEET!$AG$1,$F95,$G95,250,1),'DATA CHECKING SHEET'!D95)-COUNTIFS(OFFSET(DATASHEET!$AG$1,$F95,$G95,250,1),'DATA CHECKING SHEET'!D95,OFFSET(DATASHEET!$AD$1,$F95,$G95,250,1),"&lt;&gt;"&amp;"")</f>
        <v>0</v>
      </c>
      <c r="C95" s="411">
        <f ca="1">OFFSET(L3VA!$R$4,'DATA CHECKING SHEET'!F95,'DATA CHECKING SHEET'!E95)</f>
        <v>0</v>
      </c>
      <c r="D95" s="413">
        <f ca="1">OFFSET(L3VA!$S$4,'DATA CHECKING SHEET'!F95,'DATA CHECKING SHEET'!E95)</f>
        <v>0</v>
      </c>
      <c r="E95">
        <f t="shared" si="4"/>
        <v>108</v>
      </c>
      <c r="F95">
        <f t="shared" si="5"/>
        <v>4</v>
      </c>
      <c r="G95">
        <f t="shared" si="6"/>
        <v>95</v>
      </c>
    </row>
    <row r="96" spans="1:7" hidden="1" x14ac:dyDescent="0.25">
      <c r="A96" s="427">
        <f ca="1">COUNTIF(OFFSET(DATASHEET!$AG$1,$F96,$G96,250,1),'DATA CHECKING SHEET'!D96)-COUNTIFS(OFFSET(DATASHEET!$AG$1,$F96,$G96,250,1),'DATA CHECKING SHEET'!D96,OFFSET(DATASHEET!$AC$1,$F96,$G96,250,1),"&lt;&gt;"&amp;"")</f>
        <v>0</v>
      </c>
      <c r="B96" s="421">
        <f ca="1">COUNTIF(OFFSET(DATASHEET!$AG$1,$F96,$G96,250,1),'DATA CHECKING SHEET'!D96)-COUNTIFS(OFFSET(DATASHEET!$AG$1,$F96,$G96,250,1),'DATA CHECKING SHEET'!D96,OFFSET(DATASHEET!$AD$1,$F96,$G96,250,1),"&lt;&gt;"&amp;"")</f>
        <v>0</v>
      </c>
      <c r="C96" s="411">
        <f ca="1">OFFSET(L3VA!$R$4,'DATA CHECKING SHEET'!F96,'DATA CHECKING SHEET'!E96)</f>
        <v>0</v>
      </c>
      <c r="D96" s="415">
        <f ca="1">OFFSET(L3VA!$S$4,'DATA CHECKING SHEET'!F96,'DATA CHECKING SHEET'!E96)</f>
        <v>0</v>
      </c>
      <c r="E96">
        <f t="shared" si="4"/>
        <v>108</v>
      </c>
      <c r="F96">
        <f t="shared" si="5"/>
        <v>5</v>
      </c>
      <c r="G96">
        <f t="shared" si="6"/>
        <v>95</v>
      </c>
    </row>
    <row r="97" spans="1:7" hidden="1" x14ac:dyDescent="0.25">
      <c r="A97" s="426">
        <f ca="1">COUNTIF(OFFSET(DATASHEET!$AG$1,$F97,$G97,250,1),'DATA CHECKING SHEET'!D97)-COUNTIFS(OFFSET(DATASHEET!$AG$1,$F97,$G97,250,1),'DATA CHECKING SHEET'!D97,OFFSET(DATASHEET!$AC$1,$F97,$G97,250,1),"&lt;&gt;"&amp;"")</f>
        <v>0</v>
      </c>
      <c r="B97" s="420">
        <f ca="1">COUNTIF(OFFSET(DATASHEET!$AG$1,$F97,$G97,250,1),'DATA CHECKING SHEET'!D97)-COUNTIFS(OFFSET(DATASHEET!$AG$1,$F97,$G97,250,1),'DATA CHECKING SHEET'!D97,OFFSET(DATASHEET!$AD$1,$F97,$G97,250,1),"&lt;&gt;"&amp;"")</f>
        <v>11</v>
      </c>
      <c r="C97" s="416" t="str">
        <f ca="1">OFFSET(L3VA!$R$4,'DATA CHECKING SHEET'!F97,'DATA CHECKING SHEET'!E97)</f>
        <v>LGI</v>
      </c>
      <c r="D97" s="414" t="str">
        <f ca="1">OFFSET(L3VA!$S$4,'DATA CHECKING SHEET'!F97,'DATA CHECKING SHEET'!E97)</f>
        <v>12D-PE-9</v>
      </c>
      <c r="E97">
        <f t="shared" si="4"/>
        <v>114</v>
      </c>
      <c r="F97">
        <f t="shared" si="5"/>
        <v>1</v>
      </c>
      <c r="G97">
        <f t="shared" si="6"/>
        <v>100</v>
      </c>
    </row>
    <row r="98" spans="1:7" hidden="1" x14ac:dyDescent="0.25">
      <c r="A98" s="427">
        <f ca="1">COUNTIF(OFFSET(DATASHEET!$AG$1,$F98,$G98,250,1),'DATA CHECKING SHEET'!D98)-COUNTIFS(OFFSET(DATASHEET!$AG$1,$F98,$G98,250,1),'DATA CHECKING SHEET'!D98,OFFSET(DATASHEET!$AC$1,$F98,$G98,250,1),"&lt;&gt;"&amp;"")</f>
        <v>0</v>
      </c>
      <c r="B98" s="421">
        <f ca="1">COUNTIF(OFFSET(DATASHEET!$AG$1,$F98,$G98,250,1),'DATA CHECKING SHEET'!D98)-COUNTIFS(OFFSET(DATASHEET!$AG$1,$F98,$G98,250,1),'DATA CHECKING SHEET'!D98,OFFSET(DATASHEET!$AD$1,$F98,$G98,250,1),"&lt;&gt;"&amp;"")</f>
        <v>0</v>
      </c>
      <c r="C98" s="325">
        <f ca="1">OFFSET(L3VA!$R$4,'DATA CHECKING SHEET'!F98,'DATA CHECKING SHEET'!E98)</f>
        <v>0</v>
      </c>
      <c r="D98" s="413">
        <f ca="1">OFFSET(L3VA!$S$4,'DATA CHECKING SHEET'!F98,'DATA CHECKING SHEET'!E98)</f>
        <v>0</v>
      </c>
      <c r="E98">
        <f t="shared" si="4"/>
        <v>114</v>
      </c>
      <c r="F98">
        <f t="shared" si="5"/>
        <v>2</v>
      </c>
      <c r="G98">
        <f t="shared" si="6"/>
        <v>100</v>
      </c>
    </row>
    <row r="99" spans="1:7" hidden="1" x14ac:dyDescent="0.25">
      <c r="A99" s="427">
        <f ca="1">COUNTIF(OFFSET(DATASHEET!$AG$1,$F99,$G99,250,1),'DATA CHECKING SHEET'!D99)-COUNTIFS(OFFSET(DATASHEET!$AG$1,$F99,$G99,250,1),'DATA CHECKING SHEET'!D99,OFFSET(DATASHEET!$AC$1,$F99,$G99,250,1),"&lt;&gt;"&amp;"")</f>
        <v>0</v>
      </c>
      <c r="B99" s="421">
        <f ca="1">COUNTIF(OFFSET(DATASHEET!$AG$1,$F99,$G99,250,1),'DATA CHECKING SHEET'!D99)-COUNTIFS(OFFSET(DATASHEET!$AG$1,$F99,$G99,250,1),'DATA CHECKING SHEET'!D99,OFFSET(DATASHEET!$AD$1,$F99,$G99,250,1),"&lt;&gt;"&amp;"")</f>
        <v>0</v>
      </c>
      <c r="C99" s="325">
        <f ca="1">OFFSET(L3VA!$R$4,'DATA CHECKING SHEET'!F99,'DATA CHECKING SHEET'!E99)</f>
        <v>0</v>
      </c>
      <c r="D99" s="415">
        <f ca="1">OFFSET(L3VA!$S$4,'DATA CHECKING SHEET'!F99,'DATA CHECKING SHEET'!E99)</f>
        <v>0</v>
      </c>
      <c r="E99">
        <f t="shared" si="4"/>
        <v>114</v>
      </c>
      <c r="F99">
        <f t="shared" si="5"/>
        <v>3</v>
      </c>
      <c r="G99">
        <f t="shared" si="6"/>
        <v>100</v>
      </c>
    </row>
    <row r="100" spans="1:7" hidden="1" x14ac:dyDescent="0.25">
      <c r="A100" s="427">
        <f ca="1">COUNTIF(OFFSET(DATASHEET!$AG$1,$F100,$G100,250,1),'DATA CHECKING SHEET'!D100)-COUNTIFS(OFFSET(DATASHEET!$AG$1,$F100,$G100,250,1),'DATA CHECKING SHEET'!D100,OFFSET(DATASHEET!$AC$1,$F100,$G100,250,1),"&lt;&gt;"&amp;"")</f>
        <v>0</v>
      </c>
      <c r="B100" s="421">
        <f ca="1">COUNTIF(OFFSET(DATASHEET!$AG$1,$F100,$G100,250,1),'DATA CHECKING SHEET'!D100)-COUNTIFS(OFFSET(DATASHEET!$AG$1,$F100,$G100,250,1),'DATA CHECKING SHEET'!D100,OFFSET(DATASHEET!$AD$1,$F100,$G100,250,1),"&lt;&gt;"&amp;"")</f>
        <v>0</v>
      </c>
      <c r="C100" s="325">
        <f ca="1">OFFSET(L3VA!$R$4,'DATA CHECKING SHEET'!F100,'DATA CHECKING SHEET'!E100)</f>
        <v>0</v>
      </c>
      <c r="D100" s="413">
        <f ca="1">OFFSET(L3VA!$S$4,'DATA CHECKING SHEET'!F100,'DATA CHECKING SHEET'!E100)</f>
        <v>0</v>
      </c>
      <c r="E100">
        <f t="shared" si="4"/>
        <v>114</v>
      </c>
      <c r="F100">
        <f t="shared" si="5"/>
        <v>4</v>
      </c>
      <c r="G100">
        <f t="shared" si="6"/>
        <v>100</v>
      </c>
    </row>
    <row r="101" spans="1:7" hidden="1" x14ac:dyDescent="0.25">
      <c r="A101" s="427">
        <f ca="1">COUNTIF(OFFSET(DATASHEET!$AG$1,$F101,$G101,250,1),'DATA CHECKING SHEET'!D101)-COUNTIFS(OFFSET(DATASHEET!$AG$1,$F101,$G101,250,1),'DATA CHECKING SHEET'!D101,OFFSET(DATASHEET!$AC$1,$F101,$G101,250,1),"&lt;&gt;"&amp;"")</f>
        <v>0</v>
      </c>
      <c r="B101" s="421">
        <f ca="1">COUNTIF(OFFSET(DATASHEET!$AG$1,$F101,$G101,250,1),'DATA CHECKING SHEET'!D101)-COUNTIFS(OFFSET(DATASHEET!$AG$1,$F101,$G101,250,1),'DATA CHECKING SHEET'!D101,OFFSET(DATASHEET!$AD$1,$F101,$G101,250,1),"&lt;&gt;"&amp;"")</f>
        <v>0</v>
      </c>
      <c r="C101" s="325">
        <f ca="1">OFFSET(L3VA!$R$4,'DATA CHECKING SHEET'!F101,'DATA CHECKING SHEET'!E101)</f>
        <v>0</v>
      </c>
      <c r="D101" s="415">
        <f ca="1">OFFSET(L3VA!$S$4,'DATA CHECKING SHEET'!F101,'DATA CHECKING SHEET'!E101)</f>
        <v>0</v>
      </c>
      <c r="E101">
        <f t="shared" si="4"/>
        <v>114</v>
      </c>
      <c r="F101">
        <f t="shared" si="5"/>
        <v>5</v>
      </c>
      <c r="G101">
        <f t="shared" si="6"/>
        <v>100</v>
      </c>
    </row>
    <row r="102" spans="1:7" hidden="1" x14ac:dyDescent="0.25">
      <c r="A102" s="426">
        <f ca="1">COUNTIF(OFFSET(DATASHEET!$AG$1,$F102,$G102,250,1),'DATA CHECKING SHEET'!D102)-COUNTIFS(OFFSET(DATASHEET!$AG$1,$F102,$G102,250,1),'DATA CHECKING SHEET'!D102,OFFSET(DATASHEET!$AC$1,$F102,$G102,250,1),"&lt;&gt;"&amp;"")</f>
        <v>0</v>
      </c>
      <c r="B102" s="420">
        <f ca="1">COUNTIF(OFFSET(DATASHEET!$AG$1,$F102,$G102,250,1),'DATA CHECKING SHEET'!D102)-COUNTIFS(OFFSET(DATASHEET!$AG$1,$F102,$G102,250,1),'DATA CHECKING SHEET'!D102,OFFSET(DATASHEET!$AD$1,$F102,$G102,250,1),"&lt;&gt;"&amp;"")</f>
        <v>23</v>
      </c>
      <c r="C102" s="416" t="str">
        <f ca="1">OFFSET(L3VA!$R$4,'DATA CHECKING SHEET'!F102,'DATA CHECKING SHEET'!E102)</f>
        <v>AR</v>
      </c>
      <c r="D102" s="414" t="str">
        <f ca="1">OFFSET(L3VA!$S$4,'DATA CHECKING SHEET'!F102,'DATA CHECKING SHEET'!E102)</f>
        <v>12A-PH-9</v>
      </c>
      <c r="E102">
        <f t="shared" si="4"/>
        <v>120</v>
      </c>
      <c r="F102">
        <f t="shared" si="5"/>
        <v>1</v>
      </c>
      <c r="G102">
        <f t="shared" si="6"/>
        <v>105</v>
      </c>
    </row>
    <row r="103" spans="1:7" hidden="1" x14ac:dyDescent="0.25">
      <c r="A103" s="427">
        <f ca="1">COUNTIF(OFFSET(DATASHEET!$AG$1,$F103,$G103,250,1),'DATA CHECKING SHEET'!D103)-COUNTIFS(OFFSET(DATASHEET!$AG$1,$F103,$G103,250,1),'DATA CHECKING SHEET'!D103,OFFSET(DATASHEET!$AC$1,$F103,$G103,250,1),"&lt;&gt;"&amp;"")</f>
        <v>0</v>
      </c>
      <c r="B103" s="421">
        <f ca="1">COUNTIF(OFFSET(DATASHEET!$AG$1,$F103,$G103,250,1),'DATA CHECKING SHEET'!D103)-COUNTIFS(OFFSET(DATASHEET!$AG$1,$F103,$G103,250,1),'DATA CHECKING SHEET'!D103,OFFSET(DATASHEET!$AD$1,$F103,$G103,250,1),"&lt;&gt;"&amp;"")</f>
        <v>18</v>
      </c>
      <c r="C103" s="325" t="str">
        <f ca="1">OFFSET(L3VA!$R$4,'DATA CHECKING SHEET'!F103,'DATA CHECKING SHEET'!E103)</f>
        <v>SPI</v>
      </c>
      <c r="D103" s="413" t="str">
        <f ca="1">OFFSET(L3VA!$S$4,'DATA CHECKING SHEET'!F103,'DATA CHECKING SHEET'!E103)</f>
        <v>12E-PH-6</v>
      </c>
      <c r="E103">
        <f t="shared" si="4"/>
        <v>120</v>
      </c>
      <c r="F103">
        <f t="shared" si="5"/>
        <v>2</v>
      </c>
      <c r="G103">
        <f t="shared" si="6"/>
        <v>105</v>
      </c>
    </row>
    <row r="104" spans="1:7" hidden="1" x14ac:dyDescent="0.25">
      <c r="A104" s="427">
        <f ca="1">COUNTIF(OFFSET(DATASHEET!$AG$1,$F104,$G104,250,1),'DATA CHECKING SHEET'!D104)-COUNTIFS(OFFSET(DATASHEET!$AG$1,$F104,$G104,250,1),'DATA CHECKING SHEET'!D104,OFFSET(DATASHEET!$AC$1,$F104,$G104,250,1),"&lt;&gt;"&amp;"")</f>
        <v>0</v>
      </c>
      <c r="B104" s="421">
        <f ca="1">COUNTIF(OFFSET(DATASHEET!$AG$1,$F104,$G104,250,1),'DATA CHECKING SHEET'!D104)-COUNTIFS(OFFSET(DATASHEET!$AG$1,$F104,$G104,250,1),'DATA CHECKING SHEET'!D104,OFFSET(DATASHEET!$AD$1,$F104,$G104,250,1),"&lt;&gt;"&amp;"")</f>
        <v>0</v>
      </c>
      <c r="C104" s="417">
        <f ca="1">OFFSET(L3VA!$R$4,'DATA CHECKING SHEET'!F104,'DATA CHECKING SHEET'!E104)</f>
        <v>0</v>
      </c>
      <c r="D104" s="415">
        <f ca="1">OFFSET(L3VA!$S$4,'DATA CHECKING SHEET'!F104,'DATA CHECKING SHEET'!E104)</f>
        <v>0</v>
      </c>
      <c r="E104">
        <f t="shared" si="4"/>
        <v>120</v>
      </c>
      <c r="F104">
        <f t="shared" si="5"/>
        <v>3</v>
      </c>
      <c r="G104">
        <f t="shared" si="6"/>
        <v>105</v>
      </c>
    </row>
    <row r="105" spans="1:7" hidden="1" x14ac:dyDescent="0.25">
      <c r="A105" s="427">
        <f ca="1">COUNTIF(OFFSET(DATASHEET!$AG$1,$F105,$G105,250,1),'DATA CHECKING SHEET'!D105)-COUNTIFS(OFFSET(DATASHEET!$AG$1,$F105,$G105,250,1),'DATA CHECKING SHEET'!D105,OFFSET(DATASHEET!$AC$1,$F105,$G105,250,1),"&lt;&gt;"&amp;"")</f>
        <v>0</v>
      </c>
      <c r="B105" s="421">
        <f ca="1">COUNTIF(OFFSET(DATASHEET!$AG$1,$F105,$G105,250,1),'DATA CHECKING SHEET'!D105)-COUNTIFS(OFFSET(DATASHEET!$AG$1,$F105,$G105,250,1),'DATA CHECKING SHEET'!D105,OFFSET(DATASHEET!$AD$1,$F105,$G105,250,1),"&lt;&gt;"&amp;"")</f>
        <v>0</v>
      </c>
      <c r="C105" s="325">
        <f ca="1">OFFSET(L3VA!$R$4,'DATA CHECKING SHEET'!F105,'DATA CHECKING SHEET'!E105)</f>
        <v>0</v>
      </c>
      <c r="D105" s="413">
        <f ca="1">OFFSET(L3VA!$S$4,'DATA CHECKING SHEET'!F105,'DATA CHECKING SHEET'!E105)</f>
        <v>0</v>
      </c>
      <c r="E105">
        <f t="shared" si="4"/>
        <v>120</v>
      </c>
      <c r="F105">
        <f t="shared" si="5"/>
        <v>4</v>
      </c>
      <c r="G105">
        <f t="shared" si="6"/>
        <v>105</v>
      </c>
    </row>
    <row r="106" spans="1:7" hidden="1" x14ac:dyDescent="0.25">
      <c r="A106" s="427">
        <f ca="1">COUNTIF(OFFSET(DATASHEET!$AG$1,$F106,$G106,250,1),'DATA CHECKING SHEET'!D106)-COUNTIFS(OFFSET(DATASHEET!$AG$1,$F106,$G106,250,1),'DATA CHECKING SHEET'!D106,OFFSET(DATASHEET!$AC$1,$F106,$G106,250,1),"&lt;&gt;"&amp;"")</f>
        <v>0</v>
      </c>
      <c r="B106" s="421">
        <f ca="1">COUNTIF(OFFSET(DATASHEET!$AG$1,$F106,$G106,250,1),'DATA CHECKING SHEET'!D106)-COUNTIFS(OFFSET(DATASHEET!$AG$1,$F106,$G106,250,1),'DATA CHECKING SHEET'!D106,OFFSET(DATASHEET!$AD$1,$F106,$G106,250,1),"&lt;&gt;"&amp;"")</f>
        <v>0</v>
      </c>
      <c r="C106" s="417">
        <f ca="1">OFFSET(L3VA!$R$4,'DATA CHECKING SHEET'!F106,'DATA CHECKING SHEET'!E106)</f>
        <v>0</v>
      </c>
      <c r="D106" s="415">
        <f ca="1">OFFSET(L3VA!$S$4,'DATA CHECKING SHEET'!F106,'DATA CHECKING SHEET'!E106)</f>
        <v>0</v>
      </c>
      <c r="E106">
        <f t="shared" si="4"/>
        <v>120</v>
      </c>
      <c r="F106">
        <f t="shared" si="5"/>
        <v>5</v>
      </c>
      <c r="G106">
        <f t="shared" si="6"/>
        <v>105</v>
      </c>
    </row>
    <row r="107" spans="1:7" hidden="1" x14ac:dyDescent="0.25">
      <c r="A107" s="426">
        <f ca="1">COUNTIF(OFFSET(DATASHEET!$AG$1,$F107,$G107,250,1),'DATA CHECKING SHEET'!D107)-COUNTIFS(OFFSET(DATASHEET!$AG$1,$F107,$G107,250,1),'DATA CHECKING SHEET'!D107,OFFSET(DATASHEET!$AC$1,$F107,$G107,250,1),"&lt;&gt;"&amp;"")</f>
        <v>0</v>
      </c>
      <c r="B107" s="409">
        <f ca="1">COUNTIF(OFFSET(DATASHEET!$AG$1,$F107,$G107,250,1),'DATA CHECKING SHEET'!D107)-COUNTIFS(OFFSET(DATASHEET!$AG$1,$F107,$G107,250,1),'DATA CHECKING SHEET'!D107,OFFSET(DATASHEET!$AD$1,$F107,$G107,250,1),"&lt;&gt;"&amp;"")</f>
        <v>25</v>
      </c>
      <c r="C107" s="422" t="str">
        <f ca="1">OFFSET(L3VA!$R$4,'DATA CHECKING SHEET'!F107,'DATA CHECKING SHEET'!E107)</f>
        <v>MSA</v>
      </c>
      <c r="D107" s="414" t="str">
        <f ca="1">OFFSET(L3VA!$S$4,'DATA CHECKING SHEET'!F107,'DATA CHECKING SHEET'!E107)</f>
        <v>12C-PO-8</v>
      </c>
      <c r="E107">
        <f t="shared" si="4"/>
        <v>126</v>
      </c>
      <c r="F107">
        <f t="shared" si="5"/>
        <v>1</v>
      </c>
      <c r="G107">
        <f t="shared" si="6"/>
        <v>110</v>
      </c>
    </row>
    <row r="108" spans="1:7" hidden="1" x14ac:dyDescent="0.25">
      <c r="A108" s="427">
        <f ca="1">COUNTIF(OFFSET(DATASHEET!$AG$1,$F108,$G108,250,1),'DATA CHECKING SHEET'!D108)-COUNTIFS(OFFSET(DATASHEET!$AG$1,$F108,$G108,250,1),'DATA CHECKING SHEET'!D108,OFFSET(DATASHEET!$AC$1,$F108,$G108,250,1),"&lt;&gt;"&amp;"")</f>
        <v>0</v>
      </c>
      <c r="B108" s="325">
        <f ca="1">COUNTIF(OFFSET(DATASHEET!$AG$1,$F108,$G108,250,1),'DATA CHECKING SHEET'!D108)-COUNTIFS(OFFSET(DATASHEET!$AG$1,$F108,$G108,250,1),'DATA CHECKING SHEET'!D108,OFFSET(DATASHEET!$AD$1,$F108,$G108,250,1),"&lt;&gt;"&amp;"")</f>
        <v>18</v>
      </c>
      <c r="C108" s="423" t="str">
        <f ca="1">OFFSET(L3VA!$R$4,'DATA CHECKING SHEET'!F108,'DATA CHECKING SHEET'!E108)</f>
        <v>SS</v>
      </c>
      <c r="D108" s="413" t="str">
        <f ca="1">OFFSET(L3VA!$S$4,'DATA CHECKING SHEET'!F108,'DATA CHECKING SHEET'!E108)</f>
        <v>12E-PO-9</v>
      </c>
      <c r="E108">
        <f t="shared" si="4"/>
        <v>126</v>
      </c>
      <c r="F108">
        <f t="shared" si="5"/>
        <v>2</v>
      </c>
      <c r="G108">
        <f t="shared" si="6"/>
        <v>110</v>
      </c>
    </row>
    <row r="109" spans="1:7" hidden="1" x14ac:dyDescent="0.25">
      <c r="A109" s="427">
        <f ca="1">COUNTIF(OFFSET(DATASHEET!$AG$1,$F109,$G109,250,1),'DATA CHECKING SHEET'!D109)-COUNTIFS(OFFSET(DATASHEET!$AG$1,$F109,$G109,250,1),'DATA CHECKING SHEET'!D109,OFFSET(DATASHEET!$AC$1,$F109,$G109,250,1),"&lt;&gt;"&amp;"")</f>
        <v>0</v>
      </c>
      <c r="B109" s="325">
        <f ca="1">COUNTIF(OFFSET(DATASHEET!$AG$1,$F109,$G109,250,1),'DATA CHECKING SHEET'!D109)-COUNTIFS(OFFSET(DATASHEET!$AG$1,$F109,$G109,250,1),'DATA CHECKING SHEET'!D109,OFFSET(DATASHEET!$AD$1,$F109,$G109,250,1),"&lt;&gt;"&amp;"")</f>
        <v>0</v>
      </c>
      <c r="C109" s="423">
        <f ca="1">OFFSET(L3VA!$R$4,'DATA CHECKING SHEET'!F109,'DATA CHECKING SHEET'!E109)</f>
        <v>0</v>
      </c>
      <c r="D109" s="415">
        <f ca="1">OFFSET(L3VA!$S$4,'DATA CHECKING SHEET'!F109,'DATA CHECKING SHEET'!E109)</f>
        <v>0</v>
      </c>
      <c r="E109">
        <f t="shared" si="4"/>
        <v>126</v>
      </c>
      <c r="F109">
        <f t="shared" si="5"/>
        <v>3</v>
      </c>
      <c r="G109">
        <f t="shared" si="6"/>
        <v>110</v>
      </c>
    </row>
    <row r="110" spans="1:7" hidden="1" x14ac:dyDescent="0.25">
      <c r="A110" s="427">
        <f ca="1">COUNTIF(OFFSET(DATASHEET!$AG$1,$F110,$G110,250,1),'DATA CHECKING SHEET'!D110)-COUNTIFS(OFFSET(DATASHEET!$AG$1,$F110,$G110,250,1),'DATA CHECKING SHEET'!D110,OFFSET(DATASHEET!$AC$1,$F110,$G110,250,1),"&lt;&gt;"&amp;"")</f>
        <v>0</v>
      </c>
      <c r="B110" s="325">
        <f ca="1">COUNTIF(OFFSET(DATASHEET!$AG$1,$F110,$G110,250,1),'DATA CHECKING SHEET'!D110)-COUNTIFS(OFFSET(DATASHEET!$AG$1,$F110,$G110,250,1),'DATA CHECKING SHEET'!D110,OFFSET(DATASHEET!$AD$1,$F110,$G110,250,1),"&lt;&gt;"&amp;"")</f>
        <v>0</v>
      </c>
      <c r="C110" s="423">
        <f ca="1">OFFSET(L3VA!$R$4,'DATA CHECKING SHEET'!F110,'DATA CHECKING SHEET'!E110)</f>
        <v>0</v>
      </c>
      <c r="D110" s="413">
        <f ca="1">OFFSET(L3VA!$S$4,'DATA CHECKING SHEET'!F110,'DATA CHECKING SHEET'!E110)</f>
        <v>0</v>
      </c>
      <c r="E110">
        <f t="shared" si="4"/>
        <v>126</v>
      </c>
      <c r="F110">
        <f t="shared" si="5"/>
        <v>4</v>
      </c>
      <c r="G110">
        <f t="shared" si="6"/>
        <v>110</v>
      </c>
    </row>
    <row r="111" spans="1:7" hidden="1" x14ac:dyDescent="0.25">
      <c r="A111" s="427">
        <f ca="1">COUNTIF(OFFSET(DATASHEET!$AG$1,$F111,$G111,250,1),'DATA CHECKING SHEET'!D111)-COUNTIFS(OFFSET(DATASHEET!$AG$1,$F111,$G111,250,1),'DATA CHECKING SHEET'!D111,OFFSET(DATASHEET!$AC$1,$F111,$G111,250,1),"&lt;&gt;"&amp;"")</f>
        <v>0</v>
      </c>
      <c r="B111" s="325">
        <f ca="1">COUNTIF(OFFSET(DATASHEET!$AG$1,$F111,$G111,250,1),'DATA CHECKING SHEET'!D111)-COUNTIFS(OFFSET(DATASHEET!$AG$1,$F111,$G111,250,1),'DATA CHECKING SHEET'!D111,OFFSET(DATASHEET!$AD$1,$F111,$G111,250,1),"&lt;&gt;"&amp;"")</f>
        <v>0</v>
      </c>
      <c r="C111" s="423">
        <f ca="1">OFFSET(L3VA!$R$4,'DATA CHECKING SHEET'!F111,'DATA CHECKING SHEET'!E111)</f>
        <v>0</v>
      </c>
      <c r="D111" s="415">
        <f ca="1">OFFSET(L3VA!$S$4,'DATA CHECKING SHEET'!F111,'DATA CHECKING SHEET'!E111)</f>
        <v>0</v>
      </c>
      <c r="E111">
        <f t="shared" si="4"/>
        <v>126</v>
      </c>
      <c r="F111">
        <f t="shared" si="5"/>
        <v>5</v>
      </c>
      <c r="G111">
        <f t="shared" si="6"/>
        <v>110</v>
      </c>
    </row>
    <row r="112" spans="1:7" hidden="1" x14ac:dyDescent="0.25">
      <c r="A112" s="426">
        <f ca="1">COUNTIF(OFFSET(DATASHEET!$AG$1,$F112,$G112,250,1),'DATA CHECKING SHEET'!D112)-COUNTIFS(OFFSET(DATASHEET!$AG$1,$F112,$G112,250,1),'DATA CHECKING SHEET'!D112,OFFSET(DATASHEET!$AC$1,$F112,$G112,250,1),"&lt;&gt;"&amp;"")</f>
        <v>0</v>
      </c>
      <c r="B112" s="409">
        <f ca="1">COUNTIF(OFFSET(DATASHEET!$AG$1,$F112,$G112,250,1),'DATA CHECKING SHEET'!D112)-COUNTIFS(OFFSET(DATASHEET!$AG$1,$F112,$G112,250,1),'DATA CHECKING SHEET'!D112,OFFSET(DATASHEET!$AD$1,$F112,$G112,250,1),"&lt;&gt;"&amp;"")</f>
        <v>22</v>
      </c>
      <c r="C112" s="409" t="str">
        <f ca="1">OFFSET(L3VA!$R$4,'DATA CHECKING SHEET'!F112,'DATA CHECKING SHEET'!E112)</f>
        <v>BG</v>
      </c>
      <c r="D112" s="414" t="str">
        <f ca="1">OFFSET(L3VA!$S$4,'DATA CHECKING SHEET'!F112,'DATA CHECKING SHEET'!E112)</f>
        <v>12A-PY-10</v>
      </c>
      <c r="E112">
        <f t="shared" si="4"/>
        <v>132</v>
      </c>
      <c r="F112">
        <f t="shared" si="5"/>
        <v>1</v>
      </c>
      <c r="G112">
        <f t="shared" si="6"/>
        <v>115</v>
      </c>
    </row>
    <row r="113" spans="1:7" hidden="1" x14ac:dyDescent="0.25">
      <c r="A113" s="427">
        <f ca="1">COUNTIF(OFFSET(DATASHEET!$AG$1,$F113,$G113,250,1),'DATA CHECKING SHEET'!D113)-COUNTIFS(OFFSET(DATASHEET!$AG$1,$F113,$G113,250,1),'DATA CHECKING SHEET'!D113,OFFSET(DATASHEET!$AC$1,$F113,$G113,250,1),"&lt;&gt;"&amp;"")</f>
        <v>0</v>
      </c>
      <c r="B113" s="325">
        <f ca="1">COUNTIF(OFFSET(DATASHEET!$AG$1,$F113,$G113,250,1),'DATA CHECKING SHEET'!D113)-COUNTIFS(OFFSET(DATASHEET!$AG$1,$F113,$G113,250,1),'DATA CHECKING SHEET'!D113,OFFSET(DATASHEET!$AD$1,$F113,$G113,250,1),"&lt;&gt;"&amp;"")</f>
        <v>18</v>
      </c>
      <c r="C113" s="325" t="str">
        <f ca="1">OFFSET(L3VA!$R$4,'DATA CHECKING SHEET'!F113,'DATA CHECKING SHEET'!E113)</f>
        <v>JW</v>
      </c>
      <c r="D113" s="413" t="str">
        <f ca="1">OFFSET(L3VA!$S$4,'DATA CHECKING SHEET'!F113,'DATA CHECKING SHEET'!E113)</f>
        <v>12B-PY-8</v>
      </c>
      <c r="E113">
        <f t="shared" si="4"/>
        <v>132</v>
      </c>
      <c r="F113">
        <f t="shared" si="5"/>
        <v>2</v>
      </c>
      <c r="G113">
        <f t="shared" si="6"/>
        <v>115</v>
      </c>
    </row>
    <row r="114" spans="1:7" hidden="1" x14ac:dyDescent="0.25">
      <c r="A114" s="427">
        <f ca="1">COUNTIF(OFFSET(DATASHEET!$AG$1,$F114,$G114,250,1),'DATA CHECKING SHEET'!D114)-COUNTIFS(OFFSET(DATASHEET!$AG$1,$F114,$G114,250,1),'DATA CHECKING SHEET'!D114,OFFSET(DATASHEET!$AC$1,$F114,$G114,250,1),"&lt;&gt;"&amp;"")</f>
        <v>0</v>
      </c>
      <c r="B114" s="325">
        <f ca="1">COUNTIF(OFFSET(DATASHEET!$AG$1,$F114,$G114,250,1),'DATA CHECKING SHEET'!D114)-COUNTIFS(OFFSET(DATASHEET!$AG$1,$F114,$G114,250,1),'DATA CHECKING SHEET'!D114,OFFSET(DATASHEET!$AD$1,$F114,$G114,250,1),"&lt;&gt;"&amp;"")</f>
        <v>16</v>
      </c>
      <c r="C114" s="325" t="str">
        <f ca="1">OFFSET(L3VA!$R$4,'DATA CHECKING SHEET'!F114,'DATA CHECKING SHEET'!E114)</f>
        <v>JW</v>
      </c>
      <c r="D114" s="415" t="str">
        <f ca="1">OFFSET(L3VA!$S$4,'DATA CHECKING SHEET'!F114,'DATA CHECKING SHEET'!E114)</f>
        <v>12C-PY-9</v>
      </c>
      <c r="E114">
        <f t="shared" si="4"/>
        <v>132</v>
      </c>
      <c r="F114">
        <f t="shared" si="5"/>
        <v>3</v>
      </c>
      <c r="G114">
        <f t="shared" si="6"/>
        <v>115</v>
      </c>
    </row>
    <row r="115" spans="1:7" hidden="1" x14ac:dyDescent="0.25">
      <c r="A115" s="427">
        <f ca="1">COUNTIF(OFFSET(DATASHEET!$AG$1,$F115,$G115,250,1),'DATA CHECKING SHEET'!D115)-COUNTIFS(OFFSET(DATASHEET!$AG$1,$F115,$G115,250,1),'DATA CHECKING SHEET'!D115,OFFSET(DATASHEET!$AC$1,$F115,$G115,250,1),"&lt;&gt;"&amp;"")</f>
        <v>0</v>
      </c>
      <c r="B115" s="325">
        <f ca="1">COUNTIF(OFFSET(DATASHEET!$AG$1,$F115,$G115,250,1),'DATA CHECKING SHEET'!D115)-COUNTIFS(OFFSET(DATASHEET!$AG$1,$F115,$G115,250,1),'DATA CHECKING SHEET'!D115,OFFSET(DATASHEET!$AD$1,$F115,$G115,250,1),"&lt;&gt;"&amp;"")</f>
        <v>15</v>
      </c>
      <c r="C115" s="417" t="str">
        <f ca="1">OFFSET(L3VA!$R$4,'DATA CHECKING SHEET'!F115,'DATA CHECKING SHEET'!E115)</f>
        <v>JW</v>
      </c>
      <c r="D115" s="413" t="str">
        <f ca="1">OFFSET(L3VA!$S$4,'DATA CHECKING SHEET'!F115,'DATA CHECKING SHEET'!E115)</f>
        <v>12E-PY-7</v>
      </c>
      <c r="E115">
        <f t="shared" si="4"/>
        <v>132</v>
      </c>
      <c r="F115">
        <f t="shared" si="5"/>
        <v>4</v>
      </c>
      <c r="G115">
        <f t="shared" si="6"/>
        <v>115</v>
      </c>
    </row>
    <row r="116" spans="1:7" hidden="1" x14ac:dyDescent="0.25">
      <c r="A116" s="427">
        <f ca="1">COUNTIF(OFFSET(DATASHEET!$AG$1,$F116,$G116,250,1),'DATA CHECKING SHEET'!D116)-COUNTIFS(OFFSET(DATASHEET!$AG$1,$F116,$G116,250,1),'DATA CHECKING SHEET'!D116,OFFSET(DATASHEET!$AC$1,$F116,$G116,250,1),"&lt;&gt;"&amp;"")</f>
        <v>0</v>
      </c>
      <c r="B116" s="325">
        <f ca="1">COUNTIF(OFFSET(DATASHEET!$AG$1,$F116,$G116,250,1),'DATA CHECKING SHEET'!D116)-COUNTIFS(OFFSET(DATASHEET!$AG$1,$F116,$G116,250,1),'DATA CHECKING SHEET'!D116,OFFSET(DATASHEET!$AD$1,$F116,$G116,250,1),"&lt;&gt;"&amp;"")</f>
        <v>0</v>
      </c>
      <c r="C116" s="325">
        <f ca="1">OFFSET(L3VA!$R$4,'DATA CHECKING SHEET'!F116,'DATA CHECKING SHEET'!E116)</f>
        <v>0</v>
      </c>
      <c r="D116" s="415">
        <f ca="1">OFFSET(L3VA!$S$4,'DATA CHECKING SHEET'!F116,'DATA CHECKING SHEET'!E116)</f>
        <v>0</v>
      </c>
      <c r="E116">
        <f t="shared" si="4"/>
        <v>132</v>
      </c>
      <c r="F116">
        <f t="shared" si="5"/>
        <v>5</v>
      </c>
      <c r="G116">
        <f t="shared" si="6"/>
        <v>115</v>
      </c>
    </row>
    <row r="117" spans="1:7" hidden="1" x14ac:dyDescent="0.25">
      <c r="A117" s="426">
        <f ca="1">COUNTIF(OFFSET(DATASHEET!$AG$1,$F117,$G117,250,1),'DATA CHECKING SHEET'!D117)-COUNTIFS(OFFSET(DATASHEET!$AG$1,$F117,$G117,250,1),'DATA CHECKING SHEET'!D117,OFFSET(DATASHEET!$AC$1,$F117,$G117,250,1),"&lt;&gt;"&amp;"")</f>
        <v>0</v>
      </c>
      <c r="B117" s="420">
        <f ca="1">COUNTIF(OFFSET(DATASHEET!$AG$1,$F117,$G117,250,1),'DATA CHECKING SHEET'!D117)-COUNTIFS(OFFSET(DATASHEET!$AG$1,$F117,$G117,250,1),'DATA CHECKING SHEET'!D117,OFFSET(DATASHEET!$AD$1,$F117,$G117,250,1),"&lt;&gt;"&amp;"")</f>
        <v>20</v>
      </c>
      <c r="C117" s="409" t="str">
        <f ca="1">OFFSET(L3VA!$R$4,'DATA CHECKING SHEET'!F117,'DATA CHECKING SHEET'!E117)</f>
        <v>HSH</v>
      </c>
      <c r="D117" s="414" t="str">
        <f ca="1">OFFSET(L3VA!$S$4,'DATA CHECKING SHEET'!F117,'DATA CHECKING SHEET'!E117)</f>
        <v>12B-SO-9</v>
      </c>
      <c r="E117">
        <f t="shared" si="4"/>
        <v>138</v>
      </c>
      <c r="F117">
        <f t="shared" si="5"/>
        <v>1</v>
      </c>
      <c r="G117">
        <f t="shared" si="6"/>
        <v>120</v>
      </c>
    </row>
    <row r="118" spans="1:7" x14ac:dyDescent="0.25">
      <c r="A118" s="427">
        <f ca="1">COUNTIF(OFFSET(DATASHEET!$AG$1,$F118,$G118,250,1),'DATA CHECKING SHEET'!D118)-COUNTIFS(OFFSET(DATASHEET!$AG$1,$F118,$G118,250,1),'DATA CHECKING SHEET'!D118,OFFSET(DATASHEET!$AC$1,$F118,$G118,250,1),"&lt;&gt;"&amp;"")</f>
        <v>1</v>
      </c>
      <c r="B118" s="421">
        <f ca="1">COUNTIF(OFFSET(DATASHEET!$AG$1,$F118,$G118,250,1),'DATA CHECKING SHEET'!D118)-COUNTIFS(OFFSET(DATASHEET!$AG$1,$F118,$G118,250,1),'DATA CHECKING SHEET'!D118,OFFSET(DATASHEET!$AD$1,$F118,$G118,250,1),"&lt;&gt;"&amp;"")</f>
        <v>20</v>
      </c>
      <c r="C118" s="417" t="str">
        <f ca="1">OFFSET(L3VA!$R$4,'DATA CHECKING SHEET'!F118,'DATA CHECKING SHEET'!E118)</f>
        <v>HSH</v>
      </c>
      <c r="D118" s="413" t="str">
        <f ca="1">OFFSET(L3VA!$S$4,'DATA CHECKING SHEET'!F118,'DATA CHECKING SHEET'!E118)</f>
        <v>12E-SO-8</v>
      </c>
      <c r="E118">
        <f t="shared" si="4"/>
        <v>138</v>
      </c>
      <c r="F118">
        <f t="shared" si="5"/>
        <v>2</v>
      </c>
      <c r="G118">
        <f t="shared" si="6"/>
        <v>120</v>
      </c>
    </row>
    <row r="119" spans="1:7" hidden="1" x14ac:dyDescent="0.25">
      <c r="A119" s="427">
        <f ca="1">COUNTIF(OFFSET(DATASHEET!$AG$1,$F119,$G119,250,1),'DATA CHECKING SHEET'!D119)-COUNTIFS(OFFSET(DATASHEET!$AG$1,$F119,$G119,250,1),'DATA CHECKING SHEET'!D119,OFFSET(DATASHEET!$AC$1,$F119,$G119,250,1),"&lt;&gt;"&amp;"")</f>
        <v>0</v>
      </c>
      <c r="B119" s="421">
        <f ca="1">COUNTIF(OFFSET(DATASHEET!$AG$1,$F119,$G119,250,1),'DATA CHECKING SHEET'!D119)-COUNTIFS(OFFSET(DATASHEET!$AG$1,$F119,$G119,250,1),'DATA CHECKING SHEET'!D119,OFFSET(DATASHEET!$AD$1,$F119,$G119,250,1),"&lt;&gt;"&amp;"")</f>
        <v>0</v>
      </c>
      <c r="C119" s="417">
        <f ca="1">OFFSET(L3VA!$R$4,'DATA CHECKING SHEET'!F119,'DATA CHECKING SHEET'!E119)</f>
        <v>0</v>
      </c>
      <c r="D119" s="415">
        <f ca="1">OFFSET(L3VA!$S$4,'DATA CHECKING SHEET'!F119,'DATA CHECKING SHEET'!E119)</f>
        <v>0</v>
      </c>
      <c r="E119">
        <f t="shared" si="4"/>
        <v>138</v>
      </c>
      <c r="F119">
        <f t="shared" si="5"/>
        <v>3</v>
      </c>
      <c r="G119">
        <f t="shared" si="6"/>
        <v>120</v>
      </c>
    </row>
    <row r="120" spans="1:7" hidden="1" x14ac:dyDescent="0.25">
      <c r="A120" s="427">
        <f ca="1">COUNTIF(OFFSET(DATASHEET!$AG$1,$F120,$G120,250,1),'DATA CHECKING SHEET'!D120)-COUNTIFS(OFFSET(DATASHEET!$AG$1,$F120,$G120,250,1),'DATA CHECKING SHEET'!D120,OFFSET(DATASHEET!$AC$1,$F120,$G120,250,1),"&lt;&gt;"&amp;"")</f>
        <v>0</v>
      </c>
      <c r="B120" s="421">
        <f ca="1">COUNTIF(OFFSET(DATASHEET!$AG$1,$F120,$G120,250,1),'DATA CHECKING SHEET'!D120)-COUNTIFS(OFFSET(DATASHEET!$AG$1,$F120,$G120,250,1),'DATA CHECKING SHEET'!D120,OFFSET(DATASHEET!$AD$1,$F120,$G120,250,1),"&lt;&gt;"&amp;"")</f>
        <v>0</v>
      </c>
      <c r="C120" s="325">
        <f ca="1">OFFSET(L3VA!$R$4,'DATA CHECKING SHEET'!F120,'DATA CHECKING SHEET'!E120)</f>
        <v>0</v>
      </c>
      <c r="D120" s="413">
        <f ca="1">OFFSET(L3VA!$S$4,'DATA CHECKING SHEET'!F120,'DATA CHECKING SHEET'!E120)</f>
        <v>0</v>
      </c>
      <c r="E120">
        <f t="shared" si="4"/>
        <v>138</v>
      </c>
      <c r="F120">
        <f t="shared" si="5"/>
        <v>4</v>
      </c>
      <c r="G120">
        <f t="shared" si="6"/>
        <v>120</v>
      </c>
    </row>
    <row r="121" spans="1:7" hidden="1" x14ac:dyDescent="0.25">
      <c r="A121" s="427">
        <f ca="1">COUNTIF(OFFSET(DATASHEET!$AG$1,$F121,$G121,250,1),'DATA CHECKING SHEET'!D121)-COUNTIFS(OFFSET(DATASHEET!$AG$1,$F121,$G121,250,1),'DATA CHECKING SHEET'!D121,OFFSET(DATASHEET!$AC$1,$F121,$G121,250,1),"&lt;&gt;"&amp;"")</f>
        <v>0</v>
      </c>
      <c r="B121" s="421">
        <f ca="1">COUNTIF(OFFSET(DATASHEET!$AG$1,$F121,$G121,250,1),'DATA CHECKING SHEET'!D121)-COUNTIFS(OFFSET(DATASHEET!$AG$1,$F121,$G121,250,1),'DATA CHECKING SHEET'!D121,OFFSET(DATASHEET!$AD$1,$F121,$G121,250,1),"&lt;&gt;"&amp;"")</f>
        <v>0</v>
      </c>
      <c r="C121" s="325">
        <f ca="1">OFFSET(L3VA!$R$4,'DATA CHECKING SHEET'!F121,'DATA CHECKING SHEET'!E121)</f>
        <v>0</v>
      </c>
      <c r="D121" s="415">
        <f ca="1">OFFSET(L3VA!$S$4,'DATA CHECKING SHEET'!F121,'DATA CHECKING SHEET'!E121)</f>
        <v>0</v>
      </c>
      <c r="E121">
        <f t="shared" si="4"/>
        <v>138</v>
      </c>
      <c r="F121">
        <f t="shared" si="5"/>
        <v>5</v>
      </c>
      <c r="G121">
        <f t="shared" si="6"/>
        <v>120</v>
      </c>
    </row>
    <row r="122" spans="1:7" hidden="1" x14ac:dyDescent="0.25">
      <c r="A122" s="426">
        <f ca="1">COUNTIF(OFFSET(DATASHEET!$AG$1,$F122,$G122,250,1),'DATA CHECKING SHEET'!D122)-COUNTIFS(OFFSET(DATASHEET!$AG$1,$F122,$G122,250,1),'DATA CHECKING SHEET'!D122,OFFSET(DATASHEET!$AC$1,$F122,$G122,250,1),"&lt;&gt;"&amp;"")</f>
        <v>0</v>
      </c>
      <c r="B122" s="420">
        <f ca="1">COUNTIF(OFFSET(DATASHEET!$AG$1,$F122,$G122,250,1),'DATA CHECKING SHEET'!D122)-COUNTIFS(OFFSET(DATASHEET!$AG$1,$F122,$G122,250,1),'DATA CHECKING SHEET'!D122,OFFSET(DATASHEET!$AD$1,$F122,$G122,250,1),"&lt;&gt;"&amp;"")</f>
        <v>7</v>
      </c>
      <c r="C122" s="409" t="str">
        <f ca="1">OFFSET(L3VA!$R$4,'DATA CHECKING SHEET'!F122,'DATA CHECKING SHEET'!E122)</f>
        <v>WE</v>
      </c>
      <c r="D122" s="414" t="str">
        <f ca="1">OFFSET(L3VA!$S$4,'DATA CHECKING SHEET'!F122,'DATA CHECKING SHEET'!E122)</f>
        <v>12D-SP-10</v>
      </c>
      <c r="E122">
        <f t="shared" si="4"/>
        <v>144</v>
      </c>
      <c r="F122">
        <f t="shared" si="5"/>
        <v>1</v>
      </c>
      <c r="G122">
        <f t="shared" si="6"/>
        <v>125</v>
      </c>
    </row>
    <row r="123" spans="1:7" hidden="1" x14ac:dyDescent="0.25">
      <c r="A123" s="427">
        <f ca="1">COUNTIF(OFFSET(DATASHEET!$AG$1,$F123,$G123,250,1),'DATA CHECKING SHEET'!D123)-COUNTIFS(OFFSET(DATASHEET!$AG$1,$F123,$G123,250,1),'DATA CHECKING SHEET'!D123,OFFSET(DATASHEET!$AC$1,$F123,$G123,250,1),"&lt;&gt;"&amp;"")</f>
        <v>0</v>
      </c>
      <c r="B123" s="421">
        <f ca="1">COUNTIF(OFFSET(DATASHEET!$AG$1,$F123,$G123,250,1),'DATA CHECKING SHEET'!D123)-COUNTIFS(OFFSET(DATASHEET!$AG$1,$F123,$G123,250,1),'DATA CHECKING SHEET'!D123,OFFSET(DATASHEET!$AD$1,$F123,$G123,250,1),"&lt;&gt;"&amp;"")</f>
        <v>0</v>
      </c>
      <c r="C123" s="417">
        <f ca="1">OFFSET(L3VA!$R$4,'DATA CHECKING SHEET'!F123,'DATA CHECKING SHEET'!E123)</f>
        <v>0</v>
      </c>
      <c r="D123" s="413">
        <f ca="1">OFFSET(L3VA!$S$4,'DATA CHECKING SHEET'!F123,'DATA CHECKING SHEET'!E123)</f>
        <v>0</v>
      </c>
      <c r="E123">
        <f t="shared" si="4"/>
        <v>144</v>
      </c>
      <c r="F123">
        <f t="shared" si="5"/>
        <v>2</v>
      </c>
      <c r="G123">
        <f t="shared" si="6"/>
        <v>125</v>
      </c>
    </row>
    <row r="124" spans="1:7" hidden="1" x14ac:dyDescent="0.25">
      <c r="A124" s="427">
        <f ca="1">COUNTIF(OFFSET(DATASHEET!$AG$1,$F124,$G124,250,1),'DATA CHECKING SHEET'!D124)-COUNTIFS(OFFSET(DATASHEET!$AG$1,$F124,$G124,250,1),'DATA CHECKING SHEET'!D124,OFFSET(DATASHEET!$AC$1,$F124,$G124,250,1),"&lt;&gt;"&amp;"")</f>
        <v>0</v>
      </c>
      <c r="B124" s="421">
        <f ca="1">COUNTIF(OFFSET(DATASHEET!$AG$1,$F124,$G124,250,1),'DATA CHECKING SHEET'!D124)-COUNTIFS(OFFSET(DATASHEET!$AG$1,$F124,$G124,250,1),'DATA CHECKING SHEET'!D124,OFFSET(DATASHEET!$AD$1,$F124,$G124,250,1),"&lt;&gt;"&amp;"")</f>
        <v>0</v>
      </c>
      <c r="C124" s="325">
        <f ca="1">OFFSET(L3VA!$R$4,'DATA CHECKING SHEET'!F124,'DATA CHECKING SHEET'!E124)</f>
        <v>0</v>
      </c>
      <c r="D124" s="415">
        <f ca="1">OFFSET(L3VA!$S$4,'DATA CHECKING SHEET'!F124,'DATA CHECKING SHEET'!E124)</f>
        <v>0</v>
      </c>
      <c r="E124">
        <f t="shared" si="4"/>
        <v>144</v>
      </c>
      <c r="F124">
        <f t="shared" si="5"/>
        <v>3</v>
      </c>
      <c r="G124">
        <f t="shared" si="6"/>
        <v>125</v>
      </c>
    </row>
    <row r="125" spans="1:7" hidden="1" x14ac:dyDescent="0.25">
      <c r="A125" s="427">
        <f ca="1">COUNTIF(OFFSET(DATASHEET!$AG$1,$F125,$G125,250,1),'DATA CHECKING SHEET'!D125)-COUNTIFS(OFFSET(DATASHEET!$AG$1,$F125,$G125,250,1),'DATA CHECKING SHEET'!D125,OFFSET(DATASHEET!$AC$1,$F125,$G125,250,1),"&lt;&gt;"&amp;"")</f>
        <v>0</v>
      </c>
      <c r="B125" s="421">
        <f ca="1">COUNTIF(OFFSET(DATASHEET!$AG$1,$F125,$G125,250,1),'DATA CHECKING SHEET'!D125)-COUNTIFS(OFFSET(DATASHEET!$AG$1,$F125,$G125,250,1),'DATA CHECKING SHEET'!D125,OFFSET(DATASHEET!$AD$1,$F125,$G125,250,1),"&lt;&gt;"&amp;"")</f>
        <v>0</v>
      </c>
      <c r="C125" s="417">
        <f ca="1">OFFSET(L3VA!$R$4,'DATA CHECKING SHEET'!F125,'DATA CHECKING SHEET'!E125)</f>
        <v>0</v>
      </c>
      <c r="D125" s="413">
        <f ca="1">OFFSET(L3VA!$S$4,'DATA CHECKING SHEET'!F125,'DATA CHECKING SHEET'!E125)</f>
        <v>0</v>
      </c>
      <c r="E125">
        <f t="shared" si="4"/>
        <v>144</v>
      </c>
      <c r="F125">
        <f t="shared" si="5"/>
        <v>4</v>
      </c>
      <c r="G125">
        <f t="shared" si="6"/>
        <v>125</v>
      </c>
    </row>
    <row r="126" spans="1:7" hidden="1" x14ac:dyDescent="0.25">
      <c r="A126" s="427">
        <f ca="1">COUNTIF(OFFSET(DATASHEET!$AG$1,$F126,$G126,250,1),'DATA CHECKING SHEET'!D126)-COUNTIFS(OFFSET(DATASHEET!$AG$1,$F126,$G126,250,1),'DATA CHECKING SHEET'!D126,OFFSET(DATASHEET!$AC$1,$F126,$G126,250,1),"&lt;&gt;"&amp;"")</f>
        <v>0</v>
      </c>
      <c r="B126" s="421">
        <f ca="1">COUNTIF(OFFSET(DATASHEET!$AG$1,$F126,$G126,250,1),'DATA CHECKING SHEET'!D126)-COUNTIFS(OFFSET(DATASHEET!$AG$1,$F126,$G126,250,1),'DATA CHECKING SHEET'!D126,OFFSET(DATASHEET!$AD$1,$F126,$G126,250,1),"&lt;&gt;"&amp;"")</f>
        <v>0</v>
      </c>
      <c r="C126" s="325">
        <f ca="1">OFFSET(L3VA!$R$4,'DATA CHECKING SHEET'!F126,'DATA CHECKING SHEET'!E126)</f>
        <v>0</v>
      </c>
      <c r="D126" s="415">
        <f ca="1">OFFSET(L3VA!$S$4,'DATA CHECKING SHEET'!F126,'DATA CHECKING SHEET'!E126)</f>
        <v>0</v>
      </c>
      <c r="E126">
        <f t="shared" si="4"/>
        <v>144</v>
      </c>
      <c r="F126">
        <f t="shared" si="5"/>
        <v>5</v>
      </c>
      <c r="G126">
        <f t="shared" si="6"/>
        <v>125</v>
      </c>
    </row>
  </sheetData>
  <autoFilter ref="A1:D126" xr:uid="{84C6CA7A-3CA6-4260-B3A1-EF896F470DB9}">
    <filterColumn colId="0">
      <filters>
        <filter val="1"/>
      </filters>
    </filterColumn>
  </autoFilter>
  <conditionalFormatting sqref="B3:B116">
    <cfRule type="cellIs" dxfId="2392" priority="16" operator="greaterThan">
      <formula>0</formula>
    </cfRule>
  </conditionalFormatting>
  <conditionalFormatting sqref="A2:A116">
    <cfRule type="cellIs" dxfId="2391" priority="14" operator="equal">
      <formula>0</formula>
    </cfRule>
    <cfRule type="cellIs" dxfId="2390" priority="15" operator="greaterThan">
      <formula>0</formula>
    </cfRule>
  </conditionalFormatting>
  <conditionalFormatting sqref="A117:A121">
    <cfRule type="cellIs" dxfId="2389" priority="11" operator="equal">
      <formula>0</formula>
    </cfRule>
    <cfRule type="cellIs" dxfId="2388" priority="12" operator="greaterThan">
      <formula>0</formula>
    </cfRule>
  </conditionalFormatting>
  <conditionalFormatting sqref="B117:B121">
    <cfRule type="cellIs" dxfId="2387" priority="13" operator="greaterThan">
      <formula>0</formula>
    </cfRule>
  </conditionalFormatting>
  <conditionalFormatting sqref="A122:A126">
    <cfRule type="cellIs" dxfId="2386" priority="8" operator="equal">
      <formula>0</formula>
    </cfRule>
    <cfRule type="cellIs" dxfId="2385" priority="9" operator="greaterThan">
      <formula>0</formula>
    </cfRule>
  </conditionalFormatting>
  <conditionalFormatting sqref="B122:B126">
    <cfRule type="cellIs" dxfId="2384" priority="10" operator="greaterThan">
      <formula>0</formula>
    </cfRule>
  </conditionalFormatting>
  <conditionalFormatting sqref="B2:B126">
    <cfRule type="cellIs" dxfId="2383" priority="1" operator="equal">
      <formula>0</formula>
    </cfRule>
    <cfRule type="cellIs" dxfId="2382" priority="2"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B231"/>
  <sheetViews>
    <sheetView tabSelected="1" zoomScale="90" zoomScaleNormal="90" workbookViewId="0">
      <pane xSplit="8" ySplit="1" topLeftCell="I2" activePane="bottomRight" state="frozen"/>
      <selection pane="topRight" activeCell="J1" sqref="J1"/>
      <selection pane="bottomLeft" activeCell="A2" sqref="A2"/>
      <selection pane="bottomRight" activeCell="F5" sqref="F5"/>
    </sheetView>
  </sheetViews>
  <sheetFormatPr defaultRowHeight="15" x14ac:dyDescent="0.25"/>
  <cols>
    <col min="1" max="1" width="8.42578125" customWidth="1"/>
    <col min="2" max="2" width="35" style="13" customWidth="1"/>
    <col min="3" max="3" width="8.28515625" bestFit="1" customWidth="1"/>
    <col min="4" max="5" width="5.7109375" style="39" customWidth="1"/>
    <col min="6" max="6" width="35.5703125" bestFit="1" customWidth="1"/>
    <col min="7" max="8" width="5.28515625" style="39" customWidth="1"/>
    <col min="9" max="9" width="5.7109375" style="39" customWidth="1"/>
    <col min="10" max="10" width="13.85546875" style="350" bestFit="1" customWidth="1"/>
    <col min="11" max="13" width="5.5703125" style="58" customWidth="1"/>
    <col min="14" max="14" width="8.28515625" style="449" bestFit="1" customWidth="1"/>
    <col min="15" max="15" width="6.42578125" style="449" customWidth="1"/>
    <col min="16" max="16" width="7.85546875" customWidth="1"/>
    <col min="17" max="19" width="7" bestFit="1" customWidth="1"/>
    <col min="20" max="27" width="7" customWidth="1"/>
    <col min="28" max="28" width="4.85546875" style="39" customWidth="1"/>
    <col min="29" max="29" width="7.42578125" style="58" bestFit="1" customWidth="1"/>
    <col min="30" max="32" width="9" style="350" bestFit="1" customWidth="1"/>
    <col min="33" max="33" width="9.140625" style="350" bestFit="1" customWidth="1"/>
    <col min="34" max="34" width="24.7109375" style="58" bestFit="1" customWidth="1"/>
    <col min="35" max="37" width="9" style="350" bestFit="1" customWidth="1"/>
    <col min="38" max="38" width="9.28515625" style="350" bestFit="1" customWidth="1"/>
    <col min="39" max="39" width="7.42578125" style="58" bestFit="1" customWidth="1"/>
    <col min="40" max="43" width="9" style="350" bestFit="1" customWidth="1"/>
    <col min="44" max="44" width="24.7109375" style="58" bestFit="1" customWidth="1"/>
    <col min="45" max="47" width="9" style="350" bestFit="1" customWidth="1"/>
    <col min="48" max="48" width="9.28515625" style="350" bestFit="1" customWidth="1"/>
    <col min="49" max="49" width="11.85546875" style="58" bestFit="1" customWidth="1"/>
    <col min="50" max="52" width="9" style="350" bestFit="1" customWidth="1"/>
    <col min="53" max="53" width="9.28515625" style="350" bestFit="1" customWidth="1"/>
    <col min="54" max="54" width="7.42578125" style="58" bestFit="1" customWidth="1"/>
    <col min="55" max="58" width="9" style="350" bestFit="1" customWidth="1"/>
    <col min="59" max="59" width="7.42578125" style="58" bestFit="1" customWidth="1"/>
    <col min="60" max="62" width="9" style="350" bestFit="1" customWidth="1"/>
    <col min="63" max="63" width="9.42578125" style="350" bestFit="1" customWidth="1"/>
    <col min="64" max="64" width="11.85546875" style="58" bestFit="1" customWidth="1"/>
    <col min="65" max="67" width="9" style="350" bestFit="1" customWidth="1"/>
    <col min="68" max="68" width="9.140625" style="350" bestFit="1" customWidth="1"/>
    <col min="69" max="69" width="23.85546875" style="58" bestFit="1" customWidth="1"/>
    <col min="70" max="70" width="9" style="350" bestFit="1" customWidth="1"/>
    <col min="71" max="71" width="9.5703125" style="350" customWidth="1"/>
    <col min="72" max="73" width="9" style="350" bestFit="1" customWidth="1"/>
    <col min="74" max="74" width="7.42578125" style="58" bestFit="1" customWidth="1"/>
    <col min="75" max="77" width="9" style="350" bestFit="1" customWidth="1"/>
    <col min="78" max="78" width="9.5703125" style="350" customWidth="1"/>
    <col min="79" max="79" width="26.28515625" style="58" bestFit="1" customWidth="1"/>
    <col min="80" max="82" width="9" style="350" bestFit="1" customWidth="1"/>
    <col min="83" max="83" width="9.42578125" style="350" bestFit="1" customWidth="1"/>
    <col min="84" max="84" width="25.28515625" style="58" bestFit="1" customWidth="1"/>
    <col min="85" max="85" width="9" style="350" bestFit="1" customWidth="1"/>
    <col min="86" max="86" width="9.7109375" style="350" bestFit="1" customWidth="1"/>
    <col min="87" max="88" width="9" style="350" bestFit="1" customWidth="1"/>
    <col min="89" max="89" width="7.42578125" style="58" bestFit="1" customWidth="1"/>
    <col min="90" max="92" width="9" style="350" bestFit="1" customWidth="1"/>
    <col min="93" max="93" width="9.5703125" style="350" customWidth="1"/>
    <col min="94" max="94" width="7.42578125" style="58" bestFit="1" customWidth="1"/>
    <col min="95" max="97" width="9" style="350" bestFit="1" customWidth="1"/>
    <col min="98" max="98" width="9.28515625" style="350" bestFit="1" customWidth="1"/>
    <col min="99" max="99" width="23.85546875" style="58" bestFit="1" customWidth="1"/>
    <col min="100" max="103" width="9" style="350" bestFit="1" customWidth="1"/>
    <col min="104" max="104" width="11.85546875" style="58" bestFit="1" customWidth="1"/>
    <col min="105" max="108" width="9" style="350" bestFit="1" customWidth="1"/>
    <col min="109" max="109" width="23.85546875" style="58" bestFit="1" customWidth="1"/>
    <col min="110" max="110" width="9" style="350" bestFit="1" customWidth="1"/>
    <col min="111" max="111" width="9.5703125" style="350" customWidth="1"/>
    <col min="112" max="112" width="9" style="350" bestFit="1" customWidth="1"/>
    <col min="113" max="113" width="9.28515625" style="350" bestFit="1" customWidth="1"/>
    <col min="114" max="114" width="23.85546875" style="58" bestFit="1" customWidth="1"/>
    <col min="115" max="117" width="9" style="350" bestFit="1" customWidth="1"/>
    <col min="118" max="118" width="9.140625" style="350" bestFit="1" customWidth="1"/>
    <col min="119" max="119" width="7.42578125" style="58" bestFit="1" customWidth="1"/>
    <col min="120" max="122" width="9" style="350" bestFit="1" customWidth="1"/>
    <col min="123" max="123" width="9.140625" style="350" bestFit="1" customWidth="1"/>
    <col min="124" max="124" width="24.7109375" style="58" bestFit="1" customWidth="1"/>
    <col min="125" max="128" width="9" style="350" bestFit="1" customWidth="1"/>
    <col min="129" max="129" width="11.85546875" style="58" bestFit="1" customWidth="1"/>
    <col min="130" max="132" width="9" style="350" bestFit="1" customWidth="1"/>
    <col min="133" max="133" width="9.140625" style="350" bestFit="1" customWidth="1"/>
    <col min="134" max="134" width="11.85546875" style="58" bestFit="1" customWidth="1"/>
    <col min="135" max="138" width="9" style="350" bestFit="1" customWidth="1"/>
    <col min="139" max="139" width="7.42578125" style="58" bestFit="1" customWidth="1"/>
    <col min="140" max="142" width="9" style="350" bestFit="1" customWidth="1"/>
    <col min="143" max="143" width="9.42578125" style="350" bestFit="1" customWidth="1"/>
    <col min="144" max="144" width="24.7109375" style="58" bestFit="1" customWidth="1"/>
    <col min="145" max="148" width="9" style="350" bestFit="1" customWidth="1"/>
    <col min="149" max="149" width="23.85546875" style="58" bestFit="1" customWidth="1"/>
    <col min="150" max="152" width="9" style="350" bestFit="1" customWidth="1"/>
    <col min="153" max="153" width="9.28515625" style="350" bestFit="1" customWidth="1"/>
    <col min="154" max="154" width="24.7109375" style="58" bestFit="1" customWidth="1"/>
    <col min="155" max="157" width="9" style="350" bestFit="1" customWidth="1"/>
    <col min="158" max="158" width="9.140625" style="350" bestFit="1" customWidth="1"/>
    <col min="159" max="160" width="6.7109375" bestFit="1" customWidth="1"/>
    <col min="161" max="161" width="5.7109375" bestFit="1" customWidth="1"/>
    <col min="162" max="162" width="6.42578125" bestFit="1" customWidth="1"/>
    <col min="163" max="163" width="6.28515625" bestFit="1" customWidth="1"/>
    <col min="164" max="164" width="5.5703125" bestFit="1" customWidth="1"/>
    <col min="165" max="165" width="4.5703125" bestFit="1" customWidth="1"/>
    <col min="166" max="166" width="10.42578125" bestFit="1" customWidth="1"/>
    <col min="167" max="167" width="6.5703125" bestFit="1" customWidth="1"/>
    <col min="168" max="168" width="12.42578125" bestFit="1" customWidth="1"/>
  </cols>
  <sheetData>
    <row r="1" spans="1:158" s="332" customFormat="1" ht="289.5" thickBot="1" x14ac:dyDescent="0.3">
      <c r="A1" s="351" t="s">
        <v>0</v>
      </c>
      <c r="B1" s="367" t="s">
        <v>1</v>
      </c>
      <c r="C1" s="353" t="s">
        <v>2</v>
      </c>
      <c r="D1" s="351" t="s">
        <v>59</v>
      </c>
      <c r="E1" s="352" t="s">
        <v>362</v>
      </c>
      <c r="F1" s="352" t="s">
        <v>5</v>
      </c>
      <c r="G1" s="352" t="s">
        <v>38</v>
      </c>
      <c r="H1" s="353" t="s">
        <v>53</v>
      </c>
      <c r="I1" s="352" t="s">
        <v>3</v>
      </c>
      <c r="J1" s="403" t="s">
        <v>157</v>
      </c>
      <c r="K1" s="355" t="s">
        <v>28</v>
      </c>
      <c r="L1" s="356" t="s">
        <v>357</v>
      </c>
      <c r="M1" s="357" t="s">
        <v>358</v>
      </c>
      <c r="N1" s="397" t="s">
        <v>363</v>
      </c>
      <c r="O1" s="397" t="s">
        <v>364</v>
      </c>
      <c r="Q1" s="369" t="s">
        <v>384</v>
      </c>
      <c r="R1" s="370" t="s">
        <v>385</v>
      </c>
      <c r="S1" s="371" t="s">
        <v>386</v>
      </c>
      <c r="T1" s="371" t="s">
        <v>387</v>
      </c>
      <c r="U1" s="371" t="s">
        <v>388</v>
      </c>
      <c r="V1" s="452" t="s">
        <v>1053</v>
      </c>
      <c r="W1" s="372" t="s">
        <v>389</v>
      </c>
      <c r="X1" s="373" t="s">
        <v>390</v>
      </c>
      <c r="Y1" s="373" t="s">
        <v>391</v>
      </c>
      <c r="Z1" s="373" t="s">
        <v>1054</v>
      </c>
      <c r="AA1" s="453" t="s">
        <v>1055</v>
      </c>
      <c r="AB1" s="358" t="s">
        <v>8</v>
      </c>
      <c r="AC1" s="374" t="s">
        <v>65</v>
      </c>
      <c r="AD1" s="347" t="s">
        <v>392</v>
      </c>
      <c r="AE1" s="348" t="s">
        <v>70</v>
      </c>
      <c r="AF1" s="347" t="s">
        <v>71</v>
      </c>
      <c r="AG1" s="349" t="s">
        <v>213</v>
      </c>
      <c r="AH1" s="374" t="s">
        <v>118</v>
      </c>
      <c r="AI1" s="347" t="s">
        <v>242</v>
      </c>
      <c r="AJ1" s="348" t="s">
        <v>119</v>
      </c>
      <c r="AK1" s="347" t="s">
        <v>120</v>
      </c>
      <c r="AL1" s="349" t="s">
        <v>215</v>
      </c>
      <c r="AM1" s="374" t="s">
        <v>96</v>
      </c>
      <c r="AN1" s="347" t="s">
        <v>393</v>
      </c>
      <c r="AO1" s="348" t="s">
        <v>97</v>
      </c>
      <c r="AP1" s="347" t="s">
        <v>98</v>
      </c>
      <c r="AQ1" s="349" t="s">
        <v>214</v>
      </c>
      <c r="AR1" s="374" t="s">
        <v>121</v>
      </c>
      <c r="AS1" s="347" t="s">
        <v>243</v>
      </c>
      <c r="AT1" s="348" t="s">
        <v>122</v>
      </c>
      <c r="AU1" s="347" t="s">
        <v>123</v>
      </c>
      <c r="AV1" s="349" t="s">
        <v>216</v>
      </c>
      <c r="AW1" s="374" t="s">
        <v>365</v>
      </c>
      <c r="AX1" s="347" t="s">
        <v>369</v>
      </c>
      <c r="AY1" s="348" t="s">
        <v>366</v>
      </c>
      <c r="AZ1" s="347" t="s">
        <v>367</v>
      </c>
      <c r="BA1" s="349" t="s">
        <v>368</v>
      </c>
      <c r="BB1" s="374" t="s">
        <v>124</v>
      </c>
      <c r="BC1" s="347" t="s">
        <v>257</v>
      </c>
      <c r="BD1" s="348" t="s">
        <v>125</v>
      </c>
      <c r="BE1" s="347" t="s">
        <v>126</v>
      </c>
      <c r="BF1" s="349" t="s">
        <v>217</v>
      </c>
      <c r="BG1" s="374" t="s">
        <v>84</v>
      </c>
      <c r="BH1" s="347" t="s">
        <v>244</v>
      </c>
      <c r="BI1" s="348" t="s">
        <v>85</v>
      </c>
      <c r="BJ1" s="347" t="s">
        <v>86</v>
      </c>
      <c r="BK1" s="349" t="s">
        <v>218</v>
      </c>
      <c r="BL1" s="374" t="s">
        <v>133</v>
      </c>
      <c r="BM1" s="347" t="s">
        <v>258</v>
      </c>
      <c r="BN1" s="348" t="s">
        <v>134</v>
      </c>
      <c r="BO1" s="347" t="s">
        <v>135</v>
      </c>
      <c r="BP1" s="349" t="s">
        <v>220</v>
      </c>
      <c r="BQ1" s="374" t="s">
        <v>127</v>
      </c>
      <c r="BR1" s="347" t="s">
        <v>394</v>
      </c>
      <c r="BS1" s="348" t="s">
        <v>128</v>
      </c>
      <c r="BT1" s="347" t="s">
        <v>129</v>
      </c>
      <c r="BU1" s="349" t="s">
        <v>219</v>
      </c>
      <c r="BV1" s="374" t="s">
        <v>130</v>
      </c>
      <c r="BW1" s="347" t="s">
        <v>395</v>
      </c>
      <c r="BX1" s="348" t="s">
        <v>131</v>
      </c>
      <c r="BY1" s="347" t="s">
        <v>132</v>
      </c>
      <c r="BZ1" s="349" t="s">
        <v>221</v>
      </c>
      <c r="CA1" s="374" t="s">
        <v>72</v>
      </c>
      <c r="CB1" s="347" t="s">
        <v>396</v>
      </c>
      <c r="CC1" s="348" t="s">
        <v>73</v>
      </c>
      <c r="CD1" s="347" t="s">
        <v>74</v>
      </c>
      <c r="CE1" s="349" t="s">
        <v>222</v>
      </c>
      <c r="CF1" s="374" t="s">
        <v>112</v>
      </c>
      <c r="CG1" s="347" t="s">
        <v>247</v>
      </c>
      <c r="CH1" s="348" t="s">
        <v>113</v>
      </c>
      <c r="CI1" s="347" t="s">
        <v>114</v>
      </c>
      <c r="CJ1" s="349" t="s">
        <v>223</v>
      </c>
      <c r="CK1" s="374" t="s">
        <v>136</v>
      </c>
      <c r="CL1" s="347" t="s">
        <v>397</v>
      </c>
      <c r="CM1" s="348" t="s">
        <v>137</v>
      </c>
      <c r="CN1" s="347" t="s">
        <v>138</v>
      </c>
      <c r="CO1" s="349" t="s">
        <v>228</v>
      </c>
      <c r="CP1" s="374" t="s">
        <v>66</v>
      </c>
      <c r="CQ1" s="347" t="s">
        <v>248</v>
      </c>
      <c r="CR1" s="348" t="s">
        <v>75</v>
      </c>
      <c r="CS1" s="347" t="s">
        <v>76</v>
      </c>
      <c r="CT1" s="349" t="s">
        <v>224</v>
      </c>
      <c r="CU1" s="374" t="s">
        <v>99</v>
      </c>
      <c r="CV1" s="347" t="s">
        <v>398</v>
      </c>
      <c r="CW1" s="348" t="s">
        <v>100</v>
      </c>
      <c r="CX1" s="347" t="s">
        <v>101</v>
      </c>
      <c r="CY1" s="349" t="s">
        <v>226</v>
      </c>
      <c r="CZ1" s="374" t="s">
        <v>401</v>
      </c>
      <c r="DA1" s="347" t="s">
        <v>402</v>
      </c>
      <c r="DB1" s="348" t="s">
        <v>403</v>
      </c>
      <c r="DC1" s="347" t="s">
        <v>404</v>
      </c>
      <c r="DD1" s="349" t="s">
        <v>405</v>
      </c>
      <c r="DE1" s="374" t="s">
        <v>67</v>
      </c>
      <c r="DF1" s="347" t="s">
        <v>249</v>
      </c>
      <c r="DG1" s="348" t="s">
        <v>77</v>
      </c>
      <c r="DH1" s="347" t="s">
        <v>78</v>
      </c>
      <c r="DI1" s="349" t="s">
        <v>225</v>
      </c>
      <c r="DJ1" s="374" t="s">
        <v>68</v>
      </c>
      <c r="DK1" s="347" t="s">
        <v>250</v>
      </c>
      <c r="DL1" s="348" t="s">
        <v>79</v>
      </c>
      <c r="DM1" s="347" t="s">
        <v>80</v>
      </c>
      <c r="DN1" s="349" t="s">
        <v>227</v>
      </c>
      <c r="DO1" s="374" t="s">
        <v>273</v>
      </c>
      <c r="DP1" s="347" t="s">
        <v>277</v>
      </c>
      <c r="DQ1" s="348" t="s">
        <v>274</v>
      </c>
      <c r="DR1" s="347" t="s">
        <v>275</v>
      </c>
      <c r="DS1" s="349" t="s">
        <v>276</v>
      </c>
      <c r="DT1" s="374" t="s">
        <v>145</v>
      </c>
      <c r="DU1" s="347" t="s">
        <v>399</v>
      </c>
      <c r="DV1" s="348" t="s">
        <v>146</v>
      </c>
      <c r="DW1" s="347" t="s">
        <v>147</v>
      </c>
      <c r="DX1" s="349" t="s">
        <v>229</v>
      </c>
      <c r="DY1" s="374" t="s">
        <v>81</v>
      </c>
      <c r="DZ1" s="347" t="s">
        <v>400</v>
      </c>
      <c r="EA1" s="348" t="s">
        <v>82</v>
      </c>
      <c r="EB1" s="347" t="s">
        <v>83</v>
      </c>
      <c r="EC1" s="349" t="s">
        <v>230</v>
      </c>
      <c r="ED1" s="374" t="s">
        <v>139</v>
      </c>
      <c r="EE1" s="347" t="s">
        <v>262</v>
      </c>
      <c r="EF1" s="348" t="s">
        <v>140</v>
      </c>
      <c r="EG1" s="347" t="s">
        <v>141</v>
      </c>
      <c r="EH1" s="349" t="s">
        <v>231</v>
      </c>
      <c r="EI1" s="374" t="s">
        <v>148</v>
      </c>
      <c r="EJ1" s="347" t="s">
        <v>263</v>
      </c>
      <c r="EK1" s="348" t="s">
        <v>149</v>
      </c>
      <c r="EL1" s="347" t="s">
        <v>150</v>
      </c>
      <c r="EM1" s="349" t="s">
        <v>232</v>
      </c>
      <c r="EN1" s="374" t="s">
        <v>142</v>
      </c>
      <c r="EO1" s="347" t="s">
        <v>264</v>
      </c>
      <c r="EP1" s="348" t="s">
        <v>143</v>
      </c>
      <c r="EQ1" s="347" t="s">
        <v>144</v>
      </c>
      <c r="ER1" s="349" t="s">
        <v>233</v>
      </c>
      <c r="ES1" s="374" t="s">
        <v>151</v>
      </c>
      <c r="ET1" s="347" t="s">
        <v>265</v>
      </c>
      <c r="EU1" s="348" t="s">
        <v>152</v>
      </c>
      <c r="EV1" s="347" t="s">
        <v>153</v>
      </c>
      <c r="EW1" s="349" t="s">
        <v>234</v>
      </c>
      <c r="EX1" s="374" t="s">
        <v>115</v>
      </c>
      <c r="EY1" s="347" t="s">
        <v>252</v>
      </c>
      <c r="EZ1" s="348" t="s">
        <v>116</v>
      </c>
      <c r="FA1" s="347" t="s">
        <v>117</v>
      </c>
      <c r="FB1" s="349" t="s">
        <v>235</v>
      </c>
    </row>
    <row r="2" spans="1:158" s="365" customFormat="1" ht="28.5" x14ac:dyDescent="0.25">
      <c r="A2" s="440">
        <v>150838</v>
      </c>
      <c r="B2" s="441" t="s">
        <v>514</v>
      </c>
      <c r="C2" s="442" t="s">
        <v>747</v>
      </c>
      <c r="D2" s="440" t="s">
        <v>201</v>
      </c>
      <c r="E2" s="443" t="s">
        <v>348</v>
      </c>
      <c r="F2" s="443" t="s">
        <v>748</v>
      </c>
      <c r="G2" s="443" t="s">
        <v>348</v>
      </c>
      <c r="H2" s="442" t="s">
        <v>348</v>
      </c>
      <c r="I2" s="443" t="s">
        <v>348</v>
      </c>
      <c r="J2" s="360" t="str">
        <f>IFERROR(VLOOKUP(A2,[4]YEAR12!$A:$Q,17,FALSE),"")</f>
        <v>6.25+ (B/A)</v>
      </c>
      <c r="K2" s="361">
        <f>IFERROR(VLOOKUP($A2,BHVEXPORT!$A:$I,6,FALSE),"")</f>
        <v>8</v>
      </c>
      <c r="L2" s="362">
        <f>IFERROR(VLOOKUP($A2,BHVEXPORT!$A:$I,4,FALSE),"")</f>
        <v>0</v>
      </c>
      <c r="M2" s="364">
        <f>IFERROR(VLOOKUP($A2,BHVEXPORT!$A:$I,5,FALSE),"")</f>
        <v>0</v>
      </c>
      <c r="N2" s="398">
        <v>99.3</v>
      </c>
      <c r="O2" s="399">
        <v>0</v>
      </c>
      <c r="P2" s="366"/>
      <c r="Q2" s="400">
        <f t="shared" ref="Q2:Q65" si="0">COUNTIF($AC2:$GH2,"Outstanding")</f>
        <v>0</v>
      </c>
      <c r="R2" s="401">
        <f t="shared" ref="R2:R65" si="1">COUNTIF($AC2:$GH2,"Good")</f>
        <v>5</v>
      </c>
      <c r="S2" s="402">
        <f t="shared" ref="S2:S65" si="2">COUNTIF($AC2:$GH2,"N2Improve - Engagement")</f>
        <v>0</v>
      </c>
      <c r="T2" s="402">
        <f t="shared" ref="T2:T65" si="3">COUNTIF($AC2:$GH2,"N2Improve - Community Conduct")</f>
        <v>0</v>
      </c>
      <c r="U2" s="402">
        <f t="shared" ref="U2:U65" si="4">COUNTIF($AC2:$GH2,"N2Improve - Personal Org.")</f>
        <v>0</v>
      </c>
      <c r="V2" s="402">
        <f t="shared" ref="V2:V65" si="5">SUM(S2:U2)</f>
        <v>0</v>
      </c>
      <c r="W2" s="402">
        <f t="shared" ref="W2:W65" si="6">COUNTIF($AC2:$GH2,"Serious Conc - Engagement")</f>
        <v>0</v>
      </c>
      <c r="X2" s="402">
        <f t="shared" ref="X2:X65" si="7">COUNTIF($AC2:$GH2,"Serious Conc - Comm. Concern")</f>
        <v>0</v>
      </c>
      <c r="Y2" s="402">
        <f t="shared" ref="Y2:Y65" si="8">COUNTIF($AC2:$GH2,"Serious Conc - Personal Org.")</f>
        <v>0</v>
      </c>
      <c r="Z2" s="402">
        <f t="shared" ref="Z2" si="9">SUM(W2:Y2)</f>
        <v>0</v>
      </c>
      <c r="AA2" s="454">
        <f t="shared" ref="AA2" si="10">SUM(V2,Z2)</f>
        <v>0</v>
      </c>
      <c r="AB2" s="363"/>
      <c r="AC2" s="440"/>
      <c r="AD2" s="443"/>
      <c r="AE2" s="444"/>
      <c r="AF2" s="445"/>
      <c r="AG2" s="446"/>
      <c r="AH2" s="440" t="s">
        <v>385</v>
      </c>
      <c r="AI2" s="443"/>
      <c r="AJ2" s="444"/>
      <c r="AK2" s="445" t="s">
        <v>412</v>
      </c>
      <c r="AL2" s="446" t="s">
        <v>408</v>
      </c>
      <c r="AM2" s="440"/>
      <c r="AN2" s="443"/>
      <c r="AO2" s="444"/>
      <c r="AP2" s="445"/>
      <c r="AQ2" s="446"/>
      <c r="AR2" s="440" t="s">
        <v>385</v>
      </c>
      <c r="AS2" s="443"/>
      <c r="AT2" s="444"/>
      <c r="AU2" s="445" t="s">
        <v>420</v>
      </c>
      <c r="AV2" s="446" t="s">
        <v>417</v>
      </c>
      <c r="AW2" s="440"/>
      <c r="AX2" s="443"/>
      <c r="AY2" s="444"/>
      <c r="AZ2" s="445"/>
      <c r="BA2" s="446"/>
      <c r="BB2" s="440"/>
      <c r="BC2" s="443"/>
      <c r="BD2" s="444"/>
      <c r="BE2" s="445"/>
      <c r="BF2" s="446"/>
      <c r="BG2" s="440"/>
      <c r="BH2" s="443"/>
      <c r="BI2" s="444"/>
      <c r="BJ2" s="445"/>
      <c r="BK2" s="446"/>
      <c r="BL2" s="440"/>
      <c r="BM2" s="443"/>
      <c r="BN2" s="444"/>
      <c r="BO2" s="445"/>
      <c r="BP2" s="446"/>
      <c r="BQ2" s="440"/>
      <c r="BR2" s="443"/>
      <c r="BS2" s="444"/>
      <c r="BT2" s="445"/>
      <c r="BU2" s="446"/>
      <c r="BV2" s="440"/>
      <c r="BW2" s="443"/>
      <c r="BX2" s="444"/>
      <c r="BY2" s="445"/>
      <c r="BZ2" s="446"/>
      <c r="CA2" s="440" t="s">
        <v>385</v>
      </c>
      <c r="CB2" s="443"/>
      <c r="CC2" s="444"/>
      <c r="CD2" s="445" t="s">
        <v>781</v>
      </c>
      <c r="CE2" s="446" t="s">
        <v>747</v>
      </c>
      <c r="CF2" s="440" t="s">
        <v>385</v>
      </c>
      <c r="CG2" s="443"/>
      <c r="CH2" s="444"/>
      <c r="CI2" s="445" t="s">
        <v>439</v>
      </c>
      <c r="CJ2" s="446" t="s">
        <v>438</v>
      </c>
      <c r="CK2" s="440"/>
      <c r="CL2" s="443"/>
      <c r="CM2" s="444"/>
      <c r="CN2" s="445"/>
      <c r="CO2" s="446"/>
      <c r="CP2" s="440"/>
      <c r="CQ2" s="443"/>
      <c r="CR2" s="444"/>
      <c r="CS2" s="445"/>
      <c r="CT2" s="446"/>
      <c r="CU2" s="440"/>
      <c r="CV2" s="443"/>
      <c r="CW2" s="444"/>
      <c r="CX2" s="445"/>
      <c r="CY2" s="446"/>
      <c r="CZ2" s="440"/>
      <c r="DA2" s="443"/>
      <c r="DB2" s="444"/>
      <c r="DC2" s="445"/>
      <c r="DD2" s="446"/>
      <c r="DE2" s="440"/>
      <c r="DF2" s="443"/>
      <c r="DG2" s="444"/>
      <c r="DH2" s="445"/>
      <c r="DI2" s="446"/>
      <c r="DJ2" s="440" t="s">
        <v>385</v>
      </c>
      <c r="DK2" s="443"/>
      <c r="DL2" s="444"/>
      <c r="DM2" s="445" t="s">
        <v>782</v>
      </c>
      <c r="DN2" s="446" t="s">
        <v>455</v>
      </c>
      <c r="DO2" s="440"/>
      <c r="DP2" s="443"/>
      <c r="DQ2" s="444"/>
      <c r="DR2" s="445"/>
      <c r="DS2" s="446"/>
      <c r="DT2" s="440"/>
      <c r="DU2" s="443"/>
      <c r="DV2" s="444"/>
      <c r="DW2" s="445"/>
      <c r="DX2" s="446"/>
      <c r="DY2" s="440"/>
      <c r="DZ2" s="443"/>
      <c r="EA2" s="444"/>
      <c r="EB2" s="445"/>
      <c r="EC2" s="446"/>
      <c r="ED2" s="440"/>
      <c r="EE2" s="443"/>
      <c r="EF2" s="444"/>
      <c r="EG2" s="445"/>
      <c r="EH2" s="446"/>
      <c r="EI2" s="440"/>
      <c r="EJ2" s="443"/>
      <c r="EK2" s="444"/>
      <c r="EL2" s="445"/>
      <c r="EM2" s="446"/>
      <c r="EN2" s="440"/>
      <c r="EO2" s="443"/>
      <c r="EP2" s="444"/>
      <c r="EQ2" s="445"/>
      <c r="ER2" s="446"/>
      <c r="ES2" s="440"/>
      <c r="ET2" s="443"/>
      <c r="EU2" s="444"/>
      <c r="EV2" s="445"/>
      <c r="EW2" s="446"/>
      <c r="EX2" s="440"/>
      <c r="EY2" s="443"/>
      <c r="EZ2" s="444"/>
      <c r="FA2" s="445"/>
      <c r="FB2" s="446"/>
    </row>
    <row r="3" spans="1:158" s="365" customFormat="1" ht="28.5" x14ac:dyDescent="0.25">
      <c r="A3" s="440">
        <v>150984</v>
      </c>
      <c r="B3" s="441" t="s">
        <v>515</v>
      </c>
      <c r="C3" s="442" t="s">
        <v>747</v>
      </c>
      <c r="D3" s="440" t="s">
        <v>201</v>
      </c>
      <c r="E3" s="443" t="s">
        <v>749</v>
      </c>
      <c r="F3" s="443" t="s">
        <v>748</v>
      </c>
      <c r="G3" s="443" t="s">
        <v>348</v>
      </c>
      <c r="H3" s="442" t="s">
        <v>348</v>
      </c>
      <c r="I3" s="443" t="s">
        <v>348</v>
      </c>
      <c r="J3" s="360" t="str">
        <f>IFERROR(VLOOKUP(A3,[4]YEAR12!$A:$Q,17,FALSE),"")</f>
        <v>6.25+ (B/A)</v>
      </c>
      <c r="K3" s="361">
        <f>IFERROR(VLOOKUP($A3,BHVEXPORT!$A:$I,6,FALSE),"")</f>
        <v>2</v>
      </c>
      <c r="L3" s="362">
        <f>IFERROR(VLOOKUP($A3,BHVEXPORT!$A:$I,4,FALSE),"")</f>
        <v>0</v>
      </c>
      <c r="M3" s="364">
        <f>IFERROR(VLOOKUP($A3,BHVEXPORT!$A:$I,5,FALSE),"")</f>
        <v>0</v>
      </c>
      <c r="N3" s="398">
        <v>99.15</v>
      </c>
      <c r="O3" s="399">
        <v>2</v>
      </c>
      <c r="P3" s="366"/>
      <c r="Q3" s="400">
        <f t="shared" si="0"/>
        <v>3</v>
      </c>
      <c r="R3" s="401">
        <f t="shared" si="1"/>
        <v>1</v>
      </c>
      <c r="S3" s="402">
        <f t="shared" si="2"/>
        <v>0</v>
      </c>
      <c r="T3" s="402">
        <f t="shared" si="3"/>
        <v>0</v>
      </c>
      <c r="U3" s="402">
        <f t="shared" si="4"/>
        <v>0</v>
      </c>
      <c r="V3" s="402">
        <f t="shared" si="5"/>
        <v>0</v>
      </c>
      <c r="W3" s="402">
        <f t="shared" si="6"/>
        <v>0</v>
      </c>
      <c r="X3" s="402">
        <f t="shared" si="7"/>
        <v>0</v>
      </c>
      <c r="Y3" s="402">
        <f t="shared" si="8"/>
        <v>0</v>
      </c>
      <c r="Z3" s="402">
        <f t="shared" ref="Z3:Z66" si="11">SUM(W3:Y3)</f>
        <v>0</v>
      </c>
      <c r="AA3" s="454">
        <f t="shared" ref="AA3:AA66" si="12">SUM(V3,Z3)</f>
        <v>0</v>
      </c>
      <c r="AB3" s="363"/>
      <c r="AC3" s="440"/>
      <c r="AD3" s="443"/>
      <c r="AE3" s="444"/>
      <c r="AF3" s="445"/>
      <c r="AG3" s="446"/>
      <c r="AH3" s="440" t="s">
        <v>384</v>
      </c>
      <c r="AI3" s="443"/>
      <c r="AJ3" s="444"/>
      <c r="AK3" s="445" t="s">
        <v>412</v>
      </c>
      <c r="AL3" s="446" t="s">
        <v>408</v>
      </c>
      <c r="AM3" s="440"/>
      <c r="AN3" s="443"/>
      <c r="AO3" s="444"/>
      <c r="AP3" s="445"/>
      <c r="AQ3" s="446"/>
      <c r="AR3" s="440" t="s">
        <v>384</v>
      </c>
      <c r="AS3" s="443"/>
      <c r="AT3" s="444"/>
      <c r="AU3" s="445" t="s">
        <v>419</v>
      </c>
      <c r="AV3" s="446" t="s">
        <v>416</v>
      </c>
      <c r="AW3" s="440"/>
      <c r="AX3" s="443"/>
      <c r="AY3" s="444"/>
      <c r="AZ3" s="445"/>
      <c r="BA3" s="446"/>
      <c r="BB3" s="440"/>
      <c r="BC3" s="443"/>
      <c r="BD3" s="444"/>
      <c r="BE3" s="445"/>
      <c r="BF3" s="446"/>
      <c r="BG3" s="440"/>
      <c r="BH3" s="443"/>
      <c r="BI3" s="444"/>
      <c r="BJ3" s="445"/>
      <c r="BK3" s="446"/>
      <c r="BL3" s="440"/>
      <c r="BM3" s="443"/>
      <c r="BN3" s="444"/>
      <c r="BO3" s="445"/>
      <c r="BP3" s="446"/>
      <c r="BQ3" s="440"/>
      <c r="BR3" s="443"/>
      <c r="BS3" s="444"/>
      <c r="BT3" s="445"/>
      <c r="BU3" s="446"/>
      <c r="BV3" s="440"/>
      <c r="BW3" s="443"/>
      <c r="BX3" s="444"/>
      <c r="BY3" s="445"/>
      <c r="BZ3" s="446"/>
      <c r="CA3" s="440" t="s">
        <v>385</v>
      </c>
      <c r="CB3" s="443"/>
      <c r="CC3" s="444"/>
      <c r="CD3" s="445" t="s">
        <v>781</v>
      </c>
      <c r="CE3" s="446" t="s">
        <v>747</v>
      </c>
      <c r="CF3" s="440"/>
      <c r="CG3" s="443"/>
      <c r="CH3" s="444"/>
      <c r="CI3" s="445"/>
      <c r="CJ3" s="446"/>
      <c r="CK3" s="440"/>
      <c r="CL3" s="443"/>
      <c r="CM3" s="444"/>
      <c r="CN3" s="445"/>
      <c r="CO3" s="446"/>
      <c r="CP3" s="440"/>
      <c r="CQ3" s="443"/>
      <c r="CR3" s="444"/>
      <c r="CS3" s="445"/>
      <c r="CT3" s="446"/>
      <c r="CU3" s="440"/>
      <c r="CV3" s="443"/>
      <c r="CW3" s="444"/>
      <c r="CX3" s="445"/>
      <c r="CY3" s="446"/>
      <c r="CZ3" s="440"/>
      <c r="DA3" s="443"/>
      <c r="DB3" s="444"/>
      <c r="DC3" s="445"/>
      <c r="DD3" s="446"/>
      <c r="DE3" s="440"/>
      <c r="DF3" s="443"/>
      <c r="DG3" s="444"/>
      <c r="DH3" s="445"/>
      <c r="DI3" s="446"/>
      <c r="DJ3" s="440"/>
      <c r="DK3" s="443"/>
      <c r="DL3" s="444"/>
      <c r="DM3" s="445"/>
      <c r="DN3" s="446"/>
      <c r="DO3" s="440"/>
      <c r="DP3" s="443"/>
      <c r="DQ3" s="444"/>
      <c r="DR3" s="445"/>
      <c r="DS3" s="446"/>
      <c r="DT3" s="440"/>
      <c r="DU3" s="443"/>
      <c r="DV3" s="444"/>
      <c r="DW3" s="445"/>
      <c r="DX3" s="446"/>
      <c r="DY3" s="440"/>
      <c r="DZ3" s="443"/>
      <c r="EA3" s="444"/>
      <c r="EB3" s="445"/>
      <c r="EC3" s="446"/>
      <c r="ED3" s="440"/>
      <c r="EE3" s="443"/>
      <c r="EF3" s="444"/>
      <c r="EG3" s="445"/>
      <c r="EH3" s="446"/>
      <c r="EI3" s="440"/>
      <c r="EJ3" s="443"/>
      <c r="EK3" s="444"/>
      <c r="EL3" s="445"/>
      <c r="EM3" s="446"/>
      <c r="EN3" s="440" t="s">
        <v>384</v>
      </c>
      <c r="EO3" s="443"/>
      <c r="EP3" s="444"/>
      <c r="EQ3" s="445" t="s">
        <v>474</v>
      </c>
      <c r="ER3" s="446" t="s">
        <v>473</v>
      </c>
      <c r="ES3" s="440"/>
      <c r="ET3" s="443"/>
      <c r="EU3" s="444"/>
      <c r="EV3" s="445"/>
      <c r="EW3" s="446"/>
      <c r="EX3" s="440"/>
      <c r="EY3" s="443"/>
      <c r="EZ3" s="444"/>
      <c r="FA3" s="445"/>
      <c r="FB3" s="446"/>
    </row>
    <row r="4" spans="1:158" s="365" customFormat="1" ht="28.5" x14ac:dyDescent="0.25">
      <c r="A4" s="440">
        <v>151969</v>
      </c>
      <c r="B4" s="441" t="s">
        <v>516</v>
      </c>
      <c r="C4" s="442" t="s">
        <v>747</v>
      </c>
      <c r="D4" s="440" t="s">
        <v>325</v>
      </c>
      <c r="E4" s="443" t="s">
        <v>749</v>
      </c>
      <c r="F4" s="443" t="s">
        <v>750</v>
      </c>
      <c r="G4" s="443" t="s">
        <v>348</v>
      </c>
      <c r="H4" s="442" t="s">
        <v>348</v>
      </c>
      <c r="I4" s="443" t="s">
        <v>348</v>
      </c>
      <c r="J4" s="360" t="str">
        <f>IFERROR(VLOOKUP(A4,[4]YEAR12!$A:$Q,17,FALSE),"")</f>
        <v>2.5+ (D/C)</v>
      </c>
      <c r="K4" s="361">
        <f>IFERROR(VLOOKUP($A4,BHVEXPORT!$A:$I,6,FALSE),"")</f>
        <v>2</v>
      </c>
      <c r="L4" s="362">
        <f>IFERROR(VLOOKUP($A4,BHVEXPORT!$A:$I,4,FALSE),"")</f>
        <v>0</v>
      </c>
      <c r="M4" s="364">
        <f>IFERROR(VLOOKUP($A4,BHVEXPORT!$A:$I,5,FALSE),"")</f>
        <v>0</v>
      </c>
      <c r="N4" s="398">
        <v>97.3</v>
      </c>
      <c r="O4" s="399">
        <v>1</v>
      </c>
      <c r="P4" s="366"/>
      <c r="Q4" s="400">
        <f t="shared" si="0"/>
        <v>1</v>
      </c>
      <c r="R4" s="401">
        <f t="shared" si="1"/>
        <v>3</v>
      </c>
      <c r="S4" s="402">
        <f t="shared" si="2"/>
        <v>0</v>
      </c>
      <c r="T4" s="402">
        <f t="shared" si="3"/>
        <v>0</v>
      </c>
      <c r="U4" s="402">
        <f t="shared" si="4"/>
        <v>0</v>
      </c>
      <c r="V4" s="402">
        <f t="shared" si="5"/>
        <v>0</v>
      </c>
      <c r="W4" s="402">
        <f t="shared" si="6"/>
        <v>0</v>
      </c>
      <c r="X4" s="402">
        <f t="shared" si="7"/>
        <v>0</v>
      </c>
      <c r="Y4" s="402">
        <f t="shared" si="8"/>
        <v>0</v>
      </c>
      <c r="Z4" s="402">
        <f t="shared" si="11"/>
        <v>0</v>
      </c>
      <c r="AA4" s="454">
        <f t="shared" si="12"/>
        <v>0</v>
      </c>
      <c r="AB4" s="363"/>
      <c r="AC4" s="440"/>
      <c r="AD4" s="443"/>
      <c r="AE4" s="444"/>
      <c r="AF4" s="445"/>
      <c r="AG4" s="446"/>
      <c r="AH4" s="440"/>
      <c r="AI4" s="443"/>
      <c r="AJ4" s="444"/>
      <c r="AK4" s="445"/>
      <c r="AL4" s="446"/>
      <c r="AM4" s="440" t="s">
        <v>385</v>
      </c>
      <c r="AN4" s="443"/>
      <c r="AO4" s="444"/>
      <c r="AP4" s="445" t="s">
        <v>415</v>
      </c>
      <c r="AQ4" s="446" t="s">
        <v>413</v>
      </c>
      <c r="AR4" s="440"/>
      <c r="AS4" s="443"/>
      <c r="AT4" s="444"/>
      <c r="AU4" s="445"/>
      <c r="AV4" s="446"/>
      <c r="AW4" s="440"/>
      <c r="AX4" s="443"/>
      <c r="AY4" s="444"/>
      <c r="AZ4" s="445"/>
      <c r="BA4" s="446"/>
      <c r="BB4" s="440"/>
      <c r="BC4" s="443"/>
      <c r="BD4" s="444"/>
      <c r="BE4" s="445"/>
      <c r="BF4" s="446"/>
      <c r="BG4" s="440"/>
      <c r="BH4" s="443"/>
      <c r="BI4" s="444"/>
      <c r="BJ4" s="445"/>
      <c r="BK4" s="446"/>
      <c r="BL4" s="440" t="s">
        <v>384</v>
      </c>
      <c r="BM4" s="443"/>
      <c r="BN4" s="444"/>
      <c r="BO4" s="445" t="s">
        <v>429</v>
      </c>
      <c r="BP4" s="446" t="s">
        <v>428</v>
      </c>
      <c r="BQ4" s="440"/>
      <c r="BR4" s="443"/>
      <c r="BS4" s="444"/>
      <c r="BT4" s="445"/>
      <c r="BU4" s="446"/>
      <c r="BV4" s="440"/>
      <c r="BW4" s="443"/>
      <c r="BX4" s="444"/>
      <c r="BY4" s="445"/>
      <c r="BZ4" s="446"/>
      <c r="CA4" s="440" t="s">
        <v>385</v>
      </c>
      <c r="CB4" s="443"/>
      <c r="CC4" s="444"/>
      <c r="CD4" s="445" t="s">
        <v>781</v>
      </c>
      <c r="CE4" s="446" t="s">
        <v>747</v>
      </c>
      <c r="CF4" s="440"/>
      <c r="CG4" s="443"/>
      <c r="CH4" s="444"/>
      <c r="CI4" s="445"/>
      <c r="CJ4" s="446"/>
      <c r="CK4" s="440"/>
      <c r="CL4" s="443"/>
      <c r="CM4" s="444"/>
      <c r="CN4" s="445"/>
      <c r="CO4" s="446"/>
      <c r="CP4" s="440"/>
      <c r="CQ4" s="443"/>
      <c r="CR4" s="444"/>
      <c r="CS4" s="445"/>
      <c r="CT4" s="446"/>
      <c r="CU4" s="440"/>
      <c r="CV4" s="443"/>
      <c r="CW4" s="444"/>
      <c r="CX4" s="445"/>
      <c r="CY4" s="446"/>
      <c r="CZ4" s="440"/>
      <c r="DA4" s="443"/>
      <c r="DB4" s="444"/>
      <c r="DC4" s="445"/>
      <c r="DD4" s="446"/>
      <c r="DE4" s="440"/>
      <c r="DF4" s="443"/>
      <c r="DG4" s="444"/>
      <c r="DH4" s="445"/>
      <c r="DI4" s="446"/>
      <c r="DJ4" s="440"/>
      <c r="DK4" s="443"/>
      <c r="DL4" s="444"/>
      <c r="DM4" s="445"/>
      <c r="DN4" s="446"/>
      <c r="DO4" s="440"/>
      <c r="DP4" s="443"/>
      <c r="DQ4" s="444"/>
      <c r="DR4" s="445"/>
      <c r="DS4" s="446"/>
      <c r="DT4" s="440"/>
      <c r="DU4" s="443"/>
      <c r="DV4" s="444"/>
      <c r="DW4" s="445"/>
      <c r="DX4" s="446"/>
      <c r="DY4" s="440"/>
      <c r="DZ4" s="443"/>
      <c r="EA4" s="444"/>
      <c r="EB4" s="445"/>
      <c r="EC4" s="446"/>
      <c r="ED4" s="440"/>
      <c r="EE4" s="443"/>
      <c r="EF4" s="444"/>
      <c r="EG4" s="445"/>
      <c r="EH4" s="446"/>
      <c r="EI4" s="440" t="s">
        <v>385</v>
      </c>
      <c r="EJ4" s="443"/>
      <c r="EK4" s="444"/>
      <c r="EL4" s="445" t="s">
        <v>470</v>
      </c>
      <c r="EM4" s="446" t="s">
        <v>469</v>
      </c>
      <c r="EN4" s="440"/>
      <c r="EO4" s="443"/>
      <c r="EP4" s="444"/>
      <c r="EQ4" s="445"/>
      <c r="ER4" s="446"/>
      <c r="ES4" s="440"/>
      <c r="ET4" s="443"/>
      <c r="EU4" s="444"/>
      <c r="EV4" s="445"/>
      <c r="EW4" s="446"/>
      <c r="EX4" s="440"/>
      <c r="EY4" s="443"/>
      <c r="EZ4" s="444"/>
      <c r="FA4" s="445"/>
      <c r="FB4" s="446"/>
    </row>
    <row r="5" spans="1:158" s="365" customFormat="1" ht="28.5" x14ac:dyDescent="0.25">
      <c r="A5" s="440">
        <v>160118</v>
      </c>
      <c r="B5" s="441" t="s">
        <v>517</v>
      </c>
      <c r="C5" s="442" t="s">
        <v>747</v>
      </c>
      <c r="D5" s="440" t="s">
        <v>325</v>
      </c>
      <c r="E5" s="443" t="s">
        <v>348</v>
      </c>
      <c r="F5" s="443" t="s">
        <v>751</v>
      </c>
      <c r="G5" s="443" t="s">
        <v>348</v>
      </c>
      <c r="H5" s="442" t="s">
        <v>348</v>
      </c>
      <c r="I5" s="443" t="s">
        <v>348</v>
      </c>
      <c r="J5" s="360" t="str">
        <f>IFERROR(VLOOKUP(A5,[4]YEAR12!$A:$Q,17,FALSE),"")</f>
        <v>4.75+ (C/B)</v>
      </c>
      <c r="K5" s="361">
        <f>IFERROR(VLOOKUP($A5,BHVEXPORT!$A:$I,6,FALSE),"")</f>
        <v>2</v>
      </c>
      <c r="L5" s="362">
        <f>IFERROR(VLOOKUP($A5,BHVEXPORT!$A:$I,4,FALSE),"")</f>
        <v>0</v>
      </c>
      <c r="M5" s="364">
        <f>IFERROR(VLOOKUP($A5,BHVEXPORT!$A:$I,5,FALSE),"")</f>
        <v>0</v>
      </c>
      <c r="N5" s="398">
        <v>100</v>
      </c>
      <c r="O5" s="399">
        <v>0</v>
      </c>
      <c r="P5" s="366"/>
      <c r="Q5" s="400">
        <f t="shared" si="0"/>
        <v>0</v>
      </c>
      <c r="R5" s="401">
        <f t="shared" si="1"/>
        <v>4</v>
      </c>
      <c r="S5" s="402">
        <f t="shared" si="2"/>
        <v>0</v>
      </c>
      <c r="T5" s="402">
        <f t="shared" si="3"/>
        <v>0</v>
      </c>
      <c r="U5" s="402">
        <f t="shared" si="4"/>
        <v>0</v>
      </c>
      <c r="V5" s="402">
        <f t="shared" si="5"/>
        <v>0</v>
      </c>
      <c r="W5" s="402">
        <f t="shared" si="6"/>
        <v>0</v>
      </c>
      <c r="X5" s="402">
        <f t="shared" si="7"/>
        <v>0</v>
      </c>
      <c r="Y5" s="402">
        <f t="shared" si="8"/>
        <v>0</v>
      </c>
      <c r="Z5" s="402">
        <f t="shared" si="11"/>
        <v>0</v>
      </c>
      <c r="AA5" s="454">
        <f t="shared" si="12"/>
        <v>0</v>
      </c>
      <c r="AB5" s="363"/>
      <c r="AC5" s="440"/>
      <c r="AD5" s="443"/>
      <c r="AE5" s="444"/>
      <c r="AF5" s="445"/>
      <c r="AG5" s="446"/>
      <c r="AH5" s="440" t="s">
        <v>385</v>
      </c>
      <c r="AI5" s="443"/>
      <c r="AJ5" s="444"/>
      <c r="AK5" s="445" t="s">
        <v>412</v>
      </c>
      <c r="AL5" s="446" t="s">
        <v>408</v>
      </c>
      <c r="AM5" s="440"/>
      <c r="AN5" s="443"/>
      <c r="AO5" s="444"/>
      <c r="AP5" s="445"/>
      <c r="AQ5" s="446"/>
      <c r="AR5" s="440"/>
      <c r="AS5" s="443"/>
      <c r="AT5" s="444"/>
      <c r="AU5" s="445"/>
      <c r="AV5" s="446"/>
      <c r="AW5" s="440"/>
      <c r="AX5" s="443"/>
      <c r="AY5" s="444"/>
      <c r="AZ5" s="445"/>
      <c r="BA5" s="446"/>
      <c r="BB5" s="440"/>
      <c r="BC5" s="443"/>
      <c r="BD5" s="444"/>
      <c r="BE5" s="445"/>
      <c r="BF5" s="446"/>
      <c r="BG5" s="440"/>
      <c r="BH5" s="443"/>
      <c r="BI5" s="444"/>
      <c r="BJ5" s="445"/>
      <c r="BK5" s="446"/>
      <c r="BL5" s="440"/>
      <c r="BM5" s="443"/>
      <c r="BN5" s="444"/>
      <c r="BO5" s="445"/>
      <c r="BP5" s="446"/>
      <c r="BQ5" s="440"/>
      <c r="BR5" s="443"/>
      <c r="BS5" s="444"/>
      <c r="BT5" s="445"/>
      <c r="BU5" s="446"/>
      <c r="BV5" s="440"/>
      <c r="BW5" s="443"/>
      <c r="BX5" s="444"/>
      <c r="BY5" s="445"/>
      <c r="BZ5" s="446"/>
      <c r="CA5" s="440" t="s">
        <v>385</v>
      </c>
      <c r="CB5" s="443"/>
      <c r="CC5" s="444"/>
      <c r="CD5" s="445" t="s">
        <v>781</v>
      </c>
      <c r="CE5" s="446" t="s">
        <v>747</v>
      </c>
      <c r="CF5" s="440"/>
      <c r="CG5" s="443"/>
      <c r="CH5" s="444"/>
      <c r="CI5" s="445"/>
      <c r="CJ5" s="446"/>
      <c r="CK5" s="440"/>
      <c r="CL5" s="443"/>
      <c r="CM5" s="444"/>
      <c r="CN5" s="445"/>
      <c r="CO5" s="446"/>
      <c r="CP5" s="440"/>
      <c r="CQ5" s="443"/>
      <c r="CR5" s="444"/>
      <c r="CS5" s="445"/>
      <c r="CT5" s="446"/>
      <c r="CU5" s="440"/>
      <c r="CV5" s="443"/>
      <c r="CW5" s="444"/>
      <c r="CX5" s="445"/>
      <c r="CY5" s="446"/>
      <c r="CZ5" s="440"/>
      <c r="DA5" s="443"/>
      <c r="DB5" s="444"/>
      <c r="DC5" s="445"/>
      <c r="DD5" s="446"/>
      <c r="DE5" s="440"/>
      <c r="DF5" s="443"/>
      <c r="DG5" s="444"/>
      <c r="DH5" s="445"/>
      <c r="DI5" s="446"/>
      <c r="DJ5" s="440" t="s">
        <v>385</v>
      </c>
      <c r="DK5" s="443"/>
      <c r="DL5" s="444"/>
      <c r="DM5" s="445" t="s">
        <v>454</v>
      </c>
      <c r="DN5" s="446" t="s">
        <v>450</v>
      </c>
      <c r="DO5" s="440"/>
      <c r="DP5" s="443"/>
      <c r="DQ5" s="444"/>
      <c r="DR5" s="445"/>
      <c r="DS5" s="446"/>
      <c r="DT5" s="440"/>
      <c r="DU5" s="443"/>
      <c r="DV5" s="444"/>
      <c r="DW5" s="445"/>
      <c r="DX5" s="446"/>
      <c r="DY5" s="440"/>
      <c r="DZ5" s="443"/>
      <c r="EA5" s="444"/>
      <c r="EB5" s="445"/>
      <c r="EC5" s="446"/>
      <c r="ED5" s="440" t="s">
        <v>385</v>
      </c>
      <c r="EE5" s="443"/>
      <c r="EF5" s="444"/>
      <c r="EG5" s="445" t="s">
        <v>466</v>
      </c>
      <c r="EH5" s="446" t="s">
        <v>465</v>
      </c>
      <c r="EI5" s="440"/>
      <c r="EJ5" s="443"/>
      <c r="EK5" s="444"/>
      <c r="EL5" s="445"/>
      <c r="EM5" s="446"/>
      <c r="EN5" s="440"/>
      <c r="EO5" s="443"/>
      <c r="EP5" s="444"/>
      <c r="EQ5" s="445"/>
      <c r="ER5" s="446"/>
      <c r="ES5" s="440"/>
      <c r="ET5" s="443"/>
      <c r="EU5" s="444"/>
      <c r="EV5" s="445"/>
      <c r="EW5" s="446"/>
      <c r="EX5" s="440"/>
      <c r="EY5" s="443"/>
      <c r="EZ5" s="444"/>
      <c r="FA5" s="445"/>
      <c r="FB5" s="446"/>
    </row>
    <row r="6" spans="1:158" s="365" customFormat="1" ht="28.5" x14ac:dyDescent="0.25">
      <c r="A6" s="440">
        <v>160049</v>
      </c>
      <c r="B6" s="441" t="s">
        <v>518</v>
      </c>
      <c r="C6" s="442" t="s">
        <v>752</v>
      </c>
      <c r="D6" s="440" t="s">
        <v>325</v>
      </c>
      <c r="E6" s="443" t="s">
        <v>348</v>
      </c>
      <c r="F6" s="443" t="s">
        <v>751</v>
      </c>
      <c r="G6" s="443" t="s">
        <v>348</v>
      </c>
      <c r="H6" s="442" t="s">
        <v>348</v>
      </c>
      <c r="I6" s="443" t="s">
        <v>348</v>
      </c>
      <c r="J6" s="360" t="str">
        <f>IFERROR(VLOOKUP(A6,[4]YEAR12!$A:$Q,17,FALSE),"")</f>
        <v>6.25+ (B/A)</v>
      </c>
      <c r="K6" s="361">
        <f>IFERROR(VLOOKUP($A6,BHVEXPORT!$A:$I,6,FALSE),"")</f>
        <v>4</v>
      </c>
      <c r="L6" s="362">
        <f>IFERROR(VLOOKUP($A6,BHVEXPORT!$A:$I,4,FALSE),"")</f>
        <v>0</v>
      </c>
      <c r="M6" s="364">
        <f>IFERROR(VLOOKUP($A6,BHVEXPORT!$A:$I,5,FALSE),"")</f>
        <v>0</v>
      </c>
      <c r="N6" s="398">
        <v>100</v>
      </c>
      <c r="O6" s="399">
        <v>0</v>
      </c>
      <c r="P6" s="366"/>
      <c r="Q6" s="400">
        <f t="shared" si="0"/>
        <v>1</v>
      </c>
      <c r="R6" s="401">
        <f t="shared" si="1"/>
        <v>3</v>
      </c>
      <c r="S6" s="402">
        <f t="shared" si="2"/>
        <v>0</v>
      </c>
      <c r="T6" s="402">
        <f t="shared" si="3"/>
        <v>0</v>
      </c>
      <c r="U6" s="402">
        <f t="shared" si="4"/>
        <v>0</v>
      </c>
      <c r="V6" s="402">
        <f t="shared" si="5"/>
        <v>0</v>
      </c>
      <c r="W6" s="402">
        <f t="shared" si="6"/>
        <v>0</v>
      </c>
      <c r="X6" s="402">
        <f t="shared" si="7"/>
        <v>0</v>
      </c>
      <c r="Y6" s="402">
        <f t="shared" si="8"/>
        <v>0</v>
      </c>
      <c r="Z6" s="402">
        <f t="shared" si="11"/>
        <v>0</v>
      </c>
      <c r="AA6" s="454">
        <f t="shared" si="12"/>
        <v>0</v>
      </c>
      <c r="AB6" s="363"/>
      <c r="AC6" s="440"/>
      <c r="AD6" s="443"/>
      <c r="AE6" s="444"/>
      <c r="AF6" s="445"/>
      <c r="AG6" s="446"/>
      <c r="AH6" s="440" t="s">
        <v>385</v>
      </c>
      <c r="AI6" s="443"/>
      <c r="AJ6" s="444"/>
      <c r="AK6" s="445" t="s">
        <v>442</v>
      </c>
      <c r="AL6" s="446" t="s">
        <v>409</v>
      </c>
      <c r="AM6" s="440"/>
      <c r="AN6" s="443"/>
      <c r="AO6" s="444"/>
      <c r="AP6" s="445"/>
      <c r="AQ6" s="446"/>
      <c r="AR6" s="440"/>
      <c r="AS6" s="443"/>
      <c r="AT6" s="444"/>
      <c r="AU6" s="445"/>
      <c r="AV6" s="446"/>
      <c r="AW6" s="440"/>
      <c r="AX6" s="443"/>
      <c r="AY6" s="444"/>
      <c r="AZ6" s="445"/>
      <c r="BA6" s="446"/>
      <c r="BB6" s="440"/>
      <c r="BC6" s="443"/>
      <c r="BD6" s="444"/>
      <c r="BE6" s="445"/>
      <c r="BF6" s="446"/>
      <c r="BG6" s="440"/>
      <c r="BH6" s="443"/>
      <c r="BI6" s="444"/>
      <c r="BJ6" s="445"/>
      <c r="BK6" s="446"/>
      <c r="BL6" s="440"/>
      <c r="BM6" s="443"/>
      <c r="BN6" s="444"/>
      <c r="BO6" s="445"/>
      <c r="BP6" s="446"/>
      <c r="BQ6" s="440"/>
      <c r="BR6" s="443"/>
      <c r="BS6" s="444"/>
      <c r="BT6" s="445"/>
      <c r="BU6" s="446"/>
      <c r="BV6" s="440"/>
      <c r="BW6" s="443"/>
      <c r="BX6" s="444"/>
      <c r="BY6" s="445"/>
      <c r="BZ6" s="446"/>
      <c r="CA6" s="440" t="s">
        <v>385</v>
      </c>
      <c r="CB6" s="443"/>
      <c r="CC6" s="444"/>
      <c r="CD6" s="445" t="s">
        <v>783</v>
      </c>
      <c r="CE6" s="446" t="s">
        <v>752</v>
      </c>
      <c r="CF6" s="440"/>
      <c r="CG6" s="443"/>
      <c r="CH6" s="444"/>
      <c r="CI6" s="445"/>
      <c r="CJ6" s="446"/>
      <c r="CK6" s="440"/>
      <c r="CL6" s="443"/>
      <c r="CM6" s="444"/>
      <c r="CN6" s="445"/>
      <c r="CO6" s="446"/>
      <c r="CP6" s="440"/>
      <c r="CQ6" s="443"/>
      <c r="CR6" s="444"/>
      <c r="CS6" s="445"/>
      <c r="CT6" s="446"/>
      <c r="CU6" s="440"/>
      <c r="CV6" s="443"/>
      <c r="CW6" s="444"/>
      <c r="CX6" s="445"/>
      <c r="CY6" s="446"/>
      <c r="CZ6" s="440"/>
      <c r="DA6" s="443"/>
      <c r="DB6" s="444"/>
      <c r="DC6" s="445"/>
      <c r="DD6" s="446"/>
      <c r="DE6" s="440" t="s">
        <v>384</v>
      </c>
      <c r="DF6" s="443"/>
      <c r="DG6" s="444"/>
      <c r="DH6" s="445" t="s">
        <v>448</v>
      </c>
      <c r="DI6" s="446" t="s">
        <v>445</v>
      </c>
      <c r="DJ6" s="440"/>
      <c r="DK6" s="443"/>
      <c r="DL6" s="444"/>
      <c r="DM6" s="445"/>
      <c r="DN6" s="446"/>
      <c r="DO6" s="440"/>
      <c r="DP6" s="443"/>
      <c r="DQ6" s="444"/>
      <c r="DR6" s="445"/>
      <c r="DS6" s="446"/>
      <c r="DT6" s="440"/>
      <c r="DU6" s="443"/>
      <c r="DV6" s="444"/>
      <c r="DW6" s="445"/>
      <c r="DX6" s="446"/>
      <c r="DY6" s="440"/>
      <c r="DZ6" s="443"/>
      <c r="EA6" s="444"/>
      <c r="EB6" s="445"/>
      <c r="EC6" s="446"/>
      <c r="ED6" s="440"/>
      <c r="EE6" s="443"/>
      <c r="EF6" s="444"/>
      <c r="EG6" s="445"/>
      <c r="EH6" s="446"/>
      <c r="EI6" s="440" t="s">
        <v>385</v>
      </c>
      <c r="EJ6" s="443"/>
      <c r="EK6" s="444"/>
      <c r="EL6" s="445" t="s">
        <v>470</v>
      </c>
      <c r="EM6" s="446" t="s">
        <v>471</v>
      </c>
      <c r="EN6" s="440"/>
      <c r="EO6" s="443"/>
      <c r="EP6" s="444"/>
      <c r="EQ6" s="445"/>
      <c r="ER6" s="446"/>
      <c r="ES6" s="440"/>
      <c r="ET6" s="443"/>
      <c r="EU6" s="444"/>
      <c r="EV6" s="445"/>
      <c r="EW6" s="446"/>
      <c r="EX6" s="440"/>
      <c r="EY6" s="443"/>
      <c r="EZ6" s="444"/>
      <c r="FA6" s="445"/>
      <c r="FB6" s="446"/>
    </row>
    <row r="7" spans="1:158" s="365" customFormat="1" ht="28.5" x14ac:dyDescent="0.25">
      <c r="A7" s="440">
        <v>150995</v>
      </c>
      <c r="B7" s="441" t="s">
        <v>519</v>
      </c>
      <c r="C7" s="442" t="s">
        <v>747</v>
      </c>
      <c r="D7" s="440" t="s">
        <v>201</v>
      </c>
      <c r="E7" s="443" t="s">
        <v>348</v>
      </c>
      <c r="F7" s="443" t="s">
        <v>750</v>
      </c>
      <c r="G7" s="443" t="s">
        <v>348</v>
      </c>
      <c r="H7" s="442" t="s">
        <v>348</v>
      </c>
      <c r="I7" s="443" t="s">
        <v>348</v>
      </c>
      <c r="J7" s="360" t="str">
        <f>IFERROR(VLOOKUP(A7,[4]YEAR12!$A:$Q,17,FALSE),"")</f>
        <v>4.75+ (C/B)</v>
      </c>
      <c r="K7" s="361">
        <f>IFERROR(VLOOKUP($A7,BHVEXPORT!$A:$I,6,FALSE),"")</f>
        <v>2</v>
      </c>
      <c r="L7" s="362">
        <f>IFERROR(VLOOKUP($A7,BHVEXPORT!$A:$I,4,FALSE),"")</f>
        <v>0</v>
      </c>
      <c r="M7" s="364">
        <f>IFERROR(VLOOKUP($A7,BHVEXPORT!$A:$I,5,FALSE),"")</f>
        <v>0</v>
      </c>
      <c r="N7" s="398">
        <v>99.15</v>
      </c>
      <c r="O7" s="399">
        <v>0</v>
      </c>
      <c r="P7" s="366"/>
      <c r="Q7" s="400">
        <f t="shared" si="0"/>
        <v>1</v>
      </c>
      <c r="R7" s="401">
        <f t="shared" si="1"/>
        <v>3</v>
      </c>
      <c r="S7" s="402">
        <f t="shared" si="2"/>
        <v>0</v>
      </c>
      <c r="T7" s="402">
        <f t="shared" si="3"/>
        <v>0</v>
      </c>
      <c r="U7" s="402">
        <f t="shared" si="4"/>
        <v>0</v>
      </c>
      <c r="V7" s="402">
        <f t="shared" si="5"/>
        <v>0</v>
      </c>
      <c r="W7" s="402">
        <f t="shared" si="6"/>
        <v>0</v>
      </c>
      <c r="X7" s="402">
        <f t="shared" si="7"/>
        <v>0</v>
      </c>
      <c r="Y7" s="402">
        <f t="shared" si="8"/>
        <v>0</v>
      </c>
      <c r="Z7" s="402">
        <f t="shared" si="11"/>
        <v>0</v>
      </c>
      <c r="AA7" s="454">
        <f t="shared" si="12"/>
        <v>0</v>
      </c>
      <c r="AB7" s="363"/>
      <c r="AC7" s="440"/>
      <c r="AD7" s="443"/>
      <c r="AE7" s="444"/>
      <c r="AF7" s="445"/>
      <c r="AG7" s="446"/>
      <c r="AH7" s="440"/>
      <c r="AI7" s="443"/>
      <c r="AJ7" s="444"/>
      <c r="AK7" s="445"/>
      <c r="AL7" s="446"/>
      <c r="AM7" s="440"/>
      <c r="AN7" s="443"/>
      <c r="AO7" s="444"/>
      <c r="AP7" s="445"/>
      <c r="AQ7" s="446"/>
      <c r="AR7" s="440"/>
      <c r="AS7" s="443"/>
      <c r="AT7" s="444"/>
      <c r="AU7" s="445"/>
      <c r="AV7" s="446"/>
      <c r="AW7" s="440"/>
      <c r="AX7" s="443"/>
      <c r="AY7" s="444"/>
      <c r="AZ7" s="445"/>
      <c r="BA7" s="446"/>
      <c r="BB7" s="440"/>
      <c r="BC7" s="443"/>
      <c r="BD7" s="444"/>
      <c r="BE7" s="445"/>
      <c r="BF7" s="446"/>
      <c r="BG7" s="440"/>
      <c r="BH7" s="443"/>
      <c r="BI7" s="444"/>
      <c r="BJ7" s="445"/>
      <c r="BK7" s="446"/>
      <c r="BL7" s="440"/>
      <c r="BM7" s="443"/>
      <c r="BN7" s="444"/>
      <c r="BO7" s="445"/>
      <c r="BP7" s="446"/>
      <c r="BQ7" s="440"/>
      <c r="BR7" s="443"/>
      <c r="BS7" s="444"/>
      <c r="BT7" s="445"/>
      <c r="BU7" s="446"/>
      <c r="BV7" s="440"/>
      <c r="BW7" s="443"/>
      <c r="BX7" s="444"/>
      <c r="BY7" s="445"/>
      <c r="BZ7" s="446"/>
      <c r="CA7" s="440" t="s">
        <v>385</v>
      </c>
      <c r="CB7" s="443"/>
      <c r="CC7" s="444"/>
      <c r="CD7" s="445" t="s">
        <v>781</v>
      </c>
      <c r="CE7" s="446" t="s">
        <v>747</v>
      </c>
      <c r="CF7" s="440"/>
      <c r="CG7" s="443"/>
      <c r="CH7" s="444"/>
      <c r="CI7" s="445"/>
      <c r="CJ7" s="446"/>
      <c r="CK7" s="440"/>
      <c r="CL7" s="443"/>
      <c r="CM7" s="444"/>
      <c r="CN7" s="445"/>
      <c r="CO7" s="446"/>
      <c r="CP7" s="440"/>
      <c r="CQ7" s="443"/>
      <c r="CR7" s="444"/>
      <c r="CS7" s="445"/>
      <c r="CT7" s="446"/>
      <c r="CU7" s="440"/>
      <c r="CV7" s="443"/>
      <c r="CW7" s="444"/>
      <c r="CX7" s="445"/>
      <c r="CY7" s="446"/>
      <c r="CZ7" s="440"/>
      <c r="DA7" s="443"/>
      <c r="DB7" s="444"/>
      <c r="DC7" s="445"/>
      <c r="DD7" s="446"/>
      <c r="DE7" s="440"/>
      <c r="DF7" s="443"/>
      <c r="DG7" s="444"/>
      <c r="DH7" s="445"/>
      <c r="DI7" s="446"/>
      <c r="DJ7" s="440" t="s">
        <v>385</v>
      </c>
      <c r="DK7" s="443"/>
      <c r="DL7" s="444"/>
      <c r="DM7" s="445" t="s">
        <v>454</v>
      </c>
      <c r="DN7" s="446" t="s">
        <v>451</v>
      </c>
      <c r="DO7" s="440"/>
      <c r="DP7" s="443"/>
      <c r="DQ7" s="444"/>
      <c r="DR7" s="445"/>
      <c r="DS7" s="446"/>
      <c r="DT7" s="440"/>
      <c r="DU7" s="443"/>
      <c r="DV7" s="444"/>
      <c r="DW7" s="445"/>
      <c r="DX7" s="446"/>
      <c r="DY7" s="440"/>
      <c r="DZ7" s="443"/>
      <c r="EA7" s="444"/>
      <c r="EB7" s="445"/>
      <c r="EC7" s="446"/>
      <c r="ED7" s="440" t="s">
        <v>384</v>
      </c>
      <c r="EE7" s="443"/>
      <c r="EF7" s="444"/>
      <c r="EG7" s="445" t="s">
        <v>468</v>
      </c>
      <c r="EH7" s="446" t="s">
        <v>467</v>
      </c>
      <c r="EI7" s="440"/>
      <c r="EJ7" s="443"/>
      <c r="EK7" s="444"/>
      <c r="EL7" s="445"/>
      <c r="EM7" s="446"/>
      <c r="EN7" s="440" t="s">
        <v>385</v>
      </c>
      <c r="EO7" s="443"/>
      <c r="EP7" s="444"/>
      <c r="EQ7" s="445" t="s">
        <v>474</v>
      </c>
      <c r="ER7" s="446" t="s">
        <v>473</v>
      </c>
      <c r="ES7" s="440"/>
      <c r="ET7" s="443"/>
      <c r="EU7" s="444"/>
      <c r="EV7" s="445"/>
      <c r="EW7" s="446"/>
      <c r="EX7" s="440"/>
      <c r="EY7" s="443"/>
      <c r="EZ7" s="444"/>
      <c r="FA7" s="445"/>
      <c r="FB7" s="446"/>
    </row>
    <row r="8" spans="1:158" s="365" customFormat="1" ht="28.5" x14ac:dyDescent="0.25">
      <c r="A8" s="440">
        <v>150982</v>
      </c>
      <c r="B8" s="441" t="s">
        <v>520</v>
      </c>
      <c r="C8" s="442" t="s">
        <v>747</v>
      </c>
      <c r="D8" s="440" t="s">
        <v>201</v>
      </c>
      <c r="E8" s="443" t="s">
        <v>749</v>
      </c>
      <c r="F8" s="443" t="s">
        <v>750</v>
      </c>
      <c r="G8" s="443" t="s">
        <v>348</v>
      </c>
      <c r="H8" s="442" t="s">
        <v>348</v>
      </c>
      <c r="I8" s="443" t="s">
        <v>348</v>
      </c>
      <c r="J8" s="360" t="str">
        <f>IFERROR(VLOOKUP(A8,[4]YEAR12!$A:$Q,17,FALSE),"")</f>
        <v>6.25+ (B/A)</v>
      </c>
      <c r="K8" s="361">
        <f>IFERROR(VLOOKUP($A8,BHVEXPORT!$A:$I,6,FALSE),"")</f>
        <v>2</v>
      </c>
      <c r="L8" s="362">
        <f>IFERROR(VLOOKUP($A8,BHVEXPORT!$A:$I,4,FALSE),"")</f>
        <v>0</v>
      </c>
      <c r="M8" s="364">
        <f>IFERROR(VLOOKUP($A8,BHVEXPORT!$A:$I,5,FALSE),"")</f>
        <v>0</v>
      </c>
      <c r="N8" s="398">
        <v>100</v>
      </c>
      <c r="O8" s="399">
        <v>1</v>
      </c>
      <c r="P8" s="366"/>
      <c r="Q8" s="400">
        <f t="shared" si="0"/>
        <v>1</v>
      </c>
      <c r="R8" s="401">
        <f t="shared" si="1"/>
        <v>3</v>
      </c>
      <c r="S8" s="402">
        <f t="shared" si="2"/>
        <v>0</v>
      </c>
      <c r="T8" s="402">
        <f t="shared" si="3"/>
        <v>0</v>
      </c>
      <c r="U8" s="402">
        <f t="shared" si="4"/>
        <v>0</v>
      </c>
      <c r="V8" s="402">
        <f t="shared" si="5"/>
        <v>0</v>
      </c>
      <c r="W8" s="402">
        <f t="shared" si="6"/>
        <v>0</v>
      </c>
      <c r="X8" s="402">
        <f t="shared" si="7"/>
        <v>0</v>
      </c>
      <c r="Y8" s="402">
        <f t="shared" si="8"/>
        <v>0</v>
      </c>
      <c r="Z8" s="402">
        <f t="shared" si="11"/>
        <v>0</v>
      </c>
      <c r="AA8" s="454">
        <f t="shared" si="12"/>
        <v>0</v>
      </c>
      <c r="AB8" s="363"/>
      <c r="AC8" s="440"/>
      <c r="AD8" s="443"/>
      <c r="AE8" s="444"/>
      <c r="AF8" s="445"/>
      <c r="AG8" s="446"/>
      <c r="AH8" s="440"/>
      <c r="AI8" s="443"/>
      <c r="AJ8" s="444"/>
      <c r="AK8" s="445"/>
      <c r="AL8" s="446"/>
      <c r="AM8" s="440"/>
      <c r="AN8" s="443"/>
      <c r="AO8" s="444"/>
      <c r="AP8" s="445"/>
      <c r="AQ8" s="446"/>
      <c r="AR8" s="440" t="s">
        <v>385</v>
      </c>
      <c r="AS8" s="443"/>
      <c r="AT8" s="444"/>
      <c r="AU8" s="445" t="s">
        <v>418</v>
      </c>
      <c r="AV8" s="446" t="s">
        <v>361</v>
      </c>
      <c r="AW8" s="440"/>
      <c r="AX8" s="443"/>
      <c r="AY8" s="444"/>
      <c r="AZ8" s="445"/>
      <c r="BA8" s="446"/>
      <c r="BB8" s="440"/>
      <c r="BC8" s="443"/>
      <c r="BD8" s="444"/>
      <c r="BE8" s="445"/>
      <c r="BF8" s="446"/>
      <c r="BG8" s="440"/>
      <c r="BH8" s="443"/>
      <c r="BI8" s="444"/>
      <c r="BJ8" s="445"/>
      <c r="BK8" s="446"/>
      <c r="BL8" s="440"/>
      <c r="BM8" s="443"/>
      <c r="BN8" s="444"/>
      <c r="BO8" s="445"/>
      <c r="BP8" s="446"/>
      <c r="BQ8" s="440"/>
      <c r="BR8" s="443"/>
      <c r="BS8" s="444"/>
      <c r="BT8" s="445"/>
      <c r="BU8" s="446"/>
      <c r="BV8" s="440"/>
      <c r="BW8" s="443"/>
      <c r="BX8" s="444"/>
      <c r="BY8" s="445"/>
      <c r="BZ8" s="446"/>
      <c r="CA8" s="440" t="s">
        <v>385</v>
      </c>
      <c r="CB8" s="443"/>
      <c r="CC8" s="444"/>
      <c r="CD8" s="445" t="s">
        <v>781</v>
      </c>
      <c r="CE8" s="446" t="s">
        <v>747</v>
      </c>
      <c r="CF8" s="440"/>
      <c r="CG8" s="443"/>
      <c r="CH8" s="444"/>
      <c r="CI8" s="445"/>
      <c r="CJ8" s="446"/>
      <c r="CK8" s="440"/>
      <c r="CL8" s="443"/>
      <c r="CM8" s="444"/>
      <c r="CN8" s="445"/>
      <c r="CO8" s="446"/>
      <c r="CP8" s="440"/>
      <c r="CQ8" s="443"/>
      <c r="CR8" s="444"/>
      <c r="CS8" s="445"/>
      <c r="CT8" s="446"/>
      <c r="CU8" s="440"/>
      <c r="CV8" s="443"/>
      <c r="CW8" s="444"/>
      <c r="CX8" s="445"/>
      <c r="CY8" s="446"/>
      <c r="CZ8" s="440"/>
      <c r="DA8" s="443"/>
      <c r="DB8" s="444"/>
      <c r="DC8" s="445"/>
      <c r="DD8" s="446"/>
      <c r="DE8" s="440"/>
      <c r="DF8" s="443"/>
      <c r="DG8" s="444"/>
      <c r="DH8" s="445"/>
      <c r="DI8" s="446"/>
      <c r="DJ8" s="440"/>
      <c r="DK8" s="443"/>
      <c r="DL8" s="444"/>
      <c r="DM8" s="445"/>
      <c r="DN8" s="446"/>
      <c r="DO8" s="440"/>
      <c r="DP8" s="443"/>
      <c r="DQ8" s="444"/>
      <c r="DR8" s="445"/>
      <c r="DS8" s="446"/>
      <c r="DT8" s="440"/>
      <c r="DU8" s="443"/>
      <c r="DV8" s="444"/>
      <c r="DW8" s="445"/>
      <c r="DX8" s="446"/>
      <c r="DY8" s="440"/>
      <c r="DZ8" s="443"/>
      <c r="EA8" s="444"/>
      <c r="EB8" s="445"/>
      <c r="EC8" s="446"/>
      <c r="ED8" s="440" t="s">
        <v>385</v>
      </c>
      <c r="EE8" s="443"/>
      <c r="EF8" s="444"/>
      <c r="EG8" s="445" t="s">
        <v>466</v>
      </c>
      <c r="EH8" s="446" t="s">
        <v>465</v>
      </c>
      <c r="EI8" s="440"/>
      <c r="EJ8" s="443"/>
      <c r="EK8" s="444"/>
      <c r="EL8" s="445"/>
      <c r="EM8" s="446"/>
      <c r="EN8" s="440" t="s">
        <v>384</v>
      </c>
      <c r="EO8" s="443"/>
      <c r="EP8" s="444"/>
      <c r="EQ8" s="445" t="s">
        <v>784</v>
      </c>
      <c r="ER8" s="446" t="s">
        <v>478</v>
      </c>
      <c r="ES8" s="440"/>
      <c r="ET8" s="443"/>
      <c r="EU8" s="444"/>
      <c r="EV8" s="445"/>
      <c r="EW8" s="446"/>
      <c r="EX8" s="440"/>
      <c r="EY8" s="443"/>
      <c r="EZ8" s="444"/>
      <c r="FA8" s="445"/>
      <c r="FB8" s="446"/>
    </row>
    <row r="9" spans="1:158" s="365" customFormat="1" ht="28.5" x14ac:dyDescent="0.25">
      <c r="A9" s="440">
        <v>150880</v>
      </c>
      <c r="B9" s="441" t="s">
        <v>521</v>
      </c>
      <c r="C9" s="442" t="s">
        <v>747</v>
      </c>
      <c r="D9" s="440" t="s">
        <v>201</v>
      </c>
      <c r="E9" s="443" t="s">
        <v>348</v>
      </c>
      <c r="F9" s="443" t="s">
        <v>748</v>
      </c>
      <c r="G9" s="443" t="s">
        <v>348</v>
      </c>
      <c r="H9" s="442" t="s">
        <v>348</v>
      </c>
      <c r="I9" s="443" t="s">
        <v>348</v>
      </c>
      <c r="J9" s="360" t="str">
        <f>IFERROR(VLOOKUP(A9,[4]YEAR12!$A:$Q,17,FALSE),"")</f>
        <v>6.25+ (B/A)</v>
      </c>
      <c r="K9" s="361">
        <f>IFERROR(VLOOKUP($A9,BHVEXPORT!$A:$I,6,FALSE),"")</f>
        <v>1</v>
      </c>
      <c r="L9" s="362">
        <f>IFERROR(VLOOKUP($A9,BHVEXPORT!$A:$I,4,FALSE),"")</f>
        <v>0</v>
      </c>
      <c r="M9" s="364">
        <f>IFERROR(VLOOKUP($A9,BHVEXPORT!$A:$I,5,FALSE),"")</f>
        <v>0</v>
      </c>
      <c r="N9" s="398">
        <v>100</v>
      </c>
      <c r="O9" s="399">
        <v>0</v>
      </c>
      <c r="P9" s="366"/>
      <c r="Q9" s="400">
        <f t="shared" si="0"/>
        <v>1</v>
      </c>
      <c r="R9" s="401">
        <f t="shared" si="1"/>
        <v>4</v>
      </c>
      <c r="S9" s="402">
        <f t="shared" si="2"/>
        <v>0</v>
      </c>
      <c r="T9" s="402">
        <f t="shared" si="3"/>
        <v>0</v>
      </c>
      <c r="U9" s="402">
        <f t="shared" si="4"/>
        <v>0</v>
      </c>
      <c r="V9" s="402">
        <f t="shared" si="5"/>
        <v>0</v>
      </c>
      <c r="W9" s="402">
        <f t="shared" si="6"/>
        <v>0</v>
      </c>
      <c r="X9" s="402">
        <f t="shared" si="7"/>
        <v>0</v>
      </c>
      <c r="Y9" s="402">
        <f t="shared" si="8"/>
        <v>0</v>
      </c>
      <c r="Z9" s="402">
        <f t="shared" si="11"/>
        <v>0</v>
      </c>
      <c r="AA9" s="454">
        <f t="shared" si="12"/>
        <v>0</v>
      </c>
      <c r="AB9" s="363"/>
      <c r="AC9" s="440"/>
      <c r="AD9" s="443"/>
      <c r="AE9" s="444"/>
      <c r="AF9" s="445"/>
      <c r="AG9" s="446"/>
      <c r="AH9" s="440" t="s">
        <v>385</v>
      </c>
      <c r="AI9" s="443"/>
      <c r="AJ9" s="444"/>
      <c r="AK9" s="445" t="s">
        <v>411</v>
      </c>
      <c r="AL9" s="446" t="s">
        <v>360</v>
      </c>
      <c r="AM9" s="440"/>
      <c r="AN9" s="443"/>
      <c r="AO9" s="444"/>
      <c r="AP9" s="445"/>
      <c r="AQ9" s="446"/>
      <c r="AR9" s="440" t="s">
        <v>384</v>
      </c>
      <c r="AS9" s="443"/>
      <c r="AT9" s="444"/>
      <c r="AU9" s="445" t="s">
        <v>419</v>
      </c>
      <c r="AV9" s="446" t="s">
        <v>416</v>
      </c>
      <c r="AW9" s="440"/>
      <c r="AX9" s="443"/>
      <c r="AY9" s="444"/>
      <c r="AZ9" s="445"/>
      <c r="BA9" s="446"/>
      <c r="BB9" s="440"/>
      <c r="BC9" s="443"/>
      <c r="BD9" s="444"/>
      <c r="BE9" s="445"/>
      <c r="BF9" s="446"/>
      <c r="BG9" s="440"/>
      <c r="BH9" s="443"/>
      <c r="BI9" s="444"/>
      <c r="BJ9" s="445"/>
      <c r="BK9" s="446"/>
      <c r="BL9" s="440"/>
      <c r="BM9" s="443"/>
      <c r="BN9" s="444"/>
      <c r="BO9" s="445"/>
      <c r="BP9" s="446"/>
      <c r="BQ9" s="440"/>
      <c r="BR9" s="443"/>
      <c r="BS9" s="444"/>
      <c r="BT9" s="445"/>
      <c r="BU9" s="446"/>
      <c r="BV9" s="440"/>
      <c r="BW9" s="443"/>
      <c r="BX9" s="444"/>
      <c r="BY9" s="445"/>
      <c r="BZ9" s="446"/>
      <c r="CA9" s="440" t="s">
        <v>385</v>
      </c>
      <c r="CB9" s="443"/>
      <c r="CC9" s="444"/>
      <c r="CD9" s="445" t="s">
        <v>781</v>
      </c>
      <c r="CE9" s="446" t="s">
        <v>747</v>
      </c>
      <c r="CF9" s="440"/>
      <c r="CG9" s="443"/>
      <c r="CH9" s="444"/>
      <c r="CI9" s="445"/>
      <c r="CJ9" s="446"/>
      <c r="CK9" s="440"/>
      <c r="CL9" s="443"/>
      <c r="CM9" s="444"/>
      <c r="CN9" s="445"/>
      <c r="CO9" s="446"/>
      <c r="CP9" s="440"/>
      <c r="CQ9" s="443"/>
      <c r="CR9" s="444"/>
      <c r="CS9" s="445"/>
      <c r="CT9" s="446"/>
      <c r="CU9" s="440"/>
      <c r="CV9" s="443"/>
      <c r="CW9" s="444"/>
      <c r="CX9" s="445"/>
      <c r="CY9" s="446"/>
      <c r="CZ9" s="440"/>
      <c r="DA9" s="443"/>
      <c r="DB9" s="444"/>
      <c r="DC9" s="445"/>
      <c r="DD9" s="446"/>
      <c r="DE9" s="440"/>
      <c r="DF9" s="443"/>
      <c r="DG9" s="444"/>
      <c r="DH9" s="445"/>
      <c r="DI9" s="446"/>
      <c r="DJ9" s="440" t="s">
        <v>385</v>
      </c>
      <c r="DK9" s="443"/>
      <c r="DL9" s="444"/>
      <c r="DM9" s="445"/>
      <c r="DN9" s="446"/>
      <c r="DO9" s="440"/>
      <c r="DP9" s="443"/>
      <c r="DQ9" s="444"/>
      <c r="DR9" s="445"/>
      <c r="DS9" s="446"/>
      <c r="DT9" s="440"/>
      <c r="DU9" s="443"/>
      <c r="DV9" s="444"/>
      <c r="DW9" s="445"/>
      <c r="DX9" s="446"/>
      <c r="DY9" s="440"/>
      <c r="DZ9" s="443"/>
      <c r="EA9" s="444"/>
      <c r="EB9" s="445"/>
      <c r="EC9" s="446"/>
      <c r="ED9" s="440"/>
      <c r="EE9" s="443"/>
      <c r="EF9" s="444"/>
      <c r="EG9" s="445"/>
      <c r="EH9" s="446"/>
      <c r="EI9" s="440"/>
      <c r="EJ9" s="443"/>
      <c r="EK9" s="444"/>
      <c r="EL9" s="445"/>
      <c r="EM9" s="446"/>
      <c r="EN9" s="440" t="s">
        <v>385</v>
      </c>
      <c r="EO9" s="443"/>
      <c r="EP9" s="444"/>
      <c r="EQ9" s="445" t="s">
        <v>474</v>
      </c>
      <c r="ER9" s="446" t="s">
        <v>473</v>
      </c>
      <c r="ES9" s="440"/>
      <c r="ET9" s="443"/>
      <c r="EU9" s="444"/>
      <c r="EV9" s="445"/>
      <c r="EW9" s="446"/>
      <c r="EX9" s="440"/>
      <c r="EY9" s="443"/>
      <c r="EZ9" s="444"/>
      <c r="FA9" s="445"/>
      <c r="FB9" s="446"/>
    </row>
    <row r="10" spans="1:158" s="365" customFormat="1" ht="28.5" x14ac:dyDescent="0.25">
      <c r="A10" s="440">
        <v>160037</v>
      </c>
      <c r="B10" s="441" t="s">
        <v>522</v>
      </c>
      <c r="C10" s="442" t="s">
        <v>753</v>
      </c>
      <c r="D10" s="440" t="s">
        <v>325</v>
      </c>
      <c r="E10" s="443" t="s">
        <v>749</v>
      </c>
      <c r="F10" s="443" t="s">
        <v>754</v>
      </c>
      <c r="G10" s="443" t="s">
        <v>348</v>
      </c>
      <c r="H10" s="442" t="s">
        <v>348</v>
      </c>
      <c r="I10" s="443" t="s">
        <v>348</v>
      </c>
      <c r="J10" s="360" t="str">
        <f>IFERROR(VLOOKUP(A10,[4]YEAR12!$A:$Q,17,FALSE),"")</f>
        <v>4.75+ (C/B)</v>
      </c>
      <c r="K10" s="361">
        <f>IFERROR(VLOOKUP($A10,BHVEXPORT!$A:$I,6,FALSE),"")</f>
        <v>0</v>
      </c>
      <c r="L10" s="362">
        <f>IFERROR(VLOOKUP($A10,BHVEXPORT!$A:$I,4,FALSE),"")</f>
        <v>0</v>
      </c>
      <c r="M10" s="364">
        <f>IFERROR(VLOOKUP($A10,BHVEXPORT!$A:$I,5,FALSE),"")</f>
        <v>0</v>
      </c>
      <c r="N10" s="398">
        <v>89.92</v>
      </c>
      <c r="O10" s="399">
        <v>2</v>
      </c>
      <c r="P10" s="366"/>
      <c r="Q10" s="400">
        <f t="shared" si="0"/>
        <v>0</v>
      </c>
      <c r="R10" s="401">
        <f t="shared" si="1"/>
        <v>4</v>
      </c>
      <c r="S10" s="402">
        <f t="shared" si="2"/>
        <v>0</v>
      </c>
      <c r="T10" s="402">
        <f t="shared" si="3"/>
        <v>0</v>
      </c>
      <c r="U10" s="402">
        <f t="shared" si="4"/>
        <v>0</v>
      </c>
      <c r="V10" s="402">
        <f t="shared" si="5"/>
        <v>0</v>
      </c>
      <c r="W10" s="402">
        <f t="shared" si="6"/>
        <v>0</v>
      </c>
      <c r="X10" s="402">
        <f t="shared" si="7"/>
        <v>0</v>
      </c>
      <c r="Y10" s="402">
        <f t="shared" si="8"/>
        <v>0</v>
      </c>
      <c r="Z10" s="402">
        <f t="shared" si="11"/>
        <v>0</v>
      </c>
      <c r="AA10" s="454">
        <f t="shared" si="12"/>
        <v>0</v>
      </c>
      <c r="AB10" s="363"/>
      <c r="AC10" s="440"/>
      <c r="AD10" s="443"/>
      <c r="AE10" s="444"/>
      <c r="AF10" s="445"/>
      <c r="AG10" s="446"/>
      <c r="AH10" s="440" t="s">
        <v>385</v>
      </c>
      <c r="AI10" s="443"/>
      <c r="AJ10" s="444"/>
      <c r="AK10" s="445" t="s">
        <v>785</v>
      </c>
      <c r="AL10" s="446" t="s">
        <v>359</v>
      </c>
      <c r="AM10" s="440"/>
      <c r="AN10" s="443"/>
      <c r="AO10" s="444"/>
      <c r="AP10" s="445"/>
      <c r="AQ10" s="446"/>
      <c r="AR10" s="440"/>
      <c r="AS10" s="443"/>
      <c r="AT10" s="444"/>
      <c r="AU10" s="445"/>
      <c r="AV10" s="446"/>
      <c r="AW10" s="440"/>
      <c r="AX10" s="443"/>
      <c r="AY10" s="444"/>
      <c r="AZ10" s="445"/>
      <c r="BA10" s="446"/>
      <c r="BB10" s="440"/>
      <c r="BC10" s="443"/>
      <c r="BD10" s="444"/>
      <c r="BE10" s="445"/>
      <c r="BF10" s="446"/>
      <c r="BG10" s="440"/>
      <c r="BH10" s="443"/>
      <c r="BI10" s="444"/>
      <c r="BJ10" s="445"/>
      <c r="BK10" s="446"/>
      <c r="BL10" s="440"/>
      <c r="BM10" s="443"/>
      <c r="BN10" s="444"/>
      <c r="BO10" s="445"/>
      <c r="BP10" s="446"/>
      <c r="BQ10" s="440"/>
      <c r="BR10" s="443"/>
      <c r="BS10" s="444"/>
      <c r="BT10" s="445"/>
      <c r="BU10" s="446"/>
      <c r="BV10" s="440"/>
      <c r="BW10" s="443"/>
      <c r="BX10" s="444"/>
      <c r="BY10" s="445"/>
      <c r="BZ10" s="446"/>
      <c r="CA10" s="440" t="s">
        <v>385</v>
      </c>
      <c r="CB10" s="443"/>
      <c r="CC10" s="444"/>
      <c r="CD10" s="445" t="s">
        <v>429</v>
      </c>
      <c r="CE10" s="446" t="s">
        <v>753</v>
      </c>
      <c r="CF10" s="440"/>
      <c r="CG10" s="443"/>
      <c r="CH10" s="444"/>
      <c r="CI10" s="445"/>
      <c r="CJ10" s="446"/>
      <c r="CK10" s="440"/>
      <c r="CL10" s="443"/>
      <c r="CM10" s="444"/>
      <c r="CN10" s="445"/>
      <c r="CO10" s="446"/>
      <c r="CP10" s="440"/>
      <c r="CQ10" s="443"/>
      <c r="CR10" s="444"/>
      <c r="CS10" s="445"/>
      <c r="CT10" s="446"/>
      <c r="CU10" s="440"/>
      <c r="CV10" s="443"/>
      <c r="CW10" s="444"/>
      <c r="CX10" s="445"/>
      <c r="CY10" s="446"/>
      <c r="CZ10" s="440"/>
      <c r="DA10" s="443"/>
      <c r="DB10" s="444"/>
      <c r="DC10" s="445"/>
      <c r="DD10" s="446"/>
      <c r="DE10" s="440"/>
      <c r="DF10" s="443"/>
      <c r="DG10" s="444"/>
      <c r="DH10" s="445"/>
      <c r="DI10" s="446"/>
      <c r="DJ10" s="440"/>
      <c r="DK10" s="443"/>
      <c r="DL10" s="444"/>
      <c r="DM10" s="445"/>
      <c r="DN10" s="446"/>
      <c r="DO10" s="440"/>
      <c r="DP10" s="443"/>
      <c r="DQ10" s="444"/>
      <c r="DR10" s="445"/>
      <c r="DS10" s="446"/>
      <c r="DT10" s="440"/>
      <c r="DU10" s="443"/>
      <c r="DV10" s="444"/>
      <c r="DW10" s="445"/>
      <c r="DX10" s="446"/>
      <c r="DY10" s="440" t="s">
        <v>385</v>
      </c>
      <c r="DZ10" s="443"/>
      <c r="EA10" s="444"/>
      <c r="EB10" s="445" t="s">
        <v>496</v>
      </c>
      <c r="EC10" s="446" t="s">
        <v>463</v>
      </c>
      <c r="ED10" s="440"/>
      <c r="EE10" s="443"/>
      <c r="EF10" s="444"/>
      <c r="EG10" s="445"/>
      <c r="EH10" s="446"/>
      <c r="EI10" s="440"/>
      <c r="EJ10" s="443"/>
      <c r="EK10" s="444"/>
      <c r="EL10" s="445"/>
      <c r="EM10" s="446"/>
      <c r="EN10" s="440" t="s">
        <v>385</v>
      </c>
      <c r="EO10" s="443"/>
      <c r="EP10" s="444"/>
      <c r="EQ10" s="445" t="s">
        <v>784</v>
      </c>
      <c r="ER10" s="446" t="s">
        <v>475</v>
      </c>
      <c r="ES10" s="440"/>
      <c r="ET10" s="443"/>
      <c r="EU10" s="444"/>
      <c r="EV10" s="445"/>
      <c r="EW10" s="446"/>
      <c r="EX10" s="440"/>
      <c r="EY10" s="443"/>
      <c r="EZ10" s="444"/>
      <c r="FA10" s="445"/>
      <c r="FB10" s="446"/>
    </row>
    <row r="11" spans="1:158" s="365" customFormat="1" ht="28.5" x14ac:dyDescent="0.25">
      <c r="A11" s="440">
        <v>150830</v>
      </c>
      <c r="B11" s="441" t="s">
        <v>523</v>
      </c>
      <c r="C11" s="442" t="s">
        <v>747</v>
      </c>
      <c r="D11" s="440" t="s">
        <v>325</v>
      </c>
      <c r="E11" s="443" t="s">
        <v>348</v>
      </c>
      <c r="F11" s="443" t="s">
        <v>755</v>
      </c>
      <c r="G11" s="443" t="s">
        <v>348</v>
      </c>
      <c r="H11" s="442" t="s">
        <v>348</v>
      </c>
      <c r="I11" s="443" t="s">
        <v>348</v>
      </c>
      <c r="J11" s="360" t="str">
        <f>IFERROR(VLOOKUP(A11,[4]YEAR12!$A:$Q,17,FALSE),"")</f>
        <v>6.25+ (B/A)</v>
      </c>
      <c r="K11" s="361">
        <f>IFERROR(VLOOKUP($A11,BHVEXPORT!$A:$I,6,FALSE),"")</f>
        <v>0</v>
      </c>
      <c r="L11" s="362">
        <f>IFERROR(VLOOKUP($A11,BHVEXPORT!$A:$I,4,FALSE),"")</f>
        <v>0</v>
      </c>
      <c r="M11" s="364">
        <f>IFERROR(VLOOKUP($A11,BHVEXPORT!$A:$I,5,FALSE),"")</f>
        <v>0</v>
      </c>
      <c r="N11" s="398">
        <v>100</v>
      </c>
      <c r="O11" s="399">
        <v>0</v>
      </c>
      <c r="P11" s="366"/>
      <c r="Q11" s="400">
        <f t="shared" si="0"/>
        <v>1</v>
      </c>
      <c r="R11" s="401">
        <f t="shared" si="1"/>
        <v>3</v>
      </c>
      <c r="S11" s="402">
        <f t="shared" si="2"/>
        <v>0</v>
      </c>
      <c r="T11" s="402">
        <f t="shared" si="3"/>
        <v>0</v>
      </c>
      <c r="U11" s="402">
        <f t="shared" si="4"/>
        <v>0</v>
      </c>
      <c r="V11" s="402">
        <f t="shared" si="5"/>
        <v>0</v>
      </c>
      <c r="W11" s="402">
        <f t="shared" si="6"/>
        <v>0</v>
      </c>
      <c r="X11" s="402">
        <f t="shared" si="7"/>
        <v>0</v>
      </c>
      <c r="Y11" s="402">
        <f t="shared" si="8"/>
        <v>0</v>
      </c>
      <c r="Z11" s="402">
        <f t="shared" si="11"/>
        <v>0</v>
      </c>
      <c r="AA11" s="454">
        <f t="shared" si="12"/>
        <v>0</v>
      </c>
      <c r="AB11" s="363"/>
      <c r="AC11" s="440"/>
      <c r="AD11" s="443"/>
      <c r="AE11" s="444"/>
      <c r="AF11" s="445"/>
      <c r="AG11" s="446"/>
      <c r="AH11" s="440"/>
      <c r="AI11" s="443"/>
      <c r="AJ11" s="444"/>
      <c r="AK11" s="445"/>
      <c r="AL11" s="446"/>
      <c r="AM11" s="440"/>
      <c r="AN11" s="443"/>
      <c r="AO11" s="444"/>
      <c r="AP11" s="445"/>
      <c r="AQ11" s="446"/>
      <c r="AR11" s="440" t="s">
        <v>385</v>
      </c>
      <c r="AS11" s="443"/>
      <c r="AT11" s="444"/>
      <c r="AU11" s="445" t="s">
        <v>418</v>
      </c>
      <c r="AV11" s="446" t="s">
        <v>361</v>
      </c>
      <c r="AW11" s="440"/>
      <c r="AX11" s="443"/>
      <c r="AY11" s="444"/>
      <c r="AZ11" s="445"/>
      <c r="BA11" s="446"/>
      <c r="BB11" s="440"/>
      <c r="BC11" s="443"/>
      <c r="BD11" s="444"/>
      <c r="BE11" s="445"/>
      <c r="BF11" s="446"/>
      <c r="BG11" s="440"/>
      <c r="BH11" s="443"/>
      <c r="BI11" s="444"/>
      <c r="BJ11" s="445"/>
      <c r="BK11" s="446"/>
      <c r="BL11" s="440" t="s">
        <v>384</v>
      </c>
      <c r="BM11" s="443"/>
      <c r="BN11" s="444"/>
      <c r="BO11" s="445" t="s">
        <v>429</v>
      </c>
      <c r="BP11" s="446" t="s">
        <v>427</v>
      </c>
      <c r="BQ11" s="440"/>
      <c r="BR11" s="443"/>
      <c r="BS11" s="444"/>
      <c r="BT11" s="445"/>
      <c r="BU11" s="446"/>
      <c r="BV11" s="440"/>
      <c r="BW11" s="443"/>
      <c r="BX11" s="444"/>
      <c r="BY11" s="445"/>
      <c r="BZ11" s="446"/>
      <c r="CA11" s="440" t="s">
        <v>385</v>
      </c>
      <c r="CB11" s="443"/>
      <c r="CC11" s="444"/>
      <c r="CD11" s="445" t="s">
        <v>781</v>
      </c>
      <c r="CE11" s="446" t="s">
        <v>747</v>
      </c>
      <c r="CF11" s="440"/>
      <c r="CG11" s="443"/>
      <c r="CH11" s="444"/>
      <c r="CI11" s="445"/>
      <c r="CJ11" s="446"/>
      <c r="CK11" s="440"/>
      <c r="CL11" s="443"/>
      <c r="CM11" s="444"/>
      <c r="CN11" s="445"/>
      <c r="CO11" s="446"/>
      <c r="CP11" s="440"/>
      <c r="CQ11" s="443"/>
      <c r="CR11" s="444"/>
      <c r="CS11" s="445"/>
      <c r="CT11" s="446"/>
      <c r="CU11" s="440"/>
      <c r="CV11" s="443"/>
      <c r="CW11" s="444"/>
      <c r="CX11" s="445"/>
      <c r="CY11" s="446"/>
      <c r="CZ11" s="440"/>
      <c r="DA11" s="443"/>
      <c r="DB11" s="444"/>
      <c r="DC11" s="445"/>
      <c r="DD11" s="446"/>
      <c r="DE11" s="440"/>
      <c r="DF11" s="443"/>
      <c r="DG11" s="444"/>
      <c r="DH11" s="445"/>
      <c r="DI11" s="446"/>
      <c r="DJ11" s="440" t="s">
        <v>385</v>
      </c>
      <c r="DK11" s="443"/>
      <c r="DL11" s="444"/>
      <c r="DM11" s="445" t="s">
        <v>782</v>
      </c>
      <c r="DN11" s="446" t="s">
        <v>455</v>
      </c>
      <c r="DO11" s="440"/>
      <c r="DP11" s="443"/>
      <c r="DQ11" s="444"/>
      <c r="DR11" s="445"/>
      <c r="DS11" s="446"/>
      <c r="DT11" s="440"/>
      <c r="DU11" s="443"/>
      <c r="DV11" s="444"/>
      <c r="DW11" s="445"/>
      <c r="DX11" s="446"/>
      <c r="DY11" s="440"/>
      <c r="DZ11" s="443"/>
      <c r="EA11" s="444"/>
      <c r="EB11" s="445"/>
      <c r="EC11" s="446"/>
      <c r="ED11" s="440"/>
      <c r="EE11" s="443"/>
      <c r="EF11" s="444"/>
      <c r="EG11" s="445"/>
      <c r="EH11" s="446"/>
      <c r="EI11" s="440"/>
      <c r="EJ11" s="443"/>
      <c r="EK11" s="444"/>
      <c r="EL11" s="445"/>
      <c r="EM11" s="446"/>
      <c r="EN11" s="440"/>
      <c r="EO11" s="443"/>
      <c r="EP11" s="444"/>
      <c r="EQ11" s="445"/>
      <c r="ER11" s="446"/>
      <c r="ES11" s="440"/>
      <c r="ET11" s="443"/>
      <c r="EU11" s="444"/>
      <c r="EV11" s="445"/>
      <c r="EW11" s="446"/>
      <c r="EX11" s="440"/>
      <c r="EY11" s="443"/>
      <c r="EZ11" s="444"/>
      <c r="FA11" s="445"/>
      <c r="FB11" s="446"/>
    </row>
    <row r="12" spans="1:158" s="365" customFormat="1" ht="28.5" x14ac:dyDescent="0.25">
      <c r="A12" s="440">
        <v>150870</v>
      </c>
      <c r="B12" s="441" t="s">
        <v>524</v>
      </c>
      <c r="C12" s="442" t="s">
        <v>747</v>
      </c>
      <c r="D12" s="440" t="s">
        <v>201</v>
      </c>
      <c r="E12" s="443" t="s">
        <v>348</v>
      </c>
      <c r="F12" s="443" t="s">
        <v>756</v>
      </c>
      <c r="G12" s="443" t="s">
        <v>348</v>
      </c>
      <c r="H12" s="442" t="s">
        <v>348</v>
      </c>
      <c r="I12" s="443" t="s">
        <v>348</v>
      </c>
      <c r="J12" s="360" t="str">
        <f>IFERROR(VLOOKUP(A12,[4]YEAR12!$A:$Q,17,FALSE),"")</f>
        <v>2.5+ (D/C)</v>
      </c>
      <c r="K12" s="361">
        <f>IFERROR(VLOOKUP($A12,BHVEXPORT!$A:$I,6,FALSE),"")</f>
        <v>0</v>
      </c>
      <c r="L12" s="362">
        <f>IFERROR(VLOOKUP($A12,BHVEXPORT!$A:$I,4,FALSE),"")</f>
        <v>0</v>
      </c>
      <c r="M12" s="364">
        <f>IFERROR(VLOOKUP($A12,BHVEXPORT!$A:$I,5,FALSE),"")</f>
        <v>0</v>
      </c>
      <c r="N12" s="398">
        <v>98.99</v>
      </c>
      <c r="O12" s="399">
        <v>0</v>
      </c>
      <c r="P12" s="366"/>
      <c r="Q12" s="400">
        <f t="shared" si="0"/>
        <v>2</v>
      </c>
      <c r="R12" s="401">
        <f t="shared" si="1"/>
        <v>2</v>
      </c>
      <c r="S12" s="402">
        <f t="shared" si="2"/>
        <v>0</v>
      </c>
      <c r="T12" s="402">
        <f t="shared" si="3"/>
        <v>0</v>
      </c>
      <c r="U12" s="402">
        <f t="shared" si="4"/>
        <v>0</v>
      </c>
      <c r="V12" s="402">
        <f t="shared" si="5"/>
        <v>0</v>
      </c>
      <c r="W12" s="402">
        <f t="shared" si="6"/>
        <v>0</v>
      </c>
      <c r="X12" s="402">
        <f t="shared" si="7"/>
        <v>0</v>
      </c>
      <c r="Y12" s="402">
        <f t="shared" si="8"/>
        <v>0</v>
      </c>
      <c r="Z12" s="402">
        <f t="shared" si="11"/>
        <v>0</v>
      </c>
      <c r="AA12" s="454">
        <f t="shared" si="12"/>
        <v>0</v>
      </c>
      <c r="AB12" s="363"/>
      <c r="AC12" s="440"/>
      <c r="AD12" s="443"/>
      <c r="AE12" s="444"/>
      <c r="AF12" s="445"/>
      <c r="AG12" s="446"/>
      <c r="AH12" s="440"/>
      <c r="AI12" s="443"/>
      <c r="AJ12" s="444"/>
      <c r="AK12" s="445"/>
      <c r="AL12" s="446"/>
      <c r="AM12" s="440"/>
      <c r="AN12" s="443"/>
      <c r="AO12" s="444"/>
      <c r="AP12" s="445"/>
      <c r="AQ12" s="446"/>
      <c r="AR12" s="440"/>
      <c r="AS12" s="443"/>
      <c r="AT12" s="444"/>
      <c r="AU12" s="445"/>
      <c r="AV12" s="446"/>
      <c r="AW12" s="440"/>
      <c r="AX12" s="443"/>
      <c r="AY12" s="444"/>
      <c r="AZ12" s="445"/>
      <c r="BA12" s="446"/>
      <c r="BB12" s="440"/>
      <c r="BC12" s="443"/>
      <c r="BD12" s="444"/>
      <c r="BE12" s="445"/>
      <c r="BF12" s="446"/>
      <c r="BG12" s="440"/>
      <c r="BH12" s="443"/>
      <c r="BI12" s="444"/>
      <c r="BJ12" s="445"/>
      <c r="BK12" s="446"/>
      <c r="BL12" s="440" t="s">
        <v>384</v>
      </c>
      <c r="BM12" s="443"/>
      <c r="BN12" s="444"/>
      <c r="BO12" s="445" t="s">
        <v>429</v>
      </c>
      <c r="BP12" s="446" t="s">
        <v>428</v>
      </c>
      <c r="BQ12" s="440"/>
      <c r="BR12" s="443"/>
      <c r="BS12" s="444"/>
      <c r="BT12" s="445"/>
      <c r="BU12" s="446"/>
      <c r="BV12" s="440"/>
      <c r="BW12" s="443"/>
      <c r="BX12" s="444"/>
      <c r="BY12" s="445"/>
      <c r="BZ12" s="446"/>
      <c r="CA12" s="440" t="s">
        <v>385</v>
      </c>
      <c r="CB12" s="443"/>
      <c r="CC12" s="444"/>
      <c r="CD12" s="445" t="s">
        <v>781</v>
      </c>
      <c r="CE12" s="446" t="s">
        <v>747</v>
      </c>
      <c r="CF12" s="440"/>
      <c r="CG12" s="443"/>
      <c r="CH12" s="444"/>
      <c r="CI12" s="445"/>
      <c r="CJ12" s="446"/>
      <c r="CK12" s="440"/>
      <c r="CL12" s="443"/>
      <c r="CM12" s="444"/>
      <c r="CN12" s="445"/>
      <c r="CO12" s="446"/>
      <c r="CP12" s="440"/>
      <c r="CQ12" s="443"/>
      <c r="CR12" s="444"/>
      <c r="CS12" s="445"/>
      <c r="CT12" s="446"/>
      <c r="CU12" s="440"/>
      <c r="CV12" s="443"/>
      <c r="CW12" s="444"/>
      <c r="CX12" s="445"/>
      <c r="CY12" s="446"/>
      <c r="CZ12" s="440"/>
      <c r="DA12" s="443"/>
      <c r="DB12" s="444"/>
      <c r="DC12" s="445"/>
      <c r="DD12" s="446"/>
      <c r="DE12" s="440"/>
      <c r="DF12" s="443"/>
      <c r="DG12" s="444"/>
      <c r="DH12" s="445"/>
      <c r="DI12" s="446"/>
      <c r="DJ12" s="440" t="s">
        <v>385</v>
      </c>
      <c r="DK12" s="443"/>
      <c r="DL12" s="444"/>
      <c r="DM12" s="445" t="s">
        <v>782</v>
      </c>
      <c r="DN12" s="446" t="s">
        <v>455</v>
      </c>
      <c r="DO12" s="440"/>
      <c r="DP12" s="443"/>
      <c r="DQ12" s="444"/>
      <c r="DR12" s="445"/>
      <c r="DS12" s="446"/>
      <c r="DT12" s="440"/>
      <c r="DU12" s="443"/>
      <c r="DV12" s="444"/>
      <c r="DW12" s="445"/>
      <c r="DX12" s="446"/>
      <c r="DY12" s="440"/>
      <c r="DZ12" s="443"/>
      <c r="EA12" s="444"/>
      <c r="EB12" s="445"/>
      <c r="EC12" s="446"/>
      <c r="ED12" s="440"/>
      <c r="EE12" s="443"/>
      <c r="EF12" s="444"/>
      <c r="EG12" s="445"/>
      <c r="EH12" s="446"/>
      <c r="EI12" s="440"/>
      <c r="EJ12" s="443"/>
      <c r="EK12" s="444"/>
      <c r="EL12" s="445"/>
      <c r="EM12" s="446"/>
      <c r="EN12" s="440" t="s">
        <v>384</v>
      </c>
      <c r="EO12" s="443"/>
      <c r="EP12" s="444"/>
      <c r="EQ12" s="445" t="s">
        <v>474</v>
      </c>
      <c r="ER12" s="446" t="s">
        <v>477</v>
      </c>
      <c r="ES12" s="440"/>
      <c r="ET12" s="443"/>
      <c r="EU12" s="444"/>
      <c r="EV12" s="445"/>
      <c r="EW12" s="446"/>
      <c r="EX12" s="440"/>
      <c r="EY12" s="443"/>
      <c r="EZ12" s="444"/>
      <c r="FA12" s="445"/>
      <c r="FB12" s="446"/>
    </row>
    <row r="13" spans="1:158" s="365" customFormat="1" ht="28.5" x14ac:dyDescent="0.25">
      <c r="A13" s="440">
        <v>160038</v>
      </c>
      <c r="B13" s="441" t="s">
        <v>525</v>
      </c>
      <c r="C13" s="442" t="s">
        <v>753</v>
      </c>
      <c r="D13" s="440" t="s">
        <v>201</v>
      </c>
      <c r="E13" s="443" t="s">
        <v>749</v>
      </c>
      <c r="F13" s="441" t="s">
        <v>757</v>
      </c>
      <c r="G13" s="443" t="s">
        <v>348</v>
      </c>
      <c r="H13" s="442" t="s">
        <v>348</v>
      </c>
      <c r="I13" s="443" t="s">
        <v>348</v>
      </c>
      <c r="J13" s="360" t="str">
        <f>IFERROR(VLOOKUP(A13,[4]YEAR12!$A:$Q,17,FALSE),"")</f>
        <v>2.5+ (D/C)</v>
      </c>
      <c r="K13" s="361">
        <f>IFERROR(VLOOKUP($A13,BHVEXPORT!$A:$I,6,FALSE),"")</f>
        <v>0</v>
      </c>
      <c r="L13" s="362">
        <f>IFERROR(VLOOKUP($A13,BHVEXPORT!$A:$I,4,FALSE),"")</f>
        <v>0</v>
      </c>
      <c r="M13" s="364">
        <f>IFERROR(VLOOKUP($A13,BHVEXPORT!$A:$I,5,FALSE),"")</f>
        <v>0</v>
      </c>
      <c r="N13" s="398">
        <v>96.94</v>
      </c>
      <c r="O13" s="399">
        <v>1</v>
      </c>
      <c r="P13" s="366"/>
      <c r="Q13" s="400">
        <f t="shared" si="0"/>
        <v>3</v>
      </c>
      <c r="R13" s="401">
        <f t="shared" si="1"/>
        <v>1</v>
      </c>
      <c r="S13" s="402">
        <f t="shared" si="2"/>
        <v>0</v>
      </c>
      <c r="T13" s="402">
        <f t="shared" si="3"/>
        <v>0</v>
      </c>
      <c r="U13" s="402">
        <f t="shared" si="4"/>
        <v>0</v>
      </c>
      <c r="V13" s="402">
        <f t="shared" si="5"/>
        <v>0</v>
      </c>
      <c r="W13" s="402">
        <f t="shared" si="6"/>
        <v>0</v>
      </c>
      <c r="X13" s="402">
        <f t="shared" si="7"/>
        <v>0</v>
      </c>
      <c r="Y13" s="402">
        <f t="shared" si="8"/>
        <v>0</v>
      </c>
      <c r="Z13" s="402">
        <f t="shared" si="11"/>
        <v>0</v>
      </c>
      <c r="AA13" s="454">
        <f t="shared" si="12"/>
        <v>0</v>
      </c>
      <c r="AB13" s="363"/>
      <c r="AC13" s="440"/>
      <c r="AD13" s="443"/>
      <c r="AE13" s="444"/>
      <c r="AF13" s="445"/>
      <c r="AG13" s="446"/>
      <c r="AH13" s="440"/>
      <c r="AI13" s="443"/>
      <c r="AJ13" s="444"/>
      <c r="AK13" s="445"/>
      <c r="AL13" s="446"/>
      <c r="AM13" s="440"/>
      <c r="AN13" s="443"/>
      <c r="AO13" s="444"/>
      <c r="AP13" s="445"/>
      <c r="AQ13" s="446"/>
      <c r="AR13" s="440"/>
      <c r="AS13" s="443"/>
      <c r="AT13" s="444"/>
      <c r="AU13" s="445"/>
      <c r="AV13" s="446"/>
      <c r="AW13" s="440"/>
      <c r="AX13" s="443"/>
      <c r="AY13" s="444"/>
      <c r="AZ13" s="445"/>
      <c r="BA13" s="446"/>
      <c r="BB13" s="440"/>
      <c r="BC13" s="443"/>
      <c r="BD13" s="444"/>
      <c r="BE13" s="445"/>
      <c r="BF13" s="446"/>
      <c r="BG13" s="440"/>
      <c r="BH13" s="443"/>
      <c r="BI13" s="444"/>
      <c r="BJ13" s="445"/>
      <c r="BK13" s="446"/>
      <c r="BL13" s="440"/>
      <c r="BM13" s="443"/>
      <c r="BN13" s="444"/>
      <c r="BO13" s="445"/>
      <c r="BP13" s="446"/>
      <c r="BQ13" s="440"/>
      <c r="BR13" s="443"/>
      <c r="BS13" s="444"/>
      <c r="BT13" s="445"/>
      <c r="BU13" s="446"/>
      <c r="BV13" s="440"/>
      <c r="BW13" s="443"/>
      <c r="BX13" s="444"/>
      <c r="BY13" s="445"/>
      <c r="BZ13" s="446"/>
      <c r="CA13" s="440" t="s">
        <v>385</v>
      </c>
      <c r="CB13" s="443"/>
      <c r="CC13" s="444"/>
      <c r="CD13" s="445" t="s">
        <v>429</v>
      </c>
      <c r="CE13" s="446" t="s">
        <v>753</v>
      </c>
      <c r="CF13" s="440"/>
      <c r="CG13" s="443"/>
      <c r="CH13" s="444"/>
      <c r="CI13" s="445"/>
      <c r="CJ13" s="446"/>
      <c r="CK13" s="440"/>
      <c r="CL13" s="443"/>
      <c r="CM13" s="444"/>
      <c r="CN13" s="445"/>
      <c r="CO13" s="446"/>
      <c r="CP13" s="440"/>
      <c r="CQ13" s="443"/>
      <c r="CR13" s="444"/>
      <c r="CS13" s="445"/>
      <c r="CT13" s="446"/>
      <c r="CU13" s="440" t="s">
        <v>384</v>
      </c>
      <c r="CV13" s="443"/>
      <c r="CW13" s="444"/>
      <c r="CX13" s="445" t="s">
        <v>784</v>
      </c>
      <c r="CY13" s="446" t="s">
        <v>443</v>
      </c>
      <c r="CZ13" s="440" t="s">
        <v>384</v>
      </c>
      <c r="DA13" s="443"/>
      <c r="DB13" s="444"/>
      <c r="DC13" s="445" t="s">
        <v>784</v>
      </c>
      <c r="DD13" s="446" t="s">
        <v>444</v>
      </c>
      <c r="DE13" s="440"/>
      <c r="DF13" s="443"/>
      <c r="DG13" s="444"/>
      <c r="DH13" s="445"/>
      <c r="DI13" s="446"/>
      <c r="DJ13" s="440"/>
      <c r="DK13" s="443"/>
      <c r="DL13" s="444"/>
      <c r="DM13" s="445"/>
      <c r="DN13" s="446"/>
      <c r="DO13" s="440"/>
      <c r="DP13" s="443"/>
      <c r="DQ13" s="444"/>
      <c r="DR13" s="445"/>
      <c r="DS13" s="446"/>
      <c r="DT13" s="440"/>
      <c r="DU13" s="443"/>
      <c r="DV13" s="444"/>
      <c r="DW13" s="445"/>
      <c r="DX13" s="446"/>
      <c r="DY13" s="440"/>
      <c r="DZ13" s="443"/>
      <c r="EA13" s="444"/>
      <c r="EB13" s="445"/>
      <c r="EC13" s="446"/>
      <c r="ED13" s="440"/>
      <c r="EE13" s="443"/>
      <c r="EF13" s="444"/>
      <c r="EG13" s="445"/>
      <c r="EH13" s="446"/>
      <c r="EI13" s="440"/>
      <c r="EJ13" s="443"/>
      <c r="EK13" s="444"/>
      <c r="EL13" s="445"/>
      <c r="EM13" s="446"/>
      <c r="EN13" s="440" t="s">
        <v>384</v>
      </c>
      <c r="EO13" s="443"/>
      <c r="EP13" s="444"/>
      <c r="EQ13" s="445" t="s">
        <v>784</v>
      </c>
      <c r="ER13" s="446" t="s">
        <v>478</v>
      </c>
      <c r="ES13" s="440"/>
      <c r="ET13" s="443"/>
      <c r="EU13" s="444"/>
      <c r="EV13" s="445"/>
      <c r="EW13" s="446"/>
      <c r="EX13" s="440"/>
      <c r="EY13" s="443"/>
      <c r="EZ13" s="444"/>
      <c r="FA13" s="445"/>
      <c r="FB13" s="446"/>
    </row>
    <row r="14" spans="1:158" s="365" customFormat="1" ht="28.5" x14ac:dyDescent="0.25">
      <c r="A14" s="440">
        <v>150811</v>
      </c>
      <c r="B14" s="441" t="s">
        <v>526</v>
      </c>
      <c r="C14" s="442" t="s">
        <v>747</v>
      </c>
      <c r="D14" s="440" t="s">
        <v>325</v>
      </c>
      <c r="E14" s="443" t="s">
        <v>348</v>
      </c>
      <c r="F14" s="443" t="s">
        <v>756</v>
      </c>
      <c r="G14" s="443" t="s">
        <v>348</v>
      </c>
      <c r="H14" s="442" t="s">
        <v>348</v>
      </c>
      <c r="I14" s="443" t="s">
        <v>348</v>
      </c>
      <c r="J14" s="360" t="str">
        <f>IFERROR(VLOOKUP(A14,[4]YEAR12!$A:$Q,17,FALSE),"")</f>
        <v>2.5+ (D/C)</v>
      </c>
      <c r="K14" s="361">
        <f>IFERROR(VLOOKUP($A14,BHVEXPORT!$A:$I,6,FALSE),"")</f>
        <v>0</v>
      </c>
      <c r="L14" s="362">
        <f>IFERROR(VLOOKUP($A14,BHVEXPORT!$A:$I,4,FALSE),"")</f>
        <v>0</v>
      </c>
      <c r="M14" s="364">
        <f>IFERROR(VLOOKUP($A14,BHVEXPORT!$A:$I,5,FALSE),"")</f>
        <v>1</v>
      </c>
      <c r="N14" s="398">
        <v>87.13</v>
      </c>
      <c r="O14" s="399">
        <v>1</v>
      </c>
      <c r="P14" s="366"/>
      <c r="Q14" s="400">
        <f t="shared" si="0"/>
        <v>0</v>
      </c>
      <c r="R14" s="401">
        <f t="shared" si="1"/>
        <v>3</v>
      </c>
      <c r="S14" s="402">
        <f t="shared" si="2"/>
        <v>0</v>
      </c>
      <c r="T14" s="402">
        <f t="shared" si="3"/>
        <v>0</v>
      </c>
      <c r="U14" s="402">
        <f t="shared" si="4"/>
        <v>1</v>
      </c>
      <c r="V14" s="402">
        <f t="shared" si="5"/>
        <v>1</v>
      </c>
      <c r="W14" s="402">
        <f t="shared" si="6"/>
        <v>0</v>
      </c>
      <c r="X14" s="402">
        <f t="shared" si="7"/>
        <v>0</v>
      </c>
      <c r="Y14" s="402">
        <f t="shared" si="8"/>
        <v>0</v>
      </c>
      <c r="Z14" s="402">
        <f t="shared" si="11"/>
        <v>0</v>
      </c>
      <c r="AA14" s="454">
        <f t="shared" si="12"/>
        <v>1</v>
      </c>
      <c r="AB14" s="363"/>
      <c r="AC14" s="440"/>
      <c r="AD14" s="443"/>
      <c r="AE14" s="444"/>
      <c r="AF14" s="445"/>
      <c r="AG14" s="446"/>
      <c r="AH14" s="440"/>
      <c r="AI14" s="443"/>
      <c r="AJ14" s="444"/>
      <c r="AK14" s="445"/>
      <c r="AL14" s="446"/>
      <c r="AM14" s="440"/>
      <c r="AN14" s="443"/>
      <c r="AO14" s="444"/>
      <c r="AP14" s="445"/>
      <c r="AQ14" s="446"/>
      <c r="AR14" s="440"/>
      <c r="AS14" s="443"/>
      <c r="AT14" s="444"/>
      <c r="AU14" s="445"/>
      <c r="AV14" s="446"/>
      <c r="AW14" s="440" t="s">
        <v>385</v>
      </c>
      <c r="AX14" s="443"/>
      <c r="AY14" s="444"/>
      <c r="AZ14" s="445" t="s">
        <v>786</v>
      </c>
      <c r="BA14" s="446" t="s">
        <v>422</v>
      </c>
      <c r="BB14" s="440"/>
      <c r="BC14" s="443"/>
      <c r="BD14" s="444"/>
      <c r="BE14" s="445"/>
      <c r="BF14" s="446"/>
      <c r="BG14" s="440"/>
      <c r="BH14" s="443"/>
      <c r="BI14" s="444"/>
      <c r="BJ14" s="445"/>
      <c r="BK14" s="446"/>
      <c r="BL14" s="440" t="s">
        <v>385</v>
      </c>
      <c r="BM14" s="443"/>
      <c r="BN14" s="444"/>
      <c r="BO14" s="445" t="s">
        <v>429</v>
      </c>
      <c r="BP14" s="446" t="s">
        <v>428</v>
      </c>
      <c r="BQ14" s="440"/>
      <c r="BR14" s="443"/>
      <c r="BS14" s="444"/>
      <c r="BT14" s="445"/>
      <c r="BU14" s="446"/>
      <c r="BV14" s="440"/>
      <c r="BW14" s="443"/>
      <c r="BX14" s="444"/>
      <c r="BY14" s="445"/>
      <c r="BZ14" s="446"/>
      <c r="CA14" s="440" t="s">
        <v>385</v>
      </c>
      <c r="CB14" s="443"/>
      <c r="CC14" s="444"/>
      <c r="CD14" s="445" t="s">
        <v>781</v>
      </c>
      <c r="CE14" s="446" t="s">
        <v>747</v>
      </c>
      <c r="CF14" s="440"/>
      <c r="CG14" s="443"/>
      <c r="CH14" s="444"/>
      <c r="CI14" s="445"/>
      <c r="CJ14" s="446"/>
      <c r="CK14" s="440"/>
      <c r="CL14" s="443"/>
      <c r="CM14" s="444"/>
      <c r="CN14" s="445"/>
      <c r="CO14" s="446"/>
      <c r="CP14" s="440"/>
      <c r="CQ14" s="443"/>
      <c r="CR14" s="444"/>
      <c r="CS14" s="445"/>
      <c r="CT14" s="446"/>
      <c r="CU14" s="440"/>
      <c r="CV14" s="443"/>
      <c r="CW14" s="444"/>
      <c r="CX14" s="445"/>
      <c r="CY14" s="446"/>
      <c r="CZ14" s="440"/>
      <c r="DA14" s="443"/>
      <c r="DB14" s="444"/>
      <c r="DC14" s="445"/>
      <c r="DD14" s="446"/>
      <c r="DE14" s="440"/>
      <c r="DF14" s="443"/>
      <c r="DG14" s="444"/>
      <c r="DH14" s="445"/>
      <c r="DI14" s="446"/>
      <c r="DJ14" s="440"/>
      <c r="DK14" s="443"/>
      <c r="DL14" s="444"/>
      <c r="DM14" s="445"/>
      <c r="DN14" s="446"/>
      <c r="DO14" s="440"/>
      <c r="DP14" s="443"/>
      <c r="DQ14" s="444"/>
      <c r="DR14" s="445"/>
      <c r="DS14" s="446"/>
      <c r="DT14" s="440"/>
      <c r="DU14" s="443"/>
      <c r="DV14" s="444"/>
      <c r="DW14" s="445"/>
      <c r="DX14" s="446"/>
      <c r="DY14" s="440"/>
      <c r="DZ14" s="443"/>
      <c r="EA14" s="444"/>
      <c r="EB14" s="445"/>
      <c r="EC14" s="446"/>
      <c r="ED14" s="440"/>
      <c r="EE14" s="443"/>
      <c r="EF14" s="444"/>
      <c r="EG14" s="445"/>
      <c r="EH14" s="446"/>
      <c r="EI14" s="440"/>
      <c r="EJ14" s="443"/>
      <c r="EK14" s="444"/>
      <c r="EL14" s="445"/>
      <c r="EM14" s="446"/>
      <c r="EN14" s="440" t="s">
        <v>388</v>
      </c>
      <c r="EO14" s="443"/>
      <c r="EP14" s="444"/>
      <c r="EQ14" s="445" t="s">
        <v>474</v>
      </c>
      <c r="ER14" s="446" t="s">
        <v>473</v>
      </c>
      <c r="ES14" s="440"/>
      <c r="ET14" s="443"/>
      <c r="EU14" s="444"/>
      <c r="EV14" s="445"/>
      <c r="EW14" s="446"/>
      <c r="EX14" s="440"/>
      <c r="EY14" s="443"/>
      <c r="EZ14" s="444"/>
      <c r="FA14" s="445"/>
      <c r="FB14" s="446"/>
    </row>
    <row r="15" spans="1:158" s="365" customFormat="1" ht="28.5" x14ac:dyDescent="0.25">
      <c r="A15" s="440">
        <v>150903</v>
      </c>
      <c r="B15" s="441" t="s">
        <v>527</v>
      </c>
      <c r="C15" s="442" t="s">
        <v>747</v>
      </c>
      <c r="D15" s="440" t="s">
        <v>201</v>
      </c>
      <c r="E15" s="443" t="s">
        <v>348</v>
      </c>
      <c r="F15" s="443" t="s">
        <v>758</v>
      </c>
      <c r="G15" s="443" t="s">
        <v>348</v>
      </c>
      <c r="H15" s="442" t="s">
        <v>348</v>
      </c>
      <c r="I15" s="443" t="s">
        <v>348</v>
      </c>
      <c r="J15" s="360" t="str">
        <f>IFERROR(VLOOKUP(A15,[4]YEAR12!$A:$Q,17,FALSE),"")</f>
        <v>4.75+ (C/B)</v>
      </c>
      <c r="K15" s="361">
        <f>IFERROR(VLOOKUP($A15,BHVEXPORT!$A:$I,6,FALSE),"")</f>
        <v>1</v>
      </c>
      <c r="L15" s="362">
        <f>IFERROR(VLOOKUP($A15,BHVEXPORT!$A:$I,4,FALSE),"")</f>
        <v>0</v>
      </c>
      <c r="M15" s="364">
        <f>IFERROR(VLOOKUP($A15,BHVEXPORT!$A:$I,5,FALSE),"")</f>
        <v>0</v>
      </c>
      <c r="N15" s="398">
        <v>91.53</v>
      </c>
      <c r="O15" s="399">
        <v>0</v>
      </c>
      <c r="P15" s="366"/>
      <c r="Q15" s="400">
        <f t="shared" si="0"/>
        <v>1</v>
      </c>
      <c r="R15" s="401">
        <f t="shared" si="1"/>
        <v>3</v>
      </c>
      <c r="S15" s="402">
        <f t="shared" si="2"/>
        <v>0</v>
      </c>
      <c r="T15" s="402">
        <f t="shared" si="3"/>
        <v>0</v>
      </c>
      <c r="U15" s="402">
        <f t="shared" si="4"/>
        <v>0</v>
      </c>
      <c r="V15" s="402">
        <f t="shared" si="5"/>
        <v>0</v>
      </c>
      <c r="W15" s="402">
        <f t="shared" si="6"/>
        <v>0</v>
      </c>
      <c r="X15" s="402">
        <f t="shared" si="7"/>
        <v>0</v>
      </c>
      <c r="Y15" s="402">
        <f t="shared" si="8"/>
        <v>0</v>
      </c>
      <c r="Z15" s="402">
        <f t="shared" si="11"/>
        <v>0</v>
      </c>
      <c r="AA15" s="454">
        <f t="shared" si="12"/>
        <v>0</v>
      </c>
      <c r="AB15" s="363"/>
      <c r="AC15" s="440"/>
      <c r="AD15" s="443"/>
      <c r="AE15" s="444"/>
      <c r="AF15" s="445"/>
      <c r="AG15" s="446"/>
      <c r="AH15" s="440"/>
      <c r="AI15" s="443"/>
      <c r="AJ15" s="444"/>
      <c r="AK15" s="445"/>
      <c r="AL15" s="446"/>
      <c r="AM15" s="440"/>
      <c r="AN15" s="443"/>
      <c r="AO15" s="444"/>
      <c r="AP15" s="445"/>
      <c r="AQ15" s="446"/>
      <c r="AR15" s="440"/>
      <c r="AS15" s="443"/>
      <c r="AT15" s="444"/>
      <c r="AU15" s="445"/>
      <c r="AV15" s="446"/>
      <c r="AW15" s="440"/>
      <c r="AX15" s="443"/>
      <c r="AY15" s="444"/>
      <c r="AZ15" s="445"/>
      <c r="BA15" s="446"/>
      <c r="BB15" s="440"/>
      <c r="BC15" s="443"/>
      <c r="BD15" s="444"/>
      <c r="BE15" s="445"/>
      <c r="BF15" s="446"/>
      <c r="BG15" s="440"/>
      <c r="BH15" s="443"/>
      <c r="BI15" s="444"/>
      <c r="BJ15" s="445"/>
      <c r="BK15" s="446"/>
      <c r="BL15" s="440"/>
      <c r="BM15" s="443"/>
      <c r="BN15" s="444"/>
      <c r="BO15" s="445"/>
      <c r="BP15" s="446"/>
      <c r="BQ15" s="440"/>
      <c r="BR15" s="443"/>
      <c r="BS15" s="444"/>
      <c r="BT15" s="445"/>
      <c r="BU15" s="446"/>
      <c r="BV15" s="440" t="s">
        <v>385</v>
      </c>
      <c r="BW15" s="443"/>
      <c r="BX15" s="444"/>
      <c r="BY15" s="445" t="s">
        <v>787</v>
      </c>
      <c r="BZ15" s="446" t="s">
        <v>435</v>
      </c>
      <c r="CA15" s="440" t="s">
        <v>385</v>
      </c>
      <c r="CB15" s="443"/>
      <c r="CC15" s="444"/>
      <c r="CD15" s="445" t="s">
        <v>781</v>
      </c>
      <c r="CE15" s="446" t="s">
        <v>747</v>
      </c>
      <c r="CF15" s="440"/>
      <c r="CG15" s="443"/>
      <c r="CH15" s="444"/>
      <c r="CI15" s="445"/>
      <c r="CJ15" s="446"/>
      <c r="CK15" s="440"/>
      <c r="CL15" s="443"/>
      <c r="CM15" s="444"/>
      <c r="CN15" s="445"/>
      <c r="CO15" s="446"/>
      <c r="CP15" s="440"/>
      <c r="CQ15" s="443"/>
      <c r="CR15" s="444"/>
      <c r="CS15" s="445"/>
      <c r="CT15" s="446"/>
      <c r="CU15" s="440"/>
      <c r="CV15" s="443"/>
      <c r="CW15" s="444"/>
      <c r="CX15" s="445"/>
      <c r="CY15" s="446"/>
      <c r="CZ15" s="440"/>
      <c r="DA15" s="443"/>
      <c r="DB15" s="444"/>
      <c r="DC15" s="445"/>
      <c r="DD15" s="446"/>
      <c r="DE15" s="440" t="s">
        <v>385</v>
      </c>
      <c r="DF15" s="443"/>
      <c r="DG15" s="444"/>
      <c r="DH15" s="445" t="s">
        <v>448</v>
      </c>
      <c r="DI15" s="446" t="s">
        <v>446</v>
      </c>
      <c r="DJ15" s="440"/>
      <c r="DK15" s="443"/>
      <c r="DL15" s="444"/>
      <c r="DM15" s="445"/>
      <c r="DN15" s="446"/>
      <c r="DO15" s="440"/>
      <c r="DP15" s="443"/>
      <c r="DQ15" s="444"/>
      <c r="DR15" s="445"/>
      <c r="DS15" s="446"/>
      <c r="DT15" s="440"/>
      <c r="DU15" s="443"/>
      <c r="DV15" s="444"/>
      <c r="DW15" s="445"/>
      <c r="DX15" s="446"/>
      <c r="DY15" s="440"/>
      <c r="DZ15" s="443"/>
      <c r="EA15" s="444"/>
      <c r="EB15" s="445"/>
      <c r="EC15" s="446"/>
      <c r="ED15" s="440"/>
      <c r="EE15" s="443"/>
      <c r="EF15" s="444"/>
      <c r="EG15" s="445"/>
      <c r="EH15" s="446"/>
      <c r="EI15" s="440"/>
      <c r="EJ15" s="443"/>
      <c r="EK15" s="444"/>
      <c r="EL15" s="445"/>
      <c r="EM15" s="446"/>
      <c r="EN15" s="440" t="s">
        <v>384</v>
      </c>
      <c r="EO15" s="443"/>
      <c r="EP15" s="444"/>
      <c r="EQ15" s="445" t="s">
        <v>474</v>
      </c>
      <c r="ER15" s="446" t="s">
        <v>473</v>
      </c>
      <c r="ES15" s="440"/>
      <c r="ET15" s="443"/>
      <c r="EU15" s="444"/>
      <c r="EV15" s="445"/>
      <c r="EW15" s="446"/>
      <c r="EX15" s="440"/>
      <c r="EY15" s="443"/>
      <c r="EZ15" s="444"/>
      <c r="FA15" s="445"/>
      <c r="FB15" s="446"/>
    </row>
    <row r="16" spans="1:158" s="365" customFormat="1" ht="28.5" x14ac:dyDescent="0.25">
      <c r="A16" s="440">
        <v>150940</v>
      </c>
      <c r="B16" s="441" t="s">
        <v>528</v>
      </c>
      <c r="C16" s="442" t="s">
        <v>747</v>
      </c>
      <c r="D16" s="440" t="s">
        <v>201</v>
      </c>
      <c r="E16" s="443" t="s">
        <v>348</v>
      </c>
      <c r="F16" s="443" t="s">
        <v>759</v>
      </c>
      <c r="G16" s="443" t="s">
        <v>348</v>
      </c>
      <c r="H16" s="442" t="s">
        <v>348</v>
      </c>
      <c r="I16" s="443" t="s">
        <v>348</v>
      </c>
      <c r="J16" s="360" t="str">
        <f>IFERROR(VLOOKUP(A16,[4]YEAR12!$A:$Q,17,FALSE),"")</f>
        <v>6.25+ (B/A)</v>
      </c>
      <c r="K16" s="361">
        <f>IFERROR(VLOOKUP($A16,BHVEXPORT!$A:$I,6,FALSE),"")</f>
        <v>1</v>
      </c>
      <c r="L16" s="362">
        <f>IFERROR(VLOOKUP($A16,BHVEXPORT!$A:$I,4,FALSE),"")</f>
        <v>0</v>
      </c>
      <c r="M16" s="364">
        <f>IFERROR(VLOOKUP($A16,BHVEXPORT!$A:$I,5,FALSE),"")</f>
        <v>0</v>
      </c>
      <c r="N16" s="398">
        <v>99.12</v>
      </c>
      <c r="O16" s="399">
        <v>1</v>
      </c>
      <c r="P16" s="366"/>
      <c r="Q16" s="400">
        <f t="shared" si="0"/>
        <v>1</v>
      </c>
      <c r="R16" s="401">
        <f t="shared" si="1"/>
        <v>3</v>
      </c>
      <c r="S16" s="402">
        <f t="shared" si="2"/>
        <v>0</v>
      </c>
      <c r="T16" s="402">
        <f t="shared" si="3"/>
        <v>0</v>
      </c>
      <c r="U16" s="402">
        <f t="shared" si="4"/>
        <v>0</v>
      </c>
      <c r="V16" s="402">
        <f t="shared" si="5"/>
        <v>0</v>
      </c>
      <c r="W16" s="402">
        <f t="shared" si="6"/>
        <v>0</v>
      </c>
      <c r="X16" s="402">
        <f t="shared" si="7"/>
        <v>0</v>
      </c>
      <c r="Y16" s="402">
        <f t="shared" si="8"/>
        <v>0</v>
      </c>
      <c r="Z16" s="402">
        <f t="shared" si="11"/>
        <v>0</v>
      </c>
      <c r="AA16" s="454">
        <f t="shared" si="12"/>
        <v>0</v>
      </c>
      <c r="AB16" s="363"/>
      <c r="AC16" s="440"/>
      <c r="AD16" s="443"/>
      <c r="AE16" s="444"/>
      <c r="AF16" s="445"/>
      <c r="AG16" s="446"/>
      <c r="AH16" s="440"/>
      <c r="AI16" s="443"/>
      <c r="AJ16" s="444"/>
      <c r="AK16" s="445"/>
      <c r="AL16" s="446"/>
      <c r="AM16" s="440" t="s">
        <v>385</v>
      </c>
      <c r="AN16" s="443"/>
      <c r="AO16" s="444"/>
      <c r="AP16" s="445" t="s">
        <v>415</v>
      </c>
      <c r="AQ16" s="446" t="s">
        <v>413</v>
      </c>
      <c r="AR16" s="440"/>
      <c r="AS16" s="443"/>
      <c r="AT16" s="444"/>
      <c r="AU16" s="445"/>
      <c r="AV16" s="446"/>
      <c r="AW16" s="440"/>
      <c r="AX16" s="443"/>
      <c r="AY16" s="444"/>
      <c r="AZ16" s="445"/>
      <c r="BA16" s="446"/>
      <c r="BB16" s="440"/>
      <c r="BC16" s="443"/>
      <c r="BD16" s="444"/>
      <c r="BE16" s="445"/>
      <c r="BF16" s="446"/>
      <c r="BG16" s="440"/>
      <c r="BH16" s="443"/>
      <c r="BI16" s="444"/>
      <c r="BJ16" s="445"/>
      <c r="BK16" s="446"/>
      <c r="BL16" s="440" t="s">
        <v>384</v>
      </c>
      <c r="BM16" s="443"/>
      <c r="BN16" s="444"/>
      <c r="BO16" s="445" t="s">
        <v>429</v>
      </c>
      <c r="BP16" s="446" t="s">
        <v>428</v>
      </c>
      <c r="BQ16" s="440"/>
      <c r="BR16" s="443"/>
      <c r="BS16" s="444"/>
      <c r="BT16" s="445"/>
      <c r="BU16" s="446"/>
      <c r="BV16" s="440"/>
      <c r="BW16" s="443"/>
      <c r="BX16" s="444"/>
      <c r="BY16" s="445"/>
      <c r="BZ16" s="446"/>
      <c r="CA16" s="440" t="s">
        <v>385</v>
      </c>
      <c r="CB16" s="443"/>
      <c r="CC16" s="444"/>
      <c r="CD16" s="445" t="s">
        <v>781</v>
      </c>
      <c r="CE16" s="446" t="s">
        <v>747</v>
      </c>
      <c r="CF16" s="440"/>
      <c r="CG16" s="443"/>
      <c r="CH16" s="444"/>
      <c r="CI16" s="445"/>
      <c r="CJ16" s="446"/>
      <c r="CK16" s="440"/>
      <c r="CL16" s="443"/>
      <c r="CM16" s="444"/>
      <c r="CN16" s="445"/>
      <c r="CO16" s="446"/>
      <c r="CP16" s="440"/>
      <c r="CQ16" s="443"/>
      <c r="CR16" s="444"/>
      <c r="CS16" s="445"/>
      <c r="CT16" s="446"/>
      <c r="CU16" s="440"/>
      <c r="CV16" s="443"/>
      <c r="CW16" s="444"/>
      <c r="CX16" s="445"/>
      <c r="CY16" s="446"/>
      <c r="CZ16" s="440"/>
      <c r="DA16" s="443"/>
      <c r="DB16" s="444"/>
      <c r="DC16" s="445"/>
      <c r="DD16" s="446"/>
      <c r="DE16" s="440"/>
      <c r="DF16" s="443"/>
      <c r="DG16" s="444"/>
      <c r="DH16" s="445"/>
      <c r="DI16" s="446"/>
      <c r="DJ16" s="440" t="s">
        <v>385</v>
      </c>
      <c r="DK16" s="443"/>
      <c r="DL16" s="444"/>
      <c r="DM16" s="445" t="s">
        <v>454</v>
      </c>
      <c r="DN16" s="446" t="s">
        <v>450</v>
      </c>
      <c r="DO16" s="440"/>
      <c r="DP16" s="443"/>
      <c r="DQ16" s="444"/>
      <c r="DR16" s="445"/>
      <c r="DS16" s="446"/>
      <c r="DT16" s="440"/>
      <c r="DU16" s="443"/>
      <c r="DV16" s="444"/>
      <c r="DW16" s="445"/>
      <c r="DX16" s="446"/>
      <c r="DY16" s="440"/>
      <c r="DZ16" s="443"/>
      <c r="EA16" s="444"/>
      <c r="EB16" s="445"/>
      <c r="EC16" s="446"/>
      <c r="ED16" s="440"/>
      <c r="EE16" s="443"/>
      <c r="EF16" s="444"/>
      <c r="EG16" s="445"/>
      <c r="EH16" s="446"/>
      <c r="EI16" s="440"/>
      <c r="EJ16" s="443"/>
      <c r="EK16" s="444"/>
      <c r="EL16" s="445"/>
      <c r="EM16" s="446"/>
      <c r="EN16" s="440"/>
      <c r="EO16" s="443"/>
      <c r="EP16" s="444"/>
      <c r="EQ16" s="445"/>
      <c r="ER16" s="446"/>
      <c r="ES16" s="440"/>
      <c r="ET16" s="443"/>
      <c r="EU16" s="444"/>
      <c r="EV16" s="445"/>
      <c r="EW16" s="446"/>
      <c r="EX16" s="440"/>
      <c r="EY16" s="443"/>
      <c r="EZ16" s="444"/>
      <c r="FA16" s="445"/>
      <c r="FB16" s="446"/>
    </row>
    <row r="17" spans="1:158" s="365" customFormat="1" ht="28.5" x14ac:dyDescent="0.25">
      <c r="A17" s="440">
        <v>160067</v>
      </c>
      <c r="B17" s="441" t="s">
        <v>529</v>
      </c>
      <c r="C17" s="442" t="s">
        <v>760</v>
      </c>
      <c r="D17" s="440" t="s">
        <v>201</v>
      </c>
      <c r="E17" s="443" t="s">
        <v>348</v>
      </c>
      <c r="F17" s="443" t="s">
        <v>761</v>
      </c>
      <c r="G17" s="443" t="s">
        <v>348</v>
      </c>
      <c r="H17" s="442" t="s">
        <v>348</v>
      </c>
      <c r="I17" s="443" t="s">
        <v>348</v>
      </c>
      <c r="J17" s="360" t="str">
        <f>IFERROR(VLOOKUP(A17,[4]YEAR12!$A:$Q,17,FALSE),"")</f>
        <v>4.75+ (C/B)</v>
      </c>
      <c r="K17" s="361">
        <f>IFERROR(VLOOKUP($A17,BHVEXPORT!$A:$I,6,FALSE),"")</f>
        <v>0</v>
      </c>
      <c r="L17" s="362">
        <f>IFERROR(VLOOKUP($A17,BHVEXPORT!$A:$I,4,FALSE),"")</f>
        <v>0</v>
      </c>
      <c r="M17" s="364">
        <f>IFERROR(VLOOKUP($A17,BHVEXPORT!$A:$I,5,FALSE),"")</f>
        <v>0</v>
      </c>
      <c r="N17" s="398">
        <v>98.31</v>
      </c>
      <c r="O17" s="399">
        <v>0</v>
      </c>
      <c r="P17" s="366"/>
      <c r="Q17" s="400">
        <f t="shared" si="0"/>
        <v>0</v>
      </c>
      <c r="R17" s="401">
        <f t="shared" si="1"/>
        <v>4</v>
      </c>
      <c r="S17" s="402">
        <f t="shared" si="2"/>
        <v>0</v>
      </c>
      <c r="T17" s="402">
        <f t="shared" si="3"/>
        <v>0</v>
      </c>
      <c r="U17" s="402">
        <f t="shared" si="4"/>
        <v>0</v>
      </c>
      <c r="V17" s="402">
        <f t="shared" si="5"/>
        <v>0</v>
      </c>
      <c r="W17" s="402">
        <f t="shared" si="6"/>
        <v>0</v>
      </c>
      <c r="X17" s="402">
        <f t="shared" si="7"/>
        <v>0</v>
      </c>
      <c r="Y17" s="402">
        <f t="shared" si="8"/>
        <v>0</v>
      </c>
      <c r="Z17" s="402">
        <f t="shared" si="11"/>
        <v>0</v>
      </c>
      <c r="AA17" s="454">
        <f t="shared" si="12"/>
        <v>0</v>
      </c>
      <c r="AB17" s="363"/>
      <c r="AC17" s="440"/>
      <c r="AD17" s="443"/>
      <c r="AE17" s="444"/>
      <c r="AF17" s="445"/>
      <c r="AG17" s="446"/>
      <c r="AH17" s="440" t="s">
        <v>385</v>
      </c>
      <c r="AI17" s="443"/>
      <c r="AJ17" s="444"/>
      <c r="AK17" s="445" t="s">
        <v>785</v>
      </c>
      <c r="AL17" s="446" t="s">
        <v>359</v>
      </c>
      <c r="AM17" s="440"/>
      <c r="AN17" s="443"/>
      <c r="AO17" s="444"/>
      <c r="AP17" s="445"/>
      <c r="AQ17" s="446"/>
      <c r="AR17" s="440" t="s">
        <v>385</v>
      </c>
      <c r="AS17" s="443"/>
      <c r="AT17" s="444"/>
      <c r="AU17" s="445" t="s">
        <v>418</v>
      </c>
      <c r="AV17" s="446" t="s">
        <v>361</v>
      </c>
      <c r="AW17" s="440"/>
      <c r="AX17" s="443"/>
      <c r="AY17" s="444"/>
      <c r="AZ17" s="445"/>
      <c r="BA17" s="446"/>
      <c r="BB17" s="440"/>
      <c r="BC17" s="443"/>
      <c r="BD17" s="444"/>
      <c r="BE17" s="445"/>
      <c r="BF17" s="446"/>
      <c r="BG17" s="440"/>
      <c r="BH17" s="443"/>
      <c r="BI17" s="444"/>
      <c r="BJ17" s="445"/>
      <c r="BK17" s="446"/>
      <c r="BL17" s="440"/>
      <c r="BM17" s="443"/>
      <c r="BN17" s="444"/>
      <c r="BO17" s="445"/>
      <c r="BP17" s="446"/>
      <c r="BQ17" s="440"/>
      <c r="BR17" s="443"/>
      <c r="BS17" s="444"/>
      <c r="BT17" s="445"/>
      <c r="BU17" s="446"/>
      <c r="BV17" s="440"/>
      <c r="BW17" s="443"/>
      <c r="BX17" s="444"/>
      <c r="BY17" s="445"/>
      <c r="BZ17" s="446"/>
      <c r="CA17" s="440" t="s">
        <v>385</v>
      </c>
      <c r="CB17" s="443"/>
      <c r="CC17" s="444"/>
      <c r="CD17" s="445" t="s">
        <v>788</v>
      </c>
      <c r="CE17" s="446" t="s">
        <v>760</v>
      </c>
      <c r="CF17" s="440"/>
      <c r="CG17" s="443"/>
      <c r="CH17" s="444"/>
      <c r="CI17" s="445"/>
      <c r="CJ17" s="446"/>
      <c r="CK17" s="440"/>
      <c r="CL17" s="443"/>
      <c r="CM17" s="444"/>
      <c r="CN17" s="445"/>
      <c r="CO17" s="446"/>
      <c r="CP17" s="440"/>
      <c r="CQ17" s="443"/>
      <c r="CR17" s="444"/>
      <c r="CS17" s="445"/>
      <c r="CT17" s="446"/>
      <c r="CU17" s="440"/>
      <c r="CV17" s="443"/>
      <c r="CW17" s="444"/>
      <c r="CX17" s="445"/>
      <c r="CY17" s="446"/>
      <c r="CZ17" s="440"/>
      <c r="DA17" s="443"/>
      <c r="DB17" s="444"/>
      <c r="DC17" s="445"/>
      <c r="DD17" s="446"/>
      <c r="DE17" s="440"/>
      <c r="DF17" s="443"/>
      <c r="DG17" s="444"/>
      <c r="DH17" s="445"/>
      <c r="DI17" s="446"/>
      <c r="DJ17" s="440" t="s">
        <v>385</v>
      </c>
      <c r="DK17" s="443"/>
      <c r="DL17" s="444"/>
      <c r="DM17" s="445" t="s">
        <v>782</v>
      </c>
      <c r="DN17" s="446" t="s">
        <v>455</v>
      </c>
      <c r="DO17" s="440"/>
      <c r="DP17" s="443"/>
      <c r="DQ17" s="444"/>
      <c r="DR17" s="445"/>
      <c r="DS17" s="446"/>
      <c r="DT17" s="440"/>
      <c r="DU17" s="443"/>
      <c r="DV17" s="444"/>
      <c r="DW17" s="445"/>
      <c r="DX17" s="446"/>
      <c r="DY17" s="440"/>
      <c r="DZ17" s="443"/>
      <c r="EA17" s="444"/>
      <c r="EB17" s="445"/>
      <c r="EC17" s="446"/>
      <c r="ED17" s="440"/>
      <c r="EE17" s="443"/>
      <c r="EF17" s="444"/>
      <c r="EG17" s="445"/>
      <c r="EH17" s="446"/>
      <c r="EI17" s="440"/>
      <c r="EJ17" s="443"/>
      <c r="EK17" s="444"/>
      <c r="EL17" s="445"/>
      <c r="EM17" s="446"/>
      <c r="EN17" s="440"/>
      <c r="EO17" s="443"/>
      <c r="EP17" s="444"/>
      <c r="EQ17" s="445"/>
      <c r="ER17" s="446"/>
      <c r="ES17" s="440"/>
      <c r="ET17" s="443"/>
      <c r="EU17" s="444"/>
      <c r="EV17" s="445"/>
      <c r="EW17" s="446"/>
      <c r="EX17" s="440"/>
      <c r="EY17" s="443"/>
      <c r="EZ17" s="444"/>
      <c r="FA17" s="445"/>
      <c r="FB17" s="446"/>
    </row>
    <row r="18" spans="1:158" s="365" customFormat="1" ht="28.5" x14ac:dyDescent="0.25">
      <c r="A18" s="440">
        <v>150941</v>
      </c>
      <c r="B18" s="441" t="s">
        <v>530</v>
      </c>
      <c r="C18" s="442" t="s">
        <v>747</v>
      </c>
      <c r="D18" s="440" t="s">
        <v>325</v>
      </c>
      <c r="E18" s="443" t="s">
        <v>348</v>
      </c>
      <c r="F18" s="443" t="s">
        <v>762</v>
      </c>
      <c r="G18" s="443" t="s">
        <v>348</v>
      </c>
      <c r="H18" s="442" t="s">
        <v>348</v>
      </c>
      <c r="I18" s="443" t="s">
        <v>348</v>
      </c>
      <c r="J18" s="360" t="str">
        <f>IFERROR(VLOOKUP(A18,[4]YEAR12!$A:$Q,17,FALSE),"")</f>
        <v>4.75+ (C/B)</v>
      </c>
      <c r="K18" s="361">
        <f>IFERROR(VLOOKUP($A18,BHVEXPORT!$A:$I,6,FALSE),"")</f>
        <v>2</v>
      </c>
      <c r="L18" s="362">
        <f>IFERROR(VLOOKUP($A18,BHVEXPORT!$A:$I,4,FALSE),"")</f>
        <v>1</v>
      </c>
      <c r="M18" s="364">
        <f>IFERROR(VLOOKUP($A18,BHVEXPORT!$A:$I,5,FALSE),"")</f>
        <v>0</v>
      </c>
      <c r="N18" s="398">
        <v>100</v>
      </c>
      <c r="O18" s="399">
        <v>1</v>
      </c>
      <c r="P18" s="366"/>
      <c r="Q18" s="400">
        <f t="shared" si="0"/>
        <v>0</v>
      </c>
      <c r="R18" s="401">
        <f t="shared" si="1"/>
        <v>3</v>
      </c>
      <c r="S18" s="402">
        <f t="shared" si="2"/>
        <v>1</v>
      </c>
      <c r="T18" s="402">
        <f t="shared" si="3"/>
        <v>0</v>
      </c>
      <c r="U18" s="402">
        <f t="shared" si="4"/>
        <v>0</v>
      </c>
      <c r="V18" s="402">
        <f t="shared" si="5"/>
        <v>1</v>
      </c>
      <c r="W18" s="402">
        <f t="shared" si="6"/>
        <v>0</v>
      </c>
      <c r="X18" s="402">
        <f t="shared" si="7"/>
        <v>0</v>
      </c>
      <c r="Y18" s="402">
        <f t="shared" si="8"/>
        <v>0</v>
      </c>
      <c r="Z18" s="402">
        <f t="shared" si="11"/>
        <v>0</v>
      </c>
      <c r="AA18" s="454">
        <f t="shared" si="12"/>
        <v>1</v>
      </c>
      <c r="AB18" s="363"/>
      <c r="AC18" s="440"/>
      <c r="AD18" s="443"/>
      <c r="AE18" s="444"/>
      <c r="AF18" s="445"/>
      <c r="AG18" s="446"/>
      <c r="AH18" s="440"/>
      <c r="AI18" s="443"/>
      <c r="AJ18" s="444"/>
      <c r="AK18" s="445"/>
      <c r="AL18" s="446"/>
      <c r="AM18" s="440"/>
      <c r="AN18" s="443"/>
      <c r="AO18" s="444"/>
      <c r="AP18" s="445"/>
      <c r="AQ18" s="446"/>
      <c r="AR18" s="440"/>
      <c r="AS18" s="443"/>
      <c r="AT18" s="444"/>
      <c r="AU18" s="445"/>
      <c r="AV18" s="446"/>
      <c r="AW18" s="440" t="s">
        <v>385</v>
      </c>
      <c r="AX18" s="443"/>
      <c r="AY18" s="444"/>
      <c r="AZ18" s="445" t="s">
        <v>786</v>
      </c>
      <c r="BA18" s="446" t="s">
        <v>422</v>
      </c>
      <c r="BB18" s="440"/>
      <c r="BC18" s="443"/>
      <c r="BD18" s="444"/>
      <c r="BE18" s="445"/>
      <c r="BF18" s="446"/>
      <c r="BG18" s="440"/>
      <c r="BH18" s="443"/>
      <c r="BI18" s="444"/>
      <c r="BJ18" s="445"/>
      <c r="BK18" s="446"/>
      <c r="BL18" s="440"/>
      <c r="BM18" s="443"/>
      <c r="BN18" s="444"/>
      <c r="BO18" s="445"/>
      <c r="BP18" s="446"/>
      <c r="BQ18" s="440"/>
      <c r="BR18" s="443"/>
      <c r="BS18" s="444"/>
      <c r="BT18" s="445"/>
      <c r="BU18" s="446"/>
      <c r="BV18" s="440"/>
      <c r="BW18" s="443"/>
      <c r="BX18" s="444"/>
      <c r="BY18" s="445"/>
      <c r="BZ18" s="446"/>
      <c r="CA18" s="440" t="s">
        <v>385</v>
      </c>
      <c r="CB18" s="443"/>
      <c r="CC18" s="444"/>
      <c r="CD18" s="445" t="s">
        <v>781</v>
      </c>
      <c r="CE18" s="446" t="s">
        <v>747</v>
      </c>
      <c r="CF18" s="440"/>
      <c r="CG18" s="443"/>
      <c r="CH18" s="444"/>
      <c r="CI18" s="445"/>
      <c r="CJ18" s="446"/>
      <c r="CK18" s="440"/>
      <c r="CL18" s="443"/>
      <c r="CM18" s="444"/>
      <c r="CN18" s="445"/>
      <c r="CO18" s="446"/>
      <c r="CP18" s="440"/>
      <c r="CQ18" s="443"/>
      <c r="CR18" s="444"/>
      <c r="CS18" s="445"/>
      <c r="CT18" s="446"/>
      <c r="CU18" s="440"/>
      <c r="CV18" s="443"/>
      <c r="CW18" s="444"/>
      <c r="CX18" s="445"/>
      <c r="CY18" s="446"/>
      <c r="CZ18" s="440"/>
      <c r="DA18" s="443"/>
      <c r="DB18" s="444"/>
      <c r="DC18" s="445"/>
      <c r="DD18" s="446"/>
      <c r="DE18" s="440"/>
      <c r="DF18" s="443"/>
      <c r="DG18" s="444"/>
      <c r="DH18" s="445"/>
      <c r="DI18" s="446"/>
      <c r="DJ18" s="440"/>
      <c r="DK18" s="443"/>
      <c r="DL18" s="444"/>
      <c r="DM18" s="445"/>
      <c r="DN18" s="446"/>
      <c r="DO18" s="440"/>
      <c r="DP18" s="443"/>
      <c r="DQ18" s="444"/>
      <c r="DR18" s="445"/>
      <c r="DS18" s="446"/>
      <c r="DT18" s="440" t="s">
        <v>386</v>
      </c>
      <c r="DU18" s="443"/>
      <c r="DV18" s="444"/>
      <c r="DW18" s="445" t="s">
        <v>789</v>
      </c>
      <c r="DX18" s="446" t="s">
        <v>460</v>
      </c>
      <c r="DY18" s="440"/>
      <c r="DZ18" s="443"/>
      <c r="EA18" s="444"/>
      <c r="EB18" s="445"/>
      <c r="EC18" s="446"/>
      <c r="ED18" s="440" t="s">
        <v>385</v>
      </c>
      <c r="EE18" s="443"/>
      <c r="EF18" s="444"/>
      <c r="EG18" s="445" t="s">
        <v>466</v>
      </c>
      <c r="EH18" s="446" t="s">
        <v>465</v>
      </c>
      <c r="EI18" s="440"/>
      <c r="EJ18" s="443"/>
      <c r="EK18" s="444"/>
      <c r="EL18" s="445"/>
      <c r="EM18" s="446"/>
      <c r="EN18" s="440"/>
      <c r="EO18" s="443"/>
      <c r="EP18" s="444"/>
      <c r="EQ18" s="445"/>
      <c r="ER18" s="446"/>
      <c r="ES18" s="440"/>
      <c r="ET18" s="443"/>
      <c r="EU18" s="444"/>
      <c r="EV18" s="445"/>
      <c r="EW18" s="446"/>
      <c r="EX18" s="440"/>
      <c r="EY18" s="443"/>
      <c r="EZ18" s="444"/>
      <c r="FA18" s="445"/>
      <c r="FB18" s="446"/>
    </row>
    <row r="19" spans="1:158" s="365" customFormat="1" ht="28.5" x14ac:dyDescent="0.25">
      <c r="A19" s="440">
        <v>160048</v>
      </c>
      <c r="B19" s="441" t="s">
        <v>531</v>
      </c>
      <c r="C19" s="442" t="s">
        <v>752</v>
      </c>
      <c r="D19" s="440" t="s">
        <v>325</v>
      </c>
      <c r="E19" s="443" t="s">
        <v>348</v>
      </c>
      <c r="F19" s="443" t="s">
        <v>751</v>
      </c>
      <c r="G19" s="443" t="s">
        <v>348</v>
      </c>
      <c r="H19" s="442" t="s">
        <v>348</v>
      </c>
      <c r="I19" s="443" t="s">
        <v>348</v>
      </c>
      <c r="J19" s="360" t="str">
        <f>IFERROR(VLOOKUP(A19,[4]YEAR12!$A:$Q,17,FALSE),"")</f>
        <v>4.75+ (C/B)</v>
      </c>
      <c r="K19" s="361">
        <f>IFERROR(VLOOKUP($A19,BHVEXPORT!$A:$I,6,FALSE),"")</f>
        <v>2</v>
      </c>
      <c r="L19" s="362">
        <f>IFERROR(VLOOKUP($A19,BHVEXPORT!$A:$I,4,FALSE),"")</f>
        <v>0</v>
      </c>
      <c r="M19" s="364">
        <f>IFERROR(VLOOKUP($A19,BHVEXPORT!$A:$I,5,FALSE),"")</f>
        <v>0</v>
      </c>
      <c r="N19" s="398">
        <v>99.09</v>
      </c>
      <c r="O19" s="399">
        <v>1</v>
      </c>
      <c r="P19" s="366"/>
      <c r="Q19" s="400">
        <f t="shared" si="0"/>
        <v>0</v>
      </c>
      <c r="R19" s="401">
        <f t="shared" si="1"/>
        <v>4</v>
      </c>
      <c r="S19" s="402">
        <f t="shared" si="2"/>
        <v>0</v>
      </c>
      <c r="T19" s="402">
        <f t="shared" si="3"/>
        <v>0</v>
      </c>
      <c r="U19" s="402">
        <f t="shared" si="4"/>
        <v>0</v>
      </c>
      <c r="V19" s="402">
        <f t="shared" si="5"/>
        <v>0</v>
      </c>
      <c r="W19" s="402">
        <f t="shared" si="6"/>
        <v>0</v>
      </c>
      <c r="X19" s="402">
        <f t="shared" si="7"/>
        <v>0</v>
      </c>
      <c r="Y19" s="402">
        <f t="shared" si="8"/>
        <v>0</v>
      </c>
      <c r="Z19" s="402">
        <f t="shared" si="11"/>
        <v>0</v>
      </c>
      <c r="AA19" s="454">
        <f t="shared" si="12"/>
        <v>0</v>
      </c>
      <c r="AB19" s="363"/>
      <c r="AC19" s="440" t="s">
        <v>385</v>
      </c>
      <c r="AD19" s="443"/>
      <c r="AE19" s="444"/>
      <c r="AF19" s="445" t="s">
        <v>407</v>
      </c>
      <c r="AG19" s="446" t="s">
        <v>406</v>
      </c>
      <c r="AH19" s="440"/>
      <c r="AI19" s="443"/>
      <c r="AJ19" s="444"/>
      <c r="AK19" s="445"/>
      <c r="AL19" s="446"/>
      <c r="AM19" s="440"/>
      <c r="AN19" s="443"/>
      <c r="AO19" s="444"/>
      <c r="AP19" s="445"/>
      <c r="AQ19" s="446"/>
      <c r="AR19" s="440"/>
      <c r="AS19" s="443"/>
      <c r="AT19" s="444"/>
      <c r="AU19" s="445"/>
      <c r="AV19" s="446"/>
      <c r="AW19" s="440"/>
      <c r="AX19" s="443"/>
      <c r="AY19" s="444"/>
      <c r="AZ19" s="445"/>
      <c r="BA19" s="446"/>
      <c r="BB19" s="440" t="s">
        <v>385</v>
      </c>
      <c r="BC19" s="443"/>
      <c r="BD19" s="444"/>
      <c r="BE19" s="445" t="s">
        <v>424</v>
      </c>
      <c r="BF19" s="446" t="s">
        <v>423</v>
      </c>
      <c r="BG19" s="440"/>
      <c r="BH19" s="443"/>
      <c r="BI19" s="444"/>
      <c r="BJ19" s="445"/>
      <c r="BK19" s="446"/>
      <c r="BL19" s="440" t="s">
        <v>385</v>
      </c>
      <c r="BM19" s="443"/>
      <c r="BN19" s="444"/>
      <c r="BO19" s="445" t="s">
        <v>429</v>
      </c>
      <c r="BP19" s="446" t="s">
        <v>428</v>
      </c>
      <c r="BQ19" s="440"/>
      <c r="BR19" s="443"/>
      <c r="BS19" s="444"/>
      <c r="BT19" s="445"/>
      <c r="BU19" s="446"/>
      <c r="BV19" s="440"/>
      <c r="BW19" s="443"/>
      <c r="BX19" s="444"/>
      <c r="BY19" s="445"/>
      <c r="BZ19" s="446"/>
      <c r="CA19" s="440" t="s">
        <v>385</v>
      </c>
      <c r="CB19" s="443"/>
      <c r="CC19" s="444"/>
      <c r="CD19" s="445" t="s">
        <v>790</v>
      </c>
      <c r="CE19" s="446" t="s">
        <v>791</v>
      </c>
      <c r="CF19" s="440"/>
      <c r="CG19" s="443"/>
      <c r="CH19" s="444"/>
      <c r="CI19" s="445"/>
      <c r="CJ19" s="446"/>
      <c r="CK19" s="440"/>
      <c r="CL19" s="443"/>
      <c r="CM19" s="444"/>
      <c r="CN19" s="445"/>
      <c r="CO19" s="446"/>
      <c r="CP19" s="440"/>
      <c r="CQ19" s="443"/>
      <c r="CR19" s="444"/>
      <c r="CS19" s="445"/>
      <c r="CT19" s="446"/>
      <c r="CU19" s="440"/>
      <c r="CV19" s="443"/>
      <c r="CW19" s="444"/>
      <c r="CX19" s="445"/>
      <c r="CY19" s="446"/>
      <c r="CZ19" s="440"/>
      <c r="DA19" s="443"/>
      <c r="DB19" s="444"/>
      <c r="DC19" s="445"/>
      <c r="DD19" s="446"/>
      <c r="DE19" s="440"/>
      <c r="DF19" s="443"/>
      <c r="DG19" s="444"/>
      <c r="DH19" s="445"/>
      <c r="DI19" s="446"/>
      <c r="DJ19" s="440"/>
      <c r="DK19" s="443"/>
      <c r="DL19" s="444"/>
      <c r="DM19" s="445"/>
      <c r="DN19" s="446"/>
      <c r="DO19" s="440"/>
      <c r="DP19" s="443"/>
      <c r="DQ19" s="444"/>
      <c r="DR19" s="445"/>
      <c r="DS19" s="446"/>
      <c r="DT19" s="440"/>
      <c r="DU19" s="443"/>
      <c r="DV19" s="444"/>
      <c r="DW19" s="445"/>
      <c r="DX19" s="446"/>
      <c r="DY19" s="440"/>
      <c r="DZ19" s="443"/>
      <c r="EA19" s="444"/>
      <c r="EB19" s="445"/>
      <c r="EC19" s="446"/>
      <c r="ED19" s="440"/>
      <c r="EE19" s="443"/>
      <c r="EF19" s="444"/>
      <c r="EG19" s="445"/>
      <c r="EH19" s="446"/>
      <c r="EI19" s="440"/>
      <c r="EJ19" s="443"/>
      <c r="EK19" s="444"/>
      <c r="EL19" s="445"/>
      <c r="EM19" s="446"/>
      <c r="EN19" s="440"/>
      <c r="EO19" s="443"/>
      <c r="EP19" s="444"/>
      <c r="EQ19" s="445"/>
      <c r="ER19" s="446"/>
      <c r="ES19" s="440"/>
      <c r="ET19" s="443"/>
      <c r="EU19" s="444"/>
      <c r="EV19" s="445"/>
      <c r="EW19" s="446"/>
      <c r="EX19" s="440"/>
      <c r="EY19" s="443"/>
      <c r="EZ19" s="444"/>
      <c r="FA19" s="445"/>
      <c r="FB19" s="446"/>
    </row>
    <row r="20" spans="1:158" s="365" customFormat="1" ht="28.5" x14ac:dyDescent="0.25">
      <c r="A20" s="440">
        <v>151502</v>
      </c>
      <c r="B20" s="441" t="s">
        <v>532</v>
      </c>
      <c r="C20" s="442" t="s">
        <v>747</v>
      </c>
      <c r="D20" s="440" t="s">
        <v>201</v>
      </c>
      <c r="E20" s="443" t="s">
        <v>749</v>
      </c>
      <c r="F20" s="443" t="s">
        <v>750</v>
      </c>
      <c r="G20" s="443" t="s">
        <v>348</v>
      </c>
      <c r="H20" s="442" t="s">
        <v>348</v>
      </c>
      <c r="I20" s="443" t="s">
        <v>348</v>
      </c>
      <c r="J20" s="360" t="str">
        <f>IFERROR(VLOOKUP(A20,[4]YEAR12!$A:$Q,17,FALSE),"")</f>
        <v>4.75+ (C/B)</v>
      </c>
      <c r="K20" s="361">
        <f>IFERROR(VLOOKUP($A20,BHVEXPORT!$A:$I,6,FALSE),"")</f>
        <v>0</v>
      </c>
      <c r="L20" s="362">
        <f>IFERROR(VLOOKUP($A20,BHVEXPORT!$A:$I,4,FALSE),"")</f>
        <v>0</v>
      </c>
      <c r="M20" s="364">
        <f>IFERROR(VLOOKUP($A20,BHVEXPORT!$A:$I,5,FALSE),"")</f>
        <v>0</v>
      </c>
      <c r="N20" s="398">
        <v>95.45</v>
      </c>
      <c r="O20" s="399">
        <v>0</v>
      </c>
      <c r="P20" s="366"/>
      <c r="Q20" s="400">
        <f t="shared" si="0"/>
        <v>2</v>
      </c>
      <c r="R20" s="401">
        <f t="shared" si="1"/>
        <v>2</v>
      </c>
      <c r="S20" s="402">
        <f t="shared" si="2"/>
        <v>0</v>
      </c>
      <c r="T20" s="402">
        <f t="shared" si="3"/>
        <v>0</v>
      </c>
      <c r="U20" s="402">
        <f t="shared" si="4"/>
        <v>0</v>
      </c>
      <c r="V20" s="402">
        <f t="shared" si="5"/>
        <v>0</v>
      </c>
      <c r="W20" s="402">
        <f t="shared" si="6"/>
        <v>0</v>
      </c>
      <c r="X20" s="402">
        <f t="shared" si="7"/>
        <v>0</v>
      </c>
      <c r="Y20" s="402">
        <f t="shared" si="8"/>
        <v>0</v>
      </c>
      <c r="Z20" s="402">
        <f t="shared" si="11"/>
        <v>0</v>
      </c>
      <c r="AA20" s="454">
        <f t="shared" si="12"/>
        <v>0</v>
      </c>
      <c r="AB20" s="363"/>
      <c r="AC20" s="440"/>
      <c r="AD20" s="443"/>
      <c r="AE20" s="444"/>
      <c r="AF20" s="445"/>
      <c r="AG20" s="446"/>
      <c r="AH20" s="440"/>
      <c r="AI20" s="443"/>
      <c r="AJ20" s="444"/>
      <c r="AK20" s="445"/>
      <c r="AL20" s="446"/>
      <c r="AM20" s="440"/>
      <c r="AN20" s="443"/>
      <c r="AO20" s="444"/>
      <c r="AP20" s="445"/>
      <c r="AQ20" s="446"/>
      <c r="AR20" s="440"/>
      <c r="AS20" s="443"/>
      <c r="AT20" s="444"/>
      <c r="AU20" s="445"/>
      <c r="AV20" s="446"/>
      <c r="AW20" s="440"/>
      <c r="AX20" s="443"/>
      <c r="AY20" s="444"/>
      <c r="AZ20" s="445"/>
      <c r="BA20" s="446"/>
      <c r="BB20" s="440"/>
      <c r="BC20" s="443"/>
      <c r="BD20" s="444"/>
      <c r="BE20" s="445"/>
      <c r="BF20" s="446"/>
      <c r="BG20" s="440"/>
      <c r="BH20" s="443"/>
      <c r="BI20" s="444"/>
      <c r="BJ20" s="445"/>
      <c r="BK20" s="446"/>
      <c r="BL20" s="440"/>
      <c r="BM20" s="443"/>
      <c r="BN20" s="444"/>
      <c r="BO20" s="445"/>
      <c r="BP20" s="446"/>
      <c r="BQ20" s="440" t="s">
        <v>385</v>
      </c>
      <c r="BR20" s="443"/>
      <c r="BS20" s="444"/>
      <c r="BT20" s="445" t="s">
        <v>432</v>
      </c>
      <c r="BU20" s="446" t="s">
        <v>430</v>
      </c>
      <c r="BV20" s="440"/>
      <c r="BW20" s="443"/>
      <c r="BX20" s="444"/>
      <c r="BY20" s="445"/>
      <c r="BZ20" s="446"/>
      <c r="CA20" s="440" t="s">
        <v>385</v>
      </c>
      <c r="CB20" s="443"/>
      <c r="CC20" s="444"/>
      <c r="CD20" s="445" t="s">
        <v>781</v>
      </c>
      <c r="CE20" s="446" t="s">
        <v>747</v>
      </c>
      <c r="CF20" s="440"/>
      <c r="CG20" s="443"/>
      <c r="CH20" s="444"/>
      <c r="CI20" s="445"/>
      <c r="CJ20" s="446"/>
      <c r="CK20" s="440"/>
      <c r="CL20" s="443"/>
      <c r="CM20" s="444"/>
      <c r="CN20" s="445"/>
      <c r="CO20" s="446"/>
      <c r="CP20" s="440"/>
      <c r="CQ20" s="443"/>
      <c r="CR20" s="444"/>
      <c r="CS20" s="445"/>
      <c r="CT20" s="446"/>
      <c r="CU20" s="440"/>
      <c r="CV20" s="443"/>
      <c r="CW20" s="444"/>
      <c r="CX20" s="445"/>
      <c r="CY20" s="446"/>
      <c r="CZ20" s="440"/>
      <c r="DA20" s="443"/>
      <c r="DB20" s="444"/>
      <c r="DC20" s="445"/>
      <c r="DD20" s="446"/>
      <c r="DE20" s="440"/>
      <c r="DF20" s="443"/>
      <c r="DG20" s="444"/>
      <c r="DH20" s="445"/>
      <c r="DI20" s="446"/>
      <c r="DJ20" s="440"/>
      <c r="DK20" s="443"/>
      <c r="DL20" s="444"/>
      <c r="DM20" s="445"/>
      <c r="DN20" s="446"/>
      <c r="DO20" s="440"/>
      <c r="DP20" s="443"/>
      <c r="DQ20" s="444"/>
      <c r="DR20" s="445"/>
      <c r="DS20" s="446"/>
      <c r="DT20" s="440" t="s">
        <v>384</v>
      </c>
      <c r="DU20" s="443"/>
      <c r="DV20" s="444"/>
      <c r="DW20" s="445" t="s">
        <v>792</v>
      </c>
      <c r="DX20" s="446" t="s">
        <v>459</v>
      </c>
      <c r="DY20" s="440"/>
      <c r="DZ20" s="443"/>
      <c r="EA20" s="444"/>
      <c r="EB20" s="445"/>
      <c r="EC20" s="446"/>
      <c r="ED20" s="440"/>
      <c r="EE20" s="443"/>
      <c r="EF20" s="444"/>
      <c r="EG20" s="445"/>
      <c r="EH20" s="446"/>
      <c r="EI20" s="440"/>
      <c r="EJ20" s="443"/>
      <c r="EK20" s="444"/>
      <c r="EL20" s="445"/>
      <c r="EM20" s="446"/>
      <c r="EN20" s="440" t="s">
        <v>384</v>
      </c>
      <c r="EO20" s="443"/>
      <c r="EP20" s="444"/>
      <c r="EQ20" s="445" t="s">
        <v>784</v>
      </c>
      <c r="ER20" s="446" t="s">
        <v>478</v>
      </c>
      <c r="ES20" s="440"/>
      <c r="ET20" s="443"/>
      <c r="EU20" s="444"/>
      <c r="EV20" s="445"/>
      <c r="EW20" s="446"/>
      <c r="EX20" s="440"/>
      <c r="EY20" s="443"/>
      <c r="EZ20" s="444"/>
      <c r="FA20" s="445"/>
      <c r="FB20" s="446"/>
    </row>
    <row r="21" spans="1:158" s="365" customFormat="1" ht="28.5" x14ac:dyDescent="0.25">
      <c r="A21" s="440">
        <v>150845</v>
      </c>
      <c r="B21" s="441" t="s">
        <v>533</v>
      </c>
      <c r="C21" s="442" t="s">
        <v>747</v>
      </c>
      <c r="D21" s="440" t="s">
        <v>325</v>
      </c>
      <c r="E21" s="443" t="s">
        <v>348</v>
      </c>
      <c r="F21" s="443" t="s">
        <v>751</v>
      </c>
      <c r="G21" s="443" t="s">
        <v>348</v>
      </c>
      <c r="H21" s="442" t="s">
        <v>348</v>
      </c>
      <c r="I21" s="443" t="s">
        <v>348</v>
      </c>
      <c r="J21" s="360" t="str">
        <f>IFERROR(VLOOKUP(A21,[4]YEAR12!$A:$Q,17,FALSE),"")</f>
        <v>6.25+ (B/A)</v>
      </c>
      <c r="K21" s="361">
        <f>IFERROR(VLOOKUP($A21,BHVEXPORT!$A:$I,6,FALSE),"")</f>
        <v>0</v>
      </c>
      <c r="L21" s="362">
        <f>IFERROR(VLOOKUP($A21,BHVEXPORT!$A:$I,4,FALSE),"")</f>
        <v>0</v>
      </c>
      <c r="M21" s="364">
        <f>IFERROR(VLOOKUP($A21,BHVEXPORT!$A:$I,5,FALSE),"")</f>
        <v>0</v>
      </c>
      <c r="N21" s="398">
        <v>65.290000000000006</v>
      </c>
      <c r="O21" s="399">
        <v>0</v>
      </c>
      <c r="P21" s="366"/>
      <c r="Q21" s="400">
        <f t="shared" si="0"/>
        <v>0</v>
      </c>
      <c r="R21" s="401">
        <f t="shared" si="1"/>
        <v>4</v>
      </c>
      <c r="S21" s="402">
        <f t="shared" si="2"/>
        <v>0</v>
      </c>
      <c r="T21" s="402">
        <f t="shared" si="3"/>
        <v>0</v>
      </c>
      <c r="U21" s="402">
        <f t="shared" si="4"/>
        <v>0</v>
      </c>
      <c r="V21" s="402">
        <f t="shared" si="5"/>
        <v>0</v>
      </c>
      <c r="W21" s="402">
        <f t="shared" si="6"/>
        <v>0</v>
      </c>
      <c r="X21" s="402">
        <f t="shared" si="7"/>
        <v>0</v>
      </c>
      <c r="Y21" s="402">
        <f t="shared" si="8"/>
        <v>0</v>
      </c>
      <c r="Z21" s="402">
        <f t="shared" si="11"/>
        <v>0</v>
      </c>
      <c r="AA21" s="454">
        <f t="shared" si="12"/>
        <v>0</v>
      </c>
      <c r="AB21" s="363"/>
      <c r="AC21" s="440"/>
      <c r="AD21" s="443"/>
      <c r="AE21" s="444"/>
      <c r="AF21" s="445"/>
      <c r="AG21" s="446"/>
      <c r="AH21" s="440" t="s">
        <v>385</v>
      </c>
      <c r="AI21" s="443"/>
      <c r="AJ21" s="444"/>
      <c r="AK21" s="445" t="s">
        <v>411</v>
      </c>
      <c r="AL21" s="446" t="s">
        <v>360</v>
      </c>
      <c r="AM21" s="440"/>
      <c r="AN21" s="443"/>
      <c r="AO21" s="444"/>
      <c r="AP21" s="445"/>
      <c r="AQ21" s="446"/>
      <c r="AR21" s="440"/>
      <c r="AS21" s="443"/>
      <c r="AT21" s="444"/>
      <c r="AU21" s="445"/>
      <c r="AV21" s="446"/>
      <c r="AW21" s="440"/>
      <c r="AX21" s="443"/>
      <c r="AY21" s="444"/>
      <c r="AZ21" s="445"/>
      <c r="BA21" s="446"/>
      <c r="BB21" s="440"/>
      <c r="BC21" s="443"/>
      <c r="BD21" s="444"/>
      <c r="BE21" s="445"/>
      <c r="BF21" s="446"/>
      <c r="BG21" s="440"/>
      <c r="BH21" s="443"/>
      <c r="BI21" s="444"/>
      <c r="BJ21" s="445"/>
      <c r="BK21" s="446"/>
      <c r="BL21" s="440"/>
      <c r="BM21" s="443"/>
      <c r="BN21" s="444"/>
      <c r="BO21" s="445"/>
      <c r="BP21" s="446"/>
      <c r="BQ21" s="440"/>
      <c r="BR21" s="443"/>
      <c r="BS21" s="444"/>
      <c r="BT21" s="445"/>
      <c r="BU21" s="446"/>
      <c r="BV21" s="440"/>
      <c r="BW21" s="443"/>
      <c r="BX21" s="444"/>
      <c r="BY21" s="445"/>
      <c r="BZ21" s="446"/>
      <c r="CA21" s="440" t="s">
        <v>385</v>
      </c>
      <c r="CB21" s="443"/>
      <c r="CC21" s="444"/>
      <c r="CD21" s="445" t="s">
        <v>781</v>
      </c>
      <c r="CE21" s="446" t="s">
        <v>747</v>
      </c>
      <c r="CF21" s="440"/>
      <c r="CG21" s="443"/>
      <c r="CH21" s="444"/>
      <c r="CI21" s="445"/>
      <c r="CJ21" s="446"/>
      <c r="CK21" s="440"/>
      <c r="CL21" s="443"/>
      <c r="CM21" s="444"/>
      <c r="CN21" s="445"/>
      <c r="CO21" s="446"/>
      <c r="CP21" s="440"/>
      <c r="CQ21" s="443"/>
      <c r="CR21" s="444"/>
      <c r="CS21" s="445"/>
      <c r="CT21" s="446"/>
      <c r="CU21" s="440"/>
      <c r="CV21" s="443"/>
      <c r="CW21" s="444"/>
      <c r="CX21" s="445"/>
      <c r="CY21" s="446"/>
      <c r="CZ21" s="440"/>
      <c r="DA21" s="443"/>
      <c r="DB21" s="444"/>
      <c r="DC21" s="445"/>
      <c r="DD21" s="446"/>
      <c r="DE21" s="440"/>
      <c r="DF21" s="443"/>
      <c r="DG21" s="444"/>
      <c r="DH21" s="445"/>
      <c r="DI21" s="446"/>
      <c r="DJ21" s="440" t="s">
        <v>385</v>
      </c>
      <c r="DK21" s="443"/>
      <c r="DL21" s="444"/>
      <c r="DM21" s="445" t="s">
        <v>782</v>
      </c>
      <c r="DN21" s="446" t="s">
        <v>455</v>
      </c>
      <c r="DO21" s="440"/>
      <c r="DP21" s="443"/>
      <c r="DQ21" s="444"/>
      <c r="DR21" s="445"/>
      <c r="DS21" s="446"/>
      <c r="DT21" s="440"/>
      <c r="DU21" s="443"/>
      <c r="DV21" s="444"/>
      <c r="DW21" s="445"/>
      <c r="DX21" s="446"/>
      <c r="DY21" s="440"/>
      <c r="DZ21" s="443"/>
      <c r="EA21" s="444"/>
      <c r="EB21" s="445"/>
      <c r="EC21" s="446"/>
      <c r="ED21" s="440"/>
      <c r="EE21" s="443"/>
      <c r="EF21" s="444"/>
      <c r="EG21" s="445"/>
      <c r="EH21" s="446"/>
      <c r="EI21" s="440" t="s">
        <v>385</v>
      </c>
      <c r="EJ21" s="443"/>
      <c r="EK21" s="444"/>
      <c r="EL21" s="445" t="s">
        <v>470</v>
      </c>
      <c r="EM21" s="446" t="s">
        <v>469</v>
      </c>
      <c r="EN21" s="440"/>
      <c r="EO21" s="443"/>
      <c r="EP21" s="444"/>
      <c r="EQ21" s="445"/>
      <c r="ER21" s="446"/>
      <c r="ES21" s="440"/>
      <c r="ET21" s="443"/>
      <c r="EU21" s="444"/>
      <c r="EV21" s="445"/>
      <c r="EW21" s="446"/>
      <c r="EX21" s="440"/>
      <c r="EY21" s="443"/>
      <c r="EZ21" s="444"/>
      <c r="FA21" s="445"/>
      <c r="FB21" s="446"/>
    </row>
    <row r="22" spans="1:158" s="365" customFormat="1" ht="28.5" x14ac:dyDescent="0.25">
      <c r="A22" s="440">
        <v>150817</v>
      </c>
      <c r="B22" s="441" t="s">
        <v>534</v>
      </c>
      <c r="C22" s="442" t="s">
        <v>747</v>
      </c>
      <c r="D22" s="440" t="s">
        <v>201</v>
      </c>
      <c r="E22" s="443" t="s">
        <v>348</v>
      </c>
      <c r="F22" s="443" t="s">
        <v>751</v>
      </c>
      <c r="G22" s="443" t="s">
        <v>348</v>
      </c>
      <c r="H22" s="442" t="s">
        <v>348</v>
      </c>
      <c r="I22" s="443" t="s">
        <v>348</v>
      </c>
      <c r="J22" s="360" t="str">
        <f>IFERROR(VLOOKUP(A22,[4]YEAR12!$A:$Q,17,FALSE),"")</f>
        <v>7.75+ (A/A*)</v>
      </c>
      <c r="K22" s="361">
        <f>IFERROR(VLOOKUP($A22,BHVEXPORT!$A:$I,6,FALSE),"")</f>
        <v>1</v>
      </c>
      <c r="L22" s="362">
        <f>IFERROR(VLOOKUP($A22,BHVEXPORT!$A:$I,4,FALSE),"")</f>
        <v>0</v>
      </c>
      <c r="M22" s="364">
        <f>IFERROR(VLOOKUP($A22,BHVEXPORT!$A:$I,5,FALSE),"")</f>
        <v>0</v>
      </c>
      <c r="N22" s="398">
        <v>99.14</v>
      </c>
      <c r="O22" s="399">
        <v>1</v>
      </c>
      <c r="P22" s="366"/>
      <c r="Q22" s="400">
        <f t="shared" si="0"/>
        <v>1</v>
      </c>
      <c r="R22" s="401">
        <f t="shared" si="1"/>
        <v>3</v>
      </c>
      <c r="S22" s="402">
        <f t="shared" si="2"/>
        <v>0</v>
      </c>
      <c r="T22" s="402">
        <f t="shared" si="3"/>
        <v>0</v>
      </c>
      <c r="U22" s="402">
        <f t="shared" si="4"/>
        <v>0</v>
      </c>
      <c r="V22" s="402">
        <f t="shared" si="5"/>
        <v>0</v>
      </c>
      <c r="W22" s="402">
        <f t="shared" si="6"/>
        <v>0</v>
      </c>
      <c r="X22" s="402">
        <f t="shared" si="7"/>
        <v>0</v>
      </c>
      <c r="Y22" s="402">
        <f t="shared" si="8"/>
        <v>0</v>
      </c>
      <c r="Z22" s="402">
        <f t="shared" si="11"/>
        <v>0</v>
      </c>
      <c r="AA22" s="454">
        <f t="shared" si="12"/>
        <v>0</v>
      </c>
      <c r="AB22" s="363"/>
      <c r="AC22" s="440" t="s">
        <v>385</v>
      </c>
      <c r="AD22" s="443"/>
      <c r="AE22" s="444"/>
      <c r="AF22" s="445" t="s">
        <v>407</v>
      </c>
      <c r="AG22" s="446" t="s">
        <v>406</v>
      </c>
      <c r="AH22" s="440"/>
      <c r="AI22" s="443"/>
      <c r="AJ22" s="444"/>
      <c r="AK22" s="445"/>
      <c r="AL22" s="446"/>
      <c r="AM22" s="440"/>
      <c r="AN22" s="443"/>
      <c r="AO22" s="444"/>
      <c r="AP22" s="445"/>
      <c r="AQ22" s="446"/>
      <c r="AR22" s="440"/>
      <c r="AS22" s="443"/>
      <c r="AT22" s="444"/>
      <c r="AU22" s="445"/>
      <c r="AV22" s="446"/>
      <c r="AW22" s="440"/>
      <c r="AX22" s="443"/>
      <c r="AY22" s="444"/>
      <c r="AZ22" s="445"/>
      <c r="BA22" s="446"/>
      <c r="BB22" s="440"/>
      <c r="BC22" s="443"/>
      <c r="BD22" s="444"/>
      <c r="BE22" s="445"/>
      <c r="BF22" s="446"/>
      <c r="BG22" s="440"/>
      <c r="BH22" s="443"/>
      <c r="BI22" s="444"/>
      <c r="BJ22" s="445"/>
      <c r="BK22" s="446"/>
      <c r="BL22" s="440"/>
      <c r="BM22" s="443"/>
      <c r="BN22" s="444"/>
      <c r="BO22" s="445"/>
      <c r="BP22" s="446"/>
      <c r="BQ22" s="440" t="s">
        <v>385</v>
      </c>
      <c r="BR22" s="443"/>
      <c r="BS22" s="444"/>
      <c r="BT22" s="445" t="s">
        <v>793</v>
      </c>
      <c r="BU22" s="446" t="s">
        <v>431</v>
      </c>
      <c r="BV22" s="440"/>
      <c r="BW22" s="443"/>
      <c r="BX22" s="444"/>
      <c r="BY22" s="445"/>
      <c r="BZ22" s="446"/>
      <c r="CA22" s="440" t="s">
        <v>385</v>
      </c>
      <c r="CB22" s="443"/>
      <c r="CC22" s="444"/>
      <c r="CD22" s="445" t="s">
        <v>781</v>
      </c>
      <c r="CE22" s="446" t="s">
        <v>747</v>
      </c>
      <c r="CF22" s="440"/>
      <c r="CG22" s="443"/>
      <c r="CH22" s="444"/>
      <c r="CI22" s="445"/>
      <c r="CJ22" s="446"/>
      <c r="CK22" s="440"/>
      <c r="CL22" s="443"/>
      <c r="CM22" s="444"/>
      <c r="CN22" s="445"/>
      <c r="CO22" s="446"/>
      <c r="CP22" s="440"/>
      <c r="CQ22" s="443"/>
      <c r="CR22" s="444"/>
      <c r="CS22" s="445"/>
      <c r="CT22" s="446"/>
      <c r="CU22" s="440"/>
      <c r="CV22" s="443"/>
      <c r="CW22" s="444"/>
      <c r="CX22" s="445"/>
      <c r="CY22" s="446"/>
      <c r="CZ22" s="440"/>
      <c r="DA22" s="443"/>
      <c r="DB22" s="444"/>
      <c r="DC22" s="445"/>
      <c r="DD22" s="446"/>
      <c r="DE22" s="440"/>
      <c r="DF22" s="443"/>
      <c r="DG22" s="444"/>
      <c r="DH22" s="445"/>
      <c r="DI22" s="446"/>
      <c r="DJ22" s="440"/>
      <c r="DK22" s="443"/>
      <c r="DL22" s="444"/>
      <c r="DM22" s="445"/>
      <c r="DN22" s="446"/>
      <c r="DO22" s="440"/>
      <c r="DP22" s="443"/>
      <c r="DQ22" s="444"/>
      <c r="DR22" s="445"/>
      <c r="DS22" s="446"/>
      <c r="DT22" s="440"/>
      <c r="DU22" s="443"/>
      <c r="DV22" s="444"/>
      <c r="DW22" s="445"/>
      <c r="DX22" s="446"/>
      <c r="DY22" s="440"/>
      <c r="DZ22" s="443"/>
      <c r="EA22" s="444"/>
      <c r="EB22" s="445"/>
      <c r="EC22" s="446"/>
      <c r="ED22" s="440"/>
      <c r="EE22" s="443"/>
      <c r="EF22" s="444"/>
      <c r="EG22" s="445"/>
      <c r="EH22" s="446"/>
      <c r="EI22" s="440"/>
      <c r="EJ22" s="443"/>
      <c r="EK22" s="444"/>
      <c r="EL22" s="445"/>
      <c r="EM22" s="446"/>
      <c r="EN22" s="440"/>
      <c r="EO22" s="443"/>
      <c r="EP22" s="444"/>
      <c r="EQ22" s="445"/>
      <c r="ER22" s="446"/>
      <c r="ES22" s="440" t="s">
        <v>384</v>
      </c>
      <c r="ET22" s="443"/>
      <c r="EU22" s="444"/>
      <c r="EV22" s="445" t="s">
        <v>480</v>
      </c>
      <c r="EW22" s="446" t="s">
        <v>479</v>
      </c>
      <c r="EX22" s="440"/>
      <c r="EY22" s="443"/>
      <c r="EZ22" s="444"/>
      <c r="FA22" s="445"/>
      <c r="FB22" s="446"/>
    </row>
    <row r="23" spans="1:158" s="365" customFormat="1" ht="28.5" x14ac:dyDescent="0.25">
      <c r="A23" s="440">
        <v>150930</v>
      </c>
      <c r="B23" s="441" t="s">
        <v>535</v>
      </c>
      <c r="C23" s="442" t="s">
        <v>763</v>
      </c>
      <c r="D23" s="440" t="s">
        <v>201</v>
      </c>
      <c r="E23" s="443" t="s">
        <v>348</v>
      </c>
      <c r="F23" s="443" t="s">
        <v>751</v>
      </c>
      <c r="G23" s="443" t="s">
        <v>348</v>
      </c>
      <c r="H23" s="442" t="s">
        <v>348</v>
      </c>
      <c r="I23" s="443" t="s">
        <v>348</v>
      </c>
      <c r="J23" s="360" t="str">
        <f>IFERROR(VLOOKUP(A23,[4]YEAR12!$A:$Q,17,FALSE),"")</f>
        <v>6.25+ (B/A)</v>
      </c>
      <c r="K23" s="361">
        <f>IFERROR(VLOOKUP($A23,BHVEXPORT!$A:$I,6,FALSE),"")</f>
        <v>1</v>
      </c>
      <c r="L23" s="362">
        <f>IFERROR(VLOOKUP($A23,BHVEXPORT!$A:$I,4,FALSE),"")</f>
        <v>0</v>
      </c>
      <c r="M23" s="364">
        <f>IFERROR(VLOOKUP($A23,BHVEXPORT!$A:$I,5,FALSE),"")</f>
        <v>0</v>
      </c>
      <c r="N23" s="398">
        <v>89.83</v>
      </c>
      <c r="O23" s="399">
        <v>0</v>
      </c>
      <c r="P23" s="366"/>
      <c r="Q23" s="400">
        <f t="shared" si="0"/>
        <v>0</v>
      </c>
      <c r="R23" s="401">
        <f t="shared" si="1"/>
        <v>4</v>
      </c>
      <c r="S23" s="402">
        <f t="shared" si="2"/>
        <v>0</v>
      </c>
      <c r="T23" s="402">
        <f t="shared" si="3"/>
        <v>0</v>
      </c>
      <c r="U23" s="402">
        <f t="shared" si="4"/>
        <v>0</v>
      </c>
      <c r="V23" s="402">
        <f t="shared" si="5"/>
        <v>0</v>
      </c>
      <c r="W23" s="402">
        <f t="shared" si="6"/>
        <v>0</v>
      </c>
      <c r="X23" s="402">
        <f t="shared" si="7"/>
        <v>0</v>
      </c>
      <c r="Y23" s="402">
        <f t="shared" si="8"/>
        <v>0</v>
      </c>
      <c r="Z23" s="402">
        <f t="shared" si="11"/>
        <v>0</v>
      </c>
      <c r="AA23" s="454">
        <f t="shared" si="12"/>
        <v>0</v>
      </c>
      <c r="AB23" s="363"/>
      <c r="AC23" s="440"/>
      <c r="AD23" s="443"/>
      <c r="AE23" s="444"/>
      <c r="AF23" s="445"/>
      <c r="AG23" s="446"/>
      <c r="AH23" s="440" t="s">
        <v>385</v>
      </c>
      <c r="AI23" s="443"/>
      <c r="AJ23" s="444"/>
      <c r="AK23" s="445" t="s">
        <v>442</v>
      </c>
      <c r="AL23" s="446" t="s">
        <v>409</v>
      </c>
      <c r="AM23" s="440"/>
      <c r="AN23" s="443"/>
      <c r="AO23" s="444"/>
      <c r="AP23" s="445"/>
      <c r="AQ23" s="446"/>
      <c r="AR23" s="440" t="s">
        <v>385</v>
      </c>
      <c r="AS23" s="443"/>
      <c r="AT23" s="444"/>
      <c r="AU23" s="445" t="s">
        <v>420</v>
      </c>
      <c r="AV23" s="446" t="s">
        <v>417</v>
      </c>
      <c r="AW23" s="440"/>
      <c r="AX23" s="443"/>
      <c r="AY23" s="444"/>
      <c r="AZ23" s="445"/>
      <c r="BA23" s="446"/>
      <c r="BB23" s="440"/>
      <c r="BC23" s="443"/>
      <c r="BD23" s="444"/>
      <c r="BE23" s="445"/>
      <c r="BF23" s="446"/>
      <c r="BG23" s="440"/>
      <c r="BH23" s="443"/>
      <c r="BI23" s="444"/>
      <c r="BJ23" s="445"/>
      <c r="BK23" s="446"/>
      <c r="BL23" s="440"/>
      <c r="BM23" s="443"/>
      <c r="BN23" s="444"/>
      <c r="BO23" s="445"/>
      <c r="BP23" s="446"/>
      <c r="BQ23" s="440"/>
      <c r="BR23" s="443"/>
      <c r="BS23" s="444"/>
      <c r="BT23" s="445"/>
      <c r="BU23" s="446"/>
      <c r="BV23" s="440"/>
      <c r="BW23" s="443"/>
      <c r="BX23" s="444"/>
      <c r="BY23" s="445"/>
      <c r="BZ23" s="446"/>
      <c r="CA23" s="440" t="s">
        <v>385</v>
      </c>
      <c r="CB23" s="443"/>
      <c r="CC23" s="444"/>
      <c r="CD23" s="445" t="s">
        <v>787</v>
      </c>
      <c r="CE23" s="446" t="s">
        <v>763</v>
      </c>
      <c r="CF23" s="440"/>
      <c r="CG23" s="443"/>
      <c r="CH23" s="444"/>
      <c r="CI23" s="445"/>
      <c r="CJ23" s="446"/>
      <c r="CK23" s="440"/>
      <c r="CL23" s="443"/>
      <c r="CM23" s="444"/>
      <c r="CN23" s="445"/>
      <c r="CO23" s="446"/>
      <c r="CP23" s="440"/>
      <c r="CQ23" s="443"/>
      <c r="CR23" s="444"/>
      <c r="CS23" s="445"/>
      <c r="CT23" s="446"/>
      <c r="CU23" s="440"/>
      <c r="CV23" s="443"/>
      <c r="CW23" s="444"/>
      <c r="CX23" s="445"/>
      <c r="CY23" s="446"/>
      <c r="CZ23" s="440"/>
      <c r="DA23" s="443"/>
      <c r="DB23" s="444"/>
      <c r="DC23" s="445"/>
      <c r="DD23" s="446"/>
      <c r="DE23" s="440"/>
      <c r="DF23" s="443"/>
      <c r="DG23" s="444"/>
      <c r="DH23" s="445"/>
      <c r="DI23" s="446"/>
      <c r="DJ23" s="440" t="s">
        <v>385</v>
      </c>
      <c r="DK23" s="443"/>
      <c r="DL23" s="444"/>
      <c r="DM23" s="445" t="s">
        <v>454</v>
      </c>
      <c r="DN23" s="446" t="s">
        <v>451</v>
      </c>
      <c r="DO23" s="440"/>
      <c r="DP23" s="443"/>
      <c r="DQ23" s="444"/>
      <c r="DR23" s="445"/>
      <c r="DS23" s="446"/>
      <c r="DT23" s="440"/>
      <c r="DU23" s="443"/>
      <c r="DV23" s="444"/>
      <c r="DW23" s="445"/>
      <c r="DX23" s="446"/>
      <c r="DY23" s="440"/>
      <c r="DZ23" s="443"/>
      <c r="EA23" s="444"/>
      <c r="EB23" s="445"/>
      <c r="EC23" s="446"/>
      <c r="ED23" s="440"/>
      <c r="EE23" s="443"/>
      <c r="EF23" s="444"/>
      <c r="EG23" s="445"/>
      <c r="EH23" s="446"/>
      <c r="EI23" s="440"/>
      <c r="EJ23" s="443"/>
      <c r="EK23" s="444"/>
      <c r="EL23" s="445"/>
      <c r="EM23" s="446"/>
      <c r="EN23" s="440"/>
      <c r="EO23" s="443"/>
      <c r="EP23" s="444"/>
      <c r="EQ23" s="445"/>
      <c r="ER23" s="446"/>
      <c r="ES23" s="440"/>
      <c r="ET23" s="443"/>
      <c r="EU23" s="444"/>
      <c r="EV23" s="445"/>
      <c r="EW23" s="446"/>
      <c r="EX23" s="440"/>
      <c r="EY23" s="443"/>
      <c r="EZ23" s="444"/>
      <c r="FA23" s="445"/>
      <c r="FB23" s="446"/>
    </row>
    <row r="24" spans="1:158" s="365" customFormat="1" ht="30" x14ac:dyDescent="0.25">
      <c r="A24" s="440">
        <v>160081</v>
      </c>
      <c r="B24" s="441" t="s">
        <v>536</v>
      </c>
      <c r="C24" s="442" t="s">
        <v>764</v>
      </c>
      <c r="D24" s="440" t="s">
        <v>201</v>
      </c>
      <c r="E24" s="443" t="s">
        <v>348</v>
      </c>
      <c r="F24" s="441" t="s">
        <v>765</v>
      </c>
      <c r="G24" s="443" t="s">
        <v>348</v>
      </c>
      <c r="H24" s="442" t="s">
        <v>348</v>
      </c>
      <c r="I24" s="443" t="s">
        <v>348</v>
      </c>
      <c r="J24" s="360" t="str">
        <f>IFERROR(VLOOKUP(A24,[4]YEAR12!$A:$Q,17,FALSE),"")</f>
        <v>7.75+ (A/A*)</v>
      </c>
      <c r="K24" s="361">
        <f>IFERROR(VLOOKUP($A24,BHVEXPORT!$A:$I,6,FALSE),"")</f>
        <v>0</v>
      </c>
      <c r="L24" s="362">
        <f>IFERROR(VLOOKUP($A24,BHVEXPORT!$A:$I,4,FALSE),"")</f>
        <v>0</v>
      </c>
      <c r="M24" s="364">
        <f>IFERROR(VLOOKUP($A24,BHVEXPORT!$A:$I,5,FALSE),"")</f>
        <v>0</v>
      </c>
      <c r="N24" s="398">
        <v>100</v>
      </c>
      <c r="O24" s="399">
        <v>1</v>
      </c>
      <c r="P24" s="366"/>
      <c r="Q24" s="400">
        <f t="shared" si="0"/>
        <v>1</v>
      </c>
      <c r="R24" s="401">
        <f t="shared" si="1"/>
        <v>4</v>
      </c>
      <c r="S24" s="402">
        <f t="shared" si="2"/>
        <v>0</v>
      </c>
      <c r="T24" s="402">
        <f t="shared" si="3"/>
        <v>0</v>
      </c>
      <c r="U24" s="402">
        <f t="shared" si="4"/>
        <v>0</v>
      </c>
      <c r="V24" s="402">
        <f t="shared" si="5"/>
        <v>0</v>
      </c>
      <c r="W24" s="402">
        <f t="shared" si="6"/>
        <v>0</v>
      </c>
      <c r="X24" s="402">
        <f t="shared" si="7"/>
        <v>0</v>
      </c>
      <c r="Y24" s="402">
        <f t="shared" si="8"/>
        <v>0</v>
      </c>
      <c r="Z24" s="402">
        <f t="shared" si="11"/>
        <v>0</v>
      </c>
      <c r="AA24" s="454">
        <f t="shared" si="12"/>
        <v>0</v>
      </c>
      <c r="AB24" s="363"/>
      <c r="AC24" s="440"/>
      <c r="AD24" s="443"/>
      <c r="AE24" s="444"/>
      <c r="AF24" s="445"/>
      <c r="AG24" s="446"/>
      <c r="AH24" s="440" t="s">
        <v>385</v>
      </c>
      <c r="AI24" s="443"/>
      <c r="AJ24" s="444"/>
      <c r="AK24" s="445" t="s">
        <v>785</v>
      </c>
      <c r="AL24" s="446" t="s">
        <v>359</v>
      </c>
      <c r="AM24" s="440"/>
      <c r="AN24" s="443"/>
      <c r="AO24" s="444"/>
      <c r="AP24" s="445"/>
      <c r="AQ24" s="446"/>
      <c r="AR24" s="440" t="s">
        <v>384</v>
      </c>
      <c r="AS24" s="443"/>
      <c r="AT24" s="444"/>
      <c r="AU24" s="445" t="s">
        <v>419</v>
      </c>
      <c r="AV24" s="446" t="s">
        <v>416</v>
      </c>
      <c r="AW24" s="440"/>
      <c r="AX24" s="443"/>
      <c r="AY24" s="444"/>
      <c r="AZ24" s="445"/>
      <c r="BA24" s="446"/>
      <c r="BB24" s="440"/>
      <c r="BC24" s="443"/>
      <c r="BD24" s="444"/>
      <c r="BE24" s="445"/>
      <c r="BF24" s="446"/>
      <c r="BG24" s="440"/>
      <c r="BH24" s="443"/>
      <c r="BI24" s="444"/>
      <c r="BJ24" s="445"/>
      <c r="BK24" s="446"/>
      <c r="BL24" s="440"/>
      <c r="BM24" s="443"/>
      <c r="BN24" s="444"/>
      <c r="BO24" s="445"/>
      <c r="BP24" s="446"/>
      <c r="BQ24" s="440"/>
      <c r="BR24" s="443"/>
      <c r="BS24" s="444"/>
      <c r="BT24" s="445"/>
      <c r="BU24" s="446"/>
      <c r="BV24" s="440"/>
      <c r="BW24" s="443"/>
      <c r="BX24" s="444"/>
      <c r="BY24" s="445"/>
      <c r="BZ24" s="446"/>
      <c r="CA24" s="440" t="s">
        <v>385</v>
      </c>
      <c r="CB24" s="443"/>
      <c r="CC24" s="444"/>
      <c r="CD24" s="445" t="s">
        <v>792</v>
      </c>
      <c r="CE24" s="446" t="s">
        <v>794</v>
      </c>
      <c r="CF24" s="440"/>
      <c r="CG24" s="443"/>
      <c r="CH24" s="444"/>
      <c r="CI24" s="445"/>
      <c r="CJ24" s="446"/>
      <c r="CK24" s="440" t="s">
        <v>385</v>
      </c>
      <c r="CL24" s="443"/>
      <c r="CM24" s="444"/>
      <c r="CN24" s="445" t="s">
        <v>454</v>
      </c>
      <c r="CO24" s="446" t="s">
        <v>744</v>
      </c>
      <c r="CP24" s="440"/>
      <c r="CQ24" s="443"/>
      <c r="CR24" s="444"/>
      <c r="CS24" s="445"/>
      <c r="CT24" s="446"/>
      <c r="CU24" s="440"/>
      <c r="CV24" s="443"/>
      <c r="CW24" s="444"/>
      <c r="CX24" s="445"/>
      <c r="CY24" s="446"/>
      <c r="CZ24" s="440"/>
      <c r="DA24" s="443"/>
      <c r="DB24" s="444"/>
      <c r="DC24" s="445"/>
      <c r="DD24" s="446"/>
      <c r="DE24" s="440"/>
      <c r="DF24" s="443"/>
      <c r="DG24" s="444"/>
      <c r="DH24" s="445"/>
      <c r="DI24" s="446"/>
      <c r="DJ24" s="440" t="s">
        <v>385</v>
      </c>
      <c r="DK24" s="443"/>
      <c r="DL24" s="444"/>
      <c r="DM24" s="445" t="s">
        <v>454</v>
      </c>
      <c r="DN24" s="446" t="s">
        <v>450</v>
      </c>
      <c r="DO24" s="440"/>
      <c r="DP24" s="443"/>
      <c r="DQ24" s="444"/>
      <c r="DR24" s="445"/>
      <c r="DS24" s="446"/>
      <c r="DT24" s="440"/>
      <c r="DU24" s="443"/>
      <c r="DV24" s="444"/>
      <c r="DW24" s="445"/>
      <c r="DX24" s="446"/>
      <c r="DY24" s="440"/>
      <c r="DZ24" s="443"/>
      <c r="EA24" s="444"/>
      <c r="EB24" s="445"/>
      <c r="EC24" s="446"/>
      <c r="ED24" s="440"/>
      <c r="EE24" s="443"/>
      <c r="EF24" s="444"/>
      <c r="EG24" s="445"/>
      <c r="EH24" s="446"/>
      <c r="EI24" s="440"/>
      <c r="EJ24" s="443"/>
      <c r="EK24" s="444"/>
      <c r="EL24" s="445"/>
      <c r="EM24" s="446"/>
      <c r="EN24" s="440"/>
      <c r="EO24" s="443"/>
      <c r="EP24" s="444"/>
      <c r="EQ24" s="445"/>
      <c r="ER24" s="446"/>
      <c r="ES24" s="440"/>
      <c r="ET24" s="443"/>
      <c r="EU24" s="444"/>
      <c r="EV24" s="445"/>
      <c r="EW24" s="446"/>
      <c r="EX24" s="440"/>
      <c r="EY24" s="443"/>
      <c r="EZ24" s="444"/>
      <c r="FA24" s="445"/>
      <c r="FB24" s="446"/>
    </row>
    <row r="25" spans="1:158" s="365" customFormat="1" ht="28.5" x14ac:dyDescent="0.25">
      <c r="A25" s="440">
        <v>151503</v>
      </c>
      <c r="B25" s="441" t="s">
        <v>537</v>
      </c>
      <c r="C25" s="442" t="s">
        <v>763</v>
      </c>
      <c r="D25" s="440" t="s">
        <v>201</v>
      </c>
      <c r="E25" s="443" t="s">
        <v>348</v>
      </c>
      <c r="F25" s="443" t="s">
        <v>766</v>
      </c>
      <c r="G25" s="443" t="s">
        <v>348</v>
      </c>
      <c r="H25" s="442" t="s">
        <v>348</v>
      </c>
      <c r="I25" s="443" t="s">
        <v>348</v>
      </c>
      <c r="J25" s="360" t="str">
        <f>IFERROR(VLOOKUP(A25,[4]YEAR12!$A:$Q,17,FALSE),"")</f>
        <v>6.25+ (B/A)</v>
      </c>
      <c r="K25" s="361">
        <f>IFERROR(VLOOKUP($A25,BHVEXPORT!$A:$I,6,FALSE),"")</f>
        <v>0</v>
      </c>
      <c r="L25" s="362">
        <f>IFERROR(VLOOKUP($A25,BHVEXPORT!$A:$I,4,FALSE),"")</f>
        <v>0</v>
      </c>
      <c r="M25" s="364">
        <f>IFERROR(VLOOKUP($A25,BHVEXPORT!$A:$I,5,FALSE),"")</f>
        <v>0</v>
      </c>
      <c r="N25" s="398">
        <v>95.17</v>
      </c>
      <c r="O25" s="399">
        <v>0</v>
      </c>
      <c r="P25" s="366"/>
      <c r="Q25" s="400">
        <f t="shared" si="0"/>
        <v>1</v>
      </c>
      <c r="R25" s="401">
        <f t="shared" si="1"/>
        <v>4</v>
      </c>
      <c r="S25" s="402">
        <f t="shared" si="2"/>
        <v>0</v>
      </c>
      <c r="T25" s="402">
        <f t="shared" si="3"/>
        <v>0</v>
      </c>
      <c r="U25" s="402">
        <f t="shared" si="4"/>
        <v>0</v>
      </c>
      <c r="V25" s="402">
        <f t="shared" si="5"/>
        <v>0</v>
      </c>
      <c r="W25" s="402">
        <f t="shared" si="6"/>
        <v>0</v>
      </c>
      <c r="X25" s="402">
        <f t="shared" si="7"/>
        <v>0</v>
      </c>
      <c r="Y25" s="402">
        <f t="shared" si="8"/>
        <v>0</v>
      </c>
      <c r="Z25" s="402">
        <f t="shared" si="11"/>
        <v>0</v>
      </c>
      <c r="AA25" s="454">
        <f t="shared" si="12"/>
        <v>0</v>
      </c>
      <c r="AB25" s="363"/>
      <c r="AC25" s="440"/>
      <c r="AD25" s="443"/>
      <c r="AE25" s="444"/>
      <c r="AF25" s="445"/>
      <c r="AG25" s="446"/>
      <c r="AH25" s="440" t="s">
        <v>385</v>
      </c>
      <c r="AI25" s="443"/>
      <c r="AJ25" s="444"/>
      <c r="AK25" s="445" t="s">
        <v>411</v>
      </c>
      <c r="AL25" s="446" t="s">
        <v>360</v>
      </c>
      <c r="AM25" s="440"/>
      <c r="AN25" s="443"/>
      <c r="AO25" s="444"/>
      <c r="AP25" s="445"/>
      <c r="AQ25" s="446"/>
      <c r="AR25" s="440" t="s">
        <v>385</v>
      </c>
      <c r="AS25" s="443"/>
      <c r="AT25" s="444"/>
      <c r="AU25" s="445" t="s">
        <v>419</v>
      </c>
      <c r="AV25" s="446" t="s">
        <v>416</v>
      </c>
      <c r="AW25" s="440"/>
      <c r="AX25" s="443"/>
      <c r="AY25" s="444"/>
      <c r="AZ25" s="445"/>
      <c r="BA25" s="446"/>
      <c r="BB25" s="440"/>
      <c r="BC25" s="443"/>
      <c r="BD25" s="444"/>
      <c r="BE25" s="445"/>
      <c r="BF25" s="446"/>
      <c r="BG25" s="440"/>
      <c r="BH25" s="443"/>
      <c r="BI25" s="444"/>
      <c r="BJ25" s="445"/>
      <c r="BK25" s="446"/>
      <c r="BL25" s="440"/>
      <c r="BM25" s="443"/>
      <c r="BN25" s="444"/>
      <c r="BO25" s="445"/>
      <c r="BP25" s="446"/>
      <c r="BQ25" s="440"/>
      <c r="BR25" s="443"/>
      <c r="BS25" s="444"/>
      <c r="BT25" s="445"/>
      <c r="BU25" s="446"/>
      <c r="BV25" s="440"/>
      <c r="BW25" s="443"/>
      <c r="BX25" s="444"/>
      <c r="BY25" s="445"/>
      <c r="BZ25" s="446"/>
      <c r="CA25" s="440" t="s">
        <v>385</v>
      </c>
      <c r="CB25" s="443"/>
      <c r="CC25" s="444"/>
      <c r="CD25" s="445" t="s">
        <v>787</v>
      </c>
      <c r="CE25" s="446" t="s">
        <v>763</v>
      </c>
      <c r="CF25" s="440"/>
      <c r="CG25" s="443"/>
      <c r="CH25" s="444"/>
      <c r="CI25" s="445"/>
      <c r="CJ25" s="446"/>
      <c r="CK25" s="440"/>
      <c r="CL25" s="443"/>
      <c r="CM25" s="444"/>
      <c r="CN25" s="445"/>
      <c r="CO25" s="446"/>
      <c r="CP25" s="440"/>
      <c r="CQ25" s="443"/>
      <c r="CR25" s="444"/>
      <c r="CS25" s="445"/>
      <c r="CT25" s="446"/>
      <c r="CU25" s="440"/>
      <c r="CV25" s="443"/>
      <c r="CW25" s="444"/>
      <c r="CX25" s="445"/>
      <c r="CY25" s="446"/>
      <c r="CZ25" s="440"/>
      <c r="DA25" s="443"/>
      <c r="DB25" s="444"/>
      <c r="DC25" s="445"/>
      <c r="DD25" s="446"/>
      <c r="DE25" s="440"/>
      <c r="DF25" s="443"/>
      <c r="DG25" s="444"/>
      <c r="DH25" s="445"/>
      <c r="DI25" s="446"/>
      <c r="DJ25" s="440"/>
      <c r="DK25" s="443"/>
      <c r="DL25" s="444"/>
      <c r="DM25" s="445"/>
      <c r="DN25" s="446"/>
      <c r="DO25" s="440"/>
      <c r="DP25" s="443"/>
      <c r="DQ25" s="444"/>
      <c r="DR25" s="445"/>
      <c r="DS25" s="446"/>
      <c r="DT25" s="440"/>
      <c r="DU25" s="443"/>
      <c r="DV25" s="444"/>
      <c r="DW25" s="445"/>
      <c r="DX25" s="446"/>
      <c r="DY25" s="440"/>
      <c r="DZ25" s="443"/>
      <c r="EA25" s="444"/>
      <c r="EB25" s="445"/>
      <c r="EC25" s="446"/>
      <c r="ED25" s="440"/>
      <c r="EE25" s="443"/>
      <c r="EF25" s="444"/>
      <c r="EG25" s="445"/>
      <c r="EH25" s="446"/>
      <c r="EI25" s="440"/>
      <c r="EJ25" s="443"/>
      <c r="EK25" s="444"/>
      <c r="EL25" s="445"/>
      <c r="EM25" s="446"/>
      <c r="EN25" s="440" t="s">
        <v>385</v>
      </c>
      <c r="EO25" s="443"/>
      <c r="EP25" s="444"/>
      <c r="EQ25" s="445" t="s">
        <v>474</v>
      </c>
      <c r="ER25" s="446" t="s">
        <v>473</v>
      </c>
      <c r="ES25" s="440" t="s">
        <v>384</v>
      </c>
      <c r="ET25" s="443"/>
      <c r="EU25" s="444"/>
      <c r="EV25" s="445" t="s">
        <v>480</v>
      </c>
      <c r="EW25" s="446" t="s">
        <v>481</v>
      </c>
      <c r="EX25" s="440"/>
      <c r="EY25" s="443"/>
      <c r="EZ25" s="444"/>
      <c r="FA25" s="445"/>
      <c r="FB25" s="446"/>
    </row>
    <row r="26" spans="1:158" s="365" customFormat="1" ht="28.5" x14ac:dyDescent="0.25">
      <c r="A26" s="440">
        <v>150777</v>
      </c>
      <c r="B26" s="441" t="s">
        <v>538</v>
      </c>
      <c r="C26" s="442" t="s">
        <v>747</v>
      </c>
      <c r="D26" s="440" t="s">
        <v>325</v>
      </c>
      <c r="E26" s="443" t="s">
        <v>348</v>
      </c>
      <c r="F26" s="443" t="s">
        <v>751</v>
      </c>
      <c r="G26" s="443" t="s">
        <v>348</v>
      </c>
      <c r="H26" s="442" t="s">
        <v>348</v>
      </c>
      <c r="I26" s="443" t="s">
        <v>348</v>
      </c>
      <c r="J26" s="360" t="str">
        <f>IFERROR(VLOOKUP(A26,[4]YEAR12!$A:$Q,17,FALSE),"")</f>
        <v>2.5+ (D/C)</v>
      </c>
      <c r="K26" s="361">
        <f>IFERROR(VLOOKUP($A26,BHVEXPORT!$A:$I,6,FALSE),"")</f>
        <v>1</v>
      </c>
      <c r="L26" s="362">
        <f>IFERROR(VLOOKUP($A26,BHVEXPORT!$A:$I,4,FALSE),"")</f>
        <v>0</v>
      </c>
      <c r="M26" s="364">
        <f>IFERROR(VLOOKUP($A26,BHVEXPORT!$A:$I,5,FALSE),"")</f>
        <v>0</v>
      </c>
      <c r="N26" s="398">
        <v>100</v>
      </c>
      <c r="O26" s="399">
        <v>1</v>
      </c>
      <c r="P26" s="366"/>
      <c r="Q26" s="400">
        <f t="shared" si="0"/>
        <v>1</v>
      </c>
      <c r="R26" s="401">
        <f t="shared" si="1"/>
        <v>3</v>
      </c>
      <c r="S26" s="402">
        <f t="shared" si="2"/>
        <v>0</v>
      </c>
      <c r="T26" s="402">
        <f t="shared" si="3"/>
        <v>0</v>
      </c>
      <c r="U26" s="402">
        <f t="shared" si="4"/>
        <v>0</v>
      </c>
      <c r="V26" s="402">
        <f t="shared" si="5"/>
        <v>0</v>
      </c>
      <c r="W26" s="402">
        <f t="shared" si="6"/>
        <v>0</v>
      </c>
      <c r="X26" s="402">
        <f t="shared" si="7"/>
        <v>0</v>
      </c>
      <c r="Y26" s="402">
        <f t="shared" si="8"/>
        <v>0</v>
      </c>
      <c r="Z26" s="402">
        <f t="shared" si="11"/>
        <v>0</v>
      </c>
      <c r="AA26" s="454">
        <f t="shared" si="12"/>
        <v>0</v>
      </c>
      <c r="AB26" s="363"/>
      <c r="AC26" s="440"/>
      <c r="AD26" s="443"/>
      <c r="AE26" s="444"/>
      <c r="AF26" s="445"/>
      <c r="AG26" s="446"/>
      <c r="AH26" s="440"/>
      <c r="AI26" s="443"/>
      <c r="AJ26" s="444"/>
      <c r="AK26" s="445"/>
      <c r="AL26" s="446"/>
      <c r="AM26" s="440"/>
      <c r="AN26" s="443"/>
      <c r="AO26" s="444"/>
      <c r="AP26" s="445"/>
      <c r="AQ26" s="446"/>
      <c r="AR26" s="440"/>
      <c r="AS26" s="443"/>
      <c r="AT26" s="444"/>
      <c r="AU26" s="445"/>
      <c r="AV26" s="446"/>
      <c r="AW26" s="440"/>
      <c r="AX26" s="443"/>
      <c r="AY26" s="444"/>
      <c r="AZ26" s="445"/>
      <c r="BA26" s="446"/>
      <c r="BB26" s="440"/>
      <c r="BC26" s="443"/>
      <c r="BD26" s="444"/>
      <c r="BE26" s="445"/>
      <c r="BF26" s="446"/>
      <c r="BG26" s="440"/>
      <c r="BH26" s="443"/>
      <c r="BI26" s="444"/>
      <c r="BJ26" s="445"/>
      <c r="BK26" s="446"/>
      <c r="BL26" s="440"/>
      <c r="BM26" s="443"/>
      <c r="BN26" s="444"/>
      <c r="BO26" s="445"/>
      <c r="BP26" s="446"/>
      <c r="BQ26" s="440" t="s">
        <v>385</v>
      </c>
      <c r="BR26" s="443"/>
      <c r="BS26" s="444"/>
      <c r="BT26" s="445" t="s">
        <v>793</v>
      </c>
      <c r="BU26" s="446" t="s">
        <v>431</v>
      </c>
      <c r="BV26" s="440"/>
      <c r="BW26" s="443"/>
      <c r="BX26" s="444"/>
      <c r="BY26" s="445"/>
      <c r="BZ26" s="446"/>
      <c r="CA26" s="440" t="s">
        <v>385</v>
      </c>
      <c r="CB26" s="443"/>
      <c r="CC26" s="444"/>
      <c r="CD26" s="445" t="s">
        <v>781</v>
      </c>
      <c r="CE26" s="446" t="s">
        <v>747</v>
      </c>
      <c r="CF26" s="440"/>
      <c r="CG26" s="443"/>
      <c r="CH26" s="444"/>
      <c r="CI26" s="445"/>
      <c r="CJ26" s="446"/>
      <c r="CK26" s="440"/>
      <c r="CL26" s="443"/>
      <c r="CM26" s="444"/>
      <c r="CN26" s="445"/>
      <c r="CO26" s="446"/>
      <c r="CP26" s="440"/>
      <c r="CQ26" s="443"/>
      <c r="CR26" s="444"/>
      <c r="CS26" s="445"/>
      <c r="CT26" s="446"/>
      <c r="CU26" s="440"/>
      <c r="CV26" s="443"/>
      <c r="CW26" s="444"/>
      <c r="CX26" s="445"/>
      <c r="CY26" s="446"/>
      <c r="CZ26" s="440"/>
      <c r="DA26" s="443"/>
      <c r="DB26" s="444"/>
      <c r="DC26" s="445"/>
      <c r="DD26" s="446"/>
      <c r="DE26" s="440"/>
      <c r="DF26" s="443"/>
      <c r="DG26" s="444"/>
      <c r="DH26" s="445"/>
      <c r="DI26" s="446"/>
      <c r="DJ26" s="440"/>
      <c r="DK26" s="443"/>
      <c r="DL26" s="444"/>
      <c r="DM26" s="445"/>
      <c r="DN26" s="446"/>
      <c r="DO26" s="440"/>
      <c r="DP26" s="443"/>
      <c r="DQ26" s="444"/>
      <c r="DR26" s="445"/>
      <c r="DS26" s="446"/>
      <c r="DT26" s="440"/>
      <c r="DU26" s="443"/>
      <c r="DV26" s="444"/>
      <c r="DW26" s="445"/>
      <c r="DX26" s="446"/>
      <c r="DY26" s="440"/>
      <c r="DZ26" s="443"/>
      <c r="EA26" s="444"/>
      <c r="EB26" s="445"/>
      <c r="EC26" s="446"/>
      <c r="ED26" s="440"/>
      <c r="EE26" s="443"/>
      <c r="EF26" s="444"/>
      <c r="EG26" s="445"/>
      <c r="EH26" s="446"/>
      <c r="EI26" s="440" t="s">
        <v>385</v>
      </c>
      <c r="EJ26" s="443"/>
      <c r="EK26" s="444"/>
      <c r="EL26" s="445" t="s">
        <v>470</v>
      </c>
      <c r="EM26" s="446" t="s">
        <v>469</v>
      </c>
      <c r="EN26" s="440"/>
      <c r="EO26" s="443"/>
      <c r="EP26" s="444"/>
      <c r="EQ26" s="445"/>
      <c r="ER26" s="446"/>
      <c r="ES26" s="440" t="s">
        <v>384</v>
      </c>
      <c r="ET26" s="443"/>
      <c r="EU26" s="444"/>
      <c r="EV26" s="445" t="s">
        <v>480</v>
      </c>
      <c r="EW26" s="446" t="s">
        <v>479</v>
      </c>
      <c r="EX26" s="440"/>
      <c r="EY26" s="443"/>
      <c r="EZ26" s="444"/>
      <c r="FA26" s="445"/>
      <c r="FB26" s="446"/>
    </row>
    <row r="27" spans="1:158" s="365" customFormat="1" ht="28.5" x14ac:dyDescent="0.25">
      <c r="A27" s="440">
        <v>150947</v>
      </c>
      <c r="B27" s="441" t="s">
        <v>539</v>
      </c>
      <c r="C27" s="442" t="s">
        <v>747</v>
      </c>
      <c r="D27" s="440" t="s">
        <v>325</v>
      </c>
      <c r="E27" s="443" t="s">
        <v>348</v>
      </c>
      <c r="F27" s="443" t="s">
        <v>751</v>
      </c>
      <c r="G27" s="443" t="s">
        <v>348</v>
      </c>
      <c r="H27" s="442" t="s">
        <v>348</v>
      </c>
      <c r="I27" s="443" t="s">
        <v>348</v>
      </c>
      <c r="J27" s="360" t="str">
        <f>IFERROR(VLOOKUP(A27,[4]YEAR12!$A:$Q,17,FALSE),"")</f>
        <v>6.25+ (B/A)</v>
      </c>
      <c r="K27" s="361">
        <f>IFERROR(VLOOKUP($A27,BHVEXPORT!$A:$I,6,FALSE),"")</f>
        <v>0</v>
      </c>
      <c r="L27" s="362">
        <f>IFERROR(VLOOKUP($A27,BHVEXPORT!$A:$I,4,FALSE),"")</f>
        <v>0</v>
      </c>
      <c r="M27" s="364">
        <f>IFERROR(VLOOKUP($A27,BHVEXPORT!$A:$I,5,FALSE),"")</f>
        <v>0</v>
      </c>
      <c r="N27" s="398">
        <v>100</v>
      </c>
      <c r="O27" s="399">
        <v>0</v>
      </c>
      <c r="P27" s="366"/>
      <c r="Q27" s="400">
        <f t="shared" si="0"/>
        <v>0</v>
      </c>
      <c r="R27" s="401">
        <f t="shared" si="1"/>
        <v>4</v>
      </c>
      <c r="S27" s="402">
        <f t="shared" si="2"/>
        <v>0</v>
      </c>
      <c r="T27" s="402">
        <f t="shared" si="3"/>
        <v>0</v>
      </c>
      <c r="U27" s="402">
        <f t="shared" si="4"/>
        <v>0</v>
      </c>
      <c r="V27" s="402">
        <f t="shared" si="5"/>
        <v>0</v>
      </c>
      <c r="W27" s="402">
        <f t="shared" si="6"/>
        <v>0</v>
      </c>
      <c r="X27" s="402">
        <f t="shared" si="7"/>
        <v>0</v>
      </c>
      <c r="Y27" s="402">
        <f t="shared" si="8"/>
        <v>0</v>
      </c>
      <c r="Z27" s="402">
        <f t="shared" si="11"/>
        <v>0</v>
      </c>
      <c r="AA27" s="454">
        <f t="shared" si="12"/>
        <v>0</v>
      </c>
      <c r="AB27" s="363"/>
      <c r="AC27" s="440"/>
      <c r="AD27" s="443"/>
      <c r="AE27" s="444"/>
      <c r="AF27" s="445"/>
      <c r="AG27" s="446"/>
      <c r="AH27" s="440" t="s">
        <v>385</v>
      </c>
      <c r="AI27" s="443"/>
      <c r="AJ27" s="444"/>
      <c r="AK27" s="445" t="s">
        <v>412</v>
      </c>
      <c r="AL27" s="446" t="s">
        <v>408</v>
      </c>
      <c r="AM27" s="440"/>
      <c r="AN27" s="443"/>
      <c r="AO27" s="444"/>
      <c r="AP27" s="445"/>
      <c r="AQ27" s="446"/>
      <c r="AR27" s="440"/>
      <c r="AS27" s="443"/>
      <c r="AT27" s="444"/>
      <c r="AU27" s="445"/>
      <c r="AV27" s="446"/>
      <c r="AW27" s="440"/>
      <c r="AX27" s="443"/>
      <c r="AY27" s="444"/>
      <c r="AZ27" s="445"/>
      <c r="BA27" s="446"/>
      <c r="BB27" s="440"/>
      <c r="BC27" s="443"/>
      <c r="BD27" s="444"/>
      <c r="BE27" s="445"/>
      <c r="BF27" s="446"/>
      <c r="BG27" s="440"/>
      <c r="BH27" s="443"/>
      <c r="BI27" s="444"/>
      <c r="BJ27" s="445"/>
      <c r="BK27" s="446"/>
      <c r="BL27" s="440"/>
      <c r="BM27" s="443"/>
      <c r="BN27" s="444"/>
      <c r="BO27" s="445"/>
      <c r="BP27" s="446"/>
      <c r="BQ27" s="440"/>
      <c r="BR27" s="443"/>
      <c r="BS27" s="444"/>
      <c r="BT27" s="445"/>
      <c r="BU27" s="446"/>
      <c r="BV27" s="440"/>
      <c r="BW27" s="443"/>
      <c r="BX27" s="444"/>
      <c r="BY27" s="445"/>
      <c r="BZ27" s="446"/>
      <c r="CA27" s="440" t="s">
        <v>385</v>
      </c>
      <c r="CB27" s="443"/>
      <c r="CC27" s="444"/>
      <c r="CD27" s="445" t="s">
        <v>781</v>
      </c>
      <c r="CE27" s="446" t="s">
        <v>747</v>
      </c>
      <c r="CF27" s="440"/>
      <c r="CG27" s="443"/>
      <c r="CH27" s="444"/>
      <c r="CI27" s="445"/>
      <c r="CJ27" s="446"/>
      <c r="CK27" s="440"/>
      <c r="CL27" s="443"/>
      <c r="CM27" s="444"/>
      <c r="CN27" s="445"/>
      <c r="CO27" s="446"/>
      <c r="CP27" s="440" t="s">
        <v>385</v>
      </c>
      <c r="CQ27" s="443"/>
      <c r="CR27" s="444"/>
      <c r="CS27" s="445" t="s">
        <v>795</v>
      </c>
      <c r="CT27" s="446" t="s">
        <v>440</v>
      </c>
      <c r="CU27" s="440"/>
      <c r="CV27" s="443"/>
      <c r="CW27" s="444"/>
      <c r="CX27" s="445"/>
      <c r="CY27" s="446"/>
      <c r="CZ27" s="440"/>
      <c r="DA27" s="443"/>
      <c r="DB27" s="444"/>
      <c r="DC27" s="445"/>
      <c r="DD27" s="446"/>
      <c r="DE27" s="440"/>
      <c r="DF27" s="443"/>
      <c r="DG27" s="444"/>
      <c r="DH27" s="445"/>
      <c r="DI27" s="446"/>
      <c r="DJ27" s="440" t="s">
        <v>385</v>
      </c>
      <c r="DK27" s="443"/>
      <c r="DL27" s="444"/>
      <c r="DM27" s="445" t="s">
        <v>782</v>
      </c>
      <c r="DN27" s="446" t="s">
        <v>455</v>
      </c>
      <c r="DO27" s="440"/>
      <c r="DP27" s="443"/>
      <c r="DQ27" s="444"/>
      <c r="DR27" s="445"/>
      <c r="DS27" s="446"/>
      <c r="DT27" s="440"/>
      <c r="DU27" s="443"/>
      <c r="DV27" s="444"/>
      <c r="DW27" s="445"/>
      <c r="DX27" s="446"/>
      <c r="DY27" s="440"/>
      <c r="DZ27" s="443"/>
      <c r="EA27" s="444"/>
      <c r="EB27" s="445"/>
      <c r="EC27" s="446"/>
      <c r="ED27" s="440"/>
      <c r="EE27" s="443"/>
      <c r="EF27" s="444"/>
      <c r="EG27" s="445"/>
      <c r="EH27" s="446"/>
      <c r="EI27" s="440"/>
      <c r="EJ27" s="443"/>
      <c r="EK27" s="444"/>
      <c r="EL27" s="445"/>
      <c r="EM27" s="446"/>
      <c r="EN27" s="440"/>
      <c r="EO27" s="443"/>
      <c r="EP27" s="444"/>
      <c r="EQ27" s="445"/>
      <c r="ER27" s="446"/>
      <c r="ES27" s="440"/>
      <c r="ET27" s="443"/>
      <c r="EU27" s="444"/>
      <c r="EV27" s="445"/>
      <c r="EW27" s="446"/>
      <c r="EX27" s="440"/>
      <c r="EY27" s="443"/>
      <c r="EZ27" s="444"/>
      <c r="FA27" s="445"/>
      <c r="FB27" s="446"/>
    </row>
    <row r="28" spans="1:158" s="365" customFormat="1" ht="28.5" x14ac:dyDescent="0.25">
      <c r="A28" s="440">
        <v>150783</v>
      </c>
      <c r="B28" s="441" t="s">
        <v>540</v>
      </c>
      <c r="C28" s="442" t="s">
        <v>747</v>
      </c>
      <c r="D28" s="440" t="s">
        <v>325</v>
      </c>
      <c r="E28" s="443" t="s">
        <v>348</v>
      </c>
      <c r="F28" s="443" t="s">
        <v>751</v>
      </c>
      <c r="G28" s="443" t="s">
        <v>348</v>
      </c>
      <c r="H28" s="442" t="s">
        <v>348</v>
      </c>
      <c r="I28" s="443" t="s">
        <v>348</v>
      </c>
      <c r="J28" s="360" t="str">
        <f>IFERROR(VLOOKUP(A28,[4]YEAR12!$A:$Q,17,FALSE),"")</f>
        <v>2.5+ (D/C)</v>
      </c>
      <c r="K28" s="361">
        <f>IFERROR(VLOOKUP($A28,BHVEXPORT!$A:$I,6,FALSE),"")</f>
        <v>3</v>
      </c>
      <c r="L28" s="362">
        <f>IFERROR(VLOOKUP($A28,BHVEXPORT!$A:$I,4,FALSE),"")</f>
        <v>0</v>
      </c>
      <c r="M28" s="364">
        <f>IFERROR(VLOOKUP($A28,BHVEXPORT!$A:$I,5,FALSE),"")</f>
        <v>0</v>
      </c>
      <c r="N28" s="398">
        <v>89.44</v>
      </c>
      <c r="O28" s="399">
        <v>2</v>
      </c>
      <c r="P28" s="366"/>
      <c r="Q28" s="400">
        <f t="shared" si="0"/>
        <v>0</v>
      </c>
      <c r="R28" s="401">
        <f t="shared" si="1"/>
        <v>5</v>
      </c>
      <c r="S28" s="402">
        <f t="shared" si="2"/>
        <v>0</v>
      </c>
      <c r="T28" s="402">
        <f t="shared" si="3"/>
        <v>0</v>
      </c>
      <c r="U28" s="402">
        <f t="shared" si="4"/>
        <v>0</v>
      </c>
      <c r="V28" s="402">
        <f t="shared" si="5"/>
        <v>0</v>
      </c>
      <c r="W28" s="402">
        <f t="shared" si="6"/>
        <v>0</v>
      </c>
      <c r="X28" s="402">
        <f t="shared" si="7"/>
        <v>0</v>
      </c>
      <c r="Y28" s="402">
        <f t="shared" si="8"/>
        <v>0</v>
      </c>
      <c r="Z28" s="402">
        <f t="shared" si="11"/>
        <v>0</v>
      </c>
      <c r="AA28" s="454">
        <f t="shared" si="12"/>
        <v>0</v>
      </c>
      <c r="AB28" s="363"/>
      <c r="AC28" s="440"/>
      <c r="AD28" s="443"/>
      <c r="AE28" s="444"/>
      <c r="AF28" s="445"/>
      <c r="AG28" s="446"/>
      <c r="AH28" s="440" t="s">
        <v>385</v>
      </c>
      <c r="AI28" s="443"/>
      <c r="AJ28" s="444"/>
      <c r="AK28" s="445" t="s">
        <v>442</v>
      </c>
      <c r="AL28" s="446" t="s">
        <v>409</v>
      </c>
      <c r="AM28" s="440" t="s">
        <v>385</v>
      </c>
      <c r="AN28" s="443"/>
      <c r="AO28" s="444"/>
      <c r="AP28" s="445" t="s">
        <v>415</v>
      </c>
      <c r="AQ28" s="446" t="s">
        <v>413</v>
      </c>
      <c r="AR28" s="440"/>
      <c r="AS28" s="443"/>
      <c r="AT28" s="444"/>
      <c r="AU28" s="445"/>
      <c r="AV28" s="446"/>
      <c r="AW28" s="440"/>
      <c r="AX28" s="443"/>
      <c r="AY28" s="444"/>
      <c r="AZ28" s="445"/>
      <c r="BA28" s="446"/>
      <c r="BB28" s="440"/>
      <c r="BC28" s="443"/>
      <c r="BD28" s="444"/>
      <c r="BE28" s="445"/>
      <c r="BF28" s="446"/>
      <c r="BG28" s="440"/>
      <c r="BH28" s="443"/>
      <c r="BI28" s="444"/>
      <c r="BJ28" s="445"/>
      <c r="BK28" s="446"/>
      <c r="BL28" s="440"/>
      <c r="BM28" s="443"/>
      <c r="BN28" s="444"/>
      <c r="BO28" s="445"/>
      <c r="BP28" s="446"/>
      <c r="BQ28" s="440"/>
      <c r="BR28" s="443"/>
      <c r="BS28" s="444"/>
      <c r="BT28" s="445"/>
      <c r="BU28" s="446"/>
      <c r="BV28" s="440"/>
      <c r="BW28" s="443"/>
      <c r="BX28" s="444"/>
      <c r="BY28" s="445"/>
      <c r="BZ28" s="446"/>
      <c r="CA28" s="440" t="s">
        <v>385</v>
      </c>
      <c r="CB28" s="443"/>
      <c r="CC28" s="444"/>
      <c r="CD28" s="445" t="s">
        <v>781</v>
      </c>
      <c r="CE28" s="446" t="s">
        <v>747</v>
      </c>
      <c r="CF28" s="440"/>
      <c r="CG28" s="443"/>
      <c r="CH28" s="444"/>
      <c r="CI28" s="445"/>
      <c r="CJ28" s="446"/>
      <c r="CK28" s="440"/>
      <c r="CL28" s="443"/>
      <c r="CM28" s="444"/>
      <c r="CN28" s="445"/>
      <c r="CO28" s="446"/>
      <c r="CP28" s="440" t="s">
        <v>385</v>
      </c>
      <c r="CQ28" s="443"/>
      <c r="CR28" s="444"/>
      <c r="CS28" s="445" t="s">
        <v>795</v>
      </c>
      <c r="CT28" s="446" t="s">
        <v>440</v>
      </c>
      <c r="CU28" s="440"/>
      <c r="CV28" s="443"/>
      <c r="CW28" s="444"/>
      <c r="CX28" s="445"/>
      <c r="CY28" s="446"/>
      <c r="CZ28" s="440"/>
      <c r="DA28" s="443"/>
      <c r="DB28" s="444"/>
      <c r="DC28" s="445"/>
      <c r="DD28" s="446"/>
      <c r="DE28" s="440"/>
      <c r="DF28" s="443"/>
      <c r="DG28" s="444"/>
      <c r="DH28" s="445"/>
      <c r="DI28" s="446"/>
      <c r="DJ28" s="440"/>
      <c r="DK28" s="443"/>
      <c r="DL28" s="444"/>
      <c r="DM28" s="445"/>
      <c r="DN28" s="446"/>
      <c r="DO28" s="440"/>
      <c r="DP28" s="443"/>
      <c r="DQ28" s="444"/>
      <c r="DR28" s="445"/>
      <c r="DS28" s="446"/>
      <c r="DT28" s="440"/>
      <c r="DU28" s="443"/>
      <c r="DV28" s="444"/>
      <c r="DW28" s="445"/>
      <c r="DX28" s="446"/>
      <c r="DY28" s="440"/>
      <c r="DZ28" s="443"/>
      <c r="EA28" s="444"/>
      <c r="EB28" s="445"/>
      <c r="EC28" s="446"/>
      <c r="ED28" s="440"/>
      <c r="EE28" s="443"/>
      <c r="EF28" s="444"/>
      <c r="EG28" s="445"/>
      <c r="EH28" s="446"/>
      <c r="EI28" s="440"/>
      <c r="EJ28" s="443"/>
      <c r="EK28" s="444"/>
      <c r="EL28" s="445"/>
      <c r="EM28" s="446"/>
      <c r="EN28" s="440" t="s">
        <v>385</v>
      </c>
      <c r="EO28" s="443"/>
      <c r="EP28" s="444"/>
      <c r="EQ28" s="445" t="s">
        <v>784</v>
      </c>
      <c r="ER28" s="446" t="s">
        <v>478</v>
      </c>
      <c r="ES28" s="440"/>
      <c r="ET28" s="443"/>
      <c r="EU28" s="444"/>
      <c r="EV28" s="445"/>
      <c r="EW28" s="446"/>
      <c r="EX28" s="440"/>
      <c r="EY28" s="443"/>
      <c r="EZ28" s="444"/>
      <c r="FA28" s="445"/>
      <c r="FB28" s="446"/>
    </row>
    <row r="29" spans="1:158" s="365" customFormat="1" ht="28.5" x14ac:dyDescent="0.25">
      <c r="A29" s="440">
        <v>160061</v>
      </c>
      <c r="B29" s="441" t="s">
        <v>541</v>
      </c>
      <c r="C29" s="442" t="s">
        <v>747</v>
      </c>
      <c r="D29" s="440" t="s">
        <v>325</v>
      </c>
      <c r="E29" s="443" t="s">
        <v>348</v>
      </c>
      <c r="F29" s="443" t="s">
        <v>751</v>
      </c>
      <c r="G29" s="443" t="s">
        <v>348</v>
      </c>
      <c r="H29" s="442" t="s">
        <v>348</v>
      </c>
      <c r="I29" s="443" t="s">
        <v>348</v>
      </c>
      <c r="J29" s="360" t="str">
        <f>IFERROR(VLOOKUP(A29,[4]YEAR12!$A:$Q,17,FALSE),"")</f>
        <v>6.25+ (B/A)</v>
      </c>
      <c r="K29" s="361">
        <f>IFERROR(VLOOKUP($A29,BHVEXPORT!$A:$I,6,FALSE),"")</f>
        <v>0</v>
      </c>
      <c r="L29" s="362">
        <f>IFERROR(VLOOKUP($A29,BHVEXPORT!$A:$I,4,FALSE),"")</f>
        <v>0</v>
      </c>
      <c r="M29" s="364">
        <f>IFERROR(VLOOKUP($A29,BHVEXPORT!$A:$I,5,FALSE),"")</f>
        <v>0</v>
      </c>
      <c r="N29" s="398">
        <v>99.08</v>
      </c>
      <c r="O29" s="399">
        <v>1</v>
      </c>
      <c r="P29" s="366"/>
      <c r="Q29" s="400">
        <f t="shared" si="0"/>
        <v>0</v>
      </c>
      <c r="R29" s="401">
        <f t="shared" si="1"/>
        <v>4</v>
      </c>
      <c r="S29" s="402">
        <f t="shared" si="2"/>
        <v>0</v>
      </c>
      <c r="T29" s="402">
        <f t="shared" si="3"/>
        <v>0</v>
      </c>
      <c r="U29" s="402">
        <f t="shared" si="4"/>
        <v>0</v>
      </c>
      <c r="V29" s="402">
        <f t="shared" si="5"/>
        <v>0</v>
      </c>
      <c r="W29" s="402">
        <f t="shared" si="6"/>
        <v>0</v>
      </c>
      <c r="X29" s="402">
        <f t="shared" si="7"/>
        <v>0</v>
      </c>
      <c r="Y29" s="402">
        <f t="shared" si="8"/>
        <v>0</v>
      </c>
      <c r="Z29" s="402">
        <f t="shared" si="11"/>
        <v>0</v>
      </c>
      <c r="AA29" s="454">
        <f t="shared" si="12"/>
        <v>0</v>
      </c>
      <c r="AB29" s="363"/>
      <c r="AC29" s="440"/>
      <c r="AD29" s="443"/>
      <c r="AE29" s="444"/>
      <c r="AF29" s="445"/>
      <c r="AG29" s="446"/>
      <c r="AH29" s="440" t="s">
        <v>385</v>
      </c>
      <c r="AI29" s="443"/>
      <c r="AJ29" s="444"/>
      <c r="AK29" s="445" t="s">
        <v>785</v>
      </c>
      <c r="AL29" s="446" t="s">
        <v>359</v>
      </c>
      <c r="AM29" s="440"/>
      <c r="AN29" s="443"/>
      <c r="AO29" s="444"/>
      <c r="AP29" s="445"/>
      <c r="AQ29" s="446"/>
      <c r="AR29" s="440"/>
      <c r="AS29" s="443"/>
      <c r="AT29" s="444"/>
      <c r="AU29" s="445"/>
      <c r="AV29" s="446"/>
      <c r="AW29" s="440"/>
      <c r="AX29" s="443"/>
      <c r="AY29" s="444"/>
      <c r="AZ29" s="445"/>
      <c r="BA29" s="446"/>
      <c r="BB29" s="440"/>
      <c r="BC29" s="443"/>
      <c r="BD29" s="444"/>
      <c r="BE29" s="445"/>
      <c r="BF29" s="446"/>
      <c r="BG29" s="440"/>
      <c r="BH29" s="443"/>
      <c r="BI29" s="444"/>
      <c r="BJ29" s="445"/>
      <c r="BK29" s="446"/>
      <c r="BL29" s="440"/>
      <c r="BM29" s="443"/>
      <c r="BN29" s="444"/>
      <c r="BO29" s="445"/>
      <c r="BP29" s="446"/>
      <c r="BQ29" s="440"/>
      <c r="BR29" s="443"/>
      <c r="BS29" s="444"/>
      <c r="BT29" s="445"/>
      <c r="BU29" s="446"/>
      <c r="BV29" s="440"/>
      <c r="BW29" s="443"/>
      <c r="BX29" s="444"/>
      <c r="BY29" s="445"/>
      <c r="BZ29" s="446"/>
      <c r="CA29" s="440" t="s">
        <v>385</v>
      </c>
      <c r="CB29" s="443"/>
      <c r="CC29" s="444"/>
      <c r="CD29" s="445" t="s">
        <v>781</v>
      </c>
      <c r="CE29" s="446" t="s">
        <v>747</v>
      </c>
      <c r="CF29" s="440"/>
      <c r="CG29" s="443"/>
      <c r="CH29" s="444"/>
      <c r="CI29" s="445"/>
      <c r="CJ29" s="446"/>
      <c r="CK29" s="440"/>
      <c r="CL29" s="443"/>
      <c r="CM29" s="444"/>
      <c r="CN29" s="445"/>
      <c r="CO29" s="446"/>
      <c r="CP29" s="440"/>
      <c r="CQ29" s="443"/>
      <c r="CR29" s="444"/>
      <c r="CS29" s="445"/>
      <c r="CT29" s="446"/>
      <c r="CU29" s="440"/>
      <c r="CV29" s="443"/>
      <c r="CW29" s="444"/>
      <c r="CX29" s="445"/>
      <c r="CY29" s="446"/>
      <c r="CZ29" s="440"/>
      <c r="DA29" s="443"/>
      <c r="DB29" s="444"/>
      <c r="DC29" s="445"/>
      <c r="DD29" s="446"/>
      <c r="DE29" s="440"/>
      <c r="DF29" s="443"/>
      <c r="DG29" s="444"/>
      <c r="DH29" s="445"/>
      <c r="DI29" s="446"/>
      <c r="DJ29" s="440"/>
      <c r="DK29" s="443"/>
      <c r="DL29" s="444"/>
      <c r="DM29" s="445"/>
      <c r="DN29" s="446"/>
      <c r="DO29" s="440"/>
      <c r="DP29" s="443"/>
      <c r="DQ29" s="444"/>
      <c r="DR29" s="445"/>
      <c r="DS29" s="446"/>
      <c r="DT29" s="440"/>
      <c r="DU29" s="443"/>
      <c r="DV29" s="444"/>
      <c r="DW29" s="445"/>
      <c r="DX29" s="446"/>
      <c r="DY29" s="440" t="s">
        <v>385</v>
      </c>
      <c r="DZ29" s="443"/>
      <c r="EA29" s="444"/>
      <c r="EB29" s="445" t="s">
        <v>496</v>
      </c>
      <c r="EC29" s="446" t="s">
        <v>463</v>
      </c>
      <c r="ED29" s="440"/>
      <c r="EE29" s="443"/>
      <c r="EF29" s="444"/>
      <c r="EG29" s="445"/>
      <c r="EH29" s="446"/>
      <c r="EI29" s="440"/>
      <c r="EJ29" s="443"/>
      <c r="EK29" s="444"/>
      <c r="EL29" s="445"/>
      <c r="EM29" s="446"/>
      <c r="EN29" s="440" t="s">
        <v>385</v>
      </c>
      <c r="EO29" s="443"/>
      <c r="EP29" s="444"/>
      <c r="EQ29" s="445" t="s">
        <v>474</v>
      </c>
      <c r="ER29" s="446" t="s">
        <v>477</v>
      </c>
      <c r="ES29" s="440"/>
      <c r="ET29" s="443"/>
      <c r="EU29" s="444"/>
      <c r="EV29" s="445"/>
      <c r="EW29" s="446"/>
      <c r="EX29" s="440"/>
      <c r="EY29" s="443"/>
      <c r="EZ29" s="444"/>
      <c r="FA29" s="445"/>
      <c r="FB29" s="446"/>
    </row>
    <row r="30" spans="1:158" s="365" customFormat="1" ht="28.5" x14ac:dyDescent="0.25">
      <c r="A30" s="440">
        <v>150813</v>
      </c>
      <c r="B30" s="441" t="s">
        <v>542</v>
      </c>
      <c r="C30" s="442" t="s">
        <v>747</v>
      </c>
      <c r="D30" s="440" t="s">
        <v>325</v>
      </c>
      <c r="E30" s="443" t="s">
        <v>348</v>
      </c>
      <c r="F30" s="443" t="s">
        <v>767</v>
      </c>
      <c r="G30" s="443" t="s">
        <v>348</v>
      </c>
      <c r="H30" s="442" t="s">
        <v>348</v>
      </c>
      <c r="I30" s="443" t="s">
        <v>348</v>
      </c>
      <c r="J30" s="360" t="str">
        <f>IFERROR(VLOOKUP(A30,[4]YEAR12!$A:$Q,17,FALSE),"")</f>
        <v>6.25+ (B/A)</v>
      </c>
      <c r="K30" s="361">
        <f>IFERROR(VLOOKUP($A30,BHVEXPORT!$A:$I,6,FALSE),"")</f>
        <v>0</v>
      </c>
      <c r="L30" s="362">
        <f>IFERROR(VLOOKUP($A30,BHVEXPORT!$A:$I,4,FALSE),"")</f>
        <v>0</v>
      </c>
      <c r="M30" s="364">
        <f>IFERROR(VLOOKUP($A30,BHVEXPORT!$A:$I,5,FALSE),"")</f>
        <v>0</v>
      </c>
      <c r="N30" s="398">
        <v>97.39</v>
      </c>
      <c r="O30" s="399">
        <v>0</v>
      </c>
      <c r="P30" s="366"/>
      <c r="Q30" s="400">
        <f t="shared" si="0"/>
        <v>1</v>
      </c>
      <c r="R30" s="401">
        <f t="shared" si="1"/>
        <v>3</v>
      </c>
      <c r="S30" s="402">
        <f t="shared" si="2"/>
        <v>0</v>
      </c>
      <c r="T30" s="402">
        <f t="shared" si="3"/>
        <v>0</v>
      </c>
      <c r="U30" s="402">
        <f t="shared" si="4"/>
        <v>0</v>
      </c>
      <c r="V30" s="402">
        <f t="shared" si="5"/>
        <v>0</v>
      </c>
      <c r="W30" s="402">
        <f t="shared" si="6"/>
        <v>0</v>
      </c>
      <c r="X30" s="402">
        <f t="shared" si="7"/>
        <v>0</v>
      </c>
      <c r="Y30" s="402">
        <f t="shared" si="8"/>
        <v>0</v>
      </c>
      <c r="Z30" s="402">
        <f t="shared" si="11"/>
        <v>0</v>
      </c>
      <c r="AA30" s="454">
        <f t="shared" si="12"/>
        <v>0</v>
      </c>
      <c r="AB30" s="363"/>
      <c r="AC30" s="440"/>
      <c r="AD30" s="443"/>
      <c r="AE30" s="444"/>
      <c r="AF30" s="445"/>
      <c r="AG30" s="446"/>
      <c r="AH30" s="440"/>
      <c r="AI30" s="443"/>
      <c r="AJ30" s="444"/>
      <c r="AK30" s="445"/>
      <c r="AL30" s="446"/>
      <c r="AM30" s="440"/>
      <c r="AN30" s="443"/>
      <c r="AO30" s="444"/>
      <c r="AP30" s="445"/>
      <c r="AQ30" s="446"/>
      <c r="AR30" s="440"/>
      <c r="AS30" s="443"/>
      <c r="AT30" s="444"/>
      <c r="AU30" s="445"/>
      <c r="AV30" s="446"/>
      <c r="AW30" s="440" t="s">
        <v>384</v>
      </c>
      <c r="AX30" s="443"/>
      <c r="AY30" s="444"/>
      <c r="AZ30" s="445" t="s">
        <v>786</v>
      </c>
      <c r="BA30" s="446" t="s">
        <v>422</v>
      </c>
      <c r="BB30" s="440"/>
      <c r="BC30" s="443"/>
      <c r="BD30" s="444"/>
      <c r="BE30" s="445"/>
      <c r="BF30" s="446"/>
      <c r="BG30" s="440"/>
      <c r="BH30" s="443"/>
      <c r="BI30" s="444"/>
      <c r="BJ30" s="445"/>
      <c r="BK30" s="446"/>
      <c r="BL30" s="440"/>
      <c r="BM30" s="443"/>
      <c r="BN30" s="444"/>
      <c r="BO30" s="445"/>
      <c r="BP30" s="446"/>
      <c r="BQ30" s="440"/>
      <c r="BR30" s="443"/>
      <c r="BS30" s="444"/>
      <c r="BT30" s="445"/>
      <c r="BU30" s="446"/>
      <c r="BV30" s="440"/>
      <c r="BW30" s="443"/>
      <c r="BX30" s="444"/>
      <c r="BY30" s="445"/>
      <c r="BZ30" s="446"/>
      <c r="CA30" s="440" t="s">
        <v>385</v>
      </c>
      <c r="CB30" s="443"/>
      <c r="CC30" s="444"/>
      <c r="CD30" s="445" t="s">
        <v>781</v>
      </c>
      <c r="CE30" s="446" t="s">
        <v>747</v>
      </c>
      <c r="CF30" s="440"/>
      <c r="CG30" s="443"/>
      <c r="CH30" s="444"/>
      <c r="CI30" s="445"/>
      <c r="CJ30" s="446"/>
      <c r="CK30" s="440"/>
      <c r="CL30" s="443"/>
      <c r="CM30" s="444"/>
      <c r="CN30" s="445"/>
      <c r="CO30" s="446"/>
      <c r="CP30" s="440"/>
      <c r="CQ30" s="443"/>
      <c r="CR30" s="444"/>
      <c r="CS30" s="445"/>
      <c r="CT30" s="446"/>
      <c r="CU30" s="440"/>
      <c r="CV30" s="443"/>
      <c r="CW30" s="444"/>
      <c r="CX30" s="445"/>
      <c r="CY30" s="446"/>
      <c r="CZ30" s="440"/>
      <c r="DA30" s="443"/>
      <c r="DB30" s="444"/>
      <c r="DC30" s="445"/>
      <c r="DD30" s="446"/>
      <c r="DE30" s="440"/>
      <c r="DF30" s="443"/>
      <c r="DG30" s="444"/>
      <c r="DH30" s="445"/>
      <c r="DI30" s="446"/>
      <c r="DJ30" s="440" t="s">
        <v>385</v>
      </c>
      <c r="DK30" s="443"/>
      <c r="DL30" s="444"/>
      <c r="DM30" s="445" t="s">
        <v>782</v>
      </c>
      <c r="DN30" s="446" t="s">
        <v>455</v>
      </c>
      <c r="DO30" s="440"/>
      <c r="DP30" s="443"/>
      <c r="DQ30" s="444"/>
      <c r="DR30" s="445"/>
      <c r="DS30" s="446"/>
      <c r="DT30" s="440"/>
      <c r="DU30" s="443"/>
      <c r="DV30" s="444"/>
      <c r="DW30" s="445"/>
      <c r="DX30" s="446"/>
      <c r="DY30" s="440"/>
      <c r="DZ30" s="443"/>
      <c r="EA30" s="444"/>
      <c r="EB30" s="445"/>
      <c r="EC30" s="446"/>
      <c r="ED30" s="440" t="s">
        <v>385</v>
      </c>
      <c r="EE30" s="443"/>
      <c r="EF30" s="444"/>
      <c r="EG30" s="445" t="s">
        <v>468</v>
      </c>
      <c r="EH30" s="446" t="s">
        <v>467</v>
      </c>
      <c r="EI30" s="440"/>
      <c r="EJ30" s="443"/>
      <c r="EK30" s="444"/>
      <c r="EL30" s="445"/>
      <c r="EM30" s="446"/>
      <c r="EN30" s="440"/>
      <c r="EO30" s="443"/>
      <c r="EP30" s="444"/>
      <c r="EQ30" s="445"/>
      <c r="ER30" s="446"/>
      <c r="ES30" s="440"/>
      <c r="ET30" s="443"/>
      <c r="EU30" s="444"/>
      <c r="EV30" s="445"/>
      <c r="EW30" s="446"/>
      <c r="EX30" s="440"/>
      <c r="EY30" s="443"/>
      <c r="EZ30" s="444"/>
      <c r="FA30" s="445"/>
      <c r="FB30" s="446"/>
    </row>
    <row r="31" spans="1:158" s="365" customFormat="1" ht="28.5" x14ac:dyDescent="0.25">
      <c r="A31" s="440">
        <v>150887</v>
      </c>
      <c r="B31" s="441" t="s">
        <v>543</v>
      </c>
      <c r="C31" s="442" t="s">
        <v>763</v>
      </c>
      <c r="D31" s="440" t="s">
        <v>325</v>
      </c>
      <c r="E31" s="443" t="s">
        <v>348</v>
      </c>
      <c r="F31" s="443" t="s">
        <v>751</v>
      </c>
      <c r="G31" s="443" t="s">
        <v>348</v>
      </c>
      <c r="H31" s="442" t="s">
        <v>348</v>
      </c>
      <c r="I31" s="443" t="s">
        <v>348</v>
      </c>
      <c r="J31" s="360" t="str">
        <f>IFERROR(VLOOKUP(A31,[4]YEAR12!$A:$Q,17,FALSE),"")</f>
        <v>2.5+ (D/C)</v>
      </c>
      <c r="K31" s="361">
        <f>IFERROR(VLOOKUP($A31,BHVEXPORT!$A:$I,6,FALSE),"")</f>
        <v>1</v>
      </c>
      <c r="L31" s="362">
        <f>IFERROR(VLOOKUP($A31,BHVEXPORT!$A:$I,4,FALSE),"")</f>
        <v>0</v>
      </c>
      <c r="M31" s="364">
        <f>IFERROR(VLOOKUP($A31,BHVEXPORT!$A:$I,5,FALSE),"")</f>
        <v>0</v>
      </c>
      <c r="N31" s="398">
        <v>99.17</v>
      </c>
      <c r="O31" s="399">
        <v>0</v>
      </c>
      <c r="P31" s="366"/>
      <c r="Q31" s="400">
        <f t="shared" si="0"/>
        <v>0</v>
      </c>
      <c r="R31" s="401">
        <f t="shared" si="1"/>
        <v>4</v>
      </c>
      <c r="S31" s="402">
        <f t="shared" si="2"/>
        <v>0</v>
      </c>
      <c r="T31" s="402">
        <f t="shared" si="3"/>
        <v>0</v>
      </c>
      <c r="U31" s="402">
        <f t="shared" si="4"/>
        <v>0</v>
      </c>
      <c r="V31" s="402">
        <f t="shared" si="5"/>
        <v>0</v>
      </c>
      <c r="W31" s="402">
        <f t="shared" si="6"/>
        <v>0</v>
      </c>
      <c r="X31" s="402">
        <f t="shared" si="7"/>
        <v>0</v>
      </c>
      <c r="Y31" s="402">
        <f t="shared" si="8"/>
        <v>0</v>
      </c>
      <c r="Z31" s="402">
        <f t="shared" si="11"/>
        <v>0</v>
      </c>
      <c r="AA31" s="454">
        <f t="shared" si="12"/>
        <v>0</v>
      </c>
      <c r="AB31" s="363"/>
      <c r="AC31" s="440" t="s">
        <v>385</v>
      </c>
      <c r="AD31" s="443"/>
      <c r="AE31" s="444"/>
      <c r="AF31" s="445" t="s">
        <v>407</v>
      </c>
      <c r="AG31" s="446" t="s">
        <v>406</v>
      </c>
      <c r="AH31" s="440"/>
      <c r="AI31" s="443"/>
      <c r="AJ31" s="444"/>
      <c r="AK31" s="445"/>
      <c r="AL31" s="446"/>
      <c r="AM31" s="440" t="s">
        <v>385</v>
      </c>
      <c r="AN31" s="443"/>
      <c r="AO31" s="444"/>
      <c r="AP31" s="445" t="s">
        <v>415</v>
      </c>
      <c r="AQ31" s="446" t="s">
        <v>413</v>
      </c>
      <c r="AR31" s="440"/>
      <c r="AS31" s="443"/>
      <c r="AT31" s="444"/>
      <c r="AU31" s="445"/>
      <c r="AV31" s="446"/>
      <c r="AW31" s="440"/>
      <c r="AX31" s="443"/>
      <c r="AY31" s="444"/>
      <c r="AZ31" s="445"/>
      <c r="BA31" s="446"/>
      <c r="BB31" s="440"/>
      <c r="BC31" s="443"/>
      <c r="BD31" s="444"/>
      <c r="BE31" s="445"/>
      <c r="BF31" s="446"/>
      <c r="BG31" s="440"/>
      <c r="BH31" s="443"/>
      <c r="BI31" s="444"/>
      <c r="BJ31" s="445"/>
      <c r="BK31" s="446"/>
      <c r="BL31" s="440"/>
      <c r="BM31" s="443"/>
      <c r="BN31" s="444"/>
      <c r="BO31" s="445"/>
      <c r="BP31" s="446"/>
      <c r="BQ31" s="440"/>
      <c r="BR31" s="443"/>
      <c r="BS31" s="444"/>
      <c r="BT31" s="445"/>
      <c r="BU31" s="446"/>
      <c r="BV31" s="440"/>
      <c r="BW31" s="443"/>
      <c r="BX31" s="444"/>
      <c r="BY31" s="445"/>
      <c r="BZ31" s="446"/>
      <c r="CA31" s="440" t="s">
        <v>385</v>
      </c>
      <c r="CB31" s="443"/>
      <c r="CC31" s="444"/>
      <c r="CD31" s="445" t="s">
        <v>787</v>
      </c>
      <c r="CE31" s="446" t="s">
        <v>763</v>
      </c>
      <c r="CF31" s="440"/>
      <c r="CG31" s="443"/>
      <c r="CH31" s="444"/>
      <c r="CI31" s="445"/>
      <c r="CJ31" s="446"/>
      <c r="CK31" s="440"/>
      <c r="CL31" s="443"/>
      <c r="CM31" s="444"/>
      <c r="CN31" s="445"/>
      <c r="CO31" s="446"/>
      <c r="CP31" s="440"/>
      <c r="CQ31" s="443"/>
      <c r="CR31" s="444"/>
      <c r="CS31" s="445"/>
      <c r="CT31" s="446"/>
      <c r="CU31" s="440"/>
      <c r="CV31" s="443"/>
      <c r="CW31" s="444"/>
      <c r="CX31" s="445"/>
      <c r="CY31" s="446"/>
      <c r="CZ31" s="440"/>
      <c r="DA31" s="443"/>
      <c r="DB31" s="444"/>
      <c r="DC31" s="445"/>
      <c r="DD31" s="446"/>
      <c r="DE31" s="440"/>
      <c r="DF31" s="443"/>
      <c r="DG31" s="444"/>
      <c r="DH31" s="445"/>
      <c r="DI31" s="446"/>
      <c r="DJ31" s="440"/>
      <c r="DK31" s="443"/>
      <c r="DL31" s="444"/>
      <c r="DM31" s="445"/>
      <c r="DN31" s="446"/>
      <c r="DO31" s="440"/>
      <c r="DP31" s="443"/>
      <c r="DQ31" s="444"/>
      <c r="DR31" s="445"/>
      <c r="DS31" s="446"/>
      <c r="DT31" s="440"/>
      <c r="DU31" s="443"/>
      <c r="DV31" s="444"/>
      <c r="DW31" s="445"/>
      <c r="DX31" s="446"/>
      <c r="DY31" s="440"/>
      <c r="DZ31" s="443"/>
      <c r="EA31" s="444"/>
      <c r="EB31" s="445"/>
      <c r="EC31" s="446"/>
      <c r="ED31" s="440"/>
      <c r="EE31" s="443"/>
      <c r="EF31" s="444"/>
      <c r="EG31" s="445"/>
      <c r="EH31" s="446"/>
      <c r="EI31" s="440"/>
      <c r="EJ31" s="443"/>
      <c r="EK31" s="444"/>
      <c r="EL31" s="445"/>
      <c r="EM31" s="446"/>
      <c r="EN31" s="440" t="s">
        <v>385</v>
      </c>
      <c r="EO31" s="443"/>
      <c r="EP31" s="444"/>
      <c r="EQ31" s="445" t="s">
        <v>784</v>
      </c>
      <c r="ER31" s="446" t="s">
        <v>475</v>
      </c>
      <c r="ES31" s="440"/>
      <c r="ET31" s="443"/>
      <c r="EU31" s="444"/>
      <c r="EV31" s="445"/>
      <c r="EW31" s="446"/>
      <c r="EX31" s="440"/>
      <c r="EY31" s="443"/>
      <c r="EZ31" s="444"/>
      <c r="FA31" s="445"/>
      <c r="FB31" s="446"/>
    </row>
    <row r="32" spans="1:158" s="365" customFormat="1" ht="28.5" x14ac:dyDescent="0.25">
      <c r="A32" s="440">
        <v>160066</v>
      </c>
      <c r="B32" s="441" t="s">
        <v>544</v>
      </c>
      <c r="C32" s="442" t="s">
        <v>760</v>
      </c>
      <c r="D32" s="440" t="s">
        <v>201</v>
      </c>
      <c r="E32" s="443" t="s">
        <v>348</v>
      </c>
      <c r="F32" s="443" t="s">
        <v>751</v>
      </c>
      <c r="G32" s="443" t="s">
        <v>348</v>
      </c>
      <c r="H32" s="442" t="s">
        <v>348</v>
      </c>
      <c r="I32" s="443" t="s">
        <v>348</v>
      </c>
      <c r="J32" s="360" t="str">
        <f>IFERROR(VLOOKUP(A32,[4]YEAR12!$A:$Q,17,FALSE),"")</f>
        <v>6.25+ (B/A)</v>
      </c>
      <c r="K32" s="361">
        <f>IFERROR(VLOOKUP($A32,BHVEXPORT!$A:$I,6,FALSE),"")</f>
        <v>8</v>
      </c>
      <c r="L32" s="362">
        <f>IFERROR(VLOOKUP($A32,BHVEXPORT!$A:$I,4,FALSE),"")</f>
        <v>0</v>
      </c>
      <c r="M32" s="364">
        <f>IFERROR(VLOOKUP($A32,BHVEXPORT!$A:$I,5,FALSE),"")</f>
        <v>0</v>
      </c>
      <c r="N32" s="398">
        <v>89.74</v>
      </c>
      <c r="O32" s="399">
        <v>0</v>
      </c>
      <c r="P32" s="366"/>
      <c r="Q32" s="400">
        <f t="shared" si="0"/>
        <v>1</v>
      </c>
      <c r="R32" s="401">
        <f t="shared" si="1"/>
        <v>3</v>
      </c>
      <c r="S32" s="402">
        <f t="shared" si="2"/>
        <v>0</v>
      </c>
      <c r="T32" s="402">
        <f t="shared" si="3"/>
        <v>0</v>
      </c>
      <c r="U32" s="402">
        <f t="shared" si="4"/>
        <v>0</v>
      </c>
      <c r="V32" s="402">
        <f t="shared" si="5"/>
        <v>0</v>
      </c>
      <c r="W32" s="402">
        <f t="shared" si="6"/>
        <v>0</v>
      </c>
      <c r="X32" s="402">
        <f t="shared" si="7"/>
        <v>0</v>
      </c>
      <c r="Y32" s="402">
        <f t="shared" si="8"/>
        <v>0</v>
      </c>
      <c r="Z32" s="402">
        <f t="shared" si="11"/>
        <v>0</v>
      </c>
      <c r="AA32" s="454">
        <f t="shared" si="12"/>
        <v>0</v>
      </c>
      <c r="AB32" s="363"/>
      <c r="AC32" s="440"/>
      <c r="AD32" s="443"/>
      <c r="AE32" s="444"/>
      <c r="AF32" s="445"/>
      <c r="AG32" s="446"/>
      <c r="AH32" s="440" t="s">
        <v>384</v>
      </c>
      <c r="AI32" s="443"/>
      <c r="AJ32" s="444"/>
      <c r="AK32" s="445" t="s">
        <v>411</v>
      </c>
      <c r="AL32" s="446" t="s">
        <v>360</v>
      </c>
      <c r="AM32" s="440"/>
      <c r="AN32" s="443"/>
      <c r="AO32" s="444"/>
      <c r="AP32" s="445"/>
      <c r="AQ32" s="446"/>
      <c r="AR32" s="440" t="s">
        <v>385</v>
      </c>
      <c r="AS32" s="443"/>
      <c r="AT32" s="444"/>
      <c r="AU32" s="445" t="s">
        <v>418</v>
      </c>
      <c r="AV32" s="446" t="s">
        <v>361</v>
      </c>
      <c r="AW32" s="440"/>
      <c r="AX32" s="443"/>
      <c r="AY32" s="444"/>
      <c r="AZ32" s="445"/>
      <c r="BA32" s="446"/>
      <c r="BB32" s="440"/>
      <c r="BC32" s="443"/>
      <c r="BD32" s="444"/>
      <c r="BE32" s="445"/>
      <c r="BF32" s="446"/>
      <c r="BG32" s="440"/>
      <c r="BH32" s="443"/>
      <c r="BI32" s="444"/>
      <c r="BJ32" s="445"/>
      <c r="BK32" s="446"/>
      <c r="BL32" s="440"/>
      <c r="BM32" s="443"/>
      <c r="BN32" s="444"/>
      <c r="BO32" s="445"/>
      <c r="BP32" s="446"/>
      <c r="BQ32" s="440"/>
      <c r="BR32" s="443"/>
      <c r="BS32" s="444"/>
      <c r="BT32" s="445"/>
      <c r="BU32" s="446"/>
      <c r="BV32" s="440"/>
      <c r="BW32" s="443"/>
      <c r="BX32" s="444"/>
      <c r="BY32" s="445"/>
      <c r="BZ32" s="446"/>
      <c r="CA32" s="440" t="s">
        <v>385</v>
      </c>
      <c r="CB32" s="443"/>
      <c r="CC32" s="444"/>
      <c r="CD32" s="445" t="s">
        <v>788</v>
      </c>
      <c r="CE32" s="446" t="s">
        <v>760</v>
      </c>
      <c r="CF32" s="440" t="s">
        <v>385</v>
      </c>
      <c r="CG32" s="443"/>
      <c r="CH32" s="444"/>
      <c r="CI32" s="445" t="s">
        <v>439</v>
      </c>
      <c r="CJ32" s="446" t="s">
        <v>438</v>
      </c>
      <c r="CK32" s="440"/>
      <c r="CL32" s="443"/>
      <c r="CM32" s="444"/>
      <c r="CN32" s="445"/>
      <c r="CO32" s="446"/>
      <c r="CP32" s="440"/>
      <c r="CQ32" s="443"/>
      <c r="CR32" s="444"/>
      <c r="CS32" s="445"/>
      <c r="CT32" s="446"/>
      <c r="CU32" s="440"/>
      <c r="CV32" s="443"/>
      <c r="CW32" s="444"/>
      <c r="CX32" s="445"/>
      <c r="CY32" s="446"/>
      <c r="CZ32" s="440"/>
      <c r="DA32" s="443"/>
      <c r="DB32" s="444"/>
      <c r="DC32" s="445"/>
      <c r="DD32" s="446"/>
      <c r="DE32" s="440"/>
      <c r="DF32" s="443"/>
      <c r="DG32" s="444"/>
      <c r="DH32" s="445"/>
      <c r="DI32" s="446"/>
      <c r="DJ32" s="440"/>
      <c r="DK32" s="443"/>
      <c r="DL32" s="444"/>
      <c r="DM32" s="445"/>
      <c r="DN32" s="446"/>
      <c r="DO32" s="440"/>
      <c r="DP32" s="443"/>
      <c r="DQ32" s="444"/>
      <c r="DR32" s="445"/>
      <c r="DS32" s="446"/>
      <c r="DT32" s="440"/>
      <c r="DU32" s="443"/>
      <c r="DV32" s="444"/>
      <c r="DW32" s="445"/>
      <c r="DX32" s="446"/>
      <c r="DY32" s="440"/>
      <c r="DZ32" s="443"/>
      <c r="EA32" s="444"/>
      <c r="EB32" s="445"/>
      <c r="EC32" s="446"/>
      <c r="ED32" s="440"/>
      <c r="EE32" s="443"/>
      <c r="EF32" s="444"/>
      <c r="EG32" s="445"/>
      <c r="EH32" s="446"/>
      <c r="EI32" s="440"/>
      <c r="EJ32" s="443"/>
      <c r="EK32" s="444"/>
      <c r="EL32" s="445"/>
      <c r="EM32" s="446"/>
      <c r="EN32" s="440"/>
      <c r="EO32" s="443"/>
      <c r="EP32" s="444"/>
      <c r="EQ32" s="445"/>
      <c r="ER32" s="446"/>
      <c r="ES32" s="440"/>
      <c r="ET32" s="443"/>
      <c r="EU32" s="444"/>
      <c r="EV32" s="445"/>
      <c r="EW32" s="446"/>
      <c r="EX32" s="440"/>
      <c r="EY32" s="443"/>
      <c r="EZ32" s="444"/>
      <c r="FA32" s="445"/>
      <c r="FB32" s="446"/>
    </row>
    <row r="33" spans="1:158" s="365" customFormat="1" ht="28.5" x14ac:dyDescent="0.25">
      <c r="A33" s="440">
        <v>160078</v>
      </c>
      <c r="B33" s="441" t="s">
        <v>545</v>
      </c>
      <c r="C33" s="442" t="s">
        <v>764</v>
      </c>
      <c r="D33" s="440" t="s">
        <v>201</v>
      </c>
      <c r="E33" s="443" t="s">
        <v>348</v>
      </c>
      <c r="F33" s="443" t="s">
        <v>751</v>
      </c>
      <c r="G33" s="443" t="s">
        <v>348</v>
      </c>
      <c r="H33" s="442" t="s">
        <v>348</v>
      </c>
      <c r="I33" s="443" t="s">
        <v>348</v>
      </c>
      <c r="J33" s="360" t="str">
        <f>IFERROR(VLOOKUP(A33,[4]YEAR12!$A:$Q,17,FALSE),"")</f>
        <v>7.75+ (A/A*)</v>
      </c>
      <c r="K33" s="361">
        <f>IFERROR(VLOOKUP($A33,BHVEXPORT!$A:$I,6,FALSE),"")</f>
        <v>0</v>
      </c>
      <c r="L33" s="362">
        <f>IFERROR(VLOOKUP($A33,BHVEXPORT!$A:$I,4,FALSE),"")</f>
        <v>0</v>
      </c>
      <c r="M33" s="364">
        <f>IFERROR(VLOOKUP($A33,BHVEXPORT!$A:$I,5,FALSE),"")</f>
        <v>1</v>
      </c>
      <c r="N33" s="398">
        <v>100</v>
      </c>
      <c r="O33" s="399">
        <v>0</v>
      </c>
      <c r="P33" s="366"/>
      <c r="Q33" s="400">
        <f t="shared" si="0"/>
        <v>0</v>
      </c>
      <c r="R33" s="401">
        <f t="shared" si="1"/>
        <v>4</v>
      </c>
      <c r="S33" s="402">
        <f t="shared" si="2"/>
        <v>0</v>
      </c>
      <c r="T33" s="402">
        <f t="shared" si="3"/>
        <v>0</v>
      </c>
      <c r="U33" s="402">
        <f t="shared" si="4"/>
        <v>0</v>
      </c>
      <c r="V33" s="402">
        <f t="shared" si="5"/>
        <v>0</v>
      </c>
      <c r="W33" s="402">
        <f t="shared" si="6"/>
        <v>0</v>
      </c>
      <c r="X33" s="402">
        <f t="shared" si="7"/>
        <v>0</v>
      </c>
      <c r="Y33" s="402">
        <f t="shared" si="8"/>
        <v>0</v>
      </c>
      <c r="Z33" s="402">
        <f t="shared" si="11"/>
        <v>0</v>
      </c>
      <c r="AA33" s="454">
        <f t="shared" si="12"/>
        <v>0</v>
      </c>
      <c r="AB33" s="363"/>
      <c r="AC33" s="440"/>
      <c r="AD33" s="443"/>
      <c r="AE33" s="444"/>
      <c r="AF33" s="445"/>
      <c r="AG33" s="446"/>
      <c r="AH33" s="440" t="s">
        <v>385</v>
      </c>
      <c r="AI33" s="443"/>
      <c r="AJ33" s="444"/>
      <c r="AK33" s="445" t="s">
        <v>412</v>
      </c>
      <c r="AL33" s="446" t="s">
        <v>408</v>
      </c>
      <c r="AM33" s="440"/>
      <c r="AN33" s="443"/>
      <c r="AO33" s="444"/>
      <c r="AP33" s="445"/>
      <c r="AQ33" s="446"/>
      <c r="AR33" s="440" t="s">
        <v>385</v>
      </c>
      <c r="AS33" s="443"/>
      <c r="AT33" s="444"/>
      <c r="AU33" s="445" t="s">
        <v>419</v>
      </c>
      <c r="AV33" s="446" t="s">
        <v>416</v>
      </c>
      <c r="AW33" s="440"/>
      <c r="AX33" s="443"/>
      <c r="AY33" s="444"/>
      <c r="AZ33" s="445"/>
      <c r="BA33" s="446"/>
      <c r="BB33" s="440"/>
      <c r="BC33" s="443"/>
      <c r="BD33" s="444"/>
      <c r="BE33" s="445"/>
      <c r="BF33" s="446"/>
      <c r="BG33" s="440"/>
      <c r="BH33" s="443"/>
      <c r="BI33" s="444"/>
      <c r="BJ33" s="445"/>
      <c r="BK33" s="446"/>
      <c r="BL33" s="440"/>
      <c r="BM33" s="443"/>
      <c r="BN33" s="444"/>
      <c r="BO33" s="445"/>
      <c r="BP33" s="446"/>
      <c r="BQ33" s="440"/>
      <c r="BR33" s="443"/>
      <c r="BS33" s="444"/>
      <c r="BT33" s="445"/>
      <c r="BU33" s="446"/>
      <c r="BV33" s="440"/>
      <c r="BW33" s="443"/>
      <c r="BX33" s="444"/>
      <c r="BY33" s="445"/>
      <c r="BZ33" s="446"/>
      <c r="CA33" s="440" t="s">
        <v>385</v>
      </c>
      <c r="CB33" s="443"/>
      <c r="CC33" s="444"/>
      <c r="CD33" s="445" t="s">
        <v>796</v>
      </c>
      <c r="CE33" s="446" t="s">
        <v>797</v>
      </c>
      <c r="CF33" s="440"/>
      <c r="CG33" s="443"/>
      <c r="CH33" s="444"/>
      <c r="CI33" s="445"/>
      <c r="CJ33" s="446"/>
      <c r="CK33" s="440"/>
      <c r="CL33" s="443"/>
      <c r="CM33" s="444"/>
      <c r="CN33" s="445"/>
      <c r="CO33" s="446"/>
      <c r="CP33" s="440"/>
      <c r="CQ33" s="443"/>
      <c r="CR33" s="444"/>
      <c r="CS33" s="445"/>
      <c r="CT33" s="446"/>
      <c r="CU33" s="440"/>
      <c r="CV33" s="443"/>
      <c r="CW33" s="444"/>
      <c r="CX33" s="445"/>
      <c r="CY33" s="446"/>
      <c r="CZ33" s="440"/>
      <c r="DA33" s="443"/>
      <c r="DB33" s="444"/>
      <c r="DC33" s="445"/>
      <c r="DD33" s="446"/>
      <c r="DE33" s="440"/>
      <c r="DF33" s="443"/>
      <c r="DG33" s="444"/>
      <c r="DH33" s="445"/>
      <c r="DI33" s="446"/>
      <c r="DJ33" s="440"/>
      <c r="DK33" s="443"/>
      <c r="DL33" s="444"/>
      <c r="DM33" s="445"/>
      <c r="DN33" s="446"/>
      <c r="DO33" s="440"/>
      <c r="DP33" s="443"/>
      <c r="DQ33" s="444"/>
      <c r="DR33" s="445"/>
      <c r="DS33" s="446"/>
      <c r="DT33" s="440"/>
      <c r="DU33" s="443"/>
      <c r="DV33" s="444"/>
      <c r="DW33" s="445"/>
      <c r="DX33" s="446"/>
      <c r="DY33" s="440"/>
      <c r="DZ33" s="443"/>
      <c r="EA33" s="444"/>
      <c r="EB33" s="445"/>
      <c r="EC33" s="446"/>
      <c r="ED33" s="440"/>
      <c r="EE33" s="443"/>
      <c r="EF33" s="444"/>
      <c r="EG33" s="445"/>
      <c r="EH33" s="446"/>
      <c r="EI33" s="440"/>
      <c r="EJ33" s="443"/>
      <c r="EK33" s="444"/>
      <c r="EL33" s="445"/>
      <c r="EM33" s="446"/>
      <c r="EN33" s="440" t="s">
        <v>385</v>
      </c>
      <c r="EO33" s="443"/>
      <c r="EP33" s="444"/>
      <c r="EQ33" s="445" t="s">
        <v>784</v>
      </c>
      <c r="ER33" s="446" t="s">
        <v>475</v>
      </c>
      <c r="ES33" s="440"/>
      <c r="ET33" s="443"/>
      <c r="EU33" s="444"/>
      <c r="EV33" s="445"/>
      <c r="EW33" s="446"/>
      <c r="EX33" s="440"/>
      <c r="EY33" s="443"/>
      <c r="EZ33" s="444"/>
      <c r="FA33" s="445"/>
      <c r="FB33" s="446"/>
    </row>
    <row r="34" spans="1:158" s="365" customFormat="1" ht="28.5" x14ac:dyDescent="0.25">
      <c r="A34" s="440">
        <v>150890</v>
      </c>
      <c r="B34" s="441" t="s">
        <v>546</v>
      </c>
      <c r="C34" s="442" t="s">
        <v>763</v>
      </c>
      <c r="D34" s="440" t="s">
        <v>201</v>
      </c>
      <c r="E34" s="443" t="s">
        <v>348</v>
      </c>
      <c r="F34" s="443" t="s">
        <v>750</v>
      </c>
      <c r="G34" s="443" t="s">
        <v>348</v>
      </c>
      <c r="H34" s="442" t="s">
        <v>348</v>
      </c>
      <c r="I34" s="443" t="s">
        <v>348</v>
      </c>
      <c r="J34" s="360" t="str">
        <f>IFERROR(VLOOKUP(A34,[4]YEAR12!$A:$Q,17,FALSE),"")</f>
        <v>4.75+ (C/B)</v>
      </c>
      <c r="K34" s="361">
        <f>IFERROR(VLOOKUP($A34,BHVEXPORT!$A:$I,6,FALSE),"")</f>
        <v>2</v>
      </c>
      <c r="L34" s="362">
        <f>IFERROR(VLOOKUP($A34,BHVEXPORT!$A:$I,4,FALSE),"")</f>
        <v>0</v>
      </c>
      <c r="M34" s="364">
        <f>IFERROR(VLOOKUP($A34,BHVEXPORT!$A:$I,5,FALSE),"")</f>
        <v>0</v>
      </c>
      <c r="N34" s="398">
        <v>99.17</v>
      </c>
      <c r="O34" s="399">
        <v>0</v>
      </c>
      <c r="P34" s="366"/>
      <c r="Q34" s="400">
        <f t="shared" si="0"/>
        <v>1</v>
      </c>
      <c r="R34" s="401">
        <f t="shared" si="1"/>
        <v>2</v>
      </c>
      <c r="S34" s="402">
        <f t="shared" si="2"/>
        <v>0</v>
      </c>
      <c r="T34" s="402">
        <f t="shared" si="3"/>
        <v>0</v>
      </c>
      <c r="U34" s="402">
        <f t="shared" si="4"/>
        <v>1</v>
      </c>
      <c r="V34" s="402">
        <f t="shared" si="5"/>
        <v>1</v>
      </c>
      <c r="W34" s="402">
        <f t="shared" si="6"/>
        <v>0</v>
      </c>
      <c r="X34" s="402">
        <f t="shared" si="7"/>
        <v>0</v>
      </c>
      <c r="Y34" s="402">
        <f t="shared" si="8"/>
        <v>0</v>
      </c>
      <c r="Z34" s="402">
        <f t="shared" si="11"/>
        <v>0</v>
      </c>
      <c r="AA34" s="454">
        <f t="shared" si="12"/>
        <v>1</v>
      </c>
      <c r="AB34" s="363"/>
      <c r="AC34" s="440"/>
      <c r="AD34" s="443"/>
      <c r="AE34" s="444"/>
      <c r="AF34" s="445"/>
      <c r="AG34" s="446"/>
      <c r="AH34" s="440"/>
      <c r="AI34" s="443"/>
      <c r="AJ34" s="444"/>
      <c r="AK34" s="445"/>
      <c r="AL34" s="446"/>
      <c r="AM34" s="440"/>
      <c r="AN34" s="443"/>
      <c r="AO34" s="444"/>
      <c r="AP34" s="445"/>
      <c r="AQ34" s="446"/>
      <c r="AR34" s="440"/>
      <c r="AS34" s="443"/>
      <c r="AT34" s="444"/>
      <c r="AU34" s="445"/>
      <c r="AV34" s="446"/>
      <c r="AW34" s="440"/>
      <c r="AX34" s="443"/>
      <c r="AY34" s="444"/>
      <c r="AZ34" s="445"/>
      <c r="BA34" s="446"/>
      <c r="BB34" s="440"/>
      <c r="BC34" s="443"/>
      <c r="BD34" s="444"/>
      <c r="BE34" s="445"/>
      <c r="BF34" s="446"/>
      <c r="BG34" s="440"/>
      <c r="BH34" s="443"/>
      <c r="BI34" s="444"/>
      <c r="BJ34" s="445"/>
      <c r="BK34" s="446"/>
      <c r="BL34" s="440"/>
      <c r="BM34" s="443"/>
      <c r="BN34" s="444"/>
      <c r="BO34" s="445"/>
      <c r="BP34" s="446"/>
      <c r="BQ34" s="440"/>
      <c r="BR34" s="443"/>
      <c r="BS34" s="444"/>
      <c r="BT34" s="445"/>
      <c r="BU34" s="446"/>
      <c r="BV34" s="440" t="s">
        <v>385</v>
      </c>
      <c r="BW34" s="443"/>
      <c r="BX34" s="444"/>
      <c r="BY34" s="445" t="s">
        <v>436</v>
      </c>
      <c r="BZ34" s="446" t="s">
        <v>434</v>
      </c>
      <c r="CA34" s="440" t="s">
        <v>385</v>
      </c>
      <c r="CB34" s="443"/>
      <c r="CC34" s="444"/>
      <c r="CD34" s="445" t="s">
        <v>790</v>
      </c>
      <c r="CE34" s="446" t="s">
        <v>791</v>
      </c>
      <c r="CF34" s="440"/>
      <c r="CG34" s="443"/>
      <c r="CH34" s="444"/>
      <c r="CI34" s="445"/>
      <c r="CJ34" s="446"/>
      <c r="CK34" s="440"/>
      <c r="CL34" s="443"/>
      <c r="CM34" s="444"/>
      <c r="CN34" s="445"/>
      <c r="CO34" s="446"/>
      <c r="CP34" s="440"/>
      <c r="CQ34" s="443"/>
      <c r="CR34" s="444"/>
      <c r="CS34" s="445"/>
      <c r="CT34" s="446"/>
      <c r="CU34" s="440" t="s">
        <v>384</v>
      </c>
      <c r="CV34" s="443"/>
      <c r="CW34" s="444"/>
      <c r="CX34" s="445" t="s">
        <v>784</v>
      </c>
      <c r="CY34" s="446" t="s">
        <v>443</v>
      </c>
      <c r="CZ34" s="440"/>
      <c r="DA34" s="443"/>
      <c r="DB34" s="444"/>
      <c r="DC34" s="445"/>
      <c r="DD34" s="446"/>
      <c r="DE34" s="440"/>
      <c r="DF34" s="443"/>
      <c r="DG34" s="444"/>
      <c r="DH34" s="445"/>
      <c r="DI34" s="446"/>
      <c r="DJ34" s="440"/>
      <c r="DK34" s="443"/>
      <c r="DL34" s="444"/>
      <c r="DM34" s="445"/>
      <c r="DN34" s="446"/>
      <c r="DO34" s="440"/>
      <c r="DP34" s="443"/>
      <c r="DQ34" s="444"/>
      <c r="DR34" s="445"/>
      <c r="DS34" s="446"/>
      <c r="DT34" s="440" t="s">
        <v>388</v>
      </c>
      <c r="DU34" s="443"/>
      <c r="DV34" s="444"/>
      <c r="DW34" s="445" t="s">
        <v>789</v>
      </c>
      <c r="DX34" s="446" t="s">
        <v>460</v>
      </c>
      <c r="DY34" s="440"/>
      <c r="DZ34" s="443"/>
      <c r="EA34" s="444"/>
      <c r="EB34" s="445"/>
      <c r="EC34" s="446"/>
      <c r="ED34" s="440"/>
      <c r="EE34" s="443"/>
      <c r="EF34" s="444"/>
      <c r="EG34" s="445"/>
      <c r="EH34" s="446"/>
      <c r="EI34" s="440"/>
      <c r="EJ34" s="443"/>
      <c r="EK34" s="444"/>
      <c r="EL34" s="445"/>
      <c r="EM34" s="446"/>
      <c r="EN34" s="440"/>
      <c r="EO34" s="443"/>
      <c r="EP34" s="444"/>
      <c r="EQ34" s="445"/>
      <c r="ER34" s="446"/>
      <c r="ES34" s="440"/>
      <c r="ET34" s="443"/>
      <c r="EU34" s="444"/>
      <c r="EV34" s="445"/>
      <c r="EW34" s="446"/>
      <c r="EX34" s="440"/>
      <c r="EY34" s="443"/>
      <c r="EZ34" s="444"/>
      <c r="FA34" s="445"/>
      <c r="FB34" s="446"/>
    </row>
    <row r="35" spans="1:158" s="365" customFormat="1" ht="28.5" x14ac:dyDescent="0.25">
      <c r="A35" s="440">
        <v>150836</v>
      </c>
      <c r="B35" s="441" t="s">
        <v>547</v>
      </c>
      <c r="C35" s="442" t="s">
        <v>763</v>
      </c>
      <c r="D35" s="440" t="s">
        <v>325</v>
      </c>
      <c r="E35" s="443" t="s">
        <v>348</v>
      </c>
      <c r="F35" s="443" t="s">
        <v>751</v>
      </c>
      <c r="G35" s="443" t="s">
        <v>348</v>
      </c>
      <c r="H35" s="442" t="s">
        <v>348</v>
      </c>
      <c r="I35" s="443" t="s">
        <v>348</v>
      </c>
      <c r="J35" s="360" t="str">
        <f>IFERROR(VLOOKUP(A35,[4]YEAR12!$A:$Q,17,FALSE),"")</f>
        <v>6.25+ (B/A)</v>
      </c>
      <c r="K35" s="361">
        <f>IFERROR(VLOOKUP($A35,BHVEXPORT!$A:$I,6,FALSE),"")</f>
        <v>0</v>
      </c>
      <c r="L35" s="362">
        <f>IFERROR(VLOOKUP($A35,BHVEXPORT!$A:$I,4,FALSE),"")</f>
        <v>0</v>
      </c>
      <c r="M35" s="364">
        <f>IFERROR(VLOOKUP($A35,BHVEXPORT!$A:$I,5,FALSE),"")</f>
        <v>1</v>
      </c>
      <c r="N35" s="398">
        <v>100</v>
      </c>
      <c r="O35" s="399">
        <v>0</v>
      </c>
      <c r="P35" s="366"/>
      <c r="Q35" s="400">
        <f t="shared" si="0"/>
        <v>0</v>
      </c>
      <c r="R35" s="401">
        <f t="shared" si="1"/>
        <v>4</v>
      </c>
      <c r="S35" s="402">
        <f t="shared" si="2"/>
        <v>0</v>
      </c>
      <c r="T35" s="402">
        <f t="shared" si="3"/>
        <v>0</v>
      </c>
      <c r="U35" s="402">
        <f t="shared" si="4"/>
        <v>0</v>
      </c>
      <c r="V35" s="402">
        <f t="shared" si="5"/>
        <v>0</v>
      </c>
      <c r="W35" s="402">
        <f t="shared" si="6"/>
        <v>0</v>
      </c>
      <c r="X35" s="402">
        <f t="shared" si="7"/>
        <v>0</v>
      </c>
      <c r="Y35" s="402">
        <f t="shared" si="8"/>
        <v>0</v>
      </c>
      <c r="Z35" s="402">
        <f t="shared" si="11"/>
        <v>0</v>
      </c>
      <c r="AA35" s="454">
        <f t="shared" si="12"/>
        <v>0</v>
      </c>
      <c r="AB35" s="363"/>
      <c r="AC35" s="440"/>
      <c r="AD35" s="443"/>
      <c r="AE35" s="444"/>
      <c r="AF35" s="445"/>
      <c r="AG35" s="446"/>
      <c r="AH35" s="440"/>
      <c r="AI35" s="443"/>
      <c r="AJ35" s="444"/>
      <c r="AK35" s="445"/>
      <c r="AL35" s="446"/>
      <c r="AM35" s="440"/>
      <c r="AN35" s="443"/>
      <c r="AO35" s="444"/>
      <c r="AP35" s="445"/>
      <c r="AQ35" s="446"/>
      <c r="AR35" s="440"/>
      <c r="AS35" s="443"/>
      <c r="AT35" s="444"/>
      <c r="AU35" s="445"/>
      <c r="AV35" s="446"/>
      <c r="AW35" s="440"/>
      <c r="AX35" s="443"/>
      <c r="AY35" s="444"/>
      <c r="AZ35" s="445"/>
      <c r="BA35" s="446"/>
      <c r="BB35" s="440"/>
      <c r="BC35" s="443"/>
      <c r="BD35" s="444"/>
      <c r="BE35" s="445"/>
      <c r="BF35" s="446"/>
      <c r="BG35" s="440" t="s">
        <v>385</v>
      </c>
      <c r="BH35" s="443"/>
      <c r="BI35" s="444"/>
      <c r="BJ35" s="445" t="s">
        <v>426</v>
      </c>
      <c r="BK35" s="446" t="s">
        <v>425</v>
      </c>
      <c r="BL35" s="440"/>
      <c r="BM35" s="443"/>
      <c r="BN35" s="444"/>
      <c r="BO35" s="445"/>
      <c r="BP35" s="446"/>
      <c r="BQ35" s="440"/>
      <c r="BR35" s="443"/>
      <c r="BS35" s="444"/>
      <c r="BT35" s="445"/>
      <c r="BU35" s="446"/>
      <c r="BV35" s="440"/>
      <c r="BW35" s="443"/>
      <c r="BX35" s="444"/>
      <c r="BY35" s="445"/>
      <c r="BZ35" s="446"/>
      <c r="CA35" s="440" t="s">
        <v>385</v>
      </c>
      <c r="CB35" s="443"/>
      <c r="CC35" s="444"/>
      <c r="CD35" s="445" t="s">
        <v>787</v>
      </c>
      <c r="CE35" s="446" t="s">
        <v>763</v>
      </c>
      <c r="CF35" s="440"/>
      <c r="CG35" s="443"/>
      <c r="CH35" s="444"/>
      <c r="CI35" s="445"/>
      <c r="CJ35" s="446"/>
      <c r="CK35" s="440"/>
      <c r="CL35" s="443"/>
      <c r="CM35" s="444"/>
      <c r="CN35" s="445"/>
      <c r="CO35" s="446"/>
      <c r="CP35" s="440"/>
      <c r="CQ35" s="443"/>
      <c r="CR35" s="444"/>
      <c r="CS35" s="445"/>
      <c r="CT35" s="446"/>
      <c r="CU35" s="440"/>
      <c r="CV35" s="443"/>
      <c r="CW35" s="444"/>
      <c r="CX35" s="445"/>
      <c r="CY35" s="446"/>
      <c r="CZ35" s="440"/>
      <c r="DA35" s="443"/>
      <c r="DB35" s="444"/>
      <c r="DC35" s="445"/>
      <c r="DD35" s="446"/>
      <c r="DE35" s="440"/>
      <c r="DF35" s="443"/>
      <c r="DG35" s="444"/>
      <c r="DH35" s="445"/>
      <c r="DI35" s="446"/>
      <c r="DJ35" s="440" t="s">
        <v>385</v>
      </c>
      <c r="DK35" s="443"/>
      <c r="DL35" s="444"/>
      <c r="DM35" s="445" t="s">
        <v>454</v>
      </c>
      <c r="DN35" s="446" t="s">
        <v>449</v>
      </c>
      <c r="DO35" s="440"/>
      <c r="DP35" s="443"/>
      <c r="DQ35" s="444"/>
      <c r="DR35" s="445"/>
      <c r="DS35" s="446"/>
      <c r="DT35" s="440"/>
      <c r="DU35" s="443"/>
      <c r="DV35" s="444"/>
      <c r="DW35" s="445"/>
      <c r="DX35" s="446"/>
      <c r="DY35" s="440"/>
      <c r="DZ35" s="443"/>
      <c r="EA35" s="444"/>
      <c r="EB35" s="445"/>
      <c r="EC35" s="446"/>
      <c r="ED35" s="440"/>
      <c r="EE35" s="443"/>
      <c r="EF35" s="444"/>
      <c r="EG35" s="445"/>
      <c r="EH35" s="446"/>
      <c r="EI35" s="440" t="s">
        <v>385</v>
      </c>
      <c r="EJ35" s="443"/>
      <c r="EK35" s="444"/>
      <c r="EL35" s="445" t="s">
        <v>470</v>
      </c>
      <c r="EM35" s="446" t="s">
        <v>469</v>
      </c>
      <c r="EN35" s="440"/>
      <c r="EO35" s="443"/>
      <c r="EP35" s="444"/>
      <c r="EQ35" s="445"/>
      <c r="ER35" s="446"/>
      <c r="ES35" s="440"/>
      <c r="ET35" s="443"/>
      <c r="EU35" s="444"/>
      <c r="EV35" s="445"/>
      <c r="EW35" s="446"/>
      <c r="EX35" s="440"/>
      <c r="EY35" s="443"/>
      <c r="EZ35" s="444"/>
      <c r="FA35" s="445"/>
      <c r="FB35" s="446"/>
    </row>
    <row r="36" spans="1:158" s="365" customFormat="1" ht="28.5" x14ac:dyDescent="0.25">
      <c r="A36" s="440">
        <v>150925</v>
      </c>
      <c r="B36" s="441" t="s">
        <v>548</v>
      </c>
      <c r="C36" s="442" t="s">
        <v>763</v>
      </c>
      <c r="D36" s="440" t="s">
        <v>325</v>
      </c>
      <c r="E36" s="443" t="s">
        <v>348</v>
      </c>
      <c r="F36" s="443" t="s">
        <v>751</v>
      </c>
      <c r="G36" s="443" t="s">
        <v>348</v>
      </c>
      <c r="H36" s="442" t="s">
        <v>348</v>
      </c>
      <c r="I36" s="443" t="s">
        <v>348</v>
      </c>
      <c r="J36" s="360" t="str">
        <f>IFERROR(VLOOKUP(A36,[4]YEAR12!$A:$Q,17,FALSE),"")</f>
        <v>4.75+ (C/B)</v>
      </c>
      <c r="K36" s="361">
        <f>IFERROR(VLOOKUP($A36,BHVEXPORT!$A:$I,6,FALSE),"")</f>
        <v>0</v>
      </c>
      <c r="L36" s="362">
        <f>IFERROR(VLOOKUP($A36,BHVEXPORT!$A:$I,4,FALSE),"")</f>
        <v>0</v>
      </c>
      <c r="M36" s="364">
        <f>IFERROR(VLOOKUP($A36,BHVEXPORT!$A:$I,5,FALSE),"")</f>
        <v>0</v>
      </c>
      <c r="N36" s="398">
        <v>88.78</v>
      </c>
      <c r="O36" s="399">
        <v>0</v>
      </c>
      <c r="P36" s="366"/>
      <c r="Q36" s="400">
        <f t="shared" si="0"/>
        <v>0</v>
      </c>
      <c r="R36" s="401">
        <f t="shared" si="1"/>
        <v>4</v>
      </c>
      <c r="S36" s="402">
        <f t="shared" si="2"/>
        <v>0</v>
      </c>
      <c r="T36" s="402">
        <f t="shared" si="3"/>
        <v>0</v>
      </c>
      <c r="U36" s="402">
        <f t="shared" si="4"/>
        <v>0</v>
      </c>
      <c r="V36" s="402">
        <f t="shared" si="5"/>
        <v>0</v>
      </c>
      <c r="W36" s="402">
        <f t="shared" si="6"/>
        <v>0</v>
      </c>
      <c r="X36" s="402">
        <f t="shared" si="7"/>
        <v>0</v>
      </c>
      <c r="Y36" s="402">
        <f t="shared" si="8"/>
        <v>0</v>
      </c>
      <c r="Z36" s="402">
        <f t="shared" si="11"/>
        <v>0</v>
      </c>
      <c r="AA36" s="454">
        <f t="shared" si="12"/>
        <v>0</v>
      </c>
      <c r="AB36" s="363"/>
      <c r="AC36" s="440"/>
      <c r="AD36" s="443"/>
      <c r="AE36" s="444"/>
      <c r="AF36" s="445"/>
      <c r="AG36" s="446"/>
      <c r="AH36" s="440"/>
      <c r="AI36" s="443"/>
      <c r="AJ36" s="444"/>
      <c r="AK36" s="445"/>
      <c r="AL36" s="446"/>
      <c r="AM36" s="440"/>
      <c r="AN36" s="443"/>
      <c r="AO36" s="444"/>
      <c r="AP36" s="445"/>
      <c r="AQ36" s="446"/>
      <c r="AR36" s="440"/>
      <c r="AS36" s="443"/>
      <c r="AT36" s="444"/>
      <c r="AU36" s="445"/>
      <c r="AV36" s="446"/>
      <c r="AW36" s="440"/>
      <c r="AX36" s="443"/>
      <c r="AY36" s="444"/>
      <c r="AZ36" s="445"/>
      <c r="BA36" s="446"/>
      <c r="BB36" s="440"/>
      <c r="BC36" s="443"/>
      <c r="BD36" s="444"/>
      <c r="BE36" s="445"/>
      <c r="BF36" s="446"/>
      <c r="BG36" s="440"/>
      <c r="BH36" s="443"/>
      <c r="BI36" s="444"/>
      <c r="BJ36" s="445"/>
      <c r="BK36" s="446"/>
      <c r="BL36" s="440"/>
      <c r="BM36" s="443"/>
      <c r="BN36" s="444"/>
      <c r="BO36" s="445"/>
      <c r="BP36" s="446"/>
      <c r="BQ36" s="440"/>
      <c r="BR36" s="443"/>
      <c r="BS36" s="444"/>
      <c r="BT36" s="445"/>
      <c r="BU36" s="446"/>
      <c r="BV36" s="440"/>
      <c r="BW36" s="443"/>
      <c r="BX36" s="444"/>
      <c r="BY36" s="445"/>
      <c r="BZ36" s="446"/>
      <c r="CA36" s="440" t="s">
        <v>385</v>
      </c>
      <c r="CB36" s="443"/>
      <c r="CC36" s="444"/>
      <c r="CD36" s="445" t="s">
        <v>787</v>
      </c>
      <c r="CE36" s="446" t="s">
        <v>763</v>
      </c>
      <c r="CF36" s="440"/>
      <c r="CG36" s="443"/>
      <c r="CH36" s="444"/>
      <c r="CI36" s="445"/>
      <c r="CJ36" s="446"/>
      <c r="CK36" s="440"/>
      <c r="CL36" s="443"/>
      <c r="CM36" s="444"/>
      <c r="CN36" s="445"/>
      <c r="CO36" s="446"/>
      <c r="CP36" s="440"/>
      <c r="CQ36" s="443"/>
      <c r="CR36" s="444"/>
      <c r="CS36" s="445"/>
      <c r="CT36" s="446"/>
      <c r="CU36" s="440"/>
      <c r="CV36" s="443"/>
      <c r="CW36" s="444"/>
      <c r="CX36" s="445"/>
      <c r="CY36" s="446"/>
      <c r="CZ36" s="440"/>
      <c r="DA36" s="443"/>
      <c r="DB36" s="444"/>
      <c r="DC36" s="445"/>
      <c r="DD36" s="446"/>
      <c r="DE36" s="440"/>
      <c r="DF36" s="443"/>
      <c r="DG36" s="444"/>
      <c r="DH36" s="445"/>
      <c r="DI36" s="446"/>
      <c r="DJ36" s="440"/>
      <c r="DK36" s="443"/>
      <c r="DL36" s="444"/>
      <c r="DM36" s="445"/>
      <c r="DN36" s="446"/>
      <c r="DO36" s="440"/>
      <c r="DP36" s="443"/>
      <c r="DQ36" s="444"/>
      <c r="DR36" s="445"/>
      <c r="DS36" s="446"/>
      <c r="DT36" s="440" t="s">
        <v>385</v>
      </c>
      <c r="DU36" s="443"/>
      <c r="DV36" s="444"/>
      <c r="DW36" s="445"/>
      <c r="DX36" s="446"/>
      <c r="DY36" s="440"/>
      <c r="DZ36" s="443"/>
      <c r="EA36" s="444"/>
      <c r="EB36" s="445"/>
      <c r="EC36" s="446"/>
      <c r="ED36" s="440"/>
      <c r="EE36" s="443"/>
      <c r="EF36" s="444"/>
      <c r="EG36" s="445"/>
      <c r="EH36" s="446"/>
      <c r="EI36" s="440"/>
      <c r="EJ36" s="443"/>
      <c r="EK36" s="444"/>
      <c r="EL36" s="445"/>
      <c r="EM36" s="446"/>
      <c r="EN36" s="440" t="s">
        <v>385</v>
      </c>
      <c r="EO36" s="443"/>
      <c r="EP36" s="444"/>
      <c r="EQ36" s="445" t="s">
        <v>474</v>
      </c>
      <c r="ER36" s="446" t="s">
        <v>477</v>
      </c>
      <c r="ES36" s="440" t="s">
        <v>385</v>
      </c>
      <c r="ET36" s="443"/>
      <c r="EU36" s="444"/>
      <c r="EV36" s="445" t="s">
        <v>480</v>
      </c>
      <c r="EW36" s="446" t="s">
        <v>479</v>
      </c>
      <c r="EX36" s="440"/>
      <c r="EY36" s="443"/>
      <c r="EZ36" s="444"/>
      <c r="FA36" s="445"/>
      <c r="FB36" s="446"/>
    </row>
    <row r="37" spans="1:158" s="365" customFormat="1" ht="28.5" x14ac:dyDescent="0.25">
      <c r="A37" s="440">
        <v>150861</v>
      </c>
      <c r="B37" s="441" t="s">
        <v>549</v>
      </c>
      <c r="C37" s="442" t="s">
        <v>763</v>
      </c>
      <c r="D37" s="440" t="s">
        <v>201</v>
      </c>
      <c r="E37" s="443" t="s">
        <v>348</v>
      </c>
      <c r="F37" s="443" t="s">
        <v>751</v>
      </c>
      <c r="G37" s="443" t="s">
        <v>348</v>
      </c>
      <c r="H37" s="442" t="s">
        <v>348</v>
      </c>
      <c r="I37" s="443" t="s">
        <v>348</v>
      </c>
      <c r="J37" s="360" t="str">
        <f>IFERROR(VLOOKUP(A37,[4]YEAR12!$A:$Q,17,FALSE),"")</f>
        <v>6.25+ (B/A)</v>
      </c>
      <c r="K37" s="361">
        <f>IFERROR(VLOOKUP($A37,BHVEXPORT!$A:$I,6,FALSE),"")</f>
        <v>2</v>
      </c>
      <c r="L37" s="362">
        <f>IFERROR(VLOOKUP($A37,BHVEXPORT!$A:$I,4,FALSE),"")</f>
        <v>0</v>
      </c>
      <c r="M37" s="364">
        <f>IFERROR(VLOOKUP($A37,BHVEXPORT!$A:$I,5,FALSE),"")</f>
        <v>0</v>
      </c>
      <c r="N37" s="398">
        <v>100</v>
      </c>
      <c r="O37" s="399">
        <v>0</v>
      </c>
      <c r="P37" s="366"/>
      <c r="Q37" s="400">
        <f t="shared" si="0"/>
        <v>0</v>
      </c>
      <c r="R37" s="401">
        <f t="shared" si="1"/>
        <v>4</v>
      </c>
      <c r="S37" s="402">
        <f t="shared" si="2"/>
        <v>0</v>
      </c>
      <c r="T37" s="402">
        <f t="shared" si="3"/>
        <v>0</v>
      </c>
      <c r="U37" s="402">
        <f t="shared" si="4"/>
        <v>0</v>
      </c>
      <c r="V37" s="402">
        <f t="shared" si="5"/>
        <v>0</v>
      </c>
      <c r="W37" s="402">
        <f t="shared" si="6"/>
        <v>0</v>
      </c>
      <c r="X37" s="402">
        <f t="shared" si="7"/>
        <v>0</v>
      </c>
      <c r="Y37" s="402">
        <f t="shared" si="8"/>
        <v>0</v>
      </c>
      <c r="Z37" s="402">
        <f t="shared" si="11"/>
        <v>0</v>
      </c>
      <c r="AA37" s="454">
        <f t="shared" si="12"/>
        <v>0</v>
      </c>
      <c r="AB37" s="363"/>
      <c r="AC37" s="440" t="s">
        <v>385</v>
      </c>
      <c r="AD37" s="443"/>
      <c r="AE37" s="444"/>
      <c r="AF37" s="445" t="s">
        <v>407</v>
      </c>
      <c r="AG37" s="446" t="s">
        <v>406</v>
      </c>
      <c r="AH37" s="440" t="s">
        <v>385</v>
      </c>
      <c r="AI37" s="443"/>
      <c r="AJ37" s="444"/>
      <c r="AK37" s="445" t="s">
        <v>411</v>
      </c>
      <c r="AL37" s="446" t="s">
        <v>360</v>
      </c>
      <c r="AM37" s="440"/>
      <c r="AN37" s="443"/>
      <c r="AO37" s="444"/>
      <c r="AP37" s="445"/>
      <c r="AQ37" s="446"/>
      <c r="AR37" s="440"/>
      <c r="AS37" s="443"/>
      <c r="AT37" s="444"/>
      <c r="AU37" s="445"/>
      <c r="AV37" s="446"/>
      <c r="AW37" s="440"/>
      <c r="AX37" s="443"/>
      <c r="AY37" s="444"/>
      <c r="AZ37" s="445"/>
      <c r="BA37" s="446"/>
      <c r="BB37" s="440"/>
      <c r="BC37" s="443"/>
      <c r="BD37" s="444"/>
      <c r="BE37" s="445"/>
      <c r="BF37" s="446"/>
      <c r="BG37" s="440"/>
      <c r="BH37" s="443"/>
      <c r="BI37" s="444"/>
      <c r="BJ37" s="445"/>
      <c r="BK37" s="446"/>
      <c r="BL37" s="440"/>
      <c r="BM37" s="443"/>
      <c r="BN37" s="444"/>
      <c r="BO37" s="445"/>
      <c r="BP37" s="446"/>
      <c r="BQ37" s="440"/>
      <c r="BR37" s="443"/>
      <c r="BS37" s="444"/>
      <c r="BT37" s="445"/>
      <c r="BU37" s="446"/>
      <c r="BV37" s="440"/>
      <c r="BW37" s="443"/>
      <c r="BX37" s="444"/>
      <c r="BY37" s="445"/>
      <c r="BZ37" s="446"/>
      <c r="CA37" s="440" t="s">
        <v>385</v>
      </c>
      <c r="CB37" s="443"/>
      <c r="CC37" s="444"/>
      <c r="CD37" s="445" t="s">
        <v>787</v>
      </c>
      <c r="CE37" s="446" t="s">
        <v>763</v>
      </c>
      <c r="CF37" s="440"/>
      <c r="CG37" s="443"/>
      <c r="CH37" s="444"/>
      <c r="CI37" s="445"/>
      <c r="CJ37" s="446"/>
      <c r="CK37" s="440"/>
      <c r="CL37" s="443"/>
      <c r="CM37" s="444"/>
      <c r="CN37" s="445"/>
      <c r="CO37" s="446"/>
      <c r="CP37" s="440"/>
      <c r="CQ37" s="443"/>
      <c r="CR37" s="444"/>
      <c r="CS37" s="445"/>
      <c r="CT37" s="446"/>
      <c r="CU37" s="440"/>
      <c r="CV37" s="443"/>
      <c r="CW37" s="444"/>
      <c r="CX37" s="445"/>
      <c r="CY37" s="446"/>
      <c r="CZ37" s="440"/>
      <c r="DA37" s="443"/>
      <c r="DB37" s="444"/>
      <c r="DC37" s="445"/>
      <c r="DD37" s="446"/>
      <c r="DE37" s="440"/>
      <c r="DF37" s="443"/>
      <c r="DG37" s="444"/>
      <c r="DH37" s="445"/>
      <c r="DI37" s="446"/>
      <c r="DJ37" s="440"/>
      <c r="DK37" s="443"/>
      <c r="DL37" s="444"/>
      <c r="DM37" s="445"/>
      <c r="DN37" s="446"/>
      <c r="DO37" s="440"/>
      <c r="DP37" s="443"/>
      <c r="DQ37" s="444"/>
      <c r="DR37" s="445"/>
      <c r="DS37" s="446"/>
      <c r="DT37" s="440"/>
      <c r="DU37" s="443"/>
      <c r="DV37" s="444"/>
      <c r="DW37" s="445"/>
      <c r="DX37" s="446"/>
      <c r="DY37" s="440"/>
      <c r="DZ37" s="443"/>
      <c r="EA37" s="444"/>
      <c r="EB37" s="445"/>
      <c r="EC37" s="446"/>
      <c r="ED37" s="440"/>
      <c r="EE37" s="443"/>
      <c r="EF37" s="444"/>
      <c r="EG37" s="445"/>
      <c r="EH37" s="446"/>
      <c r="EI37" s="440"/>
      <c r="EJ37" s="443"/>
      <c r="EK37" s="444"/>
      <c r="EL37" s="445"/>
      <c r="EM37" s="446"/>
      <c r="EN37" s="440"/>
      <c r="EO37" s="443"/>
      <c r="EP37" s="444"/>
      <c r="EQ37" s="445"/>
      <c r="ER37" s="446"/>
      <c r="ES37" s="440"/>
      <c r="ET37" s="443"/>
      <c r="EU37" s="444"/>
      <c r="EV37" s="445"/>
      <c r="EW37" s="446"/>
      <c r="EX37" s="440" t="s">
        <v>385</v>
      </c>
      <c r="EY37" s="443"/>
      <c r="EZ37" s="444"/>
      <c r="FA37" s="445" t="s">
        <v>439</v>
      </c>
      <c r="FB37" s="446" t="s">
        <v>483</v>
      </c>
    </row>
    <row r="38" spans="1:158" s="365" customFormat="1" ht="28.5" x14ac:dyDescent="0.25">
      <c r="A38" s="440">
        <v>160108</v>
      </c>
      <c r="B38" s="441" t="s">
        <v>550</v>
      </c>
      <c r="C38" s="442" t="s">
        <v>747</v>
      </c>
      <c r="D38" s="440" t="s">
        <v>201</v>
      </c>
      <c r="E38" s="443" t="s">
        <v>348</v>
      </c>
      <c r="F38" s="443" t="s">
        <v>751</v>
      </c>
      <c r="G38" s="443" t="s">
        <v>348</v>
      </c>
      <c r="H38" s="442" t="s">
        <v>348</v>
      </c>
      <c r="I38" s="443" t="s">
        <v>348</v>
      </c>
      <c r="J38" s="360" t="str">
        <f>IFERROR(VLOOKUP(A38,[4]YEAR12!$A:$Q,17,FALSE),"")</f>
        <v>4.75+ (C/B)</v>
      </c>
      <c r="K38" s="361">
        <f>IFERROR(VLOOKUP($A38,BHVEXPORT!$A:$I,6,FALSE),"")</f>
        <v>1</v>
      </c>
      <c r="L38" s="362">
        <f>IFERROR(VLOOKUP($A38,BHVEXPORT!$A:$I,4,FALSE),"")</f>
        <v>0</v>
      </c>
      <c r="M38" s="364">
        <f>IFERROR(VLOOKUP($A38,BHVEXPORT!$A:$I,5,FALSE),"")</f>
        <v>0</v>
      </c>
      <c r="N38" s="398">
        <v>100</v>
      </c>
      <c r="O38" s="399">
        <v>0</v>
      </c>
      <c r="P38" s="366"/>
      <c r="Q38" s="400">
        <f t="shared" si="0"/>
        <v>1</v>
      </c>
      <c r="R38" s="401">
        <f t="shared" si="1"/>
        <v>3</v>
      </c>
      <c r="S38" s="402">
        <f t="shared" si="2"/>
        <v>0</v>
      </c>
      <c r="T38" s="402">
        <f t="shared" si="3"/>
        <v>0</v>
      </c>
      <c r="U38" s="402">
        <f t="shared" si="4"/>
        <v>0</v>
      </c>
      <c r="V38" s="402">
        <f t="shared" si="5"/>
        <v>0</v>
      </c>
      <c r="W38" s="402">
        <f t="shared" si="6"/>
        <v>0</v>
      </c>
      <c r="X38" s="402">
        <f t="shared" si="7"/>
        <v>0</v>
      </c>
      <c r="Y38" s="402">
        <f t="shared" si="8"/>
        <v>0</v>
      </c>
      <c r="Z38" s="402">
        <f t="shared" si="11"/>
        <v>0</v>
      </c>
      <c r="AA38" s="454">
        <f t="shared" si="12"/>
        <v>0</v>
      </c>
      <c r="AB38" s="363"/>
      <c r="AC38" s="440"/>
      <c r="AD38" s="443"/>
      <c r="AE38" s="444"/>
      <c r="AF38" s="445"/>
      <c r="AG38" s="446"/>
      <c r="AH38" s="440"/>
      <c r="AI38" s="443"/>
      <c r="AJ38" s="444"/>
      <c r="AK38" s="445"/>
      <c r="AL38" s="446"/>
      <c r="AM38" s="440"/>
      <c r="AN38" s="443"/>
      <c r="AO38" s="444"/>
      <c r="AP38" s="445"/>
      <c r="AQ38" s="446"/>
      <c r="AR38" s="440"/>
      <c r="AS38" s="443"/>
      <c r="AT38" s="444"/>
      <c r="AU38" s="445"/>
      <c r="AV38" s="446"/>
      <c r="AW38" s="440"/>
      <c r="AX38" s="443"/>
      <c r="AY38" s="444"/>
      <c r="AZ38" s="445"/>
      <c r="BA38" s="446"/>
      <c r="BB38" s="440"/>
      <c r="BC38" s="443"/>
      <c r="BD38" s="444"/>
      <c r="BE38" s="445"/>
      <c r="BF38" s="446"/>
      <c r="BG38" s="440"/>
      <c r="BH38" s="443"/>
      <c r="BI38" s="444"/>
      <c r="BJ38" s="445"/>
      <c r="BK38" s="446"/>
      <c r="BL38" s="440"/>
      <c r="BM38" s="443"/>
      <c r="BN38" s="444"/>
      <c r="BO38" s="445"/>
      <c r="BP38" s="446"/>
      <c r="BQ38" s="440"/>
      <c r="BR38" s="443"/>
      <c r="BS38" s="444"/>
      <c r="BT38" s="445"/>
      <c r="BU38" s="446"/>
      <c r="BV38" s="440"/>
      <c r="BW38" s="443"/>
      <c r="BX38" s="444"/>
      <c r="BY38" s="445"/>
      <c r="BZ38" s="446"/>
      <c r="CA38" s="440" t="s">
        <v>385</v>
      </c>
      <c r="CB38" s="443"/>
      <c r="CC38" s="444"/>
      <c r="CD38" s="445" t="s">
        <v>781</v>
      </c>
      <c r="CE38" s="446" t="s">
        <v>747</v>
      </c>
      <c r="CF38" s="440"/>
      <c r="CG38" s="443"/>
      <c r="CH38" s="444"/>
      <c r="CI38" s="445"/>
      <c r="CJ38" s="446"/>
      <c r="CK38" s="440"/>
      <c r="CL38" s="443"/>
      <c r="CM38" s="444"/>
      <c r="CN38" s="445"/>
      <c r="CO38" s="446"/>
      <c r="CP38" s="440"/>
      <c r="CQ38" s="443"/>
      <c r="CR38" s="444"/>
      <c r="CS38" s="445"/>
      <c r="CT38" s="446"/>
      <c r="CU38" s="440"/>
      <c r="CV38" s="443"/>
      <c r="CW38" s="444"/>
      <c r="CX38" s="445"/>
      <c r="CY38" s="446"/>
      <c r="CZ38" s="440"/>
      <c r="DA38" s="443"/>
      <c r="DB38" s="444"/>
      <c r="DC38" s="445"/>
      <c r="DD38" s="446"/>
      <c r="DE38" s="440"/>
      <c r="DF38" s="443"/>
      <c r="DG38" s="444"/>
      <c r="DH38" s="445"/>
      <c r="DI38" s="446"/>
      <c r="DJ38" s="440"/>
      <c r="DK38" s="443"/>
      <c r="DL38" s="444"/>
      <c r="DM38" s="445"/>
      <c r="DN38" s="446"/>
      <c r="DO38" s="440"/>
      <c r="DP38" s="443"/>
      <c r="DQ38" s="444"/>
      <c r="DR38" s="445"/>
      <c r="DS38" s="446"/>
      <c r="DT38" s="440" t="s">
        <v>385</v>
      </c>
      <c r="DU38" s="443"/>
      <c r="DV38" s="444"/>
      <c r="DW38" s="445" t="s">
        <v>789</v>
      </c>
      <c r="DX38" s="446" t="s">
        <v>460</v>
      </c>
      <c r="DY38" s="440"/>
      <c r="DZ38" s="443"/>
      <c r="EA38" s="444"/>
      <c r="EB38" s="445"/>
      <c r="EC38" s="446"/>
      <c r="ED38" s="440"/>
      <c r="EE38" s="443"/>
      <c r="EF38" s="444"/>
      <c r="EG38" s="445"/>
      <c r="EH38" s="446"/>
      <c r="EI38" s="440"/>
      <c r="EJ38" s="443"/>
      <c r="EK38" s="444"/>
      <c r="EL38" s="445"/>
      <c r="EM38" s="446"/>
      <c r="EN38" s="440" t="s">
        <v>384</v>
      </c>
      <c r="EO38" s="443"/>
      <c r="EP38" s="444"/>
      <c r="EQ38" s="445" t="s">
        <v>474</v>
      </c>
      <c r="ER38" s="446" t="s">
        <v>473</v>
      </c>
      <c r="ES38" s="440" t="s">
        <v>385</v>
      </c>
      <c r="ET38" s="443"/>
      <c r="EU38" s="444"/>
      <c r="EV38" s="445" t="s">
        <v>480</v>
      </c>
      <c r="EW38" s="446" t="s">
        <v>479</v>
      </c>
      <c r="EX38" s="440"/>
      <c r="EY38" s="443"/>
      <c r="EZ38" s="444"/>
      <c r="FA38" s="445"/>
      <c r="FB38" s="446"/>
    </row>
    <row r="39" spans="1:158" s="365" customFormat="1" ht="28.5" x14ac:dyDescent="0.25">
      <c r="A39" s="440">
        <v>160124</v>
      </c>
      <c r="B39" s="441" t="s">
        <v>551</v>
      </c>
      <c r="C39" s="442" t="s">
        <v>753</v>
      </c>
      <c r="D39" s="440" t="s">
        <v>201</v>
      </c>
      <c r="E39" s="443" t="s">
        <v>348</v>
      </c>
      <c r="F39" s="443" t="s">
        <v>751</v>
      </c>
      <c r="G39" s="443" t="s">
        <v>348</v>
      </c>
      <c r="H39" s="442" t="s">
        <v>348</v>
      </c>
      <c r="I39" s="443" t="s">
        <v>348</v>
      </c>
      <c r="J39" s="360" t="str">
        <f>IFERROR(VLOOKUP(A39,[4]YEAR12!$A:$Q,17,FALSE),"")</f>
        <v>6.25+ (B/A)</v>
      </c>
      <c r="K39" s="361">
        <f>IFERROR(VLOOKUP($A39,BHVEXPORT!$A:$I,6,FALSE),"")</f>
        <v>0</v>
      </c>
      <c r="L39" s="362">
        <f>IFERROR(VLOOKUP($A39,BHVEXPORT!$A:$I,4,FALSE),"")</f>
        <v>0</v>
      </c>
      <c r="M39" s="364">
        <f>IFERROR(VLOOKUP($A39,BHVEXPORT!$A:$I,5,FALSE),"")</f>
        <v>0</v>
      </c>
      <c r="N39" s="398">
        <v>98.32</v>
      </c>
      <c r="O39" s="399">
        <v>4</v>
      </c>
      <c r="P39" s="366"/>
      <c r="Q39" s="400">
        <f t="shared" si="0"/>
        <v>0</v>
      </c>
      <c r="R39" s="401">
        <f t="shared" si="1"/>
        <v>3</v>
      </c>
      <c r="S39" s="402">
        <f t="shared" si="2"/>
        <v>1</v>
      </c>
      <c r="T39" s="402">
        <f t="shared" si="3"/>
        <v>0</v>
      </c>
      <c r="U39" s="402">
        <f t="shared" si="4"/>
        <v>0</v>
      </c>
      <c r="V39" s="402">
        <f t="shared" si="5"/>
        <v>1</v>
      </c>
      <c r="W39" s="402">
        <f t="shared" si="6"/>
        <v>0</v>
      </c>
      <c r="X39" s="402">
        <f t="shared" si="7"/>
        <v>0</v>
      </c>
      <c r="Y39" s="402">
        <f t="shared" si="8"/>
        <v>0</v>
      </c>
      <c r="Z39" s="402">
        <f t="shared" si="11"/>
        <v>0</v>
      </c>
      <c r="AA39" s="454">
        <f t="shared" si="12"/>
        <v>1</v>
      </c>
      <c r="AB39" s="363"/>
      <c r="AC39" s="440"/>
      <c r="AD39" s="443"/>
      <c r="AE39" s="444"/>
      <c r="AF39" s="445"/>
      <c r="AG39" s="446"/>
      <c r="AH39" s="440" t="s">
        <v>385</v>
      </c>
      <c r="AI39" s="443"/>
      <c r="AJ39" s="444"/>
      <c r="AK39" s="445" t="s">
        <v>412</v>
      </c>
      <c r="AL39" s="446" t="s">
        <v>408</v>
      </c>
      <c r="AM39" s="440"/>
      <c r="AN39" s="443"/>
      <c r="AO39" s="444"/>
      <c r="AP39" s="445"/>
      <c r="AQ39" s="446"/>
      <c r="AR39" s="440" t="s">
        <v>385</v>
      </c>
      <c r="AS39" s="443"/>
      <c r="AT39" s="444"/>
      <c r="AU39" s="445" t="s">
        <v>419</v>
      </c>
      <c r="AV39" s="446" t="s">
        <v>416</v>
      </c>
      <c r="AW39" s="440"/>
      <c r="AX39" s="443"/>
      <c r="AY39" s="444"/>
      <c r="AZ39" s="445"/>
      <c r="BA39" s="446"/>
      <c r="BB39" s="440"/>
      <c r="BC39" s="443"/>
      <c r="BD39" s="444"/>
      <c r="BE39" s="445"/>
      <c r="BF39" s="446"/>
      <c r="BG39" s="440"/>
      <c r="BH39" s="443"/>
      <c r="BI39" s="444"/>
      <c r="BJ39" s="445"/>
      <c r="BK39" s="446"/>
      <c r="BL39" s="440"/>
      <c r="BM39" s="443"/>
      <c r="BN39" s="444"/>
      <c r="BO39" s="445"/>
      <c r="BP39" s="446"/>
      <c r="BQ39" s="440"/>
      <c r="BR39" s="443"/>
      <c r="BS39" s="444"/>
      <c r="BT39" s="445"/>
      <c r="BU39" s="446"/>
      <c r="BV39" s="440"/>
      <c r="BW39" s="443"/>
      <c r="BX39" s="444"/>
      <c r="BY39" s="445"/>
      <c r="BZ39" s="446"/>
      <c r="CA39" s="440" t="s">
        <v>385</v>
      </c>
      <c r="CB39" s="443"/>
      <c r="CC39" s="444"/>
      <c r="CD39" s="445" t="s">
        <v>429</v>
      </c>
      <c r="CE39" s="446" t="s">
        <v>753</v>
      </c>
      <c r="CF39" s="440"/>
      <c r="CG39" s="443"/>
      <c r="CH39" s="444"/>
      <c r="CI39" s="445"/>
      <c r="CJ39" s="446"/>
      <c r="CK39" s="440"/>
      <c r="CL39" s="443"/>
      <c r="CM39" s="444"/>
      <c r="CN39" s="445"/>
      <c r="CO39" s="446"/>
      <c r="CP39" s="440"/>
      <c r="CQ39" s="443"/>
      <c r="CR39" s="444"/>
      <c r="CS39" s="445"/>
      <c r="CT39" s="446"/>
      <c r="CU39" s="440"/>
      <c r="CV39" s="443"/>
      <c r="CW39" s="444"/>
      <c r="CX39" s="445"/>
      <c r="CY39" s="446"/>
      <c r="CZ39" s="440"/>
      <c r="DA39" s="443"/>
      <c r="DB39" s="444"/>
      <c r="DC39" s="445"/>
      <c r="DD39" s="446"/>
      <c r="DE39" s="440"/>
      <c r="DF39" s="443"/>
      <c r="DG39" s="444"/>
      <c r="DH39" s="445"/>
      <c r="DI39" s="446"/>
      <c r="DJ39" s="440"/>
      <c r="DK39" s="443"/>
      <c r="DL39" s="444"/>
      <c r="DM39" s="445"/>
      <c r="DN39" s="446"/>
      <c r="DO39" s="440"/>
      <c r="DP39" s="443"/>
      <c r="DQ39" s="444"/>
      <c r="DR39" s="445"/>
      <c r="DS39" s="446"/>
      <c r="DT39" s="440"/>
      <c r="DU39" s="443"/>
      <c r="DV39" s="444"/>
      <c r="DW39" s="445"/>
      <c r="DX39" s="446"/>
      <c r="DY39" s="440"/>
      <c r="DZ39" s="443"/>
      <c r="EA39" s="444"/>
      <c r="EB39" s="445"/>
      <c r="EC39" s="446"/>
      <c r="ED39" s="440"/>
      <c r="EE39" s="443"/>
      <c r="EF39" s="444"/>
      <c r="EG39" s="445"/>
      <c r="EH39" s="446"/>
      <c r="EI39" s="440"/>
      <c r="EJ39" s="443"/>
      <c r="EK39" s="444"/>
      <c r="EL39" s="445"/>
      <c r="EM39" s="446"/>
      <c r="EN39" s="440" t="s">
        <v>386</v>
      </c>
      <c r="EO39" s="443"/>
      <c r="EP39" s="444"/>
      <c r="EQ39" s="445" t="s">
        <v>784</v>
      </c>
      <c r="ER39" s="446" t="s">
        <v>475</v>
      </c>
      <c r="ES39" s="440"/>
      <c r="ET39" s="443"/>
      <c r="EU39" s="444"/>
      <c r="EV39" s="445"/>
      <c r="EW39" s="446"/>
      <c r="EX39" s="440"/>
      <c r="EY39" s="443"/>
      <c r="EZ39" s="444"/>
      <c r="FA39" s="445"/>
      <c r="FB39" s="446"/>
    </row>
    <row r="40" spans="1:158" s="365" customFormat="1" ht="28.5" x14ac:dyDescent="0.25">
      <c r="A40" s="440">
        <v>150860</v>
      </c>
      <c r="B40" s="441" t="s">
        <v>552</v>
      </c>
      <c r="C40" s="442" t="s">
        <v>763</v>
      </c>
      <c r="D40" s="440" t="s">
        <v>201</v>
      </c>
      <c r="E40" s="443" t="s">
        <v>348</v>
      </c>
      <c r="F40" s="443" t="s">
        <v>766</v>
      </c>
      <c r="G40" s="443" t="s">
        <v>348</v>
      </c>
      <c r="H40" s="442" t="s">
        <v>348</v>
      </c>
      <c r="I40" s="443" t="s">
        <v>348</v>
      </c>
      <c r="J40" s="360" t="str">
        <f>IFERROR(VLOOKUP(A40,[4]YEAR12!$A:$Q,17,FALSE),"")</f>
        <v>7.75+ (A/A*)</v>
      </c>
      <c r="K40" s="361">
        <f>IFERROR(VLOOKUP($A40,BHVEXPORT!$A:$I,6,FALSE),"")</f>
        <v>0</v>
      </c>
      <c r="L40" s="362">
        <f>IFERROR(VLOOKUP($A40,BHVEXPORT!$A:$I,4,FALSE),"")</f>
        <v>0</v>
      </c>
      <c r="M40" s="364">
        <f>IFERROR(VLOOKUP($A40,BHVEXPORT!$A:$I,5,FALSE),"")</f>
        <v>0</v>
      </c>
      <c r="N40" s="398">
        <v>100</v>
      </c>
      <c r="O40" s="399">
        <v>0</v>
      </c>
      <c r="P40" s="366"/>
      <c r="Q40" s="400">
        <f t="shared" si="0"/>
        <v>0</v>
      </c>
      <c r="R40" s="401">
        <f t="shared" si="1"/>
        <v>5</v>
      </c>
      <c r="S40" s="402">
        <f t="shared" si="2"/>
        <v>0</v>
      </c>
      <c r="T40" s="402">
        <f t="shared" si="3"/>
        <v>0</v>
      </c>
      <c r="U40" s="402">
        <f t="shared" si="4"/>
        <v>0</v>
      </c>
      <c r="V40" s="402">
        <f t="shared" si="5"/>
        <v>0</v>
      </c>
      <c r="W40" s="402">
        <f t="shared" si="6"/>
        <v>0</v>
      </c>
      <c r="X40" s="402">
        <f t="shared" si="7"/>
        <v>0</v>
      </c>
      <c r="Y40" s="402">
        <f t="shared" si="8"/>
        <v>0</v>
      </c>
      <c r="Z40" s="402">
        <f t="shared" si="11"/>
        <v>0</v>
      </c>
      <c r="AA40" s="454">
        <f t="shared" si="12"/>
        <v>0</v>
      </c>
      <c r="AB40" s="363"/>
      <c r="AC40" s="440"/>
      <c r="AD40" s="443"/>
      <c r="AE40" s="444"/>
      <c r="AF40" s="445"/>
      <c r="AG40" s="446"/>
      <c r="AH40" s="440" t="s">
        <v>385</v>
      </c>
      <c r="AI40" s="443"/>
      <c r="AJ40" s="444"/>
      <c r="AK40" s="445" t="s">
        <v>442</v>
      </c>
      <c r="AL40" s="446" t="s">
        <v>409</v>
      </c>
      <c r="AM40" s="440"/>
      <c r="AN40" s="443"/>
      <c r="AO40" s="444"/>
      <c r="AP40" s="445"/>
      <c r="AQ40" s="446"/>
      <c r="AR40" s="440" t="s">
        <v>385</v>
      </c>
      <c r="AS40" s="443"/>
      <c r="AT40" s="444"/>
      <c r="AU40" s="445" t="s">
        <v>420</v>
      </c>
      <c r="AV40" s="446" t="s">
        <v>417</v>
      </c>
      <c r="AW40" s="440"/>
      <c r="AX40" s="443"/>
      <c r="AY40" s="444"/>
      <c r="AZ40" s="445"/>
      <c r="BA40" s="446"/>
      <c r="BB40" s="440"/>
      <c r="BC40" s="443"/>
      <c r="BD40" s="444"/>
      <c r="BE40" s="445"/>
      <c r="BF40" s="446"/>
      <c r="BG40" s="440"/>
      <c r="BH40" s="443"/>
      <c r="BI40" s="444"/>
      <c r="BJ40" s="445"/>
      <c r="BK40" s="446"/>
      <c r="BL40" s="440"/>
      <c r="BM40" s="443"/>
      <c r="BN40" s="444"/>
      <c r="BO40" s="445"/>
      <c r="BP40" s="446"/>
      <c r="BQ40" s="440"/>
      <c r="BR40" s="443"/>
      <c r="BS40" s="444"/>
      <c r="BT40" s="445"/>
      <c r="BU40" s="446"/>
      <c r="BV40" s="440"/>
      <c r="BW40" s="443"/>
      <c r="BX40" s="444"/>
      <c r="BY40" s="445"/>
      <c r="BZ40" s="446"/>
      <c r="CA40" s="440" t="s">
        <v>385</v>
      </c>
      <c r="CB40" s="443"/>
      <c r="CC40" s="444"/>
      <c r="CD40" s="445" t="s">
        <v>787</v>
      </c>
      <c r="CE40" s="446" t="s">
        <v>763</v>
      </c>
      <c r="CF40" s="440"/>
      <c r="CG40" s="443"/>
      <c r="CH40" s="444"/>
      <c r="CI40" s="445"/>
      <c r="CJ40" s="446"/>
      <c r="CK40" s="440"/>
      <c r="CL40" s="443"/>
      <c r="CM40" s="444"/>
      <c r="CN40" s="445"/>
      <c r="CO40" s="446"/>
      <c r="CP40" s="440"/>
      <c r="CQ40" s="443"/>
      <c r="CR40" s="444"/>
      <c r="CS40" s="445"/>
      <c r="CT40" s="446"/>
      <c r="CU40" s="440"/>
      <c r="CV40" s="443"/>
      <c r="CW40" s="444"/>
      <c r="CX40" s="445"/>
      <c r="CY40" s="446"/>
      <c r="CZ40" s="440"/>
      <c r="DA40" s="443"/>
      <c r="DB40" s="444"/>
      <c r="DC40" s="445"/>
      <c r="DD40" s="446"/>
      <c r="DE40" s="440"/>
      <c r="DF40" s="443"/>
      <c r="DG40" s="444"/>
      <c r="DH40" s="445"/>
      <c r="DI40" s="446"/>
      <c r="DJ40" s="440" t="s">
        <v>385</v>
      </c>
      <c r="DK40" s="443"/>
      <c r="DL40" s="444"/>
      <c r="DM40" s="445" t="s">
        <v>454</v>
      </c>
      <c r="DN40" s="446" t="s">
        <v>451</v>
      </c>
      <c r="DO40" s="440"/>
      <c r="DP40" s="443"/>
      <c r="DQ40" s="444"/>
      <c r="DR40" s="445"/>
      <c r="DS40" s="446"/>
      <c r="DT40" s="440"/>
      <c r="DU40" s="443"/>
      <c r="DV40" s="444"/>
      <c r="DW40" s="445"/>
      <c r="DX40" s="446"/>
      <c r="DY40" s="440"/>
      <c r="DZ40" s="443"/>
      <c r="EA40" s="444"/>
      <c r="EB40" s="445"/>
      <c r="EC40" s="446"/>
      <c r="ED40" s="440" t="s">
        <v>385</v>
      </c>
      <c r="EE40" s="443"/>
      <c r="EF40" s="444"/>
      <c r="EG40" s="445" t="s">
        <v>466</v>
      </c>
      <c r="EH40" s="446" t="s">
        <v>465</v>
      </c>
      <c r="EI40" s="440"/>
      <c r="EJ40" s="443"/>
      <c r="EK40" s="444"/>
      <c r="EL40" s="445"/>
      <c r="EM40" s="446"/>
      <c r="EN40" s="440"/>
      <c r="EO40" s="443"/>
      <c r="EP40" s="444"/>
      <c r="EQ40" s="445"/>
      <c r="ER40" s="446"/>
      <c r="ES40" s="440"/>
      <c r="ET40" s="443"/>
      <c r="EU40" s="444"/>
      <c r="EV40" s="445"/>
      <c r="EW40" s="446"/>
      <c r="EX40" s="440"/>
      <c r="EY40" s="443"/>
      <c r="EZ40" s="444"/>
      <c r="FA40" s="445"/>
      <c r="FB40" s="446"/>
    </row>
    <row r="41" spans="1:158" s="365" customFormat="1" ht="28.5" x14ac:dyDescent="0.25">
      <c r="A41" s="440">
        <v>150992</v>
      </c>
      <c r="B41" s="441" t="s">
        <v>553</v>
      </c>
      <c r="C41" s="442" t="s">
        <v>763</v>
      </c>
      <c r="D41" s="440" t="s">
        <v>201</v>
      </c>
      <c r="E41" s="443" t="s">
        <v>749</v>
      </c>
      <c r="F41" s="443" t="s">
        <v>755</v>
      </c>
      <c r="G41" s="443" t="s">
        <v>348</v>
      </c>
      <c r="H41" s="442" t="s">
        <v>348</v>
      </c>
      <c r="I41" s="443" t="s">
        <v>348</v>
      </c>
      <c r="J41" s="360" t="str">
        <f>IFERROR(VLOOKUP(A41,[4]YEAR12!$A:$Q,17,FALSE),"")</f>
        <v>4.75+ (C/B)</v>
      </c>
      <c r="K41" s="361">
        <f>IFERROR(VLOOKUP($A41,BHVEXPORT!$A:$I,6,FALSE),"")</f>
        <v>0</v>
      </c>
      <c r="L41" s="362">
        <f>IFERROR(VLOOKUP($A41,BHVEXPORT!$A:$I,4,FALSE),"")</f>
        <v>0</v>
      </c>
      <c r="M41" s="364">
        <f>IFERROR(VLOOKUP($A41,BHVEXPORT!$A:$I,5,FALSE),"")</f>
        <v>0</v>
      </c>
      <c r="N41" s="398">
        <v>83.76</v>
      </c>
      <c r="O41" s="399">
        <v>0</v>
      </c>
      <c r="P41" s="366"/>
      <c r="Q41" s="400">
        <f t="shared" si="0"/>
        <v>0</v>
      </c>
      <c r="R41" s="401">
        <f t="shared" si="1"/>
        <v>4</v>
      </c>
      <c r="S41" s="402">
        <f t="shared" si="2"/>
        <v>0</v>
      </c>
      <c r="T41" s="402">
        <f t="shared" si="3"/>
        <v>0</v>
      </c>
      <c r="U41" s="402">
        <f t="shared" si="4"/>
        <v>0</v>
      </c>
      <c r="V41" s="402">
        <f t="shared" si="5"/>
        <v>0</v>
      </c>
      <c r="W41" s="402">
        <f t="shared" si="6"/>
        <v>0</v>
      </c>
      <c r="X41" s="402">
        <f t="shared" si="7"/>
        <v>0</v>
      </c>
      <c r="Y41" s="402">
        <f t="shared" si="8"/>
        <v>0</v>
      </c>
      <c r="Z41" s="402">
        <f t="shared" si="11"/>
        <v>0</v>
      </c>
      <c r="AA41" s="454">
        <f t="shared" si="12"/>
        <v>0</v>
      </c>
      <c r="AB41" s="363"/>
      <c r="AC41" s="440"/>
      <c r="AD41" s="443"/>
      <c r="AE41" s="444"/>
      <c r="AF41" s="445"/>
      <c r="AG41" s="446"/>
      <c r="AH41" s="440" t="s">
        <v>385</v>
      </c>
      <c r="AI41" s="443"/>
      <c r="AJ41" s="444"/>
      <c r="AK41" s="445" t="s">
        <v>785</v>
      </c>
      <c r="AL41" s="446" t="s">
        <v>359</v>
      </c>
      <c r="AM41" s="440"/>
      <c r="AN41" s="443"/>
      <c r="AO41" s="444"/>
      <c r="AP41" s="445"/>
      <c r="AQ41" s="446"/>
      <c r="AR41" s="440" t="s">
        <v>385</v>
      </c>
      <c r="AS41" s="443"/>
      <c r="AT41" s="444"/>
      <c r="AU41" s="445" t="s">
        <v>418</v>
      </c>
      <c r="AV41" s="446" t="s">
        <v>361</v>
      </c>
      <c r="AW41" s="440"/>
      <c r="AX41" s="443"/>
      <c r="AY41" s="444"/>
      <c r="AZ41" s="445"/>
      <c r="BA41" s="446"/>
      <c r="BB41" s="440"/>
      <c r="BC41" s="443"/>
      <c r="BD41" s="444"/>
      <c r="BE41" s="445"/>
      <c r="BF41" s="446"/>
      <c r="BG41" s="440" t="s">
        <v>385</v>
      </c>
      <c r="BH41" s="443"/>
      <c r="BI41" s="444"/>
      <c r="BJ41" s="445" t="s">
        <v>426</v>
      </c>
      <c r="BK41" s="446" t="s">
        <v>425</v>
      </c>
      <c r="BL41" s="440"/>
      <c r="BM41" s="443"/>
      <c r="BN41" s="444"/>
      <c r="BO41" s="445"/>
      <c r="BP41" s="446"/>
      <c r="BQ41" s="440"/>
      <c r="BR41" s="443"/>
      <c r="BS41" s="444"/>
      <c r="BT41" s="445"/>
      <c r="BU41" s="446"/>
      <c r="BV41" s="440"/>
      <c r="BW41" s="443"/>
      <c r="BX41" s="444"/>
      <c r="BY41" s="445"/>
      <c r="BZ41" s="446"/>
      <c r="CA41" s="440" t="s">
        <v>385</v>
      </c>
      <c r="CB41" s="443"/>
      <c r="CC41" s="444"/>
      <c r="CD41" s="445" t="s">
        <v>787</v>
      </c>
      <c r="CE41" s="446" t="s">
        <v>763</v>
      </c>
      <c r="CF41" s="440"/>
      <c r="CG41" s="443"/>
      <c r="CH41" s="444"/>
      <c r="CI41" s="445"/>
      <c r="CJ41" s="446"/>
      <c r="CK41" s="440"/>
      <c r="CL41" s="443"/>
      <c r="CM41" s="444"/>
      <c r="CN41" s="445"/>
      <c r="CO41" s="446"/>
      <c r="CP41" s="440"/>
      <c r="CQ41" s="443"/>
      <c r="CR41" s="444"/>
      <c r="CS41" s="445"/>
      <c r="CT41" s="446"/>
      <c r="CU41" s="440"/>
      <c r="CV41" s="443"/>
      <c r="CW41" s="444"/>
      <c r="CX41" s="445"/>
      <c r="CY41" s="446"/>
      <c r="CZ41" s="440"/>
      <c r="DA41" s="443"/>
      <c r="DB41" s="444"/>
      <c r="DC41" s="445"/>
      <c r="DD41" s="446"/>
      <c r="DE41" s="440"/>
      <c r="DF41" s="443"/>
      <c r="DG41" s="444"/>
      <c r="DH41" s="445"/>
      <c r="DI41" s="446"/>
      <c r="DJ41" s="440"/>
      <c r="DK41" s="443"/>
      <c r="DL41" s="444"/>
      <c r="DM41" s="445"/>
      <c r="DN41" s="446"/>
      <c r="DO41" s="440"/>
      <c r="DP41" s="443"/>
      <c r="DQ41" s="444"/>
      <c r="DR41" s="445"/>
      <c r="DS41" s="446"/>
      <c r="DT41" s="440"/>
      <c r="DU41" s="443"/>
      <c r="DV41" s="444"/>
      <c r="DW41" s="445"/>
      <c r="DX41" s="446"/>
      <c r="DY41" s="440"/>
      <c r="DZ41" s="443"/>
      <c r="EA41" s="444"/>
      <c r="EB41" s="445"/>
      <c r="EC41" s="446"/>
      <c r="ED41" s="440"/>
      <c r="EE41" s="443"/>
      <c r="EF41" s="444"/>
      <c r="EG41" s="445"/>
      <c r="EH41" s="446"/>
      <c r="EI41" s="440"/>
      <c r="EJ41" s="443"/>
      <c r="EK41" s="444"/>
      <c r="EL41" s="445"/>
      <c r="EM41" s="446"/>
      <c r="EN41" s="440"/>
      <c r="EO41" s="443"/>
      <c r="EP41" s="444"/>
      <c r="EQ41" s="445"/>
      <c r="ER41" s="446"/>
      <c r="ES41" s="440"/>
      <c r="ET41" s="443"/>
      <c r="EU41" s="444"/>
      <c r="EV41" s="445"/>
      <c r="EW41" s="446"/>
      <c r="EX41" s="440"/>
      <c r="EY41" s="443"/>
      <c r="EZ41" s="444"/>
      <c r="FA41" s="445"/>
      <c r="FB41" s="446"/>
    </row>
    <row r="42" spans="1:158" s="365" customFormat="1" ht="28.5" x14ac:dyDescent="0.25">
      <c r="A42" s="440">
        <v>150835</v>
      </c>
      <c r="B42" s="441" t="s">
        <v>554</v>
      </c>
      <c r="C42" s="442" t="s">
        <v>763</v>
      </c>
      <c r="D42" s="440" t="s">
        <v>325</v>
      </c>
      <c r="E42" s="443" t="s">
        <v>348</v>
      </c>
      <c r="F42" s="443" t="s">
        <v>751</v>
      </c>
      <c r="G42" s="443" t="s">
        <v>348</v>
      </c>
      <c r="H42" s="442" t="s">
        <v>348</v>
      </c>
      <c r="I42" s="443" t="s">
        <v>348</v>
      </c>
      <c r="J42" s="360" t="str">
        <f>IFERROR(VLOOKUP(A42,[4]YEAR12!$A:$Q,17,FALSE),"")</f>
        <v>7.75+ (A/A*)</v>
      </c>
      <c r="K42" s="361">
        <f>IFERROR(VLOOKUP($A42,BHVEXPORT!$A:$I,6,FALSE),"")</f>
        <v>1</v>
      </c>
      <c r="L42" s="362">
        <f>IFERROR(VLOOKUP($A42,BHVEXPORT!$A:$I,4,FALSE),"")</f>
        <v>0</v>
      </c>
      <c r="M42" s="364">
        <f>IFERROR(VLOOKUP($A42,BHVEXPORT!$A:$I,5,FALSE),"")</f>
        <v>0</v>
      </c>
      <c r="N42" s="398">
        <v>98.58</v>
      </c>
      <c r="O42" s="399">
        <v>0</v>
      </c>
      <c r="P42" s="366"/>
      <c r="Q42" s="400">
        <f t="shared" si="0"/>
        <v>0</v>
      </c>
      <c r="R42" s="401">
        <f t="shared" si="1"/>
        <v>5</v>
      </c>
      <c r="S42" s="402">
        <f t="shared" si="2"/>
        <v>0</v>
      </c>
      <c r="T42" s="402">
        <f t="shared" si="3"/>
        <v>0</v>
      </c>
      <c r="U42" s="402">
        <f t="shared" si="4"/>
        <v>0</v>
      </c>
      <c r="V42" s="402">
        <f t="shared" si="5"/>
        <v>0</v>
      </c>
      <c r="W42" s="402">
        <f t="shared" si="6"/>
        <v>0</v>
      </c>
      <c r="X42" s="402">
        <f t="shared" si="7"/>
        <v>0</v>
      </c>
      <c r="Y42" s="402">
        <f t="shared" si="8"/>
        <v>0</v>
      </c>
      <c r="Z42" s="402">
        <f t="shared" si="11"/>
        <v>0</v>
      </c>
      <c r="AA42" s="454">
        <f t="shared" si="12"/>
        <v>0</v>
      </c>
      <c r="AB42" s="363"/>
      <c r="AC42" s="440"/>
      <c r="AD42" s="443"/>
      <c r="AE42" s="444"/>
      <c r="AF42" s="445"/>
      <c r="AG42" s="446"/>
      <c r="AH42" s="440"/>
      <c r="AI42" s="443"/>
      <c r="AJ42" s="444"/>
      <c r="AK42" s="445"/>
      <c r="AL42" s="446"/>
      <c r="AM42" s="440"/>
      <c r="AN42" s="443"/>
      <c r="AO42" s="444"/>
      <c r="AP42" s="445"/>
      <c r="AQ42" s="446"/>
      <c r="AR42" s="440"/>
      <c r="AS42" s="443"/>
      <c r="AT42" s="444"/>
      <c r="AU42" s="445"/>
      <c r="AV42" s="446"/>
      <c r="AW42" s="440"/>
      <c r="AX42" s="443"/>
      <c r="AY42" s="444"/>
      <c r="AZ42" s="445"/>
      <c r="BA42" s="446"/>
      <c r="BB42" s="440"/>
      <c r="BC42" s="443"/>
      <c r="BD42" s="444"/>
      <c r="BE42" s="445"/>
      <c r="BF42" s="446"/>
      <c r="BG42" s="440"/>
      <c r="BH42" s="443"/>
      <c r="BI42" s="444"/>
      <c r="BJ42" s="445"/>
      <c r="BK42" s="446"/>
      <c r="BL42" s="440"/>
      <c r="BM42" s="443"/>
      <c r="BN42" s="444"/>
      <c r="BO42" s="445"/>
      <c r="BP42" s="446"/>
      <c r="BQ42" s="440"/>
      <c r="BR42" s="443"/>
      <c r="BS42" s="444"/>
      <c r="BT42" s="445"/>
      <c r="BU42" s="446"/>
      <c r="BV42" s="440"/>
      <c r="BW42" s="443"/>
      <c r="BX42" s="444"/>
      <c r="BY42" s="445"/>
      <c r="BZ42" s="446"/>
      <c r="CA42" s="440" t="s">
        <v>385</v>
      </c>
      <c r="CB42" s="443"/>
      <c r="CC42" s="444"/>
      <c r="CD42" s="445" t="s">
        <v>787</v>
      </c>
      <c r="CE42" s="446" t="s">
        <v>763</v>
      </c>
      <c r="CF42" s="440"/>
      <c r="CG42" s="443"/>
      <c r="CH42" s="444"/>
      <c r="CI42" s="445"/>
      <c r="CJ42" s="446"/>
      <c r="CK42" s="440"/>
      <c r="CL42" s="443"/>
      <c r="CM42" s="444"/>
      <c r="CN42" s="445"/>
      <c r="CO42" s="446"/>
      <c r="CP42" s="440"/>
      <c r="CQ42" s="443"/>
      <c r="CR42" s="444"/>
      <c r="CS42" s="445"/>
      <c r="CT42" s="446"/>
      <c r="CU42" s="440"/>
      <c r="CV42" s="443"/>
      <c r="CW42" s="444"/>
      <c r="CX42" s="445"/>
      <c r="CY42" s="446"/>
      <c r="CZ42" s="440"/>
      <c r="DA42" s="443"/>
      <c r="DB42" s="444"/>
      <c r="DC42" s="445"/>
      <c r="DD42" s="446"/>
      <c r="DE42" s="440" t="s">
        <v>385</v>
      </c>
      <c r="DF42" s="443"/>
      <c r="DG42" s="444"/>
      <c r="DH42" s="445" t="s">
        <v>448</v>
      </c>
      <c r="DI42" s="446" t="s">
        <v>446</v>
      </c>
      <c r="DJ42" s="440" t="s">
        <v>385</v>
      </c>
      <c r="DK42" s="443"/>
      <c r="DL42" s="444"/>
      <c r="DM42" s="445" t="s">
        <v>782</v>
      </c>
      <c r="DN42" s="446" t="s">
        <v>455</v>
      </c>
      <c r="DO42" s="440"/>
      <c r="DP42" s="443"/>
      <c r="DQ42" s="444"/>
      <c r="DR42" s="445"/>
      <c r="DS42" s="446"/>
      <c r="DT42" s="440"/>
      <c r="DU42" s="443"/>
      <c r="DV42" s="444"/>
      <c r="DW42" s="445"/>
      <c r="DX42" s="446"/>
      <c r="DY42" s="440"/>
      <c r="DZ42" s="443"/>
      <c r="EA42" s="444"/>
      <c r="EB42" s="445"/>
      <c r="EC42" s="446"/>
      <c r="ED42" s="440" t="s">
        <v>385</v>
      </c>
      <c r="EE42" s="443"/>
      <c r="EF42" s="444"/>
      <c r="EG42" s="445" t="s">
        <v>466</v>
      </c>
      <c r="EH42" s="446" t="s">
        <v>465</v>
      </c>
      <c r="EI42" s="440" t="s">
        <v>385</v>
      </c>
      <c r="EJ42" s="443"/>
      <c r="EK42" s="444"/>
      <c r="EL42" s="445" t="s">
        <v>470</v>
      </c>
      <c r="EM42" s="446" t="s">
        <v>471</v>
      </c>
      <c r="EN42" s="440"/>
      <c r="EO42" s="443"/>
      <c r="EP42" s="444"/>
      <c r="EQ42" s="445"/>
      <c r="ER42" s="446"/>
      <c r="ES42" s="440"/>
      <c r="ET42" s="443"/>
      <c r="EU42" s="444"/>
      <c r="EV42" s="445"/>
      <c r="EW42" s="446"/>
      <c r="EX42" s="440"/>
      <c r="EY42" s="443"/>
      <c r="EZ42" s="444"/>
      <c r="FA42" s="445"/>
      <c r="FB42" s="446"/>
    </row>
    <row r="43" spans="1:158" s="365" customFormat="1" ht="28.5" x14ac:dyDescent="0.25">
      <c r="A43" s="440">
        <v>150866</v>
      </c>
      <c r="B43" s="441" t="s">
        <v>555</v>
      </c>
      <c r="C43" s="442" t="s">
        <v>763</v>
      </c>
      <c r="D43" s="440" t="s">
        <v>325</v>
      </c>
      <c r="E43" s="443" t="s">
        <v>348</v>
      </c>
      <c r="F43" s="443" t="s">
        <v>751</v>
      </c>
      <c r="G43" s="443" t="s">
        <v>348</v>
      </c>
      <c r="H43" s="442" t="s">
        <v>348</v>
      </c>
      <c r="I43" s="443" t="s">
        <v>348</v>
      </c>
      <c r="J43" s="360" t="str">
        <f>IFERROR(VLOOKUP(A43,[4]YEAR12!$A:$Q,17,FALSE),"")</f>
        <v>6.25+ (B/A)</v>
      </c>
      <c r="K43" s="361">
        <f>IFERROR(VLOOKUP($A43,BHVEXPORT!$A:$I,6,FALSE),"")</f>
        <v>0</v>
      </c>
      <c r="L43" s="362">
        <f>IFERROR(VLOOKUP($A43,BHVEXPORT!$A:$I,4,FALSE),"")</f>
        <v>0</v>
      </c>
      <c r="M43" s="364">
        <f>IFERROR(VLOOKUP($A43,BHVEXPORT!$A:$I,5,FALSE),"")</f>
        <v>1</v>
      </c>
      <c r="N43" s="398">
        <v>100</v>
      </c>
      <c r="O43" s="399">
        <v>0</v>
      </c>
      <c r="P43" s="366"/>
      <c r="Q43" s="400">
        <f t="shared" si="0"/>
        <v>0</v>
      </c>
      <c r="R43" s="401">
        <f t="shared" si="1"/>
        <v>5</v>
      </c>
      <c r="S43" s="402">
        <f t="shared" si="2"/>
        <v>0</v>
      </c>
      <c r="T43" s="402">
        <f t="shared" si="3"/>
        <v>0</v>
      </c>
      <c r="U43" s="402">
        <f t="shared" si="4"/>
        <v>0</v>
      </c>
      <c r="V43" s="402">
        <f t="shared" si="5"/>
        <v>0</v>
      </c>
      <c r="W43" s="402">
        <f t="shared" si="6"/>
        <v>0</v>
      </c>
      <c r="X43" s="402">
        <f t="shared" si="7"/>
        <v>0</v>
      </c>
      <c r="Y43" s="402">
        <f t="shared" si="8"/>
        <v>0</v>
      </c>
      <c r="Z43" s="402">
        <f t="shared" si="11"/>
        <v>0</v>
      </c>
      <c r="AA43" s="454">
        <f t="shared" si="12"/>
        <v>0</v>
      </c>
      <c r="AB43" s="363"/>
      <c r="AC43" s="440"/>
      <c r="AD43" s="443"/>
      <c r="AE43" s="444"/>
      <c r="AF43" s="445"/>
      <c r="AG43" s="446"/>
      <c r="AH43" s="440"/>
      <c r="AI43" s="443"/>
      <c r="AJ43" s="444"/>
      <c r="AK43" s="445"/>
      <c r="AL43" s="446"/>
      <c r="AM43" s="440"/>
      <c r="AN43" s="443"/>
      <c r="AO43" s="444"/>
      <c r="AP43" s="445"/>
      <c r="AQ43" s="446"/>
      <c r="AR43" s="440" t="s">
        <v>385</v>
      </c>
      <c r="AS43" s="443"/>
      <c r="AT43" s="444"/>
      <c r="AU43" s="445" t="s">
        <v>419</v>
      </c>
      <c r="AV43" s="446" t="s">
        <v>416</v>
      </c>
      <c r="AW43" s="440"/>
      <c r="AX43" s="443"/>
      <c r="AY43" s="444"/>
      <c r="AZ43" s="445"/>
      <c r="BA43" s="446"/>
      <c r="BB43" s="440"/>
      <c r="BC43" s="443"/>
      <c r="BD43" s="444"/>
      <c r="BE43" s="445"/>
      <c r="BF43" s="446"/>
      <c r="BG43" s="440"/>
      <c r="BH43" s="443"/>
      <c r="BI43" s="444"/>
      <c r="BJ43" s="445"/>
      <c r="BK43" s="446"/>
      <c r="BL43" s="440"/>
      <c r="BM43" s="443"/>
      <c r="BN43" s="444"/>
      <c r="BO43" s="445"/>
      <c r="BP43" s="446"/>
      <c r="BQ43" s="440"/>
      <c r="BR43" s="443"/>
      <c r="BS43" s="444"/>
      <c r="BT43" s="445"/>
      <c r="BU43" s="446"/>
      <c r="BV43" s="440"/>
      <c r="BW43" s="443"/>
      <c r="BX43" s="444"/>
      <c r="BY43" s="445"/>
      <c r="BZ43" s="446"/>
      <c r="CA43" s="440" t="s">
        <v>385</v>
      </c>
      <c r="CB43" s="443"/>
      <c r="CC43" s="444"/>
      <c r="CD43" s="445" t="s">
        <v>787</v>
      </c>
      <c r="CE43" s="446" t="s">
        <v>763</v>
      </c>
      <c r="CF43" s="440"/>
      <c r="CG43" s="443"/>
      <c r="CH43" s="444"/>
      <c r="CI43" s="445"/>
      <c r="CJ43" s="446"/>
      <c r="CK43" s="440" t="s">
        <v>385</v>
      </c>
      <c r="CL43" s="443"/>
      <c r="CM43" s="444"/>
      <c r="CN43" s="445" t="s">
        <v>454</v>
      </c>
      <c r="CO43" s="446" t="s">
        <v>744</v>
      </c>
      <c r="CP43" s="440"/>
      <c r="CQ43" s="443"/>
      <c r="CR43" s="444"/>
      <c r="CS43" s="445"/>
      <c r="CT43" s="446"/>
      <c r="CU43" s="440"/>
      <c r="CV43" s="443"/>
      <c r="CW43" s="444"/>
      <c r="CX43" s="445"/>
      <c r="CY43" s="446"/>
      <c r="CZ43" s="440"/>
      <c r="DA43" s="443"/>
      <c r="DB43" s="444"/>
      <c r="DC43" s="445"/>
      <c r="DD43" s="446"/>
      <c r="DE43" s="440"/>
      <c r="DF43" s="443"/>
      <c r="DG43" s="444"/>
      <c r="DH43" s="445"/>
      <c r="DI43" s="446"/>
      <c r="DJ43" s="440" t="s">
        <v>385</v>
      </c>
      <c r="DK43" s="443"/>
      <c r="DL43" s="444"/>
      <c r="DM43" s="445" t="s">
        <v>454</v>
      </c>
      <c r="DN43" s="446" t="s">
        <v>451</v>
      </c>
      <c r="DO43" s="440"/>
      <c r="DP43" s="443"/>
      <c r="DQ43" s="444"/>
      <c r="DR43" s="445"/>
      <c r="DS43" s="446"/>
      <c r="DT43" s="440"/>
      <c r="DU43" s="443"/>
      <c r="DV43" s="444"/>
      <c r="DW43" s="445"/>
      <c r="DX43" s="446"/>
      <c r="DY43" s="440"/>
      <c r="DZ43" s="443"/>
      <c r="EA43" s="444"/>
      <c r="EB43" s="445"/>
      <c r="EC43" s="446"/>
      <c r="ED43" s="440" t="s">
        <v>385</v>
      </c>
      <c r="EE43" s="443"/>
      <c r="EF43" s="444"/>
      <c r="EG43" s="445" t="s">
        <v>466</v>
      </c>
      <c r="EH43" s="446" t="s">
        <v>465</v>
      </c>
      <c r="EI43" s="440"/>
      <c r="EJ43" s="443"/>
      <c r="EK43" s="444"/>
      <c r="EL43" s="445"/>
      <c r="EM43" s="446"/>
      <c r="EN43" s="440"/>
      <c r="EO43" s="443"/>
      <c r="EP43" s="444"/>
      <c r="EQ43" s="445"/>
      <c r="ER43" s="446"/>
      <c r="ES43" s="440"/>
      <c r="ET43" s="443"/>
      <c r="EU43" s="444"/>
      <c r="EV43" s="445"/>
      <c r="EW43" s="446"/>
      <c r="EX43" s="440"/>
      <c r="EY43" s="443"/>
      <c r="EZ43" s="444"/>
      <c r="FA43" s="445"/>
      <c r="FB43" s="446"/>
    </row>
    <row r="44" spans="1:158" s="365" customFormat="1" ht="28.5" x14ac:dyDescent="0.25">
      <c r="A44" s="440">
        <v>150929</v>
      </c>
      <c r="B44" s="441" t="s">
        <v>556</v>
      </c>
      <c r="C44" s="442" t="s">
        <v>763</v>
      </c>
      <c r="D44" s="440" t="s">
        <v>201</v>
      </c>
      <c r="E44" s="443" t="s">
        <v>348</v>
      </c>
      <c r="F44" s="443" t="s">
        <v>751</v>
      </c>
      <c r="G44" s="443" t="s">
        <v>348</v>
      </c>
      <c r="H44" s="442" t="s">
        <v>348</v>
      </c>
      <c r="I44" s="443" t="s">
        <v>348</v>
      </c>
      <c r="J44" s="360" t="str">
        <f>IFERROR(VLOOKUP(A44,[4]YEAR12!$A:$Q,17,FALSE),"")</f>
        <v>4.75+ (C/B)</v>
      </c>
      <c r="K44" s="361">
        <f>IFERROR(VLOOKUP($A44,BHVEXPORT!$A:$I,6,FALSE),"")</f>
        <v>1</v>
      </c>
      <c r="L44" s="362">
        <f>IFERROR(VLOOKUP($A44,BHVEXPORT!$A:$I,4,FALSE),"")</f>
        <v>0</v>
      </c>
      <c r="M44" s="364">
        <f>IFERROR(VLOOKUP($A44,BHVEXPORT!$A:$I,5,FALSE),"")</f>
        <v>0</v>
      </c>
      <c r="N44" s="398">
        <v>83.76</v>
      </c>
      <c r="O44" s="399">
        <v>0</v>
      </c>
      <c r="P44" s="366"/>
      <c r="Q44" s="400">
        <f t="shared" si="0"/>
        <v>1</v>
      </c>
      <c r="R44" s="401">
        <f t="shared" si="1"/>
        <v>3</v>
      </c>
      <c r="S44" s="402">
        <f t="shared" si="2"/>
        <v>0</v>
      </c>
      <c r="T44" s="402">
        <f t="shared" si="3"/>
        <v>0</v>
      </c>
      <c r="U44" s="402">
        <f t="shared" si="4"/>
        <v>0</v>
      </c>
      <c r="V44" s="402">
        <f t="shared" si="5"/>
        <v>0</v>
      </c>
      <c r="W44" s="402">
        <f t="shared" si="6"/>
        <v>0</v>
      </c>
      <c r="X44" s="402">
        <f t="shared" si="7"/>
        <v>0</v>
      </c>
      <c r="Y44" s="402">
        <f t="shared" si="8"/>
        <v>0</v>
      </c>
      <c r="Z44" s="402">
        <f t="shared" si="11"/>
        <v>0</v>
      </c>
      <c r="AA44" s="454">
        <f t="shared" si="12"/>
        <v>0</v>
      </c>
      <c r="AB44" s="363"/>
      <c r="AC44" s="440"/>
      <c r="AD44" s="443"/>
      <c r="AE44" s="444"/>
      <c r="AF44" s="445"/>
      <c r="AG44" s="446"/>
      <c r="AH44" s="440"/>
      <c r="AI44" s="443"/>
      <c r="AJ44" s="444"/>
      <c r="AK44" s="445"/>
      <c r="AL44" s="446"/>
      <c r="AM44" s="440"/>
      <c r="AN44" s="443"/>
      <c r="AO44" s="444"/>
      <c r="AP44" s="445"/>
      <c r="AQ44" s="446"/>
      <c r="AR44" s="440"/>
      <c r="AS44" s="443"/>
      <c r="AT44" s="444"/>
      <c r="AU44" s="445"/>
      <c r="AV44" s="446"/>
      <c r="AW44" s="440"/>
      <c r="AX44" s="443"/>
      <c r="AY44" s="444"/>
      <c r="AZ44" s="445"/>
      <c r="BA44" s="446"/>
      <c r="BB44" s="440"/>
      <c r="BC44" s="443"/>
      <c r="BD44" s="444"/>
      <c r="BE44" s="445"/>
      <c r="BF44" s="446"/>
      <c r="BG44" s="440"/>
      <c r="BH44" s="443"/>
      <c r="BI44" s="444"/>
      <c r="BJ44" s="445"/>
      <c r="BK44" s="446"/>
      <c r="BL44" s="440"/>
      <c r="BM44" s="443"/>
      <c r="BN44" s="444"/>
      <c r="BO44" s="445"/>
      <c r="BP44" s="446"/>
      <c r="BQ44" s="440" t="s">
        <v>385</v>
      </c>
      <c r="BR44" s="443"/>
      <c r="BS44" s="444"/>
      <c r="BT44" s="445" t="s">
        <v>793</v>
      </c>
      <c r="BU44" s="446" t="s">
        <v>431</v>
      </c>
      <c r="BV44" s="440"/>
      <c r="BW44" s="443"/>
      <c r="BX44" s="444"/>
      <c r="BY44" s="445"/>
      <c r="BZ44" s="446"/>
      <c r="CA44" s="440" t="s">
        <v>385</v>
      </c>
      <c r="CB44" s="443"/>
      <c r="CC44" s="444"/>
      <c r="CD44" s="445" t="s">
        <v>787</v>
      </c>
      <c r="CE44" s="446" t="s">
        <v>763</v>
      </c>
      <c r="CF44" s="440"/>
      <c r="CG44" s="443"/>
      <c r="CH44" s="444"/>
      <c r="CI44" s="445"/>
      <c r="CJ44" s="446"/>
      <c r="CK44" s="440"/>
      <c r="CL44" s="443"/>
      <c r="CM44" s="444"/>
      <c r="CN44" s="445"/>
      <c r="CO44" s="446"/>
      <c r="CP44" s="440"/>
      <c r="CQ44" s="443"/>
      <c r="CR44" s="444"/>
      <c r="CS44" s="445"/>
      <c r="CT44" s="446"/>
      <c r="CU44" s="440"/>
      <c r="CV44" s="443"/>
      <c r="CW44" s="444"/>
      <c r="CX44" s="445"/>
      <c r="CY44" s="446"/>
      <c r="CZ44" s="440"/>
      <c r="DA44" s="443"/>
      <c r="DB44" s="444"/>
      <c r="DC44" s="445"/>
      <c r="DD44" s="446"/>
      <c r="DE44" s="440"/>
      <c r="DF44" s="443"/>
      <c r="DG44" s="444"/>
      <c r="DH44" s="445"/>
      <c r="DI44" s="446"/>
      <c r="DJ44" s="440"/>
      <c r="DK44" s="443"/>
      <c r="DL44" s="444"/>
      <c r="DM44" s="445"/>
      <c r="DN44" s="446"/>
      <c r="DO44" s="440"/>
      <c r="DP44" s="443"/>
      <c r="DQ44" s="444"/>
      <c r="DR44" s="445"/>
      <c r="DS44" s="446"/>
      <c r="DT44" s="440"/>
      <c r="DU44" s="443"/>
      <c r="DV44" s="444"/>
      <c r="DW44" s="445"/>
      <c r="DX44" s="446"/>
      <c r="DY44" s="440"/>
      <c r="DZ44" s="443"/>
      <c r="EA44" s="444"/>
      <c r="EB44" s="445"/>
      <c r="EC44" s="446"/>
      <c r="ED44" s="440"/>
      <c r="EE44" s="443"/>
      <c r="EF44" s="444"/>
      <c r="EG44" s="445"/>
      <c r="EH44" s="446"/>
      <c r="EI44" s="440"/>
      <c r="EJ44" s="443"/>
      <c r="EK44" s="444"/>
      <c r="EL44" s="445"/>
      <c r="EM44" s="446"/>
      <c r="EN44" s="440" t="s">
        <v>385</v>
      </c>
      <c r="EO44" s="443"/>
      <c r="EP44" s="444"/>
      <c r="EQ44" s="445" t="s">
        <v>474</v>
      </c>
      <c r="ER44" s="446" t="s">
        <v>477</v>
      </c>
      <c r="ES44" s="440" t="s">
        <v>384</v>
      </c>
      <c r="ET44" s="443"/>
      <c r="EU44" s="444"/>
      <c r="EV44" s="445" t="s">
        <v>480</v>
      </c>
      <c r="EW44" s="446" t="s">
        <v>479</v>
      </c>
      <c r="EX44" s="440"/>
      <c r="EY44" s="443"/>
      <c r="EZ44" s="444"/>
      <c r="FA44" s="445"/>
      <c r="FB44" s="446"/>
    </row>
    <row r="45" spans="1:158" s="365" customFormat="1" ht="28.5" x14ac:dyDescent="0.25">
      <c r="A45" s="440">
        <v>160063</v>
      </c>
      <c r="B45" s="441" t="s">
        <v>557</v>
      </c>
      <c r="C45" s="442" t="s">
        <v>768</v>
      </c>
      <c r="D45" s="440" t="s">
        <v>325</v>
      </c>
      <c r="E45" s="443" t="s">
        <v>348</v>
      </c>
      <c r="F45" s="443" t="s">
        <v>751</v>
      </c>
      <c r="G45" s="443" t="s">
        <v>348</v>
      </c>
      <c r="H45" s="442" t="s">
        <v>348</v>
      </c>
      <c r="I45" s="443" t="s">
        <v>348</v>
      </c>
      <c r="J45" s="360" t="str">
        <f>IFERROR(VLOOKUP(A45,[4]YEAR12!$A:$Q,17,FALSE),"")</f>
        <v>6.25+ (B/A)</v>
      </c>
      <c r="K45" s="361">
        <f>IFERROR(VLOOKUP($A45,BHVEXPORT!$A:$I,6,FALSE),"")</f>
        <v>0</v>
      </c>
      <c r="L45" s="362">
        <f>IFERROR(VLOOKUP($A45,BHVEXPORT!$A:$I,4,FALSE),"")</f>
        <v>0</v>
      </c>
      <c r="M45" s="364">
        <f>IFERROR(VLOOKUP($A45,BHVEXPORT!$A:$I,5,FALSE),"")</f>
        <v>0</v>
      </c>
      <c r="N45" s="398">
        <v>95.76</v>
      </c>
      <c r="O45" s="399">
        <v>4</v>
      </c>
      <c r="P45" s="366"/>
      <c r="Q45" s="400">
        <f t="shared" si="0"/>
        <v>0</v>
      </c>
      <c r="R45" s="401">
        <f t="shared" si="1"/>
        <v>4</v>
      </c>
      <c r="S45" s="402">
        <f t="shared" si="2"/>
        <v>0</v>
      </c>
      <c r="T45" s="402">
        <f t="shared" si="3"/>
        <v>0</v>
      </c>
      <c r="U45" s="402">
        <f t="shared" si="4"/>
        <v>0</v>
      </c>
      <c r="V45" s="402">
        <f t="shared" si="5"/>
        <v>0</v>
      </c>
      <c r="W45" s="402">
        <f t="shared" si="6"/>
        <v>0</v>
      </c>
      <c r="X45" s="402">
        <f t="shared" si="7"/>
        <v>0</v>
      </c>
      <c r="Y45" s="402">
        <f t="shared" si="8"/>
        <v>0</v>
      </c>
      <c r="Z45" s="402">
        <f t="shared" si="11"/>
        <v>0</v>
      </c>
      <c r="AA45" s="454">
        <f t="shared" si="12"/>
        <v>0</v>
      </c>
      <c r="AB45" s="363"/>
      <c r="AC45" s="440"/>
      <c r="AD45" s="443"/>
      <c r="AE45" s="444"/>
      <c r="AF45" s="445"/>
      <c r="AG45" s="446"/>
      <c r="AH45" s="440"/>
      <c r="AI45" s="443"/>
      <c r="AJ45" s="444"/>
      <c r="AK45" s="445"/>
      <c r="AL45" s="446"/>
      <c r="AM45" s="440"/>
      <c r="AN45" s="443"/>
      <c r="AO45" s="444"/>
      <c r="AP45" s="445"/>
      <c r="AQ45" s="446"/>
      <c r="AR45" s="440"/>
      <c r="AS45" s="443"/>
      <c r="AT45" s="444"/>
      <c r="AU45" s="445"/>
      <c r="AV45" s="446"/>
      <c r="AW45" s="440"/>
      <c r="AX45" s="443"/>
      <c r="AY45" s="444"/>
      <c r="AZ45" s="445"/>
      <c r="BA45" s="446"/>
      <c r="BB45" s="440"/>
      <c r="BC45" s="443"/>
      <c r="BD45" s="444"/>
      <c r="BE45" s="445"/>
      <c r="BF45" s="446"/>
      <c r="BG45" s="440"/>
      <c r="BH45" s="443"/>
      <c r="BI45" s="444"/>
      <c r="BJ45" s="445"/>
      <c r="BK45" s="446"/>
      <c r="BL45" s="440" t="s">
        <v>385</v>
      </c>
      <c r="BM45" s="443"/>
      <c r="BN45" s="444"/>
      <c r="BO45" s="445" t="s">
        <v>429</v>
      </c>
      <c r="BP45" s="446" t="s">
        <v>427</v>
      </c>
      <c r="BQ45" s="440"/>
      <c r="BR45" s="443"/>
      <c r="BS45" s="444"/>
      <c r="BT45" s="445"/>
      <c r="BU45" s="446"/>
      <c r="BV45" s="440"/>
      <c r="BW45" s="443"/>
      <c r="BX45" s="444"/>
      <c r="BY45" s="445"/>
      <c r="BZ45" s="446"/>
      <c r="CA45" s="440" t="s">
        <v>385</v>
      </c>
      <c r="CB45" s="443"/>
      <c r="CC45" s="444"/>
      <c r="CD45" s="445" t="s">
        <v>432</v>
      </c>
      <c r="CE45" s="446" t="s">
        <v>768</v>
      </c>
      <c r="CF45" s="440"/>
      <c r="CG45" s="443"/>
      <c r="CH45" s="444"/>
      <c r="CI45" s="445"/>
      <c r="CJ45" s="446"/>
      <c r="CK45" s="440"/>
      <c r="CL45" s="443"/>
      <c r="CM45" s="444"/>
      <c r="CN45" s="445"/>
      <c r="CO45" s="446"/>
      <c r="CP45" s="440"/>
      <c r="CQ45" s="443"/>
      <c r="CR45" s="444"/>
      <c r="CS45" s="445"/>
      <c r="CT45" s="446"/>
      <c r="CU45" s="440"/>
      <c r="CV45" s="443"/>
      <c r="CW45" s="444"/>
      <c r="CX45" s="445"/>
      <c r="CY45" s="446"/>
      <c r="CZ45" s="440"/>
      <c r="DA45" s="443"/>
      <c r="DB45" s="444"/>
      <c r="DC45" s="445"/>
      <c r="DD45" s="446"/>
      <c r="DE45" s="440" t="s">
        <v>385</v>
      </c>
      <c r="DF45" s="443"/>
      <c r="DG45" s="444"/>
      <c r="DH45" s="445" t="s">
        <v>448</v>
      </c>
      <c r="DI45" s="446" t="s">
        <v>446</v>
      </c>
      <c r="DJ45" s="440" t="s">
        <v>385</v>
      </c>
      <c r="DK45" s="443"/>
      <c r="DL45" s="444"/>
      <c r="DM45" s="445" t="s">
        <v>782</v>
      </c>
      <c r="DN45" s="446" t="s">
        <v>455</v>
      </c>
      <c r="DO45" s="440"/>
      <c r="DP45" s="443"/>
      <c r="DQ45" s="444"/>
      <c r="DR45" s="445"/>
      <c r="DS45" s="446"/>
      <c r="DT45" s="440"/>
      <c r="DU45" s="443"/>
      <c r="DV45" s="444"/>
      <c r="DW45" s="445"/>
      <c r="DX45" s="446"/>
      <c r="DY45" s="440"/>
      <c r="DZ45" s="443"/>
      <c r="EA45" s="444"/>
      <c r="EB45" s="445"/>
      <c r="EC45" s="446"/>
      <c r="ED45" s="440"/>
      <c r="EE45" s="443"/>
      <c r="EF45" s="444"/>
      <c r="EG45" s="445"/>
      <c r="EH45" s="446"/>
      <c r="EI45" s="440"/>
      <c r="EJ45" s="443"/>
      <c r="EK45" s="444"/>
      <c r="EL45" s="445"/>
      <c r="EM45" s="446"/>
      <c r="EN45" s="440"/>
      <c r="EO45" s="443"/>
      <c r="EP45" s="444"/>
      <c r="EQ45" s="445"/>
      <c r="ER45" s="446"/>
      <c r="ES45" s="440"/>
      <c r="ET45" s="443"/>
      <c r="EU45" s="444"/>
      <c r="EV45" s="445"/>
      <c r="EW45" s="446"/>
      <c r="EX45" s="440"/>
      <c r="EY45" s="443"/>
      <c r="EZ45" s="444"/>
      <c r="FA45" s="445"/>
      <c r="FB45" s="446"/>
    </row>
    <row r="46" spans="1:158" s="365" customFormat="1" ht="28.5" x14ac:dyDescent="0.25">
      <c r="A46" s="440">
        <v>150975</v>
      </c>
      <c r="B46" s="441" t="s">
        <v>558</v>
      </c>
      <c r="C46" s="442" t="s">
        <v>763</v>
      </c>
      <c r="D46" s="440" t="s">
        <v>325</v>
      </c>
      <c r="E46" s="443" t="s">
        <v>348</v>
      </c>
      <c r="F46" s="443" t="s">
        <v>751</v>
      </c>
      <c r="G46" s="443" t="s">
        <v>348</v>
      </c>
      <c r="H46" s="442" t="s">
        <v>348</v>
      </c>
      <c r="I46" s="443" t="s">
        <v>348</v>
      </c>
      <c r="J46" s="360" t="str">
        <f>IFERROR(VLOOKUP(A46,[4]YEAR12!$A:$Q,17,FALSE),"")</f>
        <v>4.75+ (C/B)</v>
      </c>
      <c r="K46" s="361">
        <f>IFERROR(VLOOKUP($A46,BHVEXPORT!$A:$I,6,FALSE),"")</f>
        <v>0</v>
      </c>
      <c r="L46" s="362">
        <f>IFERROR(VLOOKUP($A46,BHVEXPORT!$A:$I,4,FALSE),"")</f>
        <v>0</v>
      </c>
      <c r="M46" s="364">
        <f>IFERROR(VLOOKUP($A46,BHVEXPORT!$A:$I,5,FALSE),"")</f>
        <v>0</v>
      </c>
      <c r="N46" s="398">
        <v>97.41</v>
      </c>
      <c r="O46" s="399">
        <v>0</v>
      </c>
      <c r="P46" s="366"/>
      <c r="Q46" s="400">
        <f t="shared" si="0"/>
        <v>2</v>
      </c>
      <c r="R46" s="401">
        <f t="shared" si="1"/>
        <v>2</v>
      </c>
      <c r="S46" s="402">
        <f t="shared" si="2"/>
        <v>0</v>
      </c>
      <c r="T46" s="402">
        <f t="shared" si="3"/>
        <v>0</v>
      </c>
      <c r="U46" s="402">
        <f t="shared" si="4"/>
        <v>0</v>
      </c>
      <c r="V46" s="402">
        <f t="shared" si="5"/>
        <v>0</v>
      </c>
      <c r="W46" s="402">
        <f t="shared" si="6"/>
        <v>0</v>
      </c>
      <c r="X46" s="402">
        <f t="shared" si="7"/>
        <v>0</v>
      </c>
      <c r="Y46" s="402">
        <f t="shared" si="8"/>
        <v>0</v>
      </c>
      <c r="Z46" s="402">
        <f t="shared" si="11"/>
        <v>0</v>
      </c>
      <c r="AA46" s="454">
        <f t="shared" si="12"/>
        <v>0</v>
      </c>
      <c r="AB46" s="363"/>
      <c r="AC46" s="440"/>
      <c r="AD46" s="443"/>
      <c r="AE46" s="444"/>
      <c r="AF46" s="445"/>
      <c r="AG46" s="446"/>
      <c r="AH46" s="440" t="s">
        <v>385</v>
      </c>
      <c r="AI46" s="443"/>
      <c r="AJ46" s="444"/>
      <c r="AK46" s="445" t="s">
        <v>411</v>
      </c>
      <c r="AL46" s="446" t="s">
        <v>360</v>
      </c>
      <c r="AM46" s="440"/>
      <c r="AN46" s="443"/>
      <c r="AO46" s="444"/>
      <c r="AP46" s="445"/>
      <c r="AQ46" s="446"/>
      <c r="AR46" s="440"/>
      <c r="AS46" s="443"/>
      <c r="AT46" s="444"/>
      <c r="AU46" s="445"/>
      <c r="AV46" s="446"/>
      <c r="AW46" s="440"/>
      <c r="AX46" s="443"/>
      <c r="AY46" s="444"/>
      <c r="AZ46" s="445"/>
      <c r="BA46" s="446"/>
      <c r="BB46" s="440"/>
      <c r="BC46" s="443"/>
      <c r="BD46" s="444"/>
      <c r="BE46" s="445"/>
      <c r="BF46" s="446"/>
      <c r="BG46" s="440"/>
      <c r="BH46" s="443"/>
      <c r="BI46" s="444"/>
      <c r="BJ46" s="445"/>
      <c r="BK46" s="446"/>
      <c r="BL46" s="440"/>
      <c r="BM46" s="443"/>
      <c r="BN46" s="444"/>
      <c r="BO46" s="445"/>
      <c r="BP46" s="446"/>
      <c r="BQ46" s="440"/>
      <c r="BR46" s="443"/>
      <c r="BS46" s="444"/>
      <c r="BT46" s="445"/>
      <c r="BU46" s="446"/>
      <c r="BV46" s="440"/>
      <c r="BW46" s="443"/>
      <c r="BX46" s="444"/>
      <c r="BY46" s="445"/>
      <c r="BZ46" s="446"/>
      <c r="CA46" s="440" t="s">
        <v>385</v>
      </c>
      <c r="CB46" s="443"/>
      <c r="CC46" s="444"/>
      <c r="CD46" s="445" t="s">
        <v>787</v>
      </c>
      <c r="CE46" s="446" t="s">
        <v>763</v>
      </c>
      <c r="CF46" s="440"/>
      <c r="CG46" s="443"/>
      <c r="CH46" s="444"/>
      <c r="CI46" s="445"/>
      <c r="CJ46" s="446"/>
      <c r="CK46" s="440"/>
      <c r="CL46" s="443"/>
      <c r="CM46" s="444"/>
      <c r="CN46" s="445"/>
      <c r="CO46" s="446"/>
      <c r="CP46" s="440"/>
      <c r="CQ46" s="443"/>
      <c r="CR46" s="444"/>
      <c r="CS46" s="445"/>
      <c r="CT46" s="446"/>
      <c r="CU46" s="440"/>
      <c r="CV46" s="443"/>
      <c r="CW46" s="444"/>
      <c r="CX46" s="445"/>
      <c r="CY46" s="446"/>
      <c r="CZ46" s="440"/>
      <c r="DA46" s="443"/>
      <c r="DB46" s="444"/>
      <c r="DC46" s="445"/>
      <c r="DD46" s="446"/>
      <c r="DE46" s="440"/>
      <c r="DF46" s="443"/>
      <c r="DG46" s="444"/>
      <c r="DH46" s="445"/>
      <c r="DI46" s="446"/>
      <c r="DJ46" s="440"/>
      <c r="DK46" s="443"/>
      <c r="DL46" s="444"/>
      <c r="DM46" s="445"/>
      <c r="DN46" s="446"/>
      <c r="DO46" s="440"/>
      <c r="DP46" s="443"/>
      <c r="DQ46" s="444"/>
      <c r="DR46" s="445"/>
      <c r="DS46" s="446"/>
      <c r="DT46" s="440"/>
      <c r="DU46" s="443"/>
      <c r="DV46" s="444"/>
      <c r="DW46" s="445"/>
      <c r="DX46" s="446"/>
      <c r="DY46" s="440" t="s">
        <v>384</v>
      </c>
      <c r="DZ46" s="443"/>
      <c r="EA46" s="444"/>
      <c r="EB46" s="445" t="s">
        <v>496</v>
      </c>
      <c r="EC46" s="446" t="s">
        <v>463</v>
      </c>
      <c r="ED46" s="440"/>
      <c r="EE46" s="443"/>
      <c r="EF46" s="444"/>
      <c r="EG46" s="445"/>
      <c r="EH46" s="446"/>
      <c r="EI46" s="440"/>
      <c r="EJ46" s="443"/>
      <c r="EK46" s="444"/>
      <c r="EL46" s="445"/>
      <c r="EM46" s="446"/>
      <c r="EN46" s="440" t="s">
        <v>384</v>
      </c>
      <c r="EO46" s="443"/>
      <c r="EP46" s="444"/>
      <c r="EQ46" s="445" t="s">
        <v>474</v>
      </c>
      <c r="ER46" s="446" t="s">
        <v>477</v>
      </c>
      <c r="ES46" s="440"/>
      <c r="ET46" s="443"/>
      <c r="EU46" s="444"/>
      <c r="EV46" s="445"/>
      <c r="EW46" s="446"/>
      <c r="EX46" s="440"/>
      <c r="EY46" s="443"/>
      <c r="EZ46" s="444"/>
      <c r="FA46" s="445"/>
      <c r="FB46" s="446"/>
    </row>
    <row r="47" spans="1:158" s="365" customFormat="1" ht="28.5" x14ac:dyDescent="0.25">
      <c r="A47" s="440">
        <v>150922</v>
      </c>
      <c r="B47" s="441" t="s">
        <v>559</v>
      </c>
      <c r="C47" s="442" t="s">
        <v>763</v>
      </c>
      <c r="D47" s="440" t="s">
        <v>201</v>
      </c>
      <c r="E47" s="443" t="s">
        <v>348</v>
      </c>
      <c r="F47" s="443" t="s">
        <v>751</v>
      </c>
      <c r="G47" s="443" t="s">
        <v>348</v>
      </c>
      <c r="H47" s="442" t="s">
        <v>348</v>
      </c>
      <c r="I47" s="443" t="s">
        <v>348</v>
      </c>
      <c r="J47" s="360" t="str">
        <f>IFERROR(VLOOKUP(A47,[4]YEAR12!$A:$Q,17,FALSE),"")</f>
        <v>6.25+ (B/A)</v>
      </c>
      <c r="K47" s="361">
        <f>IFERROR(VLOOKUP($A47,BHVEXPORT!$A:$I,6,FALSE),"")</f>
        <v>0</v>
      </c>
      <c r="L47" s="362">
        <f>IFERROR(VLOOKUP($A47,BHVEXPORT!$A:$I,4,FALSE),"")</f>
        <v>0</v>
      </c>
      <c r="M47" s="364">
        <f>IFERROR(VLOOKUP($A47,BHVEXPORT!$A:$I,5,FALSE),"")</f>
        <v>0</v>
      </c>
      <c r="N47" s="398">
        <v>97.2</v>
      </c>
      <c r="O47" s="399">
        <v>0</v>
      </c>
      <c r="P47" s="366"/>
      <c r="Q47" s="400">
        <f t="shared" si="0"/>
        <v>1</v>
      </c>
      <c r="R47" s="401">
        <f t="shared" si="1"/>
        <v>4</v>
      </c>
      <c r="S47" s="402">
        <f t="shared" si="2"/>
        <v>0</v>
      </c>
      <c r="T47" s="402">
        <f t="shared" si="3"/>
        <v>0</v>
      </c>
      <c r="U47" s="402">
        <f t="shared" si="4"/>
        <v>0</v>
      </c>
      <c r="V47" s="402">
        <f t="shared" si="5"/>
        <v>0</v>
      </c>
      <c r="W47" s="402">
        <f t="shared" si="6"/>
        <v>0</v>
      </c>
      <c r="X47" s="402">
        <f t="shared" si="7"/>
        <v>0</v>
      </c>
      <c r="Y47" s="402">
        <f t="shared" si="8"/>
        <v>0</v>
      </c>
      <c r="Z47" s="402">
        <f t="shared" si="11"/>
        <v>0</v>
      </c>
      <c r="AA47" s="454">
        <f t="shared" si="12"/>
        <v>0</v>
      </c>
      <c r="AB47" s="363"/>
      <c r="AC47" s="440"/>
      <c r="AD47" s="443"/>
      <c r="AE47" s="444"/>
      <c r="AF47" s="445"/>
      <c r="AG47" s="446"/>
      <c r="AH47" s="440" t="s">
        <v>385</v>
      </c>
      <c r="AI47" s="443"/>
      <c r="AJ47" s="444"/>
      <c r="AK47" s="445" t="s">
        <v>412</v>
      </c>
      <c r="AL47" s="446" t="s">
        <v>408</v>
      </c>
      <c r="AM47" s="440"/>
      <c r="AN47" s="443"/>
      <c r="AO47" s="444"/>
      <c r="AP47" s="445"/>
      <c r="AQ47" s="446"/>
      <c r="AR47" s="440"/>
      <c r="AS47" s="443"/>
      <c r="AT47" s="444"/>
      <c r="AU47" s="445"/>
      <c r="AV47" s="446"/>
      <c r="AW47" s="440"/>
      <c r="AX47" s="443"/>
      <c r="AY47" s="444"/>
      <c r="AZ47" s="445"/>
      <c r="BA47" s="446"/>
      <c r="BB47" s="440"/>
      <c r="BC47" s="443"/>
      <c r="BD47" s="444"/>
      <c r="BE47" s="445"/>
      <c r="BF47" s="446"/>
      <c r="BG47" s="440"/>
      <c r="BH47" s="443"/>
      <c r="BI47" s="444"/>
      <c r="BJ47" s="445"/>
      <c r="BK47" s="446"/>
      <c r="BL47" s="440"/>
      <c r="BM47" s="443"/>
      <c r="BN47" s="444"/>
      <c r="BO47" s="445"/>
      <c r="BP47" s="446"/>
      <c r="BQ47" s="440"/>
      <c r="BR47" s="443"/>
      <c r="BS47" s="444"/>
      <c r="BT47" s="445"/>
      <c r="BU47" s="446"/>
      <c r="BV47" s="440" t="s">
        <v>385</v>
      </c>
      <c r="BW47" s="443"/>
      <c r="BX47" s="444"/>
      <c r="BY47" s="445" t="s">
        <v>436</v>
      </c>
      <c r="BZ47" s="446" t="s">
        <v>434</v>
      </c>
      <c r="CA47" s="440" t="s">
        <v>385</v>
      </c>
      <c r="CB47" s="443"/>
      <c r="CC47" s="444"/>
      <c r="CD47" s="445" t="s">
        <v>787</v>
      </c>
      <c r="CE47" s="446" t="s">
        <v>763</v>
      </c>
      <c r="CF47" s="440"/>
      <c r="CG47" s="443"/>
      <c r="CH47" s="444"/>
      <c r="CI47" s="445"/>
      <c r="CJ47" s="446"/>
      <c r="CK47" s="440"/>
      <c r="CL47" s="443"/>
      <c r="CM47" s="444"/>
      <c r="CN47" s="445"/>
      <c r="CO47" s="446"/>
      <c r="CP47" s="440"/>
      <c r="CQ47" s="443"/>
      <c r="CR47" s="444"/>
      <c r="CS47" s="445"/>
      <c r="CT47" s="446"/>
      <c r="CU47" s="440"/>
      <c r="CV47" s="443"/>
      <c r="CW47" s="444"/>
      <c r="CX47" s="445"/>
      <c r="CY47" s="446"/>
      <c r="CZ47" s="440"/>
      <c r="DA47" s="443"/>
      <c r="DB47" s="444"/>
      <c r="DC47" s="445"/>
      <c r="DD47" s="446"/>
      <c r="DE47" s="440"/>
      <c r="DF47" s="443"/>
      <c r="DG47" s="444"/>
      <c r="DH47" s="445"/>
      <c r="DI47" s="446"/>
      <c r="DJ47" s="440"/>
      <c r="DK47" s="443"/>
      <c r="DL47" s="444"/>
      <c r="DM47" s="445"/>
      <c r="DN47" s="446"/>
      <c r="DO47" s="440"/>
      <c r="DP47" s="443"/>
      <c r="DQ47" s="444"/>
      <c r="DR47" s="445"/>
      <c r="DS47" s="446"/>
      <c r="DT47" s="440" t="s">
        <v>385</v>
      </c>
      <c r="DU47" s="443"/>
      <c r="DV47" s="444"/>
      <c r="DW47" s="445" t="s">
        <v>792</v>
      </c>
      <c r="DX47" s="446" t="s">
        <v>459</v>
      </c>
      <c r="DY47" s="440" t="s">
        <v>384</v>
      </c>
      <c r="DZ47" s="443"/>
      <c r="EA47" s="444"/>
      <c r="EB47" s="445" t="s">
        <v>496</v>
      </c>
      <c r="EC47" s="446" t="s">
        <v>463</v>
      </c>
      <c r="ED47" s="440"/>
      <c r="EE47" s="443"/>
      <c r="EF47" s="444"/>
      <c r="EG47" s="445"/>
      <c r="EH47" s="446"/>
      <c r="EI47" s="440"/>
      <c r="EJ47" s="443"/>
      <c r="EK47" s="444"/>
      <c r="EL47" s="445"/>
      <c r="EM47" s="446"/>
      <c r="EN47" s="440"/>
      <c r="EO47" s="443"/>
      <c r="EP47" s="444"/>
      <c r="EQ47" s="445"/>
      <c r="ER47" s="446"/>
      <c r="ES47" s="440"/>
      <c r="ET47" s="443"/>
      <c r="EU47" s="444"/>
      <c r="EV47" s="445"/>
      <c r="EW47" s="446"/>
      <c r="EX47" s="440"/>
      <c r="EY47" s="443"/>
      <c r="EZ47" s="444"/>
      <c r="FA47" s="445"/>
      <c r="FB47" s="446"/>
    </row>
    <row r="48" spans="1:158" s="365" customFormat="1" ht="28.5" x14ac:dyDescent="0.25">
      <c r="A48" s="440">
        <v>160047</v>
      </c>
      <c r="B48" s="441" t="s">
        <v>560</v>
      </c>
      <c r="C48" s="442" t="s">
        <v>760</v>
      </c>
      <c r="D48" s="440" t="s">
        <v>325</v>
      </c>
      <c r="E48" s="443" t="s">
        <v>348</v>
      </c>
      <c r="F48" s="443" t="s">
        <v>751</v>
      </c>
      <c r="G48" s="443" t="s">
        <v>348</v>
      </c>
      <c r="H48" s="442" t="s">
        <v>348</v>
      </c>
      <c r="I48" s="443" t="s">
        <v>348</v>
      </c>
      <c r="J48" s="360" t="str">
        <f>IFERROR(VLOOKUP(A48,[4]YEAR12!$A:$Q,17,FALSE),"")</f>
        <v>6.25+ (B/A)</v>
      </c>
      <c r="K48" s="361">
        <f>IFERROR(VLOOKUP($A48,BHVEXPORT!$A:$I,6,FALSE),"")</f>
        <v>2</v>
      </c>
      <c r="L48" s="362">
        <f>IFERROR(VLOOKUP($A48,BHVEXPORT!$A:$I,4,FALSE),"")</f>
        <v>0</v>
      </c>
      <c r="M48" s="364">
        <f>IFERROR(VLOOKUP($A48,BHVEXPORT!$A:$I,5,FALSE),"")</f>
        <v>0</v>
      </c>
      <c r="N48" s="398">
        <v>93.66</v>
      </c>
      <c r="O48" s="399">
        <v>0</v>
      </c>
      <c r="P48" s="366"/>
      <c r="Q48" s="400">
        <f t="shared" si="0"/>
        <v>0</v>
      </c>
      <c r="R48" s="401">
        <f t="shared" si="1"/>
        <v>5</v>
      </c>
      <c r="S48" s="402">
        <f t="shared" si="2"/>
        <v>0</v>
      </c>
      <c r="T48" s="402">
        <f t="shared" si="3"/>
        <v>0</v>
      </c>
      <c r="U48" s="402">
        <f t="shared" si="4"/>
        <v>0</v>
      </c>
      <c r="V48" s="402">
        <f t="shared" si="5"/>
        <v>0</v>
      </c>
      <c r="W48" s="402">
        <f t="shared" si="6"/>
        <v>0</v>
      </c>
      <c r="X48" s="402">
        <f t="shared" si="7"/>
        <v>0</v>
      </c>
      <c r="Y48" s="402">
        <f t="shared" si="8"/>
        <v>0</v>
      </c>
      <c r="Z48" s="402">
        <f t="shared" si="11"/>
        <v>0</v>
      </c>
      <c r="AA48" s="454">
        <f t="shared" si="12"/>
        <v>0</v>
      </c>
      <c r="AB48" s="363"/>
      <c r="AC48" s="440"/>
      <c r="AD48" s="443"/>
      <c r="AE48" s="444"/>
      <c r="AF48" s="445"/>
      <c r="AG48" s="446"/>
      <c r="AH48" s="440"/>
      <c r="AI48" s="443"/>
      <c r="AJ48" s="444"/>
      <c r="AK48" s="445"/>
      <c r="AL48" s="446"/>
      <c r="AM48" s="440"/>
      <c r="AN48" s="443"/>
      <c r="AO48" s="444"/>
      <c r="AP48" s="445"/>
      <c r="AQ48" s="446"/>
      <c r="AR48" s="440"/>
      <c r="AS48" s="443"/>
      <c r="AT48" s="444"/>
      <c r="AU48" s="445"/>
      <c r="AV48" s="446"/>
      <c r="AW48" s="440" t="s">
        <v>385</v>
      </c>
      <c r="AX48" s="443"/>
      <c r="AY48" s="444"/>
      <c r="AZ48" s="445" t="s">
        <v>786</v>
      </c>
      <c r="BA48" s="446" t="s">
        <v>422</v>
      </c>
      <c r="BB48" s="440"/>
      <c r="BC48" s="443"/>
      <c r="BD48" s="444"/>
      <c r="BE48" s="445"/>
      <c r="BF48" s="446"/>
      <c r="BG48" s="440"/>
      <c r="BH48" s="443"/>
      <c r="BI48" s="444"/>
      <c r="BJ48" s="445"/>
      <c r="BK48" s="446"/>
      <c r="BL48" s="440"/>
      <c r="BM48" s="443"/>
      <c r="BN48" s="444"/>
      <c r="BO48" s="445"/>
      <c r="BP48" s="446"/>
      <c r="BQ48" s="440"/>
      <c r="BR48" s="443"/>
      <c r="BS48" s="444"/>
      <c r="BT48" s="445"/>
      <c r="BU48" s="446"/>
      <c r="BV48" s="440"/>
      <c r="BW48" s="443"/>
      <c r="BX48" s="444"/>
      <c r="BY48" s="445"/>
      <c r="BZ48" s="446"/>
      <c r="CA48" s="440" t="s">
        <v>385</v>
      </c>
      <c r="CB48" s="443"/>
      <c r="CC48" s="444"/>
      <c r="CD48" s="445" t="s">
        <v>790</v>
      </c>
      <c r="CE48" s="446" t="s">
        <v>791</v>
      </c>
      <c r="CF48" s="440"/>
      <c r="CG48" s="443"/>
      <c r="CH48" s="444"/>
      <c r="CI48" s="445"/>
      <c r="CJ48" s="446"/>
      <c r="CK48" s="440" t="s">
        <v>385</v>
      </c>
      <c r="CL48" s="443"/>
      <c r="CM48" s="444"/>
      <c r="CN48" s="445" t="s">
        <v>454</v>
      </c>
      <c r="CO48" s="446" t="s">
        <v>744</v>
      </c>
      <c r="CP48" s="440"/>
      <c r="CQ48" s="443"/>
      <c r="CR48" s="444"/>
      <c r="CS48" s="445"/>
      <c r="CT48" s="446"/>
      <c r="CU48" s="440"/>
      <c r="CV48" s="443"/>
      <c r="CW48" s="444"/>
      <c r="CX48" s="445"/>
      <c r="CY48" s="446"/>
      <c r="CZ48" s="440"/>
      <c r="DA48" s="443"/>
      <c r="DB48" s="444"/>
      <c r="DC48" s="445"/>
      <c r="DD48" s="446"/>
      <c r="DE48" s="440"/>
      <c r="DF48" s="443"/>
      <c r="DG48" s="444"/>
      <c r="DH48" s="445"/>
      <c r="DI48" s="446"/>
      <c r="DJ48" s="440" t="s">
        <v>385</v>
      </c>
      <c r="DK48" s="443"/>
      <c r="DL48" s="444"/>
      <c r="DM48" s="445" t="s">
        <v>454</v>
      </c>
      <c r="DN48" s="446" t="s">
        <v>450</v>
      </c>
      <c r="DO48" s="440"/>
      <c r="DP48" s="443"/>
      <c r="DQ48" s="444"/>
      <c r="DR48" s="445"/>
      <c r="DS48" s="446"/>
      <c r="DT48" s="440"/>
      <c r="DU48" s="443"/>
      <c r="DV48" s="444"/>
      <c r="DW48" s="445"/>
      <c r="DX48" s="446"/>
      <c r="DY48" s="440"/>
      <c r="DZ48" s="443"/>
      <c r="EA48" s="444"/>
      <c r="EB48" s="445"/>
      <c r="EC48" s="446"/>
      <c r="ED48" s="440" t="s">
        <v>385</v>
      </c>
      <c r="EE48" s="443"/>
      <c r="EF48" s="444"/>
      <c r="EG48" s="445" t="s">
        <v>466</v>
      </c>
      <c r="EH48" s="446" t="s">
        <v>465</v>
      </c>
      <c r="EI48" s="440"/>
      <c r="EJ48" s="443"/>
      <c r="EK48" s="444"/>
      <c r="EL48" s="445"/>
      <c r="EM48" s="446"/>
      <c r="EN48" s="440"/>
      <c r="EO48" s="443"/>
      <c r="EP48" s="444"/>
      <c r="EQ48" s="445"/>
      <c r="ER48" s="446"/>
      <c r="ES48" s="440"/>
      <c r="ET48" s="443"/>
      <c r="EU48" s="444"/>
      <c r="EV48" s="445"/>
      <c r="EW48" s="446"/>
      <c r="EX48" s="440"/>
      <c r="EY48" s="443"/>
      <c r="EZ48" s="444"/>
      <c r="FA48" s="445"/>
      <c r="FB48" s="446"/>
    </row>
    <row r="49" spans="1:158" s="365" customFormat="1" ht="28.5" x14ac:dyDescent="0.25">
      <c r="A49" s="440">
        <v>160042</v>
      </c>
      <c r="B49" s="441" t="s">
        <v>561</v>
      </c>
      <c r="C49" s="442" t="s">
        <v>764</v>
      </c>
      <c r="D49" s="440" t="s">
        <v>201</v>
      </c>
      <c r="E49" s="443" t="s">
        <v>348</v>
      </c>
      <c r="F49" s="443" t="s">
        <v>751</v>
      </c>
      <c r="G49" s="443" t="s">
        <v>348</v>
      </c>
      <c r="H49" s="442" t="s">
        <v>348</v>
      </c>
      <c r="I49" s="443" t="s">
        <v>348</v>
      </c>
      <c r="J49" s="360" t="str">
        <f>IFERROR(VLOOKUP(A49,[4]YEAR12!$A:$Q,17,FALSE),"")</f>
        <v>4.75+ (C/B)</v>
      </c>
      <c r="K49" s="361">
        <f>IFERROR(VLOOKUP($A49,BHVEXPORT!$A:$I,6,FALSE),"")</f>
        <v>2</v>
      </c>
      <c r="L49" s="362">
        <f>IFERROR(VLOOKUP($A49,BHVEXPORT!$A:$I,4,FALSE),"")</f>
        <v>0</v>
      </c>
      <c r="M49" s="364">
        <f>IFERROR(VLOOKUP($A49,BHVEXPORT!$A:$I,5,FALSE),"")</f>
        <v>0</v>
      </c>
      <c r="N49" s="398">
        <v>81.25</v>
      </c>
      <c r="O49" s="399">
        <v>1</v>
      </c>
      <c r="P49" s="366"/>
      <c r="Q49" s="400">
        <f t="shared" si="0"/>
        <v>0</v>
      </c>
      <c r="R49" s="401">
        <f t="shared" si="1"/>
        <v>4</v>
      </c>
      <c r="S49" s="402">
        <f t="shared" si="2"/>
        <v>0</v>
      </c>
      <c r="T49" s="402">
        <f t="shared" si="3"/>
        <v>0</v>
      </c>
      <c r="U49" s="402">
        <f t="shared" si="4"/>
        <v>0</v>
      </c>
      <c r="V49" s="402">
        <f t="shared" si="5"/>
        <v>0</v>
      </c>
      <c r="W49" s="402">
        <f t="shared" si="6"/>
        <v>0</v>
      </c>
      <c r="X49" s="402">
        <f t="shared" si="7"/>
        <v>0</v>
      </c>
      <c r="Y49" s="402">
        <f t="shared" si="8"/>
        <v>0</v>
      </c>
      <c r="Z49" s="402">
        <f t="shared" si="11"/>
        <v>0</v>
      </c>
      <c r="AA49" s="454">
        <f t="shared" si="12"/>
        <v>0</v>
      </c>
      <c r="AB49" s="363"/>
      <c r="AC49" s="440"/>
      <c r="AD49" s="443"/>
      <c r="AE49" s="444"/>
      <c r="AF49" s="445"/>
      <c r="AG49" s="446"/>
      <c r="AH49" s="440"/>
      <c r="AI49" s="443"/>
      <c r="AJ49" s="444"/>
      <c r="AK49" s="445"/>
      <c r="AL49" s="446"/>
      <c r="AM49" s="440"/>
      <c r="AN49" s="443"/>
      <c r="AO49" s="444"/>
      <c r="AP49" s="445"/>
      <c r="AQ49" s="446"/>
      <c r="AR49" s="440"/>
      <c r="AS49" s="443"/>
      <c r="AT49" s="444"/>
      <c r="AU49" s="445"/>
      <c r="AV49" s="446"/>
      <c r="AW49" s="440"/>
      <c r="AX49" s="443"/>
      <c r="AY49" s="444"/>
      <c r="AZ49" s="445"/>
      <c r="BA49" s="446"/>
      <c r="BB49" s="440"/>
      <c r="BC49" s="443"/>
      <c r="BD49" s="444"/>
      <c r="BE49" s="445"/>
      <c r="BF49" s="446"/>
      <c r="BG49" s="440"/>
      <c r="BH49" s="443"/>
      <c r="BI49" s="444"/>
      <c r="BJ49" s="445"/>
      <c r="BK49" s="446"/>
      <c r="BL49" s="440"/>
      <c r="BM49" s="443"/>
      <c r="BN49" s="444"/>
      <c r="BO49" s="445"/>
      <c r="BP49" s="446"/>
      <c r="BQ49" s="440" t="s">
        <v>385</v>
      </c>
      <c r="BR49" s="443"/>
      <c r="BS49" s="444"/>
      <c r="BT49" s="445" t="s">
        <v>432</v>
      </c>
      <c r="BU49" s="446" t="s">
        <v>430</v>
      </c>
      <c r="BV49" s="440"/>
      <c r="BW49" s="443"/>
      <c r="BX49" s="444"/>
      <c r="BY49" s="445"/>
      <c r="BZ49" s="446"/>
      <c r="CA49" s="440" t="s">
        <v>385</v>
      </c>
      <c r="CB49" s="443"/>
      <c r="CC49" s="444"/>
      <c r="CD49" s="445" t="s">
        <v>790</v>
      </c>
      <c r="CE49" s="446" t="s">
        <v>791</v>
      </c>
      <c r="CF49" s="440"/>
      <c r="CG49" s="443"/>
      <c r="CH49" s="444"/>
      <c r="CI49" s="445"/>
      <c r="CJ49" s="446"/>
      <c r="CK49" s="440"/>
      <c r="CL49" s="443"/>
      <c r="CM49" s="444"/>
      <c r="CN49" s="445"/>
      <c r="CO49" s="446"/>
      <c r="CP49" s="440"/>
      <c r="CQ49" s="443"/>
      <c r="CR49" s="444"/>
      <c r="CS49" s="445"/>
      <c r="CT49" s="446"/>
      <c r="CU49" s="440"/>
      <c r="CV49" s="443"/>
      <c r="CW49" s="444"/>
      <c r="CX49" s="445"/>
      <c r="CY49" s="446"/>
      <c r="CZ49" s="440"/>
      <c r="DA49" s="443"/>
      <c r="DB49" s="444"/>
      <c r="DC49" s="445"/>
      <c r="DD49" s="446"/>
      <c r="DE49" s="440" t="s">
        <v>385</v>
      </c>
      <c r="DF49" s="443"/>
      <c r="DG49" s="444"/>
      <c r="DH49" s="445" t="s">
        <v>448</v>
      </c>
      <c r="DI49" s="446" t="s">
        <v>445</v>
      </c>
      <c r="DJ49" s="440"/>
      <c r="DK49" s="443"/>
      <c r="DL49" s="444"/>
      <c r="DM49" s="445"/>
      <c r="DN49" s="446"/>
      <c r="DO49" s="440"/>
      <c r="DP49" s="443"/>
      <c r="DQ49" s="444"/>
      <c r="DR49" s="445"/>
      <c r="DS49" s="446"/>
      <c r="DT49" s="440" t="s">
        <v>385</v>
      </c>
      <c r="DU49" s="443"/>
      <c r="DV49" s="444"/>
      <c r="DW49" s="445" t="s">
        <v>461</v>
      </c>
      <c r="DX49" s="446" t="s">
        <v>459</v>
      </c>
      <c r="DY49" s="440"/>
      <c r="DZ49" s="443"/>
      <c r="EA49" s="444"/>
      <c r="EB49" s="445"/>
      <c r="EC49" s="446"/>
      <c r="ED49" s="440"/>
      <c r="EE49" s="443"/>
      <c r="EF49" s="444"/>
      <c r="EG49" s="445"/>
      <c r="EH49" s="446"/>
      <c r="EI49" s="440"/>
      <c r="EJ49" s="443"/>
      <c r="EK49" s="444"/>
      <c r="EL49" s="445"/>
      <c r="EM49" s="446"/>
      <c r="EN49" s="440"/>
      <c r="EO49" s="443"/>
      <c r="EP49" s="444"/>
      <c r="EQ49" s="445"/>
      <c r="ER49" s="446"/>
      <c r="ES49" s="440"/>
      <c r="ET49" s="443"/>
      <c r="EU49" s="444"/>
      <c r="EV49" s="445"/>
      <c r="EW49" s="446"/>
      <c r="EX49" s="440"/>
      <c r="EY49" s="443"/>
      <c r="EZ49" s="444"/>
      <c r="FA49" s="445"/>
      <c r="FB49" s="446"/>
    </row>
    <row r="50" spans="1:158" s="365" customFormat="1" ht="28.5" x14ac:dyDescent="0.25">
      <c r="A50" s="440">
        <v>160121</v>
      </c>
      <c r="B50" s="441" t="s">
        <v>562</v>
      </c>
      <c r="C50" s="442" t="s">
        <v>769</v>
      </c>
      <c r="D50" s="440" t="s">
        <v>201</v>
      </c>
      <c r="E50" s="443" t="s">
        <v>749</v>
      </c>
      <c r="F50" s="443" t="s">
        <v>761</v>
      </c>
      <c r="G50" s="443" t="s">
        <v>348</v>
      </c>
      <c r="H50" s="442" t="s">
        <v>348</v>
      </c>
      <c r="I50" s="443" t="s">
        <v>348</v>
      </c>
      <c r="J50" s="360" t="str">
        <f>IFERROR(VLOOKUP(A50,[4]YEAR12!$A:$Q,17,FALSE),"")</f>
        <v>6.25+ (B/A)</v>
      </c>
      <c r="K50" s="361">
        <f>IFERROR(VLOOKUP($A50,BHVEXPORT!$A:$I,6,FALSE),"")</f>
        <v>1</v>
      </c>
      <c r="L50" s="362">
        <f>IFERROR(VLOOKUP($A50,BHVEXPORT!$A:$I,4,FALSE),"")</f>
        <v>0</v>
      </c>
      <c r="M50" s="364">
        <f>IFERROR(VLOOKUP($A50,BHVEXPORT!$A:$I,5,FALSE),"")</f>
        <v>0</v>
      </c>
      <c r="N50" s="398">
        <v>98.48</v>
      </c>
      <c r="O50" s="399">
        <v>1</v>
      </c>
      <c r="P50" s="366"/>
      <c r="Q50" s="400">
        <f t="shared" si="0"/>
        <v>0</v>
      </c>
      <c r="R50" s="401">
        <f t="shared" si="1"/>
        <v>5</v>
      </c>
      <c r="S50" s="402">
        <f t="shared" si="2"/>
        <v>0</v>
      </c>
      <c r="T50" s="402">
        <f t="shared" si="3"/>
        <v>0</v>
      </c>
      <c r="U50" s="402">
        <f t="shared" si="4"/>
        <v>0</v>
      </c>
      <c r="V50" s="402">
        <f t="shared" si="5"/>
        <v>0</v>
      </c>
      <c r="W50" s="402">
        <f t="shared" si="6"/>
        <v>0</v>
      </c>
      <c r="X50" s="402">
        <f t="shared" si="7"/>
        <v>0</v>
      </c>
      <c r="Y50" s="402">
        <f t="shared" si="8"/>
        <v>0</v>
      </c>
      <c r="Z50" s="402">
        <f t="shared" si="11"/>
        <v>0</v>
      </c>
      <c r="AA50" s="454">
        <f t="shared" si="12"/>
        <v>0</v>
      </c>
      <c r="AB50" s="363"/>
      <c r="AC50" s="440"/>
      <c r="AD50" s="443"/>
      <c r="AE50" s="444"/>
      <c r="AF50" s="445"/>
      <c r="AG50" s="446"/>
      <c r="AH50" s="440" t="s">
        <v>385</v>
      </c>
      <c r="AI50" s="443"/>
      <c r="AJ50" s="444"/>
      <c r="AK50" s="445" t="s">
        <v>442</v>
      </c>
      <c r="AL50" s="446" t="s">
        <v>409</v>
      </c>
      <c r="AM50" s="440"/>
      <c r="AN50" s="443"/>
      <c r="AO50" s="444"/>
      <c r="AP50" s="445"/>
      <c r="AQ50" s="446"/>
      <c r="AR50" s="440" t="s">
        <v>385</v>
      </c>
      <c r="AS50" s="443"/>
      <c r="AT50" s="444"/>
      <c r="AU50" s="445" t="s">
        <v>420</v>
      </c>
      <c r="AV50" s="446" t="s">
        <v>417</v>
      </c>
      <c r="AW50" s="440"/>
      <c r="AX50" s="443"/>
      <c r="AY50" s="444"/>
      <c r="AZ50" s="445"/>
      <c r="BA50" s="446"/>
      <c r="BB50" s="440"/>
      <c r="BC50" s="443"/>
      <c r="BD50" s="444"/>
      <c r="BE50" s="445"/>
      <c r="BF50" s="446"/>
      <c r="BG50" s="440"/>
      <c r="BH50" s="443"/>
      <c r="BI50" s="444"/>
      <c r="BJ50" s="445"/>
      <c r="BK50" s="446"/>
      <c r="BL50" s="440"/>
      <c r="BM50" s="443"/>
      <c r="BN50" s="444"/>
      <c r="BO50" s="445"/>
      <c r="BP50" s="446"/>
      <c r="BQ50" s="440"/>
      <c r="BR50" s="443"/>
      <c r="BS50" s="444"/>
      <c r="BT50" s="445"/>
      <c r="BU50" s="446"/>
      <c r="BV50" s="440"/>
      <c r="BW50" s="443"/>
      <c r="BX50" s="444"/>
      <c r="BY50" s="445"/>
      <c r="BZ50" s="446"/>
      <c r="CA50" s="440" t="s">
        <v>385</v>
      </c>
      <c r="CB50" s="443"/>
      <c r="CC50" s="444"/>
      <c r="CD50" s="445" t="s">
        <v>796</v>
      </c>
      <c r="CE50" s="446" t="s">
        <v>798</v>
      </c>
      <c r="CF50" s="440"/>
      <c r="CG50" s="443"/>
      <c r="CH50" s="444"/>
      <c r="CI50" s="445"/>
      <c r="CJ50" s="446"/>
      <c r="CK50" s="440"/>
      <c r="CL50" s="443"/>
      <c r="CM50" s="444"/>
      <c r="CN50" s="445"/>
      <c r="CO50" s="446"/>
      <c r="CP50" s="440"/>
      <c r="CQ50" s="443"/>
      <c r="CR50" s="444"/>
      <c r="CS50" s="445"/>
      <c r="CT50" s="446"/>
      <c r="CU50" s="440"/>
      <c r="CV50" s="443"/>
      <c r="CW50" s="444"/>
      <c r="CX50" s="445"/>
      <c r="CY50" s="446"/>
      <c r="CZ50" s="440"/>
      <c r="DA50" s="443"/>
      <c r="DB50" s="444"/>
      <c r="DC50" s="445"/>
      <c r="DD50" s="446"/>
      <c r="DE50" s="440"/>
      <c r="DF50" s="443"/>
      <c r="DG50" s="444"/>
      <c r="DH50" s="445"/>
      <c r="DI50" s="446"/>
      <c r="DJ50" s="440" t="s">
        <v>385</v>
      </c>
      <c r="DK50" s="443"/>
      <c r="DL50" s="444"/>
      <c r="DM50" s="445" t="s">
        <v>454</v>
      </c>
      <c r="DN50" s="446" t="s">
        <v>451</v>
      </c>
      <c r="DO50" s="440"/>
      <c r="DP50" s="443"/>
      <c r="DQ50" s="444"/>
      <c r="DR50" s="445"/>
      <c r="DS50" s="446"/>
      <c r="DT50" s="440"/>
      <c r="DU50" s="443"/>
      <c r="DV50" s="444"/>
      <c r="DW50" s="445"/>
      <c r="DX50" s="446"/>
      <c r="DY50" s="440"/>
      <c r="DZ50" s="443"/>
      <c r="EA50" s="444"/>
      <c r="EB50" s="445"/>
      <c r="EC50" s="446"/>
      <c r="ED50" s="440"/>
      <c r="EE50" s="443"/>
      <c r="EF50" s="444"/>
      <c r="EG50" s="445"/>
      <c r="EH50" s="446"/>
      <c r="EI50" s="440"/>
      <c r="EJ50" s="443"/>
      <c r="EK50" s="444"/>
      <c r="EL50" s="445"/>
      <c r="EM50" s="446"/>
      <c r="EN50" s="440" t="s">
        <v>385</v>
      </c>
      <c r="EO50" s="443"/>
      <c r="EP50" s="444"/>
      <c r="EQ50" s="445" t="s">
        <v>474</v>
      </c>
      <c r="ER50" s="446" t="s">
        <v>473</v>
      </c>
      <c r="ES50" s="440"/>
      <c r="ET50" s="443"/>
      <c r="EU50" s="444"/>
      <c r="EV50" s="445"/>
      <c r="EW50" s="446"/>
      <c r="EX50" s="440"/>
      <c r="EY50" s="443"/>
      <c r="EZ50" s="444"/>
      <c r="FA50" s="445"/>
      <c r="FB50" s="446"/>
    </row>
    <row r="51" spans="1:158" s="365" customFormat="1" ht="28.5" x14ac:dyDescent="0.25">
      <c r="A51" s="440">
        <v>160114</v>
      </c>
      <c r="B51" s="441" t="s">
        <v>563</v>
      </c>
      <c r="C51" s="442" t="s">
        <v>763</v>
      </c>
      <c r="D51" s="440" t="s">
        <v>325</v>
      </c>
      <c r="E51" s="443" t="s">
        <v>348</v>
      </c>
      <c r="F51" s="443" t="s">
        <v>751</v>
      </c>
      <c r="G51" s="443" t="s">
        <v>348</v>
      </c>
      <c r="H51" s="442" t="s">
        <v>348</v>
      </c>
      <c r="I51" s="443" t="s">
        <v>348</v>
      </c>
      <c r="J51" s="360" t="str">
        <f>IFERROR(VLOOKUP(A51,[4]YEAR12!$A:$Q,17,FALSE),"")</f>
        <v>6.25+ (B/A)</v>
      </c>
      <c r="K51" s="361">
        <f>IFERROR(VLOOKUP($A51,BHVEXPORT!$A:$I,6,FALSE),"")</f>
        <v>0</v>
      </c>
      <c r="L51" s="362">
        <f>IFERROR(VLOOKUP($A51,BHVEXPORT!$A:$I,4,FALSE),"")</f>
        <v>0</v>
      </c>
      <c r="M51" s="364">
        <f>IFERROR(VLOOKUP($A51,BHVEXPORT!$A:$I,5,FALSE),"")</f>
        <v>1</v>
      </c>
      <c r="N51" s="398">
        <v>100</v>
      </c>
      <c r="O51" s="399">
        <v>1</v>
      </c>
      <c r="P51" s="366"/>
      <c r="Q51" s="400">
        <f t="shared" si="0"/>
        <v>0</v>
      </c>
      <c r="R51" s="401">
        <f t="shared" si="1"/>
        <v>3</v>
      </c>
      <c r="S51" s="402">
        <f t="shared" si="2"/>
        <v>0</v>
      </c>
      <c r="T51" s="402">
        <f t="shared" si="3"/>
        <v>0</v>
      </c>
      <c r="U51" s="402">
        <f t="shared" si="4"/>
        <v>1</v>
      </c>
      <c r="V51" s="402">
        <f t="shared" si="5"/>
        <v>1</v>
      </c>
      <c r="W51" s="402">
        <f t="shared" si="6"/>
        <v>0</v>
      </c>
      <c r="X51" s="402">
        <f t="shared" si="7"/>
        <v>0</v>
      </c>
      <c r="Y51" s="402">
        <f t="shared" si="8"/>
        <v>0</v>
      </c>
      <c r="Z51" s="402">
        <f t="shared" si="11"/>
        <v>0</v>
      </c>
      <c r="AA51" s="454">
        <f t="shared" si="12"/>
        <v>1</v>
      </c>
      <c r="AB51" s="363"/>
      <c r="AC51" s="440"/>
      <c r="AD51" s="443"/>
      <c r="AE51" s="444"/>
      <c r="AF51" s="445"/>
      <c r="AG51" s="446"/>
      <c r="AH51" s="440"/>
      <c r="AI51" s="443"/>
      <c r="AJ51" s="444"/>
      <c r="AK51" s="445"/>
      <c r="AL51" s="446"/>
      <c r="AM51" s="440"/>
      <c r="AN51" s="443"/>
      <c r="AO51" s="444"/>
      <c r="AP51" s="445"/>
      <c r="AQ51" s="446"/>
      <c r="AR51" s="440" t="s">
        <v>388</v>
      </c>
      <c r="AS51" s="443"/>
      <c r="AT51" s="444"/>
      <c r="AU51" s="445" t="s">
        <v>418</v>
      </c>
      <c r="AV51" s="446" t="s">
        <v>361</v>
      </c>
      <c r="AW51" s="440"/>
      <c r="AX51" s="443"/>
      <c r="AY51" s="444"/>
      <c r="AZ51" s="445"/>
      <c r="BA51" s="446"/>
      <c r="BB51" s="440"/>
      <c r="BC51" s="443"/>
      <c r="BD51" s="444"/>
      <c r="BE51" s="445"/>
      <c r="BF51" s="446"/>
      <c r="BG51" s="440"/>
      <c r="BH51" s="443"/>
      <c r="BI51" s="444"/>
      <c r="BJ51" s="445"/>
      <c r="BK51" s="446"/>
      <c r="BL51" s="440"/>
      <c r="BM51" s="443"/>
      <c r="BN51" s="444"/>
      <c r="BO51" s="445"/>
      <c r="BP51" s="446"/>
      <c r="BQ51" s="440"/>
      <c r="BR51" s="443"/>
      <c r="BS51" s="444"/>
      <c r="BT51" s="445"/>
      <c r="BU51" s="446"/>
      <c r="BV51" s="440"/>
      <c r="BW51" s="443"/>
      <c r="BX51" s="444"/>
      <c r="BY51" s="445"/>
      <c r="BZ51" s="446"/>
      <c r="CA51" s="440" t="s">
        <v>385</v>
      </c>
      <c r="CB51" s="443"/>
      <c r="CC51" s="444"/>
      <c r="CD51" s="445" t="s">
        <v>787</v>
      </c>
      <c r="CE51" s="446" t="s">
        <v>763</v>
      </c>
      <c r="CF51" s="440"/>
      <c r="CG51" s="443"/>
      <c r="CH51" s="444"/>
      <c r="CI51" s="445"/>
      <c r="CJ51" s="446"/>
      <c r="CK51" s="440"/>
      <c r="CL51" s="443"/>
      <c r="CM51" s="444"/>
      <c r="CN51" s="445"/>
      <c r="CO51" s="446"/>
      <c r="CP51" s="440"/>
      <c r="CQ51" s="443"/>
      <c r="CR51" s="444"/>
      <c r="CS51" s="445"/>
      <c r="CT51" s="446"/>
      <c r="CU51" s="440"/>
      <c r="CV51" s="443"/>
      <c r="CW51" s="444"/>
      <c r="CX51" s="445"/>
      <c r="CY51" s="446"/>
      <c r="CZ51" s="440"/>
      <c r="DA51" s="443"/>
      <c r="DB51" s="444"/>
      <c r="DC51" s="445"/>
      <c r="DD51" s="446"/>
      <c r="DE51" s="440"/>
      <c r="DF51" s="443"/>
      <c r="DG51" s="444"/>
      <c r="DH51" s="445"/>
      <c r="DI51" s="446"/>
      <c r="DJ51" s="440" t="s">
        <v>385</v>
      </c>
      <c r="DK51" s="443"/>
      <c r="DL51" s="444"/>
      <c r="DM51" s="445" t="s">
        <v>782</v>
      </c>
      <c r="DN51" s="446" t="s">
        <v>455</v>
      </c>
      <c r="DO51" s="440"/>
      <c r="DP51" s="443"/>
      <c r="DQ51" s="444"/>
      <c r="DR51" s="445"/>
      <c r="DS51" s="446"/>
      <c r="DT51" s="440"/>
      <c r="DU51" s="443"/>
      <c r="DV51" s="444"/>
      <c r="DW51" s="445"/>
      <c r="DX51" s="446"/>
      <c r="DY51" s="440"/>
      <c r="DZ51" s="443"/>
      <c r="EA51" s="444"/>
      <c r="EB51" s="445"/>
      <c r="EC51" s="446"/>
      <c r="ED51" s="440" t="s">
        <v>385</v>
      </c>
      <c r="EE51" s="443"/>
      <c r="EF51" s="444"/>
      <c r="EG51" s="445" t="s">
        <v>466</v>
      </c>
      <c r="EH51" s="446" t="s">
        <v>465</v>
      </c>
      <c r="EI51" s="440"/>
      <c r="EJ51" s="443"/>
      <c r="EK51" s="444"/>
      <c r="EL51" s="445"/>
      <c r="EM51" s="446"/>
      <c r="EN51" s="440"/>
      <c r="EO51" s="443"/>
      <c r="EP51" s="444"/>
      <c r="EQ51" s="445"/>
      <c r="ER51" s="446"/>
      <c r="ES51" s="440"/>
      <c r="ET51" s="443"/>
      <c r="EU51" s="444"/>
      <c r="EV51" s="445"/>
      <c r="EW51" s="446"/>
      <c r="EX51" s="440"/>
      <c r="EY51" s="443"/>
      <c r="EZ51" s="444"/>
      <c r="FA51" s="445"/>
      <c r="FB51" s="446"/>
    </row>
    <row r="52" spans="1:158" s="365" customFormat="1" ht="28.5" x14ac:dyDescent="0.25">
      <c r="A52" s="440">
        <v>150849</v>
      </c>
      <c r="B52" s="441" t="s">
        <v>564</v>
      </c>
      <c r="C52" s="442" t="s">
        <v>763</v>
      </c>
      <c r="D52" s="440" t="s">
        <v>325</v>
      </c>
      <c r="E52" s="443" t="s">
        <v>348</v>
      </c>
      <c r="F52" s="443" t="s">
        <v>751</v>
      </c>
      <c r="G52" s="443" t="s">
        <v>348</v>
      </c>
      <c r="H52" s="442" t="s">
        <v>348</v>
      </c>
      <c r="I52" s="443" t="s">
        <v>348</v>
      </c>
      <c r="J52" s="360" t="str">
        <f>IFERROR(VLOOKUP(A52,[4]YEAR12!$A:$Q,17,FALSE),"")</f>
        <v>7.75+ (A/A*)</v>
      </c>
      <c r="K52" s="361">
        <f>IFERROR(VLOOKUP($A52,BHVEXPORT!$A:$I,6,FALSE),"")</f>
        <v>1</v>
      </c>
      <c r="L52" s="362">
        <f>IFERROR(VLOOKUP($A52,BHVEXPORT!$A:$I,4,FALSE),"")</f>
        <v>0</v>
      </c>
      <c r="M52" s="364">
        <f>IFERROR(VLOOKUP($A52,BHVEXPORT!$A:$I,5,FALSE),"")</f>
        <v>0</v>
      </c>
      <c r="N52" s="398">
        <v>100</v>
      </c>
      <c r="O52" s="399">
        <v>0</v>
      </c>
      <c r="P52" s="366"/>
      <c r="Q52" s="400">
        <f t="shared" si="0"/>
        <v>1</v>
      </c>
      <c r="R52" s="401">
        <f t="shared" si="1"/>
        <v>4</v>
      </c>
      <c r="S52" s="402">
        <f t="shared" si="2"/>
        <v>0</v>
      </c>
      <c r="T52" s="402">
        <f t="shared" si="3"/>
        <v>0</v>
      </c>
      <c r="U52" s="402">
        <f t="shared" si="4"/>
        <v>0</v>
      </c>
      <c r="V52" s="402">
        <f t="shared" si="5"/>
        <v>0</v>
      </c>
      <c r="W52" s="402">
        <f t="shared" si="6"/>
        <v>0</v>
      </c>
      <c r="X52" s="402">
        <f t="shared" si="7"/>
        <v>0</v>
      </c>
      <c r="Y52" s="402">
        <f t="shared" si="8"/>
        <v>0</v>
      </c>
      <c r="Z52" s="402">
        <f t="shared" si="11"/>
        <v>0</v>
      </c>
      <c r="AA52" s="454">
        <f t="shared" si="12"/>
        <v>0</v>
      </c>
      <c r="AB52" s="363"/>
      <c r="AC52" s="440"/>
      <c r="AD52" s="443"/>
      <c r="AE52" s="444"/>
      <c r="AF52" s="445"/>
      <c r="AG52" s="446"/>
      <c r="AH52" s="440"/>
      <c r="AI52" s="443"/>
      <c r="AJ52" s="444"/>
      <c r="AK52" s="445"/>
      <c r="AL52" s="446"/>
      <c r="AM52" s="440"/>
      <c r="AN52" s="443"/>
      <c r="AO52" s="444"/>
      <c r="AP52" s="445"/>
      <c r="AQ52" s="446"/>
      <c r="AR52" s="440"/>
      <c r="AS52" s="443"/>
      <c r="AT52" s="444"/>
      <c r="AU52" s="445"/>
      <c r="AV52" s="446"/>
      <c r="AW52" s="440"/>
      <c r="AX52" s="443"/>
      <c r="AY52" s="444"/>
      <c r="AZ52" s="445"/>
      <c r="BA52" s="446"/>
      <c r="BB52" s="440"/>
      <c r="BC52" s="443"/>
      <c r="BD52" s="444"/>
      <c r="BE52" s="445"/>
      <c r="BF52" s="446"/>
      <c r="BG52" s="440"/>
      <c r="BH52" s="443"/>
      <c r="BI52" s="444"/>
      <c r="BJ52" s="445"/>
      <c r="BK52" s="446"/>
      <c r="BL52" s="440"/>
      <c r="BM52" s="443"/>
      <c r="BN52" s="444"/>
      <c r="BO52" s="445"/>
      <c r="BP52" s="446"/>
      <c r="BQ52" s="440"/>
      <c r="BR52" s="443"/>
      <c r="BS52" s="444"/>
      <c r="BT52" s="445"/>
      <c r="BU52" s="446"/>
      <c r="BV52" s="440" t="s">
        <v>385</v>
      </c>
      <c r="BW52" s="443"/>
      <c r="BX52" s="444"/>
      <c r="BY52" s="445" t="s">
        <v>787</v>
      </c>
      <c r="BZ52" s="446" t="s">
        <v>435</v>
      </c>
      <c r="CA52" s="440" t="s">
        <v>385</v>
      </c>
      <c r="CB52" s="443"/>
      <c r="CC52" s="444"/>
      <c r="CD52" s="445" t="s">
        <v>787</v>
      </c>
      <c r="CE52" s="446" t="s">
        <v>763</v>
      </c>
      <c r="CF52" s="440"/>
      <c r="CG52" s="443"/>
      <c r="CH52" s="444"/>
      <c r="CI52" s="445"/>
      <c r="CJ52" s="446"/>
      <c r="CK52" s="440"/>
      <c r="CL52" s="443"/>
      <c r="CM52" s="444"/>
      <c r="CN52" s="445"/>
      <c r="CO52" s="446"/>
      <c r="CP52" s="440"/>
      <c r="CQ52" s="443"/>
      <c r="CR52" s="444"/>
      <c r="CS52" s="445"/>
      <c r="CT52" s="446"/>
      <c r="CU52" s="440"/>
      <c r="CV52" s="443"/>
      <c r="CW52" s="444"/>
      <c r="CX52" s="445"/>
      <c r="CY52" s="446"/>
      <c r="CZ52" s="440"/>
      <c r="DA52" s="443"/>
      <c r="DB52" s="444"/>
      <c r="DC52" s="445"/>
      <c r="DD52" s="446"/>
      <c r="DE52" s="440"/>
      <c r="DF52" s="443"/>
      <c r="DG52" s="444"/>
      <c r="DH52" s="445"/>
      <c r="DI52" s="446"/>
      <c r="DJ52" s="440"/>
      <c r="DK52" s="443"/>
      <c r="DL52" s="444"/>
      <c r="DM52" s="445"/>
      <c r="DN52" s="446"/>
      <c r="DO52" s="440"/>
      <c r="DP52" s="443"/>
      <c r="DQ52" s="444"/>
      <c r="DR52" s="445"/>
      <c r="DS52" s="446"/>
      <c r="DT52" s="440" t="s">
        <v>384</v>
      </c>
      <c r="DU52" s="443"/>
      <c r="DV52" s="444"/>
      <c r="DW52" s="445" t="s">
        <v>792</v>
      </c>
      <c r="DX52" s="446" t="s">
        <v>459</v>
      </c>
      <c r="DY52" s="440"/>
      <c r="DZ52" s="443"/>
      <c r="EA52" s="444"/>
      <c r="EB52" s="445"/>
      <c r="EC52" s="446"/>
      <c r="ED52" s="440" t="s">
        <v>385</v>
      </c>
      <c r="EE52" s="443"/>
      <c r="EF52" s="444"/>
      <c r="EG52" s="445" t="s">
        <v>468</v>
      </c>
      <c r="EH52" s="446" t="s">
        <v>467</v>
      </c>
      <c r="EI52" s="440" t="s">
        <v>385</v>
      </c>
      <c r="EJ52" s="443"/>
      <c r="EK52" s="444"/>
      <c r="EL52" s="445" t="s">
        <v>470</v>
      </c>
      <c r="EM52" s="446" t="s">
        <v>469</v>
      </c>
      <c r="EN52" s="440"/>
      <c r="EO52" s="443"/>
      <c r="EP52" s="444"/>
      <c r="EQ52" s="445"/>
      <c r="ER52" s="446"/>
      <c r="ES52" s="440"/>
      <c r="ET52" s="443"/>
      <c r="EU52" s="444"/>
      <c r="EV52" s="445"/>
      <c r="EW52" s="446"/>
      <c r="EX52" s="440"/>
      <c r="EY52" s="443"/>
      <c r="EZ52" s="444"/>
      <c r="FA52" s="445"/>
      <c r="FB52" s="446"/>
    </row>
    <row r="53" spans="1:158" s="365" customFormat="1" ht="28.5" x14ac:dyDescent="0.25">
      <c r="A53" s="440">
        <v>160058</v>
      </c>
      <c r="B53" s="441" t="s">
        <v>565</v>
      </c>
      <c r="C53" s="442" t="s">
        <v>770</v>
      </c>
      <c r="D53" s="440" t="s">
        <v>325</v>
      </c>
      <c r="E53" s="443" t="s">
        <v>348</v>
      </c>
      <c r="F53" s="443" t="s">
        <v>751</v>
      </c>
      <c r="G53" s="443" t="s">
        <v>348</v>
      </c>
      <c r="H53" s="442" t="s">
        <v>348</v>
      </c>
      <c r="I53" s="443" t="s">
        <v>348</v>
      </c>
      <c r="J53" s="360" t="str">
        <f>IFERROR(VLOOKUP(A53,[4]YEAR12!$A:$Q,17,FALSE),"")</f>
        <v>4.75+ (C/B)</v>
      </c>
      <c r="K53" s="361">
        <f>IFERROR(VLOOKUP($A53,BHVEXPORT!$A:$I,6,FALSE),"")</f>
        <v>4</v>
      </c>
      <c r="L53" s="362">
        <f>IFERROR(VLOOKUP($A53,BHVEXPORT!$A:$I,4,FALSE),"")</f>
        <v>0</v>
      </c>
      <c r="M53" s="364">
        <f>IFERROR(VLOOKUP($A53,BHVEXPORT!$A:$I,5,FALSE),"")</f>
        <v>0</v>
      </c>
      <c r="N53" s="398">
        <v>93.91</v>
      </c>
      <c r="O53" s="399">
        <v>1</v>
      </c>
      <c r="P53" s="366"/>
      <c r="Q53" s="400">
        <f t="shared" si="0"/>
        <v>1</v>
      </c>
      <c r="R53" s="401">
        <f t="shared" si="1"/>
        <v>3</v>
      </c>
      <c r="S53" s="402">
        <f t="shared" si="2"/>
        <v>0</v>
      </c>
      <c r="T53" s="402">
        <f t="shared" si="3"/>
        <v>0</v>
      </c>
      <c r="U53" s="402">
        <f t="shared" si="4"/>
        <v>0</v>
      </c>
      <c r="V53" s="402">
        <f t="shared" si="5"/>
        <v>0</v>
      </c>
      <c r="W53" s="402">
        <f t="shared" si="6"/>
        <v>0</v>
      </c>
      <c r="X53" s="402">
        <f t="shared" si="7"/>
        <v>0</v>
      </c>
      <c r="Y53" s="402">
        <f t="shared" si="8"/>
        <v>0</v>
      </c>
      <c r="Z53" s="402">
        <f t="shared" si="11"/>
        <v>0</v>
      </c>
      <c r="AA53" s="454">
        <f t="shared" si="12"/>
        <v>0</v>
      </c>
      <c r="AB53" s="363"/>
      <c r="AC53" s="440"/>
      <c r="AD53" s="443"/>
      <c r="AE53" s="444"/>
      <c r="AF53" s="445"/>
      <c r="AG53" s="446"/>
      <c r="AH53" s="440"/>
      <c r="AI53" s="443"/>
      <c r="AJ53" s="444"/>
      <c r="AK53" s="445"/>
      <c r="AL53" s="446"/>
      <c r="AM53" s="440"/>
      <c r="AN53" s="443"/>
      <c r="AO53" s="444"/>
      <c r="AP53" s="445"/>
      <c r="AQ53" s="446"/>
      <c r="AR53" s="440"/>
      <c r="AS53" s="443"/>
      <c r="AT53" s="444"/>
      <c r="AU53" s="445"/>
      <c r="AV53" s="446"/>
      <c r="AW53" s="440"/>
      <c r="AX53" s="443"/>
      <c r="AY53" s="444"/>
      <c r="AZ53" s="445"/>
      <c r="BA53" s="446"/>
      <c r="BB53" s="440"/>
      <c r="BC53" s="443"/>
      <c r="BD53" s="444"/>
      <c r="BE53" s="445"/>
      <c r="BF53" s="446"/>
      <c r="BG53" s="440"/>
      <c r="BH53" s="443"/>
      <c r="BI53" s="444"/>
      <c r="BJ53" s="445"/>
      <c r="BK53" s="446"/>
      <c r="BL53" s="440"/>
      <c r="BM53" s="443"/>
      <c r="BN53" s="444"/>
      <c r="BO53" s="445"/>
      <c r="BP53" s="446"/>
      <c r="BQ53" s="440" t="s">
        <v>385</v>
      </c>
      <c r="BR53" s="443"/>
      <c r="BS53" s="444"/>
      <c r="BT53" s="445" t="s">
        <v>432</v>
      </c>
      <c r="BU53" s="446" t="s">
        <v>430</v>
      </c>
      <c r="BV53" s="440"/>
      <c r="BW53" s="443"/>
      <c r="BX53" s="444"/>
      <c r="BY53" s="445"/>
      <c r="BZ53" s="446"/>
      <c r="CA53" s="440" t="s">
        <v>385</v>
      </c>
      <c r="CB53" s="443"/>
      <c r="CC53" s="444"/>
      <c r="CD53" s="445" t="s">
        <v>790</v>
      </c>
      <c r="CE53" s="446" t="s">
        <v>791</v>
      </c>
      <c r="CF53" s="440"/>
      <c r="CG53" s="443"/>
      <c r="CH53" s="444"/>
      <c r="CI53" s="445"/>
      <c r="CJ53" s="446"/>
      <c r="CK53" s="440"/>
      <c r="CL53" s="443"/>
      <c r="CM53" s="444"/>
      <c r="CN53" s="445"/>
      <c r="CO53" s="446"/>
      <c r="CP53" s="440"/>
      <c r="CQ53" s="443"/>
      <c r="CR53" s="444"/>
      <c r="CS53" s="445"/>
      <c r="CT53" s="446"/>
      <c r="CU53" s="440"/>
      <c r="CV53" s="443"/>
      <c r="CW53" s="444"/>
      <c r="CX53" s="445"/>
      <c r="CY53" s="446"/>
      <c r="CZ53" s="440"/>
      <c r="DA53" s="443"/>
      <c r="DB53" s="444"/>
      <c r="DC53" s="445"/>
      <c r="DD53" s="446"/>
      <c r="DE53" s="440" t="s">
        <v>384</v>
      </c>
      <c r="DF53" s="443"/>
      <c r="DG53" s="444"/>
      <c r="DH53" s="445" t="s">
        <v>448</v>
      </c>
      <c r="DI53" s="446" t="s">
        <v>445</v>
      </c>
      <c r="DJ53" s="440"/>
      <c r="DK53" s="443"/>
      <c r="DL53" s="444"/>
      <c r="DM53" s="445"/>
      <c r="DN53" s="446"/>
      <c r="DO53" s="440"/>
      <c r="DP53" s="443"/>
      <c r="DQ53" s="444"/>
      <c r="DR53" s="445"/>
      <c r="DS53" s="446"/>
      <c r="DT53" s="440"/>
      <c r="DU53" s="443"/>
      <c r="DV53" s="444"/>
      <c r="DW53" s="445"/>
      <c r="DX53" s="446"/>
      <c r="DY53" s="440"/>
      <c r="DZ53" s="443"/>
      <c r="EA53" s="444"/>
      <c r="EB53" s="445"/>
      <c r="EC53" s="446"/>
      <c r="ED53" s="440"/>
      <c r="EE53" s="443"/>
      <c r="EF53" s="444"/>
      <c r="EG53" s="445"/>
      <c r="EH53" s="446"/>
      <c r="EI53" s="440" t="s">
        <v>385</v>
      </c>
      <c r="EJ53" s="443"/>
      <c r="EK53" s="444"/>
      <c r="EL53" s="445" t="s">
        <v>470</v>
      </c>
      <c r="EM53" s="446" t="s">
        <v>471</v>
      </c>
      <c r="EN53" s="440"/>
      <c r="EO53" s="443"/>
      <c r="EP53" s="444"/>
      <c r="EQ53" s="445"/>
      <c r="ER53" s="446"/>
      <c r="ES53" s="440"/>
      <c r="ET53" s="443"/>
      <c r="EU53" s="444"/>
      <c r="EV53" s="445"/>
      <c r="EW53" s="446"/>
      <c r="EX53" s="440"/>
      <c r="EY53" s="443"/>
      <c r="EZ53" s="444"/>
      <c r="FA53" s="445"/>
      <c r="FB53" s="446"/>
    </row>
    <row r="54" spans="1:158" s="365" customFormat="1" ht="28.5" x14ac:dyDescent="0.25">
      <c r="A54" s="440">
        <v>150886</v>
      </c>
      <c r="B54" s="441" t="s">
        <v>566</v>
      </c>
      <c r="C54" s="442" t="s">
        <v>763</v>
      </c>
      <c r="D54" s="440" t="s">
        <v>325</v>
      </c>
      <c r="E54" s="443" t="s">
        <v>348</v>
      </c>
      <c r="F54" s="441" t="s">
        <v>771</v>
      </c>
      <c r="G54" s="443" t="s">
        <v>348</v>
      </c>
      <c r="H54" s="442" t="s">
        <v>348</v>
      </c>
      <c r="I54" s="443" t="s">
        <v>348</v>
      </c>
      <c r="J54" s="360" t="str">
        <f>IFERROR(VLOOKUP(A54,[4]YEAR12!$A:$Q,17,FALSE),"")</f>
        <v>4.75+ (C/B)</v>
      </c>
      <c r="K54" s="361">
        <f>IFERROR(VLOOKUP($A54,BHVEXPORT!$A:$I,6,FALSE),"")</f>
        <v>0</v>
      </c>
      <c r="L54" s="362">
        <f>IFERROR(VLOOKUP($A54,BHVEXPORT!$A:$I,4,FALSE),"")</f>
        <v>0</v>
      </c>
      <c r="M54" s="364">
        <f>IFERROR(VLOOKUP($A54,BHVEXPORT!$A:$I,5,FALSE),"")</f>
        <v>0</v>
      </c>
      <c r="N54" s="398">
        <v>92.98</v>
      </c>
      <c r="O54" s="399">
        <v>1</v>
      </c>
      <c r="P54" s="366"/>
      <c r="Q54" s="400">
        <f t="shared" si="0"/>
        <v>0</v>
      </c>
      <c r="R54" s="401">
        <f t="shared" si="1"/>
        <v>4</v>
      </c>
      <c r="S54" s="402">
        <f t="shared" si="2"/>
        <v>0</v>
      </c>
      <c r="T54" s="402">
        <f t="shared" si="3"/>
        <v>0</v>
      </c>
      <c r="U54" s="402">
        <f t="shared" si="4"/>
        <v>0</v>
      </c>
      <c r="V54" s="402">
        <f t="shared" si="5"/>
        <v>0</v>
      </c>
      <c r="W54" s="402">
        <f t="shared" si="6"/>
        <v>0</v>
      </c>
      <c r="X54" s="402">
        <f t="shared" si="7"/>
        <v>0</v>
      </c>
      <c r="Y54" s="402">
        <f t="shared" si="8"/>
        <v>0</v>
      </c>
      <c r="Z54" s="402">
        <f t="shared" si="11"/>
        <v>0</v>
      </c>
      <c r="AA54" s="454">
        <f t="shared" si="12"/>
        <v>0</v>
      </c>
      <c r="AB54" s="363"/>
      <c r="AC54" s="440"/>
      <c r="AD54" s="443"/>
      <c r="AE54" s="444"/>
      <c r="AF54" s="445"/>
      <c r="AG54" s="446"/>
      <c r="AH54" s="440"/>
      <c r="AI54" s="443"/>
      <c r="AJ54" s="444"/>
      <c r="AK54" s="445"/>
      <c r="AL54" s="446"/>
      <c r="AM54" s="440"/>
      <c r="AN54" s="443"/>
      <c r="AO54" s="444"/>
      <c r="AP54" s="445"/>
      <c r="AQ54" s="446"/>
      <c r="AR54" s="440"/>
      <c r="AS54" s="443"/>
      <c r="AT54" s="444"/>
      <c r="AU54" s="445"/>
      <c r="AV54" s="446"/>
      <c r="AW54" s="440" t="s">
        <v>385</v>
      </c>
      <c r="AX54" s="443"/>
      <c r="AY54" s="444"/>
      <c r="AZ54" s="445" t="s">
        <v>786</v>
      </c>
      <c r="BA54" s="446" t="s">
        <v>422</v>
      </c>
      <c r="BB54" s="440"/>
      <c r="BC54" s="443"/>
      <c r="BD54" s="444"/>
      <c r="BE54" s="445"/>
      <c r="BF54" s="446"/>
      <c r="BG54" s="440"/>
      <c r="BH54" s="443"/>
      <c r="BI54" s="444"/>
      <c r="BJ54" s="445"/>
      <c r="BK54" s="446"/>
      <c r="BL54" s="440"/>
      <c r="BM54" s="443"/>
      <c r="BN54" s="444"/>
      <c r="BO54" s="445"/>
      <c r="BP54" s="446"/>
      <c r="BQ54" s="440"/>
      <c r="BR54" s="443"/>
      <c r="BS54" s="444"/>
      <c r="BT54" s="445"/>
      <c r="BU54" s="446"/>
      <c r="BV54" s="440"/>
      <c r="BW54" s="443"/>
      <c r="BX54" s="444"/>
      <c r="BY54" s="445"/>
      <c r="BZ54" s="446"/>
      <c r="CA54" s="440" t="s">
        <v>385</v>
      </c>
      <c r="CB54" s="443"/>
      <c r="CC54" s="444"/>
      <c r="CD54" s="445" t="s">
        <v>787</v>
      </c>
      <c r="CE54" s="446" t="s">
        <v>763</v>
      </c>
      <c r="CF54" s="440"/>
      <c r="CG54" s="443"/>
      <c r="CH54" s="444"/>
      <c r="CI54" s="445"/>
      <c r="CJ54" s="446"/>
      <c r="CK54" s="440"/>
      <c r="CL54" s="443"/>
      <c r="CM54" s="444"/>
      <c r="CN54" s="445"/>
      <c r="CO54" s="446"/>
      <c r="CP54" s="440"/>
      <c r="CQ54" s="443"/>
      <c r="CR54" s="444"/>
      <c r="CS54" s="445"/>
      <c r="CT54" s="446"/>
      <c r="CU54" s="440"/>
      <c r="CV54" s="443"/>
      <c r="CW54" s="444"/>
      <c r="CX54" s="445"/>
      <c r="CY54" s="446"/>
      <c r="CZ54" s="440"/>
      <c r="DA54" s="443"/>
      <c r="DB54" s="444"/>
      <c r="DC54" s="445"/>
      <c r="DD54" s="446"/>
      <c r="DE54" s="440"/>
      <c r="DF54" s="443"/>
      <c r="DG54" s="444"/>
      <c r="DH54" s="445"/>
      <c r="DI54" s="446"/>
      <c r="DJ54" s="440" t="s">
        <v>385</v>
      </c>
      <c r="DK54" s="443"/>
      <c r="DL54" s="444"/>
      <c r="DM54" s="445" t="s">
        <v>782</v>
      </c>
      <c r="DN54" s="446" t="s">
        <v>455</v>
      </c>
      <c r="DO54" s="440"/>
      <c r="DP54" s="443"/>
      <c r="DQ54" s="444"/>
      <c r="DR54" s="445"/>
      <c r="DS54" s="446"/>
      <c r="DT54" s="440"/>
      <c r="DU54" s="443"/>
      <c r="DV54" s="444"/>
      <c r="DW54" s="445"/>
      <c r="DX54" s="446"/>
      <c r="DY54" s="440"/>
      <c r="DZ54" s="443"/>
      <c r="EA54" s="444"/>
      <c r="EB54" s="445"/>
      <c r="EC54" s="446"/>
      <c r="ED54" s="440" t="s">
        <v>385</v>
      </c>
      <c r="EE54" s="443"/>
      <c r="EF54" s="444"/>
      <c r="EG54" s="445" t="s">
        <v>466</v>
      </c>
      <c r="EH54" s="446" t="s">
        <v>465</v>
      </c>
      <c r="EI54" s="440"/>
      <c r="EJ54" s="443"/>
      <c r="EK54" s="444"/>
      <c r="EL54" s="445"/>
      <c r="EM54" s="446"/>
      <c r="EN54" s="440"/>
      <c r="EO54" s="443"/>
      <c r="EP54" s="444"/>
      <c r="EQ54" s="445"/>
      <c r="ER54" s="446"/>
      <c r="ES54" s="440"/>
      <c r="ET54" s="443"/>
      <c r="EU54" s="444"/>
      <c r="EV54" s="445"/>
      <c r="EW54" s="446"/>
      <c r="EX54" s="440"/>
      <c r="EY54" s="443"/>
      <c r="EZ54" s="444"/>
      <c r="FA54" s="445"/>
      <c r="FB54" s="446"/>
    </row>
    <row r="55" spans="1:158" s="365" customFormat="1" ht="28.5" x14ac:dyDescent="0.25">
      <c r="A55" s="440">
        <v>150873</v>
      </c>
      <c r="B55" s="441" t="s">
        <v>567</v>
      </c>
      <c r="C55" s="442" t="s">
        <v>763</v>
      </c>
      <c r="D55" s="440" t="s">
        <v>201</v>
      </c>
      <c r="E55" s="443" t="s">
        <v>348</v>
      </c>
      <c r="F55" s="443" t="s">
        <v>758</v>
      </c>
      <c r="G55" s="443" t="s">
        <v>348</v>
      </c>
      <c r="H55" s="442" t="s">
        <v>348</v>
      </c>
      <c r="I55" s="443" t="s">
        <v>348</v>
      </c>
      <c r="J55" s="360" t="str">
        <f>IFERROR(VLOOKUP(A55,[4]YEAR12!$A:$Q,17,FALSE),"")</f>
        <v>2.5+ (D/C)</v>
      </c>
      <c r="K55" s="361">
        <f>IFERROR(VLOOKUP($A55,BHVEXPORT!$A:$I,6,FALSE),"")</f>
        <v>0</v>
      </c>
      <c r="L55" s="362">
        <f>IFERROR(VLOOKUP($A55,BHVEXPORT!$A:$I,4,FALSE),"")</f>
        <v>0</v>
      </c>
      <c r="M55" s="364">
        <f>IFERROR(VLOOKUP($A55,BHVEXPORT!$A:$I,5,FALSE),"")</f>
        <v>0</v>
      </c>
      <c r="N55" s="398">
        <v>99.19</v>
      </c>
      <c r="O55" s="399">
        <v>0</v>
      </c>
      <c r="P55" s="366"/>
      <c r="Q55" s="400">
        <f t="shared" si="0"/>
        <v>3</v>
      </c>
      <c r="R55" s="401">
        <f t="shared" si="1"/>
        <v>1</v>
      </c>
      <c r="S55" s="402">
        <f t="shared" si="2"/>
        <v>0</v>
      </c>
      <c r="T55" s="402">
        <f t="shared" si="3"/>
        <v>0</v>
      </c>
      <c r="U55" s="402">
        <f t="shared" si="4"/>
        <v>0</v>
      </c>
      <c r="V55" s="402">
        <f t="shared" si="5"/>
        <v>0</v>
      </c>
      <c r="W55" s="402">
        <f t="shared" si="6"/>
        <v>0</v>
      </c>
      <c r="X55" s="402">
        <f t="shared" si="7"/>
        <v>0</v>
      </c>
      <c r="Y55" s="402">
        <f t="shared" si="8"/>
        <v>0</v>
      </c>
      <c r="Z55" s="402">
        <f t="shared" si="11"/>
        <v>0</v>
      </c>
      <c r="AA55" s="454">
        <f t="shared" si="12"/>
        <v>0</v>
      </c>
      <c r="AB55" s="363"/>
      <c r="AC55" s="440"/>
      <c r="AD55" s="443"/>
      <c r="AE55" s="444"/>
      <c r="AF55" s="445"/>
      <c r="AG55" s="446"/>
      <c r="AH55" s="440"/>
      <c r="AI55" s="443"/>
      <c r="AJ55" s="444"/>
      <c r="AK55" s="445"/>
      <c r="AL55" s="446"/>
      <c r="AM55" s="440"/>
      <c r="AN55" s="443"/>
      <c r="AO55" s="444"/>
      <c r="AP55" s="445"/>
      <c r="AQ55" s="446"/>
      <c r="AR55" s="440"/>
      <c r="AS55" s="443"/>
      <c r="AT55" s="444"/>
      <c r="AU55" s="445"/>
      <c r="AV55" s="446"/>
      <c r="AW55" s="440"/>
      <c r="AX55" s="443"/>
      <c r="AY55" s="444"/>
      <c r="AZ55" s="445"/>
      <c r="BA55" s="446"/>
      <c r="BB55" s="440"/>
      <c r="BC55" s="443"/>
      <c r="BD55" s="444"/>
      <c r="BE55" s="445"/>
      <c r="BF55" s="446"/>
      <c r="BG55" s="440"/>
      <c r="BH55" s="443"/>
      <c r="BI55" s="444"/>
      <c r="BJ55" s="445"/>
      <c r="BK55" s="446"/>
      <c r="BL55" s="440"/>
      <c r="BM55" s="443"/>
      <c r="BN55" s="444"/>
      <c r="BO55" s="445"/>
      <c r="BP55" s="446"/>
      <c r="BQ55" s="440"/>
      <c r="BR55" s="443"/>
      <c r="BS55" s="444"/>
      <c r="BT55" s="445"/>
      <c r="BU55" s="446"/>
      <c r="BV55" s="440"/>
      <c r="BW55" s="443"/>
      <c r="BX55" s="444"/>
      <c r="BY55" s="445"/>
      <c r="BZ55" s="446"/>
      <c r="CA55" s="440" t="s">
        <v>385</v>
      </c>
      <c r="CB55" s="443"/>
      <c r="CC55" s="444"/>
      <c r="CD55" s="445" t="s">
        <v>799</v>
      </c>
      <c r="CE55" s="446" t="s">
        <v>800</v>
      </c>
      <c r="CF55" s="440"/>
      <c r="CG55" s="443"/>
      <c r="CH55" s="444"/>
      <c r="CI55" s="445"/>
      <c r="CJ55" s="446"/>
      <c r="CK55" s="440"/>
      <c r="CL55" s="443"/>
      <c r="CM55" s="444"/>
      <c r="CN55" s="445"/>
      <c r="CO55" s="446"/>
      <c r="CP55" s="440"/>
      <c r="CQ55" s="443"/>
      <c r="CR55" s="444"/>
      <c r="CS55" s="445"/>
      <c r="CT55" s="446"/>
      <c r="CU55" s="440" t="s">
        <v>384</v>
      </c>
      <c r="CV55" s="443"/>
      <c r="CW55" s="444"/>
      <c r="CX55" s="445" t="s">
        <v>784</v>
      </c>
      <c r="CY55" s="446" t="s">
        <v>443</v>
      </c>
      <c r="CZ55" s="440" t="s">
        <v>384</v>
      </c>
      <c r="DA55" s="443"/>
      <c r="DB55" s="444"/>
      <c r="DC55" s="445" t="s">
        <v>784</v>
      </c>
      <c r="DD55" s="446" t="s">
        <v>444</v>
      </c>
      <c r="DE55" s="440"/>
      <c r="DF55" s="443"/>
      <c r="DG55" s="444"/>
      <c r="DH55" s="445"/>
      <c r="DI55" s="446"/>
      <c r="DJ55" s="440"/>
      <c r="DK55" s="443"/>
      <c r="DL55" s="444"/>
      <c r="DM55" s="445"/>
      <c r="DN55" s="446"/>
      <c r="DO55" s="440"/>
      <c r="DP55" s="443"/>
      <c r="DQ55" s="444"/>
      <c r="DR55" s="445"/>
      <c r="DS55" s="446"/>
      <c r="DT55" s="440"/>
      <c r="DU55" s="443"/>
      <c r="DV55" s="444"/>
      <c r="DW55" s="445"/>
      <c r="DX55" s="446"/>
      <c r="DY55" s="440"/>
      <c r="DZ55" s="443"/>
      <c r="EA55" s="444"/>
      <c r="EB55" s="445"/>
      <c r="EC55" s="446"/>
      <c r="ED55" s="440"/>
      <c r="EE55" s="443"/>
      <c r="EF55" s="444"/>
      <c r="EG55" s="445"/>
      <c r="EH55" s="446"/>
      <c r="EI55" s="440"/>
      <c r="EJ55" s="443"/>
      <c r="EK55" s="444"/>
      <c r="EL55" s="445"/>
      <c r="EM55" s="446"/>
      <c r="EN55" s="440"/>
      <c r="EO55" s="443"/>
      <c r="EP55" s="444"/>
      <c r="EQ55" s="445"/>
      <c r="ER55" s="446"/>
      <c r="ES55" s="440" t="s">
        <v>384</v>
      </c>
      <c r="ET55" s="443"/>
      <c r="EU55" s="444"/>
      <c r="EV55" s="445" t="s">
        <v>480</v>
      </c>
      <c r="EW55" s="446" t="s">
        <v>481</v>
      </c>
      <c r="EX55" s="440"/>
      <c r="EY55" s="443"/>
      <c r="EZ55" s="444"/>
      <c r="FA55" s="445"/>
      <c r="FB55" s="446"/>
    </row>
    <row r="56" spans="1:158" s="365" customFormat="1" ht="28.5" x14ac:dyDescent="0.25">
      <c r="A56" s="440">
        <v>150837</v>
      </c>
      <c r="B56" s="441" t="s">
        <v>568</v>
      </c>
      <c r="C56" s="442" t="s">
        <v>753</v>
      </c>
      <c r="D56" s="440" t="s">
        <v>325</v>
      </c>
      <c r="E56" s="443" t="s">
        <v>348</v>
      </c>
      <c r="F56" s="443" t="s">
        <v>751</v>
      </c>
      <c r="G56" s="443" t="s">
        <v>348</v>
      </c>
      <c r="H56" s="442" t="s">
        <v>348</v>
      </c>
      <c r="I56" s="443" t="s">
        <v>348</v>
      </c>
      <c r="J56" s="360" t="str">
        <f>IFERROR(VLOOKUP(A56,[4]YEAR12!$A:$Q,17,FALSE),"")</f>
        <v>7.75+ (A/A*)</v>
      </c>
      <c r="K56" s="361">
        <f>IFERROR(VLOOKUP($A56,BHVEXPORT!$A:$I,6,FALSE),"")</f>
        <v>2</v>
      </c>
      <c r="L56" s="362">
        <f>IFERROR(VLOOKUP($A56,BHVEXPORT!$A:$I,4,FALSE),"")</f>
        <v>0</v>
      </c>
      <c r="M56" s="364">
        <f>IFERROR(VLOOKUP($A56,BHVEXPORT!$A:$I,5,FALSE),"")</f>
        <v>0</v>
      </c>
      <c r="N56" s="398">
        <v>100</v>
      </c>
      <c r="O56" s="399">
        <v>0</v>
      </c>
      <c r="P56" s="366"/>
      <c r="Q56" s="400">
        <f t="shared" si="0"/>
        <v>0</v>
      </c>
      <c r="R56" s="401">
        <f t="shared" si="1"/>
        <v>4</v>
      </c>
      <c r="S56" s="402">
        <f t="shared" si="2"/>
        <v>0</v>
      </c>
      <c r="T56" s="402">
        <f t="shared" si="3"/>
        <v>0</v>
      </c>
      <c r="U56" s="402">
        <f t="shared" si="4"/>
        <v>0</v>
      </c>
      <c r="V56" s="402">
        <f t="shared" si="5"/>
        <v>0</v>
      </c>
      <c r="W56" s="402">
        <f t="shared" si="6"/>
        <v>0</v>
      </c>
      <c r="X56" s="402">
        <f t="shared" si="7"/>
        <v>0</v>
      </c>
      <c r="Y56" s="402">
        <f t="shared" si="8"/>
        <v>0</v>
      </c>
      <c r="Z56" s="402">
        <f t="shared" si="11"/>
        <v>0</v>
      </c>
      <c r="AA56" s="454">
        <f t="shared" si="12"/>
        <v>0</v>
      </c>
      <c r="AB56" s="363"/>
      <c r="AC56" s="440"/>
      <c r="AD56" s="443"/>
      <c r="AE56" s="444"/>
      <c r="AF56" s="445"/>
      <c r="AG56" s="446"/>
      <c r="AH56" s="440"/>
      <c r="AI56" s="443"/>
      <c r="AJ56" s="444"/>
      <c r="AK56" s="445"/>
      <c r="AL56" s="446"/>
      <c r="AM56" s="440"/>
      <c r="AN56" s="443"/>
      <c r="AO56" s="444"/>
      <c r="AP56" s="445"/>
      <c r="AQ56" s="446"/>
      <c r="AR56" s="440"/>
      <c r="AS56" s="443"/>
      <c r="AT56" s="444"/>
      <c r="AU56" s="445"/>
      <c r="AV56" s="446"/>
      <c r="AW56" s="440"/>
      <c r="AX56" s="443"/>
      <c r="AY56" s="444"/>
      <c r="AZ56" s="445"/>
      <c r="BA56" s="446"/>
      <c r="BB56" s="440"/>
      <c r="BC56" s="443"/>
      <c r="BD56" s="444"/>
      <c r="BE56" s="445"/>
      <c r="BF56" s="446"/>
      <c r="BG56" s="440"/>
      <c r="BH56" s="443"/>
      <c r="BI56" s="444"/>
      <c r="BJ56" s="445"/>
      <c r="BK56" s="446"/>
      <c r="BL56" s="440"/>
      <c r="BM56" s="443"/>
      <c r="BN56" s="444"/>
      <c r="BO56" s="445"/>
      <c r="BP56" s="446"/>
      <c r="BQ56" s="440"/>
      <c r="BR56" s="443"/>
      <c r="BS56" s="444"/>
      <c r="BT56" s="445"/>
      <c r="BU56" s="446"/>
      <c r="BV56" s="440"/>
      <c r="BW56" s="443"/>
      <c r="BX56" s="444"/>
      <c r="BY56" s="445"/>
      <c r="BZ56" s="446"/>
      <c r="CA56" s="440" t="s">
        <v>385</v>
      </c>
      <c r="CB56" s="443"/>
      <c r="CC56" s="444"/>
      <c r="CD56" s="445" t="s">
        <v>790</v>
      </c>
      <c r="CE56" s="446" t="s">
        <v>791</v>
      </c>
      <c r="CF56" s="440"/>
      <c r="CG56" s="443"/>
      <c r="CH56" s="444"/>
      <c r="CI56" s="445"/>
      <c r="CJ56" s="446"/>
      <c r="CK56" s="440" t="s">
        <v>385</v>
      </c>
      <c r="CL56" s="443"/>
      <c r="CM56" s="444"/>
      <c r="CN56" s="445" t="s">
        <v>454</v>
      </c>
      <c r="CO56" s="446" t="s">
        <v>744</v>
      </c>
      <c r="CP56" s="440"/>
      <c r="CQ56" s="443"/>
      <c r="CR56" s="444"/>
      <c r="CS56" s="445"/>
      <c r="CT56" s="446"/>
      <c r="CU56" s="440"/>
      <c r="CV56" s="443"/>
      <c r="CW56" s="444"/>
      <c r="CX56" s="445"/>
      <c r="CY56" s="446"/>
      <c r="CZ56" s="440"/>
      <c r="DA56" s="443"/>
      <c r="DB56" s="444"/>
      <c r="DC56" s="445"/>
      <c r="DD56" s="446"/>
      <c r="DE56" s="440"/>
      <c r="DF56" s="443"/>
      <c r="DG56" s="444"/>
      <c r="DH56" s="445"/>
      <c r="DI56" s="446"/>
      <c r="DJ56" s="440" t="s">
        <v>385</v>
      </c>
      <c r="DK56" s="443"/>
      <c r="DL56" s="444"/>
      <c r="DM56" s="445" t="s">
        <v>454</v>
      </c>
      <c r="DN56" s="446" t="s">
        <v>450</v>
      </c>
      <c r="DO56" s="440"/>
      <c r="DP56" s="443"/>
      <c r="DQ56" s="444"/>
      <c r="DR56" s="445"/>
      <c r="DS56" s="446"/>
      <c r="DT56" s="440"/>
      <c r="DU56" s="443"/>
      <c r="DV56" s="444"/>
      <c r="DW56" s="445"/>
      <c r="DX56" s="446"/>
      <c r="DY56" s="440"/>
      <c r="DZ56" s="443"/>
      <c r="EA56" s="444"/>
      <c r="EB56" s="445"/>
      <c r="EC56" s="446"/>
      <c r="ED56" s="440" t="s">
        <v>385</v>
      </c>
      <c r="EE56" s="443"/>
      <c r="EF56" s="444"/>
      <c r="EG56" s="445" t="s">
        <v>466</v>
      </c>
      <c r="EH56" s="446" t="s">
        <v>465</v>
      </c>
      <c r="EI56" s="440"/>
      <c r="EJ56" s="443"/>
      <c r="EK56" s="444"/>
      <c r="EL56" s="445"/>
      <c r="EM56" s="446"/>
      <c r="EN56" s="440"/>
      <c r="EO56" s="443"/>
      <c r="EP56" s="444"/>
      <c r="EQ56" s="445"/>
      <c r="ER56" s="446"/>
      <c r="ES56" s="440"/>
      <c r="ET56" s="443"/>
      <c r="EU56" s="444"/>
      <c r="EV56" s="445"/>
      <c r="EW56" s="446"/>
      <c r="EX56" s="440"/>
      <c r="EY56" s="443"/>
      <c r="EZ56" s="444"/>
      <c r="FA56" s="445"/>
      <c r="FB56" s="446"/>
    </row>
    <row r="57" spans="1:158" s="365" customFormat="1" ht="28.5" x14ac:dyDescent="0.25">
      <c r="A57" s="440">
        <v>150913</v>
      </c>
      <c r="B57" s="441" t="s">
        <v>569</v>
      </c>
      <c r="C57" s="442" t="s">
        <v>763</v>
      </c>
      <c r="D57" s="440" t="s">
        <v>201</v>
      </c>
      <c r="E57" s="443" t="s">
        <v>348</v>
      </c>
      <c r="F57" s="443" t="s">
        <v>772</v>
      </c>
      <c r="G57" s="443" t="s">
        <v>348</v>
      </c>
      <c r="H57" s="442" t="s">
        <v>348</v>
      </c>
      <c r="I57" s="443" t="s">
        <v>348</v>
      </c>
      <c r="J57" s="360" t="str">
        <f>IFERROR(VLOOKUP(A57,[4]YEAR12!$A:$Q,17,FALSE),"")</f>
        <v>6.25+ (B/A)</v>
      </c>
      <c r="K57" s="361">
        <f>IFERROR(VLOOKUP($A57,BHVEXPORT!$A:$I,6,FALSE),"")</f>
        <v>0</v>
      </c>
      <c r="L57" s="362">
        <f>IFERROR(VLOOKUP($A57,BHVEXPORT!$A:$I,4,FALSE),"")</f>
        <v>0</v>
      </c>
      <c r="M57" s="364">
        <f>IFERROR(VLOOKUP($A57,BHVEXPORT!$A:$I,5,FALSE),"")</f>
        <v>0</v>
      </c>
      <c r="N57" s="398">
        <v>99.1</v>
      </c>
      <c r="O57" s="399">
        <v>0</v>
      </c>
      <c r="P57" s="366"/>
      <c r="Q57" s="400">
        <f t="shared" si="0"/>
        <v>0</v>
      </c>
      <c r="R57" s="401">
        <f t="shared" si="1"/>
        <v>4</v>
      </c>
      <c r="S57" s="402">
        <f t="shared" si="2"/>
        <v>0</v>
      </c>
      <c r="T57" s="402">
        <f t="shared" si="3"/>
        <v>0</v>
      </c>
      <c r="U57" s="402">
        <f t="shared" si="4"/>
        <v>0</v>
      </c>
      <c r="V57" s="402">
        <f t="shared" si="5"/>
        <v>0</v>
      </c>
      <c r="W57" s="402">
        <f t="shared" si="6"/>
        <v>0</v>
      </c>
      <c r="X57" s="402">
        <f t="shared" si="7"/>
        <v>0</v>
      </c>
      <c r="Y57" s="402">
        <f t="shared" si="8"/>
        <v>0</v>
      </c>
      <c r="Z57" s="402">
        <f t="shared" si="11"/>
        <v>0</v>
      </c>
      <c r="AA57" s="454">
        <f t="shared" si="12"/>
        <v>0</v>
      </c>
      <c r="AB57" s="363"/>
      <c r="AC57" s="440"/>
      <c r="AD57" s="443"/>
      <c r="AE57" s="444"/>
      <c r="AF57" s="445"/>
      <c r="AG57" s="446"/>
      <c r="AH57" s="440" t="s">
        <v>385</v>
      </c>
      <c r="AI57" s="443"/>
      <c r="AJ57" s="444"/>
      <c r="AK57" s="445" t="s">
        <v>412</v>
      </c>
      <c r="AL57" s="446" t="s">
        <v>408</v>
      </c>
      <c r="AM57" s="440"/>
      <c r="AN57" s="443"/>
      <c r="AO57" s="444"/>
      <c r="AP57" s="445"/>
      <c r="AQ57" s="446"/>
      <c r="AR57" s="440" t="s">
        <v>385</v>
      </c>
      <c r="AS57" s="443"/>
      <c r="AT57" s="444"/>
      <c r="AU57" s="445" t="s">
        <v>419</v>
      </c>
      <c r="AV57" s="446" t="s">
        <v>416</v>
      </c>
      <c r="AW57" s="440"/>
      <c r="AX57" s="443"/>
      <c r="AY57" s="444"/>
      <c r="AZ57" s="445"/>
      <c r="BA57" s="446"/>
      <c r="BB57" s="440"/>
      <c r="BC57" s="443"/>
      <c r="BD57" s="444"/>
      <c r="BE57" s="445"/>
      <c r="BF57" s="446"/>
      <c r="BG57" s="440"/>
      <c r="BH57" s="443"/>
      <c r="BI57" s="444"/>
      <c r="BJ57" s="445"/>
      <c r="BK57" s="446"/>
      <c r="BL57" s="440"/>
      <c r="BM57" s="443"/>
      <c r="BN57" s="444"/>
      <c r="BO57" s="445"/>
      <c r="BP57" s="446"/>
      <c r="BQ57" s="440"/>
      <c r="BR57" s="443"/>
      <c r="BS57" s="444"/>
      <c r="BT57" s="445"/>
      <c r="BU57" s="446"/>
      <c r="BV57" s="440"/>
      <c r="BW57" s="443"/>
      <c r="BX57" s="444"/>
      <c r="BY57" s="445"/>
      <c r="BZ57" s="446"/>
      <c r="CA57" s="440" t="s">
        <v>385</v>
      </c>
      <c r="CB57" s="443"/>
      <c r="CC57" s="444"/>
      <c r="CD57" s="445" t="s">
        <v>787</v>
      </c>
      <c r="CE57" s="446" t="s">
        <v>763</v>
      </c>
      <c r="CF57" s="440"/>
      <c r="CG57" s="443"/>
      <c r="CH57" s="444"/>
      <c r="CI57" s="445"/>
      <c r="CJ57" s="446"/>
      <c r="CK57" s="440"/>
      <c r="CL57" s="443"/>
      <c r="CM57" s="444"/>
      <c r="CN57" s="445"/>
      <c r="CO57" s="446"/>
      <c r="CP57" s="440"/>
      <c r="CQ57" s="443"/>
      <c r="CR57" s="444"/>
      <c r="CS57" s="445"/>
      <c r="CT57" s="446"/>
      <c r="CU57" s="440"/>
      <c r="CV57" s="443"/>
      <c r="CW57" s="444"/>
      <c r="CX57" s="445"/>
      <c r="CY57" s="446"/>
      <c r="CZ57" s="440"/>
      <c r="DA57" s="443"/>
      <c r="DB57" s="444"/>
      <c r="DC57" s="445"/>
      <c r="DD57" s="446"/>
      <c r="DE57" s="440"/>
      <c r="DF57" s="443"/>
      <c r="DG57" s="444"/>
      <c r="DH57" s="445"/>
      <c r="DI57" s="446"/>
      <c r="DJ57" s="440"/>
      <c r="DK57" s="443"/>
      <c r="DL57" s="444"/>
      <c r="DM57" s="445"/>
      <c r="DN57" s="446"/>
      <c r="DO57" s="440"/>
      <c r="DP57" s="443"/>
      <c r="DQ57" s="444"/>
      <c r="DR57" s="445"/>
      <c r="DS57" s="446"/>
      <c r="DT57" s="440"/>
      <c r="DU57" s="443"/>
      <c r="DV57" s="444"/>
      <c r="DW57" s="445"/>
      <c r="DX57" s="446"/>
      <c r="DY57" s="440"/>
      <c r="DZ57" s="443"/>
      <c r="EA57" s="444"/>
      <c r="EB57" s="445"/>
      <c r="EC57" s="446"/>
      <c r="ED57" s="440"/>
      <c r="EE57" s="443"/>
      <c r="EF57" s="444"/>
      <c r="EG57" s="445"/>
      <c r="EH57" s="446"/>
      <c r="EI57" s="440"/>
      <c r="EJ57" s="443"/>
      <c r="EK57" s="444"/>
      <c r="EL57" s="445"/>
      <c r="EM57" s="446"/>
      <c r="EN57" s="440" t="s">
        <v>385</v>
      </c>
      <c r="EO57" s="443"/>
      <c r="EP57" s="444"/>
      <c r="EQ57" s="445" t="s">
        <v>474</v>
      </c>
      <c r="ER57" s="446" t="s">
        <v>473</v>
      </c>
      <c r="ES57" s="440"/>
      <c r="ET57" s="443"/>
      <c r="EU57" s="444"/>
      <c r="EV57" s="445"/>
      <c r="EW57" s="446"/>
      <c r="EX57" s="440"/>
      <c r="EY57" s="443"/>
      <c r="EZ57" s="444"/>
      <c r="FA57" s="445"/>
      <c r="FB57" s="446"/>
    </row>
    <row r="58" spans="1:158" s="365" customFormat="1" ht="28.5" x14ac:dyDescent="0.25">
      <c r="A58" s="440">
        <v>150852</v>
      </c>
      <c r="B58" s="441" t="s">
        <v>570</v>
      </c>
      <c r="C58" s="442" t="s">
        <v>752</v>
      </c>
      <c r="D58" s="440" t="s">
        <v>201</v>
      </c>
      <c r="E58" s="443" t="s">
        <v>348</v>
      </c>
      <c r="F58" s="443" t="s">
        <v>766</v>
      </c>
      <c r="G58" s="443" t="s">
        <v>348</v>
      </c>
      <c r="H58" s="442" t="s">
        <v>348</v>
      </c>
      <c r="I58" s="443" t="s">
        <v>348</v>
      </c>
      <c r="J58" s="360" t="str">
        <f>IFERROR(VLOOKUP(A58,[4]YEAR12!$A:$Q,17,FALSE),"")</f>
        <v>4.75+ (C/B)</v>
      </c>
      <c r="K58" s="361">
        <f>IFERROR(VLOOKUP($A58,BHVEXPORT!$A:$I,6,FALSE),"")</f>
        <v>3</v>
      </c>
      <c r="L58" s="362">
        <f>IFERROR(VLOOKUP($A58,BHVEXPORT!$A:$I,4,FALSE),"")</f>
        <v>0</v>
      </c>
      <c r="M58" s="364">
        <f>IFERROR(VLOOKUP($A58,BHVEXPORT!$A:$I,5,FALSE),"")</f>
        <v>0</v>
      </c>
      <c r="N58" s="398">
        <v>100</v>
      </c>
      <c r="O58" s="399">
        <v>0</v>
      </c>
      <c r="P58" s="366"/>
      <c r="Q58" s="400">
        <f t="shared" si="0"/>
        <v>0</v>
      </c>
      <c r="R58" s="401">
        <f t="shared" si="1"/>
        <v>4</v>
      </c>
      <c r="S58" s="402">
        <f t="shared" si="2"/>
        <v>0</v>
      </c>
      <c r="T58" s="402">
        <f t="shared" si="3"/>
        <v>0</v>
      </c>
      <c r="U58" s="402">
        <f t="shared" si="4"/>
        <v>0</v>
      </c>
      <c r="V58" s="402">
        <f t="shared" si="5"/>
        <v>0</v>
      </c>
      <c r="W58" s="402">
        <f t="shared" si="6"/>
        <v>0</v>
      </c>
      <c r="X58" s="402">
        <f t="shared" si="7"/>
        <v>0</v>
      </c>
      <c r="Y58" s="402">
        <f t="shared" si="8"/>
        <v>0</v>
      </c>
      <c r="Z58" s="402">
        <f t="shared" si="11"/>
        <v>0</v>
      </c>
      <c r="AA58" s="454">
        <f t="shared" si="12"/>
        <v>0</v>
      </c>
      <c r="AB58" s="363"/>
      <c r="AC58" s="440"/>
      <c r="AD58" s="443"/>
      <c r="AE58" s="444"/>
      <c r="AF58" s="445"/>
      <c r="AG58" s="446"/>
      <c r="AH58" s="440" t="s">
        <v>385</v>
      </c>
      <c r="AI58" s="443"/>
      <c r="AJ58" s="444"/>
      <c r="AK58" s="445" t="s">
        <v>785</v>
      </c>
      <c r="AL58" s="446" t="s">
        <v>359</v>
      </c>
      <c r="AM58" s="440"/>
      <c r="AN58" s="443"/>
      <c r="AO58" s="444"/>
      <c r="AP58" s="445"/>
      <c r="AQ58" s="446"/>
      <c r="AR58" s="440" t="s">
        <v>385</v>
      </c>
      <c r="AS58" s="443"/>
      <c r="AT58" s="444"/>
      <c r="AU58" s="445" t="s">
        <v>420</v>
      </c>
      <c r="AV58" s="446" t="s">
        <v>417</v>
      </c>
      <c r="AW58" s="440"/>
      <c r="AX58" s="443"/>
      <c r="AY58" s="444"/>
      <c r="AZ58" s="445"/>
      <c r="BA58" s="446"/>
      <c r="BB58" s="440"/>
      <c r="BC58" s="443"/>
      <c r="BD58" s="444"/>
      <c r="BE58" s="445"/>
      <c r="BF58" s="446"/>
      <c r="BG58" s="440"/>
      <c r="BH58" s="443"/>
      <c r="BI58" s="444"/>
      <c r="BJ58" s="445"/>
      <c r="BK58" s="446"/>
      <c r="BL58" s="440"/>
      <c r="BM58" s="443"/>
      <c r="BN58" s="444"/>
      <c r="BO58" s="445"/>
      <c r="BP58" s="446"/>
      <c r="BQ58" s="440"/>
      <c r="BR58" s="443"/>
      <c r="BS58" s="444"/>
      <c r="BT58" s="445"/>
      <c r="BU58" s="446"/>
      <c r="BV58" s="440"/>
      <c r="BW58" s="443"/>
      <c r="BX58" s="444"/>
      <c r="BY58" s="445"/>
      <c r="BZ58" s="446"/>
      <c r="CA58" s="440" t="s">
        <v>385</v>
      </c>
      <c r="CB58" s="443"/>
      <c r="CC58" s="444"/>
      <c r="CD58" s="445" t="s">
        <v>790</v>
      </c>
      <c r="CE58" s="446" t="s">
        <v>791</v>
      </c>
      <c r="CF58" s="440"/>
      <c r="CG58" s="443"/>
      <c r="CH58" s="444"/>
      <c r="CI58" s="445"/>
      <c r="CJ58" s="446"/>
      <c r="CK58" s="440"/>
      <c r="CL58" s="443"/>
      <c r="CM58" s="444"/>
      <c r="CN58" s="445"/>
      <c r="CO58" s="446"/>
      <c r="CP58" s="440"/>
      <c r="CQ58" s="443"/>
      <c r="CR58" s="444"/>
      <c r="CS58" s="445"/>
      <c r="CT58" s="446"/>
      <c r="CU58" s="440"/>
      <c r="CV58" s="443"/>
      <c r="CW58" s="444"/>
      <c r="CX58" s="445"/>
      <c r="CY58" s="446"/>
      <c r="CZ58" s="440"/>
      <c r="DA58" s="443"/>
      <c r="DB58" s="444"/>
      <c r="DC58" s="445"/>
      <c r="DD58" s="446"/>
      <c r="DE58" s="440"/>
      <c r="DF58" s="443"/>
      <c r="DG58" s="444"/>
      <c r="DH58" s="445"/>
      <c r="DI58" s="446"/>
      <c r="DJ58" s="440" t="s">
        <v>385</v>
      </c>
      <c r="DK58" s="443"/>
      <c r="DL58" s="444"/>
      <c r="DM58" s="445" t="s">
        <v>454</v>
      </c>
      <c r="DN58" s="446" t="s">
        <v>451</v>
      </c>
      <c r="DO58" s="440"/>
      <c r="DP58" s="443"/>
      <c r="DQ58" s="444"/>
      <c r="DR58" s="445"/>
      <c r="DS58" s="446"/>
      <c r="DT58" s="440"/>
      <c r="DU58" s="443"/>
      <c r="DV58" s="444"/>
      <c r="DW58" s="445"/>
      <c r="DX58" s="446"/>
      <c r="DY58" s="440"/>
      <c r="DZ58" s="443"/>
      <c r="EA58" s="444"/>
      <c r="EB58" s="445"/>
      <c r="EC58" s="446"/>
      <c r="ED58" s="440"/>
      <c r="EE58" s="443"/>
      <c r="EF58" s="444"/>
      <c r="EG58" s="445"/>
      <c r="EH58" s="446"/>
      <c r="EI58" s="440"/>
      <c r="EJ58" s="443"/>
      <c r="EK58" s="444"/>
      <c r="EL58" s="445"/>
      <c r="EM58" s="446"/>
      <c r="EN58" s="440"/>
      <c r="EO58" s="443"/>
      <c r="EP58" s="444"/>
      <c r="EQ58" s="445"/>
      <c r="ER58" s="446"/>
      <c r="ES58" s="440"/>
      <c r="ET58" s="443"/>
      <c r="EU58" s="444"/>
      <c r="EV58" s="445"/>
      <c r="EW58" s="446"/>
      <c r="EX58" s="440"/>
      <c r="EY58" s="443"/>
      <c r="EZ58" s="444"/>
      <c r="FA58" s="445"/>
      <c r="FB58" s="446"/>
    </row>
    <row r="59" spans="1:158" s="365" customFormat="1" ht="28.5" x14ac:dyDescent="0.25">
      <c r="A59" s="440">
        <v>100349</v>
      </c>
      <c r="B59" s="441" t="s">
        <v>571</v>
      </c>
      <c r="C59" s="442" t="s">
        <v>753</v>
      </c>
      <c r="D59" s="440" t="s">
        <v>201</v>
      </c>
      <c r="E59" s="443" t="s">
        <v>348</v>
      </c>
      <c r="F59" s="443" t="s">
        <v>751</v>
      </c>
      <c r="G59" s="443" t="s">
        <v>348</v>
      </c>
      <c r="H59" s="442" t="s">
        <v>348</v>
      </c>
      <c r="I59" s="443" t="s">
        <v>348</v>
      </c>
      <c r="J59" s="360" t="str">
        <f>IFERROR(VLOOKUP(A59,[4]YEAR12!$A:$Q,17,FALSE),"")</f>
        <v>6.25+ (B/A)</v>
      </c>
      <c r="K59" s="361">
        <f>IFERROR(VLOOKUP($A59,BHVEXPORT!$A:$I,6,FALSE),"")</f>
        <v>0</v>
      </c>
      <c r="L59" s="362">
        <f>IFERROR(VLOOKUP($A59,BHVEXPORT!$A:$I,4,FALSE),"")</f>
        <v>0</v>
      </c>
      <c r="M59" s="364">
        <f>IFERROR(VLOOKUP($A59,BHVEXPORT!$A:$I,5,FALSE),"")</f>
        <v>0</v>
      </c>
      <c r="N59" s="398">
        <v>94.64</v>
      </c>
      <c r="O59" s="399">
        <v>3</v>
      </c>
      <c r="P59" s="366"/>
      <c r="Q59" s="400">
        <f t="shared" si="0"/>
        <v>2</v>
      </c>
      <c r="R59" s="401">
        <f t="shared" si="1"/>
        <v>2</v>
      </c>
      <c r="S59" s="402">
        <f t="shared" si="2"/>
        <v>0</v>
      </c>
      <c r="T59" s="402">
        <f t="shared" si="3"/>
        <v>0</v>
      </c>
      <c r="U59" s="402">
        <f t="shared" si="4"/>
        <v>0</v>
      </c>
      <c r="V59" s="402">
        <f t="shared" si="5"/>
        <v>0</v>
      </c>
      <c r="W59" s="402">
        <f t="shared" si="6"/>
        <v>0</v>
      </c>
      <c r="X59" s="402">
        <f t="shared" si="7"/>
        <v>0</v>
      </c>
      <c r="Y59" s="402">
        <f t="shared" si="8"/>
        <v>0</v>
      </c>
      <c r="Z59" s="402">
        <f t="shared" si="11"/>
        <v>0</v>
      </c>
      <c r="AA59" s="454">
        <f t="shared" si="12"/>
        <v>0</v>
      </c>
      <c r="AB59" s="363"/>
      <c r="AC59" s="440"/>
      <c r="AD59" s="443"/>
      <c r="AE59" s="444"/>
      <c r="AF59" s="445"/>
      <c r="AG59" s="446"/>
      <c r="AH59" s="440"/>
      <c r="AI59" s="443"/>
      <c r="AJ59" s="444"/>
      <c r="AK59" s="445"/>
      <c r="AL59" s="446"/>
      <c r="AM59" s="440"/>
      <c r="AN59" s="443"/>
      <c r="AO59" s="444"/>
      <c r="AP59" s="445"/>
      <c r="AQ59" s="446"/>
      <c r="AR59" s="440"/>
      <c r="AS59" s="443"/>
      <c r="AT59" s="444"/>
      <c r="AU59" s="445"/>
      <c r="AV59" s="446"/>
      <c r="AW59" s="440"/>
      <c r="AX59" s="443"/>
      <c r="AY59" s="444"/>
      <c r="AZ59" s="445"/>
      <c r="BA59" s="446"/>
      <c r="BB59" s="440"/>
      <c r="BC59" s="443"/>
      <c r="BD59" s="444"/>
      <c r="BE59" s="445"/>
      <c r="BF59" s="446"/>
      <c r="BG59" s="440"/>
      <c r="BH59" s="443"/>
      <c r="BI59" s="444"/>
      <c r="BJ59" s="445"/>
      <c r="BK59" s="446"/>
      <c r="BL59" s="440" t="s">
        <v>384</v>
      </c>
      <c r="BM59" s="443"/>
      <c r="BN59" s="444"/>
      <c r="BO59" s="445" t="s">
        <v>429</v>
      </c>
      <c r="BP59" s="446" t="s">
        <v>428</v>
      </c>
      <c r="BQ59" s="440" t="s">
        <v>385</v>
      </c>
      <c r="BR59" s="443"/>
      <c r="BS59" s="444"/>
      <c r="BT59" s="445" t="s">
        <v>432</v>
      </c>
      <c r="BU59" s="446" t="s">
        <v>430</v>
      </c>
      <c r="BV59" s="440"/>
      <c r="BW59" s="443"/>
      <c r="BX59" s="444"/>
      <c r="BY59" s="445"/>
      <c r="BZ59" s="446"/>
      <c r="CA59" s="440" t="s">
        <v>385</v>
      </c>
      <c r="CB59" s="443"/>
      <c r="CC59" s="444"/>
      <c r="CD59" s="445" t="s">
        <v>429</v>
      </c>
      <c r="CE59" s="446" t="s">
        <v>753</v>
      </c>
      <c r="CF59" s="440"/>
      <c r="CG59" s="443"/>
      <c r="CH59" s="444"/>
      <c r="CI59" s="445"/>
      <c r="CJ59" s="446"/>
      <c r="CK59" s="440"/>
      <c r="CL59" s="443"/>
      <c r="CM59" s="444"/>
      <c r="CN59" s="445"/>
      <c r="CO59" s="446"/>
      <c r="CP59" s="440"/>
      <c r="CQ59" s="443"/>
      <c r="CR59" s="444"/>
      <c r="CS59" s="445"/>
      <c r="CT59" s="446"/>
      <c r="CU59" s="440"/>
      <c r="CV59" s="443"/>
      <c r="CW59" s="444"/>
      <c r="CX59" s="445"/>
      <c r="CY59" s="446"/>
      <c r="CZ59" s="440"/>
      <c r="DA59" s="443"/>
      <c r="DB59" s="444"/>
      <c r="DC59" s="445"/>
      <c r="DD59" s="446"/>
      <c r="DE59" s="440"/>
      <c r="DF59" s="443"/>
      <c r="DG59" s="444"/>
      <c r="DH59" s="445"/>
      <c r="DI59" s="446"/>
      <c r="DJ59" s="440"/>
      <c r="DK59" s="443"/>
      <c r="DL59" s="444"/>
      <c r="DM59" s="445"/>
      <c r="DN59" s="446"/>
      <c r="DO59" s="440"/>
      <c r="DP59" s="443"/>
      <c r="DQ59" s="444"/>
      <c r="DR59" s="445"/>
      <c r="DS59" s="446"/>
      <c r="DT59" s="440"/>
      <c r="DU59" s="443"/>
      <c r="DV59" s="444"/>
      <c r="DW59" s="445"/>
      <c r="DX59" s="446"/>
      <c r="DY59" s="440"/>
      <c r="DZ59" s="443"/>
      <c r="EA59" s="444"/>
      <c r="EB59" s="445"/>
      <c r="EC59" s="446"/>
      <c r="ED59" s="440"/>
      <c r="EE59" s="443"/>
      <c r="EF59" s="444"/>
      <c r="EG59" s="445"/>
      <c r="EH59" s="446"/>
      <c r="EI59" s="440"/>
      <c r="EJ59" s="443"/>
      <c r="EK59" s="444"/>
      <c r="EL59" s="445"/>
      <c r="EM59" s="446"/>
      <c r="EN59" s="440"/>
      <c r="EO59" s="443"/>
      <c r="EP59" s="444"/>
      <c r="EQ59" s="445"/>
      <c r="ER59" s="446"/>
      <c r="ES59" s="440" t="s">
        <v>384</v>
      </c>
      <c r="ET59" s="443"/>
      <c r="EU59" s="444"/>
      <c r="EV59" s="445" t="s">
        <v>480</v>
      </c>
      <c r="EW59" s="446" t="s">
        <v>479</v>
      </c>
      <c r="EX59" s="440"/>
      <c r="EY59" s="443"/>
      <c r="EZ59" s="444"/>
      <c r="FA59" s="445"/>
      <c r="FB59" s="446"/>
    </row>
    <row r="60" spans="1:158" s="365" customFormat="1" ht="255" x14ac:dyDescent="0.25">
      <c r="A60" s="440">
        <v>152117</v>
      </c>
      <c r="B60" s="441" t="s">
        <v>572</v>
      </c>
      <c r="C60" s="442" t="s">
        <v>760</v>
      </c>
      <c r="D60" s="440" t="s">
        <v>201</v>
      </c>
      <c r="E60" s="443" t="s">
        <v>348</v>
      </c>
      <c r="F60" s="443" t="s">
        <v>751</v>
      </c>
      <c r="G60" s="443" t="s">
        <v>348</v>
      </c>
      <c r="H60" s="442" t="s">
        <v>348</v>
      </c>
      <c r="I60" s="443" t="s">
        <v>348</v>
      </c>
      <c r="J60" s="360" t="str">
        <f>IFERROR(VLOOKUP(A60,[4]YEAR12!$A:$Q,17,FALSE),"")</f>
        <v/>
      </c>
      <c r="K60" s="361">
        <f>IFERROR(VLOOKUP($A60,BHVEXPORT!$A:$I,6,FALSE),"")</f>
        <v>7</v>
      </c>
      <c r="L60" s="362">
        <f>IFERROR(VLOOKUP($A60,BHVEXPORT!$A:$I,4,FALSE),"")</f>
        <v>1</v>
      </c>
      <c r="M60" s="364">
        <f>IFERROR(VLOOKUP($A60,BHVEXPORT!$A:$I,5,FALSE),"")</f>
        <v>2</v>
      </c>
      <c r="N60" s="398">
        <v>96.46</v>
      </c>
      <c r="O60" s="399">
        <v>0</v>
      </c>
      <c r="P60" s="366"/>
      <c r="Q60" s="400">
        <f t="shared" si="0"/>
        <v>0</v>
      </c>
      <c r="R60" s="401">
        <f t="shared" si="1"/>
        <v>1</v>
      </c>
      <c r="S60" s="402">
        <f t="shared" si="2"/>
        <v>2</v>
      </c>
      <c r="T60" s="402">
        <f t="shared" si="3"/>
        <v>0</v>
      </c>
      <c r="U60" s="402">
        <f t="shared" si="4"/>
        <v>0</v>
      </c>
      <c r="V60" s="402">
        <f t="shared" si="5"/>
        <v>2</v>
      </c>
      <c r="W60" s="402">
        <f t="shared" si="6"/>
        <v>1</v>
      </c>
      <c r="X60" s="402">
        <f t="shared" si="7"/>
        <v>0</v>
      </c>
      <c r="Y60" s="402">
        <f t="shared" si="8"/>
        <v>0</v>
      </c>
      <c r="Z60" s="402">
        <f t="shared" si="11"/>
        <v>1</v>
      </c>
      <c r="AA60" s="454">
        <f t="shared" si="12"/>
        <v>3</v>
      </c>
      <c r="AB60" s="363"/>
      <c r="AC60" s="440"/>
      <c r="AD60" s="443"/>
      <c r="AE60" s="444"/>
      <c r="AF60" s="445"/>
      <c r="AG60" s="446"/>
      <c r="AH60" s="447" t="s">
        <v>801</v>
      </c>
      <c r="AI60" s="443"/>
      <c r="AJ60" s="444"/>
      <c r="AK60" s="445"/>
      <c r="AL60" s="446"/>
      <c r="AM60" s="440"/>
      <c r="AN60" s="443"/>
      <c r="AO60" s="444"/>
      <c r="AP60" s="445"/>
      <c r="AQ60" s="446"/>
      <c r="AR60" s="440"/>
      <c r="AS60" s="443"/>
      <c r="AT60" s="444"/>
      <c r="AU60" s="445"/>
      <c r="AV60" s="446"/>
      <c r="AW60" s="440"/>
      <c r="AX60" s="443"/>
      <c r="AY60" s="444"/>
      <c r="AZ60" s="445"/>
      <c r="BA60" s="446"/>
      <c r="BB60" s="440"/>
      <c r="BC60" s="443"/>
      <c r="BD60" s="444"/>
      <c r="BE60" s="445"/>
      <c r="BF60" s="446"/>
      <c r="BG60" s="440"/>
      <c r="BH60" s="443"/>
      <c r="BI60" s="444"/>
      <c r="BJ60" s="445"/>
      <c r="BK60" s="446"/>
      <c r="BL60" s="440"/>
      <c r="BM60" s="443"/>
      <c r="BN60" s="444"/>
      <c r="BO60" s="445"/>
      <c r="BP60" s="446"/>
      <c r="BQ60" s="440" t="s">
        <v>386</v>
      </c>
      <c r="BR60" s="443"/>
      <c r="BS60" s="448" t="s">
        <v>802</v>
      </c>
      <c r="BT60" s="445" t="s">
        <v>793</v>
      </c>
      <c r="BU60" s="446" t="s">
        <v>431</v>
      </c>
      <c r="BV60" s="440"/>
      <c r="BW60" s="443"/>
      <c r="BX60" s="444"/>
      <c r="BY60" s="445"/>
      <c r="BZ60" s="446"/>
      <c r="CA60" s="440" t="s">
        <v>385</v>
      </c>
      <c r="CB60" s="443"/>
      <c r="CC60" s="444"/>
      <c r="CD60" s="445" t="s">
        <v>790</v>
      </c>
      <c r="CE60" s="446" t="s">
        <v>791</v>
      </c>
      <c r="CF60" s="440" t="s">
        <v>389</v>
      </c>
      <c r="CG60" s="443"/>
      <c r="CH60" s="448" t="s">
        <v>803</v>
      </c>
      <c r="CI60" s="445" t="s">
        <v>439</v>
      </c>
      <c r="CJ60" s="446" t="s">
        <v>438</v>
      </c>
      <c r="CK60" s="440"/>
      <c r="CL60" s="443"/>
      <c r="CM60" s="444"/>
      <c r="CN60" s="445"/>
      <c r="CO60" s="446"/>
      <c r="CP60" s="440"/>
      <c r="CQ60" s="443"/>
      <c r="CR60" s="444"/>
      <c r="CS60" s="445"/>
      <c r="CT60" s="446"/>
      <c r="CU60" s="440"/>
      <c r="CV60" s="443"/>
      <c r="CW60" s="444"/>
      <c r="CX60" s="445"/>
      <c r="CY60" s="446"/>
      <c r="CZ60" s="440"/>
      <c r="DA60" s="443"/>
      <c r="DB60" s="444"/>
      <c r="DC60" s="445"/>
      <c r="DD60" s="446"/>
      <c r="DE60" s="440" t="s">
        <v>386</v>
      </c>
      <c r="DF60" s="443"/>
      <c r="DG60" s="448" t="s">
        <v>802</v>
      </c>
      <c r="DH60" s="445" t="s">
        <v>448</v>
      </c>
      <c r="DI60" s="446" t="s">
        <v>446</v>
      </c>
      <c r="DJ60" s="440"/>
      <c r="DK60" s="443"/>
      <c r="DL60" s="444"/>
      <c r="DM60" s="445"/>
      <c r="DN60" s="446"/>
      <c r="DO60" s="440"/>
      <c r="DP60" s="443"/>
      <c r="DQ60" s="444"/>
      <c r="DR60" s="445"/>
      <c r="DS60" s="446"/>
      <c r="DT60" s="440"/>
      <c r="DU60" s="443"/>
      <c r="DV60" s="444"/>
      <c r="DW60" s="445"/>
      <c r="DX60" s="446"/>
      <c r="DY60" s="440"/>
      <c r="DZ60" s="443"/>
      <c r="EA60" s="444"/>
      <c r="EB60" s="445"/>
      <c r="EC60" s="446"/>
      <c r="ED60" s="440"/>
      <c r="EE60" s="443"/>
      <c r="EF60" s="444"/>
      <c r="EG60" s="445"/>
      <c r="EH60" s="446"/>
      <c r="EI60" s="440"/>
      <c r="EJ60" s="443"/>
      <c r="EK60" s="444"/>
      <c r="EL60" s="445"/>
      <c r="EM60" s="446"/>
      <c r="EN60" s="440"/>
      <c r="EO60" s="443"/>
      <c r="EP60" s="444"/>
      <c r="EQ60" s="445"/>
      <c r="ER60" s="446"/>
      <c r="ES60" s="440"/>
      <c r="ET60" s="443"/>
      <c r="EU60" s="444"/>
      <c r="EV60" s="445"/>
      <c r="EW60" s="446"/>
      <c r="EX60" s="440"/>
      <c r="EY60" s="443"/>
      <c r="EZ60" s="444"/>
      <c r="FA60" s="445"/>
      <c r="FB60" s="446"/>
    </row>
    <row r="61" spans="1:158" s="365" customFormat="1" ht="28.5" x14ac:dyDescent="0.25">
      <c r="A61" s="440">
        <v>150885</v>
      </c>
      <c r="B61" s="441" t="s">
        <v>573</v>
      </c>
      <c r="C61" s="442" t="s">
        <v>753</v>
      </c>
      <c r="D61" s="440" t="s">
        <v>325</v>
      </c>
      <c r="E61" s="443" t="s">
        <v>348</v>
      </c>
      <c r="F61" s="443" t="s">
        <v>750</v>
      </c>
      <c r="G61" s="443" t="s">
        <v>348</v>
      </c>
      <c r="H61" s="442" t="s">
        <v>348</v>
      </c>
      <c r="I61" s="443" t="s">
        <v>348</v>
      </c>
      <c r="J61" s="360" t="str">
        <f>IFERROR(VLOOKUP(A61,[4]YEAR12!$A:$Q,17,FALSE),"")</f>
        <v>2.5+ (D/C)</v>
      </c>
      <c r="K61" s="361">
        <f>IFERROR(VLOOKUP($A61,BHVEXPORT!$A:$I,6,FALSE),"")</f>
        <v>1</v>
      </c>
      <c r="L61" s="362">
        <f>IFERROR(VLOOKUP($A61,BHVEXPORT!$A:$I,4,FALSE),"")</f>
        <v>2</v>
      </c>
      <c r="M61" s="364">
        <f>IFERROR(VLOOKUP($A61,BHVEXPORT!$A:$I,5,FALSE),"")</f>
        <v>1</v>
      </c>
      <c r="N61" s="398">
        <v>97.46</v>
      </c>
      <c r="O61" s="399">
        <v>1</v>
      </c>
      <c r="P61" s="366"/>
      <c r="Q61" s="400">
        <f t="shared" si="0"/>
        <v>0</v>
      </c>
      <c r="R61" s="401">
        <f t="shared" si="1"/>
        <v>3</v>
      </c>
      <c r="S61" s="402">
        <f t="shared" si="2"/>
        <v>1</v>
      </c>
      <c r="T61" s="402">
        <f t="shared" si="3"/>
        <v>0</v>
      </c>
      <c r="U61" s="402">
        <f t="shared" si="4"/>
        <v>0</v>
      </c>
      <c r="V61" s="402">
        <f t="shared" si="5"/>
        <v>1</v>
      </c>
      <c r="W61" s="402">
        <f t="shared" si="6"/>
        <v>0</v>
      </c>
      <c r="X61" s="402">
        <f t="shared" si="7"/>
        <v>0</v>
      </c>
      <c r="Y61" s="402">
        <f t="shared" si="8"/>
        <v>0</v>
      </c>
      <c r="Z61" s="402">
        <f t="shared" si="11"/>
        <v>0</v>
      </c>
      <c r="AA61" s="454">
        <f t="shared" si="12"/>
        <v>1</v>
      </c>
      <c r="AB61" s="363"/>
      <c r="AC61" s="440"/>
      <c r="AD61" s="443"/>
      <c r="AE61" s="444"/>
      <c r="AF61" s="445"/>
      <c r="AG61" s="446"/>
      <c r="AH61" s="440"/>
      <c r="AI61" s="443"/>
      <c r="AJ61" s="444"/>
      <c r="AK61" s="445"/>
      <c r="AL61" s="446"/>
      <c r="AM61" s="440" t="s">
        <v>385</v>
      </c>
      <c r="AN61" s="443"/>
      <c r="AO61" s="444"/>
      <c r="AP61" s="445" t="s">
        <v>415</v>
      </c>
      <c r="AQ61" s="446" t="s">
        <v>413</v>
      </c>
      <c r="AR61" s="440"/>
      <c r="AS61" s="443"/>
      <c r="AT61" s="444"/>
      <c r="AU61" s="445"/>
      <c r="AV61" s="446"/>
      <c r="AW61" s="440"/>
      <c r="AX61" s="443"/>
      <c r="AY61" s="444"/>
      <c r="AZ61" s="445"/>
      <c r="BA61" s="446"/>
      <c r="BB61" s="440"/>
      <c r="BC61" s="443"/>
      <c r="BD61" s="444"/>
      <c r="BE61" s="445"/>
      <c r="BF61" s="446"/>
      <c r="BG61" s="440"/>
      <c r="BH61" s="443"/>
      <c r="BI61" s="444"/>
      <c r="BJ61" s="445"/>
      <c r="BK61" s="446"/>
      <c r="BL61" s="440"/>
      <c r="BM61" s="443"/>
      <c r="BN61" s="444"/>
      <c r="BO61" s="445"/>
      <c r="BP61" s="446"/>
      <c r="BQ61" s="440"/>
      <c r="BR61" s="443"/>
      <c r="BS61" s="444"/>
      <c r="BT61" s="445"/>
      <c r="BU61" s="446"/>
      <c r="BV61" s="440"/>
      <c r="BW61" s="443"/>
      <c r="BX61" s="444"/>
      <c r="BY61" s="445"/>
      <c r="BZ61" s="446"/>
      <c r="CA61" s="440" t="s">
        <v>385</v>
      </c>
      <c r="CB61" s="443"/>
      <c r="CC61" s="444"/>
      <c r="CD61" s="445" t="s">
        <v>429</v>
      </c>
      <c r="CE61" s="446" t="s">
        <v>753</v>
      </c>
      <c r="CF61" s="440"/>
      <c r="CG61" s="443"/>
      <c r="CH61" s="444"/>
      <c r="CI61" s="445"/>
      <c r="CJ61" s="446"/>
      <c r="CK61" s="440"/>
      <c r="CL61" s="443"/>
      <c r="CM61" s="444"/>
      <c r="CN61" s="445"/>
      <c r="CO61" s="446"/>
      <c r="CP61" s="440"/>
      <c r="CQ61" s="443"/>
      <c r="CR61" s="444"/>
      <c r="CS61" s="445"/>
      <c r="CT61" s="446"/>
      <c r="CU61" s="440"/>
      <c r="CV61" s="443"/>
      <c r="CW61" s="444"/>
      <c r="CX61" s="445"/>
      <c r="CY61" s="446"/>
      <c r="CZ61" s="440"/>
      <c r="DA61" s="443"/>
      <c r="DB61" s="444"/>
      <c r="DC61" s="445"/>
      <c r="DD61" s="446"/>
      <c r="DE61" s="440"/>
      <c r="DF61" s="443"/>
      <c r="DG61" s="444"/>
      <c r="DH61" s="445"/>
      <c r="DI61" s="446"/>
      <c r="DJ61" s="440"/>
      <c r="DK61" s="443"/>
      <c r="DL61" s="444"/>
      <c r="DM61" s="445"/>
      <c r="DN61" s="446"/>
      <c r="DO61" s="440"/>
      <c r="DP61" s="443"/>
      <c r="DQ61" s="444"/>
      <c r="DR61" s="445"/>
      <c r="DS61" s="446"/>
      <c r="DT61" s="440" t="s">
        <v>386</v>
      </c>
      <c r="DU61" s="443"/>
      <c r="DV61" s="444"/>
      <c r="DW61" s="445" t="s">
        <v>789</v>
      </c>
      <c r="DX61" s="446" t="s">
        <v>460</v>
      </c>
      <c r="DY61" s="440"/>
      <c r="DZ61" s="443"/>
      <c r="EA61" s="444"/>
      <c r="EB61" s="445"/>
      <c r="EC61" s="446"/>
      <c r="ED61" s="440"/>
      <c r="EE61" s="443"/>
      <c r="EF61" s="444"/>
      <c r="EG61" s="445"/>
      <c r="EH61" s="446"/>
      <c r="EI61" s="440"/>
      <c r="EJ61" s="443"/>
      <c r="EK61" s="444"/>
      <c r="EL61" s="445"/>
      <c r="EM61" s="446"/>
      <c r="EN61" s="440" t="s">
        <v>385</v>
      </c>
      <c r="EO61" s="443"/>
      <c r="EP61" s="444"/>
      <c r="EQ61" s="445" t="s">
        <v>784</v>
      </c>
      <c r="ER61" s="446" t="s">
        <v>475</v>
      </c>
      <c r="ES61" s="440"/>
      <c r="ET61" s="443"/>
      <c r="EU61" s="444"/>
      <c r="EV61" s="445"/>
      <c r="EW61" s="446"/>
      <c r="EX61" s="440"/>
      <c r="EY61" s="443"/>
      <c r="EZ61" s="444"/>
      <c r="FA61" s="445"/>
      <c r="FB61" s="446"/>
    </row>
    <row r="62" spans="1:158" s="365" customFormat="1" ht="28.5" x14ac:dyDescent="0.25">
      <c r="A62" s="440">
        <v>150819</v>
      </c>
      <c r="B62" s="441" t="s">
        <v>574</v>
      </c>
      <c r="C62" s="442" t="s">
        <v>753</v>
      </c>
      <c r="D62" s="440" t="s">
        <v>201</v>
      </c>
      <c r="E62" s="443" t="s">
        <v>348</v>
      </c>
      <c r="F62" s="443" t="s">
        <v>751</v>
      </c>
      <c r="G62" s="443" t="s">
        <v>348</v>
      </c>
      <c r="H62" s="442" t="s">
        <v>348</v>
      </c>
      <c r="I62" s="443" t="s">
        <v>348</v>
      </c>
      <c r="J62" s="360" t="str">
        <f>IFERROR(VLOOKUP(A62,[4]YEAR12!$A:$Q,17,FALSE),"")</f>
        <v>4.75+ (C/B)</v>
      </c>
      <c r="K62" s="361">
        <f>IFERROR(VLOOKUP($A62,BHVEXPORT!$A:$I,6,FALSE),"")</f>
        <v>1</v>
      </c>
      <c r="L62" s="362">
        <f>IFERROR(VLOOKUP($A62,BHVEXPORT!$A:$I,4,FALSE),"")</f>
        <v>0</v>
      </c>
      <c r="M62" s="364">
        <f>IFERROR(VLOOKUP($A62,BHVEXPORT!$A:$I,5,FALSE),"")</f>
        <v>0</v>
      </c>
      <c r="N62" s="398">
        <v>98.33</v>
      </c>
      <c r="O62" s="399">
        <v>0</v>
      </c>
      <c r="P62" s="366"/>
      <c r="Q62" s="400">
        <f t="shared" si="0"/>
        <v>1</v>
      </c>
      <c r="R62" s="401">
        <f t="shared" si="1"/>
        <v>3</v>
      </c>
      <c r="S62" s="402">
        <f t="shared" si="2"/>
        <v>0</v>
      </c>
      <c r="T62" s="402">
        <f t="shared" si="3"/>
        <v>0</v>
      </c>
      <c r="U62" s="402">
        <f t="shared" si="4"/>
        <v>0</v>
      </c>
      <c r="V62" s="402">
        <f t="shared" si="5"/>
        <v>0</v>
      </c>
      <c r="W62" s="402">
        <f t="shared" si="6"/>
        <v>0</v>
      </c>
      <c r="X62" s="402">
        <f t="shared" si="7"/>
        <v>0</v>
      </c>
      <c r="Y62" s="402">
        <f t="shared" si="8"/>
        <v>0</v>
      </c>
      <c r="Z62" s="402">
        <f t="shared" si="11"/>
        <v>0</v>
      </c>
      <c r="AA62" s="454">
        <f t="shared" si="12"/>
        <v>0</v>
      </c>
      <c r="AB62" s="363"/>
      <c r="AC62" s="440"/>
      <c r="AD62" s="443"/>
      <c r="AE62" s="444"/>
      <c r="AF62" s="445"/>
      <c r="AG62" s="446"/>
      <c r="AH62" s="440"/>
      <c r="AI62" s="443"/>
      <c r="AJ62" s="444"/>
      <c r="AK62" s="445"/>
      <c r="AL62" s="446"/>
      <c r="AM62" s="440"/>
      <c r="AN62" s="443"/>
      <c r="AO62" s="444"/>
      <c r="AP62" s="445"/>
      <c r="AQ62" s="446"/>
      <c r="AR62" s="440"/>
      <c r="AS62" s="443"/>
      <c r="AT62" s="444"/>
      <c r="AU62" s="445"/>
      <c r="AV62" s="446"/>
      <c r="AW62" s="440"/>
      <c r="AX62" s="443"/>
      <c r="AY62" s="444"/>
      <c r="AZ62" s="445"/>
      <c r="BA62" s="446"/>
      <c r="BB62" s="440"/>
      <c r="BC62" s="443"/>
      <c r="BD62" s="444"/>
      <c r="BE62" s="445"/>
      <c r="BF62" s="446"/>
      <c r="BG62" s="440"/>
      <c r="BH62" s="443"/>
      <c r="BI62" s="444"/>
      <c r="BJ62" s="445"/>
      <c r="BK62" s="446"/>
      <c r="BL62" s="440"/>
      <c r="BM62" s="443"/>
      <c r="BN62" s="444"/>
      <c r="BO62" s="445"/>
      <c r="BP62" s="446"/>
      <c r="BQ62" s="440"/>
      <c r="BR62" s="443"/>
      <c r="BS62" s="444"/>
      <c r="BT62" s="445"/>
      <c r="BU62" s="446"/>
      <c r="BV62" s="440"/>
      <c r="BW62" s="443"/>
      <c r="BX62" s="444"/>
      <c r="BY62" s="445"/>
      <c r="BZ62" s="446"/>
      <c r="CA62" s="440" t="s">
        <v>385</v>
      </c>
      <c r="CB62" s="443"/>
      <c r="CC62" s="444"/>
      <c r="CD62" s="445" t="s">
        <v>429</v>
      </c>
      <c r="CE62" s="446" t="s">
        <v>753</v>
      </c>
      <c r="CF62" s="440"/>
      <c r="CG62" s="443"/>
      <c r="CH62" s="444"/>
      <c r="CI62" s="445"/>
      <c r="CJ62" s="446"/>
      <c r="CK62" s="440"/>
      <c r="CL62" s="443"/>
      <c r="CM62" s="444"/>
      <c r="CN62" s="445"/>
      <c r="CO62" s="446"/>
      <c r="CP62" s="440"/>
      <c r="CQ62" s="443"/>
      <c r="CR62" s="444"/>
      <c r="CS62" s="445"/>
      <c r="CT62" s="446"/>
      <c r="CU62" s="440"/>
      <c r="CV62" s="443"/>
      <c r="CW62" s="444"/>
      <c r="CX62" s="445"/>
      <c r="CY62" s="446"/>
      <c r="CZ62" s="440"/>
      <c r="DA62" s="443"/>
      <c r="DB62" s="444"/>
      <c r="DC62" s="445"/>
      <c r="DD62" s="446"/>
      <c r="DE62" s="440"/>
      <c r="DF62" s="443"/>
      <c r="DG62" s="444"/>
      <c r="DH62" s="445"/>
      <c r="DI62" s="446"/>
      <c r="DJ62" s="440"/>
      <c r="DK62" s="443"/>
      <c r="DL62" s="444"/>
      <c r="DM62" s="445"/>
      <c r="DN62" s="446"/>
      <c r="DO62" s="440"/>
      <c r="DP62" s="443"/>
      <c r="DQ62" s="444"/>
      <c r="DR62" s="445"/>
      <c r="DS62" s="446"/>
      <c r="DT62" s="440" t="s">
        <v>385</v>
      </c>
      <c r="DU62" s="443"/>
      <c r="DV62" s="444"/>
      <c r="DW62" s="445" t="s">
        <v>792</v>
      </c>
      <c r="DX62" s="446" t="s">
        <v>459</v>
      </c>
      <c r="DY62" s="440"/>
      <c r="DZ62" s="443"/>
      <c r="EA62" s="444"/>
      <c r="EB62" s="445"/>
      <c r="EC62" s="446"/>
      <c r="ED62" s="440"/>
      <c r="EE62" s="443"/>
      <c r="EF62" s="444"/>
      <c r="EG62" s="445"/>
      <c r="EH62" s="446"/>
      <c r="EI62" s="440"/>
      <c r="EJ62" s="443"/>
      <c r="EK62" s="444"/>
      <c r="EL62" s="445"/>
      <c r="EM62" s="446"/>
      <c r="EN62" s="440" t="s">
        <v>385</v>
      </c>
      <c r="EO62" s="443"/>
      <c r="EP62" s="444"/>
      <c r="EQ62" s="445" t="s">
        <v>474</v>
      </c>
      <c r="ER62" s="446" t="s">
        <v>473</v>
      </c>
      <c r="ES62" s="440" t="s">
        <v>384</v>
      </c>
      <c r="ET62" s="443"/>
      <c r="EU62" s="444"/>
      <c r="EV62" s="445" t="s">
        <v>480</v>
      </c>
      <c r="EW62" s="446" t="s">
        <v>481</v>
      </c>
      <c r="EX62" s="440"/>
      <c r="EY62" s="443"/>
      <c r="EZ62" s="444"/>
      <c r="FA62" s="445"/>
      <c r="FB62" s="446"/>
    </row>
    <row r="63" spans="1:158" s="365" customFormat="1" ht="28.5" x14ac:dyDescent="0.25">
      <c r="A63" s="440">
        <v>160100</v>
      </c>
      <c r="B63" s="441" t="s">
        <v>575</v>
      </c>
      <c r="C63" s="442" t="s">
        <v>752</v>
      </c>
      <c r="D63" s="440" t="s">
        <v>325</v>
      </c>
      <c r="E63" s="443" t="s">
        <v>348</v>
      </c>
      <c r="F63" s="441" t="s">
        <v>771</v>
      </c>
      <c r="G63" s="443" t="s">
        <v>348</v>
      </c>
      <c r="H63" s="442" t="s">
        <v>348</v>
      </c>
      <c r="I63" s="443" t="s">
        <v>348</v>
      </c>
      <c r="J63" s="360" t="str">
        <f>IFERROR(VLOOKUP(A63,[4]YEAR12!$A:$Q,17,FALSE),"")</f>
        <v>4.75+ (C/B)</v>
      </c>
      <c r="K63" s="361">
        <f>IFERROR(VLOOKUP($A63,BHVEXPORT!$A:$I,6,FALSE),"")</f>
        <v>1</v>
      </c>
      <c r="L63" s="362">
        <f>IFERROR(VLOOKUP($A63,BHVEXPORT!$A:$I,4,FALSE),"")</f>
        <v>0</v>
      </c>
      <c r="M63" s="364">
        <f>IFERROR(VLOOKUP($A63,BHVEXPORT!$A:$I,5,FALSE),"")</f>
        <v>1</v>
      </c>
      <c r="N63" s="398">
        <v>98.26</v>
      </c>
      <c r="O63" s="399">
        <v>1</v>
      </c>
      <c r="P63" s="366"/>
      <c r="Q63" s="400">
        <f t="shared" si="0"/>
        <v>0</v>
      </c>
      <c r="R63" s="401">
        <f t="shared" si="1"/>
        <v>3</v>
      </c>
      <c r="S63" s="402">
        <f t="shared" si="2"/>
        <v>0</v>
      </c>
      <c r="T63" s="402">
        <f t="shared" si="3"/>
        <v>0</v>
      </c>
      <c r="U63" s="402">
        <f t="shared" si="4"/>
        <v>1</v>
      </c>
      <c r="V63" s="402">
        <f t="shared" si="5"/>
        <v>1</v>
      </c>
      <c r="W63" s="402">
        <f t="shared" si="6"/>
        <v>0</v>
      </c>
      <c r="X63" s="402">
        <f t="shared" si="7"/>
        <v>0</v>
      </c>
      <c r="Y63" s="402">
        <f t="shared" si="8"/>
        <v>0</v>
      </c>
      <c r="Z63" s="402">
        <f t="shared" si="11"/>
        <v>0</v>
      </c>
      <c r="AA63" s="454">
        <f t="shared" si="12"/>
        <v>1</v>
      </c>
      <c r="AB63" s="363"/>
      <c r="AC63" s="440"/>
      <c r="AD63" s="443"/>
      <c r="AE63" s="444"/>
      <c r="AF63" s="445"/>
      <c r="AG63" s="446"/>
      <c r="AH63" s="440" t="s">
        <v>388</v>
      </c>
      <c r="AI63" s="443"/>
      <c r="AJ63" s="444"/>
      <c r="AK63" s="445" t="s">
        <v>442</v>
      </c>
      <c r="AL63" s="446" t="s">
        <v>409</v>
      </c>
      <c r="AM63" s="440"/>
      <c r="AN63" s="443"/>
      <c r="AO63" s="444"/>
      <c r="AP63" s="445"/>
      <c r="AQ63" s="446"/>
      <c r="AR63" s="440" t="s">
        <v>385</v>
      </c>
      <c r="AS63" s="443"/>
      <c r="AT63" s="444"/>
      <c r="AU63" s="445" t="s">
        <v>418</v>
      </c>
      <c r="AV63" s="446" t="s">
        <v>361</v>
      </c>
      <c r="AW63" s="440"/>
      <c r="AX63" s="443"/>
      <c r="AY63" s="444"/>
      <c r="AZ63" s="445"/>
      <c r="BA63" s="446"/>
      <c r="BB63" s="440"/>
      <c r="BC63" s="443"/>
      <c r="BD63" s="444"/>
      <c r="BE63" s="445"/>
      <c r="BF63" s="446"/>
      <c r="BG63" s="440"/>
      <c r="BH63" s="443"/>
      <c r="BI63" s="444"/>
      <c r="BJ63" s="445"/>
      <c r="BK63" s="446"/>
      <c r="BL63" s="440"/>
      <c r="BM63" s="443"/>
      <c r="BN63" s="444"/>
      <c r="BO63" s="445"/>
      <c r="BP63" s="446"/>
      <c r="BQ63" s="440"/>
      <c r="BR63" s="443"/>
      <c r="BS63" s="444"/>
      <c r="BT63" s="445"/>
      <c r="BU63" s="446"/>
      <c r="BV63" s="440"/>
      <c r="BW63" s="443"/>
      <c r="BX63" s="444"/>
      <c r="BY63" s="445"/>
      <c r="BZ63" s="446"/>
      <c r="CA63" s="440" t="s">
        <v>385</v>
      </c>
      <c r="CB63" s="443"/>
      <c r="CC63" s="444"/>
      <c r="CD63" s="445" t="s">
        <v>783</v>
      </c>
      <c r="CE63" s="446" t="s">
        <v>752</v>
      </c>
      <c r="CF63" s="440"/>
      <c r="CG63" s="443"/>
      <c r="CH63" s="444"/>
      <c r="CI63" s="445"/>
      <c r="CJ63" s="446"/>
      <c r="CK63" s="440"/>
      <c r="CL63" s="443"/>
      <c r="CM63" s="444"/>
      <c r="CN63" s="445"/>
      <c r="CO63" s="446"/>
      <c r="CP63" s="440" t="s">
        <v>385</v>
      </c>
      <c r="CQ63" s="443"/>
      <c r="CR63" s="444"/>
      <c r="CS63" s="445" t="s">
        <v>795</v>
      </c>
      <c r="CT63" s="446" t="s">
        <v>440</v>
      </c>
      <c r="CU63" s="440"/>
      <c r="CV63" s="443"/>
      <c r="CW63" s="444"/>
      <c r="CX63" s="445"/>
      <c r="CY63" s="446"/>
      <c r="CZ63" s="440"/>
      <c r="DA63" s="443"/>
      <c r="DB63" s="444"/>
      <c r="DC63" s="445"/>
      <c r="DD63" s="446"/>
      <c r="DE63" s="440"/>
      <c r="DF63" s="443"/>
      <c r="DG63" s="444"/>
      <c r="DH63" s="445"/>
      <c r="DI63" s="446"/>
      <c r="DJ63" s="440"/>
      <c r="DK63" s="443"/>
      <c r="DL63" s="444"/>
      <c r="DM63" s="445"/>
      <c r="DN63" s="446"/>
      <c r="DO63" s="440"/>
      <c r="DP63" s="443"/>
      <c r="DQ63" s="444"/>
      <c r="DR63" s="445"/>
      <c r="DS63" s="446"/>
      <c r="DT63" s="440"/>
      <c r="DU63" s="443"/>
      <c r="DV63" s="444"/>
      <c r="DW63" s="445"/>
      <c r="DX63" s="446"/>
      <c r="DY63" s="440"/>
      <c r="DZ63" s="443"/>
      <c r="EA63" s="444"/>
      <c r="EB63" s="445"/>
      <c r="EC63" s="446"/>
      <c r="ED63" s="440"/>
      <c r="EE63" s="443"/>
      <c r="EF63" s="444"/>
      <c r="EG63" s="445"/>
      <c r="EH63" s="446"/>
      <c r="EI63" s="440"/>
      <c r="EJ63" s="443"/>
      <c r="EK63" s="444"/>
      <c r="EL63" s="445"/>
      <c r="EM63" s="446"/>
      <c r="EN63" s="440"/>
      <c r="EO63" s="443"/>
      <c r="EP63" s="444"/>
      <c r="EQ63" s="445"/>
      <c r="ER63" s="446"/>
      <c r="ES63" s="440"/>
      <c r="ET63" s="443"/>
      <c r="EU63" s="444"/>
      <c r="EV63" s="445"/>
      <c r="EW63" s="446"/>
      <c r="EX63" s="440"/>
      <c r="EY63" s="443"/>
      <c r="EZ63" s="444"/>
      <c r="FA63" s="445"/>
      <c r="FB63" s="446"/>
    </row>
    <row r="64" spans="1:158" s="365" customFormat="1" ht="28.5" x14ac:dyDescent="0.25">
      <c r="A64" s="440">
        <v>150960</v>
      </c>
      <c r="B64" s="441" t="s">
        <v>576</v>
      </c>
      <c r="C64" s="442" t="s">
        <v>753</v>
      </c>
      <c r="D64" s="440" t="s">
        <v>201</v>
      </c>
      <c r="E64" s="443" t="s">
        <v>348</v>
      </c>
      <c r="F64" s="443" t="s">
        <v>751</v>
      </c>
      <c r="G64" s="443" t="s">
        <v>348</v>
      </c>
      <c r="H64" s="442" t="s">
        <v>348</v>
      </c>
      <c r="I64" s="443" t="s">
        <v>348</v>
      </c>
      <c r="J64" s="360" t="str">
        <f>IFERROR(VLOOKUP(A64,[4]YEAR12!$A:$Q,17,FALSE),"")</f>
        <v>7.75+ (A/A*)</v>
      </c>
      <c r="K64" s="361">
        <f>IFERROR(VLOOKUP($A64,BHVEXPORT!$A:$I,6,FALSE),"")</f>
        <v>2</v>
      </c>
      <c r="L64" s="362">
        <f>IFERROR(VLOOKUP($A64,BHVEXPORT!$A:$I,4,FALSE),"")</f>
        <v>0</v>
      </c>
      <c r="M64" s="364">
        <f>IFERROR(VLOOKUP($A64,BHVEXPORT!$A:$I,5,FALSE),"")</f>
        <v>0</v>
      </c>
      <c r="N64" s="398">
        <v>95.69</v>
      </c>
      <c r="O64" s="399">
        <v>0</v>
      </c>
      <c r="P64" s="366"/>
      <c r="Q64" s="400">
        <f t="shared" si="0"/>
        <v>1</v>
      </c>
      <c r="R64" s="401">
        <f t="shared" si="1"/>
        <v>3</v>
      </c>
      <c r="S64" s="402">
        <f t="shared" si="2"/>
        <v>0</v>
      </c>
      <c r="T64" s="402">
        <f t="shared" si="3"/>
        <v>0</v>
      </c>
      <c r="U64" s="402">
        <f t="shared" si="4"/>
        <v>0</v>
      </c>
      <c r="V64" s="402">
        <f t="shared" si="5"/>
        <v>0</v>
      </c>
      <c r="W64" s="402">
        <f t="shared" si="6"/>
        <v>0</v>
      </c>
      <c r="X64" s="402">
        <f t="shared" si="7"/>
        <v>0</v>
      </c>
      <c r="Y64" s="402">
        <f t="shared" si="8"/>
        <v>0</v>
      </c>
      <c r="Z64" s="402">
        <f t="shared" si="11"/>
        <v>0</v>
      </c>
      <c r="AA64" s="454">
        <f t="shared" si="12"/>
        <v>0</v>
      </c>
      <c r="AB64" s="363"/>
      <c r="AC64" s="440"/>
      <c r="AD64" s="443"/>
      <c r="AE64" s="444"/>
      <c r="AF64" s="445"/>
      <c r="AG64" s="446"/>
      <c r="AH64" s="440" t="s">
        <v>385</v>
      </c>
      <c r="AI64" s="443"/>
      <c r="AJ64" s="444"/>
      <c r="AK64" s="445" t="s">
        <v>411</v>
      </c>
      <c r="AL64" s="446" t="s">
        <v>360</v>
      </c>
      <c r="AM64" s="440"/>
      <c r="AN64" s="443"/>
      <c r="AO64" s="444"/>
      <c r="AP64" s="445"/>
      <c r="AQ64" s="446"/>
      <c r="AR64" s="440"/>
      <c r="AS64" s="443"/>
      <c r="AT64" s="444"/>
      <c r="AU64" s="445"/>
      <c r="AV64" s="446"/>
      <c r="AW64" s="440"/>
      <c r="AX64" s="443"/>
      <c r="AY64" s="444"/>
      <c r="AZ64" s="445"/>
      <c r="BA64" s="446"/>
      <c r="BB64" s="440"/>
      <c r="BC64" s="443"/>
      <c r="BD64" s="444"/>
      <c r="BE64" s="445"/>
      <c r="BF64" s="446"/>
      <c r="BG64" s="440"/>
      <c r="BH64" s="443"/>
      <c r="BI64" s="444"/>
      <c r="BJ64" s="445"/>
      <c r="BK64" s="446"/>
      <c r="BL64" s="440"/>
      <c r="BM64" s="443"/>
      <c r="BN64" s="444"/>
      <c r="BO64" s="445"/>
      <c r="BP64" s="446"/>
      <c r="BQ64" s="440"/>
      <c r="BR64" s="443"/>
      <c r="BS64" s="444"/>
      <c r="BT64" s="445"/>
      <c r="BU64" s="446"/>
      <c r="BV64" s="440"/>
      <c r="BW64" s="443"/>
      <c r="BX64" s="444"/>
      <c r="BY64" s="445"/>
      <c r="BZ64" s="446"/>
      <c r="CA64" s="440" t="s">
        <v>385</v>
      </c>
      <c r="CB64" s="443"/>
      <c r="CC64" s="444"/>
      <c r="CD64" s="445" t="s">
        <v>790</v>
      </c>
      <c r="CE64" s="446" t="s">
        <v>791</v>
      </c>
      <c r="CF64" s="440"/>
      <c r="CG64" s="443"/>
      <c r="CH64" s="444"/>
      <c r="CI64" s="445"/>
      <c r="CJ64" s="446"/>
      <c r="CK64" s="440"/>
      <c r="CL64" s="443"/>
      <c r="CM64" s="444"/>
      <c r="CN64" s="445"/>
      <c r="CO64" s="446"/>
      <c r="CP64" s="440"/>
      <c r="CQ64" s="443"/>
      <c r="CR64" s="444"/>
      <c r="CS64" s="445"/>
      <c r="CT64" s="446"/>
      <c r="CU64" s="440"/>
      <c r="CV64" s="443"/>
      <c r="CW64" s="444"/>
      <c r="CX64" s="445"/>
      <c r="CY64" s="446"/>
      <c r="CZ64" s="440"/>
      <c r="DA64" s="443"/>
      <c r="DB64" s="444"/>
      <c r="DC64" s="445"/>
      <c r="DD64" s="446"/>
      <c r="DE64" s="440" t="s">
        <v>385</v>
      </c>
      <c r="DF64" s="443"/>
      <c r="DG64" s="444"/>
      <c r="DH64" s="445" t="s">
        <v>448</v>
      </c>
      <c r="DI64" s="446" t="s">
        <v>446</v>
      </c>
      <c r="DJ64" s="440"/>
      <c r="DK64" s="443"/>
      <c r="DL64" s="444"/>
      <c r="DM64" s="445"/>
      <c r="DN64" s="446"/>
      <c r="DO64" s="440"/>
      <c r="DP64" s="443"/>
      <c r="DQ64" s="444"/>
      <c r="DR64" s="445"/>
      <c r="DS64" s="446"/>
      <c r="DT64" s="440"/>
      <c r="DU64" s="443"/>
      <c r="DV64" s="444"/>
      <c r="DW64" s="445"/>
      <c r="DX64" s="446"/>
      <c r="DY64" s="440"/>
      <c r="DZ64" s="443"/>
      <c r="EA64" s="444"/>
      <c r="EB64" s="445"/>
      <c r="EC64" s="446"/>
      <c r="ED64" s="440"/>
      <c r="EE64" s="443"/>
      <c r="EF64" s="444"/>
      <c r="EG64" s="445"/>
      <c r="EH64" s="446"/>
      <c r="EI64" s="440"/>
      <c r="EJ64" s="443"/>
      <c r="EK64" s="444"/>
      <c r="EL64" s="445"/>
      <c r="EM64" s="446"/>
      <c r="EN64" s="440" t="s">
        <v>384</v>
      </c>
      <c r="EO64" s="443"/>
      <c r="EP64" s="444"/>
      <c r="EQ64" s="445" t="s">
        <v>784</v>
      </c>
      <c r="ER64" s="446" t="s">
        <v>478</v>
      </c>
      <c r="ES64" s="440"/>
      <c r="ET64" s="443"/>
      <c r="EU64" s="444"/>
      <c r="EV64" s="445"/>
      <c r="EW64" s="446"/>
      <c r="EX64" s="440"/>
      <c r="EY64" s="443"/>
      <c r="EZ64" s="444"/>
      <c r="FA64" s="445"/>
      <c r="FB64" s="446"/>
    </row>
    <row r="65" spans="1:158" s="365" customFormat="1" ht="28.5" x14ac:dyDescent="0.25">
      <c r="A65" s="440">
        <v>160119</v>
      </c>
      <c r="B65" s="441" t="s">
        <v>577</v>
      </c>
      <c r="C65" s="442" t="s">
        <v>747</v>
      </c>
      <c r="D65" s="440" t="s">
        <v>201</v>
      </c>
      <c r="E65" s="443" t="s">
        <v>348</v>
      </c>
      <c r="F65" s="443" t="s">
        <v>758</v>
      </c>
      <c r="G65" s="443" t="s">
        <v>348</v>
      </c>
      <c r="H65" s="442" t="s">
        <v>348</v>
      </c>
      <c r="I65" s="443" t="s">
        <v>348</v>
      </c>
      <c r="J65" s="360" t="str">
        <f>IFERROR(VLOOKUP(A65,[4]YEAR12!$A:$Q,17,FALSE),"")</f>
        <v>6.25+ (B/A)</v>
      </c>
      <c r="K65" s="361">
        <f>IFERROR(VLOOKUP($A65,BHVEXPORT!$A:$I,6,FALSE),"")</f>
        <v>0</v>
      </c>
      <c r="L65" s="362">
        <f>IFERROR(VLOOKUP($A65,BHVEXPORT!$A:$I,4,FALSE),"")</f>
        <v>0</v>
      </c>
      <c r="M65" s="364">
        <f>IFERROR(VLOOKUP($A65,BHVEXPORT!$A:$I,5,FALSE),"")</f>
        <v>0</v>
      </c>
      <c r="N65" s="398">
        <v>78.81</v>
      </c>
      <c r="O65" s="399">
        <v>0</v>
      </c>
      <c r="P65" s="366"/>
      <c r="Q65" s="400">
        <f t="shared" si="0"/>
        <v>0</v>
      </c>
      <c r="R65" s="401">
        <f t="shared" si="1"/>
        <v>4</v>
      </c>
      <c r="S65" s="402">
        <f t="shared" si="2"/>
        <v>0</v>
      </c>
      <c r="T65" s="402">
        <f t="shared" si="3"/>
        <v>0</v>
      </c>
      <c r="U65" s="402">
        <f t="shared" si="4"/>
        <v>0</v>
      </c>
      <c r="V65" s="402">
        <f t="shared" si="5"/>
        <v>0</v>
      </c>
      <c r="W65" s="402">
        <f t="shared" si="6"/>
        <v>0</v>
      </c>
      <c r="X65" s="402">
        <f t="shared" si="7"/>
        <v>0</v>
      </c>
      <c r="Y65" s="402">
        <f t="shared" si="8"/>
        <v>0</v>
      </c>
      <c r="Z65" s="402">
        <f t="shared" si="11"/>
        <v>0</v>
      </c>
      <c r="AA65" s="454">
        <f t="shared" si="12"/>
        <v>0</v>
      </c>
      <c r="AB65" s="363"/>
      <c r="AC65" s="440"/>
      <c r="AD65" s="443"/>
      <c r="AE65" s="444"/>
      <c r="AF65" s="445"/>
      <c r="AG65" s="446"/>
      <c r="AH65" s="440"/>
      <c r="AI65" s="443"/>
      <c r="AJ65" s="444"/>
      <c r="AK65" s="445"/>
      <c r="AL65" s="446"/>
      <c r="AM65" s="440" t="s">
        <v>385</v>
      </c>
      <c r="AN65" s="443"/>
      <c r="AO65" s="444"/>
      <c r="AP65" s="445" t="s">
        <v>415</v>
      </c>
      <c r="AQ65" s="446" t="s">
        <v>413</v>
      </c>
      <c r="AR65" s="440"/>
      <c r="AS65" s="443"/>
      <c r="AT65" s="444"/>
      <c r="AU65" s="445"/>
      <c r="AV65" s="446"/>
      <c r="AW65" s="440"/>
      <c r="AX65" s="443"/>
      <c r="AY65" s="444"/>
      <c r="AZ65" s="445"/>
      <c r="BA65" s="446"/>
      <c r="BB65" s="440"/>
      <c r="BC65" s="443"/>
      <c r="BD65" s="444"/>
      <c r="BE65" s="445"/>
      <c r="BF65" s="446"/>
      <c r="BG65" s="440"/>
      <c r="BH65" s="443"/>
      <c r="BI65" s="444"/>
      <c r="BJ65" s="445"/>
      <c r="BK65" s="446"/>
      <c r="BL65" s="440"/>
      <c r="BM65" s="443"/>
      <c r="BN65" s="444"/>
      <c r="BO65" s="445"/>
      <c r="BP65" s="446"/>
      <c r="BQ65" s="440"/>
      <c r="BR65" s="443"/>
      <c r="BS65" s="444"/>
      <c r="BT65" s="445"/>
      <c r="BU65" s="446"/>
      <c r="BV65" s="440" t="s">
        <v>385</v>
      </c>
      <c r="BW65" s="443"/>
      <c r="BX65" s="444"/>
      <c r="BY65" s="445" t="s">
        <v>787</v>
      </c>
      <c r="BZ65" s="446" t="s">
        <v>435</v>
      </c>
      <c r="CA65" s="440" t="s">
        <v>385</v>
      </c>
      <c r="CB65" s="443"/>
      <c r="CC65" s="444"/>
      <c r="CD65" s="445" t="s">
        <v>781</v>
      </c>
      <c r="CE65" s="446" t="s">
        <v>747</v>
      </c>
      <c r="CF65" s="440"/>
      <c r="CG65" s="443"/>
      <c r="CH65" s="444"/>
      <c r="CI65" s="445"/>
      <c r="CJ65" s="446"/>
      <c r="CK65" s="440"/>
      <c r="CL65" s="443"/>
      <c r="CM65" s="444"/>
      <c r="CN65" s="445"/>
      <c r="CO65" s="446"/>
      <c r="CP65" s="440"/>
      <c r="CQ65" s="443"/>
      <c r="CR65" s="444"/>
      <c r="CS65" s="445"/>
      <c r="CT65" s="446"/>
      <c r="CU65" s="440"/>
      <c r="CV65" s="443"/>
      <c r="CW65" s="444"/>
      <c r="CX65" s="445"/>
      <c r="CY65" s="446"/>
      <c r="CZ65" s="440"/>
      <c r="DA65" s="443"/>
      <c r="DB65" s="444"/>
      <c r="DC65" s="445"/>
      <c r="DD65" s="446"/>
      <c r="DE65" s="440" t="s">
        <v>385</v>
      </c>
      <c r="DF65" s="443"/>
      <c r="DG65" s="444"/>
      <c r="DH65" s="445" t="s">
        <v>448</v>
      </c>
      <c r="DI65" s="446" t="s">
        <v>446</v>
      </c>
      <c r="DJ65" s="440"/>
      <c r="DK65" s="443"/>
      <c r="DL65" s="444"/>
      <c r="DM65" s="445"/>
      <c r="DN65" s="446"/>
      <c r="DO65" s="440"/>
      <c r="DP65" s="443"/>
      <c r="DQ65" s="444"/>
      <c r="DR65" s="445"/>
      <c r="DS65" s="446"/>
      <c r="DT65" s="440"/>
      <c r="DU65" s="443"/>
      <c r="DV65" s="444"/>
      <c r="DW65" s="445"/>
      <c r="DX65" s="446"/>
      <c r="DY65" s="440"/>
      <c r="DZ65" s="443"/>
      <c r="EA65" s="444"/>
      <c r="EB65" s="445"/>
      <c r="EC65" s="446"/>
      <c r="ED65" s="440"/>
      <c r="EE65" s="443"/>
      <c r="EF65" s="444"/>
      <c r="EG65" s="445"/>
      <c r="EH65" s="446"/>
      <c r="EI65" s="440"/>
      <c r="EJ65" s="443"/>
      <c r="EK65" s="444"/>
      <c r="EL65" s="445"/>
      <c r="EM65" s="446"/>
      <c r="EN65" s="440"/>
      <c r="EO65" s="443"/>
      <c r="EP65" s="444"/>
      <c r="EQ65" s="445"/>
      <c r="ER65" s="446"/>
      <c r="ES65" s="440"/>
      <c r="ET65" s="443"/>
      <c r="EU65" s="444"/>
      <c r="EV65" s="445"/>
      <c r="EW65" s="446"/>
      <c r="EX65" s="440"/>
      <c r="EY65" s="443"/>
      <c r="EZ65" s="444"/>
      <c r="FA65" s="445"/>
      <c r="FB65" s="446"/>
    </row>
    <row r="66" spans="1:158" s="365" customFormat="1" ht="28.5" x14ac:dyDescent="0.25">
      <c r="A66" s="440">
        <v>160358</v>
      </c>
      <c r="B66" s="441" t="s">
        <v>578</v>
      </c>
      <c r="C66" s="442" t="s">
        <v>764</v>
      </c>
      <c r="D66" s="440" t="s">
        <v>201</v>
      </c>
      <c r="E66" s="443" t="s">
        <v>348</v>
      </c>
      <c r="F66" s="443" t="s">
        <v>751</v>
      </c>
      <c r="G66" s="443" t="s">
        <v>348</v>
      </c>
      <c r="H66" s="442" t="s">
        <v>348</v>
      </c>
      <c r="I66" s="443" t="s">
        <v>348</v>
      </c>
      <c r="J66" s="360" t="str">
        <f>IFERROR(VLOOKUP(A66,[4]YEAR12!$A:$Q,17,FALSE),"")</f>
        <v>4.75+ (C/B)</v>
      </c>
      <c r="K66" s="361">
        <f>IFERROR(VLOOKUP($A66,BHVEXPORT!$A:$I,6,FALSE),"")</f>
        <v>0</v>
      </c>
      <c r="L66" s="362">
        <f>IFERROR(VLOOKUP($A66,BHVEXPORT!$A:$I,4,FALSE),"")</f>
        <v>0</v>
      </c>
      <c r="M66" s="364">
        <f>IFERROR(VLOOKUP($A66,BHVEXPORT!$A:$I,5,FALSE),"")</f>
        <v>0</v>
      </c>
      <c r="N66" s="398">
        <v>99.12</v>
      </c>
      <c r="O66" s="399">
        <v>0</v>
      </c>
      <c r="P66" s="366"/>
      <c r="Q66" s="400">
        <f t="shared" ref="Q66:Q129" si="13">COUNTIF($AC66:$GH66,"Outstanding")</f>
        <v>0</v>
      </c>
      <c r="R66" s="401">
        <f t="shared" ref="R66:R129" si="14">COUNTIF($AC66:$GH66,"Good")</f>
        <v>4</v>
      </c>
      <c r="S66" s="402">
        <f t="shared" ref="S66:S129" si="15">COUNTIF($AC66:$GH66,"N2Improve - Engagement")</f>
        <v>0</v>
      </c>
      <c r="T66" s="402">
        <f t="shared" ref="T66:T129" si="16">COUNTIF($AC66:$GH66,"N2Improve - Community Conduct")</f>
        <v>0</v>
      </c>
      <c r="U66" s="402">
        <f t="shared" ref="U66:U129" si="17">COUNTIF($AC66:$GH66,"N2Improve - Personal Org.")</f>
        <v>0</v>
      </c>
      <c r="V66" s="402">
        <f t="shared" ref="V66:V129" si="18">SUM(S66:U66)</f>
        <v>0</v>
      </c>
      <c r="W66" s="402">
        <f t="shared" ref="W66:W129" si="19">COUNTIF($AC66:$GH66,"Serious Conc - Engagement")</f>
        <v>0</v>
      </c>
      <c r="X66" s="402">
        <f t="shared" ref="X66:X129" si="20">COUNTIF($AC66:$GH66,"Serious Conc - Comm. Concern")</f>
        <v>0</v>
      </c>
      <c r="Y66" s="402">
        <f t="shared" ref="Y66:Y129" si="21">COUNTIF($AC66:$GH66,"Serious Conc - Personal Org.")</f>
        <v>0</v>
      </c>
      <c r="Z66" s="402">
        <f t="shared" si="11"/>
        <v>0</v>
      </c>
      <c r="AA66" s="454">
        <f t="shared" si="12"/>
        <v>0</v>
      </c>
      <c r="AB66" s="363"/>
      <c r="AC66" s="440" t="s">
        <v>385</v>
      </c>
      <c r="AD66" s="443"/>
      <c r="AE66" s="444"/>
      <c r="AF66" s="445" t="s">
        <v>407</v>
      </c>
      <c r="AG66" s="446" t="s">
        <v>406</v>
      </c>
      <c r="AH66" s="440"/>
      <c r="AI66" s="443"/>
      <c r="AJ66" s="444"/>
      <c r="AK66" s="445"/>
      <c r="AL66" s="446"/>
      <c r="AM66" s="440"/>
      <c r="AN66" s="443"/>
      <c r="AO66" s="444"/>
      <c r="AP66" s="445"/>
      <c r="AQ66" s="446"/>
      <c r="AR66" s="440"/>
      <c r="AS66" s="443"/>
      <c r="AT66" s="444"/>
      <c r="AU66" s="445"/>
      <c r="AV66" s="446"/>
      <c r="AW66" s="440"/>
      <c r="AX66" s="443"/>
      <c r="AY66" s="444"/>
      <c r="AZ66" s="445"/>
      <c r="BA66" s="446"/>
      <c r="BB66" s="440"/>
      <c r="BC66" s="443"/>
      <c r="BD66" s="444"/>
      <c r="BE66" s="445"/>
      <c r="BF66" s="446"/>
      <c r="BG66" s="440" t="s">
        <v>385</v>
      </c>
      <c r="BH66" s="443"/>
      <c r="BI66" s="444"/>
      <c r="BJ66" s="445" t="s">
        <v>426</v>
      </c>
      <c r="BK66" s="446" t="s">
        <v>425</v>
      </c>
      <c r="BL66" s="440"/>
      <c r="BM66" s="443"/>
      <c r="BN66" s="444"/>
      <c r="BO66" s="445"/>
      <c r="BP66" s="446"/>
      <c r="BQ66" s="440"/>
      <c r="BR66" s="443"/>
      <c r="BS66" s="444"/>
      <c r="BT66" s="445"/>
      <c r="BU66" s="446"/>
      <c r="BV66" s="440" t="s">
        <v>385</v>
      </c>
      <c r="BW66" s="443"/>
      <c r="BX66" s="444"/>
      <c r="BY66" s="445" t="s">
        <v>436</v>
      </c>
      <c r="BZ66" s="446" t="s">
        <v>434</v>
      </c>
      <c r="CA66" s="440" t="s">
        <v>385</v>
      </c>
      <c r="CB66" s="443"/>
      <c r="CC66" s="444"/>
      <c r="CD66" s="445" t="s">
        <v>796</v>
      </c>
      <c r="CE66" s="446" t="s">
        <v>804</v>
      </c>
      <c r="CF66" s="440"/>
      <c r="CG66" s="443"/>
      <c r="CH66" s="444"/>
      <c r="CI66" s="445"/>
      <c r="CJ66" s="446"/>
      <c r="CK66" s="440"/>
      <c r="CL66" s="443"/>
      <c r="CM66" s="444"/>
      <c r="CN66" s="445"/>
      <c r="CO66" s="446"/>
      <c r="CP66" s="440"/>
      <c r="CQ66" s="443"/>
      <c r="CR66" s="444"/>
      <c r="CS66" s="445"/>
      <c r="CT66" s="446"/>
      <c r="CU66" s="440"/>
      <c r="CV66" s="443"/>
      <c r="CW66" s="444"/>
      <c r="CX66" s="445"/>
      <c r="CY66" s="446"/>
      <c r="CZ66" s="440"/>
      <c r="DA66" s="443"/>
      <c r="DB66" s="444"/>
      <c r="DC66" s="445"/>
      <c r="DD66" s="446"/>
      <c r="DE66" s="440"/>
      <c r="DF66" s="443"/>
      <c r="DG66" s="444"/>
      <c r="DH66" s="445"/>
      <c r="DI66" s="446"/>
      <c r="DJ66" s="440"/>
      <c r="DK66" s="443"/>
      <c r="DL66" s="444"/>
      <c r="DM66" s="445"/>
      <c r="DN66" s="446"/>
      <c r="DO66" s="440"/>
      <c r="DP66" s="443"/>
      <c r="DQ66" s="444"/>
      <c r="DR66" s="445"/>
      <c r="DS66" s="446"/>
      <c r="DT66" s="440"/>
      <c r="DU66" s="443"/>
      <c r="DV66" s="444"/>
      <c r="DW66" s="445"/>
      <c r="DX66" s="446"/>
      <c r="DY66" s="440"/>
      <c r="DZ66" s="443"/>
      <c r="EA66" s="444"/>
      <c r="EB66" s="445"/>
      <c r="EC66" s="446"/>
      <c r="ED66" s="440"/>
      <c r="EE66" s="443"/>
      <c r="EF66" s="444"/>
      <c r="EG66" s="445"/>
      <c r="EH66" s="446"/>
      <c r="EI66" s="440"/>
      <c r="EJ66" s="443"/>
      <c r="EK66" s="444"/>
      <c r="EL66" s="445"/>
      <c r="EM66" s="446"/>
      <c r="EN66" s="440"/>
      <c r="EO66" s="443"/>
      <c r="EP66" s="444"/>
      <c r="EQ66" s="445"/>
      <c r="ER66" s="446"/>
      <c r="ES66" s="440"/>
      <c r="ET66" s="443"/>
      <c r="EU66" s="444"/>
      <c r="EV66" s="445"/>
      <c r="EW66" s="446"/>
      <c r="EX66" s="440"/>
      <c r="EY66" s="443"/>
      <c r="EZ66" s="444"/>
      <c r="FA66" s="445"/>
      <c r="FB66" s="446"/>
    </row>
    <row r="67" spans="1:158" s="365" customFormat="1" ht="28.5" x14ac:dyDescent="0.25">
      <c r="A67" s="440">
        <v>160104</v>
      </c>
      <c r="B67" s="441" t="s">
        <v>579</v>
      </c>
      <c r="C67" s="442" t="s">
        <v>764</v>
      </c>
      <c r="D67" s="440" t="s">
        <v>325</v>
      </c>
      <c r="E67" s="443" t="s">
        <v>348</v>
      </c>
      <c r="F67" s="443" t="s">
        <v>751</v>
      </c>
      <c r="G67" s="443" t="s">
        <v>348</v>
      </c>
      <c r="H67" s="442" t="s">
        <v>348</v>
      </c>
      <c r="I67" s="443" t="s">
        <v>348</v>
      </c>
      <c r="J67" s="360" t="str">
        <f>IFERROR(VLOOKUP(A67,[4]YEAR12!$A:$Q,17,FALSE),"")</f>
        <v>6.25+ (B/A)</v>
      </c>
      <c r="K67" s="361">
        <f>IFERROR(VLOOKUP($A67,BHVEXPORT!$A:$I,6,FALSE),"")</f>
        <v>0</v>
      </c>
      <c r="L67" s="362">
        <f>IFERROR(VLOOKUP($A67,BHVEXPORT!$A:$I,4,FALSE),"")</f>
        <v>0</v>
      </c>
      <c r="M67" s="364">
        <f>IFERROR(VLOOKUP($A67,BHVEXPORT!$A:$I,5,FALSE),"")</f>
        <v>2</v>
      </c>
      <c r="N67" s="398">
        <v>100</v>
      </c>
      <c r="O67" s="399">
        <v>1</v>
      </c>
      <c r="P67" s="366"/>
      <c r="Q67" s="400">
        <f t="shared" si="13"/>
        <v>0</v>
      </c>
      <c r="R67" s="401">
        <f t="shared" si="14"/>
        <v>3</v>
      </c>
      <c r="S67" s="402">
        <f t="shared" si="15"/>
        <v>0</v>
      </c>
      <c r="T67" s="402">
        <f t="shared" si="16"/>
        <v>0</v>
      </c>
      <c r="U67" s="402">
        <f t="shared" si="17"/>
        <v>1</v>
      </c>
      <c r="V67" s="402">
        <f t="shared" si="18"/>
        <v>1</v>
      </c>
      <c r="W67" s="402">
        <f t="shared" si="19"/>
        <v>0</v>
      </c>
      <c r="X67" s="402">
        <f t="shared" si="20"/>
        <v>0</v>
      </c>
      <c r="Y67" s="402">
        <f t="shared" si="21"/>
        <v>0</v>
      </c>
      <c r="Z67" s="402">
        <f t="shared" ref="Z67:Z130" si="22">SUM(W67:Y67)</f>
        <v>0</v>
      </c>
      <c r="AA67" s="454">
        <f t="shared" ref="AA67:AA130" si="23">SUM(V67,Z67)</f>
        <v>1</v>
      </c>
      <c r="AB67" s="363"/>
      <c r="AC67" s="440"/>
      <c r="AD67" s="443"/>
      <c r="AE67" s="444"/>
      <c r="AF67" s="445"/>
      <c r="AG67" s="446"/>
      <c r="AH67" s="440" t="s">
        <v>385</v>
      </c>
      <c r="AI67" s="443"/>
      <c r="AJ67" s="444"/>
      <c r="AK67" s="445" t="s">
        <v>442</v>
      </c>
      <c r="AL67" s="446" t="s">
        <v>409</v>
      </c>
      <c r="AM67" s="440"/>
      <c r="AN67" s="443"/>
      <c r="AO67" s="444"/>
      <c r="AP67" s="445"/>
      <c r="AQ67" s="446"/>
      <c r="AR67" s="440" t="s">
        <v>388</v>
      </c>
      <c r="AS67" s="443"/>
      <c r="AT67" s="444"/>
      <c r="AU67" s="445" t="s">
        <v>418</v>
      </c>
      <c r="AV67" s="446" t="s">
        <v>361</v>
      </c>
      <c r="AW67" s="440"/>
      <c r="AX67" s="443"/>
      <c r="AY67" s="444"/>
      <c r="AZ67" s="445"/>
      <c r="BA67" s="446"/>
      <c r="BB67" s="440"/>
      <c r="BC67" s="443"/>
      <c r="BD67" s="444"/>
      <c r="BE67" s="445"/>
      <c r="BF67" s="446"/>
      <c r="BG67" s="440"/>
      <c r="BH67" s="443"/>
      <c r="BI67" s="444"/>
      <c r="BJ67" s="445"/>
      <c r="BK67" s="446"/>
      <c r="BL67" s="440"/>
      <c r="BM67" s="443"/>
      <c r="BN67" s="444"/>
      <c r="BO67" s="445"/>
      <c r="BP67" s="446"/>
      <c r="BQ67" s="440"/>
      <c r="BR67" s="443"/>
      <c r="BS67" s="444"/>
      <c r="BT67" s="445"/>
      <c r="BU67" s="446"/>
      <c r="BV67" s="440"/>
      <c r="BW67" s="443"/>
      <c r="BX67" s="444"/>
      <c r="BY67" s="445"/>
      <c r="BZ67" s="446"/>
      <c r="CA67" s="440" t="s">
        <v>385</v>
      </c>
      <c r="CB67" s="443"/>
      <c r="CC67" s="444"/>
      <c r="CD67" s="445" t="s">
        <v>796</v>
      </c>
      <c r="CE67" s="446" t="s">
        <v>798</v>
      </c>
      <c r="CF67" s="440"/>
      <c r="CG67" s="443"/>
      <c r="CH67" s="444"/>
      <c r="CI67" s="445"/>
      <c r="CJ67" s="446"/>
      <c r="CK67" s="440"/>
      <c r="CL67" s="443"/>
      <c r="CM67" s="444"/>
      <c r="CN67" s="445"/>
      <c r="CO67" s="446"/>
      <c r="CP67" s="440"/>
      <c r="CQ67" s="443"/>
      <c r="CR67" s="444"/>
      <c r="CS67" s="445"/>
      <c r="CT67" s="446"/>
      <c r="CU67" s="440"/>
      <c r="CV67" s="443"/>
      <c r="CW67" s="444"/>
      <c r="CX67" s="445"/>
      <c r="CY67" s="446"/>
      <c r="CZ67" s="440"/>
      <c r="DA67" s="443"/>
      <c r="DB67" s="444"/>
      <c r="DC67" s="445"/>
      <c r="DD67" s="446"/>
      <c r="DE67" s="440"/>
      <c r="DF67" s="443"/>
      <c r="DG67" s="444"/>
      <c r="DH67" s="445"/>
      <c r="DI67" s="446"/>
      <c r="DJ67" s="440" t="s">
        <v>385</v>
      </c>
      <c r="DK67" s="443"/>
      <c r="DL67" s="444"/>
      <c r="DM67" s="445" t="s">
        <v>454</v>
      </c>
      <c r="DN67" s="446" t="s">
        <v>449</v>
      </c>
      <c r="DO67" s="440"/>
      <c r="DP67" s="443"/>
      <c r="DQ67" s="444"/>
      <c r="DR67" s="445"/>
      <c r="DS67" s="446"/>
      <c r="DT67" s="440"/>
      <c r="DU67" s="443"/>
      <c r="DV67" s="444"/>
      <c r="DW67" s="445"/>
      <c r="DX67" s="446"/>
      <c r="DY67" s="440"/>
      <c r="DZ67" s="443"/>
      <c r="EA67" s="444"/>
      <c r="EB67" s="445"/>
      <c r="EC67" s="446"/>
      <c r="ED67" s="440"/>
      <c r="EE67" s="443"/>
      <c r="EF67" s="444"/>
      <c r="EG67" s="445"/>
      <c r="EH67" s="446"/>
      <c r="EI67" s="440"/>
      <c r="EJ67" s="443"/>
      <c r="EK67" s="444"/>
      <c r="EL67" s="445"/>
      <c r="EM67" s="446"/>
      <c r="EN67" s="440"/>
      <c r="EO67" s="443"/>
      <c r="EP67" s="444"/>
      <c r="EQ67" s="445"/>
      <c r="ER67" s="446"/>
      <c r="ES67" s="440"/>
      <c r="ET67" s="443"/>
      <c r="EU67" s="444"/>
      <c r="EV67" s="445"/>
      <c r="EW67" s="446"/>
      <c r="EX67" s="440"/>
      <c r="EY67" s="443"/>
      <c r="EZ67" s="444"/>
      <c r="FA67" s="445"/>
      <c r="FB67" s="446"/>
    </row>
    <row r="68" spans="1:158" s="365" customFormat="1" ht="28.5" x14ac:dyDescent="0.25">
      <c r="A68" s="440">
        <v>150996</v>
      </c>
      <c r="B68" s="441" t="s">
        <v>580</v>
      </c>
      <c r="C68" s="442" t="s">
        <v>753</v>
      </c>
      <c r="D68" s="440" t="s">
        <v>325</v>
      </c>
      <c r="E68" s="443" t="s">
        <v>348</v>
      </c>
      <c r="F68" s="443" t="s">
        <v>773</v>
      </c>
      <c r="G68" s="443" t="s">
        <v>348</v>
      </c>
      <c r="H68" s="442" t="s">
        <v>348</v>
      </c>
      <c r="I68" s="443" t="s">
        <v>348</v>
      </c>
      <c r="J68" s="360" t="str">
        <f>IFERROR(VLOOKUP(A68,[4]YEAR12!$A:$Q,17,FALSE),"")</f>
        <v>6.25+ (B/A)</v>
      </c>
      <c r="K68" s="361">
        <f>IFERROR(VLOOKUP($A68,BHVEXPORT!$A:$I,6,FALSE),"")</f>
        <v>0</v>
      </c>
      <c r="L68" s="362">
        <f>IFERROR(VLOOKUP($A68,BHVEXPORT!$A:$I,4,FALSE),"")</f>
        <v>0</v>
      </c>
      <c r="M68" s="364">
        <f>IFERROR(VLOOKUP($A68,BHVEXPORT!$A:$I,5,FALSE),"")</f>
        <v>0</v>
      </c>
      <c r="N68" s="398">
        <v>58.2</v>
      </c>
      <c r="O68" s="399">
        <v>1</v>
      </c>
      <c r="P68" s="366"/>
      <c r="Q68" s="400">
        <f t="shared" si="13"/>
        <v>0</v>
      </c>
      <c r="R68" s="401">
        <f t="shared" si="14"/>
        <v>4</v>
      </c>
      <c r="S68" s="402">
        <f t="shared" si="15"/>
        <v>1</v>
      </c>
      <c r="T68" s="402">
        <f t="shared" si="16"/>
        <v>0</v>
      </c>
      <c r="U68" s="402">
        <f t="shared" si="17"/>
        <v>0</v>
      </c>
      <c r="V68" s="402">
        <f t="shared" si="18"/>
        <v>1</v>
      </c>
      <c r="W68" s="402">
        <f t="shared" si="19"/>
        <v>0</v>
      </c>
      <c r="X68" s="402">
        <f t="shared" si="20"/>
        <v>0</v>
      </c>
      <c r="Y68" s="402">
        <f t="shared" si="21"/>
        <v>0</v>
      </c>
      <c r="Z68" s="402">
        <f t="shared" si="22"/>
        <v>0</v>
      </c>
      <c r="AA68" s="454">
        <f t="shared" si="23"/>
        <v>1</v>
      </c>
      <c r="AB68" s="363"/>
      <c r="AC68" s="440"/>
      <c r="AD68" s="443"/>
      <c r="AE68" s="444"/>
      <c r="AF68" s="445"/>
      <c r="AG68" s="446"/>
      <c r="AH68" s="440"/>
      <c r="AI68" s="443"/>
      <c r="AJ68" s="444"/>
      <c r="AK68" s="445"/>
      <c r="AL68" s="446"/>
      <c r="AM68" s="440"/>
      <c r="AN68" s="443"/>
      <c r="AO68" s="444"/>
      <c r="AP68" s="445"/>
      <c r="AQ68" s="446"/>
      <c r="AR68" s="440" t="s">
        <v>386</v>
      </c>
      <c r="AS68" s="443"/>
      <c r="AT68" s="444"/>
      <c r="AU68" s="445"/>
      <c r="AV68" s="446"/>
      <c r="AW68" s="440" t="s">
        <v>385</v>
      </c>
      <c r="AX68" s="443"/>
      <c r="AY68" s="444"/>
      <c r="AZ68" s="445" t="s">
        <v>786</v>
      </c>
      <c r="BA68" s="446" t="s">
        <v>422</v>
      </c>
      <c r="BB68" s="440"/>
      <c r="BC68" s="443"/>
      <c r="BD68" s="444"/>
      <c r="BE68" s="445"/>
      <c r="BF68" s="446"/>
      <c r="BG68" s="440"/>
      <c r="BH68" s="443"/>
      <c r="BI68" s="444"/>
      <c r="BJ68" s="445"/>
      <c r="BK68" s="446"/>
      <c r="BL68" s="440"/>
      <c r="BM68" s="443"/>
      <c r="BN68" s="444"/>
      <c r="BO68" s="445"/>
      <c r="BP68" s="446"/>
      <c r="BQ68" s="440"/>
      <c r="BR68" s="443"/>
      <c r="BS68" s="444"/>
      <c r="BT68" s="445"/>
      <c r="BU68" s="446"/>
      <c r="BV68" s="440"/>
      <c r="BW68" s="443"/>
      <c r="BX68" s="444"/>
      <c r="BY68" s="445"/>
      <c r="BZ68" s="446"/>
      <c r="CA68" s="440" t="s">
        <v>385</v>
      </c>
      <c r="CB68" s="443"/>
      <c r="CC68" s="444"/>
      <c r="CD68" s="445" t="s">
        <v>429</v>
      </c>
      <c r="CE68" s="446" t="s">
        <v>753</v>
      </c>
      <c r="CF68" s="440"/>
      <c r="CG68" s="443"/>
      <c r="CH68" s="444"/>
      <c r="CI68" s="445"/>
      <c r="CJ68" s="446"/>
      <c r="CK68" s="440"/>
      <c r="CL68" s="443"/>
      <c r="CM68" s="444"/>
      <c r="CN68" s="445"/>
      <c r="CO68" s="446"/>
      <c r="CP68" s="440"/>
      <c r="CQ68" s="443"/>
      <c r="CR68" s="444"/>
      <c r="CS68" s="445"/>
      <c r="CT68" s="446"/>
      <c r="CU68" s="440"/>
      <c r="CV68" s="443"/>
      <c r="CW68" s="444"/>
      <c r="CX68" s="445"/>
      <c r="CY68" s="446"/>
      <c r="CZ68" s="440"/>
      <c r="DA68" s="443"/>
      <c r="DB68" s="444"/>
      <c r="DC68" s="445"/>
      <c r="DD68" s="446"/>
      <c r="DE68" s="440"/>
      <c r="DF68" s="443"/>
      <c r="DG68" s="444"/>
      <c r="DH68" s="445"/>
      <c r="DI68" s="446"/>
      <c r="DJ68" s="440" t="s">
        <v>385</v>
      </c>
      <c r="DK68" s="443"/>
      <c r="DL68" s="444"/>
      <c r="DM68" s="445" t="s">
        <v>454</v>
      </c>
      <c r="DN68" s="446" t="s">
        <v>449</v>
      </c>
      <c r="DO68" s="440"/>
      <c r="DP68" s="443"/>
      <c r="DQ68" s="444"/>
      <c r="DR68" s="445"/>
      <c r="DS68" s="446"/>
      <c r="DT68" s="440"/>
      <c r="DU68" s="443"/>
      <c r="DV68" s="444"/>
      <c r="DW68" s="445"/>
      <c r="DX68" s="446"/>
      <c r="DY68" s="440"/>
      <c r="DZ68" s="443"/>
      <c r="EA68" s="444"/>
      <c r="EB68" s="445"/>
      <c r="EC68" s="446"/>
      <c r="ED68" s="440" t="s">
        <v>385</v>
      </c>
      <c r="EE68" s="443"/>
      <c r="EF68" s="444"/>
      <c r="EG68" s="445" t="s">
        <v>468</v>
      </c>
      <c r="EH68" s="446" t="s">
        <v>467</v>
      </c>
      <c r="EI68" s="440"/>
      <c r="EJ68" s="443"/>
      <c r="EK68" s="444"/>
      <c r="EL68" s="445"/>
      <c r="EM68" s="446"/>
      <c r="EN68" s="440"/>
      <c r="EO68" s="443"/>
      <c r="EP68" s="444"/>
      <c r="EQ68" s="445"/>
      <c r="ER68" s="446"/>
      <c r="ES68" s="440"/>
      <c r="ET68" s="443"/>
      <c r="EU68" s="444"/>
      <c r="EV68" s="445"/>
      <c r="EW68" s="446"/>
      <c r="EX68" s="440"/>
      <c r="EY68" s="443"/>
      <c r="EZ68" s="444"/>
      <c r="FA68" s="445"/>
      <c r="FB68" s="446"/>
    </row>
    <row r="69" spans="1:158" s="365" customFormat="1" ht="28.5" x14ac:dyDescent="0.25">
      <c r="A69" s="440">
        <v>160095</v>
      </c>
      <c r="B69" s="441" t="s">
        <v>581</v>
      </c>
      <c r="C69" s="442" t="s">
        <v>747</v>
      </c>
      <c r="D69" s="440" t="s">
        <v>201</v>
      </c>
      <c r="E69" s="443" t="s">
        <v>348</v>
      </c>
      <c r="F69" s="443" t="s">
        <v>751</v>
      </c>
      <c r="G69" s="443" t="s">
        <v>348</v>
      </c>
      <c r="H69" s="442" t="s">
        <v>348</v>
      </c>
      <c r="I69" s="443" t="s">
        <v>348</v>
      </c>
      <c r="J69" s="360" t="str">
        <f>IFERROR(VLOOKUP(A69,[4]YEAR12!$A:$Q,17,FALSE),"")</f>
        <v>2.5+ (D/C)</v>
      </c>
      <c r="K69" s="361">
        <f>IFERROR(VLOOKUP($A69,BHVEXPORT!$A:$I,6,FALSE),"")</f>
        <v>0</v>
      </c>
      <c r="L69" s="362">
        <f>IFERROR(VLOOKUP($A69,BHVEXPORT!$A:$I,4,FALSE),"")</f>
        <v>0</v>
      </c>
      <c r="M69" s="364">
        <f>IFERROR(VLOOKUP($A69,BHVEXPORT!$A:$I,5,FALSE),"")</f>
        <v>0</v>
      </c>
      <c r="N69" s="398">
        <v>100</v>
      </c>
      <c r="O69" s="399">
        <v>1</v>
      </c>
      <c r="P69" s="366"/>
      <c r="Q69" s="400">
        <f t="shared" si="13"/>
        <v>0</v>
      </c>
      <c r="R69" s="401">
        <f t="shared" si="14"/>
        <v>4</v>
      </c>
      <c r="S69" s="402">
        <f t="shared" si="15"/>
        <v>0</v>
      </c>
      <c r="T69" s="402">
        <f t="shared" si="16"/>
        <v>0</v>
      </c>
      <c r="U69" s="402">
        <f t="shared" si="17"/>
        <v>0</v>
      </c>
      <c r="V69" s="402">
        <f t="shared" si="18"/>
        <v>0</v>
      </c>
      <c r="W69" s="402">
        <f t="shared" si="19"/>
        <v>0</v>
      </c>
      <c r="X69" s="402">
        <f t="shared" si="20"/>
        <v>0</v>
      </c>
      <c r="Y69" s="402">
        <f t="shared" si="21"/>
        <v>0</v>
      </c>
      <c r="Z69" s="402">
        <f t="shared" si="22"/>
        <v>0</v>
      </c>
      <c r="AA69" s="454">
        <f t="shared" si="23"/>
        <v>0</v>
      </c>
      <c r="AB69" s="363"/>
      <c r="AC69" s="440"/>
      <c r="AD69" s="443"/>
      <c r="AE69" s="444"/>
      <c r="AF69" s="445"/>
      <c r="AG69" s="446"/>
      <c r="AH69" s="440"/>
      <c r="AI69" s="443"/>
      <c r="AJ69" s="444"/>
      <c r="AK69" s="445"/>
      <c r="AL69" s="446"/>
      <c r="AM69" s="440"/>
      <c r="AN69" s="443"/>
      <c r="AO69" s="444"/>
      <c r="AP69" s="445"/>
      <c r="AQ69" s="446"/>
      <c r="AR69" s="440"/>
      <c r="AS69" s="443"/>
      <c r="AT69" s="444"/>
      <c r="AU69" s="445"/>
      <c r="AV69" s="446"/>
      <c r="AW69" s="440"/>
      <c r="AX69" s="443"/>
      <c r="AY69" s="444"/>
      <c r="AZ69" s="445"/>
      <c r="BA69" s="446"/>
      <c r="BB69" s="440"/>
      <c r="BC69" s="443"/>
      <c r="BD69" s="444"/>
      <c r="BE69" s="445"/>
      <c r="BF69" s="446"/>
      <c r="BG69" s="440"/>
      <c r="BH69" s="443"/>
      <c r="BI69" s="444"/>
      <c r="BJ69" s="445"/>
      <c r="BK69" s="446"/>
      <c r="BL69" s="440"/>
      <c r="BM69" s="443"/>
      <c r="BN69" s="444"/>
      <c r="BO69" s="445"/>
      <c r="BP69" s="446"/>
      <c r="BQ69" s="440"/>
      <c r="BR69" s="443"/>
      <c r="BS69" s="444"/>
      <c r="BT69" s="445"/>
      <c r="BU69" s="446"/>
      <c r="BV69" s="440"/>
      <c r="BW69" s="443"/>
      <c r="BX69" s="444"/>
      <c r="BY69" s="445"/>
      <c r="BZ69" s="446"/>
      <c r="CA69" s="440" t="s">
        <v>385</v>
      </c>
      <c r="CB69" s="443"/>
      <c r="CC69" s="444"/>
      <c r="CD69" s="445" t="s">
        <v>781</v>
      </c>
      <c r="CE69" s="446" t="s">
        <v>747</v>
      </c>
      <c r="CF69" s="440"/>
      <c r="CG69" s="443"/>
      <c r="CH69" s="444"/>
      <c r="CI69" s="445"/>
      <c r="CJ69" s="446"/>
      <c r="CK69" s="440"/>
      <c r="CL69" s="443"/>
      <c r="CM69" s="444"/>
      <c r="CN69" s="445"/>
      <c r="CO69" s="446"/>
      <c r="CP69" s="440"/>
      <c r="CQ69" s="443"/>
      <c r="CR69" s="444"/>
      <c r="CS69" s="445"/>
      <c r="CT69" s="446"/>
      <c r="CU69" s="440"/>
      <c r="CV69" s="443"/>
      <c r="CW69" s="444"/>
      <c r="CX69" s="445"/>
      <c r="CY69" s="446"/>
      <c r="CZ69" s="440"/>
      <c r="DA69" s="443"/>
      <c r="DB69" s="444"/>
      <c r="DC69" s="445"/>
      <c r="DD69" s="446"/>
      <c r="DE69" s="440"/>
      <c r="DF69" s="443"/>
      <c r="DG69" s="444"/>
      <c r="DH69" s="445"/>
      <c r="DI69" s="446"/>
      <c r="DJ69" s="440"/>
      <c r="DK69" s="443"/>
      <c r="DL69" s="444"/>
      <c r="DM69" s="445"/>
      <c r="DN69" s="446"/>
      <c r="DO69" s="440"/>
      <c r="DP69" s="443"/>
      <c r="DQ69" s="444"/>
      <c r="DR69" s="445"/>
      <c r="DS69" s="446"/>
      <c r="DT69" s="440" t="s">
        <v>385</v>
      </c>
      <c r="DU69" s="443"/>
      <c r="DV69" s="444"/>
      <c r="DW69" s="445" t="s">
        <v>789</v>
      </c>
      <c r="DX69" s="446" t="s">
        <v>460</v>
      </c>
      <c r="DY69" s="440"/>
      <c r="DZ69" s="443"/>
      <c r="EA69" s="444"/>
      <c r="EB69" s="445"/>
      <c r="EC69" s="446"/>
      <c r="ED69" s="440"/>
      <c r="EE69" s="443"/>
      <c r="EF69" s="444"/>
      <c r="EG69" s="445"/>
      <c r="EH69" s="446"/>
      <c r="EI69" s="440" t="s">
        <v>385</v>
      </c>
      <c r="EJ69" s="443"/>
      <c r="EK69" s="444"/>
      <c r="EL69" s="445" t="s">
        <v>470</v>
      </c>
      <c r="EM69" s="446" t="s">
        <v>469</v>
      </c>
      <c r="EN69" s="440"/>
      <c r="EO69" s="443"/>
      <c r="EP69" s="444"/>
      <c r="EQ69" s="445"/>
      <c r="ER69" s="446"/>
      <c r="ES69" s="440" t="s">
        <v>385</v>
      </c>
      <c r="ET69" s="443"/>
      <c r="EU69" s="444"/>
      <c r="EV69" s="445" t="s">
        <v>480</v>
      </c>
      <c r="EW69" s="446" t="s">
        <v>479</v>
      </c>
      <c r="EX69" s="440"/>
      <c r="EY69" s="443"/>
      <c r="EZ69" s="444"/>
      <c r="FA69" s="445"/>
      <c r="FB69" s="446"/>
    </row>
    <row r="70" spans="1:158" s="365" customFormat="1" ht="28.5" x14ac:dyDescent="0.25">
      <c r="A70" s="440">
        <v>150808</v>
      </c>
      <c r="B70" s="441" t="s">
        <v>582</v>
      </c>
      <c r="C70" s="442" t="s">
        <v>753</v>
      </c>
      <c r="D70" s="440" t="s">
        <v>201</v>
      </c>
      <c r="E70" s="443" t="s">
        <v>348</v>
      </c>
      <c r="F70" s="443" t="s">
        <v>751</v>
      </c>
      <c r="G70" s="443" t="s">
        <v>348</v>
      </c>
      <c r="H70" s="442" t="s">
        <v>348</v>
      </c>
      <c r="I70" s="443" t="s">
        <v>348</v>
      </c>
      <c r="J70" s="360" t="str">
        <f>IFERROR(VLOOKUP(A70,[4]YEAR12!$A:$Q,17,FALSE),"")</f>
        <v>6.25+ (B/A)</v>
      </c>
      <c r="K70" s="361">
        <f>IFERROR(VLOOKUP($A70,BHVEXPORT!$A:$I,6,FALSE),"")</f>
        <v>0</v>
      </c>
      <c r="L70" s="362">
        <f>IFERROR(VLOOKUP($A70,BHVEXPORT!$A:$I,4,FALSE),"")</f>
        <v>0</v>
      </c>
      <c r="M70" s="364">
        <f>IFERROR(VLOOKUP($A70,BHVEXPORT!$A:$I,5,FALSE),"")</f>
        <v>0</v>
      </c>
      <c r="N70" s="398">
        <v>100</v>
      </c>
      <c r="O70" s="399">
        <v>1</v>
      </c>
      <c r="P70" s="366"/>
      <c r="Q70" s="400">
        <f t="shared" si="13"/>
        <v>0</v>
      </c>
      <c r="R70" s="401">
        <f t="shared" si="14"/>
        <v>4</v>
      </c>
      <c r="S70" s="402">
        <f t="shared" si="15"/>
        <v>0</v>
      </c>
      <c r="T70" s="402">
        <f t="shared" si="16"/>
        <v>0</v>
      </c>
      <c r="U70" s="402">
        <f t="shared" si="17"/>
        <v>0</v>
      </c>
      <c r="V70" s="402">
        <f t="shared" si="18"/>
        <v>0</v>
      </c>
      <c r="W70" s="402">
        <f t="shared" si="19"/>
        <v>0</v>
      </c>
      <c r="X70" s="402">
        <f t="shared" si="20"/>
        <v>0</v>
      </c>
      <c r="Y70" s="402">
        <f t="shared" si="21"/>
        <v>0</v>
      </c>
      <c r="Z70" s="402">
        <f t="shared" si="22"/>
        <v>0</v>
      </c>
      <c r="AA70" s="454">
        <f t="shared" si="23"/>
        <v>0</v>
      </c>
      <c r="AB70" s="363"/>
      <c r="AC70" s="440"/>
      <c r="AD70" s="443"/>
      <c r="AE70" s="444"/>
      <c r="AF70" s="445"/>
      <c r="AG70" s="446"/>
      <c r="AH70" s="440" t="s">
        <v>385</v>
      </c>
      <c r="AI70" s="443"/>
      <c r="AJ70" s="444"/>
      <c r="AK70" s="445" t="s">
        <v>442</v>
      </c>
      <c r="AL70" s="446" t="s">
        <v>409</v>
      </c>
      <c r="AM70" s="440"/>
      <c r="AN70" s="443"/>
      <c r="AO70" s="444"/>
      <c r="AP70" s="445"/>
      <c r="AQ70" s="446"/>
      <c r="AR70" s="440" t="s">
        <v>385</v>
      </c>
      <c r="AS70" s="443"/>
      <c r="AT70" s="444"/>
      <c r="AU70" s="445" t="s">
        <v>420</v>
      </c>
      <c r="AV70" s="446" t="s">
        <v>417</v>
      </c>
      <c r="AW70" s="440"/>
      <c r="AX70" s="443"/>
      <c r="AY70" s="444"/>
      <c r="AZ70" s="445"/>
      <c r="BA70" s="446"/>
      <c r="BB70" s="440"/>
      <c r="BC70" s="443"/>
      <c r="BD70" s="444"/>
      <c r="BE70" s="445"/>
      <c r="BF70" s="446"/>
      <c r="BG70" s="440"/>
      <c r="BH70" s="443"/>
      <c r="BI70" s="444"/>
      <c r="BJ70" s="445"/>
      <c r="BK70" s="446"/>
      <c r="BL70" s="440"/>
      <c r="BM70" s="443"/>
      <c r="BN70" s="444"/>
      <c r="BO70" s="445"/>
      <c r="BP70" s="446"/>
      <c r="BQ70" s="440"/>
      <c r="BR70" s="443"/>
      <c r="BS70" s="444"/>
      <c r="BT70" s="445"/>
      <c r="BU70" s="446"/>
      <c r="BV70" s="440"/>
      <c r="BW70" s="443"/>
      <c r="BX70" s="444"/>
      <c r="BY70" s="445"/>
      <c r="BZ70" s="446"/>
      <c r="CA70" s="440" t="s">
        <v>385</v>
      </c>
      <c r="CB70" s="443"/>
      <c r="CC70" s="444"/>
      <c r="CD70" s="445" t="s">
        <v>429</v>
      </c>
      <c r="CE70" s="446" t="s">
        <v>753</v>
      </c>
      <c r="CF70" s="440"/>
      <c r="CG70" s="443"/>
      <c r="CH70" s="444"/>
      <c r="CI70" s="445"/>
      <c r="CJ70" s="446"/>
      <c r="CK70" s="440"/>
      <c r="CL70" s="443"/>
      <c r="CM70" s="444"/>
      <c r="CN70" s="445"/>
      <c r="CO70" s="446"/>
      <c r="CP70" s="440"/>
      <c r="CQ70" s="443"/>
      <c r="CR70" s="444"/>
      <c r="CS70" s="445"/>
      <c r="CT70" s="446"/>
      <c r="CU70" s="440"/>
      <c r="CV70" s="443"/>
      <c r="CW70" s="444"/>
      <c r="CX70" s="445"/>
      <c r="CY70" s="446"/>
      <c r="CZ70" s="440"/>
      <c r="DA70" s="443"/>
      <c r="DB70" s="444"/>
      <c r="DC70" s="445"/>
      <c r="DD70" s="446"/>
      <c r="DE70" s="440"/>
      <c r="DF70" s="443"/>
      <c r="DG70" s="444"/>
      <c r="DH70" s="445"/>
      <c r="DI70" s="446"/>
      <c r="DJ70" s="440" t="s">
        <v>385</v>
      </c>
      <c r="DK70" s="443"/>
      <c r="DL70" s="444"/>
      <c r="DM70" s="445" t="s">
        <v>454</v>
      </c>
      <c r="DN70" s="446" t="s">
        <v>450</v>
      </c>
      <c r="DO70" s="440"/>
      <c r="DP70" s="443"/>
      <c r="DQ70" s="444"/>
      <c r="DR70" s="445"/>
      <c r="DS70" s="446"/>
      <c r="DT70" s="440"/>
      <c r="DU70" s="443"/>
      <c r="DV70" s="444"/>
      <c r="DW70" s="445"/>
      <c r="DX70" s="446"/>
      <c r="DY70" s="440"/>
      <c r="DZ70" s="443"/>
      <c r="EA70" s="444"/>
      <c r="EB70" s="445"/>
      <c r="EC70" s="446"/>
      <c r="ED70" s="440"/>
      <c r="EE70" s="443"/>
      <c r="EF70" s="444"/>
      <c r="EG70" s="445"/>
      <c r="EH70" s="446"/>
      <c r="EI70" s="440"/>
      <c r="EJ70" s="443"/>
      <c r="EK70" s="444"/>
      <c r="EL70" s="445"/>
      <c r="EM70" s="446"/>
      <c r="EN70" s="440"/>
      <c r="EO70" s="443"/>
      <c r="EP70" s="444"/>
      <c r="EQ70" s="445"/>
      <c r="ER70" s="446"/>
      <c r="ES70" s="440"/>
      <c r="ET70" s="443"/>
      <c r="EU70" s="444"/>
      <c r="EV70" s="445"/>
      <c r="EW70" s="446"/>
      <c r="EX70" s="440"/>
      <c r="EY70" s="443"/>
      <c r="EZ70" s="444"/>
      <c r="FA70" s="445"/>
      <c r="FB70" s="446"/>
    </row>
    <row r="71" spans="1:158" s="365" customFormat="1" ht="28.5" x14ac:dyDescent="0.25">
      <c r="A71" s="440">
        <v>150967</v>
      </c>
      <c r="B71" s="441" t="s">
        <v>583</v>
      </c>
      <c r="C71" s="442" t="s">
        <v>753</v>
      </c>
      <c r="D71" s="440" t="s">
        <v>201</v>
      </c>
      <c r="E71" s="443" t="s">
        <v>348</v>
      </c>
      <c r="F71" s="443" t="s">
        <v>751</v>
      </c>
      <c r="G71" s="443" t="s">
        <v>348</v>
      </c>
      <c r="H71" s="442" t="s">
        <v>348</v>
      </c>
      <c r="I71" s="443" t="s">
        <v>348</v>
      </c>
      <c r="J71" s="360" t="str">
        <f>IFERROR(VLOOKUP(A71,[4]YEAR12!$A:$Q,17,FALSE),"")</f>
        <v>6.25+ (B/A)</v>
      </c>
      <c r="K71" s="361">
        <f>IFERROR(VLOOKUP($A71,BHVEXPORT!$A:$I,6,FALSE),"")</f>
        <v>2</v>
      </c>
      <c r="L71" s="362">
        <f>IFERROR(VLOOKUP($A71,BHVEXPORT!$A:$I,4,FALSE),"")</f>
        <v>0</v>
      </c>
      <c r="M71" s="364">
        <f>IFERROR(VLOOKUP($A71,BHVEXPORT!$A:$I,5,FALSE),"")</f>
        <v>1</v>
      </c>
      <c r="N71" s="398">
        <v>100</v>
      </c>
      <c r="O71" s="399">
        <v>0</v>
      </c>
      <c r="P71" s="366"/>
      <c r="Q71" s="400">
        <f t="shared" si="13"/>
        <v>0</v>
      </c>
      <c r="R71" s="401">
        <f t="shared" si="14"/>
        <v>4</v>
      </c>
      <c r="S71" s="402">
        <f t="shared" si="15"/>
        <v>0</v>
      </c>
      <c r="T71" s="402">
        <f t="shared" si="16"/>
        <v>0</v>
      </c>
      <c r="U71" s="402">
        <f t="shared" si="17"/>
        <v>0</v>
      </c>
      <c r="V71" s="402">
        <f t="shared" si="18"/>
        <v>0</v>
      </c>
      <c r="W71" s="402">
        <f t="shared" si="19"/>
        <v>0</v>
      </c>
      <c r="X71" s="402">
        <f t="shared" si="20"/>
        <v>0</v>
      </c>
      <c r="Y71" s="402">
        <f t="shared" si="21"/>
        <v>0</v>
      </c>
      <c r="Z71" s="402">
        <f t="shared" si="22"/>
        <v>0</v>
      </c>
      <c r="AA71" s="454">
        <f t="shared" si="23"/>
        <v>0</v>
      </c>
      <c r="AB71" s="363"/>
      <c r="AC71" s="440"/>
      <c r="AD71" s="443"/>
      <c r="AE71" s="444"/>
      <c r="AF71" s="445"/>
      <c r="AG71" s="446"/>
      <c r="AH71" s="440"/>
      <c r="AI71" s="443"/>
      <c r="AJ71" s="444"/>
      <c r="AK71" s="445"/>
      <c r="AL71" s="446"/>
      <c r="AM71" s="440"/>
      <c r="AN71" s="443"/>
      <c r="AO71" s="444"/>
      <c r="AP71" s="445"/>
      <c r="AQ71" s="446"/>
      <c r="AR71" s="440"/>
      <c r="AS71" s="443"/>
      <c r="AT71" s="444"/>
      <c r="AU71" s="445"/>
      <c r="AV71" s="446"/>
      <c r="AW71" s="440"/>
      <c r="AX71" s="443"/>
      <c r="AY71" s="444"/>
      <c r="AZ71" s="445"/>
      <c r="BA71" s="446"/>
      <c r="BB71" s="440"/>
      <c r="BC71" s="443"/>
      <c r="BD71" s="444"/>
      <c r="BE71" s="445"/>
      <c r="BF71" s="446"/>
      <c r="BG71" s="440"/>
      <c r="BH71" s="443"/>
      <c r="BI71" s="444"/>
      <c r="BJ71" s="445"/>
      <c r="BK71" s="446"/>
      <c r="BL71" s="440"/>
      <c r="BM71" s="443"/>
      <c r="BN71" s="444"/>
      <c r="BO71" s="445"/>
      <c r="BP71" s="446"/>
      <c r="BQ71" s="440"/>
      <c r="BR71" s="443"/>
      <c r="BS71" s="444"/>
      <c r="BT71" s="445"/>
      <c r="BU71" s="446"/>
      <c r="BV71" s="440" t="s">
        <v>385</v>
      </c>
      <c r="BW71" s="443"/>
      <c r="BX71" s="444"/>
      <c r="BY71" s="445" t="s">
        <v>436</v>
      </c>
      <c r="BZ71" s="446" t="s">
        <v>434</v>
      </c>
      <c r="CA71" s="440" t="s">
        <v>385</v>
      </c>
      <c r="CB71" s="443"/>
      <c r="CC71" s="444"/>
      <c r="CD71" s="445" t="s">
        <v>429</v>
      </c>
      <c r="CE71" s="446" t="s">
        <v>753</v>
      </c>
      <c r="CF71" s="440"/>
      <c r="CG71" s="443"/>
      <c r="CH71" s="444"/>
      <c r="CI71" s="445"/>
      <c r="CJ71" s="446"/>
      <c r="CK71" s="440"/>
      <c r="CL71" s="443"/>
      <c r="CM71" s="444"/>
      <c r="CN71" s="445"/>
      <c r="CO71" s="446"/>
      <c r="CP71" s="440"/>
      <c r="CQ71" s="443"/>
      <c r="CR71" s="444"/>
      <c r="CS71" s="445"/>
      <c r="CT71" s="446"/>
      <c r="CU71" s="440"/>
      <c r="CV71" s="443"/>
      <c r="CW71" s="444"/>
      <c r="CX71" s="445"/>
      <c r="CY71" s="446"/>
      <c r="CZ71" s="440"/>
      <c r="DA71" s="443"/>
      <c r="DB71" s="444"/>
      <c r="DC71" s="445"/>
      <c r="DD71" s="446"/>
      <c r="DE71" s="440" t="s">
        <v>385</v>
      </c>
      <c r="DF71" s="443"/>
      <c r="DG71" s="444"/>
      <c r="DH71" s="445" t="s">
        <v>448</v>
      </c>
      <c r="DI71" s="446" t="s">
        <v>446</v>
      </c>
      <c r="DJ71" s="440"/>
      <c r="DK71" s="443"/>
      <c r="DL71" s="444"/>
      <c r="DM71" s="445"/>
      <c r="DN71" s="446"/>
      <c r="DO71" s="440"/>
      <c r="DP71" s="443"/>
      <c r="DQ71" s="444"/>
      <c r="DR71" s="445"/>
      <c r="DS71" s="446"/>
      <c r="DT71" s="440"/>
      <c r="DU71" s="443"/>
      <c r="DV71" s="444"/>
      <c r="DW71" s="445"/>
      <c r="DX71" s="446"/>
      <c r="DY71" s="440"/>
      <c r="DZ71" s="443"/>
      <c r="EA71" s="444"/>
      <c r="EB71" s="445"/>
      <c r="EC71" s="446"/>
      <c r="ED71" s="440"/>
      <c r="EE71" s="443"/>
      <c r="EF71" s="444"/>
      <c r="EG71" s="445"/>
      <c r="EH71" s="446"/>
      <c r="EI71" s="440" t="s">
        <v>385</v>
      </c>
      <c r="EJ71" s="443"/>
      <c r="EK71" s="444"/>
      <c r="EL71" s="445" t="s">
        <v>470</v>
      </c>
      <c r="EM71" s="446" t="s">
        <v>471</v>
      </c>
      <c r="EN71" s="440"/>
      <c r="EO71" s="443"/>
      <c r="EP71" s="444"/>
      <c r="EQ71" s="445"/>
      <c r="ER71" s="446"/>
      <c r="ES71" s="440"/>
      <c r="ET71" s="443"/>
      <c r="EU71" s="444"/>
      <c r="EV71" s="445"/>
      <c r="EW71" s="446"/>
      <c r="EX71" s="440"/>
      <c r="EY71" s="443"/>
      <c r="EZ71" s="444"/>
      <c r="FA71" s="445"/>
      <c r="FB71" s="446"/>
    </row>
    <row r="72" spans="1:158" s="365" customFormat="1" ht="28.5" x14ac:dyDescent="0.25">
      <c r="A72" s="440">
        <v>150881</v>
      </c>
      <c r="B72" s="441" t="s">
        <v>584</v>
      </c>
      <c r="C72" s="442" t="s">
        <v>753</v>
      </c>
      <c r="D72" s="440" t="s">
        <v>201</v>
      </c>
      <c r="E72" s="443" t="s">
        <v>348</v>
      </c>
      <c r="F72" s="443" t="s">
        <v>766</v>
      </c>
      <c r="G72" s="443" t="s">
        <v>348</v>
      </c>
      <c r="H72" s="442" t="s">
        <v>348</v>
      </c>
      <c r="I72" s="443" t="s">
        <v>348</v>
      </c>
      <c r="J72" s="360" t="str">
        <f>IFERROR(VLOOKUP(A72,[4]YEAR12!$A:$Q,17,FALSE),"")</f>
        <v>7.75+ (A/A*)</v>
      </c>
      <c r="K72" s="361">
        <f>IFERROR(VLOOKUP($A72,BHVEXPORT!$A:$I,6,FALSE),"")</f>
        <v>1</v>
      </c>
      <c r="L72" s="362">
        <f>IFERROR(VLOOKUP($A72,BHVEXPORT!$A:$I,4,FALSE),"")</f>
        <v>0</v>
      </c>
      <c r="M72" s="364">
        <f>IFERROR(VLOOKUP($A72,BHVEXPORT!$A:$I,5,FALSE),"")</f>
        <v>0</v>
      </c>
      <c r="N72" s="398">
        <v>100</v>
      </c>
      <c r="O72" s="399">
        <v>0</v>
      </c>
      <c r="P72" s="366"/>
      <c r="Q72" s="400">
        <f t="shared" si="13"/>
        <v>1</v>
      </c>
      <c r="R72" s="401">
        <f t="shared" si="14"/>
        <v>3</v>
      </c>
      <c r="S72" s="402">
        <f t="shared" si="15"/>
        <v>0</v>
      </c>
      <c r="T72" s="402">
        <f t="shared" si="16"/>
        <v>0</v>
      </c>
      <c r="U72" s="402">
        <f t="shared" si="17"/>
        <v>0</v>
      </c>
      <c r="V72" s="402">
        <f t="shared" si="18"/>
        <v>0</v>
      </c>
      <c r="W72" s="402">
        <f t="shared" si="19"/>
        <v>0</v>
      </c>
      <c r="X72" s="402">
        <f t="shared" si="20"/>
        <v>0</v>
      </c>
      <c r="Y72" s="402">
        <f t="shared" si="21"/>
        <v>0</v>
      </c>
      <c r="Z72" s="402">
        <f t="shared" si="22"/>
        <v>0</v>
      </c>
      <c r="AA72" s="454">
        <f t="shared" si="23"/>
        <v>0</v>
      </c>
      <c r="AB72" s="363"/>
      <c r="AC72" s="440"/>
      <c r="AD72" s="443"/>
      <c r="AE72" s="444"/>
      <c r="AF72" s="445"/>
      <c r="AG72" s="446"/>
      <c r="AH72" s="440"/>
      <c r="AI72" s="443"/>
      <c r="AJ72" s="444"/>
      <c r="AK72" s="445"/>
      <c r="AL72" s="446"/>
      <c r="AM72" s="440"/>
      <c r="AN72" s="443"/>
      <c r="AO72" s="444"/>
      <c r="AP72" s="445"/>
      <c r="AQ72" s="446"/>
      <c r="AR72" s="440"/>
      <c r="AS72" s="443"/>
      <c r="AT72" s="444"/>
      <c r="AU72" s="445"/>
      <c r="AV72" s="446"/>
      <c r="AW72" s="440"/>
      <c r="AX72" s="443"/>
      <c r="AY72" s="444"/>
      <c r="AZ72" s="445"/>
      <c r="BA72" s="446"/>
      <c r="BB72" s="440"/>
      <c r="BC72" s="443"/>
      <c r="BD72" s="444"/>
      <c r="BE72" s="445"/>
      <c r="BF72" s="446"/>
      <c r="BG72" s="440"/>
      <c r="BH72" s="443"/>
      <c r="BI72" s="444"/>
      <c r="BJ72" s="445"/>
      <c r="BK72" s="446"/>
      <c r="BL72" s="440"/>
      <c r="BM72" s="443"/>
      <c r="BN72" s="444"/>
      <c r="BO72" s="445"/>
      <c r="BP72" s="446"/>
      <c r="BQ72" s="440"/>
      <c r="BR72" s="443"/>
      <c r="BS72" s="444"/>
      <c r="BT72" s="445"/>
      <c r="BU72" s="446"/>
      <c r="BV72" s="440"/>
      <c r="BW72" s="443"/>
      <c r="BX72" s="444"/>
      <c r="BY72" s="445"/>
      <c r="BZ72" s="446"/>
      <c r="CA72" s="440" t="s">
        <v>385</v>
      </c>
      <c r="CB72" s="443"/>
      <c r="CC72" s="444"/>
      <c r="CD72" s="445" t="s">
        <v>429</v>
      </c>
      <c r="CE72" s="446" t="s">
        <v>753</v>
      </c>
      <c r="CF72" s="440"/>
      <c r="CG72" s="443"/>
      <c r="CH72" s="444"/>
      <c r="CI72" s="445"/>
      <c r="CJ72" s="446"/>
      <c r="CK72" s="440"/>
      <c r="CL72" s="443"/>
      <c r="CM72" s="444"/>
      <c r="CN72" s="445"/>
      <c r="CO72" s="446"/>
      <c r="CP72" s="440"/>
      <c r="CQ72" s="443"/>
      <c r="CR72" s="444"/>
      <c r="CS72" s="445"/>
      <c r="CT72" s="446"/>
      <c r="CU72" s="440"/>
      <c r="CV72" s="443"/>
      <c r="CW72" s="444"/>
      <c r="CX72" s="445"/>
      <c r="CY72" s="446"/>
      <c r="CZ72" s="440"/>
      <c r="DA72" s="443"/>
      <c r="DB72" s="444"/>
      <c r="DC72" s="445"/>
      <c r="DD72" s="446"/>
      <c r="DE72" s="440"/>
      <c r="DF72" s="443"/>
      <c r="DG72" s="444"/>
      <c r="DH72" s="445"/>
      <c r="DI72" s="446"/>
      <c r="DJ72" s="440" t="s">
        <v>385</v>
      </c>
      <c r="DK72" s="443"/>
      <c r="DL72" s="444"/>
      <c r="DM72" s="445" t="s">
        <v>454</v>
      </c>
      <c r="DN72" s="446" t="s">
        <v>451</v>
      </c>
      <c r="DO72" s="440"/>
      <c r="DP72" s="443"/>
      <c r="DQ72" s="444"/>
      <c r="DR72" s="445"/>
      <c r="DS72" s="446"/>
      <c r="DT72" s="440" t="s">
        <v>385</v>
      </c>
      <c r="DU72" s="443"/>
      <c r="DV72" s="444"/>
      <c r="DW72" s="445" t="s">
        <v>789</v>
      </c>
      <c r="DX72" s="446" t="s">
        <v>460</v>
      </c>
      <c r="DY72" s="440"/>
      <c r="DZ72" s="443"/>
      <c r="EA72" s="444"/>
      <c r="EB72" s="445"/>
      <c r="EC72" s="446"/>
      <c r="ED72" s="440"/>
      <c r="EE72" s="443"/>
      <c r="EF72" s="444"/>
      <c r="EG72" s="445"/>
      <c r="EH72" s="446"/>
      <c r="EI72" s="440"/>
      <c r="EJ72" s="443"/>
      <c r="EK72" s="444"/>
      <c r="EL72" s="445"/>
      <c r="EM72" s="446"/>
      <c r="EN72" s="440"/>
      <c r="EO72" s="443"/>
      <c r="EP72" s="444"/>
      <c r="EQ72" s="445"/>
      <c r="ER72" s="446"/>
      <c r="ES72" s="440" t="s">
        <v>384</v>
      </c>
      <c r="ET72" s="443"/>
      <c r="EU72" s="444"/>
      <c r="EV72" s="445" t="s">
        <v>480</v>
      </c>
      <c r="EW72" s="446" t="s">
        <v>479</v>
      </c>
      <c r="EX72" s="440"/>
      <c r="EY72" s="443"/>
      <c r="EZ72" s="444"/>
      <c r="FA72" s="445"/>
      <c r="FB72" s="446"/>
    </row>
    <row r="73" spans="1:158" s="365" customFormat="1" ht="28.5" x14ac:dyDescent="0.25">
      <c r="A73" s="440">
        <v>150842</v>
      </c>
      <c r="B73" s="441" t="s">
        <v>585</v>
      </c>
      <c r="C73" s="442" t="s">
        <v>753</v>
      </c>
      <c r="D73" s="440" t="s">
        <v>201</v>
      </c>
      <c r="E73" s="443" t="s">
        <v>348</v>
      </c>
      <c r="F73" s="443" t="s">
        <v>751</v>
      </c>
      <c r="G73" s="443" t="s">
        <v>348</v>
      </c>
      <c r="H73" s="442" t="s">
        <v>348</v>
      </c>
      <c r="I73" s="443" t="s">
        <v>348</v>
      </c>
      <c r="J73" s="360" t="str">
        <f>IFERROR(VLOOKUP(A73,[4]YEAR12!$A:$Q,17,FALSE),"")</f>
        <v>7.75+ (A/A*)</v>
      </c>
      <c r="K73" s="361">
        <f>IFERROR(VLOOKUP($A73,BHVEXPORT!$A:$I,6,FALSE),"")</f>
        <v>1</v>
      </c>
      <c r="L73" s="362">
        <f>IFERROR(VLOOKUP($A73,BHVEXPORT!$A:$I,4,FALSE),"")</f>
        <v>0</v>
      </c>
      <c r="M73" s="364">
        <f>IFERROR(VLOOKUP($A73,BHVEXPORT!$A:$I,5,FALSE),"")</f>
        <v>0</v>
      </c>
      <c r="N73" s="398">
        <v>100</v>
      </c>
      <c r="O73" s="399">
        <v>0</v>
      </c>
      <c r="P73" s="366"/>
      <c r="Q73" s="400">
        <f t="shared" si="13"/>
        <v>2</v>
      </c>
      <c r="R73" s="401">
        <f t="shared" si="14"/>
        <v>2</v>
      </c>
      <c r="S73" s="402">
        <f t="shared" si="15"/>
        <v>0</v>
      </c>
      <c r="T73" s="402">
        <f t="shared" si="16"/>
        <v>0</v>
      </c>
      <c r="U73" s="402">
        <f t="shared" si="17"/>
        <v>0</v>
      </c>
      <c r="V73" s="402">
        <f t="shared" si="18"/>
        <v>0</v>
      </c>
      <c r="W73" s="402">
        <f t="shared" si="19"/>
        <v>0</v>
      </c>
      <c r="X73" s="402">
        <f t="shared" si="20"/>
        <v>0</v>
      </c>
      <c r="Y73" s="402">
        <f t="shared" si="21"/>
        <v>0</v>
      </c>
      <c r="Z73" s="402">
        <f t="shared" si="22"/>
        <v>0</v>
      </c>
      <c r="AA73" s="454">
        <f t="shared" si="23"/>
        <v>0</v>
      </c>
      <c r="AB73" s="363"/>
      <c r="AC73" s="440"/>
      <c r="AD73" s="443"/>
      <c r="AE73" s="444"/>
      <c r="AF73" s="445"/>
      <c r="AG73" s="446"/>
      <c r="AH73" s="440" t="s">
        <v>384</v>
      </c>
      <c r="AI73" s="443"/>
      <c r="AJ73" s="444"/>
      <c r="AK73" s="445" t="s">
        <v>785</v>
      </c>
      <c r="AL73" s="446" t="s">
        <v>359</v>
      </c>
      <c r="AM73" s="440"/>
      <c r="AN73" s="443"/>
      <c r="AO73" s="444"/>
      <c r="AP73" s="445"/>
      <c r="AQ73" s="446"/>
      <c r="AR73" s="440" t="s">
        <v>384</v>
      </c>
      <c r="AS73" s="443"/>
      <c r="AT73" s="444"/>
      <c r="AU73" s="445" t="s">
        <v>418</v>
      </c>
      <c r="AV73" s="446" t="s">
        <v>361</v>
      </c>
      <c r="AW73" s="440"/>
      <c r="AX73" s="443"/>
      <c r="AY73" s="444"/>
      <c r="AZ73" s="445"/>
      <c r="BA73" s="446"/>
      <c r="BB73" s="440"/>
      <c r="BC73" s="443"/>
      <c r="BD73" s="444"/>
      <c r="BE73" s="445"/>
      <c r="BF73" s="446"/>
      <c r="BG73" s="440"/>
      <c r="BH73" s="443"/>
      <c r="BI73" s="444"/>
      <c r="BJ73" s="445"/>
      <c r="BK73" s="446"/>
      <c r="BL73" s="440"/>
      <c r="BM73" s="443"/>
      <c r="BN73" s="444"/>
      <c r="BO73" s="445"/>
      <c r="BP73" s="446"/>
      <c r="BQ73" s="440"/>
      <c r="BR73" s="443"/>
      <c r="BS73" s="444"/>
      <c r="BT73" s="445"/>
      <c r="BU73" s="446"/>
      <c r="BV73" s="440"/>
      <c r="BW73" s="443"/>
      <c r="BX73" s="444"/>
      <c r="BY73" s="445"/>
      <c r="BZ73" s="446"/>
      <c r="CA73" s="440" t="s">
        <v>385</v>
      </c>
      <c r="CB73" s="443"/>
      <c r="CC73" s="444"/>
      <c r="CD73" s="445" t="s">
        <v>429</v>
      </c>
      <c r="CE73" s="446" t="s">
        <v>753</v>
      </c>
      <c r="CF73" s="440"/>
      <c r="CG73" s="443"/>
      <c r="CH73" s="444"/>
      <c r="CI73" s="445"/>
      <c r="CJ73" s="446"/>
      <c r="CK73" s="440"/>
      <c r="CL73" s="443"/>
      <c r="CM73" s="444"/>
      <c r="CN73" s="445"/>
      <c r="CO73" s="446"/>
      <c r="CP73" s="440"/>
      <c r="CQ73" s="443"/>
      <c r="CR73" s="444"/>
      <c r="CS73" s="445"/>
      <c r="CT73" s="446"/>
      <c r="CU73" s="440"/>
      <c r="CV73" s="443"/>
      <c r="CW73" s="444"/>
      <c r="CX73" s="445"/>
      <c r="CY73" s="446"/>
      <c r="CZ73" s="440"/>
      <c r="DA73" s="443"/>
      <c r="DB73" s="444"/>
      <c r="DC73" s="445"/>
      <c r="DD73" s="446"/>
      <c r="DE73" s="440"/>
      <c r="DF73" s="443"/>
      <c r="DG73" s="444"/>
      <c r="DH73" s="445"/>
      <c r="DI73" s="446"/>
      <c r="DJ73" s="440" t="s">
        <v>385</v>
      </c>
      <c r="DK73" s="443"/>
      <c r="DL73" s="444"/>
      <c r="DM73" s="445" t="s">
        <v>782</v>
      </c>
      <c r="DN73" s="446" t="s">
        <v>455</v>
      </c>
      <c r="DO73" s="440"/>
      <c r="DP73" s="443"/>
      <c r="DQ73" s="444"/>
      <c r="DR73" s="445"/>
      <c r="DS73" s="446"/>
      <c r="DT73" s="440"/>
      <c r="DU73" s="443"/>
      <c r="DV73" s="444"/>
      <c r="DW73" s="445"/>
      <c r="DX73" s="446"/>
      <c r="DY73" s="440"/>
      <c r="DZ73" s="443"/>
      <c r="EA73" s="444"/>
      <c r="EB73" s="445"/>
      <c r="EC73" s="446"/>
      <c r="ED73" s="440"/>
      <c r="EE73" s="443"/>
      <c r="EF73" s="444"/>
      <c r="EG73" s="445"/>
      <c r="EH73" s="446"/>
      <c r="EI73" s="440"/>
      <c r="EJ73" s="443"/>
      <c r="EK73" s="444"/>
      <c r="EL73" s="445"/>
      <c r="EM73" s="446"/>
      <c r="EN73" s="440"/>
      <c r="EO73" s="443"/>
      <c r="EP73" s="444"/>
      <c r="EQ73" s="445"/>
      <c r="ER73" s="446"/>
      <c r="ES73" s="440"/>
      <c r="ET73" s="443"/>
      <c r="EU73" s="444"/>
      <c r="EV73" s="445"/>
      <c r="EW73" s="446"/>
      <c r="EX73" s="440"/>
      <c r="EY73" s="443"/>
      <c r="EZ73" s="444"/>
      <c r="FA73" s="445"/>
      <c r="FB73" s="446"/>
    </row>
    <row r="74" spans="1:158" s="365" customFormat="1" ht="28.5" x14ac:dyDescent="0.25">
      <c r="A74" s="440">
        <v>160116</v>
      </c>
      <c r="B74" s="441" t="s">
        <v>586</v>
      </c>
      <c r="C74" s="442" t="s">
        <v>752</v>
      </c>
      <c r="D74" s="440" t="s">
        <v>201</v>
      </c>
      <c r="E74" s="443" t="s">
        <v>348</v>
      </c>
      <c r="F74" s="443" t="s">
        <v>774</v>
      </c>
      <c r="G74" s="443" t="s">
        <v>348</v>
      </c>
      <c r="H74" s="442" t="s">
        <v>348</v>
      </c>
      <c r="I74" s="443" t="s">
        <v>348</v>
      </c>
      <c r="J74" s="360" t="str">
        <f>IFERROR(VLOOKUP(A74,[4]YEAR12!$A:$Q,17,FALSE),"")</f>
        <v>6.25+ (B/A)</v>
      </c>
      <c r="K74" s="361">
        <f>IFERROR(VLOOKUP($A74,BHVEXPORT!$A:$I,6,FALSE),"")</f>
        <v>0</v>
      </c>
      <c r="L74" s="362">
        <f>IFERROR(VLOOKUP($A74,BHVEXPORT!$A:$I,4,FALSE),"")</f>
        <v>0</v>
      </c>
      <c r="M74" s="364">
        <f>IFERROR(VLOOKUP($A74,BHVEXPORT!$A:$I,5,FALSE),"")</f>
        <v>0</v>
      </c>
      <c r="N74" s="398">
        <v>90.91</v>
      </c>
      <c r="O74" s="399">
        <v>0</v>
      </c>
      <c r="P74" s="366"/>
      <c r="Q74" s="400">
        <f t="shared" si="13"/>
        <v>0</v>
      </c>
      <c r="R74" s="401">
        <f t="shared" si="14"/>
        <v>4</v>
      </c>
      <c r="S74" s="402">
        <f t="shared" si="15"/>
        <v>0</v>
      </c>
      <c r="T74" s="402">
        <f t="shared" si="16"/>
        <v>0</v>
      </c>
      <c r="U74" s="402">
        <f t="shared" si="17"/>
        <v>0</v>
      </c>
      <c r="V74" s="402">
        <f t="shared" si="18"/>
        <v>0</v>
      </c>
      <c r="W74" s="402">
        <f t="shared" si="19"/>
        <v>0</v>
      </c>
      <c r="X74" s="402">
        <f t="shared" si="20"/>
        <v>0</v>
      </c>
      <c r="Y74" s="402">
        <f t="shared" si="21"/>
        <v>0</v>
      </c>
      <c r="Z74" s="402">
        <f t="shared" si="22"/>
        <v>0</v>
      </c>
      <c r="AA74" s="454">
        <f t="shared" si="23"/>
        <v>0</v>
      </c>
      <c r="AB74" s="363"/>
      <c r="AC74" s="440"/>
      <c r="AD74" s="443"/>
      <c r="AE74" s="444"/>
      <c r="AF74" s="445"/>
      <c r="AG74" s="446"/>
      <c r="AH74" s="440" t="s">
        <v>385</v>
      </c>
      <c r="AI74" s="443"/>
      <c r="AJ74" s="444"/>
      <c r="AK74" s="445" t="s">
        <v>411</v>
      </c>
      <c r="AL74" s="446" t="s">
        <v>360</v>
      </c>
      <c r="AM74" s="440"/>
      <c r="AN74" s="443"/>
      <c r="AO74" s="444"/>
      <c r="AP74" s="445"/>
      <c r="AQ74" s="446"/>
      <c r="AR74" s="440" t="s">
        <v>385</v>
      </c>
      <c r="AS74" s="443"/>
      <c r="AT74" s="444"/>
      <c r="AU74" s="445" t="s">
        <v>420</v>
      </c>
      <c r="AV74" s="446" t="s">
        <v>417</v>
      </c>
      <c r="AW74" s="440"/>
      <c r="AX74" s="443"/>
      <c r="AY74" s="444"/>
      <c r="AZ74" s="445"/>
      <c r="BA74" s="446"/>
      <c r="BB74" s="440"/>
      <c r="BC74" s="443"/>
      <c r="BD74" s="444"/>
      <c r="BE74" s="445"/>
      <c r="BF74" s="446"/>
      <c r="BG74" s="440"/>
      <c r="BH74" s="443"/>
      <c r="BI74" s="444"/>
      <c r="BJ74" s="445"/>
      <c r="BK74" s="446"/>
      <c r="BL74" s="440"/>
      <c r="BM74" s="443"/>
      <c r="BN74" s="444"/>
      <c r="BO74" s="445"/>
      <c r="BP74" s="446"/>
      <c r="BQ74" s="440"/>
      <c r="BR74" s="443"/>
      <c r="BS74" s="444"/>
      <c r="BT74" s="445"/>
      <c r="BU74" s="446"/>
      <c r="BV74" s="440" t="s">
        <v>385</v>
      </c>
      <c r="BW74" s="443"/>
      <c r="BX74" s="444"/>
      <c r="BY74" s="445" t="s">
        <v>787</v>
      </c>
      <c r="BZ74" s="446" t="s">
        <v>435</v>
      </c>
      <c r="CA74" s="440" t="s">
        <v>385</v>
      </c>
      <c r="CB74" s="443"/>
      <c r="CC74" s="444"/>
      <c r="CD74" s="445" t="s">
        <v>783</v>
      </c>
      <c r="CE74" s="446" t="s">
        <v>752</v>
      </c>
      <c r="CF74" s="440"/>
      <c r="CG74" s="443"/>
      <c r="CH74" s="444"/>
      <c r="CI74" s="445"/>
      <c r="CJ74" s="446"/>
      <c r="CK74" s="440"/>
      <c r="CL74" s="443"/>
      <c r="CM74" s="444"/>
      <c r="CN74" s="445"/>
      <c r="CO74" s="446"/>
      <c r="CP74" s="440"/>
      <c r="CQ74" s="443"/>
      <c r="CR74" s="444"/>
      <c r="CS74" s="445"/>
      <c r="CT74" s="446"/>
      <c r="CU74" s="440"/>
      <c r="CV74" s="443"/>
      <c r="CW74" s="444"/>
      <c r="CX74" s="445"/>
      <c r="CY74" s="446"/>
      <c r="CZ74" s="440"/>
      <c r="DA74" s="443"/>
      <c r="DB74" s="444"/>
      <c r="DC74" s="445"/>
      <c r="DD74" s="446"/>
      <c r="DE74" s="440"/>
      <c r="DF74" s="443"/>
      <c r="DG74" s="444"/>
      <c r="DH74" s="445"/>
      <c r="DI74" s="446"/>
      <c r="DJ74" s="440"/>
      <c r="DK74" s="443"/>
      <c r="DL74" s="444"/>
      <c r="DM74" s="445"/>
      <c r="DN74" s="446"/>
      <c r="DO74" s="440"/>
      <c r="DP74" s="443"/>
      <c r="DQ74" s="444"/>
      <c r="DR74" s="445"/>
      <c r="DS74" s="446"/>
      <c r="DT74" s="440"/>
      <c r="DU74" s="443"/>
      <c r="DV74" s="444"/>
      <c r="DW74" s="445"/>
      <c r="DX74" s="446"/>
      <c r="DY74" s="440"/>
      <c r="DZ74" s="443"/>
      <c r="EA74" s="444"/>
      <c r="EB74" s="445"/>
      <c r="EC74" s="446"/>
      <c r="ED74" s="440"/>
      <c r="EE74" s="443"/>
      <c r="EF74" s="444"/>
      <c r="EG74" s="445"/>
      <c r="EH74" s="446"/>
      <c r="EI74" s="440"/>
      <c r="EJ74" s="443"/>
      <c r="EK74" s="444"/>
      <c r="EL74" s="445"/>
      <c r="EM74" s="446"/>
      <c r="EN74" s="440"/>
      <c r="EO74" s="443"/>
      <c r="EP74" s="444"/>
      <c r="EQ74" s="445"/>
      <c r="ER74" s="446"/>
      <c r="ES74" s="440"/>
      <c r="ET74" s="443"/>
      <c r="EU74" s="444"/>
      <c r="EV74" s="445"/>
      <c r="EW74" s="446"/>
      <c r="EX74" s="440"/>
      <c r="EY74" s="443"/>
      <c r="EZ74" s="444"/>
      <c r="FA74" s="445"/>
      <c r="FB74" s="446"/>
    </row>
    <row r="75" spans="1:158" s="365" customFormat="1" ht="28.5" x14ac:dyDescent="0.25">
      <c r="A75" s="440">
        <v>150916</v>
      </c>
      <c r="B75" s="441" t="s">
        <v>587</v>
      </c>
      <c r="C75" s="442" t="s">
        <v>753</v>
      </c>
      <c r="D75" s="440" t="s">
        <v>201</v>
      </c>
      <c r="E75" s="443" t="s">
        <v>348</v>
      </c>
      <c r="F75" s="443" t="s">
        <v>751</v>
      </c>
      <c r="G75" s="443" t="s">
        <v>348</v>
      </c>
      <c r="H75" s="442" t="s">
        <v>348</v>
      </c>
      <c r="I75" s="443" t="s">
        <v>348</v>
      </c>
      <c r="J75" s="360" t="str">
        <f>IFERROR(VLOOKUP(A75,[4]YEAR12!$A:$Q,17,FALSE),"")</f>
        <v>6.25+ (B/A)</v>
      </c>
      <c r="K75" s="361">
        <f>IFERROR(VLOOKUP($A75,BHVEXPORT!$A:$I,6,FALSE),"")</f>
        <v>1</v>
      </c>
      <c r="L75" s="362">
        <f>IFERROR(VLOOKUP($A75,BHVEXPORT!$A:$I,4,FALSE),"")</f>
        <v>0</v>
      </c>
      <c r="M75" s="364">
        <f>IFERROR(VLOOKUP($A75,BHVEXPORT!$A:$I,5,FALSE),"")</f>
        <v>0</v>
      </c>
      <c r="N75" s="398">
        <v>99.04</v>
      </c>
      <c r="O75" s="399">
        <v>1</v>
      </c>
      <c r="P75" s="366"/>
      <c r="Q75" s="400">
        <f t="shared" si="13"/>
        <v>0</v>
      </c>
      <c r="R75" s="401">
        <f t="shared" si="14"/>
        <v>5</v>
      </c>
      <c r="S75" s="402">
        <f t="shared" si="15"/>
        <v>0</v>
      </c>
      <c r="T75" s="402">
        <f t="shared" si="16"/>
        <v>0</v>
      </c>
      <c r="U75" s="402">
        <f t="shared" si="17"/>
        <v>0</v>
      </c>
      <c r="V75" s="402">
        <f t="shared" si="18"/>
        <v>0</v>
      </c>
      <c r="W75" s="402">
        <f t="shared" si="19"/>
        <v>0</v>
      </c>
      <c r="X75" s="402">
        <f t="shared" si="20"/>
        <v>0</v>
      </c>
      <c r="Y75" s="402">
        <f t="shared" si="21"/>
        <v>0</v>
      </c>
      <c r="Z75" s="402">
        <f t="shared" si="22"/>
        <v>0</v>
      </c>
      <c r="AA75" s="454">
        <f t="shared" si="23"/>
        <v>0</v>
      </c>
      <c r="AB75" s="363"/>
      <c r="AC75" s="440"/>
      <c r="AD75" s="443"/>
      <c r="AE75" s="444"/>
      <c r="AF75" s="445"/>
      <c r="AG75" s="446"/>
      <c r="AH75" s="440"/>
      <c r="AI75" s="443"/>
      <c r="AJ75" s="444"/>
      <c r="AK75" s="445"/>
      <c r="AL75" s="446"/>
      <c r="AM75" s="440"/>
      <c r="AN75" s="443"/>
      <c r="AO75" s="444"/>
      <c r="AP75" s="445"/>
      <c r="AQ75" s="446"/>
      <c r="AR75" s="440"/>
      <c r="AS75" s="443"/>
      <c r="AT75" s="444"/>
      <c r="AU75" s="445"/>
      <c r="AV75" s="446"/>
      <c r="AW75" s="440"/>
      <c r="AX75" s="443"/>
      <c r="AY75" s="444"/>
      <c r="AZ75" s="445"/>
      <c r="BA75" s="446"/>
      <c r="BB75" s="440"/>
      <c r="BC75" s="443"/>
      <c r="BD75" s="444"/>
      <c r="BE75" s="445"/>
      <c r="BF75" s="446"/>
      <c r="BG75" s="440"/>
      <c r="BH75" s="443"/>
      <c r="BI75" s="444"/>
      <c r="BJ75" s="445"/>
      <c r="BK75" s="446"/>
      <c r="BL75" s="440" t="s">
        <v>385</v>
      </c>
      <c r="BM75" s="443"/>
      <c r="BN75" s="444"/>
      <c r="BO75" s="445" t="s">
        <v>429</v>
      </c>
      <c r="BP75" s="446" t="s">
        <v>427</v>
      </c>
      <c r="BQ75" s="440" t="s">
        <v>385</v>
      </c>
      <c r="BR75" s="443"/>
      <c r="BS75" s="444"/>
      <c r="BT75" s="445" t="s">
        <v>432</v>
      </c>
      <c r="BU75" s="446" t="s">
        <v>430</v>
      </c>
      <c r="BV75" s="440" t="s">
        <v>385</v>
      </c>
      <c r="BW75" s="443"/>
      <c r="BX75" s="444"/>
      <c r="BY75" s="445"/>
      <c r="BZ75" s="446"/>
      <c r="CA75" s="440" t="s">
        <v>385</v>
      </c>
      <c r="CB75" s="443"/>
      <c r="CC75" s="444"/>
      <c r="CD75" s="445" t="s">
        <v>429</v>
      </c>
      <c r="CE75" s="446" t="s">
        <v>753</v>
      </c>
      <c r="CF75" s="440"/>
      <c r="CG75" s="443"/>
      <c r="CH75" s="444"/>
      <c r="CI75" s="445"/>
      <c r="CJ75" s="446"/>
      <c r="CK75" s="440"/>
      <c r="CL75" s="443"/>
      <c r="CM75" s="444"/>
      <c r="CN75" s="445"/>
      <c r="CO75" s="446"/>
      <c r="CP75" s="440" t="s">
        <v>385</v>
      </c>
      <c r="CQ75" s="443"/>
      <c r="CR75" s="444"/>
      <c r="CS75" s="445" t="s">
        <v>795</v>
      </c>
      <c r="CT75" s="446" t="s">
        <v>440</v>
      </c>
      <c r="CU75" s="440"/>
      <c r="CV75" s="443"/>
      <c r="CW75" s="444"/>
      <c r="CX75" s="445"/>
      <c r="CY75" s="446"/>
      <c r="CZ75" s="440"/>
      <c r="DA75" s="443"/>
      <c r="DB75" s="444"/>
      <c r="DC75" s="445"/>
      <c r="DD75" s="446"/>
      <c r="DE75" s="440"/>
      <c r="DF75" s="443"/>
      <c r="DG75" s="444"/>
      <c r="DH75" s="445"/>
      <c r="DI75" s="446"/>
      <c r="DJ75" s="440"/>
      <c r="DK75" s="443"/>
      <c r="DL75" s="444"/>
      <c r="DM75" s="445"/>
      <c r="DN75" s="446"/>
      <c r="DO75" s="440"/>
      <c r="DP75" s="443"/>
      <c r="DQ75" s="444"/>
      <c r="DR75" s="445"/>
      <c r="DS75" s="446"/>
      <c r="DT75" s="440"/>
      <c r="DU75" s="443"/>
      <c r="DV75" s="444"/>
      <c r="DW75" s="445"/>
      <c r="DX75" s="446"/>
      <c r="DY75" s="440"/>
      <c r="DZ75" s="443"/>
      <c r="EA75" s="444"/>
      <c r="EB75" s="445"/>
      <c r="EC75" s="446"/>
      <c r="ED75" s="440"/>
      <c r="EE75" s="443"/>
      <c r="EF75" s="444"/>
      <c r="EG75" s="445"/>
      <c r="EH75" s="446"/>
      <c r="EI75" s="440"/>
      <c r="EJ75" s="443"/>
      <c r="EK75" s="444"/>
      <c r="EL75" s="445"/>
      <c r="EM75" s="446"/>
      <c r="EN75" s="440"/>
      <c r="EO75" s="443"/>
      <c r="EP75" s="444"/>
      <c r="EQ75" s="445"/>
      <c r="ER75" s="446"/>
      <c r="ES75" s="440"/>
      <c r="ET75" s="443"/>
      <c r="EU75" s="444"/>
      <c r="EV75" s="445"/>
      <c r="EW75" s="446"/>
      <c r="EX75" s="440"/>
      <c r="EY75" s="443"/>
      <c r="EZ75" s="444"/>
      <c r="FA75" s="445"/>
      <c r="FB75" s="446"/>
    </row>
    <row r="76" spans="1:158" s="365" customFormat="1" ht="28.5" x14ac:dyDescent="0.25">
      <c r="A76" s="440">
        <v>150818</v>
      </c>
      <c r="B76" s="441" t="s">
        <v>588</v>
      </c>
      <c r="C76" s="442" t="s">
        <v>752</v>
      </c>
      <c r="D76" s="440" t="s">
        <v>201</v>
      </c>
      <c r="E76" s="443" t="s">
        <v>348</v>
      </c>
      <c r="F76" s="443" t="s">
        <v>751</v>
      </c>
      <c r="G76" s="443" t="s">
        <v>348</v>
      </c>
      <c r="H76" s="442" t="s">
        <v>348</v>
      </c>
      <c r="I76" s="443" t="s">
        <v>348</v>
      </c>
      <c r="J76" s="360" t="str">
        <f>IFERROR(VLOOKUP(A76,[4]YEAR12!$A:$Q,17,FALSE),"")</f>
        <v>7.75+ (A/A*)</v>
      </c>
      <c r="K76" s="361">
        <f>IFERROR(VLOOKUP($A76,BHVEXPORT!$A:$I,6,FALSE),"")</f>
        <v>3</v>
      </c>
      <c r="L76" s="362">
        <f>IFERROR(VLOOKUP($A76,BHVEXPORT!$A:$I,4,FALSE),"")</f>
        <v>0</v>
      </c>
      <c r="M76" s="364">
        <f>IFERROR(VLOOKUP($A76,BHVEXPORT!$A:$I,5,FALSE),"")</f>
        <v>0</v>
      </c>
      <c r="N76" s="398">
        <v>95.56</v>
      </c>
      <c r="O76" s="399">
        <v>0</v>
      </c>
      <c r="P76" s="366"/>
      <c r="Q76" s="400">
        <f t="shared" si="13"/>
        <v>1</v>
      </c>
      <c r="R76" s="401">
        <f t="shared" si="14"/>
        <v>4</v>
      </c>
      <c r="S76" s="402">
        <f t="shared" si="15"/>
        <v>0</v>
      </c>
      <c r="T76" s="402">
        <f t="shared" si="16"/>
        <v>0</v>
      </c>
      <c r="U76" s="402">
        <f t="shared" si="17"/>
        <v>0</v>
      </c>
      <c r="V76" s="402">
        <f t="shared" si="18"/>
        <v>0</v>
      </c>
      <c r="W76" s="402">
        <f t="shared" si="19"/>
        <v>0</v>
      </c>
      <c r="X76" s="402">
        <f t="shared" si="20"/>
        <v>0</v>
      </c>
      <c r="Y76" s="402">
        <f t="shared" si="21"/>
        <v>0</v>
      </c>
      <c r="Z76" s="402">
        <f t="shared" si="22"/>
        <v>0</v>
      </c>
      <c r="AA76" s="454">
        <f t="shared" si="23"/>
        <v>0</v>
      </c>
      <c r="AB76" s="363"/>
      <c r="AC76" s="440"/>
      <c r="AD76" s="443"/>
      <c r="AE76" s="444"/>
      <c r="AF76" s="445"/>
      <c r="AG76" s="446"/>
      <c r="AH76" s="440"/>
      <c r="AI76" s="443"/>
      <c r="AJ76" s="444"/>
      <c r="AK76" s="445"/>
      <c r="AL76" s="446"/>
      <c r="AM76" s="440"/>
      <c r="AN76" s="443"/>
      <c r="AO76" s="444"/>
      <c r="AP76" s="445"/>
      <c r="AQ76" s="446"/>
      <c r="AR76" s="440"/>
      <c r="AS76" s="443"/>
      <c r="AT76" s="444"/>
      <c r="AU76" s="445"/>
      <c r="AV76" s="446"/>
      <c r="AW76" s="440"/>
      <c r="AX76" s="443"/>
      <c r="AY76" s="444"/>
      <c r="AZ76" s="445"/>
      <c r="BA76" s="446"/>
      <c r="BB76" s="440"/>
      <c r="BC76" s="443"/>
      <c r="BD76" s="444"/>
      <c r="BE76" s="445"/>
      <c r="BF76" s="446"/>
      <c r="BG76" s="440"/>
      <c r="BH76" s="443"/>
      <c r="BI76" s="444"/>
      <c r="BJ76" s="445"/>
      <c r="BK76" s="446"/>
      <c r="BL76" s="440" t="s">
        <v>384</v>
      </c>
      <c r="BM76" s="443"/>
      <c r="BN76" s="444"/>
      <c r="BO76" s="445" t="s">
        <v>429</v>
      </c>
      <c r="BP76" s="446" t="s">
        <v>428</v>
      </c>
      <c r="BQ76" s="440"/>
      <c r="BR76" s="443"/>
      <c r="BS76" s="444"/>
      <c r="BT76" s="445"/>
      <c r="BU76" s="446"/>
      <c r="BV76" s="440"/>
      <c r="BW76" s="443"/>
      <c r="BX76" s="444"/>
      <c r="BY76" s="445"/>
      <c r="BZ76" s="446"/>
      <c r="CA76" s="440" t="s">
        <v>385</v>
      </c>
      <c r="CB76" s="443"/>
      <c r="CC76" s="444"/>
      <c r="CD76" s="445" t="s">
        <v>783</v>
      </c>
      <c r="CE76" s="446" t="s">
        <v>752</v>
      </c>
      <c r="CF76" s="440"/>
      <c r="CG76" s="443"/>
      <c r="CH76" s="444"/>
      <c r="CI76" s="445"/>
      <c r="CJ76" s="446"/>
      <c r="CK76" s="440"/>
      <c r="CL76" s="443"/>
      <c r="CM76" s="444"/>
      <c r="CN76" s="445"/>
      <c r="CO76" s="446"/>
      <c r="CP76" s="440" t="s">
        <v>385</v>
      </c>
      <c r="CQ76" s="443"/>
      <c r="CR76" s="444"/>
      <c r="CS76" s="445" t="s">
        <v>795</v>
      </c>
      <c r="CT76" s="446" t="s">
        <v>440</v>
      </c>
      <c r="CU76" s="440"/>
      <c r="CV76" s="443"/>
      <c r="CW76" s="444"/>
      <c r="CX76" s="445"/>
      <c r="CY76" s="446"/>
      <c r="CZ76" s="440"/>
      <c r="DA76" s="443"/>
      <c r="DB76" s="444"/>
      <c r="DC76" s="445"/>
      <c r="DD76" s="446"/>
      <c r="DE76" s="440"/>
      <c r="DF76" s="443"/>
      <c r="DG76" s="444"/>
      <c r="DH76" s="445"/>
      <c r="DI76" s="446"/>
      <c r="DJ76" s="440"/>
      <c r="DK76" s="443"/>
      <c r="DL76" s="444"/>
      <c r="DM76" s="445"/>
      <c r="DN76" s="446"/>
      <c r="DO76" s="440"/>
      <c r="DP76" s="443"/>
      <c r="DQ76" s="444"/>
      <c r="DR76" s="445"/>
      <c r="DS76" s="446"/>
      <c r="DT76" s="440"/>
      <c r="DU76" s="443"/>
      <c r="DV76" s="444"/>
      <c r="DW76" s="445"/>
      <c r="DX76" s="446"/>
      <c r="DY76" s="440"/>
      <c r="DZ76" s="443"/>
      <c r="EA76" s="444"/>
      <c r="EB76" s="445"/>
      <c r="EC76" s="446"/>
      <c r="ED76" s="440"/>
      <c r="EE76" s="443"/>
      <c r="EF76" s="444"/>
      <c r="EG76" s="445"/>
      <c r="EH76" s="446"/>
      <c r="EI76" s="440" t="s">
        <v>385</v>
      </c>
      <c r="EJ76" s="443"/>
      <c r="EK76" s="444"/>
      <c r="EL76" s="445" t="s">
        <v>470</v>
      </c>
      <c r="EM76" s="446" t="s">
        <v>469</v>
      </c>
      <c r="EN76" s="440"/>
      <c r="EO76" s="443"/>
      <c r="EP76" s="444"/>
      <c r="EQ76" s="445"/>
      <c r="ER76" s="446"/>
      <c r="ES76" s="440"/>
      <c r="ET76" s="443"/>
      <c r="EU76" s="444"/>
      <c r="EV76" s="445"/>
      <c r="EW76" s="446"/>
      <c r="EX76" s="440" t="s">
        <v>385</v>
      </c>
      <c r="EY76" s="443"/>
      <c r="EZ76" s="444"/>
      <c r="FA76" s="445" t="s">
        <v>439</v>
      </c>
      <c r="FB76" s="446" t="s">
        <v>483</v>
      </c>
    </row>
    <row r="77" spans="1:158" s="365" customFormat="1" ht="28.5" x14ac:dyDescent="0.25">
      <c r="A77" s="440">
        <v>150779</v>
      </c>
      <c r="B77" s="441" t="s">
        <v>589</v>
      </c>
      <c r="C77" s="442" t="s">
        <v>752</v>
      </c>
      <c r="D77" s="440" t="s">
        <v>201</v>
      </c>
      <c r="E77" s="443" t="s">
        <v>348</v>
      </c>
      <c r="F77" s="443" t="s">
        <v>751</v>
      </c>
      <c r="G77" s="443" t="s">
        <v>348</v>
      </c>
      <c r="H77" s="442" t="s">
        <v>348</v>
      </c>
      <c r="I77" s="443" t="s">
        <v>348</v>
      </c>
      <c r="J77" s="360" t="str">
        <f>IFERROR(VLOOKUP(A77,[4]YEAR12!$A:$Q,17,FALSE),"")</f>
        <v>6.25+ (B/A)</v>
      </c>
      <c r="K77" s="361">
        <f>IFERROR(VLOOKUP($A77,BHVEXPORT!$A:$I,6,FALSE),"")</f>
        <v>9</v>
      </c>
      <c r="L77" s="362">
        <f>IFERROR(VLOOKUP($A77,BHVEXPORT!$A:$I,4,FALSE),"")</f>
        <v>0</v>
      </c>
      <c r="M77" s="364">
        <f>IFERROR(VLOOKUP($A77,BHVEXPORT!$A:$I,5,FALSE),"")</f>
        <v>0</v>
      </c>
      <c r="N77" s="398">
        <v>100</v>
      </c>
      <c r="O77" s="399">
        <v>0</v>
      </c>
      <c r="P77" s="366"/>
      <c r="Q77" s="400">
        <f t="shared" si="13"/>
        <v>0</v>
      </c>
      <c r="R77" s="401">
        <f t="shared" si="14"/>
        <v>4</v>
      </c>
      <c r="S77" s="402">
        <f t="shared" si="15"/>
        <v>0</v>
      </c>
      <c r="T77" s="402">
        <f t="shared" si="16"/>
        <v>0</v>
      </c>
      <c r="U77" s="402">
        <f t="shared" si="17"/>
        <v>0</v>
      </c>
      <c r="V77" s="402">
        <f t="shared" si="18"/>
        <v>0</v>
      </c>
      <c r="W77" s="402">
        <f t="shared" si="19"/>
        <v>0</v>
      </c>
      <c r="X77" s="402">
        <f t="shared" si="20"/>
        <v>0</v>
      </c>
      <c r="Y77" s="402">
        <f t="shared" si="21"/>
        <v>0</v>
      </c>
      <c r="Z77" s="402">
        <f t="shared" si="22"/>
        <v>0</v>
      </c>
      <c r="AA77" s="454">
        <f t="shared" si="23"/>
        <v>0</v>
      </c>
      <c r="AB77" s="363"/>
      <c r="AC77" s="440" t="s">
        <v>385</v>
      </c>
      <c r="AD77" s="443"/>
      <c r="AE77" s="444"/>
      <c r="AF77" s="445" t="s">
        <v>407</v>
      </c>
      <c r="AG77" s="446" t="s">
        <v>406</v>
      </c>
      <c r="AH77" s="440"/>
      <c r="AI77" s="443"/>
      <c r="AJ77" s="444"/>
      <c r="AK77" s="445"/>
      <c r="AL77" s="446"/>
      <c r="AM77" s="440"/>
      <c r="AN77" s="443"/>
      <c r="AO77" s="444"/>
      <c r="AP77" s="445"/>
      <c r="AQ77" s="446"/>
      <c r="AR77" s="440"/>
      <c r="AS77" s="443"/>
      <c r="AT77" s="444"/>
      <c r="AU77" s="445"/>
      <c r="AV77" s="446"/>
      <c r="AW77" s="440"/>
      <c r="AX77" s="443"/>
      <c r="AY77" s="444"/>
      <c r="AZ77" s="445"/>
      <c r="BA77" s="446"/>
      <c r="BB77" s="440"/>
      <c r="BC77" s="443"/>
      <c r="BD77" s="444"/>
      <c r="BE77" s="445"/>
      <c r="BF77" s="446"/>
      <c r="BG77" s="440"/>
      <c r="BH77" s="443"/>
      <c r="BI77" s="444"/>
      <c r="BJ77" s="445"/>
      <c r="BK77" s="446"/>
      <c r="BL77" s="440"/>
      <c r="BM77" s="443"/>
      <c r="BN77" s="444"/>
      <c r="BO77" s="445"/>
      <c r="BP77" s="446"/>
      <c r="BQ77" s="440"/>
      <c r="BR77" s="443"/>
      <c r="BS77" s="444"/>
      <c r="BT77" s="445"/>
      <c r="BU77" s="446"/>
      <c r="BV77" s="440" t="s">
        <v>385</v>
      </c>
      <c r="BW77" s="443"/>
      <c r="BX77" s="444"/>
      <c r="BY77" s="445" t="s">
        <v>787</v>
      </c>
      <c r="BZ77" s="446" t="s">
        <v>435</v>
      </c>
      <c r="CA77" s="440" t="s">
        <v>385</v>
      </c>
      <c r="CB77" s="443"/>
      <c r="CC77" s="444"/>
      <c r="CD77" s="445" t="s">
        <v>783</v>
      </c>
      <c r="CE77" s="446" t="s">
        <v>752</v>
      </c>
      <c r="CF77" s="440" t="s">
        <v>385</v>
      </c>
      <c r="CG77" s="443"/>
      <c r="CH77" s="444"/>
      <c r="CI77" s="445" t="s">
        <v>439</v>
      </c>
      <c r="CJ77" s="446" t="s">
        <v>438</v>
      </c>
      <c r="CK77" s="440"/>
      <c r="CL77" s="443"/>
      <c r="CM77" s="444"/>
      <c r="CN77" s="445"/>
      <c r="CO77" s="446"/>
      <c r="CP77" s="440"/>
      <c r="CQ77" s="443"/>
      <c r="CR77" s="444"/>
      <c r="CS77" s="445"/>
      <c r="CT77" s="446"/>
      <c r="CU77" s="440"/>
      <c r="CV77" s="443"/>
      <c r="CW77" s="444"/>
      <c r="CX77" s="445"/>
      <c r="CY77" s="446"/>
      <c r="CZ77" s="440"/>
      <c r="DA77" s="443"/>
      <c r="DB77" s="444"/>
      <c r="DC77" s="445"/>
      <c r="DD77" s="446"/>
      <c r="DE77" s="440"/>
      <c r="DF77" s="443"/>
      <c r="DG77" s="444"/>
      <c r="DH77" s="445"/>
      <c r="DI77" s="446"/>
      <c r="DJ77" s="440"/>
      <c r="DK77" s="443"/>
      <c r="DL77" s="444"/>
      <c r="DM77" s="445"/>
      <c r="DN77" s="446"/>
      <c r="DO77" s="440"/>
      <c r="DP77" s="443"/>
      <c r="DQ77" s="444"/>
      <c r="DR77" s="445"/>
      <c r="DS77" s="446"/>
      <c r="DT77" s="440"/>
      <c r="DU77" s="443"/>
      <c r="DV77" s="444"/>
      <c r="DW77" s="445"/>
      <c r="DX77" s="446"/>
      <c r="DY77" s="440"/>
      <c r="DZ77" s="443"/>
      <c r="EA77" s="444"/>
      <c r="EB77" s="445"/>
      <c r="EC77" s="446"/>
      <c r="ED77" s="440"/>
      <c r="EE77" s="443"/>
      <c r="EF77" s="444"/>
      <c r="EG77" s="445"/>
      <c r="EH77" s="446"/>
      <c r="EI77" s="440"/>
      <c r="EJ77" s="443"/>
      <c r="EK77" s="444"/>
      <c r="EL77" s="445"/>
      <c r="EM77" s="446"/>
      <c r="EN77" s="440"/>
      <c r="EO77" s="443"/>
      <c r="EP77" s="444"/>
      <c r="EQ77" s="445"/>
      <c r="ER77" s="446"/>
      <c r="ES77" s="440"/>
      <c r="ET77" s="443"/>
      <c r="EU77" s="444"/>
      <c r="EV77" s="445"/>
      <c r="EW77" s="446"/>
      <c r="EX77" s="440"/>
      <c r="EY77" s="443"/>
      <c r="EZ77" s="444"/>
      <c r="FA77" s="445"/>
      <c r="FB77" s="446"/>
    </row>
    <row r="78" spans="1:158" s="365" customFormat="1" ht="28.5" x14ac:dyDescent="0.25">
      <c r="A78" s="440">
        <v>150980</v>
      </c>
      <c r="B78" s="441" t="s">
        <v>590</v>
      </c>
      <c r="C78" s="442" t="s">
        <v>752</v>
      </c>
      <c r="D78" s="440" t="s">
        <v>201</v>
      </c>
      <c r="E78" s="443" t="s">
        <v>348</v>
      </c>
      <c r="F78" s="443" t="s">
        <v>751</v>
      </c>
      <c r="G78" s="443" t="s">
        <v>348</v>
      </c>
      <c r="H78" s="442" t="s">
        <v>348</v>
      </c>
      <c r="I78" s="443" t="s">
        <v>348</v>
      </c>
      <c r="J78" s="360" t="str">
        <f>IFERROR(VLOOKUP(A78,[4]YEAR12!$A:$Q,17,FALSE),"")</f>
        <v>7.75+ (A/A*)</v>
      </c>
      <c r="K78" s="361">
        <f>IFERROR(VLOOKUP($A78,BHVEXPORT!$A:$I,6,FALSE),"")</f>
        <v>0</v>
      </c>
      <c r="L78" s="362">
        <f>IFERROR(VLOOKUP($A78,BHVEXPORT!$A:$I,4,FALSE),"")</f>
        <v>0</v>
      </c>
      <c r="M78" s="364">
        <f>IFERROR(VLOOKUP($A78,BHVEXPORT!$A:$I,5,FALSE),"")</f>
        <v>0</v>
      </c>
      <c r="N78" s="398">
        <v>100</v>
      </c>
      <c r="O78" s="399">
        <v>0</v>
      </c>
      <c r="P78" s="366"/>
      <c r="Q78" s="400">
        <f t="shared" si="13"/>
        <v>3</v>
      </c>
      <c r="R78" s="401">
        <f t="shared" si="14"/>
        <v>2</v>
      </c>
      <c r="S78" s="402">
        <f t="shared" si="15"/>
        <v>0</v>
      </c>
      <c r="T78" s="402">
        <f t="shared" si="16"/>
        <v>0</v>
      </c>
      <c r="U78" s="402">
        <f t="shared" si="17"/>
        <v>0</v>
      </c>
      <c r="V78" s="402">
        <f t="shared" si="18"/>
        <v>0</v>
      </c>
      <c r="W78" s="402">
        <f t="shared" si="19"/>
        <v>0</v>
      </c>
      <c r="X78" s="402">
        <f t="shared" si="20"/>
        <v>0</v>
      </c>
      <c r="Y78" s="402">
        <f t="shared" si="21"/>
        <v>0</v>
      </c>
      <c r="Z78" s="402">
        <f t="shared" si="22"/>
        <v>0</v>
      </c>
      <c r="AA78" s="454">
        <f t="shared" si="23"/>
        <v>0</v>
      </c>
      <c r="AB78" s="363"/>
      <c r="AC78" s="440"/>
      <c r="AD78" s="443"/>
      <c r="AE78" s="444"/>
      <c r="AF78" s="445"/>
      <c r="AG78" s="446"/>
      <c r="AH78" s="440" t="s">
        <v>384</v>
      </c>
      <c r="AI78" s="443"/>
      <c r="AJ78" s="444"/>
      <c r="AK78" s="445" t="s">
        <v>412</v>
      </c>
      <c r="AL78" s="446" t="s">
        <v>408</v>
      </c>
      <c r="AM78" s="440"/>
      <c r="AN78" s="443"/>
      <c r="AO78" s="444"/>
      <c r="AP78" s="445"/>
      <c r="AQ78" s="446"/>
      <c r="AR78" s="440" t="s">
        <v>385</v>
      </c>
      <c r="AS78" s="443"/>
      <c r="AT78" s="444"/>
      <c r="AU78" s="445" t="s">
        <v>419</v>
      </c>
      <c r="AV78" s="446" t="s">
        <v>416</v>
      </c>
      <c r="AW78" s="440"/>
      <c r="AX78" s="443"/>
      <c r="AY78" s="444"/>
      <c r="AZ78" s="445"/>
      <c r="BA78" s="446"/>
      <c r="BB78" s="440"/>
      <c r="BC78" s="443"/>
      <c r="BD78" s="444"/>
      <c r="BE78" s="445"/>
      <c r="BF78" s="446"/>
      <c r="BG78" s="440"/>
      <c r="BH78" s="443"/>
      <c r="BI78" s="444"/>
      <c r="BJ78" s="445"/>
      <c r="BK78" s="446"/>
      <c r="BL78" s="440"/>
      <c r="BM78" s="443"/>
      <c r="BN78" s="444"/>
      <c r="BO78" s="445"/>
      <c r="BP78" s="446"/>
      <c r="BQ78" s="440"/>
      <c r="BR78" s="443"/>
      <c r="BS78" s="444"/>
      <c r="BT78" s="445"/>
      <c r="BU78" s="446"/>
      <c r="BV78" s="440"/>
      <c r="BW78" s="443"/>
      <c r="BX78" s="444"/>
      <c r="BY78" s="445"/>
      <c r="BZ78" s="446"/>
      <c r="CA78" s="440" t="s">
        <v>385</v>
      </c>
      <c r="CB78" s="443"/>
      <c r="CC78" s="444"/>
      <c r="CD78" s="445" t="s">
        <v>783</v>
      </c>
      <c r="CE78" s="446" t="s">
        <v>752</v>
      </c>
      <c r="CF78" s="440"/>
      <c r="CG78" s="443"/>
      <c r="CH78" s="444"/>
      <c r="CI78" s="445"/>
      <c r="CJ78" s="446"/>
      <c r="CK78" s="440"/>
      <c r="CL78" s="443"/>
      <c r="CM78" s="444"/>
      <c r="CN78" s="445"/>
      <c r="CO78" s="446"/>
      <c r="CP78" s="440"/>
      <c r="CQ78" s="443"/>
      <c r="CR78" s="444"/>
      <c r="CS78" s="445"/>
      <c r="CT78" s="446"/>
      <c r="CU78" s="440"/>
      <c r="CV78" s="443"/>
      <c r="CW78" s="444"/>
      <c r="CX78" s="445"/>
      <c r="CY78" s="446"/>
      <c r="CZ78" s="440"/>
      <c r="DA78" s="443"/>
      <c r="DB78" s="444"/>
      <c r="DC78" s="445"/>
      <c r="DD78" s="446"/>
      <c r="DE78" s="440"/>
      <c r="DF78" s="443"/>
      <c r="DG78" s="444"/>
      <c r="DH78" s="445"/>
      <c r="DI78" s="446"/>
      <c r="DJ78" s="440" t="s">
        <v>384</v>
      </c>
      <c r="DK78" s="443"/>
      <c r="DL78" s="444"/>
      <c r="DM78" s="445" t="s">
        <v>454</v>
      </c>
      <c r="DN78" s="446" t="s">
        <v>449</v>
      </c>
      <c r="DO78" s="440"/>
      <c r="DP78" s="443"/>
      <c r="DQ78" s="444"/>
      <c r="DR78" s="445"/>
      <c r="DS78" s="446"/>
      <c r="DT78" s="440"/>
      <c r="DU78" s="443"/>
      <c r="DV78" s="444"/>
      <c r="DW78" s="445"/>
      <c r="DX78" s="446"/>
      <c r="DY78" s="440"/>
      <c r="DZ78" s="443"/>
      <c r="EA78" s="444"/>
      <c r="EB78" s="445"/>
      <c r="EC78" s="446"/>
      <c r="ED78" s="440" t="s">
        <v>384</v>
      </c>
      <c r="EE78" s="443"/>
      <c r="EF78" s="444"/>
      <c r="EG78" s="445" t="s">
        <v>468</v>
      </c>
      <c r="EH78" s="446" t="s">
        <v>467</v>
      </c>
      <c r="EI78" s="440"/>
      <c r="EJ78" s="443"/>
      <c r="EK78" s="444"/>
      <c r="EL78" s="445"/>
      <c r="EM78" s="446"/>
      <c r="EN78" s="440"/>
      <c r="EO78" s="443"/>
      <c r="EP78" s="444"/>
      <c r="EQ78" s="445"/>
      <c r="ER78" s="446"/>
      <c r="ES78" s="440"/>
      <c r="ET78" s="443"/>
      <c r="EU78" s="444"/>
      <c r="EV78" s="445"/>
      <c r="EW78" s="446"/>
      <c r="EX78" s="440"/>
      <c r="EY78" s="443"/>
      <c r="EZ78" s="444"/>
      <c r="FA78" s="445"/>
      <c r="FB78" s="446"/>
    </row>
    <row r="79" spans="1:158" s="365" customFormat="1" ht="28.5" x14ac:dyDescent="0.25">
      <c r="A79" s="440">
        <v>160088</v>
      </c>
      <c r="B79" s="441" t="s">
        <v>591</v>
      </c>
      <c r="C79" s="442" t="s">
        <v>760</v>
      </c>
      <c r="D79" s="440" t="s">
        <v>325</v>
      </c>
      <c r="E79" s="443" t="s">
        <v>348</v>
      </c>
      <c r="F79" s="443" t="s">
        <v>751</v>
      </c>
      <c r="G79" s="443" t="s">
        <v>348</v>
      </c>
      <c r="H79" s="442" t="s">
        <v>348</v>
      </c>
      <c r="I79" s="443" t="s">
        <v>348</v>
      </c>
      <c r="J79" s="360" t="str">
        <f>IFERROR(VLOOKUP(A79,[4]YEAR12!$A:$Q,17,FALSE),"")</f>
        <v>4.75+ (C/B)</v>
      </c>
      <c r="K79" s="361">
        <f>IFERROR(VLOOKUP($A79,BHVEXPORT!$A:$I,6,FALSE),"")</f>
        <v>2</v>
      </c>
      <c r="L79" s="362">
        <f>IFERROR(VLOOKUP($A79,BHVEXPORT!$A:$I,4,FALSE),"")</f>
        <v>0</v>
      </c>
      <c r="M79" s="364">
        <f>IFERROR(VLOOKUP($A79,BHVEXPORT!$A:$I,5,FALSE),"")</f>
        <v>0</v>
      </c>
      <c r="N79" s="398">
        <v>100</v>
      </c>
      <c r="O79" s="399">
        <v>0</v>
      </c>
      <c r="P79" s="366"/>
      <c r="Q79" s="400">
        <f t="shared" si="13"/>
        <v>0</v>
      </c>
      <c r="R79" s="401">
        <f t="shared" si="14"/>
        <v>4</v>
      </c>
      <c r="S79" s="402">
        <f t="shared" si="15"/>
        <v>0</v>
      </c>
      <c r="T79" s="402">
        <f t="shared" si="16"/>
        <v>0</v>
      </c>
      <c r="U79" s="402">
        <f t="shared" si="17"/>
        <v>0</v>
      </c>
      <c r="V79" s="402">
        <f t="shared" si="18"/>
        <v>0</v>
      </c>
      <c r="W79" s="402">
        <f t="shared" si="19"/>
        <v>0</v>
      </c>
      <c r="X79" s="402">
        <f t="shared" si="20"/>
        <v>0</v>
      </c>
      <c r="Y79" s="402">
        <f t="shared" si="21"/>
        <v>0</v>
      </c>
      <c r="Z79" s="402">
        <f t="shared" si="22"/>
        <v>0</v>
      </c>
      <c r="AA79" s="454">
        <f t="shared" si="23"/>
        <v>0</v>
      </c>
      <c r="AB79" s="363"/>
      <c r="AC79" s="440"/>
      <c r="AD79" s="443"/>
      <c r="AE79" s="444"/>
      <c r="AF79" s="445"/>
      <c r="AG79" s="446"/>
      <c r="AH79" s="440"/>
      <c r="AI79" s="443"/>
      <c r="AJ79" s="444"/>
      <c r="AK79" s="445"/>
      <c r="AL79" s="446"/>
      <c r="AM79" s="440" t="s">
        <v>385</v>
      </c>
      <c r="AN79" s="443"/>
      <c r="AO79" s="444"/>
      <c r="AP79" s="445" t="s">
        <v>415</v>
      </c>
      <c r="AQ79" s="446" t="s">
        <v>413</v>
      </c>
      <c r="AR79" s="440"/>
      <c r="AS79" s="443"/>
      <c r="AT79" s="444"/>
      <c r="AU79" s="445"/>
      <c r="AV79" s="446"/>
      <c r="AW79" s="440"/>
      <c r="AX79" s="443"/>
      <c r="AY79" s="444"/>
      <c r="AZ79" s="445"/>
      <c r="BA79" s="446"/>
      <c r="BB79" s="440"/>
      <c r="BC79" s="443"/>
      <c r="BD79" s="444"/>
      <c r="BE79" s="445"/>
      <c r="BF79" s="446"/>
      <c r="BG79" s="440"/>
      <c r="BH79" s="443"/>
      <c r="BI79" s="444"/>
      <c r="BJ79" s="445"/>
      <c r="BK79" s="446"/>
      <c r="BL79" s="440" t="s">
        <v>385</v>
      </c>
      <c r="BM79" s="443"/>
      <c r="BN79" s="444"/>
      <c r="BO79" s="445" t="s">
        <v>429</v>
      </c>
      <c r="BP79" s="446" t="s">
        <v>428</v>
      </c>
      <c r="BQ79" s="440"/>
      <c r="BR79" s="443"/>
      <c r="BS79" s="444"/>
      <c r="BT79" s="445"/>
      <c r="BU79" s="446"/>
      <c r="BV79" s="440"/>
      <c r="BW79" s="443"/>
      <c r="BX79" s="444"/>
      <c r="BY79" s="445"/>
      <c r="BZ79" s="446"/>
      <c r="CA79" s="440" t="s">
        <v>385</v>
      </c>
      <c r="CB79" s="443"/>
      <c r="CC79" s="444"/>
      <c r="CD79" s="445" t="s">
        <v>805</v>
      </c>
      <c r="CE79" s="446" t="s">
        <v>806</v>
      </c>
      <c r="CF79" s="440"/>
      <c r="CG79" s="443"/>
      <c r="CH79" s="444"/>
      <c r="CI79" s="445"/>
      <c r="CJ79" s="446"/>
      <c r="CK79" s="440"/>
      <c r="CL79" s="443"/>
      <c r="CM79" s="444"/>
      <c r="CN79" s="445"/>
      <c r="CO79" s="446"/>
      <c r="CP79" s="440"/>
      <c r="CQ79" s="443"/>
      <c r="CR79" s="444"/>
      <c r="CS79" s="445"/>
      <c r="CT79" s="446"/>
      <c r="CU79" s="440"/>
      <c r="CV79" s="443"/>
      <c r="CW79" s="444"/>
      <c r="CX79" s="445"/>
      <c r="CY79" s="446"/>
      <c r="CZ79" s="440"/>
      <c r="DA79" s="443"/>
      <c r="DB79" s="444"/>
      <c r="DC79" s="445"/>
      <c r="DD79" s="446"/>
      <c r="DE79" s="440"/>
      <c r="DF79" s="443"/>
      <c r="DG79" s="444"/>
      <c r="DH79" s="445"/>
      <c r="DI79" s="446"/>
      <c r="DJ79" s="440" t="s">
        <v>385</v>
      </c>
      <c r="DK79" s="443"/>
      <c r="DL79" s="444"/>
      <c r="DM79" s="445" t="s">
        <v>454</v>
      </c>
      <c r="DN79" s="446" t="s">
        <v>450</v>
      </c>
      <c r="DO79" s="440"/>
      <c r="DP79" s="443"/>
      <c r="DQ79" s="444"/>
      <c r="DR79" s="445"/>
      <c r="DS79" s="446"/>
      <c r="DT79" s="440"/>
      <c r="DU79" s="443"/>
      <c r="DV79" s="444"/>
      <c r="DW79" s="445"/>
      <c r="DX79" s="446"/>
      <c r="DY79" s="440"/>
      <c r="DZ79" s="443"/>
      <c r="EA79" s="444"/>
      <c r="EB79" s="445"/>
      <c r="EC79" s="446"/>
      <c r="ED79" s="440"/>
      <c r="EE79" s="443"/>
      <c r="EF79" s="444"/>
      <c r="EG79" s="445"/>
      <c r="EH79" s="446"/>
      <c r="EI79" s="440"/>
      <c r="EJ79" s="443"/>
      <c r="EK79" s="444"/>
      <c r="EL79" s="445"/>
      <c r="EM79" s="446"/>
      <c r="EN79" s="440"/>
      <c r="EO79" s="443"/>
      <c r="EP79" s="444"/>
      <c r="EQ79" s="445"/>
      <c r="ER79" s="446"/>
      <c r="ES79" s="440"/>
      <c r="ET79" s="443"/>
      <c r="EU79" s="444"/>
      <c r="EV79" s="445"/>
      <c r="EW79" s="446"/>
      <c r="EX79" s="440"/>
      <c r="EY79" s="443"/>
      <c r="EZ79" s="444"/>
      <c r="FA79" s="445"/>
      <c r="FB79" s="446"/>
    </row>
    <row r="80" spans="1:158" s="365" customFormat="1" ht="28.5" x14ac:dyDescent="0.25">
      <c r="A80" s="440">
        <v>150846</v>
      </c>
      <c r="B80" s="441" t="s">
        <v>592</v>
      </c>
      <c r="C80" s="442" t="s">
        <v>752</v>
      </c>
      <c r="D80" s="440" t="s">
        <v>201</v>
      </c>
      <c r="E80" s="443" t="s">
        <v>348</v>
      </c>
      <c r="F80" s="443" t="s">
        <v>751</v>
      </c>
      <c r="G80" s="443" t="s">
        <v>348</v>
      </c>
      <c r="H80" s="442" t="s">
        <v>348</v>
      </c>
      <c r="I80" s="443" t="s">
        <v>348</v>
      </c>
      <c r="J80" s="360" t="str">
        <f>IFERROR(VLOOKUP(A80,[4]YEAR12!$A:$Q,17,FALSE),"")</f>
        <v>6.25+ (B/A)</v>
      </c>
      <c r="K80" s="361">
        <f>IFERROR(VLOOKUP($A80,BHVEXPORT!$A:$I,6,FALSE),"")</f>
        <v>3</v>
      </c>
      <c r="L80" s="362">
        <f>IFERROR(VLOOKUP($A80,BHVEXPORT!$A:$I,4,FALSE),"")</f>
        <v>0</v>
      </c>
      <c r="M80" s="364">
        <f>IFERROR(VLOOKUP($A80,BHVEXPORT!$A:$I,5,FALSE),"")</f>
        <v>0</v>
      </c>
      <c r="N80" s="398">
        <v>98.31</v>
      </c>
      <c r="O80" s="399">
        <v>0</v>
      </c>
      <c r="P80" s="366"/>
      <c r="Q80" s="400">
        <f t="shared" si="13"/>
        <v>0</v>
      </c>
      <c r="R80" s="401">
        <f t="shared" si="14"/>
        <v>4</v>
      </c>
      <c r="S80" s="402">
        <f t="shared" si="15"/>
        <v>0</v>
      </c>
      <c r="T80" s="402">
        <f t="shared" si="16"/>
        <v>0</v>
      </c>
      <c r="U80" s="402">
        <f t="shared" si="17"/>
        <v>0</v>
      </c>
      <c r="V80" s="402">
        <f t="shared" si="18"/>
        <v>0</v>
      </c>
      <c r="W80" s="402">
        <f t="shared" si="19"/>
        <v>0</v>
      </c>
      <c r="X80" s="402">
        <f t="shared" si="20"/>
        <v>0</v>
      </c>
      <c r="Y80" s="402">
        <f t="shared" si="21"/>
        <v>0</v>
      </c>
      <c r="Z80" s="402">
        <f t="shared" si="22"/>
        <v>0</v>
      </c>
      <c r="AA80" s="454">
        <f t="shared" si="23"/>
        <v>0</v>
      </c>
      <c r="AB80" s="363"/>
      <c r="AC80" s="440"/>
      <c r="AD80" s="443"/>
      <c r="AE80" s="444"/>
      <c r="AF80" s="445"/>
      <c r="AG80" s="446"/>
      <c r="AH80" s="440"/>
      <c r="AI80" s="443"/>
      <c r="AJ80" s="444"/>
      <c r="AK80" s="445"/>
      <c r="AL80" s="446"/>
      <c r="AM80" s="440"/>
      <c r="AN80" s="443"/>
      <c r="AO80" s="444"/>
      <c r="AP80" s="445"/>
      <c r="AQ80" s="446"/>
      <c r="AR80" s="440"/>
      <c r="AS80" s="443"/>
      <c r="AT80" s="444"/>
      <c r="AU80" s="445"/>
      <c r="AV80" s="446"/>
      <c r="AW80" s="440"/>
      <c r="AX80" s="443"/>
      <c r="AY80" s="444"/>
      <c r="AZ80" s="445"/>
      <c r="BA80" s="446"/>
      <c r="BB80" s="440"/>
      <c r="BC80" s="443"/>
      <c r="BD80" s="444"/>
      <c r="BE80" s="445"/>
      <c r="BF80" s="446"/>
      <c r="BG80" s="440"/>
      <c r="BH80" s="443"/>
      <c r="BI80" s="444"/>
      <c r="BJ80" s="445"/>
      <c r="BK80" s="446"/>
      <c r="BL80" s="440"/>
      <c r="BM80" s="443"/>
      <c r="BN80" s="444"/>
      <c r="BO80" s="445"/>
      <c r="BP80" s="446"/>
      <c r="BQ80" s="440"/>
      <c r="BR80" s="443"/>
      <c r="BS80" s="444"/>
      <c r="BT80" s="445"/>
      <c r="BU80" s="446"/>
      <c r="BV80" s="440" t="s">
        <v>385</v>
      </c>
      <c r="BW80" s="443"/>
      <c r="BX80" s="444"/>
      <c r="BY80" s="445" t="s">
        <v>436</v>
      </c>
      <c r="BZ80" s="446" t="s">
        <v>434</v>
      </c>
      <c r="CA80" s="440" t="s">
        <v>385</v>
      </c>
      <c r="CB80" s="443"/>
      <c r="CC80" s="444"/>
      <c r="CD80" s="445" t="s">
        <v>790</v>
      </c>
      <c r="CE80" s="446" t="s">
        <v>791</v>
      </c>
      <c r="CF80" s="440"/>
      <c r="CG80" s="443"/>
      <c r="CH80" s="444"/>
      <c r="CI80" s="445"/>
      <c r="CJ80" s="446"/>
      <c r="CK80" s="440"/>
      <c r="CL80" s="443"/>
      <c r="CM80" s="444"/>
      <c r="CN80" s="445"/>
      <c r="CO80" s="446"/>
      <c r="CP80" s="440"/>
      <c r="CQ80" s="443"/>
      <c r="CR80" s="444"/>
      <c r="CS80" s="445"/>
      <c r="CT80" s="446"/>
      <c r="CU80" s="440"/>
      <c r="CV80" s="443"/>
      <c r="CW80" s="444"/>
      <c r="CX80" s="445"/>
      <c r="CY80" s="446"/>
      <c r="CZ80" s="440"/>
      <c r="DA80" s="443"/>
      <c r="DB80" s="444"/>
      <c r="DC80" s="445"/>
      <c r="DD80" s="446"/>
      <c r="DE80" s="440" t="s">
        <v>385</v>
      </c>
      <c r="DF80" s="443"/>
      <c r="DG80" s="444"/>
      <c r="DH80" s="445" t="s">
        <v>448</v>
      </c>
      <c r="DI80" s="446" t="s">
        <v>446</v>
      </c>
      <c r="DJ80" s="440"/>
      <c r="DK80" s="443"/>
      <c r="DL80" s="444"/>
      <c r="DM80" s="445"/>
      <c r="DN80" s="446"/>
      <c r="DO80" s="440"/>
      <c r="DP80" s="443"/>
      <c r="DQ80" s="444"/>
      <c r="DR80" s="445"/>
      <c r="DS80" s="446"/>
      <c r="DT80" s="440"/>
      <c r="DU80" s="443"/>
      <c r="DV80" s="444"/>
      <c r="DW80" s="445"/>
      <c r="DX80" s="446"/>
      <c r="DY80" s="440"/>
      <c r="DZ80" s="443"/>
      <c r="EA80" s="444"/>
      <c r="EB80" s="445"/>
      <c r="EC80" s="446"/>
      <c r="ED80" s="440"/>
      <c r="EE80" s="443"/>
      <c r="EF80" s="444"/>
      <c r="EG80" s="445"/>
      <c r="EH80" s="446"/>
      <c r="EI80" s="440" t="s">
        <v>385</v>
      </c>
      <c r="EJ80" s="443"/>
      <c r="EK80" s="444"/>
      <c r="EL80" s="445" t="s">
        <v>470</v>
      </c>
      <c r="EM80" s="446" t="s">
        <v>471</v>
      </c>
      <c r="EN80" s="440"/>
      <c r="EO80" s="443"/>
      <c r="EP80" s="444"/>
      <c r="EQ80" s="445"/>
      <c r="ER80" s="446"/>
      <c r="ES80" s="440"/>
      <c r="ET80" s="443"/>
      <c r="EU80" s="444"/>
      <c r="EV80" s="445"/>
      <c r="EW80" s="446"/>
      <c r="EX80" s="440"/>
      <c r="EY80" s="443"/>
      <c r="EZ80" s="444"/>
      <c r="FA80" s="445"/>
      <c r="FB80" s="446"/>
    </row>
    <row r="81" spans="1:158" s="365" customFormat="1" ht="28.5" x14ac:dyDescent="0.25">
      <c r="A81" s="440">
        <v>160360</v>
      </c>
      <c r="B81" s="441" t="s">
        <v>593</v>
      </c>
      <c r="C81" s="442" t="s">
        <v>764</v>
      </c>
      <c r="D81" s="440" t="s">
        <v>201</v>
      </c>
      <c r="E81" s="443" t="s">
        <v>348</v>
      </c>
      <c r="F81" s="443" t="s">
        <v>751</v>
      </c>
      <c r="G81" s="443" t="s">
        <v>348</v>
      </c>
      <c r="H81" s="442" t="s">
        <v>348</v>
      </c>
      <c r="I81" s="443" t="s">
        <v>348</v>
      </c>
      <c r="J81" s="360" t="str">
        <f>IFERROR(VLOOKUP(A81,[4]YEAR12!$A:$Q,17,FALSE),"")</f>
        <v>4.75+ (C/B)</v>
      </c>
      <c r="K81" s="361">
        <f>IFERROR(VLOOKUP($A81,BHVEXPORT!$A:$I,6,FALSE),"")</f>
        <v>3</v>
      </c>
      <c r="L81" s="362">
        <f>IFERROR(VLOOKUP($A81,BHVEXPORT!$A:$I,4,FALSE),"")</f>
        <v>0</v>
      </c>
      <c r="M81" s="364">
        <f>IFERROR(VLOOKUP($A81,BHVEXPORT!$A:$I,5,FALSE),"")</f>
        <v>0</v>
      </c>
      <c r="N81" s="398">
        <v>94.12</v>
      </c>
      <c r="O81" s="399">
        <v>0</v>
      </c>
      <c r="P81" s="366"/>
      <c r="Q81" s="400">
        <f t="shared" si="13"/>
        <v>1</v>
      </c>
      <c r="R81" s="401">
        <f t="shared" si="14"/>
        <v>3</v>
      </c>
      <c r="S81" s="402">
        <f t="shared" si="15"/>
        <v>0</v>
      </c>
      <c r="T81" s="402">
        <f t="shared" si="16"/>
        <v>0</v>
      </c>
      <c r="U81" s="402">
        <f t="shared" si="17"/>
        <v>0</v>
      </c>
      <c r="V81" s="402">
        <f t="shared" si="18"/>
        <v>0</v>
      </c>
      <c r="W81" s="402">
        <f t="shared" si="19"/>
        <v>0</v>
      </c>
      <c r="X81" s="402">
        <f t="shared" si="20"/>
        <v>0</v>
      </c>
      <c r="Y81" s="402">
        <f t="shared" si="21"/>
        <v>0</v>
      </c>
      <c r="Z81" s="402">
        <f t="shared" si="22"/>
        <v>0</v>
      </c>
      <c r="AA81" s="454">
        <f t="shared" si="23"/>
        <v>0</v>
      </c>
      <c r="AB81" s="363"/>
      <c r="AC81" s="440"/>
      <c r="AD81" s="443"/>
      <c r="AE81" s="444"/>
      <c r="AF81" s="445"/>
      <c r="AG81" s="446"/>
      <c r="AH81" s="440"/>
      <c r="AI81" s="443"/>
      <c r="AJ81" s="444"/>
      <c r="AK81" s="445"/>
      <c r="AL81" s="446"/>
      <c r="AM81" s="440" t="s">
        <v>385</v>
      </c>
      <c r="AN81" s="443"/>
      <c r="AO81" s="444"/>
      <c r="AP81" s="445" t="s">
        <v>415</v>
      </c>
      <c r="AQ81" s="446" t="s">
        <v>413</v>
      </c>
      <c r="AR81" s="440"/>
      <c r="AS81" s="443"/>
      <c r="AT81" s="444"/>
      <c r="AU81" s="445"/>
      <c r="AV81" s="446"/>
      <c r="AW81" s="440"/>
      <c r="AX81" s="443"/>
      <c r="AY81" s="444"/>
      <c r="AZ81" s="445"/>
      <c r="BA81" s="446"/>
      <c r="BB81" s="440"/>
      <c r="BC81" s="443"/>
      <c r="BD81" s="444"/>
      <c r="BE81" s="445"/>
      <c r="BF81" s="446"/>
      <c r="BG81" s="440"/>
      <c r="BH81" s="443"/>
      <c r="BI81" s="444"/>
      <c r="BJ81" s="445"/>
      <c r="BK81" s="446"/>
      <c r="BL81" s="440"/>
      <c r="BM81" s="443"/>
      <c r="BN81" s="444"/>
      <c r="BO81" s="445"/>
      <c r="BP81" s="446"/>
      <c r="BQ81" s="440"/>
      <c r="BR81" s="443"/>
      <c r="BS81" s="444"/>
      <c r="BT81" s="445"/>
      <c r="BU81" s="446"/>
      <c r="BV81" s="440"/>
      <c r="BW81" s="443"/>
      <c r="BX81" s="444"/>
      <c r="BY81" s="445"/>
      <c r="BZ81" s="446"/>
      <c r="CA81" s="440" t="s">
        <v>385</v>
      </c>
      <c r="CB81" s="443"/>
      <c r="CC81" s="444"/>
      <c r="CD81" s="445" t="s">
        <v>805</v>
      </c>
      <c r="CE81" s="446" t="s">
        <v>806</v>
      </c>
      <c r="CF81" s="440"/>
      <c r="CG81" s="443"/>
      <c r="CH81" s="444"/>
      <c r="CI81" s="445"/>
      <c r="CJ81" s="446"/>
      <c r="CK81" s="440"/>
      <c r="CL81" s="443"/>
      <c r="CM81" s="444"/>
      <c r="CN81" s="445"/>
      <c r="CO81" s="446"/>
      <c r="CP81" s="440"/>
      <c r="CQ81" s="443"/>
      <c r="CR81" s="444"/>
      <c r="CS81" s="445"/>
      <c r="CT81" s="446"/>
      <c r="CU81" s="440"/>
      <c r="CV81" s="443"/>
      <c r="CW81" s="444"/>
      <c r="CX81" s="445"/>
      <c r="CY81" s="446"/>
      <c r="CZ81" s="440"/>
      <c r="DA81" s="443"/>
      <c r="DB81" s="444"/>
      <c r="DC81" s="445"/>
      <c r="DD81" s="446"/>
      <c r="DE81" s="440"/>
      <c r="DF81" s="443"/>
      <c r="DG81" s="444"/>
      <c r="DH81" s="445"/>
      <c r="DI81" s="446"/>
      <c r="DJ81" s="440"/>
      <c r="DK81" s="443"/>
      <c r="DL81" s="444"/>
      <c r="DM81" s="445"/>
      <c r="DN81" s="446"/>
      <c r="DO81" s="440"/>
      <c r="DP81" s="443"/>
      <c r="DQ81" s="444"/>
      <c r="DR81" s="445"/>
      <c r="DS81" s="446"/>
      <c r="DT81" s="440"/>
      <c r="DU81" s="443"/>
      <c r="DV81" s="444"/>
      <c r="DW81" s="445"/>
      <c r="DX81" s="446"/>
      <c r="DY81" s="440"/>
      <c r="DZ81" s="443"/>
      <c r="EA81" s="444"/>
      <c r="EB81" s="445"/>
      <c r="EC81" s="446"/>
      <c r="ED81" s="440"/>
      <c r="EE81" s="443"/>
      <c r="EF81" s="444"/>
      <c r="EG81" s="445"/>
      <c r="EH81" s="446"/>
      <c r="EI81" s="440" t="s">
        <v>385</v>
      </c>
      <c r="EJ81" s="443"/>
      <c r="EK81" s="444"/>
      <c r="EL81" s="445" t="s">
        <v>470</v>
      </c>
      <c r="EM81" s="446" t="s">
        <v>471</v>
      </c>
      <c r="EN81" s="440" t="s">
        <v>384</v>
      </c>
      <c r="EO81" s="443"/>
      <c r="EP81" s="444"/>
      <c r="EQ81" s="445" t="s">
        <v>784</v>
      </c>
      <c r="ER81" s="446" t="s">
        <v>475</v>
      </c>
      <c r="ES81" s="440"/>
      <c r="ET81" s="443"/>
      <c r="EU81" s="444"/>
      <c r="EV81" s="445"/>
      <c r="EW81" s="446"/>
      <c r="EX81" s="440"/>
      <c r="EY81" s="443"/>
      <c r="EZ81" s="444"/>
      <c r="FA81" s="445"/>
      <c r="FB81" s="446"/>
    </row>
    <row r="82" spans="1:158" s="365" customFormat="1" ht="28.5" x14ac:dyDescent="0.25">
      <c r="A82" s="440">
        <v>150803</v>
      </c>
      <c r="B82" s="441" t="s">
        <v>594</v>
      </c>
      <c r="C82" s="442" t="s">
        <v>753</v>
      </c>
      <c r="D82" s="440" t="s">
        <v>325</v>
      </c>
      <c r="E82" s="443" t="s">
        <v>348</v>
      </c>
      <c r="F82" s="441" t="s">
        <v>771</v>
      </c>
      <c r="G82" s="443" t="s">
        <v>348</v>
      </c>
      <c r="H82" s="442" t="s">
        <v>348</v>
      </c>
      <c r="I82" s="443" t="s">
        <v>348</v>
      </c>
      <c r="J82" s="360" t="str">
        <f>IFERROR(VLOOKUP(A82,[4]YEAR12!$A:$Q,17,FALSE),"")</f>
        <v>4.75+ (C/B)</v>
      </c>
      <c r="K82" s="361">
        <f>IFERROR(VLOOKUP($A82,BHVEXPORT!$A:$I,6,FALSE),"")</f>
        <v>1</v>
      </c>
      <c r="L82" s="362">
        <f>IFERROR(VLOOKUP($A82,BHVEXPORT!$A:$I,4,FALSE),"")</f>
        <v>0</v>
      </c>
      <c r="M82" s="364">
        <f>IFERROR(VLOOKUP($A82,BHVEXPORT!$A:$I,5,FALSE),"")</f>
        <v>0</v>
      </c>
      <c r="N82" s="398">
        <v>93.28</v>
      </c>
      <c r="O82" s="399">
        <v>2</v>
      </c>
      <c r="P82" s="366"/>
      <c r="Q82" s="400">
        <f t="shared" si="13"/>
        <v>0</v>
      </c>
      <c r="R82" s="401">
        <f t="shared" si="14"/>
        <v>3</v>
      </c>
      <c r="S82" s="402">
        <f t="shared" si="15"/>
        <v>0</v>
      </c>
      <c r="T82" s="402">
        <f t="shared" si="16"/>
        <v>0</v>
      </c>
      <c r="U82" s="402">
        <f t="shared" si="17"/>
        <v>1</v>
      </c>
      <c r="V82" s="402">
        <f t="shared" si="18"/>
        <v>1</v>
      </c>
      <c r="W82" s="402">
        <f t="shared" si="19"/>
        <v>0</v>
      </c>
      <c r="X82" s="402">
        <f t="shared" si="20"/>
        <v>0</v>
      </c>
      <c r="Y82" s="402">
        <f t="shared" si="21"/>
        <v>0</v>
      </c>
      <c r="Z82" s="402">
        <f t="shared" si="22"/>
        <v>0</v>
      </c>
      <c r="AA82" s="454">
        <f t="shared" si="23"/>
        <v>1</v>
      </c>
      <c r="AB82" s="363"/>
      <c r="AC82" s="440"/>
      <c r="AD82" s="443"/>
      <c r="AE82" s="444"/>
      <c r="AF82" s="445"/>
      <c r="AG82" s="446"/>
      <c r="AH82" s="440"/>
      <c r="AI82" s="443"/>
      <c r="AJ82" s="444"/>
      <c r="AK82" s="445"/>
      <c r="AL82" s="446"/>
      <c r="AM82" s="440" t="s">
        <v>385</v>
      </c>
      <c r="AN82" s="443"/>
      <c r="AO82" s="444"/>
      <c r="AP82" s="445" t="s">
        <v>415</v>
      </c>
      <c r="AQ82" s="446" t="s">
        <v>414</v>
      </c>
      <c r="AR82" s="440"/>
      <c r="AS82" s="443"/>
      <c r="AT82" s="444"/>
      <c r="AU82" s="445"/>
      <c r="AV82" s="446"/>
      <c r="AW82" s="440" t="s">
        <v>385</v>
      </c>
      <c r="AX82" s="443"/>
      <c r="AY82" s="444"/>
      <c r="AZ82" s="445" t="s">
        <v>786</v>
      </c>
      <c r="BA82" s="446" t="s">
        <v>422</v>
      </c>
      <c r="BB82" s="440"/>
      <c r="BC82" s="443"/>
      <c r="BD82" s="444"/>
      <c r="BE82" s="445"/>
      <c r="BF82" s="446"/>
      <c r="BG82" s="440"/>
      <c r="BH82" s="443"/>
      <c r="BI82" s="444"/>
      <c r="BJ82" s="445"/>
      <c r="BK82" s="446"/>
      <c r="BL82" s="440" t="s">
        <v>385</v>
      </c>
      <c r="BM82" s="443"/>
      <c r="BN82" s="444"/>
      <c r="BO82" s="445" t="s">
        <v>429</v>
      </c>
      <c r="BP82" s="446" t="s">
        <v>427</v>
      </c>
      <c r="BQ82" s="440"/>
      <c r="BR82" s="443"/>
      <c r="BS82" s="444"/>
      <c r="BT82" s="445"/>
      <c r="BU82" s="446"/>
      <c r="BV82" s="440"/>
      <c r="BW82" s="443"/>
      <c r="BX82" s="444"/>
      <c r="BY82" s="445"/>
      <c r="BZ82" s="446"/>
      <c r="CA82" s="440" t="s">
        <v>388</v>
      </c>
      <c r="CB82" s="443"/>
      <c r="CC82" s="444"/>
      <c r="CD82" s="445" t="s">
        <v>429</v>
      </c>
      <c r="CE82" s="446" t="s">
        <v>753</v>
      </c>
      <c r="CF82" s="440"/>
      <c r="CG82" s="443"/>
      <c r="CH82" s="444"/>
      <c r="CI82" s="445"/>
      <c r="CJ82" s="446"/>
      <c r="CK82" s="440"/>
      <c r="CL82" s="443"/>
      <c r="CM82" s="444"/>
      <c r="CN82" s="445"/>
      <c r="CO82" s="446"/>
      <c r="CP82" s="440"/>
      <c r="CQ82" s="443"/>
      <c r="CR82" s="444"/>
      <c r="CS82" s="445"/>
      <c r="CT82" s="446"/>
      <c r="CU82" s="440"/>
      <c r="CV82" s="443"/>
      <c r="CW82" s="444"/>
      <c r="CX82" s="445"/>
      <c r="CY82" s="446"/>
      <c r="CZ82" s="440"/>
      <c r="DA82" s="443"/>
      <c r="DB82" s="444"/>
      <c r="DC82" s="445"/>
      <c r="DD82" s="446"/>
      <c r="DE82" s="440"/>
      <c r="DF82" s="443"/>
      <c r="DG82" s="444"/>
      <c r="DH82" s="445"/>
      <c r="DI82" s="446"/>
      <c r="DJ82" s="440"/>
      <c r="DK82" s="443"/>
      <c r="DL82" s="444"/>
      <c r="DM82" s="445"/>
      <c r="DN82" s="446"/>
      <c r="DO82" s="440"/>
      <c r="DP82" s="443"/>
      <c r="DQ82" s="444"/>
      <c r="DR82" s="445"/>
      <c r="DS82" s="446"/>
      <c r="DT82" s="440"/>
      <c r="DU82" s="443"/>
      <c r="DV82" s="444"/>
      <c r="DW82" s="445"/>
      <c r="DX82" s="446"/>
      <c r="DY82" s="440"/>
      <c r="DZ82" s="443"/>
      <c r="EA82" s="444"/>
      <c r="EB82" s="445"/>
      <c r="EC82" s="446"/>
      <c r="ED82" s="440"/>
      <c r="EE82" s="443"/>
      <c r="EF82" s="444"/>
      <c r="EG82" s="445"/>
      <c r="EH82" s="446"/>
      <c r="EI82" s="440"/>
      <c r="EJ82" s="443"/>
      <c r="EK82" s="444"/>
      <c r="EL82" s="445"/>
      <c r="EM82" s="446"/>
      <c r="EN82" s="440"/>
      <c r="EO82" s="443"/>
      <c r="EP82" s="444"/>
      <c r="EQ82" s="445"/>
      <c r="ER82" s="446"/>
      <c r="ES82" s="440"/>
      <c r="ET82" s="443"/>
      <c r="EU82" s="444"/>
      <c r="EV82" s="445"/>
      <c r="EW82" s="446"/>
      <c r="EX82" s="440"/>
      <c r="EY82" s="443"/>
      <c r="EZ82" s="444"/>
      <c r="FA82" s="445"/>
      <c r="FB82" s="446"/>
    </row>
    <row r="83" spans="1:158" s="365" customFormat="1" ht="28.5" x14ac:dyDescent="0.25">
      <c r="A83" s="440">
        <v>150958</v>
      </c>
      <c r="B83" s="441" t="s">
        <v>595</v>
      </c>
      <c r="C83" s="442" t="s">
        <v>753</v>
      </c>
      <c r="D83" s="440" t="s">
        <v>325</v>
      </c>
      <c r="E83" s="443" t="s">
        <v>348</v>
      </c>
      <c r="F83" s="443" t="s">
        <v>751</v>
      </c>
      <c r="G83" s="443" t="s">
        <v>348</v>
      </c>
      <c r="H83" s="442" t="s">
        <v>348</v>
      </c>
      <c r="I83" s="443" t="s">
        <v>348</v>
      </c>
      <c r="J83" s="360" t="str">
        <f>IFERROR(VLOOKUP(A83,[4]YEAR12!$A:$Q,17,FALSE),"")</f>
        <v>4.75+ (C/B)</v>
      </c>
      <c r="K83" s="361">
        <f>IFERROR(VLOOKUP($A83,BHVEXPORT!$A:$I,6,FALSE),"")</f>
        <v>2</v>
      </c>
      <c r="L83" s="362">
        <f>IFERROR(VLOOKUP($A83,BHVEXPORT!$A:$I,4,FALSE),"")</f>
        <v>0</v>
      </c>
      <c r="M83" s="364">
        <f>IFERROR(VLOOKUP($A83,BHVEXPORT!$A:$I,5,FALSE),"")</f>
        <v>0</v>
      </c>
      <c r="N83" s="398">
        <v>96.43</v>
      </c>
      <c r="O83" s="399">
        <v>0</v>
      </c>
      <c r="P83" s="366"/>
      <c r="Q83" s="400">
        <f t="shared" si="13"/>
        <v>0</v>
      </c>
      <c r="R83" s="401">
        <f t="shared" si="14"/>
        <v>4</v>
      </c>
      <c r="S83" s="402">
        <f t="shared" si="15"/>
        <v>0</v>
      </c>
      <c r="T83" s="402">
        <f t="shared" si="16"/>
        <v>0</v>
      </c>
      <c r="U83" s="402">
        <f t="shared" si="17"/>
        <v>0</v>
      </c>
      <c r="V83" s="402">
        <f t="shared" si="18"/>
        <v>0</v>
      </c>
      <c r="W83" s="402">
        <f t="shared" si="19"/>
        <v>0</v>
      </c>
      <c r="X83" s="402">
        <f t="shared" si="20"/>
        <v>0</v>
      </c>
      <c r="Y83" s="402">
        <f t="shared" si="21"/>
        <v>0</v>
      </c>
      <c r="Z83" s="402">
        <f t="shared" si="22"/>
        <v>0</v>
      </c>
      <c r="AA83" s="454">
        <f t="shared" si="23"/>
        <v>0</v>
      </c>
      <c r="AB83" s="363"/>
      <c r="AC83" s="440"/>
      <c r="AD83" s="443"/>
      <c r="AE83" s="444"/>
      <c r="AF83" s="445"/>
      <c r="AG83" s="446"/>
      <c r="AH83" s="440" t="s">
        <v>385</v>
      </c>
      <c r="AI83" s="443"/>
      <c r="AJ83" s="444"/>
      <c r="AK83" s="445" t="s">
        <v>785</v>
      </c>
      <c r="AL83" s="446" t="s">
        <v>359</v>
      </c>
      <c r="AM83" s="440"/>
      <c r="AN83" s="443"/>
      <c r="AO83" s="444"/>
      <c r="AP83" s="445"/>
      <c r="AQ83" s="446"/>
      <c r="AR83" s="440"/>
      <c r="AS83" s="443"/>
      <c r="AT83" s="444"/>
      <c r="AU83" s="445"/>
      <c r="AV83" s="446"/>
      <c r="AW83" s="440"/>
      <c r="AX83" s="443"/>
      <c r="AY83" s="444"/>
      <c r="AZ83" s="445"/>
      <c r="BA83" s="446"/>
      <c r="BB83" s="440"/>
      <c r="BC83" s="443"/>
      <c r="BD83" s="444"/>
      <c r="BE83" s="445"/>
      <c r="BF83" s="446"/>
      <c r="BG83" s="440"/>
      <c r="BH83" s="443"/>
      <c r="BI83" s="444"/>
      <c r="BJ83" s="445"/>
      <c r="BK83" s="446"/>
      <c r="BL83" s="440"/>
      <c r="BM83" s="443"/>
      <c r="BN83" s="444"/>
      <c r="BO83" s="445"/>
      <c r="BP83" s="446"/>
      <c r="BQ83" s="440"/>
      <c r="BR83" s="443"/>
      <c r="BS83" s="444"/>
      <c r="BT83" s="445"/>
      <c r="BU83" s="446"/>
      <c r="BV83" s="440"/>
      <c r="BW83" s="443"/>
      <c r="BX83" s="444"/>
      <c r="BY83" s="445"/>
      <c r="BZ83" s="446"/>
      <c r="CA83" s="440" t="s">
        <v>385</v>
      </c>
      <c r="CB83" s="443"/>
      <c r="CC83" s="444"/>
      <c r="CD83" s="445" t="s">
        <v>790</v>
      </c>
      <c r="CE83" s="446" t="s">
        <v>791</v>
      </c>
      <c r="CF83" s="440"/>
      <c r="CG83" s="443"/>
      <c r="CH83" s="444"/>
      <c r="CI83" s="445"/>
      <c r="CJ83" s="446"/>
      <c r="CK83" s="440"/>
      <c r="CL83" s="443"/>
      <c r="CM83" s="444"/>
      <c r="CN83" s="445"/>
      <c r="CO83" s="446"/>
      <c r="CP83" s="440"/>
      <c r="CQ83" s="443"/>
      <c r="CR83" s="444"/>
      <c r="CS83" s="445"/>
      <c r="CT83" s="446"/>
      <c r="CU83" s="440"/>
      <c r="CV83" s="443"/>
      <c r="CW83" s="444"/>
      <c r="CX83" s="445"/>
      <c r="CY83" s="446"/>
      <c r="CZ83" s="440"/>
      <c r="DA83" s="443"/>
      <c r="DB83" s="444"/>
      <c r="DC83" s="445"/>
      <c r="DD83" s="446"/>
      <c r="DE83" s="440"/>
      <c r="DF83" s="443"/>
      <c r="DG83" s="444"/>
      <c r="DH83" s="445"/>
      <c r="DI83" s="446"/>
      <c r="DJ83" s="440" t="s">
        <v>385</v>
      </c>
      <c r="DK83" s="443"/>
      <c r="DL83" s="444"/>
      <c r="DM83" s="445" t="s">
        <v>454</v>
      </c>
      <c r="DN83" s="446" t="s">
        <v>451</v>
      </c>
      <c r="DO83" s="440"/>
      <c r="DP83" s="443"/>
      <c r="DQ83" s="444"/>
      <c r="DR83" s="445"/>
      <c r="DS83" s="446"/>
      <c r="DT83" s="440"/>
      <c r="DU83" s="443"/>
      <c r="DV83" s="444"/>
      <c r="DW83" s="445"/>
      <c r="DX83" s="446"/>
      <c r="DY83" s="440"/>
      <c r="DZ83" s="443"/>
      <c r="EA83" s="444"/>
      <c r="EB83" s="445"/>
      <c r="EC83" s="446"/>
      <c r="ED83" s="440"/>
      <c r="EE83" s="443"/>
      <c r="EF83" s="444"/>
      <c r="EG83" s="445"/>
      <c r="EH83" s="446"/>
      <c r="EI83" s="440"/>
      <c r="EJ83" s="443"/>
      <c r="EK83" s="444"/>
      <c r="EL83" s="445"/>
      <c r="EM83" s="446"/>
      <c r="EN83" s="440" t="s">
        <v>385</v>
      </c>
      <c r="EO83" s="443"/>
      <c r="EP83" s="444"/>
      <c r="EQ83" s="445" t="s">
        <v>784</v>
      </c>
      <c r="ER83" s="446" t="s">
        <v>478</v>
      </c>
      <c r="ES83" s="440"/>
      <c r="ET83" s="443"/>
      <c r="EU83" s="444"/>
      <c r="EV83" s="445"/>
      <c r="EW83" s="446"/>
      <c r="EX83" s="440"/>
      <c r="EY83" s="443"/>
      <c r="EZ83" s="444"/>
      <c r="FA83" s="445"/>
      <c r="FB83" s="446"/>
    </row>
    <row r="84" spans="1:158" s="365" customFormat="1" ht="28.5" x14ac:dyDescent="0.25">
      <c r="A84" s="440">
        <v>160083</v>
      </c>
      <c r="B84" s="441" t="s">
        <v>596</v>
      </c>
      <c r="C84" s="442" t="s">
        <v>769</v>
      </c>
      <c r="D84" s="440" t="s">
        <v>201</v>
      </c>
      <c r="E84" s="443" t="s">
        <v>348</v>
      </c>
      <c r="F84" s="443" t="s">
        <v>751</v>
      </c>
      <c r="G84" s="443" t="s">
        <v>348</v>
      </c>
      <c r="H84" s="442" t="s">
        <v>348</v>
      </c>
      <c r="I84" s="443" t="s">
        <v>348</v>
      </c>
      <c r="J84" s="360" t="str">
        <f>IFERROR(VLOOKUP(A84,[4]YEAR12!$A:$Q,17,FALSE),"")</f>
        <v>7.75+ (A/A*)</v>
      </c>
      <c r="K84" s="361">
        <f>IFERROR(VLOOKUP($A84,BHVEXPORT!$A:$I,6,FALSE),"")</f>
        <v>0</v>
      </c>
      <c r="L84" s="362">
        <f>IFERROR(VLOOKUP($A84,BHVEXPORT!$A:$I,4,FALSE),"")</f>
        <v>0</v>
      </c>
      <c r="M84" s="364">
        <f>IFERROR(VLOOKUP($A84,BHVEXPORT!$A:$I,5,FALSE),"")</f>
        <v>0</v>
      </c>
      <c r="N84" s="398">
        <v>100</v>
      </c>
      <c r="O84" s="399">
        <v>0</v>
      </c>
      <c r="P84" s="366"/>
      <c r="Q84" s="400">
        <f t="shared" si="13"/>
        <v>1</v>
      </c>
      <c r="R84" s="401">
        <f t="shared" si="14"/>
        <v>3</v>
      </c>
      <c r="S84" s="402">
        <f t="shared" si="15"/>
        <v>0</v>
      </c>
      <c r="T84" s="402">
        <f t="shared" si="16"/>
        <v>0</v>
      </c>
      <c r="U84" s="402">
        <f t="shared" si="17"/>
        <v>0</v>
      </c>
      <c r="V84" s="402">
        <f t="shared" si="18"/>
        <v>0</v>
      </c>
      <c r="W84" s="402">
        <f t="shared" si="19"/>
        <v>0</v>
      </c>
      <c r="X84" s="402">
        <f t="shared" si="20"/>
        <v>0</v>
      </c>
      <c r="Y84" s="402">
        <f t="shared" si="21"/>
        <v>0</v>
      </c>
      <c r="Z84" s="402">
        <f t="shared" si="22"/>
        <v>0</v>
      </c>
      <c r="AA84" s="454">
        <f t="shared" si="23"/>
        <v>0</v>
      </c>
      <c r="AB84" s="363"/>
      <c r="AC84" s="440"/>
      <c r="AD84" s="443"/>
      <c r="AE84" s="444"/>
      <c r="AF84" s="445"/>
      <c r="AG84" s="446"/>
      <c r="AH84" s="440" t="s">
        <v>385</v>
      </c>
      <c r="AI84" s="443"/>
      <c r="AJ84" s="444"/>
      <c r="AK84" s="445" t="s">
        <v>411</v>
      </c>
      <c r="AL84" s="446" t="s">
        <v>360</v>
      </c>
      <c r="AM84" s="440"/>
      <c r="AN84" s="443"/>
      <c r="AO84" s="444"/>
      <c r="AP84" s="445"/>
      <c r="AQ84" s="446"/>
      <c r="AR84" s="440" t="s">
        <v>385</v>
      </c>
      <c r="AS84" s="443"/>
      <c r="AT84" s="444"/>
      <c r="AU84" s="445" t="s">
        <v>420</v>
      </c>
      <c r="AV84" s="446" t="s">
        <v>417</v>
      </c>
      <c r="AW84" s="440"/>
      <c r="AX84" s="443"/>
      <c r="AY84" s="444"/>
      <c r="AZ84" s="445"/>
      <c r="BA84" s="446"/>
      <c r="BB84" s="440"/>
      <c r="BC84" s="443"/>
      <c r="BD84" s="444"/>
      <c r="BE84" s="445"/>
      <c r="BF84" s="446"/>
      <c r="BG84" s="440"/>
      <c r="BH84" s="443"/>
      <c r="BI84" s="444"/>
      <c r="BJ84" s="445"/>
      <c r="BK84" s="446"/>
      <c r="BL84" s="440"/>
      <c r="BM84" s="443"/>
      <c r="BN84" s="444"/>
      <c r="BO84" s="445"/>
      <c r="BP84" s="446"/>
      <c r="BQ84" s="440"/>
      <c r="BR84" s="443"/>
      <c r="BS84" s="444"/>
      <c r="BT84" s="445"/>
      <c r="BU84" s="446"/>
      <c r="BV84" s="440"/>
      <c r="BW84" s="443"/>
      <c r="BX84" s="444"/>
      <c r="BY84" s="445"/>
      <c r="BZ84" s="446"/>
      <c r="CA84" s="440" t="s">
        <v>384</v>
      </c>
      <c r="CB84" s="443"/>
      <c r="CC84" s="444"/>
      <c r="CD84" s="445" t="s">
        <v>796</v>
      </c>
      <c r="CE84" s="446" t="s">
        <v>797</v>
      </c>
      <c r="CF84" s="440"/>
      <c r="CG84" s="443"/>
      <c r="CH84" s="444"/>
      <c r="CI84" s="445"/>
      <c r="CJ84" s="446"/>
      <c r="CK84" s="440"/>
      <c r="CL84" s="443"/>
      <c r="CM84" s="444"/>
      <c r="CN84" s="445"/>
      <c r="CO84" s="446"/>
      <c r="CP84" s="440"/>
      <c r="CQ84" s="443"/>
      <c r="CR84" s="444"/>
      <c r="CS84" s="445"/>
      <c r="CT84" s="446"/>
      <c r="CU84" s="440"/>
      <c r="CV84" s="443"/>
      <c r="CW84" s="444"/>
      <c r="CX84" s="445"/>
      <c r="CY84" s="446"/>
      <c r="CZ84" s="440"/>
      <c r="DA84" s="443"/>
      <c r="DB84" s="444"/>
      <c r="DC84" s="445"/>
      <c r="DD84" s="446"/>
      <c r="DE84" s="440"/>
      <c r="DF84" s="443"/>
      <c r="DG84" s="444"/>
      <c r="DH84" s="445"/>
      <c r="DI84" s="446"/>
      <c r="DJ84" s="440" t="s">
        <v>385</v>
      </c>
      <c r="DK84" s="443"/>
      <c r="DL84" s="444"/>
      <c r="DM84" s="445" t="s">
        <v>454</v>
      </c>
      <c r="DN84" s="446" t="s">
        <v>451</v>
      </c>
      <c r="DO84" s="440"/>
      <c r="DP84" s="443"/>
      <c r="DQ84" s="444"/>
      <c r="DR84" s="445"/>
      <c r="DS84" s="446"/>
      <c r="DT84" s="440"/>
      <c r="DU84" s="443"/>
      <c r="DV84" s="444"/>
      <c r="DW84" s="445"/>
      <c r="DX84" s="446"/>
      <c r="DY84" s="440"/>
      <c r="DZ84" s="443"/>
      <c r="EA84" s="444"/>
      <c r="EB84" s="445"/>
      <c r="EC84" s="446"/>
      <c r="ED84" s="440"/>
      <c r="EE84" s="443"/>
      <c r="EF84" s="444"/>
      <c r="EG84" s="445"/>
      <c r="EH84" s="446"/>
      <c r="EI84" s="440"/>
      <c r="EJ84" s="443"/>
      <c r="EK84" s="444"/>
      <c r="EL84" s="445"/>
      <c r="EM84" s="446"/>
      <c r="EN84" s="440"/>
      <c r="EO84" s="443"/>
      <c r="EP84" s="444"/>
      <c r="EQ84" s="445"/>
      <c r="ER84" s="446"/>
      <c r="ES84" s="440"/>
      <c r="ET84" s="443"/>
      <c r="EU84" s="444"/>
      <c r="EV84" s="445"/>
      <c r="EW84" s="446"/>
      <c r="EX84" s="440"/>
      <c r="EY84" s="443"/>
      <c r="EZ84" s="444"/>
      <c r="FA84" s="445"/>
      <c r="FB84" s="446"/>
    </row>
    <row r="85" spans="1:158" s="365" customFormat="1" ht="28.5" x14ac:dyDescent="0.25">
      <c r="A85" s="440">
        <v>160135</v>
      </c>
      <c r="B85" s="441" t="s">
        <v>597</v>
      </c>
      <c r="C85" s="442" t="s">
        <v>768</v>
      </c>
      <c r="D85" s="440" t="s">
        <v>201</v>
      </c>
      <c r="E85" s="443" t="s">
        <v>749</v>
      </c>
      <c r="F85" s="443" t="s">
        <v>775</v>
      </c>
      <c r="G85" s="443" t="s">
        <v>348</v>
      </c>
      <c r="H85" s="442" t="s">
        <v>348</v>
      </c>
      <c r="I85" s="443" t="s">
        <v>348</v>
      </c>
      <c r="J85" s="360" t="str">
        <f>IFERROR(VLOOKUP(A85,[4]YEAR12!$A:$Q,17,FALSE),"")</f>
        <v>2.5+ (D/C)</v>
      </c>
      <c r="K85" s="361">
        <f>IFERROR(VLOOKUP($A85,BHVEXPORT!$A:$I,6,FALSE),"")</f>
        <v>0</v>
      </c>
      <c r="L85" s="362">
        <f>IFERROR(VLOOKUP($A85,BHVEXPORT!$A:$I,4,FALSE),"")</f>
        <v>0</v>
      </c>
      <c r="M85" s="364">
        <f>IFERROR(VLOOKUP($A85,BHVEXPORT!$A:$I,5,FALSE),"")</f>
        <v>0</v>
      </c>
      <c r="N85" s="398">
        <v>89.15</v>
      </c>
      <c r="O85" s="399">
        <v>4</v>
      </c>
      <c r="P85" s="366"/>
      <c r="Q85" s="400">
        <f t="shared" si="13"/>
        <v>2</v>
      </c>
      <c r="R85" s="401">
        <f t="shared" si="14"/>
        <v>1</v>
      </c>
      <c r="S85" s="402">
        <f t="shared" si="15"/>
        <v>0</v>
      </c>
      <c r="T85" s="402">
        <f t="shared" si="16"/>
        <v>0</v>
      </c>
      <c r="U85" s="402">
        <f t="shared" si="17"/>
        <v>1</v>
      </c>
      <c r="V85" s="402">
        <f t="shared" si="18"/>
        <v>1</v>
      </c>
      <c r="W85" s="402">
        <f t="shared" si="19"/>
        <v>0</v>
      </c>
      <c r="X85" s="402">
        <f t="shared" si="20"/>
        <v>0</v>
      </c>
      <c r="Y85" s="402">
        <f t="shared" si="21"/>
        <v>0</v>
      </c>
      <c r="Z85" s="402">
        <f t="shared" si="22"/>
        <v>0</v>
      </c>
      <c r="AA85" s="454">
        <f t="shared" si="23"/>
        <v>1</v>
      </c>
      <c r="AB85" s="363"/>
      <c r="AC85" s="440"/>
      <c r="AD85" s="443"/>
      <c r="AE85" s="444"/>
      <c r="AF85" s="445"/>
      <c r="AG85" s="446"/>
      <c r="AH85" s="440"/>
      <c r="AI85" s="443"/>
      <c r="AJ85" s="444"/>
      <c r="AK85" s="445"/>
      <c r="AL85" s="446"/>
      <c r="AM85" s="440"/>
      <c r="AN85" s="443"/>
      <c r="AO85" s="444"/>
      <c r="AP85" s="445"/>
      <c r="AQ85" s="446"/>
      <c r="AR85" s="440"/>
      <c r="AS85" s="443"/>
      <c r="AT85" s="444"/>
      <c r="AU85" s="445"/>
      <c r="AV85" s="446"/>
      <c r="AW85" s="440"/>
      <c r="AX85" s="443"/>
      <c r="AY85" s="444"/>
      <c r="AZ85" s="445"/>
      <c r="BA85" s="446"/>
      <c r="BB85" s="440"/>
      <c r="BC85" s="443"/>
      <c r="BD85" s="444"/>
      <c r="BE85" s="445"/>
      <c r="BF85" s="446"/>
      <c r="BG85" s="440"/>
      <c r="BH85" s="443"/>
      <c r="BI85" s="444"/>
      <c r="BJ85" s="445"/>
      <c r="BK85" s="446"/>
      <c r="BL85" s="440"/>
      <c r="BM85" s="443"/>
      <c r="BN85" s="444"/>
      <c r="BO85" s="445"/>
      <c r="BP85" s="446"/>
      <c r="BQ85" s="440"/>
      <c r="BR85" s="443"/>
      <c r="BS85" s="444"/>
      <c r="BT85" s="445"/>
      <c r="BU85" s="446"/>
      <c r="BV85" s="440"/>
      <c r="BW85" s="443"/>
      <c r="BX85" s="444"/>
      <c r="BY85" s="445"/>
      <c r="BZ85" s="446"/>
      <c r="CA85" s="440" t="s">
        <v>388</v>
      </c>
      <c r="CB85" s="443"/>
      <c r="CC85" s="444"/>
      <c r="CD85" s="445" t="s">
        <v>432</v>
      </c>
      <c r="CE85" s="446" t="s">
        <v>768</v>
      </c>
      <c r="CF85" s="440"/>
      <c r="CG85" s="443"/>
      <c r="CH85" s="444"/>
      <c r="CI85" s="445"/>
      <c r="CJ85" s="446"/>
      <c r="CK85" s="440"/>
      <c r="CL85" s="443"/>
      <c r="CM85" s="444"/>
      <c r="CN85" s="445"/>
      <c r="CO85" s="446"/>
      <c r="CP85" s="440"/>
      <c r="CQ85" s="443"/>
      <c r="CR85" s="444"/>
      <c r="CS85" s="445"/>
      <c r="CT85" s="446"/>
      <c r="CU85" s="440" t="s">
        <v>384</v>
      </c>
      <c r="CV85" s="443"/>
      <c r="CW85" s="444"/>
      <c r="CX85" s="445" t="s">
        <v>784</v>
      </c>
      <c r="CY85" s="446" t="s">
        <v>443</v>
      </c>
      <c r="CZ85" s="440"/>
      <c r="DA85" s="443"/>
      <c r="DB85" s="444"/>
      <c r="DC85" s="445"/>
      <c r="DD85" s="446"/>
      <c r="DE85" s="440"/>
      <c r="DF85" s="443"/>
      <c r="DG85" s="444"/>
      <c r="DH85" s="445"/>
      <c r="DI85" s="446"/>
      <c r="DJ85" s="440"/>
      <c r="DK85" s="443"/>
      <c r="DL85" s="444"/>
      <c r="DM85" s="445"/>
      <c r="DN85" s="446"/>
      <c r="DO85" s="440"/>
      <c r="DP85" s="443"/>
      <c r="DQ85" s="444"/>
      <c r="DR85" s="445"/>
      <c r="DS85" s="446"/>
      <c r="DT85" s="440"/>
      <c r="DU85" s="443"/>
      <c r="DV85" s="444"/>
      <c r="DW85" s="445"/>
      <c r="DX85" s="446"/>
      <c r="DY85" s="440"/>
      <c r="DZ85" s="443"/>
      <c r="EA85" s="444"/>
      <c r="EB85" s="445"/>
      <c r="EC85" s="446"/>
      <c r="ED85" s="440"/>
      <c r="EE85" s="443"/>
      <c r="EF85" s="444"/>
      <c r="EG85" s="445"/>
      <c r="EH85" s="446"/>
      <c r="EI85" s="440"/>
      <c r="EJ85" s="443"/>
      <c r="EK85" s="444"/>
      <c r="EL85" s="445"/>
      <c r="EM85" s="446"/>
      <c r="EN85" s="440" t="s">
        <v>385</v>
      </c>
      <c r="EO85" s="443"/>
      <c r="EP85" s="444"/>
      <c r="EQ85" s="445" t="s">
        <v>474</v>
      </c>
      <c r="ER85" s="446" t="s">
        <v>473</v>
      </c>
      <c r="ES85" s="440" t="s">
        <v>384</v>
      </c>
      <c r="ET85" s="443"/>
      <c r="EU85" s="444"/>
      <c r="EV85" s="445" t="s">
        <v>480</v>
      </c>
      <c r="EW85" s="446" t="s">
        <v>481</v>
      </c>
      <c r="EX85" s="440"/>
      <c r="EY85" s="443"/>
      <c r="EZ85" s="444"/>
      <c r="FA85" s="445"/>
      <c r="FB85" s="446"/>
    </row>
    <row r="86" spans="1:158" s="365" customFormat="1" ht="28.5" x14ac:dyDescent="0.25">
      <c r="A86" s="440">
        <v>150981</v>
      </c>
      <c r="B86" s="441" t="s">
        <v>598</v>
      </c>
      <c r="C86" s="442" t="s">
        <v>752</v>
      </c>
      <c r="D86" s="440" t="s">
        <v>201</v>
      </c>
      <c r="E86" s="443" t="s">
        <v>348</v>
      </c>
      <c r="F86" s="443" t="s">
        <v>751</v>
      </c>
      <c r="G86" s="443" t="s">
        <v>348</v>
      </c>
      <c r="H86" s="442" t="s">
        <v>348</v>
      </c>
      <c r="I86" s="443" t="s">
        <v>348</v>
      </c>
      <c r="J86" s="360" t="str">
        <f>IFERROR(VLOOKUP(A86,[4]YEAR12!$A:$Q,17,FALSE),"")</f>
        <v>2.5+ (D/C)</v>
      </c>
      <c r="K86" s="361">
        <f>IFERROR(VLOOKUP($A86,BHVEXPORT!$A:$I,6,FALSE),"")</f>
        <v>0</v>
      </c>
      <c r="L86" s="362">
        <f>IFERROR(VLOOKUP($A86,BHVEXPORT!$A:$I,4,FALSE),"")</f>
        <v>0</v>
      </c>
      <c r="M86" s="364">
        <f>IFERROR(VLOOKUP($A86,BHVEXPORT!$A:$I,5,FALSE),"")</f>
        <v>0</v>
      </c>
      <c r="N86" s="398">
        <v>79.61</v>
      </c>
      <c r="O86" s="399">
        <v>2</v>
      </c>
      <c r="P86" s="366"/>
      <c r="Q86" s="400">
        <f t="shared" si="13"/>
        <v>0</v>
      </c>
      <c r="R86" s="401">
        <f t="shared" si="14"/>
        <v>2</v>
      </c>
      <c r="S86" s="402">
        <f t="shared" si="15"/>
        <v>0</v>
      </c>
      <c r="T86" s="402">
        <f t="shared" si="16"/>
        <v>0</v>
      </c>
      <c r="U86" s="402">
        <f t="shared" si="17"/>
        <v>1</v>
      </c>
      <c r="V86" s="402">
        <f t="shared" si="18"/>
        <v>1</v>
      </c>
      <c r="W86" s="402">
        <f t="shared" si="19"/>
        <v>0</v>
      </c>
      <c r="X86" s="402">
        <f t="shared" si="20"/>
        <v>0</v>
      </c>
      <c r="Y86" s="402">
        <f t="shared" si="21"/>
        <v>0</v>
      </c>
      <c r="Z86" s="402">
        <f t="shared" si="22"/>
        <v>0</v>
      </c>
      <c r="AA86" s="454">
        <f t="shared" si="23"/>
        <v>1</v>
      </c>
      <c r="AB86" s="363"/>
      <c r="AC86" s="440"/>
      <c r="AD86" s="443"/>
      <c r="AE86" s="444"/>
      <c r="AF86" s="445"/>
      <c r="AG86" s="446"/>
      <c r="AH86" s="440"/>
      <c r="AI86" s="443"/>
      <c r="AJ86" s="444"/>
      <c r="AK86" s="445"/>
      <c r="AL86" s="446"/>
      <c r="AM86" s="440"/>
      <c r="AN86" s="443"/>
      <c r="AO86" s="444"/>
      <c r="AP86" s="445"/>
      <c r="AQ86" s="446"/>
      <c r="AR86" s="440"/>
      <c r="AS86" s="443"/>
      <c r="AT86" s="444"/>
      <c r="AU86" s="445"/>
      <c r="AV86" s="446"/>
      <c r="AW86" s="440"/>
      <c r="AX86" s="443"/>
      <c r="AY86" s="444"/>
      <c r="AZ86" s="445"/>
      <c r="BA86" s="446"/>
      <c r="BB86" s="440"/>
      <c r="BC86" s="443"/>
      <c r="BD86" s="444"/>
      <c r="BE86" s="445"/>
      <c r="BF86" s="446"/>
      <c r="BG86" s="440"/>
      <c r="BH86" s="443"/>
      <c r="BI86" s="444"/>
      <c r="BJ86" s="445"/>
      <c r="BK86" s="446"/>
      <c r="BL86" s="440"/>
      <c r="BM86" s="443"/>
      <c r="BN86" s="444"/>
      <c r="BO86" s="445"/>
      <c r="BP86" s="446"/>
      <c r="BQ86" s="440"/>
      <c r="BR86" s="443"/>
      <c r="BS86" s="444"/>
      <c r="BT86" s="445"/>
      <c r="BU86" s="446"/>
      <c r="BV86" s="440"/>
      <c r="BW86" s="443"/>
      <c r="BX86" s="444"/>
      <c r="BY86" s="445"/>
      <c r="BZ86" s="446"/>
      <c r="CA86" s="440" t="s">
        <v>388</v>
      </c>
      <c r="CB86" s="443"/>
      <c r="CC86" s="444"/>
      <c r="CD86" s="445" t="s">
        <v>807</v>
      </c>
      <c r="CE86" s="446" t="s">
        <v>808</v>
      </c>
      <c r="CF86" s="440"/>
      <c r="CG86" s="443"/>
      <c r="CH86" s="444"/>
      <c r="CI86" s="445"/>
      <c r="CJ86" s="446"/>
      <c r="CK86" s="440"/>
      <c r="CL86" s="443"/>
      <c r="CM86" s="444"/>
      <c r="CN86" s="445"/>
      <c r="CO86" s="446"/>
      <c r="CP86" s="440"/>
      <c r="CQ86" s="443"/>
      <c r="CR86" s="444"/>
      <c r="CS86" s="445"/>
      <c r="CT86" s="446"/>
      <c r="CU86" s="440" t="s">
        <v>385</v>
      </c>
      <c r="CV86" s="443"/>
      <c r="CW86" s="444"/>
      <c r="CX86" s="445" t="s">
        <v>784</v>
      </c>
      <c r="CY86" s="446" t="s">
        <v>443</v>
      </c>
      <c r="CZ86" s="440" t="s">
        <v>385</v>
      </c>
      <c r="DA86" s="443"/>
      <c r="DB86" s="444"/>
      <c r="DC86" s="445" t="s">
        <v>784</v>
      </c>
      <c r="DD86" s="446" t="s">
        <v>444</v>
      </c>
      <c r="DE86" s="440"/>
      <c r="DF86" s="443"/>
      <c r="DG86" s="444"/>
      <c r="DH86" s="445"/>
      <c r="DI86" s="446"/>
      <c r="DJ86" s="440"/>
      <c r="DK86" s="443"/>
      <c r="DL86" s="444"/>
      <c r="DM86" s="445"/>
      <c r="DN86" s="446"/>
      <c r="DO86" s="440"/>
      <c r="DP86" s="443"/>
      <c r="DQ86" s="444"/>
      <c r="DR86" s="445"/>
      <c r="DS86" s="446"/>
      <c r="DT86" s="440"/>
      <c r="DU86" s="443"/>
      <c r="DV86" s="444"/>
      <c r="DW86" s="445"/>
      <c r="DX86" s="446"/>
      <c r="DY86" s="440"/>
      <c r="DZ86" s="443"/>
      <c r="EA86" s="444"/>
      <c r="EB86" s="445"/>
      <c r="EC86" s="446"/>
      <c r="ED86" s="440"/>
      <c r="EE86" s="443"/>
      <c r="EF86" s="444"/>
      <c r="EG86" s="445"/>
      <c r="EH86" s="446"/>
      <c r="EI86" s="440"/>
      <c r="EJ86" s="443"/>
      <c r="EK86" s="444"/>
      <c r="EL86" s="445"/>
      <c r="EM86" s="446"/>
      <c r="EN86" s="440"/>
      <c r="EO86" s="443"/>
      <c r="EP86" s="444"/>
      <c r="EQ86" s="445"/>
      <c r="ER86" s="446"/>
      <c r="ES86" s="440"/>
      <c r="ET86" s="443"/>
      <c r="EU86" s="444"/>
      <c r="EV86" s="445"/>
      <c r="EW86" s="446"/>
      <c r="EX86" s="440"/>
      <c r="EY86" s="443"/>
      <c r="EZ86" s="444"/>
      <c r="FA86" s="445"/>
      <c r="FB86" s="446"/>
    </row>
    <row r="87" spans="1:158" s="365" customFormat="1" ht="28.5" x14ac:dyDescent="0.25">
      <c r="A87" s="440">
        <v>150951</v>
      </c>
      <c r="B87" s="441" t="s">
        <v>599</v>
      </c>
      <c r="C87" s="442" t="s">
        <v>752</v>
      </c>
      <c r="D87" s="440" t="s">
        <v>201</v>
      </c>
      <c r="E87" s="443" t="s">
        <v>348</v>
      </c>
      <c r="F87" s="443" t="s">
        <v>751</v>
      </c>
      <c r="G87" s="443" t="s">
        <v>348</v>
      </c>
      <c r="H87" s="442" t="s">
        <v>348</v>
      </c>
      <c r="I87" s="443" t="s">
        <v>348</v>
      </c>
      <c r="J87" s="360" t="str">
        <f>IFERROR(VLOOKUP(A87,[4]YEAR12!$A:$Q,17,FALSE),"")</f>
        <v>4.75+ (C/B)</v>
      </c>
      <c r="K87" s="361">
        <f>IFERROR(VLOOKUP($A87,BHVEXPORT!$A:$I,6,FALSE),"")</f>
        <v>1</v>
      </c>
      <c r="L87" s="362">
        <f>IFERROR(VLOOKUP($A87,BHVEXPORT!$A:$I,4,FALSE),"")</f>
        <v>0</v>
      </c>
      <c r="M87" s="364">
        <f>IFERROR(VLOOKUP($A87,BHVEXPORT!$A:$I,5,FALSE),"")</f>
        <v>0</v>
      </c>
      <c r="N87" s="398">
        <v>100</v>
      </c>
      <c r="O87" s="399">
        <v>0</v>
      </c>
      <c r="P87" s="366"/>
      <c r="Q87" s="400">
        <f t="shared" si="13"/>
        <v>1</v>
      </c>
      <c r="R87" s="401">
        <f t="shared" si="14"/>
        <v>3</v>
      </c>
      <c r="S87" s="402">
        <f t="shared" si="15"/>
        <v>0</v>
      </c>
      <c r="T87" s="402">
        <f t="shared" si="16"/>
        <v>0</v>
      </c>
      <c r="U87" s="402">
        <f t="shared" si="17"/>
        <v>0</v>
      </c>
      <c r="V87" s="402">
        <f t="shared" si="18"/>
        <v>0</v>
      </c>
      <c r="W87" s="402">
        <f t="shared" si="19"/>
        <v>0</v>
      </c>
      <c r="X87" s="402">
        <f t="shared" si="20"/>
        <v>0</v>
      </c>
      <c r="Y87" s="402">
        <f t="shared" si="21"/>
        <v>0</v>
      </c>
      <c r="Z87" s="402">
        <f t="shared" si="22"/>
        <v>0</v>
      </c>
      <c r="AA87" s="454">
        <f t="shared" si="23"/>
        <v>0</v>
      </c>
      <c r="AB87" s="363"/>
      <c r="AC87" s="440"/>
      <c r="AD87" s="443"/>
      <c r="AE87" s="444"/>
      <c r="AF87" s="445"/>
      <c r="AG87" s="446"/>
      <c r="AH87" s="440" t="s">
        <v>385</v>
      </c>
      <c r="AI87" s="443"/>
      <c r="AJ87" s="444"/>
      <c r="AK87" s="445" t="s">
        <v>412</v>
      </c>
      <c r="AL87" s="446" t="s">
        <v>408</v>
      </c>
      <c r="AM87" s="440"/>
      <c r="AN87" s="443"/>
      <c r="AO87" s="444"/>
      <c r="AP87" s="445"/>
      <c r="AQ87" s="446"/>
      <c r="AR87" s="440" t="s">
        <v>385</v>
      </c>
      <c r="AS87" s="443"/>
      <c r="AT87" s="444"/>
      <c r="AU87" s="445" t="s">
        <v>419</v>
      </c>
      <c r="AV87" s="446" t="s">
        <v>416</v>
      </c>
      <c r="AW87" s="440"/>
      <c r="AX87" s="443"/>
      <c r="AY87" s="444"/>
      <c r="AZ87" s="445"/>
      <c r="BA87" s="446"/>
      <c r="BB87" s="440"/>
      <c r="BC87" s="443"/>
      <c r="BD87" s="444"/>
      <c r="BE87" s="445"/>
      <c r="BF87" s="446"/>
      <c r="BG87" s="440"/>
      <c r="BH87" s="443"/>
      <c r="BI87" s="444"/>
      <c r="BJ87" s="445"/>
      <c r="BK87" s="446"/>
      <c r="BL87" s="440"/>
      <c r="BM87" s="443"/>
      <c r="BN87" s="444"/>
      <c r="BO87" s="445"/>
      <c r="BP87" s="446"/>
      <c r="BQ87" s="440"/>
      <c r="BR87" s="443"/>
      <c r="BS87" s="444"/>
      <c r="BT87" s="445"/>
      <c r="BU87" s="446"/>
      <c r="BV87" s="440"/>
      <c r="BW87" s="443"/>
      <c r="BX87" s="444"/>
      <c r="BY87" s="445"/>
      <c r="BZ87" s="446"/>
      <c r="CA87" s="440" t="s">
        <v>385</v>
      </c>
      <c r="CB87" s="443"/>
      <c r="CC87" s="444"/>
      <c r="CD87" s="445" t="s">
        <v>783</v>
      </c>
      <c r="CE87" s="446" t="s">
        <v>752</v>
      </c>
      <c r="CF87" s="440"/>
      <c r="CG87" s="443"/>
      <c r="CH87" s="444"/>
      <c r="CI87" s="445"/>
      <c r="CJ87" s="446"/>
      <c r="CK87" s="440"/>
      <c r="CL87" s="443"/>
      <c r="CM87" s="444"/>
      <c r="CN87" s="445"/>
      <c r="CO87" s="446"/>
      <c r="CP87" s="440"/>
      <c r="CQ87" s="443"/>
      <c r="CR87" s="444"/>
      <c r="CS87" s="445"/>
      <c r="CT87" s="446"/>
      <c r="CU87" s="440"/>
      <c r="CV87" s="443"/>
      <c r="CW87" s="444"/>
      <c r="CX87" s="445"/>
      <c r="CY87" s="446"/>
      <c r="CZ87" s="440"/>
      <c r="DA87" s="443"/>
      <c r="DB87" s="444"/>
      <c r="DC87" s="445"/>
      <c r="DD87" s="446"/>
      <c r="DE87" s="440"/>
      <c r="DF87" s="443"/>
      <c r="DG87" s="444"/>
      <c r="DH87" s="445"/>
      <c r="DI87" s="446"/>
      <c r="DJ87" s="440"/>
      <c r="DK87" s="443"/>
      <c r="DL87" s="444"/>
      <c r="DM87" s="445"/>
      <c r="DN87" s="446"/>
      <c r="DO87" s="440"/>
      <c r="DP87" s="443"/>
      <c r="DQ87" s="444"/>
      <c r="DR87" s="445"/>
      <c r="DS87" s="446"/>
      <c r="DT87" s="440"/>
      <c r="DU87" s="443"/>
      <c r="DV87" s="444"/>
      <c r="DW87" s="445"/>
      <c r="DX87" s="446"/>
      <c r="DY87" s="440"/>
      <c r="DZ87" s="443"/>
      <c r="EA87" s="444"/>
      <c r="EB87" s="445"/>
      <c r="EC87" s="446"/>
      <c r="ED87" s="440"/>
      <c r="EE87" s="443"/>
      <c r="EF87" s="444"/>
      <c r="EG87" s="445"/>
      <c r="EH87" s="446"/>
      <c r="EI87" s="440"/>
      <c r="EJ87" s="443"/>
      <c r="EK87" s="444"/>
      <c r="EL87" s="445"/>
      <c r="EM87" s="446"/>
      <c r="EN87" s="440" t="s">
        <v>384</v>
      </c>
      <c r="EO87" s="443"/>
      <c r="EP87" s="444"/>
      <c r="EQ87" s="445" t="s">
        <v>784</v>
      </c>
      <c r="ER87" s="446" t="s">
        <v>478</v>
      </c>
      <c r="ES87" s="440"/>
      <c r="ET87" s="443"/>
      <c r="EU87" s="444"/>
      <c r="EV87" s="445"/>
      <c r="EW87" s="446"/>
      <c r="EX87" s="440"/>
      <c r="EY87" s="443"/>
      <c r="EZ87" s="444"/>
      <c r="FA87" s="445"/>
      <c r="FB87" s="446"/>
    </row>
    <row r="88" spans="1:158" s="365" customFormat="1" ht="28.5" x14ac:dyDescent="0.25">
      <c r="A88" s="440">
        <v>150844</v>
      </c>
      <c r="B88" s="441" t="s">
        <v>600</v>
      </c>
      <c r="C88" s="442" t="s">
        <v>764</v>
      </c>
      <c r="D88" s="440" t="s">
        <v>201</v>
      </c>
      <c r="E88" s="443" t="s">
        <v>348</v>
      </c>
      <c r="F88" s="443" t="s">
        <v>751</v>
      </c>
      <c r="G88" s="443" t="s">
        <v>348</v>
      </c>
      <c r="H88" s="442" t="s">
        <v>348</v>
      </c>
      <c r="I88" s="443" t="s">
        <v>348</v>
      </c>
      <c r="J88" s="360" t="str">
        <f>IFERROR(VLOOKUP(A88,[4]YEAR12!$A:$Q,17,FALSE),"")</f>
        <v>6.25+ (B/A)</v>
      </c>
      <c r="K88" s="361">
        <f>IFERROR(VLOOKUP($A88,BHVEXPORT!$A:$I,6,FALSE),"")</f>
        <v>1</v>
      </c>
      <c r="L88" s="362">
        <f>IFERROR(VLOOKUP($A88,BHVEXPORT!$A:$I,4,FALSE),"")</f>
        <v>0</v>
      </c>
      <c r="M88" s="364">
        <f>IFERROR(VLOOKUP($A88,BHVEXPORT!$A:$I,5,FALSE),"")</f>
        <v>0</v>
      </c>
      <c r="N88" s="398">
        <v>99.15</v>
      </c>
      <c r="O88" s="399">
        <v>1</v>
      </c>
      <c r="P88" s="366"/>
      <c r="Q88" s="400">
        <f t="shared" si="13"/>
        <v>0</v>
      </c>
      <c r="R88" s="401">
        <f t="shared" si="14"/>
        <v>4</v>
      </c>
      <c r="S88" s="402">
        <f t="shared" si="15"/>
        <v>0</v>
      </c>
      <c r="T88" s="402">
        <f t="shared" si="16"/>
        <v>0</v>
      </c>
      <c r="U88" s="402">
        <f t="shared" si="17"/>
        <v>0</v>
      </c>
      <c r="V88" s="402">
        <f t="shared" si="18"/>
        <v>0</v>
      </c>
      <c r="W88" s="402">
        <f t="shared" si="19"/>
        <v>0</v>
      </c>
      <c r="X88" s="402">
        <f t="shared" si="20"/>
        <v>0</v>
      </c>
      <c r="Y88" s="402">
        <f t="shared" si="21"/>
        <v>0</v>
      </c>
      <c r="Z88" s="402">
        <f t="shared" si="22"/>
        <v>0</v>
      </c>
      <c r="AA88" s="454">
        <f t="shared" si="23"/>
        <v>0</v>
      </c>
      <c r="AB88" s="363"/>
      <c r="AC88" s="440"/>
      <c r="AD88" s="443"/>
      <c r="AE88" s="444"/>
      <c r="AF88" s="445"/>
      <c r="AG88" s="446"/>
      <c r="AH88" s="440"/>
      <c r="AI88" s="443"/>
      <c r="AJ88" s="444"/>
      <c r="AK88" s="445"/>
      <c r="AL88" s="446"/>
      <c r="AM88" s="440"/>
      <c r="AN88" s="443"/>
      <c r="AO88" s="444"/>
      <c r="AP88" s="445"/>
      <c r="AQ88" s="446"/>
      <c r="AR88" s="440"/>
      <c r="AS88" s="443"/>
      <c r="AT88" s="444"/>
      <c r="AU88" s="445"/>
      <c r="AV88" s="446"/>
      <c r="AW88" s="440"/>
      <c r="AX88" s="443"/>
      <c r="AY88" s="444"/>
      <c r="AZ88" s="445"/>
      <c r="BA88" s="446"/>
      <c r="BB88" s="440"/>
      <c r="BC88" s="443"/>
      <c r="BD88" s="444"/>
      <c r="BE88" s="445"/>
      <c r="BF88" s="446"/>
      <c r="BG88" s="440"/>
      <c r="BH88" s="443"/>
      <c r="BI88" s="444"/>
      <c r="BJ88" s="445"/>
      <c r="BK88" s="446"/>
      <c r="BL88" s="440"/>
      <c r="BM88" s="443"/>
      <c r="BN88" s="444"/>
      <c r="BO88" s="445"/>
      <c r="BP88" s="446"/>
      <c r="BQ88" s="440"/>
      <c r="BR88" s="443"/>
      <c r="BS88" s="444"/>
      <c r="BT88" s="445"/>
      <c r="BU88" s="446"/>
      <c r="BV88" s="440" t="s">
        <v>385</v>
      </c>
      <c r="BW88" s="443"/>
      <c r="BX88" s="444"/>
      <c r="BY88" s="445" t="s">
        <v>787</v>
      </c>
      <c r="BZ88" s="446" t="s">
        <v>435</v>
      </c>
      <c r="CA88" s="440" t="s">
        <v>385</v>
      </c>
      <c r="CB88" s="443"/>
      <c r="CC88" s="444"/>
      <c r="CD88" s="445" t="s">
        <v>796</v>
      </c>
      <c r="CE88" s="446" t="s">
        <v>798</v>
      </c>
      <c r="CF88" s="440"/>
      <c r="CG88" s="443"/>
      <c r="CH88" s="444"/>
      <c r="CI88" s="445"/>
      <c r="CJ88" s="446"/>
      <c r="CK88" s="440"/>
      <c r="CL88" s="443"/>
      <c r="CM88" s="444"/>
      <c r="CN88" s="445"/>
      <c r="CO88" s="446"/>
      <c r="CP88" s="440"/>
      <c r="CQ88" s="443"/>
      <c r="CR88" s="444"/>
      <c r="CS88" s="445"/>
      <c r="CT88" s="446"/>
      <c r="CU88" s="440"/>
      <c r="CV88" s="443"/>
      <c r="CW88" s="444"/>
      <c r="CX88" s="445"/>
      <c r="CY88" s="446"/>
      <c r="CZ88" s="440"/>
      <c r="DA88" s="443"/>
      <c r="DB88" s="444"/>
      <c r="DC88" s="445"/>
      <c r="DD88" s="446"/>
      <c r="DE88" s="440" t="s">
        <v>385</v>
      </c>
      <c r="DF88" s="443"/>
      <c r="DG88" s="444"/>
      <c r="DH88" s="445" t="s">
        <v>448</v>
      </c>
      <c r="DI88" s="446" t="s">
        <v>446</v>
      </c>
      <c r="DJ88" s="440"/>
      <c r="DK88" s="443"/>
      <c r="DL88" s="444"/>
      <c r="DM88" s="445"/>
      <c r="DN88" s="446"/>
      <c r="DO88" s="440"/>
      <c r="DP88" s="443"/>
      <c r="DQ88" s="444"/>
      <c r="DR88" s="445"/>
      <c r="DS88" s="446"/>
      <c r="DT88" s="440"/>
      <c r="DU88" s="443"/>
      <c r="DV88" s="444"/>
      <c r="DW88" s="445"/>
      <c r="DX88" s="446"/>
      <c r="DY88" s="440"/>
      <c r="DZ88" s="443"/>
      <c r="EA88" s="444"/>
      <c r="EB88" s="445"/>
      <c r="EC88" s="446"/>
      <c r="ED88" s="440"/>
      <c r="EE88" s="443"/>
      <c r="EF88" s="444"/>
      <c r="EG88" s="445"/>
      <c r="EH88" s="446"/>
      <c r="EI88" s="440" t="s">
        <v>385</v>
      </c>
      <c r="EJ88" s="443"/>
      <c r="EK88" s="444"/>
      <c r="EL88" s="445" t="s">
        <v>470</v>
      </c>
      <c r="EM88" s="446" t="s">
        <v>471</v>
      </c>
      <c r="EN88" s="440"/>
      <c r="EO88" s="443"/>
      <c r="EP88" s="444"/>
      <c r="EQ88" s="445"/>
      <c r="ER88" s="446"/>
      <c r="ES88" s="440"/>
      <c r="ET88" s="443"/>
      <c r="EU88" s="444"/>
      <c r="EV88" s="445"/>
      <c r="EW88" s="446"/>
      <c r="EX88" s="440"/>
      <c r="EY88" s="443"/>
      <c r="EZ88" s="444"/>
      <c r="FA88" s="445"/>
      <c r="FB88" s="446"/>
    </row>
    <row r="89" spans="1:158" s="365" customFormat="1" ht="28.5" x14ac:dyDescent="0.25">
      <c r="A89" s="440">
        <v>160123</v>
      </c>
      <c r="B89" s="441" t="s">
        <v>601</v>
      </c>
      <c r="C89" s="442" t="s">
        <v>753</v>
      </c>
      <c r="D89" s="440" t="s">
        <v>201</v>
      </c>
      <c r="E89" s="443" t="s">
        <v>348</v>
      </c>
      <c r="F89" s="443" t="s">
        <v>751</v>
      </c>
      <c r="G89" s="443" t="s">
        <v>348</v>
      </c>
      <c r="H89" s="442" t="s">
        <v>348</v>
      </c>
      <c r="I89" s="443" t="s">
        <v>348</v>
      </c>
      <c r="J89" s="360" t="str">
        <f>IFERROR(VLOOKUP(A89,[4]YEAR12!$A:$Q,17,FALSE),"")</f>
        <v>2.5+ (D/C)</v>
      </c>
      <c r="K89" s="361">
        <f>IFERROR(VLOOKUP($A89,BHVEXPORT!$A:$I,6,FALSE),"")</f>
        <v>2</v>
      </c>
      <c r="L89" s="362">
        <f>IFERROR(VLOOKUP($A89,BHVEXPORT!$A:$I,4,FALSE),"")</f>
        <v>0</v>
      </c>
      <c r="M89" s="364">
        <f>IFERROR(VLOOKUP($A89,BHVEXPORT!$A:$I,5,FALSE),"")</f>
        <v>0</v>
      </c>
      <c r="N89" s="398">
        <v>79.66</v>
      </c>
      <c r="O89" s="399">
        <v>0</v>
      </c>
      <c r="P89" s="366"/>
      <c r="Q89" s="400">
        <f t="shared" si="13"/>
        <v>0</v>
      </c>
      <c r="R89" s="401">
        <f t="shared" si="14"/>
        <v>4</v>
      </c>
      <c r="S89" s="402">
        <f t="shared" si="15"/>
        <v>0</v>
      </c>
      <c r="T89" s="402">
        <f t="shared" si="16"/>
        <v>0</v>
      </c>
      <c r="U89" s="402">
        <f t="shared" si="17"/>
        <v>0</v>
      </c>
      <c r="V89" s="402">
        <f t="shared" si="18"/>
        <v>0</v>
      </c>
      <c r="W89" s="402">
        <f t="shared" si="19"/>
        <v>0</v>
      </c>
      <c r="X89" s="402">
        <f t="shared" si="20"/>
        <v>0</v>
      </c>
      <c r="Y89" s="402">
        <f t="shared" si="21"/>
        <v>0</v>
      </c>
      <c r="Z89" s="402">
        <f t="shared" si="22"/>
        <v>0</v>
      </c>
      <c r="AA89" s="454">
        <f t="shared" si="23"/>
        <v>0</v>
      </c>
      <c r="AB89" s="363"/>
      <c r="AC89" s="440"/>
      <c r="AD89" s="443"/>
      <c r="AE89" s="444"/>
      <c r="AF89" s="445"/>
      <c r="AG89" s="446"/>
      <c r="AH89" s="440"/>
      <c r="AI89" s="443"/>
      <c r="AJ89" s="444"/>
      <c r="AK89" s="445"/>
      <c r="AL89" s="446"/>
      <c r="AM89" s="440"/>
      <c r="AN89" s="443"/>
      <c r="AO89" s="444"/>
      <c r="AP89" s="445"/>
      <c r="AQ89" s="446"/>
      <c r="AR89" s="440"/>
      <c r="AS89" s="443"/>
      <c r="AT89" s="444"/>
      <c r="AU89" s="445"/>
      <c r="AV89" s="446"/>
      <c r="AW89" s="440"/>
      <c r="AX89" s="443"/>
      <c r="AY89" s="444"/>
      <c r="AZ89" s="445"/>
      <c r="BA89" s="446"/>
      <c r="BB89" s="440"/>
      <c r="BC89" s="443"/>
      <c r="BD89" s="444"/>
      <c r="BE89" s="445"/>
      <c r="BF89" s="446"/>
      <c r="BG89" s="440"/>
      <c r="BH89" s="443"/>
      <c r="BI89" s="444"/>
      <c r="BJ89" s="445"/>
      <c r="BK89" s="446"/>
      <c r="BL89" s="440"/>
      <c r="BM89" s="443"/>
      <c r="BN89" s="444"/>
      <c r="BO89" s="445"/>
      <c r="BP89" s="446"/>
      <c r="BQ89" s="440"/>
      <c r="BR89" s="443"/>
      <c r="BS89" s="444"/>
      <c r="BT89" s="445"/>
      <c r="BU89" s="446"/>
      <c r="BV89" s="440"/>
      <c r="BW89" s="443"/>
      <c r="BX89" s="444"/>
      <c r="BY89" s="445"/>
      <c r="BZ89" s="446"/>
      <c r="CA89" s="440" t="s">
        <v>385</v>
      </c>
      <c r="CB89" s="443"/>
      <c r="CC89" s="444"/>
      <c r="CD89" s="445" t="s">
        <v>790</v>
      </c>
      <c r="CE89" s="446" t="s">
        <v>791</v>
      </c>
      <c r="CF89" s="440"/>
      <c r="CG89" s="443"/>
      <c r="CH89" s="444"/>
      <c r="CI89" s="445"/>
      <c r="CJ89" s="446"/>
      <c r="CK89" s="440"/>
      <c r="CL89" s="443"/>
      <c r="CM89" s="444"/>
      <c r="CN89" s="445"/>
      <c r="CO89" s="446"/>
      <c r="CP89" s="440"/>
      <c r="CQ89" s="443"/>
      <c r="CR89" s="444"/>
      <c r="CS89" s="445"/>
      <c r="CT89" s="446"/>
      <c r="CU89" s="440" t="s">
        <v>385</v>
      </c>
      <c r="CV89" s="443"/>
      <c r="CW89" s="444"/>
      <c r="CX89" s="445" t="s">
        <v>784</v>
      </c>
      <c r="CY89" s="446" t="s">
        <v>443</v>
      </c>
      <c r="CZ89" s="440"/>
      <c r="DA89" s="443"/>
      <c r="DB89" s="444"/>
      <c r="DC89" s="445"/>
      <c r="DD89" s="446"/>
      <c r="DE89" s="440"/>
      <c r="DF89" s="443"/>
      <c r="DG89" s="444"/>
      <c r="DH89" s="445"/>
      <c r="DI89" s="446"/>
      <c r="DJ89" s="440"/>
      <c r="DK89" s="443"/>
      <c r="DL89" s="444"/>
      <c r="DM89" s="445"/>
      <c r="DN89" s="446"/>
      <c r="DO89" s="440"/>
      <c r="DP89" s="443"/>
      <c r="DQ89" s="444"/>
      <c r="DR89" s="445"/>
      <c r="DS89" s="446"/>
      <c r="DT89" s="440"/>
      <c r="DU89" s="443"/>
      <c r="DV89" s="444"/>
      <c r="DW89" s="445"/>
      <c r="DX89" s="446"/>
      <c r="DY89" s="440"/>
      <c r="DZ89" s="443"/>
      <c r="EA89" s="444"/>
      <c r="EB89" s="445"/>
      <c r="EC89" s="446"/>
      <c r="ED89" s="440"/>
      <c r="EE89" s="443"/>
      <c r="EF89" s="444"/>
      <c r="EG89" s="445"/>
      <c r="EH89" s="446"/>
      <c r="EI89" s="440"/>
      <c r="EJ89" s="443"/>
      <c r="EK89" s="444"/>
      <c r="EL89" s="445"/>
      <c r="EM89" s="446"/>
      <c r="EN89" s="440" t="s">
        <v>385</v>
      </c>
      <c r="EO89" s="443"/>
      <c r="EP89" s="444"/>
      <c r="EQ89" s="445" t="s">
        <v>474</v>
      </c>
      <c r="ER89" s="446" t="s">
        <v>473</v>
      </c>
      <c r="ES89" s="440" t="s">
        <v>385</v>
      </c>
      <c r="ET89" s="443"/>
      <c r="EU89" s="444"/>
      <c r="EV89" s="445" t="s">
        <v>480</v>
      </c>
      <c r="EW89" s="446" t="s">
        <v>481</v>
      </c>
      <c r="EX89" s="440"/>
      <c r="EY89" s="443"/>
      <c r="EZ89" s="444"/>
      <c r="FA89" s="445"/>
      <c r="FB89" s="446"/>
    </row>
    <row r="90" spans="1:158" s="365" customFormat="1" ht="28.5" x14ac:dyDescent="0.25">
      <c r="A90" s="440">
        <v>150918</v>
      </c>
      <c r="B90" s="441" t="s">
        <v>602</v>
      </c>
      <c r="C90" s="442" t="s">
        <v>753</v>
      </c>
      <c r="D90" s="440" t="s">
        <v>325</v>
      </c>
      <c r="E90" s="443" t="s">
        <v>348</v>
      </c>
      <c r="F90" s="443" t="s">
        <v>751</v>
      </c>
      <c r="G90" s="443" t="s">
        <v>348</v>
      </c>
      <c r="H90" s="442" t="s">
        <v>348</v>
      </c>
      <c r="I90" s="443" t="s">
        <v>348</v>
      </c>
      <c r="J90" s="360" t="str">
        <f>IFERROR(VLOOKUP(A90,[4]YEAR12!$A:$Q,17,FALSE),"")</f>
        <v>4.75+ (C/B)</v>
      </c>
      <c r="K90" s="361">
        <f>IFERROR(VLOOKUP($A90,BHVEXPORT!$A:$I,6,FALSE),"")</f>
        <v>2</v>
      </c>
      <c r="L90" s="362">
        <f>IFERROR(VLOOKUP($A90,BHVEXPORT!$A:$I,4,FALSE),"")</f>
        <v>0</v>
      </c>
      <c r="M90" s="364">
        <f>IFERROR(VLOOKUP($A90,BHVEXPORT!$A:$I,5,FALSE),"")</f>
        <v>1</v>
      </c>
      <c r="N90" s="398">
        <v>88.89</v>
      </c>
      <c r="O90" s="399">
        <v>2</v>
      </c>
      <c r="P90" s="366"/>
      <c r="Q90" s="400">
        <f t="shared" si="13"/>
        <v>0</v>
      </c>
      <c r="R90" s="401">
        <f t="shared" si="14"/>
        <v>5</v>
      </c>
      <c r="S90" s="402">
        <f t="shared" si="15"/>
        <v>0</v>
      </c>
      <c r="T90" s="402">
        <f t="shared" si="16"/>
        <v>0</v>
      </c>
      <c r="U90" s="402">
        <f t="shared" si="17"/>
        <v>0</v>
      </c>
      <c r="V90" s="402">
        <f t="shared" si="18"/>
        <v>0</v>
      </c>
      <c r="W90" s="402">
        <f t="shared" si="19"/>
        <v>0</v>
      </c>
      <c r="X90" s="402">
        <f t="shared" si="20"/>
        <v>0</v>
      </c>
      <c r="Y90" s="402">
        <f t="shared" si="21"/>
        <v>0</v>
      </c>
      <c r="Z90" s="402">
        <f t="shared" si="22"/>
        <v>0</v>
      </c>
      <c r="AA90" s="454">
        <f t="shared" si="23"/>
        <v>0</v>
      </c>
      <c r="AB90" s="363"/>
      <c r="AC90" s="440" t="s">
        <v>385</v>
      </c>
      <c r="AD90" s="443"/>
      <c r="AE90" s="444"/>
      <c r="AF90" s="445" t="s">
        <v>407</v>
      </c>
      <c r="AG90" s="446" t="s">
        <v>406</v>
      </c>
      <c r="AH90" s="440" t="s">
        <v>385</v>
      </c>
      <c r="AI90" s="443"/>
      <c r="AJ90" s="444"/>
      <c r="AK90" s="445" t="s">
        <v>411</v>
      </c>
      <c r="AL90" s="446" t="s">
        <v>360</v>
      </c>
      <c r="AM90" s="440"/>
      <c r="AN90" s="443"/>
      <c r="AO90" s="444"/>
      <c r="AP90" s="445"/>
      <c r="AQ90" s="446"/>
      <c r="AR90" s="440" t="s">
        <v>385</v>
      </c>
      <c r="AS90" s="443"/>
      <c r="AT90" s="444"/>
      <c r="AU90" s="445" t="s">
        <v>420</v>
      </c>
      <c r="AV90" s="446" t="s">
        <v>417</v>
      </c>
      <c r="AW90" s="440"/>
      <c r="AX90" s="443"/>
      <c r="AY90" s="444"/>
      <c r="AZ90" s="445"/>
      <c r="BA90" s="446"/>
      <c r="BB90" s="440"/>
      <c r="BC90" s="443"/>
      <c r="BD90" s="444"/>
      <c r="BE90" s="445"/>
      <c r="BF90" s="446"/>
      <c r="BG90" s="440"/>
      <c r="BH90" s="443"/>
      <c r="BI90" s="444"/>
      <c r="BJ90" s="445"/>
      <c r="BK90" s="446"/>
      <c r="BL90" s="440"/>
      <c r="BM90" s="443"/>
      <c r="BN90" s="444"/>
      <c r="BO90" s="445"/>
      <c r="BP90" s="446"/>
      <c r="BQ90" s="440"/>
      <c r="BR90" s="443"/>
      <c r="BS90" s="444"/>
      <c r="BT90" s="445"/>
      <c r="BU90" s="446"/>
      <c r="BV90" s="440"/>
      <c r="BW90" s="443"/>
      <c r="BX90" s="444"/>
      <c r="BY90" s="445"/>
      <c r="BZ90" s="446"/>
      <c r="CA90" s="440" t="s">
        <v>385</v>
      </c>
      <c r="CB90" s="443"/>
      <c r="CC90" s="444"/>
      <c r="CD90" s="445" t="s">
        <v>790</v>
      </c>
      <c r="CE90" s="446" t="s">
        <v>791</v>
      </c>
      <c r="CF90" s="440"/>
      <c r="CG90" s="443"/>
      <c r="CH90" s="444"/>
      <c r="CI90" s="445"/>
      <c r="CJ90" s="446"/>
      <c r="CK90" s="440"/>
      <c r="CL90" s="443"/>
      <c r="CM90" s="444"/>
      <c r="CN90" s="445"/>
      <c r="CO90" s="446"/>
      <c r="CP90" s="440"/>
      <c r="CQ90" s="443"/>
      <c r="CR90" s="444"/>
      <c r="CS90" s="445"/>
      <c r="CT90" s="446"/>
      <c r="CU90" s="440"/>
      <c r="CV90" s="443"/>
      <c r="CW90" s="444"/>
      <c r="CX90" s="445"/>
      <c r="CY90" s="446"/>
      <c r="CZ90" s="440"/>
      <c r="DA90" s="443"/>
      <c r="DB90" s="444"/>
      <c r="DC90" s="445"/>
      <c r="DD90" s="446"/>
      <c r="DE90" s="440"/>
      <c r="DF90" s="443"/>
      <c r="DG90" s="444"/>
      <c r="DH90" s="445"/>
      <c r="DI90" s="446"/>
      <c r="DJ90" s="440" t="s">
        <v>385</v>
      </c>
      <c r="DK90" s="443"/>
      <c r="DL90" s="444"/>
      <c r="DM90" s="445" t="s">
        <v>454</v>
      </c>
      <c r="DN90" s="446" t="s">
        <v>449</v>
      </c>
      <c r="DO90" s="440"/>
      <c r="DP90" s="443"/>
      <c r="DQ90" s="444"/>
      <c r="DR90" s="445"/>
      <c r="DS90" s="446"/>
      <c r="DT90" s="440"/>
      <c r="DU90" s="443"/>
      <c r="DV90" s="444"/>
      <c r="DW90" s="445"/>
      <c r="DX90" s="446"/>
      <c r="DY90" s="440"/>
      <c r="DZ90" s="443"/>
      <c r="EA90" s="444"/>
      <c r="EB90" s="445"/>
      <c r="EC90" s="446"/>
      <c r="ED90" s="440"/>
      <c r="EE90" s="443"/>
      <c r="EF90" s="444"/>
      <c r="EG90" s="445"/>
      <c r="EH90" s="446"/>
      <c r="EI90" s="440"/>
      <c r="EJ90" s="443"/>
      <c r="EK90" s="444"/>
      <c r="EL90" s="445"/>
      <c r="EM90" s="446"/>
      <c r="EN90" s="440"/>
      <c r="EO90" s="443"/>
      <c r="EP90" s="444"/>
      <c r="EQ90" s="445"/>
      <c r="ER90" s="446"/>
      <c r="ES90" s="440"/>
      <c r="ET90" s="443"/>
      <c r="EU90" s="444"/>
      <c r="EV90" s="445"/>
      <c r="EW90" s="446"/>
      <c r="EX90" s="440"/>
      <c r="EY90" s="443"/>
      <c r="EZ90" s="444"/>
      <c r="FA90" s="445"/>
      <c r="FB90" s="446"/>
    </row>
    <row r="91" spans="1:158" s="365" customFormat="1" ht="28.5" x14ac:dyDescent="0.25">
      <c r="A91" s="440">
        <v>150823</v>
      </c>
      <c r="B91" s="441" t="s">
        <v>603</v>
      </c>
      <c r="C91" s="442" t="s">
        <v>752</v>
      </c>
      <c r="D91" s="440" t="s">
        <v>201</v>
      </c>
      <c r="E91" s="443" t="s">
        <v>749</v>
      </c>
      <c r="F91" s="443" t="s">
        <v>751</v>
      </c>
      <c r="G91" s="443" t="s">
        <v>348</v>
      </c>
      <c r="H91" s="442" t="s">
        <v>348</v>
      </c>
      <c r="I91" s="443" t="s">
        <v>348</v>
      </c>
      <c r="J91" s="360" t="str">
        <f>IFERROR(VLOOKUP(A91,[4]YEAR12!$A:$Q,17,FALSE),"")</f>
        <v>4.75+ (C/B)</v>
      </c>
      <c r="K91" s="361">
        <f>IFERROR(VLOOKUP($A91,BHVEXPORT!$A:$I,6,FALSE),"")</f>
        <v>0</v>
      </c>
      <c r="L91" s="362">
        <f>IFERROR(VLOOKUP($A91,BHVEXPORT!$A:$I,4,FALSE),"")</f>
        <v>0</v>
      </c>
      <c r="M91" s="364">
        <f>IFERROR(VLOOKUP($A91,BHVEXPORT!$A:$I,5,FALSE),"")</f>
        <v>0</v>
      </c>
      <c r="N91" s="398">
        <v>92.66</v>
      </c>
      <c r="O91" s="399">
        <v>0</v>
      </c>
      <c r="P91" s="366"/>
      <c r="Q91" s="400">
        <f t="shared" si="13"/>
        <v>0</v>
      </c>
      <c r="R91" s="401">
        <f t="shared" si="14"/>
        <v>4</v>
      </c>
      <c r="S91" s="402">
        <f t="shared" si="15"/>
        <v>0</v>
      </c>
      <c r="T91" s="402">
        <f t="shared" si="16"/>
        <v>0</v>
      </c>
      <c r="U91" s="402">
        <f t="shared" si="17"/>
        <v>0</v>
      </c>
      <c r="V91" s="402">
        <f t="shared" si="18"/>
        <v>0</v>
      </c>
      <c r="W91" s="402">
        <f t="shared" si="19"/>
        <v>0</v>
      </c>
      <c r="X91" s="402">
        <f t="shared" si="20"/>
        <v>0</v>
      </c>
      <c r="Y91" s="402">
        <f t="shared" si="21"/>
        <v>0</v>
      </c>
      <c r="Z91" s="402">
        <f t="shared" si="22"/>
        <v>0</v>
      </c>
      <c r="AA91" s="454">
        <f t="shared" si="23"/>
        <v>0</v>
      </c>
      <c r="AB91" s="363"/>
      <c r="AC91" s="440"/>
      <c r="AD91" s="443"/>
      <c r="AE91" s="444"/>
      <c r="AF91" s="445"/>
      <c r="AG91" s="446"/>
      <c r="AH91" s="440"/>
      <c r="AI91" s="443"/>
      <c r="AJ91" s="444"/>
      <c r="AK91" s="445"/>
      <c r="AL91" s="446"/>
      <c r="AM91" s="440"/>
      <c r="AN91" s="443"/>
      <c r="AO91" s="444"/>
      <c r="AP91" s="445"/>
      <c r="AQ91" s="446"/>
      <c r="AR91" s="440"/>
      <c r="AS91" s="443"/>
      <c r="AT91" s="444"/>
      <c r="AU91" s="445"/>
      <c r="AV91" s="446"/>
      <c r="AW91" s="440"/>
      <c r="AX91" s="443"/>
      <c r="AY91" s="444"/>
      <c r="AZ91" s="445"/>
      <c r="BA91" s="446"/>
      <c r="BB91" s="440"/>
      <c r="BC91" s="443"/>
      <c r="BD91" s="444"/>
      <c r="BE91" s="445"/>
      <c r="BF91" s="446"/>
      <c r="BG91" s="440"/>
      <c r="BH91" s="443"/>
      <c r="BI91" s="444"/>
      <c r="BJ91" s="445"/>
      <c r="BK91" s="446"/>
      <c r="BL91" s="440"/>
      <c r="BM91" s="443"/>
      <c r="BN91" s="444"/>
      <c r="BO91" s="445"/>
      <c r="BP91" s="446"/>
      <c r="BQ91" s="440"/>
      <c r="BR91" s="443"/>
      <c r="BS91" s="444"/>
      <c r="BT91" s="445"/>
      <c r="BU91" s="446"/>
      <c r="BV91" s="440"/>
      <c r="BW91" s="443"/>
      <c r="BX91" s="444"/>
      <c r="BY91" s="445"/>
      <c r="BZ91" s="446"/>
      <c r="CA91" s="440" t="s">
        <v>385</v>
      </c>
      <c r="CB91" s="443"/>
      <c r="CC91" s="444"/>
      <c r="CD91" s="445" t="s">
        <v>783</v>
      </c>
      <c r="CE91" s="446" t="s">
        <v>752</v>
      </c>
      <c r="CF91" s="440"/>
      <c r="CG91" s="443"/>
      <c r="CH91" s="444"/>
      <c r="CI91" s="445"/>
      <c r="CJ91" s="446"/>
      <c r="CK91" s="440"/>
      <c r="CL91" s="443"/>
      <c r="CM91" s="444"/>
      <c r="CN91" s="445"/>
      <c r="CO91" s="446"/>
      <c r="CP91" s="440"/>
      <c r="CQ91" s="443"/>
      <c r="CR91" s="444"/>
      <c r="CS91" s="445"/>
      <c r="CT91" s="446"/>
      <c r="CU91" s="440" t="s">
        <v>385</v>
      </c>
      <c r="CV91" s="443"/>
      <c r="CW91" s="444"/>
      <c r="CX91" s="445" t="s">
        <v>784</v>
      </c>
      <c r="CY91" s="446" t="s">
        <v>443</v>
      </c>
      <c r="CZ91" s="440"/>
      <c r="DA91" s="443"/>
      <c r="DB91" s="444"/>
      <c r="DC91" s="445"/>
      <c r="DD91" s="446"/>
      <c r="DE91" s="440"/>
      <c r="DF91" s="443"/>
      <c r="DG91" s="444"/>
      <c r="DH91" s="445"/>
      <c r="DI91" s="446"/>
      <c r="DJ91" s="440"/>
      <c r="DK91" s="443"/>
      <c r="DL91" s="444"/>
      <c r="DM91" s="445"/>
      <c r="DN91" s="446"/>
      <c r="DO91" s="440"/>
      <c r="DP91" s="443"/>
      <c r="DQ91" s="444"/>
      <c r="DR91" s="445"/>
      <c r="DS91" s="446"/>
      <c r="DT91" s="440"/>
      <c r="DU91" s="443"/>
      <c r="DV91" s="444"/>
      <c r="DW91" s="445"/>
      <c r="DX91" s="446"/>
      <c r="DY91" s="440" t="s">
        <v>385</v>
      </c>
      <c r="DZ91" s="443"/>
      <c r="EA91" s="444"/>
      <c r="EB91" s="445" t="s">
        <v>496</v>
      </c>
      <c r="EC91" s="446" t="s">
        <v>463</v>
      </c>
      <c r="ED91" s="440"/>
      <c r="EE91" s="443"/>
      <c r="EF91" s="444"/>
      <c r="EG91" s="445"/>
      <c r="EH91" s="446"/>
      <c r="EI91" s="440"/>
      <c r="EJ91" s="443"/>
      <c r="EK91" s="444"/>
      <c r="EL91" s="445"/>
      <c r="EM91" s="446"/>
      <c r="EN91" s="440" t="s">
        <v>385</v>
      </c>
      <c r="EO91" s="443"/>
      <c r="EP91" s="444"/>
      <c r="EQ91" s="445" t="s">
        <v>784</v>
      </c>
      <c r="ER91" s="446" t="s">
        <v>478</v>
      </c>
      <c r="ES91" s="440"/>
      <c r="ET91" s="443"/>
      <c r="EU91" s="444"/>
      <c r="EV91" s="445"/>
      <c r="EW91" s="446"/>
      <c r="EX91" s="440"/>
      <c r="EY91" s="443"/>
      <c r="EZ91" s="444"/>
      <c r="FA91" s="445"/>
      <c r="FB91" s="446"/>
    </row>
    <row r="92" spans="1:158" s="365" customFormat="1" ht="28.5" x14ac:dyDescent="0.25">
      <c r="A92" s="440">
        <v>160059</v>
      </c>
      <c r="B92" s="441" t="s">
        <v>604</v>
      </c>
      <c r="C92" s="442" t="s">
        <v>760</v>
      </c>
      <c r="D92" s="440" t="s">
        <v>201</v>
      </c>
      <c r="E92" s="443" t="s">
        <v>348</v>
      </c>
      <c r="F92" s="443" t="s">
        <v>751</v>
      </c>
      <c r="G92" s="443" t="s">
        <v>348</v>
      </c>
      <c r="H92" s="442" t="s">
        <v>348</v>
      </c>
      <c r="I92" s="443" t="s">
        <v>348</v>
      </c>
      <c r="J92" s="360" t="str">
        <f>IFERROR(VLOOKUP(A92,[4]YEAR12!$A:$Q,17,FALSE),"")</f>
        <v>6.25+ (B/A)</v>
      </c>
      <c r="K92" s="361">
        <f>IFERROR(VLOOKUP($A92,BHVEXPORT!$A:$I,6,FALSE),"")</f>
        <v>1</v>
      </c>
      <c r="L92" s="362">
        <f>IFERROR(VLOOKUP($A92,BHVEXPORT!$A:$I,4,FALSE),"")</f>
        <v>0</v>
      </c>
      <c r="M92" s="364">
        <f>IFERROR(VLOOKUP($A92,BHVEXPORT!$A:$I,5,FALSE),"")</f>
        <v>0</v>
      </c>
      <c r="N92" s="398">
        <v>82.69</v>
      </c>
      <c r="O92" s="399">
        <v>1</v>
      </c>
      <c r="P92" s="366"/>
      <c r="Q92" s="400">
        <f t="shared" si="13"/>
        <v>1</v>
      </c>
      <c r="R92" s="401">
        <f t="shared" si="14"/>
        <v>3</v>
      </c>
      <c r="S92" s="402">
        <f t="shared" si="15"/>
        <v>0</v>
      </c>
      <c r="T92" s="402">
        <f t="shared" si="16"/>
        <v>0</v>
      </c>
      <c r="U92" s="402">
        <f t="shared" si="17"/>
        <v>0</v>
      </c>
      <c r="V92" s="402">
        <f t="shared" si="18"/>
        <v>0</v>
      </c>
      <c r="W92" s="402">
        <f t="shared" si="19"/>
        <v>0</v>
      </c>
      <c r="X92" s="402">
        <f t="shared" si="20"/>
        <v>0</v>
      </c>
      <c r="Y92" s="402">
        <f t="shared" si="21"/>
        <v>0</v>
      </c>
      <c r="Z92" s="402">
        <f t="shared" si="22"/>
        <v>0</v>
      </c>
      <c r="AA92" s="454">
        <f t="shared" si="23"/>
        <v>0</v>
      </c>
      <c r="AB92" s="363"/>
      <c r="AC92" s="440"/>
      <c r="AD92" s="443"/>
      <c r="AE92" s="444"/>
      <c r="AF92" s="445"/>
      <c r="AG92" s="446"/>
      <c r="AH92" s="440"/>
      <c r="AI92" s="443"/>
      <c r="AJ92" s="444"/>
      <c r="AK92" s="445"/>
      <c r="AL92" s="446"/>
      <c r="AM92" s="440"/>
      <c r="AN92" s="443"/>
      <c r="AO92" s="444"/>
      <c r="AP92" s="445"/>
      <c r="AQ92" s="446"/>
      <c r="AR92" s="440"/>
      <c r="AS92" s="443"/>
      <c r="AT92" s="444"/>
      <c r="AU92" s="445"/>
      <c r="AV92" s="446"/>
      <c r="AW92" s="440"/>
      <c r="AX92" s="443"/>
      <c r="AY92" s="444"/>
      <c r="AZ92" s="445"/>
      <c r="BA92" s="446"/>
      <c r="BB92" s="440"/>
      <c r="BC92" s="443"/>
      <c r="BD92" s="444"/>
      <c r="BE92" s="445"/>
      <c r="BF92" s="446"/>
      <c r="BG92" s="440"/>
      <c r="BH92" s="443"/>
      <c r="BI92" s="444"/>
      <c r="BJ92" s="445"/>
      <c r="BK92" s="446"/>
      <c r="BL92" s="440"/>
      <c r="BM92" s="443"/>
      <c r="BN92" s="444"/>
      <c r="BO92" s="445"/>
      <c r="BP92" s="446"/>
      <c r="BQ92" s="440"/>
      <c r="BR92" s="443"/>
      <c r="BS92" s="444"/>
      <c r="BT92" s="445"/>
      <c r="BU92" s="446"/>
      <c r="BV92" s="440" t="s">
        <v>385</v>
      </c>
      <c r="BW92" s="443"/>
      <c r="BX92" s="444"/>
      <c r="BY92" s="445" t="s">
        <v>787</v>
      </c>
      <c r="BZ92" s="446" t="s">
        <v>435</v>
      </c>
      <c r="CA92" s="440" t="s">
        <v>385</v>
      </c>
      <c r="CB92" s="443"/>
      <c r="CC92" s="444"/>
      <c r="CD92" s="445" t="s">
        <v>788</v>
      </c>
      <c r="CE92" s="446" t="s">
        <v>760</v>
      </c>
      <c r="CF92" s="440"/>
      <c r="CG92" s="443"/>
      <c r="CH92" s="444"/>
      <c r="CI92" s="445"/>
      <c r="CJ92" s="446"/>
      <c r="CK92" s="440"/>
      <c r="CL92" s="443"/>
      <c r="CM92" s="444"/>
      <c r="CN92" s="445"/>
      <c r="CO92" s="446"/>
      <c r="CP92" s="440"/>
      <c r="CQ92" s="443"/>
      <c r="CR92" s="444"/>
      <c r="CS92" s="445"/>
      <c r="CT92" s="446"/>
      <c r="CU92" s="440"/>
      <c r="CV92" s="443"/>
      <c r="CW92" s="444"/>
      <c r="CX92" s="445"/>
      <c r="CY92" s="446"/>
      <c r="CZ92" s="440"/>
      <c r="DA92" s="443"/>
      <c r="DB92" s="444"/>
      <c r="DC92" s="445"/>
      <c r="DD92" s="446"/>
      <c r="DE92" s="440" t="s">
        <v>385</v>
      </c>
      <c r="DF92" s="443"/>
      <c r="DG92" s="444"/>
      <c r="DH92" s="445" t="s">
        <v>448</v>
      </c>
      <c r="DI92" s="446" t="s">
        <v>445</v>
      </c>
      <c r="DJ92" s="440"/>
      <c r="DK92" s="443"/>
      <c r="DL92" s="444"/>
      <c r="DM92" s="445"/>
      <c r="DN92" s="446"/>
      <c r="DO92" s="440"/>
      <c r="DP92" s="443"/>
      <c r="DQ92" s="444"/>
      <c r="DR92" s="445"/>
      <c r="DS92" s="446"/>
      <c r="DT92" s="440"/>
      <c r="DU92" s="443"/>
      <c r="DV92" s="444"/>
      <c r="DW92" s="445"/>
      <c r="DX92" s="446"/>
      <c r="DY92" s="440"/>
      <c r="DZ92" s="443"/>
      <c r="EA92" s="444"/>
      <c r="EB92" s="445"/>
      <c r="EC92" s="446"/>
      <c r="ED92" s="440"/>
      <c r="EE92" s="443"/>
      <c r="EF92" s="444"/>
      <c r="EG92" s="445"/>
      <c r="EH92" s="446"/>
      <c r="EI92" s="440"/>
      <c r="EJ92" s="443"/>
      <c r="EK92" s="444"/>
      <c r="EL92" s="445"/>
      <c r="EM92" s="446"/>
      <c r="EN92" s="440" t="s">
        <v>384</v>
      </c>
      <c r="EO92" s="443"/>
      <c r="EP92" s="444"/>
      <c r="EQ92" s="445" t="s">
        <v>474</v>
      </c>
      <c r="ER92" s="446" t="s">
        <v>477</v>
      </c>
      <c r="ES92" s="440"/>
      <c r="ET92" s="443"/>
      <c r="EU92" s="444"/>
      <c r="EV92" s="445"/>
      <c r="EW92" s="446"/>
      <c r="EX92" s="440"/>
      <c r="EY92" s="443"/>
      <c r="EZ92" s="444"/>
      <c r="FA92" s="445"/>
      <c r="FB92" s="446"/>
    </row>
    <row r="93" spans="1:158" s="365" customFormat="1" ht="28.5" x14ac:dyDescent="0.25">
      <c r="A93" s="440">
        <v>150977</v>
      </c>
      <c r="B93" s="441" t="s">
        <v>605</v>
      </c>
      <c r="C93" s="442" t="s">
        <v>753</v>
      </c>
      <c r="D93" s="440" t="s">
        <v>325</v>
      </c>
      <c r="E93" s="443" t="s">
        <v>749</v>
      </c>
      <c r="F93" s="443" t="s">
        <v>751</v>
      </c>
      <c r="G93" s="443" t="s">
        <v>348</v>
      </c>
      <c r="H93" s="442" t="s">
        <v>348</v>
      </c>
      <c r="I93" s="443" t="s">
        <v>348</v>
      </c>
      <c r="J93" s="360" t="str">
        <f>IFERROR(VLOOKUP(A93,[4]YEAR12!$A:$Q,17,FALSE),"")</f>
        <v>4.75+ (C/B)</v>
      </c>
      <c r="K93" s="361">
        <f>IFERROR(VLOOKUP($A93,BHVEXPORT!$A:$I,6,FALSE),"")</f>
        <v>0</v>
      </c>
      <c r="L93" s="362">
        <f>IFERROR(VLOOKUP($A93,BHVEXPORT!$A:$I,4,FALSE),"")</f>
        <v>0</v>
      </c>
      <c r="M93" s="364">
        <f>IFERROR(VLOOKUP($A93,BHVEXPORT!$A:$I,5,FALSE),"")</f>
        <v>0</v>
      </c>
      <c r="N93" s="398">
        <v>98.28</v>
      </c>
      <c r="O93" s="399">
        <v>8</v>
      </c>
      <c r="P93" s="366"/>
      <c r="Q93" s="400">
        <f t="shared" si="13"/>
        <v>0</v>
      </c>
      <c r="R93" s="401">
        <f t="shared" si="14"/>
        <v>2</v>
      </c>
      <c r="S93" s="402">
        <f t="shared" si="15"/>
        <v>1</v>
      </c>
      <c r="T93" s="402">
        <f t="shared" si="16"/>
        <v>0</v>
      </c>
      <c r="U93" s="402">
        <f t="shared" si="17"/>
        <v>1</v>
      </c>
      <c r="V93" s="402">
        <f t="shared" si="18"/>
        <v>2</v>
      </c>
      <c r="W93" s="402">
        <f t="shared" si="19"/>
        <v>0</v>
      </c>
      <c r="X93" s="402">
        <f t="shared" si="20"/>
        <v>0</v>
      </c>
      <c r="Y93" s="402">
        <f t="shared" si="21"/>
        <v>0</v>
      </c>
      <c r="Z93" s="402">
        <f t="shared" si="22"/>
        <v>0</v>
      </c>
      <c r="AA93" s="454">
        <f t="shared" si="23"/>
        <v>2</v>
      </c>
      <c r="AB93" s="363"/>
      <c r="AC93" s="440"/>
      <c r="AD93" s="443"/>
      <c r="AE93" s="444"/>
      <c r="AF93" s="445"/>
      <c r="AG93" s="446"/>
      <c r="AH93" s="440"/>
      <c r="AI93" s="443"/>
      <c r="AJ93" s="444"/>
      <c r="AK93" s="445"/>
      <c r="AL93" s="446"/>
      <c r="AM93" s="440"/>
      <c r="AN93" s="443"/>
      <c r="AO93" s="444"/>
      <c r="AP93" s="445"/>
      <c r="AQ93" s="446"/>
      <c r="AR93" s="440"/>
      <c r="AS93" s="443"/>
      <c r="AT93" s="444"/>
      <c r="AU93" s="445"/>
      <c r="AV93" s="446"/>
      <c r="AW93" s="440"/>
      <c r="AX93" s="443"/>
      <c r="AY93" s="444"/>
      <c r="AZ93" s="445"/>
      <c r="BA93" s="446"/>
      <c r="BB93" s="440" t="s">
        <v>385</v>
      </c>
      <c r="BC93" s="443"/>
      <c r="BD93" s="444"/>
      <c r="BE93" s="445" t="s">
        <v>424</v>
      </c>
      <c r="BF93" s="446" t="s">
        <v>423</v>
      </c>
      <c r="BG93" s="440"/>
      <c r="BH93" s="443"/>
      <c r="BI93" s="444"/>
      <c r="BJ93" s="445"/>
      <c r="BK93" s="446"/>
      <c r="BL93" s="440"/>
      <c r="BM93" s="443"/>
      <c r="BN93" s="444"/>
      <c r="BO93" s="445"/>
      <c r="BP93" s="446"/>
      <c r="BQ93" s="440"/>
      <c r="BR93" s="443"/>
      <c r="BS93" s="444"/>
      <c r="BT93" s="445"/>
      <c r="BU93" s="446"/>
      <c r="BV93" s="440"/>
      <c r="BW93" s="443"/>
      <c r="BX93" s="444"/>
      <c r="BY93" s="445"/>
      <c r="BZ93" s="446"/>
      <c r="CA93" s="440" t="s">
        <v>388</v>
      </c>
      <c r="CB93" s="443"/>
      <c r="CC93" s="444"/>
      <c r="CD93" s="445" t="s">
        <v>429</v>
      </c>
      <c r="CE93" s="446" t="s">
        <v>753</v>
      </c>
      <c r="CF93" s="440"/>
      <c r="CG93" s="443"/>
      <c r="CH93" s="444"/>
      <c r="CI93" s="445"/>
      <c r="CJ93" s="446"/>
      <c r="CK93" s="440"/>
      <c r="CL93" s="443"/>
      <c r="CM93" s="444"/>
      <c r="CN93" s="445"/>
      <c r="CO93" s="446"/>
      <c r="CP93" s="440"/>
      <c r="CQ93" s="443"/>
      <c r="CR93" s="444"/>
      <c r="CS93" s="445"/>
      <c r="CT93" s="446"/>
      <c r="CU93" s="440"/>
      <c r="CV93" s="443"/>
      <c r="CW93" s="444"/>
      <c r="CX93" s="445"/>
      <c r="CY93" s="446"/>
      <c r="CZ93" s="440"/>
      <c r="DA93" s="443"/>
      <c r="DB93" s="444"/>
      <c r="DC93" s="445"/>
      <c r="DD93" s="446"/>
      <c r="DE93" s="440"/>
      <c r="DF93" s="443"/>
      <c r="DG93" s="444"/>
      <c r="DH93" s="445"/>
      <c r="DI93" s="446"/>
      <c r="DJ93" s="440" t="s">
        <v>386</v>
      </c>
      <c r="DK93" s="443"/>
      <c r="DL93" s="444"/>
      <c r="DM93" s="445" t="s">
        <v>454</v>
      </c>
      <c r="DN93" s="446" t="s">
        <v>450</v>
      </c>
      <c r="DO93" s="440"/>
      <c r="DP93" s="443"/>
      <c r="DQ93" s="444"/>
      <c r="DR93" s="445"/>
      <c r="DS93" s="446"/>
      <c r="DT93" s="440"/>
      <c r="DU93" s="443"/>
      <c r="DV93" s="444"/>
      <c r="DW93" s="445"/>
      <c r="DX93" s="446"/>
      <c r="DY93" s="440"/>
      <c r="DZ93" s="443"/>
      <c r="EA93" s="444"/>
      <c r="EB93" s="445"/>
      <c r="EC93" s="446"/>
      <c r="ED93" s="440" t="s">
        <v>385</v>
      </c>
      <c r="EE93" s="443"/>
      <c r="EF93" s="444"/>
      <c r="EG93" s="445" t="s">
        <v>468</v>
      </c>
      <c r="EH93" s="446" t="s">
        <v>467</v>
      </c>
      <c r="EI93" s="440"/>
      <c r="EJ93" s="443"/>
      <c r="EK93" s="444"/>
      <c r="EL93" s="445"/>
      <c r="EM93" s="446"/>
      <c r="EN93" s="440"/>
      <c r="EO93" s="443"/>
      <c r="EP93" s="444"/>
      <c r="EQ93" s="445"/>
      <c r="ER93" s="446"/>
      <c r="ES93" s="440"/>
      <c r="ET93" s="443"/>
      <c r="EU93" s="444"/>
      <c r="EV93" s="445"/>
      <c r="EW93" s="446"/>
      <c r="EX93" s="440"/>
      <c r="EY93" s="443"/>
      <c r="EZ93" s="444"/>
      <c r="FA93" s="445"/>
      <c r="FB93" s="446"/>
    </row>
    <row r="94" spans="1:158" s="365" customFormat="1" ht="28.5" x14ac:dyDescent="0.25">
      <c r="A94" s="440">
        <v>150983</v>
      </c>
      <c r="B94" s="441" t="s">
        <v>606</v>
      </c>
      <c r="C94" s="442" t="s">
        <v>752</v>
      </c>
      <c r="D94" s="440" t="s">
        <v>201</v>
      </c>
      <c r="E94" s="443" t="s">
        <v>749</v>
      </c>
      <c r="F94" s="443" t="s">
        <v>773</v>
      </c>
      <c r="G94" s="443" t="s">
        <v>348</v>
      </c>
      <c r="H94" s="442" t="s">
        <v>348</v>
      </c>
      <c r="I94" s="443" t="s">
        <v>348</v>
      </c>
      <c r="J94" s="360" t="str">
        <f>IFERROR(VLOOKUP(A94,[4]YEAR12!$A:$Q,17,FALSE),"")</f>
        <v>6.25+ (B/A)</v>
      </c>
      <c r="K94" s="361">
        <f>IFERROR(VLOOKUP($A94,BHVEXPORT!$A:$I,6,FALSE),"")</f>
        <v>0</v>
      </c>
      <c r="L94" s="362">
        <f>IFERROR(VLOOKUP($A94,BHVEXPORT!$A:$I,4,FALSE),"")</f>
        <v>0</v>
      </c>
      <c r="M94" s="364">
        <f>IFERROR(VLOOKUP($A94,BHVEXPORT!$A:$I,5,FALSE),"")</f>
        <v>0</v>
      </c>
      <c r="N94" s="398">
        <v>85.87</v>
      </c>
      <c r="O94" s="399">
        <v>6</v>
      </c>
      <c r="P94" s="366"/>
      <c r="Q94" s="400">
        <f t="shared" si="13"/>
        <v>1</v>
      </c>
      <c r="R94" s="401">
        <f t="shared" si="14"/>
        <v>2</v>
      </c>
      <c r="S94" s="402">
        <f t="shared" si="15"/>
        <v>0</v>
      </c>
      <c r="T94" s="402">
        <f t="shared" si="16"/>
        <v>0</v>
      </c>
      <c r="U94" s="402">
        <f t="shared" si="17"/>
        <v>1</v>
      </c>
      <c r="V94" s="402">
        <f t="shared" si="18"/>
        <v>1</v>
      </c>
      <c r="W94" s="402">
        <f t="shared" si="19"/>
        <v>0</v>
      </c>
      <c r="X94" s="402">
        <f t="shared" si="20"/>
        <v>0</v>
      </c>
      <c r="Y94" s="402">
        <f t="shared" si="21"/>
        <v>0</v>
      </c>
      <c r="Z94" s="402">
        <f t="shared" si="22"/>
        <v>0</v>
      </c>
      <c r="AA94" s="454">
        <f t="shared" si="23"/>
        <v>1</v>
      </c>
      <c r="AB94" s="363"/>
      <c r="AC94" s="440"/>
      <c r="AD94" s="443"/>
      <c r="AE94" s="444"/>
      <c r="AF94" s="445"/>
      <c r="AG94" s="446"/>
      <c r="AH94" s="440" t="s">
        <v>809</v>
      </c>
      <c r="AI94" s="443"/>
      <c r="AJ94" s="444"/>
      <c r="AK94" s="445" t="s">
        <v>785</v>
      </c>
      <c r="AL94" s="446" t="s">
        <v>359</v>
      </c>
      <c r="AM94" s="440"/>
      <c r="AN94" s="443"/>
      <c r="AO94" s="444"/>
      <c r="AP94" s="445"/>
      <c r="AQ94" s="446"/>
      <c r="AR94" s="440" t="s">
        <v>384</v>
      </c>
      <c r="AS94" s="443"/>
      <c r="AT94" s="444"/>
      <c r="AU94" s="445" t="s">
        <v>419</v>
      </c>
      <c r="AV94" s="446" t="s">
        <v>416</v>
      </c>
      <c r="AW94" s="440"/>
      <c r="AX94" s="443"/>
      <c r="AY94" s="444"/>
      <c r="AZ94" s="445"/>
      <c r="BA94" s="446"/>
      <c r="BB94" s="440"/>
      <c r="BC94" s="443"/>
      <c r="BD94" s="444"/>
      <c r="BE94" s="445"/>
      <c r="BF94" s="446"/>
      <c r="BG94" s="440"/>
      <c r="BH94" s="443"/>
      <c r="BI94" s="444"/>
      <c r="BJ94" s="445"/>
      <c r="BK94" s="446"/>
      <c r="BL94" s="440"/>
      <c r="BM94" s="443"/>
      <c r="BN94" s="444"/>
      <c r="BO94" s="445"/>
      <c r="BP94" s="446"/>
      <c r="BQ94" s="440"/>
      <c r="BR94" s="443"/>
      <c r="BS94" s="444"/>
      <c r="BT94" s="445"/>
      <c r="BU94" s="446"/>
      <c r="BV94" s="440"/>
      <c r="BW94" s="443"/>
      <c r="BX94" s="444"/>
      <c r="BY94" s="445"/>
      <c r="BZ94" s="446"/>
      <c r="CA94" s="440" t="s">
        <v>388</v>
      </c>
      <c r="CB94" s="443"/>
      <c r="CC94" s="444"/>
      <c r="CD94" s="445" t="s">
        <v>783</v>
      </c>
      <c r="CE94" s="446" t="s">
        <v>752</v>
      </c>
      <c r="CF94" s="440"/>
      <c r="CG94" s="443"/>
      <c r="CH94" s="444"/>
      <c r="CI94" s="445"/>
      <c r="CJ94" s="446"/>
      <c r="CK94" s="440"/>
      <c r="CL94" s="443"/>
      <c r="CM94" s="444"/>
      <c r="CN94" s="445"/>
      <c r="CO94" s="446"/>
      <c r="CP94" s="440"/>
      <c r="CQ94" s="443"/>
      <c r="CR94" s="444"/>
      <c r="CS94" s="445"/>
      <c r="CT94" s="446"/>
      <c r="CU94" s="440" t="s">
        <v>385</v>
      </c>
      <c r="CV94" s="443"/>
      <c r="CW94" s="444"/>
      <c r="CX94" s="445" t="s">
        <v>784</v>
      </c>
      <c r="CY94" s="446" t="s">
        <v>443</v>
      </c>
      <c r="CZ94" s="440" t="s">
        <v>385</v>
      </c>
      <c r="DA94" s="443"/>
      <c r="DB94" s="444"/>
      <c r="DC94" s="445"/>
      <c r="DD94" s="446"/>
      <c r="DE94" s="440"/>
      <c r="DF94" s="443"/>
      <c r="DG94" s="444"/>
      <c r="DH94" s="445"/>
      <c r="DI94" s="446"/>
      <c r="DJ94" s="440"/>
      <c r="DK94" s="443"/>
      <c r="DL94" s="444"/>
      <c r="DM94" s="445"/>
      <c r="DN94" s="446"/>
      <c r="DO94" s="440"/>
      <c r="DP94" s="443"/>
      <c r="DQ94" s="444"/>
      <c r="DR94" s="445"/>
      <c r="DS94" s="446"/>
      <c r="DT94" s="440"/>
      <c r="DU94" s="443"/>
      <c r="DV94" s="444"/>
      <c r="DW94" s="445"/>
      <c r="DX94" s="446"/>
      <c r="DY94" s="440"/>
      <c r="DZ94" s="443"/>
      <c r="EA94" s="444"/>
      <c r="EB94" s="445"/>
      <c r="EC94" s="446"/>
      <c r="ED94" s="440"/>
      <c r="EE94" s="443"/>
      <c r="EF94" s="444"/>
      <c r="EG94" s="445"/>
      <c r="EH94" s="446"/>
      <c r="EI94" s="440"/>
      <c r="EJ94" s="443"/>
      <c r="EK94" s="444"/>
      <c r="EL94" s="445"/>
      <c r="EM94" s="446"/>
      <c r="EN94" s="440"/>
      <c r="EO94" s="443"/>
      <c r="EP94" s="444"/>
      <c r="EQ94" s="445"/>
      <c r="ER94" s="446"/>
      <c r="ES94" s="440"/>
      <c r="ET94" s="443"/>
      <c r="EU94" s="444"/>
      <c r="EV94" s="445"/>
      <c r="EW94" s="446"/>
      <c r="EX94" s="440"/>
      <c r="EY94" s="443"/>
      <c r="EZ94" s="444"/>
      <c r="FA94" s="445"/>
      <c r="FB94" s="446"/>
    </row>
    <row r="95" spans="1:158" s="365" customFormat="1" ht="28.5" x14ac:dyDescent="0.25">
      <c r="A95" s="440">
        <v>150997</v>
      </c>
      <c r="B95" s="441" t="s">
        <v>607</v>
      </c>
      <c r="C95" s="442" t="s">
        <v>753</v>
      </c>
      <c r="D95" s="440" t="s">
        <v>325</v>
      </c>
      <c r="E95" s="443" t="s">
        <v>348</v>
      </c>
      <c r="F95" s="443" t="s">
        <v>773</v>
      </c>
      <c r="G95" s="443" t="s">
        <v>348</v>
      </c>
      <c r="H95" s="442" t="s">
        <v>348</v>
      </c>
      <c r="I95" s="443" t="s">
        <v>348</v>
      </c>
      <c r="J95" s="360" t="str">
        <f>IFERROR(VLOOKUP(A95,[4]YEAR12!$A:$Q,17,FALSE),"")</f>
        <v>2.5+ (D/C)</v>
      </c>
      <c r="K95" s="361">
        <f>IFERROR(VLOOKUP($A95,BHVEXPORT!$A:$I,6,FALSE),"")</f>
        <v>0</v>
      </c>
      <c r="L95" s="362">
        <f>IFERROR(VLOOKUP($A95,BHVEXPORT!$A:$I,4,FALSE),"")</f>
        <v>0</v>
      </c>
      <c r="M95" s="364">
        <f>IFERROR(VLOOKUP($A95,BHVEXPORT!$A:$I,5,FALSE),"")</f>
        <v>0</v>
      </c>
      <c r="N95" s="398">
        <v>98.29</v>
      </c>
      <c r="O95" s="399">
        <v>0</v>
      </c>
      <c r="P95" s="366"/>
      <c r="Q95" s="400">
        <f t="shared" si="13"/>
        <v>0</v>
      </c>
      <c r="R95" s="401">
        <f t="shared" si="14"/>
        <v>4</v>
      </c>
      <c r="S95" s="402">
        <f t="shared" si="15"/>
        <v>0</v>
      </c>
      <c r="T95" s="402">
        <f t="shared" si="16"/>
        <v>0</v>
      </c>
      <c r="U95" s="402">
        <f t="shared" si="17"/>
        <v>0</v>
      </c>
      <c r="V95" s="402">
        <f t="shared" si="18"/>
        <v>0</v>
      </c>
      <c r="W95" s="402">
        <f t="shared" si="19"/>
        <v>0</v>
      </c>
      <c r="X95" s="402">
        <f t="shared" si="20"/>
        <v>0</v>
      </c>
      <c r="Y95" s="402">
        <f t="shared" si="21"/>
        <v>0</v>
      </c>
      <c r="Z95" s="402">
        <f t="shared" si="22"/>
        <v>0</v>
      </c>
      <c r="AA95" s="454">
        <f t="shared" si="23"/>
        <v>0</v>
      </c>
      <c r="AB95" s="363"/>
      <c r="AC95" s="440" t="s">
        <v>385</v>
      </c>
      <c r="AD95" s="443"/>
      <c r="AE95" s="444"/>
      <c r="AF95" s="445" t="s">
        <v>407</v>
      </c>
      <c r="AG95" s="446" t="s">
        <v>406</v>
      </c>
      <c r="AH95" s="440"/>
      <c r="AI95" s="443"/>
      <c r="AJ95" s="444"/>
      <c r="AK95" s="445"/>
      <c r="AL95" s="446"/>
      <c r="AM95" s="440"/>
      <c r="AN95" s="443"/>
      <c r="AO95" s="444"/>
      <c r="AP95" s="445"/>
      <c r="AQ95" s="446"/>
      <c r="AR95" s="440"/>
      <c r="AS95" s="443"/>
      <c r="AT95" s="444"/>
      <c r="AU95" s="445"/>
      <c r="AV95" s="446"/>
      <c r="AW95" s="440"/>
      <c r="AX95" s="443"/>
      <c r="AY95" s="444"/>
      <c r="AZ95" s="445"/>
      <c r="BA95" s="446"/>
      <c r="BB95" s="440" t="s">
        <v>385</v>
      </c>
      <c r="BC95" s="443"/>
      <c r="BD95" s="444"/>
      <c r="BE95" s="445" t="s">
        <v>424</v>
      </c>
      <c r="BF95" s="446" t="s">
        <v>423</v>
      </c>
      <c r="BG95" s="440"/>
      <c r="BH95" s="443"/>
      <c r="BI95" s="444"/>
      <c r="BJ95" s="445"/>
      <c r="BK95" s="446"/>
      <c r="BL95" s="440"/>
      <c r="BM95" s="443"/>
      <c r="BN95" s="444"/>
      <c r="BO95" s="445"/>
      <c r="BP95" s="446"/>
      <c r="BQ95" s="440"/>
      <c r="BR95" s="443"/>
      <c r="BS95" s="444"/>
      <c r="BT95" s="445"/>
      <c r="BU95" s="446"/>
      <c r="BV95" s="440"/>
      <c r="BW95" s="443"/>
      <c r="BX95" s="444"/>
      <c r="BY95" s="445"/>
      <c r="BZ95" s="446"/>
      <c r="CA95" s="440" t="s">
        <v>385</v>
      </c>
      <c r="CB95" s="443"/>
      <c r="CC95" s="444"/>
      <c r="CD95" s="445" t="s">
        <v>429</v>
      </c>
      <c r="CE95" s="446" t="s">
        <v>753</v>
      </c>
      <c r="CF95" s="440"/>
      <c r="CG95" s="443"/>
      <c r="CH95" s="444"/>
      <c r="CI95" s="445"/>
      <c r="CJ95" s="446"/>
      <c r="CK95" s="440"/>
      <c r="CL95" s="443"/>
      <c r="CM95" s="444"/>
      <c r="CN95" s="445"/>
      <c r="CO95" s="446"/>
      <c r="CP95" s="440"/>
      <c r="CQ95" s="443"/>
      <c r="CR95" s="444"/>
      <c r="CS95" s="445"/>
      <c r="CT95" s="446"/>
      <c r="CU95" s="440"/>
      <c r="CV95" s="443"/>
      <c r="CW95" s="444"/>
      <c r="CX95" s="445"/>
      <c r="CY95" s="446"/>
      <c r="CZ95" s="440"/>
      <c r="DA95" s="443"/>
      <c r="DB95" s="444"/>
      <c r="DC95" s="445"/>
      <c r="DD95" s="446"/>
      <c r="DE95" s="440"/>
      <c r="DF95" s="443"/>
      <c r="DG95" s="444"/>
      <c r="DH95" s="445"/>
      <c r="DI95" s="446"/>
      <c r="DJ95" s="440" t="s">
        <v>385</v>
      </c>
      <c r="DK95" s="443"/>
      <c r="DL95" s="444"/>
      <c r="DM95" s="445" t="s">
        <v>782</v>
      </c>
      <c r="DN95" s="446" t="s">
        <v>455</v>
      </c>
      <c r="DO95" s="440"/>
      <c r="DP95" s="443"/>
      <c r="DQ95" s="444"/>
      <c r="DR95" s="445"/>
      <c r="DS95" s="446"/>
      <c r="DT95" s="440"/>
      <c r="DU95" s="443"/>
      <c r="DV95" s="444"/>
      <c r="DW95" s="445"/>
      <c r="DX95" s="446"/>
      <c r="DY95" s="440"/>
      <c r="DZ95" s="443"/>
      <c r="EA95" s="444"/>
      <c r="EB95" s="445"/>
      <c r="EC95" s="446"/>
      <c r="ED95" s="440"/>
      <c r="EE95" s="443"/>
      <c r="EF95" s="444"/>
      <c r="EG95" s="445"/>
      <c r="EH95" s="446"/>
      <c r="EI95" s="440"/>
      <c r="EJ95" s="443"/>
      <c r="EK95" s="444"/>
      <c r="EL95" s="445"/>
      <c r="EM95" s="446"/>
      <c r="EN95" s="440"/>
      <c r="EO95" s="443"/>
      <c r="EP95" s="444"/>
      <c r="EQ95" s="445"/>
      <c r="ER95" s="446"/>
      <c r="ES95" s="440"/>
      <c r="ET95" s="443"/>
      <c r="EU95" s="444"/>
      <c r="EV95" s="445"/>
      <c r="EW95" s="446"/>
      <c r="EX95" s="440"/>
      <c r="EY95" s="443"/>
      <c r="EZ95" s="444"/>
      <c r="FA95" s="445"/>
      <c r="FB95" s="446"/>
    </row>
    <row r="96" spans="1:158" s="365" customFormat="1" ht="28.5" x14ac:dyDescent="0.25">
      <c r="A96" s="440">
        <v>160050</v>
      </c>
      <c r="B96" s="441" t="s">
        <v>608</v>
      </c>
      <c r="C96" s="442" t="s">
        <v>770</v>
      </c>
      <c r="D96" s="440" t="s">
        <v>325</v>
      </c>
      <c r="E96" s="443" t="s">
        <v>348</v>
      </c>
      <c r="F96" s="443" t="s">
        <v>751</v>
      </c>
      <c r="G96" s="443" t="s">
        <v>348</v>
      </c>
      <c r="H96" s="442" t="s">
        <v>348</v>
      </c>
      <c r="I96" s="443" t="s">
        <v>348</v>
      </c>
      <c r="J96" s="360" t="str">
        <f>IFERROR(VLOOKUP(A96,[4]YEAR12!$A:$Q,17,FALSE),"")</f>
        <v>2.5+ (D/C)</v>
      </c>
      <c r="K96" s="361">
        <f>IFERROR(VLOOKUP($A96,BHVEXPORT!$A:$I,6,FALSE),"")</f>
        <v>2</v>
      </c>
      <c r="L96" s="362">
        <f>IFERROR(VLOOKUP($A96,BHVEXPORT!$A:$I,4,FALSE),"")</f>
        <v>0</v>
      </c>
      <c r="M96" s="364">
        <f>IFERROR(VLOOKUP($A96,BHVEXPORT!$A:$I,5,FALSE),"")</f>
        <v>0</v>
      </c>
      <c r="N96" s="398">
        <v>100</v>
      </c>
      <c r="O96" s="399">
        <v>4</v>
      </c>
      <c r="P96" s="366"/>
      <c r="Q96" s="400">
        <f t="shared" si="13"/>
        <v>0</v>
      </c>
      <c r="R96" s="401">
        <f t="shared" si="14"/>
        <v>4</v>
      </c>
      <c r="S96" s="402">
        <f t="shared" si="15"/>
        <v>0</v>
      </c>
      <c r="T96" s="402">
        <f t="shared" si="16"/>
        <v>0</v>
      </c>
      <c r="U96" s="402">
        <f t="shared" si="17"/>
        <v>0</v>
      </c>
      <c r="V96" s="402">
        <f t="shared" si="18"/>
        <v>0</v>
      </c>
      <c r="W96" s="402">
        <f t="shared" si="19"/>
        <v>0</v>
      </c>
      <c r="X96" s="402">
        <f t="shared" si="20"/>
        <v>0</v>
      </c>
      <c r="Y96" s="402">
        <f t="shared" si="21"/>
        <v>0</v>
      </c>
      <c r="Z96" s="402">
        <f t="shared" si="22"/>
        <v>0</v>
      </c>
      <c r="AA96" s="454">
        <f t="shared" si="23"/>
        <v>0</v>
      </c>
      <c r="AB96" s="363"/>
      <c r="AC96" s="440"/>
      <c r="AD96" s="443"/>
      <c r="AE96" s="444"/>
      <c r="AF96" s="445"/>
      <c r="AG96" s="446"/>
      <c r="AH96" s="440"/>
      <c r="AI96" s="443"/>
      <c r="AJ96" s="444"/>
      <c r="AK96" s="445"/>
      <c r="AL96" s="446"/>
      <c r="AM96" s="440" t="s">
        <v>385</v>
      </c>
      <c r="AN96" s="443"/>
      <c r="AO96" s="444"/>
      <c r="AP96" s="445" t="s">
        <v>415</v>
      </c>
      <c r="AQ96" s="446" t="s">
        <v>413</v>
      </c>
      <c r="AR96" s="440"/>
      <c r="AS96" s="443"/>
      <c r="AT96" s="444"/>
      <c r="AU96" s="445"/>
      <c r="AV96" s="446"/>
      <c r="AW96" s="440"/>
      <c r="AX96" s="443"/>
      <c r="AY96" s="444"/>
      <c r="AZ96" s="445"/>
      <c r="BA96" s="446"/>
      <c r="BB96" s="440"/>
      <c r="BC96" s="443"/>
      <c r="BD96" s="444"/>
      <c r="BE96" s="445"/>
      <c r="BF96" s="446"/>
      <c r="BG96" s="440"/>
      <c r="BH96" s="443"/>
      <c r="BI96" s="444"/>
      <c r="BJ96" s="445"/>
      <c r="BK96" s="446"/>
      <c r="BL96" s="440"/>
      <c r="BM96" s="443"/>
      <c r="BN96" s="444"/>
      <c r="BO96" s="445"/>
      <c r="BP96" s="446"/>
      <c r="BQ96" s="440"/>
      <c r="BR96" s="443"/>
      <c r="BS96" s="444"/>
      <c r="BT96" s="445"/>
      <c r="BU96" s="446"/>
      <c r="BV96" s="440"/>
      <c r="BW96" s="443"/>
      <c r="BX96" s="444"/>
      <c r="BY96" s="445"/>
      <c r="BZ96" s="446"/>
      <c r="CA96" s="440" t="s">
        <v>385</v>
      </c>
      <c r="CB96" s="443"/>
      <c r="CC96" s="444"/>
      <c r="CD96" s="445" t="s">
        <v>805</v>
      </c>
      <c r="CE96" s="446" t="s">
        <v>806</v>
      </c>
      <c r="CF96" s="440"/>
      <c r="CG96" s="443"/>
      <c r="CH96" s="444"/>
      <c r="CI96" s="445"/>
      <c r="CJ96" s="446"/>
      <c r="CK96" s="440"/>
      <c r="CL96" s="443"/>
      <c r="CM96" s="444"/>
      <c r="CN96" s="445"/>
      <c r="CO96" s="446"/>
      <c r="CP96" s="440" t="s">
        <v>385</v>
      </c>
      <c r="CQ96" s="443"/>
      <c r="CR96" s="444"/>
      <c r="CS96" s="445" t="s">
        <v>795</v>
      </c>
      <c r="CT96" s="446" t="s">
        <v>440</v>
      </c>
      <c r="CU96" s="440"/>
      <c r="CV96" s="443"/>
      <c r="CW96" s="444"/>
      <c r="CX96" s="445"/>
      <c r="CY96" s="446"/>
      <c r="CZ96" s="440"/>
      <c r="DA96" s="443"/>
      <c r="DB96" s="444"/>
      <c r="DC96" s="445"/>
      <c r="DD96" s="446"/>
      <c r="DE96" s="440"/>
      <c r="DF96" s="443"/>
      <c r="DG96" s="444"/>
      <c r="DH96" s="445"/>
      <c r="DI96" s="446"/>
      <c r="DJ96" s="440"/>
      <c r="DK96" s="443"/>
      <c r="DL96" s="444"/>
      <c r="DM96" s="445"/>
      <c r="DN96" s="446"/>
      <c r="DO96" s="440"/>
      <c r="DP96" s="443"/>
      <c r="DQ96" s="444"/>
      <c r="DR96" s="445"/>
      <c r="DS96" s="446"/>
      <c r="DT96" s="440"/>
      <c r="DU96" s="443"/>
      <c r="DV96" s="444"/>
      <c r="DW96" s="445"/>
      <c r="DX96" s="446"/>
      <c r="DY96" s="440"/>
      <c r="DZ96" s="443"/>
      <c r="EA96" s="444"/>
      <c r="EB96" s="445"/>
      <c r="EC96" s="446"/>
      <c r="ED96" s="440"/>
      <c r="EE96" s="443"/>
      <c r="EF96" s="444"/>
      <c r="EG96" s="445"/>
      <c r="EH96" s="446"/>
      <c r="EI96" s="440"/>
      <c r="EJ96" s="443"/>
      <c r="EK96" s="444"/>
      <c r="EL96" s="445"/>
      <c r="EM96" s="446"/>
      <c r="EN96" s="440"/>
      <c r="EO96" s="443"/>
      <c r="EP96" s="444"/>
      <c r="EQ96" s="445"/>
      <c r="ER96" s="446"/>
      <c r="ES96" s="440" t="s">
        <v>385</v>
      </c>
      <c r="ET96" s="443"/>
      <c r="EU96" s="444"/>
      <c r="EV96" s="445" t="s">
        <v>480</v>
      </c>
      <c r="EW96" s="446" t="s">
        <v>481</v>
      </c>
      <c r="EX96" s="440"/>
      <c r="EY96" s="443"/>
      <c r="EZ96" s="444"/>
      <c r="FA96" s="445"/>
      <c r="FB96" s="446"/>
    </row>
    <row r="97" spans="1:158" s="365" customFormat="1" ht="28.5" x14ac:dyDescent="0.25">
      <c r="A97" s="440">
        <v>152720</v>
      </c>
      <c r="B97" s="441" t="s">
        <v>609</v>
      </c>
      <c r="C97" s="442" t="s">
        <v>752</v>
      </c>
      <c r="D97" s="440" t="s">
        <v>325</v>
      </c>
      <c r="E97" s="443" t="s">
        <v>348</v>
      </c>
      <c r="F97" s="443" t="s">
        <v>750</v>
      </c>
      <c r="G97" s="443" t="s">
        <v>348</v>
      </c>
      <c r="H97" s="442" t="s">
        <v>348</v>
      </c>
      <c r="I97" s="443" t="s">
        <v>348</v>
      </c>
      <c r="J97" s="360" t="str">
        <f>IFERROR(VLOOKUP(A97,[4]YEAR12!$A:$Q,17,FALSE),"")</f>
        <v>4.75+ (C/B)</v>
      </c>
      <c r="K97" s="361">
        <f>IFERROR(VLOOKUP($A97,BHVEXPORT!$A:$I,6,FALSE),"")</f>
        <v>3</v>
      </c>
      <c r="L97" s="362">
        <f>IFERROR(VLOOKUP($A97,BHVEXPORT!$A:$I,4,FALSE),"")</f>
        <v>0</v>
      </c>
      <c r="M97" s="364">
        <f>IFERROR(VLOOKUP($A97,BHVEXPORT!$A:$I,5,FALSE),"")</f>
        <v>0</v>
      </c>
      <c r="N97" s="398">
        <v>98.31</v>
      </c>
      <c r="O97" s="399">
        <v>0</v>
      </c>
      <c r="P97" s="366"/>
      <c r="Q97" s="400">
        <f t="shared" si="13"/>
        <v>0</v>
      </c>
      <c r="R97" s="401">
        <f t="shared" si="14"/>
        <v>4</v>
      </c>
      <c r="S97" s="402">
        <f t="shared" si="15"/>
        <v>0</v>
      </c>
      <c r="T97" s="402">
        <f t="shared" si="16"/>
        <v>0</v>
      </c>
      <c r="U97" s="402">
        <f t="shared" si="17"/>
        <v>0</v>
      </c>
      <c r="V97" s="402">
        <f t="shared" si="18"/>
        <v>0</v>
      </c>
      <c r="W97" s="402">
        <f t="shared" si="19"/>
        <v>0</v>
      </c>
      <c r="X97" s="402">
        <f t="shared" si="20"/>
        <v>0</v>
      </c>
      <c r="Y97" s="402">
        <f t="shared" si="21"/>
        <v>0</v>
      </c>
      <c r="Z97" s="402">
        <f t="shared" si="22"/>
        <v>0</v>
      </c>
      <c r="AA97" s="454">
        <f t="shared" si="23"/>
        <v>0</v>
      </c>
      <c r="AB97" s="363"/>
      <c r="AC97" s="440"/>
      <c r="AD97" s="443"/>
      <c r="AE97" s="444"/>
      <c r="AF97" s="445"/>
      <c r="AG97" s="446"/>
      <c r="AH97" s="440"/>
      <c r="AI97" s="443"/>
      <c r="AJ97" s="444"/>
      <c r="AK97" s="445"/>
      <c r="AL97" s="446"/>
      <c r="AM97" s="440" t="s">
        <v>385</v>
      </c>
      <c r="AN97" s="443"/>
      <c r="AO97" s="444"/>
      <c r="AP97" s="445" t="s">
        <v>415</v>
      </c>
      <c r="AQ97" s="446" t="s">
        <v>414</v>
      </c>
      <c r="AR97" s="440"/>
      <c r="AS97" s="443"/>
      <c r="AT97" s="444"/>
      <c r="AU97" s="445"/>
      <c r="AV97" s="446"/>
      <c r="AW97" s="440"/>
      <c r="AX97" s="443"/>
      <c r="AY97" s="444"/>
      <c r="AZ97" s="445"/>
      <c r="BA97" s="446"/>
      <c r="BB97" s="440"/>
      <c r="BC97" s="443"/>
      <c r="BD97" s="444"/>
      <c r="BE97" s="445"/>
      <c r="BF97" s="446"/>
      <c r="BG97" s="440"/>
      <c r="BH97" s="443"/>
      <c r="BI97" s="444"/>
      <c r="BJ97" s="445"/>
      <c r="BK97" s="446"/>
      <c r="BL97" s="440"/>
      <c r="BM97" s="443"/>
      <c r="BN97" s="444"/>
      <c r="BO97" s="445"/>
      <c r="BP97" s="446"/>
      <c r="BQ97" s="440"/>
      <c r="BR97" s="443"/>
      <c r="BS97" s="444"/>
      <c r="BT97" s="445"/>
      <c r="BU97" s="446"/>
      <c r="BV97" s="440"/>
      <c r="BW97" s="443"/>
      <c r="BX97" s="444"/>
      <c r="BY97" s="445"/>
      <c r="BZ97" s="446"/>
      <c r="CA97" s="440" t="s">
        <v>385</v>
      </c>
      <c r="CB97" s="443"/>
      <c r="CC97" s="444"/>
      <c r="CD97" s="445" t="s">
        <v>790</v>
      </c>
      <c r="CE97" s="446" t="s">
        <v>791</v>
      </c>
      <c r="CF97" s="440"/>
      <c r="CG97" s="443"/>
      <c r="CH97" s="444"/>
      <c r="CI97" s="445"/>
      <c r="CJ97" s="446"/>
      <c r="CK97" s="440"/>
      <c r="CL97" s="443"/>
      <c r="CM97" s="444"/>
      <c r="CN97" s="445"/>
      <c r="CO97" s="446"/>
      <c r="CP97" s="440"/>
      <c r="CQ97" s="443"/>
      <c r="CR97" s="444"/>
      <c r="CS97" s="445"/>
      <c r="CT97" s="446"/>
      <c r="CU97" s="440"/>
      <c r="CV97" s="443"/>
      <c r="CW97" s="444"/>
      <c r="CX97" s="445"/>
      <c r="CY97" s="446"/>
      <c r="CZ97" s="440"/>
      <c r="DA97" s="443"/>
      <c r="DB97" s="444"/>
      <c r="DC97" s="445"/>
      <c r="DD97" s="446"/>
      <c r="DE97" s="440"/>
      <c r="DF97" s="443"/>
      <c r="DG97" s="444"/>
      <c r="DH97" s="445"/>
      <c r="DI97" s="446"/>
      <c r="DJ97" s="440" t="s">
        <v>385</v>
      </c>
      <c r="DK97" s="443"/>
      <c r="DL97" s="444"/>
      <c r="DM97" s="445" t="s">
        <v>454</v>
      </c>
      <c r="DN97" s="446" t="s">
        <v>451</v>
      </c>
      <c r="DO97" s="440"/>
      <c r="DP97" s="443"/>
      <c r="DQ97" s="444"/>
      <c r="DR97" s="445"/>
      <c r="DS97" s="446"/>
      <c r="DT97" s="440"/>
      <c r="DU97" s="443"/>
      <c r="DV97" s="444"/>
      <c r="DW97" s="445"/>
      <c r="DX97" s="446"/>
      <c r="DY97" s="440"/>
      <c r="DZ97" s="443"/>
      <c r="EA97" s="444"/>
      <c r="EB97" s="445"/>
      <c r="EC97" s="446"/>
      <c r="ED97" s="440" t="s">
        <v>385</v>
      </c>
      <c r="EE97" s="443"/>
      <c r="EF97" s="444"/>
      <c r="EG97" s="445" t="s">
        <v>466</v>
      </c>
      <c r="EH97" s="446" t="s">
        <v>465</v>
      </c>
      <c r="EI97" s="440"/>
      <c r="EJ97" s="443"/>
      <c r="EK97" s="444"/>
      <c r="EL97" s="445"/>
      <c r="EM97" s="446"/>
      <c r="EN97" s="440"/>
      <c r="EO97" s="443"/>
      <c r="EP97" s="444"/>
      <c r="EQ97" s="445"/>
      <c r="ER97" s="446"/>
      <c r="ES97" s="440"/>
      <c r="ET97" s="443"/>
      <c r="EU97" s="444"/>
      <c r="EV97" s="445"/>
      <c r="EW97" s="446"/>
      <c r="EX97" s="440"/>
      <c r="EY97" s="443"/>
      <c r="EZ97" s="444"/>
      <c r="FA97" s="445"/>
      <c r="FB97" s="446"/>
    </row>
    <row r="98" spans="1:158" s="365" customFormat="1" ht="28.5" x14ac:dyDescent="0.25">
      <c r="A98" s="440">
        <v>150851</v>
      </c>
      <c r="B98" s="441" t="s">
        <v>610</v>
      </c>
      <c r="C98" s="442" t="s">
        <v>752</v>
      </c>
      <c r="D98" s="440" t="s">
        <v>325</v>
      </c>
      <c r="E98" s="443" t="s">
        <v>348</v>
      </c>
      <c r="F98" s="443" t="s">
        <v>759</v>
      </c>
      <c r="G98" s="443" t="s">
        <v>348</v>
      </c>
      <c r="H98" s="442" t="s">
        <v>348</v>
      </c>
      <c r="I98" s="443" t="s">
        <v>348</v>
      </c>
      <c r="J98" s="360" t="str">
        <f>IFERROR(VLOOKUP(A98,[4]YEAR12!$A:$Q,17,FALSE),"")</f>
        <v>6.25+ (B/A)</v>
      </c>
      <c r="K98" s="361">
        <f>IFERROR(VLOOKUP($A98,BHVEXPORT!$A:$I,6,FALSE),"")</f>
        <v>0</v>
      </c>
      <c r="L98" s="362">
        <f>IFERROR(VLOOKUP($A98,BHVEXPORT!$A:$I,4,FALSE),"")</f>
        <v>0</v>
      </c>
      <c r="M98" s="364">
        <f>IFERROR(VLOOKUP($A98,BHVEXPORT!$A:$I,5,FALSE),"")</f>
        <v>0</v>
      </c>
      <c r="N98" s="398">
        <v>99.12</v>
      </c>
      <c r="O98" s="399">
        <v>0</v>
      </c>
      <c r="P98" s="366"/>
      <c r="Q98" s="400">
        <f t="shared" si="13"/>
        <v>0</v>
      </c>
      <c r="R98" s="401">
        <f t="shared" si="14"/>
        <v>4</v>
      </c>
      <c r="S98" s="402">
        <f t="shared" si="15"/>
        <v>0</v>
      </c>
      <c r="T98" s="402">
        <f t="shared" si="16"/>
        <v>0</v>
      </c>
      <c r="U98" s="402">
        <f t="shared" si="17"/>
        <v>0</v>
      </c>
      <c r="V98" s="402">
        <f t="shared" si="18"/>
        <v>0</v>
      </c>
      <c r="W98" s="402">
        <f t="shared" si="19"/>
        <v>0</v>
      </c>
      <c r="X98" s="402">
        <f t="shared" si="20"/>
        <v>0</v>
      </c>
      <c r="Y98" s="402">
        <f t="shared" si="21"/>
        <v>0</v>
      </c>
      <c r="Z98" s="402">
        <f t="shared" si="22"/>
        <v>0</v>
      </c>
      <c r="AA98" s="454">
        <f t="shared" si="23"/>
        <v>0</v>
      </c>
      <c r="AB98" s="363"/>
      <c r="AC98" s="440"/>
      <c r="AD98" s="443"/>
      <c r="AE98" s="444"/>
      <c r="AF98" s="445"/>
      <c r="AG98" s="446"/>
      <c r="AH98" s="440"/>
      <c r="AI98" s="443"/>
      <c r="AJ98" s="444"/>
      <c r="AK98" s="445"/>
      <c r="AL98" s="446"/>
      <c r="AM98" s="440"/>
      <c r="AN98" s="443"/>
      <c r="AO98" s="444"/>
      <c r="AP98" s="445"/>
      <c r="AQ98" s="446"/>
      <c r="AR98" s="440" t="s">
        <v>385</v>
      </c>
      <c r="AS98" s="443"/>
      <c r="AT98" s="444"/>
      <c r="AU98" s="445" t="s">
        <v>419</v>
      </c>
      <c r="AV98" s="446" t="s">
        <v>416</v>
      </c>
      <c r="AW98" s="440"/>
      <c r="AX98" s="443"/>
      <c r="AY98" s="444"/>
      <c r="AZ98" s="445"/>
      <c r="BA98" s="446"/>
      <c r="BB98" s="440"/>
      <c r="BC98" s="443"/>
      <c r="BD98" s="444"/>
      <c r="BE98" s="445"/>
      <c r="BF98" s="446"/>
      <c r="BG98" s="440"/>
      <c r="BH98" s="443"/>
      <c r="BI98" s="444"/>
      <c r="BJ98" s="445"/>
      <c r="BK98" s="446"/>
      <c r="BL98" s="440"/>
      <c r="BM98" s="443"/>
      <c r="BN98" s="444"/>
      <c r="BO98" s="445"/>
      <c r="BP98" s="446"/>
      <c r="BQ98" s="440"/>
      <c r="BR98" s="443"/>
      <c r="BS98" s="444"/>
      <c r="BT98" s="445"/>
      <c r="BU98" s="446"/>
      <c r="BV98" s="440"/>
      <c r="BW98" s="443"/>
      <c r="BX98" s="444"/>
      <c r="BY98" s="445"/>
      <c r="BZ98" s="446"/>
      <c r="CA98" s="440" t="s">
        <v>385</v>
      </c>
      <c r="CB98" s="443"/>
      <c r="CC98" s="444"/>
      <c r="CD98" s="445" t="s">
        <v>783</v>
      </c>
      <c r="CE98" s="446" t="s">
        <v>752</v>
      </c>
      <c r="CF98" s="440"/>
      <c r="CG98" s="443"/>
      <c r="CH98" s="444"/>
      <c r="CI98" s="445"/>
      <c r="CJ98" s="446"/>
      <c r="CK98" s="440"/>
      <c r="CL98" s="443"/>
      <c r="CM98" s="444"/>
      <c r="CN98" s="445"/>
      <c r="CO98" s="446"/>
      <c r="CP98" s="440"/>
      <c r="CQ98" s="443"/>
      <c r="CR98" s="444"/>
      <c r="CS98" s="445"/>
      <c r="CT98" s="446"/>
      <c r="CU98" s="440"/>
      <c r="CV98" s="443"/>
      <c r="CW98" s="444"/>
      <c r="CX98" s="445"/>
      <c r="CY98" s="446"/>
      <c r="CZ98" s="440"/>
      <c r="DA98" s="443"/>
      <c r="DB98" s="444"/>
      <c r="DC98" s="445"/>
      <c r="DD98" s="446"/>
      <c r="DE98" s="440"/>
      <c r="DF98" s="443"/>
      <c r="DG98" s="444"/>
      <c r="DH98" s="445"/>
      <c r="DI98" s="446"/>
      <c r="DJ98" s="440" t="s">
        <v>385</v>
      </c>
      <c r="DK98" s="443"/>
      <c r="DL98" s="444"/>
      <c r="DM98" s="445" t="s">
        <v>454</v>
      </c>
      <c r="DN98" s="446" t="s">
        <v>450</v>
      </c>
      <c r="DO98" s="440"/>
      <c r="DP98" s="443"/>
      <c r="DQ98" s="444"/>
      <c r="DR98" s="445"/>
      <c r="DS98" s="446"/>
      <c r="DT98" s="440"/>
      <c r="DU98" s="443"/>
      <c r="DV98" s="444"/>
      <c r="DW98" s="445"/>
      <c r="DX98" s="446"/>
      <c r="DY98" s="440"/>
      <c r="DZ98" s="443"/>
      <c r="EA98" s="444"/>
      <c r="EB98" s="445"/>
      <c r="EC98" s="446"/>
      <c r="ED98" s="440" t="s">
        <v>385</v>
      </c>
      <c r="EE98" s="443"/>
      <c r="EF98" s="444"/>
      <c r="EG98" s="445" t="s">
        <v>466</v>
      </c>
      <c r="EH98" s="446" t="s">
        <v>465</v>
      </c>
      <c r="EI98" s="440"/>
      <c r="EJ98" s="443"/>
      <c r="EK98" s="444"/>
      <c r="EL98" s="445"/>
      <c r="EM98" s="446"/>
      <c r="EN98" s="440"/>
      <c r="EO98" s="443"/>
      <c r="EP98" s="444"/>
      <c r="EQ98" s="445"/>
      <c r="ER98" s="446"/>
      <c r="ES98" s="440"/>
      <c r="ET98" s="443"/>
      <c r="EU98" s="444"/>
      <c r="EV98" s="445"/>
      <c r="EW98" s="446"/>
      <c r="EX98" s="440"/>
      <c r="EY98" s="443"/>
      <c r="EZ98" s="444"/>
      <c r="FA98" s="445"/>
      <c r="FB98" s="446"/>
    </row>
    <row r="99" spans="1:158" s="365" customFormat="1" ht="28.5" x14ac:dyDescent="0.25">
      <c r="A99" s="440">
        <v>150952</v>
      </c>
      <c r="B99" s="441" t="s">
        <v>611</v>
      </c>
      <c r="C99" s="442" t="s">
        <v>752</v>
      </c>
      <c r="D99" s="440" t="s">
        <v>201</v>
      </c>
      <c r="E99" s="443" t="s">
        <v>348</v>
      </c>
      <c r="F99" s="443" t="s">
        <v>766</v>
      </c>
      <c r="G99" s="443" t="s">
        <v>348</v>
      </c>
      <c r="H99" s="442" t="s">
        <v>348</v>
      </c>
      <c r="I99" s="443" t="s">
        <v>348</v>
      </c>
      <c r="J99" s="360" t="str">
        <f>IFERROR(VLOOKUP(A99,[4]YEAR12!$A:$Q,17,FALSE),"")</f>
        <v>6.25+ (B/A)</v>
      </c>
      <c r="K99" s="361">
        <f>IFERROR(VLOOKUP($A99,BHVEXPORT!$A:$I,6,FALSE),"")</f>
        <v>1</v>
      </c>
      <c r="L99" s="362">
        <f>IFERROR(VLOOKUP($A99,BHVEXPORT!$A:$I,4,FALSE),"")</f>
        <v>0</v>
      </c>
      <c r="M99" s="364">
        <f>IFERROR(VLOOKUP($A99,BHVEXPORT!$A:$I,5,FALSE),"")</f>
        <v>0</v>
      </c>
      <c r="N99" s="398">
        <v>100</v>
      </c>
      <c r="O99" s="399">
        <v>0</v>
      </c>
      <c r="P99" s="366"/>
      <c r="Q99" s="400">
        <f t="shared" si="13"/>
        <v>0</v>
      </c>
      <c r="R99" s="401">
        <f t="shared" si="14"/>
        <v>4</v>
      </c>
      <c r="S99" s="402">
        <f t="shared" si="15"/>
        <v>0</v>
      </c>
      <c r="T99" s="402">
        <f t="shared" si="16"/>
        <v>0</v>
      </c>
      <c r="U99" s="402">
        <f t="shared" si="17"/>
        <v>0</v>
      </c>
      <c r="V99" s="402">
        <f t="shared" si="18"/>
        <v>0</v>
      </c>
      <c r="W99" s="402">
        <f t="shared" si="19"/>
        <v>0</v>
      </c>
      <c r="X99" s="402">
        <f t="shared" si="20"/>
        <v>0</v>
      </c>
      <c r="Y99" s="402">
        <f t="shared" si="21"/>
        <v>0</v>
      </c>
      <c r="Z99" s="402">
        <f t="shared" si="22"/>
        <v>0</v>
      </c>
      <c r="AA99" s="454">
        <f t="shared" si="23"/>
        <v>0</v>
      </c>
      <c r="AB99" s="363"/>
      <c r="AC99" s="440"/>
      <c r="AD99" s="443"/>
      <c r="AE99" s="444"/>
      <c r="AF99" s="445"/>
      <c r="AG99" s="446"/>
      <c r="AH99" s="440" t="s">
        <v>385</v>
      </c>
      <c r="AI99" s="443"/>
      <c r="AJ99" s="444"/>
      <c r="AK99" s="445" t="s">
        <v>785</v>
      </c>
      <c r="AL99" s="446" t="s">
        <v>359</v>
      </c>
      <c r="AM99" s="440"/>
      <c r="AN99" s="443"/>
      <c r="AO99" s="444"/>
      <c r="AP99" s="445"/>
      <c r="AQ99" s="446"/>
      <c r="AR99" s="440" t="s">
        <v>385</v>
      </c>
      <c r="AS99" s="443"/>
      <c r="AT99" s="444"/>
      <c r="AU99" s="445" t="s">
        <v>420</v>
      </c>
      <c r="AV99" s="446" t="s">
        <v>417</v>
      </c>
      <c r="AW99" s="440"/>
      <c r="AX99" s="443"/>
      <c r="AY99" s="444"/>
      <c r="AZ99" s="445"/>
      <c r="BA99" s="446"/>
      <c r="BB99" s="440"/>
      <c r="BC99" s="443"/>
      <c r="BD99" s="444"/>
      <c r="BE99" s="445"/>
      <c r="BF99" s="446"/>
      <c r="BG99" s="440"/>
      <c r="BH99" s="443"/>
      <c r="BI99" s="444"/>
      <c r="BJ99" s="445"/>
      <c r="BK99" s="446"/>
      <c r="BL99" s="440"/>
      <c r="BM99" s="443"/>
      <c r="BN99" s="444"/>
      <c r="BO99" s="445"/>
      <c r="BP99" s="446"/>
      <c r="BQ99" s="440"/>
      <c r="BR99" s="443"/>
      <c r="BS99" s="444"/>
      <c r="BT99" s="445"/>
      <c r="BU99" s="446"/>
      <c r="BV99" s="440"/>
      <c r="BW99" s="443"/>
      <c r="BX99" s="444"/>
      <c r="BY99" s="445"/>
      <c r="BZ99" s="446"/>
      <c r="CA99" s="440" t="s">
        <v>385</v>
      </c>
      <c r="CB99" s="443"/>
      <c r="CC99" s="444"/>
      <c r="CD99" s="445" t="s">
        <v>783</v>
      </c>
      <c r="CE99" s="446" t="s">
        <v>752</v>
      </c>
      <c r="CF99" s="440"/>
      <c r="CG99" s="443"/>
      <c r="CH99" s="444"/>
      <c r="CI99" s="445"/>
      <c r="CJ99" s="446"/>
      <c r="CK99" s="440"/>
      <c r="CL99" s="443"/>
      <c r="CM99" s="444"/>
      <c r="CN99" s="445"/>
      <c r="CO99" s="446"/>
      <c r="CP99" s="440"/>
      <c r="CQ99" s="443"/>
      <c r="CR99" s="444"/>
      <c r="CS99" s="445"/>
      <c r="CT99" s="446"/>
      <c r="CU99" s="440"/>
      <c r="CV99" s="443"/>
      <c r="CW99" s="444"/>
      <c r="CX99" s="445"/>
      <c r="CY99" s="446"/>
      <c r="CZ99" s="440"/>
      <c r="DA99" s="443"/>
      <c r="DB99" s="444"/>
      <c r="DC99" s="445"/>
      <c r="DD99" s="446"/>
      <c r="DE99" s="440"/>
      <c r="DF99" s="443"/>
      <c r="DG99" s="444"/>
      <c r="DH99" s="445"/>
      <c r="DI99" s="446"/>
      <c r="DJ99" s="440" t="s">
        <v>385</v>
      </c>
      <c r="DK99" s="443"/>
      <c r="DL99" s="444"/>
      <c r="DM99" s="445" t="s">
        <v>454</v>
      </c>
      <c r="DN99" s="446" t="s">
        <v>451</v>
      </c>
      <c r="DO99" s="440"/>
      <c r="DP99" s="443"/>
      <c r="DQ99" s="444"/>
      <c r="DR99" s="445"/>
      <c r="DS99" s="446"/>
      <c r="DT99" s="440"/>
      <c r="DU99" s="443"/>
      <c r="DV99" s="444"/>
      <c r="DW99" s="445"/>
      <c r="DX99" s="446"/>
      <c r="DY99" s="440"/>
      <c r="DZ99" s="443"/>
      <c r="EA99" s="444"/>
      <c r="EB99" s="445"/>
      <c r="EC99" s="446"/>
      <c r="ED99" s="440"/>
      <c r="EE99" s="443"/>
      <c r="EF99" s="444"/>
      <c r="EG99" s="445"/>
      <c r="EH99" s="446"/>
      <c r="EI99" s="440"/>
      <c r="EJ99" s="443"/>
      <c r="EK99" s="444"/>
      <c r="EL99" s="445"/>
      <c r="EM99" s="446"/>
      <c r="EN99" s="440"/>
      <c r="EO99" s="443"/>
      <c r="EP99" s="444"/>
      <c r="EQ99" s="445"/>
      <c r="ER99" s="446"/>
      <c r="ES99" s="440"/>
      <c r="ET99" s="443"/>
      <c r="EU99" s="444"/>
      <c r="EV99" s="445"/>
      <c r="EW99" s="446"/>
      <c r="EX99" s="440"/>
      <c r="EY99" s="443"/>
      <c r="EZ99" s="444"/>
      <c r="FA99" s="445"/>
      <c r="FB99" s="446"/>
    </row>
    <row r="100" spans="1:158" s="365" customFormat="1" ht="28.5" x14ac:dyDescent="0.25">
      <c r="A100" s="440">
        <v>150792</v>
      </c>
      <c r="B100" s="441" t="s">
        <v>612</v>
      </c>
      <c r="C100" s="442" t="s">
        <v>768</v>
      </c>
      <c r="D100" s="440" t="s">
        <v>201</v>
      </c>
      <c r="E100" s="443" t="s">
        <v>348</v>
      </c>
      <c r="F100" s="443" t="s">
        <v>748</v>
      </c>
      <c r="G100" s="443" t="s">
        <v>348</v>
      </c>
      <c r="H100" s="442" t="s">
        <v>348</v>
      </c>
      <c r="I100" s="443" t="s">
        <v>348</v>
      </c>
      <c r="J100" s="360" t="str">
        <f>IFERROR(VLOOKUP(A100,[4]YEAR12!$A:$Q,17,FALSE),"")</f>
        <v>4.75+ (C/B)</v>
      </c>
      <c r="K100" s="361">
        <f>IFERROR(VLOOKUP($A100,BHVEXPORT!$A:$I,6,FALSE),"")</f>
        <v>2</v>
      </c>
      <c r="L100" s="362">
        <f>IFERROR(VLOOKUP($A100,BHVEXPORT!$A:$I,4,FALSE),"")</f>
        <v>0</v>
      </c>
      <c r="M100" s="364">
        <f>IFERROR(VLOOKUP($A100,BHVEXPORT!$A:$I,5,FALSE),"")</f>
        <v>0</v>
      </c>
      <c r="N100" s="398">
        <v>93.97</v>
      </c>
      <c r="O100" s="399">
        <v>0</v>
      </c>
      <c r="P100" s="366"/>
      <c r="Q100" s="400">
        <f t="shared" si="13"/>
        <v>1</v>
      </c>
      <c r="R100" s="401">
        <f t="shared" si="14"/>
        <v>3</v>
      </c>
      <c r="S100" s="402">
        <f t="shared" si="15"/>
        <v>0</v>
      </c>
      <c r="T100" s="402">
        <f t="shared" si="16"/>
        <v>0</v>
      </c>
      <c r="U100" s="402">
        <f t="shared" si="17"/>
        <v>0</v>
      </c>
      <c r="V100" s="402">
        <f t="shared" si="18"/>
        <v>0</v>
      </c>
      <c r="W100" s="402">
        <f t="shared" si="19"/>
        <v>0</v>
      </c>
      <c r="X100" s="402">
        <f t="shared" si="20"/>
        <v>0</v>
      </c>
      <c r="Y100" s="402">
        <f t="shared" si="21"/>
        <v>0</v>
      </c>
      <c r="Z100" s="402">
        <f t="shared" si="22"/>
        <v>0</v>
      </c>
      <c r="AA100" s="454">
        <f t="shared" si="23"/>
        <v>0</v>
      </c>
      <c r="AB100" s="363"/>
      <c r="AC100" s="440"/>
      <c r="AD100" s="443"/>
      <c r="AE100" s="444"/>
      <c r="AF100" s="445"/>
      <c r="AG100" s="446"/>
      <c r="AH100" s="440"/>
      <c r="AI100" s="443"/>
      <c r="AJ100" s="444"/>
      <c r="AK100" s="445"/>
      <c r="AL100" s="446"/>
      <c r="AM100" s="440"/>
      <c r="AN100" s="443"/>
      <c r="AO100" s="444"/>
      <c r="AP100" s="445"/>
      <c r="AQ100" s="446"/>
      <c r="AR100" s="440"/>
      <c r="AS100" s="443"/>
      <c r="AT100" s="444"/>
      <c r="AU100" s="445"/>
      <c r="AV100" s="446"/>
      <c r="AW100" s="440"/>
      <c r="AX100" s="443"/>
      <c r="AY100" s="444"/>
      <c r="AZ100" s="445"/>
      <c r="BA100" s="446"/>
      <c r="BB100" s="440"/>
      <c r="BC100" s="443"/>
      <c r="BD100" s="444"/>
      <c r="BE100" s="445"/>
      <c r="BF100" s="446"/>
      <c r="BG100" s="440" t="s">
        <v>385</v>
      </c>
      <c r="BH100" s="443"/>
      <c r="BI100" s="444"/>
      <c r="BJ100" s="445" t="s">
        <v>426</v>
      </c>
      <c r="BK100" s="446" t="s">
        <v>425</v>
      </c>
      <c r="BL100" s="440"/>
      <c r="BM100" s="443"/>
      <c r="BN100" s="444"/>
      <c r="BO100" s="445"/>
      <c r="BP100" s="446"/>
      <c r="BQ100" s="440" t="s">
        <v>385</v>
      </c>
      <c r="BR100" s="443"/>
      <c r="BS100" s="444"/>
      <c r="BT100" s="445" t="s">
        <v>793</v>
      </c>
      <c r="BU100" s="446" t="s">
        <v>431</v>
      </c>
      <c r="BV100" s="440"/>
      <c r="BW100" s="443"/>
      <c r="BX100" s="444"/>
      <c r="BY100" s="445"/>
      <c r="BZ100" s="446"/>
      <c r="CA100" s="440" t="s">
        <v>385</v>
      </c>
      <c r="CB100" s="443"/>
      <c r="CC100" s="444"/>
      <c r="CD100" s="445" t="s">
        <v>432</v>
      </c>
      <c r="CE100" s="446" t="s">
        <v>768</v>
      </c>
      <c r="CF100" s="440"/>
      <c r="CG100" s="443"/>
      <c r="CH100" s="444"/>
      <c r="CI100" s="445"/>
      <c r="CJ100" s="446"/>
      <c r="CK100" s="440"/>
      <c r="CL100" s="443"/>
      <c r="CM100" s="444"/>
      <c r="CN100" s="445"/>
      <c r="CO100" s="446"/>
      <c r="CP100" s="440"/>
      <c r="CQ100" s="443"/>
      <c r="CR100" s="444"/>
      <c r="CS100" s="445"/>
      <c r="CT100" s="446"/>
      <c r="CU100" s="440"/>
      <c r="CV100" s="443"/>
      <c r="CW100" s="444"/>
      <c r="CX100" s="445"/>
      <c r="CY100" s="446"/>
      <c r="CZ100" s="440"/>
      <c r="DA100" s="443"/>
      <c r="DB100" s="444"/>
      <c r="DC100" s="445"/>
      <c r="DD100" s="446"/>
      <c r="DE100" s="440"/>
      <c r="DF100" s="443"/>
      <c r="DG100" s="444"/>
      <c r="DH100" s="445"/>
      <c r="DI100" s="446"/>
      <c r="DJ100" s="440"/>
      <c r="DK100" s="443"/>
      <c r="DL100" s="444"/>
      <c r="DM100" s="445"/>
      <c r="DN100" s="446"/>
      <c r="DO100" s="440"/>
      <c r="DP100" s="443"/>
      <c r="DQ100" s="444"/>
      <c r="DR100" s="445"/>
      <c r="DS100" s="446"/>
      <c r="DT100" s="440"/>
      <c r="DU100" s="443"/>
      <c r="DV100" s="444"/>
      <c r="DW100" s="445"/>
      <c r="DX100" s="446"/>
      <c r="DY100" s="440"/>
      <c r="DZ100" s="443"/>
      <c r="EA100" s="444"/>
      <c r="EB100" s="445"/>
      <c r="EC100" s="446"/>
      <c r="ED100" s="440"/>
      <c r="EE100" s="443"/>
      <c r="EF100" s="444"/>
      <c r="EG100" s="445"/>
      <c r="EH100" s="446"/>
      <c r="EI100" s="440"/>
      <c r="EJ100" s="443"/>
      <c r="EK100" s="444"/>
      <c r="EL100" s="445"/>
      <c r="EM100" s="446"/>
      <c r="EN100" s="440" t="s">
        <v>384</v>
      </c>
      <c r="EO100" s="443"/>
      <c r="EP100" s="444"/>
      <c r="EQ100" s="445" t="s">
        <v>474</v>
      </c>
      <c r="ER100" s="446" t="s">
        <v>473</v>
      </c>
      <c r="ES100" s="440"/>
      <c r="ET100" s="443"/>
      <c r="EU100" s="444"/>
      <c r="EV100" s="445"/>
      <c r="EW100" s="446"/>
      <c r="EX100" s="440"/>
      <c r="EY100" s="443"/>
      <c r="EZ100" s="444"/>
      <c r="FA100" s="445"/>
      <c r="FB100" s="446"/>
    </row>
    <row r="101" spans="1:158" s="365" customFormat="1" ht="28.5" x14ac:dyDescent="0.25">
      <c r="A101" s="440">
        <v>160091</v>
      </c>
      <c r="B101" s="441" t="s">
        <v>613</v>
      </c>
      <c r="C101" s="442" t="s">
        <v>764</v>
      </c>
      <c r="D101" s="440" t="s">
        <v>325</v>
      </c>
      <c r="E101" s="443" t="s">
        <v>348</v>
      </c>
      <c r="F101" s="443" t="s">
        <v>776</v>
      </c>
      <c r="G101" s="443" t="s">
        <v>348</v>
      </c>
      <c r="H101" s="442" t="s">
        <v>348</v>
      </c>
      <c r="I101" s="443" t="s">
        <v>63</v>
      </c>
      <c r="J101" s="360" t="str">
        <f>IFERROR(VLOOKUP(A101,[4]YEAR12!$A:$Q,17,FALSE),"")</f>
        <v>6.25+ (B/A)</v>
      </c>
      <c r="K101" s="361">
        <f>IFERROR(VLOOKUP($A101,BHVEXPORT!$A:$I,6,FALSE),"")</f>
        <v>0</v>
      </c>
      <c r="L101" s="362">
        <f>IFERROR(VLOOKUP($A101,BHVEXPORT!$A:$I,4,FALSE),"")</f>
        <v>0</v>
      </c>
      <c r="M101" s="364">
        <f>IFERROR(VLOOKUP($A101,BHVEXPORT!$A:$I,5,FALSE),"")</f>
        <v>1</v>
      </c>
      <c r="N101" s="398">
        <v>99.15</v>
      </c>
      <c r="O101" s="399">
        <v>0</v>
      </c>
      <c r="P101" s="366"/>
      <c r="Q101" s="400">
        <f t="shared" si="13"/>
        <v>1</v>
      </c>
      <c r="R101" s="401">
        <f t="shared" si="14"/>
        <v>3</v>
      </c>
      <c r="S101" s="402">
        <f t="shared" si="15"/>
        <v>0</v>
      </c>
      <c r="T101" s="402">
        <f t="shared" si="16"/>
        <v>0</v>
      </c>
      <c r="U101" s="402">
        <f t="shared" si="17"/>
        <v>0</v>
      </c>
      <c r="V101" s="402">
        <f t="shared" si="18"/>
        <v>0</v>
      </c>
      <c r="W101" s="402">
        <f t="shared" si="19"/>
        <v>0</v>
      </c>
      <c r="X101" s="402">
        <f t="shared" si="20"/>
        <v>0</v>
      </c>
      <c r="Y101" s="402">
        <f t="shared" si="21"/>
        <v>0</v>
      </c>
      <c r="Z101" s="402">
        <f t="shared" si="22"/>
        <v>0</v>
      </c>
      <c r="AA101" s="454">
        <f t="shared" si="23"/>
        <v>0</v>
      </c>
      <c r="AB101" s="363"/>
      <c r="AC101" s="440"/>
      <c r="AD101" s="443"/>
      <c r="AE101" s="444"/>
      <c r="AF101" s="445"/>
      <c r="AG101" s="446"/>
      <c r="AH101" s="440"/>
      <c r="AI101" s="443"/>
      <c r="AJ101" s="444"/>
      <c r="AK101" s="445"/>
      <c r="AL101" s="446"/>
      <c r="AM101" s="440"/>
      <c r="AN101" s="443"/>
      <c r="AO101" s="444"/>
      <c r="AP101" s="445"/>
      <c r="AQ101" s="446"/>
      <c r="AR101" s="440"/>
      <c r="AS101" s="443"/>
      <c r="AT101" s="444"/>
      <c r="AU101" s="445"/>
      <c r="AV101" s="446"/>
      <c r="AW101" s="440" t="s">
        <v>384</v>
      </c>
      <c r="AX101" s="443"/>
      <c r="AY101" s="444"/>
      <c r="AZ101" s="445" t="s">
        <v>786</v>
      </c>
      <c r="BA101" s="446" t="s">
        <v>422</v>
      </c>
      <c r="BB101" s="440"/>
      <c r="BC101" s="443"/>
      <c r="BD101" s="444"/>
      <c r="BE101" s="445"/>
      <c r="BF101" s="446"/>
      <c r="BG101" s="440"/>
      <c r="BH101" s="443"/>
      <c r="BI101" s="444"/>
      <c r="BJ101" s="445"/>
      <c r="BK101" s="446"/>
      <c r="BL101" s="440"/>
      <c r="BM101" s="443"/>
      <c r="BN101" s="444"/>
      <c r="BO101" s="445"/>
      <c r="BP101" s="446"/>
      <c r="BQ101" s="440"/>
      <c r="BR101" s="443"/>
      <c r="BS101" s="444"/>
      <c r="BT101" s="445"/>
      <c r="BU101" s="446"/>
      <c r="BV101" s="440"/>
      <c r="BW101" s="443"/>
      <c r="BX101" s="444"/>
      <c r="BY101" s="445"/>
      <c r="BZ101" s="446"/>
      <c r="CA101" s="440" t="s">
        <v>385</v>
      </c>
      <c r="CB101" s="443"/>
      <c r="CC101" s="444"/>
      <c r="CD101" s="445" t="s">
        <v>796</v>
      </c>
      <c r="CE101" s="446" t="s">
        <v>798</v>
      </c>
      <c r="CF101" s="440"/>
      <c r="CG101" s="443"/>
      <c r="CH101" s="444"/>
      <c r="CI101" s="445"/>
      <c r="CJ101" s="446"/>
      <c r="CK101" s="440"/>
      <c r="CL101" s="443"/>
      <c r="CM101" s="444"/>
      <c r="CN101" s="445"/>
      <c r="CO101" s="446"/>
      <c r="CP101" s="440"/>
      <c r="CQ101" s="443"/>
      <c r="CR101" s="444"/>
      <c r="CS101" s="445"/>
      <c r="CT101" s="446"/>
      <c r="CU101" s="440"/>
      <c r="CV101" s="443"/>
      <c r="CW101" s="444"/>
      <c r="CX101" s="445"/>
      <c r="CY101" s="446"/>
      <c r="CZ101" s="440"/>
      <c r="DA101" s="443"/>
      <c r="DB101" s="444"/>
      <c r="DC101" s="445"/>
      <c r="DD101" s="446"/>
      <c r="DE101" s="440"/>
      <c r="DF101" s="443"/>
      <c r="DG101" s="444"/>
      <c r="DH101" s="445"/>
      <c r="DI101" s="446"/>
      <c r="DJ101" s="440" t="s">
        <v>385</v>
      </c>
      <c r="DK101" s="443"/>
      <c r="DL101" s="444"/>
      <c r="DM101" s="445" t="s">
        <v>454</v>
      </c>
      <c r="DN101" s="446" t="s">
        <v>449</v>
      </c>
      <c r="DO101" s="440"/>
      <c r="DP101" s="443"/>
      <c r="DQ101" s="444"/>
      <c r="DR101" s="445"/>
      <c r="DS101" s="446"/>
      <c r="DT101" s="440"/>
      <c r="DU101" s="443"/>
      <c r="DV101" s="444"/>
      <c r="DW101" s="445"/>
      <c r="DX101" s="446"/>
      <c r="DY101" s="440"/>
      <c r="DZ101" s="443"/>
      <c r="EA101" s="444"/>
      <c r="EB101" s="445"/>
      <c r="EC101" s="446"/>
      <c r="ED101" s="440" t="s">
        <v>385</v>
      </c>
      <c r="EE101" s="443"/>
      <c r="EF101" s="444"/>
      <c r="EG101" s="445" t="s">
        <v>468</v>
      </c>
      <c r="EH101" s="446" t="s">
        <v>467</v>
      </c>
      <c r="EI101" s="440"/>
      <c r="EJ101" s="443"/>
      <c r="EK101" s="444"/>
      <c r="EL101" s="445"/>
      <c r="EM101" s="446"/>
      <c r="EN101" s="440"/>
      <c r="EO101" s="443"/>
      <c r="EP101" s="444"/>
      <c r="EQ101" s="445"/>
      <c r="ER101" s="446"/>
      <c r="ES101" s="440"/>
      <c r="ET101" s="443"/>
      <c r="EU101" s="444"/>
      <c r="EV101" s="445"/>
      <c r="EW101" s="446"/>
      <c r="EX101" s="440"/>
      <c r="EY101" s="443"/>
      <c r="EZ101" s="444"/>
      <c r="FA101" s="445"/>
      <c r="FB101" s="446"/>
    </row>
    <row r="102" spans="1:158" s="365" customFormat="1" ht="28.5" x14ac:dyDescent="0.25">
      <c r="A102" s="440">
        <v>152730</v>
      </c>
      <c r="B102" s="441" t="s">
        <v>614</v>
      </c>
      <c r="C102" s="442" t="s">
        <v>752</v>
      </c>
      <c r="D102" s="440" t="s">
        <v>325</v>
      </c>
      <c r="E102" s="443" t="s">
        <v>348</v>
      </c>
      <c r="F102" s="443" t="s">
        <v>766</v>
      </c>
      <c r="G102" s="443" t="s">
        <v>348</v>
      </c>
      <c r="H102" s="442" t="s">
        <v>348</v>
      </c>
      <c r="I102" s="443" t="s">
        <v>348</v>
      </c>
      <c r="J102" s="360" t="str">
        <f>IFERROR(VLOOKUP(A102,[4]YEAR12!$A:$Q,17,FALSE),"")</f>
        <v>2.5+ (D/C)</v>
      </c>
      <c r="K102" s="361">
        <f>IFERROR(VLOOKUP($A102,BHVEXPORT!$A:$I,6,FALSE),"")</f>
        <v>0</v>
      </c>
      <c r="L102" s="362">
        <f>IFERROR(VLOOKUP($A102,BHVEXPORT!$A:$I,4,FALSE),"")</f>
        <v>0</v>
      </c>
      <c r="M102" s="364">
        <f>IFERROR(VLOOKUP($A102,BHVEXPORT!$A:$I,5,FALSE),"")</f>
        <v>1</v>
      </c>
      <c r="N102" s="398">
        <v>98.55</v>
      </c>
      <c r="O102" s="399">
        <v>1</v>
      </c>
      <c r="P102" s="366"/>
      <c r="Q102" s="400">
        <f t="shared" si="13"/>
        <v>1</v>
      </c>
      <c r="R102" s="401">
        <f t="shared" si="14"/>
        <v>4</v>
      </c>
      <c r="S102" s="402">
        <f t="shared" si="15"/>
        <v>0</v>
      </c>
      <c r="T102" s="402">
        <f t="shared" si="16"/>
        <v>0</v>
      </c>
      <c r="U102" s="402">
        <f t="shared" si="17"/>
        <v>0</v>
      </c>
      <c r="V102" s="402">
        <f t="shared" si="18"/>
        <v>0</v>
      </c>
      <c r="W102" s="402">
        <f t="shared" si="19"/>
        <v>0</v>
      </c>
      <c r="X102" s="402">
        <f t="shared" si="20"/>
        <v>0</v>
      </c>
      <c r="Y102" s="402">
        <f t="shared" si="21"/>
        <v>0</v>
      </c>
      <c r="Z102" s="402">
        <f t="shared" si="22"/>
        <v>0</v>
      </c>
      <c r="AA102" s="454">
        <f t="shared" si="23"/>
        <v>0</v>
      </c>
      <c r="AB102" s="363"/>
      <c r="AC102" s="440"/>
      <c r="AD102" s="443"/>
      <c r="AE102" s="444"/>
      <c r="AF102" s="445"/>
      <c r="AG102" s="446"/>
      <c r="AH102" s="440"/>
      <c r="AI102" s="443"/>
      <c r="AJ102" s="444"/>
      <c r="AK102" s="445"/>
      <c r="AL102" s="446"/>
      <c r="AM102" s="440"/>
      <c r="AN102" s="443"/>
      <c r="AO102" s="444"/>
      <c r="AP102" s="445"/>
      <c r="AQ102" s="446"/>
      <c r="AR102" s="440" t="s">
        <v>385</v>
      </c>
      <c r="AS102" s="443"/>
      <c r="AT102" s="444"/>
      <c r="AU102" s="445" t="s">
        <v>420</v>
      </c>
      <c r="AV102" s="446" t="s">
        <v>417</v>
      </c>
      <c r="AW102" s="440" t="s">
        <v>385</v>
      </c>
      <c r="AX102" s="443"/>
      <c r="AY102" s="444"/>
      <c r="AZ102" s="445" t="s">
        <v>786</v>
      </c>
      <c r="BA102" s="446" t="s">
        <v>422</v>
      </c>
      <c r="BB102" s="440"/>
      <c r="BC102" s="443"/>
      <c r="BD102" s="444"/>
      <c r="BE102" s="445"/>
      <c r="BF102" s="446"/>
      <c r="BG102" s="440"/>
      <c r="BH102" s="443"/>
      <c r="BI102" s="444"/>
      <c r="BJ102" s="445"/>
      <c r="BK102" s="446"/>
      <c r="BL102" s="440"/>
      <c r="BM102" s="443"/>
      <c r="BN102" s="444"/>
      <c r="BO102" s="445"/>
      <c r="BP102" s="446"/>
      <c r="BQ102" s="440"/>
      <c r="BR102" s="443"/>
      <c r="BS102" s="444"/>
      <c r="BT102" s="445"/>
      <c r="BU102" s="446"/>
      <c r="BV102" s="440"/>
      <c r="BW102" s="443"/>
      <c r="BX102" s="444"/>
      <c r="BY102" s="445"/>
      <c r="BZ102" s="446"/>
      <c r="CA102" s="440" t="s">
        <v>385</v>
      </c>
      <c r="CB102" s="443"/>
      <c r="CC102" s="444"/>
      <c r="CD102" s="445" t="s">
        <v>807</v>
      </c>
      <c r="CE102" s="446" t="s">
        <v>808</v>
      </c>
      <c r="CF102" s="440"/>
      <c r="CG102" s="443"/>
      <c r="CH102" s="444"/>
      <c r="CI102" s="445"/>
      <c r="CJ102" s="446"/>
      <c r="CK102" s="440"/>
      <c r="CL102" s="443"/>
      <c r="CM102" s="444"/>
      <c r="CN102" s="445"/>
      <c r="CO102" s="446"/>
      <c r="CP102" s="440"/>
      <c r="CQ102" s="443"/>
      <c r="CR102" s="444"/>
      <c r="CS102" s="445"/>
      <c r="CT102" s="446"/>
      <c r="CU102" s="440" t="s">
        <v>384</v>
      </c>
      <c r="CV102" s="443"/>
      <c r="CW102" s="444"/>
      <c r="CX102" s="445" t="s">
        <v>784</v>
      </c>
      <c r="CY102" s="446" t="s">
        <v>443</v>
      </c>
      <c r="CZ102" s="440"/>
      <c r="DA102" s="443"/>
      <c r="DB102" s="444"/>
      <c r="DC102" s="445"/>
      <c r="DD102" s="446"/>
      <c r="DE102" s="440"/>
      <c r="DF102" s="443"/>
      <c r="DG102" s="444"/>
      <c r="DH102" s="445"/>
      <c r="DI102" s="446"/>
      <c r="DJ102" s="440" t="s">
        <v>385</v>
      </c>
      <c r="DK102" s="443"/>
      <c r="DL102" s="444"/>
      <c r="DM102" s="445" t="s">
        <v>454</v>
      </c>
      <c r="DN102" s="446" t="s">
        <v>449</v>
      </c>
      <c r="DO102" s="440"/>
      <c r="DP102" s="443"/>
      <c r="DQ102" s="444"/>
      <c r="DR102" s="445"/>
      <c r="DS102" s="446"/>
      <c r="DT102" s="440"/>
      <c r="DU102" s="443"/>
      <c r="DV102" s="444"/>
      <c r="DW102" s="445"/>
      <c r="DX102" s="446"/>
      <c r="DY102" s="440"/>
      <c r="DZ102" s="443"/>
      <c r="EA102" s="444"/>
      <c r="EB102" s="445"/>
      <c r="EC102" s="446"/>
      <c r="ED102" s="440"/>
      <c r="EE102" s="443"/>
      <c r="EF102" s="444"/>
      <c r="EG102" s="445"/>
      <c r="EH102" s="446"/>
      <c r="EI102" s="440"/>
      <c r="EJ102" s="443"/>
      <c r="EK102" s="444"/>
      <c r="EL102" s="445"/>
      <c r="EM102" s="446"/>
      <c r="EN102" s="440"/>
      <c r="EO102" s="443"/>
      <c r="EP102" s="444"/>
      <c r="EQ102" s="445"/>
      <c r="ER102" s="446"/>
      <c r="ES102" s="440"/>
      <c r="ET102" s="443"/>
      <c r="EU102" s="444"/>
      <c r="EV102" s="445"/>
      <c r="EW102" s="446"/>
      <c r="EX102" s="440"/>
      <c r="EY102" s="443"/>
      <c r="EZ102" s="444"/>
      <c r="FA102" s="445"/>
      <c r="FB102" s="446"/>
    </row>
    <row r="103" spans="1:158" s="365" customFormat="1" ht="28.5" x14ac:dyDescent="0.25">
      <c r="A103" s="440">
        <v>160080</v>
      </c>
      <c r="B103" s="441" t="s">
        <v>615</v>
      </c>
      <c r="C103" s="442" t="s">
        <v>764</v>
      </c>
      <c r="D103" s="440" t="s">
        <v>325</v>
      </c>
      <c r="E103" s="443" t="s">
        <v>348</v>
      </c>
      <c r="F103" s="443" t="s">
        <v>777</v>
      </c>
      <c r="G103" s="443" t="s">
        <v>348</v>
      </c>
      <c r="H103" s="442" t="s">
        <v>348</v>
      </c>
      <c r="I103" s="443" t="s">
        <v>348</v>
      </c>
      <c r="J103" s="360" t="str">
        <f>IFERROR(VLOOKUP(A103,[4]YEAR12!$A:$Q,17,FALSE),"")</f>
        <v>7.75+ (A/A*)</v>
      </c>
      <c r="K103" s="361">
        <f>IFERROR(VLOOKUP($A103,BHVEXPORT!$A:$I,6,FALSE),"")</f>
        <v>3</v>
      </c>
      <c r="L103" s="362">
        <f>IFERROR(VLOOKUP($A103,BHVEXPORT!$A:$I,4,FALSE),"")</f>
        <v>0</v>
      </c>
      <c r="M103" s="364">
        <f>IFERROR(VLOOKUP($A103,BHVEXPORT!$A:$I,5,FALSE),"")</f>
        <v>0</v>
      </c>
      <c r="N103" s="398">
        <v>100</v>
      </c>
      <c r="O103" s="399">
        <v>0</v>
      </c>
      <c r="P103" s="366"/>
      <c r="Q103" s="400">
        <f t="shared" si="13"/>
        <v>2</v>
      </c>
      <c r="R103" s="401">
        <f t="shared" si="14"/>
        <v>3</v>
      </c>
      <c r="S103" s="402">
        <f t="shared" si="15"/>
        <v>0</v>
      </c>
      <c r="T103" s="402">
        <f t="shared" si="16"/>
        <v>0</v>
      </c>
      <c r="U103" s="402">
        <f t="shared" si="17"/>
        <v>0</v>
      </c>
      <c r="V103" s="402">
        <f t="shared" si="18"/>
        <v>0</v>
      </c>
      <c r="W103" s="402">
        <f t="shared" si="19"/>
        <v>0</v>
      </c>
      <c r="X103" s="402">
        <f t="shared" si="20"/>
        <v>0</v>
      </c>
      <c r="Y103" s="402">
        <f t="shared" si="21"/>
        <v>0</v>
      </c>
      <c r="Z103" s="402">
        <f t="shared" si="22"/>
        <v>0</v>
      </c>
      <c r="AA103" s="454">
        <f t="shared" si="23"/>
        <v>0</v>
      </c>
      <c r="AB103" s="363"/>
      <c r="AC103" s="440"/>
      <c r="AD103" s="443"/>
      <c r="AE103" s="444"/>
      <c r="AF103" s="445"/>
      <c r="AG103" s="446"/>
      <c r="AH103" s="440"/>
      <c r="AI103" s="443"/>
      <c r="AJ103" s="444"/>
      <c r="AK103" s="445"/>
      <c r="AL103" s="446"/>
      <c r="AM103" s="440"/>
      <c r="AN103" s="443"/>
      <c r="AO103" s="444"/>
      <c r="AP103" s="445"/>
      <c r="AQ103" s="446"/>
      <c r="AR103" s="440" t="s">
        <v>385</v>
      </c>
      <c r="AS103" s="443"/>
      <c r="AT103" s="444"/>
      <c r="AU103" s="445" t="s">
        <v>418</v>
      </c>
      <c r="AV103" s="446" t="s">
        <v>361</v>
      </c>
      <c r="AW103" s="440"/>
      <c r="AX103" s="443"/>
      <c r="AY103" s="444"/>
      <c r="AZ103" s="445"/>
      <c r="BA103" s="446"/>
      <c r="BB103" s="440"/>
      <c r="BC103" s="443"/>
      <c r="BD103" s="444"/>
      <c r="BE103" s="445"/>
      <c r="BF103" s="446"/>
      <c r="BG103" s="440"/>
      <c r="BH103" s="443"/>
      <c r="BI103" s="444"/>
      <c r="BJ103" s="445"/>
      <c r="BK103" s="446"/>
      <c r="BL103" s="440"/>
      <c r="BM103" s="443"/>
      <c r="BN103" s="444"/>
      <c r="BO103" s="445"/>
      <c r="BP103" s="446"/>
      <c r="BQ103" s="440"/>
      <c r="BR103" s="443"/>
      <c r="BS103" s="444"/>
      <c r="BT103" s="445"/>
      <c r="BU103" s="446"/>
      <c r="BV103" s="440"/>
      <c r="BW103" s="443"/>
      <c r="BX103" s="444"/>
      <c r="BY103" s="445"/>
      <c r="BZ103" s="446"/>
      <c r="CA103" s="440" t="s">
        <v>385</v>
      </c>
      <c r="CB103" s="443"/>
      <c r="CC103" s="444"/>
      <c r="CD103" s="445" t="s">
        <v>796</v>
      </c>
      <c r="CE103" s="446" t="s">
        <v>797</v>
      </c>
      <c r="CF103" s="440"/>
      <c r="CG103" s="443"/>
      <c r="CH103" s="444"/>
      <c r="CI103" s="445"/>
      <c r="CJ103" s="446"/>
      <c r="CK103" s="440"/>
      <c r="CL103" s="443"/>
      <c r="CM103" s="444"/>
      <c r="CN103" s="445"/>
      <c r="CO103" s="446"/>
      <c r="CP103" s="440"/>
      <c r="CQ103" s="443"/>
      <c r="CR103" s="444"/>
      <c r="CS103" s="445"/>
      <c r="CT103" s="446"/>
      <c r="CU103" s="440"/>
      <c r="CV103" s="443"/>
      <c r="CW103" s="444"/>
      <c r="CX103" s="445"/>
      <c r="CY103" s="446"/>
      <c r="CZ103" s="440"/>
      <c r="DA103" s="443"/>
      <c r="DB103" s="444"/>
      <c r="DC103" s="445"/>
      <c r="DD103" s="446"/>
      <c r="DE103" s="440"/>
      <c r="DF103" s="443"/>
      <c r="DG103" s="444"/>
      <c r="DH103" s="445"/>
      <c r="DI103" s="446"/>
      <c r="DJ103" s="440" t="s">
        <v>384</v>
      </c>
      <c r="DK103" s="443"/>
      <c r="DL103" s="444"/>
      <c r="DM103" s="445" t="s">
        <v>454</v>
      </c>
      <c r="DN103" s="446" t="s">
        <v>450</v>
      </c>
      <c r="DO103" s="440"/>
      <c r="DP103" s="443"/>
      <c r="DQ103" s="444"/>
      <c r="DR103" s="445"/>
      <c r="DS103" s="446"/>
      <c r="DT103" s="440"/>
      <c r="DU103" s="443"/>
      <c r="DV103" s="444"/>
      <c r="DW103" s="445"/>
      <c r="DX103" s="446"/>
      <c r="DY103" s="440"/>
      <c r="DZ103" s="443"/>
      <c r="EA103" s="444"/>
      <c r="EB103" s="445"/>
      <c r="EC103" s="446"/>
      <c r="ED103" s="440" t="s">
        <v>384</v>
      </c>
      <c r="EE103" s="443"/>
      <c r="EF103" s="444"/>
      <c r="EG103" s="445" t="s">
        <v>468</v>
      </c>
      <c r="EH103" s="446" t="s">
        <v>467</v>
      </c>
      <c r="EI103" s="440"/>
      <c r="EJ103" s="443"/>
      <c r="EK103" s="444"/>
      <c r="EL103" s="445"/>
      <c r="EM103" s="446"/>
      <c r="EN103" s="440"/>
      <c r="EO103" s="443"/>
      <c r="EP103" s="444"/>
      <c r="EQ103" s="445"/>
      <c r="ER103" s="446"/>
      <c r="ES103" s="440"/>
      <c r="ET103" s="443"/>
      <c r="EU103" s="444"/>
      <c r="EV103" s="445"/>
      <c r="EW103" s="446"/>
      <c r="EX103" s="440" t="s">
        <v>385</v>
      </c>
      <c r="EY103" s="443"/>
      <c r="EZ103" s="444"/>
      <c r="FA103" s="445" t="s">
        <v>439</v>
      </c>
      <c r="FB103" s="446" t="s">
        <v>483</v>
      </c>
    </row>
    <row r="104" spans="1:158" s="365" customFormat="1" ht="28.5" x14ac:dyDescent="0.25">
      <c r="A104" s="440">
        <v>150859</v>
      </c>
      <c r="B104" s="441" t="s">
        <v>616</v>
      </c>
      <c r="C104" s="442" t="s">
        <v>752</v>
      </c>
      <c r="D104" s="440" t="s">
        <v>325</v>
      </c>
      <c r="E104" s="443" t="s">
        <v>348</v>
      </c>
      <c r="F104" s="443" t="s">
        <v>751</v>
      </c>
      <c r="G104" s="443" t="s">
        <v>348</v>
      </c>
      <c r="H104" s="442" t="s">
        <v>348</v>
      </c>
      <c r="I104" s="443" t="s">
        <v>348</v>
      </c>
      <c r="J104" s="360" t="str">
        <f>IFERROR(VLOOKUP(A104,[4]YEAR12!$A:$Q,17,FALSE),"")</f>
        <v>6.25+ (B/A)</v>
      </c>
      <c r="K104" s="361">
        <f>IFERROR(VLOOKUP($A104,BHVEXPORT!$A:$I,6,FALSE),"")</f>
        <v>1</v>
      </c>
      <c r="L104" s="362">
        <f>IFERROR(VLOOKUP($A104,BHVEXPORT!$A:$I,4,FALSE),"")</f>
        <v>0</v>
      </c>
      <c r="M104" s="364">
        <f>IFERROR(VLOOKUP($A104,BHVEXPORT!$A:$I,5,FALSE),"")</f>
        <v>0</v>
      </c>
      <c r="N104" s="398">
        <v>100</v>
      </c>
      <c r="O104" s="399">
        <v>0</v>
      </c>
      <c r="P104" s="366"/>
      <c r="Q104" s="400">
        <f t="shared" si="13"/>
        <v>0</v>
      </c>
      <c r="R104" s="401">
        <f t="shared" si="14"/>
        <v>4</v>
      </c>
      <c r="S104" s="402">
        <f t="shared" si="15"/>
        <v>0</v>
      </c>
      <c r="T104" s="402">
        <f t="shared" si="16"/>
        <v>0</v>
      </c>
      <c r="U104" s="402">
        <f t="shared" si="17"/>
        <v>0</v>
      </c>
      <c r="V104" s="402">
        <f t="shared" si="18"/>
        <v>0</v>
      </c>
      <c r="W104" s="402">
        <f t="shared" si="19"/>
        <v>0</v>
      </c>
      <c r="X104" s="402">
        <f t="shared" si="20"/>
        <v>0</v>
      </c>
      <c r="Y104" s="402">
        <f t="shared" si="21"/>
        <v>0</v>
      </c>
      <c r="Z104" s="402">
        <f t="shared" si="22"/>
        <v>0</v>
      </c>
      <c r="AA104" s="454">
        <f t="shared" si="23"/>
        <v>0</v>
      </c>
      <c r="AB104" s="363"/>
      <c r="AC104" s="440"/>
      <c r="AD104" s="443"/>
      <c r="AE104" s="444"/>
      <c r="AF104" s="445"/>
      <c r="AG104" s="446"/>
      <c r="AH104" s="440"/>
      <c r="AI104" s="443"/>
      <c r="AJ104" s="444"/>
      <c r="AK104" s="445"/>
      <c r="AL104" s="446"/>
      <c r="AM104" s="440"/>
      <c r="AN104" s="443"/>
      <c r="AO104" s="444"/>
      <c r="AP104" s="445"/>
      <c r="AQ104" s="446"/>
      <c r="AR104" s="440"/>
      <c r="AS104" s="443"/>
      <c r="AT104" s="444"/>
      <c r="AU104" s="445"/>
      <c r="AV104" s="446"/>
      <c r="AW104" s="440"/>
      <c r="AX104" s="443"/>
      <c r="AY104" s="444"/>
      <c r="AZ104" s="445"/>
      <c r="BA104" s="446"/>
      <c r="BB104" s="440"/>
      <c r="BC104" s="443"/>
      <c r="BD104" s="444"/>
      <c r="BE104" s="445"/>
      <c r="BF104" s="446"/>
      <c r="BG104" s="440"/>
      <c r="BH104" s="443"/>
      <c r="BI104" s="444"/>
      <c r="BJ104" s="445"/>
      <c r="BK104" s="446"/>
      <c r="BL104" s="440" t="s">
        <v>385</v>
      </c>
      <c r="BM104" s="443"/>
      <c r="BN104" s="444"/>
      <c r="BO104" s="445" t="s">
        <v>429</v>
      </c>
      <c r="BP104" s="446" t="s">
        <v>427</v>
      </c>
      <c r="BQ104" s="440"/>
      <c r="BR104" s="443"/>
      <c r="BS104" s="444"/>
      <c r="BT104" s="445"/>
      <c r="BU104" s="446"/>
      <c r="BV104" s="440"/>
      <c r="BW104" s="443"/>
      <c r="BX104" s="444"/>
      <c r="BY104" s="445"/>
      <c r="BZ104" s="446"/>
      <c r="CA104" s="440" t="s">
        <v>385</v>
      </c>
      <c r="CB104" s="443"/>
      <c r="CC104" s="444"/>
      <c r="CD104" s="445" t="s">
        <v>783</v>
      </c>
      <c r="CE104" s="446" t="s">
        <v>752</v>
      </c>
      <c r="CF104" s="440"/>
      <c r="CG104" s="443"/>
      <c r="CH104" s="444"/>
      <c r="CI104" s="445"/>
      <c r="CJ104" s="446"/>
      <c r="CK104" s="440"/>
      <c r="CL104" s="443"/>
      <c r="CM104" s="444"/>
      <c r="CN104" s="445"/>
      <c r="CO104" s="446"/>
      <c r="CP104" s="440" t="s">
        <v>385</v>
      </c>
      <c r="CQ104" s="443"/>
      <c r="CR104" s="444"/>
      <c r="CS104" s="445" t="s">
        <v>795</v>
      </c>
      <c r="CT104" s="446" t="s">
        <v>440</v>
      </c>
      <c r="CU104" s="440"/>
      <c r="CV104" s="443"/>
      <c r="CW104" s="444"/>
      <c r="CX104" s="445"/>
      <c r="CY104" s="446"/>
      <c r="CZ104" s="440"/>
      <c r="DA104" s="443"/>
      <c r="DB104" s="444"/>
      <c r="DC104" s="445"/>
      <c r="DD104" s="446"/>
      <c r="DE104" s="440"/>
      <c r="DF104" s="443"/>
      <c r="DG104" s="444"/>
      <c r="DH104" s="445"/>
      <c r="DI104" s="446"/>
      <c r="DJ104" s="440" t="s">
        <v>385</v>
      </c>
      <c r="DK104" s="443"/>
      <c r="DL104" s="444"/>
      <c r="DM104" s="445" t="s">
        <v>454</v>
      </c>
      <c r="DN104" s="446" t="s">
        <v>451</v>
      </c>
      <c r="DO104" s="440"/>
      <c r="DP104" s="443"/>
      <c r="DQ104" s="444"/>
      <c r="DR104" s="445"/>
      <c r="DS104" s="446"/>
      <c r="DT104" s="440"/>
      <c r="DU104" s="443"/>
      <c r="DV104" s="444"/>
      <c r="DW104" s="445"/>
      <c r="DX104" s="446"/>
      <c r="DY104" s="440"/>
      <c r="DZ104" s="443"/>
      <c r="EA104" s="444"/>
      <c r="EB104" s="445"/>
      <c r="EC104" s="446"/>
      <c r="ED104" s="440"/>
      <c r="EE104" s="443"/>
      <c r="EF104" s="444"/>
      <c r="EG104" s="445"/>
      <c r="EH104" s="446"/>
      <c r="EI104" s="440"/>
      <c r="EJ104" s="443"/>
      <c r="EK104" s="444"/>
      <c r="EL104" s="445"/>
      <c r="EM104" s="446"/>
      <c r="EN104" s="440"/>
      <c r="EO104" s="443"/>
      <c r="EP104" s="444"/>
      <c r="EQ104" s="445"/>
      <c r="ER104" s="446"/>
      <c r="ES104" s="440"/>
      <c r="ET104" s="443"/>
      <c r="EU104" s="444"/>
      <c r="EV104" s="445"/>
      <c r="EW104" s="446"/>
      <c r="EX104" s="440"/>
      <c r="EY104" s="443"/>
      <c r="EZ104" s="444"/>
      <c r="FA104" s="445"/>
      <c r="FB104" s="446"/>
    </row>
    <row r="105" spans="1:158" s="365" customFormat="1" ht="28.5" x14ac:dyDescent="0.25">
      <c r="A105" s="440">
        <v>160106</v>
      </c>
      <c r="B105" s="441" t="s">
        <v>617</v>
      </c>
      <c r="C105" s="442" t="s">
        <v>763</v>
      </c>
      <c r="D105" s="440" t="s">
        <v>201</v>
      </c>
      <c r="E105" s="443" t="s">
        <v>348</v>
      </c>
      <c r="F105" s="443" t="s">
        <v>751</v>
      </c>
      <c r="G105" s="443" t="s">
        <v>348</v>
      </c>
      <c r="H105" s="442" t="s">
        <v>348</v>
      </c>
      <c r="I105" s="443" t="s">
        <v>348</v>
      </c>
      <c r="J105" s="360" t="str">
        <f>IFERROR(VLOOKUP(A105,[4]YEAR12!$A:$Q,17,FALSE),"")</f>
        <v>6.25+ (B/A)</v>
      </c>
      <c r="K105" s="361">
        <f>IFERROR(VLOOKUP($A105,BHVEXPORT!$A:$I,6,FALSE),"")</f>
        <v>1</v>
      </c>
      <c r="L105" s="362">
        <f>IFERROR(VLOOKUP($A105,BHVEXPORT!$A:$I,4,FALSE),"")</f>
        <v>0</v>
      </c>
      <c r="M105" s="364">
        <f>IFERROR(VLOOKUP($A105,BHVEXPORT!$A:$I,5,FALSE),"")</f>
        <v>0</v>
      </c>
      <c r="N105" s="398">
        <v>99.11</v>
      </c>
      <c r="O105" s="399">
        <v>0</v>
      </c>
      <c r="P105" s="366"/>
      <c r="Q105" s="400">
        <f t="shared" si="13"/>
        <v>1</v>
      </c>
      <c r="R105" s="401">
        <f t="shared" si="14"/>
        <v>3</v>
      </c>
      <c r="S105" s="402">
        <f t="shared" si="15"/>
        <v>0</v>
      </c>
      <c r="T105" s="402">
        <f t="shared" si="16"/>
        <v>0</v>
      </c>
      <c r="U105" s="402">
        <f t="shared" si="17"/>
        <v>0</v>
      </c>
      <c r="V105" s="402">
        <f t="shared" si="18"/>
        <v>0</v>
      </c>
      <c r="W105" s="402">
        <f t="shared" si="19"/>
        <v>0</v>
      </c>
      <c r="X105" s="402">
        <f t="shared" si="20"/>
        <v>0</v>
      </c>
      <c r="Y105" s="402">
        <f t="shared" si="21"/>
        <v>0</v>
      </c>
      <c r="Z105" s="402">
        <f t="shared" si="22"/>
        <v>0</v>
      </c>
      <c r="AA105" s="454">
        <f t="shared" si="23"/>
        <v>0</v>
      </c>
      <c r="AB105" s="363"/>
      <c r="AC105" s="440"/>
      <c r="AD105" s="443"/>
      <c r="AE105" s="444"/>
      <c r="AF105" s="445"/>
      <c r="AG105" s="446"/>
      <c r="AH105" s="440"/>
      <c r="AI105" s="443"/>
      <c r="AJ105" s="444"/>
      <c r="AK105" s="445"/>
      <c r="AL105" s="446"/>
      <c r="AM105" s="440"/>
      <c r="AN105" s="443"/>
      <c r="AO105" s="444"/>
      <c r="AP105" s="445"/>
      <c r="AQ105" s="446"/>
      <c r="AR105" s="440"/>
      <c r="AS105" s="443"/>
      <c r="AT105" s="444"/>
      <c r="AU105" s="445"/>
      <c r="AV105" s="446"/>
      <c r="AW105" s="440"/>
      <c r="AX105" s="443"/>
      <c r="AY105" s="444"/>
      <c r="AZ105" s="445"/>
      <c r="BA105" s="446"/>
      <c r="BB105" s="440"/>
      <c r="BC105" s="443"/>
      <c r="BD105" s="444"/>
      <c r="BE105" s="445"/>
      <c r="BF105" s="446"/>
      <c r="BG105" s="440" t="s">
        <v>385</v>
      </c>
      <c r="BH105" s="443"/>
      <c r="BI105" s="444"/>
      <c r="BJ105" s="445" t="s">
        <v>426</v>
      </c>
      <c r="BK105" s="446" t="s">
        <v>425</v>
      </c>
      <c r="BL105" s="440"/>
      <c r="BM105" s="443"/>
      <c r="BN105" s="444"/>
      <c r="BO105" s="445"/>
      <c r="BP105" s="446"/>
      <c r="BQ105" s="440" t="s">
        <v>385</v>
      </c>
      <c r="BR105" s="443"/>
      <c r="BS105" s="444"/>
      <c r="BT105" s="445" t="s">
        <v>793</v>
      </c>
      <c r="BU105" s="446" t="s">
        <v>431</v>
      </c>
      <c r="BV105" s="440"/>
      <c r="BW105" s="443"/>
      <c r="BX105" s="444"/>
      <c r="BY105" s="445"/>
      <c r="BZ105" s="446"/>
      <c r="CA105" s="440" t="s">
        <v>385</v>
      </c>
      <c r="CB105" s="443"/>
      <c r="CC105" s="444"/>
      <c r="CD105" s="445" t="s">
        <v>787</v>
      </c>
      <c r="CE105" s="446" t="s">
        <v>763</v>
      </c>
      <c r="CF105" s="440"/>
      <c r="CG105" s="443"/>
      <c r="CH105" s="444"/>
      <c r="CI105" s="445"/>
      <c r="CJ105" s="446"/>
      <c r="CK105" s="440"/>
      <c r="CL105" s="443"/>
      <c r="CM105" s="444"/>
      <c r="CN105" s="445"/>
      <c r="CO105" s="446"/>
      <c r="CP105" s="440"/>
      <c r="CQ105" s="443"/>
      <c r="CR105" s="444"/>
      <c r="CS105" s="445"/>
      <c r="CT105" s="446"/>
      <c r="CU105" s="440"/>
      <c r="CV105" s="443"/>
      <c r="CW105" s="444"/>
      <c r="CX105" s="445"/>
      <c r="CY105" s="446"/>
      <c r="CZ105" s="440"/>
      <c r="DA105" s="443"/>
      <c r="DB105" s="444"/>
      <c r="DC105" s="445"/>
      <c r="DD105" s="446"/>
      <c r="DE105" s="440"/>
      <c r="DF105" s="443"/>
      <c r="DG105" s="444"/>
      <c r="DH105" s="445"/>
      <c r="DI105" s="446"/>
      <c r="DJ105" s="440"/>
      <c r="DK105" s="443"/>
      <c r="DL105" s="444"/>
      <c r="DM105" s="445"/>
      <c r="DN105" s="446"/>
      <c r="DO105" s="440"/>
      <c r="DP105" s="443"/>
      <c r="DQ105" s="444"/>
      <c r="DR105" s="445"/>
      <c r="DS105" s="446"/>
      <c r="DT105" s="440" t="s">
        <v>384</v>
      </c>
      <c r="DU105" s="443"/>
      <c r="DV105" s="444"/>
      <c r="DW105" s="445" t="s">
        <v>792</v>
      </c>
      <c r="DX105" s="446" t="s">
        <v>459</v>
      </c>
      <c r="DY105" s="440"/>
      <c r="DZ105" s="443"/>
      <c r="EA105" s="444"/>
      <c r="EB105" s="445"/>
      <c r="EC105" s="446"/>
      <c r="ED105" s="440"/>
      <c r="EE105" s="443"/>
      <c r="EF105" s="444"/>
      <c r="EG105" s="445"/>
      <c r="EH105" s="446"/>
      <c r="EI105" s="440"/>
      <c r="EJ105" s="443"/>
      <c r="EK105" s="444"/>
      <c r="EL105" s="445"/>
      <c r="EM105" s="446"/>
      <c r="EN105" s="440"/>
      <c r="EO105" s="443"/>
      <c r="EP105" s="444"/>
      <c r="EQ105" s="445"/>
      <c r="ER105" s="446"/>
      <c r="ES105" s="440"/>
      <c r="ET105" s="443"/>
      <c r="EU105" s="444"/>
      <c r="EV105" s="445"/>
      <c r="EW105" s="446"/>
      <c r="EX105" s="440"/>
      <c r="EY105" s="443"/>
      <c r="EZ105" s="444"/>
      <c r="FA105" s="445"/>
      <c r="FB105" s="446"/>
    </row>
    <row r="106" spans="1:158" s="365" customFormat="1" ht="28.5" x14ac:dyDescent="0.25">
      <c r="A106" s="440">
        <v>150993</v>
      </c>
      <c r="B106" s="441" t="s">
        <v>618</v>
      </c>
      <c r="C106" s="442" t="s">
        <v>752</v>
      </c>
      <c r="D106" s="440" t="s">
        <v>325</v>
      </c>
      <c r="E106" s="443" t="s">
        <v>348</v>
      </c>
      <c r="F106" s="443" t="s">
        <v>762</v>
      </c>
      <c r="G106" s="443" t="s">
        <v>348</v>
      </c>
      <c r="H106" s="442" t="s">
        <v>348</v>
      </c>
      <c r="I106" s="443" t="s">
        <v>348</v>
      </c>
      <c r="J106" s="360" t="str">
        <f>IFERROR(VLOOKUP(A106,[4]YEAR12!$A:$Q,17,FALSE),"")</f>
        <v>2.5+ (D/C)</v>
      </c>
      <c r="K106" s="361">
        <f>IFERROR(VLOOKUP($A106,BHVEXPORT!$A:$I,6,FALSE),"")</f>
        <v>1</v>
      </c>
      <c r="L106" s="362">
        <f>IFERROR(VLOOKUP($A106,BHVEXPORT!$A:$I,4,FALSE),"")</f>
        <v>1</v>
      </c>
      <c r="M106" s="364">
        <f>IFERROR(VLOOKUP($A106,BHVEXPORT!$A:$I,5,FALSE),"")</f>
        <v>1</v>
      </c>
      <c r="N106" s="398">
        <v>100</v>
      </c>
      <c r="O106" s="399">
        <v>2</v>
      </c>
      <c r="P106" s="366"/>
      <c r="Q106" s="400">
        <f t="shared" si="13"/>
        <v>0</v>
      </c>
      <c r="R106" s="401">
        <f t="shared" si="14"/>
        <v>3</v>
      </c>
      <c r="S106" s="402">
        <f t="shared" si="15"/>
        <v>1</v>
      </c>
      <c r="T106" s="402">
        <f t="shared" si="16"/>
        <v>0</v>
      </c>
      <c r="U106" s="402">
        <f t="shared" si="17"/>
        <v>0</v>
      </c>
      <c r="V106" s="402">
        <f t="shared" si="18"/>
        <v>1</v>
      </c>
      <c r="W106" s="402">
        <f t="shared" si="19"/>
        <v>0</v>
      </c>
      <c r="X106" s="402">
        <f t="shared" si="20"/>
        <v>0</v>
      </c>
      <c r="Y106" s="402">
        <f t="shared" si="21"/>
        <v>0</v>
      </c>
      <c r="Z106" s="402">
        <f t="shared" si="22"/>
        <v>0</v>
      </c>
      <c r="AA106" s="454">
        <f t="shared" si="23"/>
        <v>1</v>
      </c>
      <c r="AB106" s="363"/>
      <c r="AC106" s="440"/>
      <c r="AD106" s="443"/>
      <c r="AE106" s="444"/>
      <c r="AF106" s="445"/>
      <c r="AG106" s="446"/>
      <c r="AH106" s="440"/>
      <c r="AI106" s="443"/>
      <c r="AJ106" s="444"/>
      <c r="AK106" s="445"/>
      <c r="AL106" s="446"/>
      <c r="AM106" s="440" t="s">
        <v>385</v>
      </c>
      <c r="AN106" s="443"/>
      <c r="AO106" s="444"/>
      <c r="AP106" s="445" t="s">
        <v>415</v>
      </c>
      <c r="AQ106" s="446" t="s">
        <v>413</v>
      </c>
      <c r="AR106" s="440"/>
      <c r="AS106" s="443"/>
      <c r="AT106" s="444"/>
      <c r="AU106" s="445"/>
      <c r="AV106" s="446"/>
      <c r="AW106" s="440"/>
      <c r="AX106" s="443"/>
      <c r="AY106" s="444"/>
      <c r="AZ106" s="445"/>
      <c r="BA106" s="446"/>
      <c r="BB106" s="440"/>
      <c r="BC106" s="443"/>
      <c r="BD106" s="444"/>
      <c r="BE106" s="445"/>
      <c r="BF106" s="446"/>
      <c r="BG106" s="440"/>
      <c r="BH106" s="443"/>
      <c r="BI106" s="444"/>
      <c r="BJ106" s="445"/>
      <c r="BK106" s="446"/>
      <c r="BL106" s="440"/>
      <c r="BM106" s="443"/>
      <c r="BN106" s="444"/>
      <c r="BO106" s="445"/>
      <c r="BP106" s="446"/>
      <c r="BQ106" s="440"/>
      <c r="BR106" s="443"/>
      <c r="BS106" s="444"/>
      <c r="BT106" s="445"/>
      <c r="BU106" s="446"/>
      <c r="BV106" s="440"/>
      <c r="BW106" s="443"/>
      <c r="BX106" s="444"/>
      <c r="BY106" s="445"/>
      <c r="BZ106" s="446"/>
      <c r="CA106" s="440" t="s">
        <v>385</v>
      </c>
      <c r="CB106" s="443"/>
      <c r="CC106" s="444"/>
      <c r="CD106" s="445" t="s">
        <v>783</v>
      </c>
      <c r="CE106" s="446" t="s">
        <v>752</v>
      </c>
      <c r="CF106" s="440"/>
      <c r="CG106" s="443"/>
      <c r="CH106" s="444"/>
      <c r="CI106" s="445"/>
      <c r="CJ106" s="446"/>
      <c r="CK106" s="440"/>
      <c r="CL106" s="443"/>
      <c r="CM106" s="444"/>
      <c r="CN106" s="445"/>
      <c r="CO106" s="446"/>
      <c r="CP106" s="440"/>
      <c r="CQ106" s="443"/>
      <c r="CR106" s="444"/>
      <c r="CS106" s="445"/>
      <c r="CT106" s="446"/>
      <c r="CU106" s="440"/>
      <c r="CV106" s="443"/>
      <c r="CW106" s="444"/>
      <c r="CX106" s="445"/>
      <c r="CY106" s="446"/>
      <c r="CZ106" s="440"/>
      <c r="DA106" s="443"/>
      <c r="DB106" s="444"/>
      <c r="DC106" s="445"/>
      <c r="DD106" s="446"/>
      <c r="DE106" s="440"/>
      <c r="DF106" s="443"/>
      <c r="DG106" s="444"/>
      <c r="DH106" s="445"/>
      <c r="DI106" s="446"/>
      <c r="DJ106" s="440"/>
      <c r="DK106" s="443"/>
      <c r="DL106" s="444"/>
      <c r="DM106" s="445"/>
      <c r="DN106" s="446"/>
      <c r="DO106" s="440"/>
      <c r="DP106" s="443"/>
      <c r="DQ106" s="444"/>
      <c r="DR106" s="445"/>
      <c r="DS106" s="446"/>
      <c r="DT106" s="440" t="s">
        <v>386</v>
      </c>
      <c r="DU106" s="443"/>
      <c r="DV106" s="444"/>
      <c r="DW106" s="445" t="s">
        <v>789</v>
      </c>
      <c r="DX106" s="446" t="s">
        <v>460</v>
      </c>
      <c r="DY106" s="440"/>
      <c r="DZ106" s="443"/>
      <c r="EA106" s="444"/>
      <c r="EB106" s="445"/>
      <c r="EC106" s="446"/>
      <c r="ED106" s="440"/>
      <c r="EE106" s="443"/>
      <c r="EF106" s="444"/>
      <c r="EG106" s="445"/>
      <c r="EH106" s="446"/>
      <c r="EI106" s="440"/>
      <c r="EJ106" s="443"/>
      <c r="EK106" s="444"/>
      <c r="EL106" s="445"/>
      <c r="EM106" s="446"/>
      <c r="EN106" s="440"/>
      <c r="EO106" s="443"/>
      <c r="EP106" s="444"/>
      <c r="EQ106" s="445"/>
      <c r="ER106" s="446"/>
      <c r="ES106" s="440" t="s">
        <v>385</v>
      </c>
      <c r="ET106" s="443"/>
      <c r="EU106" s="444"/>
      <c r="EV106" s="445" t="s">
        <v>480</v>
      </c>
      <c r="EW106" s="446" t="s">
        <v>479</v>
      </c>
      <c r="EX106" s="440"/>
      <c r="EY106" s="443"/>
      <c r="EZ106" s="444"/>
      <c r="FA106" s="445"/>
      <c r="FB106" s="446"/>
    </row>
    <row r="107" spans="1:158" s="365" customFormat="1" ht="28.5" x14ac:dyDescent="0.25">
      <c r="A107" s="440">
        <v>150892</v>
      </c>
      <c r="B107" s="441" t="s">
        <v>619</v>
      </c>
      <c r="C107" s="442" t="s">
        <v>752</v>
      </c>
      <c r="D107" s="440" t="s">
        <v>325</v>
      </c>
      <c r="E107" s="443" t="s">
        <v>348</v>
      </c>
      <c r="F107" s="443" t="s">
        <v>767</v>
      </c>
      <c r="G107" s="443" t="s">
        <v>348</v>
      </c>
      <c r="H107" s="442" t="s">
        <v>348</v>
      </c>
      <c r="I107" s="443" t="s">
        <v>348</v>
      </c>
      <c r="J107" s="360" t="str">
        <f>IFERROR(VLOOKUP(A107,[4]YEAR12!$A:$Q,17,FALSE),"")</f>
        <v>6.25+ (B/A)</v>
      </c>
      <c r="K107" s="361">
        <f>IFERROR(VLOOKUP($A107,BHVEXPORT!$A:$I,6,FALSE),"")</f>
        <v>0</v>
      </c>
      <c r="L107" s="362">
        <f>IFERROR(VLOOKUP($A107,BHVEXPORT!$A:$I,4,FALSE),"")</f>
        <v>0</v>
      </c>
      <c r="M107" s="364">
        <f>IFERROR(VLOOKUP($A107,BHVEXPORT!$A:$I,5,FALSE),"")</f>
        <v>1</v>
      </c>
      <c r="N107" s="398">
        <v>98.58</v>
      </c>
      <c r="O107" s="399">
        <v>0</v>
      </c>
      <c r="P107" s="366"/>
      <c r="Q107" s="400">
        <f t="shared" si="13"/>
        <v>0</v>
      </c>
      <c r="R107" s="401">
        <f t="shared" si="14"/>
        <v>5</v>
      </c>
      <c r="S107" s="402">
        <f t="shared" si="15"/>
        <v>0</v>
      </c>
      <c r="T107" s="402">
        <f t="shared" si="16"/>
        <v>0</v>
      </c>
      <c r="U107" s="402">
        <f t="shared" si="17"/>
        <v>0</v>
      </c>
      <c r="V107" s="402">
        <f t="shared" si="18"/>
        <v>0</v>
      </c>
      <c r="W107" s="402">
        <f t="shared" si="19"/>
        <v>0</v>
      </c>
      <c r="X107" s="402">
        <f t="shared" si="20"/>
        <v>0</v>
      </c>
      <c r="Y107" s="402">
        <f t="shared" si="21"/>
        <v>0</v>
      </c>
      <c r="Z107" s="402">
        <f t="shared" si="22"/>
        <v>0</v>
      </c>
      <c r="AA107" s="454">
        <f t="shared" si="23"/>
        <v>0</v>
      </c>
      <c r="AB107" s="363"/>
      <c r="AC107" s="440"/>
      <c r="AD107" s="443"/>
      <c r="AE107" s="444"/>
      <c r="AF107" s="445"/>
      <c r="AG107" s="446"/>
      <c r="AH107" s="440"/>
      <c r="AI107" s="443"/>
      <c r="AJ107" s="444"/>
      <c r="AK107" s="445"/>
      <c r="AL107" s="446"/>
      <c r="AM107" s="440"/>
      <c r="AN107" s="443"/>
      <c r="AO107" s="444"/>
      <c r="AP107" s="445"/>
      <c r="AQ107" s="446"/>
      <c r="AR107" s="440"/>
      <c r="AS107" s="443"/>
      <c r="AT107" s="444"/>
      <c r="AU107" s="445"/>
      <c r="AV107" s="446"/>
      <c r="AW107" s="440" t="s">
        <v>385</v>
      </c>
      <c r="AX107" s="443"/>
      <c r="AY107" s="444"/>
      <c r="AZ107" s="445" t="s">
        <v>786</v>
      </c>
      <c r="BA107" s="446" t="s">
        <v>422</v>
      </c>
      <c r="BB107" s="440"/>
      <c r="BC107" s="443"/>
      <c r="BD107" s="444"/>
      <c r="BE107" s="445"/>
      <c r="BF107" s="446"/>
      <c r="BG107" s="440"/>
      <c r="BH107" s="443"/>
      <c r="BI107" s="444"/>
      <c r="BJ107" s="445"/>
      <c r="BK107" s="446"/>
      <c r="BL107" s="440"/>
      <c r="BM107" s="443"/>
      <c r="BN107" s="444"/>
      <c r="BO107" s="445"/>
      <c r="BP107" s="446"/>
      <c r="BQ107" s="440"/>
      <c r="BR107" s="443"/>
      <c r="BS107" s="444"/>
      <c r="BT107" s="445"/>
      <c r="BU107" s="446"/>
      <c r="BV107" s="440"/>
      <c r="BW107" s="443"/>
      <c r="BX107" s="444"/>
      <c r="BY107" s="445"/>
      <c r="BZ107" s="446"/>
      <c r="CA107" s="440" t="s">
        <v>385</v>
      </c>
      <c r="CB107" s="443"/>
      <c r="CC107" s="444"/>
      <c r="CD107" s="445" t="s">
        <v>783</v>
      </c>
      <c r="CE107" s="446" t="s">
        <v>752</v>
      </c>
      <c r="CF107" s="440"/>
      <c r="CG107" s="443"/>
      <c r="CH107" s="444"/>
      <c r="CI107" s="445"/>
      <c r="CJ107" s="446"/>
      <c r="CK107" s="440" t="s">
        <v>385</v>
      </c>
      <c r="CL107" s="443"/>
      <c r="CM107" s="444"/>
      <c r="CN107" s="445" t="s">
        <v>454</v>
      </c>
      <c r="CO107" s="446" t="s">
        <v>744</v>
      </c>
      <c r="CP107" s="440"/>
      <c r="CQ107" s="443"/>
      <c r="CR107" s="444"/>
      <c r="CS107" s="445"/>
      <c r="CT107" s="446"/>
      <c r="CU107" s="440"/>
      <c r="CV107" s="443"/>
      <c r="CW107" s="444"/>
      <c r="CX107" s="445"/>
      <c r="CY107" s="446"/>
      <c r="CZ107" s="440"/>
      <c r="DA107" s="443"/>
      <c r="DB107" s="444"/>
      <c r="DC107" s="445"/>
      <c r="DD107" s="446"/>
      <c r="DE107" s="440"/>
      <c r="DF107" s="443"/>
      <c r="DG107" s="444"/>
      <c r="DH107" s="445"/>
      <c r="DI107" s="446"/>
      <c r="DJ107" s="440" t="s">
        <v>385</v>
      </c>
      <c r="DK107" s="443"/>
      <c r="DL107" s="444"/>
      <c r="DM107" s="445" t="s">
        <v>782</v>
      </c>
      <c r="DN107" s="446" t="s">
        <v>455</v>
      </c>
      <c r="DO107" s="440"/>
      <c r="DP107" s="443"/>
      <c r="DQ107" s="444"/>
      <c r="DR107" s="445"/>
      <c r="DS107" s="446"/>
      <c r="DT107" s="440"/>
      <c r="DU107" s="443"/>
      <c r="DV107" s="444"/>
      <c r="DW107" s="445"/>
      <c r="DX107" s="446"/>
      <c r="DY107" s="440"/>
      <c r="DZ107" s="443"/>
      <c r="EA107" s="444"/>
      <c r="EB107" s="445"/>
      <c r="EC107" s="446"/>
      <c r="ED107" s="440" t="s">
        <v>385</v>
      </c>
      <c r="EE107" s="443"/>
      <c r="EF107" s="444"/>
      <c r="EG107" s="445" t="s">
        <v>466</v>
      </c>
      <c r="EH107" s="446" t="s">
        <v>465</v>
      </c>
      <c r="EI107" s="440"/>
      <c r="EJ107" s="443"/>
      <c r="EK107" s="444"/>
      <c r="EL107" s="445"/>
      <c r="EM107" s="446"/>
      <c r="EN107" s="440"/>
      <c r="EO107" s="443"/>
      <c r="EP107" s="444"/>
      <c r="EQ107" s="445"/>
      <c r="ER107" s="446"/>
      <c r="ES107" s="440"/>
      <c r="ET107" s="443"/>
      <c r="EU107" s="444"/>
      <c r="EV107" s="445"/>
      <c r="EW107" s="446"/>
      <c r="EX107" s="440"/>
      <c r="EY107" s="443"/>
      <c r="EZ107" s="444"/>
      <c r="FA107" s="445"/>
      <c r="FB107" s="446"/>
    </row>
    <row r="108" spans="1:158" s="365" customFormat="1" ht="28.5" x14ac:dyDescent="0.25">
      <c r="A108" s="440">
        <v>150897</v>
      </c>
      <c r="B108" s="441" t="s">
        <v>620</v>
      </c>
      <c r="C108" s="442" t="s">
        <v>768</v>
      </c>
      <c r="D108" s="440" t="s">
        <v>325</v>
      </c>
      <c r="E108" s="443" t="s">
        <v>749</v>
      </c>
      <c r="F108" s="443" t="s">
        <v>750</v>
      </c>
      <c r="G108" s="443" t="s">
        <v>348</v>
      </c>
      <c r="H108" s="442" t="s">
        <v>348</v>
      </c>
      <c r="I108" s="443" t="s">
        <v>348</v>
      </c>
      <c r="J108" s="360" t="str">
        <f>IFERROR(VLOOKUP(A108,[4]YEAR12!$A:$Q,17,FALSE),"")</f>
        <v>2.5+ (D/C)</v>
      </c>
      <c r="K108" s="361">
        <f>IFERROR(VLOOKUP($A108,BHVEXPORT!$A:$I,6,FALSE),"")</f>
        <v>0</v>
      </c>
      <c r="L108" s="362">
        <f>IFERROR(VLOOKUP($A108,BHVEXPORT!$A:$I,4,FALSE),"")</f>
        <v>0</v>
      </c>
      <c r="M108" s="364">
        <f>IFERROR(VLOOKUP($A108,BHVEXPORT!$A:$I,5,FALSE),"")</f>
        <v>0</v>
      </c>
      <c r="N108" s="398">
        <v>85.92</v>
      </c>
      <c r="O108" s="399">
        <v>12</v>
      </c>
      <c r="P108" s="366"/>
      <c r="Q108" s="400">
        <f t="shared" si="13"/>
        <v>0</v>
      </c>
      <c r="R108" s="401">
        <f t="shared" si="14"/>
        <v>2</v>
      </c>
      <c r="S108" s="402">
        <f t="shared" si="15"/>
        <v>1</v>
      </c>
      <c r="T108" s="402">
        <f t="shared" si="16"/>
        <v>0</v>
      </c>
      <c r="U108" s="402">
        <f t="shared" si="17"/>
        <v>2</v>
      </c>
      <c r="V108" s="402">
        <f t="shared" si="18"/>
        <v>3</v>
      </c>
      <c r="W108" s="402">
        <f t="shared" si="19"/>
        <v>0</v>
      </c>
      <c r="X108" s="402">
        <f t="shared" si="20"/>
        <v>0</v>
      </c>
      <c r="Y108" s="402">
        <f t="shared" si="21"/>
        <v>0</v>
      </c>
      <c r="Z108" s="402">
        <f t="shared" si="22"/>
        <v>0</v>
      </c>
      <c r="AA108" s="454">
        <f t="shared" si="23"/>
        <v>3</v>
      </c>
      <c r="AB108" s="363"/>
      <c r="AC108" s="440"/>
      <c r="AD108" s="443"/>
      <c r="AE108" s="444"/>
      <c r="AF108" s="445"/>
      <c r="AG108" s="446"/>
      <c r="AH108" s="440"/>
      <c r="AI108" s="443"/>
      <c r="AJ108" s="444"/>
      <c r="AK108" s="445"/>
      <c r="AL108" s="446"/>
      <c r="AM108" s="440"/>
      <c r="AN108" s="443"/>
      <c r="AO108" s="444"/>
      <c r="AP108" s="445"/>
      <c r="AQ108" s="446"/>
      <c r="AR108" s="440"/>
      <c r="AS108" s="443"/>
      <c r="AT108" s="444"/>
      <c r="AU108" s="445"/>
      <c r="AV108" s="446"/>
      <c r="AW108" s="440"/>
      <c r="AX108" s="443"/>
      <c r="AY108" s="444"/>
      <c r="AZ108" s="445"/>
      <c r="BA108" s="446"/>
      <c r="BB108" s="440"/>
      <c r="BC108" s="443"/>
      <c r="BD108" s="444"/>
      <c r="BE108" s="445"/>
      <c r="BF108" s="446"/>
      <c r="BG108" s="440"/>
      <c r="BH108" s="443"/>
      <c r="BI108" s="444"/>
      <c r="BJ108" s="445"/>
      <c r="BK108" s="446"/>
      <c r="BL108" s="440"/>
      <c r="BM108" s="443"/>
      <c r="BN108" s="444"/>
      <c r="BO108" s="445"/>
      <c r="BP108" s="446"/>
      <c r="BQ108" s="440"/>
      <c r="BR108" s="443"/>
      <c r="BS108" s="444"/>
      <c r="BT108" s="445"/>
      <c r="BU108" s="446"/>
      <c r="BV108" s="440"/>
      <c r="BW108" s="443"/>
      <c r="BX108" s="444"/>
      <c r="BY108" s="445"/>
      <c r="BZ108" s="446"/>
      <c r="CA108" s="440" t="s">
        <v>388</v>
      </c>
      <c r="CB108" s="443"/>
      <c r="CC108" s="444"/>
      <c r="CD108" s="445" t="s">
        <v>432</v>
      </c>
      <c r="CE108" s="446" t="s">
        <v>768</v>
      </c>
      <c r="CF108" s="440"/>
      <c r="CG108" s="443"/>
      <c r="CH108" s="444"/>
      <c r="CI108" s="445"/>
      <c r="CJ108" s="446"/>
      <c r="CK108" s="440"/>
      <c r="CL108" s="443"/>
      <c r="CM108" s="444"/>
      <c r="CN108" s="445"/>
      <c r="CO108" s="446"/>
      <c r="CP108" s="440"/>
      <c r="CQ108" s="443"/>
      <c r="CR108" s="444"/>
      <c r="CS108" s="445"/>
      <c r="CT108" s="446"/>
      <c r="CU108" s="440"/>
      <c r="CV108" s="443"/>
      <c r="CW108" s="444"/>
      <c r="CX108" s="445"/>
      <c r="CY108" s="446"/>
      <c r="CZ108" s="440"/>
      <c r="DA108" s="443"/>
      <c r="DB108" s="444"/>
      <c r="DC108" s="445"/>
      <c r="DD108" s="446"/>
      <c r="DE108" s="440"/>
      <c r="DF108" s="443"/>
      <c r="DG108" s="444"/>
      <c r="DH108" s="445"/>
      <c r="DI108" s="446"/>
      <c r="DJ108" s="440"/>
      <c r="DK108" s="443"/>
      <c r="DL108" s="444"/>
      <c r="DM108" s="445"/>
      <c r="DN108" s="446"/>
      <c r="DO108" s="440"/>
      <c r="DP108" s="443"/>
      <c r="DQ108" s="444"/>
      <c r="DR108" s="445"/>
      <c r="DS108" s="446"/>
      <c r="DT108" s="440" t="s">
        <v>388</v>
      </c>
      <c r="DU108" s="443"/>
      <c r="DV108" s="444"/>
      <c r="DW108" s="445" t="s">
        <v>792</v>
      </c>
      <c r="DX108" s="446" t="s">
        <v>459</v>
      </c>
      <c r="DY108" s="440" t="s">
        <v>385</v>
      </c>
      <c r="DZ108" s="443"/>
      <c r="EA108" s="444"/>
      <c r="EB108" s="445" t="s">
        <v>496</v>
      </c>
      <c r="EC108" s="446" t="s">
        <v>463</v>
      </c>
      <c r="ED108" s="440"/>
      <c r="EE108" s="443"/>
      <c r="EF108" s="444"/>
      <c r="EG108" s="445"/>
      <c r="EH108" s="446"/>
      <c r="EI108" s="440"/>
      <c r="EJ108" s="443"/>
      <c r="EK108" s="444"/>
      <c r="EL108" s="445"/>
      <c r="EM108" s="446"/>
      <c r="EN108" s="440" t="s">
        <v>386</v>
      </c>
      <c r="EO108" s="443"/>
      <c r="EP108" s="444"/>
      <c r="EQ108" s="445" t="s">
        <v>474</v>
      </c>
      <c r="ER108" s="446" t="s">
        <v>473</v>
      </c>
      <c r="ES108" s="440" t="s">
        <v>385</v>
      </c>
      <c r="ET108" s="443"/>
      <c r="EU108" s="444"/>
      <c r="EV108" s="445" t="s">
        <v>480</v>
      </c>
      <c r="EW108" s="446" t="s">
        <v>481</v>
      </c>
      <c r="EX108" s="440"/>
      <c r="EY108" s="443"/>
      <c r="EZ108" s="444"/>
      <c r="FA108" s="445"/>
      <c r="FB108" s="446"/>
    </row>
    <row r="109" spans="1:158" s="365" customFormat="1" ht="28.5" x14ac:dyDescent="0.25">
      <c r="A109" s="440">
        <v>150917</v>
      </c>
      <c r="B109" s="441" t="s">
        <v>621</v>
      </c>
      <c r="C109" s="442" t="s">
        <v>768</v>
      </c>
      <c r="D109" s="440" t="s">
        <v>325</v>
      </c>
      <c r="E109" s="443" t="s">
        <v>348</v>
      </c>
      <c r="F109" s="443" t="s">
        <v>751</v>
      </c>
      <c r="G109" s="443" t="s">
        <v>348</v>
      </c>
      <c r="H109" s="442" t="s">
        <v>348</v>
      </c>
      <c r="I109" s="443" t="s">
        <v>348</v>
      </c>
      <c r="J109" s="360" t="str">
        <f>IFERROR(VLOOKUP(A109,[4]YEAR12!$A:$Q,17,FALSE),"")</f>
        <v>2.5+ (D/C)</v>
      </c>
      <c r="K109" s="361">
        <f>IFERROR(VLOOKUP($A109,BHVEXPORT!$A:$I,6,FALSE),"")</f>
        <v>0</v>
      </c>
      <c r="L109" s="362">
        <f>IFERROR(VLOOKUP($A109,BHVEXPORT!$A:$I,4,FALSE),"")</f>
        <v>0</v>
      </c>
      <c r="M109" s="364">
        <f>IFERROR(VLOOKUP($A109,BHVEXPORT!$A:$I,5,FALSE),"")</f>
        <v>1</v>
      </c>
      <c r="N109" s="398">
        <v>95.61</v>
      </c>
      <c r="O109" s="399">
        <v>9</v>
      </c>
      <c r="P109" s="366"/>
      <c r="Q109" s="400">
        <f t="shared" si="13"/>
        <v>1</v>
      </c>
      <c r="R109" s="401">
        <f t="shared" si="14"/>
        <v>2</v>
      </c>
      <c r="S109" s="402">
        <f t="shared" si="15"/>
        <v>0</v>
      </c>
      <c r="T109" s="402">
        <f t="shared" si="16"/>
        <v>0</v>
      </c>
      <c r="U109" s="402">
        <f t="shared" si="17"/>
        <v>1</v>
      </c>
      <c r="V109" s="402">
        <f t="shared" si="18"/>
        <v>1</v>
      </c>
      <c r="W109" s="402">
        <f t="shared" si="19"/>
        <v>0</v>
      </c>
      <c r="X109" s="402">
        <f t="shared" si="20"/>
        <v>0</v>
      </c>
      <c r="Y109" s="402">
        <f t="shared" si="21"/>
        <v>0</v>
      </c>
      <c r="Z109" s="402">
        <f t="shared" si="22"/>
        <v>0</v>
      </c>
      <c r="AA109" s="454">
        <f t="shared" si="23"/>
        <v>1</v>
      </c>
      <c r="AB109" s="363"/>
      <c r="AC109" s="440"/>
      <c r="AD109" s="443"/>
      <c r="AE109" s="444"/>
      <c r="AF109" s="445"/>
      <c r="AG109" s="446"/>
      <c r="AH109" s="440"/>
      <c r="AI109" s="443"/>
      <c r="AJ109" s="444"/>
      <c r="AK109" s="445"/>
      <c r="AL109" s="446"/>
      <c r="AM109" s="440"/>
      <c r="AN109" s="443"/>
      <c r="AO109" s="444"/>
      <c r="AP109" s="445"/>
      <c r="AQ109" s="446"/>
      <c r="AR109" s="440"/>
      <c r="AS109" s="443"/>
      <c r="AT109" s="444"/>
      <c r="AU109" s="445"/>
      <c r="AV109" s="446"/>
      <c r="AW109" s="440"/>
      <c r="AX109" s="443"/>
      <c r="AY109" s="444"/>
      <c r="AZ109" s="445"/>
      <c r="BA109" s="446"/>
      <c r="BB109" s="440"/>
      <c r="BC109" s="443"/>
      <c r="BD109" s="444"/>
      <c r="BE109" s="445"/>
      <c r="BF109" s="446"/>
      <c r="BG109" s="440"/>
      <c r="BH109" s="443"/>
      <c r="BI109" s="444"/>
      <c r="BJ109" s="445"/>
      <c r="BK109" s="446"/>
      <c r="BL109" s="440"/>
      <c r="BM109" s="443"/>
      <c r="BN109" s="444"/>
      <c r="BO109" s="445"/>
      <c r="BP109" s="446"/>
      <c r="BQ109" s="440"/>
      <c r="BR109" s="443"/>
      <c r="BS109" s="444"/>
      <c r="BT109" s="445"/>
      <c r="BU109" s="446"/>
      <c r="BV109" s="440" t="s">
        <v>385</v>
      </c>
      <c r="BW109" s="443"/>
      <c r="BX109" s="444"/>
      <c r="BY109" s="445" t="s">
        <v>787</v>
      </c>
      <c r="BZ109" s="446" t="s">
        <v>435</v>
      </c>
      <c r="CA109" s="440" t="s">
        <v>388</v>
      </c>
      <c r="CB109" s="443"/>
      <c r="CC109" s="444"/>
      <c r="CD109" s="445" t="s">
        <v>432</v>
      </c>
      <c r="CE109" s="446" t="s">
        <v>768</v>
      </c>
      <c r="CF109" s="440"/>
      <c r="CG109" s="443"/>
      <c r="CH109" s="444"/>
      <c r="CI109" s="445"/>
      <c r="CJ109" s="446"/>
      <c r="CK109" s="440"/>
      <c r="CL109" s="443"/>
      <c r="CM109" s="444"/>
      <c r="CN109" s="445"/>
      <c r="CO109" s="446"/>
      <c r="CP109" s="440"/>
      <c r="CQ109" s="443"/>
      <c r="CR109" s="444"/>
      <c r="CS109" s="445"/>
      <c r="CT109" s="446"/>
      <c r="CU109" s="440"/>
      <c r="CV109" s="443"/>
      <c r="CW109" s="444"/>
      <c r="CX109" s="445"/>
      <c r="CY109" s="446"/>
      <c r="CZ109" s="440"/>
      <c r="DA109" s="443"/>
      <c r="DB109" s="444"/>
      <c r="DC109" s="445"/>
      <c r="DD109" s="446"/>
      <c r="DE109" s="440"/>
      <c r="DF109" s="443"/>
      <c r="DG109" s="444"/>
      <c r="DH109" s="445"/>
      <c r="DI109" s="446"/>
      <c r="DJ109" s="440"/>
      <c r="DK109" s="443"/>
      <c r="DL109" s="444"/>
      <c r="DM109" s="445"/>
      <c r="DN109" s="446"/>
      <c r="DO109" s="440"/>
      <c r="DP109" s="443"/>
      <c r="DQ109" s="444"/>
      <c r="DR109" s="445"/>
      <c r="DS109" s="446"/>
      <c r="DT109" s="440" t="s">
        <v>384</v>
      </c>
      <c r="DU109" s="443"/>
      <c r="DV109" s="444"/>
      <c r="DW109" s="445" t="s">
        <v>789</v>
      </c>
      <c r="DX109" s="446" t="s">
        <v>460</v>
      </c>
      <c r="DY109" s="440"/>
      <c r="DZ109" s="443"/>
      <c r="EA109" s="444"/>
      <c r="EB109" s="445"/>
      <c r="EC109" s="446"/>
      <c r="ED109" s="440"/>
      <c r="EE109" s="443"/>
      <c r="EF109" s="444"/>
      <c r="EG109" s="445"/>
      <c r="EH109" s="446"/>
      <c r="EI109" s="440" t="s">
        <v>385</v>
      </c>
      <c r="EJ109" s="443"/>
      <c r="EK109" s="444"/>
      <c r="EL109" s="445" t="s">
        <v>470</v>
      </c>
      <c r="EM109" s="446" t="s">
        <v>469</v>
      </c>
      <c r="EN109" s="440"/>
      <c r="EO109" s="443"/>
      <c r="EP109" s="444"/>
      <c r="EQ109" s="445"/>
      <c r="ER109" s="446"/>
      <c r="ES109" s="440"/>
      <c r="ET109" s="443"/>
      <c r="EU109" s="444"/>
      <c r="EV109" s="445"/>
      <c r="EW109" s="446"/>
      <c r="EX109" s="440"/>
      <c r="EY109" s="443"/>
      <c r="EZ109" s="444"/>
      <c r="FA109" s="445"/>
      <c r="FB109" s="446"/>
    </row>
    <row r="110" spans="1:158" s="365" customFormat="1" ht="28.5" x14ac:dyDescent="0.25">
      <c r="A110" s="440">
        <v>150971</v>
      </c>
      <c r="B110" s="441" t="s">
        <v>622</v>
      </c>
      <c r="C110" s="442" t="s">
        <v>768</v>
      </c>
      <c r="D110" s="440" t="s">
        <v>201</v>
      </c>
      <c r="E110" s="443" t="s">
        <v>348</v>
      </c>
      <c r="F110" s="443" t="s">
        <v>751</v>
      </c>
      <c r="G110" s="443" t="s">
        <v>348</v>
      </c>
      <c r="H110" s="442" t="s">
        <v>348</v>
      </c>
      <c r="I110" s="443" t="s">
        <v>348</v>
      </c>
      <c r="J110" s="360" t="str">
        <f>IFERROR(VLOOKUP(A110,[4]YEAR12!$A:$Q,17,FALSE),"")</f>
        <v>7.75+ (A/A*)</v>
      </c>
      <c r="K110" s="361">
        <f>IFERROR(VLOOKUP($A110,BHVEXPORT!$A:$I,6,FALSE),"")</f>
        <v>1</v>
      </c>
      <c r="L110" s="362">
        <f>IFERROR(VLOOKUP($A110,BHVEXPORT!$A:$I,4,FALSE),"")</f>
        <v>0</v>
      </c>
      <c r="M110" s="364">
        <f>IFERROR(VLOOKUP($A110,BHVEXPORT!$A:$I,5,FALSE),"")</f>
        <v>1</v>
      </c>
      <c r="N110" s="398">
        <v>97.93</v>
      </c>
      <c r="O110" s="399">
        <v>0</v>
      </c>
      <c r="P110" s="366"/>
      <c r="Q110" s="400">
        <f t="shared" si="13"/>
        <v>1</v>
      </c>
      <c r="R110" s="401">
        <f t="shared" si="14"/>
        <v>4</v>
      </c>
      <c r="S110" s="402">
        <f t="shared" si="15"/>
        <v>0</v>
      </c>
      <c r="T110" s="402">
        <f t="shared" si="16"/>
        <v>0</v>
      </c>
      <c r="U110" s="402">
        <f t="shared" si="17"/>
        <v>0</v>
      </c>
      <c r="V110" s="402">
        <f t="shared" si="18"/>
        <v>0</v>
      </c>
      <c r="W110" s="402">
        <f t="shared" si="19"/>
        <v>0</v>
      </c>
      <c r="X110" s="402">
        <f t="shared" si="20"/>
        <v>0</v>
      </c>
      <c r="Y110" s="402">
        <f t="shared" si="21"/>
        <v>0</v>
      </c>
      <c r="Z110" s="402">
        <f t="shared" si="22"/>
        <v>0</v>
      </c>
      <c r="AA110" s="454">
        <f t="shared" si="23"/>
        <v>0</v>
      </c>
      <c r="AB110" s="363"/>
      <c r="AC110" s="440"/>
      <c r="AD110" s="443"/>
      <c r="AE110" s="444"/>
      <c r="AF110" s="445"/>
      <c r="AG110" s="446"/>
      <c r="AH110" s="440" t="s">
        <v>385</v>
      </c>
      <c r="AI110" s="443"/>
      <c r="AJ110" s="444"/>
      <c r="AK110" s="445" t="s">
        <v>442</v>
      </c>
      <c r="AL110" s="446" t="s">
        <v>409</v>
      </c>
      <c r="AM110" s="440"/>
      <c r="AN110" s="443"/>
      <c r="AO110" s="444"/>
      <c r="AP110" s="445"/>
      <c r="AQ110" s="446"/>
      <c r="AR110" s="440" t="s">
        <v>385</v>
      </c>
      <c r="AS110" s="443"/>
      <c r="AT110" s="444"/>
      <c r="AU110" s="445" t="s">
        <v>418</v>
      </c>
      <c r="AV110" s="446" t="s">
        <v>361</v>
      </c>
      <c r="AW110" s="440"/>
      <c r="AX110" s="443"/>
      <c r="AY110" s="444"/>
      <c r="AZ110" s="445"/>
      <c r="BA110" s="446"/>
      <c r="BB110" s="440"/>
      <c r="BC110" s="443"/>
      <c r="BD110" s="444"/>
      <c r="BE110" s="445"/>
      <c r="BF110" s="446"/>
      <c r="BG110" s="440"/>
      <c r="BH110" s="443"/>
      <c r="BI110" s="444"/>
      <c r="BJ110" s="445"/>
      <c r="BK110" s="446"/>
      <c r="BL110" s="440"/>
      <c r="BM110" s="443"/>
      <c r="BN110" s="444"/>
      <c r="BO110" s="445"/>
      <c r="BP110" s="446"/>
      <c r="BQ110" s="440"/>
      <c r="BR110" s="443"/>
      <c r="BS110" s="444"/>
      <c r="BT110" s="445"/>
      <c r="BU110" s="446"/>
      <c r="BV110" s="440"/>
      <c r="BW110" s="443"/>
      <c r="BX110" s="444"/>
      <c r="BY110" s="445"/>
      <c r="BZ110" s="446"/>
      <c r="CA110" s="440" t="s">
        <v>385</v>
      </c>
      <c r="CB110" s="443"/>
      <c r="CC110" s="444"/>
      <c r="CD110" s="445" t="s">
        <v>432</v>
      </c>
      <c r="CE110" s="446" t="s">
        <v>768</v>
      </c>
      <c r="CF110" s="440"/>
      <c r="CG110" s="443"/>
      <c r="CH110" s="444"/>
      <c r="CI110" s="445"/>
      <c r="CJ110" s="446"/>
      <c r="CK110" s="440"/>
      <c r="CL110" s="443"/>
      <c r="CM110" s="444"/>
      <c r="CN110" s="445"/>
      <c r="CO110" s="446"/>
      <c r="CP110" s="440"/>
      <c r="CQ110" s="443"/>
      <c r="CR110" s="444"/>
      <c r="CS110" s="445"/>
      <c r="CT110" s="446"/>
      <c r="CU110" s="440"/>
      <c r="CV110" s="443"/>
      <c r="CW110" s="444"/>
      <c r="CX110" s="445"/>
      <c r="CY110" s="446"/>
      <c r="CZ110" s="440"/>
      <c r="DA110" s="443"/>
      <c r="DB110" s="444"/>
      <c r="DC110" s="445"/>
      <c r="DD110" s="446"/>
      <c r="DE110" s="440"/>
      <c r="DF110" s="443"/>
      <c r="DG110" s="444"/>
      <c r="DH110" s="445"/>
      <c r="DI110" s="446"/>
      <c r="DJ110" s="440" t="s">
        <v>385</v>
      </c>
      <c r="DK110" s="443"/>
      <c r="DL110" s="444"/>
      <c r="DM110" s="445" t="s">
        <v>454</v>
      </c>
      <c r="DN110" s="446" t="s">
        <v>449</v>
      </c>
      <c r="DO110" s="440"/>
      <c r="DP110" s="443"/>
      <c r="DQ110" s="444"/>
      <c r="DR110" s="445"/>
      <c r="DS110" s="446"/>
      <c r="DT110" s="440"/>
      <c r="DU110" s="443"/>
      <c r="DV110" s="444"/>
      <c r="DW110" s="445"/>
      <c r="DX110" s="446"/>
      <c r="DY110" s="440"/>
      <c r="DZ110" s="443"/>
      <c r="EA110" s="444"/>
      <c r="EB110" s="445"/>
      <c r="EC110" s="446"/>
      <c r="ED110" s="440"/>
      <c r="EE110" s="443"/>
      <c r="EF110" s="444"/>
      <c r="EG110" s="445"/>
      <c r="EH110" s="446"/>
      <c r="EI110" s="440"/>
      <c r="EJ110" s="443"/>
      <c r="EK110" s="444"/>
      <c r="EL110" s="445"/>
      <c r="EM110" s="446"/>
      <c r="EN110" s="440" t="s">
        <v>384</v>
      </c>
      <c r="EO110" s="443"/>
      <c r="EP110" s="444"/>
      <c r="EQ110" s="445" t="s">
        <v>784</v>
      </c>
      <c r="ER110" s="446" t="s">
        <v>475</v>
      </c>
      <c r="ES110" s="440"/>
      <c r="ET110" s="443"/>
      <c r="EU110" s="444"/>
      <c r="EV110" s="445"/>
      <c r="EW110" s="446"/>
      <c r="EX110" s="440"/>
      <c r="EY110" s="443"/>
      <c r="EZ110" s="444"/>
      <c r="FA110" s="445"/>
      <c r="FB110" s="446"/>
    </row>
    <row r="111" spans="1:158" s="365" customFormat="1" ht="28.5" x14ac:dyDescent="0.25">
      <c r="A111" s="440">
        <v>100339</v>
      </c>
      <c r="B111" s="441" t="s">
        <v>623</v>
      </c>
      <c r="C111" s="442" t="s">
        <v>768</v>
      </c>
      <c r="D111" s="440" t="s">
        <v>201</v>
      </c>
      <c r="E111" s="443" t="s">
        <v>348</v>
      </c>
      <c r="F111" s="443" t="s">
        <v>767</v>
      </c>
      <c r="G111" s="443" t="s">
        <v>348</v>
      </c>
      <c r="H111" s="442" t="s">
        <v>348</v>
      </c>
      <c r="I111" s="443" t="s">
        <v>348</v>
      </c>
      <c r="J111" s="360" t="str">
        <f>IFERROR(VLOOKUP(A111,[4]YEAR12!$A:$Q,17,FALSE),"")</f>
        <v>4.75+ (C/B)</v>
      </c>
      <c r="K111" s="361">
        <f>IFERROR(VLOOKUP($A111,BHVEXPORT!$A:$I,6,FALSE),"")</f>
        <v>2</v>
      </c>
      <c r="L111" s="362">
        <f>IFERROR(VLOOKUP($A111,BHVEXPORT!$A:$I,4,FALSE),"")</f>
        <v>0</v>
      </c>
      <c r="M111" s="364">
        <f>IFERROR(VLOOKUP($A111,BHVEXPORT!$A:$I,5,FALSE),"")</f>
        <v>0</v>
      </c>
      <c r="N111" s="398">
        <v>98.25</v>
      </c>
      <c r="O111" s="399">
        <v>0</v>
      </c>
      <c r="P111" s="366"/>
      <c r="Q111" s="400">
        <f t="shared" si="13"/>
        <v>0</v>
      </c>
      <c r="R111" s="401">
        <f t="shared" si="14"/>
        <v>4</v>
      </c>
      <c r="S111" s="402">
        <f t="shared" si="15"/>
        <v>0</v>
      </c>
      <c r="T111" s="402">
        <f t="shared" si="16"/>
        <v>0</v>
      </c>
      <c r="U111" s="402">
        <f t="shared" si="17"/>
        <v>0</v>
      </c>
      <c r="V111" s="402">
        <f t="shared" si="18"/>
        <v>0</v>
      </c>
      <c r="W111" s="402">
        <f t="shared" si="19"/>
        <v>0</v>
      </c>
      <c r="X111" s="402">
        <f t="shared" si="20"/>
        <v>0</v>
      </c>
      <c r="Y111" s="402">
        <f t="shared" si="21"/>
        <v>0</v>
      </c>
      <c r="Z111" s="402">
        <f t="shared" si="22"/>
        <v>0</v>
      </c>
      <c r="AA111" s="454">
        <f t="shared" si="23"/>
        <v>0</v>
      </c>
      <c r="AB111" s="363"/>
      <c r="AC111" s="440"/>
      <c r="AD111" s="443"/>
      <c r="AE111" s="444"/>
      <c r="AF111" s="445"/>
      <c r="AG111" s="446"/>
      <c r="AH111" s="440"/>
      <c r="AI111" s="443"/>
      <c r="AJ111" s="444"/>
      <c r="AK111" s="445"/>
      <c r="AL111" s="446"/>
      <c r="AM111" s="440" t="s">
        <v>385</v>
      </c>
      <c r="AN111" s="443"/>
      <c r="AO111" s="444"/>
      <c r="AP111" s="445" t="s">
        <v>415</v>
      </c>
      <c r="AQ111" s="446" t="s">
        <v>413</v>
      </c>
      <c r="AR111" s="440"/>
      <c r="AS111" s="443"/>
      <c r="AT111" s="444"/>
      <c r="AU111" s="445"/>
      <c r="AV111" s="446"/>
      <c r="AW111" s="440"/>
      <c r="AX111" s="443"/>
      <c r="AY111" s="444"/>
      <c r="AZ111" s="445"/>
      <c r="BA111" s="446"/>
      <c r="BB111" s="440"/>
      <c r="BC111" s="443"/>
      <c r="BD111" s="444"/>
      <c r="BE111" s="445"/>
      <c r="BF111" s="446"/>
      <c r="BG111" s="440"/>
      <c r="BH111" s="443"/>
      <c r="BI111" s="444"/>
      <c r="BJ111" s="445"/>
      <c r="BK111" s="446"/>
      <c r="BL111" s="440"/>
      <c r="BM111" s="443"/>
      <c r="BN111" s="444"/>
      <c r="BO111" s="445"/>
      <c r="BP111" s="446"/>
      <c r="BQ111" s="440"/>
      <c r="BR111" s="443"/>
      <c r="BS111" s="444"/>
      <c r="BT111" s="445"/>
      <c r="BU111" s="446"/>
      <c r="BV111" s="440"/>
      <c r="BW111" s="443"/>
      <c r="BX111" s="444"/>
      <c r="BY111" s="445"/>
      <c r="BZ111" s="446"/>
      <c r="CA111" s="440" t="s">
        <v>385</v>
      </c>
      <c r="CB111" s="443"/>
      <c r="CC111" s="444"/>
      <c r="CD111" s="445" t="s">
        <v>432</v>
      </c>
      <c r="CE111" s="446" t="s">
        <v>768</v>
      </c>
      <c r="CF111" s="440"/>
      <c r="CG111" s="443"/>
      <c r="CH111" s="444"/>
      <c r="CI111" s="445"/>
      <c r="CJ111" s="446"/>
      <c r="CK111" s="440"/>
      <c r="CL111" s="443"/>
      <c r="CM111" s="444"/>
      <c r="CN111" s="445"/>
      <c r="CO111" s="446"/>
      <c r="CP111" s="440"/>
      <c r="CQ111" s="443"/>
      <c r="CR111" s="444"/>
      <c r="CS111" s="445"/>
      <c r="CT111" s="446"/>
      <c r="CU111" s="440"/>
      <c r="CV111" s="443"/>
      <c r="CW111" s="444"/>
      <c r="CX111" s="445"/>
      <c r="CY111" s="446"/>
      <c r="CZ111" s="440"/>
      <c r="DA111" s="443"/>
      <c r="DB111" s="444"/>
      <c r="DC111" s="445"/>
      <c r="DD111" s="446"/>
      <c r="DE111" s="440"/>
      <c r="DF111" s="443"/>
      <c r="DG111" s="444"/>
      <c r="DH111" s="445"/>
      <c r="DI111" s="446"/>
      <c r="DJ111" s="440" t="s">
        <v>385</v>
      </c>
      <c r="DK111" s="443"/>
      <c r="DL111" s="444"/>
      <c r="DM111" s="445" t="s">
        <v>454</v>
      </c>
      <c r="DN111" s="446" t="s">
        <v>450</v>
      </c>
      <c r="DO111" s="440"/>
      <c r="DP111" s="443"/>
      <c r="DQ111" s="444"/>
      <c r="DR111" s="445"/>
      <c r="DS111" s="446"/>
      <c r="DT111" s="440"/>
      <c r="DU111" s="443"/>
      <c r="DV111" s="444"/>
      <c r="DW111" s="445"/>
      <c r="DX111" s="446"/>
      <c r="DY111" s="440"/>
      <c r="DZ111" s="443"/>
      <c r="EA111" s="444"/>
      <c r="EB111" s="445"/>
      <c r="EC111" s="446"/>
      <c r="ED111" s="440"/>
      <c r="EE111" s="443"/>
      <c r="EF111" s="444"/>
      <c r="EG111" s="445"/>
      <c r="EH111" s="446"/>
      <c r="EI111" s="440" t="s">
        <v>385</v>
      </c>
      <c r="EJ111" s="443"/>
      <c r="EK111" s="444"/>
      <c r="EL111" s="445" t="s">
        <v>470</v>
      </c>
      <c r="EM111" s="446" t="s">
        <v>469</v>
      </c>
      <c r="EN111" s="440"/>
      <c r="EO111" s="443"/>
      <c r="EP111" s="444"/>
      <c r="EQ111" s="445"/>
      <c r="ER111" s="446"/>
      <c r="ES111" s="440"/>
      <c r="ET111" s="443"/>
      <c r="EU111" s="444"/>
      <c r="EV111" s="445"/>
      <c r="EW111" s="446"/>
      <c r="EX111" s="440"/>
      <c r="EY111" s="443"/>
      <c r="EZ111" s="444"/>
      <c r="FA111" s="445"/>
      <c r="FB111" s="446"/>
    </row>
    <row r="112" spans="1:158" s="365" customFormat="1" ht="28.5" x14ac:dyDescent="0.25">
      <c r="A112" s="440">
        <v>160062</v>
      </c>
      <c r="B112" s="441" t="s">
        <v>624</v>
      </c>
      <c r="C112" s="442" t="s">
        <v>768</v>
      </c>
      <c r="D112" s="440" t="s">
        <v>201</v>
      </c>
      <c r="E112" s="443" t="s">
        <v>348</v>
      </c>
      <c r="F112" s="443" t="s">
        <v>767</v>
      </c>
      <c r="G112" s="443" t="s">
        <v>348</v>
      </c>
      <c r="H112" s="442" t="s">
        <v>348</v>
      </c>
      <c r="I112" s="443" t="s">
        <v>348</v>
      </c>
      <c r="J112" s="360" t="str">
        <f>IFERROR(VLOOKUP(A112,[4]YEAR12!$A:$Q,17,FALSE),"")</f>
        <v>2.5+ (D/C)</v>
      </c>
      <c r="K112" s="361">
        <f>IFERROR(VLOOKUP($A112,BHVEXPORT!$A:$I,6,FALSE),"")</f>
        <v>0</v>
      </c>
      <c r="L112" s="362">
        <f>IFERROR(VLOOKUP($A112,BHVEXPORT!$A:$I,4,FALSE),"")</f>
        <v>0</v>
      </c>
      <c r="M112" s="364">
        <f>IFERROR(VLOOKUP($A112,BHVEXPORT!$A:$I,5,FALSE),"")</f>
        <v>0</v>
      </c>
      <c r="N112" s="398">
        <v>100</v>
      </c>
      <c r="O112" s="399">
        <v>9</v>
      </c>
      <c r="P112" s="366"/>
      <c r="Q112" s="400">
        <f t="shared" si="13"/>
        <v>2</v>
      </c>
      <c r="R112" s="401">
        <f t="shared" si="14"/>
        <v>2</v>
      </c>
      <c r="S112" s="402">
        <f t="shared" si="15"/>
        <v>0</v>
      </c>
      <c r="T112" s="402">
        <f t="shared" si="16"/>
        <v>0</v>
      </c>
      <c r="U112" s="402">
        <f t="shared" si="17"/>
        <v>0</v>
      </c>
      <c r="V112" s="402">
        <f t="shared" si="18"/>
        <v>0</v>
      </c>
      <c r="W112" s="402">
        <f t="shared" si="19"/>
        <v>0</v>
      </c>
      <c r="X112" s="402">
        <f t="shared" si="20"/>
        <v>0</v>
      </c>
      <c r="Y112" s="402">
        <f t="shared" si="21"/>
        <v>0</v>
      </c>
      <c r="Z112" s="402">
        <f t="shared" si="22"/>
        <v>0</v>
      </c>
      <c r="AA112" s="454">
        <f t="shared" si="23"/>
        <v>0</v>
      </c>
      <c r="AB112" s="363"/>
      <c r="AC112" s="440" t="s">
        <v>385</v>
      </c>
      <c r="AD112" s="443"/>
      <c r="AE112" s="444"/>
      <c r="AF112" s="445" t="s">
        <v>407</v>
      </c>
      <c r="AG112" s="446" t="s">
        <v>406</v>
      </c>
      <c r="AH112" s="440"/>
      <c r="AI112" s="443"/>
      <c r="AJ112" s="444"/>
      <c r="AK112" s="445"/>
      <c r="AL112" s="446"/>
      <c r="AM112" s="440"/>
      <c r="AN112" s="443"/>
      <c r="AO112" s="444"/>
      <c r="AP112" s="445"/>
      <c r="AQ112" s="446"/>
      <c r="AR112" s="440"/>
      <c r="AS112" s="443"/>
      <c r="AT112" s="444"/>
      <c r="AU112" s="445"/>
      <c r="AV112" s="446"/>
      <c r="AW112" s="440"/>
      <c r="AX112" s="443"/>
      <c r="AY112" s="444"/>
      <c r="AZ112" s="445"/>
      <c r="BA112" s="446"/>
      <c r="BB112" s="440"/>
      <c r="BC112" s="443"/>
      <c r="BD112" s="444"/>
      <c r="BE112" s="445"/>
      <c r="BF112" s="446"/>
      <c r="BG112" s="440"/>
      <c r="BH112" s="443"/>
      <c r="BI112" s="444"/>
      <c r="BJ112" s="445"/>
      <c r="BK112" s="446"/>
      <c r="BL112" s="440" t="s">
        <v>384</v>
      </c>
      <c r="BM112" s="443"/>
      <c r="BN112" s="444"/>
      <c r="BO112" s="445" t="s">
        <v>429</v>
      </c>
      <c r="BP112" s="446" t="s">
        <v>428</v>
      </c>
      <c r="BQ112" s="440"/>
      <c r="BR112" s="443"/>
      <c r="BS112" s="444"/>
      <c r="BT112" s="445"/>
      <c r="BU112" s="446"/>
      <c r="BV112" s="440"/>
      <c r="BW112" s="443"/>
      <c r="BX112" s="444"/>
      <c r="BY112" s="445"/>
      <c r="BZ112" s="446"/>
      <c r="CA112" s="440" t="s">
        <v>385</v>
      </c>
      <c r="CB112" s="443"/>
      <c r="CC112" s="444"/>
      <c r="CD112" s="445" t="s">
        <v>432</v>
      </c>
      <c r="CE112" s="446" t="s">
        <v>768</v>
      </c>
      <c r="CF112" s="440"/>
      <c r="CG112" s="443"/>
      <c r="CH112" s="444"/>
      <c r="CI112" s="445"/>
      <c r="CJ112" s="446"/>
      <c r="CK112" s="440"/>
      <c r="CL112" s="443"/>
      <c r="CM112" s="444"/>
      <c r="CN112" s="445"/>
      <c r="CO112" s="446"/>
      <c r="CP112" s="440"/>
      <c r="CQ112" s="443"/>
      <c r="CR112" s="444"/>
      <c r="CS112" s="445"/>
      <c r="CT112" s="446"/>
      <c r="CU112" s="440"/>
      <c r="CV112" s="443"/>
      <c r="CW112" s="444"/>
      <c r="CX112" s="445"/>
      <c r="CY112" s="446"/>
      <c r="CZ112" s="440"/>
      <c r="DA112" s="443"/>
      <c r="DB112" s="444"/>
      <c r="DC112" s="445"/>
      <c r="DD112" s="446"/>
      <c r="DE112" s="440"/>
      <c r="DF112" s="443"/>
      <c r="DG112" s="444"/>
      <c r="DH112" s="445"/>
      <c r="DI112" s="446"/>
      <c r="DJ112" s="440" t="s">
        <v>384</v>
      </c>
      <c r="DK112" s="443"/>
      <c r="DL112" s="444"/>
      <c r="DM112" s="445" t="s">
        <v>454</v>
      </c>
      <c r="DN112" s="446" t="s">
        <v>450</v>
      </c>
      <c r="DO112" s="440"/>
      <c r="DP112" s="443"/>
      <c r="DQ112" s="444"/>
      <c r="DR112" s="445"/>
      <c r="DS112" s="446"/>
      <c r="DT112" s="440"/>
      <c r="DU112" s="443"/>
      <c r="DV112" s="444"/>
      <c r="DW112" s="445"/>
      <c r="DX112" s="446"/>
      <c r="DY112" s="440"/>
      <c r="DZ112" s="443"/>
      <c r="EA112" s="444"/>
      <c r="EB112" s="445"/>
      <c r="EC112" s="446"/>
      <c r="ED112" s="440"/>
      <c r="EE112" s="443"/>
      <c r="EF112" s="444"/>
      <c r="EG112" s="445"/>
      <c r="EH112" s="446"/>
      <c r="EI112" s="440"/>
      <c r="EJ112" s="443"/>
      <c r="EK112" s="444"/>
      <c r="EL112" s="445"/>
      <c r="EM112" s="446"/>
      <c r="EN112" s="440"/>
      <c r="EO112" s="443"/>
      <c r="EP112" s="444"/>
      <c r="EQ112" s="445"/>
      <c r="ER112" s="446"/>
      <c r="ES112" s="440"/>
      <c r="ET112" s="443"/>
      <c r="EU112" s="444"/>
      <c r="EV112" s="445"/>
      <c r="EW112" s="446"/>
      <c r="EX112" s="440"/>
      <c r="EY112" s="443"/>
      <c r="EZ112" s="444"/>
      <c r="FA112" s="445"/>
      <c r="FB112" s="446"/>
    </row>
    <row r="113" spans="1:158" s="365" customFormat="1" ht="28.5" x14ac:dyDescent="0.25">
      <c r="A113" s="440">
        <v>150828</v>
      </c>
      <c r="B113" s="441" t="s">
        <v>625</v>
      </c>
      <c r="C113" s="442" t="s">
        <v>768</v>
      </c>
      <c r="D113" s="440" t="s">
        <v>325</v>
      </c>
      <c r="E113" s="443" t="s">
        <v>348</v>
      </c>
      <c r="F113" s="443" t="s">
        <v>759</v>
      </c>
      <c r="G113" s="443" t="s">
        <v>348</v>
      </c>
      <c r="H113" s="442" t="s">
        <v>348</v>
      </c>
      <c r="I113" s="443" t="s">
        <v>348</v>
      </c>
      <c r="J113" s="360" t="str">
        <f>IFERROR(VLOOKUP(A113,[4]YEAR12!$A:$Q,17,FALSE),"")</f>
        <v>7.75+ (A/A*)</v>
      </c>
      <c r="K113" s="361">
        <f>IFERROR(VLOOKUP($A113,BHVEXPORT!$A:$I,6,FALSE),"")</f>
        <v>0</v>
      </c>
      <c r="L113" s="362">
        <f>IFERROR(VLOOKUP($A113,BHVEXPORT!$A:$I,4,FALSE),"")</f>
        <v>0</v>
      </c>
      <c r="M113" s="364">
        <f>IFERROR(VLOOKUP($A113,BHVEXPORT!$A:$I,5,FALSE),"")</f>
        <v>0</v>
      </c>
      <c r="N113" s="398">
        <v>100</v>
      </c>
      <c r="O113" s="399">
        <v>0</v>
      </c>
      <c r="P113" s="366"/>
      <c r="Q113" s="400">
        <f t="shared" si="13"/>
        <v>0</v>
      </c>
      <c r="R113" s="401">
        <f t="shared" si="14"/>
        <v>6</v>
      </c>
      <c r="S113" s="402">
        <f t="shared" si="15"/>
        <v>0</v>
      </c>
      <c r="T113" s="402">
        <f t="shared" si="16"/>
        <v>0</v>
      </c>
      <c r="U113" s="402">
        <f t="shared" si="17"/>
        <v>0</v>
      </c>
      <c r="V113" s="402">
        <f t="shared" si="18"/>
        <v>0</v>
      </c>
      <c r="W113" s="402">
        <f t="shared" si="19"/>
        <v>0</v>
      </c>
      <c r="X113" s="402">
        <f t="shared" si="20"/>
        <v>0</v>
      </c>
      <c r="Y113" s="402">
        <f t="shared" si="21"/>
        <v>0</v>
      </c>
      <c r="Z113" s="402">
        <f t="shared" si="22"/>
        <v>0</v>
      </c>
      <c r="AA113" s="454">
        <f t="shared" si="23"/>
        <v>0</v>
      </c>
      <c r="AB113" s="363"/>
      <c r="AC113" s="440"/>
      <c r="AD113" s="443"/>
      <c r="AE113" s="444"/>
      <c r="AF113" s="445"/>
      <c r="AG113" s="446"/>
      <c r="AH113" s="440" t="s">
        <v>385</v>
      </c>
      <c r="AI113" s="443"/>
      <c r="AJ113" s="444"/>
      <c r="AK113" s="445" t="s">
        <v>411</v>
      </c>
      <c r="AL113" s="446" t="s">
        <v>360</v>
      </c>
      <c r="AM113" s="440"/>
      <c r="AN113" s="443"/>
      <c r="AO113" s="444"/>
      <c r="AP113" s="445"/>
      <c r="AQ113" s="446"/>
      <c r="AR113" s="440"/>
      <c r="AS113" s="443"/>
      <c r="AT113" s="444"/>
      <c r="AU113" s="445"/>
      <c r="AV113" s="446"/>
      <c r="AW113" s="440"/>
      <c r="AX113" s="443"/>
      <c r="AY113" s="444"/>
      <c r="AZ113" s="445"/>
      <c r="BA113" s="446"/>
      <c r="BB113" s="440"/>
      <c r="BC113" s="443"/>
      <c r="BD113" s="444"/>
      <c r="BE113" s="445"/>
      <c r="BF113" s="446"/>
      <c r="BG113" s="440"/>
      <c r="BH113" s="443"/>
      <c r="BI113" s="444"/>
      <c r="BJ113" s="445"/>
      <c r="BK113" s="446"/>
      <c r="BL113" s="440"/>
      <c r="BM113" s="443"/>
      <c r="BN113" s="444"/>
      <c r="BO113" s="445"/>
      <c r="BP113" s="446"/>
      <c r="BQ113" s="440"/>
      <c r="BR113" s="443"/>
      <c r="BS113" s="444"/>
      <c r="BT113" s="445"/>
      <c r="BU113" s="446"/>
      <c r="BV113" s="440"/>
      <c r="BW113" s="443"/>
      <c r="BX113" s="444"/>
      <c r="BY113" s="445"/>
      <c r="BZ113" s="446"/>
      <c r="CA113" s="440" t="s">
        <v>385</v>
      </c>
      <c r="CB113" s="443"/>
      <c r="CC113" s="444"/>
      <c r="CD113" s="445" t="s">
        <v>432</v>
      </c>
      <c r="CE113" s="446" t="s">
        <v>768</v>
      </c>
      <c r="CF113" s="440"/>
      <c r="CG113" s="443"/>
      <c r="CH113" s="444"/>
      <c r="CI113" s="445"/>
      <c r="CJ113" s="446"/>
      <c r="CK113" s="440" t="s">
        <v>385</v>
      </c>
      <c r="CL113" s="443"/>
      <c r="CM113" s="444"/>
      <c r="CN113" s="445" t="s">
        <v>454</v>
      </c>
      <c r="CO113" s="446" t="s">
        <v>744</v>
      </c>
      <c r="CP113" s="440"/>
      <c r="CQ113" s="443"/>
      <c r="CR113" s="444"/>
      <c r="CS113" s="445"/>
      <c r="CT113" s="446"/>
      <c r="CU113" s="440"/>
      <c r="CV113" s="443"/>
      <c r="CW113" s="444"/>
      <c r="CX113" s="445"/>
      <c r="CY113" s="446"/>
      <c r="CZ113" s="440"/>
      <c r="DA113" s="443"/>
      <c r="DB113" s="444"/>
      <c r="DC113" s="445"/>
      <c r="DD113" s="446"/>
      <c r="DE113" s="440"/>
      <c r="DF113" s="443"/>
      <c r="DG113" s="444"/>
      <c r="DH113" s="445"/>
      <c r="DI113" s="446"/>
      <c r="DJ113" s="440" t="s">
        <v>385</v>
      </c>
      <c r="DK113" s="443"/>
      <c r="DL113" s="444"/>
      <c r="DM113" s="445" t="s">
        <v>782</v>
      </c>
      <c r="DN113" s="446" t="s">
        <v>455</v>
      </c>
      <c r="DO113" s="440" t="s">
        <v>385</v>
      </c>
      <c r="DP113" s="443"/>
      <c r="DQ113" s="444"/>
      <c r="DR113" s="445"/>
      <c r="DS113" s="446"/>
      <c r="DT113" s="440"/>
      <c r="DU113" s="443"/>
      <c r="DV113" s="444"/>
      <c r="DW113" s="445"/>
      <c r="DX113" s="446"/>
      <c r="DY113" s="440"/>
      <c r="DZ113" s="443"/>
      <c r="EA113" s="444"/>
      <c r="EB113" s="445"/>
      <c r="EC113" s="446"/>
      <c r="ED113" s="440" t="s">
        <v>385</v>
      </c>
      <c r="EE113" s="443"/>
      <c r="EF113" s="444"/>
      <c r="EG113" s="445" t="s">
        <v>466</v>
      </c>
      <c r="EH113" s="446" t="s">
        <v>465</v>
      </c>
      <c r="EI113" s="440"/>
      <c r="EJ113" s="443"/>
      <c r="EK113" s="444"/>
      <c r="EL113" s="445"/>
      <c r="EM113" s="446"/>
      <c r="EN113" s="440"/>
      <c r="EO113" s="443"/>
      <c r="EP113" s="444"/>
      <c r="EQ113" s="445"/>
      <c r="ER113" s="446"/>
      <c r="ES113" s="440"/>
      <c r="ET113" s="443"/>
      <c r="EU113" s="444"/>
      <c r="EV113" s="445"/>
      <c r="EW113" s="446"/>
      <c r="EX113" s="440"/>
      <c r="EY113" s="443"/>
      <c r="EZ113" s="444"/>
      <c r="FA113" s="445"/>
      <c r="FB113" s="446"/>
    </row>
    <row r="114" spans="1:158" s="365" customFormat="1" ht="28.5" x14ac:dyDescent="0.25">
      <c r="A114" s="440">
        <v>150894</v>
      </c>
      <c r="B114" s="441" t="s">
        <v>626</v>
      </c>
      <c r="C114" s="442" t="s">
        <v>768</v>
      </c>
      <c r="D114" s="440" t="s">
        <v>325</v>
      </c>
      <c r="E114" s="443" t="s">
        <v>348</v>
      </c>
      <c r="F114" s="443" t="s">
        <v>767</v>
      </c>
      <c r="G114" s="443" t="s">
        <v>348</v>
      </c>
      <c r="H114" s="442" t="s">
        <v>348</v>
      </c>
      <c r="I114" s="443" t="s">
        <v>348</v>
      </c>
      <c r="J114" s="360" t="str">
        <f>IFERROR(VLOOKUP(A114,[4]YEAR12!$A:$Q,17,FALSE),"")</f>
        <v>4.75+ (C/B)</v>
      </c>
      <c r="K114" s="361">
        <f>IFERROR(VLOOKUP($A114,BHVEXPORT!$A:$I,6,FALSE),"")</f>
        <v>0</v>
      </c>
      <c r="L114" s="362">
        <f>IFERROR(VLOOKUP($A114,BHVEXPORT!$A:$I,4,FALSE),"")</f>
        <v>0</v>
      </c>
      <c r="M114" s="364">
        <f>IFERROR(VLOOKUP($A114,BHVEXPORT!$A:$I,5,FALSE),"")</f>
        <v>0</v>
      </c>
      <c r="N114" s="398">
        <v>100</v>
      </c>
      <c r="O114" s="399">
        <v>1</v>
      </c>
      <c r="P114" s="366"/>
      <c r="Q114" s="400">
        <f t="shared" si="13"/>
        <v>0</v>
      </c>
      <c r="R114" s="401">
        <f t="shared" si="14"/>
        <v>5</v>
      </c>
      <c r="S114" s="402">
        <f t="shared" si="15"/>
        <v>0</v>
      </c>
      <c r="T114" s="402">
        <f t="shared" si="16"/>
        <v>0</v>
      </c>
      <c r="U114" s="402">
        <f t="shared" si="17"/>
        <v>0</v>
      </c>
      <c r="V114" s="402">
        <f t="shared" si="18"/>
        <v>0</v>
      </c>
      <c r="W114" s="402">
        <f t="shared" si="19"/>
        <v>0</v>
      </c>
      <c r="X114" s="402">
        <f t="shared" si="20"/>
        <v>0</v>
      </c>
      <c r="Y114" s="402">
        <f t="shared" si="21"/>
        <v>0</v>
      </c>
      <c r="Z114" s="402">
        <f t="shared" si="22"/>
        <v>0</v>
      </c>
      <c r="AA114" s="454">
        <f t="shared" si="23"/>
        <v>0</v>
      </c>
      <c r="AB114" s="363"/>
      <c r="AC114" s="440"/>
      <c r="AD114" s="443"/>
      <c r="AE114" s="444"/>
      <c r="AF114" s="445"/>
      <c r="AG114" s="446"/>
      <c r="AH114" s="440" t="s">
        <v>385</v>
      </c>
      <c r="AI114" s="443"/>
      <c r="AJ114" s="444"/>
      <c r="AK114" s="445" t="s">
        <v>442</v>
      </c>
      <c r="AL114" s="446" t="s">
        <v>409</v>
      </c>
      <c r="AM114" s="440"/>
      <c r="AN114" s="443"/>
      <c r="AO114" s="444"/>
      <c r="AP114" s="445"/>
      <c r="AQ114" s="446"/>
      <c r="AR114" s="440"/>
      <c r="AS114" s="443"/>
      <c r="AT114" s="444"/>
      <c r="AU114" s="445"/>
      <c r="AV114" s="446"/>
      <c r="AW114" s="440" t="s">
        <v>385</v>
      </c>
      <c r="AX114" s="443"/>
      <c r="AY114" s="444"/>
      <c r="AZ114" s="445"/>
      <c r="BA114" s="446"/>
      <c r="BB114" s="440"/>
      <c r="BC114" s="443"/>
      <c r="BD114" s="444"/>
      <c r="BE114" s="445"/>
      <c r="BF114" s="446"/>
      <c r="BG114" s="440"/>
      <c r="BH114" s="443"/>
      <c r="BI114" s="444"/>
      <c r="BJ114" s="445"/>
      <c r="BK114" s="446"/>
      <c r="BL114" s="440"/>
      <c r="BM114" s="443"/>
      <c r="BN114" s="444"/>
      <c r="BO114" s="445"/>
      <c r="BP114" s="446"/>
      <c r="BQ114" s="440"/>
      <c r="BR114" s="443"/>
      <c r="BS114" s="444"/>
      <c r="BT114" s="445"/>
      <c r="BU114" s="446"/>
      <c r="BV114" s="440"/>
      <c r="BW114" s="443"/>
      <c r="BX114" s="444"/>
      <c r="BY114" s="445"/>
      <c r="BZ114" s="446"/>
      <c r="CA114" s="440" t="s">
        <v>385</v>
      </c>
      <c r="CB114" s="443"/>
      <c r="CC114" s="444"/>
      <c r="CD114" s="445" t="s">
        <v>432</v>
      </c>
      <c r="CE114" s="446" t="s">
        <v>768</v>
      </c>
      <c r="CF114" s="440"/>
      <c r="CG114" s="443"/>
      <c r="CH114" s="444"/>
      <c r="CI114" s="445"/>
      <c r="CJ114" s="446"/>
      <c r="CK114" s="440"/>
      <c r="CL114" s="443"/>
      <c r="CM114" s="444"/>
      <c r="CN114" s="445"/>
      <c r="CO114" s="446"/>
      <c r="CP114" s="440"/>
      <c r="CQ114" s="443"/>
      <c r="CR114" s="444"/>
      <c r="CS114" s="445"/>
      <c r="CT114" s="446"/>
      <c r="CU114" s="440"/>
      <c r="CV114" s="443"/>
      <c r="CW114" s="444"/>
      <c r="CX114" s="445"/>
      <c r="CY114" s="446"/>
      <c r="CZ114" s="440"/>
      <c r="DA114" s="443"/>
      <c r="DB114" s="444"/>
      <c r="DC114" s="445"/>
      <c r="DD114" s="446"/>
      <c r="DE114" s="440"/>
      <c r="DF114" s="443"/>
      <c r="DG114" s="444"/>
      <c r="DH114" s="445"/>
      <c r="DI114" s="446"/>
      <c r="DJ114" s="440" t="s">
        <v>385</v>
      </c>
      <c r="DK114" s="443"/>
      <c r="DL114" s="444"/>
      <c r="DM114" s="445" t="s">
        <v>454</v>
      </c>
      <c r="DN114" s="446" t="s">
        <v>450</v>
      </c>
      <c r="DO114" s="440"/>
      <c r="DP114" s="443"/>
      <c r="DQ114" s="444"/>
      <c r="DR114" s="445"/>
      <c r="DS114" s="446"/>
      <c r="DT114" s="440"/>
      <c r="DU114" s="443"/>
      <c r="DV114" s="444"/>
      <c r="DW114" s="445"/>
      <c r="DX114" s="446"/>
      <c r="DY114" s="440"/>
      <c r="DZ114" s="443"/>
      <c r="EA114" s="444"/>
      <c r="EB114" s="445"/>
      <c r="EC114" s="446"/>
      <c r="ED114" s="440" t="s">
        <v>385</v>
      </c>
      <c r="EE114" s="443"/>
      <c r="EF114" s="444"/>
      <c r="EG114" s="445" t="s">
        <v>466</v>
      </c>
      <c r="EH114" s="446" t="s">
        <v>465</v>
      </c>
      <c r="EI114" s="440"/>
      <c r="EJ114" s="443"/>
      <c r="EK114" s="444"/>
      <c r="EL114" s="445"/>
      <c r="EM114" s="446"/>
      <c r="EN114" s="440"/>
      <c r="EO114" s="443"/>
      <c r="EP114" s="444"/>
      <c r="EQ114" s="445"/>
      <c r="ER114" s="446"/>
      <c r="ES114" s="440"/>
      <c r="ET114" s="443"/>
      <c r="EU114" s="444"/>
      <c r="EV114" s="445"/>
      <c r="EW114" s="446"/>
      <c r="EX114" s="440"/>
      <c r="EY114" s="443"/>
      <c r="EZ114" s="444"/>
      <c r="FA114" s="445"/>
      <c r="FB114" s="446"/>
    </row>
    <row r="115" spans="1:158" s="365" customFormat="1" ht="28.5" x14ac:dyDescent="0.25">
      <c r="A115" s="440">
        <v>150793</v>
      </c>
      <c r="B115" s="441" t="s">
        <v>627</v>
      </c>
      <c r="C115" s="442" t="s">
        <v>768</v>
      </c>
      <c r="D115" s="440" t="s">
        <v>201</v>
      </c>
      <c r="E115" s="443" t="s">
        <v>348</v>
      </c>
      <c r="F115" s="443" t="s">
        <v>751</v>
      </c>
      <c r="G115" s="443" t="s">
        <v>348</v>
      </c>
      <c r="H115" s="442" t="s">
        <v>348</v>
      </c>
      <c r="I115" s="443" t="s">
        <v>348</v>
      </c>
      <c r="J115" s="360" t="str">
        <f>IFERROR(VLOOKUP(A115,[4]YEAR12!$A:$Q,17,FALSE),"")</f>
        <v>6.25+ (B/A)</v>
      </c>
      <c r="K115" s="361">
        <f>IFERROR(VLOOKUP($A115,BHVEXPORT!$A:$I,6,FALSE),"")</f>
        <v>3</v>
      </c>
      <c r="L115" s="362">
        <f>IFERROR(VLOOKUP($A115,BHVEXPORT!$A:$I,4,FALSE),"")</f>
        <v>0</v>
      </c>
      <c r="M115" s="364">
        <f>IFERROR(VLOOKUP($A115,BHVEXPORT!$A:$I,5,FALSE),"")</f>
        <v>0</v>
      </c>
      <c r="N115" s="398">
        <v>98.26</v>
      </c>
      <c r="O115" s="399">
        <v>0</v>
      </c>
      <c r="P115" s="366"/>
      <c r="Q115" s="400">
        <f t="shared" si="13"/>
        <v>0</v>
      </c>
      <c r="R115" s="401">
        <f t="shared" si="14"/>
        <v>4</v>
      </c>
      <c r="S115" s="402">
        <f t="shared" si="15"/>
        <v>0</v>
      </c>
      <c r="T115" s="402">
        <f t="shared" si="16"/>
        <v>0</v>
      </c>
      <c r="U115" s="402">
        <f t="shared" si="17"/>
        <v>0</v>
      </c>
      <c r="V115" s="402">
        <f t="shared" si="18"/>
        <v>0</v>
      </c>
      <c r="W115" s="402">
        <f t="shared" si="19"/>
        <v>0</v>
      </c>
      <c r="X115" s="402">
        <f t="shared" si="20"/>
        <v>0</v>
      </c>
      <c r="Y115" s="402">
        <f t="shared" si="21"/>
        <v>0</v>
      </c>
      <c r="Z115" s="402">
        <f t="shared" si="22"/>
        <v>0</v>
      </c>
      <c r="AA115" s="454">
        <f t="shared" si="23"/>
        <v>0</v>
      </c>
      <c r="AB115" s="363"/>
      <c r="AC115" s="440"/>
      <c r="AD115" s="443"/>
      <c r="AE115" s="444"/>
      <c r="AF115" s="445"/>
      <c r="AG115" s="446"/>
      <c r="AH115" s="440"/>
      <c r="AI115" s="443"/>
      <c r="AJ115" s="444"/>
      <c r="AK115" s="445"/>
      <c r="AL115" s="446"/>
      <c r="AM115" s="440"/>
      <c r="AN115" s="443"/>
      <c r="AO115" s="444"/>
      <c r="AP115" s="445"/>
      <c r="AQ115" s="446"/>
      <c r="AR115" s="440"/>
      <c r="AS115" s="443"/>
      <c r="AT115" s="444"/>
      <c r="AU115" s="445"/>
      <c r="AV115" s="446"/>
      <c r="AW115" s="440"/>
      <c r="AX115" s="443"/>
      <c r="AY115" s="444"/>
      <c r="AZ115" s="445"/>
      <c r="BA115" s="446"/>
      <c r="BB115" s="440"/>
      <c r="BC115" s="443"/>
      <c r="BD115" s="444"/>
      <c r="BE115" s="445"/>
      <c r="BF115" s="446"/>
      <c r="BG115" s="440"/>
      <c r="BH115" s="443"/>
      <c r="BI115" s="444"/>
      <c r="BJ115" s="445"/>
      <c r="BK115" s="446"/>
      <c r="BL115" s="440"/>
      <c r="BM115" s="443"/>
      <c r="BN115" s="444"/>
      <c r="BO115" s="445"/>
      <c r="BP115" s="446"/>
      <c r="BQ115" s="440" t="s">
        <v>385</v>
      </c>
      <c r="BR115" s="443"/>
      <c r="BS115" s="444"/>
      <c r="BT115" s="445" t="s">
        <v>432</v>
      </c>
      <c r="BU115" s="446" t="s">
        <v>430</v>
      </c>
      <c r="BV115" s="440" t="s">
        <v>385</v>
      </c>
      <c r="BW115" s="443"/>
      <c r="BX115" s="444"/>
      <c r="BY115" s="445" t="s">
        <v>436</v>
      </c>
      <c r="BZ115" s="446" t="s">
        <v>434</v>
      </c>
      <c r="CA115" s="440" t="s">
        <v>385</v>
      </c>
      <c r="CB115" s="443"/>
      <c r="CC115" s="444"/>
      <c r="CD115" s="445" t="s">
        <v>432</v>
      </c>
      <c r="CE115" s="446" t="s">
        <v>768</v>
      </c>
      <c r="CF115" s="440"/>
      <c r="CG115" s="443"/>
      <c r="CH115" s="444"/>
      <c r="CI115" s="445"/>
      <c r="CJ115" s="446"/>
      <c r="CK115" s="440"/>
      <c r="CL115" s="443"/>
      <c r="CM115" s="444"/>
      <c r="CN115" s="445"/>
      <c r="CO115" s="446"/>
      <c r="CP115" s="440"/>
      <c r="CQ115" s="443"/>
      <c r="CR115" s="444"/>
      <c r="CS115" s="445"/>
      <c r="CT115" s="446"/>
      <c r="CU115" s="440"/>
      <c r="CV115" s="443"/>
      <c r="CW115" s="444"/>
      <c r="CX115" s="445"/>
      <c r="CY115" s="446"/>
      <c r="CZ115" s="440"/>
      <c r="DA115" s="443"/>
      <c r="DB115" s="444"/>
      <c r="DC115" s="445"/>
      <c r="DD115" s="446"/>
      <c r="DE115" s="440"/>
      <c r="DF115" s="443"/>
      <c r="DG115" s="444"/>
      <c r="DH115" s="445"/>
      <c r="DI115" s="446"/>
      <c r="DJ115" s="440"/>
      <c r="DK115" s="443"/>
      <c r="DL115" s="444"/>
      <c r="DM115" s="445"/>
      <c r="DN115" s="446"/>
      <c r="DO115" s="440"/>
      <c r="DP115" s="443"/>
      <c r="DQ115" s="444"/>
      <c r="DR115" s="445"/>
      <c r="DS115" s="446"/>
      <c r="DT115" s="440"/>
      <c r="DU115" s="443"/>
      <c r="DV115" s="444"/>
      <c r="DW115" s="445"/>
      <c r="DX115" s="446"/>
      <c r="DY115" s="440"/>
      <c r="DZ115" s="443"/>
      <c r="EA115" s="444"/>
      <c r="EB115" s="445"/>
      <c r="EC115" s="446"/>
      <c r="ED115" s="440"/>
      <c r="EE115" s="443"/>
      <c r="EF115" s="444"/>
      <c r="EG115" s="445"/>
      <c r="EH115" s="446"/>
      <c r="EI115" s="440" t="s">
        <v>385</v>
      </c>
      <c r="EJ115" s="443"/>
      <c r="EK115" s="444"/>
      <c r="EL115" s="445" t="s">
        <v>470</v>
      </c>
      <c r="EM115" s="446" t="s">
        <v>471</v>
      </c>
      <c r="EN115" s="440"/>
      <c r="EO115" s="443"/>
      <c r="EP115" s="444"/>
      <c r="EQ115" s="445"/>
      <c r="ER115" s="446"/>
      <c r="ES115" s="440"/>
      <c r="ET115" s="443"/>
      <c r="EU115" s="444"/>
      <c r="EV115" s="445"/>
      <c r="EW115" s="446"/>
      <c r="EX115" s="440"/>
      <c r="EY115" s="443"/>
      <c r="EZ115" s="444"/>
      <c r="FA115" s="445"/>
      <c r="FB115" s="446"/>
    </row>
    <row r="116" spans="1:158" s="365" customFormat="1" ht="28.5" x14ac:dyDescent="0.25">
      <c r="A116" s="440">
        <v>150959</v>
      </c>
      <c r="B116" s="441" t="s">
        <v>628</v>
      </c>
      <c r="C116" s="442" t="s">
        <v>768</v>
      </c>
      <c r="D116" s="440" t="s">
        <v>325</v>
      </c>
      <c r="E116" s="443" t="s">
        <v>348</v>
      </c>
      <c r="F116" s="443" t="s">
        <v>776</v>
      </c>
      <c r="G116" s="443" t="s">
        <v>348</v>
      </c>
      <c r="H116" s="442" t="s">
        <v>348</v>
      </c>
      <c r="I116" s="443" t="s">
        <v>348</v>
      </c>
      <c r="J116" s="360" t="str">
        <f>IFERROR(VLOOKUP(A116,[4]YEAR12!$A:$Q,17,FALSE),"")</f>
        <v>6.25+ (B/A)</v>
      </c>
      <c r="K116" s="361">
        <f>IFERROR(VLOOKUP($A116,BHVEXPORT!$A:$I,6,FALSE),"")</f>
        <v>1</v>
      </c>
      <c r="L116" s="362">
        <f>IFERROR(VLOOKUP($A116,BHVEXPORT!$A:$I,4,FALSE),"")</f>
        <v>0</v>
      </c>
      <c r="M116" s="364">
        <f>IFERROR(VLOOKUP($A116,BHVEXPORT!$A:$I,5,FALSE),"")</f>
        <v>0</v>
      </c>
      <c r="N116" s="398">
        <v>100</v>
      </c>
      <c r="O116" s="399">
        <v>1</v>
      </c>
      <c r="P116" s="366"/>
      <c r="Q116" s="400">
        <f t="shared" si="13"/>
        <v>0</v>
      </c>
      <c r="R116" s="401">
        <f t="shared" si="14"/>
        <v>4</v>
      </c>
      <c r="S116" s="402">
        <f t="shared" si="15"/>
        <v>0</v>
      </c>
      <c r="T116" s="402">
        <f t="shared" si="16"/>
        <v>0</v>
      </c>
      <c r="U116" s="402">
        <f t="shared" si="17"/>
        <v>0</v>
      </c>
      <c r="V116" s="402">
        <f t="shared" si="18"/>
        <v>0</v>
      </c>
      <c r="W116" s="402">
        <f t="shared" si="19"/>
        <v>0</v>
      </c>
      <c r="X116" s="402">
        <f t="shared" si="20"/>
        <v>0</v>
      </c>
      <c r="Y116" s="402">
        <f t="shared" si="21"/>
        <v>0</v>
      </c>
      <c r="Z116" s="402">
        <f t="shared" si="22"/>
        <v>0</v>
      </c>
      <c r="AA116" s="454">
        <f t="shared" si="23"/>
        <v>0</v>
      </c>
      <c r="AB116" s="363"/>
      <c r="AC116" s="440"/>
      <c r="AD116" s="443"/>
      <c r="AE116" s="444"/>
      <c r="AF116" s="445"/>
      <c r="AG116" s="446"/>
      <c r="AH116" s="440" t="s">
        <v>385</v>
      </c>
      <c r="AI116" s="443"/>
      <c r="AJ116" s="444"/>
      <c r="AK116" s="445" t="s">
        <v>442</v>
      </c>
      <c r="AL116" s="446" t="s">
        <v>409</v>
      </c>
      <c r="AM116" s="440"/>
      <c r="AN116" s="443"/>
      <c r="AO116" s="444"/>
      <c r="AP116" s="445"/>
      <c r="AQ116" s="446"/>
      <c r="AR116" s="440"/>
      <c r="AS116" s="443"/>
      <c r="AT116" s="444"/>
      <c r="AU116" s="445"/>
      <c r="AV116" s="446"/>
      <c r="AW116" s="440"/>
      <c r="AX116" s="443"/>
      <c r="AY116" s="444"/>
      <c r="AZ116" s="445"/>
      <c r="BA116" s="446"/>
      <c r="BB116" s="440"/>
      <c r="BC116" s="443"/>
      <c r="BD116" s="444"/>
      <c r="BE116" s="445"/>
      <c r="BF116" s="446"/>
      <c r="BG116" s="440"/>
      <c r="BH116" s="443"/>
      <c r="BI116" s="444"/>
      <c r="BJ116" s="445"/>
      <c r="BK116" s="446"/>
      <c r="BL116" s="440" t="s">
        <v>385</v>
      </c>
      <c r="BM116" s="443"/>
      <c r="BN116" s="444"/>
      <c r="BO116" s="445" t="s">
        <v>429</v>
      </c>
      <c r="BP116" s="446" t="s">
        <v>427</v>
      </c>
      <c r="BQ116" s="440"/>
      <c r="BR116" s="443"/>
      <c r="BS116" s="444"/>
      <c r="BT116" s="445"/>
      <c r="BU116" s="446"/>
      <c r="BV116" s="440"/>
      <c r="BW116" s="443"/>
      <c r="BX116" s="444"/>
      <c r="BY116" s="445"/>
      <c r="BZ116" s="446"/>
      <c r="CA116" s="440" t="s">
        <v>385</v>
      </c>
      <c r="CB116" s="443"/>
      <c r="CC116" s="444"/>
      <c r="CD116" s="445" t="s">
        <v>432</v>
      </c>
      <c r="CE116" s="446" t="s">
        <v>768</v>
      </c>
      <c r="CF116" s="440"/>
      <c r="CG116" s="443"/>
      <c r="CH116" s="444"/>
      <c r="CI116" s="445"/>
      <c r="CJ116" s="446"/>
      <c r="CK116" s="440"/>
      <c r="CL116" s="443"/>
      <c r="CM116" s="444"/>
      <c r="CN116" s="445"/>
      <c r="CO116" s="446"/>
      <c r="CP116" s="440" t="s">
        <v>385</v>
      </c>
      <c r="CQ116" s="443"/>
      <c r="CR116" s="444"/>
      <c r="CS116" s="445" t="s">
        <v>795</v>
      </c>
      <c r="CT116" s="446" t="s">
        <v>440</v>
      </c>
      <c r="CU116" s="440"/>
      <c r="CV116" s="443"/>
      <c r="CW116" s="444"/>
      <c r="CX116" s="445"/>
      <c r="CY116" s="446"/>
      <c r="CZ116" s="440"/>
      <c r="DA116" s="443"/>
      <c r="DB116" s="444"/>
      <c r="DC116" s="445"/>
      <c r="DD116" s="446"/>
      <c r="DE116" s="440"/>
      <c r="DF116" s="443"/>
      <c r="DG116" s="444"/>
      <c r="DH116" s="445"/>
      <c r="DI116" s="446"/>
      <c r="DJ116" s="440"/>
      <c r="DK116" s="443"/>
      <c r="DL116" s="444"/>
      <c r="DM116" s="445"/>
      <c r="DN116" s="446"/>
      <c r="DO116" s="440"/>
      <c r="DP116" s="443"/>
      <c r="DQ116" s="444"/>
      <c r="DR116" s="445"/>
      <c r="DS116" s="446"/>
      <c r="DT116" s="440"/>
      <c r="DU116" s="443"/>
      <c r="DV116" s="444"/>
      <c r="DW116" s="445"/>
      <c r="DX116" s="446"/>
      <c r="DY116" s="440"/>
      <c r="DZ116" s="443"/>
      <c r="EA116" s="444"/>
      <c r="EB116" s="445"/>
      <c r="EC116" s="446"/>
      <c r="ED116" s="440"/>
      <c r="EE116" s="443"/>
      <c r="EF116" s="444"/>
      <c r="EG116" s="445"/>
      <c r="EH116" s="446"/>
      <c r="EI116" s="440"/>
      <c r="EJ116" s="443"/>
      <c r="EK116" s="444"/>
      <c r="EL116" s="445"/>
      <c r="EM116" s="446"/>
      <c r="EN116" s="440"/>
      <c r="EO116" s="443"/>
      <c r="EP116" s="444"/>
      <c r="EQ116" s="445"/>
      <c r="ER116" s="446"/>
      <c r="ES116" s="440"/>
      <c r="ET116" s="443"/>
      <c r="EU116" s="444"/>
      <c r="EV116" s="445"/>
      <c r="EW116" s="446"/>
      <c r="EX116" s="440"/>
      <c r="EY116" s="443"/>
      <c r="EZ116" s="444"/>
      <c r="FA116" s="445"/>
      <c r="FB116" s="446"/>
    </row>
    <row r="117" spans="1:158" s="365" customFormat="1" ht="28.5" x14ac:dyDescent="0.25">
      <c r="A117" s="440">
        <v>160361</v>
      </c>
      <c r="B117" s="441" t="s">
        <v>629</v>
      </c>
      <c r="C117" s="442" t="s">
        <v>764</v>
      </c>
      <c r="D117" s="440" t="s">
        <v>325</v>
      </c>
      <c r="E117" s="443" t="s">
        <v>348</v>
      </c>
      <c r="F117" s="443" t="s">
        <v>778</v>
      </c>
      <c r="G117" s="443" t="s">
        <v>348</v>
      </c>
      <c r="H117" s="442" t="s">
        <v>348</v>
      </c>
      <c r="I117" s="443" t="s">
        <v>348</v>
      </c>
      <c r="J117" s="360" t="str">
        <f>IFERROR(VLOOKUP(A117,[4]YEAR12!$A:$Q,17,FALSE),"")</f>
        <v>7.75+ (A/A*)</v>
      </c>
      <c r="K117" s="361">
        <f>IFERROR(VLOOKUP($A117,BHVEXPORT!$A:$I,6,FALSE),"")</f>
        <v>0</v>
      </c>
      <c r="L117" s="362">
        <f>IFERROR(VLOOKUP($A117,BHVEXPORT!$A:$I,4,FALSE),"")</f>
        <v>0</v>
      </c>
      <c r="M117" s="364">
        <f>IFERROR(VLOOKUP($A117,BHVEXPORT!$A:$I,5,FALSE),"")</f>
        <v>0</v>
      </c>
      <c r="N117" s="398">
        <v>100</v>
      </c>
      <c r="O117" s="399">
        <v>0</v>
      </c>
      <c r="P117" s="366"/>
      <c r="Q117" s="400">
        <f t="shared" si="13"/>
        <v>0</v>
      </c>
      <c r="R117" s="401">
        <f t="shared" si="14"/>
        <v>4</v>
      </c>
      <c r="S117" s="402">
        <f t="shared" si="15"/>
        <v>0</v>
      </c>
      <c r="T117" s="402">
        <f t="shared" si="16"/>
        <v>0</v>
      </c>
      <c r="U117" s="402">
        <f t="shared" si="17"/>
        <v>0</v>
      </c>
      <c r="V117" s="402">
        <f t="shared" si="18"/>
        <v>0</v>
      </c>
      <c r="W117" s="402">
        <f t="shared" si="19"/>
        <v>0</v>
      </c>
      <c r="X117" s="402">
        <f t="shared" si="20"/>
        <v>0</v>
      </c>
      <c r="Y117" s="402">
        <f t="shared" si="21"/>
        <v>0</v>
      </c>
      <c r="Z117" s="402">
        <f t="shared" si="22"/>
        <v>0</v>
      </c>
      <c r="AA117" s="454">
        <f t="shared" si="23"/>
        <v>0</v>
      </c>
      <c r="AB117" s="363"/>
      <c r="AC117" s="440"/>
      <c r="AD117" s="443"/>
      <c r="AE117" s="444"/>
      <c r="AF117" s="445"/>
      <c r="AG117" s="446"/>
      <c r="AH117" s="440"/>
      <c r="AI117" s="443"/>
      <c r="AJ117" s="444"/>
      <c r="AK117" s="445"/>
      <c r="AL117" s="446"/>
      <c r="AM117" s="440"/>
      <c r="AN117" s="443"/>
      <c r="AO117" s="444"/>
      <c r="AP117" s="445"/>
      <c r="AQ117" s="446"/>
      <c r="AR117" s="440" t="s">
        <v>385</v>
      </c>
      <c r="AS117" s="443"/>
      <c r="AT117" s="444"/>
      <c r="AU117" s="445" t="s">
        <v>420</v>
      </c>
      <c r="AV117" s="446" t="s">
        <v>417</v>
      </c>
      <c r="AW117" s="440"/>
      <c r="AX117" s="443"/>
      <c r="AY117" s="444"/>
      <c r="AZ117" s="445"/>
      <c r="BA117" s="446"/>
      <c r="BB117" s="440"/>
      <c r="BC117" s="443"/>
      <c r="BD117" s="444"/>
      <c r="BE117" s="445"/>
      <c r="BF117" s="446"/>
      <c r="BG117" s="440"/>
      <c r="BH117" s="443"/>
      <c r="BI117" s="444"/>
      <c r="BJ117" s="445"/>
      <c r="BK117" s="446"/>
      <c r="BL117" s="440"/>
      <c r="BM117" s="443"/>
      <c r="BN117" s="444"/>
      <c r="BO117" s="445"/>
      <c r="BP117" s="446"/>
      <c r="BQ117" s="440"/>
      <c r="BR117" s="443"/>
      <c r="BS117" s="444"/>
      <c r="BT117" s="445"/>
      <c r="BU117" s="446"/>
      <c r="BV117" s="440"/>
      <c r="BW117" s="443"/>
      <c r="BX117" s="444"/>
      <c r="BY117" s="445"/>
      <c r="BZ117" s="446"/>
      <c r="CA117" s="440" t="s">
        <v>385</v>
      </c>
      <c r="CB117" s="443"/>
      <c r="CC117" s="444"/>
      <c r="CD117" s="445" t="s">
        <v>805</v>
      </c>
      <c r="CE117" s="446" t="s">
        <v>806</v>
      </c>
      <c r="CF117" s="440"/>
      <c r="CG117" s="443"/>
      <c r="CH117" s="444"/>
      <c r="CI117" s="445"/>
      <c r="CJ117" s="446"/>
      <c r="CK117" s="440"/>
      <c r="CL117" s="443"/>
      <c r="CM117" s="444"/>
      <c r="CN117" s="445"/>
      <c r="CO117" s="446"/>
      <c r="CP117" s="440" t="s">
        <v>385</v>
      </c>
      <c r="CQ117" s="443"/>
      <c r="CR117" s="444"/>
      <c r="CS117" s="445" t="s">
        <v>795</v>
      </c>
      <c r="CT117" s="446" t="s">
        <v>440</v>
      </c>
      <c r="CU117" s="440"/>
      <c r="CV117" s="443"/>
      <c r="CW117" s="444"/>
      <c r="CX117" s="445"/>
      <c r="CY117" s="446"/>
      <c r="CZ117" s="440"/>
      <c r="DA117" s="443"/>
      <c r="DB117" s="444"/>
      <c r="DC117" s="445"/>
      <c r="DD117" s="446"/>
      <c r="DE117" s="440"/>
      <c r="DF117" s="443"/>
      <c r="DG117" s="444"/>
      <c r="DH117" s="445"/>
      <c r="DI117" s="446"/>
      <c r="DJ117" s="440" t="s">
        <v>385</v>
      </c>
      <c r="DK117" s="443"/>
      <c r="DL117" s="444"/>
      <c r="DM117" s="445" t="s">
        <v>454</v>
      </c>
      <c r="DN117" s="446" t="s">
        <v>449</v>
      </c>
      <c r="DO117" s="440"/>
      <c r="DP117" s="443"/>
      <c r="DQ117" s="444"/>
      <c r="DR117" s="445"/>
      <c r="DS117" s="446"/>
      <c r="DT117" s="440"/>
      <c r="DU117" s="443"/>
      <c r="DV117" s="444"/>
      <c r="DW117" s="445"/>
      <c r="DX117" s="446"/>
      <c r="DY117" s="440"/>
      <c r="DZ117" s="443"/>
      <c r="EA117" s="444"/>
      <c r="EB117" s="445"/>
      <c r="EC117" s="446"/>
      <c r="ED117" s="440"/>
      <c r="EE117" s="443"/>
      <c r="EF117" s="444"/>
      <c r="EG117" s="445"/>
      <c r="EH117" s="446"/>
      <c r="EI117" s="440"/>
      <c r="EJ117" s="443"/>
      <c r="EK117" s="444"/>
      <c r="EL117" s="445"/>
      <c r="EM117" s="446"/>
      <c r="EN117" s="440"/>
      <c r="EO117" s="443"/>
      <c r="EP117" s="444"/>
      <c r="EQ117" s="445"/>
      <c r="ER117" s="446"/>
      <c r="ES117" s="440"/>
      <c r="ET117" s="443"/>
      <c r="EU117" s="444"/>
      <c r="EV117" s="445"/>
      <c r="EW117" s="446"/>
      <c r="EX117" s="440"/>
      <c r="EY117" s="443"/>
      <c r="EZ117" s="444"/>
      <c r="FA117" s="445"/>
      <c r="FB117" s="446"/>
    </row>
    <row r="118" spans="1:158" s="365" customFormat="1" ht="28.5" x14ac:dyDescent="0.25">
      <c r="A118" s="440">
        <v>150998</v>
      </c>
      <c r="B118" s="441" t="s">
        <v>630</v>
      </c>
      <c r="C118" s="442" t="s">
        <v>768</v>
      </c>
      <c r="D118" s="440" t="s">
        <v>201</v>
      </c>
      <c r="E118" s="443" t="s">
        <v>348</v>
      </c>
      <c r="F118" s="443" t="s">
        <v>751</v>
      </c>
      <c r="G118" s="443" t="s">
        <v>348</v>
      </c>
      <c r="H118" s="442" t="s">
        <v>348</v>
      </c>
      <c r="I118" s="443" t="s">
        <v>348</v>
      </c>
      <c r="J118" s="360" t="str">
        <f>IFERROR(VLOOKUP(A118,[4]YEAR12!$A:$Q,17,FALSE),"")</f>
        <v>6.25+ (B/A)</v>
      </c>
      <c r="K118" s="361">
        <f>IFERROR(VLOOKUP($A118,BHVEXPORT!$A:$I,6,FALSE),"")</f>
        <v>5</v>
      </c>
      <c r="L118" s="362">
        <f>IFERROR(VLOOKUP($A118,BHVEXPORT!$A:$I,4,FALSE),"")</f>
        <v>0</v>
      </c>
      <c r="M118" s="364">
        <f>IFERROR(VLOOKUP($A118,BHVEXPORT!$A:$I,5,FALSE),"")</f>
        <v>0</v>
      </c>
      <c r="N118" s="398">
        <v>89.53</v>
      </c>
      <c r="O118" s="399">
        <v>1</v>
      </c>
      <c r="P118" s="366"/>
      <c r="Q118" s="400">
        <f t="shared" si="13"/>
        <v>0</v>
      </c>
      <c r="R118" s="401">
        <f t="shared" si="14"/>
        <v>3</v>
      </c>
      <c r="S118" s="402">
        <f t="shared" si="15"/>
        <v>0</v>
      </c>
      <c r="T118" s="402">
        <f t="shared" si="16"/>
        <v>0</v>
      </c>
      <c r="U118" s="402">
        <f t="shared" si="17"/>
        <v>0</v>
      </c>
      <c r="V118" s="402">
        <f t="shared" si="18"/>
        <v>0</v>
      </c>
      <c r="W118" s="402">
        <f t="shared" si="19"/>
        <v>0</v>
      </c>
      <c r="X118" s="402">
        <f t="shared" si="20"/>
        <v>0</v>
      </c>
      <c r="Y118" s="402">
        <f t="shared" si="21"/>
        <v>0</v>
      </c>
      <c r="Z118" s="402">
        <f t="shared" si="22"/>
        <v>0</v>
      </c>
      <c r="AA118" s="454">
        <f t="shared" si="23"/>
        <v>0</v>
      </c>
      <c r="AB118" s="363"/>
      <c r="AC118" s="440"/>
      <c r="AD118" s="443"/>
      <c r="AE118" s="444"/>
      <c r="AF118" s="445"/>
      <c r="AG118" s="446"/>
      <c r="AH118" s="440"/>
      <c r="AI118" s="443"/>
      <c r="AJ118" s="444"/>
      <c r="AK118" s="445"/>
      <c r="AL118" s="446"/>
      <c r="AM118" s="440"/>
      <c r="AN118" s="443"/>
      <c r="AO118" s="444"/>
      <c r="AP118" s="445"/>
      <c r="AQ118" s="446"/>
      <c r="AR118" s="440"/>
      <c r="AS118" s="443"/>
      <c r="AT118" s="444"/>
      <c r="AU118" s="445"/>
      <c r="AV118" s="446"/>
      <c r="AW118" s="440"/>
      <c r="AX118" s="443"/>
      <c r="AY118" s="444"/>
      <c r="AZ118" s="445"/>
      <c r="BA118" s="446"/>
      <c r="BB118" s="440"/>
      <c r="BC118" s="443"/>
      <c r="BD118" s="444"/>
      <c r="BE118" s="445"/>
      <c r="BF118" s="446"/>
      <c r="BG118" s="440" t="s">
        <v>385</v>
      </c>
      <c r="BH118" s="443"/>
      <c r="BI118" s="444"/>
      <c r="BJ118" s="445" t="s">
        <v>426</v>
      </c>
      <c r="BK118" s="446" t="s">
        <v>425</v>
      </c>
      <c r="BL118" s="440"/>
      <c r="BM118" s="443"/>
      <c r="BN118" s="444"/>
      <c r="BO118" s="445"/>
      <c r="BP118" s="446"/>
      <c r="BQ118" s="440"/>
      <c r="BR118" s="443"/>
      <c r="BS118" s="444"/>
      <c r="BT118" s="445"/>
      <c r="BU118" s="446"/>
      <c r="BV118" s="440"/>
      <c r="BW118" s="443"/>
      <c r="BX118" s="444"/>
      <c r="BY118" s="445"/>
      <c r="BZ118" s="446"/>
      <c r="CA118" s="440" t="s">
        <v>385</v>
      </c>
      <c r="CB118" s="443"/>
      <c r="CC118" s="444"/>
      <c r="CD118" s="445" t="s">
        <v>432</v>
      </c>
      <c r="CE118" s="446" t="s">
        <v>768</v>
      </c>
      <c r="CF118" s="440"/>
      <c r="CG118" s="443"/>
      <c r="CH118" s="444"/>
      <c r="CI118" s="445"/>
      <c r="CJ118" s="446"/>
      <c r="CK118" s="440"/>
      <c r="CL118" s="443"/>
      <c r="CM118" s="444"/>
      <c r="CN118" s="445"/>
      <c r="CO118" s="446"/>
      <c r="CP118" s="440"/>
      <c r="CQ118" s="443"/>
      <c r="CR118" s="444"/>
      <c r="CS118" s="445"/>
      <c r="CT118" s="446"/>
      <c r="CU118" s="440"/>
      <c r="CV118" s="443"/>
      <c r="CW118" s="444"/>
      <c r="CX118" s="445"/>
      <c r="CY118" s="446"/>
      <c r="CZ118" s="440"/>
      <c r="DA118" s="443"/>
      <c r="DB118" s="444"/>
      <c r="DC118" s="445"/>
      <c r="DD118" s="446"/>
      <c r="DE118" s="440"/>
      <c r="DF118" s="443"/>
      <c r="DG118" s="444"/>
      <c r="DH118" s="445"/>
      <c r="DI118" s="446"/>
      <c r="DJ118" s="440"/>
      <c r="DK118" s="443"/>
      <c r="DL118" s="444"/>
      <c r="DM118" s="445"/>
      <c r="DN118" s="446"/>
      <c r="DO118" s="440"/>
      <c r="DP118" s="443"/>
      <c r="DQ118" s="444"/>
      <c r="DR118" s="445"/>
      <c r="DS118" s="446"/>
      <c r="DT118" s="440"/>
      <c r="DU118" s="443"/>
      <c r="DV118" s="444"/>
      <c r="DW118" s="445"/>
      <c r="DX118" s="446"/>
      <c r="DY118" s="440"/>
      <c r="DZ118" s="443"/>
      <c r="EA118" s="444"/>
      <c r="EB118" s="445"/>
      <c r="EC118" s="446"/>
      <c r="ED118" s="440"/>
      <c r="EE118" s="443"/>
      <c r="EF118" s="444"/>
      <c r="EG118" s="445"/>
      <c r="EH118" s="446"/>
      <c r="EI118" s="440" t="s">
        <v>385</v>
      </c>
      <c r="EJ118" s="443"/>
      <c r="EK118" s="444"/>
      <c r="EL118" s="445" t="s">
        <v>470</v>
      </c>
      <c r="EM118" s="446" t="s">
        <v>469</v>
      </c>
      <c r="EN118" s="440"/>
      <c r="EO118" s="443"/>
      <c r="EP118" s="444"/>
      <c r="EQ118" s="445"/>
      <c r="ER118" s="446"/>
      <c r="ES118" s="440"/>
      <c r="ET118" s="443"/>
      <c r="EU118" s="444"/>
      <c r="EV118" s="445"/>
      <c r="EW118" s="446"/>
      <c r="EX118" s="440"/>
      <c r="EY118" s="443"/>
      <c r="EZ118" s="444"/>
      <c r="FA118" s="445"/>
      <c r="FB118" s="446"/>
    </row>
    <row r="119" spans="1:158" s="365" customFormat="1" ht="28.5" x14ac:dyDescent="0.25">
      <c r="A119" s="440">
        <v>150871</v>
      </c>
      <c r="B119" s="441" t="s">
        <v>631</v>
      </c>
      <c r="C119" s="442" t="s">
        <v>768</v>
      </c>
      <c r="D119" s="440" t="s">
        <v>325</v>
      </c>
      <c r="E119" s="443" t="s">
        <v>348</v>
      </c>
      <c r="F119" s="443" t="s">
        <v>751</v>
      </c>
      <c r="G119" s="443" t="s">
        <v>348</v>
      </c>
      <c r="H119" s="442" t="s">
        <v>348</v>
      </c>
      <c r="I119" s="443" t="s">
        <v>348</v>
      </c>
      <c r="J119" s="360" t="str">
        <f>IFERROR(VLOOKUP(A119,[4]YEAR12!$A:$Q,17,FALSE),"")</f>
        <v>4.75+ (C/B)</v>
      </c>
      <c r="K119" s="361">
        <f>IFERROR(VLOOKUP($A119,BHVEXPORT!$A:$I,6,FALSE),"")</f>
        <v>3</v>
      </c>
      <c r="L119" s="362">
        <f>IFERROR(VLOOKUP($A119,BHVEXPORT!$A:$I,4,FALSE),"")</f>
        <v>0</v>
      </c>
      <c r="M119" s="364">
        <f>IFERROR(VLOOKUP($A119,BHVEXPORT!$A:$I,5,FALSE),"")</f>
        <v>1</v>
      </c>
      <c r="N119" s="398">
        <v>87.29</v>
      </c>
      <c r="O119" s="399">
        <v>3</v>
      </c>
      <c r="P119" s="366"/>
      <c r="Q119" s="400">
        <f t="shared" si="13"/>
        <v>1</v>
      </c>
      <c r="R119" s="401">
        <f t="shared" si="14"/>
        <v>2</v>
      </c>
      <c r="S119" s="402">
        <f t="shared" si="15"/>
        <v>0</v>
      </c>
      <c r="T119" s="402">
        <f t="shared" si="16"/>
        <v>0</v>
      </c>
      <c r="U119" s="402">
        <f t="shared" si="17"/>
        <v>1</v>
      </c>
      <c r="V119" s="402">
        <f t="shared" si="18"/>
        <v>1</v>
      </c>
      <c r="W119" s="402">
        <f t="shared" si="19"/>
        <v>0</v>
      </c>
      <c r="X119" s="402">
        <f t="shared" si="20"/>
        <v>0</v>
      </c>
      <c r="Y119" s="402">
        <f t="shared" si="21"/>
        <v>0</v>
      </c>
      <c r="Z119" s="402">
        <f t="shared" si="22"/>
        <v>0</v>
      </c>
      <c r="AA119" s="454">
        <f t="shared" si="23"/>
        <v>1</v>
      </c>
      <c r="AB119" s="363"/>
      <c r="AC119" s="440"/>
      <c r="AD119" s="443"/>
      <c r="AE119" s="444"/>
      <c r="AF119" s="445"/>
      <c r="AG119" s="446"/>
      <c r="AH119" s="440"/>
      <c r="AI119" s="443"/>
      <c r="AJ119" s="444"/>
      <c r="AK119" s="445"/>
      <c r="AL119" s="446"/>
      <c r="AM119" s="440"/>
      <c r="AN119" s="443"/>
      <c r="AO119" s="444"/>
      <c r="AP119" s="445"/>
      <c r="AQ119" s="446"/>
      <c r="AR119" s="440"/>
      <c r="AS119" s="443"/>
      <c r="AT119" s="444"/>
      <c r="AU119" s="445"/>
      <c r="AV119" s="446"/>
      <c r="AW119" s="440"/>
      <c r="AX119" s="443"/>
      <c r="AY119" s="444"/>
      <c r="AZ119" s="445"/>
      <c r="BA119" s="446"/>
      <c r="BB119" s="440"/>
      <c r="BC119" s="443"/>
      <c r="BD119" s="444"/>
      <c r="BE119" s="445"/>
      <c r="BF119" s="446"/>
      <c r="BG119" s="440"/>
      <c r="BH119" s="443"/>
      <c r="BI119" s="444"/>
      <c r="BJ119" s="445"/>
      <c r="BK119" s="446"/>
      <c r="BL119" s="440"/>
      <c r="BM119" s="443"/>
      <c r="BN119" s="444"/>
      <c r="BO119" s="445"/>
      <c r="BP119" s="446"/>
      <c r="BQ119" s="440"/>
      <c r="BR119" s="443"/>
      <c r="BS119" s="444"/>
      <c r="BT119" s="445"/>
      <c r="BU119" s="446"/>
      <c r="BV119" s="440"/>
      <c r="BW119" s="443"/>
      <c r="BX119" s="444"/>
      <c r="BY119" s="445"/>
      <c r="BZ119" s="446"/>
      <c r="CA119" s="440" t="s">
        <v>385</v>
      </c>
      <c r="CB119" s="443"/>
      <c r="CC119" s="444"/>
      <c r="CD119" s="445" t="s">
        <v>432</v>
      </c>
      <c r="CE119" s="446" t="s">
        <v>768</v>
      </c>
      <c r="CF119" s="440"/>
      <c r="CG119" s="443"/>
      <c r="CH119" s="444"/>
      <c r="CI119" s="445"/>
      <c r="CJ119" s="446"/>
      <c r="CK119" s="440"/>
      <c r="CL119" s="443"/>
      <c r="CM119" s="444"/>
      <c r="CN119" s="445"/>
      <c r="CO119" s="446"/>
      <c r="CP119" s="440"/>
      <c r="CQ119" s="443"/>
      <c r="CR119" s="444"/>
      <c r="CS119" s="445"/>
      <c r="CT119" s="446"/>
      <c r="CU119" s="440"/>
      <c r="CV119" s="443"/>
      <c r="CW119" s="444"/>
      <c r="CX119" s="445"/>
      <c r="CY119" s="446"/>
      <c r="CZ119" s="440"/>
      <c r="DA119" s="443"/>
      <c r="DB119" s="444"/>
      <c r="DC119" s="445"/>
      <c r="DD119" s="446"/>
      <c r="DE119" s="440"/>
      <c r="DF119" s="443"/>
      <c r="DG119" s="444"/>
      <c r="DH119" s="445"/>
      <c r="DI119" s="446"/>
      <c r="DJ119" s="440"/>
      <c r="DK119" s="443"/>
      <c r="DL119" s="444"/>
      <c r="DM119" s="445"/>
      <c r="DN119" s="446"/>
      <c r="DO119" s="440"/>
      <c r="DP119" s="443"/>
      <c r="DQ119" s="444"/>
      <c r="DR119" s="445"/>
      <c r="DS119" s="446"/>
      <c r="DT119" s="440" t="s">
        <v>385</v>
      </c>
      <c r="DU119" s="443"/>
      <c r="DV119" s="444"/>
      <c r="DW119" s="445" t="s">
        <v>792</v>
      </c>
      <c r="DX119" s="446" t="s">
        <v>459</v>
      </c>
      <c r="DY119" s="440"/>
      <c r="DZ119" s="443"/>
      <c r="EA119" s="444"/>
      <c r="EB119" s="445"/>
      <c r="EC119" s="446"/>
      <c r="ED119" s="440"/>
      <c r="EE119" s="443"/>
      <c r="EF119" s="444"/>
      <c r="EG119" s="445"/>
      <c r="EH119" s="446"/>
      <c r="EI119" s="440"/>
      <c r="EJ119" s="443"/>
      <c r="EK119" s="444"/>
      <c r="EL119" s="445"/>
      <c r="EM119" s="446"/>
      <c r="EN119" s="440"/>
      <c r="EO119" s="443"/>
      <c r="EP119" s="444"/>
      <c r="EQ119" s="445"/>
      <c r="ER119" s="446"/>
      <c r="ES119" s="440" t="s">
        <v>384</v>
      </c>
      <c r="ET119" s="443"/>
      <c r="EU119" s="444"/>
      <c r="EV119" s="445" t="s">
        <v>480</v>
      </c>
      <c r="EW119" s="446" t="s">
        <v>481</v>
      </c>
      <c r="EX119" s="440" t="s">
        <v>388</v>
      </c>
      <c r="EY119" s="443"/>
      <c r="EZ119" s="444"/>
      <c r="FA119" s="445" t="s">
        <v>439</v>
      </c>
      <c r="FB119" s="446" t="s">
        <v>483</v>
      </c>
    </row>
    <row r="120" spans="1:158" s="365" customFormat="1" ht="28.5" x14ac:dyDescent="0.25">
      <c r="A120" s="440">
        <v>160101</v>
      </c>
      <c r="B120" s="441" t="s">
        <v>632</v>
      </c>
      <c r="C120" s="442" t="s">
        <v>768</v>
      </c>
      <c r="D120" s="440" t="s">
        <v>201</v>
      </c>
      <c r="E120" s="443" t="s">
        <v>348</v>
      </c>
      <c r="F120" s="443" t="s">
        <v>751</v>
      </c>
      <c r="G120" s="443" t="s">
        <v>348</v>
      </c>
      <c r="H120" s="442" t="s">
        <v>348</v>
      </c>
      <c r="I120" s="443" t="s">
        <v>348</v>
      </c>
      <c r="J120" s="360" t="str">
        <f>IFERROR(VLOOKUP(A120,[4]YEAR12!$A:$Q,17,FALSE),"")</f>
        <v>4.75+ (C/B)</v>
      </c>
      <c r="K120" s="361">
        <f>IFERROR(VLOOKUP($A120,BHVEXPORT!$A:$I,6,FALSE),"")</f>
        <v>3</v>
      </c>
      <c r="L120" s="362">
        <f>IFERROR(VLOOKUP($A120,BHVEXPORT!$A:$I,4,FALSE),"")</f>
        <v>0</v>
      </c>
      <c r="M120" s="364">
        <f>IFERROR(VLOOKUP($A120,BHVEXPORT!$A:$I,5,FALSE),"")</f>
        <v>0</v>
      </c>
      <c r="N120" s="398">
        <v>89.57</v>
      </c>
      <c r="O120" s="399">
        <v>0</v>
      </c>
      <c r="P120" s="366"/>
      <c r="Q120" s="400">
        <f t="shared" si="13"/>
        <v>1</v>
      </c>
      <c r="R120" s="401">
        <f t="shared" si="14"/>
        <v>3</v>
      </c>
      <c r="S120" s="402">
        <f t="shared" si="15"/>
        <v>0</v>
      </c>
      <c r="T120" s="402">
        <f t="shared" si="16"/>
        <v>0</v>
      </c>
      <c r="U120" s="402">
        <f t="shared" si="17"/>
        <v>0</v>
      </c>
      <c r="V120" s="402">
        <f t="shared" si="18"/>
        <v>0</v>
      </c>
      <c r="W120" s="402">
        <f t="shared" si="19"/>
        <v>0</v>
      </c>
      <c r="X120" s="402">
        <f t="shared" si="20"/>
        <v>0</v>
      </c>
      <c r="Y120" s="402">
        <f t="shared" si="21"/>
        <v>0</v>
      </c>
      <c r="Z120" s="402">
        <f t="shared" si="22"/>
        <v>0</v>
      </c>
      <c r="AA120" s="454">
        <f t="shared" si="23"/>
        <v>0</v>
      </c>
      <c r="AB120" s="363"/>
      <c r="AC120" s="440"/>
      <c r="AD120" s="443"/>
      <c r="AE120" s="444"/>
      <c r="AF120" s="445"/>
      <c r="AG120" s="446"/>
      <c r="AH120" s="440"/>
      <c r="AI120" s="443"/>
      <c r="AJ120" s="444"/>
      <c r="AK120" s="445"/>
      <c r="AL120" s="446"/>
      <c r="AM120" s="440" t="s">
        <v>385</v>
      </c>
      <c r="AN120" s="443"/>
      <c r="AO120" s="444"/>
      <c r="AP120" s="445" t="s">
        <v>415</v>
      </c>
      <c r="AQ120" s="446" t="s">
        <v>413</v>
      </c>
      <c r="AR120" s="440"/>
      <c r="AS120" s="443"/>
      <c r="AT120" s="444"/>
      <c r="AU120" s="445"/>
      <c r="AV120" s="446"/>
      <c r="AW120" s="440"/>
      <c r="AX120" s="443"/>
      <c r="AY120" s="444"/>
      <c r="AZ120" s="445"/>
      <c r="BA120" s="446"/>
      <c r="BB120" s="440"/>
      <c r="BC120" s="443"/>
      <c r="BD120" s="444"/>
      <c r="BE120" s="445"/>
      <c r="BF120" s="446"/>
      <c r="BG120" s="440"/>
      <c r="BH120" s="443"/>
      <c r="BI120" s="444"/>
      <c r="BJ120" s="445"/>
      <c r="BK120" s="446"/>
      <c r="BL120" s="440"/>
      <c r="BM120" s="443"/>
      <c r="BN120" s="444"/>
      <c r="BO120" s="445"/>
      <c r="BP120" s="446"/>
      <c r="BQ120" s="440"/>
      <c r="BR120" s="443"/>
      <c r="BS120" s="444"/>
      <c r="BT120" s="445"/>
      <c r="BU120" s="446"/>
      <c r="BV120" s="440"/>
      <c r="BW120" s="443"/>
      <c r="BX120" s="444"/>
      <c r="BY120" s="445"/>
      <c r="BZ120" s="446"/>
      <c r="CA120" s="440" t="s">
        <v>385</v>
      </c>
      <c r="CB120" s="443"/>
      <c r="CC120" s="444"/>
      <c r="CD120" s="445" t="s">
        <v>432</v>
      </c>
      <c r="CE120" s="446" t="s">
        <v>768</v>
      </c>
      <c r="CF120" s="440"/>
      <c r="CG120" s="443"/>
      <c r="CH120" s="444"/>
      <c r="CI120" s="445"/>
      <c r="CJ120" s="446"/>
      <c r="CK120" s="440"/>
      <c r="CL120" s="443"/>
      <c r="CM120" s="444"/>
      <c r="CN120" s="445"/>
      <c r="CO120" s="446"/>
      <c r="CP120" s="440"/>
      <c r="CQ120" s="443"/>
      <c r="CR120" s="444"/>
      <c r="CS120" s="445"/>
      <c r="CT120" s="446"/>
      <c r="CU120" s="440"/>
      <c r="CV120" s="443"/>
      <c r="CW120" s="444"/>
      <c r="CX120" s="445"/>
      <c r="CY120" s="446"/>
      <c r="CZ120" s="440"/>
      <c r="DA120" s="443"/>
      <c r="DB120" s="444"/>
      <c r="DC120" s="445"/>
      <c r="DD120" s="446"/>
      <c r="DE120" s="440"/>
      <c r="DF120" s="443"/>
      <c r="DG120" s="444"/>
      <c r="DH120" s="445"/>
      <c r="DI120" s="446"/>
      <c r="DJ120" s="440"/>
      <c r="DK120" s="443"/>
      <c r="DL120" s="444"/>
      <c r="DM120" s="445"/>
      <c r="DN120" s="446"/>
      <c r="DO120" s="440"/>
      <c r="DP120" s="443"/>
      <c r="DQ120" s="444"/>
      <c r="DR120" s="445"/>
      <c r="DS120" s="446"/>
      <c r="DT120" s="440"/>
      <c r="DU120" s="443"/>
      <c r="DV120" s="444"/>
      <c r="DW120" s="445"/>
      <c r="DX120" s="446"/>
      <c r="DY120" s="440"/>
      <c r="DZ120" s="443"/>
      <c r="EA120" s="444"/>
      <c r="EB120" s="445"/>
      <c r="EC120" s="446"/>
      <c r="ED120" s="440"/>
      <c r="EE120" s="443"/>
      <c r="EF120" s="444"/>
      <c r="EG120" s="445"/>
      <c r="EH120" s="446"/>
      <c r="EI120" s="440" t="s">
        <v>385</v>
      </c>
      <c r="EJ120" s="443"/>
      <c r="EK120" s="444"/>
      <c r="EL120" s="445" t="s">
        <v>470</v>
      </c>
      <c r="EM120" s="446" t="s">
        <v>469</v>
      </c>
      <c r="EN120" s="440"/>
      <c r="EO120" s="443"/>
      <c r="EP120" s="444"/>
      <c r="EQ120" s="445"/>
      <c r="ER120" s="446"/>
      <c r="ES120" s="440" t="s">
        <v>384</v>
      </c>
      <c r="ET120" s="443"/>
      <c r="EU120" s="444"/>
      <c r="EV120" s="445" t="s">
        <v>480</v>
      </c>
      <c r="EW120" s="446" t="s">
        <v>479</v>
      </c>
      <c r="EX120" s="440"/>
      <c r="EY120" s="443"/>
      <c r="EZ120" s="444"/>
      <c r="FA120" s="445"/>
      <c r="FB120" s="446"/>
    </row>
    <row r="121" spans="1:158" s="365" customFormat="1" ht="28.5" x14ac:dyDescent="0.25">
      <c r="A121" s="440">
        <v>150798</v>
      </c>
      <c r="B121" s="441" t="s">
        <v>633</v>
      </c>
      <c r="C121" s="442" t="s">
        <v>760</v>
      </c>
      <c r="D121" s="440" t="s">
        <v>325</v>
      </c>
      <c r="E121" s="443" t="s">
        <v>348</v>
      </c>
      <c r="F121" s="443" t="s">
        <v>751</v>
      </c>
      <c r="G121" s="443" t="s">
        <v>348</v>
      </c>
      <c r="H121" s="442" t="s">
        <v>348</v>
      </c>
      <c r="I121" s="443" t="s">
        <v>348</v>
      </c>
      <c r="J121" s="360" t="str">
        <f>IFERROR(VLOOKUP(A121,[4]YEAR12!$A:$Q,17,FALSE),"")</f>
        <v>4.75+ (C/B)</v>
      </c>
      <c r="K121" s="361">
        <f>IFERROR(VLOOKUP($A121,BHVEXPORT!$A:$I,6,FALSE),"")</f>
        <v>1</v>
      </c>
      <c r="L121" s="362">
        <f>IFERROR(VLOOKUP($A121,BHVEXPORT!$A:$I,4,FALSE),"")</f>
        <v>0</v>
      </c>
      <c r="M121" s="364">
        <f>IFERROR(VLOOKUP($A121,BHVEXPORT!$A:$I,5,FALSE),"")</f>
        <v>0</v>
      </c>
      <c r="N121" s="398">
        <v>98.98</v>
      </c>
      <c r="O121" s="399">
        <v>2</v>
      </c>
      <c r="P121" s="366"/>
      <c r="Q121" s="400">
        <f t="shared" si="13"/>
        <v>1</v>
      </c>
      <c r="R121" s="401">
        <f t="shared" si="14"/>
        <v>3</v>
      </c>
      <c r="S121" s="402">
        <f t="shared" si="15"/>
        <v>0</v>
      </c>
      <c r="T121" s="402">
        <f t="shared" si="16"/>
        <v>0</v>
      </c>
      <c r="U121" s="402">
        <f t="shared" si="17"/>
        <v>0</v>
      </c>
      <c r="V121" s="402">
        <f t="shared" si="18"/>
        <v>0</v>
      </c>
      <c r="W121" s="402">
        <f t="shared" si="19"/>
        <v>0</v>
      </c>
      <c r="X121" s="402">
        <f t="shared" si="20"/>
        <v>0</v>
      </c>
      <c r="Y121" s="402">
        <f t="shared" si="21"/>
        <v>0</v>
      </c>
      <c r="Z121" s="402">
        <f t="shared" si="22"/>
        <v>0</v>
      </c>
      <c r="AA121" s="454">
        <f t="shared" si="23"/>
        <v>0</v>
      </c>
      <c r="AB121" s="363"/>
      <c r="AC121" s="440"/>
      <c r="AD121" s="443"/>
      <c r="AE121" s="444"/>
      <c r="AF121" s="445"/>
      <c r="AG121" s="446"/>
      <c r="AH121" s="440"/>
      <c r="AI121" s="443"/>
      <c r="AJ121" s="444"/>
      <c r="AK121" s="445"/>
      <c r="AL121" s="446"/>
      <c r="AM121" s="440"/>
      <c r="AN121" s="443"/>
      <c r="AO121" s="444"/>
      <c r="AP121" s="445"/>
      <c r="AQ121" s="446"/>
      <c r="AR121" s="440"/>
      <c r="AS121" s="443"/>
      <c r="AT121" s="444"/>
      <c r="AU121" s="445"/>
      <c r="AV121" s="446"/>
      <c r="AW121" s="440"/>
      <c r="AX121" s="443"/>
      <c r="AY121" s="444"/>
      <c r="AZ121" s="445"/>
      <c r="BA121" s="446"/>
      <c r="BB121" s="440"/>
      <c r="BC121" s="443"/>
      <c r="BD121" s="444"/>
      <c r="BE121" s="445"/>
      <c r="BF121" s="446"/>
      <c r="BG121" s="440"/>
      <c r="BH121" s="443"/>
      <c r="BI121" s="444"/>
      <c r="BJ121" s="445"/>
      <c r="BK121" s="446"/>
      <c r="BL121" s="440" t="s">
        <v>384</v>
      </c>
      <c r="BM121" s="443"/>
      <c r="BN121" s="444"/>
      <c r="BO121" s="445" t="s">
        <v>429</v>
      </c>
      <c r="BP121" s="446" t="s">
        <v>428</v>
      </c>
      <c r="BQ121" s="440"/>
      <c r="BR121" s="443"/>
      <c r="BS121" s="444"/>
      <c r="BT121" s="445"/>
      <c r="BU121" s="446"/>
      <c r="BV121" s="440"/>
      <c r="BW121" s="443"/>
      <c r="BX121" s="444"/>
      <c r="BY121" s="445"/>
      <c r="BZ121" s="446"/>
      <c r="CA121" s="440" t="s">
        <v>385</v>
      </c>
      <c r="CB121" s="443"/>
      <c r="CC121" s="444"/>
      <c r="CD121" s="445" t="s">
        <v>788</v>
      </c>
      <c r="CE121" s="446" t="s">
        <v>760</v>
      </c>
      <c r="CF121" s="440"/>
      <c r="CG121" s="443"/>
      <c r="CH121" s="444"/>
      <c r="CI121" s="445"/>
      <c r="CJ121" s="446"/>
      <c r="CK121" s="440"/>
      <c r="CL121" s="443"/>
      <c r="CM121" s="444"/>
      <c r="CN121" s="445"/>
      <c r="CO121" s="446"/>
      <c r="CP121" s="440" t="s">
        <v>385</v>
      </c>
      <c r="CQ121" s="443"/>
      <c r="CR121" s="444"/>
      <c r="CS121" s="445" t="s">
        <v>795</v>
      </c>
      <c r="CT121" s="446" t="s">
        <v>440</v>
      </c>
      <c r="CU121" s="440"/>
      <c r="CV121" s="443"/>
      <c r="CW121" s="444"/>
      <c r="CX121" s="445"/>
      <c r="CY121" s="446"/>
      <c r="CZ121" s="440"/>
      <c r="DA121" s="443"/>
      <c r="DB121" s="444"/>
      <c r="DC121" s="445"/>
      <c r="DD121" s="446"/>
      <c r="DE121" s="440"/>
      <c r="DF121" s="443"/>
      <c r="DG121" s="444"/>
      <c r="DH121" s="445"/>
      <c r="DI121" s="446"/>
      <c r="DJ121" s="440"/>
      <c r="DK121" s="443"/>
      <c r="DL121" s="444"/>
      <c r="DM121" s="445"/>
      <c r="DN121" s="446"/>
      <c r="DO121" s="440"/>
      <c r="DP121" s="443"/>
      <c r="DQ121" s="444"/>
      <c r="DR121" s="445"/>
      <c r="DS121" s="446"/>
      <c r="DT121" s="440"/>
      <c r="DU121" s="443"/>
      <c r="DV121" s="444"/>
      <c r="DW121" s="445"/>
      <c r="DX121" s="446"/>
      <c r="DY121" s="440"/>
      <c r="DZ121" s="443"/>
      <c r="EA121" s="444"/>
      <c r="EB121" s="445"/>
      <c r="EC121" s="446"/>
      <c r="ED121" s="440"/>
      <c r="EE121" s="443"/>
      <c r="EF121" s="444"/>
      <c r="EG121" s="445"/>
      <c r="EH121" s="446"/>
      <c r="EI121" s="440" t="s">
        <v>385</v>
      </c>
      <c r="EJ121" s="443"/>
      <c r="EK121" s="444"/>
      <c r="EL121" s="445" t="s">
        <v>470</v>
      </c>
      <c r="EM121" s="446" t="s">
        <v>469</v>
      </c>
      <c r="EN121" s="440"/>
      <c r="EO121" s="443"/>
      <c r="EP121" s="444"/>
      <c r="EQ121" s="445"/>
      <c r="ER121" s="446"/>
      <c r="ES121" s="440"/>
      <c r="ET121" s="443"/>
      <c r="EU121" s="444"/>
      <c r="EV121" s="445"/>
      <c r="EW121" s="446"/>
      <c r="EX121" s="440"/>
      <c r="EY121" s="443"/>
      <c r="EZ121" s="444"/>
      <c r="FA121" s="445"/>
      <c r="FB121" s="446"/>
    </row>
    <row r="122" spans="1:158" s="365" customFormat="1" ht="28.5" x14ac:dyDescent="0.25">
      <c r="A122" s="440">
        <v>150962</v>
      </c>
      <c r="B122" s="441" t="s">
        <v>634</v>
      </c>
      <c r="C122" s="442" t="s">
        <v>768</v>
      </c>
      <c r="D122" s="440" t="s">
        <v>201</v>
      </c>
      <c r="E122" s="443" t="s">
        <v>348</v>
      </c>
      <c r="F122" s="443" t="s">
        <v>756</v>
      </c>
      <c r="G122" s="443" t="s">
        <v>348</v>
      </c>
      <c r="H122" s="442" t="s">
        <v>348</v>
      </c>
      <c r="I122" s="443" t="s">
        <v>348</v>
      </c>
      <c r="J122" s="360" t="str">
        <f>IFERROR(VLOOKUP(A122,[4]YEAR12!$A:$Q,17,FALSE),"")</f>
        <v>6.25+ (B/A)</v>
      </c>
      <c r="K122" s="361">
        <f>IFERROR(VLOOKUP($A122,BHVEXPORT!$A:$I,6,FALSE),"")</f>
        <v>0</v>
      </c>
      <c r="L122" s="362">
        <f>IFERROR(VLOOKUP($A122,BHVEXPORT!$A:$I,4,FALSE),"")</f>
        <v>0</v>
      </c>
      <c r="M122" s="364">
        <f>IFERROR(VLOOKUP($A122,BHVEXPORT!$A:$I,5,FALSE),"")</f>
        <v>0</v>
      </c>
      <c r="N122" s="398">
        <v>100</v>
      </c>
      <c r="O122" s="399">
        <v>1</v>
      </c>
      <c r="P122" s="366"/>
      <c r="Q122" s="400">
        <f t="shared" si="13"/>
        <v>0</v>
      </c>
      <c r="R122" s="401">
        <f t="shared" si="14"/>
        <v>4</v>
      </c>
      <c r="S122" s="402">
        <f t="shared" si="15"/>
        <v>0</v>
      </c>
      <c r="T122" s="402">
        <f t="shared" si="16"/>
        <v>0</v>
      </c>
      <c r="U122" s="402">
        <f t="shared" si="17"/>
        <v>0</v>
      </c>
      <c r="V122" s="402">
        <f t="shared" si="18"/>
        <v>0</v>
      </c>
      <c r="W122" s="402">
        <f t="shared" si="19"/>
        <v>0</v>
      </c>
      <c r="X122" s="402">
        <f t="shared" si="20"/>
        <v>0</v>
      </c>
      <c r="Y122" s="402">
        <f t="shared" si="21"/>
        <v>0</v>
      </c>
      <c r="Z122" s="402">
        <f t="shared" si="22"/>
        <v>0</v>
      </c>
      <c r="AA122" s="454">
        <f t="shared" si="23"/>
        <v>0</v>
      </c>
      <c r="AB122" s="363"/>
      <c r="AC122" s="440"/>
      <c r="AD122" s="443"/>
      <c r="AE122" s="444"/>
      <c r="AF122" s="445"/>
      <c r="AG122" s="446"/>
      <c r="AH122" s="440" t="s">
        <v>385</v>
      </c>
      <c r="AI122" s="443"/>
      <c r="AJ122" s="444"/>
      <c r="AK122" s="445" t="s">
        <v>785</v>
      </c>
      <c r="AL122" s="446" t="s">
        <v>359</v>
      </c>
      <c r="AM122" s="440"/>
      <c r="AN122" s="443"/>
      <c r="AO122" s="444"/>
      <c r="AP122" s="445"/>
      <c r="AQ122" s="446"/>
      <c r="AR122" s="440" t="s">
        <v>385</v>
      </c>
      <c r="AS122" s="443"/>
      <c r="AT122" s="444"/>
      <c r="AU122" s="445" t="s">
        <v>420</v>
      </c>
      <c r="AV122" s="446" t="s">
        <v>417</v>
      </c>
      <c r="AW122" s="440"/>
      <c r="AX122" s="443"/>
      <c r="AY122" s="444"/>
      <c r="AZ122" s="445"/>
      <c r="BA122" s="446"/>
      <c r="BB122" s="440"/>
      <c r="BC122" s="443"/>
      <c r="BD122" s="444"/>
      <c r="BE122" s="445"/>
      <c r="BF122" s="446"/>
      <c r="BG122" s="440"/>
      <c r="BH122" s="443"/>
      <c r="BI122" s="444"/>
      <c r="BJ122" s="445"/>
      <c r="BK122" s="446"/>
      <c r="BL122" s="440"/>
      <c r="BM122" s="443"/>
      <c r="BN122" s="444"/>
      <c r="BO122" s="445"/>
      <c r="BP122" s="446"/>
      <c r="BQ122" s="440"/>
      <c r="BR122" s="443"/>
      <c r="BS122" s="444"/>
      <c r="BT122" s="445"/>
      <c r="BU122" s="446"/>
      <c r="BV122" s="440"/>
      <c r="BW122" s="443"/>
      <c r="BX122" s="444"/>
      <c r="BY122" s="445"/>
      <c r="BZ122" s="446"/>
      <c r="CA122" s="440" t="s">
        <v>385</v>
      </c>
      <c r="CB122" s="443"/>
      <c r="CC122" s="444"/>
      <c r="CD122" s="445" t="s">
        <v>432</v>
      </c>
      <c r="CE122" s="446" t="s">
        <v>768</v>
      </c>
      <c r="CF122" s="440"/>
      <c r="CG122" s="443"/>
      <c r="CH122" s="444"/>
      <c r="CI122" s="445"/>
      <c r="CJ122" s="446"/>
      <c r="CK122" s="440"/>
      <c r="CL122" s="443"/>
      <c r="CM122" s="444"/>
      <c r="CN122" s="445"/>
      <c r="CO122" s="446"/>
      <c r="CP122" s="440"/>
      <c r="CQ122" s="443"/>
      <c r="CR122" s="444"/>
      <c r="CS122" s="445"/>
      <c r="CT122" s="446"/>
      <c r="CU122" s="440"/>
      <c r="CV122" s="443"/>
      <c r="CW122" s="444"/>
      <c r="CX122" s="445"/>
      <c r="CY122" s="446"/>
      <c r="CZ122" s="440"/>
      <c r="DA122" s="443"/>
      <c r="DB122" s="444"/>
      <c r="DC122" s="445"/>
      <c r="DD122" s="446"/>
      <c r="DE122" s="440"/>
      <c r="DF122" s="443"/>
      <c r="DG122" s="444"/>
      <c r="DH122" s="445"/>
      <c r="DI122" s="446"/>
      <c r="DJ122" s="440"/>
      <c r="DK122" s="443"/>
      <c r="DL122" s="444"/>
      <c r="DM122" s="445"/>
      <c r="DN122" s="446"/>
      <c r="DO122" s="440"/>
      <c r="DP122" s="443"/>
      <c r="DQ122" s="444"/>
      <c r="DR122" s="445"/>
      <c r="DS122" s="446"/>
      <c r="DT122" s="440"/>
      <c r="DU122" s="443"/>
      <c r="DV122" s="444"/>
      <c r="DW122" s="445"/>
      <c r="DX122" s="446"/>
      <c r="DY122" s="440"/>
      <c r="DZ122" s="443"/>
      <c r="EA122" s="444"/>
      <c r="EB122" s="445"/>
      <c r="EC122" s="446"/>
      <c r="ED122" s="440"/>
      <c r="EE122" s="443"/>
      <c r="EF122" s="444"/>
      <c r="EG122" s="445"/>
      <c r="EH122" s="446"/>
      <c r="EI122" s="440"/>
      <c r="EJ122" s="443"/>
      <c r="EK122" s="444"/>
      <c r="EL122" s="445"/>
      <c r="EM122" s="446"/>
      <c r="EN122" s="440" t="s">
        <v>385</v>
      </c>
      <c r="EO122" s="443"/>
      <c r="EP122" s="444"/>
      <c r="EQ122" s="445" t="s">
        <v>474</v>
      </c>
      <c r="ER122" s="446" t="s">
        <v>477</v>
      </c>
      <c r="ES122" s="440"/>
      <c r="ET122" s="443"/>
      <c r="EU122" s="444"/>
      <c r="EV122" s="445"/>
      <c r="EW122" s="446"/>
      <c r="EX122" s="440"/>
      <c r="EY122" s="443"/>
      <c r="EZ122" s="444"/>
      <c r="FA122" s="445"/>
      <c r="FB122" s="446"/>
    </row>
    <row r="123" spans="1:158" s="365" customFormat="1" ht="28.5" x14ac:dyDescent="0.25">
      <c r="A123" s="440">
        <v>160117</v>
      </c>
      <c r="B123" s="441" t="s">
        <v>635</v>
      </c>
      <c r="C123" s="442" t="s">
        <v>753</v>
      </c>
      <c r="D123" s="440" t="s">
        <v>201</v>
      </c>
      <c r="E123" s="443" t="s">
        <v>348</v>
      </c>
      <c r="F123" s="443" t="s">
        <v>751</v>
      </c>
      <c r="G123" s="443" t="s">
        <v>348</v>
      </c>
      <c r="H123" s="442" t="s">
        <v>348</v>
      </c>
      <c r="I123" s="443" t="s">
        <v>348</v>
      </c>
      <c r="J123" s="360" t="str">
        <f>IFERROR(VLOOKUP(A123,[4]YEAR12!$A:$Q,17,FALSE),"")</f>
        <v>2.5+ (D/C)</v>
      </c>
      <c r="K123" s="361">
        <f>IFERROR(VLOOKUP($A123,BHVEXPORT!$A:$I,6,FALSE),"")</f>
        <v>0</v>
      </c>
      <c r="L123" s="362">
        <f>IFERROR(VLOOKUP($A123,BHVEXPORT!$A:$I,4,FALSE),"")</f>
        <v>0</v>
      </c>
      <c r="M123" s="364">
        <f>IFERROR(VLOOKUP($A123,BHVEXPORT!$A:$I,5,FALSE),"")</f>
        <v>0</v>
      </c>
      <c r="N123" s="398">
        <v>95.97</v>
      </c>
      <c r="O123" s="399">
        <v>1</v>
      </c>
      <c r="P123" s="366"/>
      <c r="Q123" s="400">
        <f t="shared" si="13"/>
        <v>1</v>
      </c>
      <c r="R123" s="401">
        <f t="shared" si="14"/>
        <v>3</v>
      </c>
      <c r="S123" s="402">
        <f t="shared" si="15"/>
        <v>0</v>
      </c>
      <c r="T123" s="402">
        <f t="shared" si="16"/>
        <v>0</v>
      </c>
      <c r="U123" s="402">
        <f t="shared" si="17"/>
        <v>0</v>
      </c>
      <c r="V123" s="402">
        <f t="shared" si="18"/>
        <v>0</v>
      </c>
      <c r="W123" s="402">
        <f t="shared" si="19"/>
        <v>0</v>
      </c>
      <c r="X123" s="402">
        <f t="shared" si="20"/>
        <v>0</v>
      </c>
      <c r="Y123" s="402">
        <f t="shared" si="21"/>
        <v>0</v>
      </c>
      <c r="Z123" s="402">
        <f t="shared" si="22"/>
        <v>0</v>
      </c>
      <c r="AA123" s="454">
        <f t="shared" si="23"/>
        <v>0</v>
      </c>
      <c r="AB123" s="363"/>
      <c r="AC123" s="440"/>
      <c r="AD123" s="443"/>
      <c r="AE123" s="444"/>
      <c r="AF123" s="445"/>
      <c r="AG123" s="446"/>
      <c r="AH123" s="440"/>
      <c r="AI123" s="443"/>
      <c r="AJ123" s="444"/>
      <c r="AK123" s="445"/>
      <c r="AL123" s="446"/>
      <c r="AM123" s="440"/>
      <c r="AN123" s="443"/>
      <c r="AO123" s="444"/>
      <c r="AP123" s="445"/>
      <c r="AQ123" s="446"/>
      <c r="AR123" s="440"/>
      <c r="AS123" s="443"/>
      <c r="AT123" s="444"/>
      <c r="AU123" s="445"/>
      <c r="AV123" s="446"/>
      <c r="AW123" s="440"/>
      <c r="AX123" s="443"/>
      <c r="AY123" s="444"/>
      <c r="AZ123" s="445"/>
      <c r="BA123" s="446"/>
      <c r="BB123" s="440"/>
      <c r="BC123" s="443"/>
      <c r="BD123" s="444"/>
      <c r="BE123" s="445"/>
      <c r="BF123" s="446"/>
      <c r="BG123" s="440"/>
      <c r="BH123" s="443"/>
      <c r="BI123" s="444"/>
      <c r="BJ123" s="445"/>
      <c r="BK123" s="446"/>
      <c r="BL123" s="440"/>
      <c r="BM123" s="443"/>
      <c r="BN123" s="444"/>
      <c r="BO123" s="445"/>
      <c r="BP123" s="446"/>
      <c r="BQ123" s="440"/>
      <c r="BR123" s="443"/>
      <c r="BS123" s="444"/>
      <c r="BT123" s="445"/>
      <c r="BU123" s="446"/>
      <c r="BV123" s="440"/>
      <c r="BW123" s="443"/>
      <c r="BX123" s="444"/>
      <c r="BY123" s="445"/>
      <c r="BZ123" s="446"/>
      <c r="CA123" s="440" t="s">
        <v>385</v>
      </c>
      <c r="CB123" s="443"/>
      <c r="CC123" s="444"/>
      <c r="CD123" s="445" t="s">
        <v>799</v>
      </c>
      <c r="CE123" s="446" t="s">
        <v>800</v>
      </c>
      <c r="CF123" s="440"/>
      <c r="CG123" s="443"/>
      <c r="CH123" s="444"/>
      <c r="CI123" s="445"/>
      <c r="CJ123" s="446"/>
      <c r="CK123" s="440"/>
      <c r="CL123" s="443"/>
      <c r="CM123" s="444"/>
      <c r="CN123" s="445"/>
      <c r="CO123" s="446"/>
      <c r="CP123" s="440"/>
      <c r="CQ123" s="443"/>
      <c r="CR123" s="444"/>
      <c r="CS123" s="445"/>
      <c r="CT123" s="446"/>
      <c r="CU123" s="440"/>
      <c r="CV123" s="443"/>
      <c r="CW123" s="444"/>
      <c r="CX123" s="445"/>
      <c r="CY123" s="446"/>
      <c r="CZ123" s="440"/>
      <c r="DA123" s="443"/>
      <c r="DB123" s="444"/>
      <c r="DC123" s="445"/>
      <c r="DD123" s="446"/>
      <c r="DE123" s="440"/>
      <c r="DF123" s="443"/>
      <c r="DG123" s="444"/>
      <c r="DH123" s="445"/>
      <c r="DI123" s="446"/>
      <c r="DJ123" s="440"/>
      <c r="DK123" s="443"/>
      <c r="DL123" s="444"/>
      <c r="DM123" s="445"/>
      <c r="DN123" s="446"/>
      <c r="DO123" s="440"/>
      <c r="DP123" s="443"/>
      <c r="DQ123" s="444"/>
      <c r="DR123" s="445"/>
      <c r="DS123" s="446"/>
      <c r="DT123" s="440" t="s">
        <v>385</v>
      </c>
      <c r="DU123" s="443"/>
      <c r="DV123" s="444"/>
      <c r="DW123" s="445" t="s">
        <v>789</v>
      </c>
      <c r="DX123" s="446" t="s">
        <v>460</v>
      </c>
      <c r="DY123" s="440"/>
      <c r="DZ123" s="443"/>
      <c r="EA123" s="444"/>
      <c r="EB123" s="445"/>
      <c r="EC123" s="446"/>
      <c r="ED123" s="440"/>
      <c r="EE123" s="443"/>
      <c r="EF123" s="444"/>
      <c r="EG123" s="445"/>
      <c r="EH123" s="446"/>
      <c r="EI123" s="440" t="s">
        <v>385</v>
      </c>
      <c r="EJ123" s="443"/>
      <c r="EK123" s="444"/>
      <c r="EL123" s="445" t="s">
        <v>470</v>
      </c>
      <c r="EM123" s="446" t="s">
        <v>469</v>
      </c>
      <c r="EN123" s="440"/>
      <c r="EO123" s="443"/>
      <c r="EP123" s="444"/>
      <c r="EQ123" s="445"/>
      <c r="ER123" s="446"/>
      <c r="ES123" s="440" t="s">
        <v>384</v>
      </c>
      <c r="ET123" s="443"/>
      <c r="EU123" s="444"/>
      <c r="EV123" s="445" t="s">
        <v>480</v>
      </c>
      <c r="EW123" s="446" t="s">
        <v>479</v>
      </c>
      <c r="EX123" s="440"/>
      <c r="EY123" s="443"/>
      <c r="EZ123" s="444"/>
      <c r="FA123" s="445"/>
      <c r="FB123" s="446"/>
    </row>
    <row r="124" spans="1:158" s="365" customFormat="1" ht="28.5" x14ac:dyDescent="0.25">
      <c r="A124" s="440">
        <v>150910</v>
      </c>
      <c r="B124" s="441" t="s">
        <v>636</v>
      </c>
      <c r="C124" s="442" t="s">
        <v>760</v>
      </c>
      <c r="D124" s="440" t="s">
        <v>201</v>
      </c>
      <c r="E124" s="443" t="s">
        <v>348</v>
      </c>
      <c r="F124" s="443" t="s">
        <v>751</v>
      </c>
      <c r="G124" s="443" t="s">
        <v>348</v>
      </c>
      <c r="H124" s="442" t="s">
        <v>348</v>
      </c>
      <c r="I124" s="443" t="s">
        <v>348</v>
      </c>
      <c r="J124" s="360" t="str">
        <f>IFERROR(VLOOKUP(A124,[4]YEAR12!$A:$Q,17,FALSE),"")</f>
        <v>6.25+ (B/A)</v>
      </c>
      <c r="K124" s="361">
        <f>IFERROR(VLOOKUP($A124,BHVEXPORT!$A:$I,6,FALSE),"")</f>
        <v>1</v>
      </c>
      <c r="L124" s="362">
        <f>IFERROR(VLOOKUP($A124,BHVEXPORT!$A:$I,4,FALSE),"")</f>
        <v>0</v>
      </c>
      <c r="M124" s="364">
        <f>IFERROR(VLOOKUP($A124,BHVEXPORT!$A:$I,5,FALSE),"")</f>
        <v>0</v>
      </c>
      <c r="N124" s="398">
        <v>99.17</v>
      </c>
      <c r="O124" s="399">
        <v>0</v>
      </c>
      <c r="P124" s="366"/>
      <c r="Q124" s="400">
        <f t="shared" si="13"/>
        <v>0</v>
      </c>
      <c r="R124" s="401">
        <f t="shared" si="14"/>
        <v>4</v>
      </c>
      <c r="S124" s="402">
        <f t="shared" si="15"/>
        <v>0</v>
      </c>
      <c r="T124" s="402">
        <f t="shared" si="16"/>
        <v>0</v>
      </c>
      <c r="U124" s="402">
        <f t="shared" si="17"/>
        <v>0</v>
      </c>
      <c r="V124" s="402">
        <f t="shared" si="18"/>
        <v>0</v>
      </c>
      <c r="W124" s="402">
        <f t="shared" si="19"/>
        <v>0</v>
      </c>
      <c r="X124" s="402">
        <f t="shared" si="20"/>
        <v>0</v>
      </c>
      <c r="Y124" s="402">
        <f t="shared" si="21"/>
        <v>0</v>
      </c>
      <c r="Z124" s="402">
        <f t="shared" si="22"/>
        <v>0</v>
      </c>
      <c r="AA124" s="454">
        <f t="shared" si="23"/>
        <v>0</v>
      </c>
      <c r="AB124" s="363"/>
      <c r="AC124" s="440"/>
      <c r="AD124" s="443"/>
      <c r="AE124" s="444"/>
      <c r="AF124" s="445"/>
      <c r="AG124" s="446"/>
      <c r="AH124" s="440"/>
      <c r="AI124" s="443"/>
      <c r="AJ124" s="444"/>
      <c r="AK124" s="445"/>
      <c r="AL124" s="446"/>
      <c r="AM124" s="440"/>
      <c r="AN124" s="443"/>
      <c r="AO124" s="444"/>
      <c r="AP124" s="445"/>
      <c r="AQ124" s="446"/>
      <c r="AR124" s="440"/>
      <c r="AS124" s="443"/>
      <c r="AT124" s="444"/>
      <c r="AU124" s="445"/>
      <c r="AV124" s="446"/>
      <c r="AW124" s="440"/>
      <c r="AX124" s="443"/>
      <c r="AY124" s="444"/>
      <c r="AZ124" s="445"/>
      <c r="BA124" s="446"/>
      <c r="BB124" s="440"/>
      <c r="BC124" s="443"/>
      <c r="BD124" s="444"/>
      <c r="BE124" s="445"/>
      <c r="BF124" s="446"/>
      <c r="BG124" s="440"/>
      <c r="BH124" s="443"/>
      <c r="BI124" s="444"/>
      <c r="BJ124" s="445"/>
      <c r="BK124" s="446"/>
      <c r="BL124" s="440"/>
      <c r="BM124" s="443"/>
      <c r="BN124" s="444"/>
      <c r="BO124" s="445"/>
      <c r="BP124" s="446"/>
      <c r="BQ124" s="440"/>
      <c r="BR124" s="443"/>
      <c r="BS124" s="444"/>
      <c r="BT124" s="445"/>
      <c r="BU124" s="446"/>
      <c r="BV124" s="440" t="s">
        <v>385</v>
      </c>
      <c r="BW124" s="443"/>
      <c r="BX124" s="444"/>
      <c r="BY124" s="445" t="s">
        <v>787</v>
      </c>
      <c r="BZ124" s="446" t="s">
        <v>435</v>
      </c>
      <c r="CA124" s="440" t="s">
        <v>385</v>
      </c>
      <c r="CB124" s="443"/>
      <c r="CC124" s="444"/>
      <c r="CD124" s="445" t="s">
        <v>788</v>
      </c>
      <c r="CE124" s="446" t="s">
        <v>760</v>
      </c>
      <c r="CF124" s="440"/>
      <c r="CG124" s="443"/>
      <c r="CH124" s="444"/>
      <c r="CI124" s="445"/>
      <c r="CJ124" s="446"/>
      <c r="CK124" s="440"/>
      <c r="CL124" s="443"/>
      <c r="CM124" s="444"/>
      <c r="CN124" s="445"/>
      <c r="CO124" s="446"/>
      <c r="CP124" s="440"/>
      <c r="CQ124" s="443"/>
      <c r="CR124" s="444"/>
      <c r="CS124" s="445"/>
      <c r="CT124" s="446"/>
      <c r="CU124" s="440"/>
      <c r="CV124" s="443"/>
      <c r="CW124" s="444"/>
      <c r="CX124" s="445"/>
      <c r="CY124" s="446"/>
      <c r="CZ124" s="440"/>
      <c r="DA124" s="443"/>
      <c r="DB124" s="444"/>
      <c r="DC124" s="445"/>
      <c r="DD124" s="446"/>
      <c r="DE124" s="440"/>
      <c r="DF124" s="443"/>
      <c r="DG124" s="444"/>
      <c r="DH124" s="445"/>
      <c r="DI124" s="446"/>
      <c r="DJ124" s="440"/>
      <c r="DK124" s="443"/>
      <c r="DL124" s="444"/>
      <c r="DM124" s="445"/>
      <c r="DN124" s="446"/>
      <c r="DO124" s="440"/>
      <c r="DP124" s="443"/>
      <c r="DQ124" s="444"/>
      <c r="DR124" s="445"/>
      <c r="DS124" s="446"/>
      <c r="DT124" s="440"/>
      <c r="DU124" s="443"/>
      <c r="DV124" s="444"/>
      <c r="DW124" s="445"/>
      <c r="DX124" s="446"/>
      <c r="DY124" s="440"/>
      <c r="DZ124" s="443"/>
      <c r="EA124" s="444"/>
      <c r="EB124" s="445"/>
      <c r="EC124" s="446"/>
      <c r="ED124" s="440"/>
      <c r="EE124" s="443"/>
      <c r="EF124" s="444"/>
      <c r="EG124" s="445"/>
      <c r="EH124" s="446"/>
      <c r="EI124" s="440" t="s">
        <v>385</v>
      </c>
      <c r="EJ124" s="443"/>
      <c r="EK124" s="444"/>
      <c r="EL124" s="445" t="s">
        <v>470</v>
      </c>
      <c r="EM124" s="446" t="s">
        <v>471</v>
      </c>
      <c r="EN124" s="440" t="s">
        <v>385</v>
      </c>
      <c r="EO124" s="443"/>
      <c r="EP124" s="444"/>
      <c r="EQ124" s="445" t="s">
        <v>474</v>
      </c>
      <c r="ER124" s="446" t="s">
        <v>473</v>
      </c>
      <c r="ES124" s="440"/>
      <c r="ET124" s="443"/>
      <c r="EU124" s="444"/>
      <c r="EV124" s="445"/>
      <c r="EW124" s="446"/>
      <c r="EX124" s="440"/>
      <c r="EY124" s="443"/>
      <c r="EZ124" s="444"/>
      <c r="FA124" s="445"/>
      <c r="FB124" s="446"/>
    </row>
    <row r="125" spans="1:158" s="365" customFormat="1" ht="28.5" x14ac:dyDescent="0.25">
      <c r="A125" s="440">
        <v>150773</v>
      </c>
      <c r="B125" s="441" t="s">
        <v>637</v>
      </c>
      <c r="C125" s="442" t="s">
        <v>760</v>
      </c>
      <c r="D125" s="440" t="s">
        <v>325</v>
      </c>
      <c r="E125" s="443" t="s">
        <v>348</v>
      </c>
      <c r="F125" s="443" t="s">
        <v>751</v>
      </c>
      <c r="G125" s="443" t="s">
        <v>348</v>
      </c>
      <c r="H125" s="442" t="s">
        <v>348</v>
      </c>
      <c r="I125" s="443" t="s">
        <v>348</v>
      </c>
      <c r="J125" s="360" t="str">
        <f>IFERROR(VLOOKUP(A125,[4]YEAR12!$A:$Q,17,FALSE),"")</f>
        <v>7.75+ (A/A*)</v>
      </c>
      <c r="K125" s="361">
        <f>IFERROR(VLOOKUP($A125,BHVEXPORT!$A:$I,6,FALSE),"")</f>
        <v>2</v>
      </c>
      <c r="L125" s="362">
        <f>IFERROR(VLOOKUP($A125,BHVEXPORT!$A:$I,4,FALSE),"")</f>
        <v>0</v>
      </c>
      <c r="M125" s="364">
        <f>IFERROR(VLOOKUP($A125,BHVEXPORT!$A:$I,5,FALSE),"")</f>
        <v>0</v>
      </c>
      <c r="N125" s="398">
        <v>100</v>
      </c>
      <c r="O125" s="399">
        <v>0</v>
      </c>
      <c r="P125" s="366"/>
      <c r="Q125" s="400">
        <f t="shared" si="13"/>
        <v>1</v>
      </c>
      <c r="R125" s="401">
        <f t="shared" si="14"/>
        <v>4</v>
      </c>
      <c r="S125" s="402">
        <f t="shared" si="15"/>
        <v>0</v>
      </c>
      <c r="T125" s="402">
        <f t="shared" si="16"/>
        <v>0</v>
      </c>
      <c r="U125" s="402">
        <f t="shared" si="17"/>
        <v>0</v>
      </c>
      <c r="V125" s="402">
        <f t="shared" si="18"/>
        <v>0</v>
      </c>
      <c r="W125" s="402">
        <f t="shared" si="19"/>
        <v>0</v>
      </c>
      <c r="X125" s="402">
        <f t="shared" si="20"/>
        <v>0</v>
      </c>
      <c r="Y125" s="402">
        <f t="shared" si="21"/>
        <v>0</v>
      </c>
      <c r="Z125" s="402">
        <f t="shared" si="22"/>
        <v>0</v>
      </c>
      <c r="AA125" s="454">
        <f t="shared" si="23"/>
        <v>0</v>
      </c>
      <c r="AB125" s="363"/>
      <c r="AC125" s="440"/>
      <c r="AD125" s="443"/>
      <c r="AE125" s="444"/>
      <c r="AF125" s="445"/>
      <c r="AG125" s="446"/>
      <c r="AH125" s="440"/>
      <c r="AI125" s="443"/>
      <c r="AJ125" s="444"/>
      <c r="AK125" s="445"/>
      <c r="AL125" s="446"/>
      <c r="AM125" s="440"/>
      <c r="AN125" s="443"/>
      <c r="AO125" s="444"/>
      <c r="AP125" s="445"/>
      <c r="AQ125" s="446"/>
      <c r="AR125" s="440" t="s">
        <v>385</v>
      </c>
      <c r="AS125" s="443"/>
      <c r="AT125" s="444"/>
      <c r="AU125" s="445" t="s">
        <v>418</v>
      </c>
      <c r="AV125" s="446" t="s">
        <v>361</v>
      </c>
      <c r="AW125" s="440"/>
      <c r="AX125" s="443"/>
      <c r="AY125" s="444"/>
      <c r="AZ125" s="445"/>
      <c r="BA125" s="446"/>
      <c r="BB125" s="440"/>
      <c r="BC125" s="443"/>
      <c r="BD125" s="444"/>
      <c r="BE125" s="445"/>
      <c r="BF125" s="446"/>
      <c r="BG125" s="440"/>
      <c r="BH125" s="443"/>
      <c r="BI125" s="444"/>
      <c r="BJ125" s="445"/>
      <c r="BK125" s="446"/>
      <c r="BL125" s="440"/>
      <c r="BM125" s="443"/>
      <c r="BN125" s="444"/>
      <c r="BO125" s="445"/>
      <c r="BP125" s="446"/>
      <c r="BQ125" s="440"/>
      <c r="BR125" s="443"/>
      <c r="BS125" s="444"/>
      <c r="BT125" s="445"/>
      <c r="BU125" s="446"/>
      <c r="BV125" s="440"/>
      <c r="BW125" s="443"/>
      <c r="BX125" s="444"/>
      <c r="BY125" s="445"/>
      <c r="BZ125" s="446"/>
      <c r="CA125" s="440" t="s">
        <v>385</v>
      </c>
      <c r="CB125" s="443"/>
      <c r="CC125" s="444"/>
      <c r="CD125" s="445" t="s">
        <v>790</v>
      </c>
      <c r="CE125" s="446" t="s">
        <v>791</v>
      </c>
      <c r="CF125" s="440"/>
      <c r="CG125" s="443"/>
      <c r="CH125" s="444"/>
      <c r="CI125" s="445"/>
      <c r="CJ125" s="446"/>
      <c r="CK125" s="440" t="s">
        <v>385</v>
      </c>
      <c r="CL125" s="443"/>
      <c r="CM125" s="444"/>
      <c r="CN125" s="445" t="s">
        <v>454</v>
      </c>
      <c r="CO125" s="446" t="s">
        <v>744</v>
      </c>
      <c r="CP125" s="440"/>
      <c r="CQ125" s="443"/>
      <c r="CR125" s="444"/>
      <c r="CS125" s="445"/>
      <c r="CT125" s="446"/>
      <c r="CU125" s="440"/>
      <c r="CV125" s="443"/>
      <c r="CW125" s="444"/>
      <c r="CX125" s="445"/>
      <c r="CY125" s="446"/>
      <c r="CZ125" s="440"/>
      <c r="DA125" s="443"/>
      <c r="DB125" s="444"/>
      <c r="DC125" s="445"/>
      <c r="DD125" s="446"/>
      <c r="DE125" s="440"/>
      <c r="DF125" s="443"/>
      <c r="DG125" s="444"/>
      <c r="DH125" s="445"/>
      <c r="DI125" s="446"/>
      <c r="DJ125" s="440" t="s">
        <v>384</v>
      </c>
      <c r="DK125" s="443"/>
      <c r="DL125" s="444"/>
      <c r="DM125" s="445" t="s">
        <v>454</v>
      </c>
      <c r="DN125" s="446" t="s">
        <v>450</v>
      </c>
      <c r="DO125" s="440"/>
      <c r="DP125" s="443"/>
      <c r="DQ125" s="444"/>
      <c r="DR125" s="445"/>
      <c r="DS125" s="446"/>
      <c r="DT125" s="440"/>
      <c r="DU125" s="443"/>
      <c r="DV125" s="444"/>
      <c r="DW125" s="445"/>
      <c r="DX125" s="446"/>
      <c r="DY125" s="440"/>
      <c r="DZ125" s="443"/>
      <c r="EA125" s="444"/>
      <c r="EB125" s="445"/>
      <c r="EC125" s="446"/>
      <c r="ED125" s="440" t="s">
        <v>385</v>
      </c>
      <c r="EE125" s="443"/>
      <c r="EF125" s="444"/>
      <c r="EG125" s="445" t="s">
        <v>466</v>
      </c>
      <c r="EH125" s="446" t="s">
        <v>465</v>
      </c>
      <c r="EI125" s="440"/>
      <c r="EJ125" s="443"/>
      <c r="EK125" s="444"/>
      <c r="EL125" s="445"/>
      <c r="EM125" s="446"/>
      <c r="EN125" s="440"/>
      <c r="EO125" s="443"/>
      <c r="EP125" s="444"/>
      <c r="EQ125" s="445"/>
      <c r="ER125" s="446"/>
      <c r="ES125" s="440"/>
      <c r="ET125" s="443"/>
      <c r="EU125" s="444"/>
      <c r="EV125" s="445"/>
      <c r="EW125" s="446"/>
      <c r="EX125" s="440"/>
      <c r="EY125" s="443"/>
      <c r="EZ125" s="444"/>
      <c r="FA125" s="445"/>
      <c r="FB125" s="446"/>
    </row>
    <row r="126" spans="1:158" s="365" customFormat="1" ht="28.5" x14ac:dyDescent="0.25">
      <c r="A126" s="440">
        <v>150957</v>
      </c>
      <c r="B126" s="441" t="s">
        <v>638</v>
      </c>
      <c r="C126" s="442" t="s">
        <v>760</v>
      </c>
      <c r="D126" s="440" t="s">
        <v>325</v>
      </c>
      <c r="E126" s="443" t="s">
        <v>348</v>
      </c>
      <c r="F126" s="443" t="s">
        <v>750</v>
      </c>
      <c r="G126" s="443" t="s">
        <v>348</v>
      </c>
      <c r="H126" s="442" t="s">
        <v>348</v>
      </c>
      <c r="I126" s="443" t="s">
        <v>348</v>
      </c>
      <c r="J126" s="360" t="str">
        <f>IFERROR(VLOOKUP(A126,[4]YEAR12!$A:$Q,17,FALSE),"")</f>
        <v>6.25+ (B/A)</v>
      </c>
      <c r="K126" s="361">
        <f>IFERROR(VLOOKUP($A126,BHVEXPORT!$A:$I,6,FALSE),"")</f>
        <v>0</v>
      </c>
      <c r="L126" s="362">
        <f>IFERROR(VLOOKUP($A126,BHVEXPORT!$A:$I,4,FALSE),"")</f>
        <v>0</v>
      </c>
      <c r="M126" s="364">
        <f>IFERROR(VLOOKUP($A126,BHVEXPORT!$A:$I,5,FALSE),"")</f>
        <v>1</v>
      </c>
      <c r="N126" s="398">
        <v>97.14</v>
      </c>
      <c r="O126" s="399">
        <v>1</v>
      </c>
      <c r="P126" s="366"/>
      <c r="Q126" s="400">
        <f t="shared" si="13"/>
        <v>0</v>
      </c>
      <c r="R126" s="401">
        <f t="shared" si="14"/>
        <v>4</v>
      </c>
      <c r="S126" s="402">
        <f t="shared" si="15"/>
        <v>0</v>
      </c>
      <c r="T126" s="402">
        <f t="shared" si="16"/>
        <v>0</v>
      </c>
      <c r="U126" s="402">
        <f t="shared" si="17"/>
        <v>1</v>
      </c>
      <c r="V126" s="402">
        <f t="shared" si="18"/>
        <v>1</v>
      </c>
      <c r="W126" s="402">
        <f t="shared" si="19"/>
        <v>0</v>
      </c>
      <c r="X126" s="402">
        <f t="shared" si="20"/>
        <v>0</v>
      </c>
      <c r="Y126" s="402">
        <f t="shared" si="21"/>
        <v>0</v>
      </c>
      <c r="Z126" s="402">
        <f t="shared" si="22"/>
        <v>0</v>
      </c>
      <c r="AA126" s="454">
        <f t="shared" si="23"/>
        <v>1</v>
      </c>
      <c r="AB126" s="363"/>
      <c r="AC126" s="440"/>
      <c r="AD126" s="443"/>
      <c r="AE126" s="444"/>
      <c r="AF126" s="445"/>
      <c r="AG126" s="446"/>
      <c r="AH126" s="440" t="s">
        <v>385</v>
      </c>
      <c r="AI126" s="443"/>
      <c r="AJ126" s="444"/>
      <c r="AK126" s="445" t="s">
        <v>411</v>
      </c>
      <c r="AL126" s="446" t="s">
        <v>360</v>
      </c>
      <c r="AM126" s="440"/>
      <c r="AN126" s="443"/>
      <c r="AO126" s="444"/>
      <c r="AP126" s="445"/>
      <c r="AQ126" s="446"/>
      <c r="AR126" s="440" t="s">
        <v>385</v>
      </c>
      <c r="AS126" s="443"/>
      <c r="AT126" s="444"/>
      <c r="AU126" s="445" t="s">
        <v>419</v>
      </c>
      <c r="AV126" s="446" t="s">
        <v>416</v>
      </c>
      <c r="AW126" s="440"/>
      <c r="AX126" s="443"/>
      <c r="AY126" s="444"/>
      <c r="AZ126" s="445"/>
      <c r="BA126" s="446"/>
      <c r="BB126" s="440"/>
      <c r="BC126" s="443"/>
      <c r="BD126" s="444"/>
      <c r="BE126" s="445"/>
      <c r="BF126" s="446"/>
      <c r="BG126" s="440"/>
      <c r="BH126" s="443"/>
      <c r="BI126" s="444"/>
      <c r="BJ126" s="445"/>
      <c r="BK126" s="446"/>
      <c r="BL126" s="440"/>
      <c r="BM126" s="443"/>
      <c r="BN126" s="444"/>
      <c r="BO126" s="445"/>
      <c r="BP126" s="446"/>
      <c r="BQ126" s="440"/>
      <c r="BR126" s="443"/>
      <c r="BS126" s="444"/>
      <c r="BT126" s="445"/>
      <c r="BU126" s="446"/>
      <c r="BV126" s="440"/>
      <c r="BW126" s="443"/>
      <c r="BX126" s="444"/>
      <c r="BY126" s="445"/>
      <c r="BZ126" s="446"/>
      <c r="CA126" s="440" t="s">
        <v>385</v>
      </c>
      <c r="CB126" s="443"/>
      <c r="CC126" s="444"/>
      <c r="CD126" s="445" t="s">
        <v>788</v>
      </c>
      <c r="CE126" s="446" t="s">
        <v>760</v>
      </c>
      <c r="CF126" s="440"/>
      <c r="CG126" s="443"/>
      <c r="CH126" s="444"/>
      <c r="CI126" s="445"/>
      <c r="CJ126" s="446"/>
      <c r="CK126" s="440"/>
      <c r="CL126" s="443"/>
      <c r="CM126" s="444"/>
      <c r="CN126" s="445"/>
      <c r="CO126" s="446"/>
      <c r="CP126" s="440"/>
      <c r="CQ126" s="443"/>
      <c r="CR126" s="444"/>
      <c r="CS126" s="445"/>
      <c r="CT126" s="446"/>
      <c r="CU126" s="440"/>
      <c r="CV126" s="443"/>
      <c r="CW126" s="444"/>
      <c r="CX126" s="445"/>
      <c r="CY126" s="446"/>
      <c r="CZ126" s="440"/>
      <c r="DA126" s="443"/>
      <c r="DB126" s="444"/>
      <c r="DC126" s="445"/>
      <c r="DD126" s="446"/>
      <c r="DE126" s="440"/>
      <c r="DF126" s="443"/>
      <c r="DG126" s="444"/>
      <c r="DH126" s="445"/>
      <c r="DI126" s="446"/>
      <c r="DJ126" s="440"/>
      <c r="DK126" s="443"/>
      <c r="DL126" s="444"/>
      <c r="DM126" s="445"/>
      <c r="DN126" s="446"/>
      <c r="DO126" s="440"/>
      <c r="DP126" s="443"/>
      <c r="DQ126" s="444"/>
      <c r="DR126" s="445"/>
      <c r="DS126" s="446"/>
      <c r="DT126" s="440" t="s">
        <v>388</v>
      </c>
      <c r="DU126" s="443"/>
      <c r="DV126" s="444"/>
      <c r="DW126" s="445" t="s">
        <v>789</v>
      </c>
      <c r="DX126" s="446" t="s">
        <v>460</v>
      </c>
      <c r="DY126" s="440"/>
      <c r="DZ126" s="443"/>
      <c r="EA126" s="444"/>
      <c r="EB126" s="445"/>
      <c r="EC126" s="446"/>
      <c r="ED126" s="440"/>
      <c r="EE126" s="443"/>
      <c r="EF126" s="444"/>
      <c r="EG126" s="445"/>
      <c r="EH126" s="446"/>
      <c r="EI126" s="440" t="s">
        <v>385</v>
      </c>
      <c r="EJ126" s="443"/>
      <c r="EK126" s="444"/>
      <c r="EL126" s="445" t="s">
        <v>470</v>
      </c>
      <c r="EM126" s="446" t="s">
        <v>469</v>
      </c>
      <c r="EN126" s="440"/>
      <c r="EO126" s="443"/>
      <c r="EP126" s="444"/>
      <c r="EQ126" s="445"/>
      <c r="ER126" s="446"/>
      <c r="ES126" s="440"/>
      <c r="ET126" s="443"/>
      <c r="EU126" s="444"/>
      <c r="EV126" s="445"/>
      <c r="EW126" s="446"/>
      <c r="EX126" s="440"/>
      <c r="EY126" s="443"/>
      <c r="EZ126" s="444"/>
      <c r="FA126" s="445"/>
      <c r="FB126" s="446"/>
    </row>
    <row r="127" spans="1:158" s="365" customFormat="1" ht="28.5" x14ac:dyDescent="0.25">
      <c r="A127" s="440">
        <v>150782</v>
      </c>
      <c r="B127" s="441" t="s">
        <v>639</v>
      </c>
      <c r="C127" s="442" t="s">
        <v>768</v>
      </c>
      <c r="D127" s="440" t="s">
        <v>201</v>
      </c>
      <c r="E127" s="443" t="s">
        <v>348</v>
      </c>
      <c r="F127" s="443" t="s">
        <v>751</v>
      </c>
      <c r="G127" s="443" t="s">
        <v>348</v>
      </c>
      <c r="H127" s="442" t="s">
        <v>348</v>
      </c>
      <c r="I127" s="443" t="s">
        <v>348</v>
      </c>
      <c r="J127" s="360" t="str">
        <f>IFERROR(VLOOKUP(A127,[4]YEAR12!$A:$Q,17,FALSE),"")</f>
        <v>4.75+ (C/B)</v>
      </c>
      <c r="K127" s="361">
        <f>IFERROR(VLOOKUP($A127,BHVEXPORT!$A:$I,6,FALSE),"")</f>
        <v>0</v>
      </c>
      <c r="L127" s="362">
        <f>IFERROR(VLOOKUP($A127,BHVEXPORT!$A:$I,4,FALSE),"")</f>
        <v>0</v>
      </c>
      <c r="M127" s="364">
        <f>IFERROR(VLOOKUP($A127,BHVEXPORT!$A:$I,5,FALSE),"")</f>
        <v>0</v>
      </c>
      <c r="N127" s="398">
        <v>87.07</v>
      </c>
      <c r="O127" s="399">
        <v>0</v>
      </c>
      <c r="P127" s="366"/>
      <c r="Q127" s="400">
        <f t="shared" si="13"/>
        <v>0</v>
      </c>
      <c r="R127" s="401">
        <f t="shared" si="14"/>
        <v>4</v>
      </c>
      <c r="S127" s="402">
        <f t="shared" si="15"/>
        <v>0</v>
      </c>
      <c r="T127" s="402">
        <f t="shared" si="16"/>
        <v>0</v>
      </c>
      <c r="U127" s="402">
        <f t="shared" si="17"/>
        <v>0</v>
      </c>
      <c r="V127" s="402">
        <f t="shared" si="18"/>
        <v>0</v>
      </c>
      <c r="W127" s="402">
        <f t="shared" si="19"/>
        <v>0</v>
      </c>
      <c r="X127" s="402">
        <f t="shared" si="20"/>
        <v>0</v>
      </c>
      <c r="Y127" s="402">
        <f t="shared" si="21"/>
        <v>0</v>
      </c>
      <c r="Z127" s="402">
        <f t="shared" si="22"/>
        <v>0</v>
      </c>
      <c r="AA127" s="454">
        <f t="shared" si="23"/>
        <v>0</v>
      </c>
      <c r="AB127" s="363"/>
      <c r="AC127" s="440"/>
      <c r="AD127" s="443"/>
      <c r="AE127" s="444"/>
      <c r="AF127" s="445"/>
      <c r="AG127" s="446"/>
      <c r="AH127" s="440"/>
      <c r="AI127" s="443"/>
      <c r="AJ127" s="444"/>
      <c r="AK127" s="445"/>
      <c r="AL127" s="446"/>
      <c r="AM127" s="440"/>
      <c r="AN127" s="443"/>
      <c r="AO127" s="444"/>
      <c r="AP127" s="445"/>
      <c r="AQ127" s="446"/>
      <c r="AR127" s="440"/>
      <c r="AS127" s="443"/>
      <c r="AT127" s="444"/>
      <c r="AU127" s="445"/>
      <c r="AV127" s="446"/>
      <c r="AW127" s="440"/>
      <c r="AX127" s="443"/>
      <c r="AY127" s="444"/>
      <c r="AZ127" s="445"/>
      <c r="BA127" s="446"/>
      <c r="BB127" s="440"/>
      <c r="BC127" s="443"/>
      <c r="BD127" s="444"/>
      <c r="BE127" s="445"/>
      <c r="BF127" s="446"/>
      <c r="BG127" s="440"/>
      <c r="BH127" s="443"/>
      <c r="BI127" s="444"/>
      <c r="BJ127" s="445"/>
      <c r="BK127" s="446"/>
      <c r="BL127" s="440"/>
      <c r="BM127" s="443"/>
      <c r="BN127" s="444"/>
      <c r="BO127" s="445"/>
      <c r="BP127" s="446"/>
      <c r="BQ127" s="440"/>
      <c r="BR127" s="443"/>
      <c r="BS127" s="444"/>
      <c r="BT127" s="445"/>
      <c r="BU127" s="446"/>
      <c r="BV127" s="440"/>
      <c r="BW127" s="443"/>
      <c r="BX127" s="444"/>
      <c r="BY127" s="445"/>
      <c r="BZ127" s="446"/>
      <c r="CA127" s="440" t="s">
        <v>385</v>
      </c>
      <c r="CB127" s="443"/>
      <c r="CC127" s="444"/>
      <c r="CD127" s="445" t="s">
        <v>432</v>
      </c>
      <c r="CE127" s="446" t="s">
        <v>768</v>
      </c>
      <c r="CF127" s="440"/>
      <c r="CG127" s="443"/>
      <c r="CH127" s="444"/>
      <c r="CI127" s="445"/>
      <c r="CJ127" s="446"/>
      <c r="CK127" s="440"/>
      <c r="CL127" s="443"/>
      <c r="CM127" s="444"/>
      <c r="CN127" s="445"/>
      <c r="CO127" s="446"/>
      <c r="CP127" s="440"/>
      <c r="CQ127" s="443"/>
      <c r="CR127" s="444"/>
      <c r="CS127" s="445"/>
      <c r="CT127" s="446"/>
      <c r="CU127" s="440"/>
      <c r="CV127" s="443"/>
      <c r="CW127" s="444"/>
      <c r="CX127" s="445"/>
      <c r="CY127" s="446"/>
      <c r="CZ127" s="440"/>
      <c r="DA127" s="443"/>
      <c r="DB127" s="444"/>
      <c r="DC127" s="445"/>
      <c r="DD127" s="446"/>
      <c r="DE127" s="440"/>
      <c r="DF127" s="443"/>
      <c r="DG127" s="444"/>
      <c r="DH127" s="445"/>
      <c r="DI127" s="446"/>
      <c r="DJ127" s="440"/>
      <c r="DK127" s="443"/>
      <c r="DL127" s="444"/>
      <c r="DM127" s="445"/>
      <c r="DN127" s="446"/>
      <c r="DO127" s="440"/>
      <c r="DP127" s="443"/>
      <c r="DQ127" s="444"/>
      <c r="DR127" s="445"/>
      <c r="DS127" s="446"/>
      <c r="DT127" s="440"/>
      <c r="DU127" s="443"/>
      <c r="DV127" s="444"/>
      <c r="DW127" s="445"/>
      <c r="DX127" s="446"/>
      <c r="DY127" s="440"/>
      <c r="DZ127" s="443"/>
      <c r="EA127" s="444"/>
      <c r="EB127" s="445"/>
      <c r="EC127" s="446"/>
      <c r="ED127" s="440"/>
      <c r="EE127" s="443"/>
      <c r="EF127" s="444"/>
      <c r="EG127" s="445"/>
      <c r="EH127" s="446"/>
      <c r="EI127" s="440" t="s">
        <v>385</v>
      </c>
      <c r="EJ127" s="443"/>
      <c r="EK127" s="444"/>
      <c r="EL127" s="445" t="s">
        <v>470</v>
      </c>
      <c r="EM127" s="446" t="s">
        <v>469</v>
      </c>
      <c r="EN127" s="440" t="s">
        <v>385</v>
      </c>
      <c r="EO127" s="443"/>
      <c r="EP127" s="444"/>
      <c r="EQ127" s="445" t="s">
        <v>784</v>
      </c>
      <c r="ER127" s="446" t="s">
        <v>475</v>
      </c>
      <c r="ES127" s="440" t="s">
        <v>385</v>
      </c>
      <c r="ET127" s="443"/>
      <c r="EU127" s="444"/>
      <c r="EV127" s="445" t="s">
        <v>480</v>
      </c>
      <c r="EW127" s="446" t="s">
        <v>481</v>
      </c>
      <c r="EX127" s="440"/>
      <c r="EY127" s="443"/>
      <c r="EZ127" s="444"/>
      <c r="FA127" s="445"/>
      <c r="FB127" s="446"/>
    </row>
    <row r="128" spans="1:158" s="365" customFormat="1" ht="28.5" x14ac:dyDescent="0.25">
      <c r="A128" s="440">
        <v>150968</v>
      </c>
      <c r="B128" s="441" t="s">
        <v>640</v>
      </c>
      <c r="C128" s="442" t="s">
        <v>768</v>
      </c>
      <c r="D128" s="440" t="s">
        <v>201</v>
      </c>
      <c r="E128" s="443" t="s">
        <v>348</v>
      </c>
      <c r="F128" s="443" t="s">
        <v>751</v>
      </c>
      <c r="G128" s="443" t="s">
        <v>348</v>
      </c>
      <c r="H128" s="442" t="s">
        <v>348</v>
      </c>
      <c r="I128" s="443" t="s">
        <v>348</v>
      </c>
      <c r="J128" s="360" t="str">
        <f>IFERROR(VLOOKUP(A128,[4]YEAR12!$A:$Q,17,FALSE),"")</f>
        <v>7.75+ (A/A*)</v>
      </c>
      <c r="K128" s="361">
        <f>IFERROR(VLOOKUP($A128,BHVEXPORT!$A:$I,6,FALSE),"")</f>
        <v>2</v>
      </c>
      <c r="L128" s="362">
        <f>IFERROR(VLOOKUP($A128,BHVEXPORT!$A:$I,4,FALSE),"")</f>
        <v>0</v>
      </c>
      <c r="M128" s="364">
        <f>IFERROR(VLOOKUP($A128,BHVEXPORT!$A:$I,5,FALSE),"")</f>
        <v>0</v>
      </c>
      <c r="N128" s="398">
        <v>93.97</v>
      </c>
      <c r="O128" s="399">
        <v>0</v>
      </c>
      <c r="P128" s="366"/>
      <c r="Q128" s="400">
        <f t="shared" si="13"/>
        <v>0</v>
      </c>
      <c r="R128" s="401">
        <f t="shared" si="14"/>
        <v>4</v>
      </c>
      <c r="S128" s="402">
        <f t="shared" si="15"/>
        <v>0</v>
      </c>
      <c r="T128" s="402">
        <f t="shared" si="16"/>
        <v>0</v>
      </c>
      <c r="U128" s="402">
        <f t="shared" si="17"/>
        <v>0</v>
      </c>
      <c r="V128" s="402">
        <f t="shared" si="18"/>
        <v>0</v>
      </c>
      <c r="W128" s="402">
        <f t="shared" si="19"/>
        <v>0</v>
      </c>
      <c r="X128" s="402">
        <f t="shared" si="20"/>
        <v>0</v>
      </c>
      <c r="Y128" s="402">
        <f t="shared" si="21"/>
        <v>0</v>
      </c>
      <c r="Z128" s="402">
        <f t="shared" si="22"/>
        <v>0</v>
      </c>
      <c r="AA128" s="454">
        <f t="shared" si="23"/>
        <v>0</v>
      </c>
      <c r="AB128" s="363"/>
      <c r="AC128" s="440"/>
      <c r="AD128" s="443"/>
      <c r="AE128" s="444"/>
      <c r="AF128" s="445"/>
      <c r="AG128" s="446"/>
      <c r="AH128" s="440" t="s">
        <v>385</v>
      </c>
      <c r="AI128" s="443"/>
      <c r="AJ128" s="444"/>
      <c r="AK128" s="445" t="s">
        <v>785</v>
      </c>
      <c r="AL128" s="446" t="s">
        <v>359</v>
      </c>
      <c r="AM128" s="440"/>
      <c r="AN128" s="443"/>
      <c r="AO128" s="444"/>
      <c r="AP128" s="445"/>
      <c r="AQ128" s="446"/>
      <c r="AR128" s="440"/>
      <c r="AS128" s="443"/>
      <c r="AT128" s="444"/>
      <c r="AU128" s="445"/>
      <c r="AV128" s="446"/>
      <c r="AW128" s="440"/>
      <c r="AX128" s="443"/>
      <c r="AY128" s="444"/>
      <c r="AZ128" s="445"/>
      <c r="BA128" s="446"/>
      <c r="BB128" s="440"/>
      <c r="BC128" s="443"/>
      <c r="BD128" s="444"/>
      <c r="BE128" s="445"/>
      <c r="BF128" s="446"/>
      <c r="BG128" s="440"/>
      <c r="BH128" s="443"/>
      <c r="BI128" s="444"/>
      <c r="BJ128" s="445"/>
      <c r="BK128" s="446"/>
      <c r="BL128" s="440"/>
      <c r="BM128" s="443"/>
      <c r="BN128" s="444"/>
      <c r="BO128" s="445"/>
      <c r="BP128" s="446"/>
      <c r="BQ128" s="440"/>
      <c r="BR128" s="443"/>
      <c r="BS128" s="444"/>
      <c r="BT128" s="445"/>
      <c r="BU128" s="446"/>
      <c r="BV128" s="440"/>
      <c r="BW128" s="443"/>
      <c r="BX128" s="444"/>
      <c r="BY128" s="445"/>
      <c r="BZ128" s="446"/>
      <c r="CA128" s="440" t="s">
        <v>385</v>
      </c>
      <c r="CB128" s="443"/>
      <c r="CC128" s="444"/>
      <c r="CD128" s="445" t="s">
        <v>432</v>
      </c>
      <c r="CE128" s="446" t="s">
        <v>768</v>
      </c>
      <c r="CF128" s="440"/>
      <c r="CG128" s="443"/>
      <c r="CH128" s="444"/>
      <c r="CI128" s="445"/>
      <c r="CJ128" s="446"/>
      <c r="CK128" s="440"/>
      <c r="CL128" s="443"/>
      <c r="CM128" s="444"/>
      <c r="CN128" s="445"/>
      <c r="CO128" s="446"/>
      <c r="CP128" s="440"/>
      <c r="CQ128" s="443"/>
      <c r="CR128" s="444"/>
      <c r="CS128" s="445"/>
      <c r="CT128" s="446"/>
      <c r="CU128" s="440"/>
      <c r="CV128" s="443"/>
      <c r="CW128" s="444"/>
      <c r="CX128" s="445"/>
      <c r="CY128" s="446"/>
      <c r="CZ128" s="440"/>
      <c r="DA128" s="443"/>
      <c r="DB128" s="444"/>
      <c r="DC128" s="445"/>
      <c r="DD128" s="446"/>
      <c r="DE128" s="440" t="s">
        <v>385</v>
      </c>
      <c r="DF128" s="443"/>
      <c r="DG128" s="444"/>
      <c r="DH128" s="445" t="s">
        <v>448</v>
      </c>
      <c r="DI128" s="446" t="s">
        <v>446</v>
      </c>
      <c r="DJ128" s="440"/>
      <c r="DK128" s="443"/>
      <c r="DL128" s="444"/>
      <c r="DM128" s="445"/>
      <c r="DN128" s="446"/>
      <c r="DO128" s="440"/>
      <c r="DP128" s="443"/>
      <c r="DQ128" s="444"/>
      <c r="DR128" s="445"/>
      <c r="DS128" s="446"/>
      <c r="DT128" s="440"/>
      <c r="DU128" s="443"/>
      <c r="DV128" s="444"/>
      <c r="DW128" s="445"/>
      <c r="DX128" s="446"/>
      <c r="DY128" s="440"/>
      <c r="DZ128" s="443"/>
      <c r="EA128" s="444"/>
      <c r="EB128" s="445"/>
      <c r="EC128" s="446"/>
      <c r="ED128" s="440"/>
      <c r="EE128" s="443"/>
      <c r="EF128" s="444"/>
      <c r="EG128" s="445"/>
      <c r="EH128" s="446"/>
      <c r="EI128" s="440"/>
      <c r="EJ128" s="443"/>
      <c r="EK128" s="444"/>
      <c r="EL128" s="445"/>
      <c r="EM128" s="446"/>
      <c r="EN128" s="440" t="s">
        <v>385</v>
      </c>
      <c r="EO128" s="443"/>
      <c r="EP128" s="444"/>
      <c r="EQ128" s="445" t="s">
        <v>784</v>
      </c>
      <c r="ER128" s="446" t="s">
        <v>475</v>
      </c>
      <c r="ES128" s="440"/>
      <c r="ET128" s="443"/>
      <c r="EU128" s="444"/>
      <c r="EV128" s="445"/>
      <c r="EW128" s="446"/>
      <c r="EX128" s="440"/>
      <c r="EY128" s="443"/>
      <c r="EZ128" s="444"/>
      <c r="FA128" s="445"/>
      <c r="FB128" s="446"/>
    </row>
    <row r="129" spans="1:158" s="365" customFormat="1" ht="28.5" x14ac:dyDescent="0.25">
      <c r="A129" s="440">
        <v>150797</v>
      </c>
      <c r="B129" s="441" t="s">
        <v>641</v>
      </c>
      <c r="C129" s="442" t="s">
        <v>760</v>
      </c>
      <c r="D129" s="440" t="s">
        <v>201</v>
      </c>
      <c r="E129" s="443" t="s">
        <v>348</v>
      </c>
      <c r="F129" s="443" t="s">
        <v>751</v>
      </c>
      <c r="G129" s="443" t="s">
        <v>348</v>
      </c>
      <c r="H129" s="442" t="s">
        <v>348</v>
      </c>
      <c r="I129" s="443" t="s">
        <v>348</v>
      </c>
      <c r="J129" s="360" t="str">
        <f>IFERROR(VLOOKUP(A129,[4]YEAR12!$A:$Q,17,FALSE),"")</f>
        <v>6.25+ (B/A)</v>
      </c>
      <c r="K129" s="361">
        <f>IFERROR(VLOOKUP($A129,BHVEXPORT!$A:$I,6,FALSE),"")</f>
        <v>1</v>
      </c>
      <c r="L129" s="362">
        <f>IFERROR(VLOOKUP($A129,BHVEXPORT!$A:$I,4,FALSE),"")</f>
        <v>0</v>
      </c>
      <c r="M129" s="364">
        <f>IFERROR(VLOOKUP($A129,BHVEXPORT!$A:$I,5,FALSE),"")</f>
        <v>0</v>
      </c>
      <c r="N129" s="398">
        <v>100</v>
      </c>
      <c r="O129" s="399">
        <v>1</v>
      </c>
      <c r="P129" s="366"/>
      <c r="Q129" s="400">
        <f t="shared" si="13"/>
        <v>1</v>
      </c>
      <c r="R129" s="401">
        <f t="shared" si="14"/>
        <v>3</v>
      </c>
      <c r="S129" s="402">
        <f t="shared" si="15"/>
        <v>0</v>
      </c>
      <c r="T129" s="402">
        <f t="shared" si="16"/>
        <v>0</v>
      </c>
      <c r="U129" s="402">
        <f t="shared" si="17"/>
        <v>0</v>
      </c>
      <c r="V129" s="402">
        <f t="shared" si="18"/>
        <v>0</v>
      </c>
      <c r="W129" s="402">
        <f t="shared" si="19"/>
        <v>0</v>
      </c>
      <c r="X129" s="402">
        <f t="shared" si="20"/>
        <v>0</v>
      </c>
      <c r="Y129" s="402">
        <f t="shared" si="21"/>
        <v>0</v>
      </c>
      <c r="Z129" s="402">
        <f t="shared" si="22"/>
        <v>0</v>
      </c>
      <c r="AA129" s="454">
        <f t="shared" si="23"/>
        <v>0</v>
      </c>
      <c r="AB129" s="363"/>
      <c r="AC129" s="440"/>
      <c r="AD129" s="443"/>
      <c r="AE129" s="444"/>
      <c r="AF129" s="445"/>
      <c r="AG129" s="446"/>
      <c r="AH129" s="440" t="s">
        <v>384</v>
      </c>
      <c r="AI129" s="443"/>
      <c r="AJ129" s="444"/>
      <c r="AK129" s="445" t="s">
        <v>411</v>
      </c>
      <c r="AL129" s="446" t="s">
        <v>360</v>
      </c>
      <c r="AM129" s="440"/>
      <c r="AN129" s="443"/>
      <c r="AO129" s="444"/>
      <c r="AP129" s="445"/>
      <c r="AQ129" s="446"/>
      <c r="AR129" s="440"/>
      <c r="AS129" s="443"/>
      <c r="AT129" s="444"/>
      <c r="AU129" s="445"/>
      <c r="AV129" s="446"/>
      <c r="AW129" s="440"/>
      <c r="AX129" s="443"/>
      <c r="AY129" s="444"/>
      <c r="AZ129" s="445"/>
      <c r="BA129" s="446"/>
      <c r="BB129" s="440"/>
      <c r="BC129" s="443"/>
      <c r="BD129" s="444"/>
      <c r="BE129" s="445"/>
      <c r="BF129" s="446"/>
      <c r="BG129" s="440" t="s">
        <v>385</v>
      </c>
      <c r="BH129" s="443"/>
      <c r="BI129" s="444"/>
      <c r="BJ129" s="445" t="s">
        <v>426</v>
      </c>
      <c r="BK129" s="446" t="s">
        <v>425</v>
      </c>
      <c r="BL129" s="440"/>
      <c r="BM129" s="443"/>
      <c r="BN129" s="444"/>
      <c r="BO129" s="445"/>
      <c r="BP129" s="446"/>
      <c r="BQ129" s="440" t="s">
        <v>385</v>
      </c>
      <c r="BR129" s="443"/>
      <c r="BS129" s="444"/>
      <c r="BT129" s="445" t="s">
        <v>793</v>
      </c>
      <c r="BU129" s="446" t="s">
        <v>431</v>
      </c>
      <c r="BV129" s="440"/>
      <c r="BW129" s="443"/>
      <c r="BX129" s="444"/>
      <c r="BY129" s="445"/>
      <c r="BZ129" s="446"/>
      <c r="CA129" s="440" t="s">
        <v>385</v>
      </c>
      <c r="CB129" s="443"/>
      <c r="CC129" s="444"/>
      <c r="CD129" s="445" t="s">
        <v>788</v>
      </c>
      <c r="CE129" s="446" t="s">
        <v>760</v>
      </c>
      <c r="CF129" s="440"/>
      <c r="CG129" s="443"/>
      <c r="CH129" s="444"/>
      <c r="CI129" s="445"/>
      <c r="CJ129" s="446"/>
      <c r="CK129" s="440"/>
      <c r="CL129" s="443"/>
      <c r="CM129" s="444"/>
      <c r="CN129" s="445"/>
      <c r="CO129" s="446"/>
      <c r="CP129" s="440"/>
      <c r="CQ129" s="443"/>
      <c r="CR129" s="444"/>
      <c r="CS129" s="445"/>
      <c r="CT129" s="446"/>
      <c r="CU129" s="440"/>
      <c r="CV129" s="443"/>
      <c r="CW129" s="444"/>
      <c r="CX129" s="445"/>
      <c r="CY129" s="446"/>
      <c r="CZ129" s="440"/>
      <c r="DA129" s="443"/>
      <c r="DB129" s="444"/>
      <c r="DC129" s="445"/>
      <c r="DD129" s="446"/>
      <c r="DE129" s="440"/>
      <c r="DF129" s="443"/>
      <c r="DG129" s="444"/>
      <c r="DH129" s="445"/>
      <c r="DI129" s="446"/>
      <c r="DJ129" s="440"/>
      <c r="DK129" s="443"/>
      <c r="DL129" s="444"/>
      <c r="DM129" s="445"/>
      <c r="DN129" s="446"/>
      <c r="DO129" s="440"/>
      <c r="DP129" s="443"/>
      <c r="DQ129" s="444"/>
      <c r="DR129" s="445"/>
      <c r="DS129" s="446"/>
      <c r="DT129" s="440"/>
      <c r="DU129" s="443"/>
      <c r="DV129" s="444"/>
      <c r="DW129" s="445"/>
      <c r="DX129" s="446"/>
      <c r="DY129" s="440"/>
      <c r="DZ129" s="443"/>
      <c r="EA129" s="444"/>
      <c r="EB129" s="445"/>
      <c r="EC129" s="446"/>
      <c r="ED129" s="440"/>
      <c r="EE129" s="443"/>
      <c r="EF129" s="444"/>
      <c r="EG129" s="445"/>
      <c r="EH129" s="446"/>
      <c r="EI129" s="440"/>
      <c r="EJ129" s="443"/>
      <c r="EK129" s="444"/>
      <c r="EL129" s="445"/>
      <c r="EM129" s="446"/>
      <c r="EN129" s="440"/>
      <c r="EO129" s="443"/>
      <c r="EP129" s="444"/>
      <c r="EQ129" s="445"/>
      <c r="ER129" s="446"/>
      <c r="ES129" s="440"/>
      <c r="ET129" s="443"/>
      <c r="EU129" s="444"/>
      <c r="EV129" s="445"/>
      <c r="EW129" s="446"/>
      <c r="EX129" s="440"/>
      <c r="EY129" s="443"/>
      <c r="EZ129" s="444"/>
      <c r="FA129" s="445"/>
      <c r="FB129" s="446"/>
    </row>
    <row r="130" spans="1:158" s="365" customFormat="1" ht="28.5" x14ac:dyDescent="0.25">
      <c r="A130" s="440">
        <v>160357</v>
      </c>
      <c r="B130" s="441" t="s">
        <v>642</v>
      </c>
      <c r="C130" s="442" t="s">
        <v>752</v>
      </c>
      <c r="D130" s="440" t="s">
        <v>201</v>
      </c>
      <c r="E130" s="443" t="s">
        <v>749</v>
      </c>
      <c r="F130" s="443" t="s">
        <v>751</v>
      </c>
      <c r="G130" s="443" t="s">
        <v>348</v>
      </c>
      <c r="H130" s="442" t="s">
        <v>348</v>
      </c>
      <c r="I130" s="443" t="s">
        <v>348</v>
      </c>
      <c r="J130" s="360" t="str">
        <f>IFERROR(VLOOKUP(A130,[4]YEAR12!$A:$Q,17,FALSE),"")</f>
        <v>4.75+ (C/B)</v>
      </c>
      <c r="K130" s="361">
        <f>IFERROR(VLOOKUP($A130,BHVEXPORT!$A:$I,6,FALSE),"")</f>
        <v>0</v>
      </c>
      <c r="L130" s="362">
        <f>IFERROR(VLOOKUP($A130,BHVEXPORT!$A:$I,4,FALSE),"")</f>
        <v>0</v>
      </c>
      <c r="M130" s="364">
        <f>IFERROR(VLOOKUP($A130,BHVEXPORT!$A:$I,5,FALSE),"")</f>
        <v>0</v>
      </c>
      <c r="N130" s="398">
        <v>100</v>
      </c>
      <c r="O130" s="399">
        <v>0</v>
      </c>
      <c r="P130" s="366"/>
      <c r="Q130" s="400">
        <f t="shared" ref="Q130:Q193" si="24">COUNTIF($AC130:$GH130,"Outstanding")</f>
        <v>1</v>
      </c>
      <c r="R130" s="401">
        <f t="shared" ref="R130:R193" si="25">COUNTIF($AC130:$GH130,"Good")</f>
        <v>3</v>
      </c>
      <c r="S130" s="402">
        <f t="shared" ref="S130:S193" si="26">COUNTIF($AC130:$GH130,"N2Improve - Engagement")</f>
        <v>0</v>
      </c>
      <c r="T130" s="402">
        <f t="shared" ref="T130:T193" si="27">COUNTIF($AC130:$GH130,"N2Improve - Community Conduct")</f>
        <v>0</v>
      </c>
      <c r="U130" s="402">
        <f t="shared" ref="U130:U193" si="28">COUNTIF($AC130:$GH130,"N2Improve - Personal Org.")</f>
        <v>0</v>
      </c>
      <c r="V130" s="402">
        <f t="shared" ref="V130:V193" si="29">SUM(S130:U130)</f>
        <v>0</v>
      </c>
      <c r="W130" s="402">
        <f t="shared" ref="W130:W193" si="30">COUNTIF($AC130:$GH130,"Serious Conc - Engagement")</f>
        <v>0</v>
      </c>
      <c r="X130" s="402">
        <f t="shared" ref="X130:X193" si="31">COUNTIF($AC130:$GH130,"Serious Conc - Comm. Concern")</f>
        <v>0</v>
      </c>
      <c r="Y130" s="402">
        <f t="shared" ref="Y130:Y193" si="32">COUNTIF($AC130:$GH130,"Serious Conc - Personal Org.")</f>
        <v>0</v>
      </c>
      <c r="Z130" s="402">
        <f t="shared" si="22"/>
        <v>0</v>
      </c>
      <c r="AA130" s="454">
        <f t="shared" si="23"/>
        <v>0</v>
      </c>
      <c r="AB130" s="363"/>
      <c r="AC130" s="440"/>
      <c r="AD130" s="443"/>
      <c r="AE130" s="444"/>
      <c r="AF130" s="445"/>
      <c r="AG130" s="446"/>
      <c r="AH130" s="440"/>
      <c r="AI130" s="443"/>
      <c r="AJ130" s="444"/>
      <c r="AK130" s="445"/>
      <c r="AL130" s="446"/>
      <c r="AM130" s="440"/>
      <c r="AN130" s="443"/>
      <c r="AO130" s="444"/>
      <c r="AP130" s="445"/>
      <c r="AQ130" s="446"/>
      <c r="AR130" s="440"/>
      <c r="AS130" s="443"/>
      <c r="AT130" s="444"/>
      <c r="AU130" s="445"/>
      <c r="AV130" s="446"/>
      <c r="AW130" s="440"/>
      <c r="AX130" s="443"/>
      <c r="AY130" s="444"/>
      <c r="AZ130" s="445"/>
      <c r="BA130" s="446"/>
      <c r="BB130" s="440"/>
      <c r="BC130" s="443"/>
      <c r="BD130" s="444"/>
      <c r="BE130" s="445"/>
      <c r="BF130" s="446"/>
      <c r="BG130" s="440"/>
      <c r="BH130" s="443"/>
      <c r="BI130" s="444"/>
      <c r="BJ130" s="445"/>
      <c r="BK130" s="446"/>
      <c r="BL130" s="440"/>
      <c r="BM130" s="443"/>
      <c r="BN130" s="444"/>
      <c r="BO130" s="445"/>
      <c r="BP130" s="446"/>
      <c r="BQ130" s="440" t="s">
        <v>385</v>
      </c>
      <c r="BR130" s="443"/>
      <c r="BS130" s="444"/>
      <c r="BT130" s="445" t="s">
        <v>432</v>
      </c>
      <c r="BU130" s="446" t="s">
        <v>430</v>
      </c>
      <c r="BV130" s="440"/>
      <c r="BW130" s="443"/>
      <c r="BX130" s="444"/>
      <c r="BY130" s="445"/>
      <c r="BZ130" s="446"/>
      <c r="CA130" s="440" t="s">
        <v>385</v>
      </c>
      <c r="CB130" s="443"/>
      <c r="CC130" s="444"/>
      <c r="CD130" s="445" t="s">
        <v>783</v>
      </c>
      <c r="CE130" s="446" t="s">
        <v>752</v>
      </c>
      <c r="CF130" s="440"/>
      <c r="CG130" s="443"/>
      <c r="CH130" s="444"/>
      <c r="CI130" s="445"/>
      <c r="CJ130" s="446"/>
      <c r="CK130" s="440"/>
      <c r="CL130" s="443"/>
      <c r="CM130" s="444"/>
      <c r="CN130" s="445"/>
      <c r="CO130" s="446"/>
      <c r="CP130" s="440"/>
      <c r="CQ130" s="443"/>
      <c r="CR130" s="444"/>
      <c r="CS130" s="445"/>
      <c r="CT130" s="446"/>
      <c r="CU130" s="440"/>
      <c r="CV130" s="443"/>
      <c r="CW130" s="444"/>
      <c r="CX130" s="445"/>
      <c r="CY130" s="446"/>
      <c r="CZ130" s="440"/>
      <c r="DA130" s="443"/>
      <c r="DB130" s="444"/>
      <c r="DC130" s="445"/>
      <c r="DD130" s="446"/>
      <c r="DE130" s="440"/>
      <c r="DF130" s="443"/>
      <c r="DG130" s="444"/>
      <c r="DH130" s="445"/>
      <c r="DI130" s="446"/>
      <c r="DJ130" s="440"/>
      <c r="DK130" s="443"/>
      <c r="DL130" s="444"/>
      <c r="DM130" s="445"/>
      <c r="DN130" s="446"/>
      <c r="DO130" s="440"/>
      <c r="DP130" s="443"/>
      <c r="DQ130" s="444"/>
      <c r="DR130" s="445"/>
      <c r="DS130" s="446"/>
      <c r="DT130" s="440" t="s">
        <v>385</v>
      </c>
      <c r="DU130" s="443"/>
      <c r="DV130" s="444"/>
      <c r="DW130" s="445" t="s">
        <v>789</v>
      </c>
      <c r="DX130" s="446" t="s">
        <v>460</v>
      </c>
      <c r="DY130" s="440"/>
      <c r="DZ130" s="443"/>
      <c r="EA130" s="444"/>
      <c r="EB130" s="445"/>
      <c r="EC130" s="446"/>
      <c r="ED130" s="440"/>
      <c r="EE130" s="443"/>
      <c r="EF130" s="444"/>
      <c r="EG130" s="445"/>
      <c r="EH130" s="446"/>
      <c r="EI130" s="440"/>
      <c r="EJ130" s="443"/>
      <c r="EK130" s="444"/>
      <c r="EL130" s="445"/>
      <c r="EM130" s="446"/>
      <c r="EN130" s="440"/>
      <c r="EO130" s="443"/>
      <c r="EP130" s="444"/>
      <c r="EQ130" s="445"/>
      <c r="ER130" s="446"/>
      <c r="ES130" s="440" t="s">
        <v>384</v>
      </c>
      <c r="ET130" s="443"/>
      <c r="EU130" s="444"/>
      <c r="EV130" s="445" t="s">
        <v>480</v>
      </c>
      <c r="EW130" s="446" t="s">
        <v>479</v>
      </c>
      <c r="EX130" s="440"/>
      <c r="EY130" s="443"/>
      <c r="EZ130" s="444"/>
      <c r="FA130" s="445"/>
      <c r="FB130" s="446"/>
    </row>
    <row r="131" spans="1:158" s="365" customFormat="1" ht="28.5" x14ac:dyDescent="0.25">
      <c r="A131" s="440">
        <v>150950</v>
      </c>
      <c r="B131" s="441" t="s">
        <v>643</v>
      </c>
      <c r="C131" s="442" t="s">
        <v>760</v>
      </c>
      <c r="D131" s="440" t="s">
        <v>325</v>
      </c>
      <c r="E131" s="443" t="s">
        <v>348</v>
      </c>
      <c r="F131" s="443" t="s">
        <v>751</v>
      </c>
      <c r="G131" s="443" t="s">
        <v>348</v>
      </c>
      <c r="H131" s="442" t="s">
        <v>348</v>
      </c>
      <c r="I131" s="443" t="s">
        <v>348</v>
      </c>
      <c r="J131" s="360" t="str">
        <f>IFERROR(VLOOKUP(A131,[4]YEAR12!$A:$Q,17,FALSE),"")</f>
        <v>6.25+ (B/A)</v>
      </c>
      <c r="K131" s="361">
        <f>IFERROR(VLOOKUP($A131,BHVEXPORT!$A:$I,6,FALSE),"")</f>
        <v>0</v>
      </c>
      <c r="L131" s="362">
        <f>IFERROR(VLOOKUP($A131,BHVEXPORT!$A:$I,4,FALSE),"")</f>
        <v>0</v>
      </c>
      <c r="M131" s="364">
        <f>IFERROR(VLOOKUP($A131,BHVEXPORT!$A:$I,5,FALSE),"")</f>
        <v>0</v>
      </c>
      <c r="N131" s="398">
        <v>100</v>
      </c>
      <c r="O131" s="399">
        <v>0</v>
      </c>
      <c r="P131" s="366"/>
      <c r="Q131" s="400">
        <f t="shared" si="24"/>
        <v>1</v>
      </c>
      <c r="R131" s="401">
        <f t="shared" si="25"/>
        <v>4</v>
      </c>
      <c r="S131" s="402">
        <f t="shared" si="26"/>
        <v>0</v>
      </c>
      <c r="T131" s="402">
        <f t="shared" si="27"/>
        <v>0</v>
      </c>
      <c r="U131" s="402">
        <f t="shared" si="28"/>
        <v>0</v>
      </c>
      <c r="V131" s="402">
        <f t="shared" si="29"/>
        <v>0</v>
      </c>
      <c r="W131" s="402">
        <f t="shared" si="30"/>
        <v>0</v>
      </c>
      <c r="X131" s="402">
        <f t="shared" si="31"/>
        <v>0</v>
      </c>
      <c r="Y131" s="402">
        <f t="shared" si="32"/>
        <v>0</v>
      </c>
      <c r="Z131" s="402">
        <f t="shared" ref="Z131:Z194" si="33">SUM(W131:Y131)</f>
        <v>0</v>
      </c>
      <c r="AA131" s="454">
        <f t="shared" ref="AA131:AA194" si="34">SUM(V131,Z131)</f>
        <v>0</v>
      </c>
      <c r="AB131" s="363"/>
      <c r="AC131" s="440"/>
      <c r="AD131" s="443"/>
      <c r="AE131" s="444"/>
      <c r="AF131" s="445"/>
      <c r="AG131" s="446"/>
      <c r="AH131" s="440"/>
      <c r="AI131" s="443"/>
      <c r="AJ131" s="444"/>
      <c r="AK131" s="445"/>
      <c r="AL131" s="446"/>
      <c r="AM131" s="440"/>
      <c r="AN131" s="443"/>
      <c r="AO131" s="444"/>
      <c r="AP131" s="445"/>
      <c r="AQ131" s="446"/>
      <c r="AR131" s="440"/>
      <c r="AS131" s="443"/>
      <c r="AT131" s="444"/>
      <c r="AU131" s="445"/>
      <c r="AV131" s="446"/>
      <c r="AW131" s="440"/>
      <c r="AX131" s="443"/>
      <c r="AY131" s="444"/>
      <c r="AZ131" s="445"/>
      <c r="BA131" s="446"/>
      <c r="BB131" s="440"/>
      <c r="BC131" s="443"/>
      <c r="BD131" s="444"/>
      <c r="BE131" s="445"/>
      <c r="BF131" s="446"/>
      <c r="BG131" s="440"/>
      <c r="BH131" s="443"/>
      <c r="BI131" s="444"/>
      <c r="BJ131" s="445"/>
      <c r="BK131" s="446"/>
      <c r="BL131" s="440"/>
      <c r="BM131" s="443"/>
      <c r="BN131" s="444"/>
      <c r="BO131" s="445"/>
      <c r="BP131" s="446"/>
      <c r="BQ131" s="440"/>
      <c r="BR131" s="443"/>
      <c r="BS131" s="444"/>
      <c r="BT131" s="445"/>
      <c r="BU131" s="446"/>
      <c r="BV131" s="440"/>
      <c r="BW131" s="443"/>
      <c r="BX131" s="444"/>
      <c r="BY131" s="445"/>
      <c r="BZ131" s="446"/>
      <c r="CA131" s="440" t="s">
        <v>385</v>
      </c>
      <c r="CB131" s="443"/>
      <c r="CC131" s="444"/>
      <c r="CD131" s="445" t="s">
        <v>788</v>
      </c>
      <c r="CE131" s="446" t="s">
        <v>760</v>
      </c>
      <c r="CF131" s="440"/>
      <c r="CG131" s="443"/>
      <c r="CH131" s="444"/>
      <c r="CI131" s="445"/>
      <c r="CJ131" s="446"/>
      <c r="CK131" s="440" t="s">
        <v>385</v>
      </c>
      <c r="CL131" s="443"/>
      <c r="CM131" s="444"/>
      <c r="CN131" s="445" t="s">
        <v>454</v>
      </c>
      <c r="CO131" s="446" t="s">
        <v>744</v>
      </c>
      <c r="CP131" s="440"/>
      <c r="CQ131" s="443"/>
      <c r="CR131" s="444"/>
      <c r="CS131" s="445"/>
      <c r="CT131" s="446"/>
      <c r="CU131" s="440"/>
      <c r="CV131" s="443"/>
      <c r="CW131" s="444"/>
      <c r="CX131" s="445"/>
      <c r="CY131" s="446"/>
      <c r="CZ131" s="440"/>
      <c r="DA131" s="443"/>
      <c r="DB131" s="444"/>
      <c r="DC131" s="445"/>
      <c r="DD131" s="446"/>
      <c r="DE131" s="440"/>
      <c r="DF131" s="443"/>
      <c r="DG131" s="444"/>
      <c r="DH131" s="445"/>
      <c r="DI131" s="446"/>
      <c r="DJ131" s="440" t="s">
        <v>385</v>
      </c>
      <c r="DK131" s="443"/>
      <c r="DL131" s="444"/>
      <c r="DM131" s="445" t="s">
        <v>454</v>
      </c>
      <c r="DN131" s="446" t="s">
        <v>451</v>
      </c>
      <c r="DO131" s="440"/>
      <c r="DP131" s="443"/>
      <c r="DQ131" s="444"/>
      <c r="DR131" s="445"/>
      <c r="DS131" s="446"/>
      <c r="DT131" s="440"/>
      <c r="DU131" s="443"/>
      <c r="DV131" s="444"/>
      <c r="DW131" s="445"/>
      <c r="DX131" s="446"/>
      <c r="DY131" s="440" t="s">
        <v>384</v>
      </c>
      <c r="DZ131" s="443"/>
      <c r="EA131" s="444"/>
      <c r="EB131" s="445" t="s">
        <v>496</v>
      </c>
      <c r="EC131" s="446" t="s">
        <v>463</v>
      </c>
      <c r="ED131" s="440" t="s">
        <v>385</v>
      </c>
      <c r="EE131" s="443"/>
      <c r="EF131" s="444"/>
      <c r="EG131" s="445" t="s">
        <v>466</v>
      </c>
      <c r="EH131" s="446" t="s">
        <v>465</v>
      </c>
      <c r="EI131" s="440"/>
      <c r="EJ131" s="443"/>
      <c r="EK131" s="444"/>
      <c r="EL131" s="445"/>
      <c r="EM131" s="446"/>
      <c r="EN131" s="440"/>
      <c r="EO131" s="443"/>
      <c r="EP131" s="444"/>
      <c r="EQ131" s="445"/>
      <c r="ER131" s="446"/>
      <c r="ES131" s="440"/>
      <c r="ET131" s="443"/>
      <c r="EU131" s="444"/>
      <c r="EV131" s="445"/>
      <c r="EW131" s="446"/>
      <c r="EX131" s="440"/>
      <c r="EY131" s="443"/>
      <c r="EZ131" s="444"/>
      <c r="FA131" s="445"/>
      <c r="FB131" s="446"/>
    </row>
    <row r="132" spans="1:158" s="365" customFormat="1" ht="28.5" x14ac:dyDescent="0.25">
      <c r="A132" s="440">
        <v>150771</v>
      </c>
      <c r="B132" s="441" t="s">
        <v>644</v>
      </c>
      <c r="C132" s="442" t="s">
        <v>760</v>
      </c>
      <c r="D132" s="440" t="s">
        <v>201</v>
      </c>
      <c r="E132" s="443" t="s">
        <v>348</v>
      </c>
      <c r="F132" s="443" t="s">
        <v>751</v>
      </c>
      <c r="G132" s="443" t="s">
        <v>348</v>
      </c>
      <c r="H132" s="442" t="s">
        <v>348</v>
      </c>
      <c r="I132" s="443" t="s">
        <v>348</v>
      </c>
      <c r="J132" s="360" t="str">
        <f>IFERROR(VLOOKUP(A132,[4]YEAR12!$A:$Q,17,FALSE),"")</f>
        <v>6.25+ (B/A)</v>
      </c>
      <c r="K132" s="361">
        <f>IFERROR(VLOOKUP($A132,BHVEXPORT!$A:$I,6,FALSE),"")</f>
        <v>0</v>
      </c>
      <c r="L132" s="362">
        <f>IFERROR(VLOOKUP($A132,BHVEXPORT!$A:$I,4,FALSE),"")</f>
        <v>0</v>
      </c>
      <c r="M132" s="364">
        <f>IFERROR(VLOOKUP($A132,BHVEXPORT!$A:$I,5,FALSE),"")</f>
        <v>0</v>
      </c>
      <c r="N132" s="398">
        <v>100</v>
      </c>
      <c r="O132" s="399">
        <v>0</v>
      </c>
      <c r="P132" s="366"/>
      <c r="Q132" s="400">
        <f t="shared" si="24"/>
        <v>0</v>
      </c>
      <c r="R132" s="401">
        <f t="shared" si="25"/>
        <v>4</v>
      </c>
      <c r="S132" s="402">
        <f t="shared" si="26"/>
        <v>0</v>
      </c>
      <c r="T132" s="402">
        <f t="shared" si="27"/>
        <v>0</v>
      </c>
      <c r="U132" s="402">
        <f t="shared" si="28"/>
        <v>0</v>
      </c>
      <c r="V132" s="402">
        <f t="shared" si="29"/>
        <v>0</v>
      </c>
      <c r="W132" s="402">
        <f t="shared" si="30"/>
        <v>0</v>
      </c>
      <c r="X132" s="402">
        <f t="shared" si="31"/>
        <v>0</v>
      </c>
      <c r="Y132" s="402">
        <f t="shared" si="32"/>
        <v>0</v>
      </c>
      <c r="Z132" s="402">
        <f t="shared" si="33"/>
        <v>0</v>
      </c>
      <c r="AA132" s="454">
        <f t="shared" si="34"/>
        <v>0</v>
      </c>
      <c r="AB132" s="363"/>
      <c r="AC132" s="440"/>
      <c r="AD132" s="443"/>
      <c r="AE132" s="444"/>
      <c r="AF132" s="445"/>
      <c r="AG132" s="446"/>
      <c r="AH132" s="440" t="s">
        <v>385</v>
      </c>
      <c r="AI132" s="443"/>
      <c r="AJ132" s="444"/>
      <c r="AK132" s="445" t="s">
        <v>412</v>
      </c>
      <c r="AL132" s="446" t="s">
        <v>408</v>
      </c>
      <c r="AM132" s="440"/>
      <c r="AN132" s="443"/>
      <c r="AO132" s="444"/>
      <c r="AP132" s="445"/>
      <c r="AQ132" s="446"/>
      <c r="AR132" s="440" t="s">
        <v>385</v>
      </c>
      <c r="AS132" s="443"/>
      <c r="AT132" s="444"/>
      <c r="AU132" s="445" t="s">
        <v>420</v>
      </c>
      <c r="AV132" s="446" t="s">
        <v>417</v>
      </c>
      <c r="AW132" s="440"/>
      <c r="AX132" s="443"/>
      <c r="AY132" s="444"/>
      <c r="AZ132" s="445"/>
      <c r="BA132" s="446"/>
      <c r="BB132" s="440"/>
      <c r="BC132" s="443"/>
      <c r="BD132" s="444"/>
      <c r="BE132" s="445"/>
      <c r="BF132" s="446"/>
      <c r="BG132" s="440"/>
      <c r="BH132" s="443"/>
      <c r="BI132" s="444"/>
      <c r="BJ132" s="445"/>
      <c r="BK132" s="446"/>
      <c r="BL132" s="440"/>
      <c r="BM132" s="443"/>
      <c r="BN132" s="444"/>
      <c r="BO132" s="445"/>
      <c r="BP132" s="446"/>
      <c r="BQ132" s="440"/>
      <c r="BR132" s="443"/>
      <c r="BS132" s="444"/>
      <c r="BT132" s="445"/>
      <c r="BU132" s="446"/>
      <c r="BV132" s="440"/>
      <c r="BW132" s="443"/>
      <c r="BX132" s="444"/>
      <c r="BY132" s="445"/>
      <c r="BZ132" s="446"/>
      <c r="CA132" s="440" t="s">
        <v>385</v>
      </c>
      <c r="CB132" s="443"/>
      <c r="CC132" s="444"/>
      <c r="CD132" s="445" t="s">
        <v>788</v>
      </c>
      <c r="CE132" s="446" t="s">
        <v>760</v>
      </c>
      <c r="CF132" s="440"/>
      <c r="CG132" s="443"/>
      <c r="CH132" s="444"/>
      <c r="CI132" s="445"/>
      <c r="CJ132" s="446"/>
      <c r="CK132" s="440"/>
      <c r="CL132" s="443"/>
      <c r="CM132" s="444"/>
      <c r="CN132" s="445"/>
      <c r="CO132" s="446"/>
      <c r="CP132" s="440"/>
      <c r="CQ132" s="443"/>
      <c r="CR132" s="444"/>
      <c r="CS132" s="445"/>
      <c r="CT132" s="446"/>
      <c r="CU132" s="440"/>
      <c r="CV132" s="443"/>
      <c r="CW132" s="444"/>
      <c r="CX132" s="445"/>
      <c r="CY132" s="446"/>
      <c r="CZ132" s="440"/>
      <c r="DA132" s="443"/>
      <c r="DB132" s="444"/>
      <c r="DC132" s="445"/>
      <c r="DD132" s="446"/>
      <c r="DE132" s="440"/>
      <c r="DF132" s="443"/>
      <c r="DG132" s="444"/>
      <c r="DH132" s="445"/>
      <c r="DI132" s="446"/>
      <c r="DJ132" s="440" t="s">
        <v>385</v>
      </c>
      <c r="DK132" s="443"/>
      <c r="DL132" s="444"/>
      <c r="DM132" s="445" t="s">
        <v>782</v>
      </c>
      <c r="DN132" s="446" t="s">
        <v>455</v>
      </c>
      <c r="DO132" s="440"/>
      <c r="DP132" s="443"/>
      <c r="DQ132" s="444"/>
      <c r="DR132" s="445"/>
      <c r="DS132" s="446"/>
      <c r="DT132" s="440"/>
      <c r="DU132" s="443"/>
      <c r="DV132" s="444"/>
      <c r="DW132" s="445"/>
      <c r="DX132" s="446"/>
      <c r="DY132" s="440"/>
      <c r="DZ132" s="443"/>
      <c r="EA132" s="444"/>
      <c r="EB132" s="445"/>
      <c r="EC132" s="446"/>
      <c r="ED132" s="440"/>
      <c r="EE132" s="443"/>
      <c r="EF132" s="444"/>
      <c r="EG132" s="445"/>
      <c r="EH132" s="446"/>
      <c r="EI132" s="440"/>
      <c r="EJ132" s="443"/>
      <c r="EK132" s="444"/>
      <c r="EL132" s="445"/>
      <c r="EM132" s="446"/>
      <c r="EN132" s="440"/>
      <c r="EO132" s="443"/>
      <c r="EP132" s="444"/>
      <c r="EQ132" s="445"/>
      <c r="ER132" s="446"/>
      <c r="ES132" s="440"/>
      <c r="ET132" s="443"/>
      <c r="EU132" s="444"/>
      <c r="EV132" s="445"/>
      <c r="EW132" s="446"/>
      <c r="EX132" s="440"/>
      <c r="EY132" s="443"/>
      <c r="EZ132" s="444"/>
      <c r="FA132" s="445"/>
      <c r="FB132" s="446"/>
    </row>
    <row r="133" spans="1:158" s="365" customFormat="1" ht="28.5" x14ac:dyDescent="0.25">
      <c r="A133" s="440">
        <v>150815</v>
      </c>
      <c r="B133" s="441" t="s">
        <v>645</v>
      </c>
      <c r="C133" s="442" t="s">
        <v>760</v>
      </c>
      <c r="D133" s="440" t="s">
        <v>201</v>
      </c>
      <c r="E133" s="443" t="s">
        <v>348</v>
      </c>
      <c r="F133" s="443" t="s">
        <v>751</v>
      </c>
      <c r="G133" s="443" t="s">
        <v>348</v>
      </c>
      <c r="H133" s="442" t="s">
        <v>348</v>
      </c>
      <c r="I133" s="443" t="s">
        <v>348</v>
      </c>
      <c r="J133" s="360" t="str">
        <f>IFERROR(VLOOKUP(A133,[4]YEAR12!$A:$Q,17,FALSE),"")</f>
        <v>6.25+ (B/A)</v>
      </c>
      <c r="K133" s="361">
        <f>IFERROR(VLOOKUP($A133,BHVEXPORT!$A:$I,6,FALSE),"")</f>
        <v>0</v>
      </c>
      <c r="L133" s="362">
        <f>IFERROR(VLOOKUP($A133,BHVEXPORT!$A:$I,4,FALSE),"")</f>
        <v>0</v>
      </c>
      <c r="M133" s="364">
        <f>IFERROR(VLOOKUP($A133,BHVEXPORT!$A:$I,5,FALSE),"")</f>
        <v>0</v>
      </c>
      <c r="N133" s="398">
        <v>100</v>
      </c>
      <c r="O133" s="399">
        <v>1</v>
      </c>
      <c r="P133" s="366"/>
      <c r="Q133" s="400">
        <f t="shared" si="24"/>
        <v>1</v>
      </c>
      <c r="R133" s="401">
        <f t="shared" si="25"/>
        <v>3</v>
      </c>
      <c r="S133" s="402">
        <f t="shared" si="26"/>
        <v>0</v>
      </c>
      <c r="T133" s="402">
        <f t="shared" si="27"/>
        <v>0</v>
      </c>
      <c r="U133" s="402">
        <f t="shared" si="28"/>
        <v>0</v>
      </c>
      <c r="V133" s="402">
        <f t="shared" si="29"/>
        <v>0</v>
      </c>
      <c r="W133" s="402">
        <f t="shared" si="30"/>
        <v>0</v>
      </c>
      <c r="X133" s="402">
        <f t="shared" si="31"/>
        <v>0</v>
      </c>
      <c r="Y133" s="402">
        <f t="shared" si="32"/>
        <v>0</v>
      </c>
      <c r="Z133" s="402">
        <f t="shared" si="33"/>
        <v>0</v>
      </c>
      <c r="AA133" s="454">
        <f t="shared" si="34"/>
        <v>0</v>
      </c>
      <c r="AB133" s="363"/>
      <c r="AC133" s="440"/>
      <c r="AD133" s="443"/>
      <c r="AE133" s="444"/>
      <c r="AF133" s="445"/>
      <c r="AG133" s="446"/>
      <c r="AH133" s="440" t="s">
        <v>385</v>
      </c>
      <c r="AI133" s="443"/>
      <c r="AJ133" s="444"/>
      <c r="AK133" s="445" t="s">
        <v>442</v>
      </c>
      <c r="AL133" s="446" t="s">
        <v>409</v>
      </c>
      <c r="AM133" s="440"/>
      <c r="AN133" s="443"/>
      <c r="AO133" s="444"/>
      <c r="AP133" s="445"/>
      <c r="AQ133" s="446"/>
      <c r="AR133" s="440"/>
      <c r="AS133" s="443"/>
      <c r="AT133" s="444"/>
      <c r="AU133" s="445"/>
      <c r="AV133" s="446"/>
      <c r="AW133" s="440"/>
      <c r="AX133" s="443"/>
      <c r="AY133" s="444"/>
      <c r="AZ133" s="445"/>
      <c r="BA133" s="446"/>
      <c r="BB133" s="440"/>
      <c r="BC133" s="443"/>
      <c r="BD133" s="444"/>
      <c r="BE133" s="445"/>
      <c r="BF133" s="446"/>
      <c r="BG133" s="440"/>
      <c r="BH133" s="443"/>
      <c r="BI133" s="444"/>
      <c r="BJ133" s="445"/>
      <c r="BK133" s="446"/>
      <c r="BL133" s="440"/>
      <c r="BM133" s="443"/>
      <c r="BN133" s="444"/>
      <c r="BO133" s="445"/>
      <c r="BP133" s="446"/>
      <c r="BQ133" s="440" t="s">
        <v>385</v>
      </c>
      <c r="BR133" s="443"/>
      <c r="BS133" s="444"/>
      <c r="BT133" s="445" t="s">
        <v>432</v>
      </c>
      <c r="BU133" s="446" t="s">
        <v>430</v>
      </c>
      <c r="BV133" s="440"/>
      <c r="BW133" s="443"/>
      <c r="BX133" s="444"/>
      <c r="BY133" s="445"/>
      <c r="BZ133" s="446"/>
      <c r="CA133" s="440" t="s">
        <v>385</v>
      </c>
      <c r="CB133" s="443"/>
      <c r="CC133" s="444"/>
      <c r="CD133" s="445" t="s">
        <v>788</v>
      </c>
      <c r="CE133" s="446" t="s">
        <v>760</v>
      </c>
      <c r="CF133" s="440"/>
      <c r="CG133" s="443"/>
      <c r="CH133" s="444"/>
      <c r="CI133" s="445"/>
      <c r="CJ133" s="446"/>
      <c r="CK133" s="440"/>
      <c r="CL133" s="443"/>
      <c r="CM133" s="444"/>
      <c r="CN133" s="445"/>
      <c r="CO133" s="446"/>
      <c r="CP133" s="440"/>
      <c r="CQ133" s="443"/>
      <c r="CR133" s="444"/>
      <c r="CS133" s="445"/>
      <c r="CT133" s="446"/>
      <c r="CU133" s="440"/>
      <c r="CV133" s="443"/>
      <c r="CW133" s="444"/>
      <c r="CX133" s="445"/>
      <c r="CY133" s="446"/>
      <c r="CZ133" s="440"/>
      <c r="DA133" s="443"/>
      <c r="DB133" s="444"/>
      <c r="DC133" s="445"/>
      <c r="DD133" s="446"/>
      <c r="DE133" s="440"/>
      <c r="DF133" s="443"/>
      <c r="DG133" s="444"/>
      <c r="DH133" s="445"/>
      <c r="DI133" s="446"/>
      <c r="DJ133" s="440"/>
      <c r="DK133" s="443"/>
      <c r="DL133" s="444"/>
      <c r="DM133" s="445"/>
      <c r="DN133" s="446"/>
      <c r="DO133" s="440"/>
      <c r="DP133" s="443"/>
      <c r="DQ133" s="444"/>
      <c r="DR133" s="445"/>
      <c r="DS133" s="446"/>
      <c r="DT133" s="440"/>
      <c r="DU133" s="443"/>
      <c r="DV133" s="444"/>
      <c r="DW133" s="445"/>
      <c r="DX133" s="446"/>
      <c r="DY133" s="440"/>
      <c r="DZ133" s="443"/>
      <c r="EA133" s="444"/>
      <c r="EB133" s="445"/>
      <c r="EC133" s="446"/>
      <c r="ED133" s="440"/>
      <c r="EE133" s="443"/>
      <c r="EF133" s="444"/>
      <c r="EG133" s="445"/>
      <c r="EH133" s="446"/>
      <c r="EI133" s="440"/>
      <c r="EJ133" s="443"/>
      <c r="EK133" s="444"/>
      <c r="EL133" s="445"/>
      <c r="EM133" s="446"/>
      <c r="EN133" s="440" t="s">
        <v>384</v>
      </c>
      <c r="EO133" s="443"/>
      <c r="EP133" s="444"/>
      <c r="EQ133" s="445" t="s">
        <v>474</v>
      </c>
      <c r="ER133" s="446" t="s">
        <v>473</v>
      </c>
      <c r="ES133" s="440"/>
      <c r="ET133" s="443"/>
      <c r="EU133" s="444"/>
      <c r="EV133" s="445"/>
      <c r="EW133" s="446"/>
      <c r="EX133" s="440"/>
      <c r="EY133" s="443"/>
      <c r="EZ133" s="444"/>
      <c r="FA133" s="445"/>
      <c r="FB133" s="446"/>
    </row>
    <row r="134" spans="1:158" s="365" customFormat="1" ht="28.5" x14ac:dyDescent="0.25">
      <c r="A134" s="440">
        <v>150902</v>
      </c>
      <c r="B134" s="441" t="s">
        <v>646</v>
      </c>
      <c r="C134" s="442" t="s">
        <v>760</v>
      </c>
      <c r="D134" s="440" t="s">
        <v>201</v>
      </c>
      <c r="E134" s="443" t="s">
        <v>348</v>
      </c>
      <c r="F134" s="443" t="s">
        <v>751</v>
      </c>
      <c r="G134" s="443" t="s">
        <v>348</v>
      </c>
      <c r="H134" s="442" t="s">
        <v>348</v>
      </c>
      <c r="I134" s="443" t="s">
        <v>348</v>
      </c>
      <c r="J134" s="360" t="str">
        <f>IFERROR(VLOOKUP(A134,[4]YEAR12!$A:$Q,17,FALSE),"")</f>
        <v>4.75+ (C/B)</v>
      </c>
      <c r="K134" s="361">
        <f>IFERROR(VLOOKUP($A134,BHVEXPORT!$A:$I,6,FALSE),"")</f>
        <v>2</v>
      </c>
      <c r="L134" s="362">
        <f>IFERROR(VLOOKUP($A134,BHVEXPORT!$A:$I,4,FALSE),"")</f>
        <v>0</v>
      </c>
      <c r="M134" s="364">
        <f>IFERROR(VLOOKUP($A134,BHVEXPORT!$A:$I,5,FALSE),"")</f>
        <v>0</v>
      </c>
      <c r="N134" s="398">
        <v>100</v>
      </c>
      <c r="O134" s="399">
        <v>0</v>
      </c>
      <c r="P134" s="366"/>
      <c r="Q134" s="400">
        <f t="shared" si="24"/>
        <v>0</v>
      </c>
      <c r="R134" s="401">
        <f t="shared" si="25"/>
        <v>4</v>
      </c>
      <c r="S134" s="402">
        <f t="shared" si="26"/>
        <v>0</v>
      </c>
      <c r="T134" s="402">
        <f t="shared" si="27"/>
        <v>0</v>
      </c>
      <c r="U134" s="402">
        <f t="shared" si="28"/>
        <v>0</v>
      </c>
      <c r="V134" s="402">
        <f t="shared" si="29"/>
        <v>0</v>
      </c>
      <c r="W134" s="402">
        <f t="shared" si="30"/>
        <v>0</v>
      </c>
      <c r="X134" s="402">
        <f t="shared" si="31"/>
        <v>0</v>
      </c>
      <c r="Y134" s="402">
        <f t="shared" si="32"/>
        <v>0</v>
      </c>
      <c r="Z134" s="402">
        <f t="shared" si="33"/>
        <v>0</v>
      </c>
      <c r="AA134" s="454">
        <f t="shared" si="34"/>
        <v>0</v>
      </c>
      <c r="AB134" s="363"/>
      <c r="AC134" s="440" t="s">
        <v>385</v>
      </c>
      <c r="AD134" s="443"/>
      <c r="AE134" s="444"/>
      <c r="AF134" s="445" t="s">
        <v>407</v>
      </c>
      <c r="AG134" s="446" t="s">
        <v>406</v>
      </c>
      <c r="AH134" s="440" t="s">
        <v>385</v>
      </c>
      <c r="AI134" s="443"/>
      <c r="AJ134" s="444"/>
      <c r="AK134" s="445" t="s">
        <v>411</v>
      </c>
      <c r="AL134" s="446" t="s">
        <v>360</v>
      </c>
      <c r="AM134" s="440" t="s">
        <v>385</v>
      </c>
      <c r="AN134" s="443"/>
      <c r="AO134" s="444"/>
      <c r="AP134" s="445" t="s">
        <v>415</v>
      </c>
      <c r="AQ134" s="446" t="s">
        <v>413</v>
      </c>
      <c r="AR134" s="440"/>
      <c r="AS134" s="443"/>
      <c r="AT134" s="444"/>
      <c r="AU134" s="445"/>
      <c r="AV134" s="446"/>
      <c r="AW134" s="440"/>
      <c r="AX134" s="443"/>
      <c r="AY134" s="444"/>
      <c r="AZ134" s="445"/>
      <c r="BA134" s="446"/>
      <c r="BB134" s="440"/>
      <c r="BC134" s="443"/>
      <c r="BD134" s="444"/>
      <c r="BE134" s="445"/>
      <c r="BF134" s="446"/>
      <c r="BG134" s="440"/>
      <c r="BH134" s="443"/>
      <c r="BI134" s="444"/>
      <c r="BJ134" s="445"/>
      <c r="BK134" s="446"/>
      <c r="BL134" s="440"/>
      <c r="BM134" s="443"/>
      <c r="BN134" s="444"/>
      <c r="BO134" s="445"/>
      <c r="BP134" s="446"/>
      <c r="BQ134" s="440"/>
      <c r="BR134" s="443"/>
      <c r="BS134" s="444"/>
      <c r="BT134" s="445"/>
      <c r="BU134" s="446"/>
      <c r="BV134" s="440"/>
      <c r="BW134" s="443"/>
      <c r="BX134" s="444"/>
      <c r="BY134" s="445"/>
      <c r="BZ134" s="446"/>
      <c r="CA134" s="440" t="s">
        <v>385</v>
      </c>
      <c r="CB134" s="443"/>
      <c r="CC134" s="444"/>
      <c r="CD134" s="445" t="s">
        <v>788</v>
      </c>
      <c r="CE134" s="446" t="s">
        <v>760</v>
      </c>
      <c r="CF134" s="440"/>
      <c r="CG134" s="443"/>
      <c r="CH134" s="444"/>
      <c r="CI134" s="445"/>
      <c r="CJ134" s="446"/>
      <c r="CK134" s="440"/>
      <c r="CL134" s="443"/>
      <c r="CM134" s="444"/>
      <c r="CN134" s="445"/>
      <c r="CO134" s="446"/>
      <c r="CP134" s="440"/>
      <c r="CQ134" s="443"/>
      <c r="CR134" s="444"/>
      <c r="CS134" s="445"/>
      <c r="CT134" s="446"/>
      <c r="CU134" s="440"/>
      <c r="CV134" s="443"/>
      <c r="CW134" s="444"/>
      <c r="CX134" s="445"/>
      <c r="CY134" s="446"/>
      <c r="CZ134" s="440"/>
      <c r="DA134" s="443"/>
      <c r="DB134" s="444"/>
      <c r="DC134" s="445"/>
      <c r="DD134" s="446"/>
      <c r="DE134" s="440"/>
      <c r="DF134" s="443"/>
      <c r="DG134" s="444"/>
      <c r="DH134" s="445"/>
      <c r="DI134" s="446"/>
      <c r="DJ134" s="440"/>
      <c r="DK134" s="443"/>
      <c r="DL134" s="444"/>
      <c r="DM134" s="445"/>
      <c r="DN134" s="446"/>
      <c r="DO134" s="440"/>
      <c r="DP134" s="443"/>
      <c r="DQ134" s="444"/>
      <c r="DR134" s="445"/>
      <c r="DS134" s="446"/>
      <c r="DT134" s="440"/>
      <c r="DU134" s="443"/>
      <c r="DV134" s="444"/>
      <c r="DW134" s="445"/>
      <c r="DX134" s="446"/>
      <c r="DY134" s="440"/>
      <c r="DZ134" s="443"/>
      <c r="EA134" s="444"/>
      <c r="EB134" s="445"/>
      <c r="EC134" s="446"/>
      <c r="ED134" s="440"/>
      <c r="EE134" s="443"/>
      <c r="EF134" s="444"/>
      <c r="EG134" s="445"/>
      <c r="EH134" s="446"/>
      <c r="EI134" s="440"/>
      <c r="EJ134" s="443"/>
      <c r="EK134" s="444"/>
      <c r="EL134" s="445"/>
      <c r="EM134" s="446"/>
      <c r="EN134" s="440"/>
      <c r="EO134" s="443"/>
      <c r="EP134" s="444"/>
      <c r="EQ134" s="445"/>
      <c r="ER134" s="446"/>
      <c r="ES134" s="440"/>
      <c r="ET134" s="443"/>
      <c r="EU134" s="444"/>
      <c r="EV134" s="445"/>
      <c r="EW134" s="446"/>
      <c r="EX134" s="440"/>
      <c r="EY134" s="443"/>
      <c r="EZ134" s="444"/>
      <c r="FA134" s="445"/>
      <c r="FB134" s="446"/>
    </row>
    <row r="135" spans="1:158" s="365" customFormat="1" ht="28.5" x14ac:dyDescent="0.25">
      <c r="A135" s="440">
        <v>150854</v>
      </c>
      <c r="B135" s="441" t="s">
        <v>647</v>
      </c>
      <c r="C135" s="442" t="s">
        <v>760</v>
      </c>
      <c r="D135" s="440" t="s">
        <v>325</v>
      </c>
      <c r="E135" s="443" t="s">
        <v>348</v>
      </c>
      <c r="F135" s="443" t="s">
        <v>751</v>
      </c>
      <c r="G135" s="443" t="s">
        <v>348</v>
      </c>
      <c r="H135" s="442" t="s">
        <v>348</v>
      </c>
      <c r="I135" s="443" t="s">
        <v>348</v>
      </c>
      <c r="J135" s="360" t="str">
        <f>IFERROR(VLOOKUP(A135,[4]YEAR12!$A:$Q,17,FALSE),"")</f>
        <v>6.25+ (B/A)</v>
      </c>
      <c r="K135" s="361">
        <f>IFERROR(VLOOKUP($A135,BHVEXPORT!$A:$I,6,FALSE),"")</f>
        <v>0</v>
      </c>
      <c r="L135" s="362">
        <f>IFERROR(VLOOKUP($A135,BHVEXPORT!$A:$I,4,FALSE),"")</f>
        <v>0</v>
      </c>
      <c r="M135" s="364">
        <f>IFERROR(VLOOKUP($A135,BHVEXPORT!$A:$I,5,FALSE),"")</f>
        <v>0</v>
      </c>
      <c r="N135" s="398">
        <v>99.03</v>
      </c>
      <c r="O135" s="399">
        <v>0</v>
      </c>
      <c r="P135" s="366"/>
      <c r="Q135" s="400">
        <f t="shared" si="24"/>
        <v>0</v>
      </c>
      <c r="R135" s="401">
        <f t="shared" si="25"/>
        <v>4</v>
      </c>
      <c r="S135" s="402">
        <f t="shared" si="26"/>
        <v>0</v>
      </c>
      <c r="T135" s="402">
        <f t="shared" si="27"/>
        <v>0</v>
      </c>
      <c r="U135" s="402">
        <f t="shared" si="28"/>
        <v>0</v>
      </c>
      <c r="V135" s="402">
        <f t="shared" si="29"/>
        <v>0</v>
      </c>
      <c r="W135" s="402">
        <f t="shared" si="30"/>
        <v>0</v>
      </c>
      <c r="X135" s="402">
        <f t="shared" si="31"/>
        <v>0</v>
      </c>
      <c r="Y135" s="402">
        <f t="shared" si="32"/>
        <v>0</v>
      </c>
      <c r="Z135" s="402">
        <f t="shared" si="33"/>
        <v>0</v>
      </c>
      <c r="AA135" s="454">
        <f t="shared" si="34"/>
        <v>0</v>
      </c>
      <c r="AB135" s="363"/>
      <c r="AC135" s="440"/>
      <c r="AD135" s="443"/>
      <c r="AE135" s="444"/>
      <c r="AF135" s="445"/>
      <c r="AG135" s="446"/>
      <c r="AH135" s="440" t="s">
        <v>385</v>
      </c>
      <c r="AI135" s="443"/>
      <c r="AJ135" s="444"/>
      <c r="AK135" s="445" t="s">
        <v>412</v>
      </c>
      <c r="AL135" s="446" t="s">
        <v>408</v>
      </c>
      <c r="AM135" s="440"/>
      <c r="AN135" s="443"/>
      <c r="AO135" s="444"/>
      <c r="AP135" s="445"/>
      <c r="AQ135" s="446"/>
      <c r="AR135" s="440"/>
      <c r="AS135" s="443"/>
      <c r="AT135" s="444"/>
      <c r="AU135" s="445"/>
      <c r="AV135" s="446"/>
      <c r="AW135" s="440"/>
      <c r="AX135" s="443"/>
      <c r="AY135" s="444"/>
      <c r="AZ135" s="445"/>
      <c r="BA135" s="446"/>
      <c r="BB135" s="440" t="s">
        <v>385</v>
      </c>
      <c r="BC135" s="443"/>
      <c r="BD135" s="444"/>
      <c r="BE135" s="445" t="s">
        <v>424</v>
      </c>
      <c r="BF135" s="446" t="s">
        <v>423</v>
      </c>
      <c r="BG135" s="440"/>
      <c r="BH135" s="443"/>
      <c r="BI135" s="444"/>
      <c r="BJ135" s="445"/>
      <c r="BK135" s="446"/>
      <c r="BL135" s="440"/>
      <c r="BM135" s="443"/>
      <c r="BN135" s="444"/>
      <c r="BO135" s="445"/>
      <c r="BP135" s="446"/>
      <c r="BQ135" s="440"/>
      <c r="BR135" s="443"/>
      <c r="BS135" s="444"/>
      <c r="BT135" s="445"/>
      <c r="BU135" s="446"/>
      <c r="BV135" s="440"/>
      <c r="BW135" s="443"/>
      <c r="BX135" s="444"/>
      <c r="BY135" s="445"/>
      <c r="BZ135" s="446"/>
      <c r="CA135" s="440" t="s">
        <v>385</v>
      </c>
      <c r="CB135" s="443"/>
      <c r="CC135" s="444"/>
      <c r="CD135" s="445" t="s">
        <v>788</v>
      </c>
      <c r="CE135" s="446" t="s">
        <v>760</v>
      </c>
      <c r="CF135" s="440"/>
      <c r="CG135" s="443"/>
      <c r="CH135" s="444"/>
      <c r="CI135" s="445"/>
      <c r="CJ135" s="446"/>
      <c r="CK135" s="440"/>
      <c r="CL135" s="443"/>
      <c r="CM135" s="444"/>
      <c r="CN135" s="445"/>
      <c r="CO135" s="446"/>
      <c r="CP135" s="440"/>
      <c r="CQ135" s="443"/>
      <c r="CR135" s="444"/>
      <c r="CS135" s="445"/>
      <c r="CT135" s="446"/>
      <c r="CU135" s="440"/>
      <c r="CV135" s="443"/>
      <c r="CW135" s="444"/>
      <c r="CX135" s="445"/>
      <c r="CY135" s="446"/>
      <c r="CZ135" s="440"/>
      <c r="DA135" s="443"/>
      <c r="DB135" s="444"/>
      <c r="DC135" s="445"/>
      <c r="DD135" s="446"/>
      <c r="DE135" s="440"/>
      <c r="DF135" s="443"/>
      <c r="DG135" s="444"/>
      <c r="DH135" s="445"/>
      <c r="DI135" s="446"/>
      <c r="DJ135" s="440"/>
      <c r="DK135" s="443"/>
      <c r="DL135" s="444"/>
      <c r="DM135" s="445"/>
      <c r="DN135" s="446"/>
      <c r="DO135" s="440" t="s">
        <v>385</v>
      </c>
      <c r="DP135" s="443"/>
      <c r="DQ135" s="444"/>
      <c r="DR135" s="445" t="s">
        <v>458</v>
      </c>
      <c r="DS135" s="446" t="s">
        <v>457</v>
      </c>
      <c r="DT135" s="440"/>
      <c r="DU135" s="443"/>
      <c r="DV135" s="444"/>
      <c r="DW135" s="445"/>
      <c r="DX135" s="446"/>
      <c r="DY135" s="440"/>
      <c r="DZ135" s="443"/>
      <c r="EA135" s="444"/>
      <c r="EB135" s="445"/>
      <c r="EC135" s="446"/>
      <c r="ED135" s="440"/>
      <c r="EE135" s="443"/>
      <c r="EF135" s="444"/>
      <c r="EG135" s="445"/>
      <c r="EH135" s="446"/>
      <c r="EI135" s="440"/>
      <c r="EJ135" s="443"/>
      <c r="EK135" s="444"/>
      <c r="EL135" s="445"/>
      <c r="EM135" s="446"/>
      <c r="EN135" s="440"/>
      <c r="EO135" s="443"/>
      <c r="EP135" s="444"/>
      <c r="EQ135" s="445"/>
      <c r="ER135" s="446"/>
      <c r="ES135" s="440"/>
      <c r="ET135" s="443"/>
      <c r="EU135" s="444"/>
      <c r="EV135" s="445"/>
      <c r="EW135" s="446"/>
      <c r="EX135" s="440"/>
      <c r="EY135" s="443"/>
      <c r="EZ135" s="444"/>
      <c r="FA135" s="445"/>
      <c r="FB135" s="446"/>
    </row>
    <row r="136" spans="1:158" s="365" customFormat="1" ht="28.5" x14ac:dyDescent="0.25">
      <c r="A136" s="440">
        <v>160040</v>
      </c>
      <c r="B136" s="441" t="s">
        <v>648</v>
      </c>
      <c r="C136" s="442" t="s">
        <v>760</v>
      </c>
      <c r="D136" s="440" t="s">
        <v>201</v>
      </c>
      <c r="E136" s="443" t="s">
        <v>348</v>
      </c>
      <c r="F136" s="443" t="s">
        <v>751</v>
      </c>
      <c r="G136" s="443" t="s">
        <v>348</v>
      </c>
      <c r="H136" s="442" t="s">
        <v>348</v>
      </c>
      <c r="I136" s="443" t="s">
        <v>348</v>
      </c>
      <c r="J136" s="360" t="str">
        <f>IFERROR(VLOOKUP(A136,[4]YEAR12!$A:$Q,17,FALSE),"")</f>
        <v>7.75+ (A/A*)</v>
      </c>
      <c r="K136" s="361">
        <f>IFERROR(VLOOKUP($A136,BHVEXPORT!$A:$I,6,FALSE),"")</f>
        <v>3</v>
      </c>
      <c r="L136" s="362">
        <f>IFERROR(VLOOKUP($A136,BHVEXPORT!$A:$I,4,FALSE),"")</f>
        <v>0</v>
      </c>
      <c r="M136" s="364">
        <f>IFERROR(VLOOKUP($A136,BHVEXPORT!$A:$I,5,FALSE),"")</f>
        <v>0</v>
      </c>
      <c r="N136" s="398">
        <v>99.16</v>
      </c>
      <c r="O136" s="399">
        <v>0</v>
      </c>
      <c r="P136" s="366"/>
      <c r="Q136" s="400">
        <f t="shared" si="24"/>
        <v>1</v>
      </c>
      <c r="R136" s="401">
        <f t="shared" si="25"/>
        <v>3</v>
      </c>
      <c r="S136" s="402">
        <f t="shared" si="26"/>
        <v>0</v>
      </c>
      <c r="T136" s="402">
        <f t="shared" si="27"/>
        <v>0</v>
      </c>
      <c r="U136" s="402">
        <f t="shared" si="28"/>
        <v>0</v>
      </c>
      <c r="V136" s="402">
        <f t="shared" si="29"/>
        <v>0</v>
      </c>
      <c r="W136" s="402">
        <f t="shared" si="30"/>
        <v>0</v>
      </c>
      <c r="X136" s="402">
        <f t="shared" si="31"/>
        <v>0</v>
      </c>
      <c r="Y136" s="402">
        <f t="shared" si="32"/>
        <v>0</v>
      </c>
      <c r="Z136" s="402">
        <f t="shared" si="33"/>
        <v>0</v>
      </c>
      <c r="AA136" s="454">
        <f t="shared" si="34"/>
        <v>0</v>
      </c>
      <c r="AB136" s="363"/>
      <c r="AC136" s="440"/>
      <c r="AD136" s="443"/>
      <c r="AE136" s="444"/>
      <c r="AF136" s="445"/>
      <c r="AG136" s="446"/>
      <c r="AH136" s="440"/>
      <c r="AI136" s="443"/>
      <c r="AJ136" s="444"/>
      <c r="AK136" s="445"/>
      <c r="AL136" s="446"/>
      <c r="AM136" s="440"/>
      <c r="AN136" s="443"/>
      <c r="AO136" s="444"/>
      <c r="AP136" s="445"/>
      <c r="AQ136" s="446"/>
      <c r="AR136" s="440"/>
      <c r="AS136" s="443"/>
      <c r="AT136" s="444"/>
      <c r="AU136" s="445"/>
      <c r="AV136" s="446"/>
      <c r="AW136" s="440"/>
      <c r="AX136" s="443"/>
      <c r="AY136" s="444"/>
      <c r="AZ136" s="445"/>
      <c r="BA136" s="446"/>
      <c r="BB136" s="440"/>
      <c r="BC136" s="443"/>
      <c r="BD136" s="444"/>
      <c r="BE136" s="445"/>
      <c r="BF136" s="446"/>
      <c r="BG136" s="440"/>
      <c r="BH136" s="443"/>
      <c r="BI136" s="444"/>
      <c r="BJ136" s="445"/>
      <c r="BK136" s="446"/>
      <c r="BL136" s="440"/>
      <c r="BM136" s="443"/>
      <c r="BN136" s="444"/>
      <c r="BO136" s="445"/>
      <c r="BP136" s="446"/>
      <c r="BQ136" s="440"/>
      <c r="BR136" s="443"/>
      <c r="BS136" s="444"/>
      <c r="BT136" s="445"/>
      <c r="BU136" s="446"/>
      <c r="BV136" s="440" t="s">
        <v>385</v>
      </c>
      <c r="BW136" s="443"/>
      <c r="BX136" s="444"/>
      <c r="BY136" s="445" t="s">
        <v>436</v>
      </c>
      <c r="BZ136" s="446" t="s">
        <v>434</v>
      </c>
      <c r="CA136" s="440" t="s">
        <v>385</v>
      </c>
      <c r="CB136" s="443"/>
      <c r="CC136" s="444"/>
      <c r="CD136" s="445" t="s">
        <v>790</v>
      </c>
      <c r="CE136" s="446" t="s">
        <v>791</v>
      </c>
      <c r="CF136" s="440"/>
      <c r="CG136" s="443"/>
      <c r="CH136" s="444"/>
      <c r="CI136" s="445"/>
      <c r="CJ136" s="446"/>
      <c r="CK136" s="440"/>
      <c r="CL136" s="443"/>
      <c r="CM136" s="444"/>
      <c r="CN136" s="445"/>
      <c r="CO136" s="446"/>
      <c r="CP136" s="440"/>
      <c r="CQ136" s="443"/>
      <c r="CR136" s="444"/>
      <c r="CS136" s="445"/>
      <c r="CT136" s="446"/>
      <c r="CU136" s="440"/>
      <c r="CV136" s="443"/>
      <c r="CW136" s="444"/>
      <c r="CX136" s="445"/>
      <c r="CY136" s="446"/>
      <c r="CZ136" s="440"/>
      <c r="DA136" s="443"/>
      <c r="DB136" s="444"/>
      <c r="DC136" s="445"/>
      <c r="DD136" s="446"/>
      <c r="DE136" s="440"/>
      <c r="DF136" s="443"/>
      <c r="DG136" s="444"/>
      <c r="DH136" s="445"/>
      <c r="DI136" s="446"/>
      <c r="DJ136" s="440"/>
      <c r="DK136" s="443"/>
      <c r="DL136" s="444"/>
      <c r="DM136" s="445"/>
      <c r="DN136" s="446"/>
      <c r="DO136" s="440"/>
      <c r="DP136" s="443"/>
      <c r="DQ136" s="444"/>
      <c r="DR136" s="445"/>
      <c r="DS136" s="446"/>
      <c r="DT136" s="440"/>
      <c r="DU136" s="443"/>
      <c r="DV136" s="444"/>
      <c r="DW136" s="445"/>
      <c r="DX136" s="446"/>
      <c r="DY136" s="440"/>
      <c r="DZ136" s="443"/>
      <c r="EA136" s="444"/>
      <c r="EB136" s="445"/>
      <c r="EC136" s="446"/>
      <c r="ED136" s="440"/>
      <c r="EE136" s="443"/>
      <c r="EF136" s="444"/>
      <c r="EG136" s="445"/>
      <c r="EH136" s="446"/>
      <c r="EI136" s="440" t="s">
        <v>385</v>
      </c>
      <c r="EJ136" s="443"/>
      <c r="EK136" s="444"/>
      <c r="EL136" s="445" t="s">
        <v>470</v>
      </c>
      <c r="EM136" s="446" t="s">
        <v>471</v>
      </c>
      <c r="EN136" s="440" t="s">
        <v>384</v>
      </c>
      <c r="EO136" s="443"/>
      <c r="EP136" s="444"/>
      <c r="EQ136" s="445" t="s">
        <v>784</v>
      </c>
      <c r="ER136" s="446" t="s">
        <v>475</v>
      </c>
      <c r="ES136" s="440"/>
      <c r="ET136" s="443"/>
      <c r="EU136" s="444"/>
      <c r="EV136" s="445"/>
      <c r="EW136" s="446"/>
      <c r="EX136" s="440"/>
      <c r="EY136" s="443"/>
      <c r="EZ136" s="444"/>
      <c r="FA136" s="445"/>
      <c r="FB136" s="446"/>
    </row>
    <row r="137" spans="1:158" s="365" customFormat="1" ht="28.5" x14ac:dyDescent="0.25">
      <c r="A137" s="440">
        <v>150939</v>
      </c>
      <c r="B137" s="441" t="s">
        <v>649</v>
      </c>
      <c r="C137" s="442" t="s">
        <v>760</v>
      </c>
      <c r="D137" s="440" t="s">
        <v>201</v>
      </c>
      <c r="E137" s="443" t="s">
        <v>348</v>
      </c>
      <c r="F137" s="443" t="s">
        <v>751</v>
      </c>
      <c r="G137" s="443" t="s">
        <v>348</v>
      </c>
      <c r="H137" s="442" t="s">
        <v>348</v>
      </c>
      <c r="I137" s="443" t="s">
        <v>348</v>
      </c>
      <c r="J137" s="360" t="str">
        <f>IFERROR(VLOOKUP(A137,[4]YEAR12!$A:$Q,17,FALSE),"")</f>
        <v>7.75+ (A/A*)</v>
      </c>
      <c r="K137" s="361">
        <f>IFERROR(VLOOKUP($A137,BHVEXPORT!$A:$I,6,FALSE),"")</f>
        <v>1</v>
      </c>
      <c r="L137" s="362">
        <f>IFERROR(VLOOKUP($A137,BHVEXPORT!$A:$I,4,FALSE),"")</f>
        <v>0</v>
      </c>
      <c r="M137" s="364">
        <f>IFERROR(VLOOKUP($A137,BHVEXPORT!$A:$I,5,FALSE),"")</f>
        <v>0</v>
      </c>
      <c r="N137" s="398">
        <v>100</v>
      </c>
      <c r="O137" s="399">
        <v>0</v>
      </c>
      <c r="P137" s="366"/>
      <c r="Q137" s="400">
        <f t="shared" si="24"/>
        <v>0</v>
      </c>
      <c r="R137" s="401">
        <f t="shared" si="25"/>
        <v>5</v>
      </c>
      <c r="S137" s="402">
        <f t="shared" si="26"/>
        <v>0</v>
      </c>
      <c r="T137" s="402">
        <f t="shared" si="27"/>
        <v>0</v>
      </c>
      <c r="U137" s="402">
        <f t="shared" si="28"/>
        <v>0</v>
      </c>
      <c r="V137" s="402">
        <f t="shared" si="29"/>
        <v>0</v>
      </c>
      <c r="W137" s="402">
        <f t="shared" si="30"/>
        <v>0</v>
      </c>
      <c r="X137" s="402">
        <f t="shared" si="31"/>
        <v>0</v>
      </c>
      <c r="Y137" s="402">
        <f t="shared" si="32"/>
        <v>0</v>
      </c>
      <c r="Z137" s="402">
        <f t="shared" si="33"/>
        <v>0</v>
      </c>
      <c r="AA137" s="454">
        <f t="shared" si="34"/>
        <v>0</v>
      </c>
      <c r="AB137" s="363"/>
      <c r="AC137" s="440"/>
      <c r="AD137" s="443"/>
      <c r="AE137" s="444"/>
      <c r="AF137" s="445"/>
      <c r="AG137" s="446"/>
      <c r="AH137" s="440"/>
      <c r="AI137" s="443"/>
      <c r="AJ137" s="444"/>
      <c r="AK137" s="445"/>
      <c r="AL137" s="446"/>
      <c r="AM137" s="440"/>
      <c r="AN137" s="443"/>
      <c r="AO137" s="444"/>
      <c r="AP137" s="445"/>
      <c r="AQ137" s="446"/>
      <c r="AR137" s="440"/>
      <c r="AS137" s="443"/>
      <c r="AT137" s="444"/>
      <c r="AU137" s="445"/>
      <c r="AV137" s="446"/>
      <c r="AW137" s="440"/>
      <c r="AX137" s="443"/>
      <c r="AY137" s="444"/>
      <c r="AZ137" s="445"/>
      <c r="BA137" s="446"/>
      <c r="BB137" s="440"/>
      <c r="BC137" s="443"/>
      <c r="BD137" s="444"/>
      <c r="BE137" s="445"/>
      <c r="BF137" s="446"/>
      <c r="BG137" s="440"/>
      <c r="BH137" s="443"/>
      <c r="BI137" s="444"/>
      <c r="BJ137" s="445"/>
      <c r="BK137" s="446"/>
      <c r="BL137" s="440"/>
      <c r="BM137" s="443"/>
      <c r="BN137" s="444"/>
      <c r="BO137" s="445"/>
      <c r="BP137" s="446"/>
      <c r="BQ137" s="440"/>
      <c r="BR137" s="443"/>
      <c r="BS137" s="444"/>
      <c r="BT137" s="445"/>
      <c r="BU137" s="446"/>
      <c r="BV137" s="440" t="s">
        <v>385</v>
      </c>
      <c r="BW137" s="443"/>
      <c r="BX137" s="444"/>
      <c r="BY137" s="445" t="s">
        <v>787</v>
      </c>
      <c r="BZ137" s="446" t="s">
        <v>435</v>
      </c>
      <c r="CA137" s="440" t="s">
        <v>385</v>
      </c>
      <c r="CB137" s="443"/>
      <c r="CC137" s="444"/>
      <c r="CD137" s="445" t="s">
        <v>788</v>
      </c>
      <c r="CE137" s="446" t="s">
        <v>760</v>
      </c>
      <c r="CF137" s="440"/>
      <c r="CG137" s="443"/>
      <c r="CH137" s="444"/>
      <c r="CI137" s="445"/>
      <c r="CJ137" s="446"/>
      <c r="CK137" s="440"/>
      <c r="CL137" s="443"/>
      <c r="CM137" s="444"/>
      <c r="CN137" s="445"/>
      <c r="CO137" s="446"/>
      <c r="CP137" s="440"/>
      <c r="CQ137" s="443"/>
      <c r="CR137" s="444"/>
      <c r="CS137" s="445"/>
      <c r="CT137" s="446"/>
      <c r="CU137" s="440"/>
      <c r="CV137" s="443"/>
      <c r="CW137" s="444"/>
      <c r="CX137" s="445"/>
      <c r="CY137" s="446"/>
      <c r="CZ137" s="440"/>
      <c r="DA137" s="443"/>
      <c r="DB137" s="444"/>
      <c r="DC137" s="445"/>
      <c r="DD137" s="446"/>
      <c r="DE137" s="440"/>
      <c r="DF137" s="443"/>
      <c r="DG137" s="444"/>
      <c r="DH137" s="445"/>
      <c r="DI137" s="446"/>
      <c r="DJ137" s="440" t="s">
        <v>385</v>
      </c>
      <c r="DK137" s="443"/>
      <c r="DL137" s="444"/>
      <c r="DM137" s="445" t="s">
        <v>454</v>
      </c>
      <c r="DN137" s="446" t="s">
        <v>450</v>
      </c>
      <c r="DO137" s="440"/>
      <c r="DP137" s="443"/>
      <c r="DQ137" s="444"/>
      <c r="DR137" s="445"/>
      <c r="DS137" s="446"/>
      <c r="DT137" s="440"/>
      <c r="DU137" s="443"/>
      <c r="DV137" s="444"/>
      <c r="DW137" s="445"/>
      <c r="DX137" s="446"/>
      <c r="DY137" s="440"/>
      <c r="DZ137" s="443"/>
      <c r="EA137" s="444"/>
      <c r="EB137" s="445"/>
      <c r="EC137" s="446"/>
      <c r="ED137" s="440" t="s">
        <v>385</v>
      </c>
      <c r="EE137" s="443"/>
      <c r="EF137" s="444"/>
      <c r="EG137" s="445" t="s">
        <v>466</v>
      </c>
      <c r="EH137" s="446" t="s">
        <v>465</v>
      </c>
      <c r="EI137" s="440" t="s">
        <v>385</v>
      </c>
      <c r="EJ137" s="443"/>
      <c r="EK137" s="444"/>
      <c r="EL137" s="445" t="s">
        <v>470</v>
      </c>
      <c r="EM137" s="446" t="s">
        <v>471</v>
      </c>
      <c r="EN137" s="440"/>
      <c r="EO137" s="443"/>
      <c r="EP137" s="444"/>
      <c r="EQ137" s="445"/>
      <c r="ER137" s="446"/>
      <c r="ES137" s="440"/>
      <c r="ET137" s="443"/>
      <c r="EU137" s="444"/>
      <c r="EV137" s="445"/>
      <c r="EW137" s="446"/>
      <c r="EX137" s="440"/>
      <c r="EY137" s="443"/>
      <c r="EZ137" s="444"/>
      <c r="FA137" s="445"/>
      <c r="FB137" s="446"/>
    </row>
    <row r="138" spans="1:158" s="365" customFormat="1" ht="28.5" x14ac:dyDescent="0.25">
      <c r="A138" s="440">
        <v>160069</v>
      </c>
      <c r="B138" s="441" t="s">
        <v>650</v>
      </c>
      <c r="C138" s="442" t="s">
        <v>769</v>
      </c>
      <c r="D138" s="440" t="s">
        <v>201</v>
      </c>
      <c r="E138" s="443" t="s">
        <v>749</v>
      </c>
      <c r="F138" s="443" t="s">
        <v>751</v>
      </c>
      <c r="G138" s="443" t="s">
        <v>348</v>
      </c>
      <c r="H138" s="442" t="s">
        <v>348</v>
      </c>
      <c r="I138" s="443" t="s">
        <v>347</v>
      </c>
      <c r="J138" s="360" t="str">
        <f>IFERROR(VLOOKUP(A138,[4]YEAR12!$A:$Q,17,FALSE),"")</f>
        <v>4.75+ (C/B)</v>
      </c>
      <c r="K138" s="361">
        <f>IFERROR(VLOOKUP($A138,BHVEXPORT!$A:$I,6,FALSE),"")</f>
        <v>9</v>
      </c>
      <c r="L138" s="362">
        <f>IFERROR(VLOOKUP($A138,BHVEXPORT!$A:$I,4,FALSE),"")</f>
        <v>0</v>
      </c>
      <c r="M138" s="364">
        <f>IFERROR(VLOOKUP($A138,BHVEXPORT!$A:$I,5,FALSE),"")</f>
        <v>0</v>
      </c>
      <c r="N138" s="398">
        <v>91.8</v>
      </c>
      <c r="O138" s="399">
        <v>2</v>
      </c>
      <c r="P138" s="366"/>
      <c r="Q138" s="400">
        <f t="shared" si="24"/>
        <v>1</v>
      </c>
      <c r="R138" s="401">
        <f t="shared" si="25"/>
        <v>3</v>
      </c>
      <c r="S138" s="402">
        <f t="shared" si="26"/>
        <v>0</v>
      </c>
      <c r="T138" s="402">
        <f t="shared" si="27"/>
        <v>0</v>
      </c>
      <c r="U138" s="402">
        <f t="shared" si="28"/>
        <v>0</v>
      </c>
      <c r="V138" s="402">
        <f t="shared" si="29"/>
        <v>0</v>
      </c>
      <c r="W138" s="402">
        <f t="shared" si="30"/>
        <v>0</v>
      </c>
      <c r="X138" s="402">
        <f t="shared" si="31"/>
        <v>0</v>
      </c>
      <c r="Y138" s="402">
        <f t="shared" si="32"/>
        <v>0</v>
      </c>
      <c r="Z138" s="402">
        <f t="shared" si="33"/>
        <v>0</v>
      </c>
      <c r="AA138" s="454">
        <f t="shared" si="34"/>
        <v>0</v>
      </c>
      <c r="AB138" s="363"/>
      <c r="AC138" s="440"/>
      <c r="AD138" s="443"/>
      <c r="AE138" s="444"/>
      <c r="AF138" s="445"/>
      <c r="AG138" s="446"/>
      <c r="AH138" s="440"/>
      <c r="AI138" s="443"/>
      <c r="AJ138" s="444"/>
      <c r="AK138" s="445"/>
      <c r="AL138" s="446"/>
      <c r="AM138" s="440"/>
      <c r="AN138" s="443"/>
      <c r="AO138" s="444"/>
      <c r="AP138" s="445"/>
      <c r="AQ138" s="446"/>
      <c r="AR138" s="440"/>
      <c r="AS138" s="443"/>
      <c r="AT138" s="444"/>
      <c r="AU138" s="445"/>
      <c r="AV138" s="446"/>
      <c r="AW138" s="440"/>
      <c r="AX138" s="443"/>
      <c r="AY138" s="444"/>
      <c r="AZ138" s="445"/>
      <c r="BA138" s="446"/>
      <c r="BB138" s="440"/>
      <c r="BC138" s="443"/>
      <c r="BD138" s="444"/>
      <c r="BE138" s="445"/>
      <c r="BF138" s="446"/>
      <c r="BG138" s="440"/>
      <c r="BH138" s="443"/>
      <c r="BI138" s="444"/>
      <c r="BJ138" s="445"/>
      <c r="BK138" s="446"/>
      <c r="BL138" s="440"/>
      <c r="BM138" s="443"/>
      <c r="BN138" s="444"/>
      <c r="BO138" s="445"/>
      <c r="BP138" s="446"/>
      <c r="BQ138" s="440"/>
      <c r="BR138" s="443"/>
      <c r="BS138" s="444"/>
      <c r="BT138" s="445"/>
      <c r="BU138" s="446"/>
      <c r="BV138" s="440"/>
      <c r="BW138" s="443"/>
      <c r="BX138" s="444"/>
      <c r="BY138" s="445"/>
      <c r="BZ138" s="446"/>
      <c r="CA138" s="440" t="s">
        <v>384</v>
      </c>
      <c r="CB138" s="443"/>
      <c r="CC138" s="444"/>
      <c r="CD138" s="445" t="s">
        <v>790</v>
      </c>
      <c r="CE138" s="446" t="s">
        <v>791</v>
      </c>
      <c r="CF138" s="440" t="s">
        <v>385</v>
      </c>
      <c r="CG138" s="443"/>
      <c r="CH138" s="444"/>
      <c r="CI138" s="445" t="s">
        <v>439</v>
      </c>
      <c r="CJ138" s="446" t="s">
        <v>438</v>
      </c>
      <c r="CK138" s="440"/>
      <c r="CL138" s="443"/>
      <c r="CM138" s="444"/>
      <c r="CN138" s="445"/>
      <c r="CO138" s="446"/>
      <c r="CP138" s="440"/>
      <c r="CQ138" s="443"/>
      <c r="CR138" s="444"/>
      <c r="CS138" s="445"/>
      <c r="CT138" s="446"/>
      <c r="CU138" s="440"/>
      <c r="CV138" s="443"/>
      <c r="CW138" s="444"/>
      <c r="CX138" s="445"/>
      <c r="CY138" s="446"/>
      <c r="CZ138" s="440"/>
      <c r="DA138" s="443"/>
      <c r="DB138" s="444"/>
      <c r="DC138" s="445"/>
      <c r="DD138" s="446"/>
      <c r="DE138" s="440"/>
      <c r="DF138" s="443"/>
      <c r="DG138" s="444"/>
      <c r="DH138" s="445"/>
      <c r="DI138" s="446"/>
      <c r="DJ138" s="440"/>
      <c r="DK138" s="443"/>
      <c r="DL138" s="444"/>
      <c r="DM138" s="445"/>
      <c r="DN138" s="446"/>
      <c r="DO138" s="440"/>
      <c r="DP138" s="443"/>
      <c r="DQ138" s="444"/>
      <c r="DR138" s="445"/>
      <c r="DS138" s="446"/>
      <c r="DT138" s="440" t="s">
        <v>385</v>
      </c>
      <c r="DU138" s="443"/>
      <c r="DV138" s="444"/>
      <c r="DW138" s="445" t="s">
        <v>792</v>
      </c>
      <c r="DX138" s="446" t="s">
        <v>459</v>
      </c>
      <c r="DY138" s="440"/>
      <c r="DZ138" s="443"/>
      <c r="EA138" s="444"/>
      <c r="EB138" s="445"/>
      <c r="EC138" s="446"/>
      <c r="ED138" s="440"/>
      <c r="EE138" s="443"/>
      <c r="EF138" s="444"/>
      <c r="EG138" s="445"/>
      <c r="EH138" s="446"/>
      <c r="EI138" s="440"/>
      <c r="EJ138" s="443"/>
      <c r="EK138" s="444"/>
      <c r="EL138" s="445"/>
      <c r="EM138" s="446"/>
      <c r="EN138" s="440" t="s">
        <v>385</v>
      </c>
      <c r="EO138" s="443"/>
      <c r="EP138" s="444"/>
      <c r="EQ138" s="445" t="s">
        <v>474</v>
      </c>
      <c r="ER138" s="446" t="s">
        <v>477</v>
      </c>
      <c r="ES138" s="440"/>
      <c r="ET138" s="443"/>
      <c r="EU138" s="444"/>
      <c r="EV138" s="445"/>
      <c r="EW138" s="446"/>
      <c r="EX138" s="440"/>
      <c r="EY138" s="443"/>
      <c r="EZ138" s="444"/>
      <c r="FA138" s="445"/>
      <c r="FB138" s="446"/>
    </row>
    <row r="139" spans="1:158" s="365" customFormat="1" ht="28.5" x14ac:dyDescent="0.25">
      <c r="A139" s="440">
        <v>160086</v>
      </c>
      <c r="B139" s="441" t="s">
        <v>651</v>
      </c>
      <c r="C139" s="442" t="s">
        <v>770</v>
      </c>
      <c r="D139" s="440" t="s">
        <v>201</v>
      </c>
      <c r="E139" s="443" t="s">
        <v>348</v>
      </c>
      <c r="F139" s="443" t="s">
        <v>772</v>
      </c>
      <c r="G139" s="443" t="s">
        <v>348</v>
      </c>
      <c r="H139" s="442" t="s">
        <v>348</v>
      </c>
      <c r="I139" s="443" t="s">
        <v>348</v>
      </c>
      <c r="J139" s="360" t="str">
        <f>IFERROR(VLOOKUP(A139,[4]YEAR12!$A:$Q,17,FALSE),"")</f>
        <v>6.25+ (B/A)</v>
      </c>
      <c r="K139" s="361">
        <f>IFERROR(VLOOKUP($A139,BHVEXPORT!$A:$I,6,FALSE),"")</f>
        <v>1</v>
      </c>
      <c r="L139" s="362">
        <f>IFERROR(VLOOKUP($A139,BHVEXPORT!$A:$I,4,FALSE),"")</f>
        <v>0</v>
      </c>
      <c r="M139" s="364">
        <f>IFERROR(VLOOKUP($A139,BHVEXPORT!$A:$I,5,FALSE),"")</f>
        <v>1</v>
      </c>
      <c r="N139" s="398">
        <v>91.82</v>
      </c>
      <c r="O139" s="399">
        <v>2</v>
      </c>
      <c r="P139" s="366"/>
      <c r="Q139" s="400">
        <f t="shared" si="24"/>
        <v>0</v>
      </c>
      <c r="R139" s="401">
        <f t="shared" si="25"/>
        <v>3</v>
      </c>
      <c r="S139" s="402">
        <f t="shared" si="26"/>
        <v>0</v>
      </c>
      <c r="T139" s="402">
        <f t="shared" si="27"/>
        <v>0</v>
      </c>
      <c r="U139" s="402">
        <f t="shared" si="28"/>
        <v>1</v>
      </c>
      <c r="V139" s="402">
        <f t="shared" si="29"/>
        <v>1</v>
      </c>
      <c r="W139" s="402">
        <f t="shared" si="30"/>
        <v>0</v>
      </c>
      <c r="X139" s="402">
        <f t="shared" si="31"/>
        <v>0</v>
      </c>
      <c r="Y139" s="402">
        <f t="shared" si="32"/>
        <v>0</v>
      </c>
      <c r="Z139" s="402">
        <f t="shared" si="33"/>
        <v>0</v>
      </c>
      <c r="AA139" s="454">
        <f t="shared" si="34"/>
        <v>1</v>
      </c>
      <c r="AB139" s="363"/>
      <c r="AC139" s="440"/>
      <c r="AD139" s="443"/>
      <c r="AE139" s="444"/>
      <c r="AF139" s="445"/>
      <c r="AG139" s="446"/>
      <c r="AH139" s="440"/>
      <c r="AI139" s="443"/>
      <c r="AJ139" s="444"/>
      <c r="AK139" s="445"/>
      <c r="AL139" s="446"/>
      <c r="AM139" s="440"/>
      <c r="AN139" s="443"/>
      <c r="AO139" s="444"/>
      <c r="AP139" s="445"/>
      <c r="AQ139" s="446"/>
      <c r="AR139" s="440"/>
      <c r="AS139" s="443"/>
      <c r="AT139" s="444"/>
      <c r="AU139" s="445"/>
      <c r="AV139" s="446"/>
      <c r="AW139" s="440"/>
      <c r="AX139" s="443"/>
      <c r="AY139" s="444"/>
      <c r="AZ139" s="445"/>
      <c r="BA139" s="446"/>
      <c r="BB139" s="440"/>
      <c r="BC139" s="443"/>
      <c r="BD139" s="444"/>
      <c r="BE139" s="445"/>
      <c r="BF139" s="446"/>
      <c r="BG139" s="440"/>
      <c r="BH139" s="443"/>
      <c r="BI139" s="444"/>
      <c r="BJ139" s="445"/>
      <c r="BK139" s="446"/>
      <c r="BL139" s="440" t="s">
        <v>385</v>
      </c>
      <c r="BM139" s="443"/>
      <c r="BN139" s="444"/>
      <c r="BO139" s="445" t="s">
        <v>429</v>
      </c>
      <c r="BP139" s="446" t="s">
        <v>427</v>
      </c>
      <c r="BQ139" s="440"/>
      <c r="BR139" s="443"/>
      <c r="BS139" s="444"/>
      <c r="BT139" s="445"/>
      <c r="BU139" s="446"/>
      <c r="BV139" s="440"/>
      <c r="BW139" s="443"/>
      <c r="BX139" s="444"/>
      <c r="BY139" s="445"/>
      <c r="BZ139" s="446"/>
      <c r="CA139" s="440" t="s">
        <v>385</v>
      </c>
      <c r="CB139" s="443"/>
      <c r="CC139" s="444"/>
      <c r="CD139" s="445" t="s">
        <v>790</v>
      </c>
      <c r="CE139" s="446" t="s">
        <v>791</v>
      </c>
      <c r="CF139" s="440"/>
      <c r="CG139" s="443"/>
      <c r="CH139" s="444"/>
      <c r="CI139" s="445"/>
      <c r="CJ139" s="446"/>
      <c r="CK139" s="440"/>
      <c r="CL139" s="443"/>
      <c r="CM139" s="444"/>
      <c r="CN139" s="445"/>
      <c r="CO139" s="446"/>
      <c r="CP139" s="440"/>
      <c r="CQ139" s="443"/>
      <c r="CR139" s="444"/>
      <c r="CS139" s="445"/>
      <c r="CT139" s="446"/>
      <c r="CU139" s="440"/>
      <c r="CV139" s="443"/>
      <c r="CW139" s="444"/>
      <c r="CX139" s="445"/>
      <c r="CY139" s="446"/>
      <c r="CZ139" s="440"/>
      <c r="DA139" s="443"/>
      <c r="DB139" s="444"/>
      <c r="DC139" s="445"/>
      <c r="DD139" s="446"/>
      <c r="DE139" s="440"/>
      <c r="DF139" s="443"/>
      <c r="DG139" s="444"/>
      <c r="DH139" s="445"/>
      <c r="DI139" s="446"/>
      <c r="DJ139" s="440"/>
      <c r="DK139" s="443"/>
      <c r="DL139" s="444"/>
      <c r="DM139" s="445"/>
      <c r="DN139" s="446"/>
      <c r="DO139" s="440"/>
      <c r="DP139" s="443"/>
      <c r="DQ139" s="444"/>
      <c r="DR139" s="445"/>
      <c r="DS139" s="446"/>
      <c r="DT139" s="440" t="s">
        <v>388</v>
      </c>
      <c r="DU139" s="443"/>
      <c r="DV139" s="444"/>
      <c r="DW139" s="445" t="s">
        <v>789</v>
      </c>
      <c r="DX139" s="446" t="s">
        <v>460</v>
      </c>
      <c r="DY139" s="440"/>
      <c r="DZ139" s="443"/>
      <c r="EA139" s="444"/>
      <c r="EB139" s="445"/>
      <c r="EC139" s="446"/>
      <c r="ED139" s="440"/>
      <c r="EE139" s="443"/>
      <c r="EF139" s="444"/>
      <c r="EG139" s="445"/>
      <c r="EH139" s="446"/>
      <c r="EI139" s="440" t="s">
        <v>385</v>
      </c>
      <c r="EJ139" s="443"/>
      <c r="EK139" s="444"/>
      <c r="EL139" s="445" t="s">
        <v>470</v>
      </c>
      <c r="EM139" s="446" t="s">
        <v>469</v>
      </c>
      <c r="EN139" s="440"/>
      <c r="EO139" s="443"/>
      <c r="EP139" s="444"/>
      <c r="EQ139" s="445"/>
      <c r="ER139" s="446"/>
      <c r="ES139" s="440"/>
      <c r="ET139" s="443"/>
      <c r="EU139" s="444"/>
      <c r="EV139" s="445"/>
      <c r="EW139" s="446"/>
      <c r="EX139" s="440"/>
      <c r="EY139" s="443"/>
      <c r="EZ139" s="444"/>
      <c r="FA139" s="445"/>
      <c r="FB139" s="446"/>
    </row>
    <row r="140" spans="1:158" s="365" customFormat="1" ht="28.5" x14ac:dyDescent="0.25">
      <c r="A140" s="440">
        <v>160028</v>
      </c>
      <c r="B140" s="441" t="s">
        <v>652</v>
      </c>
      <c r="C140" s="442" t="s">
        <v>760</v>
      </c>
      <c r="D140" s="440" t="s">
        <v>325</v>
      </c>
      <c r="E140" s="443" t="s">
        <v>348</v>
      </c>
      <c r="F140" s="443" t="s">
        <v>766</v>
      </c>
      <c r="G140" s="443" t="s">
        <v>348</v>
      </c>
      <c r="H140" s="442" t="s">
        <v>348</v>
      </c>
      <c r="I140" s="443" t="s">
        <v>348</v>
      </c>
      <c r="J140" s="360" t="str">
        <f>IFERROR(VLOOKUP(A140,[4]YEAR12!$A:$Q,17,FALSE),"")</f>
        <v>2.5+ (D/C)</v>
      </c>
      <c r="K140" s="361">
        <f>IFERROR(VLOOKUP($A140,BHVEXPORT!$A:$I,6,FALSE),"")</f>
        <v>2</v>
      </c>
      <c r="L140" s="362">
        <f>IFERROR(VLOOKUP($A140,BHVEXPORT!$A:$I,4,FALSE),"")</f>
        <v>0</v>
      </c>
      <c r="M140" s="364">
        <f>IFERROR(VLOOKUP($A140,BHVEXPORT!$A:$I,5,FALSE),"")</f>
        <v>0</v>
      </c>
      <c r="N140" s="398">
        <v>98.43</v>
      </c>
      <c r="O140" s="399">
        <v>2</v>
      </c>
      <c r="P140" s="366"/>
      <c r="Q140" s="400">
        <f t="shared" si="24"/>
        <v>0</v>
      </c>
      <c r="R140" s="401">
        <f t="shared" si="25"/>
        <v>5</v>
      </c>
      <c r="S140" s="402">
        <f t="shared" si="26"/>
        <v>0</v>
      </c>
      <c r="T140" s="402">
        <f t="shared" si="27"/>
        <v>0</v>
      </c>
      <c r="U140" s="402">
        <f t="shared" si="28"/>
        <v>0</v>
      </c>
      <c r="V140" s="402">
        <f t="shared" si="29"/>
        <v>0</v>
      </c>
      <c r="W140" s="402">
        <f t="shared" si="30"/>
        <v>0</v>
      </c>
      <c r="X140" s="402">
        <f t="shared" si="31"/>
        <v>0</v>
      </c>
      <c r="Y140" s="402">
        <f t="shared" si="32"/>
        <v>0</v>
      </c>
      <c r="Z140" s="402">
        <f t="shared" si="33"/>
        <v>0</v>
      </c>
      <c r="AA140" s="454">
        <f t="shared" si="34"/>
        <v>0</v>
      </c>
      <c r="AB140" s="363"/>
      <c r="AC140" s="440"/>
      <c r="AD140" s="443"/>
      <c r="AE140" s="444"/>
      <c r="AF140" s="445"/>
      <c r="AG140" s="446"/>
      <c r="AH140" s="440"/>
      <c r="AI140" s="443"/>
      <c r="AJ140" s="444"/>
      <c r="AK140" s="445"/>
      <c r="AL140" s="446"/>
      <c r="AM140" s="440" t="s">
        <v>385</v>
      </c>
      <c r="AN140" s="443"/>
      <c r="AO140" s="444"/>
      <c r="AP140" s="445" t="s">
        <v>415</v>
      </c>
      <c r="AQ140" s="446" t="s">
        <v>413</v>
      </c>
      <c r="AR140" s="440"/>
      <c r="AS140" s="443"/>
      <c r="AT140" s="444"/>
      <c r="AU140" s="445"/>
      <c r="AV140" s="446"/>
      <c r="AW140" s="440"/>
      <c r="AX140" s="443"/>
      <c r="AY140" s="444"/>
      <c r="AZ140" s="445"/>
      <c r="BA140" s="446"/>
      <c r="BB140" s="440"/>
      <c r="BC140" s="443"/>
      <c r="BD140" s="444"/>
      <c r="BE140" s="445"/>
      <c r="BF140" s="446"/>
      <c r="BG140" s="440"/>
      <c r="BH140" s="443"/>
      <c r="BI140" s="444"/>
      <c r="BJ140" s="445"/>
      <c r="BK140" s="446"/>
      <c r="BL140" s="440" t="s">
        <v>385</v>
      </c>
      <c r="BM140" s="443"/>
      <c r="BN140" s="444"/>
      <c r="BO140" s="445" t="s">
        <v>429</v>
      </c>
      <c r="BP140" s="446" t="s">
        <v>428</v>
      </c>
      <c r="BQ140" s="440"/>
      <c r="BR140" s="443"/>
      <c r="BS140" s="444"/>
      <c r="BT140" s="445"/>
      <c r="BU140" s="446"/>
      <c r="BV140" s="440"/>
      <c r="BW140" s="443"/>
      <c r="BX140" s="444"/>
      <c r="BY140" s="445"/>
      <c r="BZ140" s="446"/>
      <c r="CA140" s="440" t="s">
        <v>385</v>
      </c>
      <c r="CB140" s="443"/>
      <c r="CC140" s="444"/>
      <c r="CD140" s="445" t="s">
        <v>807</v>
      </c>
      <c r="CE140" s="446" t="s">
        <v>808</v>
      </c>
      <c r="CF140" s="440"/>
      <c r="CG140" s="443"/>
      <c r="CH140" s="444"/>
      <c r="CI140" s="445"/>
      <c r="CJ140" s="446"/>
      <c r="CK140" s="440"/>
      <c r="CL140" s="443"/>
      <c r="CM140" s="444"/>
      <c r="CN140" s="445"/>
      <c r="CO140" s="446"/>
      <c r="CP140" s="440"/>
      <c r="CQ140" s="443"/>
      <c r="CR140" s="444"/>
      <c r="CS140" s="445"/>
      <c r="CT140" s="446"/>
      <c r="CU140" s="440"/>
      <c r="CV140" s="443"/>
      <c r="CW140" s="444"/>
      <c r="CX140" s="445"/>
      <c r="CY140" s="446"/>
      <c r="CZ140" s="440"/>
      <c r="DA140" s="443"/>
      <c r="DB140" s="444"/>
      <c r="DC140" s="445"/>
      <c r="DD140" s="446"/>
      <c r="DE140" s="440"/>
      <c r="DF140" s="443"/>
      <c r="DG140" s="444"/>
      <c r="DH140" s="445"/>
      <c r="DI140" s="446"/>
      <c r="DJ140" s="440" t="s">
        <v>385</v>
      </c>
      <c r="DK140" s="443"/>
      <c r="DL140" s="444"/>
      <c r="DM140" s="445" t="s">
        <v>454</v>
      </c>
      <c r="DN140" s="446" t="s">
        <v>451</v>
      </c>
      <c r="DO140" s="440"/>
      <c r="DP140" s="443"/>
      <c r="DQ140" s="444"/>
      <c r="DR140" s="445"/>
      <c r="DS140" s="446"/>
      <c r="DT140" s="440"/>
      <c r="DU140" s="443"/>
      <c r="DV140" s="444"/>
      <c r="DW140" s="445"/>
      <c r="DX140" s="446"/>
      <c r="DY140" s="440"/>
      <c r="DZ140" s="443"/>
      <c r="EA140" s="444"/>
      <c r="EB140" s="445"/>
      <c r="EC140" s="446"/>
      <c r="ED140" s="440"/>
      <c r="EE140" s="443"/>
      <c r="EF140" s="444"/>
      <c r="EG140" s="445"/>
      <c r="EH140" s="446"/>
      <c r="EI140" s="440"/>
      <c r="EJ140" s="443"/>
      <c r="EK140" s="444"/>
      <c r="EL140" s="445"/>
      <c r="EM140" s="446"/>
      <c r="EN140" s="440" t="s">
        <v>385</v>
      </c>
      <c r="EO140" s="443"/>
      <c r="EP140" s="444"/>
      <c r="EQ140" s="445" t="s">
        <v>784</v>
      </c>
      <c r="ER140" s="446" t="s">
        <v>475</v>
      </c>
      <c r="ES140" s="440"/>
      <c r="ET140" s="443"/>
      <c r="EU140" s="444"/>
      <c r="EV140" s="445"/>
      <c r="EW140" s="446"/>
      <c r="EX140" s="440"/>
      <c r="EY140" s="443"/>
      <c r="EZ140" s="444"/>
      <c r="FA140" s="445"/>
      <c r="FB140" s="446"/>
    </row>
    <row r="141" spans="1:158" s="365" customFormat="1" ht="28.5" x14ac:dyDescent="0.25">
      <c r="A141" s="440">
        <v>160359</v>
      </c>
      <c r="B141" s="441" t="s">
        <v>653</v>
      </c>
      <c r="C141" s="442" t="s">
        <v>764</v>
      </c>
      <c r="D141" s="440" t="s">
        <v>325</v>
      </c>
      <c r="E141" s="443" t="s">
        <v>348</v>
      </c>
      <c r="F141" s="443" t="s">
        <v>751</v>
      </c>
      <c r="G141" s="443" t="s">
        <v>348</v>
      </c>
      <c r="H141" s="442" t="s">
        <v>348</v>
      </c>
      <c r="I141" s="443" t="s">
        <v>348</v>
      </c>
      <c r="J141" s="360" t="str">
        <f>IFERROR(VLOOKUP(A141,[4]YEAR12!$A:$Q,17,FALSE),"")</f>
        <v>4.75+ (C/B)</v>
      </c>
      <c r="K141" s="361">
        <f>IFERROR(VLOOKUP($A141,BHVEXPORT!$A:$I,6,FALSE),"")</f>
        <v>0</v>
      </c>
      <c r="L141" s="362">
        <f>IFERROR(VLOOKUP($A141,BHVEXPORT!$A:$I,4,FALSE),"")</f>
        <v>0</v>
      </c>
      <c r="M141" s="364">
        <f>IFERROR(VLOOKUP($A141,BHVEXPORT!$A:$I,5,FALSE),"")</f>
        <v>0</v>
      </c>
      <c r="N141" s="398">
        <v>88.68</v>
      </c>
      <c r="O141" s="399">
        <v>0</v>
      </c>
      <c r="P141" s="366"/>
      <c r="Q141" s="400">
        <f t="shared" si="24"/>
        <v>3</v>
      </c>
      <c r="R141" s="401">
        <f t="shared" si="25"/>
        <v>1</v>
      </c>
      <c r="S141" s="402">
        <f t="shared" si="26"/>
        <v>0</v>
      </c>
      <c r="T141" s="402">
        <f t="shared" si="27"/>
        <v>0</v>
      </c>
      <c r="U141" s="402">
        <f t="shared" si="28"/>
        <v>0</v>
      </c>
      <c r="V141" s="402">
        <f t="shared" si="29"/>
        <v>0</v>
      </c>
      <c r="W141" s="402">
        <f t="shared" si="30"/>
        <v>0</v>
      </c>
      <c r="X141" s="402">
        <f t="shared" si="31"/>
        <v>0</v>
      </c>
      <c r="Y141" s="402">
        <f t="shared" si="32"/>
        <v>0</v>
      </c>
      <c r="Z141" s="402">
        <f t="shared" si="33"/>
        <v>0</v>
      </c>
      <c r="AA141" s="454">
        <f t="shared" si="34"/>
        <v>0</v>
      </c>
      <c r="AB141" s="363"/>
      <c r="AC141" s="440"/>
      <c r="AD141" s="443"/>
      <c r="AE141" s="444"/>
      <c r="AF141" s="445"/>
      <c r="AG141" s="446"/>
      <c r="AH141" s="440"/>
      <c r="AI141" s="443"/>
      <c r="AJ141" s="444"/>
      <c r="AK141" s="445"/>
      <c r="AL141" s="446"/>
      <c r="AM141" s="440"/>
      <c r="AN141" s="443"/>
      <c r="AO141" s="444"/>
      <c r="AP141" s="445"/>
      <c r="AQ141" s="446"/>
      <c r="AR141" s="440"/>
      <c r="AS141" s="443"/>
      <c r="AT141" s="444"/>
      <c r="AU141" s="445"/>
      <c r="AV141" s="446"/>
      <c r="AW141" s="440"/>
      <c r="AX141" s="443"/>
      <c r="AY141" s="444"/>
      <c r="AZ141" s="445"/>
      <c r="BA141" s="446"/>
      <c r="BB141" s="440"/>
      <c r="BC141" s="443"/>
      <c r="BD141" s="444"/>
      <c r="BE141" s="445"/>
      <c r="BF141" s="446"/>
      <c r="BG141" s="440"/>
      <c r="BH141" s="443"/>
      <c r="BI141" s="444"/>
      <c r="BJ141" s="445"/>
      <c r="BK141" s="446"/>
      <c r="BL141" s="440"/>
      <c r="BM141" s="443"/>
      <c r="BN141" s="444"/>
      <c r="BO141" s="445"/>
      <c r="BP141" s="446"/>
      <c r="BQ141" s="440"/>
      <c r="BR141" s="443"/>
      <c r="BS141" s="444"/>
      <c r="BT141" s="445"/>
      <c r="BU141" s="446"/>
      <c r="BV141" s="440"/>
      <c r="BW141" s="443"/>
      <c r="BX141" s="444"/>
      <c r="BY141" s="445"/>
      <c r="BZ141" s="446"/>
      <c r="CA141" s="440" t="s">
        <v>385</v>
      </c>
      <c r="CB141" s="443"/>
      <c r="CC141" s="444"/>
      <c r="CD141" s="445" t="s">
        <v>796</v>
      </c>
      <c r="CE141" s="446" t="s">
        <v>797</v>
      </c>
      <c r="CF141" s="440"/>
      <c r="CG141" s="443"/>
      <c r="CH141" s="444"/>
      <c r="CI141" s="445"/>
      <c r="CJ141" s="446"/>
      <c r="CK141" s="440"/>
      <c r="CL141" s="443"/>
      <c r="CM141" s="444"/>
      <c r="CN141" s="445"/>
      <c r="CO141" s="446"/>
      <c r="CP141" s="440"/>
      <c r="CQ141" s="443"/>
      <c r="CR141" s="444"/>
      <c r="CS141" s="445"/>
      <c r="CT141" s="446"/>
      <c r="CU141" s="440" t="s">
        <v>384</v>
      </c>
      <c r="CV141" s="443"/>
      <c r="CW141" s="444"/>
      <c r="CX141" s="445" t="s">
        <v>784</v>
      </c>
      <c r="CY141" s="446" t="s">
        <v>443</v>
      </c>
      <c r="CZ141" s="440" t="s">
        <v>384</v>
      </c>
      <c r="DA141" s="443"/>
      <c r="DB141" s="444"/>
      <c r="DC141" s="445" t="s">
        <v>784</v>
      </c>
      <c r="DD141" s="446" t="s">
        <v>444</v>
      </c>
      <c r="DE141" s="440"/>
      <c r="DF141" s="443"/>
      <c r="DG141" s="444"/>
      <c r="DH141" s="445"/>
      <c r="DI141" s="446"/>
      <c r="DJ141" s="440"/>
      <c r="DK141" s="443"/>
      <c r="DL141" s="444"/>
      <c r="DM141" s="445"/>
      <c r="DN141" s="446"/>
      <c r="DO141" s="440"/>
      <c r="DP141" s="443"/>
      <c r="DQ141" s="444"/>
      <c r="DR141" s="445"/>
      <c r="DS141" s="446"/>
      <c r="DT141" s="440"/>
      <c r="DU141" s="443"/>
      <c r="DV141" s="444"/>
      <c r="DW141" s="445"/>
      <c r="DX141" s="446"/>
      <c r="DY141" s="440" t="s">
        <v>384</v>
      </c>
      <c r="DZ141" s="443"/>
      <c r="EA141" s="444"/>
      <c r="EB141" s="445" t="s">
        <v>496</v>
      </c>
      <c r="EC141" s="446" t="s">
        <v>463</v>
      </c>
      <c r="ED141" s="440"/>
      <c r="EE141" s="443"/>
      <c r="EF141" s="444"/>
      <c r="EG141" s="445"/>
      <c r="EH141" s="446"/>
      <c r="EI141" s="440"/>
      <c r="EJ141" s="443"/>
      <c r="EK141" s="444"/>
      <c r="EL141" s="445"/>
      <c r="EM141" s="446"/>
      <c r="EN141" s="440"/>
      <c r="EO141" s="443"/>
      <c r="EP141" s="444"/>
      <c r="EQ141" s="445"/>
      <c r="ER141" s="446"/>
      <c r="ES141" s="440"/>
      <c r="ET141" s="443"/>
      <c r="EU141" s="444"/>
      <c r="EV141" s="445"/>
      <c r="EW141" s="446"/>
      <c r="EX141" s="440"/>
      <c r="EY141" s="443"/>
      <c r="EZ141" s="444"/>
      <c r="FA141" s="445"/>
      <c r="FB141" s="446"/>
    </row>
    <row r="142" spans="1:158" s="365" customFormat="1" ht="28.5" x14ac:dyDescent="0.25">
      <c r="A142" s="440">
        <v>150841</v>
      </c>
      <c r="B142" s="441" t="s">
        <v>654</v>
      </c>
      <c r="C142" s="442" t="s">
        <v>760</v>
      </c>
      <c r="D142" s="440" t="s">
        <v>201</v>
      </c>
      <c r="E142" s="443" t="s">
        <v>348</v>
      </c>
      <c r="F142" s="443" t="s">
        <v>751</v>
      </c>
      <c r="G142" s="443" t="s">
        <v>348</v>
      </c>
      <c r="H142" s="442" t="s">
        <v>348</v>
      </c>
      <c r="I142" s="443" t="s">
        <v>348</v>
      </c>
      <c r="J142" s="360" t="str">
        <f>IFERROR(VLOOKUP(A142,[4]YEAR12!$A:$Q,17,FALSE),"")</f>
        <v>4.75+ (C/B)</v>
      </c>
      <c r="K142" s="361">
        <f>IFERROR(VLOOKUP($A142,BHVEXPORT!$A:$I,6,FALSE),"")</f>
        <v>1</v>
      </c>
      <c r="L142" s="362">
        <f>IFERROR(VLOOKUP($A142,BHVEXPORT!$A:$I,4,FALSE),"")</f>
        <v>0</v>
      </c>
      <c r="M142" s="364">
        <f>IFERROR(VLOOKUP($A142,BHVEXPORT!$A:$I,5,FALSE),"")</f>
        <v>0</v>
      </c>
      <c r="N142" s="398">
        <v>100</v>
      </c>
      <c r="O142" s="399">
        <v>0</v>
      </c>
      <c r="P142" s="366"/>
      <c r="Q142" s="400">
        <f t="shared" si="24"/>
        <v>2</v>
      </c>
      <c r="R142" s="401">
        <f t="shared" si="25"/>
        <v>2</v>
      </c>
      <c r="S142" s="402">
        <f t="shared" si="26"/>
        <v>0</v>
      </c>
      <c r="T142" s="402">
        <f t="shared" si="27"/>
        <v>0</v>
      </c>
      <c r="U142" s="402">
        <f t="shared" si="28"/>
        <v>0</v>
      </c>
      <c r="V142" s="402">
        <f t="shared" si="29"/>
        <v>0</v>
      </c>
      <c r="W142" s="402">
        <f t="shared" si="30"/>
        <v>0</v>
      </c>
      <c r="X142" s="402">
        <f t="shared" si="31"/>
        <v>0</v>
      </c>
      <c r="Y142" s="402">
        <f t="shared" si="32"/>
        <v>0</v>
      </c>
      <c r="Z142" s="402">
        <f t="shared" si="33"/>
        <v>0</v>
      </c>
      <c r="AA142" s="454">
        <f t="shared" si="34"/>
        <v>0</v>
      </c>
      <c r="AB142" s="363"/>
      <c r="AC142" s="440"/>
      <c r="AD142" s="443"/>
      <c r="AE142" s="444"/>
      <c r="AF142" s="445"/>
      <c r="AG142" s="446"/>
      <c r="AH142" s="440"/>
      <c r="AI142" s="443"/>
      <c r="AJ142" s="444"/>
      <c r="AK142" s="445"/>
      <c r="AL142" s="446"/>
      <c r="AM142" s="440"/>
      <c r="AN142" s="443"/>
      <c r="AO142" s="444"/>
      <c r="AP142" s="445"/>
      <c r="AQ142" s="446"/>
      <c r="AR142" s="440"/>
      <c r="AS142" s="443"/>
      <c r="AT142" s="444"/>
      <c r="AU142" s="445"/>
      <c r="AV142" s="446"/>
      <c r="AW142" s="440"/>
      <c r="AX142" s="443"/>
      <c r="AY142" s="444"/>
      <c r="AZ142" s="445"/>
      <c r="BA142" s="446"/>
      <c r="BB142" s="440"/>
      <c r="BC142" s="443"/>
      <c r="BD142" s="444"/>
      <c r="BE142" s="445"/>
      <c r="BF142" s="446"/>
      <c r="BG142" s="440"/>
      <c r="BH142" s="443"/>
      <c r="BI142" s="444"/>
      <c r="BJ142" s="445"/>
      <c r="BK142" s="446"/>
      <c r="BL142" s="440"/>
      <c r="BM142" s="443"/>
      <c r="BN142" s="444"/>
      <c r="BO142" s="445"/>
      <c r="BP142" s="446"/>
      <c r="BQ142" s="440"/>
      <c r="BR142" s="443"/>
      <c r="BS142" s="444"/>
      <c r="BT142" s="445"/>
      <c r="BU142" s="446"/>
      <c r="BV142" s="440"/>
      <c r="BW142" s="443"/>
      <c r="BX142" s="444"/>
      <c r="BY142" s="445"/>
      <c r="BZ142" s="446"/>
      <c r="CA142" s="440" t="s">
        <v>385</v>
      </c>
      <c r="CB142" s="443"/>
      <c r="CC142" s="444"/>
      <c r="CD142" s="445" t="s">
        <v>788</v>
      </c>
      <c r="CE142" s="446" t="s">
        <v>760</v>
      </c>
      <c r="CF142" s="440"/>
      <c r="CG142" s="443"/>
      <c r="CH142" s="444"/>
      <c r="CI142" s="445"/>
      <c r="CJ142" s="446"/>
      <c r="CK142" s="440"/>
      <c r="CL142" s="443"/>
      <c r="CM142" s="444"/>
      <c r="CN142" s="445"/>
      <c r="CO142" s="446"/>
      <c r="CP142" s="440"/>
      <c r="CQ142" s="443"/>
      <c r="CR142" s="444"/>
      <c r="CS142" s="445"/>
      <c r="CT142" s="446"/>
      <c r="CU142" s="440"/>
      <c r="CV142" s="443"/>
      <c r="CW142" s="444"/>
      <c r="CX142" s="445"/>
      <c r="CY142" s="446"/>
      <c r="CZ142" s="440"/>
      <c r="DA142" s="443"/>
      <c r="DB142" s="444"/>
      <c r="DC142" s="445"/>
      <c r="DD142" s="446"/>
      <c r="DE142" s="440"/>
      <c r="DF142" s="443"/>
      <c r="DG142" s="444"/>
      <c r="DH142" s="445"/>
      <c r="DI142" s="446"/>
      <c r="DJ142" s="440"/>
      <c r="DK142" s="443"/>
      <c r="DL142" s="444"/>
      <c r="DM142" s="445"/>
      <c r="DN142" s="446"/>
      <c r="DO142" s="440"/>
      <c r="DP142" s="443"/>
      <c r="DQ142" s="444"/>
      <c r="DR142" s="445"/>
      <c r="DS142" s="446"/>
      <c r="DT142" s="440"/>
      <c r="DU142" s="443"/>
      <c r="DV142" s="444"/>
      <c r="DW142" s="445"/>
      <c r="DX142" s="446"/>
      <c r="DY142" s="440" t="s">
        <v>384</v>
      </c>
      <c r="DZ142" s="443"/>
      <c r="EA142" s="444"/>
      <c r="EB142" s="445" t="s">
        <v>496</v>
      </c>
      <c r="EC142" s="446" t="s">
        <v>463</v>
      </c>
      <c r="ED142" s="440"/>
      <c r="EE142" s="443"/>
      <c r="EF142" s="444"/>
      <c r="EG142" s="445"/>
      <c r="EH142" s="446"/>
      <c r="EI142" s="440" t="s">
        <v>385</v>
      </c>
      <c r="EJ142" s="443"/>
      <c r="EK142" s="444"/>
      <c r="EL142" s="445" t="s">
        <v>470</v>
      </c>
      <c r="EM142" s="446" t="s">
        <v>471</v>
      </c>
      <c r="EN142" s="440"/>
      <c r="EO142" s="443"/>
      <c r="EP142" s="444"/>
      <c r="EQ142" s="445"/>
      <c r="ER142" s="446"/>
      <c r="ES142" s="440" t="s">
        <v>384</v>
      </c>
      <c r="ET142" s="443"/>
      <c r="EU142" s="444"/>
      <c r="EV142" s="445" t="s">
        <v>480</v>
      </c>
      <c r="EW142" s="446" t="s">
        <v>479</v>
      </c>
      <c r="EX142" s="440"/>
      <c r="EY142" s="443"/>
      <c r="EZ142" s="444"/>
      <c r="FA142" s="445"/>
      <c r="FB142" s="446"/>
    </row>
    <row r="143" spans="1:158" s="365" customFormat="1" ht="28.5" x14ac:dyDescent="0.25">
      <c r="A143" s="440">
        <v>160107</v>
      </c>
      <c r="B143" s="441" t="s">
        <v>655</v>
      </c>
      <c r="C143" s="442" t="s">
        <v>763</v>
      </c>
      <c r="D143" s="440" t="s">
        <v>201</v>
      </c>
      <c r="E143" s="443" t="s">
        <v>348</v>
      </c>
      <c r="F143" s="443" t="s">
        <v>761</v>
      </c>
      <c r="G143" s="443" t="s">
        <v>348</v>
      </c>
      <c r="H143" s="442" t="s">
        <v>348</v>
      </c>
      <c r="I143" s="443" t="s">
        <v>348</v>
      </c>
      <c r="J143" s="360" t="str">
        <f>IFERROR(VLOOKUP(A143,[4]YEAR12!$A:$Q,17,FALSE),"")</f>
        <v>4.75+ (C/B)</v>
      </c>
      <c r="K143" s="361">
        <f>IFERROR(VLOOKUP($A143,BHVEXPORT!$A:$I,6,FALSE),"")</f>
        <v>0</v>
      </c>
      <c r="L143" s="362">
        <f>IFERROR(VLOOKUP($A143,BHVEXPORT!$A:$I,4,FALSE),"")</f>
        <v>0</v>
      </c>
      <c r="M143" s="364">
        <f>IFERROR(VLOOKUP($A143,BHVEXPORT!$A:$I,5,FALSE),"")</f>
        <v>1</v>
      </c>
      <c r="N143" s="398">
        <v>90.6</v>
      </c>
      <c r="O143" s="399">
        <v>1</v>
      </c>
      <c r="P143" s="366"/>
      <c r="Q143" s="400">
        <f t="shared" si="24"/>
        <v>1</v>
      </c>
      <c r="R143" s="401">
        <f t="shared" si="25"/>
        <v>3</v>
      </c>
      <c r="S143" s="402">
        <f t="shared" si="26"/>
        <v>0</v>
      </c>
      <c r="T143" s="402">
        <f t="shared" si="27"/>
        <v>0</v>
      </c>
      <c r="U143" s="402">
        <f t="shared" si="28"/>
        <v>0</v>
      </c>
      <c r="V143" s="402">
        <f t="shared" si="29"/>
        <v>0</v>
      </c>
      <c r="W143" s="402">
        <f t="shared" si="30"/>
        <v>0</v>
      </c>
      <c r="X143" s="402">
        <f t="shared" si="31"/>
        <v>0</v>
      </c>
      <c r="Y143" s="402">
        <f t="shared" si="32"/>
        <v>0</v>
      </c>
      <c r="Z143" s="402">
        <f t="shared" si="33"/>
        <v>0</v>
      </c>
      <c r="AA143" s="454">
        <f t="shared" si="34"/>
        <v>0</v>
      </c>
      <c r="AB143" s="363"/>
      <c r="AC143" s="440"/>
      <c r="AD143" s="443"/>
      <c r="AE143" s="444"/>
      <c r="AF143" s="445"/>
      <c r="AG143" s="446"/>
      <c r="AH143" s="440" t="s">
        <v>385</v>
      </c>
      <c r="AI143" s="443"/>
      <c r="AJ143" s="444"/>
      <c r="AK143" s="445" t="s">
        <v>412</v>
      </c>
      <c r="AL143" s="446" t="s">
        <v>408</v>
      </c>
      <c r="AM143" s="440"/>
      <c r="AN143" s="443"/>
      <c r="AO143" s="444"/>
      <c r="AP143" s="445"/>
      <c r="AQ143" s="446"/>
      <c r="AR143" s="440" t="s">
        <v>385</v>
      </c>
      <c r="AS143" s="443"/>
      <c r="AT143" s="444"/>
      <c r="AU143" s="445" t="s">
        <v>419</v>
      </c>
      <c r="AV143" s="446" t="s">
        <v>416</v>
      </c>
      <c r="AW143" s="440"/>
      <c r="AX143" s="443"/>
      <c r="AY143" s="444"/>
      <c r="AZ143" s="445"/>
      <c r="BA143" s="446"/>
      <c r="BB143" s="440"/>
      <c r="BC143" s="443"/>
      <c r="BD143" s="444"/>
      <c r="BE143" s="445"/>
      <c r="BF143" s="446"/>
      <c r="BG143" s="440"/>
      <c r="BH143" s="443"/>
      <c r="BI143" s="444"/>
      <c r="BJ143" s="445"/>
      <c r="BK143" s="446"/>
      <c r="BL143" s="440"/>
      <c r="BM143" s="443"/>
      <c r="BN143" s="444"/>
      <c r="BO143" s="445"/>
      <c r="BP143" s="446"/>
      <c r="BQ143" s="440"/>
      <c r="BR143" s="443"/>
      <c r="BS143" s="444"/>
      <c r="BT143" s="445"/>
      <c r="BU143" s="446"/>
      <c r="BV143" s="440"/>
      <c r="BW143" s="443"/>
      <c r="BX143" s="444"/>
      <c r="BY143" s="445"/>
      <c r="BZ143" s="446"/>
      <c r="CA143" s="440" t="s">
        <v>385</v>
      </c>
      <c r="CB143" s="443"/>
      <c r="CC143" s="444"/>
      <c r="CD143" s="445" t="s">
        <v>787</v>
      </c>
      <c r="CE143" s="446" t="s">
        <v>763</v>
      </c>
      <c r="CF143" s="440"/>
      <c r="CG143" s="443"/>
      <c r="CH143" s="444"/>
      <c r="CI143" s="445"/>
      <c r="CJ143" s="446"/>
      <c r="CK143" s="440"/>
      <c r="CL143" s="443"/>
      <c r="CM143" s="444"/>
      <c r="CN143" s="445"/>
      <c r="CO143" s="446"/>
      <c r="CP143" s="440"/>
      <c r="CQ143" s="443"/>
      <c r="CR143" s="444"/>
      <c r="CS143" s="445"/>
      <c r="CT143" s="446"/>
      <c r="CU143" s="440"/>
      <c r="CV143" s="443"/>
      <c r="CW143" s="444"/>
      <c r="CX143" s="445"/>
      <c r="CY143" s="446"/>
      <c r="CZ143" s="440"/>
      <c r="DA143" s="443"/>
      <c r="DB143" s="444"/>
      <c r="DC143" s="445"/>
      <c r="DD143" s="446"/>
      <c r="DE143" s="440"/>
      <c r="DF143" s="443"/>
      <c r="DG143" s="444"/>
      <c r="DH143" s="445"/>
      <c r="DI143" s="446"/>
      <c r="DJ143" s="440"/>
      <c r="DK143" s="443"/>
      <c r="DL143" s="444"/>
      <c r="DM143" s="445"/>
      <c r="DN143" s="446"/>
      <c r="DO143" s="440"/>
      <c r="DP143" s="443"/>
      <c r="DQ143" s="444"/>
      <c r="DR143" s="445"/>
      <c r="DS143" s="446"/>
      <c r="DT143" s="440"/>
      <c r="DU143" s="443"/>
      <c r="DV143" s="444"/>
      <c r="DW143" s="445"/>
      <c r="DX143" s="446"/>
      <c r="DY143" s="440"/>
      <c r="DZ143" s="443"/>
      <c r="EA143" s="444"/>
      <c r="EB143" s="445"/>
      <c r="EC143" s="446"/>
      <c r="ED143" s="440"/>
      <c r="EE143" s="443"/>
      <c r="EF143" s="444"/>
      <c r="EG143" s="445"/>
      <c r="EH143" s="446"/>
      <c r="EI143" s="440"/>
      <c r="EJ143" s="443"/>
      <c r="EK143" s="444"/>
      <c r="EL143" s="445"/>
      <c r="EM143" s="446"/>
      <c r="EN143" s="440" t="s">
        <v>384</v>
      </c>
      <c r="EO143" s="443"/>
      <c r="EP143" s="444"/>
      <c r="EQ143" s="445" t="s">
        <v>784</v>
      </c>
      <c r="ER143" s="446" t="s">
        <v>475</v>
      </c>
      <c r="ES143" s="440"/>
      <c r="ET143" s="443"/>
      <c r="EU143" s="444"/>
      <c r="EV143" s="445"/>
      <c r="EW143" s="446"/>
      <c r="EX143" s="440"/>
      <c r="EY143" s="443"/>
      <c r="EZ143" s="444"/>
      <c r="FA143" s="445"/>
      <c r="FB143" s="446"/>
    </row>
    <row r="144" spans="1:158" s="365" customFormat="1" ht="28.5" x14ac:dyDescent="0.25">
      <c r="A144" s="440">
        <v>160060</v>
      </c>
      <c r="B144" s="441" t="s">
        <v>656</v>
      </c>
      <c r="C144" s="442" t="s">
        <v>768</v>
      </c>
      <c r="D144" s="440" t="s">
        <v>325</v>
      </c>
      <c r="E144" s="443" t="s">
        <v>348</v>
      </c>
      <c r="F144" s="443" t="s">
        <v>761</v>
      </c>
      <c r="G144" s="443" t="s">
        <v>348</v>
      </c>
      <c r="H144" s="442" t="s">
        <v>348</v>
      </c>
      <c r="I144" s="443" t="s">
        <v>348</v>
      </c>
      <c r="J144" s="360" t="str">
        <f>IFERROR(VLOOKUP(A144,[4]YEAR12!$A:$Q,17,FALSE),"")</f>
        <v>4.75+ (C/B)</v>
      </c>
      <c r="K144" s="361">
        <f>IFERROR(VLOOKUP($A144,BHVEXPORT!$A:$I,6,FALSE),"")</f>
        <v>0</v>
      </c>
      <c r="L144" s="362">
        <f>IFERROR(VLOOKUP($A144,BHVEXPORT!$A:$I,4,FALSE),"")</f>
        <v>0</v>
      </c>
      <c r="M144" s="364">
        <f>IFERROR(VLOOKUP($A144,BHVEXPORT!$A:$I,5,FALSE),"")</f>
        <v>0</v>
      </c>
      <c r="N144" s="398">
        <v>96.61</v>
      </c>
      <c r="O144" s="399">
        <v>3</v>
      </c>
      <c r="P144" s="366"/>
      <c r="Q144" s="400">
        <f t="shared" si="24"/>
        <v>0</v>
      </c>
      <c r="R144" s="401">
        <f t="shared" si="25"/>
        <v>4</v>
      </c>
      <c r="S144" s="402">
        <f t="shared" si="26"/>
        <v>0</v>
      </c>
      <c r="T144" s="402">
        <f t="shared" si="27"/>
        <v>0</v>
      </c>
      <c r="U144" s="402">
        <f t="shared" si="28"/>
        <v>0</v>
      </c>
      <c r="V144" s="402">
        <f t="shared" si="29"/>
        <v>0</v>
      </c>
      <c r="W144" s="402">
        <f t="shared" si="30"/>
        <v>0</v>
      </c>
      <c r="X144" s="402">
        <f t="shared" si="31"/>
        <v>0</v>
      </c>
      <c r="Y144" s="402">
        <f t="shared" si="32"/>
        <v>0</v>
      </c>
      <c r="Z144" s="402">
        <f t="shared" si="33"/>
        <v>0</v>
      </c>
      <c r="AA144" s="454">
        <f t="shared" si="34"/>
        <v>0</v>
      </c>
      <c r="AB144" s="363"/>
      <c r="AC144" s="440"/>
      <c r="AD144" s="443"/>
      <c r="AE144" s="444"/>
      <c r="AF144" s="445"/>
      <c r="AG144" s="446"/>
      <c r="AH144" s="440"/>
      <c r="AI144" s="443"/>
      <c r="AJ144" s="444"/>
      <c r="AK144" s="445"/>
      <c r="AL144" s="446"/>
      <c r="AM144" s="440"/>
      <c r="AN144" s="443"/>
      <c r="AO144" s="444"/>
      <c r="AP144" s="445"/>
      <c r="AQ144" s="446"/>
      <c r="AR144" s="440"/>
      <c r="AS144" s="443"/>
      <c r="AT144" s="444"/>
      <c r="AU144" s="445"/>
      <c r="AV144" s="446"/>
      <c r="AW144" s="440"/>
      <c r="AX144" s="443"/>
      <c r="AY144" s="444"/>
      <c r="AZ144" s="445"/>
      <c r="BA144" s="446"/>
      <c r="BB144" s="440"/>
      <c r="BC144" s="443"/>
      <c r="BD144" s="444"/>
      <c r="BE144" s="445"/>
      <c r="BF144" s="446"/>
      <c r="BG144" s="440"/>
      <c r="BH144" s="443"/>
      <c r="BI144" s="444"/>
      <c r="BJ144" s="445"/>
      <c r="BK144" s="446"/>
      <c r="BL144" s="440"/>
      <c r="BM144" s="443"/>
      <c r="BN144" s="444"/>
      <c r="BO144" s="445"/>
      <c r="BP144" s="446"/>
      <c r="BQ144" s="440" t="s">
        <v>385</v>
      </c>
      <c r="BR144" s="443"/>
      <c r="BS144" s="444"/>
      <c r="BT144" s="445" t="s">
        <v>432</v>
      </c>
      <c r="BU144" s="446" t="s">
        <v>430</v>
      </c>
      <c r="BV144" s="440"/>
      <c r="BW144" s="443"/>
      <c r="BX144" s="444"/>
      <c r="BY144" s="445"/>
      <c r="BZ144" s="446"/>
      <c r="CA144" s="440" t="s">
        <v>385</v>
      </c>
      <c r="CB144" s="443"/>
      <c r="CC144" s="444"/>
      <c r="CD144" s="445" t="s">
        <v>432</v>
      </c>
      <c r="CE144" s="446" t="s">
        <v>768</v>
      </c>
      <c r="CF144" s="440"/>
      <c r="CG144" s="443"/>
      <c r="CH144" s="444"/>
      <c r="CI144" s="445"/>
      <c r="CJ144" s="446"/>
      <c r="CK144" s="440"/>
      <c r="CL144" s="443"/>
      <c r="CM144" s="444"/>
      <c r="CN144" s="445"/>
      <c r="CO144" s="446"/>
      <c r="CP144" s="440"/>
      <c r="CQ144" s="443"/>
      <c r="CR144" s="444"/>
      <c r="CS144" s="445"/>
      <c r="CT144" s="446"/>
      <c r="CU144" s="440" t="s">
        <v>385</v>
      </c>
      <c r="CV144" s="443"/>
      <c r="CW144" s="444"/>
      <c r="CX144" s="445" t="s">
        <v>784</v>
      </c>
      <c r="CY144" s="446" t="s">
        <v>443</v>
      </c>
      <c r="CZ144" s="440"/>
      <c r="DA144" s="443"/>
      <c r="DB144" s="444"/>
      <c r="DC144" s="445"/>
      <c r="DD144" s="446"/>
      <c r="DE144" s="440"/>
      <c r="DF144" s="443"/>
      <c r="DG144" s="444"/>
      <c r="DH144" s="445"/>
      <c r="DI144" s="446"/>
      <c r="DJ144" s="440"/>
      <c r="DK144" s="443"/>
      <c r="DL144" s="444"/>
      <c r="DM144" s="445"/>
      <c r="DN144" s="446"/>
      <c r="DO144" s="440"/>
      <c r="DP144" s="443"/>
      <c r="DQ144" s="444"/>
      <c r="DR144" s="445"/>
      <c r="DS144" s="446"/>
      <c r="DT144" s="440"/>
      <c r="DU144" s="443"/>
      <c r="DV144" s="444"/>
      <c r="DW144" s="445"/>
      <c r="DX144" s="446"/>
      <c r="DY144" s="440"/>
      <c r="DZ144" s="443"/>
      <c r="EA144" s="444"/>
      <c r="EB144" s="445"/>
      <c r="EC144" s="446"/>
      <c r="ED144" s="440"/>
      <c r="EE144" s="443"/>
      <c r="EF144" s="444"/>
      <c r="EG144" s="445"/>
      <c r="EH144" s="446"/>
      <c r="EI144" s="440"/>
      <c r="EJ144" s="443"/>
      <c r="EK144" s="444"/>
      <c r="EL144" s="445"/>
      <c r="EM144" s="446"/>
      <c r="EN144" s="440" t="s">
        <v>385</v>
      </c>
      <c r="EO144" s="443"/>
      <c r="EP144" s="444"/>
      <c r="EQ144" s="445" t="s">
        <v>784</v>
      </c>
      <c r="ER144" s="446" t="s">
        <v>478</v>
      </c>
      <c r="ES144" s="440"/>
      <c r="ET144" s="443"/>
      <c r="EU144" s="444"/>
      <c r="EV144" s="445"/>
      <c r="EW144" s="446"/>
      <c r="EX144" s="440"/>
      <c r="EY144" s="443"/>
      <c r="EZ144" s="444"/>
      <c r="FA144" s="445"/>
      <c r="FB144" s="446"/>
    </row>
    <row r="145" spans="1:158" s="365" customFormat="1" ht="28.5" x14ac:dyDescent="0.25">
      <c r="A145" s="440">
        <v>150789</v>
      </c>
      <c r="B145" s="441" t="s">
        <v>657</v>
      </c>
      <c r="C145" s="442" t="s">
        <v>760</v>
      </c>
      <c r="D145" s="440" t="s">
        <v>325</v>
      </c>
      <c r="E145" s="443" t="s">
        <v>348</v>
      </c>
      <c r="F145" s="443" t="s">
        <v>751</v>
      </c>
      <c r="G145" s="443" t="s">
        <v>348</v>
      </c>
      <c r="H145" s="442" t="s">
        <v>348</v>
      </c>
      <c r="I145" s="443" t="s">
        <v>348</v>
      </c>
      <c r="J145" s="360" t="str">
        <f>IFERROR(VLOOKUP(A145,[4]YEAR12!$A:$Q,17,FALSE),"")</f>
        <v>4.75+ (C/B)</v>
      </c>
      <c r="K145" s="361">
        <f>IFERROR(VLOOKUP($A145,BHVEXPORT!$A:$I,6,FALSE),"")</f>
        <v>1</v>
      </c>
      <c r="L145" s="362">
        <f>IFERROR(VLOOKUP($A145,BHVEXPORT!$A:$I,4,FALSE),"")</f>
        <v>0</v>
      </c>
      <c r="M145" s="364">
        <f>IFERROR(VLOOKUP($A145,BHVEXPORT!$A:$I,5,FALSE),"")</f>
        <v>1</v>
      </c>
      <c r="N145" s="398">
        <v>100</v>
      </c>
      <c r="O145" s="399">
        <v>0</v>
      </c>
      <c r="P145" s="366"/>
      <c r="Q145" s="400">
        <f t="shared" si="24"/>
        <v>0</v>
      </c>
      <c r="R145" s="401">
        <f t="shared" si="25"/>
        <v>4</v>
      </c>
      <c r="S145" s="402">
        <f t="shared" si="26"/>
        <v>0</v>
      </c>
      <c r="T145" s="402">
        <f t="shared" si="27"/>
        <v>0</v>
      </c>
      <c r="U145" s="402">
        <f t="shared" si="28"/>
        <v>0</v>
      </c>
      <c r="V145" s="402">
        <f t="shared" si="29"/>
        <v>0</v>
      </c>
      <c r="W145" s="402">
        <f t="shared" si="30"/>
        <v>0</v>
      </c>
      <c r="X145" s="402">
        <f t="shared" si="31"/>
        <v>0</v>
      </c>
      <c r="Y145" s="402">
        <f t="shared" si="32"/>
        <v>0</v>
      </c>
      <c r="Z145" s="402">
        <f t="shared" si="33"/>
        <v>0</v>
      </c>
      <c r="AA145" s="454">
        <f t="shared" si="34"/>
        <v>0</v>
      </c>
      <c r="AB145" s="363"/>
      <c r="AC145" s="440"/>
      <c r="AD145" s="443"/>
      <c r="AE145" s="444"/>
      <c r="AF145" s="445"/>
      <c r="AG145" s="446"/>
      <c r="AH145" s="440"/>
      <c r="AI145" s="443"/>
      <c r="AJ145" s="444"/>
      <c r="AK145" s="445"/>
      <c r="AL145" s="446"/>
      <c r="AM145" s="440" t="s">
        <v>385</v>
      </c>
      <c r="AN145" s="443"/>
      <c r="AO145" s="444"/>
      <c r="AP145" s="445" t="s">
        <v>415</v>
      </c>
      <c r="AQ145" s="446" t="s">
        <v>414</v>
      </c>
      <c r="AR145" s="440"/>
      <c r="AS145" s="443"/>
      <c r="AT145" s="444"/>
      <c r="AU145" s="445"/>
      <c r="AV145" s="446"/>
      <c r="AW145" s="440"/>
      <c r="AX145" s="443"/>
      <c r="AY145" s="444"/>
      <c r="AZ145" s="445"/>
      <c r="BA145" s="446"/>
      <c r="BB145" s="440"/>
      <c r="BC145" s="443"/>
      <c r="BD145" s="444"/>
      <c r="BE145" s="445"/>
      <c r="BF145" s="446"/>
      <c r="BG145" s="440"/>
      <c r="BH145" s="443"/>
      <c r="BI145" s="444"/>
      <c r="BJ145" s="445"/>
      <c r="BK145" s="446"/>
      <c r="BL145" s="440"/>
      <c r="BM145" s="443"/>
      <c r="BN145" s="444"/>
      <c r="BO145" s="445"/>
      <c r="BP145" s="446"/>
      <c r="BQ145" s="440"/>
      <c r="BR145" s="443"/>
      <c r="BS145" s="444"/>
      <c r="BT145" s="445"/>
      <c r="BU145" s="446"/>
      <c r="BV145" s="440"/>
      <c r="BW145" s="443"/>
      <c r="BX145" s="444"/>
      <c r="BY145" s="445"/>
      <c r="BZ145" s="446"/>
      <c r="CA145" s="440" t="s">
        <v>385</v>
      </c>
      <c r="CB145" s="443"/>
      <c r="CC145" s="444"/>
      <c r="CD145" s="445" t="s">
        <v>788</v>
      </c>
      <c r="CE145" s="446" t="s">
        <v>760</v>
      </c>
      <c r="CF145" s="440"/>
      <c r="CG145" s="443"/>
      <c r="CH145" s="444"/>
      <c r="CI145" s="445"/>
      <c r="CJ145" s="446"/>
      <c r="CK145" s="440"/>
      <c r="CL145" s="443"/>
      <c r="CM145" s="444"/>
      <c r="CN145" s="445"/>
      <c r="CO145" s="446"/>
      <c r="CP145" s="440"/>
      <c r="CQ145" s="443"/>
      <c r="CR145" s="444"/>
      <c r="CS145" s="445"/>
      <c r="CT145" s="446"/>
      <c r="CU145" s="440"/>
      <c r="CV145" s="443"/>
      <c r="CW145" s="444"/>
      <c r="CX145" s="445"/>
      <c r="CY145" s="446"/>
      <c r="CZ145" s="440"/>
      <c r="DA145" s="443"/>
      <c r="DB145" s="444"/>
      <c r="DC145" s="445"/>
      <c r="DD145" s="446"/>
      <c r="DE145" s="440"/>
      <c r="DF145" s="443"/>
      <c r="DG145" s="444"/>
      <c r="DH145" s="445"/>
      <c r="DI145" s="446"/>
      <c r="DJ145" s="440" t="s">
        <v>385</v>
      </c>
      <c r="DK145" s="443"/>
      <c r="DL145" s="444"/>
      <c r="DM145" s="445" t="s">
        <v>782</v>
      </c>
      <c r="DN145" s="446" t="s">
        <v>455</v>
      </c>
      <c r="DO145" s="440"/>
      <c r="DP145" s="443"/>
      <c r="DQ145" s="444"/>
      <c r="DR145" s="445"/>
      <c r="DS145" s="446"/>
      <c r="DT145" s="440"/>
      <c r="DU145" s="443"/>
      <c r="DV145" s="444"/>
      <c r="DW145" s="445"/>
      <c r="DX145" s="446"/>
      <c r="DY145" s="440"/>
      <c r="DZ145" s="443"/>
      <c r="EA145" s="444"/>
      <c r="EB145" s="445"/>
      <c r="EC145" s="446"/>
      <c r="ED145" s="440" t="s">
        <v>385</v>
      </c>
      <c r="EE145" s="443"/>
      <c r="EF145" s="444"/>
      <c r="EG145" s="445" t="s">
        <v>468</v>
      </c>
      <c r="EH145" s="446" t="s">
        <v>467</v>
      </c>
      <c r="EI145" s="440"/>
      <c r="EJ145" s="443"/>
      <c r="EK145" s="444"/>
      <c r="EL145" s="445"/>
      <c r="EM145" s="446"/>
      <c r="EN145" s="440"/>
      <c r="EO145" s="443"/>
      <c r="EP145" s="444"/>
      <c r="EQ145" s="445"/>
      <c r="ER145" s="446"/>
      <c r="ES145" s="440"/>
      <c r="ET145" s="443"/>
      <c r="EU145" s="444"/>
      <c r="EV145" s="445"/>
      <c r="EW145" s="446"/>
      <c r="EX145" s="440"/>
      <c r="EY145" s="443"/>
      <c r="EZ145" s="444"/>
      <c r="FA145" s="445"/>
      <c r="FB145" s="446"/>
    </row>
    <row r="146" spans="1:158" s="365" customFormat="1" ht="28.5" x14ac:dyDescent="0.25">
      <c r="A146" s="440">
        <v>150787</v>
      </c>
      <c r="B146" s="441" t="s">
        <v>658</v>
      </c>
      <c r="C146" s="442" t="s">
        <v>760</v>
      </c>
      <c r="D146" s="440" t="s">
        <v>325</v>
      </c>
      <c r="E146" s="443" t="s">
        <v>348</v>
      </c>
      <c r="F146" s="443" t="s">
        <v>751</v>
      </c>
      <c r="G146" s="443" t="s">
        <v>348</v>
      </c>
      <c r="H146" s="442" t="s">
        <v>348</v>
      </c>
      <c r="I146" s="443" t="s">
        <v>348</v>
      </c>
      <c r="J146" s="360" t="str">
        <f>IFERROR(VLOOKUP(A146,[4]YEAR12!$A:$Q,17,FALSE),"")</f>
        <v>7.75+ (A/A*)</v>
      </c>
      <c r="K146" s="361">
        <f>IFERROR(VLOOKUP($A146,BHVEXPORT!$A:$I,6,FALSE),"")</f>
        <v>0</v>
      </c>
      <c r="L146" s="362">
        <f>IFERROR(VLOOKUP($A146,BHVEXPORT!$A:$I,4,FALSE),"")</f>
        <v>0</v>
      </c>
      <c r="M146" s="364">
        <f>IFERROR(VLOOKUP($A146,BHVEXPORT!$A:$I,5,FALSE),"")</f>
        <v>0</v>
      </c>
      <c r="N146" s="398">
        <v>99.13</v>
      </c>
      <c r="O146" s="399">
        <v>0</v>
      </c>
      <c r="P146" s="366"/>
      <c r="Q146" s="400">
        <f t="shared" si="24"/>
        <v>0</v>
      </c>
      <c r="R146" s="401">
        <f t="shared" si="25"/>
        <v>4</v>
      </c>
      <c r="S146" s="402">
        <f t="shared" si="26"/>
        <v>0</v>
      </c>
      <c r="T146" s="402">
        <f t="shared" si="27"/>
        <v>0</v>
      </c>
      <c r="U146" s="402">
        <f t="shared" si="28"/>
        <v>0</v>
      </c>
      <c r="V146" s="402">
        <f t="shared" si="29"/>
        <v>0</v>
      </c>
      <c r="W146" s="402">
        <f t="shared" si="30"/>
        <v>0</v>
      </c>
      <c r="X146" s="402">
        <f t="shared" si="31"/>
        <v>0</v>
      </c>
      <c r="Y146" s="402">
        <f t="shared" si="32"/>
        <v>0</v>
      </c>
      <c r="Z146" s="402">
        <f t="shared" si="33"/>
        <v>0</v>
      </c>
      <c r="AA146" s="454">
        <f t="shared" si="34"/>
        <v>0</v>
      </c>
      <c r="AB146" s="363"/>
      <c r="AC146" s="440"/>
      <c r="AD146" s="443"/>
      <c r="AE146" s="444"/>
      <c r="AF146" s="445"/>
      <c r="AG146" s="446"/>
      <c r="AH146" s="440"/>
      <c r="AI146" s="443"/>
      <c r="AJ146" s="444"/>
      <c r="AK146" s="445"/>
      <c r="AL146" s="446"/>
      <c r="AM146" s="440"/>
      <c r="AN146" s="443"/>
      <c r="AO146" s="444"/>
      <c r="AP146" s="445"/>
      <c r="AQ146" s="446"/>
      <c r="AR146" s="440" t="s">
        <v>385</v>
      </c>
      <c r="AS146" s="443"/>
      <c r="AT146" s="444"/>
      <c r="AU146" s="445" t="s">
        <v>418</v>
      </c>
      <c r="AV146" s="446" t="s">
        <v>361</v>
      </c>
      <c r="AW146" s="440"/>
      <c r="AX146" s="443"/>
      <c r="AY146" s="444"/>
      <c r="AZ146" s="445"/>
      <c r="BA146" s="446"/>
      <c r="BB146" s="440"/>
      <c r="BC146" s="443"/>
      <c r="BD146" s="444"/>
      <c r="BE146" s="445"/>
      <c r="BF146" s="446"/>
      <c r="BG146" s="440"/>
      <c r="BH146" s="443"/>
      <c r="BI146" s="444"/>
      <c r="BJ146" s="445"/>
      <c r="BK146" s="446"/>
      <c r="BL146" s="440"/>
      <c r="BM146" s="443"/>
      <c r="BN146" s="444"/>
      <c r="BO146" s="445"/>
      <c r="BP146" s="446"/>
      <c r="BQ146" s="440"/>
      <c r="BR146" s="443"/>
      <c r="BS146" s="444"/>
      <c r="BT146" s="445"/>
      <c r="BU146" s="446"/>
      <c r="BV146" s="440"/>
      <c r="BW146" s="443"/>
      <c r="BX146" s="444"/>
      <c r="BY146" s="445"/>
      <c r="BZ146" s="446"/>
      <c r="CA146" s="440" t="s">
        <v>385</v>
      </c>
      <c r="CB146" s="443"/>
      <c r="CC146" s="444"/>
      <c r="CD146" s="445" t="s">
        <v>462</v>
      </c>
      <c r="CE146" s="446" t="s">
        <v>810</v>
      </c>
      <c r="CF146" s="440"/>
      <c r="CG146" s="443"/>
      <c r="CH146" s="444"/>
      <c r="CI146" s="445"/>
      <c r="CJ146" s="446"/>
      <c r="CK146" s="440"/>
      <c r="CL146" s="443"/>
      <c r="CM146" s="444"/>
      <c r="CN146" s="445"/>
      <c r="CO146" s="446"/>
      <c r="CP146" s="440"/>
      <c r="CQ146" s="443"/>
      <c r="CR146" s="444"/>
      <c r="CS146" s="445"/>
      <c r="CT146" s="446"/>
      <c r="CU146" s="440"/>
      <c r="CV146" s="443"/>
      <c r="CW146" s="444"/>
      <c r="CX146" s="445"/>
      <c r="CY146" s="446"/>
      <c r="CZ146" s="440"/>
      <c r="DA146" s="443"/>
      <c r="DB146" s="444"/>
      <c r="DC146" s="445"/>
      <c r="DD146" s="446"/>
      <c r="DE146" s="440"/>
      <c r="DF146" s="443"/>
      <c r="DG146" s="444"/>
      <c r="DH146" s="445"/>
      <c r="DI146" s="446"/>
      <c r="DJ146" s="440" t="s">
        <v>385</v>
      </c>
      <c r="DK146" s="443"/>
      <c r="DL146" s="444"/>
      <c r="DM146" s="445" t="s">
        <v>454</v>
      </c>
      <c r="DN146" s="446" t="s">
        <v>449</v>
      </c>
      <c r="DO146" s="440"/>
      <c r="DP146" s="443"/>
      <c r="DQ146" s="444"/>
      <c r="DR146" s="445"/>
      <c r="DS146" s="446"/>
      <c r="DT146" s="440"/>
      <c r="DU146" s="443"/>
      <c r="DV146" s="444"/>
      <c r="DW146" s="445"/>
      <c r="DX146" s="446"/>
      <c r="DY146" s="440"/>
      <c r="DZ146" s="443"/>
      <c r="EA146" s="444"/>
      <c r="EB146" s="445"/>
      <c r="EC146" s="446"/>
      <c r="ED146" s="440" t="s">
        <v>385</v>
      </c>
      <c r="EE146" s="443"/>
      <c r="EF146" s="444"/>
      <c r="EG146" s="445" t="s">
        <v>468</v>
      </c>
      <c r="EH146" s="446" t="s">
        <v>467</v>
      </c>
      <c r="EI146" s="440"/>
      <c r="EJ146" s="443"/>
      <c r="EK146" s="444"/>
      <c r="EL146" s="445"/>
      <c r="EM146" s="446"/>
      <c r="EN146" s="440"/>
      <c r="EO146" s="443"/>
      <c r="EP146" s="444"/>
      <c r="EQ146" s="445"/>
      <c r="ER146" s="446"/>
      <c r="ES146" s="440"/>
      <c r="ET146" s="443"/>
      <c r="EU146" s="444"/>
      <c r="EV146" s="445"/>
      <c r="EW146" s="446"/>
      <c r="EX146" s="440"/>
      <c r="EY146" s="443"/>
      <c r="EZ146" s="444"/>
      <c r="FA146" s="445"/>
      <c r="FB146" s="446"/>
    </row>
    <row r="147" spans="1:158" s="365" customFormat="1" ht="28.5" x14ac:dyDescent="0.25">
      <c r="A147" s="440">
        <v>160103</v>
      </c>
      <c r="B147" s="441" t="s">
        <v>659</v>
      </c>
      <c r="C147" s="442" t="s">
        <v>768</v>
      </c>
      <c r="D147" s="440" t="s">
        <v>201</v>
      </c>
      <c r="E147" s="443" t="s">
        <v>348</v>
      </c>
      <c r="F147" s="443" t="s">
        <v>751</v>
      </c>
      <c r="G147" s="443" t="s">
        <v>348</v>
      </c>
      <c r="H147" s="442" t="s">
        <v>348</v>
      </c>
      <c r="I147" s="443" t="s">
        <v>348</v>
      </c>
      <c r="J147" s="360" t="str">
        <f>IFERROR(VLOOKUP(A147,[4]YEAR12!$A:$Q,17,FALSE),"")</f>
        <v>4.75+ (C/B)</v>
      </c>
      <c r="K147" s="361">
        <f>IFERROR(VLOOKUP($A147,BHVEXPORT!$A:$I,6,FALSE),"")</f>
        <v>3</v>
      </c>
      <c r="L147" s="362">
        <f>IFERROR(VLOOKUP($A147,BHVEXPORT!$A:$I,4,FALSE),"")</f>
        <v>0</v>
      </c>
      <c r="M147" s="364">
        <f>IFERROR(VLOOKUP($A147,BHVEXPORT!$A:$I,5,FALSE),"")</f>
        <v>1</v>
      </c>
      <c r="N147" s="398">
        <v>83.69</v>
      </c>
      <c r="O147" s="399">
        <v>1</v>
      </c>
      <c r="P147" s="366"/>
      <c r="Q147" s="400">
        <f t="shared" si="24"/>
        <v>1</v>
      </c>
      <c r="R147" s="401">
        <f t="shared" si="25"/>
        <v>3</v>
      </c>
      <c r="S147" s="402">
        <f t="shared" si="26"/>
        <v>0</v>
      </c>
      <c r="T147" s="402">
        <f t="shared" si="27"/>
        <v>0</v>
      </c>
      <c r="U147" s="402">
        <f t="shared" si="28"/>
        <v>1</v>
      </c>
      <c r="V147" s="402">
        <f t="shared" si="29"/>
        <v>1</v>
      </c>
      <c r="W147" s="402">
        <f t="shared" si="30"/>
        <v>0</v>
      </c>
      <c r="X147" s="402">
        <f t="shared" si="31"/>
        <v>0</v>
      </c>
      <c r="Y147" s="402">
        <f t="shared" si="32"/>
        <v>0</v>
      </c>
      <c r="Z147" s="402">
        <f t="shared" si="33"/>
        <v>0</v>
      </c>
      <c r="AA147" s="454">
        <f t="shared" si="34"/>
        <v>1</v>
      </c>
      <c r="AB147" s="363"/>
      <c r="AC147" s="440"/>
      <c r="AD147" s="443"/>
      <c r="AE147" s="444"/>
      <c r="AF147" s="445"/>
      <c r="AG147" s="446"/>
      <c r="AH147" s="440"/>
      <c r="AI147" s="443"/>
      <c r="AJ147" s="444"/>
      <c r="AK147" s="445"/>
      <c r="AL147" s="446"/>
      <c r="AM147" s="440" t="s">
        <v>385</v>
      </c>
      <c r="AN147" s="443"/>
      <c r="AO147" s="444"/>
      <c r="AP147" s="445" t="s">
        <v>415</v>
      </c>
      <c r="AQ147" s="446" t="s">
        <v>413</v>
      </c>
      <c r="AR147" s="440"/>
      <c r="AS147" s="443"/>
      <c r="AT147" s="444"/>
      <c r="AU147" s="445"/>
      <c r="AV147" s="446"/>
      <c r="AW147" s="440"/>
      <c r="AX147" s="443"/>
      <c r="AY147" s="444"/>
      <c r="AZ147" s="445"/>
      <c r="BA147" s="446"/>
      <c r="BB147" s="440"/>
      <c r="BC147" s="443"/>
      <c r="BD147" s="444"/>
      <c r="BE147" s="445"/>
      <c r="BF147" s="446"/>
      <c r="BG147" s="440"/>
      <c r="BH147" s="443"/>
      <c r="BI147" s="444"/>
      <c r="BJ147" s="445"/>
      <c r="BK147" s="446"/>
      <c r="BL147" s="440"/>
      <c r="BM147" s="443"/>
      <c r="BN147" s="444"/>
      <c r="BO147" s="445"/>
      <c r="BP147" s="446"/>
      <c r="BQ147" s="440"/>
      <c r="BR147" s="443"/>
      <c r="BS147" s="444"/>
      <c r="BT147" s="445"/>
      <c r="BU147" s="446"/>
      <c r="BV147" s="440"/>
      <c r="BW147" s="443"/>
      <c r="BX147" s="444"/>
      <c r="BY147" s="445"/>
      <c r="BZ147" s="446"/>
      <c r="CA147" s="440" t="s">
        <v>385</v>
      </c>
      <c r="CB147" s="443"/>
      <c r="CC147" s="444"/>
      <c r="CD147" s="445" t="s">
        <v>432</v>
      </c>
      <c r="CE147" s="446" t="s">
        <v>768</v>
      </c>
      <c r="CF147" s="440"/>
      <c r="CG147" s="443"/>
      <c r="CH147" s="444"/>
      <c r="CI147" s="445"/>
      <c r="CJ147" s="446"/>
      <c r="CK147" s="440"/>
      <c r="CL147" s="443"/>
      <c r="CM147" s="444"/>
      <c r="CN147" s="445"/>
      <c r="CO147" s="446"/>
      <c r="CP147" s="440"/>
      <c r="CQ147" s="443"/>
      <c r="CR147" s="444"/>
      <c r="CS147" s="445"/>
      <c r="CT147" s="446"/>
      <c r="CU147" s="440"/>
      <c r="CV147" s="443"/>
      <c r="CW147" s="444"/>
      <c r="CX147" s="445"/>
      <c r="CY147" s="446"/>
      <c r="CZ147" s="440"/>
      <c r="DA147" s="443"/>
      <c r="DB147" s="444"/>
      <c r="DC147" s="445"/>
      <c r="DD147" s="446"/>
      <c r="DE147" s="440"/>
      <c r="DF147" s="443"/>
      <c r="DG147" s="444"/>
      <c r="DH147" s="445"/>
      <c r="DI147" s="446"/>
      <c r="DJ147" s="440"/>
      <c r="DK147" s="443"/>
      <c r="DL147" s="444"/>
      <c r="DM147" s="445"/>
      <c r="DN147" s="446"/>
      <c r="DO147" s="440"/>
      <c r="DP147" s="443"/>
      <c r="DQ147" s="444"/>
      <c r="DR147" s="445"/>
      <c r="DS147" s="446"/>
      <c r="DT147" s="440" t="s">
        <v>388</v>
      </c>
      <c r="DU147" s="443"/>
      <c r="DV147" s="444"/>
      <c r="DW147" s="445" t="s">
        <v>789</v>
      </c>
      <c r="DX147" s="446" t="s">
        <v>460</v>
      </c>
      <c r="DY147" s="440"/>
      <c r="DZ147" s="443"/>
      <c r="EA147" s="444"/>
      <c r="EB147" s="445"/>
      <c r="EC147" s="446"/>
      <c r="ED147" s="440"/>
      <c r="EE147" s="443"/>
      <c r="EF147" s="444"/>
      <c r="EG147" s="445"/>
      <c r="EH147" s="446"/>
      <c r="EI147" s="440" t="s">
        <v>385</v>
      </c>
      <c r="EJ147" s="443"/>
      <c r="EK147" s="444"/>
      <c r="EL147" s="445" t="s">
        <v>470</v>
      </c>
      <c r="EM147" s="446" t="s">
        <v>469</v>
      </c>
      <c r="EN147" s="440"/>
      <c r="EO147" s="443"/>
      <c r="EP147" s="444"/>
      <c r="EQ147" s="445"/>
      <c r="ER147" s="446"/>
      <c r="ES147" s="440" t="s">
        <v>384</v>
      </c>
      <c r="ET147" s="443"/>
      <c r="EU147" s="444"/>
      <c r="EV147" s="445" t="s">
        <v>480</v>
      </c>
      <c r="EW147" s="446" t="s">
        <v>479</v>
      </c>
      <c r="EX147" s="440"/>
      <c r="EY147" s="443"/>
      <c r="EZ147" s="444"/>
      <c r="FA147" s="445"/>
      <c r="FB147" s="446"/>
    </row>
    <row r="148" spans="1:158" s="365" customFormat="1" ht="28.5" x14ac:dyDescent="0.25">
      <c r="A148" s="440">
        <v>150905</v>
      </c>
      <c r="B148" s="441" t="s">
        <v>660</v>
      </c>
      <c r="C148" s="442" t="s">
        <v>760</v>
      </c>
      <c r="D148" s="440" t="s">
        <v>201</v>
      </c>
      <c r="E148" s="443" t="s">
        <v>749</v>
      </c>
      <c r="F148" s="443" t="s">
        <v>750</v>
      </c>
      <c r="G148" s="443" t="s">
        <v>348</v>
      </c>
      <c r="H148" s="442" t="s">
        <v>348</v>
      </c>
      <c r="I148" s="443" t="s">
        <v>348</v>
      </c>
      <c r="J148" s="360" t="str">
        <f>IFERROR(VLOOKUP(A148,[4]YEAR12!$A:$Q,17,FALSE),"")</f>
        <v>4.75+ (C/B)</v>
      </c>
      <c r="K148" s="361">
        <f>IFERROR(VLOOKUP($A148,BHVEXPORT!$A:$I,6,FALSE),"")</f>
        <v>0</v>
      </c>
      <c r="L148" s="362">
        <f>IFERROR(VLOOKUP($A148,BHVEXPORT!$A:$I,4,FALSE),"")</f>
        <v>0</v>
      </c>
      <c r="M148" s="364">
        <f>IFERROR(VLOOKUP($A148,BHVEXPORT!$A:$I,5,FALSE),"")</f>
        <v>0</v>
      </c>
      <c r="N148" s="398">
        <v>98.26</v>
      </c>
      <c r="O148" s="399">
        <v>0</v>
      </c>
      <c r="P148" s="366"/>
      <c r="Q148" s="400">
        <f t="shared" si="24"/>
        <v>1</v>
      </c>
      <c r="R148" s="401">
        <f t="shared" si="25"/>
        <v>3</v>
      </c>
      <c r="S148" s="402">
        <f t="shared" si="26"/>
        <v>0</v>
      </c>
      <c r="T148" s="402">
        <f t="shared" si="27"/>
        <v>0</v>
      </c>
      <c r="U148" s="402">
        <f t="shared" si="28"/>
        <v>0</v>
      </c>
      <c r="V148" s="402">
        <f t="shared" si="29"/>
        <v>0</v>
      </c>
      <c r="W148" s="402">
        <f t="shared" si="30"/>
        <v>0</v>
      </c>
      <c r="X148" s="402">
        <f t="shared" si="31"/>
        <v>0</v>
      </c>
      <c r="Y148" s="402">
        <f t="shared" si="32"/>
        <v>0</v>
      </c>
      <c r="Z148" s="402">
        <f t="shared" si="33"/>
        <v>0</v>
      </c>
      <c r="AA148" s="454">
        <f t="shared" si="34"/>
        <v>0</v>
      </c>
      <c r="AB148" s="363"/>
      <c r="AC148" s="440"/>
      <c r="AD148" s="443"/>
      <c r="AE148" s="444"/>
      <c r="AF148" s="445"/>
      <c r="AG148" s="446"/>
      <c r="AH148" s="440"/>
      <c r="AI148" s="443"/>
      <c r="AJ148" s="444"/>
      <c r="AK148" s="445"/>
      <c r="AL148" s="446"/>
      <c r="AM148" s="440"/>
      <c r="AN148" s="443"/>
      <c r="AO148" s="444"/>
      <c r="AP148" s="445"/>
      <c r="AQ148" s="446"/>
      <c r="AR148" s="440"/>
      <c r="AS148" s="443"/>
      <c r="AT148" s="444"/>
      <c r="AU148" s="445"/>
      <c r="AV148" s="446"/>
      <c r="AW148" s="440"/>
      <c r="AX148" s="443"/>
      <c r="AY148" s="444"/>
      <c r="AZ148" s="445"/>
      <c r="BA148" s="446"/>
      <c r="BB148" s="440"/>
      <c r="BC148" s="443"/>
      <c r="BD148" s="444"/>
      <c r="BE148" s="445"/>
      <c r="BF148" s="446"/>
      <c r="BG148" s="440" t="s">
        <v>385</v>
      </c>
      <c r="BH148" s="443"/>
      <c r="BI148" s="444"/>
      <c r="BJ148" s="445" t="s">
        <v>426</v>
      </c>
      <c r="BK148" s="446" t="s">
        <v>425</v>
      </c>
      <c r="BL148" s="440"/>
      <c r="BM148" s="443"/>
      <c r="BN148" s="444"/>
      <c r="BO148" s="445"/>
      <c r="BP148" s="446"/>
      <c r="BQ148" s="440"/>
      <c r="BR148" s="443"/>
      <c r="BS148" s="444"/>
      <c r="BT148" s="445"/>
      <c r="BU148" s="446"/>
      <c r="BV148" s="440"/>
      <c r="BW148" s="443"/>
      <c r="BX148" s="444"/>
      <c r="BY148" s="445"/>
      <c r="BZ148" s="446"/>
      <c r="CA148" s="440" t="s">
        <v>385</v>
      </c>
      <c r="CB148" s="443"/>
      <c r="CC148" s="444"/>
      <c r="CD148" s="445" t="s">
        <v>788</v>
      </c>
      <c r="CE148" s="446" t="s">
        <v>760</v>
      </c>
      <c r="CF148" s="440"/>
      <c r="CG148" s="443"/>
      <c r="CH148" s="444"/>
      <c r="CI148" s="445"/>
      <c r="CJ148" s="446"/>
      <c r="CK148" s="440"/>
      <c r="CL148" s="443"/>
      <c r="CM148" s="444"/>
      <c r="CN148" s="445"/>
      <c r="CO148" s="446"/>
      <c r="CP148" s="440"/>
      <c r="CQ148" s="443"/>
      <c r="CR148" s="444"/>
      <c r="CS148" s="445"/>
      <c r="CT148" s="446"/>
      <c r="CU148" s="440" t="s">
        <v>384</v>
      </c>
      <c r="CV148" s="443"/>
      <c r="CW148" s="444"/>
      <c r="CX148" s="445" t="s">
        <v>784</v>
      </c>
      <c r="CY148" s="446" t="s">
        <v>443</v>
      </c>
      <c r="CZ148" s="440"/>
      <c r="DA148" s="443"/>
      <c r="DB148" s="444"/>
      <c r="DC148" s="445"/>
      <c r="DD148" s="446"/>
      <c r="DE148" s="440"/>
      <c r="DF148" s="443"/>
      <c r="DG148" s="444"/>
      <c r="DH148" s="445"/>
      <c r="DI148" s="446"/>
      <c r="DJ148" s="440"/>
      <c r="DK148" s="443"/>
      <c r="DL148" s="444"/>
      <c r="DM148" s="445"/>
      <c r="DN148" s="446"/>
      <c r="DO148" s="440"/>
      <c r="DP148" s="443"/>
      <c r="DQ148" s="444"/>
      <c r="DR148" s="445"/>
      <c r="DS148" s="446"/>
      <c r="DT148" s="440"/>
      <c r="DU148" s="443"/>
      <c r="DV148" s="444"/>
      <c r="DW148" s="445"/>
      <c r="DX148" s="446"/>
      <c r="DY148" s="440"/>
      <c r="DZ148" s="443"/>
      <c r="EA148" s="444"/>
      <c r="EB148" s="445"/>
      <c r="EC148" s="446"/>
      <c r="ED148" s="440"/>
      <c r="EE148" s="443"/>
      <c r="EF148" s="444"/>
      <c r="EG148" s="445"/>
      <c r="EH148" s="446"/>
      <c r="EI148" s="440"/>
      <c r="EJ148" s="443"/>
      <c r="EK148" s="444"/>
      <c r="EL148" s="445"/>
      <c r="EM148" s="446"/>
      <c r="EN148" s="440" t="s">
        <v>385</v>
      </c>
      <c r="EO148" s="443"/>
      <c r="EP148" s="444"/>
      <c r="EQ148" s="445" t="s">
        <v>474</v>
      </c>
      <c r="ER148" s="446" t="s">
        <v>473</v>
      </c>
      <c r="ES148" s="440"/>
      <c r="ET148" s="443"/>
      <c r="EU148" s="444"/>
      <c r="EV148" s="445"/>
      <c r="EW148" s="446"/>
      <c r="EX148" s="440"/>
      <c r="EY148" s="443"/>
      <c r="EZ148" s="444"/>
      <c r="FA148" s="445"/>
      <c r="FB148" s="446"/>
    </row>
    <row r="149" spans="1:158" s="365" customFormat="1" ht="28.5" x14ac:dyDescent="0.25">
      <c r="A149" s="440">
        <v>150904</v>
      </c>
      <c r="B149" s="441" t="s">
        <v>661</v>
      </c>
      <c r="C149" s="442" t="s">
        <v>760</v>
      </c>
      <c r="D149" s="440" t="s">
        <v>201</v>
      </c>
      <c r="E149" s="443" t="s">
        <v>348</v>
      </c>
      <c r="F149" s="443" t="s">
        <v>751</v>
      </c>
      <c r="G149" s="443" t="s">
        <v>348</v>
      </c>
      <c r="H149" s="442" t="s">
        <v>348</v>
      </c>
      <c r="I149" s="443" t="s">
        <v>348</v>
      </c>
      <c r="J149" s="360" t="str">
        <f>IFERROR(VLOOKUP(A149,[4]YEAR12!$A:$Q,17,FALSE),"")</f>
        <v>4.75+ (C/B)</v>
      </c>
      <c r="K149" s="361">
        <f>IFERROR(VLOOKUP($A149,BHVEXPORT!$A:$I,6,FALSE),"")</f>
        <v>1</v>
      </c>
      <c r="L149" s="362">
        <f>IFERROR(VLOOKUP($A149,BHVEXPORT!$A:$I,4,FALSE),"")</f>
        <v>0</v>
      </c>
      <c r="M149" s="364">
        <f>IFERROR(VLOOKUP($A149,BHVEXPORT!$A:$I,5,FALSE),"")</f>
        <v>0</v>
      </c>
      <c r="N149" s="398">
        <v>100</v>
      </c>
      <c r="O149" s="399">
        <v>0</v>
      </c>
      <c r="P149" s="366"/>
      <c r="Q149" s="400">
        <f t="shared" si="24"/>
        <v>0</v>
      </c>
      <c r="R149" s="401">
        <f t="shared" si="25"/>
        <v>4</v>
      </c>
      <c r="S149" s="402">
        <f t="shared" si="26"/>
        <v>0</v>
      </c>
      <c r="T149" s="402">
        <f t="shared" si="27"/>
        <v>0</v>
      </c>
      <c r="U149" s="402">
        <f t="shared" si="28"/>
        <v>0</v>
      </c>
      <c r="V149" s="402">
        <f t="shared" si="29"/>
        <v>0</v>
      </c>
      <c r="W149" s="402">
        <f t="shared" si="30"/>
        <v>0</v>
      </c>
      <c r="X149" s="402">
        <f t="shared" si="31"/>
        <v>0</v>
      </c>
      <c r="Y149" s="402">
        <f t="shared" si="32"/>
        <v>0</v>
      </c>
      <c r="Z149" s="402">
        <f t="shared" si="33"/>
        <v>0</v>
      </c>
      <c r="AA149" s="454">
        <f t="shared" si="34"/>
        <v>0</v>
      </c>
      <c r="AB149" s="363"/>
      <c r="AC149" s="440"/>
      <c r="AD149" s="443"/>
      <c r="AE149" s="444"/>
      <c r="AF149" s="445"/>
      <c r="AG149" s="446"/>
      <c r="AH149" s="440" t="s">
        <v>385</v>
      </c>
      <c r="AI149" s="443"/>
      <c r="AJ149" s="444"/>
      <c r="AK149" s="445" t="s">
        <v>785</v>
      </c>
      <c r="AL149" s="446" t="s">
        <v>359</v>
      </c>
      <c r="AM149" s="440"/>
      <c r="AN149" s="443"/>
      <c r="AO149" s="444"/>
      <c r="AP149" s="445"/>
      <c r="AQ149" s="446"/>
      <c r="AR149" s="440"/>
      <c r="AS149" s="443"/>
      <c r="AT149" s="444"/>
      <c r="AU149" s="445"/>
      <c r="AV149" s="446"/>
      <c r="AW149" s="440"/>
      <c r="AX149" s="443"/>
      <c r="AY149" s="444"/>
      <c r="AZ149" s="445"/>
      <c r="BA149" s="446"/>
      <c r="BB149" s="440"/>
      <c r="BC149" s="443"/>
      <c r="BD149" s="444"/>
      <c r="BE149" s="445"/>
      <c r="BF149" s="446"/>
      <c r="BG149" s="440"/>
      <c r="BH149" s="443"/>
      <c r="BI149" s="444"/>
      <c r="BJ149" s="445"/>
      <c r="BK149" s="446"/>
      <c r="BL149" s="440"/>
      <c r="BM149" s="443"/>
      <c r="BN149" s="444"/>
      <c r="BO149" s="445"/>
      <c r="BP149" s="446"/>
      <c r="BQ149" s="440" t="s">
        <v>385</v>
      </c>
      <c r="BR149" s="443"/>
      <c r="BS149" s="444"/>
      <c r="BT149" s="445" t="s">
        <v>432</v>
      </c>
      <c r="BU149" s="446" t="s">
        <v>430</v>
      </c>
      <c r="BV149" s="440"/>
      <c r="BW149" s="443"/>
      <c r="BX149" s="444"/>
      <c r="BY149" s="445"/>
      <c r="BZ149" s="446"/>
      <c r="CA149" s="440" t="s">
        <v>385</v>
      </c>
      <c r="CB149" s="443"/>
      <c r="CC149" s="444"/>
      <c r="CD149" s="445" t="s">
        <v>790</v>
      </c>
      <c r="CE149" s="446" t="s">
        <v>791</v>
      </c>
      <c r="CF149" s="440"/>
      <c r="CG149" s="443"/>
      <c r="CH149" s="444"/>
      <c r="CI149" s="445"/>
      <c r="CJ149" s="446"/>
      <c r="CK149" s="440"/>
      <c r="CL149" s="443"/>
      <c r="CM149" s="444"/>
      <c r="CN149" s="445"/>
      <c r="CO149" s="446"/>
      <c r="CP149" s="440"/>
      <c r="CQ149" s="443"/>
      <c r="CR149" s="444"/>
      <c r="CS149" s="445"/>
      <c r="CT149" s="446"/>
      <c r="CU149" s="440"/>
      <c r="CV149" s="443"/>
      <c r="CW149" s="444"/>
      <c r="CX149" s="445"/>
      <c r="CY149" s="446"/>
      <c r="CZ149" s="440"/>
      <c r="DA149" s="443"/>
      <c r="DB149" s="444"/>
      <c r="DC149" s="445"/>
      <c r="DD149" s="446"/>
      <c r="DE149" s="440"/>
      <c r="DF149" s="443"/>
      <c r="DG149" s="444"/>
      <c r="DH149" s="445"/>
      <c r="DI149" s="446"/>
      <c r="DJ149" s="440"/>
      <c r="DK149" s="443"/>
      <c r="DL149" s="444"/>
      <c r="DM149" s="445"/>
      <c r="DN149" s="446"/>
      <c r="DO149" s="440"/>
      <c r="DP149" s="443"/>
      <c r="DQ149" s="444"/>
      <c r="DR149" s="445"/>
      <c r="DS149" s="446"/>
      <c r="DT149" s="440"/>
      <c r="DU149" s="443"/>
      <c r="DV149" s="444"/>
      <c r="DW149" s="445"/>
      <c r="DX149" s="446"/>
      <c r="DY149" s="440"/>
      <c r="DZ149" s="443"/>
      <c r="EA149" s="444"/>
      <c r="EB149" s="445"/>
      <c r="EC149" s="446"/>
      <c r="ED149" s="440"/>
      <c r="EE149" s="443"/>
      <c r="EF149" s="444"/>
      <c r="EG149" s="445"/>
      <c r="EH149" s="446"/>
      <c r="EI149" s="440"/>
      <c r="EJ149" s="443"/>
      <c r="EK149" s="444"/>
      <c r="EL149" s="445"/>
      <c r="EM149" s="446"/>
      <c r="EN149" s="440" t="s">
        <v>385</v>
      </c>
      <c r="EO149" s="443"/>
      <c r="EP149" s="444"/>
      <c r="EQ149" s="445" t="s">
        <v>784</v>
      </c>
      <c r="ER149" s="446" t="s">
        <v>475</v>
      </c>
      <c r="ES149" s="440"/>
      <c r="ET149" s="443"/>
      <c r="EU149" s="444"/>
      <c r="EV149" s="445"/>
      <c r="EW149" s="446"/>
      <c r="EX149" s="440"/>
      <c r="EY149" s="443"/>
      <c r="EZ149" s="444"/>
      <c r="FA149" s="445"/>
      <c r="FB149" s="446"/>
    </row>
    <row r="150" spans="1:158" s="365" customFormat="1" ht="28.5" x14ac:dyDescent="0.25">
      <c r="A150" s="440">
        <v>150807</v>
      </c>
      <c r="B150" s="441" t="s">
        <v>662</v>
      </c>
      <c r="C150" s="442" t="s">
        <v>770</v>
      </c>
      <c r="D150" s="440" t="s">
        <v>325</v>
      </c>
      <c r="E150" s="443" t="s">
        <v>749</v>
      </c>
      <c r="F150" s="443" t="s">
        <v>750</v>
      </c>
      <c r="G150" s="443" t="s">
        <v>348</v>
      </c>
      <c r="H150" s="442" t="s">
        <v>348</v>
      </c>
      <c r="I150" s="443" t="s">
        <v>348</v>
      </c>
      <c r="J150" s="360" t="str">
        <f>IFERROR(VLOOKUP(A150,[4]YEAR12!$A:$Q,17,FALSE),"")</f>
        <v>6.25+ (B/A)</v>
      </c>
      <c r="K150" s="361">
        <f>IFERROR(VLOOKUP($A150,BHVEXPORT!$A:$I,6,FALSE),"")</f>
        <v>0</v>
      </c>
      <c r="L150" s="362">
        <f>IFERROR(VLOOKUP($A150,BHVEXPORT!$A:$I,4,FALSE),"")</f>
        <v>1</v>
      </c>
      <c r="M150" s="364">
        <f>IFERROR(VLOOKUP($A150,BHVEXPORT!$A:$I,5,FALSE),"")</f>
        <v>0</v>
      </c>
      <c r="N150" s="398">
        <v>100</v>
      </c>
      <c r="O150" s="399">
        <v>2</v>
      </c>
      <c r="P150" s="366"/>
      <c r="Q150" s="400">
        <f t="shared" si="24"/>
        <v>1</v>
      </c>
      <c r="R150" s="401">
        <f t="shared" si="25"/>
        <v>3</v>
      </c>
      <c r="S150" s="402">
        <f t="shared" si="26"/>
        <v>0</v>
      </c>
      <c r="T150" s="402">
        <f t="shared" si="27"/>
        <v>0</v>
      </c>
      <c r="U150" s="402">
        <f t="shared" si="28"/>
        <v>0</v>
      </c>
      <c r="V150" s="402">
        <f t="shared" si="29"/>
        <v>0</v>
      </c>
      <c r="W150" s="402">
        <f t="shared" si="30"/>
        <v>0</v>
      </c>
      <c r="X150" s="402">
        <f t="shared" si="31"/>
        <v>0</v>
      </c>
      <c r="Y150" s="402">
        <f t="shared" si="32"/>
        <v>0</v>
      </c>
      <c r="Z150" s="402">
        <f t="shared" si="33"/>
        <v>0</v>
      </c>
      <c r="AA150" s="454">
        <f t="shared" si="34"/>
        <v>0</v>
      </c>
      <c r="AB150" s="363"/>
      <c r="AC150" s="440"/>
      <c r="AD150" s="443"/>
      <c r="AE150" s="444"/>
      <c r="AF150" s="445"/>
      <c r="AG150" s="446"/>
      <c r="AH150" s="440" t="s">
        <v>385</v>
      </c>
      <c r="AI150" s="443"/>
      <c r="AJ150" s="444"/>
      <c r="AK150" s="445" t="s">
        <v>411</v>
      </c>
      <c r="AL150" s="446" t="s">
        <v>360</v>
      </c>
      <c r="AM150" s="440"/>
      <c r="AN150" s="443"/>
      <c r="AO150" s="444"/>
      <c r="AP150" s="445"/>
      <c r="AQ150" s="446"/>
      <c r="AR150" s="440"/>
      <c r="AS150" s="443"/>
      <c r="AT150" s="444"/>
      <c r="AU150" s="445"/>
      <c r="AV150" s="446"/>
      <c r="AW150" s="440"/>
      <c r="AX150" s="443"/>
      <c r="AY150" s="444"/>
      <c r="AZ150" s="445"/>
      <c r="BA150" s="446"/>
      <c r="BB150" s="440"/>
      <c r="BC150" s="443"/>
      <c r="BD150" s="444"/>
      <c r="BE150" s="445"/>
      <c r="BF150" s="446"/>
      <c r="BG150" s="440"/>
      <c r="BH150" s="443"/>
      <c r="BI150" s="444"/>
      <c r="BJ150" s="445"/>
      <c r="BK150" s="446"/>
      <c r="BL150" s="440" t="s">
        <v>384</v>
      </c>
      <c r="BM150" s="443"/>
      <c r="BN150" s="444"/>
      <c r="BO150" s="445" t="s">
        <v>429</v>
      </c>
      <c r="BP150" s="446" t="s">
        <v>428</v>
      </c>
      <c r="BQ150" s="440"/>
      <c r="BR150" s="443"/>
      <c r="BS150" s="444"/>
      <c r="BT150" s="445"/>
      <c r="BU150" s="446"/>
      <c r="BV150" s="440"/>
      <c r="BW150" s="443"/>
      <c r="BX150" s="444"/>
      <c r="BY150" s="445"/>
      <c r="BZ150" s="446"/>
      <c r="CA150" s="440" t="s">
        <v>385</v>
      </c>
      <c r="CB150" s="443"/>
      <c r="CC150" s="444"/>
      <c r="CD150" s="445" t="s">
        <v>805</v>
      </c>
      <c r="CE150" s="446" t="s">
        <v>806</v>
      </c>
      <c r="CF150" s="440"/>
      <c r="CG150" s="443"/>
      <c r="CH150" s="444"/>
      <c r="CI150" s="445"/>
      <c r="CJ150" s="446"/>
      <c r="CK150" s="440"/>
      <c r="CL150" s="443"/>
      <c r="CM150" s="444"/>
      <c r="CN150" s="445"/>
      <c r="CO150" s="446"/>
      <c r="CP150" s="440"/>
      <c r="CQ150" s="443"/>
      <c r="CR150" s="444"/>
      <c r="CS150" s="445"/>
      <c r="CT150" s="446"/>
      <c r="CU150" s="440"/>
      <c r="CV150" s="443"/>
      <c r="CW150" s="444"/>
      <c r="CX150" s="445"/>
      <c r="CY150" s="446"/>
      <c r="CZ150" s="440"/>
      <c r="DA150" s="443"/>
      <c r="DB150" s="444"/>
      <c r="DC150" s="445"/>
      <c r="DD150" s="446"/>
      <c r="DE150" s="440"/>
      <c r="DF150" s="443"/>
      <c r="DG150" s="444"/>
      <c r="DH150" s="445"/>
      <c r="DI150" s="446"/>
      <c r="DJ150" s="440" t="s">
        <v>385</v>
      </c>
      <c r="DK150" s="443"/>
      <c r="DL150" s="444"/>
      <c r="DM150" s="445" t="s">
        <v>454</v>
      </c>
      <c r="DN150" s="446" t="s">
        <v>449</v>
      </c>
      <c r="DO150" s="440"/>
      <c r="DP150" s="443"/>
      <c r="DQ150" s="444"/>
      <c r="DR150" s="445"/>
      <c r="DS150" s="446"/>
      <c r="DT150" s="440"/>
      <c r="DU150" s="443"/>
      <c r="DV150" s="444"/>
      <c r="DW150" s="445"/>
      <c r="DX150" s="446"/>
      <c r="DY150" s="440"/>
      <c r="DZ150" s="443"/>
      <c r="EA150" s="444"/>
      <c r="EB150" s="445"/>
      <c r="EC150" s="446"/>
      <c r="ED150" s="440"/>
      <c r="EE150" s="443"/>
      <c r="EF150" s="444"/>
      <c r="EG150" s="445"/>
      <c r="EH150" s="446"/>
      <c r="EI150" s="440"/>
      <c r="EJ150" s="443"/>
      <c r="EK150" s="444"/>
      <c r="EL150" s="445"/>
      <c r="EM150" s="446"/>
      <c r="EN150" s="440"/>
      <c r="EO150" s="443"/>
      <c r="EP150" s="444"/>
      <c r="EQ150" s="445"/>
      <c r="ER150" s="446"/>
      <c r="ES150" s="440"/>
      <c r="ET150" s="443"/>
      <c r="EU150" s="444"/>
      <c r="EV150" s="445"/>
      <c r="EW150" s="446"/>
      <c r="EX150" s="440"/>
      <c r="EY150" s="443"/>
      <c r="EZ150" s="444"/>
      <c r="FA150" s="445"/>
      <c r="FB150" s="446"/>
    </row>
    <row r="151" spans="1:158" s="365" customFormat="1" ht="28.5" x14ac:dyDescent="0.25">
      <c r="A151" s="440">
        <v>150843</v>
      </c>
      <c r="B151" s="441" t="s">
        <v>663</v>
      </c>
      <c r="C151" s="442" t="s">
        <v>769</v>
      </c>
      <c r="D151" s="440" t="s">
        <v>201</v>
      </c>
      <c r="E151" s="443" t="s">
        <v>348</v>
      </c>
      <c r="F151" s="443" t="s">
        <v>756</v>
      </c>
      <c r="G151" s="443" t="s">
        <v>348</v>
      </c>
      <c r="H151" s="442" t="s">
        <v>348</v>
      </c>
      <c r="I151" s="443" t="s">
        <v>348</v>
      </c>
      <c r="J151" s="360" t="str">
        <f>IFERROR(VLOOKUP(A151,[4]YEAR12!$A:$Q,17,FALSE),"")</f>
        <v>6.25+ (B/A)</v>
      </c>
      <c r="K151" s="361">
        <f>IFERROR(VLOOKUP($A151,BHVEXPORT!$A:$I,6,FALSE),"")</f>
        <v>0</v>
      </c>
      <c r="L151" s="362">
        <f>IFERROR(VLOOKUP($A151,BHVEXPORT!$A:$I,4,FALSE),"")</f>
        <v>0</v>
      </c>
      <c r="M151" s="364">
        <f>IFERROR(VLOOKUP($A151,BHVEXPORT!$A:$I,5,FALSE),"")</f>
        <v>0</v>
      </c>
      <c r="N151" s="398">
        <v>100</v>
      </c>
      <c r="O151" s="399">
        <v>0</v>
      </c>
      <c r="P151" s="366"/>
      <c r="Q151" s="400">
        <f t="shared" si="24"/>
        <v>2</v>
      </c>
      <c r="R151" s="401">
        <f t="shared" si="25"/>
        <v>2</v>
      </c>
      <c r="S151" s="402">
        <f t="shared" si="26"/>
        <v>0</v>
      </c>
      <c r="T151" s="402">
        <f t="shared" si="27"/>
        <v>0</v>
      </c>
      <c r="U151" s="402">
        <f t="shared" si="28"/>
        <v>0</v>
      </c>
      <c r="V151" s="402">
        <f t="shared" si="29"/>
        <v>0</v>
      </c>
      <c r="W151" s="402">
        <f t="shared" si="30"/>
        <v>0</v>
      </c>
      <c r="X151" s="402">
        <f t="shared" si="31"/>
        <v>0</v>
      </c>
      <c r="Y151" s="402">
        <f t="shared" si="32"/>
        <v>0</v>
      </c>
      <c r="Z151" s="402">
        <f t="shared" si="33"/>
        <v>0</v>
      </c>
      <c r="AA151" s="454">
        <f t="shared" si="34"/>
        <v>0</v>
      </c>
      <c r="AB151" s="363"/>
      <c r="AC151" s="440"/>
      <c r="AD151" s="443"/>
      <c r="AE151" s="444"/>
      <c r="AF151" s="445"/>
      <c r="AG151" s="446"/>
      <c r="AH151" s="440" t="s">
        <v>385</v>
      </c>
      <c r="AI151" s="443"/>
      <c r="AJ151" s="444"/>
      <c r="AK151" s="445" t="s">
        <v>412</v>
      </c>
      <c r="AL151" s="446" t="s">
        <v>408</v>
      </c>
      <c r="AM151" s="440"/>
      <c r="AN151" s="443"/>
      <c r="AO151" s="444"/>
      <c r="AP151" s="445"/>
      <c r="AQ151" s="446"/>
      <c r="AR151" s="440" t="s">
        <v>385</v>
      </c>
      <c r="AS151" s="443"/>
      <c r="AT151" s="444"/>
      <c r="AU151" s="445" t="s">
        <v>420</v>
      </c>
      <c r="AV151" s="446" t="s">
        <v>417</v>
      </c>
      <c r="AW151" s="440"/>
      <c r="AX151" s="443"/>
      <c r="AY151" s="444"/>
      <c r="AZ151" s="445"/>
      <c r="BA151" s="446"/>
      <c r="BB151" s="440"/>
      <c r="BC151" s="443"/>
      <c r="BD151" s="444"/>
      <c r="BE151" s="445"/>
      <c r="BF151" s="446"/>
      <c r="BG151" s="440"/>
      <c r="BH151" s="443"/>
      <c r="BI151" s="444"/>
      <c r="BJ151" s="445"/>
      <c r="BK151" s="446"/>
      <c r="BL151" s="440" t="s">
        <v>384</v>
      </c>
      <c r="BM151" s="443"/>
      <c r="BN151" s="444"/>
      <c r="BO151" s="445" t="s">
        <v>429</v>
      </c>
      <c r="BP151" s="446" t="s">
        <v>427</v>
      </c>
      <c r="BQ151" s="440"/>
      <c r="BR151" s="443"/>
      <c r="BS151" s="444"/>
      <c r="BT151" s="445"/>
      <c r="BU151" s="446"/>
      <c r="BV151" s="440"/>
      <c r="BW151" s="443"/>
      <c r="BX151" s="444"/>
      <c r="BY151" s="445"/>
      <c r="BZ151" s="446"/>
      <c r="CA151" s="440" t="s">
        <v>384</v>
      </c>
      <c r="CB151" s="443"/>
      <c r="CC151" s="444"/>
      <c r="CD151" s="445" t="s">
        <v>462</v>
      </c>
      <c r="CE151" s="446" t="s">
        <v>810</v>
      </c>
      <c r="CF151" s="440"/>
      <c r="CG151" s="443"/>
      <c r="CH151" s="444"/>
      <c r="CI151" s="445"/>
      <c r="CJ151" s="446"/>
      <c r="CK151" s="440"/>
      <c r="CL151" s="443"/>
      <c r="CM151" s="444"/>
      <c r="CN151" s="445"/>
      <c r="CO151" s="446"/>
      <c r="CP151" s="440"/>
      <c r="CQ151" s="443"/>
      <c r="CR151" s="444"/>
      <c r="CS151" s="445"/>
      <c r="CT151" s="446"/>
      <c r="CU151" s="440"/>
      <c r="CV151" s="443"/>
      <c r="CW151" s="444"/>
      <c r="CX151" s="445"/>
      <c r="CY151" s="446"/>
      <c r="CZ151" s="440"/>
      <c r="DA151" s="443"/>
      <c r="DB151" s="444"/>
      <c r="DC151" s="445"/>
      <c r="DD151" s="446"/>
      <c r="DE151" s="440"/>
      <c r="DF151" s="443"/>
      <c r="DG151" s="444"/>
      <c r="DH151" s="445"/>
      <c r="DI151" s="446"/>
      <c r="DJ151" s="440"/>
      <c r="DK151" s="443"/>
      <c r="DL151" s="444"/>
      <c r="DM151" s="445"/>
      <c r="DN151" s="446"/>
      <c r="DO151" s="440"/>
      <c r="DP151" s="443"/>
      <c r="DQ151" s="444"/>
      <c r="DR151" s="445"/>
      <c r="DS151" s="446"/>
      <c r="DT151" s="440"/>
      <c r="DU151" s="443"/>
      <c r="DV151" s="444"/>
      <c r="DW151" s="445"/>
      <c r="DX151" s="446"/>
      <c r="DY151" s="440"/>
      <c r="DZ151" s="443"/>
      <c r="EA151" s="444"/>
      <c r="EB151" s="445"/>
      <c r="EC151" s="446"/>
      <c r="ED151" s="440"/>
      <c r="EE151" s="443"/>
      <c r="EF151" s="444"/>
      <c r="EG151" s="445"/>
      <c r="EH151" s="446"/>
      <c r="EI151" s="440"/>
      <c r="EJ151" s="443"/>
      <c r="EK151" s="444"/>
      <c r="EL151" s="445"/>
      <c r="EM151" s="446"/>
      <c r="EN151" s="440"/>
      <c r="EO151" s="443"/>
      <c r="EP151" s="444"/>
      <c r="EQ151" s="445"/>
      <c r="ER151" s="446"/>
      <c r="ES151" s="440"/>
      <c r="ET151" s="443"/>
      <c r="EU151" s="444"/>
      <c r="EV151" s="445"/>
      <c r="EW151" s="446"/>
      <c r="EX151" s="440"/>
      <c r="EY151" s="443"/>
      <c r="EZ151" s="444"/>
      <c r="FA151" s="445"/>
      <c r="FB151" s="446"/>
    </row>
    <row r="152" spans="1:158" s="365" customFormat="1" ht="28.5" x14ac:dyDescent="0.25">
      <c r="A152" s="440">
        <v>150956</v>
      </c>
      <c r="B152" s="441" t="s">
        <v>664</v>
      </c>
      <c r="C152" s="442" t="s">
        <v>770</v>
      </c>
      <c r="D152" s="440" t="s">
        <v>325</v>
      </c>
      <c r="E152" s="443" t="s">
        <v>348</v>
      </c>
      <c r="F152" s="443" t="s">
        <v>750</v>
      </c>
      <c r="G152" s="443" t="s">
        <v>348</v>
      </c>
      <c r="H152" s="442" t="s">
        <v>348</v>
      </c>
      <c r="I152" s="443" t="s">
        <v>348</v>
      </c>
      <c r="J152" s="360" t="str">
        <f>IFERROR(VLOOKUP(A152,[4]YEAR12!$A:$Q,17,FALSE),"")</f>
        <v>2.5+ (D/C)</v>
      </c>
      <c r="K152" s="361">
        <f>IFERROR(VLOOKUP($A152,BHVEXPORT!$A:$I,6,FALSE),"")</f>
        <v>0</v>
      </c>
      <c r="L152" s="362">
        <f>IFERROR(VLOOKUP($A152,BHVEXPORT!$A:$I,4,FALSE),"")</f>
        <v>0</v>
      </c>
      <c r="M152" s="364">
        <f>IFERROR(VLOOKUP($A152,BHVEXPORT!$A:$I,5,FALSE),"")</f>
        <v>0</v>
      </c>
      <c r="N152" s="398">
        <v>89.22</v>
      </c>
      <c r="O152" s="399">
        <v>6</v>
      </c>
      <c r="P152" s="366"/>
      <c r="Q152" s="400">
        <f t="shared" si="24"/>
        <v>1</v>
      </c>
      <c r="R152" s="401">
        <f t="shared" si="25"/>
        <v>2</v>
      </c>
      <c r="S152" s="402">
        <f t="shared" si="26"/>
        <v>0</v>
      </c>
      <c r="T152" s="402">
        <f t="shared" si="27"/>
        <v>0</v>
      </c>
      <c r="U152" s="402">
        <f t="shared" si="28"/>
        <v>0</v>
      </c>
      <c r="V152" s="402">
        <f t="shared" si="29"/>
        <v>0</v>
      </c>
      <c r="W152" s="402">
        <f t="shared" si="30"/>
        <v>0</v>
      </c>
      <c r="X152" s="402">
        <f t="shared" si="31"/>
        <v>0</v>
      </c>
      <c r="Y152" s="402">
        <f t="shared" si="32"/>
        <v>0</v>
      </c>
      <c r="Z152" s="402">
        <f t="shared" si="33"/>
        <v>0</v>
      </c>
      <c r="AA152" s="454">
        <f t="shared" si="34"/>
        <v>0</v>
      </c>
      <c r="AB152" s="363"/>
      <c r="AC152" s="440"/>
      <c r="AD152" s="443"/>
      <c r="AE152" s="444"/>
      <c r="AF152" s="445"/>
      <c r="AG152" s="446"/>
      <c r="AH152" s="440"/>
      <c r="AI152" s="443"/>
      <c r="AJ152" s="444"/>
      <c r="AK152" s="445"/>
      <c r="AL152" s="446"/>
      <c r="AM152" s="440"/>
      <c r="AN152" s="443"/>
      <c r="AO152" s="444"/>
      <c r="AP152" s="445"/>
      <c r="AQ152" s="446"/>
      <c r="AR152" s="440"/>
      <c r="AS152" s="443"/>
      <c r="AT152" s="444"/>
      <c r="AU152" s="445"/>
      <c r="AV152" s="446"/>
      <c r="AW152" s="440"/>
      <c r="AX152" s="443"/>
      <c r="AY152" s="444"/>
      <c r="AZ152" s="445"/>
      <c r="BA152" s="446"/>
      <c r="BB152" s="440"/>
      <c r="BC152" s="443"/>
      <c r="BD152" s="444"/>
      <c r="BE152" s="445"/>
      <c r="BF152" s="446"/>
      <c r="BG152" s="440"/>
      <c r="BH152" s="443"/>
      <c r="BI152" s="444"/>
      <c r="BJ152" s="445"/>
      <c r="BK152" s="446"/>
      <c r="BL152" s="440"/>
      <c r="BM152" s="443"/>
      <c r="BN152" s="444"/>
      <c r="BO152" s="445"/>
      <c r="BP152" s="446"/>
      <c r="BQ152" s="440"/>
      <c r="BR152" s="443"/>
      <c r="BS152" s="444"/>
      <c r="BT152" s="445"/>
      <c r="BU152" s="446"/>
      <c r="BV152" s="440"/>
      <c r="BW152" s="443"/>
      <c r="BX152" s="444"/>
      <c r="BY152" s="445"/>
      <c r="BZ152" s="446"/>
      <c r="CA152" s="440" t="s">
        <v>385</v>
      </c>
      <c r="CB152" s="443"/>
      <c r="CC152" s="444"/>
      <c r="CD152" s="445" t="s">
        <v>799</v>
      </c>
      <c r="CE152" s="446" t="s">
        <v>800</v>
      </c>
      <c r="CF152" s="440"/>
      <c r="CG152" s="443"/>
      <c r="CH152" s="444"/>
      <c r="CI152" s="445"/>
      <c r="CJ152" s="446"/>
      <c r="CK152" s="440"/>
      <c r="CL152" s="443"/>
      <c r="CM152" s="444"/>
      <c r="CN152" s="445"/>
      <c r="CO152" s="446"/>
      <c r="CP152" s="440"/>
      <c r="CQ152" s="443"/>
      <c r="CR152" s="444"/>
      <c r="CS152" s="445"/>
      <c r="CT152" s="446"/>
      <c r="CU152" s="440"/>
      <c r="CV152" s="443"/>
      <c r="CW152" s="444"/>
      <c r="CX152" s="445"/>
      <c r="CY152" s="446"/>
      <c r="CZ152" s="440"/>
      <c r="DA152" s="443"/>
      <c r="DB152" s="444"/>
      <c r="DC152" s="445"/>
      <c r="DD152" s="446"/>
      <c r="DE152" s="440"/>
      <c r="DF152" s="443"/>
      <c r="DG152" s="444"/>
      <c r="DH152" s="445"/>
      <c r="DI152" s="446"/>
      <c r="DJ152" s="440"/>
      <c r="DK152" s="443"/>
      <c r="DL152" s="444"/>
      <c r="DM152" s="445"/>
      <c r="DN152" s="446"/>
      <c r="DO152" s="440"/>
      <c r="DP152" s="443"/>
      <c r="DQ152" s="444"/>
      <c r="DR152" s="445"/>
      <c r="DS152" s="446"/>
      <c r="DT152" s="440"/>
      <c r="DU152" s="443"/>
      <c r="DV152" s="444"/>
      <c r="DW152" s="445"/>
      <c r="DX152" s="446"/>
      <c r="DY152" s="440"/>
      <c r="DZ152" s="443"/>
      <c r="EA152" s="444"/>
      <c r="EB152" s="445"/>
      <c r="EC152" s="446"/>
      <c r="ED152" s="440"/>
      <c r="EE152" s="443"/>
      <c r="EF152" s="444"/>
      <c r="EG152" s="445"/>
      <c r="EH152" s="446"/>
      <c r="EI152" s="440"/>
      <c r="EJ152" s="443"/>
      <c r="EK152" s="444"/>
      <c r="EL152" s="445"/>
      <c r="EM152" s="446"/>
      <c r="EN152" s="440" t="s">
        <v>384</v>
      </c>
      <c r="EO152" s="443"/>
      <c r="EP152" s="444"/>
      <c r="EQ152" s="445" t="s">
        <v>474</v>
      </c>
      <c r="ER152" s="446" t="s">
        <v>477</v>
      </c>
      <c r="ES152" s="440" t="s">
        <v>385</v>
      </c>
      <c r="ET152" s="443"/>
      <c r="EU152" s="444"/>
      <c r="EV152" s="445" t="s">
        <v>480</v>
      </c>
      <c r="EW152" s="446" t="s">
        <v>481</v>
      </c>
      <c r="EX152" s="440"/>
      <c r="EY152" s="443"/>
      <c r="EZ152" s="444"/>
      <c r="FA152" s="445"/>
      <c r="FB152" s="446"/>
    </row>
    <row r="153" spans="1:158" s="365" customFormat="1" ht="28.5" x14ac:dyDescent="0.25">
      <c r="A153" s="440">
        <v>160039</v>
      </c>
      <c r="B153" s="441" t="s">
        <v>665</v>
      </c>
      <c r="C153" s="442" t="s">
        <v>760</v>
      </c>
      <c r="D153" s="440" t="s">
        <v>201</v>
      </c>
      <c r="E153" s="443" t="s">
        <v>348</v>
      </c>
      <c r="F153" s="443" t="s">
        <v>751</v>
      </c>
      <c r="G153" s="443" t="s">
        <v>348</v>
      </c>
      <c r="H153" s="442" t="s">
        <v>348</v>
      </c>
      <c r="I153" s="443" t="s">
        <v>348</v>
      </c>
      <c r="J153" s="360" t="str">
        <f>IFERROR(VLOOKUP(A153,[4]YEAR12!$A:$Q,17,FALSE),"")</f>
        <v>4.75+ (C/B)</v>
      </c>
      <c r="K153" s="361">
        <f>IFERROR(VLOOKUP($A153,BHVEXPORT!$A:$I,6,FALSE),"")</f>
        <v>0</v>
      </c>
      <c r="L153" s="362">
        <f>IFERROR(VLOOKUP($A153,BHVEXPORT!$A:$I,4,FALSE),"")</f>
        <v>0</v>
      </c>
      <c r="M153" s="364">
        <f>IFERROR(VLOOKUP($A153,BHVEXPORT!$A:$I,5,FALSE),"")</f>
        <v>0</v>
      </c>
      <c r="N153" s="398">
        <v>91.3</v>
      </c>
      <c r="O153" s="399">
        <v>2</v>
      </c>
      <c r="P153" s="366"/>
      <c r="Q153" s="400">
        <f t="shared" si="24"/>
        <v>3</v>
      </c>
      <c r="R153" s="401">
        <f t="shared" si="25"/>
        <v>1</v>
      </c>
      <c r="S153" s="402">
        <f t="shared" si="26"/>
        <v>0</v>
      </c>
      <c r="T153" s="402">
        <f t="shared" si="27"/>
        <v>0</v>
      </c>
      <c r="U153" s="402">
        <f t="shared" si="28"/>
        <v>0</v>
      </c>
      <c r="V153" s="402">
        <f t="shared" si="29"/>
        <v>0</v>
      </c>
      <c r="W153" s="402">
        <f t="shared" si="30"/>
        <v>0</v>
      </c>
      <c r="X153" s="402">
        <f t="shared" si="31"/>
        <v>0</v>
      </c>
      <c r="Y153" s="402">
        <f t="shared" si="32"/>
        <v>0</v>
      </c>
      <c r="Z153" s="402">
        <f t="shared" si="33"/>
        <v>0</v>
      </c>
      <c r="AA153" s="454">
        <f t="shared" si="34"/>
        <v>0</v>
      </c>
      <c r="AB153" s="363"/>
      <c r="AC153" s="440"/>
      <c r="AD153" s="443"/>
      <c r="AE153" s="444"/>
      <c r="AF153" s="445"/>
      <c r="AG153" s="446"/>
      <c r="AH153" s="440"/>
      <c r="AI153" s="443"/>
      <c r="AJ153" s="444"/>
      <c r="AK153" s="445"/>
      <c r="AL153" s="446"/>
      <c r="AM153" s="440"/>
      <c r="AN153" s="443"/>
      <c r="AO153" s="444"/>
      <c r="AP153" s="445"/>
      <c r="AQ153" s="446"/>
      <c r="AR153" s="440"/>
      <c r="AS153" s="443"/>
      <c r="AT153" s="444"/>
      <c r="AU153" s="445"/>
      <c r="AV153" s="446"/>
      <c r="AW153" s="440"/>
      <c r="AX153" s="443"/>
      <c r="AY153" s="444"/>
      <c r="AZ153" s="445"/>
      <c r="BA153" s="446"/>
      <c r="BB153" s="440"/>
      <c r="BC153" s="443"/>
      <c r="BD153" s="444"/>
      <c r="BE153" s="445"/>
      <c r="BF153" s="446"/>
      <c r="BG153" s="440"/>
      <c r="BH153" s="443"/>
      <c r="BI153" s="444"/>
      <c r="BJ153" s="445"/>
      <c r="BK153" s="446"/>
      <c r="BL153" s="440"/>
      <c r="BM153" s="443"/>
      <c r="BN153" s="444"/>
      <c r="BO153" s="445"/>
      <c r="BP153" s="446"/>
      <c r="BQ153" s="440"/>
      <c r="BR153" s="443"/>
      <c r="BS153" s="444"/>
      <c r="BT153" s="445"/>
      <c r="BU153" s="446"/>
      <c r="BV153" s="440"/>
      <c r="BW153" s="443"/>
      <c r="BX153" s="444"/>
      <c r="BY153" s="445"/>
      <c r="BZ153" s="446"/>
      <c r="CA153" s="440" t="s">
        <v>385</v>
      </c>
      <c r="CB153" s="443"/>
      <c r="CC153" s="444"/>
      <c r="CD153" s="445" t="s">
        <v>462</v>
      </c>
      <c r="CE153" s="446" t="s">
        <v>810</v>
      </c>
      <c r="CF153" s="440"/>
      <c r="CG153" s="443"/>
      <c r="CH153" s="444"/>
      <c r="CI153" s="445"/>
      <c r="CJ153" s="446"/>
      <c r="CK153" s="440"/>
      <c r="CL153" s="443"/>
      <c r="CM153" s="444"/>
      <c r="CN153" s="445"/>
      <c r="CO153" s="446"/>
      <c r="CP153" s="440"/>
      <c r="CQ153" s="443"/>
      <c r="CR153" s="444"/>
      <c r="CS153" s="445"/>
      <c r="CT153" s="446"/>
      <c r="CU153" s="440" t="s">
        <v>384</v>
      </c>
      <c r="CV153" s="443"/>
      <c r="CW153" s="444"/>
      <c r="CX153" s="445" t="s">
        <v>784</v>
      </c>
      <c r="CY153" s="446" t="s">
        <v>443</v>
      </c>
      <c r="CZ153" s="440" t="s">
        <v>384</v>
      </c>
      <c r="DA153" s="443"/>
      <c r="DB153" s="444"/>
      <c r="DC153" s="445" t="s">
        <v>784</v>
      </c>
      <c r="DD153" s="446" t="s">
        <v>444</v>
      </c>
      <c r="DE153" s="440"/>
      <c r="DF153" s="443"/>
      <c r="DG153" s="444"/>
      <c r="DH153" s="445"/>
      <c r="DI153" s="446"/>
      <c r="DJ153" s="440"/>
      <c r="DK153" s="443"/>
      <c r="DL153" s="444"/>
      <c r="DM153" s="445"/>
      <c r="DN153" s="446"/>
      <c r="DO153" s="440"/>
      <c r="DP153" s="443"/>
      <c r="DQ153" s="444"/>
      <c r="DR153" s="445"/>
      <c r="DS153" s="446"/>
      <c r="DT153" s="440"/>
      <c r="DU153" s="443"/>
      <c r="DV153" s="444"/>
      <c r="DW153" s="445"/>
      <c r="DX153" s="446"/>
      <c r="DY153" s="440"/>
      <c r="DZ153" s="443"/>
      <c r="EA153" s="444"/>
      <c r="EB153" s="445"/>
      <c r="EC153" s="446"/>
      <c r="ED153" s="440"/>
      <c r="EE153" s="443"/>
      <c r="EF153" s="444"/>
      <c r="EG153" s="445"/>
      <c r="EH153" s="446"/>
      <c r="EI153" s="440"/>
      <c r="EJ153" s="443"/>
      <c r="EK153" s="444"/>
      <c r="EL153" s="445"/>
      <c r="EM153" s="446"/>
      <c r="EN153" s="440" t="s">
        <v>384</v>
      </c>
      <c r="EO153" s="443"/>
      <c r="EP153" s="444"/>
      <c r="EQ153" s="445" t="s">
        <v>784</v>
      </c>
      <c r="ER153" s="446" t="s">
        <v>478</v>
      </c>
      <c r="ES153" s="440"/>
      <c r="ET153" s="443"/>
      <c r="EU153" s="444"/>
      <c r="EV153" s="445"/>
      <c r="EW153" s="446"/>
      <c r="EX153" s="440"/>
      <c r="EY153" s="443"/>
      <c r="EZ153" s="444"/>
      <c r="FA153" s="445"/>
      <c r="FB153" s="446"/>
    </row>
    <row r="154" spans="1:158" s="365" customFormat="1" ht="28.5" x14ac:dyDescent="0.25">
      <c r="A154" s="440">
        <v>150786</v>
      </c>
      <c r="B154" s="441" t="s">
        <v>666</v>
      </c>
      <c r="C154" s="442" t="s">
        <v>770</v>
      </c>
      <c r="D154" s="440" t="s">
        <v>325</v>
      </c>
      <c r="E154" s="443" t="s">
        <v>348</v>
      </c>
      <c r="F154" s="443" t="s">
        <v>755</v>
      </c>
      <c r="G154" s="443" t="s">
        <v>348</v>
      </c>
      <c r="H154" s="442" t="s">
        <v>348</v>
      </c>
      <c r="I154" s="443" t="s">
        <v>348</v>
      </c>
      <c r="J154" s="360" t="str">
        <f>IFERROR(VLOOKUP(A154,[4]YEAR12!$A:$Q,17,FALSE),"")</f>
        <v>4.75+ (C/B)</v>
      </c>
      <c r="K154" s="361">
        <f>IFERROR(VLOOKUP($A154,BHVEXPORT!$A:$I,6,FALSE),"")</f>
        <v>1</v>
      </c>
      <c r="L154" s="362">
        <f>IFERROR(VLOOKUP($A154,BHVEXPORT!$A:$I,4,FALSE),"")</f>
        <v>0</v>
      </c>
      <c r="M154" s="364">
        <f>IFERROR(VLOOKUP($A154,BHVEXPORT!$A:$I,5,FALSE),"")</f>
        <v>0</v>
      </c>
      <c r="N154" s="398">
        <v>93.69</v>
      </c>
      <c r="O154" s="399">
        <v>0</v>
      </c>
      <c r="P154" s="366"/>
      <c r="Q154" s="400">
        <f t="shared" si="24"/>
        <v>0</v>
      </c>
      <c r="R154" s="401">
        <f t="shared" si="25"/>
        <v>4</v>
      </c>
      <c r="S154" s="402">
        <f t="shared" si="26"/>
        <v>0</v>
      </c>
      <c r="T154" s="402">
        <f t="shared" si="27"/>
        <v>0</v>
      </c>
      <c r="U154" s="402">
        <f t="shared" si="28"/>
        <v>0</v>
      </c>
      <c r="V154" s="402">
        <f t="shared" si="29"/>
        <v>0</v>
      </c>
      <c r="W154" s="402">
        <f t="shared" si="30"/>
        <v>0</v>
      </c>
      <c r="X154" s="402">
        <f t="shared" si="31"/>
        <v>0</v>
      </c>
      <c r="Y154" s="402">
        <f t="shared" si="32"/>
        <v>0</v>
      </c>
      <c r="Z154" s="402">
        <f t="shared" si="33"/>
        <v>0</v>
      </c>
      <c r="AA154" s="454">
        <f t="shared" si="34"/>
        <v>0</v>
      </c>
      <c r="AB154" s="363"/>
      <c r="AC154" s="440"/>
      <c r="AD154" s="443"/>
      <c r="AE154" s="444"/>
      <c r="AF154" s="445"/>
      <c r="AG154" s="446"/>
      <c r="AH154" s="440"/>
      <c r="AI154" s="443"/>
      <c r="AJ154" s="444"/>
      <c r="AK154" s="445"/>
      <c r="AL154" s="446"/>
      <c r="AM154" s="440" t="s">
        <v>385</v>
      </c>
      <c r="AN154" s="443"/>
      <c r="AO154" s="444"/>
      <c r="AP154" s="445" t="s">
        <v>415</v>
      </c>
      <c r="AQ154" s="446" t="s">
        <v>414</v>
      </c>
      <c r="AR154" s="440"/>
      <c r="AS154" s="443"/>
      <c r="AT154" s="444"/>
      <c r="AU154" s="445"/>
      <c r="AV154" s="446"/>
      <c r="AW154" s="440"/>
      <c r="AX154" s="443"/>
      <c r="AY154" s="444"/>
      <c r="AZ154" s="445"/>
      <c r="BA154" s="446"/>
      <c r="BB154" s="440"/>
      <c r="BC154" s="443"/>
      <c r="BD154" s="444"/>
      <c r="BE154" s="445"/>
      <c r="BF154" s="446"/>
      <c r="BG154" s="440"/>
      <c r="BH154" s="443"/>
      <c r="BI154" s="444"/>
      <c r="BJ154" s="445"/>
      <c r="BK154" s="446"/>
      <c r="BL154" s="440" t="s">
        <v>385</v>
      </c>
      <c r="BM154" s="443"/>
      <c r="BN154" s="444"/>
      <c r="BO154" s="445" t="s">
        <v>429</v>
      </c>
      <c r="BP154" s="446" t="s">
        <v>427</v>
      </c>
      <c r="BQ154" s="440"/>
      <c r="BR154" s="443"/>
      <c r="BS154" s="444"/>
      <c r="BT154" s="445"/>
      <c r="BU154" s="446"/>
      <c r="BV154" s="440"/>
      <c r="BW154" s="443"/>
      <c r="BX154" s="444"/>
      <c r="BY154" s="445"/>
      <c r="BZ154" s="446"/>
      <c r="CA154" s="440" t="s">
        <v>385</v>
      </c>
      <c r="CB154" s="443"/>
      <c r="CC154" s="444"/>
      <c r="CD154" s="445" t="s">
        <v>462</v>
      </c>
      <c r="CE154" s="446" t="s">
        <v>810</v>
      </c>
      <c r="CF154" s="440"/>
      <c r="CG154" s="443"/>
      <c r="CH154" s="444"/>
      <c r="CI154" s="445"/>
      <c r="CJ154" s="446"/>
      <c r="CK154" s="440"/>
      <c r="CL154" s="443"/>
      <c r="CM154" s="444"/>
      <c r="CN154" s="445"/>
      <c r="CO154" s="446"/>
      <c r="CP154" s="440"/>
      <c r="CQ154" s="443"/>
      <c r="CR154" s="444"/>
      <c r="CS154" s="445"/>
      <c r="CT154" s="446"/>
      <c r="CU154" s="440"/>
      <c r="CV154" s="443"/>
      <c r="CW154" s="444"/>
      <c r="CX154" s="445"/>
      <c r="CY154" s="446"/>
      <c r="CZ154" s="440"/>
      <c r="DA154" s="443"/>
      <c r="DB154" s="444"/>
      <c r="DC154" s="445"/>
      <c r="DD154" s="446"/>
      <c r="DE154" s="440"/>
      <c r="DF154" s="443"/>
      <c r="DG154" s="444"/>
      <c r="DH154" s="445"/>
      <c r="DI154" s="446"/>
      <c r="DJ154" s="440" t="s">
        <v>385</v>
      </c>
      <c r="DK154" s="443"/>
      <c r="DL154" s="444"/>
      <c r="DM154" s="445" t="s">
        <v>454</v>
      </c>
      <c r="DN154" s="446" t="s">
        <v>451</v>
      </c>
      <c r="DO154" s="440"/>
      <c r="DP154" s="443"/>
      <c r="DQ154" s="444"/>
      <c r="DR154" s="445"/>
      <c r="DS154" s="446"/>
      <c r="DT154" s="440"/>
      <c r="DU154" s="443"/>
      <c r="DV154" s="444"/>
      <c r="DW154" s="445"/>
      <c r="DX154" s="446"/>
      <c r="DY154" s="440"/>
      <c r="DZ154" s="443"/>
      <c r="EA154" s="444"/>
      <c r="EB154" s="445"/>
      <c r="EC154" s="446"/>
      <c r="ED154" s="440"/>
      <c r="EE154" s="443"/>
      <c r="EF154" s="444"/>
      <c r="EG154" s="445"/>
      <c r="EH154" s="446"/>
      <c r="EI154" s="440"/>
      <c r="EJ154" s="443"/>
      <c r="EK154" s="444"/>
      <c r="EL154" s="445"/>
      <c r="EM154" s="446"/>
      <c r="EN154" s="440"/>
      <c r="EO154" s="443"/>
      <c r="EP154" s="444"/>
      <c r="EQ154" s="445"/>
      <c r="ER154" s="446"/>
      <c r="ES154" s="440"/>
      <c r="ET154" s="443"/>
      <c r="EU154" s="444"/>
      <c r="EV154" s="445"/>
      <c r="EW154" s="446"/>
      <c r="EX154" s="440"/>
      <c r="EY154" s="443"/>
      <c r="EZ154" s="444"/>
      <c r="FA154" s="445"/>
      <c r="FB154" s="446"/>
    </row>
    <row r="155" spans="1:158" s="365" customFormat="1" ht="28.5" x14ac:dyDescent="0.25">
      <c r="A155" s="440">
        <v>150943</v>
      </c>
      <c r="B155" s="441" t="s">
        <v>667</v>
      </c>
      <c r="C155" s="442" t="s">
        <v>770</v>
      </c>
      <c r="D155" s="440" t="s">
        <v>325</v>
      </c>
      <c r="E155" s="443" t="s">
        <v>348</v>
      </c>
      <c r="F155" s="443" t="s">
        <v>751</v>
      </c>
      <c r="G155" s="443" t="s">
        <v>348</v>
      </c>
      <c r="H155" s="442" t="s">
        <v>348</v>
      </c>
      <c r="I155" s="443" t="s">
        <v>348</v>
      </c>
      <c r="J155" s="360" t="str">
        <f>IFERROR(VLOOKUP(A155,[4]YEAR12!$A:$Q,17,FALSE),"")</f>
        <v>4.75+ (C/B)</v>
      </c>
      <c r="K155" s="361">
        <f>IFERROR(VLOOKUP($A155,BHVEXPORT!$A:$I,6,FALSE),"")</f>
        <v>1</v>
      </c>
      <c r="L155" s="362">
        <f>IFERROR(VLOOKUP($A155,BHVEXPORT!$A:$I,4,FALSE),"")</f>
        <v>0</v>
      </c>
      <c r="M155" s="364">
        <f>IFERROR(VLOOKUP($A155,BHVEXPORT!$A:$I,5,FALSE),"")</f>
        <v>0</v>
      </c>
      <c r="N155" s="398">
        <v>100</v>
      </c>
      <c r="O155" s="399">
        <v>0</v>
      </c>
      <c r="P155" s="366"/>
      <c r="Q155" s="400">
        <f t="shared" si="24"/>
        <v>0</v>
      </c>
      <c r="R155" s="401">
        <f t="shared" si="25"/>
        <v>4</v>
      </c>
      <c r="S155" s="402">
        <f t="shared" si="26"/>
        <v>0</v>
      </c>
      <c r="T155" s="402">
        <f t="shared" si="27"/>
        <v>0</v>
      </c>
      <c r="U155" s="402">
        <f t="shared" si="28"/>
        <v>0</v>
      </c>
      <c r="V155" s="402">
        <f t="shared" si="29"/>
        <v>0</v>
      </c>
      <c r="W155" s="402">
        <f t="shared" si="30"/>
        <v>0</v>
      </c>
      <c r="X155" s="402">
        <f t="shared" si="31"/>
        <v>0</v>
      </c>
      <c r="Y155" s="402">
        <f t="shared" si="32"/>
        <v>0</v>
      </c>
      <c r="Z155" s="402">
        <f t="shared" si="33"/>
        <v>0</v>
      </c>
      <c r="AA155" s="454">
        <f t="shared" si="34"/>
        <v>0</v>
      </c>
      <c r="AB155" s="363"/>
      <c r="AC155" s="440"/>
      <c r="AD155" s="443"/>
      <c r="AE155" s="444"/>
      <c r="AF155" s="445"/>
      <c r="AG155" s="446"/>
      <c r="AH155" s="440"/>
      <c r="AI155" s="443"/>
      <c r="AJ155" s="444"/>
      <c r="AK155" s="445"/>
      <c r="AL155" s="446"/>
      <c r="AM155" s="440" t="s">
        <v>385</v>
      </c>
      <c r="AN155" s="443"/>
      <c r="AO155" s="444"/>
      <c r="AP155" s="445" t="s">
        <v>415</v>
      </c>
      <c r="AQ155" s="446" t="s">
        <v>414</v>
      </c>
      <c r="AR155" s="440" t="s">
        <v>385</v>
      </c>
      <c r="AS155" s="443"/>
      <c r="AT155" s="444"/>
      <c r="AU155" s="445" t="s">
        <v>418</v>
      </c>
      <c r="AV155" s="446" t="s">
        <v>361</v>
      </c>
      <c r="AW155" s="440"/>
      <c r="AX155" s="443"/>
      <c r="AY155" s="444"/>
      <c r="AZ155" s="445"/>
      <c r="BA155" s="446"/>
      <c r="BB155" s="440"/>
      <c r="BC155" s="443"/>
      <c r="BD155" s="444"/>
      <c r="BE155" s="445"/>
      <c r="BF155" s="446"/>
      <c r="BG155" s="440"/>
      <c r="BH155" s="443"/>
      <c r="BI155" s="444"/>
      <c r="BJ155" s="445"/>
      <c r="BK155" s="446"/>
      <c r="BL155" s="440" t="s">
        <v>385</v>
      </c>
      <c r="BM155" s="443"/>
      <c r="BN155" s="444"/>
      <c r="BO155" s="445" t="s">
        <v>429</v>
      </c>
      <c r="BP155" s="446" t="s">
        <v>428</v>
      </c>
      <c r="BQ155" s="440"/>
      <c r="BR155" s="443"/>
      <c r="BS155" s="444"/>
      <c r="BT155" s="445"/>
      <c r="BU155" s="446"/>
      <c r="BV155" s="440"/>
      <c r="BW155" s="443"/>
      <c r="BX155" s="444"/>
      <c r="BY155" s="445"/>
      <c r="BZ155" s="446"/>
      <c r="CA155" s="440" t="s">
        <v>385</v>
      </c>
      <c r="CB155" s="443"/>
      <c r="CC155" s="444"/>
      <c r="CD155" s="445" t="s">
        <v>424</v>
      </c>
      <c r="CE155" s="446" t="s">
        <v>770</v>
      </c>
      <c r="CF155" s="440"/>
      <c r="CG155" s="443"/>
      <c r="CH155" s="444"/>
      <c r="CI155" s="445"/>
      <c r="CJ155" s="446"/>
      <c r="CK155" s="440"/>
      <c r="CL155" s="443"/>
      <c r="CM155" s="444"/>
      <c r="CN155" s="445"/>
      <c r="CO155" s="446"/>
      <c r="CP155" s="440"/>
      <c r="CQ155" s="443"/>
      <c r="CR155" s="444"/>
      <c r="CS155" s="445"/>
      <c r="CT155" s="446"/>
      <c r="CU155" s="440"/>
      <c r="CV155" s="443"/>
      <c r="CW155" s="444"/>
      <c r="CX155" s="445"/>
      <c r="CY155" s="446"/>
      <c r="CZ155" s="440"/>
      <c r="DA155" s="443"/>
      <c r="DB155" s="444"/>
      <c r="DC155" s="445"/>
      <c r="DD155" s="446"/>
      <c r="DE155" s="440"/>
      <c r="DF155" s="443"/>
      <c r="DG155" s="444"/>
      <c r="DH155" s="445"/>
      <c r="DI155" s="446"/>
      <c r="DJ155" s="440"/>
      <c r="DK155" s="443"/>
      <c r="DL155" s="444"/>
      <c r="DM155" s="445"/>
      <c r="DN155" s="446"/>
      <c r="DO155" s="440"/>
      <c r="DP155" s="443"/>
      <c r="DQ155" s="444"/>
      <c r="DR155" s="445"/>
      <c r="DS155" s="446"/>
      <c r="DT155" s="440"/>
      <c r="DU155" s="443"/>
      <c r="DV155" s="444"/>
      <c r="DW155" s="445"/>
      <c r="DX155" s="446"/>
      <c r="DY155" s="440"/>
      <c r="DZ155" s="443"/>
      <c r="EA155" s="444"/>
      <c r="EB155" s="445"/>
      <c r="EC155" s="446"/>
      <c r="ED155" s="440"/>
      <c r="EE155" s="443"/>
      <c r="EF155" s="444"/>
      <c r="EG155" s="445"/>
      <c r="EH155" s="446"/>
      <c r="EI155" s="440"/>
      <c r="EJ155" s="443"/>
      <c r="EK155" s="444"/>
      <c r="EL155" s="445"/>
      <c r="EM155" s="446"/>
      <c r="EN155" s="440"/>
      <c r="EO155" s="443"/>
      <c r="EP155" s="444"/>
      <c r="EQ155" s="445"/>
      <c r="ER155" s="446"/>
      <c r="ES155" s="440"/>
      <c r="ET155" s="443"/>
      <c r="EU155" s="444"/>
      <c r="EV155" s="445"/>
      <c r="EW155" s="446"/>
      <c r="EX155" s="440"/>
      <c r="EY155" s="443"/>
      <c r="EZ155" s="444"/>
      <c r="FA155" s="445"/>
      <c r="FB155" s="446"/>
    </row>
    <row r="156" spans="1:158" s="365" customFormat="1" ht="28.5" x14ac:dyDescent="0.25">
      <c r="A156" s="440">
        <v>150912</v>
      </c>
      <c r="B156" s="441" t="s">
        <v>668</v>
      </c>
      <c r="C156" s="442" t="s">
        <v>770</v>
      </c>
      <c r="D156" s="440" t="s">
        <v>325</v>
      </c>
      <c r="E156" s="443" t="s">
        <v>348</v>
      </c>
      <c r="F156" s="443" t="s">
        <v>750</v>
      </c>
      <c r="G156" s="443" t="s">
        <v>348</v>
      </c>
      <c r="H156" s="442" t="s">
        <v>348</v>
      </c>
      <c r="I156" s="443" t="s">
        <v>348</v>
      </c>
      <c r="J156" s="360" t="str">
        <f>IFERROR(VLOOKUP(A156,[4]YEAR12!$A:$Q,17,FALSE),"")</f>
        <v>7.75+ (A/A*)</v>
      </c>
      <c r="K156" s="361">
        <f>IFERROR(VLOOKUP($A156,BHVEXPORT!$A:$I,6,FALSE),"")</f>
        <v>0</v>
      </c>
      <c r="L156" s="362">
        <f>IFERROR(VLOOKUP($A156,BHVEXPORT!$A:$I,4,FALSE),"")</f>
        <v>0</v>
      </c>
      <c r="M156" s="364">
        <f>IFERROR(VLOOKUP($A156,BHVEXPORT!$A:$I,5,FALSE),"")</f>
        <v>0</v>
      </c>
      <c r="N156" s="398">
        <v>100</v>
      </c>
      <c r="O156" s="399">
        <v>8</v>
      </c>
      <c r="P156" s="366"/>
      <c r="Q156" s="400">
        <f t="shared" si="24"/>
        <v>0</v>
      </c>
      <c r="R156" s="401">
        <f t="shared" si="25"/>
        <v>5</v>
      </c>
      <c r="S156" s="402">
        <f t="shared" si="26"/>
        <v>0</v>
      </c>
      <c r="T156" s="402">
        <f t="shared" si="27"/>
        <v>0</v>
      </c>
      <c r="U156" s="402">
        <f t="shared" si="28"/>
        <v>0</v>
      </c>
      <c r="V156" s="402">
        <f t="shared" si="29"/>
        <v>0</v>
      </c>
      <c r="W156" s="402">
        <f t="shared" si="30"/>
        <v>0</v>
      </c>
      <c r="X156" s="402">
        <f t="shared" si="31"/>
        <v>0</v>
      </c>
      <c r="Y156" s="402">
        <f t="shared" si="32"/>
        <v>0</v>
      </c>
      <c r="Z156" s="402">
        <f t="shared" si="33"/>
        <v>0</v>
      </c>
      <c r="AA156" s="454">
        <f t="shared" si="34"/>
        <v>0</v>
      </c>
      <c r="AB156" s="363"/>
      <c r="AC156" s="440"/>
      <c r="AD156" s="443"/>
      <c r="AE156" s="444"/>
      <c r="AF156" s="445"/>
      <c r="AG156" s="446"/>
      <c r="AH156" s="440"/>
      <c r="AI156" s="443"/>
      <c r="AJ156" s="444"/>
      <c r="AK156" s="445"/>
      <c r="AL156" s="446"/>
      <c r="AM156" s="440"/>
      <c r="AN156" s="443"/>
      <c r="AO156" s="444"/>
      <c r="AP156" s="445"/>
      <c r="AQ156" s="446"/>
      <c r="AR156" s="440" t="s">
        <v>385</v>
      </c>
      <c r="AS156" s="443"/>
      <c r="AT156" s="444"/>
      <c r="AU156" s="445" t="s">
        <v>419</v>
      </c>
      <c r="AV156" s="446" t="s">
        <v>416</v>
      </c>
      <c r="AW156" s="440"/>
      <c r="AX156" s="443"/>
      <c r="AY156" s="444"/>
      <c r="AZ156" s="445"/>
      <c r="BA156" s="446"/>
      <c r="BB156" s="440"/>
      <c r="BC156" s="443"/>
      <c r="BD156" s="444"/>
      <c r="BE156" s="445"/>
      <c r="BF156" s="446"/>
      <c r="BG156" s="440"/>
      <c r="BH156" s="443"/>
      <c r="BI156" s="444"/>
      <c r="BJ156" s="445"/>
      <c r="BK156" s="446"/>
      <c r="BL156" s="440" t="s">
        <v>385</v>
      </c>
      <c r="BM156" s="443"/>
      <c r="BN156" s="444"/>
      <c r="BO156" s="445" t="s">
        <v>429</v>
      </c>
      <c r="BP156" s="446" t="s">
        <v>427</v>
      </c>
      <c r="BQ156" s="440"/>
      <c r="BR156" s="443"/>
      <c r="BS156" s="444"/>
      <c r="BT156" s="445"/>
      <c r="BU156" s="446"/>
      <c r="BV156" s="440"/>
      <c r="BW156" s="443"/>
      <c r="BX156" s="444"/>
      <c r="BY156" s="445"/>
      <c r="BZ156" s="446"/>
      <c r="CA156" s="440" t="s">
        <v>385</v>
      </c>
      <c r="CB156" s="443"/>
      <c r="CC156" s="444"/>
      <c r="CD156" s="445" t="s">
        <v>424</v>
      </c>
      <c r="CE156" s="446" t="s">
        <v>770</v>
      </c>
      <c r="CF156" s="440"/>
      <c r="CG156" s="443"/>
      <c r="CH156" s="444"/>
      <c r="CI156" s="445"/>
      <c r="CJ156" s="446"/>
      <c r="CK156" s="440" t="s">
        <v>385</v>
      </c>
      <c r="CL156" s="443"/>
      <c r="CM156" s="444"/>
      <c r="CN156" s="445" t="s">
        <v>454</v>
      </c>
      <c r="CO156" s="446" t="s">
        <v>744</v>
      </c>
      <c r="CP156" s="440"/>
      <c r="CQ156" s="443"/>
      <c r="CR156" s="444"/>
      <c r="CS156" s="445"/>
      <c r="CT156" s="446"/>
      <c r="CU156" s="440"/>
      <c r="CV156" s="443"/>
      <c r="CW156" s="444"/>
      <c r="CX156" s="445"/>
      <c r="CY156" s="446"/>
      <c r="CZ156" s="440"/>
      <c r="DA156" s="443"/>
      <c r="DB156" s="444"/>
      <c r="DC156" s="445"/>
      <c r="DD156" s="446"/>
      <c r="DE156" s="440"/>
      <c r="DF156" s="443"/>
      <c r="DG156" s="444"/>
      <c r="DH156" s="445"/>
      <c r="DI156" s="446"/>
      <c r="DJ156" s="440" t="s">
        <v>385</v>
      </c>
      <c r="DK156" s="443"/>
      <c r="DL156" s="444"/>
      <c r="DM156" s="445" t="s">
        <v>454</v>
      </c>
      <c r="DN156" s="446" t="s">
        <v>451</v>
      </c>
      <c r="DO156" s="440"/>
      <c r="DP156" s="443"/>
      <c r="DQ156" s="444"/>
      <c r="DR156" s="445"/>
      <c r="DS156" s="446"/>
      <c r="DT156" s="440"/>
      <c r="DU156" s="443"/>
      <c r="DV156" s="444"/>
      <c r="DW156" s="445"/>
      <c r="DX156" s="446"/>
      <c r="DY156" s="440"/>
      <c r="DZ156" s="443"/>
      <c r="EA156" s="444"/>
      <c r="EB156" s="445"/>
      <c r="EC156" s="446"/>
      <c r="ED156" s="440"/>
      <c r="EE156" s="443"/>
      <c r="EF156" s="444"/>
      <c r="EG156" s="445"/>
      <c r="EH156" s="446"/>
      <c r="EI156" s="440"/>
      <c r="EJ156" s="443"/>
      <c r="EK156" s="444"/>
      <c r="EL156" s="445"/>
      <c r="EM156" s="446"/>
      <c r="EN156" s="440"/>
      <c r="EO156" s="443"/>
      <c r="EP156" s="444"/>
      <c r="EQ156" s="445"/>
      <c r="ER156" s="446"/>
      <c r="ES156" s="440"/>
      <c r="ET156" s="443"/>
      <c r="EU156" s="444"/>
      <c r="EV156" s="445"/>
      <c r="EW156" s="446"/>
      <c r="EX156" s="440"/>
      <c r="EY156" s="443"/>
      <c r="EZ156" s="444"/>
      <c r="FA156" s="445"/>
      <c r="FB156" s="446"/>
    </row>
    <row r="157" spans="1:158" s="365" customFormat="1" ht="28.5" x14ac:dyDescent="0.25">
      <c r="A157" s="440">
        <v>150790</v>
      </c>
      <c r="B157" s="441" t="s">
        <v>669</v>
      </c>
      <c r="C157" s="442" t="s">
        <v>770</v>
      </c>
      <c r="D157" s="440" t="s">
        <v>325</v>
      </c>
      <c r="E157" s="443" t="s">
        <v>348</v>
      </c>
      <c r="F157" s="443" t="s">
        <v>751</v>
      </c>
      <c r="G157" s="443" t="s">
        <v>348</v>
      </c>
      <c r="H157" s="442" t="s">
        <v>348</v>
      </c>
      <c r="I157" s="443" t="s">
        <v>348</v>
      </c>
      <c r="J157" s="360" t="str">
        <f>IFERROR(VLOOKUP(A157,[4]YEAR12!$A:$Q,17,FALSE),"")</f>
        <v>4.75+ (C/B)</v>
      </c>
      <c r="K157" s="361">
        <f>IFERROR(VLOOKUP($A157,BHVEXPORT!$A:$I,6,FALSE),"")</f>
        <v>1</v>
      </c>
      <c r="L157" s="362">
        <f>IFERROR(VLOOKUP($A157,BHVEXPORT!$A:$I,4,FALSE),"")</f>
        <v>0</v>
      </c>
      <c r="M157" s="364">
        <f>IFERROR(VLOOKUP($A157,BHVEXPORT!$A:$I,5,FALSE),"")</f>
        <v>0</v>
      </c>
      <c r="N157" s="398">
        <v>99.15</v>
      </c>
      <c r="O157" s="399">
        <v>0</v>
      </c>
      <c r="P157" s="366"/>
      <c r="Q157" s="400">
        <f t="shared" si="24"/>
        <v>1</v>
      </c>
      <c r="R157" s="401">
        <f t="shared" si="25"/>
        <v>3</v>
      </c>
      <c r="S157" s="402">
        <f t="shared" si="26"/>
        <v>0</v>
      </c>
      <c r="T157" s="402">
        <f t="shared" si="27"/>
        <v>0</v>
      </c>
      <c r="U157" s="402">
        <f t="shared" si="28"/>
        <v>0</v>
      </c>
      <c r="V157" s="402">
        <f t="shared" si="29"/>
        <v>0</v>
      </c>
      <c r="W157" s="402">
        <f t="shared" si="30"/>
        <v>0</v>
      </c>
      <c r="X157" s="402">
        <f t="shared" si="31"/>
        <v>0</v>
      </c>
      <c r="Y157" s="402">
        <f t="shared" si="32"/>
        <v>0</v>
      </c>
      <c r="Z157" s="402">
        <f t="shared" si="33"/>
        <v>0</v>
      </c>
      <c r="AA157" s="454">
        <f t="shared" si="34"/>
        <v>0</v>
      </c>
      <c r="AB157" s="363"/>
      <c r="AC157" s="440"/>
      <c r="AD157" s="443"/>
      <c r="AE157" s="444"/>
      <c r="AF157" s="445"/>
      <c r="AG157" s="446"/>
      <c r="AH157" s="440"/>
      <c r="AI157" s="443"/>
      <c r="AJ157" s="444"/>
      <c r="AK157" s="445"/>
      <c r="AL157" s="446"/>
      <c r="AM157" s="440" t="s">
        <v>385</v>
      </c>
      <c r="AN157" s="443"/>
      <c r="AO157" s="444"/>
      <c r="AP157" s="445" t="s">
        <v>415</v>
      </c>
      <c r="AQ157" s="446" t="s">
        <v>414</v>
      </c>
      <c r="AR157" s="440"/>
      <c r="AS157" s="443"/>
      <c r="AT157" s="444"/>
      <c r="AU157" s="445"/>
      <c r="AV157" s="446"/>
      <c r="AW157" s="440"/>
      <c r="AX157" s="443"/>
      <c r="AY157" s="444"/>
      <c r="AZ157" s="445"/>
      <c r="BA157" s="446"/>
      <c r="BB157" s="440"/>
      <c r="BC157" s="443"/>
      <c r="BD157" s="444"/>
      <c r="BE157" s="445"/>
      <c r="BF157" s="446"/>
      <c r="BG157" s="440"/>
      <c r="BH157" s="443"/>
      <c r="BI157" s="444"/>
      <c r="BJ157" s="445"/>
      <c r="BK157" s="446"/>
      <c r="BL157" s="440"/>
      <c r="BM157" s="443"/>
      <c r="BN157" s="444"/>
      <c r="BO157" s="445"/>
      <c r="BP157" s="446"/>
      <c r="BQ157" s="440"/>
      <c r="BR157" s="443"/>
      <c r="BS157" s="444"/>
      <c r="BT157" s="445"/>
      <c r="BU157" s="446"/>
      <c r="BV157" s="440"/>
      <c r="BW157" s="443"/>
      <c r="BX157" s="444"/>
      <c r="BY157" s="445"/>
      <c r="BZ157" s="446"/>
      <c r="CA157" s="440" t="s">
        <v>385</v>
      </c>
      <c r="CB157" s="443"/>
      <c r="CC157" s="444"/>
      <c r="CD157" s="445" t="s">
        <v>462</v>
      </c>
      <c r="CE157" s="446" t="s">
        <v>810</v>
      </c>
      <c r="CF157" s="440"/>
      <c r="CG157" s="443"/>
      <c r="CH157" s="444"/>
      <c r="CI157" s="445"/>
      <c r="CJ157" s="446"/>
      <c r="CK157" s="440"/>
      <c r="CL157" s="443"/>
      <c r="CM157" s="444"/>
      <c r="CN157" s="445"/>
      <c r="CO157" s="446"/>
      <c r="CP157" s="440"/>
      <c r="CQ157" s="443"/>
      <c r="CR157" s="444"/>
      <c r="CS157" s="445"/>
      <c r="CT157" s="446"/>
      <c r="CU157" s="440"/>
      <c r="CV157" s="443"/>
      <c r="CW157" s="444"/>
      <c r="CX157" s="445"/>
      <c r="CY157" s="446"/>
      <c r="CZ157" s="440"/>
      <c r="DA157" s="443"/>
      <c r="DB157" s="444"/>
      <c r="DC157" s="445"/>
      <c r="DD157" s="446"/>
      <c r="DE157" s="440"/>
      <c r="DF157" s="443"/>
      <c r="DG157" s="444"/>
      <c r="DH157" s="445"/>
      <c r="DI157" s="446"/>
      <c r="DJ157" s="440"/>
      <c r="DK157" s="443"/>
      <c r="DL157" s="444"/>
      <c r="DM157" s="445"/>
      <c r="DN157" s="446"/>
      <c r="DO157" s="440"/>
      <c r="DP157" s="443"/>
      <c r="DQ157" s="444"/>
      <c r="DR157" s="445"/>
      <c r="DS157" s="446"/>
      <c r="DT157" s="440"/>
      <c r="DU157" s="443"/>
      <c r="DV157" s="444"/>
      <c r="DW157" s="445"/>
      <c r="DX157" s="446"/>
      <c r="DY157" s="440"/>
      <c r="DZ157" s="443"/>
      <c r="EA157" s="444"/>
      <c r="EB157" s="445"/>
      <c r="EC157" s="446"/>
      <c r="ED157" s="440"/>
      <c r="EE157" s="443"/>
      <c r="EF157" s="444"/>
      <c r="EG157" s="445"/>
      <c r="EH157" s="446"/>
      <c r="EI157" s="440"/>
      <c r="EJ157" s="443"/>
      <c r="EK157" s="444"/>
      <c r="EL157" s="445"/>
      <c r="EM157" s="446"/>
      <c r="EN157" s="440" t="s">
        <v>385</v>
      </c>
      <c r="EO157" s="443"/>
      <c r="EP157" s="444"/>
      <c r="EQ157" s="445" t="s">
        <v>474</v>
      </c>
      <c r="ER157" s="446" t="s">
        <v>477</v>
      </c>
      <c r="ES157" s="440" t="s">
        <v>384</v>
      </c>
      <c r="ET157" s="443"/>
      <c r="EU157" s="444"/>
      <c r="EV157" s="445" t="s">
        <v>480</v>
      </c>
      <c r="EW157" s="446" t="s">
        <v>481</v>
      </c>
      <c r="EX157" s="440"/>
      <c r="EY157" s="443"/>
      <c r="EZ157" s="444"/>
      <c r="FA157" s="445"/>
      <c r="FB157" s="446"/>
    </row>
    <row r="158" spans="1:158" s="365" customFormat="1" ht="28.5" x14ac:dyDescent="0.25">
      <c r="A158" s="440">
        <v>150826</v>
      </c>
      <c r="B158" s="441" t="s">
        <v>670</v>
      </c>
      <c r="C158" s="442" t="s">
        <v>770</v>
      </c>
      <c r="D158" s="440" t="s">
        <v>325</v>
      </c>
      <c r="E158" s="443" t="s">
        <v>348</v>
      </c>
      <c r="F158" s="443" t="s">
        <v>751</v>
      </c>
      <c r="G158" s="443" t="s">
        <v>348</v>
      </c>
      <c r="H158" s="442" t="s">
        <v>348</v>
      </c>
      <c r="I158" s="443" t="s">
        <v>348</v>
      </c>
      <c r="J158" s="360" t="str">
        <f>IFERROR(VLOOKUP(A158,[4]YEAR12!$A:$Q,17,FALSE),"")</f>
        <v>6.25+ (B/A)</v>
      </c>
      <c r="K158" s="361">
        <f>IFERROR(VLOOKUP($A158,BHVEXPORT!$A:$I,6,FALSE),"")</f>
        <v>0</v>
      </c>
      <c r="L158" s="362">
        <f>IFERROR(VLOOKUP($A158,BHVEXPORT!$A:$I,4,FALSE),"")</f>
        <v>0</v>
      </c>
      <c r="M158" s="364">
        <f>IFERROR(VLOOKUP($A158,BHVEXPORT!$A:$I,5,FALSE),"")</f>
        <v>0</v>
      </c>
      <c r="N158" s="398">
        <v>90.07</v>
      </c>
      <c r="O158" s="399">
        <v>0</v>
      </c>
      <c r="P158" s="366"/>
      <c r="Q158" s="400">
        <f t="shared" si="24"/>
        <v>0</v>
      </c>
      <c r="R158" s="401">
        <f t="shared" si="25"/>
        <v>5</v>
      </c>
      <c r="S158" s="402">
        <f t="shared" si="26"/>
        <v>0</v>
      </c>
      <c r="T158" s="402">
        <f t="shared" si="27"/>
        <v>0</v>
      </c>
      <c r="U158" s="402">
        <f t="shared" si="28"/>
        <v>0</v>
      </c>
      <c r="V158" s="402">
        <f t="shared" si="29"/>
        <v>0</v>
      </c>
      <c r="W158" s="402">
        <f t="shared" si="30"/>
        <v>0</v>
      </c>
      <c r="X158" s="402">
        <f t="shared" si="31"/>
        <v>0</v>
      </c>
      <c r="Y158" s="402">
        <f t="shared" si="32"/>
        <v>0</v>
      </c>
      <c r="Z158" s="402">
        <f t="shared" si="33"/>
        <v>0</v>
      </c>
      <c r="AA158" s="454">
        <f t="shared" si="34"/>
        <v>0</v>
      </c>
      <c r="AB158" s="363"/>
      <c r="AC158" s="440"/>
      <c r="AD158" s="443"/>
      <c r="AE158" s="444"/>
      <c r="AF158" s="445"/>
      <c r="AG158" s="446"/>
      <c r="AH158" s="440"/>
      <c r="AI158" s="443"/>
      <c r="AJ158" s="444"/>
      <c r="AK158" s="445"/>
      <c r="AL158" s="446"/>
      <c r="AM158" s="440"/>
      <c r="AN158" s="443"/>
      <c r="AO158" s="444"/>
      <c r="AP158" s="445"/>
      <c r="AQ158" s="446"/>
      <c r="AR158" s="440"/>
      <c r="AS158" s="443"/>
      <c r="AT158" s="444"/>
      <c r="AU158" s="445"/>
      <c r="AV158" s="446"/>
      <c r="AW158" s="440"/>
      <c r="AX158" s="443"/>
      <c r="AY158" s="444"/>
      <c r="AZ158" s="445"/>
      <c r="BA158" s="446"/>
      <c r="BB158" s="440"/>
      <c r="BC158" s="443"/>
      <c r="BD158" s="444"/>
      <c r="BE158" s="445"/>
      <c r="BF158" s="446"/>
      <c r="BG158" s="440"/>
      <c r="BH158" s="443"/>
      <c r="BI158" s="444"/>
      <c r="BJ158" s="445"/>
      <c r="BK158" s="446"/>
      <c r="BL158" s="440"/>
      <c r="BM158" s="443"/>
      <c r="BN158" s="444"/>
      <c r="BO158" s="445"/>
      <c r="BP158" s="446"/>
      <c r="BQ158" s="440"/>
      <c r="BR158" s="443"/>
      <c r="BS158" s="444"/>
      <c r="BT158" s="445"/>
      <c r="BU158" s="446"/>
      <c r="BV158" s="440"/>
      <c r="BW158" s="443"/>
      <c r="BX158" s="444"/>
      <c r="BY158" s="445"/>
      <c r="BZ158" s="446"/>
      <c r="CA158" s="440" t="s">
        <v>385</v>
      </c>
      <c r="CB158" s="443"/>
      <c r="CC158" s="444"/>
      <c r="CD158" s="445" t="s">
        <v>462</v>
      </c>
      <c r="CE158" s="446" t="s">
        <v>810</v>
      </c>
      <c r="CF158" s="440"/>
      <c r="CG158" s="443"/>
      <c r="CH158" s="444"/>
      <c r="CI158" s="445"/>
      <c r="CJ158" s="446"/>
      <c r="CK158" s="440" t="s">
        <v>385</v>
      </c>
      <c r="CL158" s="443"/>
      <c r="CM158" s="444"/>
      <c r="CN158" s="445" t="s">
        <v>454</v>
      </c>
      <c r="CO158" s="446" t="s">
        <v>744</v>
      </c>
      <c r="CP158" s="440" t="s">
        <v>385</v>
      </c>
      <c r="CQ158" s="443"/>
      <c r="CR158" s="444"/>
      <c r="CS158" s="445" t="s">
        <v>795</v>
      </c>
      <c r="CT158" s="446" t="s">
        <v>440</v>
      </c>
      <c r="CU158" s="440"/>
      <c r="CV158" s="443"/>
      <c r="CW158" s="444"/>
      <c r="CX158" s="445"/>
      <c r="CY158" s="446"/>
      <c r="CZ158" s="440"/>
      <c r="DA158" s="443"/>
      <c r="DB158" s="444"/>
      <c r="DC158" s="445"/>
      <c r="DD158" s="446"/>
      <c r="DE158" s="440"/>
      <c r="DF158" s="443"/>
      <c r="DG158" s="444"/>
      <c r="DH158" s="445"/>
      <c r="DI158" s="446"/>
      <c r="DJ158" s="440" t="s">
        <v>385</v>
      </c>
      <c r="DK158" s="443"/>
      <c r="DL158" s="444"/>
      <c r="DM158" s="445" t="s">
        <v>454</v>
      </c>
      <c r="DN158" s="446" t="s">
        <v>451</v>
      </c>
      <c r="DO158" s="440"/>
      <c r="DP158" s="443"/>
      <c r="DQ158" s="444"/>
      <c r="DR158" s="445"/>
      <c r="DS158" s="446"/>
      <c r="DT158" s="440"/>
      <c r="DU158" s="443"/>
      <c r="DV158" s="444"/>
      <c r="DW158" s="445"/>
      <c r="DX158" s="446"/>
      <c r="DY158" s="440"/>
      <c r="DZ158" s="443"/>
      <c r="EA158" s="444"/>
      <c r="EB158" s="445"/>
      <c r="EC158" s="446"/>
      <c r="ED158" s="440" t="s">
        <v>385</v>
      </c>
      <c r="EE158" s="443"/>
      <c r="EF158" s="444"/>
      <c r="EG158" s="445" t="s">
        <v>466</v>
      </c>
      <c r="EH158" s="446" t="s">
        <v>465</v>
      </c>
      <c r="EI158" s="440"/>
      <c r="EJ158" s="443"/>
      <c r="EK158" s="444"/>
      <c r="EL158" s="445"/>
      <c r="EM158" s="446"/>
      <c r="EN158" s="440"/>
      <c r="EO158" s="443"/>
      <c r="EP158" s="444"/>
      <c r="EQ158" s="445"/>
      <c r="ER158" s="446"/>
      <c r="ES158" s="440"/>
      <c r="ET158" s="443"/>
      <c r="EU158" s="444"/>
      <c r="EV158" s="445"/>
      <c r="EW158" s="446"/>
      <c r="EX158" s="440"/>
      <c r="EY158" s="443"/>
      <c r="EZ158" s="444"/>
      <c r="FA158" s="445"/>
      <c r="FB158" s="446"/>
    </row>
    <row r="159" spans="1:158" s="365" customFormat="1" ht="28.5" x14ac:dyDescent="0.25">
      <c r="A159" s="440">
        <v>160052</v>
      </c>
      <c r="B159" s="441" t="s">
        <v>671</v>
      </c>
      <c r="C159" s="442" t="s">
        <v>769</v>
      </c>
      <c r="D159" s="440" t="s">
        <v>325</v>
      </c>
      <c r="E159" s="443" t="s">
        <v>348</v>
      </c>
      <c r="F159" s="443" t="s">
        <v>761</v>
      </c>
      <c r="G159" s="443" t="s">
        <v>348</v>
      </c>
      <c r="H159" s="442" t="s">
        <v>348</v>
      </c>
      <c r="I159" s="443" t="s">
        <v>348</v>
      </c>
      <c r="J159" s="360" t="str">
        <f>IFERROR(VLOOKUP(A159,[4]YEAR12!$A:$Q,17,FALSE),"")</f>
        <v>4.75+ (C/B)</v>
      </c>
      <c r="K159" s="361">
        <f>IFERROR(VLOOKUP($A159,BHVEXPORT!$A:$I,6,FALSE),"")</f>
        <v>1</v>
      </c>
      <c r="L159" s="362">
        <f>IFERROR(VLOOKUP($A159,BHVEXPORT!$A:$I,4,FALSE),"")</f>
        <v>0</v>
      </c>
      <c r="M159" s="364">
        <f>IFERROR(VLOOKUP($A159,BHVEXPORT!$A:$I,5,FALSE),"")</f>
        <v>0</v>
      </c>
      <c r="N159" s="398">
        <v>63.87</v>
      </c>
      <c r="O159" s="399">
        <v>6</v>
      </c>
      <c r="P159" s="366"/>
      <c r="Q159" s="400">
        <f t="shared" si="24"/>
        <v>0</v>
      </c>
      <c r="R159" s="401">
        <f t="shared" si="25"/>
        <v>3</v>
      </c>
      <c r="S159" s="402">
        <f t="shared" si="26"/>
        <v>0</v>
      </c>
      <c r="T159" s="402">
        <f t="shared" si="27"/>
        <v>0</v>
      </c>
      <c r="U159" s="402">
        <f t="shared" si="28"/>
        <v>1</v>
      </c>
      <c r="V159" s="402">
        <f t="shared" si="29"/>
        <v>1</v>
      </c>
      <c r="W159" s="402">
        <f t="shared" si="30"/>
        <v>0</v>
      </c>
      <c r="X159" s="402">
        <f t="shared" si="31"/>
        <v>0</v>
      </c>
      <c r="Y159" s="402">
        <f t="shared" si="32"/>
        <v>0</v>
      </c>
      <c r="Z159" s="402">
        <f t="shared" si="33"/>
        <v>0</v>
      </c>
      <c r="AA159" s="454">
        <f t="shared" si="34"/>
        <v>1</v>
      </c>
      <c r="AB159" s="363"/>
      <c r="AC159" s="440"/>
      <c r="AD159" s="443"/>
      <c r="AE159" s="444"/>
      <c r="AF159" s="445"/>
      <c r="AG159" s="446"/>
      <c r="AH159" s="440"/>
      <c r="AI159" s="443"/>
      <c r="AJ159" s="444"/>
      <c r="AK159" s="445"/>
      <c r="AL159" s="446"/>
      <c r="AM159" s="440" t="s">
        <v>385</v>
      </c>
      <c r="AN159" s="443"/>
      <c r="AO159" s="444"/>
      <c r="AP159" s="445" t="s">
        <v>415</v>
      </c>
      <c r="AQ159" s="446" t="s">
        <v>414</v>
      </c>
      <c r="AR159" s="440"/>
      <c r="AS159" s="443"/>
      <c r="AT159" s="444"/>
      <c r="AU159" s="445"/>
      <c r="AV159" s="446"/>
      <c r="AW159" s="440"/>
      <c r="AX159" s="443"/>
      <c r="AY159" s="444"/>
      <c r="AZ159" s="445"/>
      <c r="BA159" s="446"/>
      <c r="BB159" s="440"/>
      <c r="BC159" s="443"/>
      <c r="BD159" s="444"/>
      <c r="BE159" s="445"/>
      <c r="BF159" s="446"/>
      <c r="BG159" s="440"/>
      <c r="BH159" s="443"/>
      <c r="BI159" s="444"/>
      <c r="BJ159" s="445"/>
      <c r="BK159" s="446"/>
      <c r="BL159" s="440" t="s">
        <v>385</v>
      </c>
      <c r="BM159" s="443"/>
      <c r="BN159" s="444"/>
      <c r="BO159" s="445" t="s">
        <v>429</v>
      </c>
      <c r="BP159" s="446" t="s">
        <v>427</v>
      </c>
      <c r="BQ159" s="440"/>
      <c r="BR159" s="443"/>
      <c r="BS159" s="444"/>
      <c r="BT159" s="445"/>
      <c r="BU159" s="446"/>
      <c r="BV159" s="440"/>
      <c r="BW159" s="443"/>
      <c r="BX159" s="444"/>
      <c r="BY159" s="445"/>
      <c r="BZ159" s="446"/>
      <c r="CA159" s="440" t="s">
        <v>388</v>
      </c>
      <c r="CB159" s="443"/>
      <c r="CC159" s="444"/>
      <c r="CD159" s="445" t="s">
        <v>796</v>
      </c>
      <c r="CE159" s="446" t="s">
        <v>811</v>
      </c>
      <c r="CF159" s="440"/>
      <c r="CG159" s="443"/>
      <c r="CH159" s="444"/>
      <c r="CI159" s="445"/>
      <c r="CJ159" s="446"/>
      <c r="CK159" s="440"/>
      <c r="CL159" s="443"/>
      <c r="CM159" s="444"/>
      <c r="CN159" s="445"/>
      <c r="CO159" s="446"/>
      <c r="CP159" s="440"/>
      <c r="CQ159" s="443"/>
      <c r="CR159" s="444"/>
      <c r="CS159" s="445"/>
      <c r="CT159" s="446"/>
      <c r="CU159" s="440"/>
      <c r="CV159" s="443"/>
      <c r="CW159" s="444"/>
      <c r="CX159" s="445"/>
      <c r="CY159" s="446"/>
      <c r="CZ159" s="440"/>
      <c r="DA159" s="443"/>
      <c r="DB159" s="444"/>
      <c r="DC159" s="445"/>
      <c r="DD159" s="446"/>
      <c r="DE159" s="440"/>
      <c r="DF159" s="443"/>
      <c r="DG159" s="444"/>
      <c r="DH159" s="445"/>
      <c r="DI159" s="446"/>
      <c r="DJ159" s="440"/>
      <c r="DK159" s="443"/>
      <c r="DL159" s="444"/>
      <c r="DM159" s="445"/>
      <c r="DN159" s="446"/>
      <c r="DO159" s="440"/>
      <c r="DP159" s="443"/>
      <c r="DQ159" s="444"/>
      <c r="DR159" s="445"/>
      <c r="DS159" s="446"/>
      <c r="DT159" s="440"/>
      <c r="DU159" s="443"/>
      <c r="DV159" s="444"/>
      <c r="DW159" s="445"/>
      <c r="DX159" s="446"/>
      <c r="DY159" s="440"/>
      <c r="DZ159" s="443"/>
      <c r="EA159" s="444"/>
      <c r="EB159" s="445"/>
      <c r="EC159" s="446"/>
      <c r="ED159" s="440"/>
      <c r="EE159" s="443"/>
      <c r="EF159" s="444"/>
      <c r="EG159" s="445"/>
      <c r="EH159" s="446"/>
      <c r="EI159" s="440"/>
      <c r="EJ159" s="443"/>
      <c r="EK159" s="444"/>
      <c r="EL159" s="445"/>
      <c r="EM159" s="446"/>
      <c r="EN159" s="440" t="s">
        <v>385</v>
      </c>
      <c r="EO159" s="443"/>
      <c r="EP159" s="444"/>
      <c r="EQ159" s="445" t="s">
        <v>474</v>
      </c>
      <c r="ER159" s="446" t="s">
        <v>477</v>
      </c>
      <c r="ES159" s="440"/>
      <c r="ET159" s="443"/>
      <c r="EU159" s="444"/>
      <c r="EV159" s="445"/>
      <c r="EW159" s="446"/>
      <c r="EX159" s="440"/>
      <c r="EY159" s="443"/>
      <c r="EZ159" s="444"/>
      <c r="FA159" s="445"/>
      <c r="FB159" s="446"/>
    </row>
    <row r="160" spans="1:158" s="365" customFormat="1" ht="28.5" x14ac:dyDescent="0.25">
      <c r="A160" s="440">
        <v>150869</v>
      </c>
      <c r="B160" s="441" t="s">
        <v>672</v>
      </c>
      <c r="C160" s="442" t="s">
        <v>753</v>
      </c>
      <c r="D160" s="440" t="s">
        <v>325</v>
      </c>
      <c r="E160" s="443" t="s">
        <v>348</v>
      </c>
      <c r="F160" s="443" t="s">
        <v>751</v>
      </c>
      <c r="G160" s="443" t="s">
        <v>348</v>
      </c>
      <c r="H160" s="442" t="s">
        <v>348</v>
      </c>
      <c r="I160" s="443" t="s">
        <v>348</v>
      </c>
      <c r="J160" s="360" t="str">
        <f>IFERROR(VLOOKUP(A160,[4]YEAR12!$A:$Q,17,FALSE),"")</f>
        <v>2.5+ (D/C)</v>
      </c>
      <c r="K160" s="361">
        <f>IFERROR(VLOOKUP($A160,BHVEXPORT!$A:$I,6,FALSE),"")</f>
        <v>1</v>
      </c>
      <c r="L160" s="362">
        <f>IFERROR(VLOOKUP($A160,BHVEXPORT!$A:$I,4,FALSE),"")</f>
        <v>0</v>
      </c>
      <c r="M160" s="364">
        <f>IFERROR(VLOOKUP($A160,BHVEXPORT!$A:$I,5,FALSE),"")</f>
        <v>0</v>
      </c>
      <c r="N160" s="398">
        <v>88.89</v>
      </c>
      <c r="O160" s="399">
        <v>0</v>
      </c>
      <c r="P160" s="366"/>
      <c r="Q160" s="400">
        <f t="shared" si="24"/>
        <v>0</v>
      </c>
      <c r="R160" s="401">
        <f t="shared" si="25"/>
        <v>4</v>
      </c>
      <c r="S160" s="402">
        <f t="shared" si="26"/>
        <v>0</v>
      </c>
      <c r="T160" s="402">
        <f t="shared" si="27"/>
        <v>0</v>
      </c>
      <c r="U160" s="402">
        <f t="shared" si="28"/>
        <v>0</v>
      </c>
      <c r="V160" s="402">
        <f t="shared" si="29"/>
        <v>0</v>
      </c>
      <c r="W160" s="402">
        <f t="shared" si="30"/>
        <v>0</v>
      </c>
      <c r="X160" s="402">
        <f t="shared" si="31"/>
        <v>0</v>
      </c>
      <c r="Y160" s="402">
        <f t="shared" si="32"/>
        <v>0</v>
      </c>
      <c r="Z160" s="402">
        <f t="shared" si="33"/>
        <v>0</v>
      </c>
      <c r="AA160" s="454">
        <f t="shared" si="34"/>
        <v>0</v>
      </c>
      <c r="AB160" s="363"/>
      <c r="AC160" s="440"/>
      <c r="AD160" s="443"/>
      <c r="AE160" s="444"/>
      <c r="AF160" s="445"/>
      <c r="AG160" s="446"/>
      <c r="AH160" s="440"/>
      <c r="AI160" s="443"/>
      <c r="AJ160" s="444"/>
      <c r="AK160" s="445"/>
      <c r="AL160" s="446"/>
      <c r="AM160" s="440"/>
      <c r="AN160" s="443"/>
      <c r="AO160" s="444"/>
      <c r="AP160" s="445"/>
      <c r="AQ160" s="446"/>
      <c r="AR160" s="440"/>
      <c r="AS160" s="443"/>
      <c r="AT160" s="444"/>
      <c r="AU160" s="445"/>
      <c r="AV160" s="446"/>
      <c r="AW160" s="440"/>
      <c r="AX160" s="443"/>
      <c r="AY160" s="444"/>
      <c r="AZ160" s="445"/>
      <c r="BA160" s="446"/>
      <c r="BB160" s="440"/>
      <c r="BC160" s="443"/>
      <c r="BD160" s="444"/>
      <c r="BE160" s="445"/>
      <c r="BF160" s="446"/>
      <c r="BG160" s="440"/>
      <c r="BH160" s="443"/>
      <c r="BI160" s="444"/>
      <c r="BJ160" s="445"/>
      <c r="BK160" s="446"/>
      <c r="BL160" s="440"/>
      <c r="BM160" s="443"/>
      <c r="BN160" s="444"/>
      <c r="BO160" s="445"/>
      <c r="BP160" s="446"/>
      <c r="BQ160" s="440"/>
      <c r="BR160" s="443"/>
      <c r="BS160" s="444"/>
      <c r="BT160" s="445"/>
      <c r="BU160" s="446"/>
      <c r="BV160" s="440"/>
      <c r="BW160" s="443"/>
      <c r="BX160" s="444"/>
      <c r="BY160" s="445"/>
      <c r="BZ160" s="446"/>
      <c r="CA160" s="440" t="s">
        <v>385</v>
      </c>
      <c r="CB160" s="443"/>
      <c r="CC160" s="444"/>
      <c r="CD160" s="445" t="s">
        <v>429</v>
      </c>
      <c r="CE160" s="446" t="s">
        <v>753</v>
      </c>
      <c r="CF160" s="440"/>
      <c r="CG160" s="443"/>
      <c r="CH160" s="444"/>
      <c r="CI160" s="445"/>
      <c r="CJ160" s="446"/>
      <c r="CK160" s="440"/>
      <c r="CL160" s="443"/>
      <c r="CM160" s="444"/>
      <c r="CN160" s="445"/>
      <c r="CO160" s="446"/>
      <c r="CP160" s="440"/>
      <c r="CQ160" s="443"/>
      <c r="CR160" s="444"/>
      <c r="CS160" s="445"/>
      <c r="CT160" s="446"/>
      <c r="CU160" s="440"/>
      <c r="CV160" s="443"/>
      <c r="CW160" s="444"/>
      <c r="CX160" s="445"/>
      <c r="CY160" s="446"/>
      <c r="CZ160" s="440"/>
      <c r="DA160" s="443"/>
      <c r="DB160" s="444"/>
      <c r="DC160" s="445"/>
      <c r="DD160" s="446"/>
      <c r="DE160" s="440" t="s">
        <v>385</v>
      </c>
      <c r="DF160" s="443"/>
      <c r="DG160" s="444"/>
      <c r="DH160" s="445" t="s">
        <v>448</v>
      </c>
      <c r="DI160" s="446" t="s">
        <v>446</v>
      </c>
      <c r="DJ160" s="440"/>
      <c r="DK160" s="443"/>
      <c r="DL160" s="444"/>
      <c r="DM160" s="445"/>
      <c r="DN160" s="446"/>
      <c r="DO160" s="440"/>
      <c r="DP160" s="443"/>
      <c r="DQ160" s="444"/>
      <c r="DR160" s="445"/>
      <c r="DS160" s="446"/>
      <c r="DT160" s="440"/>
      <c r="DU160" s="443"/>
      <c r="DV160" s="444"/>
      <c r="DW160" s="445"/>
      <c r="DX160" s="446"/>
      <c r="DY160" s="440"/>
      <c r="DZ160" s="443"/>
      <c r="EA160" s="444"/>
      <c r="EB160" s="445"/>
      <c r="EC160" s="446"/>
      <c r="ED160" s="440"/>
      <c r="EE160" s="443"/>
      <c r="EF160" s="444"/>
      <c r="EG160" s="445"/>
      <c r="EH160" s="446"/>
      <c r="EI160" s="440" t="s">
        <v>385</v>
      </c>
      <c r="EJ160" s="443"/>
      <c r="EK160" s="444"/>
      <c r="EL160" s="445" t="s">
        <v>470</v>
      </c>
      <c r="EM160" s="446" t="s">
        <v>471</v>
      </c>
      <c r="EN160" s="440"/>
      <c r="EO160" s="443"/>
      <c r="EP160" s="444"/>
      <c r="EQ160" s="445"/>
      <c r="ER160" s="446"/>
      <c r="ES160" s="440" t="s">
        <v>385</v>
      </c>
      <c r="ET160" s="443"/>
      <c r="EU160" s="444"/>
      <c r="EV160" s="445" t="s">
        <v>480</v>
      </c>
      <c r="EW160" s="446" t="s">
        <v>479</v>
      </c>
      <c r="EX160" s="440"/>
      <c r="EY160" s="443"/>
      <c r="EZ160" s="444"/>
      <c r="FA160" s="445"/>
      <c r="FB160" s="446"/>
    </row>
    <row r="161" spans="1:158" s="365" customFormat="1" ht="28.5" x14ac:dyDescent="0.25">
      <c r="A161" s="440">
        <v>160077</v>
      </c>
      <c r="B161" s="441" t="s">
        <v>673</v>
      </c>
      <c r="C161" s="442" t="s">
        <v>770</v>
      </c>
      <c r="D161" s="440" t="s">
        <v>201</v>
      </c>
      <c r="E161" s="443" t="s">
        <v>749</v>
      </c>
      <c r="F161" s="443" t="s">
        <v>761</v>
      </c>
      <c r="G161" s="443" t="s">
        <v>348</v>
      </c>
      <c r="H161" s="442" t="s">
        <v>348</v>
      </c>
      <c r="I161" s="443" t="s">
        <v>348</v>
      </c>
      <c r="J161" s="360" t="str">
        <f>IFERROR(VLOOKUP(A161,[4]YEAR12!$A:$Q,17,FALSE),"")</f>
        <v>4.75+ (C/B)</v>
      </c>
      <c r="K161" s="361">
        <f>IFERROR(VLOOKUP($A161,BHVEXPORT!$A:$I,6,FALSE),"")</f>
        <v>1</v>
      </c>
      <c r="L161" s="362">
        <f>IFERROR(VLOOKUP($A161,BHVEXPORT!$A:$I,4,FALSE),"")</f>
        <v>0</v>
      </c>
      <c r="M161" s="364">
        <f>IFERROR(VLOOKUP($A161,BHVEXPORT!$A:$I,5,FALSE),"")</f>
        <v>0</v>
      </c>
      <c r="N161" s="398">
        <v>80.37</v>
      </c>
      <c r="O161" s="399">
        <v>4</v>
      </c>
      <c r="P161" s="366"/>
      <c r="Q161" s="400">
        <f t="shared" si="24"/>
        <v>1</v>
      </c>
      <c r="R161" s="401">
        <f t="shared" si="25"/>
        <v>3</v>
      </c>
      <c r="S161" s="402">
        <f t="shared" si="26"/>
        <v>0</v>
      </c>
      <c r="T161" s="402">
        <f t="shared" si="27"/>
        <v>0</v>
      </c>
      <c r="U161" s="402">
        <f t="shared" si="28"/>
        <v>0</v>
      </c>
      <c r="V161" s="402">
        <f t="shared" si="29"/>
        <v>0</v>
      </c>
      <c r="W161" s="402">
        <f t="shared" si="30"/>
        <v>0</v>
      </c>
      <c r="X161" s="402">
        <f t="shared" si="31"/>
        <v>0</v>
      </c>
      <c r="Y161" s="402">
        <f t="shared" si="32"/>
        <v>0</v>
      </c>
      <c r="Z161" s="402">
        <f t="shared" si="33"/>
        <v>0</v>
      </c>
      <c r="AA161" s="454">
        <f t="shared" si="34"/>
        <v>0</v>
      </c>
      <c r="AB161" s="363"/>
      <c r="AC161" s="440"/>
      <c r="AD161" s="443"/>
      <c r="AE161" s="444"/>
      <c r="AF161" s="445"/>
      <c r="AG161" s="446"/>
      <c r="AH161" s="440"/>
      <c r="AI161" s="443"/>
      <c r="AJ161" s="444"/>
      <c r="AK161" s="445"/>
      <c r="AL161" s="446"/>
      <c r="AM161" s="440"/>
      <c r="AN161" s="443"/>
      <c r="AO161" s="444"/>
      <c r="AP161" s="445"/>
      <c r="AQ161" s="446"/>
      <c r="AR161" s="440"/>
      <c r="AS161" s="443"/>
      <c r="AT161" s="444"/>
      <c r="AU161" s="445"/>
      <c r="AV161" s="446"/>
      <c r="AW161" s="440" t="s">
        <v>385</v>
      </c>
      <c r="AX161" s="443"/>
      <c r="AY161" s="444"/>
      <c r="AZ161" s="445" t="s">
        <v>786</v>
      </c>
      <c r="BA161" s="446" t="s">
        <v>422</v>
      </c>
      <c r="BB161" s="440"/>
      <c r="BC161" s="443"/>
      <c r="BD161" s="444"/>
      <c r="BE161" s="445"/>
      <c r="BF161" s="446"/>
      <c r="BG161" s="440"/>
      <c r="BH161" s="443"/>
      <c r="BI161" s="444"/>
      <c r="BJ161" s="445"/>
      <c r="BK161" s="446"/>
      <c r="BL161" s="440" t="s">
        <v>384</v>
      </c>
      <c r="BM161" s="443"/>
      <c r="BN161" s="444"/>
      <c r="BO161" s="445" t="s">
        <v>429</v>
      </c>
      <c r="BP161" s="446" t="s">
        <v>427</v>
      </c>
      <c r="BQ161" s="440"/>
      <c r="BR161" s="443"/>
      <c r="BS161" s="444"/>
      <c r="BT161" s="445"/>
      <c r="BU161" s="446"/>
      <c r="BV161" s="440"/>
      <c r="BW161" s="443"/>
      <c r="BX161" s="444"/>
      <c r="BY161" s="445"/>
      <c r="BZ161" s="446"/>
      <c r="CA161" s="440" t="s">
        <v>385</v>
      </c>
      <c r="CB161" s="443"/>
      <c r="CC161" s="444"/>
      <c r="CD161" s="445" t="s">
        <v>462</v>
      </c>
      <c r="CE161" s="446" t="s">
        <v>810</v>
      </c>
      <c r="CF161" s="440"/>
      <c r="CG161" s="443"/>
      <c r="CH161" s="444"/>
      <c r="CI161" s="445"/>
      <c r="CJ161" s="446"/>
      <c r="CK161" s="440"/>
      <c r="CL161" s="443"/>
      <c r="CM161" s="444"/>
      <c r="CN161" s="445"/>
      <c r="CO161" s="446"/>
      <c r="CP161" s="440"/>
      <c r="CQ161" s="443"/>
      <c r="CR161" s="444"/>
      <c r="CS161" s="445"/>
      <c r="CT161" s="446"/>
      <c r="CU161" s="440"/>
      <c r="CV161" s="443"/>
      <c r="CW161" s="444"/>
      <c r="CX161" s="445"/>
      <c r="CY161" s="446"/>
      <c r="CZ161" s="440"/>
      <c r="DA161" s="443"/>
      <c r="DB161" s="444"/>
      <c r="DC161" s="445"/>
      <c r="DD161" s="446"/>
      <c r="DE161" s="440"/>
      <c r="DF161" s="443"/>
      <c r="DG161" s="444"/>
      <c r="DH161" s="445"/>
      <c r="DI161" s="446"/>
      <c r="DJ161" s="440"/>
      <c r="DK161" s="443"/>
      <c r="DL161" s="444"/>
      <c r="DM161" s="445"/>
      <c r="DN161" s="446"/>
      <c r="DO161" s="440"/>
      <c r="DP161" s="443"/>
      <c r="DQ161" s="444"/>
      <c r="DR161" s="445"/>
      <c r="DS161" s="446"/>
      <c r="DT161" s="440"/>
      <c r="DU161" s="443"/>
      <c r="DV161" s="444"/>
      <c r="DW161" s="445"/>
      <c r="DX161" s="446"/>
      <c r="DY161" s="440"/>
      <c r="DZ161" s="443"/>
      <c r="EA161" s="444"/>
      <c r="EB161" s="445"/>
      <c r="EC161" s="446"/>
      <c r="ED161" s="440"/>
      <c r="EE161" s="443"/>
      <c r="EF161" s="444"/>
      <c r="EG161" s="445"/>
      <c r="EH161" s="446"/>
      <c r="EI161" s="440" t="s">
        <v>385</v>
      </c>
      <c r="EJ161" s="443"/>
      <c r="EK161" s="444"/>
      <c r="EL161" s="445" t="s">
        <v>470</v>
      </c>
      <c r="EM161" s="446" t="s">
        <v>471</v>
      </c>
      <c r="EN161" s="440"/>
      <c r="EO161" s="443"/>
      <c r="EP161" s="444"/>
      <c r="EQ161" s="445"/>
      <c r="ER161" s="446"/>
      <c r="ES161" s="440"/>
      <c r="ET161" s="443"/>
      <c r="EU161" s="444"/>
      <c r="EV161" s="445"/>
      <c r="EW161" s="446"/>
      <c r="EX161" s="440"/>
      <c r="EY161" s="443"/>
      <c r="EZ161" s="444"/>
      <c r="FA161" s="445"/>
      <c r="FB161" s="446"/>
    </row>
    <row r="162" spans="1:158" s="365" customFormat="1" ht="28.5" x14ac:dyDescent="0.25">
      <c r="A162" s="440">
        <v>150850</v>
      </c>
      <c r="B162" s="441" t="s">
        <v>674</v>
      </c>
      <c r="C162" s="442" t="s">
        <v>770</v>
      </c>
      <c r="D162" s="440" t="s">
        <v>325</v>
      </c>
      <c r="E162" s="443" t="s">
        <v>348</v>
      </c>
      <c r="F162" s="443" t="s">
        <v>751</v>
      </c>
      <c r="G162" s="443" t="s">
        <v>348</v>
      </c>
      <c r="H162" s="442" t="s">
        <v>348</v>
      </c>
      <c r="I162" s="443" t="s">
        <v>348</v>
      </c>
      <c r="J162" s="360" t="str">
        <f>IFERROR(VLOOKUP(A162,[4]YEAR12!$A:$Q,17,FALSE),"")</f>
        <v>6.25+ (B/A)</v>
      </c>
      <c r="K162" s="361">
        <f>IFERROR(VLOOKUP($A162,BHVEXPORT!$A:$I,6,FALSE),"")</f>
        <v>0</v>
      </c>
      <c r="L162" s="362">
        <f>IFERROR(VLOOKUP($A162,BHVEXPORT!$A:$I,4,FALSE),"")</f>
        <v>0</v>
      </c>
      <c r="M162" s="364">
        <f>IFERROR(VLOOKUP($A162,BHVEXPORT!$A:$I,5,FALSE),"")</f>
        <v>0</v>
      </c>
      <c r="N162" s="398">
        <v>99.28</v>
      </c>
      <c r="O162" s="399">
        <v>8</v>
      </c>
      <c r="P162" s="366"/>
      <c r="Q162" s="400">
        <f t="shared" si="24"/>
        <v>0</v>
      </c>
      <c r="R162" s="401">
        <f t="shared" si="25"/>
        <v>5</v>
      </c>
      <c r="S162" s="402">
        <f t="shared" si="26"/>
        <v>0</v>
      </c>
      <c r="T162" s="402">
        <f t="shared" si="27"/>
        <v>0</v>
      </c>
      <c r="U162" s="402">
        <f t="shared" si="28"/>
        <v>0</v>
      </c>
      <c r="V162" s="402">
        <f t="shared" si="29"/>
        <v>0</v>
      </c>
      <c r="W162" s="402">
        <f t="shared" si="30"/>
        <v>0</v>
      </c>
      <c r="X162" s="402">
        <f t="shared" si="31"/>
        <v>0</v>
      </c>
      <c r="Y162" s="402">
        <f t="shared" si="32"/>
        <v>0</v>
      </c>
      <c r="Z162" s="402">
        <f t="shared" si="33"/>
        <v>0</v>
      </c>
      <c r="AA162" s="454">
        <f t="shared" si="34"/>
        <v>0</v>
      </c>
      <c r="AB162" s="363"/>
      <c r="AC162" s="440"/>
      <c r="AD162" s="443"/>
      <c r="AE162" s="444"/>
      <c r="AF162" s="445"/>
      <c r="AG162" s="446"/>
      <c r="AH162" s="440"/>
      <c r="AI162" s="443"/>
      <c r="AJ162" s="444"/>
      <c r="AK162" s="445"/>
      <c r="AL162" s="446"/>
      <c r="AM162" s="440"/>
      <c r="AN162" s="443"/>
      <c r="AO162" s="444"/>
      <c r="AP162" s="445"/>
      <c r="AQ162" s="446"/>
      <c r="AR162" s="440"/>
      <c r="AS162" s="443"/>
      <c r="AT162" s="444"/>
      <c r="AU162" s="445"/>
      <c r="AV162" s="446"/>
      <c r="AW162" s="440"/>
      <c r="AX162" s="443"/>
      <c r="AY162" s="444"/>
      <c r="AZ162" s="445"/>
      <c r="BA162" s="446"/>
      <c r="BB162" s="440"/>
      <c r="BC162" s="443"/>
      <c r="BD162" s="444"/>
      <c r="BE162" s="445"/>
      <c r="BF162" s="446"/>
      <c r="BG162" s="440"/>
      <c r="BH162" s="443"/>
      <c r="BI162" s="444"/>
      <c r="BJ162" s="445"/>
      <c r="BK162" s="446"/>
      <c r="BL162" s="440"/>
      <c r="BM162" s="443"/>
      <c r="BN162" s="444"/>
      <c r="BO162" s="445"/>
      <c r="BP162" s="446"/>
      <c r="BQ162" s="440"/>
      <c r="BR162" s="443"/>
      <c r="BS162" s="444"/>
      <c r="BT162" s="445"/>
      <c r="BU162" s="446"/>
      <c r="BV162" s="440"/>
      <c r="BW162" s="443"/>
      <c r="BX162" s="444"/>
      <c r="BY162" s="445"/>
      <c r="BZ162" s="446"/>
      <c r="CA162" s="440" t="s">
        <v>385</v>
      </c>
      <c r="CB162" s="443"/>
      <c r="CC162" s="444"/>
      <c r="CD162" s="445" t="s">
        <v>424</v>
      </c>
      <c r="CE162" s="446" t="s">
        <v>770</v>
      </c>
      <c r="CF162" s="440"/>
      <c r="CG162" s="443"/>
      <c r="CH162" s="444"/>
      <c r="CI162" s="445"/>
      <c r="CJ162" s="446"/>
      <c r="CK162" s="440" t="s">
        <v>385</v>
      </c>
      <c r="CL162" s="443"/>
      <c r="CM162" s="444"/>
      <c r="CN162" s="445" t="s">
        <v>454</v>
      </c>
      <c r="CO162" s="446" t="s">
        <v>744</v>
      </c>
      <c r="CP162" s="440"/>
      <c r="CQ162" s="443"/>
      <c r="CR162" s="444"/>
      <c r="CS162" s="445"/>
      <c r="CT162" s="446"/>
      <c r="CU162" s="440"/>
      <c r="CV162" s="443"/>
      <c r="CW162" s="444"/>
      <c r="CX162" s="445"/>
      <c r="CY162" s="446"/>
      <c r="CZ162" s="440"/>
      <c r="DA162" s="443"/>
      <c r="DB162" s="444"/>
      <c r="DC162" s="445"/>
      <c r="DD162" s="446"/>
      <c r="DE162" s="440"/>
      <c r="DF162" s="443"/>
      <c r="DG162" s="444"/>
      <c r="DH162" s="445"/>
      <c r="DI162" s="446"/>
      <c r="DJ162" s="440" t="s">
        <v>385</v>
      </c>
      <c r="DK162" s="443"/>
      <c r="DL162" s="444"/>
      <c r="DM162" s="445" t="s">
        <v>782</v>
      </c>
      <c r="DN162" s="446" t="s">
        <v>455</v>
      </c>
      <c r="DO162" s="440"/>
      <c r="DP162" s="443"/>
      <c r="DQ162" s="444"/>
      <c r="DR162" s="445"/>
      <c r="DS162" s="446"/>
      <c r="DT162" s="440"/>
      <c r="DU162" s="443"/>
      <c r="DV162" s="444"/>
      <c r="DW162" s="445"/>
      <c r="DX162" s="446"/>
      <c r="DY162" s="440"/>
      <c r="DZ162" s="443"/>
      <c r="EA162" s="444"/>
      <c r="EB162" s="445"/>
      <c r="EC162" s="446"/>
      <c r="ED162" s="440" t="s">
        <v>385</v>
      </c>
      <c r="EE162" s="443"/>
      <c r="EF162" s="444"/>
      <c r="EG162" s="445" t="s">
        <v>466</v>
      </c>
      <c r="EH162" s="446" t="s">
        <v>465</v>
      </c>
      <c r="EI162" s="440" t="s">
        <v>385</v>
      </c>
      <c r="EJ162" s="443"/>
      <c r="EK162" s="444"/>
      <c r="EL162" s="445" t="s">
        <v>470</v>
      </c>
      <c r="EM162" s="446" t="s">
        <v>469</v>
      </c>
      <c r="EN162" s="440"/>
      <c r="EO162" s="443"/>
      <c r="EP162" s="444"/>
      <c r="EQ162" s="445"/>
      <c r="ER162" s="446"/>
      <c r="ES162" s="440"/>
      <c r="ET162" s="443"/>
      <c r="EU162" s="444"/>
      <c r="EV162" s="445"/>
      <c r="EW162" s="446"/>
      <c r="EX162" s="440"/>
      <c r="EY162" s="443"/>
      <c r="EZ162" s="444"/>
      <c r="FA162" s="445"/>
      <c r="FB162" s="446"/>
    </row>
    <row r="163" spans="1:158" s="365" customFormat="1" ht="28.5" x14ac:dyDescent="0.25">
      <c r="A163" s="440">
        <v>150816</v>
      </c>
      <c r="B163" s="441" t="s">
        <v>675</v>
      </c>
      <c r="C163" s="442" t="s">
        <v>770</v>
      </c>
      <c r="D163" s="440" t="s">
        <v>325</v>
      </c>
      <c r="E163" s="443" t="s">
        <v>348</v>
      </c>
      <c r="F163" s="443" t="s">
        <v>758</v>
      </c>
      <c r="G163" s="443" t="s">
        <v>348</v>
      </c>
      <c r="H163" s="442" t="s">
        <v>348</v>
      </c>
      <c r="I163" s="443" t="s">
        <v>348</v>
      </c>
      <c r="J163" s="360" t="str">
        <f>IFERROR(VLOOKUP(A163,[4]YEAR12!$A:$Q,17,FALSE),"")</f>
        <v>2.5+ (D/C)</v>
      </c>
      <c r="K163" s="361">
        <f>IFERROR(VLOOKUP($A163,BHVEXPORT!$A:$I,6,FALSE),"")</f>
        <v>3</v>
      </c>
      <c r="L163" s="362">
        <f>IFERROR(VLOOKUP($A163,BHVEXPORT!$A:$I,4,FALSE),"")</f>
        <v>0</v>
      </c>
      <c r="M163" s="364">
        <f>IFERROR(VLOOKUP($A163,BHVEXPORT!$A:$I,5,FALSE),"")</f>
        <v>0</v>
      </c>
      <c r="N163" s="398">
        <v>96.58</v>
      </c>
      <c r="O163" s="399">
        <v>1</v>
      </c>
      <c r="P163" s="366"/>
      <c r="Q163" s="400">
        <f t="shared" si="24"/>
        <v>0</v>
      </c>
      <c r="R163" s="401">
        <f t="shared" si="25"/>
        <v>4</v>
      </c>
      <c r="S163" s="402">
        <f t="shared" si="26"/>
        <v>0</v>
      </c>
      <c r="T163" s="402">
        <f t="shared" si="27"/>
        <v>0</v>
      </c>
      <c r="U163" s="402">
        <f t="shared" si="28"/>
        <v>0</v>
      </c>
      <c r="V163" s="402">
        <f t="shared" si="29"/>
        <v>0</v>
      </c>
      <c r="W163" s="402">
        <f t="shared" si="30"/>
        <v>0</v>
      </c>
      <c r="X163" s="402">
        <f t="shared" si="31"/>
        <v>0</v>
      </c>
      <c r="Y163" s="402">
        <f t="shared" si="32"/>
        <v>0</v>
      </c>
      <c r="Z163" s="402">
        <f t="shared" si="33"/>
        <v>0</v>
      </c>
      <c r="AA163" s="454">
        <f t="shared" si="34"/>
        <v>0</v>
      </c>
      <c r="AB163" s="363"/>
      <c r="AC163" s="440"/>
      <c r="AD163" s="443"/>
      <c r="AE163" s="444"/>
      <c r="AF163" s="445"/>
      <c r="AG163" s="446"/>
      <c r="AH163" s="440"/>
      <c r="AI163" s="443"/>
      <c r="AJ163" s="444"/>
      <c r="AK163" s="445"/>
      <c r="AL163" s="446"/>
      <c r="AM163" s="440" t="s">
        <v>385</v>
      </c>
      <c r="AN163" s="443"/>
      <c r="AO163" s="444"/>
      <c r="AP163" s="445" t="s">
        <v>415</v>
      </c>
      <c r="AQ163" s="446" t="s">
        <v>414</v>
      </c>
      <c r="AR163" s="440"/>
      <c r="AS163" s="443"/>
      <c r="AT163" s="444"/>
      <c r="AU163" s="445"/>
      <c r="AV163" s="446"/>
      <c r="AW163" s="440"/>
      <c r="AX163" s="443"/>
      <c r="AY163" s="444"/>
      <c r="AZ163" s="445"/>
      <c r="BA163" s="446"/>
      <c r="BB163" s="440"/>
      <c r="BC163" s="443"/>
      <c r="BD163" s="444"/>
      <c r="BE163" s="445"/>
      <c r="BF163" s="446"/>
      <c r="BG163" s="440"/>
      <c r="BH163" s="443"/>
      <c r="BI163" s="444"/>
      <c r="BJ163" s="445"/>
      <c r="BK163" s="446"/>
      <c r="BL163" s="440" t="s">
        <v>385</v>
      </c>
      <c r="BM163" s="443"/>
      <c r="BN163" s="444"/>
      <c r="BO163" s="445" t="s">
        <v>429</v>
      </c>
      <c r="BP163" s="446" t="s">
        <v>427</v>
      </c>
      <c r="BQ163" s="440"/>
      <c r="BR163" s="443"/>
      <c r="BS163" s="444"/>
      <c r="BT163" s="445"/>
      <c r="BU163" s="446"/>
      <c r="BV163" s="440"/>
      <c r="BW163" s="443"/>
      <c r="BX163" s="444"/>
      <c r="BY163" s="445"/>
      <c r="BZ163" s="446"/>
      <c r="CA163" s="440" t="s">
        <v>385</v>
      </c>
      <c r="CB163" s="443"/>
      <c r="CC163" s="444"/>
      <c r="CD163" s="445" t="s">
        <v>790</v>
      </c>
      <c r="CE163" s="446" t="s">
        <v>791</v>
      </c>
      <c r="CF163" s="440"/>
      <c r="CG163" s="443"/>
      <c r="CH163" s="444"/>
      <c r="CI163" s="445"/>
      <c r="CJ163" s="446"/>
      <c r="CK163" s="440"/>
      <c r="CL163" s="443"/>
      <c r="CM163" s="444"/>
      <c r="CN163" s="445"/>
      <c r="CO163" s="446"/>
      <c r="CP163" s="440"/>
      <c r="CQ163" s="443"/>
      <c r="CR163" s="444"/>
      <c r="CS163" s="445"/>
      <c r="CT163" s="446"/>
      <c r="CU163" s="440"/>
      <c r="CV163" s="443"/>
      <c r="CW163" s="444"/>
      <c r="CX163" s="445"/>
      <c r="CY163" s="446"/>
      <c r="CZ163" s="440"/>
      <c r="DA163" s="443"/>
      <c r="DB163" s="444"/>
      <c r="DC163" s="445"/>
      <c r="DD163" s="446"/>
      <c r="DE163" s="440"/>
      <c r="DF163" s="443"/>
      <c r="DG163" s="444"/>
      <c r="DH163" s="445"/>
      <c r="DI163" s="446"/>
      <c r="DJ163" s="440"/>
      <c r="DK163" s="443"/>
      <c r="DL163" s="444"/>
      <c r="DM163" s="445"/>
      <c r="DN163" s="446"/>
      <c r="DO163" s="440"/>
      <c r="DP163" s="443"/>
      <c r="DQ163" s="444"/>
      <c r="DR163" s="445"/>
      <c r="DS163" s="446"/>
      <c r="DT163" s="440"/>
      <c r="DU163" s="443"/>
      <c r="DV163" s="444"/>
      <c r="DW163" s="445"/>
      <c r="DX163" s="446"/>
      <c r="DY163" s="440"/>
      <c r="DZ163" s="443"/>
      <c r="EA163" s="444"/>
      <c r="EB163" s="445"/>
      <c r="EC163" s="446"/>
      <c r="ED163" s="440"/>
      <c r="EE163" s="443"/>
      <c r="EF163" s="444"/>
      <c r="EG163" s="445"/>
      <c r="EH163" s="446"/>
      <c r="EI163" s="440" t="s">
        <v>385</v>
      </c>
      <c r="EJ163" s="443"/>
      <c r="EK163" s="444"/>
      <c r="EL163" s="445" t="s">
        <v>470</v>
      </c>
      <c r="EM163" s="446" t="s">
        <v>469</v>
      </c>
      <c r="EN163" s="440"/>
      <c r="EO163" s="443"/>
      <c r="EP163" s="444"/>
      <c r="EQ163" s="445"/>
      <c r="ER163" s="446"/>
      <c r="ES163" s="440"/>
      <c r="ET163" s="443"/>
      <c r="EU163" s="444"/>
      <c r="EV163" s="445"/>
      <c r="EW163" s="446"/>
      <c r="EX163" s="440"/>
      <c r="EY163" s="443"/>
      <c r="EZ163" s="444"/>
      <c r="FA163" s="445"/>
      <c r="FB163" s="446"/>
    </row>
    <row r="164" spans="1:158" s="365" customFormat="1" ht="28.5" x14ac:dyDescent="0.25">
      <c r="A164" s="440">
        <v>150911</v>
      </c>
      <c r="B164" s="441" t="s">
        <v>676</v>
      </c>
      <c r="C164" s="442" t="s">
        <v>764</v>
      </c>
      <c r="D164" s="440" t="s">
        <v>325</v>
      </c>
      <c r="E164" s="443" t="s">
        <v>348</v>
      </c>
      <c r="F164" s="443" t="s">
        <v>751</v>
      </c>
      <c r="G164" s="443" t="s">
        <v>348</v>
      </c>
      <c r="H164" s="442" t="s">
        <v>348</v>
      </c>
      <c r="I164" s="443" t="s">
        <v>348</v>
      </c>
      <c r="J164" s="360" t="str">
        <f>IFERROR(VLOOKUP(A164,[4]YEAR12!$A:$Q,17,FALSE),"")</f>
        <v>6.25+ (B/A)</v>
      </c>
      <c r="K164" s="361">
        <f>IFERROR(VLOOKUP($A164,BHVEXPORT!$A:$I,6,FALSE),"")</f>
        <v>0</v>
      </c>
      <c r="L164" s="362">
        <f>IFERROR(VLOOKUP($A164,BHVEXPORT!$A:$I,4,FALSE),"")</f>
        <v>0</v>
      </c>
      <c r="M164" s="364">
        <f>IFERROR(VLOOKUP($A164,BHVEXPORT!$A:$I,5,FALSE),"")</f>
        <v>0</v>
      </c>
      <c r="N164" s="398">
        <v>100</v>
      </c>
      <c r="O164" s="399">
        <v>2</v>
      </c>
      <c r="P164" s="366"/>
      <c r="Q164" s="400">
        <f t="shared" si="24"/>
        <v>2</v>
      </c>
      <c r="R164" s="401">
        <f t="shared" si="25"/>
        <v>2</v>
      </c>
      <c r="S164" s="402">
        <f t="shared" si="26"/>
        <v>0</v>
      </c>
      <c r="T164" s="402">
        <f t="shared" si="27"/>
        <v>0</v>
      </c>
      <c r="U164" s="402">
        <f t="shared" si="28"/>
        <v>0</v>
      </c>
      <c r="V164" s="402">
        <f t="shared" si="29"/>
        <v>0</v>
      </c>
      <c r="W164" s="402">
        <f t="shared" si="30"/>
        <v>0</v>
      </c>
      <c r="X164" s="402">
        <f t="shared" si="31"/>
        <v>0</v>
      </c>
      <c r="Y164" s="402">
        <f t="shared" si="32"/>
        <v>0</v>
      </c>
      <c r="Z164" s="402">
        <f t="shared" si="33"/>
        <v>0</v>
      </c>
      <c r="AA164" s="454">
        <f t="shared" si="34"/>
        <v>0</v>
      </c>
      <c r="AB164" s="363"/>
      <c r="AC164" s="440"/>
      <c r="AD164" s="443"/>
      <c r="AE164" s="444"/>
      <c r="AF164" s="445"/>
      <c r="AG164" s="446"/>
      <c r="AH164" s="440"/>
      <c r="AI164" s="443"/>
      <c r="AJ164" s="444"/>
      <c r="AK164" s="445"/>
      <c r="AL164" s="446"/>
      <c r="AM164" s="440"/>
      <c r="AN164" s="443"/>
      <c r="AO164" s="444"/>
      <c r="AP164" s="445"/>
      <c r="AQ164" s="446"/>
      <c r="AR164" s="440"/>
      <c r="AS164" s="443"/>
      <c r="AT164" s="444"/>
      <c r="AU164" s="445"/>
      <c r="AV164" s="446"/>
      <c r="AW164" s="440"/>
      <c r="AX164" s="443"/>
      <c r="AY164" s="444"/>
      <c r="AZ164" s="445"/>
      <c r="BA164" s="446"/>
      <c r="BB164" s="440"/>
      <c r="BC164" s="443"/>
      <c r="BD164" s="444"/>
      <c r="BE164" s="445"/>
      <c r="BF164" s="446"/>
      <c r="BG164" s="440"/>
      <c r="BH164" s="443"/>
      <c r="BI164" s="444"/>
      <c r="BJ164" s="445"/>
      <c r="BK164" s="446"/>
      <c r="BL164" s="440" t="s">
        <v>384</v>
      </c>
      <c r="BM164" s="443"/>
      <c r="BN164" s="444"/>
      <c r="BO164" s="445" t="s">
        <v>429</v>
      </c>
      <c r="BP164" s="446" t="s">
        <v>427</v>
      </c>
      <c r="BQ164" s="440"/>
      <c r="BR164" s="443"/>
      <c r="BS164" s="444"/>
      <c r="BT164" s="445"/>
      <c r="BU164" s="446"/>
      <c r="BV164" s="440"/>
      <c r="BW164" s="443"/>
      <c r="BX164" s="444"/>
      <c r="BY164" s="445"/>
      <c r="BZ164" s="446"/>
      <c r="CA164" s="440" t="s">
        <v>385</v>
      </c>
      <c r="CB164" s="443"/>
      <c r="CC164" s="444"/>
      <c r="CD164" s="445" t="s">
        <v>805</v>
      </c>
      <c r="CE164" s="446" t="s">
        <v>806</v>
      </c>
      <c r="CF164" s="440"/>
      <c r="CG164" s="443"/>
      <c r="CH164" s="444"/>
      <c r="CI164" s="445"/>
      <c r="CJ164" s="446"/>
      <c r="CK164" s="440"/>
      <c r="CL164" s="443"/>
      <c r="CM164" s="444"/>
      <c r="CN164" s="445"/>
      <c r="CO164" s="446"/>
      <c r="CP164" s="440"/>
      <c r="CQ164" s="443"/>
      <c r="CR164" s="444"/>
      <c r="CS164" s="445"/>
      <c r="CT164" s="446"/>
      <c r="CU164" s="440"/>
      <c r="CV164" s="443"/>
      <c r="CW164" s="444"/>
      <c r="CX164" s="445"/>
      <c r="CY164" s="446"/>
      <c r="CZ164" s="440"/>
      <c r="DA164" s="443"/>
      <c r="DB164" s="444"/>
      <c r="DC164" s="445"/>
      <c r="DD164" s="446"/>
      <c r="DE164" s="440"/>
      <c r="DF164" s="443"/>
      <c r="DG164" s="444"/>
      <c r="DH164" s="445"/>
      <c r="DI164" s="446"/>
      <c r="DJ164" s="440" t="s">
        <v>385</v>
      </c>
      <c r="DK164" s="443"/>
      <c r="DL164" s="444"/>
      <c r="DM164" s="445" t="s">
        <v>454</v>
      </c>
      <c r="DN164" s="446" t="s">
        <v>450</v>
      </c>
      <c r="DO164" s="440"/>
      <c r="DP164" s="443"/>
      <c r="DQ164" s="444"/>
      <c r="DR164" s="445"/>
      <c r="DS164" s="446"/>
      <c r="DT164" s="440"/>
      <c r="DU164" s="443"/>
      <c r="DV164" s="444"/>
      <c r="DW164" s="445"/>
      <c r="DX164" s="446"/>
      <c r="DY164" s="440"/>
      <c r="DZ164" s="443"/>
      <c r="EA164" s="444"/>
      <c r="EB164" s="445"/>
      <c r="EC164" s="446"/>
      <c r="ED164" s="440" t="s">
        <v>384</v>
      </c>
      <c r="EE164" s="443"/>
      <c r="EF164" s="444"/>
      <c r="EG164" s="445" t="s">
        <v>468</v>
      </c>
      <c r="EH164" s="446" t="s">
        <v>467</v>
      </c>
      <c r="EI164" s="440"/>
      <c r="EJ164" s="443"/>
      <c r="EK164" s="444"/>
      <c r="EL164" s="445"/>
      <c r="EM164" s="446"/>
      <c r="EN164" s="440"/>
      <c r="EO164" s="443"/>
      <c r="EP164" s="444"/>
      <c r="EQ164" s="445"/>
      <c r="ER164" s="446"/>
      <c r="ES164" s="440"/>
      <c r="ET164" s="443"/>
      <c r="EU164" s="444"/>
      <c r="EV164" s="445"/>
      <c r="EW164" s="446"/>
      <c r="EX164" s="440"/>
      <c r="EY164" s="443"/>
      <c r="EZ164" s="444"/>
      <c r="FA164" s="445"/>
      <c r="FB164" s="446"/>
    </row>
    <row r="165" spans="1:158" s="365" customFormat="1" ht="28.5" x14ac:dyDescent="0.25">
      <c r="A165" s="440">
        <v>150806</v>
      </c>
      <c r="B165" s="441" t="s">
        <v>677</v>
      </c>
      <c r="C165" s="442" t="s">
        <v>764</v>
      </c>
      <c r="D165" s="440" t="s">
        <v>325</v>
      </c>
      <c r="E165" s="443" t="s">
        <v>348</v>
      </c>
      <c r="F165" s="443" t="s">
        <v>776</v>
      </c>
      <c r="G165" s="443" t="s">
        <v>348</v>
      </c>
      <c r="H165" s="442" t="s">
        <v>348</v>
      </c>
      <c r="I165" s="443" t="s">
        <v>348</v>
      </c>
      <c r="J165" s="360" t="str">
        <f>IFERROR(VLOOKUP(A165,[4]YEAR12!$A:$Q,17,FALSE),"")</f>
        <v>6.25+ (B/A)</v>
      </c>
      <c r="K165" s="361">
        <f>IFERROR(VLOOKUP($A165,BHVEXPORT!$A:$I,6,FALSE),"")</f>
        <v>1</v>
      </c>
      <c r="L165" s="362">
        <f>IFERROR(VLOOKUP($A165,BHVEXPORT!$A:$I,4,FALSE),"")</f>
        <v>0</v>
      </c>
      <c r="M165" s="364">
        <f>IFERROR(VLOOKUP($A165,BHVEXPORT!$A:$I,5,FALSE),"")</f>
        <v>0</v>
      </c>
      <c r="N165" s="398">
        <v>99.27</v>
      </c>
      <c r="O165" s="399">
        <v>0</v>
      </c>
      <c r="P165" s="366"/>
      <c r="Q165" s="400">
        <f t="shared" si="24"/>
        <v>0</v>
      </c>
      <c r="R165" s="401">
        <f t="shared" si="25"/>
        <v>5</v>
      </c>
      <c r="S165" s="402">
        <f t="shared" si="26"/>
        <v>0</v>
      </c>
      <c r="T165" s="402">
        <f t="shared" si="27"/>
        <v>0</v>
      </c>
      <c r="U165" s="402">
        <f t="shared" si="28"/>
        <v>0</v>
      </c>
      <c r="V165" s="402">
        <f t="shared" si="29"/>
        <v>0</v>
      </c>
      <c r="W165" s="402">
        <f t="shared" si="30"/>
        <v>0</v>
      </c>
      <c r="X165" s="402">
        <f t="shared" si="31"/>
        <v>0</v>
      </c>
      <c r="Y165" s="402">
        <f t="shared" si="32"/>
        <v>0</v>
      </c>
      <c r="Z165" s="402">
        <f t="shared" si="33"/>
        <v>0</v>
      </c>
      <c r="AA165" s="454">
        <f t="shared" si="34"/>
        <v>0</v>
      </c>
      <c r="AB165" s="363"/>
      <c r="AC165" s="440"/>
      <c r="AD165" s="443"/>
      <c r="AE165" s="444"/>
      <c r="AF165" s="445"/>
      <c r="AG165" s="446"/>
      <c r="AH165" s="440"/>
      <c r="AI165" s="443"/>
      <c r="AJ165" s="444"/>
      <c r="AK165" s="445"/>
      <c r="AL165" s="446"/>
      <c r="AM165" s="440"/>
      <c r="AN165" s="443"/>
      <c r="AO165" s="444"/>
      <c r="AP165" s="445"/>
      <c r="AQ165" s="446"/>
      <c r="AR165" s="440"/>
      <c r="AS165" s="443"/>
      <c r="AT165" s="444"/>
      <c r="AU165" s="445"/>
      <c r="AV165" s="446"/>
      <c r="AW165" s="440"/>
      <c r="AX165" s="443"/>
      <c r="AY165" s="444"/>
      <c r="AZ165" s="445"/>
      <c r="BA165" s="446"/>
      <c r="BB165" s="440"/>
      <c r="BC165" s="443"/>
      <c r="BD165" s="444"/>
      <c r="BE165" s="445"/>
      <c r="BF165" s="446"/>
      <c r="BG165" s="440"/>
      <c r="BH165" s="443"/>
      <c r="BI165" s="444"/>
      <c r="BJ165" s="445"/>
      <c r="BK165" s="446"/>
      <c r="BL165" s="440"/>
      <c r="BM165" s="443"/>
      <c r="BN165" s="444"/>
      <c r="BO165" s="445"/>
      <c r="BP165" s="446"/>
      <c r="BQ165" s="440"/>
      <c r="BR165" s="443"/>
      <c r="BS165" s="444"/>
      <c r="BT165" s="445"/>
      <c r="BU165" s="446"/>
      <c r="BV165" s="440"/>
      <c r="BW165" s="443"/>
      <c r="BX165" s="444"/>
      <c r="BY165" s="445"/>
      <c r="BZ165" s="446"/>
      <c r="CA165" s="440" t="s">
        <v>385</v>
      </c>
      <c r="CB165" s="443"/>
      <c r="CC165" s="444"/>
      <c r="CD165" s="445" t="s">
        <v>462</v>
      </c>
      <c r="CE165" s="446" t="s">
        <v>810</v>
      </c>
      <c r="CF165" s="440"/>
      <c r="CG165" s="443"/>
      <c r="CH165" s="444"/>
      <c r="CI165" s="445"/>
      <c r="CJ165" s="446"/>
      <c r="CK165" s="440"/>
      <c r="CL165" s="443"/>
      <c r="CM165" s="444"/>
      <c r="CN165" s="445"/>
      <c r="CO165" s="446"/>
      <c r="CP165" s="440" t="s">
        <v>385</v>
      </c>
      <c r="CQ165" s="443"/>
      <c r="CR165" s="444"/>
      <c r="CS165" s="445" t="s">
        <v>795</v>
      </c>
      <c r="CT165" s="446" t="s">
        <v>440</v>
      </c>
      <c r="CU165" s="440"/>
      <c r="CV165" s="443"/>
      <c r="CW165" s="444"/>
      <c r="CX165" s="445"/>
      <c r="CY165" s="446"/>
      <c r="CZ165" s="440"/>
      <c r="DA165" s="443"/>
      <c r="DB165" s="444"/>
      <c r="DC165" s="445"/>
      <c r="DD165" s="446"/>
      <c r="DE165" s="440"/>
      <c r="DF165" s="443"/>
      <c r="DG165" s="444"/>
      <c r="DH165" s="445"/>
      <c r="DI165" s="446"/>
      <c r="DJ165" s="440" t="s">
        <v>385</v>
      </c>
      <c r="DK165" s="443"/>
      <c r="DL165" s="444"/>
      <c r="DM165" s="445" t="s">
        <v>454</v>
      </c>
      <c r="DN165" s="446" t="s">
        <v>451</v>
      </c>
      <c r="DO165" s="440"/>
      <c r="DP165" s="443"/>
      <c r="DQ165" s="444"/>
      <c r="DR165" s="445"/>
      <c r="DS165" s="446"/>
      <c r="DT165" s="440" t="s">
        <v>385</v>
      </c>
      <c r="DU165" s="443"/>
      <c r="DV165" s="444"/>
      <c r="DW165" s="445" t="s">
        <v>789</v>
      </c>
      <c r="DX165" s="446" t="s">
        <v>460</v>
      </c>
      <c r="DY165" s="440"/>
      <c r="DZ165" s="443"/>
      <c r="EA165" s="444"/>
      <c r="EB165" s="445"/>
      <c r="EC165" s="446"/>
      <c r="ED165" s="440" t="s">
        <v>385</v>
      </c>
      <c r="EE165" s="443"/>
      <c r="EF165" s="444"/>
      <c r="EG165" s="445" t="s">
        <v>466</v>
      </c>
      <c r="EH165" s="446" t="s">
        <v>465</v>
      </c>
      <c r="EI165" s="440"/>
      <c r="EJ165" s="443"/>
      <c r="EK165" s="444"/>
      <c r="EL165" s="445"/>
      <c r="EM165" s="446"/>
      <c r="EN165" s="440"/>
      <c r="EO165" s="443"/>
      <c r="EP165" s="444"/>
      <c r="EQ165" s="445"/>
      <c r="ER165" s="446"/>
      <c r="ES165" s="440"/>
      <c r="ET165" s="443"/>
      <c r="EU165" s="444"/>
      <c r="EV165" s="445"/>
      <c r="EW165" s="446"/>
      <c r="EX165" s="440"/>
      <c r="EY165" s="443"/>
      <c r="EZ165" s="444"/>
      <c r="FA165" s="445"/>
      <c r="FB165" s="446"/>
    </row>
    <row r="166" spans="1:158" s="365" customFormat="1" ht="28.5" x14ac:dyDescent="0.25">
      <c r="A166" s="440">
        <v>160094</v>
      </c>
      <c r="B166" s="441" t="s">
        <v>678</v>
      </c>
      <c r="C166" s="442" t="s">
        <v>753</v>
      </c>
      <c r="D166" s="440" t="s">
        <v>201</v>
      </c>
      <c r="E166" s="443" t="s">
        <v>348</v>
      </c>
      <c r="F166" s="443" t="s">
        <v>751</v>
      </c>
      <c r="G166" s="443" t="s">
        <v>348</v>
      </c>
      <c r="H166" s="442" t="s">
        <v>348</v>
      </c>
      <c r="I166" s="443" t="s">
        <v>348</v>
      </c>
      <c r="J166" s="360" t="str">
        <f>IFERROR(VLOOKUP(A166,[4]YEAR12!$A:$Q,17,FALSE),"")</f>
        <v>4.75+ (C/B)</v>
      </c>
      <c r="K166" s="361">
        <f>IFERROR(VLOOKUP($A166,BHVEXPORT!$A:$I,6,FALSE),"")</f>
        <v>0</v>
      </c>
      <c r="L166" s="362">
        <f>IFERROR(VLOOKUP($A166,BHVEXPORT!$A:$I,4,FALSE),"")</f>
        <v>0</v>
      </c>
      <c r="M166" s="364">
        <f>IFERROR(VLOOKUP($A166,BHVEXPORT!$A:$I,5,FALSE),"")</f>
        <v>0</v>
      </c>
      <c r="N166" s="398">
        <v>92.5</v>
      </c>
      <c r="O166" s="399">
        <v>0</v>
      </c>
      <c r="P166" s="366"/>
      <c r="Q166" s="400">
        <f t="shared" si="24"/>
        <v>0</v>
      </c>
      <c r="R166" s="401">
        <f t="shared" si="25"/>
        <v>4</v>
      </c>
      <c r="S166" s="402">
        <f t="shared" si="26"/>
        <v>0</v>
      </c>
      <c r="T166" s="402">
        <f t="shared" si="27"/>
        <v>0</v>
      </c>
      <c r="U166" s="402">
        <f t="shared" si="28"/>
        <v>0</v>
      </c>
      <c r="V166" s="402">
        <f t="shared" si="29"/>
        <v>0</v>
      </c>
      <c r="W166" s="402">
        <f t="shared" si="30"/>
        <v>0</v>
      </c>
      <c r="X166" s="402">
        <f t="shared" si="31"/>
        <v>0</v>
      </c>
      <c r="Y166" s="402">
        <f t="shared" si="32"/>
        <v>0</v>
      </c>
      <c r="Z166" s="402">
        <f t="shared" si="33"/>
        <v>0</v>
      </c>
      <c r="AA166" s="454">
        <f t="shared" si="34"/>
        <v>0</v>
      </c>
      <c r="AB166" s="363"/>
      <c r="AC166" s="440"/>
      <c r="AD166" s="443"/>
      <c r="AE166" s="444"/>
      <c r="AF166" s="445"/>
      <c r="AG166" s="446"/>
      <c r="AH166" s="440" t="s">
        <v>385</v>
      </c>
      <c r="AI166" s="443"/>
      <c r="AJ166" s="444"/>
      <c r="AK166" s="445" t="s">
        <v>411</v>
      </c>
      <c r="AL166" s="446" t="s">
        <v>360</v>
      </c>
      <c r="AM166" s="440"/>
      <c r="AN166" s="443"/>
      <c r="AO166" s="444"/>
      <c r="AP166" s="445"/>
      <c r="AQ166" s="446"/>
      <c r="AR166" s="440"/>
      <c r="AS166" s="443"/>
      <c r="AT166" s="444"/>
      <c r="AU166" s="445"/>
      <c r="AV166" s="446"/>
      <c r="AW166" s="440"/>
      <c r="AX166" s="443"/>
      <c r="AY166" s="444"/>
      <c r="AZ166" s="445"/>
      <c r="BA166" s="446"/>
      <c r="BB166" s="440"/>
      <c r="BC166" s="443"/>
      <c r="BD166" s="444"/>
      <c r="BE166" s="445"/>
      <c r="BF166" s="446"/>
      <c r="BG166" s="440"/>
      <c r="BH166" s="443"/>
      <c r="BI166" s="444"/>
      <c r="BJ166" s="445"/>
      <c r="BK166" s="446"/>
      <c r="BL166" s="440"/>
      <c r="BM166" s="443"/>
      <c r="BN166" s="444"/>
      <c r="BO166" s="445"/>
      <c r="BP166" s="446"/>
      <c r="BQ166" s="440"/>
      <c r="BR166" s="443"/>
      <c r="BS166" s="444"/>
      <c r="BT166" s="445"/>
      <c r="BU166" s="446"/>
      <c r="BV166" s="440" t="s">
        <v>385</v>
      </c>
      <c r="BW166" s="443"/>
      <c r="BX166" s="444"/>
      <c r="BY166" s="445" t="s">
        <v>787</v>
      </c>
      <c r="BZ166" s="446" t="s">
        <v>435</v>
      </c>
      <c r="CA166" s="440" t="s">
        <v>385</v>
      </c>
      <c r="CB166" s="443"/>
      <c r="CC166" s="444"/>
      <c r="CD166" s="445" t="s">
        <v>429</v>
      </c>
      <c r="CE166" s="446" t="s">
        <v>753</v>
      </c>
      <c r="CF166" s="440"/>
      <c r="CG166" s="443"/>
      <c r="CH166" s="444"/>
      <c r="CI166" s="445"/>
      <c r="CJ166" s="446"/>
      <c r="CK166" s="440"/>
      <c r="CL166" s="443"/>
      <c r="CM166" s="444"/>
      <c r="CN166" s="445"/>
      <c r="CO166" s="446"/>
      <c r="CP166" s="440"/>
      <c r="CQ166" s="443"/>
      <c r="CR166" s="444"/>
      <c r="CS166" s="445"/>
      <c r="CT166" s="446"/>
      <c r="CU166" s="440"/>
      <c r="CV166" s="443"/>
      <c r="CW166" s="444"/>
      <c r="CX166" s="445"/>
      <c r="CY166" s="446"/>
      <c r="CZ166" s="440"/>
      <c r="DA166" s="443"/>
      <c r="DB166" s="444"/>
      <c r="DC166" s="445"/>
      <c r="DD166" s="446"/>
      <c r="DE166" s="440"/>
      <c r="DF166" s="443"/>
      <c r="DG166" s="444"/>
      <c r="DH166" s="445"/>
      <c r="DI166" s="446"/>
      <c r="DJ166" s="440"/>
      <c r="DK166" s="443"/>
      <c r="DL166" s="444"/>
      <c r="DM166" s="445"/>
      <c r="DN166" s="446"/>
      <c r="DO166" s="440"/>
      <c r="DP166" s="443"/>
      <c r="DQ166" s="444"/>
      <c r="DR166" s="445"/>
      <c r="DS166" s="446"/>
      <c r="DT166" s="440"/>
      <c r="DU166" s="443"/>
      <c r="DV166" s="444"/>
      <c r="DW166" s="445"/>
      <c r="DX166" s="446"/>
      <c r="DY166" s="440"/>
      <c r="DZ166" s="443"/>
      <c r="EA166" s="444"/>
      <c r="EB166" s="445"/>
      <c r="EC166" s="446"/>
      <c r="ED166" s="440"/>
      <c r="EE166" s="443"/>
      <c r="EF166" s="444"/>
      <c r="EG166" s="445"/>
      <c r="EH166" s="446"/>
      <c r="EI166" s="440"/>
      <c r="EJ166" s="443"/>
      <c r="EK166" s="444"/>
      <c r="EL166" s="445"/>
      <c r="EM166" s="446"/>
      <c r="EN166" s="440" t="s">
        <v>385</v>
      </c>
      <c r="EO166" s="443"/>
      <c r="EP166" s="444"/>
      <c r="EQ166" s="445" t="s">
        <v>474</v>
      </c>
      <c r="ER166" s="446" t="s">
        <v>477</v>
      </c>
      <c r="ES166" s="440"/>
      <c r="ET166" s="443"/>
      <c r="EU166" s="444"/>
      <c r="EV166" s="445"/>
      <c r="EW166" s="446"/>
      <c r="EX166" s="440"/>
      <c r="EY166" s="443"/>
      <c r="EZ166" s="444"/>
      <c r="FA166" s="445"/>
      <c r="FB166" s="446"/>
    </row>
    <row r="167" spans="1:158" s="365" customFormat="1" ht="28.5" x14ac:dyDescent="0.25">
      <c r="A167" s="440">
        <v>150972</v>
      </c>
      <c r="B167" s="441" t="s">
        <v>679</v>
      </c>
      <c r="C167" s="442" t="s">
        <v>770</v>
      </c>
      <c r="D167" s="440" t="s">
        <v>201</v>
      </c>
      <c r="E167" s="443" t="s">
        <v>348</v>
      </c>
      <c r="F167" s="443" t="s">
        <v>751</v>
      </c>
      <c r="G167" s="443" t="s">
        <v>348</v>
      </c>
      <c r="H167" s="442" t="s">
        <v>348</v>
      </c>
      <c r="I167" s="443" t="s">
        <v>348</v>
      </c>
      <c r="J167" s="360" t="str">
        <f>IFERROR(VLOOKUP(A167,[4]YEAR12!$A:$Q,17,FALSE),"")</f>
        <v>6.25+ (B/A)</v>
      </c>
      <c r="K167" s="361">
        <f>IFERROR(VLOOKUP($A167,BHVEXPORT!$A:$I,6,FALSE),"")</f>
        <v>1</v>
      </c>
      <c r="L167" s="362">
        <f>IFERROR(VLOOKUP($A167,BHVEXPORT!$A:$I,4,FALSE),"")</f>
        <v>0</v>
      </c>
      <c r="M167" s="364">
        <f>IFERROR(VLOOKUP($A167,BHVEXPORT!$A:$I,5,FALSE),"")</f>
        <v>0</v>
      </c>
      <c r="N167" s="398">
        <v>100</v>
      </c>
      <c r="O167" s="399">
        <v>0</v>
      </c>
      <c r="P167" s="366"/>
      <c r="Q167" s="400">
        <f t="shared" si="24"/>
        <v>1</v>
      </c>
      <c r="R167" s="401">
        <f t="shared" si="25"/>
        <v>4</v>
      </c>
      <c r="S167" s="402">
        <f t="shared" si="26"/>
        <v>0</v>
      </c>
      <c r="T167" s="402">
        <f t="shared" si="27"/>
        <v>0</v>
      </c>
      <c r="U167" s="402">
        <f t="shared" si="28"/>
        <v>0</v>
      </c>
      <c r="V167" s="402">
        <f t="shared" si="29"/>
        <v>0</v>
      </c>
      <c r="W167" s="402">
        <f t="shared" si="30"/>
        <v>0</v>
      </c>
      <c r="X167" s="402">
        <f t="shared" si="31"/>
        <v>0</v>
      </c>
      <c r="Y167" s="402">
        <f t="shared" si="32"/>
        <v>0</v>
      </c>
      <c r="Z167" s="402">
        <f t="shared" si="33"/>
        <v>0</v>
      </c>
      <c r="AA167" s="454">
        <f t="shared" si="34"/>
        <v>0</v>
      </c>
      <c r="AB167" s="363"/>
      <c r="AC167" s="440"/>
      <c r="AD167" s="443"/>
      <c r="AE167" s="444"/>
      <c r="AF167" s="445"/>
      <c r="AG167" s="446"/>
      <c r="AH167" s="440"/>
      <c r="AI167" s="443"/>
      <c r="AJ167" s="444"/>
      <c r="AK167" s="445"/>
      <c r="AL167" s="446"/>
      <c r="AM167" s="440"/>
      <c r="AN167" s="443"/>
      <c r="AO167" s="444"/>
      <c r="AP167" s="445"/>
      <c r="AQ167" s="446"/>
      <c r="AR167" s="440"/>
      <c r="AS167" s="443"/>
      <c r="AT167" s="444"/>
      <c r="AU167" s="445"/>
      <c r="AV167" s="446"/>
      <c r="AW167" s="440"/>
      <c r="AX167" s="443"/>
      <c r="AY167" s="444"/>
      <c r="AZ167" s="445"/>
      <c r="BA167" s="446"/>
      <c r="BB167" s="440"/>
      <c r="BC167" s="443"/>
      <c r="BD167" s="444"/>
      <c r="BE167" s="445"/>
      <c r="BF167" s="446"/>
      <c r="BG167" s="440"/>
      <c r="BH167" s="443"/>
      <c r="BI167" s="444"/>
      <c r="BJ167" s="445"/>
      <c r="BK167" s="446"/>
      <c r="BL167" s="440"/>
      <c r="BM167" s="443"/>
      <c r="BN167" s="444"/>
      <c r="BO167" s="445"/>
      <c r="BP167" s="446"/>
      <c r="BQ167" s="440" t="s">
        <v>385</v>
      </c>
      <c r="BR167" s="443"/>
      <c r="BS167" s="444"/>
      <c r="BT167" s="445" t="s">
        <v>432</v>
      </c>
      <c r="BU167" s="446" t="s">
        <v>430</v>
      </c>
      <c r="BV167" s="440" t="s">
        <v>385</v>
      </c>
      <c r="BW167" s="443"/>
      <c r="BX167" s="444"/>
      <c r="BY167" s="445" t="s">
        <v>436</v>
      </c>
      <c r="BZ167" s="446" t="s">
        <v>434</v>
      </c>
      <c r="CA167" s="440" t="s">
        <v>385</v>
      </c>
      <c r="CB167" s="443"/>
      <c r="CC167" s="444"/>
      <c r="CD167" s="445" t="s">
        <v>462</v>
      </c>
      <c r="CE167" s="446" t="s">
        <v>810</v>
      </c>
      <c r="CF167" s="440"/>
      <c r="CG167" s="443"/>
      <c r="CH167" s="444"/>
      <c r="CI167" s="445"/>
      <c r="CJ167" s="446"/>
      <c r="CK167" s="440"/>
      <c r="CL167" s="443"/>
      <c r="CM167" s="444"/>
      <c r="CN167" s="445"/>
      <c r="CO167" s="446"/>
      <c r="CP167" s="440"/>
      <c r="CQ167" s="443"/>
      <c r="CR167" s="444"/>
      <c r="CS167" s="445"/>
      <c r="CT167" s="446"/>
      <c r="CU167" s="440"/>
      <c r="CV167" s="443"/>
      <c r="CW167" s="444"/>
      <c r="CX167" s="445"/>
      <c r="CY167" s="446"/>
      <c r="CZ167" s="440"/>
      <c r="DA167" s="443"/>
      <c r="DB167" s="444"/>
      <c r="DC167" s="445"/>
      <c r="DD167" s="446"/>
      <c r="DE167" s="440"/>
      <c r="DF167" s="443"/>
      <c r="DG167" s="444"/>
      <c r="DH167" s="445"/>
      <c r="DI167" s="446"/>
      <c r="DJ167" s="440"/>
      <c r="DK167" s="443"/>
      <c r="DL167" s="444"/>
      <c r="DM167" s="445"/>
      <c r="DN167" s="446"/>
      <c r="DO167" s="440"/>
      <c r="DP167" s="443"/>
      <c r="DQ167" s="444"/>
      <c r="DR167" s="445"/>
      <c r="DS167" s="446"/>
      <c r="DT167" s="440"/>
      <c r="DU167" s="443"/>
      <c r="DV167" s="444"/>
      <c r="DW167" s="445"/>
      <c r="DX167" s="446"/>
      <c r="DY167" s="440"/>
      <c r="DZ167" s="443"/>
      <c r="EA167" s="444"/>
      <c r="EB167" s="445"/>
      <c r="EC167" s="446"/>
      <c r="ED167" s="440"/>
      <c r="EE167" s="443"/>
      <c r="EF167" s="444"/>
      <c r="EG167" s="445"/>
      <c r="EH167" s="446"/>
      <c r="EI167" s="440" t="s">
        <v>385</v>
      </c>
      <c r="EJ167" s="443"/>
      <c r="EK167" s="444"/>
      <c r="EL167" s="445" t="s">
        <v>472</v>
      </c>
      <c r="EM167" s="446" t="s">
        <v>471</v>
      </c>
      <c r="EN167" s="440" t="s">
        <v>384</v>
      </c>
      <c r="EO167" s="443"/>
      <c r="EP167" s="444"/>
      <c r="EQ167" s="445"/>
      <c r="ER167" s="446"/>
      <c r="ES167" s="440"/>
      <c r="ET167" s="443"/>
      <c r="EU167" s="444"/>
      <c r="EV167" s="445"/>
      <c r="EW167" s="446"/>
      <c r="EX167" s="440"/>
      <c r="EY167" s="443"/>
      <c r="EZ167" s="444"/>
      <c r="FA167" s="445"/>
      <c r="FB167" s="446"/>
    </row>
    <row r="168" spans="1:158" s="365" customFormat="1" ht="28.5" x14ac:dyDescent="0.25">
      <c r="A168" s="440">
        <v>150847</v>
      </c>
      <c r="B168" s="441" t="s">
        <v>680</v>
      </c>
      <c r="C168" s="442" t="s">
        <v>770</v>
      </c>
      <c r="D168" s="440" t="s">
        <v>201</v>
      </c>
      <c r="E168" s="443" t="s">
        <v>749</v>
      </c>
      <c r="F168" s="443" t="s">
        <v>751</v>
      </c>
      <c r="G168" s="443" t="s">
        <v>348</v>
      </c>
      <c r="H168" s="442" t="s">
        <v>348</v>
      </c>
      <c r="I168" s="443" t="s">
        <v>348</v>
      </c>
      <c r="J168" s="360" t="str">
        <f>IFERROR(VLOOKUP(A168,[4]YEAR12!$A:$Q,17,FALSE),"")</f>
        <v>6.25+ (B/A)</v>
      </c>
      <c r="K168" s="361">
        <f>IFERROR(VLOOKUP($A168,BHVEXPORT!$A:$I,6,FALSE),"")</f>
        <v>2</v>
      </c>
      <c r="L168" s="362">
        <f>IFERROR(VLOOKUP($A168,BHVEXPORT!$A:$I,4,FALSE),"")</f>
        <v>0</v>
      </c>
      <c r="M168" s="364">
        <f>IFERROR(VLOOKUP($A168,BHVEXPORT!$A:$I,5,FALSE),"")</f>
        <v>0</v>
      </c>
      <c r="N168" s="398">
        <v>100</v>
      </c>
      <c r="O168" s="399">
        <v>0</v>
      </c>
      <c r="P168" s="366"/>
      <c r="Q168" s="400">
        <f t="shared" si="24"/>
        <v>0</v>
      </c>
      <c r="R168" s="401">
        <f t="shared" si="25"/>
        <v>4</v>
      </c>
      <c r="S168" s="402">
        <f t="shared" si="26"/>
        <v>0</v>
      </c>
      <c r="T168" s="402">
        <f t="shared" si="27"/>
        <v>0</v>
      </c>
      <c r="U168" s="402">
        <f t="shared" si="28"/>
        <v>0</v>
      </c>
      <c r="V168" s="402">
        <f t="shared" si="29"/>
        <v>0</v>
      </c>
      <c r="W168" s="402">
        <f t="shared" si="30"/>
        <v>0</v>
      </c>
      <c r="X168" s="402">
        <f t="shared" si="31"/>
        <v>0</v>
      </c>
      <c r="Y168" s="402">
        <f t="shared" si="32"/>
        <v>0</v>
      </c>
      <c r="Z168" s="402">
        <f t="shared" si="33"/>
        <v>0</v>
      </c>
      <c r="AA168" s="454">
        <f t="shared" si="34"/>
        <v>0</v>
      </c>
      <c r="AB168" s="363"/>
      <c r="AC168" s="440"/>
      <c r="AD168" s="443"/>
      <c r="AE168" s="444"/>
      <c r="AF168" s="445"/>
      <c r="AG168" s="446"/>
      <c r="AH168" s="440" t="s">
        <v>385</v>
      </c>
      <c r="AI168" s="443"/>
      <c r="AJ168" s="444"/>
      <c r="AK168" s="445" t="s">
        <v>785</v>
      </c>
      <c r="AL168" s="446" t="s">
        <v>359</v>
      </c>
      <c r="AM168" s="440"/>
      <c r="AN168" s="443"/>
      <c r="AO168" s="444"/>
      <c r="AP168" s="445"/>
      <c r="AQ168" s="446"/>
      <c r="AR168" s="440"/>
      <c r="AS168" s="443"/>
      <c r="AT168" s="444"/>
      <c r="AU168" s="445"/>
      <c r="AV168" s="446"/>
      <c r="AW168" s="440"/>
      <c r="AX168" s="443"/>
      <c r="AY168" s="444"/>
      <c r="AZ168" s="445"/>
      <c r="BA168" s="446"/>
      <c r="BB168" s="440"/>
      <c r="BC168" s="443"/>
      <c r="BD168" s="444"/>
      <c r="BE168" s="445"/>
      <c r="BF168" s="446"/>
      <c r="BG168" s="440"/>
      <c r="BH168" s="443"/>
      <c r="BI168" s="444"/>
      <c r="BJ168" s="445"/>
      <c r="BK168" s="446"/>
      <c r="BL168" s="440"/>
      <c r="BM168" s="443"/>
      <c r="BN168" s="444"/>
      <c r="BO168" s="445"/>
      <c r="BP168" s="446"/>
      <c r="BQ168" s="440"/>
      <c r="BR168" s="443"/>
      <c r="BS168" s="444"/>
      <c r="BT168" s="445"/>
      <c r="BU168" s="446"/>
      <c r="BV168" s="440"/>
      <c r="BW168" s="443"/>
      <c r="BX168" s="444"/>
      <c r="BY168" s="445"/>
      <c r="BZ168" s="446"/>
      <c r="CA168" s="440" t="s">
        <v>385</v>
      </c>
      <c r="CB168" s="443"/>
      <c r="CC168" s="444"/>
      <c r="CD168" s="445" t="s">
        <v>424</v>
      </c>
      <c r="CE168" s="446" t="s">
        <v>770</v>
      </c>
      <c r="CF168" s="440"/>
      <c r="CG168" s="443"/>
      <c r="CH168" s="444"/>
      <c r="CI168" s="445"/>
      <c r="CJ168" s="446"/>
      <c r="CK168" s="440"/>
      <c r="CL168" s="443"/>
      <c r="CM168" s="444"/>
      <c r="CN168" s="445"/>
      <c r="CO168" s="446"/>
      <c r="CP168" s="440"/>
      <c r="CQ168" s="443"/>
      <c r="CR168" s="444"/>
      <c r="CS168" s="445"/>
      <c r="CT168" s="446"/>
      <c r="CU168" s="440"/>
      <c r="CV168" s="443"/>
      <c r="CW168" s="444"/>
      <c r="CX168" s="445"/>
      <c r="CY168" s="446"/>
      <c r="CZ168" s="440"/>
      <c r="DA168" s="443"/>
      <c r="DB168" s="444"/>
      <c r="DC168" s="445"/>
      <c r="DD168" s="446"/>
      <c r="DE168" s="440" t="s">
        <v>385</v>
      </c>
      <c r="DF168" s="443"/>
      <c r="DG168" s="444"/>
      <c r="DH168" s="445" t="s">
        <v>448</v>
      </c>
      <c r="DI168" s="446" t="s">
        <v>446</v>
      </c>
      <c r="DJ168" s="440"/>
      <c r="DK168" s="443"/>
      <c r="DL168" s="444"/>
      <c r="DM168" s="445"/>
      <c r="DN168" s="446"/>
      <c r="DO168" s="440"/>
      <c r="DP168" s="443"/>
      <c r="DQ168" s="444"/>
      <c r="DR168" s="445"/>
      <c r="DS168" s="446"/>
      <c r="DT168" s="440"/>
      <c r="DU168" s="443"/>
      <c r="DV168" s="444"/>
      <c r="DW168" s="445"/>
      <c r="DX168" s="446"/>
      <c r="DY168" s="440"/>
      <c r="DZ168" s="443"/>
      <c r="EA168" s="444"/>
      <c r="EB168" s="445"/>
      <c r="EC168" s="446"/>
      <c r="ED168" s="440"/>
      <c r="EE168" s="443"/>
      <c r="EF168" s="444"/>
      <c r="EG168" s="445"/>
      <c r="EH168" s="446"/>
      <c r="EI168" s="440"/>
      <c r="EJ168" s="443"/>
      <c r="EK168" s="444"/>
      <c r="EL168" s="445"/>
      <c r="EM168" s="446"/>
      <c r="EN168" s="440"/>
      <c r="EO168" s="443"/>
      <c r="EP168" s="444"/>
      <c r="EQ168" s="445"/>
      <c r="ER168" s="446"/>
      <c r="ES168" s="440"/>
      <c r="ET168" s="443"/>
      <c r="EU168" s="444"/>
      <c r="EV168" s="445"/>
      <c r="EW168" s="446"/>
      <c r="EX168" s="440" t="s">
        <v>385</v>
      </c>
      <c r="EY168" s="443"/>
      <c r="EZ168" s="444"/>
      <c r="FA168" s="445" t="s">
        <v>439</v>
      </c>
      <c r="FB168" s="446" t="s">
        <v>483</v>
      </c>
    </row>
    <row r="169" spans="1:158" s="365" customFormat="1" ht="28.5" x14ac:dyDescent="0.25">
      <c r="A169" s="440">
        <v>160053</v>
      </c>
      <c r="B169" s="441" t="s">
        <v>681</v>
      </c>
      <c r="C169" s="442" t="s">
        <v>770</v>
      </c>
      <c r="D169" s="440" t="s">
        <v>201</v>
      </c>
      <c r="E169" s="443" t="s">
        <v>348</v>
      </c>
      <c r="F169" s="443" t="s">
        <v>751</v>
      </c>
      <c r="G169" s="443" t="s">
        <v>348</v>
      </c>
      <c r="H169" s="442" t="s">
        <v>348</v>
      </c>
      <c r="I169" s="443" t="s">
        <v>348</v>
      </c>
      <c r="J169" s="360" t="str">
        <f>IFERROR(VLOOKUP(A169,[4]YEAR12!$A:$Q,17,FALSE),"")</f>
        <v>6.25+ (B/A)</v>
      </c>
      <c r="K169" s="361">
        <f>IFERROR(VLOOKUP($A169,BHVEXPORT!$A:$I,6,FALSE),"")</f>
        <v>0</v>
      </c>
      <c r="L169" s="362">
        <f>IFERROR(VLOOKUP($A169,BHVEXPORT!$A:$I,4,FALSE),"")</f>
        <v>0</v>
      </c>
      <c r="M169" s="364">
        <f>IFERROR(VLOOKUP($A169,BHVEXPORT!$A:$I,5,FALSE),"")</f>
        <v>0</v>
      </c>
      <c r="N169" s="398">
        <v>97.54</v>
      </c>
      <c r="O169" s="399">
        <v>3</v>
      </c>
      <c r="P169" s="366"/>
      <c r="Q169" s="400">
        <f t="shared" si="24"/>
        <v>1</v>
      </c>
      <c r="R169" s="401">
        <f t="shared" si="25"/>
        <v>3</v>
      </c>
      <c r="S169" s="402">
        <f t="shared" si="26"/>
        <v>0</v>
      </c>
      <c r="T169" s="402">
        <f t="shared" si="27"/>
        <v>0</v>
      </c>
      <c r="U169" s="402">
        <f t="shared" si="28"/>
        <v>0</v>
      </c>
      <c r="V169" s="402">
        <f t="shared" si="29"/>
        <v>0</v>
      </c>
      <c r="W169" s="402">
        <f t="shared" si="30"/>
        <v>0</v>
      </c>
      <c r="X169" s="402">
        <f t="shared" si="31"/>
        <v>0</v>
      </c>
      <c r="Y169" s="402">
        <f t="shared" si="32"/>
        <v>0</v>
      </c>
      <c r="Z169" s="402">
        <f t="shared" si="33"/>
        <v>0</v>
      </c>
      <c r="AA169" s="454">
        <f t="shared" si="34"/>
        <v>0</v>
      </c>
      <c r="AB169" s="363"/>
      <c r="AC169" s="440"/>
      <c r="AD169" s="443"/>
      <c r="AE169" s="444"/>
      <c r="AF169" s="445"/>
      <c r="AG169" s="446"/>
      <c r="AH169" s="440"/>
      <c r="AI169" s="443"/>
      <c r="AJ169" s="444"/>
      <c r="AK169" s="445"/>
      <c r="AL169" s="446"/>
      <c r="AM169" s="440"/>
      <c r="AN169" s="443"/>
      <c r="AO169" s="444"/>
      <c r="AP169" s="445"/>
      <c r="AQ169" s="446"/>
      <c r="AR169" s="440" t="s">
        <v>385</v>
      </c>
      <c r="AS169" s="443"/>
      <c r="AT169" s="444"/>
      <c r="AU169" s="445" t="s">
        <v>419</v>
      </c>
      <c r="AV169" s="446" t="s">
        <v>416</v>
      </c>
      <c r="AW169" s="440"/>
      <c r="AX169" s="443"/>
      <c r="AY169" s="444"/>
      <c r="AZ169" s="445"/>
      <c r="BA169" s="446"/>
      <c r="BB169" s="440"/>
      <c r="BC169" s="443"/>
      <c r="BD169" s="444"/>
      <c r="BE169" s="445"/>
      <c r="BF169" s="446"/>
      <c r="BG169" s="440"/>
      <c r="BH169" s="443"/>
      <c r="BI169" s="444"/>
      <c r="BJ169" s="445"/>
      <c r="BK169" s="446"/>
      <c r="BL169" s="440" t="s">
        <v>384</v>
      </c>
      <c r="BM169" s="443"/>
      <c r="BN169" s="444"/>
      <c r="BO169" s="445" t="s">
        <v>429</v>
      </c>
      <c r="BP169" s="446" t="s">
        <v>427</v>
      </c>
      <c r="BQ169" s="440"/>
      <c r="BR169" s="443"/>
      <c r="BS169" s="444"/>
      <c r="BT169" s="445"/>
      <c r="BU169" s="446"/>
      <c r="BV169" s="440"/>
      <c r="BW169" s="443"/>
      <c r="BX169" s="444"/>
      <c r="BY169" s="445"/>
      <c r="BZ169" s="446"/>
      <c r="CA169" s="440" t="s">
        <v>385</v>
      </c>
      <c r="CB169" s="443"/>
      <c r="CC169" s="444"/>
      <c r="CD169" s="445" t="s">
        <v>424</v>
      </c>
      <c r="CE169" s="446" t="s">
        <v>770</v>
      </c>
      <c r="CF169" s="440"/>
      <c r="CG169" s="443"/>
      <c r="CH169" s="444"/>
      <c r="CI169" s="445"/>
      <c r="CJ169" s="446"/>
      <c r="CK169" s="440"/>
      <c r="CL169" s="443"/>
      <c r="CM169" s="444"/>
      <c r="CN169" s="445"/>
      <c r="CO169" s="446"/>
      <c r="CP169" s="440"/>
      <c r="CQ169" s="443"/>
      <c r="CR169" s="444"/>
      <c r="CS169" s="445"/>
      <c r="CT169" s="446"/>
      <c r="CU169" s="440"/>
      <c r="CV169" s="443"/>
      <c r="CW169" s="444"/>
      <c r="CX169" s="445"/>
      <c r="CY169" s="446"/>
      <c r="CZ169" s="440"/>
      <c r="DA169" s="443"/>
      <c r="DB169" s="444"/>
      <c r="DC169" s="445"/>
      <c r="DD169" s="446"/>
      <c r="DE169" s="440"/>
      <c r="DF169" s="443"/>
      <c r="DG169" s="444"/>
      <c r="DH169" s="445"/>
      <c r="DI169" s="446"/>
      <c r="DJ169" s="440"/>
      <c r="DK169" s="443"/>
      <c r="DL169" s="444"/>
      <c r="DM169" s="445"/>
      <c r="DN169" s="446"/>
      <c r="DO169" s="440"/>
      <c r="DP169" s="443"/>
      <c r="DQ169" s="444"/>
      <c r="DR169" s="445"/>
      <c r="DS169" s="446"/>
      <c r="DT169" s="440"/>
      <c r="DU169" s="443"/>
      <c r="DV169" s="444"/>
      <c r="DW169" s="445"/>
      <c r="DX169" s="446"/>
      <c r="DY169" s="440"/>
      <c r="DZ169" s="443"/>
      <c r="EA169" s="444"/>
      <c r="EB169" s="445"/>
      <c r="EC169" s="446"/>
      <c r="ED169" s="440"/>
      <c r="EE169" s="443"/>
      <c r="EF169" s="444"/>
      <c r="EG169" s="445"/>
      <c r="EH169" s="446"/>
      <c r="EI169" s="440"/>
      <c r="EJ169" s="443"/>
      <c r="EK169" s="444"/>
      <c r="EL169" s="445"/>
      <c r="EM169" s="446"/>
      <c r="EN169" s="440"/>
      <c r="EO169" s="443"/>
      <c r="EP169" s="444"/>
      <c r="EQ169" s="445"/>
      <c r="ER169" s="446"/>
      <c r="ES169" s="440" t="s">
        <v>385</v>
      </c>
      <c r="ET169" s="443"/>
      <c r="EU169" s="444"/>
      <c r="EV169" s="445" t="s">
        <v>480</v>
      </c>
      <c r="EW169" s="446" t="s">
        <v>479</v>
      </c>
      <c r="EX169" s="440"/>
      <c r="EY169" s="443"/>
      <c r="EZ169" s="444"/>
      <c r="FA169" s="445"/>
      <c r="FB169" s="446"/>
    </row>
    <row r="170" spans="1:158" s="365" customFormat="1" ht="28.5" x14ac:dyDescent="0.25">
      <c r="A170" s="440">
        <v>160126</v>
      </c>
      <c r="B170" s="441" t="s">
        <v>682</v>
      </c>
      <c r="C170" s="442" t="s">
        <v>753</v>
      </c>
      <c r="D170" s="440" t="s">
        <v>325</v>
      </c>
      <c r="E170" s="443" t="s">
        <v>348</v>
      </c>
      <c r="F170" s="443" t="s">
        <v>751</v>
      </c>
      <c r="G170" s="443" t="s">
        <v>348</v>
      </c>
      <c r="H170" s="442" t="s">
        <v>348</v>
      </c>
      <c r="I170" s="443" t="s">
        <v>347</v>
      </c>
      <c r="J170" s="360" t="str">
        <f>IFERROR(VLOOKUP(A170,[4]YEAR12!$A:$Q,17,FALSE),"")</f>
        <v>6.25+ (B/A)</v>
      </c>
      <c r="K170" s="361">
        <f>IFERROR(VLOOKUP($A170,BHVEXPORT!$A:$I,6,FALSE),"")</f>
        <v>0</v>
      </c>
      <c r="L170" s="362">
        <f>IFERROR(VLOOKUP($A170,BHVEXPORT!$A:$I,4,FALSE),"")</f>
        <v>0</v>
      </c>
      <c r="M170" s="364">
        <f>IFERROR(VLOOKUP($A170,BHVEXPORT!$A:$I,5,FALSE),"")</f>
        <v>0</v>
      </c>
      <c r="N170" s="398">
        <v>93.75</v>
      </c>
      <c r="O170" s="399">
        <v>5</v>
      </c>
      <c r="P170" s="366"/>
      <c r="Q170" s="400">
        <f t="shared" si="24"/>
        <v>0</v>
      </c>
      <c r="R170" s="401">
        <f t="shared" si="25"/>
        <v>4</v>
      </c>
      <c r="S170" s="402">
        <f t="shared" si="26"/>
        <v>0</v>
      </c>
      <c r="T170" s="402">
        <f t="shared" si="27"/>
        <v>0</v>
      </c>
      <c r="U170" s="402">
        <f t="shared" si="28"/>
        <v>0</v>
      </c>
      <c r="V170" s="402">
        <f t="shared" si="29"/>
        <v>0</v>
      </c>
      <c r="W170" s="402">
        <f t="shared" si="30"/>
        <v>0</v>
      </c>
      <c r="X170" s="402">
        <f t="shared" si="31"/>
        <v>0</v>
      </c>
      <c r="Y170" s="402">
        <f t="shared" si="32"/>
        <v>0</v>
      </c>
      <c r="Z170" s="402">
        <f t="shared" si="33"/>
        <v>0</v>
      </c>
      <c r="AA170" s="454">
        <f t="shared" si="34"/>
        <v>0</v>
      </c>
      <c r="AB170" s="363"/>
      <c r="AC170" s="440"/>
      <c r="AD170" s="443"/>
      <c r="AE170" s="444"/>
      <c r="AF170" s="445"/>
      <c r="AG170" s="446"/>
      <c r="AH170" s="440"/>
      <c r="AI170" s="443"/>
      <c r="AJ170" s="444"/>
      <c r="AK170" s="445"/>
      <c r="AL170" s="446"/>
      <c r="AM170" s="440" t="s">
        <v>385</v>
      </c>
      <c r="AN170" s="443"/>
      <c r="AO170" s="444"/>
      <c r="AP170" s="445" t="s">
        <v>415</v>
      </c>
      <c r="AQ170" s="446" t="s">
        <v>414</v>
      </c>
      <c r="AR170" s="440"/>
      <c r="AS170" s="443"/>
      <c r="AT170" s="444"/>
      <c r="AU170" s="445"/>
      <c r="AV170" s="446"/>
      <c r="AW170" s="440"/>
      <c r="AX170" s="443"/>
      <c r="AY170" s="444"/>
      <c r="AZ170" s="445"/>
      <c r="BA170" s="446"/>
      <c r="BB170" s="440"/>
      <c r="BC170" s="443"/>
      <c r="BD170" s="444"/>
      <c r="BE170" s="445"/>
      <c r="BF170" s="446"/>
      <c r="BG170" s="440"/>
      <c r="BH170" s="443"/>
      <c r="BI170" s="444"/>
      <c r="BJ170" s="445"/>
      <c r="BK170" s="446"/>
      <c r="BL170" s="440" t="s">
        <v>385</v>
      </c>
      <c r="BM170" s="443"/>
      <c r="BN170" s="444"/>
      <c r="BO170" s="445" t="s">
        <v>429</v>
      </c>
      <c r="BP170" s="446" t="s">
        <v>428</v>
      </c>
      <c r="BQ170" s="440"/>
      <c r="BR170" s="443"/>
      <c r="BS170" s="444"/>
      <c r="BT170" s="445"/>
      <c r="BU170" s="446"/>
      <c r="BV170" s="440"/>
      <c r="BW170" s="443"/>
      <c r="BX170" s="444"/>
      <c r="BY170" s="445"/>
      <c r="BZ170" s="446"/>
      <c r="CA170" s="440" t="s">
        <v>385</v>
      </c>
      <c r="CB170" s="443"/>
      <c r="CC170" s="444"/>
      <c r="CD170" s="445" t="s">
        <v>429</v>
      </c>
      <c r="CE170" s="446" t="s">
        <v>753</v>
      </c>
      <c r="CF170" s="440"/>
      <c r="CG170" s="443"/>
      <c r="CH170" s="444"/>
      <c r="CI170" s="445"/>
      <c r="CJ170" s="446"/>
      <c r="CK170" s="440"/>
      <c r="CL170" s="443"/>
      <c r="CM170" s="444"/>
      <c r="CN170" s="445"/>
      <c r="CO170" s="446"/>
      <c r="CP170" s="440"/>
      <c r="CQ170" s="443"/>
      <c r="CR170" s="444"/>
      <c r="CS170" s="445"/>
      <c r="CT170" s="446"/>
      <c r="CU170" s="440"/>
      <c r="CV170" s="443"/>
      <c r="CW170" s="444"/>
      <c r="CX170" s="445"/>
      <c r="CY170" s="446"/>
      <c r="CZ170" s="440"/>
      <c r="DA170" s="443"/>
      <c r="DB170" s="444"/>
      <c r="DC170" s="445"/>
      <c r="DD170" s="446"/>
      <c r="DE170" s="440"/>
      <c r="DF170" s="443"/>
      <c r="DG170" s="444"/>
      <c r="DH170" s="445"/>
      <c r="DI170" s="446"/>
      <c r="DJ170" s="440"/>
      <c r="DK170" s="443"/>
      <c r="DL170" s="444"/>
      <c r="DM170" s="445"/>
      <c r="DN170" s="446"/>
      <c r="DO170" s="440"/>
      <c r="DP170" s="443"/>
      <c r="DQ170" s="444"/>
      <c r="DR170" s="445"/>
      <c r="DS170" s="446"/>
      <c r="DT170" s="440"/>
      <c r="DU170" s="443"/>
      <c r="DV170" s="444"/>
      <c r="DW170" s="445"/>
      <c r="DX170" s="446"/>
      <c r="DY170" s="440"/>
      <c r="DZ170" s="443"/>
      <c r="EA170" s="444"/>
      <c r="EB170" s="445"/>
      <c r="EC170" s="446"/>
      <c r="ED170" s="440" t="s">
        <v>385</v>
      </c>
      <c r="EE170" s="443"/>
      <c r="EF170" s="444"/>
      <c r="EG170" s="445" t="s">
        <v>466</v>
      </c>
      <c r="EH170" s="446" t="s">
        <v>465</v>
      </c>
      <c r="EI170" s="440"/>
      <c r="EJ170" s="443"/>
      <c r="EK170" s="444"/>
      <c r="EL170" s="445"/>
      <c r="EM170" s="446"/>
      <c r="EN170" s="440"/>
      <c r="EO170" s="443"/>
      <c r="EP170" s="444"/>
      <c r="EQ170" s="445"/>
      <c r="ER170" s="446"/>
      <c r="ES170" s="440"/>
      <c r="ET170" s="443"/>
      <c r="EU170" s="444"/>
      <c r="EV170" s="445"/>
      <c r="EW170" s="446"/>
      <c r="EX170" s="440"/>
      <c r="EY170" s="443"/>
      <c r="EZ170" s="444"/>
      <c r="FA170" s="445"/>
      <c r="FB170" s="446"/>
    </row>
    <row r="171" spans="1:158" s="365" customFormat="1" ht="28.5" x14ac:dyDescent="0.25">
      <c r="A171" s="440">
        <v>150825</v>
      </c>
      <c r="B171" s="441" t="s">
        <v>683</v>
      </c>
      <c r="C171" s="442" t="s">
        <v>770</v>
      </c>
      <c r="D171" s="440" t="s">
        <v>201</v>
      </c>
      <c r="E171" s="443" t="s">
        <v>348</v>
      </c>
      <c r="F171" s="443" t="s">
        <v>751</v>
      </c>
      <c r="G171" s="443" t="s">
        <v>348</v>
      </c>
      <c r="H171" s="442" t="s">
        <v>348</v>
      </c>
      <c r="I171" s="443" t="s">
        <v>348</v>
      </c>
      <c r="J171" s="360" t="str">
        <f>IFERROR(VLOOKUP(A171,[4]YEAR12!$A:$Q,17,FALSE),"")</f>
        <v>7.75+ (A/A*)</v>
      </c>
      <c r="K171" s="361">
        <f>IFERROR(VLOOKUP($A171,BHVEXPORT!$A:$I,6,FALSE),"")</f>
        <v>0</v>
      </c>
      <c r="L171" s="362">
        <f>IFERROR(VLOOKUP($A171,BHVEXPORT!$A:$I,4,FALSE),"")</f>
        <v>0</v>
      </c>
      <c r="M171" s="364">
        <f>IFERROR(VLOOKUP($A171,BHVEXPORT!$A:$I,5,FALSE),"")</f>
        <v>0</v>
      </c>
      <c r="N171" s="398">
        <v>100</v>
      </c>
      <c r="O171" s="399">
        <v>0</v>
      </c>
      <c r="P171" s="366"/>
      <c r="Q171" s="400">
        <f t="shared" si="24"/>
        <v>0</v>
      </c>
      <c r="R171" s="401">
        <f t="shared" si="25"/>
        <v>4</v>
      </c>
      <c r="S171" s="402">
        <f t="shared" si="26"/>
        <v>0</v>
      </c>
      <c r="T171" s="402">
        <f t="shared" si="27"/>
        <v>0</v>
      </c>
      <c r="U171" s="402">
        <f t="shared" si="28"/>
        <v>0</v>
      </c>
      <c r="V171" s="402">
        <f t="shared" si="29"/>
        <v>0</v>
      </c>
      <c r="W171" s="402">
        <f t="shared" si="30"/>
        <v>0</v>
      </c>
      <c r="X171" s="402">
        <f t="shared" si="31"/>
        <v>0</v>
      </c>
      <c r="Y171" s="402">
        <f t="shared" si="32"/>
        <v>0</v>
      </c>
      <c r="Z171" s="402">
        <f t="shared" si="33"/>
        <v>0</v>
      </c>
      <c r="AA171" s="454">
        <f t="shared" si="34"/>
        <v>0</v>
      </c>
      <c r="AB171" s="363"/>
      <c r="AC171" s="440"/>
      <c r="AD171" s="443"/>
      <c r="AE171" s="444"/>
      <c r="AF171" s="445"/>
      <c r="AG171" s="446"/>
      <c r="AH171" s="440" t="s">
        <v>385</v>
      </c>
      <c r="AI171" s="443"/>
      <c r="AJ171" s="444"/>
      <c r="AK171" s="445" t="s">
        <v>442</v>
      </c>
      <c r="AL171" s="446" t="s">
        <v>409</v>
      </c>
      <c r="AM171" s="440"/>
      <c r="AN171" s="443"/>
      <c r="AO171" s="444"/>
      <c r="AP171" s="445"/>
      <c r="AQ171" s="446"/>
      <c r="AR171" s="440" t="s">
        <v>385</v>
      </c>
      <c r="AS171" s="443"/>
      <c r="AT171" s="444"/>
      <c r="AU171" s="445" t="s">
        <v>420</v>
      </c>
      <c r="AV171" s="446" t="s">
        <v>417</v>
      </c>
      <c r="AW171" s="440"/>
      <c r="AX171" s="443"/>
      <c r="AY171" s="444"/>
      <c r="AZ171" s="445"/>
      <c r="BA171" s="446"/>
      <c r="BB171" s="440"/>
      <c r="BC171" s="443"/>
      <c r="BD171" s="444"/>
      <c r="BE171" s="445"/>
      <c r="BF171" s="446"/>
      <c r="BG171" s="440"/>
      <c r="BH171" s="443"/>
      <c r="BI171" s="444"/>
      <c r="BJ171" s="445"/>
      <c r="BK171" s="446"/>
      <c r="BL171" s="440"/>
      <c r="BM171" s="443"/>
      <c r="BN171" s="444"/>
      <c r="BO171" s="445"/>
      <c r="BP171" s="446"/>
      <c r="BQ171" s="440"/>
      <c r="BR171" s="443"/>
      <c r="BS171" s="444"/>
      <c r="BT171" s="445"/>
      <c r="BU171" s="446"/>
      <c r="BV171" s="440"/>
      <c r="BW171" s="443"/>
      <c r="BX171" s="444"/>
      <c r="BY171" s="445"/>
      <c r="BZ171" s="446"/>
      <c r="CA171" s="440" t="s">
        <v>385</v>
      </c>
      <c r="CB171" s="443"/>
      <c r="CC171" s="444"/>
      <c r="CD171" s="445" t="s">
        <v>424</v>
      </c>
      <c r="CE171" s="446" t="s">
        <v>770</v>
      </c>
      <c r="CF171" s="440"/>
      <c r="CG171" s="443"/>
      <c r="CH171" s="444"/>
      <c r="CI171" s="445"/>
      <c r="CJ171" s="446"/>
      <c r="CK171" s="440"/>
      <c r="CL171" s="443"/>
      <c r="CM171" s="444"/>
      <c r="CN171" s="445"/>
      <c r="CO171" s="446"/>
      <c r="CP171" s="440" t="s">
        <v>385</v>
      </c>
      <c r="CQ171" s="443"/>
      <c r="CR171" s="444"/>
      <c r="CS171" s="445" t="s">
        <v>795</v>
      </c>
      <c r="CT171" s="446" t="s">
        <v>440</v>
      </c>
      <c r="CU171" s="440"/>
      <c r="CV171" s="443"/>
      <c r="CW171" s="444"/>
      <c r="CX171" s="445"/>
      <c r="CY171" s="446"/>
      <c r="CZ171" s="440"/>
      <c r="DA171" s="443"/>
      <c r="DB171" s="444"/>
      <c r="DC171" s="445"/>
      <c r="DD171" s="446"/>
      <c r="DE171" s="440"/>
      <c r="DF171" s="443"/>
      <c r="DG171" s="444"/>
      <c r="DH171" s="445"/>
      <c r="DI171" s="446"/>
      <c r="DJ171" s="440"/>
      <c r="DK171" s="443"/>
      <c r="DL171" s="444"/>
      <c r="DM171" s="445"/>
      <c r="DN171" s="446"/>
      <c r="DO171" s="440"/>
      <c r="DP171" s="443"/>
      <c r="DQ171" s="444"/>
      <c r="DR171" s="445"/>
      <c r="DS171" s="446"/>
      <c r="DT171" s="440"/>
      <c r="DU171" s="443"/>
      <c r="DV171" s="444"/>
      <c r="DW171" s="445"/>
      <c r="DX171" s="446"/>
      <c r="DY171" s="440"/>
      <c r="DZ171" s="443"/>
      <c r="EA171" s="444"/>
      <c r="EB171" s="445"/>
      <c r="EC171" s="446"/>
      <c r="ED171" s="440"/>
      <c r="EE171" s="443"/>
      <c r="EF171" s="444"/>
      <c r="EG171" s="445"/>
      <c r="EH171" s="446"/>
      <c r="EI171" s="440"/>
      <c r="EJ171" s="443"/>
      <c r="EK171" s="444"/>
      <c r="EL171" s="445"/>
      <c r="EM171" s="446"/>
      <c r="EN171" s="440"/>
      <c r="EO171" s="443"/>
      <c r="EP171" s="444"/>
      <c r="EQ171" s="445"/>
      <c r="ER171" s="446"/>
      <c r="ES171" s="440"/>
      <c r="ET171" s="443"/>
      <c r="EU171" s="444"/>
      <c r="EV171" s="445"/>
      <c r="EW171" s="446"/>
      <c r="EX171" s="440"/>
      <c r="EY171" s="443"/>
      <c r="EZ171" s="444"/>
      <c r="FA171" s="445"/>
      <c r="FB171" s="446"/>
    </row>
    <row r="172" spans="1:158" s="365" customFormat="1" ht="28.5" x14ac:dyDescent="0.25">
      <c r="A172" s="440">
        <v>152729</v>
      </c>
      <c r="B172" s="441" t="s">
        <v>684</v>
      </c>
      <c r="C172" s="442" t="s">
        <v>770</v>
      </c>
      <c r="D172" s="440" t="s">
        <v>201</v>
      </c>
      <c r="E172" s="443" t="s">
        <v>348</v>
      </c>
      <c r="F172" s="443" t="s">
        <v>779</v>
      </c>
      <c r="G172" s="443" t="s">
        <v>348</v>
      </c>
      <c r="H172" s="442" t="s">
        <v>348</v>
      </c>
      <c r="I172" s="443" t="s">
        <v>348</v>
      </c>
      <c r="J172" s="360" t="str">
        <f>IFERROR(VLOOKUP(A172,[4]YEAR12!$A:$Q,17,FALSE),"")</f>
        <v>2.5+ (D/C)</v>
      </c>
      <c r="K172" s="361">
        <f>IFERROR(VLOOKUP($A172,BHVEXPORT!$A:$I,6,FALSE),"")</f>
        <v>1</v>
      </c>
      <c r="L172" s="362">
        <f>IFERROR(VLOOKUP($A172,BHVEXPORT!$A:$I,4,FALSE),"")</f>
        <v>0</v>
      </c>
      <c r="M172" s="364">
        <f>IFERROR(VLOOKUP($A172,BHVEXPORT!$A:$I,5,FALSE),"")</f>
        <v>0</v>
      </c>
      <c r="N172" s="398">
        <v>94.26</v>
      </c>
      <c r="O172" s="399">
        <v>2</v>
      </c>
      <c r="P172" s="366"/>
      <c r="Q172" s="400">
        <f t="shared" si="24"/>
        <v>1</v>
      </c>
      <c r="R172" s="401">
        <f t="shared" si="25"/>
        <v>3</v>
      </c>
      <c r="S172" s="402">
        <f t="shared" si="26"/>
        <v>0</v>
      </c>
      <c r="T172" s="402">
        <f t="shared" si="27"/>
        <v>0</v>
      </c>
      <c r="U172" s="402">
        <f t="shared" si="28"/>
        <v>0</v>
      </c>
      <c r="V172" s="402">
        <f t="shared" si="29"/>
        <v>0</v>
      </c>
      <c r="W172" s="402">
        <f t="shared" si="30"/>
        <v>0</v>
      </c>
      <c r="X172" s="402">
        <f t="shared" si="31"/>
        <v>0</v>
      </c>
      <c r="Y172" s="402">
        <f t="shared" si="32"/>
        <v>0</v>
      </c>
      <c r="Z172" s="402">
        <f t="shared" si="33"/>
        <v>0</v>
      </c>
      <c r="AA172" s="454">
        <f t="shared" si="34"/>
        <v>0</v>
      </c>
      <c r="AB172" s="363"/>
      <c r="AC172" s="440" t="s">
        <v>385</v>
      </c>
      <c r="AD172" s="443"/>
      <c r="AE172" s="444"/>
      <c r="AF172" s="445" t="s">
        <v>407</v>
      </c>
      <c r="AG172" s="446" t="s">
        <v>406</v>
      </c>
      <c r="AH172" s="440"/>
      <c r="AI172" s="443"/>
      <c r="AJ172" s="444"/>
      <c r="AK172" s="445"/>
      <c r="AL172" s="446"/>
      <c r="AM172" s="440" t="s">
        <v>385</v>
      </c>
      <c r="AN172" s="443"/>
      <c r="AO172" s="444"/>
      <c r="AP172" s="445" t="s">
        <v>415</v>
      </c>
      <c r="AQ172" s="446" t="s">
        <v>413</v>
      </c>
      <c r="AR172" s="440"/>
      <c r="AS172" s="443"/>
      <c r="AT172" s="444"/>
      <c r="AU172" s="445"/>
      <c r="AV172" s="446"/>
      <c r="AW172" s="440"/>
      <c r="AX172" s="443"/>
      <c r="AY172" s="444"/>
      <c r="AZ172" s="445"/>
      <c r="BA172" s="446"/>
      <c r="BB172" s="440"/>
      <c r="BC172" s="443"/>
      <c r="BD172" s="444"/>
      <c r="BE172" s="445"/>
      <c r="BF172" s="446"/>
      <c r="BG172" s="440"/>
      <c r="BH172" s="443"/>
      <c r="BI172" s="444"/>
      <c r="BJ172" s="445"/>
      <c r="BK172" s="446"/>
      <c r="BL172" s="440"/>
      <c r="BM172" s="443"/>
      <c r="BN172" s="444"/>
      <c r="BO172" s="445"/>
      <c r="BP172" s="446"/>
      <c r="BQ172" s="440"/>
      <c r="BR172" s="443"/>
      <c r="BS172" s="444"/>
      <c r="BT172" s="445"/>
      <c r="BU172" s="446"/>
      <c r="BV172" s="440"/>
      <c r="BW172" s="443"/>
      <c r="BX172" s="444"/>
      <c r="BY172" s="445"/>
      <c r="BZ172" s="446"/>
      <c r="CA172" s="440" t="s">
        <v>385</v>
      </c>
      <c r="CB172" s="443"/>
      <c r="CC172" s="444"/>
      <c r="CD172" s="445" t="s">
        <v>807</v>
      </c>
      <c r="CE172" s="446" t="s">
        <v>808</v>
      </c>
      <c r="CF172" s="440"/>
      <c r="CG172" s="443"/>
      <c r="CH172" s="444"/>
      <c r="CI172" s="445"/>
      <c r="CJ172" s="446"/>
      <c r="CK172" s="440"/>
      <c r="CL172" s="443"/>
      <c r="CM172" s="444"/>
      <c r="CN172" s="445"/>
      <c r="CO172" s="446"/>
      <c r="CP172" s="440"/>
      <c r="CQ172" s="443"/>
      <c r="CR172" s="444"/>
      <c r="CS172" s="445"/>
      <c r="CT172" s="446"/>
      <c r="CU172" s="440"/>
      <c r="CV172" s="443"/>
      <c r="CW172" s="444"/>
      <c r="CX172" s="445"/>
      <c r="CY172" s="446"/>
      <c r="CZ172" s="440"/>
      <c r="DA172" s="443"/>
      <c r="DB172" s="444"/>
      <c r="DC172" s="445"/>
      <c r="DD172" s="446"/>
      <c r="DE172" s="440"/>
      <c r="DF172" s="443"/>
      <c r="DG172" s="444"/>
      <c r="DH172" s="445"/>
      <c r="DI172" s="446"/>
      <c r="DJ172" s="440" t="s">
        <v>384</v>
      </c>
      <c r="DK172" s="443"/>
      <c r="DL172" s="444"/>
      <c r="DM172" s="445" t="s">
        <v>454</v>
      </c>
      <c r="DN172" s="446" t="s">
        <v>450</v>
      </c>
      <c r="DO172" s="440"/>
      <c r="DP172" s="443"/>
      <c r="DQ172" s="444"/>
      <c r="DR172" s="445"/>
      <c r="DS172" s="446"/>
      <c r="DT172" s="440"/>
      <c r="DU172" s="443"/>
      <c r="DV172" s="444"/>
      <c r="DW172" s="445"/>
      <c r="DX172" s="446"/>
      <c r="DY172" s="440"/>
      <c r="DZ172" s="443"/>
      <c r="EA172" s="444"/>
      <c r="EB172" s="445"/>
      <c r="EC172" s="446"/>
      <c r="ED172" s="440"/>
      <c r="EE172" s="443"/>
      <c r="EF172" s="444"/>
      <c r="EG172" s="445"/>
      <c r="EH172" s="446"/>
      <c r="EI172" s="440"/>
      <c r="EJ172" s="443"/>
      <c r="EK172" s="444"/>
      <c r="EL172" s="445"/>
      <c r="EM172" s="446"/>
      <c r="EN172" s="440"/>
      <c r="EO172" s="443"/>
      <c r="EP172" s="444"/>
      <c r="EQ172" s="445"/>
      <c r="ER172" s="446"/>
      <c r="ES172" s="440"/>
      <c r="ET172" s="443"/>
      <c r="EU172" s="444"/>
      <c r="EV172" s="445"/>
      <c r="EW172" s="446"/>
      <c r="EX172" s="440"/>
      <c r="EY172" s="443"/>
      <c r="EZ172" s="444"/>
      <c r="FA172" s="445"/>
      <c r="FB172" s="446"/>
    </row>
    <row r="173" spans="1:158" s="365" customFormat="1" ht="28.5" x14ac:dyDescent="0.25">
      <c r="A173" s="440">
        <v>150834</v>
      </c>
      <c r="B173" s="441" t="s">
        <v>685</v>
      </c>
      <c r="C173" s="442" t="s">
        <v>764</v>
      </c>
      <c r="D173" s="440" t="s">
        <v>325</v>
      </c>
      <c r="E173" s="443" t="s">
        <v>749</v>
      </c>
      <c r="F173" s="443" t="s">
        <v>751</v>
      </c>
      <c r="G173" s="443" t="s">
        <v>348</v>
      </c>
      <c r="H173" s="442" t="s">
        <v>348</v>
      </c>
      <c r="I173" s="443" t="s">
        <v>348</v>
      </c>
      <c r="J173" s="360" t="str">
        <f>IFERROR(VLOOKUP(A173,[4]YEAR12!$A:$Q,17,FALSE),"")</f>
        <v>6.25+ (B/A)</v>
      </c>
      <c r="K173" s="361">
        <f>IFERROR(VLOOKUP($A173,BHVEXPORT!$A:$I,6,FALSE),"")</f>
        <v>0</v>
      </c>
      <c r="L173" s="362">
        <f>IFERROR(VLOOKUP($A173,BHVEXPORT!$A:$I,4,FALSE),"")</f>
        <v>0</v>
      </c>
      <c r="M173" s="364">
        <f>IFERROR(VLOOKUP($A173,BHVEXPORT!$A:$I,5,FALSE),"")</f>
        <v>1</v>
      </c>
      <c r="N173" s="398">
        <v>99.15</v>
      </c>
      <c r="O173" s="399">
        <v>4</v>
      </c>
      <c r="P173" s="366"/>
      <c r="Q173" s="400">
        <f t="shared" si="24"/>
        <v>1</v>
      </c>
      <c r="R173" s="401">
        <f t="shared" si="25"/>
        <v>3</v>
      </c>
      <c r="S173" s="402">
        <f t="shared" si="26"/>
        <v>0</v>
      </c>
      <c r="T173" s="402">
        <f t="shared" si="27"/>
        <v>0</v>
      </c>
      <c r="U173" s="402">
        <f t="shared" si="28"/>
        <v>0</v>
      </c>
      <c r="V173" s="402">
        <f t="shared" si="29"/>
        <v>0</v>
      </c>
      <c r="W173" s="402">
        <f t="shared" si="30"/>
        <v>0</v>
      </c>
      <c r="X173" s="402">
        <f t="shared" si="31"/>
        <v>0</v>
      </c>
      <c r="Y173" s="402">
        <f t="shared" si="32"/>
        <v>0</v>
      </c>
      <c r="Z173" s="402">
        <f t="shared" si="33"/>
        <v>0</v>
      </c>
      <c r="AA173" s="454">
        <f t="shared" si="34"/>
        <v>0</v>
      </c>
      <c r="AB173" s="363"/>
      <c r="AC173" s="440"/>
      <c r="AD173" s="443"/>
      <c r="AE173" s="444"/>
      <c r="AF173" s="445"/>
      <c r="AG173" s="446"/>
      <c r="AH173" s="440"/>
      <c r="AI173" s="443"/>
      <c r="AJ173" s="444"/>
      <c r="AK173" s="445"/>
      <c r="AL173" s="446"/>
      <c r="AM173" s="440"/>
      <c r="AN173" s="443"/>
      <c r="AO173" s="444"/>
      <c r="AP173" s="445"/>
      <c r="AQ173" s="446"/>
      <c r="AR173" s="440" t="s">
        <v>385</v>
      </c>
      <c r="AS173" s="443"/>
      <c r="AT173" s="444"/>
      <c r="AU173" s="445" t="s">
        <v>419</v>
      </c>
      <c r="AV173" s="446" t="s">
        <v>416</v>
      </c>
      <c r="AW173" s="440" t="s">
        <v>384</v>
      </c>
      <c r="AX173" s="443"/>
      <c r="AY173" s="444"/>
      <c r="AZ173" s="445" t="s">
        <v>786</v>
      </c>
      <c r="BA173" s="446" t="s">
        <v>422</v>
      </c>
      <c r="BB173" s="440"/>
      <c r="BC173" s="443"/>
      <c r="BD173" s="444"/>
      <c r="BE173" s="445"/>
      <c r="BF173" s="446"/>
      <c r="BG173" s="440"/>
      <c r="BH173" s="443"/>
      <c r="BI173" s="444"/>
      <c r="BJ173" s="445"/>
      <c r="BK173" s="446"/>
      <c r="BL173" s="440" t="s">
        <v>385</v>
      </c>
      <c r="BM173" s="443"/>
      <c r="BN173" s="444"/>
      <c r="BO173" s="445" t="s">
        <v>429</v>
      </c>
      <c r="BP173" s="446" t="s">
        <v>427</v>
      </c>
      <c r="BQ173" s="440"/>
      <c r="BR173" s="443"/>
      <c r="BS173" s="444"/>
      <c r="BT173" s="445"/>
      <c r="BU173" s="446"/>
      <c r="BV173" s="440"/>
      <c r="BW173" s="443"/>
      <c r="BX173" s="444"/>
      <c r="BY173" s="445"/>
      <c r="BZ173" s="446"/>
      <c r="CA173" s="440" t="s">
        <v>385</v>
      </c>
      <c r="CB173" s="443"/>
      <c r="CC173" s="444"/>
      <c r="CD173" s="445" t="s">
        <v>796</v>
      </c>
      <c r="CE173" s="446" t="s">
        <v>798</v>
      </c>
      <c r="CF173" s="440"/>
      <c r="CG173" s="443"/>
      <c r="CH173" s="444"/>
      <c r="CI173" s="445"/>
      <c r="CJ173" s="446"/>
      <c r="CK173" s="440"/>
      <c r="CL173" s="443"/>
      <c r="CM173" s="444"/>
      <c r="CN173" s="445"/>
      <c r="CO173" s="446"/>
      <c r="CP173" s="440"/>
      <c r="CQ173" s="443"/>
      <c r="CR173" s="444"/>
      <c r="CS173" s="445"/>
      <c r="CT173" s="446"/>
      <c r="CU173" s="440"/>
      <c r="CV173" s="443"/>
      <c r="CW173" s="444"/>
      <c r="CX173" s="445"/>
      <c r="CY173" s="446"/>
      <c r="CZ173" s="440"/>
      <c r="DA173" s="443"/>
      <c r="DB173" s="444"/>
      <c r="DC173" s="445"/>
      <c r="DD173" s="446"/>
      <c r="DE173" s="440"/>
      <c r="DF173" s="443"/>
      <c r="DG173" s="444"/>
      <c r="DH173" s="445"/>
      <c r="DI173" s="446"/>
      <c r="DJ173" s="440"/>
      <c r="DK173" s="443"/>
      <c r="DL173" s="444"/>
      <c r="DM173" s="445"/>
      <c r="DN173" s="446"/>
      <c r="DO173" s="440"/>
      <c r="DP173" s="443"/>
      <c r="DQ173" s="444"/>
      <c r="DR173" s="445"/>
      <c r="DS173" s="446"/>
      <c r="DT173" s="440"/>
      <c r="DU173" s="443"/>
      <c r="DV173" s="444"/>
      <c r="DW173" s="445"/>
      <c r="DX173" s="446"/>
      <c r="DY173" s="440"/>
      <c r="DZ173" s="443"/>
      <c r="EA173" s="444"/>
      <c r="EB173" s="445"/>
      <c r="EC173" s="446"/>
      <c r="ED173" s="440"/>
      <c r="EE173" s="443"/>
      <c r="EF173" s="444"/>
      <c r="EG173" s="445"/>
      <c r="EH173" s="446"/>
      <c r="EI173" s="440"/>
      <c r="EJ173" s="443"/>
      <c r="EK173" s="444"/>
      <c r="EL173" s="445"/>
      <c r="EM173" s="446"/>
      <c r="EN173" s="440"/>
      <c r="EO173" s="443"/>
      <c r="EP173" s="444"/>
      <c r="EQ173" s="445"/>
      <c r="ER173" s="446"/>
      <c r="ES173" s="440"/>
      <c r="ET173" s="443"/>
      <c r="EU173" s="444"/>
      <c r="EV173" s="445"/>
      <c r="EW173" s="446"/>
      <c r="EX173" s="440"/>
      <c r="EY173" s="443"/>
      <c r="EZ173" s="444"/>
      <c r="FA173" s="445"/>
      <c r="FB173" s="446"/>
    </row>
    <row r="174" spans="1:158" s="365" customFormat="1" ht="28.5" x14ac:dyDescent="0.25">
      <c r="A174" s="440">
        <v>150920</v>
      </c>
      <c r="B174" s="441" t="s">
        <v>686</v>
      </c>
      <c r="C174" s="442" t="s">
        <v>770</v>
      </c>
      <c r="D174" s="440" t="s">
        <v>201</v>
      </c>
      <c r="E174" s="443" t="s">
        <v>348</v>
      </c>
      <c r="F174" s="443" t="s">
        <v>751</v>
      </c>
      <c r="G174" s="443" t="s">
        <v>348</v>
      </c>
      <c r="H174" s="442" t="s">
        <v>348</v>
      </c>
      <c r="I174" s="443" t="s">
        <v>348</v>
      </c>
      <c r="J174" s="360" t="str">
        <f>IFERROR(VLOOKUP(A174,[4]YEAR12!$A:$Q,17,FALSE),"")</f>
        <v>7.75+ (A/A*)</v>
      </c>
      <c r="K174" s="361">
        <f>IFERROR(VLOOKUP($A174,BHVEXPORT!$A:$I,6,FALSE),"")</f>
        <v>0</v>
      </c>
      <c r="L174" s="362">
        <f>IFERROR(VLOOKUP($A174,BHVEXPORT!$A:$I,4,FALSE),"")</f>
        <v>0</v>
      </c>
      <c r="M174" s="364">
        <f>IFERROR(VLOOKUP($A174,BHVEXPORT!$A:$I,5,FALSE),"")</f>
        <v>0</v>
      </c>
      <c r="N174" s="398">
        <v>100</v>
      </c>
      <c r="O174" s="399">
        <v>0</v>
      </c>
      <c r="P174" s="366"/>
      <c r="Q174" s="400">
        <f t="shared" si="24"/>
        <v>0</v>
      </c>
      <c r="R174" s="401">
        <f t="shared" si="25"/>
        <v>4</v>
      </c>
      <c r="S174" s="402">
        <f t="shared" si="26"/>
        <v>0</v>
      </c>
      <c r="T174" s="402">
        <f t="shared" si="27"/>
        <v>0</v>
      </c>
      <c r="U174" s="402">
        <f t="shared" si="28"/>
        <v>0</v>
      </c>
      <c r="V174" s="402">
        <f t="shared" si="29"/>
        <v>0</v>
      </c>
      <c r="W174" s="402">
        <f t="shared" si="30"/>
        <v>0</v>
      </c>
      <c r="X174" s="402">
        <f t="shared" si="31"/>
        <v>0</v>
      </c>
      <c r="Y174" s="402">
        <f t="shared" si="32"/>
        <v>0</v>
      </c>
      <c r="Z174" s="402">
        <f t="shared" si="33"/>
        <v>0</v>
      </c>
      <c r="AA174" s="454">
        <f t="shared" si="34"/>
        <v>0</v>
      </c>
      <c r="AB174" s="363"/>
      <c r="AC174" s="440"/>
      <c r="AD174" s="443"/>
      <c r="AE174" s="444"/>
      <c r="AF174" s="445"/>
      <c r="AG174" s="446"/>
      <c r="AH174" s="440" t="s">
        <v>385</v>
      </c>
      <c r="AI174" s="443"/>
      <c r="AJ174" s="444"/>
      <c r="AK174" s="445" t="s">
        <v>785</v>
      </c>
      <c r="AL174" s="446" t="s">
        <v>359</v>
      </c>
      <c r="AM174" s="440"/>
      <c r="AN174" s="443"/>
      <c r="AO174" s="444"/>
      <c r="AP174" s="445"/>
      <c r="AQ174" s="446"/>
      <c r="AR174" s="440" t="s">
        <v>385</v>
      </c>
      <c r="AS174" s="443"/>
      <c r="AT174" s="444"/>
      <c r="AU174" s="445" t="s">
        <v>420</v>
      </c>
      <c r="AV174" s="446" t="s">
        <v>417</v>
      </c>
      <c r="AW174" s="440"/>
      <c r="AX174" s="443"/>
      <c r="AY174" s="444"/>
      <c r="AZ174" s="445"/>
      <c r="BA174" s="446"/>
      <c r="BB174" s="440"/>
      <c r="BC174" s="443"/>
      <c r="BD174" s="444"/>
      <c r="BE174" s="445"/>
      <c r="BF174" s="446"/>
      <c r="BG174" s="440"/>
      <c r="BH174" s="443"/>
      <c r="BI174" s="444"/>
      <c r="BJ174" s="445"/>
      <c r="BK174" s="446"/>
      <c r="BL174" s="440"/>
      <c r="BM174" s="443"/>
      <c r="BN174" s="444"/>
      <c r="BO174" s="445"/>
      <c r="BP174" s="446"/>
      <c r="BQ174" s="440"/>
      <c r="BR174" s="443"/>
      <c r="BS174" s="444"/>
      <c r="BT174" s="445"/>
      <c r="BU174" s="446"/>
      <c r="BV174" s="440" t="s">
        <v>385</v>
      </c>
      <c r="BW174" s="443"/>
      <c r="BX174" s="444"/>
      <c r="BY174" s="445" t="s">
        <v>787</v>
      </c>
      <c r="BZ174" s="446" t="s">
        <v>435</v>
      </c>
      <c r="CA174" s="440" t="s">
        <v>385</v>
      </c>
      <c r="CB174" s="443"/>
      <c r="CC174" s="444"/>
      <c r="CD174" s="445" t="s">
        <v>424</v>
      </c>
      <c r="CE174" s="446" t="s">
        <v>770</v>
      </c>
      <c r="CF174" s="440"/>
      <c r="CG174" s="443"/>
      <c r="CH174" s="444"/>
      <c r="CI174" s="445"/>
      <c r="CJ174" s="446"/>
      <c r="CK174" s="440"/>
      <c r="CL174" s="443"/>
      <c r="CM174" s="444"/>
      <c r="CN174" s="445"/>
      <c r="CO174" s="446"/>
      <c r="CP174" s="440"/>
      <c r="CQ174" s="443"/>
      <c r="CR174" s="444"/>
      <c r="CS174" s="445"/>
      <c r="CT174" s="446"/>
      <c r="CU174" s="440"/>
      <c r="CV174" s="443"/>
      <c r="CW174" s="444"/>
      <c r="CX174" s="445"/>
      <c r="CY174" s="446"/>
      <c r="CZ174" s="440"/>
      <c r="DA174" s="443"/>
      <c r="DB174" s="444"/>
      <c r="DC174" s="445"/>
      <c r="DD174" s="446"/>
      <c r="DE174" s="440"/>
      <c r="DF174" s="443"/>
      <c r="DG174" s="444"/>
      <c r="DH174" s="445"/>
      <c r="DI174" s="446"/>
      <c r="DJ174" s="440"/>
      <c r="DK174" s="443"/>
      <c r="DL174" s="444"/>
      <c r="DM174" s="445"/>
      <c r="DN174" s="446"/>
      <c r="DO174" s="440"/>
      <c r="DP174" s="443"/>
      <c r="DQ174" s="444"/>
      <c r="DR174" s="445"/>
      <c r="DS174" s="446"/>
      <c r="DT174" s="440"/>
      <c r="DU174" s="443"/>
      <c r="DV174" s="444"/>
      <c r="DW174" s="445"/>
      <c r="DX174" s="446"/>
      <c r="DY174" s="440"/>
      <c r="DZ174" s="443"/>
      <c r="EA174" s="444"/>
      <c r="EB174" s="445"/>
      <c r="EC174" s="446"/>
      <c r="ED174" s="440"/>
      <c r="EE174" s="443"/>
      <c r="EF174" s="444"/>
      <c r="EG174" s="445"/>
      <c r="EH174" s="446"/>
      <c r="EI174" s="440"/>
      <c r="EJ174" s="443"/>
      <c r="EK174" s="444"/>
      <c r="EL174" s="445"/>
      <c r="EM174" s="446"/>
      <c r="EN174" s="440"/>
      <c r="EO174" s="443"/>
      <c r="EP174" s="444"/>
      <c r="EQ174" s="445"/>
      <c r="ER174" s="446"/>
      <c r="ES174" s="440"/>
      <c r="ET174" s="443"/>
      <c r="EU174" s="444"/>
      <c r="EV174" s="445"/>
      <c r="EW174" s="446"/>
      <c r="EX174" s="440"/>
      <c r="EY174" s="443"/>
      <c r="EZ174" s="444"/>
      <c r="FA174" s="445"/>
      <c r="FB174" s="446"/>
    </row>
    <row r="175" spans="1:158" s="365" customFormat="1" ht="28.5" x14ac:dyDescent="0.25">
      <c r="A175" s="440">
        <v>150795</v>
      </c>
      <c r="B175" s="441" t="s">
        <v>687</v>
      </c>
      <c r="C175" s="442" t="s">
        <v>764</v>
      </c>
      <c r="D175" s="440" t="s">
        <v>325</v>
      </c>
      <c r="E175" s="443" t="s">
        <v>348</v>
      </c>
      <c r="F175" s="443" t="s">
        <v>751</v>
      </c>
      <c r="G175" s="443" t="s">
        <v>348</v>
      </c>
      <c r="H175" s="442" t="s">
        <v>348</v>
      </c>
      <c r="I175" s="443" t="s">
        <v>348</v>
      </c>
      <c r="J175" s="360" t="str">
        <f>IFERROR(VLOOKUP(A175,[4]YEAR12!$A:$Q,17,FALSE),"")</f>
        <v>4.75+ (C/B)</v>
      </c>
      <c r="K175" s="361">
        <f>IFERROR(VLOOKUP($A175,BHVEXPORT!$A:$I,6,FALSE),"")</f>
        <v>3</v>
      </c>
      <c r="L175" s="362">
        <f>IFERROR(VLOOKUP($A175,BHVEXPORT!$A:$I,4,FALSE),"")</f>
        <v>0</v>
      </c>
      <c r="M175" s="364">
        <f>IFERROR(VLOOKUP($A175,BHVEXPORT!$A:$I,5,FALSE),"")</f>
        <v>0</v>
      </c>
      <c r="N175" s="398">
        <v>88.57</v>
      </c>
      <c r="O175" s="399">
        <v>0</v>
      </c>
      <c r="P175" s="366"/>
      <c r="Q175" s="400">
        <f t="shared" si="24"/>
        <v>2</v>
      </c>
      <c r="R175" s="401">
        <f t="shared" si="25"/>
        <v>2</v>
      </c>
      <c r="S175" s="402">
        <f t="shared" si="26"/>
        <v>0</v>
      </c>
      <c r="T175" s="402">
        <f t="shared" si="27"/>
        <v>0</v>
      </c>
      <c r="U175" s="402">
        <f t="shared" si="28"/>
        <v>0</v>
      </c>
      <c r="V175" s="402">
        <f t="shared" si="29"/>
        <v>0</v>
      </c>
      <c r="W175" s="402">
        <f t="shared" si="30"/>
        <v>0</v>
      </c>
      <c r="X175" s="402">
        <f t="shared" si="31"/>
        <v>0</v>
      </c>
      <c r="Y175" s="402">
        <f t="shared" si="32"/>
        <v>0</v>
      </c>
      <c r="Z175" s="402">
        <f t="shared" si="33"/>
        <v>0</v>
      </c>
      <c r="AA175" s="454">
        <f t="shared" si="34"/>
        <v>0</v>
      </c>
      <c r="AB175" s="363"/>
      <c r="AC175" s="440"/>
      <c r="AD175" s="443"/>
      <c r="AE175" s="444"/>
      <c r="AF175" s="445"/>
      <c r="AG175" s="446"/>
      <c r="AH175" s="440"/>
      <c r="AI175" s="443"/>
      <c r="AJ175" s="444"/>
      <c r="AK175" s="445"/>
      <c r="AL175" s="446"/>
      <c r="AM175" s="440"/>
      <c r="AN175" s="443"/>
      <c r="AO175" s="444"/>
      <c r="AP175" s="445"/>
      <c r="AQ175" s="446"/>
      <c r="AR175" s="440"/>
      <c r="AS175" s="443"/>
      <c r="AT175" s="444"/>
      <c r="AU175" s="445"/>
      <c r="AV175" s="446"/>
      <c r="AW175" s="440"/>
      <c r="AX175" s="443"/>
      <c r="AY175" s="444"/>
      <c r="AZ175" s="445"/>
      <c r="BA175" s="446"/>
      <c r="BB175" s="440"/>
      <c r="BC175" s="443"/>
      <c r="BD175" s="444"/>
      <c r="BE175" s="445"/>
      <c r="BF175" s="446"/>
      <c r="BG175" s="440"/>
      <c r="BH175" s="443"/>
      <c r="BI175" s="444"/>
      <c r="BJ175" s="445"/>
      <c r="BK175" s="446"/>
      <c r="BL175" s="440"/>
      <c r="BM175" s="443"/>
      <c r="BN175" s="444"/>
      <c r="BO175" s="445"/>
      <c r="BP175" s="446"/>
      <c r="BQ175" s="440"/>
      <c r="BR175" s="443"/>
      <c r="BS175" s="444"/>
      <c r="BT175" s="445"/>
      <c r="BU175" s="446"/>
      <c r="BV175" s="440"/>
      <c r="BW175" s="443"/>
      <c r="BX175" s="444"/>
      <c r="BY175" s="445"/>
      <c r="BZ175" s="446"/>
      <c r="CA175" s="440" t="s">
        <v>385</v>
      </c>
      <c r="CB175" s="443"/>
      <c r="CC175" s="444"/>
      <c r="CD175" s="445" t="s">
        <v>462</v>
      </c>
      <c r="CE175" s="446" t="s">
        <v>810</v>
      </c>
      <c r="CF175" s="440"/>
      <c r="CG175" s="443"/>
      <c r="CH175" s="444"/>
      <c r="CI175" s="445"/>
      <c r="CJ175" s="446"/>
      <c r="CK175" s="440"/>
      <c r="CL175" s="443"/>
      <c r="CM175" s="444"/>
      <c r="CN175" s="445"/>
      <c r="CO175" s="446"/>
      <c r="CP175" s="440"/>
      <c r="CQ175" s="443"/>
      <c r="CR175" s="444"/>
      <c r="CS175" s="445"/>
      <c r="CT175" s="446"/>
      <c r="CU175" s="440"/>
      <c r="CV175" s="443"/>
      <c r="CW175" s="444"/>
      <c r="CX175" s="445"/>
      <c r="CY175" s="446"/>
      <c r="CZ175" s="440"/>
      <c r="DA175" s="443"/>
      <c r="DB175" s="444"/>
      <c r="DC175" s="445"/>
      <c r="DD175" s="446"/>
      <c r="DE175" s="440" t="s">
        <v>384</v>
      </c>
      <c r="DF175" s="443"/>
      <c r="DG175" s="444"/>
      <c r="DH175" s="445" t="s">
        <v>448</v>
      </c>
      <c r="DI175" s="446" t="s">
        <v>445</v>
      </c>
      <c r="DJ175" s="440"/>
      <c r="DK175" s="443"/>
      <c r="DL175" s="444"/>
      <c r="DM175" s="445"/>
      <c r="DN175" s="446"/>
      <c r="DO175" s="440"/>
      <c r="DP175" s="443"/>
      <c r="DQ175" s="444"/>
      <c r="DR175" s="445"/>
      <c r="DS175" s="446"/>
      <c r="DT175" s="440"/>
      <c r="DU175" s="443"/>
      <c r="DV175" s="444"/>
      <c r="DW175" s="445"/>
      <c r="DX175" s="446"/>
      <c r="DY175" s="440"/>
      <c r="DZ175" s="443"/>
      <c r="EA175" s="444"/>
      <c r="EB175" s="445"/>
      <c r="EC175" s="446"/>
      <c r="ED175" s="440"/>
      <c r="EE175" s="443"/>
      <c r="EF175" s="444"/>
      <c r="EG175" s="445"/>
      <c r="EH175" s="446"/>
      <c r="EI175" s="440" t="s">
        <v>385</v>
      </c>
      <c r="EJ175" s="443"/>
      <c r="EK175" s="444"/>
      <c r="EL175" s="445" t="s">
        <v>470</v>
      </c>
      <c r="EM175" s="446" t="s">
        <v>469</v>
      </c>
      <c r="EN175" s="440"/>
      <c r="EO175" s="443"/>
      <c r="EP175" s="444"/>
      <c r="EQ175" s="445"/>
      <c r="ER175" s="446"/>
      <c r="ES175" s="440" t="s">
        <v>384</v>
      </c>
      <c r="ET175" s="443"/>
      <c r="EU175" s="444"/>
      <c r="EV175" s="445" t="s">
        <v>480</v>
      </c>
      <c r="EW175" s="446" t="s">
        <v>481</v>
      </c>
      <c r="EX175" s="440"/>
      <c r="EY175" s="443"/>
      <c r="EZ175" s="444"/>
      <c r="FA175" s="445"/>
      <c r="FB175" s="446"/>
    </row>
    <row r="176" spans="1:158" s="365" customFormat="1" ht="28.5" x14ac:dyDescent="0.25">
      <c r="A176" s="440">
        <v>160065</v>
      </c>
      <c r="B176" s="441" t="s">
        <v>688</v>
      </c>
      <c r="C176" s="442" t="s">
        <v>768</v>
      </c>
      <c r="D176" s="440" t="s">
        <v>325</v>
      </c>
      <c r="E176" s="443" t="s">
        <v>749</v>
      </c>
      <c r="F176" s="443" t="s">
        <v>773</v>
      </c>
      <c r="G176" s="443" t="s">
        <v>348</v>
      </c>
      <c r="H176" s="442" t="s">
        <v>348</v>
      </c>
      <c r="I176" s="443" t="s">
        <v>348</v>
      </c>
      <c r="J176" s="360" t="str">
        <f>IFERROR(VLOOKUP(A176,[4]YEAR12!$A:$Q,17,FALSE),"")</f>
        <v>6.25+ (B/A)</v>
      </c>
      <c r="K176" s="361">
        <f>IFERROR(VLOOKUP($A176,BHVEXPORT!$A:$I,6,FALSE),"")</f>
        <v>2</v>
      </c>
      <c r="L176" s="362">
        <f>IFERROR(VLOOKUP($A176,BHVEXPORT!$A:$I,4,FALSE),"")</f>
        <v>0</v>
      </c>
      <c r="M176" s="364">
        <f>IFERROR(VLOOKUP($A176,BHVEXPORT!$A:$I,5,FALSE),"")</f>
        <v>1</v>
      </c>
      <c r="N176" s="398">
        <v>98.21</v>
      </c>
      <c r="O176" s="399">
        <v>3</v>
      </c>
      <c r="P176" s="366"/>
      <c r="Q176" s="400">
        <f t="shared" si="24"/>
        <v>0</v>
      </c>
      <c r="R176" s="401">
        <f t="shared" si="25"/>
        <v>3</v>
      </c>
      <c r="S176" s="402">
        <f t="shared" si="26"/>
        <v>0</v>
      </c>
      <c r="T176" s="402">
        <f t="shared" si="27"/>
        <v>0</v>
      </c>
      <c r="U176" s="402">
        <f t="shared" si="28"/>
        <v>1</v>
      </c>
      <c r="V176" s="402">
        <f t="shared" si="29"/>
        <v>1</v>
      </c>
      <c r="W176" s="402">
        <f t="shared" si="30"/>
        <v>0</v>
      </c>
      <c r="X176" s="402">
        <f t="shared" si="31"/>
        <v>0</v>
      </c>
      <c r="Y176" s="402">
        <f t="shared" si="32"/>
        <v>0</v>
      </c>
      <c r="Z176" s="402">
        <f t="shared" si="33"/>
        <v>0</v>
      </c>
      <c r="AA176" s="454">
        <f t="shared" si="34"/>
        <v>1</v>
      </c>
      <c r="AB176" s="363"/>
      <c r="AC176" s="440"/>
      <c r="AD176" s="443"/>
      <c r="AE176" s="444"/>
      <c r="AF176" s="445"/>
      <c r="AG176" s="446"/>
      <c r="AH176" s="440" t="s">
        <v>385</v>
      </c>
      <c r="AI176" s="443"/>
      <c r="AJ176" s="444"/>
      <c r="AK176" s="445" t="s">
        <v>411</v>
      </c>
      <c r="AL176" s="446" t="s">
        <v>360</v>
      </c>
      <c r="AM176" s="440"/>
      <c r="AN176" s="443"/>
      <c r="AO176" s="444"/>
      <c r="AP176" s="445"/>
      <c r="AQ176" s="446"/>
      <c r="AR176" s="440" t="s">
        <v>388</v>
      </c>
      <c r="AS176" s="443"/>
      <c r="AT176" s="444"/>
      <c r="AU176" s="445" t="s">
        <v>418</v>
      </c>
      <c r="AV176" s="446" t="s">
        <v>361</v>
      </c>
      <c r="AW176" s="440"/>
      <c r="AX176" s="443"/>
      <c r="AY176" s="444"/>
      <c r="AZ176" s="445"/>
      <c r="BA176" s="446"/>
      <c r="BB176" s="440"/>
      <c r="BC176" s="443"/>
      <c r="BD176" s="444"/>
      <c r="BE176" s="445"/>
      <c r="BF176" s="446"/>
      <c r="BG176" s="440"/>
      <c r="BH176" s="443"/>
      <c r="BI176" s="444"/>
      <c r="BJ176" s="445"/>
      <c r="BK176" s="446"/>
      <c r="BL176" s="440"/>
      <c r="BM176" s="443"/>
      <c r="BN176" s="444"/>
      <c r="BO176" s="445"/>
      <c r="BP176" s="446"/>
      <c r="BQ176" s="440"/>
      <c r="BR176" s="443"/>
      <c r="BS176" s="444"/>
      <c r="BT176" s="445"/>
      <c r="BU176" s="446"/>
      <c r="BV176" s="440"/>
      <c r="BW176" s="443"/>
      <c r="BX176" s="444"/>
      <c r="BY176" s="445"/>
      <c r="BZ176" s="446"/>
      <c r="CA176" s="440" t="s">
        <v>385</v>
      </c>
      <c r="CB176" s="443"/>
      <c r="CC176" s="444"/>
      <c r="CD176" s="445" t="s">
        <v>432</v>
      </c>
      <c r="CE176" s="446" t="s">
        <v>768</v>
      </c>
      <c r="CF176" s="440"/>
      <c r="CG176" s="443"/>
      <c r="CH176" s="444"/>
      <c r="CI176" s="445"/>
      <c r="CJ176" s="446"/>
      <c r="CK176" s="440"/>
      <c r="CL176" s="443"/>
      <c r="CM176" s="444"/>
      <c r="CN176" s="445"/>
      <c r="CO176" s="446"/>
      <c r="CP176" s="440"/>
      <c r="CQ176" s="443"/>
      <c r="CR176" s="444"/>
      <c r="CS176" s="445"/>
      <c r="CT176" s="446"/>
      <c r="CU176" s="440"/>
      <c r="CV176" s="443"/>
      <c r="CW176" s="444"/>
      <c r="CX176" s="445"/>
      <c r="CY176" s="446"/>
      <c r="CZ176" s="440"/>
      <c r="DA176" s="443"/>
      <c r="DB176" s="444"/>
      <c r="DC176" s="445"/>
      <c r="DD176" s="446"/>
      <c r="DE176" s="440"/>
      <c r="DF176" s="443"/>
      <c r="DG176" s="444"/>
      <c r="DH176" s="445"/>
      <c r="DI176" s="446"/>
      <c r="DJ176" s="440"/>
      <c r="DK176" s="443"/>
      <c r="DL176" s="444"/>
      <c r="DM176" s="445"/>
      <c r="DN176" s="446"/>
      <c r="DO176" s="440"/>
      <c r="DP176" s="443"/>
      <c r="DQ176" s="444"/>
      <c r="DR176" s="445"/>
      <c r="DS176" s="446"/>
      <c r="DT176" s="440"/>
      <c r="DU176" s="443"/>
      <c r="DV176" s="444"/>
      <c r="DW176" s="445"/>
      <c r="DX176" s="446"/>
      <c r="DY176" s="440"/>
      <c r="DZ176" s="443"/>
      <c r="EA176" s="444"/>
      <c r="EB176" s="445"/>
      <c r="EC176" s="446"/>
      <c r="ED176" s="440" t="s">
        <v>385</v>
      </c>
      <c r="EE176" s="443"/>
      <c r="EF176" s="444"/>
      <c r="EG176" s="445"/>
      <c r="EH176" s="446"/>
      <c r="EI176" s="440"/>
      <c r="EJ176" s="443"/>
      <c r="EK176" s="444"/>
      <c r="EL176" s="445"/>
      <c r="EM176" s="446"/>
      <c r="EN176" s="440"/>
      <c r="EO176" s="443"/>
      <c r="EP176" s="444"/>
      <c r="EQ176" s="445"/>
      <c r="ER176" s="446"/>
      <c r="ES176" s="440"/>
      <c r="ET176" s="443"/>
      <c r="EU176" s="444"/>
      <c r="EV176" s="445"/>
      <c r="EW176" s="446"/>
      <c r="EX176" s="440"/>
      <c r="EY176" s="443"/>
      <c r="EZ176" s="444"/>
      <c r="FA176" s="445"/>
      <c r="FB176" s="446"/>
    </row>
    <row r="177" spans="1:158" s="365" customFormat="1" ht="28.5" x14ac:dyDescent="0.25">
      <c r="A177" s="440">
        <v>160070</v>
      </c>
      <c r="B177" s="441" t="s">
        <v>689</v>
      </c>
      <c r="C177" s="442" t="s">
        <v>763</v>
      </c>
      <c r="D177" s="440" t="s">
        <v>325</v>
      </c>
      <c r="E177" s="443" t="s">
        <v>348</v>
      </c>
      <c r="F177" s="443" t="s">
        <v>773</v>
      </c>
      <c r="G177" s="443" t="s">
        <v>348</v>
      </c>
      <c r="H177" s="442" t="s">
        <v>348</v>
      </c>
      <c r="I177" s="443" t="s">
        <v>348</v>
      </c>
      <c r="J177" s="360" t="str">
        <f>IFERROR(VLOOKUP(A177,[4]YEAR12!$A:$Q,17,FALSE),"")</f>
        <v>6.25+ (B/A)</v>
      </c>
      <c r="K177" s="361">
        <f>IFERROR(VLOOKUP($A177,BHVEXPORT!$A:$I,6,FALSE),"")</f>
        <v>0</v>
      </c>
      <c r="L177" s="362">
        <f>IFERROR(VLOOKUP($A177,BHVEXPORT!$A:$I,4,FALSE),"")</f>
        <v>0</v>
      </c>
      <c r="M177" s="364">
        <f>IFERROR(VLOOKUP($A177,BHVEXPORT!$A:$I,5,FALSE),"")</f>
        <v>0</v>
      </c>
      <c r="N177" s="398">
        <v>100</v>
      </c>
      <c r="O177" s="399">
        <v>0</v>
      </c>
      <c r="P177" s="366"/>
      <c r="Q177" s="400">
        <f t="shared" si="24"/>
        <v>0</v>
      </c>
      <c r="R177" s="401">
        <f t="shared" si="25"/>
        <v>4</v>
      </c>
      <c r="S177" s="402">
        <f t="shared" si="26"/>
        <v>0</v>
      </c>
      <c r="T177" s="402">
        <f t="shared" si="27"/>
        <v>0</v>
      </c>
      <c r="U177" s="402">
        <f t="shared" si="28"/>
        <v>0</v>
      </c>
      <c r="V177" s="402">
        <f t="shared" si="29"/>
        <v>0</v>
      </c>
      <c r="W177" s="402">
        <f t="shared" si="30"/>
        <v>0</v>
      </c>
      <c r="X177" s="402">
        <f t="shared" si="31"/>
        <v>0</v>
      </c>
      <c r="Y177" s="402">
        <f t="shared" si="32"/>
        <v>0</v>
      </c>
      <c r="Z177" s="402">
        <f t="shared" si="33"/>
        <v>0</v>
      </c>
      <c r="AA177" s="454">
        <f t="shared" si="34"/>
        <v>0</v>
      </c>
      <c r="AB177" s="363"/>
      <c r="AC177" s="440"/>
      <c r="AD177" s="443"/>
      <c r="AE177" s="444"/>
      <c r="AF177" s="445"/>
      <c r="AG177" s="446"/>
      <c r="AH177" s="440" t="s">
        <v>385</v>
      </c>
      <c r="AI177" s="443"/>
      <c r="AJ177" s="444"/>
      <c r="AK177" s="445" t="s">
        <v>412</v>
      </c>
      <c r="AL177" s="446" t="s">
        <v>408</v>
      </c>
      <c r="AM177" s="440"/>
      <c r="AN177" s="443"/>
      <c r="AO177" s="444"/>
      <c r="AP177" s="445"/>
      <c r="AQ177" s="446"/>
      <c r="AR177" s="440" t="s">
        <v>385</v>
      </c>
      <c r="AS177" s="443"/>
      <c r="AT177" s="444"/>
      <c r="AU177" s="445" t="s">
        <v>420</v>
      </c>
      <c r="AV177" s="446" t="s">
        <v>417</v>
      </c>
      <c r="AW177" s="440"/>
      <c r="AX177" s="443"/>
      <c r="AY177" s="444"/>
      <c r="AZ177" s="445"/>
      <c r="BA177" s="446"/>
      <c r="BB177" s="440"/>
      <c r="BC177" s="443"/>
      <c r="BD177" s="444"/>
      <c r="BE177" s="445"/>
      <c r="BF177" s="446"/>
      <c r="BG177" s="440"/>
      <c r="BH177" s="443"/>
      <c r="BI177" s="444"/>
      <c r="BJ177" s="445"/>
      <c r="BK177" s="446"/>
      <c r="BL177" s="440"/>
      <c r="BM177" s="443"/>
      <c r="BN177" s="444"/>
      <c r="BO177" s="445"/>
      <c r="BP177" s="446"/>
      <c r="BQ177" s="440"/>
      <c r="BR177" s="443"/>
      <c r="BS177" s="444"/>
      <c r="BT177" s="445"/>
      <c r="BU177" s="446"/>
      <c r="BV177" s="440"/>
      <c r="BW177" s="443"/>
      <c r="BX177" s="444"/>
      <c r="BY177" s="445"/>
      <c r="BZ177" s="446"/>
      <c r="CA177" s="440" t="s">
        <v>385</v>
      </c>
      <c r="CB177" s="443"/>
      <c r="CC177" s="444"/>
      <c r="CD177" s="445" t="s">
        <v>787</v>
      </c>
      <c r="CE177" s="446" t="s">
        <v>763</v>
      </c>
      <c r="CF177" s="440"/>
      <c r="CG177" s="443"/>
      <c r="CH177" s="444"/>
      <c r="CI177" s="445"/>
      <c r="CJ177" s="446"/>
      <c r="CK177" s="440"/>
      <c r="CL177" s="443"/>
      <c r="CM177" s="444"/>
      <c r="CN177" s="445"/>
      <c r="CO177" s="446"/>
      <c r="CP177" s="440"/>
      <c r="CQ177" s="443"/>
      <c r="CR177" s="444"/>
      <c r="CS177" s="445"/>
      <c r="CT177" s="446"/>
      <c r="CU177" s="440"/>
      <c r="CV177" s="443"/>
      <c r="CW177" s="444"/>
      <c r="CX177" s="445"/>
      <c r="CY177" s="446"/>
      <c r="CZ177" s="440"/>
      <c r="DA177" s="443"/>
      <c r="DB177" s="444"/>
      <c r="DC177" s="445"/>
      <c r="DD177" s="446"/>
      <c r="DE177" s="440"/>
      <c r="DF177" s="443"/>
      <c r="DG177" s="444"/>
      <c r="DH177" s="445"/>
      <c r="DI177" s="446"/>
      <c r="DJ177" s="440"/>
      <c r="DK177" s="443"/>
      <c r="DL177" s="444"/>
      <c r="DM177" s="445"/>
      <c r="DN177" s="446"/>
      <c r="DO177" s="440"/>
      <c r="DP177" s="443"/>
      <c r="DQ177" s="444"/>
      <c r="DR177" s="445"/>
      <c r="DS177" s="446"/>
      <c r="DT177" s="440"/>
      <c r="DU177" s="443"/>
      <c r="DV177" s="444"/>
      <c r="DW177" s="445"/>
      <c r="DX177" s="446"/>
      <c r="DY177" s="440" t="s">
        <v>385</v>
      </c>
      <c r="DZ177" s="443"/>
      <c r="EA177" s="444"/>
      <c r="EB177" s="445" t="s">
        <v>496</v>
      </c>
      <c r="EC177" s="446" t="s">
        <v>463</v>
      </c>
      <c r="ED177" s="440"/>
      <c r="EE177" s="443"/>
      <c r="EF177" s="444"/>
      <c r="EG177" s="445"/>
      <c r="EH177" s="446"/>
      <c r="EI177" s="440"/>
      <c r="EJ177" s="443"/>
      <c r="EK177" s="444"/>
      <c r="EL177" s="445"/>
      <c r="EM177" s="446"/>
      <c r="EN177" s="440"/>
      <c r="EO177" s="443"/>
      <c r="EP177" s="444"/>
      <c r="EQ177" s="445"/>
      <c r="ER177" s="446"/>
      <c r="ES177" s="440"/>
      <c r="ET177" s="443"/>
      <c r="EU177" s="444"/>
      <c r="EV177" s="445"/>
      <c r="EW177" s="446"/>
      <c r="EX177" s="440"/>
      <c r="EY177" s="443"/>
      <c r="EZ177" s="444"/>
      <c r="FA177" s="445"/>
      <c r="FB177" s="446"/>
    </row>
    <row r="178" spans="1:158" s="365" customFormat="1" ht="28.5" x14ac:dyDescent="0.25">
      <c r="A178" s="440">
        <v>150969</v>
      </c>
      <c r="B178" s="441" t="s">
        <v>690</v>
      </c>
      <c r="C178" s="442" t="s">
        <v>764</v>
      </c>
      <c r="D178" s="440" t="s">
        <v>201</v>
      </c>
      <c r="E178" s="443" t="s">
        <v>348</v>
      </c>
      <c r="F178" s="443" t="s">
        <v>751</v>
      </c>
      <c r="G178" s="443" t="s">
        <v>348</v>
      </c>
      <c r="H178" s="442" t="s">
        <v>348</v>
      </c>
      <c r="I178" s="443" t="s">
        <v>348</v>
      </c>
      <c r="J178" s="360" t="str">
        <f>IFERROR(VLOOKUP(A178,[4]YEAR12!$A:$Q,17,FALSE),"")</f>
        <v>4.75+ (C/B)</v>
      </c>
      <c r="K178" s="361">
        <f>IFERROR(VLOOKUP($A178,BHVEXPORT!$A:$I,6,FALSE),"")</f>
        <v>0</v>
      </c>
      <c r="L178" s="362">
        <f>IFERROR(VLOOKUP($A178,BHVEXPORT!$A:$I,4,FALSE),"")</f>
        <v>0</v>
      </c>
      <c r="M178" s="364">
        <f>IFERROR(VLOOKUP($A178,BHVEXPORT!$A:$I,5,FALSE),"")</f>
        <v>0</v>
      </c>
      <c r="N178" s="398">
        <v>99.12</v>
      </c>
      <c r="O178" s="399">
        <v>1</v>
      </c>
      <c r="P178" s="366"/>
      <c r="Q178" s="400">
        <f t="shared" si="24"/>
        <v>2</v>
      </c>
      <c r="R178" s="401">
        <f t="shared" si="25"/>
        <v>2</v>
      </c>
      <c r="S178" s="402">
        <f t="shared" si="26"/>
        <v>0</v>
      </c>
      <c r="T178" s="402">
        <f t="shared" si="27"/>
        <v>0</v>
      </c>
      <c r="U178" s="402">
        <f t="shared" si="28"/>
        <v>0</v>
      </c>
      <c r="V178" s="402">
        <f t="shared" si="29"/>
        <v>0</v>
      </c>
      <c r="W178" s="402">
        <f t="shared" si="30"/>
        <v>0</v>
      </c>
      <c r="X178" s="402">
        <f t="shared" si="31"/>
        <v>0</v>
      </c>
      <c r="Y178" s="402">
        <f t="shared" si="32"/>
        <v>0</v>
      </c>
      <c r="Z178" s="402">
        <f t="shared" si="33"/>
        <v>0</v>
      </c>
      <c r="AA178" s="454">
        <f t="shared" si="34"/>
        <v>0</v>
      </c>
      <c r="AB178" s="363"/>
      <c r="AC178" s="440"/>
      <c r="AD178" s="443"/>
      <c r="AE178" s="444"/>
      <c r="AF178" s="445"/>
      <c r="AG178" s="446"/>
      <c r="AH178" s="440"/>
      <c r="AI178" s="443"/>
      <c r="AJ178" s="444"/>
      <c r="AK178" s="445"/>
      <c r="AL178" s="446"/>
      <c r="AM178" s="440"/>
      <c r="AN178" s="443"/>
      <c r="AO178" s="444"/>
      <c r="AP178" s="445"/>
      <c r="AQ178" s="446"/>
      <c r="AR178" s="440"/>
      <c r="AS178" s="443"/>
      <c r="AT178" s="444"/>
      <c r="AU178" s="445"/>
      <c r="AV178" s="446"/>
      <c r="AW178" s="440"/>
      <c r="AX178" s="443"/>
      <c r="AY178" s="444"/>
      <c r="AZ178" s="445"/>
      <c r="BA178" s="446"/>
      <c r="BB178" s="440"/>
      <c r="BC178" s="443"/>
      <c r="BD178" s="444"/>
      <c r="BE178" s="445"/>
      <c r="BF178" s="446"/>
      <c r="BG178" s="440"/>
      <c r="BH178" s="443"/>
      <c r="BI178" s="444"/>
      <c r="BJ178" s="445"/>
      <c r="BK178" s="446"/>
      <c r="BL178" s="440"/>
      <c r="BM178" s="443"/>
      <c r="BN178" s="444"/>
      <c r="BO178" s="445"/>
      <c r="BP178" s="446"/>
      <c r="BQ178" s="440" t="s">
        <v>385</v>
      </c>
      <c r="BR178" s="443"/>
      <c r="BS178" s="444"/>
      <c r="BT178" s="445" t="s">
        <v>432</v>
      </c>
      <c r="BU178" s="446" t="s">
        <v>430</v>
      </c>
      <c r="BV178" s="440"/>
      <c r="BW178" s="443"/>
      <c r="BX178" s="444"/>
      <c r="BY178" s="445"/>
      <c r="BZ178" s="446"/>
      <c r="CA178" s="440" t="s">
        <v>385</v>
      </c>
      <c r="CB178" s="443"/>
      <c r="CC178" s="444"/>
      <c r="CD178" s="445" t="s">
        <v>796</v>
      </c>
      <c r="CE178" s="446" t="s">
        <v>812</v>
      </c>
      <c r="CF178" s="440"/>
      <c r="CG178" s="443"/>
      <c r="CH178" s="444"/>
      <c r="CI178" s="445"/>
      <c r="CJ178" s="446"/>
      <c r="CK178" s="440"/>
      <c r="CL178" s="443"/>
      <c r="CM178" s="444"/>
      <c r="CN178" s="445"/>
      <c r="CO178" s="446"/>
      <c r="CP178" s="440"/>
      <c r="CQ178" s="443"/>
      <c r="CR178" s="444"/>
      <c r="CS178" s="445"/>
      <c r="CT178" s="446"/>
      <c r="CU178" s="440"/>
      <c r="CV178" s="443"/>
      <c r="CW178" s="444"/>
      <c r="CX178" s="445"/>
      <c r="CY178" s="446"/>
      <c r="CZ178" s="440"/>
      <c r="DA178" s="443"/>
      <c r="DB178" s="444"/>
      <c r="DC178" s="445"/>
      <c r="DD178" s="446"/>
      <c r="DE178" s="440"/>
      <c r="DF178" s="443"/>
      <c r="DG178" s="444"/>
      <c r="DH178" s="445"/>
      <c r="DI178" s="446"/>
      <c r="DJ178" s="440"/>
      <c r="DK178" s="443"/>
      <c r="DL178" s="444"/>
      <c r="DM178" s="445"/>
      <c r="DN178" s="446"/>
      <c r="DO178" s="440"/>
      <c r="DP178" s="443"/>
      <c r="DQ178" s="444"/>
      <c r="DR178" s="445"/>
      <c r="DS178" s="446"/>
      <c r="DT178" s="440" t="s">
        <v>384</v>
      </c>
      <c r="DU178" s="443"/>
      <c r="DV178" s="444"/>
      <c r="DW178" s="445" t="s">
        <v>789</v>
      </c>
      <c r="DX178" s="446" t="s">
        <v>460</v>
      </c>
      <c r="DY178" s="440"/>
      <c r="DZ178" s="443"/>
      <c r="EA178" s="444"/>
      <c r="EB178" s="445"/>
      <c r="EC178" s="446"/>
      <c r="ED178" s="440"/>
      <c r="EE178" s="443"/>
      <c r="EF178" s="444"/>
      <c r="EG178" s="445"/>
      <c r="EH178" s="446"/>
      <c r="EI178" s="440"/>
      <c r="EJ178" s="443"/>
      <c r="EK178" s="444"/>
      <c r="EL178" s="445"/>
      <c r="EM178" s="446"/>
      <c r="EN178" s="440" t="s">
        <v>384</v>
      </c>
      <c r="EO178" s="443"/>
      <c r="EP178" s="444"/>
      <c r="EQ178" s="445" t="s">
        <v>784</v>
      </c>
      <c r="ER178" s="446" t="s">
        <v>475</v>
      </c>
      <c r="ES178" s="440"/>
      <c r="ET178" s="443"/>
      <c r="EU178" s="444"/>
      <c r="EV178" s="445"/>
      <c r="EW178" s="446"/>
      <c r="EX178" s="440"/>
      <c r="EY178" s="443"/>
      <c r="EZ178" s="444"/>
      <c r="FA178" s="445"/>
      <c r="FB178" s="446"/>
    </row>
    <row r="179" spans="1:158" s="365" customFormat="1" ht="28.5" x14ac:dyDescent="0.25">
      <c r="A179" s="440">
        <v>150970</v>
      </c>
      <c r="B179" s="441" t="s">
        <v>691</v>
      </c>
      <c r="C179" s="442" t="s">
        <v>764</v>
      </c>
      <c r="D179" s="440" t="s">
        <v>325</v>
      </c>
      <c r="E179" s="443" t="s">
        <v>348</v>
      </c>
      <c r="F179" s="443" t="s">
        <v>751</v>
      </c>
      <c r="G179" s="443" t="s">
        <v>348</v>
      </c>
      <c r="H179" s="442" t="s">
        <v>348</v>
      </c>
      <c r="I179" s="443" t="s">
        <v>348</v>
      </c>
      <c r="J179" s="360" t="str">
        <f>IFERROR(VLOOKUP(A179,[4]YEAR12!$A:$Q,17,FALSE),"")</f>
        <v>4.75+ (C/B)</v>
      </c>
      <c r="K179" s="361">
        <f>IFERROR(VLOOKUP($A179,BHVEXPORT!$A:$I,6,FALSE),"")</f>
        <v>1</v>
      </c>
      <c r="L179" s="362">
        <f>IFERROR(VLOOKUP($A179,BHVEXPORT!$A:$I,4,FALSE),"")</f>
        <v>0</v>
      </c>
      <c r="M179" s="364">
        <f>IFERROR(VLOOKUP($A179,BHVEXPORT!$A:$I,5,FALSE),"")</f>
        <v>1</v>
      </c>
      <c r="N179" s="398">
        <v>95.41</v>
      </c>
      <c r="O179" s="399">
        <v>0</v>
      </c>
      <c r="P179" s="366"/>
      <c r="Q179" s="400">
        <f t="shared" si="24"/>
        <v>0</v>
      </c>
      <c r="R179" s="401">
        <f t="shared" si="25"/>
        <v>4</v>
      </c>
      <c r="S179" s="402">
        <f t="shared" si="26"/>
        <v>0</v>
      </c>
      <c r="T179" s="402">
        <f t="shared" si="27"/>
        <v>0</v>
      </c>
      <c r="U179" s="402">
        <f t="shared" si="28"/>
        <v>0</v>
      </c>
      <c r="V179" s="402">
        <f t="shared" si="29"/>
        <v>0</v>
      </c>
      <c r="W179" s="402">
        <f t="shared" si="30"/>
        <v>0</v>
      </c>
      <c r="X179" s="402">
        <f t="shared" si="31"/>
        <v>0</v>
      </c>
      <c r="Y179" s="402">
        <f t="shared" si="32"/>
        <v>0</v>
      </c>
      <c r="Z179" s="402">
        <f t="shared" si="33"/>
        <v>0</v>
      </c>
      <c r="AA179" s="454">
        <f t="shared" si="34"/>
        <v>0</v>
      </c>
      <c r="AB179" s="363"/>
      <c r="AC179" s="440"/>
      <c r="AD179" s="443"/>
      <c r="AE179" s="444"/>
      <c r="AF179" s="445"/>
      <c r="AG179" s="446"/>
      <c r="AH179" s="440"/>
      <c r="AI179" s="443"/>
      <c r="AJ179" s="444"/>
      <c r="AK179" s="445"/>
      <c r="AL179" s="446"/>
      <c r="AM179" s="440" t="s">
        <v>385</v>
      </c>
      <c r="AN179" s="443"/>
      <c r="AO179" s="444"/>
      <c r="AP179" s="445" t="s">
        <v>415</v>
      </c>
      <c r="AQ179" s="446" t="s">
        <v>414</v>
      </c>
      <c r="AR179" s="440"/>
      <c r="AS179" s="443"/>
      <c r="AT179" s="444"/>
      <c r="AU179" s="445"/>
      <c r="AV179" s="446"/>
      <c r="AW179" s="440"/>
      <c r="AX179" s="443"/>
      <c r="AY179" s="444"/>
      <c r="AZ179" s="445"/>
      <c r="BA179" s="446"/>
      <c r="BB179" s="440" t="s">
        <v>385</v>
      </c>
      <c r="BC179" s="443"/>
      <c r="BD179" s="444"/>
      <c r="BE179" s="445" t="s">
        <v>424</v>
      </c>
      <c r="BF179" s="446" t="s">
        <v>423</v>
      </c>
      <c r="BG179" s="440"/>
      <c r="BH179" s="443"/>
      <c r="BI179" s="444"/>
      <c r="BJ179" s="445"/>
      <c r="BK179" s="446"/>
      <c r="BL179" s="440"/>
      <c r="BM179" s="443"/>
      <c r="BN179" s="444"/>
      <c r="BO179" s="445"/>
      <c r="BP179" s="446"/>
      <c r="BQ179" s="440"/>
      <c r="BR179" s="443"/>
      <c r="BS179" s="444"/>
      <c r="BT179" s="445"/>
      <c r="BU179" s="446"/>
      <c r="BV179" s="440"/>
      <c r="BW179" s="443"/>
      <c r="BX179" s="444"/>
      <c r="BY179" s="445"/>
      <c r="BZ179" s="446"/>
      <c r="CA179" s="440" t="s">
        <v>385</v>
      </c>
      <c r="CB179" s="443"/>
      <c r="CC179" s="444"/>
      <c r="CD179" s="445" t="s">
        <v>462</v>
      </c>
      <c r="CE179" s="446" t="s">
        <v>810</v>
      </c>
      <c r="CF179" s="440"/>
      <c r="CG179" s="443"/>
      <c r="CH179" s="444"/>
      <c r="CI179" s="445"/>
      <c r="CJ179" s="446"/>
      <c r="CK179" s="440"/>
      <c r="CL179" s="443"/>
      <c r="CM179" s="444"/>
      <c r="CN179" s="445"/>
      <c r="CO179" s="446"/>
      <c r="CP179" s="440"/>
      <c r="CQ179" s="443"/>
      <c r="CR179" s="444"/>
      <c r="CS179" s="445"/>
      <c r="CT179" s="446"/>
      <c r="CU179" s="440"/>
      <c r="CV179" s="443"/>
      <c r="CW179" s="444"/>
      <c r="CX179" s="445"/>
      <c r="CY179" s="446"/>
      <c r="CZ179" s="440"/>
      <c r="DA179" s="443"/>
      <c r="DB179" s="444"/>
      <c r="DC179" s="445"/>
      <c r="DD179" s="446"/>
      <c r="DE179" s="440"/>
      <c r="DF179" s="443"/>
      <c r="DG179" s="444"/>
      <c r="DH179" s="445"/>
      <c r="DI179" s="446"/>
      <c r="DJ179" s="440"/>
      <c r="DK179" s="443"/>
      <c r="DL179" s="444"/>
      <c r="DM179" s="445"/>
      <c r="DN179" s="446"/>
      <c r="DO179" s="440"/>
      <c r="DP179" s="443"/>
      <c r="DQ179" s="444"/>
      <c r="DR179" s="445"/>
      <c r="DS179" s="446"/>
      <c r="DT179" s="440" t="s">
        <v>385</v>
      </c>
      <c r="DU179" s="443"/>
      <c r="DV179" s="444"/>
      <c r="DW179" s="445" t="s">
        <v>789</v>
      </c>
      <c r="DX179" s="446" t="s">
        <v>460</v>
      </c>
      <c r="DY179" s="440"/>
      <c r="DZ179" s="443"/>
      <c r="EA179" s="444"/>
      <c r="EB179" s="445"/>
      <c r="EC179" s="446"/>
      <c r="ED179" s="440"/>
      <c r="EE179" s="443"/>
      <c r="EF179" s="444"/>
      <c r="EG179" s="445"/>
      <c r="EH179" s="446"/>
      <c r="EI179" s="440"/>
      <c r="EJ179" s="443"/>
      <c r="EK179" s="444"/>
      <c r="EL179" s="445"/>
      <c r="EM179" s="446"/>
      <c r="EN179" s="440"/>
      <c r="EO179" s="443"/>
      <c r="EP179" s="444"/>
      <c r="EQ179" s="445"/>
      <c r="ER179" s="446"/>
      <c r="ES179" s="440"/>
      <c r="ET179" s="443"/>
      <c r="EU179" s="444"/>
      <c r="EV179" s="445"/>
      <c r="EW179" s="446"/>
      <c r="EX179" s="440"/>
      <c r="EY179" s="443"/>
      <c r="EZ179" s="444"/>
      <c r="FA179" s="445"/>
      <c r="FB179" s="446"/>
    </row>
    <row r="180" spans="1:158" s="365" customFormat="1" ht="28.5" x14ac:dyDescent="0.25">
      <c r="A180" s="440">
        <v>151501</v>
      </c>
      <c r="B180" s="441" t="s">
        <v>692</v>
      </c>
      <c r="C180" s="442" t="s">
        <v>764</v>
      </c>
      <c r="D180" s="440" t="s">
        <v>325</v>
      </c>
      <c r="E180" s="443" t="s">
        <v>348</v>
      </c>
      <c r="F180" s="443" t="s">
        <v>759</v>
      </c>
      <c r="G180" s="443" t="s">
        <v>348</v>
      </c>
      <c r="H180" s="442" t="s">
        <v>348</v>
      </c>
      <c r="I180" s="443" t="s">
        <v>348</v>
      </c>
      <c r="J180" s="360" t="str">
        <f>IFERROR(VLOOKUP(A180,[4]YEAR12!$A:$Q,17,FALSE),"")</f>
        <v>4.75+ (C/B)</v>
      </c>
      <c r="K180" s="361">
        <f>IFERROR(VLOOKUP($A180,BHVEXPORT!$A:$I,6,FALSE),"")</f>
        <v>5</v>
      </c>
      <c r="L180" s="362">
        <f>IFERROR(VLOOKUP($A180,BHVEXPORT!$A:$I,4,FALSE),"")</f>
        <v>0</v>
      </c>
      <c r="M180" s="364">
        <f>IFERROR(VLOOKUP($A180,BHVEXPORT!$A:$I,5,FALSE),"")</f>
        <v>0</v>
      </c>
      <c r="N180" s="398">
        <v>95.19</v>
      </c>
      <c r="O180" s="399">
        <v>2</v>
      </c>
      <c r="P180" s="366"/>
      <c r="Q180" s="400">
        <f t="shared" si="24"/>
        <v>0</v>
      </c>
      <c r="R180" s="401">
        <f t="shared" si="25"/>
        <v>4</v>
      </c>
      <c r="S180" s="402">
        <f t="shared" si="26"/>
        <v>0</v>
      </c>
      <c r="T180" s="402">
        <f t="shared" si="27"/>
        <v>0</v>
      </c>
      <c r="U180" s="402">
        <f t="shared" si="28"/>
        <v>0</v>
      </c>
      <c r="V180" s="402">
        <f t="shared" si="29"/>
        <v>0</v>
      </c>
      <c r="W180" s="402">
        <f t="shared" si="30"/>
        <v>0</v>
      </c>
      <c r="X180" s="402">
        <f t="shared" si="31"/>
        <v>0</v>
      </c>
      <c r="Y180" s="402">
        <f t="shared" si="32"/>
        <v>0</v>
      </c>
      <c r="Z180" s="402">
        <f t="shared" si="33"/>
        <v>0</v>
      </c>
      <c r="AA180" s="454">
        <f t="shared" si="34"/>
        <v>0</v>
      </c>
      <c r="AB180" s="363"/>
      <c r="AC180" s="440"/>
      <c r="AD180" s="443"/>
      <c r="AE180" s="444"/>
      <c r="AF180" s="445"/>
      <c r="AG180" s="446"/>
      <c r="AH180" s="440"/>
      <c r="AI180" s="443"/>
      <c r="AJ180" s="444"/>
      <c r="AK180" s="445"/>
      <c r="AL180" s="446"/>
      <c r="AM180" s="440" t="s">
        <v>385</v>
      </c>
      <c r="AN180" s="443"/>
      <c r="AO180" s="444"/>
      <c r="AP180" s="445" t="s">
        <v>415</v>
      </c>
      <c r="AQ180" s="446" t="s">
        <v>413</v>
      </c>
      <c r="AR180" s="440"/>
      <c r="AS180" s="443"/>
      <c r="AT180" s="444"/>
      <c r="AU180" s="445"/>
      <c r="AV180" s="446"/>
      <c r="AW180" s="440"/>
      <c r="AX180" s="443"/>
      <c r="AY180" s="444"/>
      <c r="AZ180" s="445"/>
      <c r="BA180" s="446"/>
      <c r="BB180" s="440"/>
      <c r="BC180" s="443"/>
      <c r="BD180" s="444"/>
      <c r="BE180" s="445"/>
      <c r="BF180" s="446"/>
      <c r="BG180" s="440"/>
      <c r="BH180" s="443"/>
      <c r="BI180" s="444"/>
      <c r="BJ180" s="445"/>
      <c r="BK180" s="446"/>
      <c r="BL180" s="440" t="s">
        <v>385</v>
      </c>
      <c r="BM180" s="443"/>
      <c r="BN180" s="444"/>
      <c r="BO180" s="445" t="s">
        <v>429</v>
      </c>
      <c r="BP180" s="446" t="s">
        <v>428</v>
      </c>
      <c r="BQ180" s="440"/>
      <c r="BR180" s="443"/>
      <c r="BS180" s="444"/>
      <c r="BT180" s="445"/>
      <c r="BU180" s="446"/>
      <c r="BV180" s="440"/>
      <c r="BW180" s="443"/>
      <c r="BX180" s="444"/>
      <c r="BY180" s="445"/>
      <c r="BZ180" s="446"/>
      <c r="CA180" s="440" t="s">
        <v>385</v>
      </c>
      <c r="CB180" s="443"/>
      <c r="CC180" s="444"/>
      <c r="CD180" s="445" t="s">
        <v>796</v>
      </c>
      <c r="CE180" s="446" t="s">
        <v>813</v>
      </c>
      <c r="CF180" s="440"/>
      <c r="CG180" s="443"/>
      <c r="CH180" s="444"/>
      <c r="CI180" s="445"/>
      <c r="CJ180" s="446"/>
      <c r="CK180" s="440"/>
      <c r="CL180" s="443"/>
      <c r="CM180" s="444"/>
      <c r="CN180" s="445"/>
      <c r="CO180" s="446"/>
      <c r="CP180" s="440"/>
      <c r="CQ180" s="443"/>
      <c r="CR180" s="444"/>
      <c r="CS180" s="445"/>
      <c r="CT180" s="446"/>
      <c r="CU180" s="440"/>
      <c r="CV180" s="443"/>
      <c r="CW180" s="444"/>
      <c r="CX180" s="445"/>
      <c r="CY180" s="446"/>
      <c r="CZ180" s="440"/>
      <c r="DA180" s="443"/>
      <c r="DB180" s="444"/>
      <c r="DC180" s="445"/>
      <c r="DD180" s="446"/>
      <c r="DE180" s="440"/>
      <c r="DF180" s="443"/>
      <c r="DG180" s="444"/>
      <c r="DH180" s="445"/>
      <c r="DI180" s="446"/>
      <c r="DJ180" s="440"/>
      <c r="DK180" s="443"/>
      <c r="DL180" s="444"/>
      <c r="DM180" s="445"/>
      <c r="DN180" s="446"/>
      <c r="DO180" s="440"/>
      <c r="DP180" s="443"/>
      <c r="DQ180" s="444"/>
      <c r="DR180" s="445"/>
      <c r="DS180" s="446"/>
      <c r="DT180" s="440"/>
      <c r="DU180" s="443"/>
      <c r="DV180" s="444"/>
      <c r="DW180" s="445"/>
      <c r="DX180" s="446"/>
      <c r="DY180" s="440"/>
      <c r="DZ180" s="443"/>
      <c r="EA180" s="444"/>
      <c r="EB180" s="445"/>
      <c r="EC180" s="446"/>
      <c r="ED180" s="440"/>
      <c r="EE180" s="443"/>
      <c r="EF180" s="444"/>
      <c r="EG180" s="445"/>
      <c r="EH180" s="446"/>
      <c r="EI180" s="440"/>
      <c r="EJ180" s="443"/>
      <c r="EK180" s="444"/>
      <c r="EL180" s="445"/>
      <c r="EM180" s="446"/>
      <c r="EN180" s="440"/>
      <c r="EO180" s="443"/>
      <c r="EP180" s="444"/>
      <c r="EQ180" s="445"/>
      <c r="ER180" s="446"/>
      <c r="ES180" s="440"/>
      <c r="ET180" s="443"/>
      <c r="EU180" s="444"/>
      <c r="EV180" s="445"/>
      <c r="EW180" s="446"/>
      <c r="EX180" s="440" t="s">
        <v>385</v>
      </c>
      <c r="EY180" s="443"/>
      <c r="EZ180" s="444"/>
      <c r="FA180" s="445" t="s">
        <v>439</v>
      </c>
      <c r="FB180" s="446" t="s">
        <v>483</v>
      </c>
    </row>
    <row r="181" spans="1:158" s="365" customFormat="1" ht="28.5" x14ac:dyDescent="0.25">
      <c r="A181" s="440">
        <v>160071</v>
      </c>
      <c r="B181" s="441" t="s">
        <v>693</v>
      </c>
      <c r="C181" s="442" t="s">
        <v>747</v>
      </c>
      <c r="D181" s="440" t="s">
        <v>325</v>
      </c>
      <c r="E181" s="443" t="s">
        <v>348</v>
      </c>
      <c r="F181" s="441" t="s">
        <v>757</v>
      </c>
      <c r="G181" s="443" t="s">
        <v>348</v>
      </c>
      <c r="H181" s="442" t="s">
        <v>348</v>
      </c>
      <c r="I181" s="443" t="s">
        <v>348</v>
      </c>
      <c r="J181" s="360" t="str">
        <f>IFERROR(VLOOKUP(A181,[4]YEAR12!$A:$Q,17,FALSE),"")</f>
        <v>4.75+ (C/B)</v>
      </c>
      <c r="K181" s="361">
        <f>IFERROR(VLOOKUP($A181,BHVEXPORT!$A:$I,6,FALSE),"")</f>
        <v>1</v>
      </c>
      <c r="L181" s="362">
        <f>IFERROR(VLOOKUP($A181,BHVEXPORT!$A:$I,4,FALSE),"")</f>
        <v>0</v>
      </c>
      <c r="M181" s="364">
        <f>IFERROR(VLOOKUP($A181,BHVEXPORT!$A:$I,5,FALSE),"")</f>
        <v>0</v>
      </c>
      <c r="N181" s="398">
        <v>99.15</v>
      </c>
      <c r="O181" s="399">
        <v>1</v>
      </c>
      <c r="P181" s="366"/>
      <c r="Q181" s="400">
        <f t="shared" si="24"/>
        <v>1</v>
      </c>
      <c r="R181" s="401">
        <f t="shared" si="25"/>
        <v>3</v>
      </c>
      <c r="S181" s="402">
        <f t="shared" si="26"/>
        <v>0</v>
      </c>
      <c r="T181" s="402">
        <f t="shared" si="27"/>
        <v>0</v>
      </c>
      <c r="U181" s="402">
        <f t="shared" si="28"/>
        <v>0</v>
      </c>
      <c r="V181" s="402">
        <f t="shared" si="29"/>
        <v>0</v>
      </c>
      <c r="W181" s="402">
        <f t="shared" si="30"/>
        <v>0</v>
      </c>
      <c r="X181" s="402">
        <f t="shared" si="31"/>
        <v>0</v>
      </c>
      <c r="Y181" s="402">
        <f t="shared" si="32"/>
        <v>0</v>
      </c>
      <c r="Z181" s="402">
        <f t="shared" si="33"/>
        <v>0</v>
      </c>
      <c r="AA181" s="454">
        <f t="shared" si="34"/>
        <v>0</v>
      </c>
      <c r="AB181" s="363"/>
      <c r="AC181" s="440"/>
      <c r="AD181" s="443"/>
      <c r="AE181" s="444"/>
      <c r="AF181" s="445"/>
      <c r="AG181" s="446"/>
      <c r="AH181" s="440"/>
      <c r="AI181" s="443"/>
      <c r="AJ181" s="444"/>
      <c r="AK181" s="445"/>
      <c r="AL181" s="446"/>
      <c r="AM181" s="440"/>
      <c r="AN181" s="443"/>
      <c r="AO181" s="444"/>
      <c r="AP181" s="445"/>
      <c r="AQ181" s="446"/>
      <c r="AR181" s="440"/>
      <c r="AS181" s="443"/>
      <c r="AT181" s="444"/>
      <c r="AU181" s="445"/>
      <c r="AV181" s="446"/>
      <c r="AW181" s="440"/>
      <c r="AX181" s="443"/>
      <c r="AY181" s="444"/>
      <c r="AZ181" s="445"/>
      <c r="BA181" s="446"/>
      <c r="BB181" s="440"/>
      <c r="BC181" s="443"/>
      <c r="BD181" s="444"/>
      <c r="BE181" s="445"/>
      <c r="BF181" s="446"/>
      <c r="BG181" s="440"/>
      <c r="BH181" s="443"/>
      <c r="BI181" s="444"/>
      <c r="BJ181" s="445"/>
      <c r="BK181" s="446"/>
      <c r="BL181" s="440"/>
      <c r="BM181" s="443"/>
      <c r="BN181" s="444"/>
      <c r="BO181" s="445"/>
      <c r="BP181" s="446"/>
      <c r="BQ181" s="440"/>
      <c r="BR181" s="443"/>
      <c r="BS181" s="444"/>
      <c r="BT181" s="445"/>
      <c r="BU181" s="446"/>
      <c r="BV181" s="440"/>
      <c r="BW181" s="443"/>
      <c r="BX181" s="444"/>
      <c r="BY181" s="445"/>
      <c r="BZ181" s="446"/>
      <c r="CA181" s="440" t="s">
        <v>385</v>
      </c>
      <c r="CB181" s="443"/>
      <c r="CC181" s="444"/>
      <c r="CD181" s="445" t="s">
        <v>781</v>
      </c>
      <c r="CE181" s="446" t="s">
        <v>747</v>
      </c>
      <c r="CF181" s="440"/>
      <c r="CG181" s="443"/>
      <c r="CH181" s="444"/>
      <c r="CI181" s="445"/>
      <c r="CJ181" s="446"/>
      <c r="CK181" s="440"/>
      <c r="CL181" s="443"/>
      <c r="CM181" s="444"/>
      <c r="CN181" s="445"/>
      <c r="CO181" s="446"/>
      <c r="CP181" s="440"/>
      <c r="CQ181" s="443"/>
      <c r="CR181" s="444"/>
      <c r="CS181" s="445"/>
      <c r="CT181" s="446"/>
      <c r="CU181" s="440"/>
      <c r="CV181" s="443"/>
      <c r="CW181" s="444"/>
      <c r="CX181" s="445"/>
      <c r="CY181" s="446"/>
      <c r="CZ181" s="440"/>
      <c r="DA181" s="443"/>
      <c r="DB181" s="444"/>
      <c r="DC181" s="445"/>
      <c r="DD181" s="446"/>
      <c r="DE181" s="440" t="s">
        <v>385</v>
      </c>
      <c r="DF181" s="443"/>
      <c r="DG181" s="444"/>
      <c r="DH181" s="445" t="s">
        <v>448</v>
      </c>
      <c r="DI181" s="446" t="s">
        <v>446</v>
      </c>
      <c r="DJ181" s="440"/>
      <c r="DK181" s="443"/>
      <c r="DL181" s="444"/>
      <c r="DM181" s="445"/>
      <c r="DN181" s="446"/>
      <c r="DO181" s="440"/>
      <c r="DP181" s="443"/>
      <c r="DQ181" s="444"/>
      <c r="DR181" s="445"/>
      <c r="DS181" s="446"/>
      <c r="DT181" s="440" t="s">
        <v>385</v>
      </c>
      <c r="DU181" s="443"/>
      <c r="DV181" s="444"/>
      <c r="DW181" s="445" t="s">
        <v>792</v>
      </c>
      <c r="DX181" s="446" t="s">
        <v>459</v>
      </c>
      <c r="DY181" s="440"/>
      <c r="DZ181" s="443"/>
      <c r="EA181" s="444"/>
      <c r="EB181" s="445"/>
      <c r="EC181" s="446"/>
      <c r="ED181" s="440" t="s">
        <v>384</v>
      </c>
      <c r="EE181" s="443"/>
      <c r="EF181" s="444"/>
      <c r="EG181" s="445" t="s">
        <v>468</v>
      </c>
      <c r="EH181" s="446" t="s">
        <v>467</v>
      </c>
      <c r="EI181" s="440"/>
      <c r="EJ181" s="443"/>
      <c r="EK181" s="444"/>
      <c r="EL181" s="445"/>
      <c r="EM181" s="446"/>
      <c r="EN181" s="440"/>
      <c r="EO181" s="443"/>
      <c r="EP181" s="444"/>
      <c r="EQ181" s="445"/>
      <c r="ER181" s="446"/>
      <c r="ES181" s="440"/>
      <c r="ET181" s="443"/>
      <c r="EU181" s="444"/>
      <c r="EV181" s="445"/>
      <c r="EW181" s="446"/>
      <c r="EX181" s="440"/>
      <c r="EY181" s="443"/>
      <c r="EZ181" s="444"/>
      <c r="FA181" s="445"/>
      <c r="FB181" s="446"/>
    </row>
    <row r="182" spans="1:158" s="365" customFormat="1" ht="28.5" x14ac:dyDescent="0.25">
      <c r="A182" s="440">
        <v>150884</v>
      </c>
      <c r="B182" s="441" t="s">
        <v>694</v>
      </c>
      <c r="C182" s="442" t="s">
        <v>764</v>
      </c>
      <c r="D182" s="440" t="s">
        <v>325</v>
      </c>
      <c r="E182" s="443" t="s">
        <v>348</v>
      </c>
      <c r="F182" s="443" t="s">
        <v>751</v>
      </c>
      <c r="G182" s="443" t="s">
        <v>348</v>
      </c>
      <c r="H182" s="442" t="s">
        <v>348</v>
      </c>
      <c r="I182" s="443" t="s">
        <v>348</v>
      </c>
      <c r="J182" s="360" t="str">
        <f>IFERROR(VLOOKUP(A182,[4]YEAR12!$A:$Q,17,FALSE),"")</f>
        <v>6.25+ (B/A)</v>
      </c>
      <c r="K182" s="361">
        <f>IFERROR(VLOOKUP($A182,BHVEXPORT!$A:$I,6,FALSE),"")</f>
        <v>0</v>
      </c>
      <c r="L182" s="362">
        <f>IFERROR(VLOOKUP($A182,BHVEXPORT!$A:$I,4,FALSE),"")</f>
        <v>0</v>
      </c>
      <c r="M182" s="364">
        <f>IFERROR(VLOOKUP($A182,BHVEXPORT!$A:$I,5,FALSE),"")</f>
        <v>0</v>
      </c>
      <c r="N182" s="398">
        <v>100</v>
      </c>
      <c r="O182" s="399">
        <v>0</v>
      </c>
      <c r="P182" s="366"/>
      <c r="Q182" s="400">
        <f t="shared" si="24"/>
        <v>1</v>
      </c>
      <c r="R182" s="401">
        <f t="shared" si="25"/>
        <v>4</v>
      </c>
      <c r="S182" s="402">
        <f t="shared" si="26"/>
        <v>0</v>
      </c>
      <c r="T182" s="402">
        <f t="shared" si="27"/>
        <v>0</v>
      </c>
      <c r="U182" s="402">
        <f t="shared" si="28"/>
        <v>0</v>
      </c>
      <c r="V182" s="402">
        <f t="shared" si="29"/>
        <v>0</v>
      </c>
      <c r="W182" s="402">
        <f t="shared" si="30"/>
        <v>0</v>
      </c>
      <c r="X182" s="402">
        <f t="shared" si="31"/>
        <v>0</v>
      </c>
      <c r="Y182" s="402">
        <f t="shared" si="32"/>
        <v>0</v>
      </c>
      <c r="Z182" s="402">
        <f t="shared" si="33"/>
        <v>0</v>
      </c>
      <c r="AA182" s="454">
        <f t="shared" si="34"/>
        <v>0</v>
      </c>
      <c r="AB182" s="363"/>
      <c r="AC182" s="440"/>
      <c r="AD182" s="443"/>
      <c r="AE182" s="444"/>
      <c r="AF182" s="445"/>
      <c r="AG182" s="446"/>
      <c r="AH182" s="440"/>
      <c r="AI182" s="443"/>
      <c r="AJ182" s="444"/>
      <c r="AK182" s="445"/>
      <c r="AL182" s="446"/>
      <c r="AM182" s="440"/>
      <c r="AN182" s="443"/>
      <c r="AO182" s="444"/>
      <c r="AP182" s="445"/>
      <c r="AQ182" s="446"/>
      <c r="AR182" s="440"/>
      <c r="AS182" s="443"/>
      <c r="AT182" s="444"/>
      <c r="AU182" s="445"/>
      <c r="AV182" s="446"/>
      <c r="AW182" s="440" t="s">
        <v>385</v>
      </c>
      <c r="AX182" s="443"/>
      <c r="AY182" s="444"/>
      <c r="AZ182" s="445" t="s">
        <v>786</v>
      </c>
      <c r="BA182" s="446" t="s">
        <v>422</v>
      </c>
      <c r="BB182" s="440"/>
      <c r="BC182" s="443"/>
      <c r="BD182" s="444"/>
      <c r="BE182" s="445"/>
      <c r="BF182" s="446"/>
      <c r="BG182" s="440"/>
      <c r="BH182" s="443"/>
      <c r="BI182" s="444"/>
      <c r="BJ182" s="445"/>
      <c r="BK182" s="446"/>
      <c r="BL182" s="440" t="s">
        <v>384</v>
      </c>
      <c r="BM182" s="443"/>
      <c r="BN182" s="444"/>
      <c r="BO182" s="445" t="s">
        <v>429</v>
      </c>
      <c r="BP182" s="446" t="s">
        <v>427</v>
      </c>
      <c r="BQ182" s="440"/>
      <c r="BR182" s="443"/>
      <c r="BS182" s="444"/>
      <c r="BT182" s="445"/>
      <c r="BU182" s="446"/>
      <c r="BV182" s="440" t="s">
        <v>385</v>
      </c>
      <c r="BW182" s="443"/>
      <c r="BX182" s="444"/>
      <c r="BY182" s="445" t="s">
        <v>787</v>
      </c>
      <c r="BZ182" s="446" t="s">
        <v>435</v>
      </c>
      <c r="CA182" s="440" t="s">
        <v>385</v>
      </c>
      <c r="CB182" s="443"/>
      <c r="CC182" s="444"/>
      <c r="CD182" s="445" t="s">
        <v>796</v>
      </c>
      <c r="CE182" s="446" t="s">
        <v>798</v>
      </c>
      <c r="CF182" s="440"/>
      <c r="CG182" s="443"/>
      <c r="CH182" s="444"/>
      <c r="CI182" s="445"/>
      <c r="CJ182" s="446"/>
      <c r="CK182" s="440"/>
      <c r="CL182" s="443"/>
      <c r="CM182" s="444"/>
      <c r="CN182" s="445"/>
      <c r="CO182" s="446"/>
      <c r="CP182" s="440"/>
      <c r="CQ182" s="443"/>
      <c r="CR182" s="444"/>
      <c r="CS182" s="445"/>
      <c r="CT182" s="446"/>
      <c r="CU182" s="440"/>
      <c r="CV182" s="443"/>
      <c r="CW182" s="444"/>
      <c r="CX182" s="445"/>
      <c r="CY182" s="446"/>
      <c r="CZ182" s="440"/>
      <c r="DA182" s="443"/>
      <c r="DB182" s="444"/>
      <c r="DC182" s="445"/>
      <c r="DD182" s="446"/>
      <c r="DE182" s="440"/>
      <c r="DF182" s="443"/>
      <c r="DG182" s="444"/>
      <c r="DH182" s="445"/>
      <c r="DI182" s="446"/>
      <c r="DJ182" s="440"/>
      <c r="DK182" s="443"/>
      <c r="DL182" s="444"/>
      <c r="DM182" s="445"/>
      <c r="DN182" s="446"/>
      <c r="DO182" s="440"/>
      <c r="DP182" s="443"/>
      <c r="DQ182" s="444"/>
      <c r="DR182" s="445"/>
      <c r="DS182" s="446"/>
      <c r="DT182" s="440"/>
      <c r="DU182" s="443"/>
      <c r="DV182" s="444"/>
      <c r="DW182" s="445"/>
      <c r="DX182" s="446"/>
      <c r="DY182" s="440"/>
      <c r="DZ182" s="443"/>
      <c r="EA182" s="444"/>
      <c r="EB182" s="445"/>
      <c r="EC182" s="446"/>
      <c r="ED182" s="440" t="s">
        <v>385</v>
      </c>
      <c r="EE182" s="443"/>
      <c r="EF182" s="444"/>
      <c r="EG182" s="445" t="s">
        <v>468</v>
      </c>
      <c r="EH182" s="446" t="s">
        <v>467</v>
      </c>
      <c r="EI182" s="440"/>
      <c r="EJ182" s="443"/>
      <c r="EK182" s="444"/>
      <c r="EL182" s="445"/>
      <c r="EM182" s="446"/>
      <c r="EN182" s="440"/>
      <c r="EO182" s="443"/>
      <c r="EP182" s="444"/>
      <c r="EQ182" s="445"/>
      <c r="ER182" s="446"/>
      <c r="ES182" s="440"/>
      <c r="ET182" s="443"/>
      <c r="EU182" s="444"/>
      <c r="EV182" s="445"/>
      <c r="EW182" s="446"/>
      <c r="EX182" s="440"/>
      <c r="EY182" s="443"/>
      <c r="EZ182" s="444"/>
      <c r="FA182" s="445"/>
      <c r="FB182" s="446"/>
    </row>
    <row r="183" spans="1:158" s="365" customFormat="1" ht="28.5" x14ac:dyDescent="0.25">
      <c r="A183" s="440">
        <v>160057</v>
      </c>
      <c r="B183" s="441" t="s">
        <v>695</v>
      </c>
      <c r="C183" s="442" t="s">
        <v>764</v>
      </c>
      <c r="D183" s="440" t="s">
        <v>201</v>
      </c>
      <c r="E183" s="443" t="s">
        <v>348</v>
      </c>
      <c r="F183" s="443" t="s">
        <v>751</v>
      </c>
      <c r="G183" s="443" t="s">
        <v>348</v>
      </c>
      <c r="H183" s="442" t="s">
        <v>348</v>
      </c>
      <c r="I183" s="443" t="s">
        <v>348</v>
      </c>
      <c r="J183" s="360" t="str">
        <f>IFERROR(VLOOKUP(A183,[4]YEAR12!$A:$Q,17,FALSE),"")</f>
        <v>7.75+ (A/A*)</v>
      </c>
      <c r="K183" s="361">
        <f>IFERROR(VLOOKUP($A183,BHVEXPORT!$A:$I,6,FALSE),"")</f>
        <v>1</v>
      </c>
      <c r="L183" s="362">
        <f>IFERROR(VLOOKUP($A183,BHVEXPORT!$A:$I,4,FALSE),"")</f>
        <v>0</v>
      </c>
      <c r="M183" s="364">
        <f>IFERROR(VLOOKUP($A183,BHVEXPORT!$A:$I,5,FALSE),"")</f>
        <v>0</v>
      </c>
      <c r="N183" s="398">
        <v>92.86</v>
      </c>
      <c r="O183" s="399">
        <v>0</v>
      </c>
      <c r="P183" s="366"/>
      <c r="Q183" s="400">
        <f t="shared" si="24"/>
        <v>1</v>
      </c>
      <c r="R183" s="401">
        <f t="shared" si="25"/>
        <v>3</v>
      </c>
      <c r="S183" s="402">
        <f t="shared" si="26"/>
        <v>0</v>
      </c>
      <c r="T183" s="402">
        <f t="shared" si="27"/>
        <v>0</v>
      </c>
      <c r="U183" s="402">
        <f t="shared" si="28"/>
        <v>0</v>
      </c>
      <c r="V183" s="402">
        <f t="shared" si="29"/>
        <v>0</v>
      </c>
      <c r="W183" s="402">
        <f t="shared" si="30"/>
        <v>0</v>
      </c>
      <c r="X183" s="402">
        <f t="shared" si="31"/>
        <v>0</v>
      </c>
      <c r="Y183" s="402">
        <f t="shared" si="32"/>
        <v>0</v>
      </c>
      <c r="Z183" s="402">
        <f t="shared" si="33"/>
        <v>0</v>
      </c>
      <c r="AA183" s="454">
        <f t="shared" si="34"/>
        <v>0</v>
      </c>
      <c r="AB183" s="363"/>
      <c r="AC183" s="440"/>
      <c r="AD183" s="443"/>
      <c r="AE183" s="444"/>
      <c r="AF183" s="445"/>
      <c r="AG183" s="446"/>
      <c r="AH183" s="440"/>
      <c r="AI183" s="443"/>
      <c r="AJ183" s="444"/>
      <c r="AK183" s="445"/>
      <c r="AL183" s="446"/>
      <c r="AM183" s="440"/>
      <c r="AN183" s="443"/>
      <c r="AO183" s="444"/>
      <c r="AP183" s="445"/>
      <c r="AQ183" s="446"/>
      <c r="AR183" s="440"/>
      <c r="AS183" s="443"/>
      <c r="AT183" s="444"/>
      <c r="AU183" s="445"/>
      <c r="AV183" s="446"/>
      <c r="AW183" s="440"/>
      <c r="AX183" s="443"/>
      <c r="AY183" s="444"/>
      <c r="AZ183" s="445"/>
      <c r="BA183" s="446"/>
      <c r="BB183" s="440"/>
      <c r="BC183" s="443"/>
      <c r="BD183" s="444"/>
      <c r="BE183" s="445"/>
      <c r="BF183" s="446"/>
      <c r="BG183" s="440"/>
      <c r="BH183" s="443"/>
      <c r="BI183" s="444"/>
      <c r="BJ183" s="445"/>
      <c r="BK183" s="446"/>
      <c r="BL183" s="440"/>
      <c r="BM183" s="443"/>
      <c r="BN183" s="444"/>
      <c r="BO183" s="445"/>
      <c r="BP183" s="446"/>
      <c r="BQ183" s="440"/>
      <c r="BR183" s="443"/>
      <c r="BS183" s="444"/>
      <c r="BT183" s="445"/>
      <c r="BU183" s="446"/>
      <c r="BV183" s="440"/>
      <c r="BW183" s="443"/>
      <c r="BX183" s="444"/>
      <c r="BY183" s="445"/>
      <c r="BZ183" s="446"/>
      <c r="CA183" s="440" t="s">
        <v>385</v>
      </c>
      <c r="CB183" s="443"/>
      <c r="CC183" s="444"/>
      <c r="CD183" s="445" t="s">
        <v>796</v>
      </c>
      <c r="CE183" s="446" t="s">
        <v>811</v>
      </c>
      <c r="CF183" s="440"/>
      <c r="CG183" s="443"/>
      <c r="CH183" s="444"/>
      <c r="CI183" s="445"/>
      <c r="CJ183" s="446"/>
      <c r="CK183" s="440"/>
      <c r="CL183" s="443"/>
      <c r="CM183" s="444"/>
      <c r="CN183" s="445"/>
      <c r="CO183" s="446"/>
      <c r="CP183" s="440"/>
      <c r="CQ183" s="443"/>
      <c r="CR183" s="444"/>
      <c r="CS183" s="445"/>
      <c r="CT183" s="446"/>
      <c r="CU183" s="440"/>
      <c r="CV183" s="443"/>
      <c r="CW183" s="444"/>
      <c r="CX183" s="445"/>
      <c r="CY183" s="446"/>
      <c r="CZ183" s="440"/>
      <c r="DA183" s="443"/>
      <c r="DB183" s="444"/>
      <c r="DC183" s="445"/>
      <c r="DD183" s="446"/>
      <c r="DE183" s="440" t="s">
        <v>385</v>
      </c>
      <c r="DF183" s="443"/>
      <c r="DG183" s="444"/>
      <c r="DH183" s="445" t="s">
        <v>448</v>
      </c>
      <c r="DI183" s="446" t="s">
        <v>445</v>
      </c>
      <c r="DJ183" s="440"/>
      <c r="DK183" s="443"/>
      <c r="DL183" s="444"/>
      <c r="DM183" s="445"/>
      <c r="DN183" s="446"/>
      <c r="DO183" s="440"/>
      <c r="DP183" s="443"/>
      <c r="DQ183" s="444"/>
      <c r="DR183" s="445"/>
      <c r="DS183" s="446"/>
      <c r="DT183" s="440"/>
      <c r="DU183" s="443"/>
      <c r="DV183" s="444"/>
      <c r="DW183" s="445"/>
      <c r="DX183" s="446"/>
      <c r="DY183" s="440" t="s">
        <v>384</v>
      </c>
      <c r="DZ183" s="443"/>
      <c r="EA183" s="444"/>
      <c r="EB183" s="445" t="s">
        <v>496</v>
      </c>
      <c r="EC183" s="446" t="s">
        <v>463</v>
      </c>
      <c r="ED183" s="440"/>
      <c r="EE183" s="443"/>
      <c r="EF183" s="444"/>
      <c r="EG183" s="445"/>
      <c r="EH183" s="446"/>
      <c r="EI183" s="440" t="s">
        <v>385</v>
      </c>
      <c r="EJ183" s="443"/>
      <c r="EK183" s="444"/>
      <c r="EL183" s="445" t="s">
        <v>470</v>
      </c>
      <c r="EM183" s="446" t="s">
        <v>469</v>
      </c>
      <c r="EN183" s="440"/>
      <c r="EO183" s="443"/>
      <c r="EP183" s="444"/>
      <c r="EQ183" s="445"/>
      <c r="ER183" s="446"/>
      <c r="ES183" s="440"/>
      <c r="ET183" s="443"/>
      <c r="EU183" s="444"/>
      <c r="EV183" s="445"/>
      <c r="EW183" s="446"/>
      <c r="EX183" s="440"/>
      <c r="EY183" s="443"/>
      <c r="EZ183" s="444"/>
      <c r="FA183" s="445"/>
      <c r="FB183" s="446"/>
    </row>
    <row r="184" spans="1:158" s="365" customFormat="1" ht="28.5" x14ac:dyDescent="0.25">
      <c r="A184" s="440">
        <v>160054</v>
      </c>
      <c r="B184" s="441" t="s">
        <v>696</v>
      </c>
      <c r="C184" s="442" t="s">
        <v>764</v>
      </c>
      <c r="D184" s="440" t="s">
        <v>201</v>
      </c>
      <c r="E184" s="443" t="s">
        <v>348</v>
      </c>
      <c r="F184" s="443" t="s">
        <v>751</v>
      </c>
      <c r="G184" s="443" t="s">
        <v>348</v>
      </c>
      <c r="H184" s="442" t="s">
        <v>348</v>
      </c>
      <c r="I184" s="443" t="s">
        <v>348</v>
      </c>
      <c r="J184" s="360" t="str">
        <f>IFERROR(VLOOKUP(A184,[4]YEAR12!$A:$Q,17,FALSE),"")</f>
        <v>7.75+ (A/A*)</v>
      </c>
      <c r="K184" s="361">
        <f>IFERROR(VLOOKUP($A184,BHVEXPORT!$A:$I,6,FALSE),"")</f>
        <v>8</v>
      </c>
      <c r="L184" s="362">
        <f>IFERROR(VLOOKUP($A184,BHVEXPORT!$A:$I,4,FALSE),"")</f>
        <v>0</v>
      </c>
      <c r="M184" s="364">
        <f>IFERROR(VLOOKUP($A184,BHVEXPORT!$A:$I,5,FALSE),"")</f>
        <v>0</v>
      </c>
      <c r="N184" s="398">
        <v>100</v>
      </c>
      <c r="O184" s="399">
        <v>0</v>
      </c>
      <c r="P184" s="366"/>
      <c r="Q184" s="400">
        <f t="shared" si="24"/>
        <v>1</v>
      </c>
      <c r="R184" s="401">
        <f t="shared" si="25"/>
        <v>4</v>
      </c>
      <c r="S184" s="402">
        <f t="shared" si="26"/>
        <v>0</v>
      </c>
      <c r="T184" s="402">
        <f t="shared" si="27"/>
        <v>0</v>
      </c>
      <c r="U184" s="402">
        <f t="shared" si="28"/>
        <v>0</v>
      </c>
      <c r="V184" s="402">
        <f t="shared" si="29"/>
        <v>0</v>
      </c>
      <c r="W184" s="402">
        <f t="shared" si="30"/>
        <v>0</v>
      </c>
      <c r="X184" s="402">
        <f t="shared" si="31"/>
        <v>0</v>
      </c>
      <c r="Y184" s="402">
        <f t="shared" si="32"/>
        <v>0</v>
      </c>
      <c r="Z184" s="402">
        <f t="shared" si="33"/>
        <v>0</v>
      </c>
      <c r="AA184" s="454">
        <f t="shared" si="34"/>
        <v>0</v>
      </c>
      <c r="AB184" s="363"/>
      <c r="AC184" s="440"/>
      <c r="AD184" s="443"/>
      <c r="AE184" s="444"/>
      <c r="AF184" s="445"/>
      <c r="AG184" s="446"/>
      <c r="AH184" s="440" t="s">
        <v>384</v>
      </c>
      <c r="AI184" s="443"/>
      <c r="AJ184" s="444"/>
      <c r="AK184" s="445" t="s">
        <v>411</v>
      </c>
      <c r="AL184" s="446" t="s">
        <v>360</v>
      </c>
      <c r="AM184" s="440"/>
      <c r="AN184" s="443"/>
      <c r="AO184" s="444"/>
      <c r="AP184" s="445"/>
      <c r="AQ184" s="446"/>
      <c r="AR184" s="440" t="s">
        <v>385</v>
      </c>
      <c r="AS184" s="443"/>
      <c r="AT184" s="444"/>
      <c r="AU184" s="445"/>
      <c r="AV184" s="446"/>
      <c r="AW184" s="440"/>
      <c r="AX184" s="443"/>
      <c r="AY184" s="444"/>
      <c r="AZ184" s="445"/>
      <c r="BA184" s="446"/>
      <c r="BB184" s="440"/>
      <c r="BC184" s="443"/>
      <c r="BD184" s="444"/>
      <c r="BE184" s="445"/>
      <c r="BF184" s="446"/>
      <c r="BG184" s="440"/>
      <c r="BH184" s="443"/>
      <c r="BI184" s="444"/>
      <c r="BJ184" s="445"/>
      <c r="BK184" s="446"/>
      <c r="BL184" s="440"/>
      <c r="BM184" s="443"/>
      <c r="BN184" s="444"/>
      <c r="BO184" s="445"/>
      <c r="BP184" s="446"/>
      <c r="BQ184" s="440"/>
      <c r="BR184" s="443"/>
      <c r="BS184" s="444"/>
      <c r="BT184" s="445"/>
      <c r="BU184" s="446"/>
      <c r="BV184" s="440" t="s">
        <v>385</v>
      </c>
      <c r="BW184" s="443"/>
      <c r="BX184" s="444"/>
      <c r="BY184" s="445" t="s">
        <v>787</v>
      </c>
      <c r="BZ184" s="446" t="s">
        <v>435</v>
      </c>
      <c r="CA184" s="440" t="s">
        <v>385</v>
      </c>
      <c r="CB184" s="443"/>
      <c r="CC184" s="444"/>
      <c r="CD184" s="445" t="s">
        <v>796</v>
      </c>
      <c r="CE184" s="446" t="s">
        <v>811</v>
      </c>
      <c r="CF184" s="440" t="s">
        <v>385</v>
      </c>
      <c r="CG184" s="443"/>
      <c r="CH184" s="444"/>
      <c r="CI184" s="445" t="s">
        <v>439</v>
      </c>
      <c r="CJ184" s="446" t="s">
        <v>438</v>
      </c>
      <c r="CK184" s="440"/>
      <c r="CL184" s="443"/>
      <c r="CM184" s="444"/>
      <c r="CN184" s="445"/>
      <c r="CO184" s="446"/>
      <c r="CP184" s="440"/>
      <c r="CQ184" s="443"/>
      <c r="CR184" s="444"/>
      <c r="CS184" s="445"/>
      <c r="CT184" s="446"/>
      <c r="CU184" s="440"/>
      <c r="CV184" s="443"/>
      <c r="CW184" s="444"/>
      <c r="CX184" s="445"/>
      <c r="CY184" s="446"/>
      <c r="CZ184" s="440"/>
      <c r="DA184" s="443"/>
      <c r="DB184" s="444"/>
      <c r="DC184" s="445"/>
      <c r="DD184" s="446"/>
      <c r="DE184" s="440"/>
      <c r="DF184" s="443"/>
      <c r="DG184" s="444"/>
      <c r="DH184" s="445"/>
      <c r="DI184" s="446"/>
      <c r="DJ184" s="440"/>
      <c r="DK184" s="443"/>
      <c r="DL184" s="444"/>
      <c r="DM184" s="445"/>
      <c r="DN184" s="446"/>
      <c r="DO184" s="440"/>
      <c r="DP184" s="443"/>
      <c r="DQ184" s="444"/>
      <c r="DR184" s="445"/>
      <c r="DS184" s="446"/>
      <c r="DT184" s="440"/>
      <c r="DU184" s="443"/>
      <c r="DV184" s="444"/>
      <c r="DW184" s="445"/>
      <c r="DX184" s="446"/>
      <c r="DY184" s="440"/>
      <c r="DZ184" s="443"/>
      <c r="EA184" s="444"/>
      <c r="EB184" s="445"/>
      <c r="EC184" s="446"/>
      <c r="ED184" s="440"/>
      <c r="EE184" s="443"/>
      <c r="EF184" s="444"/>
      <c r="EG184" s="445"/>
      <c r="EH184" s="446"/>
      <c r="EI184" s="440"/>
      <c r="EJ184" s="443"/>
      <c r="EK184" s="444"/>
      <c r="EL184" s="445"/>
      <c r="EM184" s="446"/>
      <c r="EN184" s="440"/>
      <c r="EO184" s="443"/>
      <c r="EP184" s="444"/>
      <c r="EQ184" s="445"/>
      <c r="ER184" s="446"/>
      <c r="ES184" s="440"/>
      <c r="ET184" s="443"/>
      <c r="EU184" s="444"/>
      <c r="EV184" s="445"/>
      <c r="EW184" s="446"/>
      <c r="EX184" s="440"/>
      <c r="EY184" s="443"/>
      <c r="EZ184" s="444"/>
      <c r="FA184" s="445"/>
      <c r="FB184" s="446"/>
    </row>
    <row r="185" spans="1:158" s="365" customFormat="1" ht="28.5" x14ac:dyDescent="0.25">
      <c r="A185" s="440">
        <v>151504</v>
      </c>
      <c r="B185" s="441" t="s">
        <v>697</v>
      </c>
      <c r="C185" s="442" t="s">
        <v>770</v>
      </c>
      <c r="D185" s="440" t="s">
        <v>201</v>
      </c>
      <c r="E185" s="443" t="s">
        <v>348</v>
      </c>
      <c r="F185" s="443" t="s">
        <v>767</v>
      </c>
      <c r="G185" s="443" t="s">
        <v>348</v>
      </c>
      <c r="H185" s="442" t="s">
        <v>348</v>
      </c>
      <c r="I185" s="443" t="s">
        <v>348</v>
      </c>
      <c r="J185" s="360" t="str">
        <f>IFERROR(VLOOKUP(A185,[4]YEAR12!$A:$Q,17,FALSE),"")</f>
        <v>4.75+ (C/B)</v>
      </c>
      <c r="K185" s="361">
        <f>IFERROR(VLOOKUP($A185,BHVEXPORT!$A:$I,6,FALSE),"")</f>
        <v>2</v>
      </c>
      <c r="L185" s="362">
        <f>IFERROR(VLOOKUP($A185,BHVEXPORT!$A:$I,4,FALSE),"")</f>
        <v>0</v>
      </c>
      <c r="M185" s="364">
        <f>IFERROR(VLOOKUP($A185,BHVEXPORT!$A:$I,5,FALSE),"")</f>
        <v>0</v>
      </c>
      <c r="N185" s="398">
        <v>100</v>
      </c>
      <c r="O185" s="399">
        <v>0</v>
      </c>
      <c r="P185" s="366"/>
      <c r="Q185" s="400">
        <f t="shared" si="24"/>
        <v>0</v>
      </c>
      <c r="R185" s="401">
        <f t="shared" si="25"/>
        <v>4</v>
      </c>
      <c r="S185" s="402">
        <f t="shared" si="26"/>
        <v>0</v>
      </c>
      <c r="T185" s="402">
        <f t="shared" si="27"/>
        <v>0</v>
      </c>
      <c r="U185" s="402">
        <f t="shared" si="28"/>
        <v>0</v>
      </c>
      <c r="V185" s="402">
        <f t="shared" si="29"/>
        <v>0</v>
      </c>
      <c r="W185" s="402">
        <f t="shared" si="30"/>
        <v>0</v>
      </c>
      <c r="X185" s="402">
        <f t="shared" si="31"/>
        <v>0</v>
      </c>
      <c r="Y185" s="402">
        <f t="shared" si="32"/>
        <v>0</v>
      </c>
      <c r="Z185" s="402">
        <f t="shared" si="33"/>
        <v>0</v>
      </c>
      <c r="AA185" s="454">
        <f t="shared" si="34"/>
        <v>0</v>
      </c>
      <c r="AB185" s="363"/>
      <c r="AC185" s="440"/>
      <c r="AD185" s="443"/>
      <c r="AE185" s="444"/>
      <c r="AF185" s="445"/>
      <c r="AG185" s="446"/>
      <c r="AH185" s="440" t="s">
        <v>385</v>
      </c>
      <c r="AI185" s="443"/>
      <c r="AJ185" s="444"/>
      <c r="AK185" s="445" t="s">
        <v>412</v>
      </c>
      <c r="AL185" s="446" t="s">
        <v>408</v>
      </c>
      <c r="AM185" s="440"/>
      <c r="AN185" s="443"/>
      <c r="AO185" s="444"/>
      <c r="AP185" s="445"/>
      <c r="AQ185" s="446"/>
      <c r="AR185" s="440" t="s">
        <v>385</v>
      </c>
      <c r="AS185" s="443"/>
      <c r="AT185" s="444"/>
      <c r="AU185" s="445" t="s">
        <v>420</v>
      </c>
      <c r="AV185" s="446" t="s">
        <v>417</v>
      </c>
      <c r="AW185" s="440"/>
      <c r="AX185" s="443"/>
      <c r="AY185" s="444"/>
      <c r="AZ185" s="445"/>
      <c r="BA185" s="446"/>
      <c r="BB185" s="440"/>
      <c r="BC185" s="443"/>
      <c r="BD185" s="444"/>
      <c r="BE185" s="445"/>
      <c r="BF185" s="446"/>
      <c r="BG185" s="440"/>
      <c r="BH185" s="443"/>
      <c r="BI185" s="444"/>
      <c r="BJ185" s="445"/>
      <c r="BK185" s="446"/>
      <c r="BL185" s="440"/>
      <c r="BM185" s="443"/>
      <c r="BN185" s="444"/>
      <c r="BO185" s="445"/>
      <c r="BP185" s="446"/>
      <c r="BQ185" s="440"/>
      <c r="BR185" s="443"/>
      <c r="BS185" s="444"/>
      <c r="BT185" s="445"/>
      <c r="BU185" s="446"/>
      <c r="BV185" s="440"/>
      <c r="BW185" s="443"/>
      <c r="BX185" s="444"/>
      <c r="BY185" s="445"/>
      <c r="BZ185" s="446"/>
      <c r="CA185" s="440" t="s">
        <v>385</v>
      </c>
      <c r="CB185" s="443"/>
      <c r="CC185" s="444"/>
      <c r="CD185" s="445" t="s">
        <v>424</v>
      </c>
      <c r="CE185" s="446" t="s">
        <v>770</v>
      </c>
      <c r="CF185" s="440"/>
      <c r="CG185" s="443"/>
      <c r="CH185" s="444"/>
      <c r="CI185" s="445"/>
      <c r="CJ185" s="446"/>
      <c r="CK185" s="440"/>
      <c r="CL185" s="443"/>
      <c r="CM185" s="444"/>
      <c r="CN185" s="445"/>
      <c r="CO185" s="446"/>
      <c r="CP185" s="440"/>
      <c r="CQ185" s="443"/>
      <c r="CR185" s="444"/>
      <c r="CS185" s="445"/>
      <c r="CT185" s="446"/>
      <c r="CU185" s="440"/>
      <c r="CV185" s="443"/>
      <c r="CW185" s="444"/>
      <c r="CX185" s="445"/>
      <c r="CY185" s="446"/>
      <c r="CZ185" s="440"/>
      <c r="DA185" s="443"/>
      <c r="DB185" s="444"/>
      <c r="DC185" s="445"/>
      <c r="DD185" s="446"/>
      <c r="DE185" s="440"/>
      <c r="DF185" s="443"/>
      <c r="DG185" s="444"/>
      <c r="DH185" s="445"/>
      <c r="DI185" s="446"/>
      <c r="DJ185" s="440"/>
      <c r="DK185" s="443"/>
      <c r="DL185" s="444"/>
      <c r="DM185" s="445"/>
      <c r="DN185" s="446"/>
      <c r="DO185" s="440"/>
      <c r="DP185" s="443"/>
      <c r="DQ185" s="444"/>
      <c r="DR185" s="445"/>
      <c r="DS185" s="446"/>
      <c r="DT185" s="440"/>
      <c r="DU185" s="443"/>
      <c r="DV185" s="444"/>
      <c r="DW185" s="445"/>
      <c r="DX185" s="446"/>
      <c r="DY185" s="440"/>
      <c r="DZ185" s="443"/>
      <c r="EA185" s="444"/>
      <c r="EB185" s="445"/>
      <c r="EC185" s="446"/>
      <c r="ED185" s="440"/>
      <c r="EE185" s="443"/>
      <c r="EF185" s="444"/>
      <c r="EG185" s="445"/>
      <c r="EH185" s="446"/>
      <c r="EI185" s="440"/>
      <c r="EJ185" s="443"/>
      <c r="EK185" s="444"/>
      <c r="EL185" s="445"/>
      <c r="EM185" s="446"/>
      <c r="EN185" s="440"/>
      <c r="EO185" s="443"/>
      <c r="EP185" s="444"/>
      <c r="EQ185" s="445"/>
      <c r="ER185" s="446"/>
      <c r="ES185" s="440"/>
      <c r="ET185" s="443"/>
      <c r="EU185" s="444"/>
      <c r="EV185" s="445"/>
      <c r="EW185" s="446"/>
      <c r="EX185" s="440" t="s">
        <v>385</v>
      </c>
      <c r="EY185" s="443"/>
      <c r="EZ185" s="444"/>
      <c r="FA185" s="445" t="s">
        <v>439</v>
      </c>
      <c r="FB185" s="446" t="s">
        <v>483</v>
      </c>
    </row>
    <row r="186" spans="1:158" s="365" customFormat="1" ht="28.5" x14ac:dyDescent="0.25">
      <c r="A186" s="440">
        <v>150868</v>
      </c>
      <c r="B186" s="441" t="s">
        <v>698</v>
      </c>
      <c r="C186" s="442" t="s">
        <v>770</v>
      </c>
      <c r="D186" s="440" t="s">
        <v>201</v>
      </c>
      <c r="E186" s="443" t="s">
        <v>348</v>
      </c>
      <c r="F186" s="443" t="s">
        <v>751</v>
      </c>
      <c r="G186" s="443" t="s">
        <v>348</v>
      </c>
      <c r="H186" s="442" t="s">
        <v>348</v>
      </c>
      <c r="I186" s="443" t="s">
        <v>348</v>
      </c>
      <c r="J186" s="360" t="str">
        <f>IFERROR(VLOOKUP(A186,[4]YEAR12!$A:$Q,17,FALSE),"")</f>
        <v>6.25+ (B/A)</v>
      </c>
      <c r="K186" s="361">
        <f>IFERROR(VLOOKUP($A186,BHVEXPORT!$A:$I,6,FALSE),"")</f>
        <v>9</v>
      </c>
      <c r="L186" s="362">
        <f>IFERROR(VLOOKUP($A186,BHVEXPORT!$A:$I,4,FALSE),"")</f>
        <v>0</v>
      </c>
      <c r="M186" s="364">
        <f>IFERROR(VLOOKUP($A186,BHVEXPORT!$A:$I,5,FALSE),"")</f>
        <v>1</v>
      </c>
      <c r="N186" s="398">
        <v>86.01</v>
      </c>
      <c r="O186" s="399">
        <v>3</v>
      </c>
      <c r="P186" s="366"/>
      <c r="Q186" s="400">
        <f t="shared" si="24"/>
        <v>0</v>
      </c>
      <c r="R186" s="401">
        <f t="shared" si="25"/>
        <v>5</v>
      </c>
      <c r="S186" s="402">
        <f t="shared" si="26"/>
        <v>0</v>
      </c>
      <c r="T186" s="402">
        <f t="shared" si="27"/>
        <v>0</v>
      </c>
      <c r="U186" s="402">
        <f t="shared" si="28"/>
        <v>0</v>
      </c>
      <c r="V186" s="402">
        <f t="shared" si="29"/>
        <v>0</v>
      </c>
      <c r="W186" s="402">
        <f t="shared" si="30"/>
        <v>0</v>
      </c>
      <c r="X186" s="402">
        <f t="shared" si="31"/>
        <v>0</v>
      </c>
      <c r="Y186" s="402">
        <f t="shared" si="32"/>
        <v>0</v>
      </c>
      <c r="Z186" s="402">
        <f t="shared" si="33"/>
        <v>0</v>
      </c>
      <c r="AA186" s="454">
        <f t="shared" si="34"/>
        <v>0</v>
      </c>
      <c r="AB186" s="363"/>
      <c r="AC186" s="440"/>
      <c r="AD186" s="443"/>
      <c r="AE186" s="444"/>
      <c r="AF186" s="445"/>
      <c r="AG186" s="446"/>
      <c r="AH186" s="440"/>
      <c r="AI186" s="443"/>
      <c r="AJ186" s="444"/>
      <c r="AK186" s="445"/>
      <c r="AL186" s="446"/>
      <c r="AM186" s="440"/>
      <c r="AN186" s="443"/>
      <c r="AO186" s="444"/>
      <c r="AP186" s="445"/>
      <c r="AQ186" s="446"/>
      <c r="AR186" s="440"/>
      <c r="AS186" s="443"/>
      <c r="AT186" s="444"/>
      <c r="AU186" s="445"/>
      <c r="AV186" s="446"/>
      <c r="AW186" s="440"/>
      <c r="AX186" s="443"/>
      <c r="AY186" s="444"/>
      <c r="AZ186" s="445"/>
      <c r="BA186" s="446"/>
      <c r="BB186" s="440"/>
      <c r="BC186" s="443"/>
      <c r="BD186" s="444"/>
      <c r="BE186" s="445"/>
      <c r="BF186" s="446"/>
      <c r="BG186" s="440"/>
      <c r="BH186" s="443"/>
      <c r="BI186" s="444"/>
      <c r="BJ186" s="445"/>
      <c r="BK186" s="446"/>
      <c r="BL186" s="440"/>
      <c r="BM186" s="443"/>
      <c r="BN186" s="444"/>
      <c r="BO186" s="445"/>
      <c r="BP186" s="446"/>
      <c r="BQ186" s="440"/>
      <c r="BR186" s="443"/>
      <c r="BS186" s="444"/>
      <c r="BT186" s="445"/>
      <c r="BU186" s="446"/>
      <c r="BV186" s="440"/>
      <c r="BW186" s="443"/>
      <c r="BX186" s="444"/>
      <c r="BY186" s="445"/>
      <c r="BZ186" s="446"/>
      <c r="CA186" s="440" t="s">
        <v>385</v>
      </c>
      <c r="CB186" s="443"/>
      <c r="CC186" s="444"/>
      <c r="CD186" s="445" t="s">
        <v>462</v>
      </c>
      <c r="CE186" s="446" t="s">
        <v>810</v>
      </c>
      <c r="CF186" s="440" t="s">
        <v>385</v>
      </c>
      <c r="CG186" s="443"/>
      <c r="CH186" s="444"/>
      <c r="CI186" s="445" t="s">
        <v>439</v>
      </c>
      <c r="CJ186" s="446" t="s">
        <v>438</v>
      </c>
      <c r="CK186" s="440"/>
      <c r="CL186" s="443"/>
      <c r="CM186" s="444"/>
      <c r="CN186" s="445"/>
      <c r="CO186" s="446"/>
      <c r="CP186" s="440"/>
      <c r="CQ186" s="443"/>
      <c r="CR186" s="444"/>
      <c r="CS186" s="445"/>
      <c r="CT186" s="446"/>
      <c r="CU186" s="440"/>
      <c r="CV186" s="443"/>
      <c r="CW186" s="444"/>
      <c r="CX186" s="445"/>
      <c r="CY186" s="446"/>
      <c r="CZ186" s="440"/>
      <c r="DA186" s="443"/>
      <c r="DB186" s="444"/>
      <c r="DC186" s="445"/>
      <c r="DD186" s="446"/>
      <c r="DE186" s="440" t="s">
        <v>385</v>
      </c>
      <c r="DF186" s="443"/>
      <c r="DG186" s="444"/>
      <c r="DH186" s="445" t="s">
        <v>448</v>
      </c>
      <c r="DI186" s="446" t="s">
        <v>446</v>
      </c>
      <c r="DJ186" s="440"/>
      <c r="DK186" s="443"/>
      <c r="DL186" s="444"/>
      <c r="DM186" s="445"/>
      <c r="DN186" s="446"/>
      <c r="DO186" s="440"/>
      <c r="DP186" s="443"/>
      <c r="DQ186" s="444"/>
      <c r="DR186" s="445"/>
      <c r="DS186" s="446"/>
      <c r="DT186" s="440" t="s">
        <v>385</v>
      </c>
      <c r="DU186" s="443"/>
      <c r="DV186" s="444"/>
      <c r="DW186" s="445" t="s">
        <v>792</v>
      </c>
      <c r="DX186" s="446" t="s">
        <v>459</v>
      </c>
      <c r="DY186" s="440"/>
      <c r="DZ186" s="443"/>
      <c r="EA186" s="444"/>
      <c r="EB186" s="445"/>
      <c r="EC186" s="446"/>
      <c r="ED186" s="440"/>
      <c r="EE186" s="443"/>
      <c r="EF186" s="444"/>
      <c r="EG186" s="445"/>
      <c r="EH186" s="446"/>
      <c r="EI186" s="440" t="s">
        <v>385</v>
      </c>
      <c r="EJ186" s="443"/>
      <c r="EK186" s="444"/>
      <c r="EL186" s="445" t="s">
        <v>470</v>
      </c>
      <c r="EM186" s="446" t="s">
        <v>471</v>
      </c>
      <c r="EN186" s="440"/>
      <c r="EO186" s="443"/>
      <c r="EP186" s="444"/>
      <c r="EQ186" s="445"/>
      <c r="ER186" s="446"/>
      <c r="ES186" s="440"/>
      <c r="ET186" s="443"/>
      <c r="EU186" s="444"/>
      <c r="EV186" s="445"/>
      <c r="EW186" s="446"/>
      <c r="EX186" s="440"/>
      <c r="EY186" s="443"/>
      <c r="EZ186" s="444"/>
      <c r="FA186" s="445"/>
      <c r="FB186" s="446"/>
    </row>
    <row r="187" spans="1:158" s="365" customFormat="1" ht="28.5" x14ac:dyDescent="0.25">
      <c r="A187" s="440">
        <v>150788</v>
      </c>
      <c r="B187" s="441" t="s">
        <v>699</v>
      </c>
      <c r="C187" s="442" t="s">
        <v>769</v>
      </c>
      <c r="D187" s="440" t="s">
        <v>325</v>
      </c>
      <c r="E187" s="443" t="s">
        <v>348</v>
      </c>
      <c r="F187" s="443" t="s">
        <v>751</v>
      </c>
      <c r="G187" s="443" t="s">
        <v>348</v>
      </c>
      <c r="H187" s="442" t="s">
        <v>348</v>
      </c>
      <c r="I187" s="443" t="s">
        <v>348</v>
      </c>
      <c r="J187" s="360" t="str">
        <f>IFERROR(VLOOKUP(A187,[4]YEAR12!$A:$Q,17,FALSE),"")</f>
        <v>7.75+ (A/A*)</v>
      </c>
      <c r="K187" s="361">
        <f>IFERROR(VLOOKUP($A187,BHVEXPORT!$A:$I,6,FALSE),"")</f>
        <v>0</v>
      </c>
      <c r="L187" s="362">
        <f>IFERROR(VLOOKUP($A187,BHVEXPORT!$A:$I,4,FALSE),"")</f>
        <v>0</v>
      </c>
      <c r="M187" s="364">
        <f>IFERROR(VLOOKUP($A187,BHVEXPORT!$A:$I,5,FALSE),"")</f>
        <v>0</v>
      </c>
      <c r="N187" s="398">
        <v>99.07</v>
      </c>
      <c r="O187" s="399">
        <v>1</v>
      </c>
      <c r="P187" s="366"/>
      <c r="Q187" s="400">
        <f t="shared" si="24"/>
        <v>0</v>
      </c>
      <c r="R187" s="401">
        <f t="shared" si="25"/>
        <v>4</v>
      </c>
      <c r="S187" s="402">
        <f t="shared" si="26"/>
        <v>0</v>
      </c>
      <c r="T187" s="402">
        <f t="shared" si="27"/>
        <v>0</v>
      </c>
      <c r="U187" s="402">
        <f t="shared" si="28"/>
        <v>0</v>
      </c>
      <c r="V187" s="402">
        <f t="shared" si="29"/>
        <v>0</v>
      </c>
      <c r="W187" s="402">
        <f t="shared" si="30"/>
        <v>0</v>
      </c>
      <c r="X187" s="402">
        <f t="shared" si="31"/>
        <v>0</v>
      </c>
      <c r="Y187" s="402">
        <f t="shared" si="32"/>
        <v>0</v>
      </c>
      <c r="Z187" s="402">
        <f t="shared" si="33"/>
        <v>0</v>
      </c>
      <c r="AA187" s="454">
        <f t="shared" si="34"/>
        <v>0</v>
      </c>
      <c r="AB187" s="363"/>
      <c r="AC187" s="440"/>
      <c r="AD187" s="443"/>
      <c r="AE187" s="444"/>
      <c r="AF187" s="445"/>
      <c r="AG187" s="446"/>
      <c r="AH187" s="440" t="s">
        <v>385</v>
      </c>
      <c r="AI187" s="443"/>
      <c r="AJ187" s="444"/>
      <c r="AK187" s="445" t="s">
        <v>442</v>
      </c>
      <c r="AL187" s="446" t="s">
        <v>409</v>
      </c>
      <c r="AM187" s="440"/>
      <c r="AN187" s="443"/>
      <c r="AO187" s="444"/>
      <c r="AP187" s="445"/>
      <c r="AQ187" s="446"/>
      <c r="AR187" s="440" t="s">
        <v>385</v>
      </c>
      <c r="AS187" s="443"/>
      <c r="AT187" s="444"/>
      <c r="AU187" s="445" t="s">
        <v>420</v>
      </c>
      <c r="AV187" s="446" t="s">
        <v>417</v>
      </c>
      <c r="AW187" s="440"/>
      <c r="AX187" s="443"/>
      <c r="AY187" s="444"/>
      <c r="AZ187" s="445"/>
      <c r="BA187" s="446"/>
      <c r="BB187" s="440"/>
      <c r="BC187" s="443"/>
      <c r="BD187" s="444"/>
      <c r="BE187" s="445"/>
      <c r="BF187" s="446"/>
      <c r="BG187" s="440"/>
      <c r="BH187" s="443"/>
      <c r="BI187" s="444"/>
      <c r="BJ187" s="445"/>
      <c r="BK187" s="446"/>
      <c r="BL187" s="440"/>
      <c r="BM187" s="443"/>
      <c r="BN187" s="444"/>
      <c r="BO187" s="445"/>
      <c r="BP187" s="446"/>
      <c r="BQ187" s="440"/>
      <c r="BR187" s="443"/>
      <c r="BS187" s="444"/>
      <c r="BT187" s="445"/>
      <c r="BU187" s="446"/>
      <c r="BV187" s="440"/>
      <c r="BW187" s="443"/>
      <c r="BX187" s="444"/>
      <c r="BY187" s="445"/>
      <c r="BZ187" s="446"/>
      <c r="CA187" s="440" t="s">
        <v>385</v>
      </c>
      <c r="CB187" s="443"/>
      <c r="CC187" s="444"/>
      <c r="CD187" s="445" t="s">
        <v>796</v>
      </c>
      <c r="CE187" s="446" t="s">
        <v>797</v>
      </c>
      <c r="CF187" s="440"/>
      <c r="CG187" s="443"/>
      <c r="CH187" s="444"/>
      <c r="CI187" s="445"/>
      <c r="CJ187" s="446"/>
      <c r="CK187" s="440"/>
      <c r="CL187" s="443"/>
      <c r="CM187" s="444"/>
      <c r="CN187" s="445"/>
      <c r="CO187" s="446"/>
      <c r="CP187" s="440"/>
      <c r="CQ187" s="443"/>
      <c r="CR187" s="444"/>
      <c r="CS187" s="445"/>
      <c r="CT187" s="446"/>
      <c r="CU187" s="440"/>
      <c r="CV187" s="443"/>
      <c r="CW187" s="444"/>
      <c r="CX187" s="445"/>
      <c r="CY187" s="446"/>
      <c r="CZ187" s="440"/>
      <c r="DA187" s="443"/>
      <c r="DB187" s="444"/>
      <c r="DC187" s="445"/>
      <c r="DD187" s="446"/>
      <c r="DE187" s="440"/>
      <c r="DF187" s="443"/>
      <c r="DG187" s="444"/>
      <c r="DH187" s="445"/>
      <c r="DI187" s="446"/>
      <c r="DJ187" s="440" t="s">
        <v>385</v>
      </c>
      <c r="DK187" s="443"/>
      <c r="DL187" s="444"/>
      <c r="DM187" s="445" t="s">
        <v>454</v>
      </c>
      <c r="DN187" s="446" t="s">
        <v>450</v>
      </c>
      <c r="DO187" s="440"/>
      <c r="DP187" s="443"/>
      <c r="DQ187" s="444"/>
      <c r="DR187" s="445"/>
      <c r="DS187" s="446"/>
      <c r="DT187" s="440"/>
      <c r="DU187" s="443"/>
      <c r="DV187" s="444"/>
      <c r="DW187" s="445"/>
      <c r="DX187" s="446"/>
      <c r="DY187" s="440"/>
      <c r="DZ187" s="443"/>
      <c r="EA187" s="444"/>
      <c r="EB187" s="445"/>
      <c r="EC187" s="446"/>
      <c r="ED187" s="440"/>
      <c r="EE187" s="443"/>
      <c r="EF187" s="444"/>
      <c r="EG187" s="445"/>
      <c r="EH187" s="446"/>
      <c r="EI187" s="440"/>
      <c r="EJ187" s="443"/>
      <c r="EK187" s="444"/>
      <c r="EL187" s="445"/>
      <c r="EM187" s="446"/>
      <c r="EN187" s="440"/>
      <c r="EO187" s="443"/>
      <c r="EP187" s="444"/>
      <c r="EQ187" s="445"/>
      <c r="ER187" s="446"/>
      <c r="ES187" s="440"/>
      <c r="ET187" s="443"/>
      <c r="EU187" s="444"/>
      <c r="EV187" s="445"/>
      <c r="EW187" s="446"/>
      <c r="EX187" s="440"/>
      <c r="EY187" s="443"/>
      <c r="EZ187" s="444"/>
      <c r="FA187" s="445"/>
      <c r="FB187" s="446"/>
    </row>
    <row r="188" spans="1:158" s="365" customFormat="1" ht="28.5" x14ac:dyDescent="0.25">
      <c r="A188" s="440">
        <v>160113</v>
      </c>
      <c r="B188" s="441" t="s">
        <v>700</v>
      </c>
      <c r="C188" s="442" t="s">
        <v>763</v>
      </c>
      <c r="D188" s="440" t="s">
        <v>325</v>
      </c>
      <c r="E188" s="443" t="s">
        <v>348</v>
      </c>
      <c r="F188" s="443" t="s">
        <v>751</v>
      </c>
      <c r="G188" s="443" t="s">
        <v>348</v>
      </c>
      <c r="H188" s="442" t="s">
        <v>348</v>
      </c>
      <c r="I188" s="443" t="s">
        <v>348</v>
      </c>
      <c r="J188" s="360" t="str">
        <f>IFERROR(VLOOKUP(A188,[4]YEAR12!$A:$Q,17,FALSE),"")</f>
        <v>4.75+ (C/B)</v>
      </c>
      <c r="K188" s="361">
        <f>IFERROR(VLOOKUP($A188,BHVEXPORT!$A:$I,6,FALSE),"")</f>
        <v>1</v>
      </c>
      <c r="L188" s="362">
        <f>IFERROR(VLOOKUP($A188,BHVEXPORT!$A:$I,4,FALSE),"")</f>
        <v>0</v>
      </c>
      <c r="M188" s="364">
        <f>IFERROR(VLOOKUP($A188,BHVEXPORT!$A:$I,5,FALSE),"")</f>
        <v>0</v>
      </c>
      <c r="N188" s="398">
        <v>100</v>
      </c>
      <c r="O188" s="399">
        <v>0</v>
      </c>
      <c r="P188" s="366"/>
      <c r="Q188" s="400">
        <f t="shared" si="24"/>
        <v>1</v>
      </c>
      <c r="R188" s="401">
        <f t="shared" si="25"/>
        <v>3</v>
      </c>
      <c r="S188" s="402">
        <f t="shared" si="26"/>
        <v>0</v>
      </c>
      <c r="T188" s="402">
        <f t="shared" si="27"/>
        <v>0</v>
      </c>
      <c r="U188" s="402">
        <f t="shared" si="28"/>
        <v>0</v>
      </c>
      <c r="V188" s="402">
        <f t="shared" si="29"/>
        <v>0</v>
      </c>
      <c r="W188" s="402">
        <f t="shared" si="30"/>
        <v>0</v>
      </c>
      <c r="X188" s="402">
        <f t="shared" si="31"/>
        <v>0</v>
      </c>
      <c r="Y188" s="402">
        <f t="shared" si="32"/>
        <v>0</v>
      </c>
      <c r="Z188" s="402">
        <f t="shared" si="33"/>
        <v>0</v>
      </c>
      <c r="AA188" s="454">
        <f t="shared" si="34"/>
        <v>0</v>
      </c>
      <c r="AB188" s="363"/>
      <c r="AC188" s="440"/>
      <c r="AD188" s="443"/>
      <c r="AE188" s="444"/>
      <c r="AF188" s="445"/>
      <c r="AG188" s="446"/>
      <c r="AH188" s="440"/>
      <c r="AI188" s="443"/>
      <c r="AJ188" s="444"/>
      <c r="AK188" s="445"/>
      <c r="AL188" s="446"/>
      <c r="AM188" s="440" t="s">
        <v>385</v>
      </c>
      <c r="AN188" s="443"/>
      <c r="AO188" s="444"/>
      <c r="AP188" s="445" t="s">
        <v>415</v>
      </c>
      <c r="AQ188" s="446" t="s">
        <v>414</v>
      </c>
      <c r="AR188" s="440"/>
      <c r="AS188" s="443"/>
      <c r="AT188" s="444"/>
      <c r="AU188" s="445"/>
      <c r="AV188" s="446"/>
      <c r="AW188" s="440"/>
      <c r="AX188" s="443"/>
      <c r="AY188" s="444"/>
      <c r="AZ188" s="445"/>
      <c r="BA188" s="446"/>
      <c r="BB188" s="440"/>
      <c r="BC188" s="443"/>
      <c r="BD188" s="444"/>
      <c r="BE188" s="445"/>
      <c r="BF188" s="446"/>
      <c r="BG188" s="440"/>
      <c r="BH188" s="443"/>
      <c r="BI188" s="444"/>
      <c r="BJ188" s="445"/>
      <c r="BK188" s="446"/>
      <c r="BL188" s="440" t="s">
        <v>384</v>
      </c>
      <c r="BM188" s="443"/>
      <c r="BN188" s="444"/>
      <c r="BO188" s="445" t="s">
        <v>429</v>
      </c>
      <c r="BP188" s="446" t="s">
        <v>428</v>
      </c>
      <c r="BQ188" s="440" t="s">
        <v>385</v>
      </c>
      <c r="BR188" s="443"/>
      <c r="BS188" s="444"/>
      <c r="BT188" s="445" t="s">
        <v>432</v>
      </c>
      <c r="BU188" s="446" t="s">
        <v>430</v>
      </c>
      <c r="BV188" s="440"/>
      <c r="BW188" s="443"/>
      <c r="BX188" s="444"/>
      <c r="BY188" s="445"/>
      <c r="BZ188" s="446"/>
      <c r="CA188" s="440" t="s">
        <v>385</v>
      </c>
      <c r="CB188" s="443"/>
      <c r="CC188" s="444"/>
      <c r="CD188" s="445" t="s">
        <v>787</v>
      </c>
      <c r="CE188" s="446" t="s">
        <v>763</v>
      </c>
      <c r="CF188" s="440"/>
      <c r="CG188" s="443"/>
      <c r="CH188" s="444"/>
      <c r="CI188" s="445"/>
      <c r="CJ188" s="446"/>
      <c r="CK188" s="440"/>
      <c r="CL188" s="443"/>
      <c r="CM188" s="444"/>
      <c r="CN188" s="445"/>
      <c r="CO188" s="446"/>
      <c r="CP188" s="440"/>
      <c r="CQ188" s="443"/>
      <c r="CR188" s="444"/>
      <c r="CS188" s="445"/>
      <c r="CT188" s="446"/>
      <c r="CU188" s="440"/>
      <c r="CV188" s="443"/>
      <c r="CW188" s="444"/>
      <c r="CX188" s="445"/>
      <c r="CY188" s="446"/>
      <c r="CZ188" s="440"/>
      <c r="DA188" s="443"/>
      <c r="DB188" s="444"/>
      <c r="DC188" s="445"/>
      <c r="DD188" s="446"/>
      <c r="DE188" s="440"/>
      <c r="DF188" s="443"/>
      <c r="DG188" s="444"/>
      <c r="DH188" s="445"/>
      <c r="DI188" s="446"/>
      <c r="DJ188" s="440"/>
      <c r="DK188" s="443"/>
      <c r="DL188" s="444"/>
      <c r="DM188" s="445"/>
      <c r="DN188" s="446"/>
      <c r="DO188" s="440"/>
      <c r="DP188" s="443"/>
      <c r="DQ188" s="444"/>
      <c r="DR188" s="445"/>
      <c r="DS188" s="446"/>
      <c r="DT188" s="440"/>
      <c r="DU188" s="443"/>
      <c r="DV188" s="444"/>
      <c r="DW188" s="445"/>
      <c r="DX188" s="446"/>
      <c r="DY188" s="440"/>
      <c r="DZ188" s="443"/>
      <c r="EA188" s="444"/>
      <c r="EB188" s="445"/>
      <c r="EC188" s="446"/>
      <c r="ED188" s="440"/>
      <c r="EE188" s="443"/>
      <c r="EF188" s="444"/>
      <c r="EG188" s="445"/>
      <c r="EH188" s="446"/>
      <c r="EI188" s="440"/>
      <c r="EJ188" s="443"/>
      <c r="EK188" s="444"/>
      <c r="EL188" s="445"/>
      <c r="EM188" s="446"/>
      <c r="EN188" s="440"/>
      <c r="EO188" s="443"/>
      <c r="EP188" s="444"/>
      <c r="EQ188" s="445"/>
      <c r="ER188" s="446"/>
      <c r="ES188" s="440"/>
      <c r="ET188" s="443"/>
      <c r="EU188" s="444"/>
      <c r="EV188" s="445"/>
      <c r="EW188" s="446"/>
      <c r="EX188" s="440"/>
      <c r="EY188" s="443"/>
      <c r="EZ188" s="444"/>
      <c r="FA188" s="445"/>
      <c r="FB188" s="446"/>
    </row>
    <row r="189" spans="1:158" s="365" customFormat="1" ht="28.5" x14ac:dyDescent="0.25">
      <c r="A189" s="440">
        <v>160134</v>
      </c>
      <c r="B189" s="441" t="s">
        <v>701</v>
      </c>
      <c r="C189" s="442" t="s">
        <v>760</v>
      </c>
      <c r="D189" s="440" t="s">
        <v>325</v>
      </c>
      <c r="E189" s="443" t="s">
        <v>348</v>
      </c>
      <c r="F189" s="443" t="s">
        <v>780</v>
      </c>
      <c r="G189" s="443" t="s">
        <v>348</v>
      </c>
      <c r="H189" s="442" t="s">
        <v>348</v>
      </c>
      <c r="I189" s="443" t="s">
        <v>348</v>
      </c>
      <c r="J189" s="360" t="str">
        <f>IFERROR(VLOOKUP(A189,[4]YEAR12!$A:$Q,17,FALSE),"")</f>
        <v>4.75+ (C/B)</v>
      </c>
      <c r="K189" s="361">
        <f>IFERROR(VLOOKUP($A189,BHVEXPORT!$A:$I,6,FALSE),"")</f>
        <v>0</v>
      </c>
      <c r="L189" s="362">
        <f>IFERROR(VLOOKUP($A189,BHVEXPORT!$A:$I,4,FALSE),"")</f>
        <v>0</v>
      </c>
      <c r="M189" s="364">
        <f>IFERROR(VLOOKUP($A189,BHVEXPORT!$A:$I,5,FALSE),"")</f>
        <v>1</v>
      </c>
      <c r="N189" s="398">
        <v>83.62</v>
      </c>
      <c r="O189" s="399">
        <v>1</v>
      </c>
      <c r="P189" s="366"/>
      <c r="Q189" s="400">
        <f t="shared" si="24"/>
        <v>0</v>
      </c>
      <c r="R189" s="401">
        <f t="shared" si="25"/>
        <v>3</v>
      </c>
      <c r="S189" s="402">
        <f t="shared" si="26"/>
        <v>0</v>
      </c>
      <c r="T189" s="402">
        <f t="shared" si="27"/>
        <v>0</v>
      </c>
      <c r="U189" s="402">
        <f t="shared" si="28"/>
        <v>1</v>
      </c>
      <c r="V189" s="402">
        <f t="shared" si="29"/>
        <v>1</v>
      </c>
      <c r="W189" s="402">
        <f t="shared" si="30"/>
        <v>0</v>
      </c>
      <c r="X189" s="402">
        <f t="shared" si="31"/>
        <v>0</v>
      </c>
      <c r="Y189" s="402">
        <f t="shared" si="32"/>
        <v>0</v>
      </c>
      <c r="Z189" s="402">
        <f t="shared" si="33"/>
        <v>0</v>
      </c>
      <c r="AA189" s="454">
        <f t="shared" si="34"/>
        <v>1</v>
      </c>
      <c r="AB189" s="363"/>
      <c r="AC189" s="440"/>
      <c r="AD189" s="443"/>
      <c r="AE189" s="444"/>
      <c r="AF189" s="445"/>
      <c r="AG189" s="446"/>
      <c r="AH189" s="440"/>
      <c r="AI189" s="443"/>
      <c r="AJ189" s="444"/>
      <c r="AK189" s="445"/>
      <c r="AL189" s="446"/>
      <c r="AM189" s="440"/>
      <c r="AN189" s="443"/>
      <c r="AO189" s="444"/>
      <c r="AP189" s="445"/>
      <c r="AQ189" s="446"/>
      <c r="AR189" s="440" t="s">
        <v>388</v>
      </c>
      <c r="AS189" s="443"/>
      <c r="AT189" s="444"/>
      <c r="AU189" s="445" t="s">
        <v>418</v>
      </c>
      <c r="AV189" s="446" t="s">
        <v>361</v>
      </c>
      <c r="AW189" s="440"/>
      <c r="AX189" s="443"/>
      <c r="AY189" s="444"/>
      <c r="AZ189" s="445"/>
      <c r="BA189" s="446"/>
      <c r="BB189" s="440"/>
      <c r="BC189" s="443"/>
      <c r="BD189" s="444"/>
      <c r="BE189" s="445"/>
      <c r="BF189" s="446"/>
      <c r="BG189" s="440"/>
      <c r="BH189" s="443"/>
      <c r="BI189" s="444"/>
      <c r="BJ189" s="445"/>
      <c r="BK189" s="446"/>
      <c r="BL189" s="440"/>
      <c r="BM189" s="443"/>
      <c r="BN189" s="444"/>
      <c r="BO189" s="445"/>
      <c r="BP189" s="446"/>
      <c r="BQ189" s="440"/>
      <c r="BR189" s="443"/>
      <c r="BS189" s="444"/>
      <c r="BT189" s="445"/>
      <c r="BU189" s="446"/>
      <c r="BV189" s="440"/>
      <c r="BW189" s="443"/>
      <c r="BX189" s="444"/>
      <c r="BY189" s="445"/>
      <c r="BZ189" s="446"/>
      <c r="CA189" s="440" t="s">
        <v>385</v>
      </c>
      <c r="CB189" s="443"/>
      <c r="CC189" s="444"/>
      <c r="CD189" s="445" t="s">
        <v>788</v>
      </c>
      <c r="CE189" s="446" t="s">
        <v>760</v>
      </c>
      <c r="CF189" s="440"/>
      <c r="CG189" s="443"/>
      <c r="CH189" s="444"/>
      <c r="CI189" s="445"/>
      <c r="CJ189" s="446"/>
      <c r="CK189" s="440"/>
      <c r="CL189" s="443"/>
      <c r="CM189" s="444"/>
      <c r="CN189" s="445"/>
      <c r="CO189" s="446"/>
      <c r="CP189" s="440"/>
      <c r="CQ189" s="443"/>
      <c r="CR189" s="444"/>
      <c r="CS189" s="445"/>
      <c r="CT189" s="446"/>
      <c r="CU189" s="440"/>
      <c r="CV189" s="443"/>
      <c r="CW189" s="444"/>
      <c r="CX189" s="445"/>
      <c r="CY189" s="446"/>
      <c r="CZ189" s="440"/>
      <c r="DA189" s="443"/>
      <c r="DB189" s="444"/>
      <c r="DC189" s="445"/>
      <c r="DD189" s="446"/>
      <c r="DE189" s="440"/>
      <c r="DF189" s="443"/>
      <c r="DG189" s="444"/>
      <c r="DH189" s="445"/>
      <c r="DI189" s="446"/>
      <c r="DJ189" s="440" t="s">
        <v>385</v>
      </c>
      <c r="DK189" s="443"/>
      <c r="DL189" s="444"/>
      <c r="DM189" s="445" t="s">
        <v>782</v>
      </c>
      <c r="DN189" s="446" t="s">
        <v>455</v>
      </c>
      <c r="DO189" s="440"/>
      <c r="DP189" s="443"/>
      <c r="DQ189" s="444"/>
      <c r="DR189" s="445"/>
      <c r="DS189" s="446"/>
      <c r="DT189" s="440"/>
      <c r="DU189" s="443"/>
      <c r="DV189" s="444"/>
      <c r="DW189" s="445"/>
      <c r="DX189" s="446"/>
      <c r="DY189" s="440"/>
      <c r="DZ189" s="443"/>
      <c r="EA189" s="444"/>
      <c r="EB189" s="445"/>
      <c r="EC189" s="446"/>
      <c r="ED189" s="440" t="s">
        <v>385</v>
      </c>
      <c r="EE189" s="443"/>
      <c r="EF189" s="444"/>
      <c r="EG189" s="445" t="s">
        <v>468</v>
      </c>
      <c r="EH189" s="446" t="s">
        <v>467</v>
      </c>
      <c r="EI189" s="440"/>
      <c r="EJ189" s="443"/>
      <c r="EK189" s="444"/>
      <c r="EL189" s="445"/>
      <c r="EM189" s="446"/>
      <c r="EN189" s="440"/>
      <c r="EO189" s="443"/>
      <c r="EP189" s="444"/>
      <c r="EQ189" s="445"/>
      <c r="ER189" s="446"/>
      <c r="ES189" s="440"/>
      <c r="ET189" s="443"/>
      <c r="EU189" s="444"/>
      <c r="EV189" s="445"/>
      <c r="EW189" s="446"/>
      <c r="EX189" s="440"/>
      <c r="EY189" s="443"/>
      <c r="EZ189" s="444"/>
      <c r="FA189" s="445"/>
      <c r="FB189" s="446"/>
    </row>
    <row r="190" spans="1:158" s="365" customFormat="1" ht="28.5" x14ac:dyDescent="0.25">
      <c r="A190" s="440">
        <v>160087</v>
      </c>
      <c r="B190" s="441" t="s">
        <v>702</v>
      </c>
      <c r="C190" s="442" t="s">
        <v>760</v>
      </c>
      <c r="D190" s="440" t="s">
        <v>325</v>
      </c>
      <c r="E190" s="443" t="s">
        <v>348</v>
      </c>
      <c r="F190" s="443" t="s">
        <v>751</v>
      </c>
      <c r="G190" s="443" t="s">
        <v>348</v>
      </c>
      <c r="H190" s="442" t="s">
        <v>348</v>
      </c>
      <c r="I190" s="443" t="s">
        <v>348</v>
      </c>
      <c r="J190" s="360" t="str">
        <f>IFERROR(VLOOKUP(A190,[4]YEAR12!$A:$Q,17,FALSE),"")</f>
        <v>6.25+ (B/A)</v>
      </c>
      <c r="K190" s="361">
        <f>IFERROR(VLOOKUP($A190,BHVEXPORT!$A:$I,6,FALSE),"")</f>
        <v>0</v>
      </c>
      <c r="L190" s="362">
        <f>IFERROR(VLOOKUP($A190,BHVEXPORT!$A:$I,4,FALSE),"")</f>
        <v>0</v>
      </c>
      <c r="M190" s="364">
        <f>IFERROR(VLOOKUP($A190,BHVEXPORT!$A:$I,5,FALSE),"")</f>
        <v>0</v>
      </c>
      <c r="N190" s="398">
        <v>100</v>
      </c>
      <c r="O190" s="399">
        <v>0</v>
      </c>
      <c r="P190" s="366"/>
      <c r="Q190" s="400">
        <f t="shared" si="24"/>
        <v>1</v>
      </c>
      <c r="R190" s="401">
        <f t="shared" si="25"/>
        <v>4</v>
      </c>
      <c r="S190" s="402">
        <f t="shared" si="26"/>
        <v>0</v>
      </c>
      <c r="T190" s="402">
        <f t="shared" si="27"/>
        <v>0</v>
      </c>
      <c r="U190" s="402">
        <f t="shared" si="28"/>
        <v>0</v>
      </c>
      <c r="V190" s="402">
        <f t="shared" si="29"/>
        <v>0</v>
      </c>
      <c r="W190" s="402">
        <f t="shared" si="30"/>
        <v>0</v>
      </c>
      <c r="X190" s="402">
        <f t="shared" si="31"/>
        <v>0</v>
      </c>
      <c r="Y190" s="402">
        <f t="shared" si="32"/>
        <v>0</v>
      </c>
      <c r="Z190" s="402">
        <f t="shared" si="33"/>
        <v>0</v>
      </c>
      <c r="AA190" s="454">
        <f t="shared" si="34"/>
        <v>0</v>
      </c>
      <c r="AB190" s="363"/>
      <c r="AC190" s="440"/>
      <c r="AD190" s="443"/>
      <c r="AE190" s="444"/>
      <c r="AF190" s="445"/>
      <c r="AG190" s="446"/>
      <c r="AH190" s="440" t="s">
        <v>385</v>
      </c>
      <c r="AI190" s="443"/>
      <c r="AJ190" s="444"/>
      <c r="AK190" s="445" t="s">
        <v>785</v>
      </c>
      <c r="AL190" s="446" t="s">
        <v>359</v>
      </c>
      <c r="AM190" s="440"/>
      <c r="AN190" s="443"/>
      <c r="AO190" s="444"/>
      <c r="AP190" s="445"/>
      <c r="AQ190" s="446"/>
      <c r="AR190" s="440"/>
      <c r="AS190" s="443"/>
      <c r="AT190" s="444"/>
      <c r="AU190" s="445"/>
      <c r="AV190" s="446"/>
      <c r="AW190" s="440"/>
      <c r="AX190" s="443"/>
      <c r="AY190" s="444"/>
      <c r="AZ190" s="445"/>
      <c r="BA190" s="446"/>
      <c r="BB190" s="440"/>
      <c r="BC190" s="443"/>
      <c r="BD190" s="444"/>
      <c r="BE190" s="445"/>
      <c r="BF190" s="446"/>
      <c r="BG190" s="440"/>
      <c r="BH190" s="443"/>
      <c r="BI190" s="444"/>
      <c r="BJ190" s="445"/>
      <c r="BK190" s="446"/>
      <c r="BL190" s="440"/>
      <c r="BM190" s="443"/>
      <c r="BN190" s="444"/>
      <c r="BO190" s="445"/>
      <c r="BP190" s="446"/>
      <c r="BQ190" s="440"/>
      <c r="BR190" s="443"/>
      <c r="BS190" s="444"/>
      <c r="BT190" s="445"/>
      <c r="BU190" s="446"/>
      <c r="BV190" s="440" t="s">
        <v>385</v>
      </c>
      <c r="BW190" s="443"/>
      <c r="BX190" s="444"/>
      <c r="BY190" s="445"/>
      <c r="BZ190" s="446"/>
      <c r="CA190" s="440" t="s">
        <v>385</v>
      </c>
      <c r="CB190" s="443"/>
      <c r="CC190" s="444"/>
      <c r="CD190" s="445" t="s">
        <v>788</v>
      </c>
      <c r="CE190" s="446" t="s">
        <v>760</v>
      </c>
      <c r="CF190" s="440"/>
      <c r="CG190" s="443"/>
      <c r="CH190" s="444"/>
      <c r="CI190" s="445"/>
      <c r="CJ190" s="446"/>
      <c r="CK190" s="440"/>
      <c r="CL190" s="443"/>
      <c r="CM190" s="444"/>
      <c r="CN190" s="445"/>
      <c r="CO190" s="446"/>
      <c r="CP190" s="440"/>
      <c r="CQ190" s="443"/>
      <c r="CR190" s="444"/>
      <c r="CS190" s="445"/>
      <c r="CT190" s="446"/>
      <c r="CU190" s="440"/>
      <c r="CV190" s="443"/>
      <c r="CW190" s="444"/>
      <c r="CX190" s="445"/>
      <c r="CY190" s="446"/>
      <c r="CZ190" s="440"/>
      <c r="DA190" s="443"/>
      <c r="DB190" s="444"/>
      <c r="DC190" s="445"/>
      <c r="DD190" s="446"/>
      <c r="DE190" s="440"/>
      <c r="DF190" s="443"/>
      <c r="DG190" s="444"/>
      <c r="DH190" s="445"/>
      <c r="DI190" s="446"/>
      <c r="DJ190" s="440"/>
      <c r="DK190" s="443"/>
      <c r="DL190" s="444"/>
      <c r="DM190" s="445"/>
      <c r="DN190" s="446"/>
      <c r="DO190" s="440"/>
      <c r="DP190" s="443"/>
      <c r="DQ190" s="444"/>
      <c r="DR190" s="445"/>
      <c r="DS190" s="446"/>
      <c r="DT190" s="440"/>
      <c r="DU190" s="443"/>
      <c r="DV190" s="444"/>
      <c r="DW190" s="445"/>
      <c r="DX190" s="446"/>
      <c r="DY190" s="440"/>
      <c r="DZ190" s="443"/>
      <c r="EA190" s="444"/>
      <c r="EB190" s="445"/>
      <c r="EC190" s="446"/>
      <c r="ED190" s="440"/>
      <c r="EE190" s="443"/>
      <c r="EF190" s="444"/>
      <c r="EG190" s="445"/>
      <c r="EH190" s="446"/>
      <c r="EI190" s="440" t="s">
        <v>385</v>
      </c>
      <c r="EJ190" s="443"/>
      <c r="EK190" s="444"/>
      <c r="EL190" s="445"/>
      <c r="EM190" s="446"/>
      <c r="EN190" s="440" t="s">
        <v>384</v>
      </c>
      <c r="EO190" s="443"/>
      <c r="EP190" s="444"/>
      <c r="EQ190" s="445" t="s">
        <v>474</v>
      </c>
      <c r="ER190" s="446" t="s">
        <v>477</v>
      </c>
      <c r="ES190" s="440"/>
      <c r="ET190" s="443"/>
      <c r="EU190" s="444"/>
      <c r="EV190" s="445"/>
      <c r="EW190" s="446"/>
      <c r="EX190" s="440"/>
      <c r="EY190" s="443"/>
      <c r="EZ190" s="444"/>
      <c r="FA190" s="445"/>
      <c r="FB190" s="446"/>
    </row>
    <row r="191" spans="1:158" s="365" customFormat="1" ht="28.5" x14ac:dyDescent="0.25">
      <c r="A191" s="440">
        <v>160046</v>
      </c>
      <c r="B191" s="441" t="s">
        <v>703</v>
      </c>
      <c r="C191" s="442" t="s">
        <v>753</v>
      </c>
      <c r="D191" s="440" t="s">
        <v>201</v>
      </c>
      <c r="E191" s="443" t="s">
        <v>348</v>
      </c>
      <c r="F191" s="443" t="s">
        <v>751</v>
      </c>
      <c r="G191" s="443" t="s">
        <v>348</v>
      </c>
      <c r="H191" s="442" t="s">
        <v>348</v>
      </c>
      <c r="I191" s="443" t="s">
        <v>348</v>
      </c>
      <c r="J191" s="360" t="str">
        <f>IFERROR(VLOOKUP(A191,[4]YEAR12!$A:$Q,17,FALSE),"")</f>
        <v>6.25+ (B/A)</v>
      </c>
      <c r="K191" s="361">
        <f>IFERROR(VLOOKUP($A191,BHVEXPORT!$A:$I,6,FALSE),"")</f>
        <v>0</v>
      </c>
      <c r="L191" s="362">
        <f>IFERROR(VLOOKUP($A191,BHVEXPORT!$A:$I,4,FALSE),"")</f>
        <v>0</v>
      </c>
      <c r="M191" s="364">
        <f>IFERROR(VLOOKUP($A191,BHVEXPORT!$A:$I,5,FALSE),"")</f>
        <v>0</v>
      </c>
      <c r="N191" s="398">
        <v>98.28</v>
      </c>
      <c r="O191" s="399">
        <v>0</v>
      </c>
      <c r="P191" s="366"/>
      <c r="Q191" s="400">
        <f t="shared" si="24"/>
        <v>1</v>
      </c>
      <c r="R191" s="401">
        <f t="shared" si="25"/>
        <v>3</v>
      </c>
      <c r="S191" s="402">
        <f t="shared" si="26"/>
        <v>0</v>
      </c>
      <c r="T191" s="402">
        <f t="shared" si="27"/>
        <v>0</v>
      </c>
      <c r="U191" s="402">
        <f t="shared" si="28"/>
        <v>0</v>
      </c>
      <c r="V191" s="402">
        <f t="shared" si="29"/>
        <v>0</v>
      </c>
      <c r="W191" s="402">
        <f t="shared" si="30"/>
        <v>0</v>
      </c>
      <c r="X191" s="402">
        <f t="shared" si="31"/>
        <v>0</v>
      </c>
      <c r="Y191" s="402">
        <f t="shared" si="32"/>
        <v>0</v>
      </c>
      <c r="Z191" s="402">
        <f t="shared" si="33"/>
        <v>0</v>
      </c>
      <c r="AA191" s="454">
        <f t="shared" si="34"/>
        <v>0</v>
      </c>
      <c r="AB191" s="363"/>
      <c r="AC191" s="440" t="s">
        <v>385</v>
      </c>
      <c r="AD191" s="443"/>
      <c r="AE191" s="444"/>
      <c r="AF191" s="445" t="s">
        <v>407</v>
      </c>
      <c r="AG191" s="446" t="s">
        <v>406</v>
      </c>
      <c r="AH191" s="440"/>
      <c r="AI191" s="443"/>
      <c r="AJ191" s="444"/>
      <c r="AK191" s="445"/>
      <c r="AL191" s="446"/>
      <c r="AM191" s="440"/>
      <c r="AN191" s="443"/>
      <c r="AO191" s="444"/>
      <c r="AP191" s="445"/>
      <c r="AQ191" s="446"/>
      <c r="AR191" s="440"/>
      <c r="AS191" s="443"/>
      <c r="AT191" s="444"/>
      <c r="AU191" s="445"/>
      <c r="AV191" s="446"/>
      <c r="AW191" s="440"/>
      <c r="AX191" s="443"/>
      <c r="AY191" s="444"/>
      <c r="AZ191" s="445"/>
      <c r="BA191" s="446"/>
      <c r="BB191" s="440"/>
      <c r="BC191" s="443"/>
      <c r="BD191" s="444"/>
      <c r="BE191" s="445"/>
      <c r="BF191" s="446"/>
      <c r="BG191" s="440"/>
      <c r="BH191" s="443"/>
      <c r="BI191" s="444"/>
      <c r="BJ191" s="445"/>
      <c r="BK191" s="446"/>
      <c r="BL191" s="440"/>
      <c r="BM191" s="443"/>
      <c r="BN191" s="444"/>
      <c r="BO191" s="445"/>
      <c r="BP191" s="446"/>
      <c r="BQ191" s="440"/>
      <c r="BR191" s="443"/>
      <c r="BS191" s="444"/>
      <c r="BT191" s="445"/>
      <c r="BU191" s="446"/>
      <c r="BV191" s="440" t="s">
        <v>385</v>
      </c>
      <c r="BW191" s="443"/>
      <c r="BX191" s="444"/>
      <c r="BY191" s="445" t="s">
        <v>787</v>
      </c>
      <c r="BZ191" s="446" t="s">
        <v>435</v>
      </c>
      <c r="CA191" s="440" t="s">
        <v>385</v>
      </c>
      <c r="CB191" s="443"/>
      <c r="CC191" s="444"/>
      <c r="CD191" s="445" t="s">
        <v>429</v>
      </c>
      <c r="CE191" s="446" t="s">
        <v>753</v>
      </c>
      <c r="CF191" s="440"/>
      <c r="CG191" s="443"/>
      <c r="CH191" s="444"/>
      <c r="CI191" s="445"/>
      <c r="CJ191" s="446"/>
      <c r="CK191" s="440"/>
      <c r="CL191" s="443"/>
      <c r="CM191" s="444"/>
      <c r="CN191" s="445"/>
      <c r="CO191" s="446"/>
      <c r="CP191" s="440"/>
      <c r="CQ191" s="443"/>
      <c r="CR191" s="444"/>
      <c r="CS191" s="445"/>
      <c r="CT191" s="446"/>
      <c r="CU191" s="440"/>
      <c r="CV191" s="443"/>
      <c r="CW191" s="444"/>
      <c r="CX191" s="445"/>
      <c r="CY191" s="446"/>
      <c r="CZ191" s="440"/>
      <c r="DA191" s="443"/>
      <c r="DB191" s="444"/>
      <c r="DC191" s="445"/>
      <c r="DD191" s="446"/>
      <c r="DE191" s="440"/>
      <c r="DF191" s="443"/>
      <c r="DG191" s="444"/>
      <c r="DH191" s="445"/>
      <c r="DI191" s="446"/>
      <c r="DJ191" s="440"/>
      <c r="DK191" s="443"/>
      <c r="DL191" s="444"/>
      <c r="DM191" s="445"/>
      <c r="DN191" s="446"/>
      <c r="DO191" s="440"/>
      <c r="DP191" s="443"/>
      <c r="DQ191" s="444"/>
      <c r="DR191" s="445"/>
      <c r="DS191" s="446"/>
      <c r="DT191" s="440"/>
      <c r="DU191" s="443"/>
      <c r="DV191" s="444"/>
      <c r="DW191" s="445"/>
      <c r="DX191" s="446"/>
      <c r="DY191" s="440"/>
      <c r="DZ191" s="443"/>
      <c r="EA191" s="444"/>
      <c r="EB191" s="445"/>
      <c r="EC191" s="446"/>
      <c r="ED191" s="440"/>
      <c r="EE191" s="443"/>
      <c r="EF191" s="444"/>
      <c r="EG191" s="445"/>
      <c r="EH191" s="446"/>
      <c r="EI191" s="440"/>
      <c r="EJ191" s="443"/>
      <c r="EK191" s="444"/>
      <c r="EL191" s="445"/>
      <c r="EM191" s="446"/>
      <c r="EN191" s="440" t="s">
        <v>384</v>
      </c>
      <c r="EO191" s="443"/>
      <c r="EP191" s="444"/>
      <c r="EQ191" s="445" t="s">
        <v>784</v>
      </c>
      <c r="ER191" s="446" t="s">
        <v>478</v>
      </c>
      <c r="ES191" s="440"/>
      <c r="ET191" s="443"/>
      <c r="EU191" s="444"/>
      <c r="EV191" s="445"/>
      <c r="EW191" s="446"/>
      <c r="EX191" s="440"/>
      <c r="EY191" s="443"/>
      <c r="EZ191" s="444"/>
      <c r="FA191" s="445"/>
      <c r="FB191" s="446"/>
    </row>
    <row r="192" spans="1:158" s="365" customFormat="1" ht="28.5" x14ac:dyDescent="0.25">
      <c r="A192" s="440">
        <v>160090</v>
      </c>
      <c r="B192" s="441" t="s">
        <v>704</v>
      </c>
      <c r="C192" s="442" t="s">
        <v>770</v>
      </c>
      <c r="D192" s="440" t="s">
        <v>201</v>
      </c>
      <c r="E192" s="443" t="s">
        <v>348</v>
      </c>
      <c r="F192" s="443" t="s">
        <v>751</v>
      </c>
      <c r="G192" s="443" t="s">
        <v>348</v>
      </c>
      <c r="H192" s="442" t="s">
        <v>348</v>
      </c>
      <c r="I192" s="443" t="s">
        <v>348</v>
      </c>
      <c r="J192" s="360" t="str">
        <f>IFERROR(VLOOKUP(A192,[4]YEAR12!$A:$Q,17,FALSE),"")</f>
        <v>6.25+ (B/A)</v>
      </c>
      <c r="K192" s="361">
        <f>IFERROR(VLOOKUP($A192,BHVEXPORT!$A:$I,6,FALSE),"")</f>
        <v>0</v>
      </c>
      <c r="L192" s="362">
        <f>IFERROR(VLOOKUP($A192,BHVEXPORT!$A:$I,4,FALSE),"")</f>
        <v>0</v>
      </c>
      <c r="M192" s="364">
        <f>IFERROR(VLOOKUP($A192,BHVEXPORT!$A:$I,5,FALSE),"")</f>
        <v>0</v>
      </c>
      <c r="N192" s="398">
        <v>100</v>
      </c>
      <c r="O192" s="399">
        <v>0</v>
      </c>
      <c r="P192" s="366"/>
      <c r="Q192" s="400">
        <f t="shared" si="24"/>
        <v>1</v>
      </c>
      <c r="R192" s="401">
        <f t="shared" si="25"/>
        <v>3</v>
      </c>
      <c r="S192" s="402">
        <f t="shared" si="26"/>
        <v>0</v>
      </c>
      <c r="T192" s="402">
        <f t="shared" si="27"/>
        <v>0</v>
      </c>
      <c r="U192" s="402">
        <f t="shared" si="28"/>
        <v>0</v>
      </c>
      <c r="V192" s="402">
        <f t="shared" si="29"/>
        <v>0</v>
      </c>
      <c r="W192" s="402">
        <f t="shared" si="30"/>
        <v>0</v>
      </c>
      <c r="X192" s="402">
        <f t="shared" si="31"/>
        <v>0</v>
      </c>
      <c r="Y192" s="402">
        <f t="shared" si="32"/>
        <v>0</v>
      </c>
      <c r="Z192" s="402">
        <f t="shared" si="33"/>
        <v>0</v>
      </c>
      <c r="AA192" s="454">
        <f t="shared" si="34"/>
        <v>0</v>
      </c>
      <c r="AB192" s="363"/>
      <c r="AC192" s="440"/>
      <c r="AD192" s="443"/>
      <c r="AE192" s="444"/>
      <c r="AF192" s="445"/>
      <c r="AG192" s="446"/>
      <c r="AH192" s="440" t="s">
        <v>385</v>
      </c>
      <c r="AI192" s="443"/>
      <c r="AJ192" s="444"/>
      <c r="AK192" s="445" t="s">
        <v>412</v>
      </c>
      <c r="AL192" s="446" t="s">
        <v>408</v>
      </c>
      <c r="AM192" s="440"/>
      <c r="AN192" s="443"/>
      <c r="AO192" s="444"/>
      <c r="AP192" s="445"/>
      <c r="AQ192" s="446"/>
      <c r="AR192" s="440"/>
      <c r="AS192" s="443"/>
      <c r="AT192" s="444"/>
      <c r="AU192" s="445"/>
      <c r="AV192" s="446"/>
      <c r="AW192" s="440"/>
      <c r="AX192" s="443"/>
      <c r="AY192" s="444"/>
      <c r="AZ192" s="445"/>
      <c r="BA192" s="446"/>
      <c r="BB192" s="440"/>
      <c r="BC192" s="443"/>
      <c r="BD192" s="444"/>
      <c r="BE192" s="445"/>
      <c r="BF192" s="446"/>
      <c r="BG192" s="440"/>
      <c r="BH192" s="443"/>
      <c r="BI192" s="444"/>
      <c r="BJ192" s="445"/>
      <c r="BK192" s="446"/>
      <c r="BL192" s="440"/>
      <c r="BM192" s="443"/>
      <c r="BN192" s="444"/>
      <c r="BO192" s="445"/>
      <c r="BP192" s="446"/>
      <c r="BQ192" s="440"/>
      <c r="BR192" s="443"/>
      <c r="BS192" s="444"/>
      <c r="BT192" s="445"/>
      <c r="BU192" s="446"/>
      <c r="BV192" s="440"/>
      <c r="BW192" s="443"/>
      <c r="BX192" s="444"/>
      <c r="BY192" s="445"/>
      <c r="BZ192" s="446"/>
      <c r="CA192" s="440" t="s">
        <v>385</v>
      </c>
      <c r="CB192" s="443"/>
      <c r="CC192" s="444"/>
      <c r="CD192" s="445" t="s">
        <v>462</v>
      </c>
      <c r="CE192" s="446" t="s">
        <v>810</v>
      </c>
      <c r="CF192" s="440"/>
      <c r="CG192" s="443"/>
      <c r="CH192" s="444"/>
      <c r="CI192" s="445"/>
      <c r="CJ192" s="446"/>
      <c r="CK192" s="440"/>
      <c r="CL192" s="443"/>
      <c r="CM192" s="444"/>
      <c r="CN192" s="445"/>
      <c r="CO192" s="446"/>
      <c r="CP192" s="440"/>
      <c r="CQ192" s="443"/>
      <c r="CR192" s="444"/>
      <c r="CS192" s="445"/>
      <c r="CT192" s="446"/>
      <c r="CU192" s="440"/>
      <c r="CV192" s="443"/>
      <c r="CW192" s="444"/>
      <c r="CX192" s="445"/>
      <c r="CY192" s="446"/>
      <c r="CZ192" s="440"/>
      <c r="DA192" s="443"/>
      <c r="DB192" s="444"/>
      <c r="DC192" s="445"/>
      <c r="DD192" s="446"/>
      <c r="DE192" s="440"/>
      <c r="DF192" s="443"/>
      <c r="DG192" s="444"/>
      <c r="DH192" s="445"/>
      <c r="DI192" s="446"/>
      <c r="DJ192" s="440"/>
      <c r="DK192" s="443"/>
      <c r="DL192" s="444"/>
      <c r="DM192" s="445"/>
      <c r="DN192" s="446"/>
      <c r="DO192" s="440"/>
      <c r="DP192" s="443"/>
      <c r="DQ192" s="444"/>
      <c r="DR192" s="445"/>
      <c r="DS192" s="446"/>
      <c r="DT192" s="440"/>
      <c r="DU192" s="443"/>
      <c r="DV192" s="444"/>
      <c r="DW192" s="445"/>
      <c r="DX192" s="446"/>
      <c r="DY192" s="440"/>
      <c r="DZ192" s="443"/>
      <c r="EA192" s="444"/>
      <c r="EB192" s="445"/>
      <c r="EC192" s="446"/>
      <c r="ED192" s="440"/>
      <c r="EE192" s="443"/>
      <c r="EF192" s="444"/>
      <c r="EG192" s="445"/>
      <c r="EH192" s="446"/>
      <c r="EI192" s="440"/>
      <c r="EJ192" s="443"/>
      <c r="EK192" s="444"/>
      <c r="EL192" s="445"/>
      <c r="EM192" s="446"/>
      <c r="EN192" s="440" t="s">
        <v>385</v>
      </c>
      <c r="EO192" s="443"/>
      <c r="EP192" s="444"/>
      <c r="EQ192" s="445" t="s">
        <v>784</v>
      </c>
      <c r="ER192" s="446" t="s">
        <v>478</v>
      </c>
      <c r="ES192" s="440" t="s">
        <v>384</v>
      </c>
      <c r="ET192" s="443"/>
      <c r="EU192" s="444"/>
      <c r="EV192" s="445" t="s">
        <v>480</v>
      </c>
      <c r="EW192" s="446" t="s">
        <v>479</v>
      </c>
      <c r="EX192" s="440"/>
      <c r="EY192" s="443"/>
      <c r="EZ192" s="444"/>
      <c r="FA192" s="445"/>
      <c r="FB192" s="446"/>
    </row>
    <row r="193" spans="1:158" s="365" customFormat="1" ht="28.5" x14ac:dyDescent="0.25">
      <c r="A193" s="440">
        <v>160362</v>
      </c>
      <c r="B193" s="441" t="s">
        <v>705</v>
      </c>
      <c r="C193" s="442" t="s">
        <v>770</v>
      </c>
      <c r="D193" s="440" t="s">
        <v>201</v>
      </c>
      <c r="E193" s="443" t="s">
        <v>348</v>
      </c>
      <c r="F193" s="443" t="s">
        <v>778</v>
      </c>
      <c r="G193" s="443" t="s">
        <v>348</v>
      </c>
      <c r="H193" s="442" t="s">
        <v>348</v>
      </c>
      <c r="I193" s="443" t="s">
        <v>348</v>
      </c>
      <c r="J193" s="360" t="str">
        <f>IFERROR(VLOOKUP(A193,[4]YEAR12!$A:$Q,17,FALSE),"")</f>
        <v>4.75+ (C/B)</v>
      </c>
      <c r="K193" s="361">
        <f>IFERROR(VLOOKUP($A193,BHVEXPORT!$A:$I,6,FALSE),"")</f>
        <v>0</v>
      </c>
      <c r="L193" s="362">
        <f>IFERROR(VLOOKUP($A193,BHVEXPORT!$A:$I,4,FALSE),"")</f>
        <v>0</v>
      </c>
      <c r="M193" s="364">
        <f>IFERROR(VLOOKUP($A193,BHVEXPORT!$A:$I,5,FALSE),"")</f>
        <v>0</v>
      </c>
      <c r="N193" s="398">
        <v>91.36</v>
      </c>
      <c r="O193" s="399">
        <v>1</v>
      </c>
      <c r="P193" s="366"/>
      <c r="Q193" s="400">
        <f t="shared" si="24"/>
        <v>0</v>
      </c>
      <c r="R193" s="401">
        <f t="shared" si="25"/>
        <v>5</v>
      </c>
      <c r="S193" s="402">
        <f t="shared" si="26"/>
        <v>0</v>
      </c>
      <c r="T193" s="402">
        <f t="shared" si="27"/>
        <v>0</v>
      </c>
      <c r="U193" s="402">
        <f t="shared" si="28"/>
        <v>0</v>
      </c>
      <c r="V193" s="402">
        <f t="shared" si="29"/>
        <v>0</v>
      </c>
      <c r="W193" s="402">
        <f t="shared" si="30"/>
        <v>0</v>
      </c>
      <c r="X193" s="402">
        <f t="shared" si="31"/>
        <v>0</v>
      </c>
      <c r="Y193" s="402">
        <f t="shared" si="32"/>
        <v>0</v>
      </c>
      <c r="Z193" s="402">
        <f t="shared" si="33"/>
        <v>0</v>
      </c>
      <c r="AA193" s="454">
        <f t="shared" si="34"/>
        <v>0</v>
      </c>
      <c r="AB193" s="363"/>
      <c r="AC193" s="440"/>
      <c r="AD193" s="443"/>
      <c r="AE193" s="444"/>
      <c r="AF193" s="445"/>
      <c r="AG193" s="446"/>
      <c r="AH193" s="440"/>
      <c r="AI193" s="443"/>
      <c r="AJ193" s="444"/>
      <c r="AK193" s="445"/>
      <c r="AL193" s="446"/>
      <c r="AM193" s="440" t="s">
        <v>385</v>
      </c>
      <c r="AN193" s="443"/>
      <c r="AO193" s="444"/>
      <c r="AP193" s="445" t="s">
        <v>415</v>
      </c>
      <c r="AQ193" s="446" t="s">
        <v>414</v>
      </c>
      <c r="AR193" s="440"/>
      <c r="AS193" s="443"/>
      <c r="AT193" s="444"/>
      <c r="AU193" s="445"/>
      <c r="AV193" s="446"/>
      <c r="AW193" s="440"/>
      <c r="AX193" s="443"/>
      <c r="AY193" s="444"/>
      <c r="AZ193" s="445"/>
      <c r="BA193" s="446"/>
      <c r="BB193" s="440"/>
      <c r="BC193" s="443"/>
      <c r="BD193" s="444"/>
      <c r="BE193" s="445"/>
      <c r="BF193" s="446"/>
      <c r="BG193" s="440"/>
      <c r="BH193" s="443"/>
      <c r="BI193" s="444"/>
      <c r="BJ193" s="445"/>
      <c r="BK193" s="446"/>
      <c r="BL193" s="440" t="s">
        <v>385</v>
      </c>
      <c r="BM193" s="443"/>
      <c r="BN193" s="444"/>
      <c r="BO193" s="445" t="s">
        <v>429</v>
      </c>
      <c r="BP193" s="446" t="s">
        <v>427</v>
      </c>
      <c r="BQ193" s="440"/>
      <c r="BR193" s="443"/>
      <c r="BS193" s="444"/>
      <c r="BT193" s="445"/>
      <c r="BU193" s="446"/>
      <c r="BV193" s="440"/>
      <c r="BW193" s="443"/>
      <c r="BX193" s="444"/>
      <c r="BY193" s="445"/>
      <c r="BZ193" s="446"/>
      <c r="CA193" s="440" t="s">
        <v>385</v>
      </c>
      <c r="CB193" s="443"/>
      <c r="CC193" s="444"/>
      <c r="CD193" s="445" t="s">
        <v>805</v>
      </c>
      <c r="CE193" s="446" t="s">
        <v>806</v>
      </c>
      <c r="CF193" s="440"/>
      <c r="CG193" s="443"/>
      <c r="CH193" s="444"/>
      <c r="CI193" s="445"/>
      <c r="CJ193" s="446"/>
      <c r="CK193" s="440"/>
      <c r="CL193" s="443"/>
      <c r="CM193" s="444"/>
      <c r="CN193" s="445"/>
      <c r="CO193" s="446"/>
      <c r="CP193" s="440"/>
      <c r="CQ193" s="443"/>
      <c r="CR193" s="444"/>
      <c r="CS193" s="445"/>
      <c r="CT193" s="446"/>
      <c r="CU193" s="440" t="s">
        <v>385</v>
      </c>
      <c r="CV193" s="443"/>
      <c r="CW193" s="444"/>
      <c r="CX193" s="445"/>
      <c r="CY193" s="446"/>
      <c r="CZ193" s="440"/>
      <c r="DA193" s="443"/>
      <c r="DB193" s="444"/>
      <c r="DC193" s="445"/>
      <c r="DD193" s="446"/>
      <c r="DE193" s="440"/>
      <c r="DF193" s="443"/>
      <c r="DG193" s="444"/>
      <c r="DH193" s="445"/>
      <c r="DI193" s="446"/>
      <c r="DJ193" s="440"/>
      <c r="DK193" s="443"/>
      <c r="DL193" s="444"/>
      <c r="DM193" s="445"/>
      <c r="DN193" s="446"/>
      <c r="DO193" s="440"/>
      <c r="DP193" s="443"/>
      <c r="DQ193" s="444"/>
      <c r="DR193" s="445"/>
      <c r="DS193" s="446"/>
      <c r="DT193" s="440"/>
      <c r="DU193" s="443"/>
      <c r="DV193" s="444"/>
      <c r="DW193" s="445"/>
      <c r="DX193" s="446"/>
      <c r="DY193" s="440"/>
      <c r="DZ193" s="443"/>
      <c r="EA193" s="444"/>
      <c r="EB193" s="445"/>
      <c r="EC193" s="446"/>
      <c r="ED193" s="440"/>
      <c r="EE193" s="443"/>
      <c r="EF193" s="444"/>
      <c r="EG193" s="445"/>
      <c r="EH193" s="446"/>
      <c r="EI193" s="440"/>
      <c r="EJ193" s="443"/>
      <c r="EK193" s="444"/>
      <c r="EL193" s="445"/>
      <c r="EM193" s="446"/>
      <c r="EN193" s="440" t="s">
        <v>385</v>
      </c>
      <c r="EO193" s="443"/>
      <c r="EP193" s="444"/>
      <c r="EQ193" s="445" t="s">
        <v>784</v>
      </c>
      <c r="ER193" s="446" t="s">
        <v>478</v>
      </c>
      <c r="ES193" s="440"/>
      <c r="ET193" s="443"/>
      <c r="EU193" s="444"/>
      <c r="EV193" s="445"/>
      <c r="EW193" s="446"/>
      <c r="EX193" s="440"/>
      <c r="EY193" s="443"/>
      <c r="EZ193" s="444"/>
      <c r="FA193" s="445"/>
      <c r="FB193" s="446"/>
    </row>
    <row r="194" spans="1:158" s="365" customFormat="1" ht="28.5" x14ac:dyDescent="0.25">
      <c r="A194" s="440">
        <v>150932</v>
      </c>
      <c r="B194" s="441" t="s">
        <v>706</v>
      </c>
      <c r="C194" s="442" t="s">
        <v>769</v>
      </c>
      <c r="D194" s="440" t="s">
        <v>325</v>
      </c>
      <c r="E194" s="443" t="s">
        <v>348</v>
      </c>
      <c r="F194" s="443" t="s">
        <v>751</v>
      </c>
      <c r="G194" s="443" t="s">
        <v>348</v>
      </c>
      <c r="H194" s="442" t="s">
        <v>348</v>
      </c>
      <c r="I194" s="443" t="s">
        <v>348</v>
      </c>
      <c r="J194" s="360" t="str">
        <f>IFERROR(VLOOKUP(A194,[4]YEAR12!$A:$Q,17,FALSE),"")</f>
        <v>2.5+ (D/C)</v>
      </c>
      <c r="K194" s="361">
        <f>IFERROR(VLOOKUP($A194,BHVEXPORT!$A:$I,6,FALSE),"")</f>
        <v>0</v>
      </c>
      <c r="L194" s="362">
        <f>IFERROR(VLOOKUP($A194,BHVEXPORT!$A:$I,4,FALSE),"")</f>
        <v>0</v>
      </c>
      <c r="M194" s="364">
        <f>IFERROR(VLOOKUP($A194,BHVEXPORT!$A:$I,5,FALSE),"")</f>
        <v>0</v>
      </c>
      <c r="N194" s="398">
        <v>92.31</v>
      </c>
      <c r="O194" s="399">
        <v>0</v>
      </c>
      <c r="P194" s="366"/>
      <c r="Q194" s="400">
        <f t="shared" ref="Q194:Q231" si="35">COUNTIF($AC194:$GH194,"Outstanding")</f>
        <v>0</v>
      </c>
      <c r="R194" s="401">
        <f t="shared" ref="R194:R231" si="36">COUNTIF($AC194:$GH194,"Good")</f>
        <v>4</v>
      </c>
      <c r="S194" s="402">
        <f t="shared" ref="S194:S231" si="37">COUNTIF($AC194:$GH194,"N2Improve - Engagement")</f>
        <v>0</v>
      </c>
      <c r="T194" s="402">
        <f t="shared" ref="T194:T231" si="38">COUNTIF($AC194:$GH194,"N2Improve - Community Conduct")</f>
        <v>0</v>
      </c>
      <c r="U194" s="402">
        <f t="shared" ref="U194:U231" si="39">COUNTIF($AC194:$GH194,"N2Improve - Personal Org.")</f>
        <v>0</v>
      </c>
      <c r="V194" s="402">
        <f t="shared" ref="V194:V231" si="40">SUM(S194:U194)</f>
        <v>0</v>
      </c>
      <c r="W194" s="402">
        <f t="shared" ref="W194:W231" si="41">COUNTIF($AC194:$GH194,"Serious Conc - Engagement")</f>
        <v>0</v>
      </c>
      <c r="X194" s="402">
        <f t="shared" ref="X194:X231" si="42">COUNTIF($AC194:$GH194,"Serious Conc - Comm. Concern")</f>
        <v>0</v>
      </c>
      <c r="Y194" s="402">
        <f t="shared" ref="Y194:Y231" si="43">COUNTIF($AC194:$GH194,"Serious Conc - Personal Org.")</f>
        <v>0</v>
      </c>
      <c r="Z194" s="402">
        <f t="shared" si="33"/>
        <v>0</v>
      </c>
      <c r="AA194" s="454">
        <f t="shared" si="34"/>
        <v>0</v>
      </c>
      <c r="AB194" s="363"/>
      <c r="AC194" s="440"/>
      <c r="AD194" s="443"/>
      <c r="AE194" s="444"/>
      <c r="AF194" s="445"/>
      <c r="AG194" s="446"/>
      <c r="AH194" s="440"/>
      <c r="AI194" s="443"/>
      <c r="AJ194" s="444"/>
      <c r="AK194" s="445"/>
      <c r="AL194" s="446"/>
      <c r="AM194" s="440"/>
      <c r="AN194" s="443"/>
      <c r="AO194" s="444"/>
      <c r="AP194" s="445"/>
      <c r="AQ194" s="446"/>
      <c r="AR194" s="440"/>
      <c r="AS194" s="443"/>
      <c r="AT194" s="444"/>
      <c r="AU194" s="445"/>
      <c r="AV194" s="446"/>
      <c r="AW194" s="440"/>
      <c r="AX194" s="443"/>
      <c r="AY194" s="444"/>
      <c r="AZ194" s="445"/>
      <c r="BA194" s="446"/>
      <c r="BB194" s="440"/>
      <c r="BC194" s="443"/>
      <c r="BD194" s="444"/>
      <c r="BE194" s="445"/>
      <c r="BF194" s="446"/>
      <c r="BG194" s="440"/>
      <c r="BH194" s="443"/>
      <c r="BI194" s="444"/>
      <c r="BJ194" s="445"/>
      <c r="BK194" s="446"/>
      <c r="BL194" s="440" t="s">
        <v>385</v>
      </c>
      <c r="BM194" s="443"/>
      <c r="BN194" s="444"/>
      <c r="BO194" s="445" t="s">
        <v>429</v>
      </c>
      <c r="BP194" s="446" t="s">
        <v>427</v>
      </c>
      <c r="BQ194" s="440"/>
      <c r="BR194" s="443"/>
      <c r="BS194" s="444"/>
      <c r="BT194" s="445"/>
      <c r="BU194" s="446"/>
      <c r="BV194" s="440"/>
      <c r="BW194" s="443"/>
      <c r="BX194" s="444"/>
      <c r="BY194" s="445"/>
      <c r="BZ194" s="446"/>
      <c r="CA194" s="440" t="s">
        <v>385</v>
      </c>
      <c r="CB194" s="443"/>
      <c r="CC194" s="444"/>
      <c r="CD194" s="445" t="s">
        <v>805</v>
      </c>
      <c r="CE194" s="446" t="s">
        <v>806</v>
      </c>
      <c r="CF194" s="440"/>
      <c r="CG194" s="443"/>
      <c r="CH194" s="444"/>
      <c r="CI194" s="445"/>
      <c r="CJ194" s="446"/>
      <c r="CK194" s="440"/>
      <c r="CL194" s="443"/>
      <c r="CM194" s="444"/>
      <c r="CN194" s="445"/>
      <c r="CO194" s="446"/>
      <c r="CP194" s="440"/>
      <c r="CQ194" s="443"/>
      <c r="CR194" s="444"/>
      <c r="CS194" s="445"/>
      <c r="CT194" s="446"/>
      <c r="CU194" s="440"/>
      <c r="CV194" s="443"/>
      <c r="CW194" s="444"/>
      <c r="CX194" s="445"/>
      <c r="CY194" s="446"/>
      <c r="CZ194" s="440"/>
      <c r="DA194" s="443"/>
      <c r="DB194" s="444"/>
      <c r="DC194" s="445"/>
      <c r="DD194" s="446"/>
      <c r="DE194" s="440"/>
      <c r="DF194" s="443"/>
      <c r="DG194" s="444"/>
      <c r="DH194" s="445"/>
      <c r="DI194" s="446"/>
      <c r="DJ194" s="440"/>
      <c r="DK194" s="443"/>
      <c r="DL194" s="444"/>
      <c r="DM194" s="445"/>
      <c r="DN194" s="446"/>
      <c r="DO194" s="440"/>
      <c r="DP194" s="443"/>
      <c r="DQ194" s="444"/>
      <c r="DR194" s="445"/>
      <c r="DS194" s="446"/>
      <c r="DT194" s="440"/>
      <c r="DU194" s="443"/>
      <c r="DV194" s="444"/>
      <c r="DW194" s="445"/>
      <c r="DX194" s="446"/>
      <c r="DY194" s="440"/>
      <c r="DZ194" s="443"/>
      <c r="EA194" s="444"/>
      <c r="EB194" s="445"/>
      <c r="EC194" s="446"/>
      <c r="ED194" s="440"/>
      <c r="EE194" s="443"/>
      <c r="EF194" s="444"/>
      <c r="EG194" s="445"/>
      <c r="EH194" s="446"/>
      <c r="EI194" s="440"/>
      <c r="EJ194" s="443"/>
      <c r="EK194" s="444"/>
      <c r="EL194" s="445"/>
      <c r="EM194" s="446"/>
      <c r="EN194" s="440" t="s">
        <v>385</v>
      </c>
      <c r="EO194" s="443"/>
      <c r="EP194" s="444"/>
      <c r="EQ194" s="445" t="s">
        <v>784</v>
      </c>
      <c r="ER194" s="446" t="s">
        <v>475</v>
      </c>
      <c r="ES194" s="440" t="s">
        <v>385</v>
      </c>
      <c r="ET194" s="443"/>
      <c r="EU194" s="444"/>
      <c r="EV194" s="445" t="s">
        <v>480</v>
      </c>
      <c r="EW194" s="446" t="s">
        <v>481</v>
      </c>
      <c r="EX194" s="440"/>
      <c r="EY194" s="443"/>
      <c r="EZ194" s="444"/>
      <c r="FA194" s="445"/>
      <c r="FB194" s="446"/>
    </row>
    <row r="195" spans="1:158" s="365" customFormat="1" ht="28.5" x14ac:dyDescent="0.25">
      <c r="A195" s="440">
        <v>150934</v>
      </c>
      <c r="B195" s="441" t="s">
        <v>707</v>
      </c>
      <c r="C195" s="442" t="s">
        <v>769</v>
      </c>
      <c r="D195" s="440" t="s">
        <v>325</v>
      </c>
      <c r="E195" s="443" t="s">
        <v>348</v>
      </c>
      <c r="F195" s="443" t="s">
        <v>751</v>
      </c>
      <c r="G195" s="443" t="s">
        <v>348</v>
      </c>
      <c r="H195" s="442" t="s">
        <v>348</v>
      </c>
      <c r="I195" s="443" t="s">
        <v>348</v>
      </c>
      <c r="J195" s="360" t="str">
        <f>IFERROR(VLOOKUP(A195,[4]YEAR12!$A:$Q,17,FALSE),"")</f>
        <v>6.25+ (B/A)</v>
      </c>
      <c r="K195" s="361">
        <f>IFERROR(VLOOKUP($A195,BHVEXPORT!$A:$I,6,FALSE),"")</f>
        <v>0</v>
      </c>
      <c r="L195" s="362">
        <f>IFERROR(VLOOKUP($A195,BHVEXPORT!$A:$I,4,FALSE),"")</f>
        <v>0</v>
      </c>
      <c r="M195" s="364">
        <f>IFERROR(VLOOKUP($A195,BHVEXPORT!$A:$I,5,FALSE),"")</f>
        <v>0</v>
      </c>
      <c r="N195" s="398">
        <v>98.29</v>
      </c>
      <c r="O195" s="399">
        <v>0</v>
      </c>
      <c r="P195" s="366"/>
      <c r="Q195" s="400">
        <f t="shared" si="35"/>
        <v>0</v>
      </c>
      <c r="R195" s="401">
        <f t="shared" si="36"/>
        <v>4</v>
      </c>
      <c r="S195" s="402">
        <f t="shared" si="37"/>
        <v>0</v>
      </c>
      <c r="T195" s="402">
        <f t="shared" si="38"/>
        <v>0</v>
      </c>
      <c r="U195" s="402">
        <f t="shared" si="39"/>
        <v>0</v>
      </c>
      <c r="V195" s="402">
        <f t="shared" si="40"/>
        <v>0</v>
      </c>
      <c r="W195" s="402">
        <f t="shared" si="41"/>
        <v>0</v>
      </c>
      <c r="X195" s="402">
        <f t="shared" si="42"/>
        <v>0</v>
      </c>
      <c r="Y195" s="402">
        <f t="shared" si="43"/>
        <v>0</v>
      </c>
      <c r="Z195" s="402">
        <f t="shared" ref="Z195:Z231" si="44">SUM(W195:Y195)</f>
        <v>0</v>
      </c>
      <c r="AA195" s="454">
        <f t="shared" ref="AA195:AA231" si="45">SUM(V195,Z195)</f>
        <v>0</v>
      </c>
      <c r="AB195" s="363"/>
      <c r="AC195" s="440"/>
      <c r="AD195" s="443"/>
      <c r="AE195" s="444"/>
      <c r="AF195" s="445"/>
      <c r="AG195" s="446"/>
      <c r="AH195" s="440" t="s">
        <v>385</v>
      </c>
      <c r="AI195" s="443"/>
      <c r="AJ195" s="444"/>
      <c r="AK195" s="445" t="s">
        <v>412</v>
      </c>
      <c r="AL195" s="446" t="s">
        <v>408</v>
      </c>
      <c r="AM195" s="440"/>
      <c r="AN195" s="443"/>
      <c r="AO195" s="444"/>
      <c r="AP195" s="445"/>
      <c r="AQ195" s="446"/>
      <c r="AR195" s="440" t="s">
        <v>385</v>
      </c>
      <c r="AS195" s="443"/>
      <c r="AT195" s="444"/>
      <c r="AU195" s="445" t="s">
        <v>419</v>
      </c>
      <c r="AV195" s="446" t="s">
        <v>416</v>
      </c>
      <c r="AW195" s="440"/>
      <c r="AX195" s="443"/>
      <c r="AY195" s="444"/>
      <c r="AZ195" s="445"/>
      <c r="BA195" s="446"/>
      <c r="BB195" s="440"/>
      <c r="BC195" s="443"/>
      <c r="BD195" s="444"/>
      <c r="BE195" s="445"/>
      <c r="BF195" s="446"/>
      <c r="BG195" s="440"/>
      <c r="BH195" s="443"/>
      <c r="BI195" s="444"/>
      <c r="BJ195" s="445"/>
      <c r="BK195" s="446"/>
      <c r="BL195" s="440"/>
      <c r="BM195" s="443"/>
      <c r="BN195" s="444"/>
      <c r="BO195" s="445"/>
      <c r="BP195" s="446"/>
      <c r="BQ195" s="440"/>
      <c r="BR195" s="443"/>
      <c r="BS195" s="444"/>
      <c r="BT195" s="445"/>
      <c r="BU195" s="446"/>
      <c r="BV195" s="440"/>
      <c r="BW195" s="443"/>
      <c r="BX195" s="444"/>
      <c r="BY195" s="445"/>
      <c r="BZ195" s="446"/>
      <c r="CA195" s="440" t="s">
        <v>385</v>
      </c>
      <c r="CB195" s="443"/>
      <c r="CC195" s="444"/>
      <c r="CD195" s="445" t="s">
        <v>796</v>
      </c>
      <c r="CE195" s="446" t="s">
        <v>811</v>
      </c>
      <c r="CF195" s="440"/>
      <c r="CG195" s="443"/>
      <c r="CH195" s="444"/>
      <c r="CI195" s="445"/>
      <c r="CJ195" s="446"/>
      <c r="CK195" s="440"/>
      <c r="CL195" s="443"/>
      <c r="CM195" s="444"/>
      <c r="CN195" s="445"/>
      <c r="CO195" s="446"/>
      <c r="CP195" s="440"/>
      <c r="CQ195" s="443"/>
      <c r="CR195" s="444"/>
      <c r="CS195" s="445"/>
      <c r="CT195" s="446"/>
      <c r="CU195" s="440"/>
      <c r="CV195" s="443"/>
      <c r="CW195" s="444"/>
      <c r="CX195" s="445"/>
      <c r="CY195" s="446"/>
      <c r="CZ195" s="440"/>
      <c r="DA195" s="443"/>
      <c r="DB195" s="444"/>
      <c r="DC195" s="445"/>
      <c r="DD195" s="446"/>
      <c r="DE195" s="440"/>
      <c r="DF195" s="443"/>
      <c r="DG195" s="444"/>
      <c r="DH195" s="445"/>
      <c r="DI195" s="446"/>
      <c r="DJ195" s="440" t="s">
        <v>385</v>
      </c>
      <c r="DK195" s="443"/>
      <c r="DL195" s="444"/>
      <c r="DM195" s="445" t="s">
        <v>454</v>
      </c>
      <c r="DN195" s="446" t="s">
        <v>449</v>
      </c>
      <c r="DO195" s="440"/>
      <c r="DP195" s="443"/>
      <c r="DQ195" s="444"/>
      <c r="DR195" s="445"/>
      <c r="DS195" s="446"/>
      <c r="DT195" s="440"/>
      <c r="DU195" s="443"/>
      <c r="DV195" s="444"/>
      <c r="DW195" s="445"/>
      <c r="DX195" s="446"/>
      <c r="DY195" s="440"/>
      <c r="DZ195" s="443"/>
      <c r="EA195" s="444"/>
      <c r="EB195" s="445"/>
      <c r="EC195" s="446"/>
      <c r="ED195" s="440"/>
      <c r="EE195" s="443"/>
      <c r="EF195" s="444"/>
      <c r="EG195" s="445"/>
      <c r="EH195" s="446"/>
      <c r="EI195" s="440"/>
      <c r="EJ195" s="443"/>
      <c r="EK195" s="444"/>
      <c r="EL195" s="445"/>
      <c r="EM195" s="446"/>
      <c r="EN195" s="440"/>
      <c r="EO195" s="443"/>
      <c r="EP195" s="444"/>
      <c r="EQ195" s="445"/>
      <c r="ER195" s="446"/>
      <c r="ES195" s="440"/>
      <c r="ET195" s="443"/>
      <c r="EU195" s="444"/>
      <c r="EV195" s="445"/>
      <c r="EW195" s="446"/>
      <c r="EX195" s="440"/>
      <c r="EY195" s="443"/>
      <c r="EZ195" s="444"/>
      <c r="FA195" s="445"/>
      <c r="FB195" s="446"/>
    </row>
    <row r="196" spans="1:158" s="365" customFormat="1" ht="28.5" x14ac:dyDescent="0.25">
      <c r="A196" s="440">
        <v>150948</v>
      </c>
      <c r="B196" s="441" t="s">
        <v>708</v>
      </c>
      <c r="C196" s="442" t="s">
        <v>769</v>
      </c>
      <c r="D196" s="440" t="s">
        <v>325</v>
      </c>
      <c r="E196" s="443" t="s">
        <v>348</v>
      </c>
      <c r="F196" s="443" t="s">
        <v>751</v>
      </c>
      <c r="G196" s="443" t="s">
        <v>348</v>
      </c>
      <c r="H196" s="442" t="s">
        <v>348</v>
      </c>
      <c r="I196" s="443" t="s">
        <v>348</v>
      </c>
      <c r="J196" s="360" t="str">
        <f>IFERROR(VLOOKUP(A196,[4]YEAR12!$A:$Q,17,FALSE),"")</f>
        <v>2.5+ (D/C)</v>
      </c>
      <c r="K196" s="361">
        <f>IFERROR(VLOOKUP($A196,BHVEXPORT!$A:$I,6,FALSE),"")</f>
        <v>1</v>
      </c>
      <c r="L196" s="362">
        <f>IFERROR(VLOOKUP($A196,BHVEXPORT!$A:$I,4,FALSE),"")</f>
        <v>0</v>
      </c>
      <c r="M196" s="364">
        <f>IFERROR(VLOOKUP($A196,BHVEXPORT!$A:$I,5,FALSE),"")</f>
        <v>0</v>
      </c>
      <c r="N196" s="398">
        <v>97.35</v>
      </c>
      <c r="O196" s="399">
        <v>0</v>
      </c>
      <c r="P196" s="366"/>
      <c r="Q196" s="400">
        <f t="shared" si="35"/>
        <v>1</v>
      </c>
      <c r="R196" s="401">
        <f t="shared" si="36"/>
        <v>3</v>
      </c>
      <c r="S196" s="402">
        <f t="shared" si="37"/>
        <v>0</v>
      </c>
      <c r="T196" s="402">
        <f t="shared" si="38"/>
        <v>0</v>
      </c>
      <c r="U196" s="402">
        <f t="shared" si="39"/>
        <v>0</v>
      </c>
      <c r="V196" s="402">
        <f t="shared" si="40"/>
        <v>0</v>
      </c>
      <c r="W196" s="402">
        <f t="shared" si="41"/>
        <v>0</v>
      </c>
      <c r="X196" s="402">
        <f t="shared" si="42"/>
        <v>0</v>
      </c>
      <c r="Y196" s="402">
        <f t="shared" si="43"/>
        <v>0</v>
      </c>
      <c r="Z196" s="402">
        <f t="shared" si="44"/>
        <v>0</v>
      </c>
      <c r="AA196" s="454">
        <f t="shared" si="45"/>
        <v>0</v>
      </c>
      <c r="AB196" s="363"/>
      <c r="AC196" s="440" t="s">
        <v>385</v>
      </c>
      <c r="AD196" s="443"/>
      <c r="AE196" s="444"/>
      <c r="AF196" s="445" t="s">
        <v>407</v>
      </c>
      <c r="AG196" s="446" t="s">
        <v>406</v>
      </c>
      <c r="AH196" s="440"/>
      <c r="AI196" s="443"/>
      <c r="AJ196" s="444"/>
      <c r="AK196" s="445"/>
      <c r="AL196" s="446"/>
      <c r="AM196" s="440"/>
      <c r="AN196" s="443"/>
      <c r="AO196" s="444"/>
      <c r="AP196" s="445"/>
      <c r="AQ196" s="446"/>
      <c r="AR196" s="440"/>
      <c r="AS196" s="443"/>
      <c r="AT196" s="444"/>
      <c r="AU196" s="445"/>
      <c r="AV196" s="446"/>
      <c r="AW196" s="440"/>
      <c r="AX196" s="443"/>
      <c r="AY196" s="444"/>
      <c r="AZ196" s="445"/>
      <c r="BA196" s="446"/>
      <c r="BB196" s="440"/>
      <c r="BC196" s="443"/>
      <c r="BD196" s="444"/>
      <c r="BE196" s="445"/>
      <c r="BF196" s="446"/>
      <c r="BG196" s="440"/>
      <c r="BH196" s="443"/>
      <c r="BI196" s="444"/>
      <c r="BJ196" s="445"/>
      <c r="BK196" s="446"/>
      <c r="BL196" s="440"/>
      <c r="BM196" s="443"/>
      <c r="BN196" s="444"/>
      <c r="BO196" s="445"/>
      <c r="BP196" s="446"/>
      <c r="BQ196" s="440" t="s">
        <v>385</v>
      </c>
      <c r="BR196" s="443"/>
      <c r="BS196" s="444"/>
      <c r="BT196" s="445" t="s">
        <v>793</v>
      </c>
      <c r="BU196" s="446" t="s">
        <v>431</v>
      </c>
      <c r="BV196" s="440"/>
      <c r="BW196" s="443"/>
      <c r="BX196" s="444"/>
      <c r="BY196" s="445"/>
      <c r="BZ196" s="446"/>
      <c r="CA196" s="440" t="s">
        <v>385</v>
      </c>
      <c r="CB196" s="443"/>
      <c r="CC196" s="444"/>
      <c r="CD196" s="445" t="s">
        <v>796</v>
      </c>
      <c r="CE196" s="446" t="s">
        <v>797</v>
      </c>
      <c r="CF196" s="440"/>
      <c r="CG196" s="443"/>
      <c r="CH196" s="444"/>
      <c r="CI196" s="445"/>
      <c r="CJ196" s="446"/>
      <c r="CK196" s="440"/>
      <c r="CL196" s="443"/>
      <c r="CM196" s="444"/>
      <c r="CN196" s="445"/>
      <c r="CO196" s="446"/>
      <c r="CP196" s="440"/>
      <c r="CQ196" s="443"/>
      <c r="CR196" s="444"/>
      <c r="CS196" s="445"/>
      <c r="CT196" s="446"/>
      <c r="CU196" s="440"/>
      <c r="CV196" s="443"/>
      <c r="CW196" s="444"/>
      <c r="CX196" s="445"/>
      <c r="CY196" s="446"/>
      <c r="CZ196" s="440"/>
      <c r="DA196" s="443"/>
      <c r="DB196" s="444"/>
      <c r="DC196" s="445"/>
      <c r="DD196" s="446"/>
      <c r="DE196" s="440"/>
      <c r="DF196" s="443"/>
      <c r="DG196" s="444"/>
      <c r="DH196" s="445"/>
      <c r="DI196" s="446"/>
      <c r="DJ196" s="440"/>
      <c r="DK196" s="443"/>
      <c r="DL196" s="444"/>
      <c r="DM196" s="445"/>
      <c r="DN196" s="446"/>
      <c r="DO196" s="440"/>
      <c r="DP196" s="443"/>
      <c r="DQ196" s="444"/>
      <c r="DR196" s="445"/>
      <c r="DS196" s="446"/>
      <c r="DT196" s="440" t="s">
        <v>384</v>
      </c>
      <c r="DU196" s="443"/>
      <c r="DV196" s="444"/>
      <c r="DW196" s="445" t="s">
        <v>792</v>
      </c>
      <c r="DX196" s="446" t="s">
        <v>459</v>
      </c>
      <c r="DY196" s="440"/>
      <c r="DZ196" s="443"/>
      <c r="EA196" s="444"/>
      <c r="EB196" s="445"/>
      <c r="EC196" s="446"/>
      <c r="ED196" s="440"/>
      <c r="EE196" s="443"/>
      <c r="EF196" s="444"/>
      <c r="EG196" s="445"/>
      <c r="EH196" s="446"/>
      <c r="EI196" s="440"/>
      <c r="EJ196" s="443"/>
      <c r="EK196" s="444"/>
      <c r="EL196" s="445"/>
      <c r="EM196" s="446"/>
      <c r="EN196" s="440"/>
      <c r="EO196" s="443"/>
      <c r="EP196" s="444"/>
      <c r="EQ196" s="445"/>
      <c r="ER196" s="446"/>
      <c r="ES196" s="440"/>
      <c r="ET196" s="443"/>
      <c r="EU196" s="444"/>
      <c r="EV196" s="445"/>
      <c r="EW196" s="446"/>
      <c r="EX196" s="440"/>
      <c r="EY196" s="443"/>
      <c r="EZ196" s="444"/>
      <c r="FA196" s="445"/>
      <c r="FB196" s="446"/>
    </row>
    <row r="197" spans="1:158" s="365" customFormat="1" ht="28.5" x14ac:dyDescent="0.25">
      <c r="A197" s="440">
        <v>160105</v>
      </c>
      <c r="B197" s="441" t="s">
        <v>709</v>
      </c>
      <c r="C197" s="442" t="s">
        <v>753</v>
      </c>
      <c r="D197" s="440" t="s">
        <v>201</v>
      </c>
      <c r="E197" s="443" t="s">
        <v>348</v>
      </c>
      <c r="F197" s="443" t="s">
        <v>751</v>
      </c>
      <c r="G197" s="443" t="s">
        <v>348</v>
      </c>
      <c r="H197" s="442" t="s">
        <v>348</v>
      </c>
      <c r="I197" s="443" t="s">
        <v>348</v>
      </c>
      <c r="J197" s="360" t="str">
        <f>IFERROR(VLOOKUP(A197,[4]YEAR12!$A:$Q,17,FALSE),"")</f>
        <v>2.5+ (D/C)</v>
      </c>
      <c r="K197" s="361">
        <f>IFERROR(VLOOKUP($A197,BHVEXPORT!$A:$I,6,FALSE),"")</f>
        <v>0</v>
      </c>
      <c r="L197" s="362">
        <f>IFERROR(VLOOKUP($A197,BHVEXPORT!$A:$I,4,FALSE),"")</f>
        <v>0</v>
      </c>
      <c r="M197" s="364">
        <f>IFERROR(VLOOKUP($A197,BHVEXPORT!$A:$I,5,FALSE),"")</f>
        <v>1</v>
      </c>
      <c r="N197" s="398">
        <v>82.41</v>
      </c>
      <c r="O197" s="399">
        <v>0</v>
      </c>
      <c r="P197" s="366"/>
      <c r="Q197" s="400">
        <f t="shared" si="35"/>
        <v>0</v>
      </c>
      <c r="R197" s="401">
        <f t="shared" si="36"/>
        <v>3</v>
      </c>
      <c r="S197" s="402">
        <f t="shared" si="37"/>
        <v>1</v>
      </c>
      <c r="T197" s="402">
        <f t="shared" si="38"/>
        <v>0</v>
      </c>
      <c r="U197" s="402">
        <f t="shared" si="39"/>
        <v>0</v>
      </c>
      <c r="V197" s="402">
        <f t="shared" si="40"/>
        <v>1</v>
      </c>
      <c r="W197" s="402">
        <f t="shared" si="41"/>
        <v>0</v>
      </c>
      <c r="X197" s="402">
        <f t="shared" si="42"/>
        <v>0</v>
      </c>
      <c r="Y197" s="402">
        <f t="shared" si="43"/>
        <v>0</v>
      </c>
      <c r="Z197" s="402">
        <f t="shared" si="44"/>
        <v>0</v>
      </c>
      <c r="AA197" s="454">
        <f t="shared" si="45"/>
        <v>1</v>
      </c>
      <c r="AB197" s="363"/>
      <c r="AC197" s="440"/>
      <c r="AD197" s="443"/>
      <c r="AE197" s="444"/>
      <c r="AF197" s="445"/>
      <c r="AG197" s="446"/>
      <c r="AH197" s="440"/>
      <c r="AI197" s="443"/>
      <c r="AJ197" s="444"/>
      <c r="AK197" s="445"/>
      <c r="AL197" s="446"/>
      <c r="AM197" s="440"/>
      <c r="AN197" s="443"/>
      <c r="AO197" s="444"/>
      <c r="AP197" s="445"/>
      <c r="AQ197" s="446"/>
      <c r="AR197" s="440"/>
      <c r="AS197" s="443"/>
      <c r="AT197" s="444"/>
      <c r="AU197" s="445"/>
      <c r="AV197" s="446"/>
      <c r="AW197" s="440"/>
      <c r="AX197" s="443"/>
      <c r="AY197" s="444"/>
      <c r="AZ197" s="445"/>
      <c r="BA197" s="446"/>
      <c r="BB197" s="440"/>
      <c r="BC197" s="443"/>
      <c r="BD197" s="444"/>
      <c r="BE197" s="445"/>
      <c r="BF197" s="446"/>
      <c r="BG197" s="440"/>
      <c r="BH197" s="443"/>
      <c r="BI197" s="444"/>
      <c r="BJ197" s="445"/>
      <c r="BK197" s="446"/>
      <c r="BL197" s="440"/>
      <c r="BM197" s="443"/>
      <c r="BN197" s="444"/>
      <c r="BO197" s="445"/>
      <c r="BP197" s="446"/>
      <c r="BQ197" s="440"/>
      <c r="BR197" s="443"/>
      <c r="BS197" s="444"/>
      <c r="BT197" s="445"/>
      <c r="BU197" s="446"/>
      <c r="BV197" s="440"/>
      <c r="BW197" s="443"/>
      <c r="BX197" s="444"/>
      <c r="BY197" s="445"/>
      <c r="BZ197" s="446"/>
      <c r="CA197" s="440" t="s">
        <v>385</v>
      </c>
      <c r="CB197" s="443"/>
      <c r="CC197" s="444"/>
      <c r="CD197" s="445" t="s">
        <v>429</v>
      </c>
      <c r="CE197" s="446" t="s">
        <v>753</v>
      </c>
      <c r="CF197" s="440"/>
      <c r="CG197" s="443"/>
      <c r="CH197" s="444"/>
      <c r="CI197" s="445"/>
      <c r="CJ197" s="446"/>
      <c r="CK197" s="440"/>
      <c r="CL197" s="443"/>
      <c r="CM197" s="444"/>
      <c r="CN197" s="445"/>
      <c r="CO197" s="446"/>
      <c r="CP197" s="440"/>
      <c r="CQ197" s="443"/>
      <c r="CR197" s="444"/>
      <c r="CS197" s="445"/>
      <c r="CT197" s="446"/>
      <c r="CU197" s="440"/>
      <c r="CV197" s="443"/>
      <c r="CW197" s="444"/>
      <c r="CX197" s="445"/>
      <c r="CY197" s="446"/>
      <c r="CZ197" s="440"/>
      <c r="DA197" s="443"/>
      <c r="DB197" s="444"/>
      <c r="DC197" s="445"/>
      <c r="DD197" s="446"/>
      <c r="DE197" s="440"/>
      <c r="DF197" s="443"/>
      <c r="DG197" s="444"/>
      <c r="DH197" s="445"/>
      <c r="DI197" s="446"/>
      <c r="DJ197" s="440"/>
      <c r="DK197" s="443"/>
      <c r="DL197" s="444"/>
      <c r="DM197" s="445"/>
      <c r="DN197" s="446"/>
      <c r="DO197" s="440"/>
      <c r="DP197" s="443"/>
      <c r="DQ197" s="444"/>
      <c r="DR197" s="445"/>
      <c r="DS197" s="446"/>
      <c r="DT197" s="440"/>
      <c r="DU197" s="443"/>
      <c r="DV197" s="444"/>
      <c r="DW197" s="445"/>
      <c r="DX197" s="446"/>
      <c r="DY197" s="440"/>
      <c r="DZ197" s="443"/>
      <c r="EA197" s="444"/>
      <c r="EB197" s="445"/>
      <c r="EC197" s="446"/>
      <c r="ED197" s="440"/>
      <c r="EE197" s="443"/>
      <c r="EF197" s="444"/>
      <c r="EG197" s="445"/>
      <c r="EH197" s="446"/>
      <c r="EI197" s="440" t="s">
        <v>385</v>
      </c>
      <c r="EJ197" s="443"/>
      <c r="EK197" s="444"/>
      <c r="EL197" s="445" t="s">
        <v>470</v>
      </c>
      <c r="EM197" s="446" t="s">
        <v>469</v>
      </c>
      <c r="EN197" s="440" t="s">
        <v>386</v>
      </c>
      <c r="EO197" s="443"/>
      <c r="EP197" s="444"/>
      <c r="EQ197" s="445" t="s">
        <v>474</v>
      </c>
      <c r="ER197" s="446" t="s">
        <v>473</v>
      </c>
      <c r="ES197" s="440" t="s">
        <v>385</v>
      </c>
      <c r="ET197" s="443"/>
      <c r="EU197" s="444"/>
      <c r="EV197" s="445" t="s">
        <v>480</v>
      </c>
      <c r="EW197" s="446" t="s">
        <v>481</v>
      </c>
      <c r="EX197" s="440"/>
      <c r="EY197" s="443"/>
      <c r="EZ197" s="444"/>
      <c r="FA197" s="445"/>
      <c r="FB197" s="446"/>
    </row>
    <row r="198" spans="1:158" s="365" customFormat="1" ht="28.5" x14ac:dyDescent="0.25">
      <c r="A198" s="440">
        <v>150900</v>
      </c>
      <c r="B198" s="441" t="s">
        <v>710</v>
      </c>
      <c r="C198" s="442" t="s">
        <v>770</v>
      </c>
      <c r="D198" s="440" t="s">
        <v>201</v>
      </c>
      <c r="E198" s="443" t="s">
        <v>348</v>
      </c>
      <c r="F198" s="443" t="s">
        <v>751</v>
      </c>
      <c r="G198" s="443" t="s">
        <v>348</v>
      </c>
      <c r="H198" s="442" t="s">
        <v>348</v>
      </c>
      <c r="I198" s="443" t="s">
        <v>348</v>
      </c>
      <c r="J198" s="360" t="str">
        <f>IFERROR(VLOOKUP(A198,[4]YEAR12!$A:$Q,17,FALSE),"")</f>
        <v>6.25+ (B/A)</v>
      </c>
      <c r="K198" s="361">
        <f>IFERROR(VLOOKUP($A198,BHVEXPORT!$A:$I,6,FALSE),"")</f>
        <v>0</v>
      </c>
      <c r="L198" s="362">
        <f>IFERROR(VLOOKUP($A198,BHVEXPORT!$A:$I,4,FALSE),"")</f>
        <v>0</v>
      </c>
      <c r="M198" s="364">
        <f>IFERROR(VLOOKUP($A198,BHVEXPORT!$A:$I,5,FALSE),"")</f>
        <v>0</v>
      </c>
      <c r="N198" s="398">
        <v>100</v>
      </c>
      <c r="O198" s="399">
        <v>0</v>
      </c>
      <c r="P198" s="366"/>
      <c r="Q198" s="400">
        <f t="shared" si="35"/>
        <v>2</v>
      </c>
      <c r="R198" s="401">
        <f t="shared" si="36"/>
        <v>3</v>
      </c>
      <c r="S198" s="402">
        <f t="shared" si="37"/>
        <v>0</v>
      </c>
      <c r="T198" s="402">
        <f t="shared" si="38"/>
        <v>0</v>
      </c>
      <c r="U198" s="402">
        <f t="shared" si="39"/>
        <v>0</v>
      </c>
      <c r="V198" s="402">
        <f t="shared" si="40"/>
        <v>0</v>
      </c>
      <c r="W198" s="402">
        <f t="shared" si="41"/>
        <v>0</v>
      </c>
      <c r="X198" s="402">
        <f t="shared" si="42"/>
        <v>0</v>
      </c>
      <c r="Y198" s="402">
        <f t="shared" si="43"/>
        <v>0</v>
      </c>
      <c r="Z198" s="402">
        <f t="shared" si="44"/>
        <v>0</v>
      </c>
      <c r="AA198" s="454">
        <f t="shared" si="45"/>
        <v>0</v>
      </c>
      <c r="AB198" s="363"/>
      <c r="AC198" s="440"/>
      <c r="AD198" s="443"/>
      <c r="AE198" s="444"/>
      <c r="AF198" s="445"/>
      <c r="AG198" s="446"/>
      <c r="AH198" s="440"/>
      <c r="AI198" s="443"/>
      <c r="AJ198" s="444"/>
      <c r="AK198" s="445"/>
      <c r="AL198" s="446"/>
      <c r="AM198" s="440"/>
      <c r="AN198" s="443"/>
      <c r="AO198" s="444"/>
      <c r="AP198" s="445"/>
      <c r="AQ198" s="446"/>
      <c r="AR198" s="440"/>
      <c r="AS198" s="443"/>
      <c r="AT198" s="444"/>
      <c r="AU198" s="445"/>
      <c r="AV198" s="446"/>
      <c r="AW198" s="440"/>
      <c r="AX198" s="443"/>
      <c r="AY198" s="444"/>
      <c r="AZ198" s="445"/>
      <c r="BA198" s="446"/>
      <c r="BB198" s="440"/>
      <c r="BC198" s="443"/>
      <c r="BD198" s="444"/>
      <c r="BE198" s="445"/>
      <c r="BF198" s="446"/>
      <c r="BG198" s="440"/>
      <c r="BH198" s="443"/>
      <c r="BI198" s="444"/>
      <c r="BJ198" s="445"/>
      <c r="BK198" s="446"/>
      <c r="BL198" s="440" t="s">
        <v>384</v>
      </c>
      <c r="BM198" s="443"/>
      <c r="BN198" s="444"/>
      <c r="BO198" s="445" t="s">
        <v>429</v>
      </c>
      <c r="BP198" s="446" t="s">
        <v>427</v>
      </c>
      <c r="BQ198" s="440"/>
      <c r="BR198" s="443"/>
      <c r="BS198" s="444"/>
      <c r="BT198" s="445"/>
      <c r="BU198" s="446"/>
      <c r="BV198" s="440" t="s">
        <v>385</v>
      </c>
      <c r="BW198" s="443"/>
      <c r="BX198" s="444"/>
      <c r="BY198" s="445" t="s">
        <v>787</v>
      </c>
      <c r="BZ198" s="446" t="s">
        <v>435</v>
      </c>
      <c r="CA198" s="440" t="s">
        <v>385</v>
      </c>
      <c r="CB198" s="443"/>
      <c r="CC198" s="444"/>
      <c r="CD198" s="445" t="s">
        <v>424</v>
      </c>
      <c r="CE198" s="446" t="s">
        <v>770</v>
      </c>
      <c r="CF198" s="440"/>
      <c r="CG198" s="443"/>
      <c r="CH198" s="444"/>
      <c r="CI198" s="445"/>
      <c r="CJ198" s="446"/>
      <c r="CK198" s="440"/>
      <c r="CL198" s="443"/>
      <c r="CM198" s="444"/>
      <c r="CN198" s="445"/>
      <c r="CO198" s="446"/>
      <c r="CP198" s="440"/>
      <c r="CQ198" s="443"/>
      <c r="CR198" s="444"/>
      <c r="CS198" s="445"/>
      <c r="CT198" s="446"/>
      <c r="CU198" s="440"/>
      <c r="CV198" s="443"/>
      <c r="CW198" s="444"/>
      <c r="CX198" s="445"/>
      <c r="CY198" s="446"/>
      <c r="CZ198" s="440"/>
      <c r="DA198" s="443"/>
      <c r="DB198" s="444"/>
      <c r="DC198" s="445"/>
      <c r="DD198" s="446"/>
      <c r="DE198" s="440"/>
      <c r="DF198" s="443"/>
      <c r="DG198" s="444"/>
      <c r="DH198" s="445"/>
      <c r="DI198" s="446"/>
      <c r="DJ198" s="440"/>
      <c r="DK198" s="443"/>
      <c r="DL198" s="444"/>
      <c r="DM198" s="445"/>
      <c r="DN198" s="446"/>
      <c r="DO198" s="440"/>
      <c r="DP198" s="443"/>
      <c r="DQ198" s="444"/>
      <c r="DR198" s="445"/>
      <c r="DS198" s="446"/>
      <c r="DT198" s="440" t="s">
        <v>384</v>
      </c>
      <c r="DU198" s="443"/>
      <c r="DV198" s="444"/>
      <c r="DW198" s="445" t="s">
        <v>789</v>
      </c>
      <c r="DX198" s="446" t="s">
        <v>460</v>
      </c>
      <c r="DY198" s="440"/>
      <c r="DZ198" s="443"/>
      <c r="EA198" s="444"/>
      <c r="EB198" s="445"/>
      <c r="EC198" s="446"/>
      <c r="ED198" s="440"/>
      <c r="EE198" s="443"/>
      <c r="EF198" s="444"/>
      <c r="EG198" s="445"/>
      <c r="EH198" s="446"/>
      <c r="EI198" s="440"/>
      <c r="EJ198" s="443"/>
      <c r="EK198" s="444"/>
      <c r="EL198" s="445"/>
      <c r="EM198" s="446"/>
      <c r="EN198" s="440" t="s">
        <v>385</v>
      </c>
      <c r="EO198" s="443"/>
      <c r="EP198" s="444"/>
      <c r="EQ198" s="445" t="s">
        <v>474</v>
      </c>
      <c r="ER198" s="446" t="s">
        <v>477</v>
      </c>
      <c r="ES198" s="440"/>
      <c r="ET198" s="443"/>
      <c r="EU198" s="444"/>
      <c r="EV198" s="445"/>
      <c r="EW198" s="446"/>
      <c r="EX198" s="440"/>
      <c r="EY198" s="443"/>
      <c r="EZ198" s="444"/>
      <c r="FA198" s="445"/>
      <c r="FB198" s="446"/>
    </row>
    <row r="199" spans="1:158" s="365" customFormat="1" ht="28.5" x14ac:dyDescent="0.25">
      <c r="A199" s="440">
        <v>100335</v>
      </c>
      <c r="B199" s="441" t="s">
        <v>711</v>
      </c>
      <c r="C199" s="442" t="s">
        <v>752</v>
      </c>
      <c r="D199" s="440" t="s">
        <v>201</v>
      </c>
      <c r="E199" s="443" t="s">
        <v>749</v>
      </c>
      <c r="F199" s="443" t="s">
        <v>755</v>
      </c>
      <c r="G199" s="443" t="s">
        <v>348</v>
      </c>
      <c r="H199" s="442" t="s">
        <v>348</v>
      </c>
      <c r="I199" s="443" t="s">
        <v>348</v>
      </c>
      <c r="J199" s="360" t="str">
        <f>IFERROR(VLOOKUP(A199,[4]YEAR12!$A:$Q,17,FALSE),"")</f>
        <v>2.5+ (D/C)</v>
      </c>
      <c r="K199" s="361">
        <f>IFERROR(VLOOKUP($A199,BHVEXPORT!$A:$I,6,FALSE),"")</f>
        <v>1</v>
      </c>
      <c r="L199" s="362">
        <f>IFERROR(VLOOKUP($A199,BHVEXPORT!$A:$I,4,FALSE),"")</f>
        <v>0</v>
      </c>
      <c r="M199" s="364">
        <f>IFERROR(VLOOKUP($A199,BHVEXPORT!$A:$I,5,FALSE),"")</f>
        <v>0</v>
      </c>
      <c r="N199" s="398">
        <v>75.19</v>
      </c>
      <c r="O199" s="399">
        <v>5</v>
      </c>
      <c r="P199" s="366"/>
      <c r="Q199" s="400">
        <f t="shared" si="35"/>
        <v>0</v>
      </c>
      <c r="R199" s="401">
        <f t="shared" si="36"/>
        <v>2</v>
      </c>
      <c r="S199" s="402">
        <f t="shared" si="37"/>
        <v>1</v>
      </c>
      <c r="T199" s="402">
        <f t="shared" si="38"/>
        <v>0</v>
      </c>
      <c r="U199" s="402">
        <f t="shared" si="39"/>
        <v>1</v>
      </c>
      <c r="V199" s="402">
        <f t="shared" si="40"/>
        <v>2</v>
      </c>
      <c r="W199" s="402">
        <f t="shared" si="41"/>
        <v>0</v>
      </c>
      <c r="X199" s="402">
        <f t="shared" si="42"/>
        <v>0</v>
      </c>
      <c r="Y199" s="402">
        <f t="shared" si="43"/>
        <v>0</v>
      </c>
      <c r="Z199" s="402">
        <f t="shared" si="44"/>
        <v>0</v>
      </c>
      <c r="AA199" s="454">
        <f t="shared" si="45"/>
        <v>2</v>
      </c>
      <c r="AB199" s="363"/>
      <c r="AC199" s="440"/>
      <c r="AD199" s="443"/>
      <c r="AE199" s="444"/>
      <c r="AF199" s="445"/>
      <c r="AG199" s="446"/>
      <c r="AH199" s="440"/>
      <c r="AI199" s="443"/>
      <c r="AJ199" s="444"/>
      <c r="AK199" s="445"/>
      <c r="AL199" s="446"/>
      <c r="AM199" s="440" t="s">
        <v>385</v>
      </c>
      <c r="AN199" s="443"/>
      <c r="AO199" s="444"/>
      <c r="AP199" s="445" t="s">
        <v>415</v>
      </c>
      <c r="AQ199" s="446" t="s">
        <v>413</v>
      </c>
      <c r="AR199" s="440"/>
      <c r="AS199" s="443"/>
      <c r="AT199" s="444"/>
      <c r="AU199" s="445"/>
      <c r="AV199" s="446"/>
      <c r="AW199" s="440"/>
      <c r="AX199" s="443"/>
      <c r="AY199" s="444"/>
      <c r="AZ199" s="445"/>
      <c r="BA199" s="446"/>
      <c r="BB199" s="440"/>
      <c r="BC199" s="443"/>
      <c r="BD199" s="444"/>
      <c r="BE199" s="445"/>
      <c r="BF199" s="446"/>
      <c r="BG199" s="440"/>
      <c r="BH199" s="443"/>
      <c r="BI199" s="444"/>
      <c r="BJ199" s="445"/>
      <c r="BK199" s="446"/>
      <c r="BL199" s="440"/>
      <c r="BM199" s="443"/>
      <c r="BN199" s="444"/>
      <c r="BO199" s="445"/>
      <c r="BP199" s="446"/>
      <c r="BQ199" s="440"/>
      <c r="BR199" s="443"/>
      <c r="BS199" s="444"/>
      <c r="BT199" s="445"/>
      <c r="BU199" s="446"/>
      <c r="BV199" s="440"/>
      <c r="BW199" s="443"/>
      <c r="BX199" s="444"/>
      <c r="BY199" s="445"/>
      <c r="BZ199" s="446"/>
      <c r="CA199" s="440" t="s">
        <v>388</v>
      </c>
      <c r="CB199" s="443"/>
      <c r="CC199" s="444"/>
      <c r="CD199" s="445" t="s">
        <v>799</v>
      </c>
      <c r="CE199" s="446" t="s">
        <v>800</v>
      </c>
      <c r="CF199" s="440"/>
      <c r="CG199" s="443"/>
      <c r="CH199" s="444"/>
      <c r="CI199" s="445"/>
      <c r="CJ199" s="446"/>
      <c r="CK199" s="440"/>
      <c r="CL199" s="443"/>
      <c r="CM199" s="444"/>
      <c r="CN199" s="445"/>
      <c r="CO199" s="446"/>
      <c r="CP199" s="440"/>
      <c r="CQ199" s="443"/>
      <c r="CR199" s="444"/>
      <c r="CS199" s="445"/>
      <c r="CT199" s="446"/>
      <c r="CU199" s="440" t="s">
        <v>386</v>
      </c>
      <c r="CV199" s="443"/>
      <c r="CW199" s="444"/>
      <c r="CX199" s="445" t="s">
        <v>784</v>
      </c>
      <c r="CY199" s="446" t="s">
        <v>443</v>
      </c>
      <c r="CZ199" s="440"/>
      <c r="DA199" s="443"/>
      <c r="DB199" s="444"/>
      <c r="DC199" s="445"/>
      <c r="DD199" s="446"/>
      <c r="DE199" s="440"/>
      <c r="DF199" s="443"/>
      <c r="DG199" s="444"/>
      <c r="DH199" s="445"/>
      <c r="DI199" s="446"/>
      <c r="DJ199" s="440"/>
      <c r="DK199" s="443"/>
      <c r="DL199" s="444"/>
      <c r="DM199" s="445"/>
      <c r="DN199" s="446"/>
      <c r="DO199" s="440"/>
      <c r="DP199" s="443"/>
      <c r="DQ199" s="444"/>
      <c r="DR199" s="445"/>
      <c r="DS199" s="446"/>
      <c r="DT199" s="440"/>
      <c r="DU199" s="443"/>
      <c r="DV199" s="444"/>
      <c r="DW199" s="445"/>
      <c r="DX199" s="446"/>
      <c r="DY199" s="440"/>
      <c r="DZ199" s="443"/>
      <c r="EA199" s="444"/>
      <c r="EB199" s="445"/>
      <c r="EC199" s="446"/>
      <c r="ED199" s="440"/>
      <c r="EE199" s="443"/>
      <c r="EF199" s="444"/>
      <c r="EG199" s="445"/>
      <c r="EH199" s="446"/>
      <c r="EI199" s="440"/>
      <c r="EJ199" s="443"/>
      <c r="EK199" s="444"/>
      <c r="EL199" s="445"/>
      <c r="EM199" s="446"/>
      <c r="EN199" s="440"/>
      <c r="EO199" s="443"/>
      <c r="EP199" s="444"/>
      <c r="EQ199" s="445"/>
      <c r="ER199" s="446"/>
      <c r="ES199" s="440" t="s">
        <v>385</v>
      </c>
      <c r="ET199" s="443"/>
      <c r="EU199" s="444"/>
      <c r="EV199" s="445" t="s">
        <v>480</v>
      </c>
      <c r="EW199" s="446" t="s">
        <v>481</v>
      </c>
      <c r="EX199" s="440"/>
      <c r="EY199" s="443"/>
      <c r="EZ199" s="444"/>
      <c r="FA199" s="445"/>
      <c r="FB199" s="446"/>
    </row>
    <row r="200" spans="1:158" s="365" customFormat="1" ht="30" x14ac:dyDescent="0.25">
      <c r="A200" s="440">
        <v>160072</v>
      </c>
      <c r="B200" s="441" t="s">
        <v>712</v>
      </c>
      <c r="C200" s="442" t="s">
        <v>747</v>
      </c>
      <c r="D200" s="440" t="s">
        <v>325</v>
      </c>
      <c r="E200" s="443" t="s">
        <v>348</v>
      </c>
      <c r="F200" s="441" t="s">
        <v>765</v>
      </c>
      <c r="G200" s="443" t="s">
        <v>348</v>
      </c>
      <c r="H200" s="442" t="s">
        <v>348</v>
      </c>
      <c r="I200" s="443" t="s">
        <v>348</v>
      </c>
      <c r="J200" s="360" t="str">
        <f>IFERROR(VLOOKUP(A200,[4]YEAR12!$A:$Q,17,FALSE),"")</f>
        <v>4.75+ (C/B)</v>
      </c>
      <c r="K200" s="361">
        <f>IFERROR(VLOOKUP($A200,BHVEXPORT!$A:$I,6,FALSE),"")</f>
        <v>1</v>
      </c>
      <c r="L200" s="362">
        <f>IFERROR(VLOOKUP($A200,BHVEXPORT!$A:$I,4,FALSE),"")</f>
        <v>0</v>
      </c>
      <c r="M200" s="364">
        <f>IFERROR(VLOOKUP($A200,BHVEXPORT!$A:$I,5,FALSE),"")</f>
        <v>1</v>
      </c>
      <c r="N200" s="398">
        <v>100</v>
      </c>
      <c r="O200" s="399">
        <v>1</v>
      </c>
      <c r="P200" s="366"/>
      <c r="Q200" s="400">
        <f t="shared" si="35"/>
        <v>0</v>
      </c>
      <c r="R200" s="401">
        <f t="shared" si="36"/>
        <v>4</v>
      </c>
      <c r="S200" s="402">
        <f t="shared" si="37"/>
        <v>0</v>
      </c>
      <c r="T200" s="402">
        <f t="shared" si="38"/>
        <v>0</v>
      </c>
      <c r="U200" s="402">
        <f t="shared" si="39"/>
        <v>0</v>
      </c>
      <c r="V200" s="402">
        <f t="shared" si="40"/>
        <v>0</v>
      </c>
      <c r="W200" s="402">
        <f t="shared" si="41"/>
        <v>0</v>
      </c>
      <c r="X200" s="402">
        <f t="shared" si="42"/>
        <v>0</v>
      </c>
      <c r="Y200" s="402">
        <f t="shared" si="43"/>
        <v>0</v>
      </c>
      <c r="Z200" s="402">
        <f t="shared" si="44"/>
        <v>0</v>
      </c>
      <c r="AA200" s="454">
        <f t="shared" si="45"/>
        <v>0</v>
      </c>
      <c r="AB200" s="363"/>
      <c r="AC200" s="440"/>
      <c r="AD200" s="443"/>
      <c r="AE200" s="444"/>
      <c r="AF200" s="445"/>
      <c r="AG200" s="446"/>
      <c r="AH200" s="440" t="s">
        <v>385</v>
      </c>
      <c r="AI200" s="443"/>
      <c r="AJ200" s="444"/>
      <c r="AK200" s="445" t="s">
        <v>442</v>
      </c>
      <c r="AL200" s="446" t="s">
        <v>409</v>
      </c>
      <c r="AM200" s="440" t="s">
        <v>385</v>
      </c>
      <c r="AN200" s="443"/>
      <c r="AO200" s="444"/>
      <c r="AP200" s="445" t="s">
        <v>415</v>
      </c>
      <c r="AQ200" s="446" t="s">
        <v>414</v>
      </c>
      <c r="AR200" s="440"/>
      <c r="AS200" s="443"/>
      <c r="AT200" s="444"/>
      <c r="AU200" s="445"/>
      <c r="AV200" s="446"/>
      <c r="AW200" s="440"/>
      <c r="AX200" s="443"/>
      <c r="AY200" s="444"/>
      <c r="AZ200" s="445"/>
      <c r="BA200" s="446"/>
      <c r="BB200" s="440"/>
      <c r="BC200" s="443"/>
      <c r="BD200" s="444"/>
      <c r="BE200" s="445"/>
      <c r="BF200" s="446"/>
      <c r="BG200" s="440"/>
      <c r="BH200" s="443"/>
      <c r="BI200" s="444"/>
      <c r="BJ200" s="445"/>
      <c r="BK200" s="446"/>
      <c r="BL200" s="440"/>
      <c r="BM200" s="443"/>
      <c r="BN200" s="444"/>
      <c r="BO200" s="445"/>
      <c r="BP200" s="446"/>
      <c r="BQ200" s="440"/>
      <c r="BR200" s="443"/>
      <c r="BS200" s="444"/>
      <c r="BT200" s="445"/>
      <c r="BU200" s="446"/>
      <c r="BV200" s="440"/>
      <c r="BW200" s="443"/>
      <c r="BX200" s="444"/>
      <c r="BY200" s="445"/>
      <c r="BZ200" s="446"/>
      <c r="CA200" s="440" t="s">
        <v>385</v>
      </c>
      <c r="CB200" s="443"/>
      <c r="CC200" s="444"/>
      <c r="CD200" s="445" t="s">
        <v>781</v>
      </c>
      <c r="CE200" s="446" t="s">
        <v>747</v>
      </c>
      <c r="CF200" s="440"/>
      <c r="CG200" s="443"/>
      <c r="CH200" s="444"/>
      <c r="CI200" s="445"/>
      <c r="CJ200" s="446"/>
      <c r="CK200" s="440"/>
      <c r="CL200" s="443"/>
      <c r="CM200" s="444"/>
      <c r="CN200" s="445"/>
      <c r="CO200" s="446"/>
      <c r="CP200" s="440"/>
      <c r="CQ200" s="443"/>
      <c r="CR200" s="444"/>
      <c r="CS200" s="445"/>
      <c r="CT200" s="446"/>
      <c r="CU200" s="440"/>
      <c r="CV200" s="443"/>
      <c r="CW200" s="444"/>
      <c r="CX200" s="445"/>
      <c r="CY200" s="446"/>
      <c r="CZ200" s="440"/>
      <c r="DA200" s="443"/>
      <c r="DB200" s="444"/>
      <c r="DC200" s="445"/>
      <c r="DD200" s="446"/>
      <c r="DE200" s="440"/>
      <c r="DF200" s="443"/>
      <c r="DG200" s="444"/>
      <c r="DH200" s="445"/>
      <c r="DI200" s="446"/>
      <c r="DJ200" s="440"/>
      <c r="DK200" s="443"/>
      <c r="DL200" s="444"/>
      <c r="DM200" s="445"/>
      <c r="DN200" s="446"/>
      <c r="DO200" s="440"/>
      <c r="DP200" s="443"/>
      <c r="DQ200" s="444"/>
      <c r="DR200" s="445"/>
      <c r="DS200" s="446"/>
      <c r="DT200" s="440" t="s">
        <v>385</v>
      </c>
      <c r="DU200" s="443"/>
      <c r="DV200" s="444"/>
      <c r="DW200" s="445" t="s">
        <v>789</v>
      </c>
      <c r="DX200" s="446" t="s">
        <v>460</v>
      </c>
      <c r="DY200" s="440"/>
      <c r="DZ200" s="443"/>
      <c r="EA200" s="444"/>
      <c r="EB200" s="445"/>
      <c r="EC200" s="446"/>
      <c r="ED200" s="440"/>
      <c r="EE200" s="443"/>
      <c r="EF200" s="444"/>
      <c r="EG200" s="445"/>
      <c r="EH200" s="446"/>
      <c r="EI200" s="440"/>
      <c r="EJ200" s="443"/>
      <c r="EK200" s="444"/>
      <c r="EL200" s="445"/>
      <c r="EM200" s="446"/>
      <c r="EN200" s="440"/>
      <c r="EO200" s="443"/>
      <c r="EP200" s="444"/>
      <c r="EQ200" s="445"/>
      <c r="ER200" s="446"/>
      <c r="ES200" s="440"/>
      <c r="ET200" s="443"/>
      <c r="EU200" s="444"/>
      <c r="EV200" s="445"/>
      <c r="EW200" s="446"/>
      <c r="EX200" s="440"/>
      <c r="EY200" s="443"/>
      <c r="EZ200" s="444"/>
      <c r="FA200" s="445"/>
      <c r="FB200" s="446"/>
    </row>
    <row r="201" spans="1:158" s="365" customFormat="1" ht="28.5" x14ac:dyDescent="0.25">
      <c r="A201" s="440">
        <v>150785</v>
      </c>
      <c r="B201" s="441" t="s">
        <v>713</v>
      </c>
      <c r="C201" s="442" t="s">
        <v>769</v>
      </c>
      <c r="D201" s="440" t="s">
        <v>325</v>
      </c>
      <c r="E201" s="443" t="s">
        <v>348</v>
      </c>
      <c r="F201" s="443" t="s">
        <v>751</v>
      </c>
      <c r="G201" s="443" t="s">
        <v>348</v>
      </c>
      <c r="H201" s="442" t="s">
        <v>348</v>
      </c>
      <c r="I201" s="443" t="s">
        <v>348</v>
      </c>
      <c r="J201" s="360" t="str">
        <f>IFERROR(VLOOKUP(A201,[4]YEAR12!$A:$Q,17,FALSE),"")</f>
        <v>4.75+ (C/B)</v>
      </c>
      <c r="K201" s="361">
        <f>IFERROR(VLOOKUP($A201,BHVEXPORT!$A:$I,6,FALSE),"")</f>
        <v>1</v>
      </c>
      <c r="L201" s="362">
        <f>IFERROR(VLOOKUP($A201,BHVEXPORT!$A:$I,4,FALSE),"")</f>
        <v>0</v>
      </c>
      <c r="M201" s="364">
        <f>IFERROR(VLOOKUP($A201,BHVEXPORT!$A:$I,5,FALSE),"")</f>
        <v>0</v>
      </c>
      <c r="N201" s="398">
        <v>95.45</v>
      </c>
      <c r="O201" s="399">
        <v>3</v>
      </c>
      <c r="P201" s="366"/>
      <c r="Q201" s="400">
        <f t="shared" si="35"/>
        <v>1</v>
      </c>
      <c r="R201" s="401">
        <f t="shared" si="36"/>
        <v>3</v>
      </c>
      <c r="S201" s="402">
        <f t="shared" si="37"/>
        <v>0</v>
      </c>
      <c r="T201" s="402">
        <f t="shared" si="38"/>
        <v>0</v>
      </c>
      <c r="U201" s="402">
        <f t="shared" si="39"/>
        <v>0</v>
      </c>
      <c r="V201" s="402">
        <f t="shared" si="40"/>
        <v>0</v>
      </c>
      <c r="W201" s="402">
        <f t="shared" si="41"/>
        <v>0</v>
      </c>
      <c r="X201" s="402">
        <f t="shared" si="42"/>
        <v>0</v>
      </c>
      <c r="Y201" s="402">
        <f t="shared" si="43"/>
        <v>0</v>
      </c>
      <c r="Z201" s="402">
        <f t="shared" si="44"/>
        <v>0</v>
      </c>
      <c r="AA201" s="454">
        <f t="shared" si="45"/>
        <v>0</v>
      </c>
      <c r="AB201" s="363"/>
      <c r="AC201" s="440"/>
      <c r="AD201" s="443"/>
      <c r="AE201" s="444"/>
      <c r="AF201" s="445"/>
      <c r="AG201" s="446"/>
      <c r="AH201" s="440"/>
      <c r="AI201" s="443"/>
      <c r="AJ201" s="444"/>
      <c r="AK201" s="445"/>
      <c r="AL201" s="446"/>
      <c r="AM201" s="440" t="s">
        <v>385</v>
      </c>
      <c r="AN201" s="443"/>
      <c r="AO201" s="444"/>
      <c r="AP201" s="445" t="s">
        <v>415</v>
      </c>
      <c r="AQ201" s="446" t="s">
        <v>413</v>
      </c>
      <c r="AR201" s="440"/>
      <c r="AS201" s="443"/>
      <c r="AT201" s="444"/>
      <c r="AU201" s="445"/>
      <c r="AV201" s="446"/>
      <c r="AW201" s="440"/>
      <c r="AX201" s="443"/>
      <c r="AY201" s="444"/>
      <c r="AZ201" s="445"/>
      <c r="BA201" s="446"/>
      <c r="BB201" s="440"/>
      <c r="BC201" s="443"/>
      <c r="BD201" s="444"/>
      <c r="BE201" s="445"/>
      <c r="BF201" s="446"/>
      <c r="BG201" s="440"/>
      <c r="BH201" s="443"/>
      <c r="BI201" s="444"/>
      <c r="BJ201" s="445"/>
      <c r="BK201" s="446"/>
      <c r="BL201" s="440" t="s">
        <v>384</v>
      </c>
      <c r="BM201" s="443"/>
      <c r="BN201" s="444"/>
      <c r="BO201" s="445" t="s">
        <v>429</v>
      </c>
      <c r="BP201" s="446" t="s">
        <v>428</v>
      </c>
      <c r="BQ201" s="440"/>
      <c r="BR201" s="443"/>
      <c r="BS201" s="444"/>
      <c r="BT201" s="445"/>
      <c r="BU201" s="446"/>
      <c r="BV201" s="440"/>
      <c r="BW201" s="443"/>
      <c r="BX201" s="444"/>
      <c r="BY201" s="445"/>
      <c r="BZ201" s="446"/>
      <c r="CA201" s="440" t="s">
        <v>385</v>
      </c>
      <c r="CB201" s="443"/>
      <c r="CC201" s="444"/>
      <c r="CD201" s="445" t="s">
        <v>805</v>
      </c>
      <c r="CE201" s="446" t="s">
        <v>806</v>
      </c>
      <c r="CF201" s="440"/>
      <c r="CG201" s="443"/>
      <c r="CH201" s="444"/>
      <c r="CI201" s="445"/>
      <c r="CJ201" s="446"/>
      <c r="CK201" s="440"/>
      <c r="CL201" s="443"/>
      <c r="CM201" s="444"/>
      <c r="CN201" s="445"/>
      <c r="CO201" s="446"/>
      <c r="CP201" s="440" t="s">
        <v>385</v>
      </c>
      <c r="CQ201" s="443"/>
      <c r="CR201" s="444"/>
      <c r="CS201" s="445" t="s">
        <v>795</v>
      </c>
      <c r="CT201" s="446" t="s">
        <v>440</v>
      </c>
      <c r="CU201" s="440"/>
      <c r="CV201" s="443"/>
      <c r="CW201" s="444"/>
      <c r="CX201" s="445"/>
      <c r="CY201" s="446"/>
      <c r="CZ201" s="440"/>
      <c r="DA201" s="443"/>
      <c r="DB201" s="444"/>
      <c r="DC201" s="445"/>
      <c r="DD201" s="446"/>
      <c r="DE201" s="440"/>
      <c r="DF201" s="443"/>
      <c r="DG201" s="444"/>
      <c r="DH201" s="445"/>
      <c r="DI201" s="446"/>
      <c r="DJ201" s="440"/>
      <c r="DK201" s="443"/>
      <c r="DL201" s="444"/>
      <c r="DM201" s="445"/>
      <c r="DN201" s="446"/>
      <c r="DO201" s="440"/>
      <c r="DP201" s="443"/>
      <c r="DQ201" s="444"/>
      <c r="DR201" s="445"/>
      <c r="DS201" s="446"/>
      <c r="DT201" s="440"/>
      <c r="DU201" s="443"/>
      <c r="DV201" s="444"/>
      <c r="DW201" s="445"/>
      <c r="DX201" s="446"/>
      <c r="DY201" s="440"/>
      <c r="DZ201" s="443"/>
      <c r="EA201" s="444"/>
      <c r="EB201" s="445"/>
      <c r="EC201" s="446"/>
      <c r="ED201" s="440"/>
      <c r="EE201" s="443"/>
      <c r="EF201" s="444"/>
      <c r="EG201" s="445"/>
      <c r="EH201" s="446"/>
      <c r="EI201" s="440"/>
      <c r="EJ201" s="443"/>
      <c r="EK201" s="444"/>
      <c r="EL201" s="445"/>
      <c r="EM201" s="446"/>
      <c r="EN201" s="440"/>
      <c r="EO201" s="443"/>
      <c r="EP201" s="444"/>
      <c r="EQ201" s="445"/>
      <c r="ER201" s="446"/>
      <c r="ES201" s="440"/>
      <c r="ET201" s="443"/>
      <c r="EU201" s="444"/>
      <c r="EV201" s="445"/>
      <c r="EW201" s="446"/>
      <c r="EX201" s="440"/>
      <c r="EY201" s="443"/>
      <c r="EZ201" s="444"/>
      <c r="FA201" s="445"/>
      <c r="FB201" s="446"/>
    </row>
    <row r="202" spans="1:158" s="365" customFormat="1" ht="28.5" x14ac:dyDescent="0.25">
      <c r="A202" s="440">
        <v>160073</v>
      </c>
      <c r="B202" s="441" t="s">
        <v>714</v>
      </c>
      <c r="C202" s="442" t="s">
        <v>769</v>
      </c>
      <c r="D202" s="440" t="s">
        <v>201</v>
      </c>
      <c r="E202" s="443" t="s">
        <v>348</v>
      </c>
      <c r="F202" s="443" t="s">
        <v>751</v>
      </c>
      <c r="G202" s="443" t="s">
        <v>348</v>
      </c>
      <c r="H202" s="442" t="s">
        <v>348</v>
      </c>
      <c r="I202" s="443" t="s">
        <v>348</v>
      </c>
      <c r="J202" s="360" t="str">
        <f>IFERROR(VLOOKUP(A202,[4]YEAR12!$A:$Q,17,FALSE),"")</f>
        <v>4.75+ (C/B)</v>
      </c>
      <c r="K202" s="361">
        <f>IFERROR(VLOOKUP($A202,BHVEXPORT!$A:$I,6,FALSE),"")</f>
        <v>0</v>
      </c>
      <c r="L202" s="362">
        <f>IFERROR(VLOOKUP($A202,BHVEXPORT!$A:$I,4,FALSE),"")</f>
        <v>0</v>
      </c>
      <c r="M202" s="364">
        <f>IFERROR(VLOOKUP($A202,BHVEXPORT!$A:$I,5,FALSE),"")</f>
        <v>0</v>
      </c>
      <c r="N202" s="398">
        <v>100</v>
      </c>
      <c r="O202" s="399">
        <v>1</v>
      </c>
      <c r="P202" s="366"/>
      <c r="Q202" s="400">
        <f t="shared" si="35"/>
        <v>1</v>
      </c>
      <c r="R202" s="401">
        <f t="shared" si="36"/>
        <v>3</v>
      </c>
      <c r="S202" s="402">
        <f t="shared" si="37"/>
        <v>0</v>
      </c>
      <c r="T202" s="402">
        <f t="shared" si="38"/>
        <v>0</v>
      </c>
      <c r="U202" s="402">
        <f t="shared" si="39"/>
        <v>0</v>
      </c>
      <c r="V202" s="402">
        <f t="shared" si="40"/>
        <v>0</v>
      </c>
      <c r="W202" s="402">
        <f t="shared" si="41"/>
        <v>0</v>
      </c>
      <c r="X202" s="402">
        <f t="shared" si="42"/>
        <v>0</v>
      </c>
      <c r="Y202" s="402">
        <f t="shared" si="43"/>
        <v>0</v>
      </c>
      <c r="Z202" s="402">
        <f t="shared" si="44"/>
        <v>0</v>
      </c>
      <c r="AA202" s="454">
        <f t="shared" si="45"/>
        <v>0</v>
      </c>
      <c r="AB202" s="363"/>
      <c r="AC202" s="440"/>
      <c r="AD202" s="443"/>
      <c r="AE202" s="444"/>
      <c r="AF202" s="445"/>
      <c r="AG202" s="446"/>
      <c r="AH202" s="440"/>
      <c r="AI202" s="443"/>
      <c r="AJ202" s="444"/>
      <c r="AK202" s="445"/>
      <c r="AL202" s="446"/>
      <c r="AM202" s="440"/>
      <c r="AN202" s="443"/>
      <c r="AO202" s="444"/>
      <c r="AP202" s="445"/>
      <c r="AQ202" s="446"/>
      <c r="AR202" s="440"/>
      <c r="AS202" s="443"/>
      <c r="AT202" s="444"/>
      <c r="AU202" s="445"/>
      <c r="AV202" s="446"/>
      <c r="AW202" s="440"/>
      <c r="AX202" s="443"/>
      <c r="AY202" s="444"/>
      <c r="AZ202" s="445"/>
      <c r="BA202" s="446"/>
      <c r="BB202" s="440"/>
      <c r="BC202" s="443"/>
      <c r="BD202" s="444"/>
      <c r="BE202" s="445"/>
      <c r="BF202" s="446"/>
      <c r="BG202" s="440"/>
      <c r="BH202" s="443"/>
      <c r="BI202" s="444"/>
      <c r="BJ202" s="445"/>
      <c r="BK202" s="446"/>
      <c r="BL202" s="440"/>
      <c r="BM202" s="443"/>
      <c r="BN202" s="444"/>
      <c r="BO202" s="445"/>
      <c r="BP202" s="446"/>
      <c r="BQ202" s="440"/>
      <c r="BR202" s="443"/>
      <c r="BS202" s="444"/>
      <c r="BT202" s="445"/>
      <c r="BU202" s="446"/>
      <c r="BV202" s="440" t="s">
        <v>385</v>
      </c>
      <c r="BW202" s="443"/>
      <c r="BX202" s="444"/>
      <c r="BY202" s="445" t="s">
        <v>436</v>
      </c>
      <c r="BZ202" s="446" t="s">
        <v>434</v>
      </c>
      <c r="CA202" s="440" t="s">
        <v>385</v>
      </c>
      <c r="CB202" s="443"/>
      <c r="CC202" s="444"/>
      <c r="CD202" s="445" t="s">
        <v>462</v>
      </c>
      <c r="CE202" s="446" t="s">
        <v>810</v>
      </c>
      <c r="CF202" s="440"/>
      <c r="CG202" s="443"/>
      <c r="CH202" s="444"/>
      <c r="CI202" s="445"/>
      <c r="CJ202" s="446"/>
      <c r="CK202" s="440"/>
      <c r="CL202" s="443"/>
      <c r="CM202" s="444"/>
      <c r="CN202" s="445"/>
      <c r="CO202" s="446"/>
      <c r="CP202" s="440"/>
      <c r="CQ202" s="443"/>
      <c r="CR202" s="444"/>
      <c r="CS202" s="445"/>
      <c r="CT202" s="446"/>
      <c r="CU202" s="440"/>
      <c r="CV202" s="443"/>
      <c r="CW202" s="444"/>
      <c r="CX202" s="445"/>
      <c r="CY202" s="446"/>
      <c r="CZ202" s="440"/>
      <c r="DA202" s="443"/>
      <c r="DB202" s="444"/>
      <c r="DC202" s="445"/>
      <c r="DD202" s="446"/>
      <c r="DE202" s="440"/>
      <c r="DF202" s="443"/>
      <c r="DG202" s="444"/>
      <c r="DH202" s="445"/>
      <c r="DI202" s="446"/>
      <c r="DJ202" s="440"/>
      <c r="DK202" s="443"/>
      <c r="DL202" s="444"/>
      <c r="DM202" s="445"/>
      <c r="DN202" s="446"/>
      <c r="DO202" s="440"/>
      <c r="DP202" s="443"/>
      <c r="DQ202" s="444"/>
      <c r="DR202" s="445"/>
      <c r="DS202" s="446"/>
      <c r="DT202" s="440"/>
      <c r="DU202" s="443"/>
      <c r="DV202" s="444"/>
      <c r="DW202" s="445"/>
      <c r="DX202" s="446"/>
      <c r="DY202" s="440"/>
      <c r="DZ202" s="443"/>
      <c r="EA202" s="444"/>
      <c r="EB202" s="445"/>
      <c r="EC202" s="446"/>
      <c r="ED202" s="440"/>
      <c r="EE202" s="443"/>
      <c r="EF202" s="444"/>
      <c r="EG202" s="445"/>
      <c r="EH202" s="446"/>
      <c r="EI202" s="440"/>
      <c r="EJ202" s="443"/>
      <c r="EK202" s="444"/>
      <c r="EL202" s="445"/>
      <c r="EM202" s="446"/>
      <c r="EN202" s="440" t="s">
        <v>385</v>
      </c>
      <c r="EO202" s="443"/>
      <c r="EP202" s="444"/>
      <c r="EQ202" s="445" t="s">
        <v>474</v>
      </c>
      <c r="ER202" s="446" t="s">
        <v>477</v>
      </c>
      <c r="ES202" s="440" t="s">
        <v>384</v>
      </c>
      <c r="ET202" s="443"/>
      <c r="EU202" s="444"/>
      <c r="EV202" s="445" t="s">
        <v>480</v>
      </c>
      <c r="EW202" s="446" t="s">
        <v>481</v>
      </c>
      <c r="EX202" s="440"/>
      <c r="EY202" s="443"/>
      <c r="EZ202" s="444"/>
      <c r="FA202" s="445"/>
      <c r="FB202" s="446"/>
    </row>
    <row r="203" spans="1:158" s="365" customFormat="1" ht="28.5" x14ac:dyDescent="0.25">
      <c r="A203" s="440">
        <v>160074</v>
      </c>
      <c r="B203" s="441" t="s">
        <v>715</v>
      </c>
      <c r="C203" s="442" t="s">
        <v>769</v>
      </c>
      <c r="D203" s="440" t="s">
        <v>201</v>
      </c>
      <c r="E203" s="443" t="s">
        <v>348</v>
      </c>
      <c r="F203" s="443" t="s">
        <v>751</v>
      </c>
      <c r="G203" s="443" t="s">
        <v>348</v>
      </c>
      <c r="H203" s="442" t="s">
        <v>348</v>
      </c>
      <c r="I203" s="443" t="s">
        <v>348</v>
      </c>
      <c r="J203" s="360" t="str">
        <f>IFERROR(VLOOKUP(A203,[4]YEAR12!$A:$Q,17,FALSE),"")</f>
        <v>4.75+ (C/B)</v>
      </c>
      <c r="K203" s="361">
        <f>IFERROR(VLOOKUP($A203,BHVEXPORT!$A:$I,6,FALSE),"")</f>
        <v>0</v>
      </c>
      <c r="L203" s="362">
        <f>IFERROR(VLOOKUP($A203,BHVEXPORT!$A:$I,4,FALSE),"")</f>
        <v>0</v>
      </c>
      <c r="M203" s="364">
        <f>IFERROR(VLOOKUP($A203,BHVEXPORT!$A:$I,5,FALSE),"")</f>
        <v>0</v>
      </c>
      <c r="N203" s="398">
        <v>100</v>
      </c>
      <c r="O203" s="399">
        <v>1</v>
      </c>
      <c r="P203" s="366"/>
      <c r="Q203" s="400">
        <f t="shared" si="35"/>
        <v>0</v>
      </c>
      <c r="R203" s="401">
        <f t="shared" si="36"/>
        <v>3</v>
      </c>
      <c r="S203" s="402">
        <f t="shared" si="37"/>
        <v>1</v>
      </c>
      <c r="T203" s="402">
        <f t="shared" si="38"/>
        <v>0</v>
      </c>
      <c r="U203" s="402">
        <f t="shared" si="39"/>
        <v>0</v>
      </c>
      <c r="V203" s="402">
        <f t="shared" si="40"/>
        <v>1</v>
      </c>
      <c r="W203" s="402">
        <f t="shared" si="41"/>
        <v>0</v>
      </c>
      <c r="X203" s="402">
        <f t="shared" si="42"/>
        <v>0</v>
      </c>
      <c r="Y203" s="402">
        <f t="shared" si="43"/>
        <v>0</v>
      </c>
      <c r="Z203" s="402">
        <f t="shared" si="44"/>
        <v>0</v>
      </c>
      <c r="AA203" s="454">
        <f t="shared" si="45"/>
        <v>1</v>
      </c>
      <c r="AB203" s="363"/>
      <c r="AC203" s="440"/>
      <c r="AD203" s="443"/>
      <c r="AE203" s="444"/>
      <c r="AF203" s="445"/>
      <c r="AG203" s="446"/>
      <c r="AH203" s="440" t="s">
        <v>385</v>
      </c>
      <c r="AI203" s="443"/>
      <c r="AJ203" s="444"/>
      <c r="AK203" s="445" t="s">
        <v>412</v>
      </c>
      <c r="AL203" s="446" t="s">
        <v>408</v>
      </c>
      <c r="AM203" s="440"/>
      <c r="AN203" s="443"/>
      <c r="AO203" s="444"/>
      <c r="AP203" s="445"/>
      <c r="AQ203" s="446"/>
      <c r="AR203" s="440"/>
      <c r="AS203" s="443"/>
      <c r="AT203" s="444"/>
      <c r="AU203" s="445"/>
      <c r="AV203" s="446"/>
      <c r="AW203" s="440"/>
      <c r="AX203" s="443"/>
      <c r="AY203" s="444"/>
      <c r="AZ203" s="445"/>
      <c r="BA203" s="446"/>
      <c r="BB203" s="440"/>
      <c r="BC203" s="443"/>
      <c r="BD203" s="444"/>
      <c r="BE203" s="445"/>
      <c r="BF203" s="446"/>
      <c r="BG203" s="440"/>
      <c r="BH203" s="443"/>
      <c r="BI203" s="444"/>
      <c r="BJ203" s="445"/>
      <c r="BK203" s="446"/>
      <c r="BL203" s="440"/>
      <c r="BM203" s="443"/>
      <c r="BN203" s="444"/>
      <c r="BO203" s="445"/>
      <c r="BP203" s="446"/>
      <c r="BQ203" s="440"/>
      <c r="BR203" s="443"/>
      <c r="BS203" s="444"/>
      <c r="BT203" s="445"/>
      <c r="BU203" s="446"/>
      <c r="BV203" s="440"/>
      <c r="BW203" s="443"/>
      <c r="BX203" s="444"/>
      <c r="BY203" s="445"/>
      <c r="BZ203" s="446"/>
      <c r="CA203" s="440" t="s">
        <v>385</v>
      </c>
      <c r="CB203" s="443"/>
      <c r="CC203" s="444"/>
      <c r="CD203" s="445" t="s">
        <v>462</v>
      </c>
      <c r="CE203" s="446" t="s">
        <v>810</v>
      </c>
      <c r="CF203" s="440"/>
      <c r="CG203" s="443"/>
      <c r="CH203" s="444"/>
      <c r="CI203" s="445"/>
      <c r="CJ203" s="446"/>
      <c r="CK203" s="440"/>
      <c r="CL203" s="443"/>
      <c r="CM203" s="444"/>
      <c r="CN203" s="445"/>
      <c r="CO203" s="446"/>
      <c r="CP203" s="440"/>
      <c r="CQ203" s="443"/>
      <c r="CR203" s="444"/>
      <c r="CS203" s="445"/>
      <c r="CT203" s="446"/>
      <c r="CU203" s="440"/>
      <c r="CV203" s="443"/>
      <c r="CW203" s="444"/>
      <c r="CX203" s="445"/>
      <c r="CY203" s="446"/>
      <c r="CZ203" s="440"/>
      <c r="DA203" s="443"/>
      <c r="DB203" s="444"/>
      <c r="DC203" s="445"/>
      <c r="DD203" s="446"/>
      <c r="DE203" s="440"/>
      <c r="DF203" s="443"/>
      <c r="DG203" s="444"/>
      <c r="DH203" s="445"/>
      <c r="DI203" s="446"/>
      <c r="DJ203" s="440"/>
      <c r="DK203" s="443"/>
      <c r="DL203" s="444"/>
      <c r="DM203" s="445"/>
      <c r="DN203" s="446"/>
      <c r="DO203" s="440"/>
      <c r="DP203" s="443"/>
      <c r="DQ203" s="444"/>
      <c r="DR203" s="445"/>
      <c r="DS203" s="446"/>
      <c r="DT203" s="440" t="s">
        <v>385</v>
      </c>
      <c r="DU203" s="443"/>
      <c r="DV203" s="444"/>
      <c r="DW203" s="445" t="s">
        <v>792</v>
      </c>
      <c r="DX203" s="446" t="s">
        <v>459</v>
      </c>
      <c r="DY203" s="440"/>
      <c r="DZ203" s="443"/>
      <c r="EA203" s="444"/>
      <c r="EB203" s="445"/>
      <c r="EC203" s="446"/>
      <c r="ED203" s="440"/>
      <c r="EE203" s="443"/>
      <c r="EF203" s="444"/>
      <c r="EG203" s="445"/>
      <c r="EH203" s="446"/>
      <c r="EI203" s="440"/>
      <c r="EJ203" s="443"/>
      <c r="EK203" s="444"/>
      <c r="EL203" s="445"/>
      <c r="EM203" s="446"/>
      <c r="EN203" s="440" t="s">
        <v>386</v>
      </c>
      <c r="EO203" s="443"/>
      <c r="EP203" s="444"/>
      <c r="EQ203" s="445" t="s">
        <v>474</v>
      </c>
      <c r="ER203" s="446" t="s">
        <v>473</v>
      </c>
      <c r="ES203" s="440"/>
      <c r="ET203" s="443"/>
      <c r="EU203" s="444"/>
      <c r="EV203" s="445"/>
      <c r="EW203" s="446"/>
      <c r="EX203" s="440"/>
      <c r="EY203" s="443"/>
      <c r="EZ203" s="444"/>
      <c r="FA203" s="445"/>
      <c r="FB203" s="446"/>
    </row>
    <row r="204" spans="1:158" s="365" customFormat="1" ht="28.5" x14ac:dyDescent="0.25">
      <c r="A204" s="440">
        <v>150839</v>
      </c>
      <c r="B204" s="441" t="s">
        <v>716</v>
      </c>
      <c r="C204" s="442" t="s">
        <v>764</v>
      </c>
      <c r="D204" s="440" t="s">
        <v>325</v>
      </c>
      <c r="E204" s="443" t="s">
        <v>348</v>
      </c>
      <c r="F204" s="443" t="s">
        <v>751</v>
      </c>
      <c r="G204" s="443" t="s">
        <v>348</v>
      </c>
      <c r="H204" s="442" t="s">
        <v>348</v>
      </c>
      <c r="I204" s="443" t="s">
        <v>348</v>
      </c>
      <c r="J204" s="360" t="str">
        <f>IFERROR(VLOOKUP(A204,[4]YEAR12!$A:$Q,17,FALSE),"")</f>
        <v>2.5+ (D/C)</v>
      </c>
      <c r="K204" s="361">
        <f>IFERROR(VLOOKUP($A204,BHVEXPORT!$A:$I,6,FALSE),"")</f>
        <v>1</v>
      </c>
      <c r="L204" s="362">
        <f>IFERROR(VLOOKUP($A204,BHVEXPORT!$A:$I,4,FALSE),"")</f>
        <v>0</v>
      </c>
      <c r="M204" s="364">
        <f>IFERROR(VLOOKUP($A204,BHVEXPORT!$A:$I,5,FALSE),"")</f>
        <v>0</v>
      </c>
      <c r="N204" s="398">
        <v>77.78</v>
      </c>
      <c r="O204" s="399">
        <v>3</v>
      </c>
      <c r="P204" s="366"/>
      <c r="Q204" s="400">
        <f t="shared" si="35"/>
        <v>0</v>
      </c>
      <c r="R204" s="401">
        <f t="shared" si="36"/>
        <v>3</v>
      </c>
      <c r="S204" s="402">
        <f t="shared" si="37"/>
        <v>1</v>
      </c>
      <c r="T204" s="402">
        <f t="shared" si="38"/>
        <v>0</v>
      </c>
      <c r="U204" s="402">
        <f t="shared" si="39"/>
        <v>0</v>
      </c>
      <c r="V204" s="402">
        <f t="shared" si="40"/>
        <v>1</v>
      </c>
      <c r="W204" s="402">
        <f t="shared" si="41"/>
        <v>0</v>
      </c>
      <c r="X204" s="402">
        <f t="shared" si="42"/>
        <v>0</v>
      </c>
      <c r="Y204" s="402">
        <f t="shared" si="43"/>
        <v>0</v>
      </c>
      <c r="Z204" s="402">
        <f t="shared" si="44"/>
        <v>0</v>
      </c>
      <c r="AA204" s="454">
        <f t="shared" si="45"/>
        <v>1</v>
      </c>
      <c r="AB204" s="363"/>
      <c r="AC204" s="440"/>
      <c r="AD204" s="443"/>
      <c r="AE204" s="444"/>
      <c r="AF204" s="445"/>
      <c r="AG204" s="446"/>
      <c r="AH204" s="440"/>
      <c r="AI204" s="443"/>
      <c r="AJ204" s="444"/>
      <c r="AK204" s="445"/>
      <c r="AL204" s="446"/>
      <c r="AM204" s="440" t="s">
        <v>385</v>
      </c>
      <c r="AN204" s="443"/>
      <c r="AO204" s="444"/>
      <c r="AP204" s="445" t="s">
        <v>415</v>
      </c>
      <c r="AQ204" s="446" t="s">
        <v>413</v>
      </c>
      <c r="AR204" s="440"/>
      <c r="AS204" s="443"/>
      <c r="AT204" s="444"/>
      <c r="AU204" s="445"/>
      <c r="AV204" s="446"/>
      <c r="AW204" s="440"/>
      <c r="AX204" s="443"/>
      <c r="AY204" s="444"/>
      <c r="AZ204" s="445"/>
      <c r="BA204" s="446"/>
      <c r="BB204" s="440"/>
      <c r="BC204" s="443"/>
      <c r="BD204" s="444"/>
      <c r="BE204" s="445"/>
      <c r="BF204" s="446"/>
      <c r="BG204" s="440"/>
      <c r="BH204" s="443"/>
      <c r="BI204" s="444"/>
      <c r="BJ204" s="445"/>
      <c r="BK204" s="446"/>
      <c r="BL204" s="440"/>
      <c r="BM204" s="443"/>
      <c r="BN204" s="444"/>
      <c r="BO204" s="445"/>
      <c r="BP204" s="446"/>
      <c r="BQ204" s="440"/>
      <c r="BR204" s="443"/>
      <c r="BS204" s="444"/>
      <c r="BT204" s="445"/>
      <c r="BU204" s="446"/>
      <c r="BV204" s="440"/>
      <c r="BW204" s="443"/>
      <c r="BX204" s="444"/>
      <c r="BY204" s="445"/>
      <c r="BZ204" s="446"/>
      <c r="CA204" s="440" t="s">
        <v>385</v>
      </c>
      <c r="CB204" s="443"/>
      <c r="CC204" s="444"/>
      <c r="CD204" s="445" t="s">
        <v>805</v>
      </c>
      <c r="CE204" s="446" t="s">
        <v>806</v>
      </c>
      <c r="CF204" s="440"/>
      <c r="CG204" s="443"/>
      <c r="CH204" s="444"/>
      <c r="CI204" s="445"/>
      <c r="CJ204" s="446"/>
      <c r="CK204" s="440"/>
      <c r="CL204" s="443"/>
      <c r="CM204" s="444"/>
      <c r="CN204" s="445"/>
      <c r="CO204" s="446"/>
      <c r="CP204" s="440"/>
      <c r="CQ204" s="443"/>
      <c r="CR204" s="444"/>
      <c r="CS204" s="445"/>
      <c r="CT204" s="446"/>
      <c r="CU204" s="440" t="s">
        <v>385</v>
      </c>
      <c r="CV204" s="443"/>
      <c r="CW204" s="444"/>
      <c r="CX204" s="445" t="s">
        <v>784</v>
      </c>
      <c r="CY204" s="446" t="s">
        <v>443</v>
      </c>
      <c r="CZ204" s="440"/>
      <c r="DA204" s="443"/>
      <c r="DB204" s="444"/>
      <c r="DC204" s="445"/>
      <c r="DD204" s="446"/>
      <c r="DE204" s="440"/>
      <c r="DF204" s="443"/>
      <c r="DG204" s="444"/>
      <c r="DH204" s="445"/>
      <c r="DI204" s="446"/>
      <c r="DJ204" s="440"/>
      <c r="DK204" s="443"/>
      <c r="DL204" s="444"/>
      <c r="DM204" s="445"/>
      <c r="DN204" s="446"/>
      <c r="DO204" s="440"/>
      <c r="DP204" s="443"/>
      <c r="DQ204" s="444"/>
      <c r="DR204" s="445"/>
      <c r="DS204" s="446"/>
      <c r="DT204" s="440"/>
      <c r="DU204" s="443"/>
      <c r="DV204" s="444"/>
      <c r="DW204" s="445"/>
      <c r="DX204" s="446"/>
      <c r="DY204" s="440"/>
      <c r="DZ204" s="443"/>
      <c r="EA204" s="444"/>
      <c r="EB204" s="445"/>
      <c r="EC204" s="446"/>
      <c r="ED204" s="440"/>
      <c r="EE204" s="443"/>
      <c r="EF204" s="444"/>
      <c r="EG204" s="445"/>
      <c r="EH204" s="446"/>
      <c r="EI204" s="440"/>
      <c r="EJ204" s="443"/>
      <c r="EK204" s="444"/>
      <c r="EL204" s="445"/>
      <c r="EM204" s="446"/>
      <c r="EN204" s="440"/>
      <c r="EO204" s="443"/>
      <c r="EP204" s="444"/>
      <c r="EQ204" s="445"/>
      <c r="ER204" s="446"/>
      <c r="ES204" s="440" t="s">
        <v>386</v>
      </c>
      <c r="ET204" s="443"/>
      <c r="EU204" s="444"/>
      <c r="EV204" s="445" t="s">
        <v>480</v>
      </c>
      <c r="EW204" s="446" t="s">
        <v>481</v>
      </c>
      <c r="EX204" s="440"/>
      <c r="EY204" s="443"/>
      <c r="EZ204" s="444"/>
      <c r="FA204" s="445"/>
      <c r="FB204" s="446"/>
    </row>
    <row r="205" spans="1:158" s="365" customFormat="1" ht="28.5" x14ac:dyDescent="0.25">
      <c r="A205" s="440">
        <v>160076</v>
      </c>
      <c r="B205" s="441" t="s">
        <v>717</v>
      </c>
      <c r="C205" s="442" t="s">
        <v>763</v>
      </c>
      <c r="D205" s="440" t="s">
        <v>201</v>
      </c>
      <c r="E205" s="443" t="s">
        <v>348</v>
      </c>
      <c r="F205" s="443" t="s">
        <v>751</v>
      </c>
      <c r="G205" s="443" t="s">
        <v>348</v>
      </c>
      <c r="H205" s="442" t="s">
        <v>348</v>
      </c>
      <c r="I205" s="443" t="s">
        <v>348</v>
      </c>
      <c r="J205" s="360" t="str">
        <f>IFERROR(VLOOKUP(A205,[4]YEAR12!$A:$Q,17,FALSE),"")</f>
        <v>6.25+ (B/A)</v>
      </c>
      <c r="K205" s="361">
        <f>IFERROR(VLOOKUP($A205,BHVEXPORT!$A:$I,6,FALSE),"")</f>
        <v>1</v>
      </c>
      <c r="L205" s="362">
        <f>IFERROR(VLOOKUP($A205,BHVEXPORT!$A:$I,4,FALSE),"")</f>
        <v>0</v>
      </c>
      <c r="M205" s="364">
        <f>IFERROR(VLOOKUP($A205,BHVEXPORT!$A:$I,5,FALSE),"")</f>
        <v>0</v>
      </c>
      <c r="N205" s="398">
        <v>84.21</v>
      </c>
      <c r="O205" s="399">
        <v>0</v>
      </c>
      <c r="P205" s="366"/>
      <c r="Q205" s="400">
        <f t="shared" si="35"/>
        <v>1</v>
      </c>
      <c r="R205" s="401">
        <f t="shared" si="36"/>
        <v>3</v>
      </c>
      <c r="S205" s="402">
        <f t="shared" si="37"/>
        <v>0</v>
      </c>
      <c r="T205" s="402">
        <f t="shared" si="38"/>
        <v>0</v>
      </c>
      <c r="U205" s="402">
        <f t="shared" si="39"/>
        <v>0</v>
      </c>
      <c r="V205" s="402">
        <f t="shared" si="40"/>
        <v>0</v>
      </c>
      <c r="W205" s="402">
        <f t="shared" si="41"/>
        <v>0</v>
      </c>
      <c r="X205" s="402">
        <f t="shared" si="42"/>
        <v>0</v>
      </c>
      <c r="Y205" s="402">
        <f t="shared" si="43"/>
        <v>0</v>
      </c>
      <c r="Z205" s="402">
        <f t="shared" si="44"/>
        <v>0</v>
      </c>
      <c r="AA205" s="454">
        <f t="shared" si="45"/>
        <v>0</v>
      </c>
      <c r="AB205" s="363"/>
      <c r="AC205" s="440"/>
      <c r="AD205" s="443"/>
      <c r="AE205" s="444"/>
      <c r="AF205" s="445"/>
      <c r="AG205" s="446"/>
      <c r="AH205" s="440"/>
      <c r="AI205" s="443"/>
      <c r="AJ205" s="444"/>
      <c r="AK205" s="445"/>
      <c r="AL205" s="446"/>
      <c r="AM205" s="440"/>
      <c r="AN205" s="443"/>
      <c r="AO205" s="444"/>
      <c r="AP205" s="445"/>
      <c r="AQ205" s="446"/>
      <c r="AR205" s="440"/>
      <c r="AS205" s="443"/>
      <c r="AT205" s="444"/>
      <c r="AU205" s="445"/>
      <c r="AV205" s="446"/>
      <c r="AW205" s="440"/>
      <c r="AX205" s="443"/>
      <c r="AY205" s="444"/>
      <c r="AZ205" s="445"/>
      <c r="BA205" s="446"/>
      <c r="BB205" s="440"/>
      <c r="BC205" s="443"/>
      <c r="BD205" s="444"/>
      <c r="BE205" s="445"/>
      <c r="BF205" s="446"/>
      <c r="BG205" s="440"/>
      <c r="BH205" s="443"/>
      <c r="BI205" s="444"/>
      <c r="BJ205" s="445"/>
      <c r="BK205" s="446"/>
      <c r="BL205" s="440"/>
      <c r="BM205" s="443"/>
      <c r="BN205" s="444"/>
      <c r="BO205" s="445"/>
      <c r="BP205" s="446"/>
      <c r="BQ205" s="440"/>
      <c r="BR205" s="443"/>
      <c r="BS205" s="444"/>
      <c r="BT205" s="445"/>
      <c r="BU205" s="446"/>
      <c r="BV205" s="440"/>
      <c r="BW205" s="443"/>
      <c r="BX205" s="444"/>
      <c r="BY205" s="445"/>
      <c r="BZ205" s="446"/>
      <c r="CA205" s="440" t="s">
        <v>385</v>
      </c>
      <c r="CB205" s="443"/>
      <c r="CC205" s="444"/>
      <c r="CD205" s="445" t="s">
        <v>787</v>
      </c>
      <c r="CE205" s="446" t="s">
        <v>763</v>
      </c>
      <c r="CF205" s="440"/>
      <c r="CG205" s="443"/>
      <c r="CH205" s="444"/>
      <c r="CI205" s="445"/>
      <c r="CJ205" s="446"/>
      <c r="CK205" s="440"/>
      <c r="CL205" s="443"/>
      <c r="CM205" s="444"/>
      <c r="CN205" s="445"/>
      <c r="CO205" s="446"/>
      <c r="CP205" s="440"/>
      <c r="CQ205" s="443"/>
      <c r="CR205" s="444"/>
      <c r="CS205" s="445"/>
      <c r="CT205" s="446"/>
      <c r="CU205" s="440"/>
      <c r="CV205" s="443"/>
      <c r="CW205" s="444"/>
      <c r="CX205" s="445"/>
      <c r="CY205" s="446"/>
      <c r="CZ205" s="440"/>
      <c r="DA205" s="443"/>
      <c r="DB205" s="444"/>
      <c r="DC205" s="445"/>
      <c r="DD205" s="446"/>
      <c r="DE205" s="440" t="s">
        <v>385</v>
      </c>
      <c r="DF205" s="443"/>
      <c r="DG205" s="444"/>
      <c r="DH205" s="445" t="s">
        <v>448</v>
      </c>
      <c r="DI205" s="446" t="s">
        <v>445</v>
      </c>
      <c r="DJ205" s="440"/>
      <c r="DK205" s="443"/>
      <c r="DL205" s="444"/>
      <c r="DM205" s="445"/>
      <c r="DN205" s="446"/>
      <c r="DO205" s="440"/>
      <c r="DP205" s="443"/>
      <c r="DQ205" s="444"/>
      <c r="DR205" s="445"/>
      <c r="DS205" s="446"/>
      <c r="DT205" s="440"/>
      <c r="DU205" s="443"/>
      <c r="DV205" s="444"/>
      <c r="DW205" s="445"/>
      <c r="DX205" s="446"/>
      <c r="DY205" s="440"/>
      <c r="DZ205" s="443"/>
      <c r="EA205" s="444"/>
      <c r="EB205" s="445"/>
      <c r="EC205" s="446"/>
      <c r="ED205" s="440"/>
      <c r="EE205" s="443"/>
      <c r="EF205" s="444"/>
      <c r="EG205" s="445"/>
      <c r="EH205" s="446"/>
      <c r="EI205" s="440" t="s">
        <v>385</v>
      </c>
      <c r="EJ205" s="443"/>
      <c r="EK205" s="444"/>
      <c r="EL205" s="445" t="s">
        <v>470</v>
      </c>
      <c r="EM205" s="446" t="s">
        <v>469</v>
      </c>
      <c r="EN205" s="440" t="s">
        <v>384</v>
      </c>
      <c r="EO205" s="443"/>
      <c r="EP205" s="444"/>
      <c r="EQ205" s="445" t="s">
        <v>784</v>
      </c>
      <c r="ER205" s="446" t="s">
        <v>475</v>
      </c>
      <c r="ES205" s="440"/>
      <c r="ET205" s="443"/>
      <c r="EU205" s="444"/>
      <c r="EV205" s="445"/>
      <c r="EW205" s="446"/>
      <c r="EX205" s="440"/>
      <c r="EY205" s="443"/>
      <c r="EZ205" s="444"/>
      <c r="FA205" s="445"/>
      <c r="FB205" s="446"/>
    </row>
    <row r="206" spans="1:158" s="365" customFormat="1" ht="28.5" x14ac:dyDescent="0.25">
      <c r="A206" s="440">
        <v>150784</v>
      </c>
      <c r="B206" s="441" t="s">
        <v>718</v>
      </c>
      <c r="C206" s="442" t="s">
        <v>768</v>
      </c>
      <c r="D206" s="440" t="s">
        <v>201</v>
      </c>
      <c r="E206" s="443" t="s">
        <v>348</v>
      </c>
      <c r="F206" s="443" t="s">
        <v>762</v>
      </c>
      <c r="G206" s="443" t="s">
        <v>348</v>
      </c>
      <c r="H206" s="442" t="s">
        <v>348</v>
      </c>
      <c r="I206" s="443" t="s">
        <v>348</v>
      </c>
      <c r="J206" s="360" t="str">
        <f>IFERROR(VLOOKUP(A206,[4]YEAR12!$A:$Q,17,FALSE),"")</f>
        <v>4.75+ (C/B)</v>
      </c>
      <c r="K206" s="361">
        <f>IFERROR(VLOOKUP($A206,BHVEXPORT!$A:$I,6,FALSE),"")</f>
        <v>0</v>
      </c>
      <c r="L206" s="362">
        <f>IFERROR(VLOOKUP($A206,BHVEXPORT!$A:$I,4,FALSE),"")</f>
        <v>1</v>
      </c>
      <c r="M206" s="364">
        <f>IFERROR(VLOOKUP($A206,BHVEXPORT!$A:$I,5,FALSE),"")</f>
        <v>0</v>
      </c>
      <c r="N206" s="398">
        <v>93.44</v>
      </c>
      <c r="O206" s="399">
        <v>5</v>
      </c>
      <c r="P206" s="366"/>
      <c r="Q206" s="400">
        <f t="shared" si="35"/>
        <v>0</v>
      </c>
      <c r="R206" s="401">
        <f t="shared" si="36"/>
        <v>4</v>
      </c>
      <c r="S206" s="402">
        <f t="shared" si="37"/>
        <v>0</v>
      </c>
      <c r="T206" s="402">
        <f t="shared" si="38"/>
        <v>0</v>
      </c>
      <c r="U206" s="402">
        <f t="shared" si="39"/>
        <v>0</v>
      </c>
      <c r="V206" s="402">
        <f t="shared" si="40"/>
        <v>0</v>
      </c>
      <c r="W206" s="402">
        <f t="shared" si="41"/>
        <v>0</v>
      </c>
      <c r="X206" s="402">
        <f t="shared" si="42"/>
        <v>0</v>
      </c>
      <c r="Y206" s="402">
        <f t="shared" si="43"/>
        <v>0</v>
      </c>
      <c r="Z206" s="402">
        <f t="shared" si="44"/>
        <v>0</v>
      </c>
      <c r="AA206" s="454">
        <f t="shared" si="45"/>
        <v>0</v>
      </c>
      <c r="AB206" s="363"/>
      <c r="AC206" s="440"/>
      <c r="AD206" s="443"/>
      <c r="AE206" s="444"/>
      <c r="AF206" s="445"/>
      <c r="AG206" s="446"/>
      <c r="AH206" s="440"/>
      <c r="AI206" s="443"/>
      <c r="AJ206" s="444"/>
      <c r="AK206" s="445"/>
      <c r="AL206" s="446"/>
      <c r="AM206" s="440"/>
      <c r="AN206" s="443"/>
      <c r="AO206" s="444"/>
      <c r="AP206" s="445"/>
      <c r="AQ206" s="446"/>
      <c r="AR206" s="440"/>
      <c r="AS206" s="443"/>
      <c r="AT206" s="444"/>
      <c r="AU206" s="445"/>
      <c r="AV206" s="446"/>
      <c r="AW206" s="440"/>
      <c r="AX206" s="443"/>
      <c r="AY206" s="444"/>
      <c r="AZ206" s="445"/>
      <c r="BA206" s="446"/>
      <c r="BB206" s="440"/>
      <c r="BC206" s="443"/>
      <c r="BD206" s="444"/>
      <c r="BE206" s="445"/>
      <c r="BF206" s="446"/>
      <c r="BG206" s="440"/>
      <c r="BH206" s="443"/>
      <c r="BI206" s="444"/>
      <c r="BJ206" s="445"/>
      <c r="BK206" s="446"/>
      <c r="BL206" s="440"/>
      <c r="BM206" s="443"/>
      <c r="BN206" s="444"/>
      <c r="BO206" s="445"/>
      <c r="BP206" s="446"/>
      <c r="BQ206" s="440" t="s">
        <v>385</v>
      </c>
      <c r="BR206" s="443"/>
      <c r="BS206" s="444"/>
      <c r="BT206" s="445" t="s">
        <v>432</v>
      </c>
      <c r="BU206" s="446" t="s">
        <v>430</v>
      </c>
      <c r="BV206" s="440"/>
      <c r="BW206" s="443"/>
      <c r="BX206" s="444"/>
      <c r="BY206" s="445"/>
      <c r="BZ206" s="446"/>
      <c r="CA206" s="440" t="s">
        <v>385</v>
      </c>
      <c r="CB206" s="443"/>
      <c r="CC206" s="444"/>
      <c r="CD206" s="445" t="s">
        <v>799</v>
      </c>
      <c r="CE206" s="446" t="s">
        <v>800</v>
      </c>
      <c r="CF206" s="440"/>
      <c r="CG206" s="443"/>
      <c r="CH206" s="444"/>
      <c r="CI206" s="445"/>
      <c r="CJ206" s="446"/>
      <c r="CK206" s="440"/>
      <c r="CL206" s="443"/>
      <c r="CM206" s="444"/>
      <c r="CN206" s="445"/>
      <c r="CO206" s="446"/>
      <c r="CP206" s="440"/>
      <c r="CQ206" s="443"/>
      <c r="CR206" s="444"/>
      <c r="CS206" s="445"/>
      <c r="CT206" s="446"/>
      <c r="CU206" s="440" t="s">
        <v>385</v>
      </c>
      <c r="CV206" s="443"/>
      <c r="CW206" s="444"/>
      <c r="CX206" s="445" t="s">
        <v>784</v>
      </c>
      <c r="CY206" s="446" t="s">
        <v>443</v>
      </c>
      <c r="CZ206" s="440"/>
      <c r="DA206" s="443"/>
      <c r="DB206" s="444"/>
      <c r="DC206" s="445"/>
      <c r="DD206" s="446"/>
      <c r="DE206" s="440"/>
      <c r="DF206" s="443"/>
      <c r="DG206" s="444"/>
      <c r="DH206" s="445"/>
      <c r="DI206" s="446"/>
      <c r="DJ206" s="440"/>
      <c r="DK206" s="443"/>
      <c r="DL206" s="444"/>
      <c r="DM206" s="445"/>
      <c r="DN206" s="446"/>
      <c r="DO206" s="440"/>
      <c r="DP206" s="443"/>
      <c r="DQ206" s="444"/>
      <c r="DR206" s="445"/>
      <c r="DS206" s="446"/>
      <c r="DT206" s="440" t="s">
        <v>385</v>
      </c>
      <c r="DU206" s="443"/>
      <c r="DV206" s="444"/>
      <c r="DW206" s="445" t="s">
        <v>789</v>
      </c>
      <c r="DX206" s="446" t="s">
        <v>460</v>
      </c>
      <c r="DY206" s="440"/>
      <c r="DZ206" s="443"/>
      <c r="EA206" s="444"/>
      <c r="EB206" s="445"/>
      <c r="EC206" s="446"/>
      <c r="ED206" s="440"/>
      <c r="EE206" s="443"/>
      <c r="EF206" s="444"/>
      <c r="EG206" s="445"/>
      <c r="EH206" s="446"/>
      <c r="EI206" s="440"/>
      <c r="EJ206" s="443"/>
      <c r="EK206" s="444"/>
      <c r="EL206" s="445"/>
      <c r="EM206" s="446"/>
      <c r="EN206" s="440"/>
      <c r="EO206" s="443"/>
      <c r="EP206" s="444"/>
      <c r="EQ206" s="445"/>
      <c r="ER206" s="446"/>
      <c r="ES206" s="440"/>
      <c r="ET206" s="443"/>
      <c r="EU206" s="444"/>
      <c r="EV206" s="445"/>
      <c r="EW206" s="446"/>
      <c r="EX206" s="440"/>
      <c r="EY206" s="443"/>
      <c r="EZ206" s="444"/>
      <c r="FA206" s="445"/>
      <c r="FB206" s="446"/>
    </row>
    <row r="207" spans="1:158" s="365" customFormat="1" ht="28.5" x14ac:dyDescent="0.25">
      <c r="A207" s="440">
        <v>150809</v>
      </c>
      <c r="B207" s="441" t="s">
        <v>719</v>
      </c>
      <c r="C207" s="442" t="s">
        <v>764</v>
      </c>
      <c r="D207" s="440" t="s">
        <v>201</v>
      </c>
      <c r="E207" s="443" t="s">
        <v>348</v>
      </c>
      <c r="F207" s="443" t="s">
        <v>748</v>
      </c>
      <c r="G207" s="443" t="s">
        <v>348</v>
      </c>
      <c r="H207" s="442" t="s">
        <v>348</v>
      </c>
      <c r="I207" s="443" t="s">
        <v>348</v>
      </c>
      <c r="J207" s="360" t="str">
        <f>IFERROR(VLOOKUP(A207,[4]YEAR12!$A:$Q,17,FALSE),"")</f>
        <v>4.75+ (C/B)</v>
      </c>
      <c r="K207" s="361">
        <f>IFERROR(VLOOKUP($A207,BHVEXPORT!$A:$I,6,FALSE),"")</f>
        <v>0</v>
      </c>
      <c r="L207" s="362">
        <f>IFERROR(VLOOKUP($A207,BHVEXPORT!$A:$I,4,FALSE),"")</f>
        <v>0</v>
      </c>
      <c r="M207" s="364">
        <f>IFERROR(VLOOKUP($A207,BHVEXPORT!$A:$I,5,FALSE),"")</f>
        <v>0</v>
      </c>
      <c r="N207" s="398">
        <v>95.73</v>
      </c>
      <c r="O207" s="399">
        <v>0</v>
      </c>
      <c r="P207" s="366"/>
      <c r="Q207" s="400">
        <f t="shared" si="35"/>
        <v>1</v>
      </c>
      <c r="R207" s="401">
        <f t="shared" si="36"/>
        <v>3</v>
      </c>
      <c r="S207" s="402">
        <f t="shared" si="37"/>
        <v>0</v>
      </c>
      <c r="T207" s="402">
        <f t="shared" si="38"/>
        <v>0</v>
      </c>
      <c r="U207" s="402">
        <f t="shared" si="39"/>
        <v>0</v>
      </c>
      <c r="V207" s="402">
        <f t="shared" si="40"/>
        <v>0</v>
      </c>
      <c r="W207" s="402">
        <f t="shared" si="41"/>
        <v>0</v>
      </c>
      <c r="X207" s="402">
        <f t="shared" si="42"/>
        <v>0</v>
      </c>
      <c r="Y207" s="402">
        <f t="shared" si="43"/>
        <v>0</v>
      </c>
      <c r="Z207" s="402">
        <f t="shared" si="44"/>
        <v>0</v>
      </c>
      <c r="AA207" s="454">
        <f t="shared" si="45"/>
        <v>0</v>
      </c>
      <c r="AB207" s="363"/>
      <c r="AC207" s="440"/>
      <c r="AD207" s="443"/>
      <c r="AE207" s="444"/>
      <c r="AF207" s="445"/>
      <c r="AG207" s="446"/>
      <c r="AH207" s="440"/>
      <c r="AI207" s="443"/>
      <c r="AJ207" s="444"/>
      <c r="AK207" s="445"/>
      <c r="AL207" s="446"/>
      <c r="AM207" s="440"/>
      <c r="AN207" s="443"/>
      <c r="AO207" s="444"/>
      <c r="AP207" s="445"/>
      <c r="AQ207" s="446"/>
      <c r="AR207" s="440"/>
      <c r="AS207" s="443"/>
      <c r="AT207" s="444"/>
      <c r="AU207" s="445"/>
      <c r="AV207" s="446"/>
      <c r="AW207" s="440"/>
      <c r="AX207" s="443"/>
      <c r="AY207" s="444"/>
      <c r="AZ207" s="445"/>
      <c r="BA207" s="446"/>
      <c r="BB207" s="440"/>
      <c r="BC207" s="443"/>
      <c r="BD207" s="444"/>
      <c r="BE207" s="445"/>
      <c r="BF207" s="446"/>
      <c r="BG207" s="440"/>
      <c r="BH207" s="443"/>
      <c r="BI207" s="444"/>
      <c r="BJ207" s="445"/>
      <c r="BK207" s="446"/>
      <c r="BL207" s="440"/>
      <c r="BM207" s="443"/>
      <c r="BN207" s="444"/>
      <c r="BO207" s="445"/>
      <c r="BP207" s="446"/>
      <c r="BQ207" s="440"/>
      <c r="BR207" s="443"/>
      <c r="BS207" s="444"/>
      <c r="BT207" s="445"/>
      <c r="BU207" s="446"/>
      <c r="BV207" s="440"/>
      <c r="BW207" s="443"/>
      <c r="BX207" s="444"/>
      <c r="BY207" s="445"/>
      <c r="BZ207" s="446"/>
      <c r="CA207" s="440" t="s">
        <v>385</v>
      </c>
      <c r="CB207" s="443"/>
      <c r="CC207" s="444"/>
      <c r="CD207" s="445" t="s">
        <v>796</v>
      </c>
      <c r="CE207" s="446" t="s">
        <v>797</v>
      </c>
      <c r="CF207" s="440"/>
      <c r="CG207" s="443"/>
      <c r="CH207" s="444"/>
      <c r="CI207" s="445"/>
      <c r="CJ207" s="446"/>
      <c r="CK207" s="440"/>
      <c r="CL207" s="443"/>
      <c r="CM207" s="444"/>
      <c r="CN207" s="445"/>
      <c r="CO207" s="446"/>
      <c r="CP207" s="440"/>
      <c r="CQ207" s="443"/>
      <c r="CR207" s="444"/>
      <c r="CS207" s="445"/>
      <c r="CT207" s="446"/>
      <c r="CU207" s="440" t="s">
        <v>385</v>
      </c>
      <c r="CV207" s="443"/>
      <c r="CW207" s="444"/>
      <c r="CX207" s="445" t="s">
        <v>784</v>
      </c>
      <c r="CY207" s="446" t="s">
        <v>443</v>
      </c>
      <c r="CZ207" s="440" t="s">
        <v>385</v>
      </c>
      <c r="DA207" s="443"/>
      <c r="DB207" s="444"/>
      <c r="DC207" s="445" t="s">
        <v>784</v>
      </c>
      <c r="DD207" s="446" t="s">
        <v>444</v>
      </c>
      <c r="DE207" s="440"/>
      <c r="DF207" s="443"/>
      <c r="DG207" s="444"/>
      <c r="DH207" s="445"/>
      <c r="DI207" s="446"/>
      <c r="DJ207" s="440"/>
      <c r="DK207" s="443"/>
      <c r="DL207" s="444"/>
      <c r="DM207" s="445"/>
      <c r="DN207" s="446"/>
      <c r="DO207" s="440"/>
      <c r="DP207" s="443"/>
      <c r="DQ207" s="444"/>
      <c r="DR207" s="445"/>
      <c r="DS207" s="446"/>
      <c r="DT207" s="440"/>
      <c r="DU207" s="443"/>
      <c r="DV207" s="444"/>
      <c r="DW207" s="445"/>
      <c r="DX207" s="446"/>
      <c r="DY207" s="440"/>
      <c r="DZ207" s="443"/>
      <c r="EA207" s="444"/>
      <c r="EB207" s="445"/>
      <c r="EC207" s="446"/>
      <c r="ED207" s="440"/>
      <c r="EE207" s="443"/>
      <c r="EF207" s="444"/>
      <c r="EG207" s="445"/>
      <c r="EH207" s="446"/>
      <c r="EI207" s="440"/>
      <c r="EJ207" s="443"/>
      <c r="EK207" s="444"/>
      <c r="EL207" s="445"/>
      <c r="EM207" s="446"/>
      <c r="EN207" s="440" t="s">
        <v>384</v>
      </c>
      <c r="EO207" s="443"/>
      <c r="EP207" s="444"/>
      <c r="EQ207" s="445" t="s">
        <v>784</v>
      </c>
      <c r="ER207" s="446" t="s">
        <v>478</v>
      </c>
      <c r="ES207" s="440"/>
      <c r="ET207" s="443"/>
      <c r="EU207" s="444"/>
      <c r="EV207" s="445"/>
      <c r="EW207" s="446"/>
      <c r="EX207" s="440"/>
      <c r="EY207" s="443"/>
      <c r="EZ207" s="444"/>
      <c r="FA207" s="445"/>
      <c r="FB207" s="446"/>
    </row>
    <row r="208" spans="1:158" s="365" customFormat="1" ht="28.5" x14ac:dyDescent="0.25">
      <c r="A208" s="440">
        <v>150824</v>
      </c>
      <c r="B208" s="441" t="s">
        <v>720</v>
      </c>
      <c r="C208" s="442" t="s">
        <v>769</v>
      </c>
      <c r="D208" s="440" t="s">
        <v>325</v>
      </c>
      <c r="E208" s="443" t="s">
        <v>348</v>
      </c>
      <c r="F208" s="443" t="s">
        <v>751</v>
      </c>
      <c r="G208" s="443" t="s">
        <v>348</v>
      </c>
      <c r="H208" s="442" t="s">
        <v>348</v>
      </c>
      <c r="I208" s="443" t="s">
        <v>348</v>
      </c>
      <c r="J208" s="360" t="str">
        <f>IFERROR(VLOOKUP(A208,[4]YEAR12!$A:$Q,17,FALSE),"")</f>
        <v>4.75+ (C/B)</v>
      </c>
      <c r="K208" s="361">
        <f>IFERROR(VLOOKUP($A208,BHVEXPORT!$A:$I,6,FALSE),"")</f>
        <v>3</v>
      </c>
      <c r="L208" s="362">
        <f>IFERROR(VLOOKUP($A208,BHVEXPORT!$A:$I,4,FALSE),"")</f>
        <v>0</v>
      </c>
      <c r="M208" s="364">
        <f>IFERROR(VLOOKUP($A208,BHVEXPORT!$A:$I,5,FALSE),"")</f>
        <v>0</v>
      </c>
      <c r="N208" s="398">
        <v>99.01</v>
      </c>
      <c r="O208" s="399">
        <v>2</v>
      </c>
      <c r="P208" s="366"/>
      <c r="Q208" s="400">
        <f t="shared" si="35"/>
        <v>0</v>
      </c>
      <c r="R208" s="401">
        <f t="shared" si="36"/>
        <v>4</v>
      </c>
      <c r="S208" s="402">
        <f t="shared" si="37"/>
        <v>0</v>
      </c>
      <c r="T208" s="402">
        <f t="shared" si="38"/>
        <v>0</v>
      </c>
      <c r="U208" s="402">
        <f t="shared" si="39"/>
        <v>0</v>
      </c>
      <c r="V208" s="402">
        <f t="shared" si="40"/>
        <v>0</v>
      </c>
      <c r="W208" s="402">
        <f t="shared" si="41"/>
        <v>0</v>
      </c>
      <c r="X208" s="402">
        <f t="shared" si="42"/>
        <v>0</v>
      </c>
      <c r="Y208" s="402">
        <f t="shared" si="43"/>
        <v>0</v>
      </c>
      <c r="Z208" s="402">
        <f t="shared" si="44"/>
        <v>0</v>
      </c>
      <c r="AA208" s="454">
        <f t="shared" si="45"/>
        <v>0</v>
      </c>
      <c r="AB208" s="363"/>
      <c r="AC208" s="440"/>
      <c r="AD208" s="443"/>
      <c r="AE208" s="444"/>
      <c r="AF208" s="445"/>
      <c r="AG208" s="446"/>
      <c r="AH208" s="440"/>
      <c r="AI208" s="443"/>
      <c r="AJ208" s="444"/>
      <c r="AK208" s="445"/>
      <c r="AL208" s="446"/>
      <c r="AM208" s="440" t="s">
        <v>385</v>
      </c>
      <c r="AN208" s="443"/>
      <c r="AO208" s="444"/>
      <c r="AP208" s="445" t="s">
        <v>415</v>
      </c>
      <c r="AQ208" s="446" t="s">
        <v>413</v>
      </c>
      <c r="AR208" s="440"/>
      <c r="AS208" s="443"/>
      <c r="AT208" s="444"/>
      <c r="AU208" s="445"/>
      <c r="AV208" s="446"/>
      <c r="AW208" s="440"/>
      <c r="AX208" s="443"/>
      <c r="AY208" s="444"/>
      <c r="AZ208" s="445"/>
      <c r="BA208" s="446"/>
      <c r="BB208" s="440"/>
      <c r="BC208" s="443"/>
      <c r="BD208" s="444"/>
      <c r="BE208" s="445"/>
      <c r="BF208" s="446"/>
      <c r="BG208" s="440"/>
      <c r="BH208" s="443"/>
      <c r="BI208" s="444"/>
      <c r="BJ208" s="445"/>
      <c r="BK208" s="446"/>
      <c r="BL208" s="440" t="s">
        <v>385</v>
      </c>
      <c r="BM208" s="443"/>
      <c r="BN208" s="444"/>
      <c r="BO208" s="445" t="s">
        <v>429</v>
      </c>
      <c r="BP208" s="446" t="s">
        <v>428</v>
      </c>
      <c r="BQ208" s="440"/>
      <c r="BR208" s="443"/>
      <c r="BS208" s="444"/>
      <c r="BT208" s="445"/>
      <c r="BU208" s="446"/>
      <c r="BV208" s="440"/>
      <c r="BW208" s="443"/>
      <c r="BX208" s="444"/>
      <c r="BY208" s="445"/>
      <c r="BZ208" s="446"/>
      <c r="CA208" s="440" t="s">
        <v>385</v>
      </c>
      <c r="CB208" s="443"/>
      <c r="CC208" s="444"/>
      <c r="CD208" s="445" t="s">
        <v>805</v>
      </c>
      <c r="CE208" s="446" t="s">
        <v>806</v>
      </c>
      <c r="CF208" s="440"/>
      <c r="CG208" s="443"/>
      <c r="CH208" s="444"/>
      <c r="CI208" s="445"/>
      <c r="CJ208" s="446"/>
      <c r="CK208" s="440"/>
      <c r="CL208" s="443"/>
      <c r="CM208" s="444"/>
      <c r="CN208" s="445"/>
      <c r="CO208" s="446"/>
      <c r="CP208" s="440" t="s">
        <v>385</v>
      </c>
      <c r="CQ208" s="443"/>
      <c r="CR208" s="444"/>
      <c r="CS208" s="445" t="s">
        <v>795</v>
      </c>
      <c r="CT208" s="446" t="s">
        <v>440</v>
      </c>
      <c r="CU208" s="440"/>
      <c r="CV208" s="443"/>
      <c r="CW208" s="444"/>
      <c r="CX208" s="445"/>
      <c r="CY208" s="446"/>
      <c r="CZ208" s="440"/>
      <c r="DA208" s="443"/>
      <c r="DB208" s="444"/>
      <c r="DC208" s="445"/>
      <c r="DD208" s="446"/>
      <c r="DE208" s="440"/>
      <c r="DF208" s="443"/>
      <c r="DG208" s="444"/>
      <c r="DH208" s="445"/>
      <c r="DI208" s="446"/>
      <c r="DJ208" s="440"/>
      <c r="DK208" s="443"/>
      <c r="DL208" s="444"/>
      <c r="DM208" s="445"/>
      <c r="DN208" s="446"/>
      <c r="DO208" s="440"/>
      <c r="DP208" s="443"/>
      <c r="DQ208" s="444"/>
      <c r="DR208" s="445"/>
      <c r="DS208" s="446"/>
      <c r="DT208" s="440"/>
      <c r="DU208" s="443"/>
      <c r="DV208" s="444"/>
      <c r="DW208" s="445"/>
      <c r="DX208" s="446"/>
      <c r="DY208" s="440"/>
      <c r="DZ208" s="443"/>
      <c r="EA208" s="444"/>
      <c r="EB208" s="445"/>
      <c r="EC208" s="446"/>
      <c r="ED208" s="440"/>
      <c r="EE208" s="443"/>
      <c r="EF208" s="444"/>
      <c r="EG208" s="445"/>
      <c r="EH208" s="446"/>
      <c r="EI208" s="440"/>
      <c r="EJ208" s="443"/>
      <c r="EK208" s="444"/>
      <c r="EL208" s="445"/>
      <c r="EM208" s="446"/>
      <c r="EN208" s="440"/>
      <c r="EO208" s="443"/>
      <c r="EP208" s="444"/>
      <c r="EQ208" s="445"/>
      <c r="ER208" s="446"/>
      <c r="ES208" s="440"/>
      <c r="ET208" s="443"/>
      <c r="EU208" s="444"/>
      <c r="EV208" s="445"/>
      <c r="EW208" s="446"/>
      <c r="EX208" s="440"/>
      <c r="EY208" s="443"/>
      <c r="EZ208" s="444"/>
      <c r="FA208" s="445"/>
      <c r="FB208" s="446"/>
    </row>
    <row r="209" spans="1:158" s="365" customFormat="1" ht="28.5" x14ac:dyDescent="0.25">
      <c r="A209" s="440">
        <v>152717</v>
      </c>
      <c r="B209" s="441" t="s">
        <v>721</v>
      </c>
      <c r="C209" s="442" t="s">
        <v>769</v>
      </c>
      <c r="D209" s="440" t="s">
        <v>325</v>
      </c>
      <c r="E209" s="443" t="s">
        <v>749</v>
      </c>
      <c r="F209" s="443" t="s">
        <v>750</v>
      </c>
      <c r="G209" s="443" t="s">
        <v>348</v>
      </c>
      <c r="H209" s="442" t="s">
        <v>348</v>
      </c>
      <c r="I209" s="443" t="s">
        <v>348</v>
      </c>
      <c r="J209" s="360" t="str">
        <f>IFERROR(VLOOKUP(A209,[4]YEAR12!$A:$Q,17,FALSE),"")</f>
        <v>2.5+ (D/C)</v>
      </c>
      <c r="K209" s="361">
        <f>IFERROR(VLOOKUP($A209,BHVEXPORT!$A:$I,6,FALSE),"")</f>
        <v>1</v>
      </c>
      <c r="L209" s="362">
        <f>IFERROR(VLOOKUP($A209,BHVEXPORT!$A:$I,4,FALSE),"")</f>
        <v>0</v>
      </c>
      <c r="M209" s="364">
        <f>IFERROR(VLOOKUP($A209,BHVEXPORT!$A:$I,5,FALSE),"")</f>
        <v>0</v>
      </c>
      <c r="N209" s="398">
        <v>98.04</v>
      </c>
      <c r="O209" s="399">
        <v>11</v>
      </c>
      <c r="P209" s="366"/>
      <c r="Q209" s="400">
        <f t="shared" si="35"/>
        <v>0</v>
      </c>
      <c r="R209" s="401">
        <f t="shared" si="36"/>
        <v>2</v>
      </c>
      <c r="S209" s="402">
        <f t="shared" si="37"/>
        <v>0</v>
      </c>
      <c r="T209" s="402">
        <f t="shared" si="38"/>
        <v>0</v>
      </c>
      <c r="U209" s="402">
        <f t="shared" si="39"/>
        <v>0</v>
      </c>
      <c r="V209" s="402">
        <f t="shared" si="40"/>
        <v>0</v>
      </c>
      <c r="W209" s="402">
        <f t="shared" si="41"/>
        <v>0</v>
      </c>
      <c r="X209" s="402">
        <f t="shared" si="42"/>
        <v>0</v>
      </c>
      <c r="Y209" s="402">
        <f t="shared" si="43"/>
        <v>1</v>
      </c>
      <c r="Z209" s="402">
        <f t="shared" si="44"/>
        <v>1</v>
      </c>
      <c r="AA209" s="454">
        <f t="shared" si="45"/>
        <v>1</v>
      </c>
      <c r="AB209" s="363"/>
      <c r="AC209" s="440"/>
      <c r="AD209" s="443"/>
      <c r="AE209" s="444"/>
      <c r="AF209" s="445"/>
      <c r="AG209" s="446"/>
      <c r="AH209" s="440"/>
      <c r="AI209" s="443"/>
      <c r="AJ209" s="444"/>
      <c r="AK209" s="445"/>
      <c r="AL209" s="446"/>
      <c r="AM209" s="440" t="s">
        <v>385</v>
      </c>
      <c r="AN209" s="443"/>
      <c r="AO209" s="444"/>
      <c r="AP209" s="445" t="s">
        <v>415</v>
      </c>
      <c r="AQ209" s="446" t="s">
        <v>413</v>
      </c>
      <c r="AR209" s="440"/>
      <c r="AS209" s="443"/>
      <c r="AT209" s="444"/>
      <c r="AU209" s="445"/>
      <c r="AV209" s="446"/>
      <c r="AW209" s="440"/>
      <c r="AX209" s="443"/>
      <c r="AY209" s="444"/>
      <c r="AZ209" s="445"/>
      <c r="BA209" s="446"/>
      <c r="BB209" s="440"/>
      <c r="BC209" s="443"/>
      <c r="BD209" s="444"/>
      <c r="BE209" s="445"/>
      <c r="BF209" s="446"/>
      <c r="BG209" s="440"/>
      <c r="BH209" s="443"/>
      <c r="BI209" s="444"/>
      <c r="BJ209" s="445"/>
      <c r="BK209" s="446"/>
      <c r="BL209" s="440"/>
      <c r="BM209" s="443"/>
      <c r="BN209" s="444"/>
      <c r="BO209" s="445"/>
      <c r="BP209" s="446"/>
      <c r="BQ209" s="440"/>
      <c r="BR209" s="443"/>
      <c r="BS209" s="444"/>
      <c r="BT209" s="445"/>
      <c r="BU209" s="446"/>
      <c r="BV209" s="440"/>
      <c r="BW209" s="443"/>
      <c r="BX209" s="444"/>
      <c r="BY209" s="445"/>
      <c r="BZ209" s="446"/>
      <c r="CA209" s="440" t="s">
        <v>391</v>
      </c>
      <c r="CB209" s="443"/>
      <c r="CC209" s="444"/>
      <c r="CD209" s="445" t="s">
        <v>807</v>
      </c>
      <c r="CE209" s="446" t="s">
        <v>808</v>
      </c>
      <c r="CF209" s="440"/>
      <c r="CG209" s="443"/>
      <c r="CH209" s="444"/>
      <c r="CI209" s="445"/>
      <c r="CJ209" s="446"/>
      <c r="CK209" s="440"/>
      <c r="CL209" s="443"/>
      <c r="CM209" s="444"/>
      <c r="CN209" s="445"/>
      <c r="CO209" s="446"/>
      <c r="CP209" s="440"/>
      <c r="CQ209" s="443"/>
      <c r="CR209" s="444"/>
      <c r="CS209" s="445"/>
      <c r="CT209" s="446"/>
      <c r="CU209" s="440"/>
      <c r="CV209" s="443"/>
      <c r="CW209" s="444"/>
      <c r="CX209" s="445"/>
      <c r="CY209" s="446"/>
      <c r="CZ209" s="440"/>
      <c r="DA209" s="443"/>
      <c r="DB209" s="444"/>
      <c r="DC209" s="445"/>
      <c r="DD209" s="446"/>
      <c r="DE209" s="440"/>
      <c r="DF209" s="443"/>
      <c r="DG209" s="444"/>
      <c r="DH209" s="445"/>
      <c r="DI209" s="446"/>
      <c r="DJ209" s="440"/>
      <c r="DK209" s="443"/>
      <c r="DL209" s="444"/>
      <c r="DM209" s="445"/>
      <c r="DN209" s="446"/>
      <c r="DO209" s="440"/>
      <c r="DP209" s="443"/>
      <c r="DQ209" s="444"/>
      <c r="DR209" s="445"/>
      <c r="DS209" s="446"/>
      <c r="DT209" s="440"/>
      <c r="DU209" s="443"/>
      <c r="DV209" s="444"/>
      <c r="DW209" s="445"/>
      <c r="DX209" s="446"/>
      <c r="DY209" s="440"/>
      <c r="DZ209" s="443"/>
      <c r="EA209" s="444"/>
      <c r="EB209" s="445"/>
      <c r="EC209" s="446"/>
      <c r="ED209" s="440"/>
      <c r="EE209" s="443"/>
      <c r="EF209" s="444"/>
      <c r="EG209" s="445"/>
      <c r="EH209" s="446"/>
      <c r="EI209" s="440"/>
      <c r="EJ209" s="443"/>
      <c r="EK209" s="444"/>
      <c r="EL209" s="445"/>
      <c r="EM209" s="446"/>
      <c r="EN209" s="440"/>
      <c r="EO209" s="443"/>
      <c r="EP209" s="444"/>
      <c r="EQ209" s="445"/>
      <c r="ER209" s="446"/>
      <c r="ES209" s="440" t="s">
        <v>385</v>
      </c>
      <c r="ET209" s="443"/>
      <c r="EU209" s="444"/>
      <c r="EV209" s="445" t="s">
        <v>480</v>
      </c>
      <c r="EW209" s="446" t="s">
        <v>479</v>
      </c>
      <c r="EX209" s="440"/>
      <c r="EY209" s="443"/>
      <c r="EZ209" s="444"/>
      <c r="FA209" s="445"/>
      <c r="FB209" s="446"/>
    </row>
    <row r="210" spans="1:158" s="365" customFormat="1" ht="28.5" x14ac:dyDescent="0.25">
      <c r="A210" s="440">
        <v>150955</v>
      </c>
      <c r="B210" s="441" t="s">
        <v>722</v>
      </c>
      <c r="C210" s="442" t="s">
        <v>764</v>
      </c>
      <c r="D210" s="440" t="s">
        <v>201</v>
      </c>
      <c r="E210" s="443" t="s">
        <v>348</v>
      </c>
      <c r="F210" s="443" t="s">
        <v>751</v>
      </c>
      <c r="G210" s="443" t="s">
        <v>348</v>
      </c>
      <c r="H210" s="442" t="s">
        <v>348</v>
      </c>
      <c r="I210" s="443" t="s">
        <v>348</v>
      </c>
      <c r="J210" s="360" t="str">
        <f>IFERROR(VLOOKUP(A210,[4]YEAR12!$A:$Q,17,FALSE),"")</f>
        <v>4.75+ (C/B)</v>
      </c>
      <c r="K210" s="361">
        <f>IFERROR(VLOOKUP($A210,BHVEXPORT!$A:$I,6,FALSE),"")</f>
        <v>2</v>
      </c>
      <c r="L210" s="362">
        <f>IFERROR(VLOOKUP($A210,BHVEXPORT!$A:$I,4,FALSE),"")</f>
        <v>0</v>
      </c>
      <c r="M210" s="364">
        <f>IFERROR(VLOOKUP($A210,BHVEXPORT!$A:$I,5,FALSE),"")</f>
        <v>0</v>
      </c>
      <c r="N210" s="398">
        <v>84.82</v>
      </c>
      <c r="O210" s="399">
        <v>2</v>
      </c>
      <c r="P210" s="366"/>
      <c r="Q210" s="400">
        <f t="shared" si="35"/>
        <v>0</v>
      </c>
      <c r="R210" s="401">
        <f t="shared" si="36"/>
        <v>4</v>
      </c>
      <c r="S210" s="402">
        <f t="shared" si="37"/>
        <v>0</v>
      </c>
      <c r="T210" s="402">
        <f t="shared" si="38"/>
        <v>0</v>
      </c>
      <c r="U210" s="402">
        <f t="shared" si="39"/>
        <v>0</v>
      </c>
      <c r="V210" s="402">
        <f t="shared" si="40"/>
        <v>0</v>
      </c>
      <c r="W210" s="402">
        <f t="shared" si="41"/>
        <v>0</v>
      </c>
      <c r="X210" s="402">
        <f t="shared" si="42"/>
        <v>0</v>
      </c>
      <c r="Y210" s="402">
        <f t="shared" si="43"/>
        <v>0</v>
      </c>
      <c r="Z210" s="402">
        <f t="shared" si="44"/>
        <v>0</v>
      </c>
      <c r="AA210" s="454">
        <f t="shared" si="45"/>
        <v>0</v>
      </c>
      <c r="AB210" s="363"/>
      <c r="AC210" s="440" t="s">
        <v>385</v>
      </c>
      <c r="AD210" s="443"/>
      <c r="AE210" s="444"/>
      <c r="AF210" s="445" t="s">
        <v>407</v>
      </c>
      <c r="AG210" s="446" t="s">
        <v>406</v>
      </c>
      <c r="AH210" s="440"/>
      <c r="AI210" s="443"/>
      <c r="AJ210" s="444"/>
      <c r="AK210" s="445"/>
      <c r="AL210" s="446"/>
      <c r="AM210" s="440"/>
      <c r="AN210" s="443"/>
      <c r="AO210" s="444"/>
      <c r="AP210" s="445"/>
      <c r="AQ210" s="446"/>
      <c r="AR210" s="440"/>
      <c r="AS210" s="443"/>
      <c r="AT210" s="444"/>
      <c r="AU210" s="445"/>
      <c r="AV210" s="446"/>
      <c r="AW210" s="440"/>
      <c r="AX210" s="443"/>
      <c r="AY210" s="444"/>
      <c r="AZ210" s="445"/>
      <c r="BA210" s="446"/>
      <c r="BB210" s="440"/>
      <c r="BC210" s="443"/>
      <c r="BD210" s="444"/>
      <c r="BE210" s="445"/>
      <c r="BF210" s="446"/>
      <c r="BG210" s="440"/>
      <c r="BH210" s="443"/>
      <c r="BI210" s="444"/>
      <c r="BJ210" s="445"/>
      <c r="BK210" s="446"/>
      <c r="BL210" s="440"/>
      <c r="BM210" s="443"/>
      <c r="BN210" s="444"/>
      <c r="BO210" s="445"/>
      <c r="BP210" s="446"/>
      <c r="BQ210" s="440" t="s">
        <v>385</v>
      </c>
      <c r="BR210" s="443"/>
      <c r="BS210" s="444"/>
      <c r="BT210" s="445" t="s">
        <v>793</v>
      </c>
      <c r="BU210" s="446" t="s">
        <v>431</v>
      </c>
      <c r="BV210" s="440"/>
      <c r="BW210" s="443"/>
      <c r="BX210" s="444"/>
      <c r="BY210" s="445"/>
      <c r="BZ210" s="446"/>
      <c r="CA210" s="440" t="s">
        <v>385</v>
      </c>
      <c r="CB210" s="443"/>
      <c r="CC210" s="444"/>
      <c r="CD210" s="445" t="s">
        <v>462</v>
      </c>
      <c r="CE210" s="446" t="s">
        <v>810</v>
      </c>
      <c r="CF210" s="440"/>
      <c r="CG210" s="443"/>
      <c r="CH210" s="444"/>
      <c r="CI210" s="445"/>
      <c r="CJ210" s="446"/>
      <c r="CK210" s="440"/>
      <c r="CL210" s="443"/>
      <c r="CM210" s="444"/>
      <c r="CN210" s="445"/>
      <c r="CO210" s="446"/>
      <c r="CP210" s="440"/>
      <c r="CQ210" s="443"/>
      <c r="CR210" s="444"/>
      <c r="CS210" s="445"/>
      <c r="CT210" s="446"/>
      <c r="CU210" s="440"/>
      <c r="CV210" s="443"/>
      <c r="CW210" s="444"/>
      <c r="CX210" s="445"/>
      <c r="CY210" s="446"/>
      <c r="CZ210" s="440"/>
      <c r="DA210" s="443"/>
      <c r="DB210" s="444"/>
      <c r="DC210" s="445"/>
      <c r="DD210" s="446"/>
      <c r="DE210" s="440"/>
      <c r="DF210" s="443"/>
      <c r="DG210" s="444"/>
      <c r="DH210" s="445"/>
      <c r="DI210" s="446"/>
      <c r="DJ210" s="440"/>
      <c r="DK210" s="443"/>
      <c r="DL210" s="444"/>
      <c r="DM210" s="445"/>
      <c r="DN210" s="446"/>
      <c r="DO210" s="440"/>
      <c r="DP210" s="443"/>
      <c r="DQ210" s="444"/>
      <c r="DR210" s="445"/>
      <c r="DS210" s="446"/>
      <c r="DT210" s="440"/>
      <c r="DU210" s="443"/>
      <c r="DV210" s="444"/>
      <c r="DW210" s="445"/>
      <c r="DX210" s="446"/>
      <c r="DY210" s="440"/>
      <c r="DZ210" s="443"/>
      <c r="EA210" s="444"/>
      <c r="EB210" s="445"/>
      <c r="EC210" s="446"/>
      <c r="ED210" s="440"/>
      <c r="EE210" s="443"/>
      <c r="EF210" s="444"/>
      <c r="EG210" s="445"/>
      <c r="EH210" s="446"/>
      <c r="EI210" s="440"/>
      <c r="EJ210" s="443"/>
      <c r="EK210" s="444"/>
      <c r="EL210" s="445"/>
      <c r="EM210" s="446"/>
      <c r="EN210" s="440" t="s">
        <v>385</v>
      </c>
      <c r="EO210" s="443"/>
      <c r="EP210" s="444"/>
      <c r="EQ210" s="445" t="s">
        <v>474</v>
      </c>
      <c r="ER210" s="446" t="s">
        <v>473</v>
      </c>
      <c r="ES210" s="440"/>
      <c r="ET210" s="443"/>
      <c r="EU210" s="444"/>
      <c r="EV210" s="445"/>
      <c r="EW210" s="446"/>
      <c r="EX210" s="440"/>
      <c r="EY210" s="443"/>
      <c r="EZ210" s="444"/>
      <c r="FA210" s="445"/>
      <c r="FB210" s="446"/>
    </row>
    <row r="211" spans="1:158" s="365" customFormat="1" ht="28.5" x14ac:dyDescent="0.25">
      <c r="A211" s="440">
        <v>160075</v>
      </c>
      <c r="B211" s="441" t="s">
        <v>723</v>
      </c>
      <c r="C211" s="442" t="s">
        <v>747</v>
      </c>
      <c r="D211" s="440" t="s">
        <v>325</v>
      </c>
      <c r="E211" s="443" t="s">
        <v>348</v>
      </c>
      <c r="F211" s="443" t="s">
        <v>751</v>
      </c>
      <c r="G211" s="443" t="s">
        <v>348</v>
      </c>
      <c r="H211" s="442" t="s">
        <v>348</v>
      </c>
      <c r="I211" s="443" t="s">
        <v>348</v>
      </c>
      <c r="J211" s="360" t="str">
        <f>IFERROR(VLOOKUP(A211,[4]YEAR12!$A:$Q,17,FALSE),"")</f>
        <v>6.25+ (B/A)</v>
      </c>
      <c r="K211" s="361">
        <f>IFERROR(VLOOKUP($A211,BHVEXPORT!$A:$I,6,FALSE),"")</f>
        <v>0</v>
      </c>
      <c r="L211" s="362">
        <f>IFERROR(VLOOKUP($A211,BHVEXPORT!$A:$I,4,FALSE),"")</f>
        <v>0</v>
      </c>
      <c r="M211" s="364">
        <f>IFERROR(VLOOKUP($A211,BHVEXPORT!$A:$I,5,FALSE),"")</f>
        <v>0</v>
      </c>
      <c r="N211" s="398">
        <v>97.3</v>
      </c>
      <c r="O211" s="399">
        <v>3</v>
      </c>
      <c r="P211" s="366"/>
      <c r="Q211" s="400">
        <f t="shared" si="35"/>
        <v>1</v>
      </c>
      <c r="R211" s="401">
        <f t="shared" si="36"/>
        <v>3</v>
      </c>
      <c r="S211" s="402">
        <f t="shared" si="37"/>
        <v>0</v>
      </c>
      <c r="T211" s="402">
        <f t="shared" si="38"/>
        <v>0</v>
      </c>
      <c r="U211" s="402">
        <f t="shared" si="39"/>
        <v>0</v>
      </c>
      <c r="V211" s="402">
        <f t="shared" si="40"/>
        <v>0</v>
      </c>
      <c r="W211" s="402">
        <f t="shared" si="41"/>
        <v>0</v>
      </c>
      <c r="X211" s="402">
        <f t="shared" si="42"/>
        <v>0</v>
      </c>
      <c r="Y211" s="402">
        <f t="shared" si="43"/>
        <v>0</v>
      </c>
      <c r="Z211" s="402">
        <f t="shared" si="44"/>
        <v>0</v>
      </c>
      <c r="AA211" s="454">
        <f t="shared" si="45"/>
        <v>0</v>
      </c>
      <c r="AB211" s="363"/>
      <c r="AC211" s="440"/>
      <c r="AD211" s="443"/>
      <c r="AE211" s="444"/>
      <c r="AF211" s="445"/>
      <c r="AG211" s="446"/>
      <c r="AH211" s="440"/>
      <c r="AI211" s="443"/>
      <c r="AJ211" s="444"/>
      <c r="AK211" s="445"/>
      <c r="AL211" s="446"/>
      <c r="AM211" s="440"/>
      <c r="AN211" s="443"/>
      <c r="AO211" s="444"/>
      <c r="AP211" s="445"/>
      <c r="AQ211" s="446"/>
      <c r="AR211" s="440"/>
      <c r="AS211" s="443"/>
      <c r="AT211" s="444"/>
      <c r="AU211" s="445"/>
      <c r="AV211" s="446"/>
      <c r="AW211" s="440"/>
      <c r="AX211" s="443"/>
      <c r="AY211" s="444"/>
      <c r="AZ211" s="445"/>
      <c r="BA211" s="446"/>
      <c r="BB211" s="440"/>
      <c r="BC211" s="443"/>
      <c r="BD211" s="444"/>
      <c r="BE211" s="445"/>
      <c r="BF211" s="446"/>
      <c r="BG211" s="440"/>
      <c r="BH211" s="443"/>
      <c r="BI211" s="444"/>
      <c r="BJ211" s="445"/>
      <c r="BK211" s="446"/>
      <c r="BL211" s="440"/>
      <c r="BM211" s="443"/>
      <c r="BN211" s="444"/>
      <c r="BO211" s="445"/>
      <c r="BP211" s="446"/>
      <c r="BQ211" s="440"/>
      <c r="BR211" s="443"/>
      <c r="BS211" s="444"/>
      <c r="BT211" s="445"/>
      <c r="BU211" s="446"/>
      <c r="BV211" s="440" t="s">
        <v>385</v>
      </c>
      <c r="BW211" s="443"/>
      <c r="BX211" s="444"/>
      <c r="BY211" s="445" t="s">
        <v>787</v>
      </c>
      <c r="BZ211" s="446" t="s">
        <v>435</v>
      </c>
      <c r="CA211" s="440" t="s">
        <v>385</v>
      </c>
      <c r="CB211" s="443"/>
      <c r="CC211" s="444"/>
      <c r="CD211" s="445" t="s">
        <v>781</v>
      </c>
      <c r="CE211" s="446" t="s">
        <v>747</v>
      </c>
      <c r="CF211" s="440"/>
      <c r="CG211" s="443"/>
      <c r="CH211" s="444"/>
      <c r="CI211" s="445"/>
      <c r="CJ211" s="446"/>
      <c r="CK211" s="440"/>
      <c r="CL211" s="443"/>
      <c r="CM211" s="444"/>
      <c r="CN211" s="445"/>
      <c r="CO211" s="446"/>
      <c r="CP211" s="440" t="s">
        <v>385</v>
      </c>
      <c r="CQ211" s="443"/>
      <c r="CR211" s="444"/>
      <c r="CS211" s="445" t="s">
        <v>795</v>
      </c>
      <c r="CT211" s="446" t="s">
        <v>440</v>
      </c>
      <c r="CU211" s="440"/>
      <c r="CV211" s="443"/>
      <c r="CW211" s="444"/>
      <c r="CX211" s="445"/>
      <c r="CY211" s="446"/>
      <c r="CZ211" s="440"/>
      <c r="DA211" s="443"/>
      <c r="DB211" s="444"/>
      <c r="DC211" s="445"/>
      <c r="DD211" s="446"/>
      <c r="DE211" s="440"/>
      <c r="DF211" s="443"/>
      <c r="DG211" s="444"/>
      <c r="DH211" s="445"/>
      <c r="DI211" s="446"/>
      <c r="DJ211" s="440"/>
      <c r="DK211" s="443"/>
      <c r="DL211" s="444"/>
      <c r="DM211" s="445"/>
      <c r="DN211" s="446"/>
      <c r="DO211" s="440"/>
      <c r="DP211" s="443"/>
      <c r="DQ211" s="444"/>
      <c r="DR211" s="445"/>
      <c r="DS211" s="446"/>
      <c r="DT211" s="440"/>
      <c r="DU211" s="443"/>
      <c r="DV211" s="444"/>
      <c r="DW211" s="445"/>
      <c r="DX211" s="446"/>
      <c r="DY211" s="440"/>
      <c r="DZ211" s="443"/>
      <c r="EA211" s="444"/>
      <c r="EB211" s="445"/>
      <c r="EC211" s="446"/>
      <c r="ED211" s="440"/>
      <c r="EE211" s="443"/>
      <c r="EF211" s="444"/>
      <c r="EG211" s="445"/>
      <c r="EH211" s="446"/>
      <c r="EI211" s="440"/>
      <c r="EJ211" s="443"/>
      <c r="EK211" s="444"/>
      <c r="EL211" s="445"/>
      <c r="EM211" s="446"/>
      <c r="EN211" s="440"/>
      <c r="EO211" s="443"/>
      <c r="EP211" s="444"/>
      <c r="EQ211" s="445"/>
      <c r="ER211" s="446"/>
      <c r="ES211" s="440" t="s">
        <v>384</v>
      </c>
      <c r="ET211" s="443"/>
      <c r="EU211" s="444"/>
      <c r="EV211" s="445" t="s">
        <v>480</v>
      </c>
      <c r="EW211" s="446" t="s">
        <v>481</v>
      </c>
      <c r="EX211" s="440"/>
      <c r="EY211" s="443"/>
      <c r="EZ211" s="444"/>
      <c r="FA211" s="445"/>
      <c r="FB211" s="446"/>
    </row>
    <row r="212" spans="1:158" s="365" customFormat="1" ht="28.5" x14ac:dyDescent="0.25">
      <c r="A212" s="440">
        <v>150800</v>
      </c>
      <c r="B212" s="441" t="s">
        <v>724</v>
      </c>
      <c r="C212" s="442" t="s">
        <v>768</v>
      </c>
      <c r="D212" s="440" t="s">
        <v>325</v>
      </c>
      <c r="E212" s="443" t="s">
        <v>348</v>
      </c>
      <c r="F212" s="443" t="s">
        <v>751</v>
      </c>
      <c r="G212" s="443" t="s">
        <v>348</v>
      </c>
      <c r="H212" s="442" t="s">
        <v>348</v>
      </c>
      <c r="I212" s="443" t="s">
        <v>348</v>
      </c>
      <c r="J212" s="360" t="str">
        <f>IFERROR(VLOOKUP(A212,[4]YEAR12!$A:$Q,17,FALSE),"")</f>
        <v>4.75+ (C/B)</v>
      </c>
      <c r="K212" s="361">
        <f>IFERROR(VLOOKUP($A212,BHVEXPORT!$A:$I,6,FALSE),"")</f>
        <v>1</v>
      </c>
      <c r="L212" s="362">
        <f>IFERROR(VLOOKUP($A212,BHVEXPORT!$A:$I,4,FALSE),"")</f>
        <v>0</v>
      </c>
      <c r="M212" s="364">
        <f>IFERROR(VLOOKUP($A212,BHVEXPORT!$A:$I,5,FALSE),"")</f>
        <v>0</v>
      </c>
      <c r="N212" s="398">
        <v>100</v>
      </c>
      <c r="O212" s="399">
        <v>0</v>
      </c>
      <c r="P212" s="366"/>
      <c r="Q212" s="400">
        <f t="shared" si="35"/>
        <v>0</v>
      </c>
      <c r="R212" s="401">
        <f t="shared" si="36"/>
        <v>4</v>
      </c>
      <c r="S212" s="402">
        <f t="shared" si="37"/>
        <v>0</v>
      </c>
      <c r="T212" s="402">
        <f t="shared" si="38"/>
        <v>0</v>
      </c>
      <c r="U212" s="402">
        <f t="shared" si="39"/>
        <v>0</v>
      </c>
      <c r="V212" s="402">
        <f t="shared" si="40"/>
        <v>0</v>
      </c>
      <c r="W212" s="402">
        <f t="shared" si="41"/>
        <v>0</v>
      </c>
      <c r="X212" s="402">
        <f t="shared" si="42"/>
        <v>0</v>
      </c>
      <c r="Y212" s="402">
        <f t="shared" si="43"/>
        <v>0</v>
      </c>
      <c r="Z212" s="402">
        <f t="shared" si="44"/>
        <v>0</v>
      </c>
      <c r="AA212" s="454">
        <f t="shared" si="45"/>
        <v>0</v>
      </c>
      <c r="AB212" s="363"/>
      <c r="AC212" s="440" t="s">
        <v>385</v>
      </c>
      <c r="AD212" s="443"/>
      <c r="AE212" s="444"/>
      <c r="AF212" s="445" t="s">
        <v>407</v>
      </c>
      <c r="AG212" s="446" t="s">
        <v>406</v>
      </c>
      <c r="AH212" s="440"/>
      <c r="AI212" s="443"/>
      <c r="AJ212" s="444"/>
      <c r="AK212" s="445"/>
      <c r="AL212" s="446"/>
      <c r="AM212" s="440" t="s">
        <v>385</v>
      </c>
      <c r="AN212" s="443"/>
      <c r="AO212" s="444"/>
      <c r="AP212" s="445"/>
      <c r="AQ212" s="446"/>
      <c r="AR212" s="440"/>
      <c r="AS212" s="443"/>
      <c r="AT212" s="444"/>
      <c r="AU212" s="445"/>
      <c r="AV212" s="446"/>
      <c r="AW212" s="440"/>
      <c r="AX212" s="443"/>
      <c r="AY212" s="444"/>
      <c r="AZ212" s="445"/>
      <c r="BA212" s="446"/>
      <c r="BB212" s="440"/>
      <c r="BC212" s="443"/>
      <c r="BD212" s="444"/>
      <c r="BE212" s="445"/>
      <c r="BF212" s="446"/>
      <c r="BG212" s="440" t="s">
        <v>385</v>
      </c>
      <c r="BH212" s="443"/>
      <c r="BI212" s="444"/>
      <c r="BJ212" s="445" t="s">
        <v>426</v>
      </c>
      <c r="BK212" s="446" t="s">
        <v>425</v>
      </c>
      <c r="BL212" s="440"/>
      <c r="BM212" s="443"/>
      <c r="BN212" s="444"/>
      <c r="BO212" s="445"/>
      <c r="BP212" s="446"/>
      <c r="BQ212" s="440"/>
      <c r="BR212" s="443"/>
      <c r="BS212" s="444"/>
      <c r="BT212" s="445"/>
      <c r="BU212" s="446"/>
      <c r="BV212" s="440"/>
      <c r="BW212" s="443"/>
      <c r="BX212" s="444"/>
      <c r="BY212" s="445"/>
      <c r="BZ212" s="446"/>
      <c r="CA212" s="440" t="s">
        <v>385</v>
      </c>
      <c r="CB212" s="443"/>
      <c r="CC212" s="444"/>
      <c r="CD212" s="445" t="s">
        <v>432</v>
      </c>
      <c r="CE212" s="446" t="s">
        <v>768</v>
      </c>
      <c r="CF212" s="440"/>
      <c r="CG212" s="443"/>
      <c r="CH212" s="444"/>
      <c r="CI212" s="445"/>
      <c r="CJ212" s="446"/>
      <c r="CK212" s="440"/>
      <c r="CL212" s="443"/>
      <c r="CM212" s="444"/>
      <c r="CN212" s="445"/>
      <c r="CO212" s="446"/>
      <c r="CP212" s="440"/>
      <c r="CQ212" s="443"/>
      <c r="CR212" s="444"/>
      <c r="CS212" s="445"/>
      <c r="CT212" s="446"/>
      <c r="CU212" s="440"/>
      <c r="CV212" s="443"/>
      <c r="CW212" s="444"/>
      <c r="CX212" s="445"/>
      <c r="CY212" s="446"/>
      <c r="CZ212" s="440"/>
      <c r="DA212" s="443"/>
      <c r="DB212" s="444"/>
      <c r="DC212" s="445"/>
      <c r="DD212" s="446"/>
      <c r="DE212" s="440"/>
      <c r="DF212" s="443"/>
      <c r="DG212" s="444"/>
      <c r="DH212" s="445"/>
      <c r="DI212" s="446"/>
      <c r="DJ212" s="440"/>
      <c r="DK212" s="443"/>
      <c r="DL212" s="444"/>
      <c r="DM212" s="445"/>
      <c r="DN212" s="446"/>
      <c r="DO212" s="440"/>
      <c r="DP212" s="443"/>
      <c r="DQ212" s="444"/>
      <c r="DR212" s="445"/>
      <c r="DS212" s="446"/>
      <c r="DT212" s="440"/>
      <c r="DU212" s="443"/>
      <c r="DV212" s="444"/>
      <c r="DW212" s="445"/>
      <c r="DX212" s="446"/>
      <c r="DY212" s="440"/>
      <c r="DZ212" s="443"/>
      <c r="EA212" s="444"/>
      <c r="EB212" s="445"/>
      <c r="EC212" s="446"/>
      <c r="ED212" s="440"/>
      <c r="EE212" s="443"/>
      <c r="EF212" s="444"/>
      <c r="EG212" s="445"/>
      <c r="EH212" s="446"/>
      <c r="EI212" s="440"/>
      <c r="EJ212" s="443"/>
      <c r="EK212" s="444"/>
      <c r="EL212" s="445"/>
      <c r="EM212" s="446"/>
      <c r="EN212" s="440"/>
      <c r="EO212" s="443"/>
      <c r="EP212" s="444"/>
      <c r="EQ212" s="445"/>
      <c r="ER212" s="446"/>
      <c r="ES212" s="440"/>
      <c r="ET212" s="443"/>
      <c r="EU212" s="444"/>
      <c r="EV212" s="445"/>
      <c r="EW212" s="446"/>
      <c r="EX212" s="440"/>
      <c r="EY212" s="443"/>
      <c r="EZ212" s="444"/>
      <c r="FA212" s="445"/>
      <c r="FB212" s="446"/>
    </row>
    <row r="213" spans="1:158" s="365" customFormat="1" ht="28.5" x14ac:dyDescent="0.25">
      <c r="A213" s="440">
        <v>150810</v>
      </c>
      <c r="B213" s="441" t="s">
        <v>725</v>
      </c>
      <c r="C213" s="442" t="s">
        <v>769</v>
      </c>
      <c r="D213" s="440" t="s">
        <v>325</v>
      </c>
      <c r="E213" s="443" t="s">
        <v>348</v>
      </c>
      <c r="F213" s="443" t="s">
        <v>748</v>
      </c>
      <c r="G213" s="443" t="s">
        <v>348</v>
      </c>
      <c r="H213" s="442" t="s">
        <v>348</v>
      </c>
      <c r="I213" s="443" t="s">
        <v>348</v>
      </c>
      <c r="J213" s="360" t="str">
        <f>IFERROR(VLOOKUP(A213,[4]YEAR12!$A:$Q,17,FALSE),"")</f>
        <v>4.75+ (C/B)</v>
      </c>
      <c r="K213" s="361">
        <f>IFERROR(VLOOKUP($A213,BHVEXPORT!$A:$I,6,FALSE),"")</f>
        <v>0</v>
      </c>
      <c r="L213" s="362">
        <f>IFERROR(VLOOKUP($A213,BHVEXPORT!$A:$I,4,FALSE),"")</f>
        <v>0</v>
      </c>
      <c r="M213" s="364">
        <f>IFERROR(VLOOKUP($A213,BHVEXPORT!$A:$I,5,FALSE),"")</f>
        <v>1</v>
      </c>
      <c r="N213" s="398">
        <v>91.6</v>
      </c>
      <c r="O213" s="399">
        <v>11</v>
      </c>
      <c r="P213" s="366"/>
      <c r="Q213" s="400">
        <f t="shared" si="35"/>
        <v>0</v>
      </c>
      <c r="R213" s="401">
        <f t="shared" si="36"/>
        <v>3</v>
      </c>
      <c r="S213" s="402">
        <f t="shared" si="37"/>
        <v>0</v>
      </c>
      <c r="T213" s="402">
        <f t="shared" si="38"/>
        <v>0</v>
      </c>
      <c r="U213" s="402">
        <f t="shared" si="39"/>
        <v>0</v>
      </c>
      <c r="V213" s="402">
        <f t="shared" si="40"/>
        <v>0</v>
      </c>
      <c r="W213" s="402">
        <f t="shared" si="41"/>
        <v>0</v>
      </c>
      <c r="X213" s="402">
        <f t="shared" si="42"/>
        <v>0</v>
      </c>
      <c r="Y213" s="402">
        <f t="shared" si="43"/>
        <v>1</v>
      </c>
      <c r="Z213" s="402">
        <f t="shared" si="44"/>
        <v>1</v>
      </c>
      <c r="AA213" s="454">
        <f t="shared" si="45"/>
        <v>1</v>
      </c>
      <c r="AB213" s="363"/>
      <c r="AC213" s="440"/>
      <c r="AD213" s="443"/>
      <c r="AE213" s="444"/>
      <c r="AF213" s="445"/>
      <c r="AG213" s="446"/>
      <c r="AH213" s="440"/>
      <c r="AI213" s="443"/>
      <c r="AJ213" s="444"/>
      <c r="AK213" s="445"/>
      <c r="AL213" s="446"/>
      <c r="AM213" s="440"/>
      <c r="AN213" s="443"/>
      <c r="AO213" s="444"/>
      <c r="AP213" s="445"/>
      <c r="AQ213" s="446"/>
      <c r="AR213" s="440"/>
      <c r="AS213" s="443"/>
      <c r="AT213" s="444"/>
      <c r="AU213" s="445"/>
      <c r="AV213" s="446"/>
      <c r="AW213" s="440"/>
      <c r="AX213" s="443"/>
      <c r="AY213" s="444"/>
      <c r="AZ213" s="445"/>
      <c r="BA213" s="446"/>
      <c r="BB213" s="440"/>
      <c r="BC213" s="443"/>
      <c r="BD213" s="444"/>
      <c r="BE213" s="445"/>
      <c r="BF213" s="446"/>
      <c r="BG213" s="440"/>
      <c r="BH213" s="443"/>
      <c r="BI213" s="444"/>
      <c r="BJ213" s="445"/>
      <c r="BK213" s="446"/>
      <c r="BL213" s="440" t="s">
        <v>385</v>
      </c>
      <c r="BM213" s="443"/>
      <c r="BN213" s="444"/>
      <c r="BO213" s="445" t="s">
        <v>429</v>
      </c>
      <c r="BP213" s="446" t="s">
        <v>427</v>
      </c>
      <c r="BQ213" s="440"/>
      <c r="BR213" s="443"/>
      <c r="BS213" s="444"/>
      <c r="BT213" s="445"/>
      <c r="BU213" s="446"/>
      <c r="BV213" s="440"/>
      <c r="BW213" s="443"/>
      <c r="BX213" s="444"/>
      <c r="BY213" s="445"/>
      <c r="BZ213" s="446"/>
      <c r="CA213" s="440" t="s">
        <v>391</v>
      </c>
      <c r="CB213" s="443"/>
      <c r="CC213" s="444"/>
      <c r="CD213" s="445" t="s">
        <v>796</v>
      </c>
      <c r="CE213" s="446" t="s">
        <v>813</v>
      </c>
      <c r="CF213" s="440"/>
      <c r="CG213" s="443"/>
      <c r="CH213" s="444"/>
      <c r="CI213" s="445"/>
      <c r="CJ213" s="446"/>
      <c r="CK213" s="440"/>
      <c r="CL213" s="443"/>
      <c r="CM213" s="444"/>
      <c r="CN213" s="445"/>
      <c r="CO213" s="446"/>
      <c r="CP213" s="440"/>
      <c r="CQ213" s="443"/>
      <c r="CR213" s="444"/>
      <c r="CS213" s="445"/>
      <c r="CT213" s="446"/>
      <c r="CU213" s="440"/>
      <c r="CV213" s="443"/>
      <c r="CW213" s="444"/>
      <c r="CX213" s="445"/>
      <c r="CY213" s="446"/>
      <c r="CZ213" s="440"/>
      <c r="DA213" s="443"/>
      <c r="DB213" s="444"/>
      <c r="DC213" s="445"/>
      <c r="DD213" s="446"/>
      <c r="DE213" s="440"/>
      <c r="DF213" s="443"/>
      <c r="DG213" s="444"/>
      <c r="DH213" s="445"/>
      <c r="DI213" s="446"/>
      <c r="DJ213" s="440" t="s">
        <v>385</v>
      </c>
      <c r="DK213" s="443"/>
      <c r="DL213" s="444"/>
      <c r="DM213" s="445" t="s">
        <v>782</v>
      </c>
      <c r="DN213" s="446" t="s">
        <v>455</v>
      </c>
      <c r="DO213" s="440"/>
      <c r="DP213" s="443"/>
      <c r="DQ213" s="444"/>
      <c r="DR213" s="445"/>
      <c r="DS213" s="446"/>
      <c r="DT213" s="440"/>
      <c r="DU213" s="443"/>
      <c r="DV213" s="444"/>
      <c r="DW213" s="445"/>
      <c r="DX213" s="446"/>
      <c r="DY213" s="440"/>
      <c r="DZ213" s="443"/>
      <c r="EA213" s="444"/>
      <c r="EB213" s="445"/>
      <c r="EC213" s="446"/>
      <c r="ED213" s="440" t="s">
        <v>385</v>
      </c>
      <c r="EE213" s="443"/>
      <c r="EF213" s="444"/>
      <c r="EG213" s="445" t="s">
        <v>468</v>
      </c>
      <c r="EH213" s="446" t="s">
        <v>467</v>
      </c>
      <c r="EI213" s="440"/>
      <c r="EJ213" s="443"/>
      <c r="EK213" s="444"/>
      <c r="EL213" s="445"/>
      <c r="EM213" s="446"/>
      <c r="EN213" s="440"/>
      <c r="EO213" s="443"/>
      <c r="EP213" s="444"/>
      <c r="EQ213" s="445"/>
      <c r="ER213" s="446"/>
      <c r="ES213" s="440"/>
      <c r="ET213" s="443"/>
      <c r="EU213" s="444"/>
      <c r="EV213" s="445"/>
      <c r="EW213" s="446"/>
      <c r="EX213" s="440"/>
      <c r="EY213" s="443"/>
      <c r="EZ213" s="444"/>
      <c r="FA213" s="445"/>
      <c r="FB213" s="446"/>
    </row>
    <row r="214" spans="1:158" s="365" customFormat="1" ht="28.5" x14ac:dyDescent="0.25">
      <c r="A214" s="440">
        <v>160112</v>
      </c>
      <c r="B214" s="441" t="s">
        <v>726</v>
      </c>
      <c r="C214" s="442" t="s">
        <v>752</v>
      </c>
      <c r="D214" s="440" t="s">
        <v>201</v>
      </c>
      <c r="E214" s="443" t="s">
        <v>348</v>
      </c>
      <c r="F214" s="443" t="s">
        <v>751</v>
      </c>
      <c r="G214" s="443" t="s">
        <v>348</v>
      </c>
      <c r="H214" s="442" t="s">
        <v>348</v>
      </c>
      <c r="I214" s="443" t="s">
        <v>348</v>
      </c>
      <c r="J214" s="360" t="str">
        <f>IFERROR(VLOOKUP(A214,[4]YEAR12!$A:$Q,17,FALSE),"")</f>
        <v>7.75+ (A/A*)</v>
      </c>
      <c r="K214" s="361">
        <f>IFERROR(VLOOKUP($A214,BHVEXPORT!$A:$I,6,FALSE),"")</f>
        <v>0</v>
      </c>
      <c r="L214" s="362">
        <f>IFERROR(VLOOKUP($A214,BHVEXPORT!$A:$I,4,FALSE),"")</f>
        <v>0</v>
      </c>
      <c r="M214" s="364">
        <f>IFERROR(VLOOKUP($A214,BHVEXPORT!$A:$I,5,FALSE),"")</f>
        <v>0</v>
      </c>
      <c r="N214" s="398">
        <v>100</v>
      </c>
      <c r="O214" s="399">
        <v>1</v>
      </c>
      <c r="P214" s="366"/>
      <c r="Q214" s="400">
        <f t="shared" si="35"/>
        <v>0</v>
      </c>
      <c r="R214" s="401">
        <f t="shared" si="36"/>
        <v>5</v>
      </c>
      <c r="S214" s="402">
        <f t="shared" si="37"/>
        <v>0</v>
      </c>
      <c r="T214" s="402">
        <f t="shared" si="38"/>
        <v>0</v>
      </c>
      <c r="U214" s="402">
        <f t="shared" si="39"/>
        <v>0</v>
      </c>
      <c r="V214" s="402">
        <f t="shared" si="40"/>
        <v>0</v>
      </c>
      <c r="W214" s="402">
        <f t="shared" si="41"/>
        <v>0</v>
      </c>
      <c r="X214" s="402">
        <f t="shared" si="42"/>
        <v>0</v>
      </c>
      <c r="Y214" s="402">
        <f t="shared" si="43"/>
        <v>0</v>
      </c>
      <c r="Z214" s="402">
        <f t="shared" si="44"/>
        <v>0</v>
      </c>
      <c r="AA214" s="454">
        <f t="shared" si="45"/>
        <v>0</v>
      </c>
      <c r="AB214" s="363"/>
      <c r="AC214" s="440" t="s">
        <v>385</v>
      </c>
      <c r="AD214" s="443"/>
      <c r="AE214" s="444"/>
      <c r="AF214" s="445" t="s">
        <v>407</v>
      </c>
      <c r="AG214" s="446" t="s">
        <v>406</v>
      </c>
      <c r="AH214" s="440" t="s">
        <v>385</v>
      </c>
      <c r="AI214" s="443"/>
      <c r="AJ214" s="444"/>
      <c r="AK214" s="445" t="s">
        <v>785</v>
      </c>
      <c r="AL214" s="446" t="s">
        <v>359</v>
      </c>
      <c r="AM214" s="440"/>
      <c r="AN214" s="443"/>
      <c r="AO214" s="444"/>
      <c r="AP214" s="445"/>
      <c r="AQ214" s="446"/>
      <c r="AR214" s="440"/>
      <c r="AS214" s="443"/>
      <c r="AT214" s="444"/>
      <c r="AU214" s="445"/>
      <c r="AV214" s="446"/>
      <c r="AW214" s="440"/>
      <c r="AX214" s="443"/>
      <c r="AY214" s="444"/>
      <c r="AZ214" s="445"/>
      <c r="BA214" s="446"/>
      <c r="BB214" s="440"/>
      <c r="BC214" s="443"/>
      <c r="BD214" s="444"/>
      <c r="BE214" s="445"/>
      <c r="BF214" s="446"/>
      <c r="BG214" s="440"/>
      <c r="BH214" s="443"/>
      <c r="BI214" s="444"/>
      <c r="BJ214" s="445"/>
      <c r="BK214" s="446"/>
      <c r="BL214" s="440"/>
      <c r="BM214" s="443"/>
      <c r="BN214" s="444"/>
      <c r="BO214" s="445"/>
      <c r="BP214" s="446"/>
      <c r="BQ214" s="440"/>
      <c r="BR214" s="443"/>
      <c r="BS214" s="444"/>
      <c r="BT214" s="445"/>
      <c r="BU214" s="446"/>
      <c r="BV214" s="440"/>
      <c r="BW214" s="443"/>
      <c r="BX214" s="444"/>
      <c r="BY214" s="445"/>
      <c r="BZ214" s="446"/>
      <c r="CA214" s="440" t="s">
        <v>385</v>
      </c>
      <c r="CB214" s="443"/>
      <c r="CC214" s="444"/>
      <c r="CD214" s="445" t="s">
        <v>783</v>
      </c>
      <c r="CE214" s="446" t="s">
        <v>752</v>
      </c>
      <c r="CF214" s="440"/>
      <c r="CG214" s="443"/>
      <c r="CH214" s="444"/>
      <c r="CI214" s="445"/>
      <c r="CJ214" s="446"/>
      <c r="CK214" s="440"/>
      <c r="CL214" s="443"/>
      <c r="CM214" s="444"/>
      <c r="CN214" s="445"/>
      <c r="CO214" s="446"/>
      <c r="CP214" s="440"/>
      <c r="CQ214" s="443"/>
      <c r="CR214" s="444"/>
      <c r="CS214" s="445"/>
      <c r="CT214" s="446"/>
      <c r="CU214" s="440"/>
      <c r="CV214" s="443"/>
      <c r="CW214" s="444"/>
      <c r="CX214" s="445"/>
      <c r="CY214" s="446"/>
      <c r="CZ214" s="440"/>
      <c r="DA214" s="443"/>
      <c r="DB214" s="444"/>
      <c r="DC214" s="445"/>
      <c r="DD214" s="446"/>
      <c r="DE214" s="440"/>
      <c r="DF214" s="443"/>
      <c r="DG214" s="444"/>
      <c r="DH214" s="445"/>
      <c r="DI214" s="446"/>
      <c r="DJ214" s="440" t="s">
        <v>385</v>
      </c>
      <c r="DK214" s="443"/>
      <c r="DL214" s="444"/>
      <c r="DM214" s="445" t="s">
        <v>454</v>
      </c>
      <c r="DN214" s="446" t="s">
        <v>450</v>
      </c>
      <c r="DO214" s="440"/>
      <c r="DP214" s="443"/>
      <c r="DQ214" s="444"/>
      <c r="DR214" s="445"/>
      <c r="DS214" s="446"/>
      <c r="DT214" s="440"/>
      <c r="DU214" s="443"/>
      <c r="DV214" s="444"/>
      <c r="DW214" s="445"/>
      <c r="DX214" s="446"/>
      <c r="DY214" s="440"/>
      <c r="DZ214" s="443"/>
      <c r="EA214" s="444"/>
      <c r="EB214" s="445"/>
      <c r="EC214" s="446"/>
      <c r="ED214" s="440" t="s">
        <v>385</v>
      </c>
      <c r="EE214" s="443"/>
      <c r="EF214" s="444"/>
      <c r="EG214" s="445" t="s">
        <v>468</v>
      </c>
      <c r="EH214" s="446" t="s">
        <v>467</v>
      </c>
      <c r="EI214" s="440"/>
      <c r="EJ214" s="443"/>
      <c r="EK214" s="444"/>
      <c r="EL214" s="445"/>
      <c r="EM214" s="446"/>
      <c r="EN214" s="440"/>
      <c r="EO214" s="443"/>
      <c r="EP214" s="444"/>
      <c r="EQ214" s="445"/>
      <c r="ER214" s="446"/>
      <c r="ES214" s="440"/>
      <c r="ET214" s="443"/>
      <c r="EU214" s="444"/>
      <c r="EV214" s="445"/>
      <c r="EW214" s="446"/>
      <c r="EX214" s="440"/>
      <c r="EY214" s="443"/>
      <c r="EZ214" s="444"/>
      <c r="FA214" s="445"/>
      <c r="FB214" s="446"/>
    </row>
    <row r="215" spans="1:158" s="365" customFormat="1" ht="28.5" x14ac:dyDescent="0.25">
      <c r="A215" s="440">
        <v>150891</v>
      </c>
      <c r="B215" s="441" t="s">
        <v>727</v>
      </c>
      <c r="C215" s="442" t="s">
        <v>769</v>
      </c>
      <c r="D215" s="440" t="s">
        <v>325</v>
      </c>
      <c r="E215" s="443" t="s">
        <v>348</v>
      </c>
      <c r="F215" s="443" t="s">
        <v>751</v>
      </c>
      <c r="G215" s="443" t="s">
        <v>348</v>
      </c>
      <c r="H215" s="442" t="s">
        <v>348</v>
      </c>
      <c r="I215" s="443" t="s">
        <v>348</v>
      </c>
      <c r="J215" s="360" t="str">
        <f>IFERROR(VLOOKUP(A215,[4]YEAR12!$A:$Q,17,FALSE),"")</f>
        <v>4.75+ (C/B)</v>
      </c>
      <c r="K215" s="361">
        <f>IFERROR(VLOOKUP($A215,BHVEXPORT!$A:$I,6,FALSE),"")</f>
        <v>1</v>
      </c>
      <c r="L215" s="362">
        <f>IFERROR(VLOOKUP($A215,BHVEXPORT!$A:$I,4,FALSE),"")</f>
        <v>0</v>
      </c>
      <c r="M215" s="364">
        <f>IFERROR(VLOOKUP($A215,BHVEXPORT!$A:$I,5,FALSE),"")</f>
        <v>1</v>
      </c>
      <c r="N215" s="398">
        <v>100</v>
      </c>
      <c r="O215" s="399">
        <v>1</v>
      </c>
      <c r="P215" s="366"/>
      <c r="Q215" s="400">
        <f t="shared" si="35"/>
        <v>0</v>
      </c>
      <c r="R215" s="401">
        <f t="shared" si="36"/>
        <v>4</v>
      </c>
      <c r="S215" s="402">
        <f t="shared" si="37"/>
        <v>1</v>
      </c>
      <c r="T215" s="402">
        <f t="shared" si="38"/>
        <v>0</v>
      </c>
      <c r="U215" s="402">
        <f t="shared" si="39"/>
        <v>0</v>
      </c>
      <c r="V215" s="402">
        <f t="shared" si="40"/>
        <v>1</v>
      </c>
      <c r="W215" s="402">
        <f t="shared" si="41"/>
        <v>0</v>
      </c>
      <c r="X215" s="402">
        <f t="shared" si="42"/>
        <v>0</v>
      </c>
      <c r="Y215" s="402">
        <f t="shared" si="43"/>
        <v>0</v>
      </c>
      <c r="Z215" s="402">
        <f t="shared" si="44"/>
        <v>0</v>
      </c>
      <c r="AA215" s="454">
        <f t="shared" si="45"/>
        <v>1</v>
      </c>
      <c r="AB215" s="363"/>
      <c r="AC215" s="440"/>
      <c r="AD215" s="443"/>
      <c r="AE215" s="444"/>
      <c r="AF215" s="445"/>
      <c r="AG215" s="446"/>
      <c r="AH215" s="440"/>
      <c r="AI215" s="443"/>
      <c r="AJ215" s="444"/>
      <c r="AK215" s="445"/>
      <c r="AL215" s="446"/>
      <c r="AM215" s="440" t="s">
        <v>385</v>
      </c>
      <c r="AN215" s="443"/>
      <c r="AO215" s="444"/>
      <c r="AP215" s="445" t="s">
        <v>415</v>
      </c>
      <c r="AQ215" s="446" t="s">
        <v>414</v>
      </c>
      <c r="AR215" s="440"/>
      <c r="AS215" s="443"/>
      <c r="AT215" s="444"/>
      <c r="AU215" s="445"/>
      <c r="AV215" s="446"/>
      <c r="AW215" s="440"/>
      <c r="AX215" s="443"/>
      <c r="AY215" s="444"/>
      <c r="AZ215" s="445"/>
      <c r="BA215" s="446"/>
      <c r="BB215" s="440"/>
      <c r="BC215" s="443"/>
      <c r="BD215" s="444"/>
      <c r="BE215" s="445"/>
      <c r="BF215" s="446"/>
      <c r="BG215" s="440"/>
      <c r="BH215" s="443"/>
      <c r="BI215" s="444"/>
      <c r="BJ215" s="445"/>
      <c r="BK215" s="446"/>
      <c r="BL215" s="440"/>
      <c r="BM215" s="443"/>
      <c r="BN215" s="444"/>
      <c r="BO215" s="445"/>
      <c r="BP215" s="446"/>
      <c r="BQ215" s="440"/>
      <c r="BR215" s="443"/>
      <c r="BS215" s="444"/>
      <c r="BT215" s="445"/>
      <c r="BU215" s="446"/>
      <c r="BV215" s="440"/>
      <c r="BW215" s="443"/>
      <c r="BX215" s="444"/>
      <c r="BY215" s="445"/>
      <c r="BZ215" s="446"/>
      <c r="CA215" s="440" t="s">
        <v>385</v>
      </c>
      <c r="CB215" s="443"/>
      <c r="CC215" s="444"/>
      <c r="CD215" s="445" t="s">
        <v>805</v>
      </c>
      <c r="CE215" s="446" t="s">
        <v>806</v>
      </c>
      <c r="CF215" s="440"/>
      <c r="CG215" s="443"/>
      <c r="CH215" s="444"/>
      <c r="CI215" s="445"/>
      <c r="CJ215" s="446"/>
      <c r="CK215" s="440"/>
      <c r="CL215" s="443"/>
      <c r="CM215" s="444"/>
      <c r="CN215" s="445"/>
      <c r="CO215" s="446"/>
      <c r="CP215" s="440"/>
      <c r="CQ215" s="443"/>
      <c r="CR215" s="444"/>
      <c r="CS215" s="445"/>
      <c r="CT215" s="446"/>
      <c r="CU215" s="440"/>
      <c r="CV215" s="443"/>
      <c r="CW215" s="444"/>
      <c r="CX215" s="445"/>
      <c r="CY215" s="446"/>
      <c r="CZ215" s="440"/>
      <c r="DA215" s="443"/>
      <c r="DB215" s="444"/>
      <c r="DC215" s="445"/>
      <c r="DD215" s="446"/>
      <c r="DE215" s="440"/>
      <c r="DF215" s="443"/>
      <c r="DG215" s="444"/>
      <c r="DH215" s="445"/>
      <c r="DI215" s="446"/>
      <c r="DJ215" s="440"/>
      <c r="DK215" s="443"/>
      <c r="DL215" s="444"/>
      <c r="DM215" s="445"/>
      <c r="DN215" s="446"/>
      <c r="DO215" s="440"/>
      <c r="DP215" s="443"/>
      <c r="DQ215" s="444"/>
      <c r="DR215" s="445"/>
      <c r="DS215" s="446"/>
      <c r="DT215" s="440" t="s">
        <v>385</v>
      </c>
      <c r="DU215" s="443"/>
      <c r="DV215" s="444"/>
      <c r="DW215" s="445" t="s">
        <v>789</v>
      </c>
      <c r="DX215" s="446" t="s">
        <v>460</v>
      </c>
      <c r="DY215" s="440" t="s">
        <v>385</v>
      </c>
      <c r="DZ215" s="443"/>
      <c r="EA215" s="444"/>
      <c r="EB215" s="445"/>
      <c r="EC215" s="446"/>
      <c r="ED215" s="440"/>
      <c r="EE215" s="443"/>
      <c r="EF215" s="444"/>
      <c r="EG215" s="445"/>
      <c r="EH215" s="446"/>
      <c r="EI215" s="440"/>
      <c r="EJ215" s="443"/>
      <c r="EK215" s="444"/>
      <c r="EL215" s="445"/>
      <c r="EM215" s="446"/>
      <c r="EN215" s="440" t="s">
        <v>386</v>
      </c>
      <c r="EO215" s="443"/>
      <c r="EP215" s="444"/>
      <c r="EQ215" s="445" t="s">
        <v>474</v>
      </c>
      <c r="ER215" s="446" t="s">
        <v>473</v>
      </c>
      <c r="ES215" s="440"/>
      <c r="ET215" s="443"/>
      <c r="EU215" s="444"/>
      <c r="EV215" s="445"/>
      <c r="EW215" s="446"/>
      <c r="EX215" s="440"/>
      <c r="EY215" s="443"/>
      <c r="EZ215" s="444"/>
      <c r="FA215" s="445"/>
      <c r="FB215" s="446"/>
    </row>
    <row r="216" spans="1:158" s="365" customFormat="1" ht="28.5" x14ac:dyDescent="0.25">
      <c r="A216" s="440">
        <v>150879</v>
      </c>
      <c r="B216" s="441" t="s">
        <v>728</v>
      </c>
      <c r="C216" s="442" t="s">
        <v>764</v>
      </c>
      <c r="D216" s="440" t="s">
        <v>201</v>
      </c>
      <c r="E216" s="443" t="s">
        <v>348</v>
      </c>
      <c r="F216" s="443" t="s">
        <v>755</v>
      </c>
      <c r="G216" s="443" t="s">
        <v>348</v>
      </c>
      <c r="H216" s="442" t="s">
        <v>348</v>
      </c>
      <c r="I216" s="443" t="s">
        <v>348</v>
      </c>
      <c r="J216" s="360" t="str">
        <f>IFERROR(VLOOKUP(A216,[4]YEAR12!$A:$Q,17,FALSE),"")</f>
        <v>6.25+ (B/A)</v>
      </c>
      <c r="K216" s="361">
        <f>IFERROR(VLOOKUP($A216,BHVEXPORT!$A:$I,6,FALSE),"")</f>
        <v>2</v>
      </c>
      <c r="L216" s="362">
        <f>IFERROR(VLOOKUP($A216,BHVEXPORT!$A:$I,4,FALSE),"")</f>
        <v>0</v>
      </c>
      <c r="M216" s="364">
        <f>IFERROR(VLOOKUP($A216,BHVEXPORT!$A:$I,5,FALSE),"")</f>
        <v>0</v>
      </c>
      <c r="N216" s="398">
        <v>97.16</v>
      </c>
      <c r="O216" s="399">
        <v>1</v>
      </c>
      <c r="P216" s="366"/>
      <c r="Q216" s="400">
        <f t="shared" si="35"/>
        <v>1</v>
      </c>
      <c r="R216" s="401">
        <f t="shared" si="36"/>
        <v>4</v>
      </c>
      <c r="S216" s="402">
        <f t="shared" si="37"/>
        <v>0</v>
      </c>
      <c r="T216" s="402">
        <f t="shared" si="38"/>
        <v>0</v>
      </c>
      <c r="U216" s="402">
        <f t="shared" si="39"/>
        <v>0</v>
      </c>
      <c r="V216" s="402">
        <f t="shared" si="40"/>
        <v>0</v>
      </c>
      <c r="W216" s="402">
        <f t="shared" si="41"/>
        <v>0</v>
      </c>
      <c r="X216" s="402">
        <f t="shared" si="42"/>
        <v>0</v>
      </c>
      <c r="Y216" s="402">
        <f t="shared" si="43"/>
        <v>0</v>
      </c>
      <c r="Z216" s="402">
        <f t="shared" si="44"/>
        <v>0</v>
      </c>
      <c r="AA216" s="454">
        <f t="shared" si="45"/>
        <v>0</v>
      </c>
      <c r="AB216" s="363"/>
      <c r="AC216" s="440" t="s">
        <v>385</v>
      </c>
      <c r="AD216" s="443"/>
      <c r="AE216" s="444"/>
      <c r="AF216" s="445" t="s">
        <v>407</v>
      </c>
      <c r="AG216" s="446" t="s">
        <v>406</v>
      </c>
      <c r="AH216" s="440"/>
      <c r="AI216" s="443"/>
      <c r="AJ216" s="444"/>
      <c r="AK216" s="445"/>
      <c r="AL216" s="446"/>
      <c r="AM216" s="440"/>
      <c r="AN216" s="443"/>
      <c r="AO216" s="444"/>
      <c r="AP216" s="445"/>
      <c r="AQ216" s="446"/>
      <c r="AR216" s="440"/>
      <c r="AS216" s="443"/>
      <c r="AT216" s="444"/>
      <c r="AU216" s="445"/>
      <c r="AV216" s="446"/>
      <c r="AW216" s="440"/>
      <c r="AX216" s="443"/>
      <c r="AY216" s="444"/>
      <c r="AZ216" s="445"/>
      <c r="BA216" s="446"/>
      <c r="BB216" s="440"/>
      <c r="BC216" s="443"/>
      <c r="BD216" s="444"/>
      <c r="BE216" s="445"/>
      <c r="BF216" s="446"/>
      <c r="BG216" s="440"/>
      <c r="BH216" s="443"/>
      <c r="BI216" s="444"/>
      <c r="BJ216" s="445"/>
      <c r="BK216" s="446"/>
      <c r="BL216" s="440"/>
      <c r="BM216" s="443"/>
      <c r="BN216" s="444"/>
      <c r="BO216" s="445"/>
      <c r="BP216" s="446"/>
      <c r="BQ216" s="440"/>
      <c r="BR216" s="443"/>
      <c r="BS216" s="444"/>
      <c r="BT216" s="445"/>
      <c r="BU216" s="446"/>
      <c r="BV216" s="440"/>
      <c r="BW216" s="443"/>
      <c r="BX216" s="444"/>
      <c r="BY216" s="445"/>
      <c r="BZ216" s="446"/>
      <c r="CA216" s="440" t="s">
        <v>385</v>
      </c>
      <c r="CB216" s="443"/>
      <c r="CC216" s="444"/>
      <c r="CD216" s="445" t="s">
        <v>462</v>
      </c>
      <c r="CE216" s="446" t="s">
        <v>810</v>
      </c>
      <c r="CF216" s="440"/>
      <c r="CG216" s="443"/>
      <c r="CH216" s="444"/>
      <c r="CI216" s="445"/>
      <c r="CJ216" s="446"/>
      <c r="CK216" s="440"/>
      <c r="CL216" s="443"/>
      <c r="CM216" s="444"/>
      <c r="CN216" s="445"/>
      <c r="CO216" s="446"/>
      <c r="CP216" s="440"/>
      <c r="CQ216" s="443"/>
      <c r="CR216" s="444"/>
      <c r="CS216" s="445"/>
      <c r="CT216" s="446"/>
      <c r="CU216" s="440"/>
      <c r="CV216" s="443"/>
      <c r="CW216" s="444"/>
      <c r="CX216" s="445"/>
      <c r="CY216" s="446"/>
      <c r="CZ216" s="440"/>
      <c r="DA216" s="443"/>
      <c r="DB216" s="444"/>
      <c r="DC216" s="445"/>
      <c r="DD216" s="446"/>
      <c r="DE216" s="440"/>
      <c r="DF216" s="443"/>
      <c r="DG216" s="444"/>
      <c r="DH216" s="445"/>
      <c r="DI216" s="446"/>
      <c r="DJ216" s="440"/>
      <c r="DK216" s="443"/>
      <c r="DL216" s="444"/>
      <c r="DM216" s="445"/>
      <c r="DN216" s="446"/>
      <c r="DO216" s="440"/>
      <c r="DP216" s="443"/>
      <c r="DQ216" s="444"/>
      <c r="DR216" s="445"/>
      <c r="DS216" s="446"/>
      <c r="DT216" s="440"/>
      <c r="DU216" s="443"/>
      <c r="DV216" s="444"/>
      <c r="DW216" s="445"/>
      <c r="DX216" s="446"/>
      <c r="DY216" s="440"/>
      <c r="DZ216" s="443"/>
      <c r="EA216" s="444"/>
      <c r="EB216" s="445"/>
      <c r="EC216" s="446"/>
      <c r="ED216" s="440" t="s">
        <v>385</v>
      </c>
      <c r="EE216" s="443"/>
      <c r="EF216" s="444"/>
      <c r="EG216" s="445" t="s">
        <v>466</v>
      </c>
      <c r="EH216" s="446" t="s">
        <v>465</v>
      </c>
      <c r="EI216" s="440" t="s">
        <v>385</v>
      </c>
      <c r="EJ216" s="443"/>
      <c r="EK216" s="444"/>
      <c r="EL216" s="445" t="s">
        <v>470</v>
      </c>
      <c r="EM216" s="446" t="s">
        <v>471</v>
      </c>
      <c r="EN216" s="440" t="s">
        <v>384</v>
      </c>
      <c r="EO216" s="443"/>
      <c r="EP216" s="444"/>
      <c r="EQ216" s="445" t="s">
        <v>784</v>
      </c>
      <c r="ER216" s="446" t="s">
        <v>475</v>
      </c>
      <c r="ES216" s="440"/>
      <c r="ET216" s="443"/>
      <c r="EU216" s="444"/>
      <c r="EV216" s="445"/>
      <c r="EW216" s="446"/>
      <c r="EX216" s="440"/>
      <c r="EY216" s="443"/>
      <c r="EZ216" s="444"/>
      <c r="FA216" s="445"/>
      <c r="FB216" s="446"/>
    </row>
    <row r="217" spans="1:158" s="365" customFormat="1" ht="28.5" x14ac:dyDescent="0.25">
      <c r="A217" s="440">
        <v>150801</v>
      </c>
      <c r="B217" s="441" t="s">
        <v>729</v>
      </c>
      <c r="C217" s="442" t="s">
        <v>764</v>
      </c>
      <c r="D217" s="440" t="s">
        <v>201</v>
      </c>
      <c r="E217" s="443" t="s">
        <v>348</v>
      </c>
      <c r="F217" s="443" t="s">
        <v>751</v>
      </c>
      <c r="G217" s="443" t="s">
        <v>348</v>
      </c>
      <c r="H217" s="442" t="s">
        <v>348</v>
      </c>
      <c r="I217" s="443" t="s">
        <v>348</v>
      </c>
      <c r="J217" s="360" t="str">
        <f>IFERROR(VLOOKUP(A217,[4]YEAR12!$A:$Q,17,FALSE),"")</f>
        <v>4.75+ (C/B)</v>
      </c>
      <c r="K217" s="361">
        <f>IFERROR(VLOOKUP($A217,BHVEXPORT!$A:$I,6,FALSE),"")</f>
        <v>2</v>
      </c>
      <c r="L217" s="362">
        <f>IFERROR(VLOOKUP($A217,BHVEXPORT!$A:$I,4,FALSE),"")</f>
        <v>0</v>
      </c>
      <c r="M217" s="364">
        <f>IFERROR(VLOOKUP($A217,BHVEXPORT!$A:$I,5,FALSE),"")</f>
        <v>0</v>
      </c>
      <c r="N217" s="398">
        <v>100</v>
      </c>
      <c r="O217" s="399">
        <v>0</v>
      </c>
      <c r="P217" s="366"/>
      <c r="Q217" s="400">
        <f t="shared" si="35"/>
        <v>0</v>
      </c>
      <c r="R217" s="401">
        <f t="shared" si="36"/>
        <v>4</v>
      </c>
      <c r="S217" s="402">
        <f t="shared" si="37"/>
        <v>0</v>
      </c>
      <c r="T217" s="402">
        <f t="shared" si="38"/>
        <v>0</v>
      </c>
      <c r="U217" s="402">
        <f t="shared" si="39"/>
        <v>0</v>
      </c>
      <c r="V217" s="402">
        <f t="shared" si="40"/>
        <v>0</v>
      </c>
      <c r="W217" s="402">
        <f t="shared" si="41"/>
        <v>0</v>
      </c>
      <c r="X217" s="402">
        <f t="shared" si="42"/>
        <v>0</v>
      </c>
      <c r="Y217" s="402">
        <f t="shared" si="43"/>
        <v>0</v>
      </c>
      <c r="Z217" s="402">
        <f t="shared" si="44"/>
        <v>0</v>
      </c>
      <c r="AA217" s="454">
        <f t="shared" si="45"/>
        <v>0</v>
      </c>
      <c r="AB217" s="363"/>
      <c r="AC217" s="440" t="s">
        <v>385</v>
      </c>
      <c r="AD217" s="443"/>
      <c r="AE217" s="444"/>
      <c r="AF217" s="445" t="s">
        <v>407</v>
      </c>
      <c r="AG217" s="446" t="s">
        <v>406</v>
      </c>
      <c r="AH217" s="440"/>
      <c r="AI217" s="443"/>
      <c r="AJ217" s="444"/>
      <c r="AK217" s="445"/>
      <c r="AL217" s="446"/>
      <c r="AM217" s="440"/>
      <c r="AN217" s="443"/>
      <c r="AO217" s="444"/>
      <c r="AP217" s="445"/>
      <c r="AQ217" s="446"/>
      <c r="AR217" s="440"/>
      <c r="AS217" s="443"/>
      <c r="AT217" s="444"/>
      <c r="AU217" s="445"/>
      <c r="AV217" s="446"/>
      <c r="AW217" s="440"/>
      <c r="AX217" s="443"/>
      <c r="AY217" s="444"/>
      <c r="AZ217" s="445"/>
      <c r="BA217" s="446"/>
      <c r="BB217" s="440"/>
      <c r="BC217" s="443"/>
      <c r="BD217" s="444"/>
      <c r="BE217" s="445"/>
      <c r="BF217" s="446"/>
      <c r="BG217" s="440" t="s">
        <v>385</v>
      </c>
      <c r="BH217" s="443"/>
      <c r="BI217" s="444"/>
      <c r="BJ217" s="445" t="s">
        <v>426</v>
      </c>
      <c r="BK217" s="446" t="s">
        <v>425</v>
      </c>
      <c r="BL217" s="440"/>
      <c r="BM217" s="443"/>
      <c r="BN217" s="444"/>
      <c r="BO217" s="445"/>
      <c r="BP217" s="446"/>
      <c r="BQ217" s="440" t="s">
        <v>385</v>
      </c>
      <c r="BR217" s="443"/>
      <c r="BS217" s="444"/>
      <c r="BT217" s="445" t="s">
        <v>793</v>
      </c>
      <c r="BU217" s="446" t="s">
        <v>431</v>
      </c>
      <c r="BV217" s="440"/>
      <c r="BW217" s="443"/>
      <c r="BX217" s="444"/>
      <c r="BY217" s="445"/>
      <c r="BZ217" s="446"/>
      <c r="CA217" s="440" t="s">
        <v>385</v>
      </c>
      <c r="CB217" s="443"/>
      <c r="CC217" s="444"/>
      <c r="CD217" s="445" t="s">
        <v>796</v>
      </c>
      <c r="CE217" s="446" t="s">
        <v>798</v>
      </c>
      <c r="CF217" s="440"/>
      <c r="CG217" s="443"/>
      <c r="CH217" s="444"/>
      <c r="CI217" s="445"/>
      <c r="CJ217" s="446"/>
      <c r="CK217" s="440"/>
      <c r="CL217" s="443"/>
      <c r="CM217" s="444"/>
      <c r="CN217" s="445"/>
      <c r="CO217" s="446"/>
      <c r="CP217" s="440"/>
      <c r="CQ217" s="443"/>
      <c r="CR217" s="444"/>
      <c r="CS217" s="445"/>
      <c r="CT217" s="446"/>
      <c r="CU217" s="440"/>
      <c r="CV217" s="443"/>
      <c r="CW217" s="444"/>
      <c r="CX217" s="445"/>
      <c r="CY217" s="446"/>
      <c r="CZ217" s="440"/>
      <c r="DA217" s="443"/>
      <c r="DB217" s="444"/>
      <c r="DC217" s="445"/>
      <c r="DD217" s="446"/>
      <c r="DE217" s="440"/>
      <c r="DF217" s="443"/>
      <c r="DG217" s="444"/>
      <c r="DH217" s="445"/>
      <c r="DI217" s="446"/>
      <c r="DJ217" s="440"/>
      <c r="DK217" s="443"/>
      <c r="DL217" s="444"/>
      <c r="DM217" s="445"/>
      <c r="DN217" s="446"/>
      <c r="DO217" s="440"/>
      <c r="DP217" s="443"/>
      <c r="DQ217" s="444"/>
      <c r="DR217" s="445"/>
      <c r="DS217" s="446"/>
      <c r="DT217" s="440"/>
      <c r="DU217" s="443"/>
      <c r="DV217" s="444"/>
      <c r="DW217" s="445"/>
      <c r="DX217" s="446"/>
      <c r="DY217" s="440"/>
      <c r="DZ217" s="443"/>
      <c r="EA217" s="444"/>
      <c r="EB217" s="445"/>
      <c r="EC217" s="446"/>
      <c r="ED217" s="440"/>
      <c r="EE217" s="443"/>
      <c r="EF217" s="444"/>
      <c r="EG217" s="445"/>
      <c r="EH217" s="446"/>
      <c r="EI217" s="440"/>
      <c r="EJ217" s="443"/>
      <c r="EK217" s="444"/>
      <c r="EL217" s="445"/>
      <c r="EM217" s="446"/>
      <c r="EN217" s="440"/>
      <c r="EO217" s="443"/>
      <c r="EP217" s="444"/>
      <c r="EQ217" s="445"/>
      <c r="ER217" s="446"/>
      <c r="ES217" s="440"/>
      <c r="ET217" s="443"/>
      <c r="EU217" s="444"/>
      <c r="EV217" s="445"/>
      <c r="EW217" s="446"/>
      <c r="EX217" s="440"/>
      <c r="EY217" s="443"/>
      <c r="EZ217" s="444"/>
      <c r="FA217" s="445"/>
      <c r="FB217" s="446"/>
    </row>
    <row r="218" spans="1:158" s="365" customFormat="1" ht="28.5" x14ac:dyDescent="0.25">
      <c r="A218" s="440">
        <v>160354</v>
      </c>
      <c r="B218" s="441" t="s">
        <v>730</v>
      </c>
      <c r="C218" s="442" t="s">
        <v>768</v>
      </c>
      <c r="D218" s="440" t="s">
        <v>325</v>
      </c>
      <c r="E218" s="443" t="s">
        <v>348</v>
      </c>
      <c r="F218" s="443" t="s">
        <v>751</v>
      </c>
      <c r="G218" s="443" t="s">
        <v>348</v>
      </c>
      <c r="H218" s="442" t="s">
        <v>348</v>
      </c>
      <c r="I218" s="443" t="s">
        <v>348</v>
      </c>
      <c r="J218" s="360" t="str">
        <f>IFERROR(VLOOKUP(A218,[4]YEAR12!$A:$Q,17,FALSE),"")</f>
        <v>4.75+ (C/B)</v>
      </c>
      <c r="K218" s="361">
        <f>IFERROR(VLOOKUP($A218,BHVEXPORT!$A:$I,6,FALSE),"")</f>
        <v>2</v>
      </c>
      <c r="L218" s="362">
        <f>IFERROR(VLOOKUP($A218,BHVEXPORT!$A:$I,4,FALSE),"")</f>
        <v>0</v>
      </c>
      <c r="M218" s="364">
        <f>IFERROR(VLOOKUP($A218,BHVEXPORT!$A:$I,5,FALSE),"")</f>
        <v>0</v>
      </c>
      <c r="N218" s="398">
        <v>99.12</v>
      </c>
      <c r="O218" s="399">
        <v>0</v>
      </c>
      <c r="P218" s="366"/>
      <c r="Q218" s="400">
        <f t="shared" si="35"/>
        <v>1</v>
      </c>
      <c r="R218" s="401">
        <f t="shared" si="36"/>
        <v>3</v>
      </c>
      <c r="S218" s="402">
        <f t="shared" si="37"/>
        <v>0</v>
      </c>
      <c r="T218" s="402">
        <f t="shared" si="38"/>
        <v>0</v>
      </c>
      <c r="U218" s="402">
        <f t="shared" si="39"/>
        <v>0</v>
      </c>
      <c r="V218" s="402">
        <f t="shared" si="40"/>
        <v>0</v>
      </c>
      <c r="W218" s="402">
        <f t="shared" si="41"/>
        <v>0</v>
      </c>
      <c r="X218" s="402">
        <f t="shared" si="42"/>
        <v>0</v>
      </c>
      <c r="Y218" s="402">
        <f t="shared" si="43"/>
        <v>0</v>
      </c>
      <c r="Z218" s="402">
        <f t="shared" si="44"/>
        <v>0</v>
      </c>
      <c r="AA218" s="454">
        <f t="shared" si="45"/>
        <v>0</v>
      </c>
      <c r="AB218" s="363"/>
      <c r="AC218" s="440"/>
      <c r="AD218" s="443"/>
      <c r="AE218" s="444"/>
      <c r="AF218" s="445"/>
      <c r="AG218" s="446"/>
      <c r="AH218" s="440"/>
      <c r="AI218" s="443"/>
      <c r="AJ218" s="444"/>
      <c r="AK218" s="445"/>
      <c r="AL218" s="446"/>
      <c r="AM218" s="440" t="s">
        <v>385</v>
      </c>
      <c r="AN218" s="443"/>
      <c r="AO218" s="444"/>
      <c r="AP218" s="445" t="s">
        <v>415</v>
      </c>
      <c r="AQ218" s="446" t="s">
        <v>414</v>
      </c>
      <c r="AR218" s="440"/>
      <c r="AS218" s="443"/>
      <c r="AT218" s="444"/>
      <c r="AU218" s="445"/>
      <c r="AV218" s="446"/>
      <c r="AW218" s="440"/>
      <c r="AX218" s="443"/>
      <c r="AY218" s="444"/>
      <c r="AZ218" s="445"/>
      <c r="BA218" s="446"/>
      <c r="BB218" s="440"/>
      <c r="BC218" s="443"/>
      <c r="BD218" s="444"/>
      <c r="BE218" s="445"/>
      <c r="BF218" s="446"/>
      <c r="BG218" s="440"/>
      <c r="BH218" s="443"/>
      <c r="BI218" s="444"/>
      <c r="BJ218" s="445"/>
      <c r="BK218" s="446"/>
      <c r="BL218" s="440" t="s">
        <v>384</v>
      </c>
      <c r="BM218" s="443"/>
      <c r="BN218" s="444"/>
      <c r="BO218" s="445" t="s">
        <v>429</v>
      </c>
      <c r="BP218" s="446" t="s">
        <v>428</v>
      </c>
      <c r="BQ218" s="440"/>
      <c r="BR218" s="443"/>
      <c r="BS218" s="444"/>
      <c r="BT218" s="445"/>
      <c r="BU218" s="446"/>
      <c r="BV218" s="440"/>
      <c r="BW218" s="443"/>
      <c r="BX218" s="444"/>
      <c r="BY218" s="445"/>
      <c r="BZ218" s="446"/>
      <c r="CA218" s="440" t="s">
        <v>385</v>
      </c>
      <c r="CB218" s="443"/>
      <c r="CC218" s="444"/>
      <c r="CD218" s="445" t="s">
        <v>432</v>
      </c>
      <c r="CE218" s="446" t="s">
        <v>768</v>
      </c>
      <c r="CF218" s="440"/>
      <c r="CG218" s="443"/>
      <c r="CH218" s="444"/>
      <c r="CI218" s="445"/>
      <c r="CJ218" s="446"/>
      <c r="CK218" s="440"/>
      <c r="CL218" s="443"/>
      <c r="CM218" s="444"/>
      <c r="CN218" s="445"/>
      <c r="CO218" s="446"/>
      <c r="CP218" s="440"/>
      <c r="CQ218" s="443"/>
      <c r="CR218" s="444"/>
      <c r="CS218" s="445"/>
      <c r="CT218" s="446"/>
      <c r="CU218" s="440"/>
      <c r="CV218" s="443"/>
      <c r="CW218" s="444"/>
      <c r="CX218" s="445"/>
      <c r="CY218" s="446"/>
      <c r="CZ218" s="440"/>
      <c r="DA218" s="443"/>
      <c r="DB218" s="444"/>
      <c r="DC218" s="445"/>
      <c r="DD218" s="446"/>
      <c r="DE218" s="440"/>
      <c r="DF218" s="443"/>
      <c r="DG218" s="444"/>
      <c r="DH218" s="445"/>
      <c r="DI218" s="446"/>
      <c r="DJ218" s="440"/>
      <c r="DK218" s="443"/>
      <c r="DL218" s="444"/>
      <c r="DM218" s="445"/>
      <c r="DN218" s="446"/>
      <c r="DO218" s="440"/>
      <c r="DP218" s="443"/>
      <c r="DQ218" s="444"/>
      <c r="DR218" s="445"/>
      <c r="DS218" s="446"/>
      <c r="DT218" s="440"/>
      <c r="DU218" s="443"/>
      <c r="DV218" s="444"/>
      <c r="DW218" s="445"/>
      <c r="DX218" s="446"/>
      <c r="DY218" s="440"/>
      <c r="DZ218" s="443"/>
      <c r="EA218" s="444"/>
      <c r="EB218" s="445"/>
      <c r="EC218" s="446"/>
      <c r="ED218" s="440"/>
      <c r="EE218" s="443"/>
      <c r="EF218" s="444"/>
      <c r="EG218" s="445"/>
      <c r="EH218" s="446"/>
      <c r="EI218" s="440"/>
      <c r="EJ218" s="443"/>
      <c r="EK218" s="444"/>
      <c r="EL218" s="445"/>
      <c r="EM218" s="446"/>
      <c r="EN218" s="440" t="s">
        <v>385</v>
      </c>
      <c r="EO218" s="443"/>
      <c r="EP218" s="444"/>
      <c r="EQ218" s="445" t="s">
        <v>474</v>
      </c>
      <c r="ER218" s="446" t="s">
        <v>473</v>
      </c>
      <c r="ES218" s="440"/>
      <c r="ET218" s="443"/>
      <c r="EU218" s="444"/>
      <c r="EV218" s="445"/>
      <c r="EW218" s="446"/>
      <c r="EX218" s="440"/>
      <c r="EY218" s="443"/>
      <c r="EZ218" s="444"/>
      <c r="FA218" s="445"/>
      <c r="FB218" s="446"/>
    </row>
    <row r="219" spans="1:158" s="365" customFormat="1" ht="28.5" x14ac:dyDescent="0.25">
      <c r="A219" s="440">
        <v>160089</v>
      </c>
      <c r="B219" s="441" t="s">
        <v>731</v>
      </c>
      <c r="C219" s="442" t="s">
        <v>770</v>
      </c>
      <c r="D219" s="440" t="s">
        <v>201</v>
      </c>
      <c r="E219" s="443" t="s">
        <v>348</v>
      </c>
      <c r="F219" s="443" t="s">
        <v>751</v>
      </c>
      <c r="G219" s="443" t="s">
        <v>348</v>
      </c>
      <c r="H219" s="442" t="s">
        <v>348</v>
      </c>
      <c r="I219" s="443" t="s">
        <v>348</v>
      </c>
      <c r="J219" s="360" t="str">
        <f>IFERROR(VLOOKUP(A219,[4]YEAR12!$A:$Q,17,FALSE),"")</f>
        <v>6.25+ (B/A)</v>
      </c>
      <c r="K219" s="361">
        <f>IFERROR(VLOOKUP($A219,BHVEXPORT!$A:$I,6,FALSE),"")</f>
        <v>0</v>
      </c>
      <c r="L219" s="362">
        <f>IFERROR(VLOOKUP($A219,BHVEXPORT!$A:$I,4,FALSE),"")</f>
        <v>0</v>
      </c>
      <c r="M219" s="364">
        <f>IFERROR(VLOOKUP($A219,BHVEXPORT!$A:$I,5,FALSE),"")</f>
        <v>0</v>
      </c>
      <c r="N219" s="398">
        <v>100</v>
      </c>
      <c r="O219" s="399">
        <v>0</v>
      </c>
      <c r="P219" s="366"/>
      <c r="Q219" s="400">
        <f t="shared" si="35"/>
        <v>2</v>
      </c>
      <c r="R219" s="401">
        <f t="shared" si="36"/>
        <v>2</v>
      </c>
      <c r="S219" s="402">
        <f t="shared" si="37"/>
        <v>0</v>
      </c>
      <c r="T219" s="402">
        <f t="shared" si="38"/>
        <v>0</v>
      </c>
      <c r="U219" s="402">
        <f t="shared" si="39"/>
        <v>0</v>
      </c>
      <c r="V219" s="402">
        <f t="shared" si="40"/>
        <v>0</v>
      </c>
      <c r="W219" s="402">
        <f t="shared" si="41"/>
        <v>0</v>
      </c>
      <c r="X219" s="402">
        <f t="shared" si="42"/>
        <v>0</v>
      </c>
      <c r="Y219" s="402">
        <f t="shared" si="43"/>
        <v>0</v>
      </c>
      <c r="Z219" s="402">
        <f t="shared" si="44"/>
        <v>0</v>
      </c>
      <c r="AA219" s="454">
        <f t="shared" si="45"/>
        <v>0</v>
      </c>
      <c r="AB219" s="363"/>
      <c r="AC219" s="440"/>
      <c r="AD219" s="443"/>
      <c r="AE219" s="444"/>
      <c r="AF219" s="445"/>
      <c r="AG219" s="446"/>
      <c r="AH219" s="440"/>
      <c r="AI219" s="443"/>
      <c r="AJ219" s="444"/>
      <c r="AK219" s="445"/>
      <c r="AL219" s="446"/>
      <c r="AM219" s="440"/>
      <c r="AN219" s="443"/>
      <c r="AO219" s="444"/>
      <c r="AP219" s="445"/>
      <c r="AQ219" s="446"/>
      <c r="AR219" s="440"/>
      <c r="AS219" s="443"/>
      <c r="AT219" s="444"/>
      <c r="AU219" s="445"/>
      <c r="AV219" s="446"/>
      <c r="AW219" s="440"/>
      <c r="AX219" s="443"/>
      <c r="AY219" s="444"/>
      <c r="AZ219" s="445"/>
      <c r="BA219" s="446"/>
      <c r="BB219" s="440"/>
      <c r="BC219" s="443"/>
      <c r="BD219" s="444"/>
      <c r="BE219" s="445"/>
      <c r="BF219" s="446"/>
      <c r="BG219" s="440"/>
      <c r="BH219" s="443"/>
      <c r="BI219" s="444"/>
      <c r="BJ219" s="445"/>
      <c r="BK219" s="446"/>
      <c r="BL219" s="440"/>
      <c r="BM219" s="443"/>
      <c r="BN219" s="444"/>
      <c r="BO219" s="445"/>
      <c r="BP219" s="446"/>
      <c r="BQ219" s="440"/>
      <c r="BR219" s="443"/>
      <c r="BS219" s="444"/>
      <c r="BT219" s="445"/>
      <c r="BU219" s="446"/>
      <c r="BV219" s="440" t="s">
        <v>385</v>
      </c>
      <c r="BW219" s="443"/>
      <c r="BX219" s="444"/>
      <c r="BY219" s="445" t="s">
        <v>787</v>
      </c>
      <c r="BZ219" s="446" t="s">
        <v>435</v>
      </c>
      <c r="CA219" s="440" t="s">
        <v>385</v>
      </c>
      <c r="CB219" s="443"/>
      <c r="CC219" s="444"/>
      <c r="CD219" s="445" t="s">
        <v>424</v>
      </c>
      <c r="CE219" s="446" t="s">
        <v>770</v>
      </c>
      <c r="CF219" s="440"/>
      <c r="CG219" s="443"/>
      <c r="CH219" s="444"/>
      <c r="CI219" s="445"/>
      <c r="CJ219" s="446"/>
      <c r="CK219" s="440"/>
      <c r="CL219" s="443"/>
      <c r="CM219" s="444"/>
      <c r="CN219" s="445"/>
      <c r="CO219" s="446"/>
      <c r="CP219" s="440"/>
      <c r="CQ219" s="443"/>
      <c r="CR219" s="444"/>
      <c r="CS219" s="445"/>
      <c r="CT219" s="446"/>
      <c r="CU219" s="440"/>
      <c r="CV219" s="443"/>
      <c r="CW219" s="444"/>
      <c r="CX219" s="445"/>
      <c r="CY219" s="446"/>
      <c r="CZ219" s="440"/>
      <c r="DA219" s="443"/>
      <c r="DB219" s="444"/>
      <c r="DC219" s="445"/>
      <c r="DD219" s="446"/>
      <c r="DE219" s="440"/>
      <c r="DF219" s="443"/>
      <c r="DG219" s="444"/>
      <c r="DH219" s="445"/>
      <c r="DI219" s="446"/>
      <c r="DJ219" s="440" t="s">
        <v>384</v>
      </c>
      <c r="DK219" s="443"/>
      <c r="DL219" s="444"/>
      <c r="DM219" s="445" t="s">
        <v>454</v>
      </c>
      <c r="DN219" s="446" t="s">
        <v>449</v>
      </c>
      <c r="DO219" s="440"/>
      <c r="DP219" s="443"/>
      <c r="DQ219" s="444"/>
      <c r="DR219" s="445"/>
      <c r="DS219" s="446"/>
      <c r="DT219" s="440"/>
      <c r="DU219" s="443"/>
      <c r="DV219" s="444"/>
      <c r="DW219" s="445"/>
      <c r="DX219" s="446"/>
      <c r="DY219" s="440"/>
      <c r="DZ219" s="443"/>
      <c r="EA219" s="444"/>
      <c r="EB219" s="445"/>
      <c r="EC219" s="446"/>
      <c r="ED219" s="440"/>
      <c r="EE219" s="443"/>
      <c r="EF219" s="444"/>
      <c r="EG219" s="445"/>
      <c r="EH219" s="446"/>
      <c r="EI219" s="440"/>
      <c r="EJ219" s="443"/>
      <c r="EK219" s="444"/>
      <c r="EL219" s="445"/>
      <c r="EM219" s="446"/>
      <c r="EN219" s="440" t="s">
        <v>384</v>
      </c>
      <c r="EO219" s="443"/>
      <c r="EP219" s="444"/>
      <c r="EQ219" s="445" t="s">
        <v>784</v>
      </c>
      <c r="ER219" s="446" t="s">
        <v>475</v>
      </c>
      <c r="ES219" s="440"/>
      <c r="ET219" s="443"/>
      <c r="EU219" s="444"/>
      <c r="EV219" s="445"/>
      <c r="EW219" s="446"/>
      <c r="EX219" s="440"/>
      <c r="EY219" s="443"/>
      <c r="EZ219" s="444"/>
      <c r="FA219" s="445"/>
      <c r="FB219" s="446"/>
    </row>
    <row r="220" spans="1:158" s="365" customFormat="1" ht="28.5" x14ac:dyDescent="0.25">
      <c r="A220" s="440">
        <v>160093</v>
      </c>
      <c r="B220" s="441" t="s">
        <v>732</v>
      </c>
      <c r="C220" s="442" t="s">
        <v>752</v>
      </c>
      <c r="D220" s="440" t="s">
        <v>201</v>
      </c>
      <c r="E220" s="443" t="s">
        <v>348</v>
      </c>
      <c r="F220" s="443" t="s">
        <v>751</v>
      </c>
      <c r="G220" s="443" t="s">
        <v>348</v>
      </c>
      <c r="H220" s="442" t="s">
        <v>348</v>
      </c>
      <c r="I220" s="443" t="s">
        <v>348</v>
      </c>
      <c r="J220" s="360" t="str">
        <f>IFERROR(VLOOKUP(A220,[4]YEAR12!$A:$Q,17,FALSE),"")</f>
        <v>4.75+ (C/B)</v>
      </c>
      <c r="K220" s="361">
        <f>IFERROR(VLOOKUP($A220,BHVEXPORT!$A:$I,6,FALSE),"")</f>
        <v>2</v>
      </c>
      <c r="L220" s="362">
        <f>IFERROR(VLOOKUP($A220,BHVEXPORT!$A:$I,4,FALSE),"")</f>
        <v>0</v>
      </c>
      <c r="M220" s="364">
        <f>IFERROR(VLOOKUP($A220,BHVEXPORT!$A:$I,5,FALSE),"")</f>
        <v>0</v>
      </c>
      <c r="N220" s="398">
        <v>86.67</v>
      </c>
      <c r="O220" s="399">
        <v>0</v>
      </c>
      <c r="P220" s="366"/>
      <c r="Q220" s="400">
        <f t="shared" si="35"/>
        <v>0</v>
      </c>
      <c r="R220" s="401">
        <f t="shared" si="36"/>
        <v>4</v>
      </c>
      <c r="S220" s="402">
        <f t="shared" si="37"/>
        <v>0</v>
      </c>
      <c r="T220" s="402">
        <f t="shared" si="38"/>
        <v>0</v>
      </c>
      <c r="U220" s="402">
        <f t="shared" si="39"/>
        <v>0</v>
      </c>
      <c r="V220" s="402">
        <f t="shared" si="40"/>
        <v>0</v>
      </c>
      <c r="W220" s="402">
        <f t="shared" si="41"/>
        <v>0</v>
      </c>
      <c r="X220" s="402">
        <f t="shared" si="42"/>
        <v>0</v>
      </c>
      <c r="Y220" s="402">
        <f t="shared" si="43"/>
        <v>0</v>
      </c>
      <c r="Z220" s="402">
        <f t="shared" si="44"/>
        <v>0</v>
      </c>
      <c r="AA220" s="454">
        <f t="shared" si="45"/>
        <v>0</v>
      </c>
      <c r="AB220" s="363"/>
      <c r="AC220" s="440"/>
      <c r="AD220" s="443"/>
      <c r="AE220" s="444"/>
      <c r="AF220" s="445"/>
      <c r="AG220" s="446"/>
      <c r="AH220" s="440"/>
      <c r="AI220" s="443"/>
      <c r="AJ220" s="444"/>
      <c r="AK220" s="445"/>
      <c r="AL220" s="446"/>
      <c r="AM220" s="440" t="s">
        <v>385</v>
      </c>
      <c r="AN220" s="443"/>
      <c r="AO220" s="444"/>
      <c r="AP220" s="445" t="s">
        <v>415</v>
      </c>
      <c r="AQ220" s="446" t="s">
        <v>413</v>
      </c>
      <c r="AR220" s="440"/>
      <c r="AS220" s="443"/>
      <c r="AT220" s="444"/>
      <c r="AU220" s="445"/>
      <c r="AV220" s="446"/>
      <c r="AW220" s="440"/>
      <c r="AX220" s="443"/>
      <c r="AY220" s="444"/>
      <c r="AZ220" s="445"/>
      <c r="BA220" s="446"/>
      <c r="BB220" s="440"/>
      <c r="BC220" s="443"/>
      <c r="BD220" s="444"/>
      <c r="BE220" s="445"/>
      <c r="BF220" s="446"/>
      <c r="BG220" s="440"/>
      <c r="BH220" s="443"/>
      <c r="BI220" s="444"/>
      <c r="BJ220" s="445"/>
      <c r="BK220" s="446"/>
      <c r="BL220" s="440"/>
      <c r="BM220" s="443"/>
      <c r="BN220" s="444"/>
      <c r="BO220" s="445"/>
      <c r="BP220" s="446"/>
      <c r="BQ220" s="440"/>
      <c r="BR220" s="443"/>
      <c r="BS220" s="444"/>
      <c r="BT220" s="445"/>
      <c r="BU220" s="446"/>
      <c r="BV220" s="440"/>
      <c r="BW220" s="443"/>
      <c r="BX220" s="444"/>
      <c r="BY220" s="445"/>
      <c r="BZ220" s="446"/>
      <c r="CA220" s="440" t="s">
        <v>385</v>
      </c>
      <c r="CB220" s="443"/>
      <c r="CC220" s="444"/>
      <c r="CD220" s="445" t="s">
        <v>783</v>
      </c>
      <c r="CE220" s="446" t="s">
        <v>752</v>
      </c>
      <c r="CF220" s="440"/>
      <c r="CG220" s="443"/>
      <c r="CH220" s="444"/>
      <c r="CI220" s="445"/>
      <c r="CJ220" s="446"/>
      <c r="CK220" s="440"/>
      <c r="CL220" s="443"/>
      <c r="CM220" s="444"/>
      <c r="CN220" s="445"/>
      <c r="CO220" s="446"/>
      <c r="CP220" s="440" t="s">
        <v>385</v>
      </c>
      <c r="CQ220" s="443"/>
      <c r="CR220" s="444"/>
      <c r="CS220" s="445" t="s">
        <v>795</v>
      </c>
      <c r="CT220" s="446" t="s">
        <v>440</v>
      </c>
      <c r="CU220" s="440"/>
      <c r="CV220" s="443"/>
      <c r="CW220" s="444"/>
      <c r="CX220" s="445"/>
      <c r="CY220" s="446"/>
      <c r="CZ220" s="440"/>
      <c r="DA220" s="443"/>
      <c r="DB220" s="444"/>
      <c r="DC220" s="445"/>
      <c r="DD220" s="446"/>
      <c r="DE220" s="440"/>
      <c r="DF220" s="443"/>
      <c r="DG220" s="444"/>
      <c r="DH220" s="445"/>
      <c r="DI220" s="446"/>
      <c r="DJ220" s="440"/>
      <c r="DK220" s="443"/>
      <c r="DL220" s="444"/>
      <c r="DM220" s="445"/>
      <c r="DN220" s="446"/>
      <c r="DO220" s="440"/>
      <c r="DP220" s="443"/>
      <c r="DQ220" s="444"/>
      <c r="DR220" s="445"/>
      <c r="DS220" s="446"/>
      <c r="DT220" s="440"/>
      <c r="DU220" s="443"/>
      <c r="DV220" s="444"/>
      <c r="DW220" s="445"/>
      <c r="DX220" s="446"/>
      <c r="DY220" s="440"/>
      <c r="DZ220" s="443"/>
      <c r="EA220" s="444"/>
      <c r="EB220" s="445"/>
      <c r="EC220" s="446"/>
      <c r="ED220" s="440"/>
      <c r="EE220" s="443"/>
      <c r="EF220" s="444"/>
      <c r="EG220" s="445"/>
      <c r="EH220" s="446"/>
      <c r="EI220" s="440"/>
      <c r="EJ220" s="443"/>
      <c r="EK220" s="444"/>
      <c r="EL220" s="445"/>
      <c r="EM220" s="446"/>
      <c r="EN220" s="440" t="s">
        <v>385</v>
      </c>
      <c r="EO220" s="443"/>
      <c r="EP220" s="444"/>
      <c r="EQ220" s="445" t="s">
        <v>474</v>
      </c>
      <c r="ER220" s="446" t="s">
        <v>477</v>
      </c>
      <c r="ES220" s="440"/>
      <c r="ET220" s="443"/>
      <c r="EU220" s="444"/>
      <c r="EV220" s="445"/>
      <c r="EW220" s="446"/>
      <c r="EX220" s="440"/>
      <c r="EY220" s="443"/>
      <c r="EZ220" s="444"/>
      <c r="FA220" s="445"/>
      <c r="FB220" s="446"/>
    </row>
    <row r="221" spans="1:158" s="365" customFormat="1" ht="28.5" x14ac:dyDescent="0.25">
      <c r="A221" s="440">
        <v>150840</v>
      </c>
      <c r="B221" s="441" t="s">
        <v>733</v>
      </c>
      <c r="C221" s="442" t="s">
        <v>769</v>
      </c>
      <c r="D221" s="440" t="s">
        <v>325</v>
      </c>
      <c r="E221" s="443" t="s">
        <v>348</v>
      </c>
      <c r="F221" s="443" t="s">
        <v>751</v>
      </c>
      <c r="G221" s="443" t="s">
        <v>348</v>
      </c>
      <c r="H221" s="442" t="s">
        <v>348</v>
      </c>
      <c r="I221" s="443" t="s">
        <v>348</v>
      </c>
      <c r="J221" s="360" t="str">
        <f>IFERROR(VLOOKUP(A221,[4]YEAR12!$A:$Q,17,FALSE),"")</f>
        <v>2.5+ (D/C)</v>
      </c>
      <c r="K221" s="361">
        <f>IFERROR(VLOOKUP($A221,BHVEXPORT!$A:$I,6,FALSE),"")</f>
        <v>1</v>
      </c>
      <c r="L221" s="362">
        <f>IFERROR(VLOOKUP($A221,BHVEXPORT!$A:$I,4,FALSE),"")</f>
        <v>0</v>
      </c>
      <c r="M221" s="364">
        <f>IFERROR(VLOOKUP($A221,BHVEXPORT!$A:$I,5,FALSE),"")</f>
        <v>0</v>
      </c>
      <c r="N221" s="398">
        <v>73.63</v>
      </c>
      <c r="O221" s="399">
        <v>2</v>
      </c>
      <c r="P221" s="366"/>
      <c r="Q221" s="400">
        <f t="shared" si="35"/>
        <v>0</v>
      </c>
      <c r="R221" s="401">
        <f t="shared" si="36"/>
        <v>3</v>
      </c>
      <c r="S221" s="402">
        <f t="shared" si="37"/>
        <v>0</v>
      </c>
      <c r="T221" s="402">
        <f t="shared" si="38"/>
        <v>0</v>
      </c>
      <c r="U221" s="402">
        <f t="shared" si="39"/>
        <v>0</v>
      </c>
      <c r="V221" s="402">
        <f t="shared" si="40"/>
        <v>0</v>
      </c>
      <c r="W221" s="402">
        <f t="shared" si="41"/>
        <v>0</v>
      </c>
      <c r="X221" s="402">
        <f t="shared" si="42"/>
        <v>0</v>
      </c>
      <c r="Y221" s="402">
        <f t="shared" si="43"/>
        <v>0</v>
      </c>
      <c r="Z221" s="402">
        <f t="shared" si="44"/>
        <v>0</v>
      </c>
      <c r="AA221" s="454">
        <f t="shared" si="45"/>
        <v>0</v>
      </c>
      <c r="AB221" s="363"/>
      <c r="AC221" s="440"/>
      <c r="AD221" s="443"/>
      <c r="AE221" s="444"/>
      <c r="AF221" s="445"/>
      <c r="AG221" s="446"/>
      <c r="AH221" s="440"/>
      <c r="AI221" s="443"/>
      <c r="AJ221" s="444"/>
      <c r="AK221" s="445"/>
      <c r="AL221" s="446"/>
      <c r="AM221" s="440" t="s">
        <v>385</v>
      </c>
      <c r="AN221" s="443"/>
      <c r="AO221" s="444"/>
      <c r="AP221" s="445" t="s">
        <v>415</v>
      </c>
      <c r="AQ221" s="446" t="s">
        <v>413</v>
      </c>
      <c r="AR221" s="440"/>
      <c r="AS221" s="443"/>
      <c r="AT221" s="444"/>
      <c r="AU221" s="445"/>
      <c r="AV221" s="446"/>
      <c r="AW221" s="440"/>
      <c r="AX221" s="443"/>
      <c r="AY221" s="444"/>
      <c r="AZ221" s="445"/>
      <c r="BA221" s="446"/>
      <c r="BB221" s="440"/>
      <c r="BC221" s="443"/>
      <c r="BD221" s="444"/>
      <c r="BE221" s="445"/>
      <c r="BF221" s="446"/>
      <c r="BG221" s="440"/>
      <c r="BH221" s="443"/>
      <c r="BI221" s="444"/>
      <c r="BJ221" s="445"/>
      <c r="BK221" s="446"/>
      <c r="BL221" s="440"/>
      <c r="BM221" s="443"/>
      <c r="BN221" s="444"/>
      <c r="BO221" s="445"/>
      <c r="BP221" s="446"/>
      <c r="BQ221" s="440"/>
      <c r="BR221" s="443"/>
      <c r="BS221" s="444"/>
      <c r="BT221" s="445"/>
      <c r="BU221" s="446"/>
      <c r="BV221" s="440"/>
      <c r="BW221" s="443"/>
      <c r="BX221" s="444"/>
      <c r="BY221" s="445"/>
      <c r="BZ221" s="446"/>
      <c r="CA221" s="440" t="s">
        <v>385</v>
      </c>
      <c r="CB221" s="443"/>
      <c r="CC221" s="444"/>
      <c r="CD221" s="445" t="s">
        <v>814</v>
      </c>
      <c r="CE221" s="446" t="s">
        <v>769</v>
      </c>
      <c r="CF221" s="440"/>
      <c r="CG221" s="443"/>
      <c r="CH221" s="444"/>
      <c r="CI221" s="445"/>
      <c r="CJ221" s="446"/>
      <c r="CK221" s="440"/>
      <c r="CL221" s="443"/>
      <c r="CM221" s="444"/>
      <c r="CN221" s="445"/>
      <c r="CO221" s="446"/>
      <c r="CP221" s="440"/>
      <c r="CQ221" s="443"/>
      <c r="CR221" s="444"/>
      <c r="CS221" s="445"/>
      <c r="CT221" s="446"/>
      <c r="CU221" s="440"/>
      <c r="CV221" s="443"/>
      <c r="CW221" s="444"/>
      <c r="CX221" s="445"/>
      <c r="CY221" s="446"/>
      <c r="CZ221" s="440"/>
      <c r="DA221" s="443"/>
      <c r="DB221" s="444"/>
      <c r="DC221" s="445"/>
      <c r="DD221" s="446"/>
      <c r="DE221" s="440"/>
      <c r="DF221" s="443"/>
      <c r="DG221" s="444"/>
      <c r="DH221" s="445"/>
      <c r="DI221" s="446"/>
      <c r="DJ221" s="440"/>
      <c r="DK221" s="443"/>
      <c r="DL221" s="444"/>
      <c r="DM221" s="445"/>
      <c r="DN221" s="446"/>
      <c r="DO221" s="440"/>
      <c r="DP221" s="443"/>
      <c r="DQ221" s="444"/>
      <c r="DR221" s="445"/>
      <c r="DS221" s="446"/>
      <c r="DT221" s="440"/>
      <c r="DU221" s="443"/>
      <c r="DV221" s="444"/>
      <c r="DW221" s="445"/>
      <c r="DX221" s="446"/>
      <c r="DY221" s="440"/>
      <c r="DZ221" s="443"/>
      <c r="EA221" s="444"/>
      <c r="EB221" s="445"/>
      <c r="EC221" s="446"/>
      <c r="ED221" s="440"/>
      <c r="EE221" s="443"/>
      <c r="EF221" s="444"/>
      <c r="EG221" s="445"/>
      <c r="EH221" s="446"/>
      <c r="EI221" s="440"/>
      <c r="EJ221" s="443"/>
      <c r="EK221" s="444"/>
      <c r="EL221" s="445"/>
      <c r="EM221" s="446"/>
      <c r="EN221" s="440"/>
      <c r="EO221" s="443"/>
      <c r="EP221" s="444"/>
      <c r="EQ221" s="445"/>
      <c r="ER221" s="446"/>
      <c r="ES221" s="440" t="s">
        <v>385</v>
      </c>
      <c r="ET221" s="443"/>
      <c r="EU221" s="444"/>
      <c r="EV221" s="445" t="s">
        <v>480</v>
      </c>
      <c r="EW221" s="446" t="s">
        <v>479</v>
      </c>
      <c r="EX221" s="440"/>
      <c r="EY221" s="443"/>
      <c r="EZ221" s="444"/>
      <c r="FA221" s="445"/>
      <c r="FB221" s="446"/>
    </row>
    <row r="222" spans="1:158" s="365" customFormat="1" ht="28.5" x14ac:dyDescent="0.25">
      <c r="A222" s="440">
        <v>150812</v>
      </c>
      <c r="B222" s="441" t="s">
        <v>734</v>
      </c>
      <c r="C222" s="442" t="s">
        <v>769</v>
      </c>
      <c r="D222" s="440" t="s">
        <v>325</v>
      </c>
      <c r="E222" s="443" t="s">
        <v>749</v>
      </c>
      <c r="F222" s="443" t="s">
        <v>750</v>
      </c>
      <c r="G222" s="443" t="s">
        <v>348</v>
      </c>
      <c r="H222" s="442" t="s">
        <v>348</v>
      </c>
      <c r="I222" s="443" t="s">
        <v>348</v>
      </c>
      <c r="J222" s="360" t="str">
        <f>IFERROR(VLOOKUP(A222,[4]YEAR12!$A:$Q,17,FALSE),"")</f>
        <v>4.75+ (C/B)</v>
      </c>
      <c r="K222" s="361">
        <f>IFERROR(VLOOKUP($A222,BHVEXPORT!$A:$I,6,FALSE),"")</f>
        <v>1</v>
      </c>
      <c r="L222" s="362">
        <f>IFERROR(VLOOKUP($A222,BHVEXPORT!$A:$I,4,FALSE),"")</f>
        <v>0</v>
      </c>
      <c r="M222" s="364">
        <f>IFERROR(VLOOKUP($A222,BHVEXPORT!$A:$I,5,FALSE),"")</f>
        <v>3</v>
      </c>
      <c r="N222" s="398">
        <v>81.2</v>
      </c>
      <c r="O222" s="399">
        <v>11</v>
      </c>
      <c r="P222" s="366"/>
      <c r="Q222" s="400">
        <f t="shared" si="35"/>
        <v>0</v>
      </c>
      <c r="R222" s="401">
        <f t="shared" si="36"/>
        <v>2</v>
      </c>
      <c r="S222" s="402">
        <f t="shared" si="37"/>
        <v>0</v>
      </c>
      <c r="T222" s="402">
        <f t="shared" si="38"/>
        <v>0</v>
      </c>
      <c r="U222" s="402">
        <f t="shared" si="39"/>
        <v>2</v>
      </c>
      <c r="V222" s="402">
        <f t="shared" si="40"/>
        <v>2</v>
      </c>
      <c r="W222" s="402">
        <f t="shared" si="41"/>
        <v>0</v>
      </c>
      <c r="X222" s="402">
        <f t="shared" si="42"/>
        <v>0</v>
      </c>
      <c r="Y222" s="402">
        <f t="shared" si="43"/>
        <v>1</v>
      </c>
      <c r="Z222" s="402">
        <f t="shared" si="44"/>
        <v>1</v>
      </c>
      <c r="AA222" s="454">
        <f t="shared" si="45"/>
        <v>3</v>
      </c>
      <c r="AB222" s="363"/>
      <c r="AC222" s="440"/>
      <c r="AD222" s="443"/>
      <c r="AE222" s="444"/>
      <c r="AF222" s="445"/>
      <c r="AG222" s="446"/>
      <c r="AH222" s="440"/>
      <c r="AI222" s="443"/>
      <c r="AJ222" s="444"/>
      <c r="AK222" s="445"/>
      <c r="AL222" s="446"/>
      <c r="AM222" s="440"/>
      <c r="AN222" s="443"/>
      <c r="AO222" s="444"/>
      <c r="AP222" s="445"/>
      <c r="AQ222" s="446"/>
      <c r="AR222" s="440" t="s">
        <v>388</v>
      </c>
      <c r="AS222" s="443"/>
      <c r="AT222" s="444"/>
      <c r="AU222" s="445" t="s">
        <v>418</v>
      </c>
      <c r="AV222" s="446" t="s">
        <v>361</v>
      </c>
      <c r="AW222" s="440"/>
      <c r="AX222" s="443"/>
      <c r="AY222" s="444"/>
      <c r="AZ222" s="445"/>
      <c r="BA222" s="446"/>
      <c r="BB222" s="440"/>
      <c r="BC222" s="443"/>
      <c r="BD222" s="444"/>
      <c r="BE222" s="445"/>
      <c r="BF222" s="446"/>
      <c r="BG222" s="440"/>
      <c r="BH222" s="443"/>
      <c r="BI222" s="444"/>
      <c r="BJ222" s="445"/>
      <c r="BK222" s="446"/>
      <c r="BL222" s="440"/>
      <c r="BM222" s="443"/>
      <c r="BN222" s="444"/>
      <c r="BO222" s="445"/>
      <c r="BP222" s="446"/>
      <c r="BQ222" s="440"/>
      <c r="BR222" s="443"/>
      <c r="BS222" s="444"/>
      <c r="BT222" s="445"/>
      <c r="BU222" s="446"/>
      <c r="BV222" s="440"/>
      <c r="BW222" s="443"/>
      <c r="BX222" s="444"/>
      <c r="BY222" s="445"/>
      <c r="BZ222" s="446"/>
      <c r="CA222" s="440" t="s">
        <v>391</v>
      </c>
      <c r="CB222" s="443"/>
      <c r="CC222" s="444"/>
      <c r="CD222" s="445" t="s">
        <v>796</v>
      </c>
      <c r="CE222" s="446" t="s">
        <v>811</v>
      </c>
      <c r="CF222" s="440"/>
      <c r="CG222" s="443"/>
      <c r="CH222" s="444"/>
      <c r="CI222" s="445"/>
      <c r="CJ222" s="446"/>
      <c r="CK222" s="440"/>
      <c r="CL222" s="443"/>
      <c r="CM222" s="444"/>
      <c r="CN222" s="445"/>
      <c r="CO222" s="446"/>
      <c r="CP222" s="440"/>
      <c r="CQ222" s="443"/>
      <c r="CR222" s="444"/>
      <c r="CS222" s="445"/>
      <c r="CT222" s="446"/>
      <c r="CU222" s="440"/>
      <c r="CV222" s="443"/>
      <c r="CW222" s="444"/>
      <c r="CX222" s="445"/>
      <c r="CY222" s="446"/>
      <c r="CZ222" s="440"/>
      <c r="DA222" s="443"/>
      <c r="DB222" s="444"/>
      <c r="DC222" s="445"/>
      <c r="DD222" s="446"/>
      <c r="DE222" s="440"/>
      <c r="DF222" s="443"/>
      <c r="DG222" s="444"/>
      <c r="DH222" s="445"/>
      <c r="DI222" s="446"/>
      <c r="DJ222" s="440" t="s">
        <v>385</v>
      </c>
      <c r="DK222" s="443"/>
      <c r="DL222" s="444"/>
      <c r="DM222" s="445" t="s">
        <v>782</v>
      </c>
      <c r="DN222" s="446" t="s">
        <v>455</v>
      </c>
      <c r="DO222" s="440"/>
      <c r="DP222" s="443"/>
      <c r="DQ222" s="444"/>
      <c r="DR222" s="445"/>
      <c r="DS222" s="446"/>
      <c r="DT222" s="440" t="s">
        <v>388</v>
      </c>
      <c r="DU222" s="443"/>
      <c r="DV222" s="444"/>
      <c r="DW222" s="445"/>
      <c r="DX222" s="446"/>
      <c r="DY222" s="440"/>
      <c r="DZ222" s="443"/>
      <c r="EA222" s="444"/>
      <c r="EB222" s="445"/>
      <c r="EC222" s="446"/>
      <c r="ED222" s="440" t="s">
        <v>385</v>
      </c>
      <c r="EE222" s="443"/>
      <c r="EF222" s="444"/>
      <c r="EG222" s="445"/>
      <c r="EH222" s="446"/>
      <c r="EI222" s="440"/>
      <c r="EJ222" s="443"/>
      <c r="EK222" s="444"/>
      <c r="EL222" s="445"/>
      <c r="EM222" s="446"/>
      <c r="EN222" s="440"/>
      <c r="EO222" s="443"/>
      <c r="EP222" s="444"/>
      <c r="EQ222" s="445"/>
      <c r="ER222" s="446"/>
      <c r="ES222" s="440"/>
      <c r="ET222" s="443"/>
      <c r="EU222" s="444"/>
      <c r="EV222" s="445"/>
      <c r="EW222" s="446"/>
      <c r="EX222" s="440"/>
      <c r="EY222" s="443"/>
      <c r="EZ222" s="444"/>
      <c r="FA222" s="445"/>
      <c r="FB222" s="446"/>
    </row>
    <row r="223" spans="1:158" s="365" customFormat="1" ht="28.5" x14ac:dyDescent="0.25">
      <c r="A223" s="440">
        <v>150831</v>
      </c>
      <c r="B223" s="441" t="s">
        <v>735</v>
      </c>
      <c r="C223" s="442" t="s">
        <v>769</v>
      </c>
      <c r="D223" s="440" t="s">
        <v>201</v>
      </c>
      <c r="E223" s="443" t="s">
        <v>348</v>
      </c>
      <c r="F223" s="443" t="s">
        <v>751</v>
      </c>
      <c r="G223" s="443" t="s">
        <v>348</v>
      </c>
      <c r="H223" s="442" t="s">
        <v>348</v>
      </c>
      <c r="I223" s="443" t="s">
        <v>348</v>
      </c>
      <c r="J223" s="360" t="str">
        <f>IFERROR(VLOOKUP(A223,[4]YEAR12!$A:$Q,17,FALSE),"")</f>
        <v>6.25+ (B/A)</v>
      </c>
      <c r="K223" s="361"/>
      <c r="L223" s="362"/>
      <c r="M223" s="364"/>
      <c r="N223" s="398">
        <v>100</v>
      </c>
      <c r="O223" s="399">
        <v>0</v>
      </c>
      <c r="P223" s="366"/>
      <c r="Q223" s="400">
        <f t="shared" si="35"/>
        <v>1</v>
      </c>
      <c r="R223" s="401">
        <f t="shared" si="36"/>
        <v>4</v>
      </c>
      <c r="S223" s="402">
        <f t="shared" si="37"/>
        <v>0</v>
      </c>
      <c r="T223" s="402">
        <f t="shared" si="38"/>
        <v>0</v>
      </c>
      <c r="U223" s="402">
        <f t="shared" si="39"/>
        <v>0</v>
      </c>
      <c r="V223" s="402">
        <f t="shared" si="40"/>
        <v>0</v>
      </c>
      <c r="W223" s="402">
        <f t="shared" si="41"/>
        <v>0</v>
      </c>
      <c r="X223" s="402">
        <f t="shared" si="42"/>
        <v>0</v>
      </c>
      <c r="Y223" s="402">
        <f t="shared" si="43"/>
        <v>0</v>
      </c>
      <c r="Z223" s="402">
        <f t="shared" si="44"/>
        <v>0</v>
      </c>
      <c r="AA223" s="454">
        <f t="shared" si="45"/>
        <v>0</v>
      </c>
      <c r="AB223" s="363"/>
      <c r="AC223" s="440"/>
      <c r="AD223" s="443"/>
      <c r="AE223" s="444"/>
      <c r="AF223" s="445"/>
      <c r="AG223" s="446"/>
      <c r="AH223" s="440" t="s">
        <v>385</v>
      </c>
      <c r="AI223" s="443"/>
      <c r="AJ223" s="444"/>
      <c r="AK223" s="445" t="s">
        <v>785</v>
      </c>
      <c r="AL223" s="446" t="s">
        <v>359</v>
      </c>
      <c r="AM223" s="440"/>
      <c r="AN223" s="443"/>
      <c r="AO223" s="444"/>
      <c r="AP223" s="445"/>
      <c r="AQ223" s="446"/>
      <c r="AR223" s="440" t="s">
        <v>385</v>
      </c>
      <c r="AS223" s="443"/>
      <c r="AT223" s="444"/>
      <c r="AU223" s="445" t="s">
        <v>419</v>
      </c>
      <c r="AV223" s="446" t="s">
        <v>416</v>
      </c>
      <c r="AW223" s="440"/>
      <c r="AX223" s="443"/>
      <c r="AY223" s="444"/>
      <c r="AZ223" s="445"/>
      <c r="BA223" s="446"/>
      <c r="BB223" s="440"/>
      <c r="BC223" s="443"/>
      <c r="BD223" s="444"/>
      <c r="BE223" s="445"/>
      <c r="BF223" s="446"/>
      <c r="BG223" s="440"/>
      <c r="BH223" s="443"/>
      <c r="BI223" s="444"/>
      <c r="BJ223" s="445"/>
      <c r="BK223" s="446"/>
      <c r="BL223" s="440"/>
      <c r="BM223" s="443"/>
      <c r="BN223" s="444"/>
      <c r="BO223" s="445"/>
      <c r="BP223" s="446"/>
      <c r="BQ223" s="440"/>
      <c r="BR223" s="443"/>
      <c r="BS223" s="444"/>
      <c r="BT223" s="445"/>
      <c r="BU223" s="446"/>
      <c r="BV223" s="440"/>
      <c r="BW223" s="443"/>
      <c r="BX223" s="444"/>
      <c r="BY223" s="445"/>
      <c r="BZ223" s="446"/>
      <c r="CA223" s="440" t="s">
        <v>384</v>
      </c>
      <c r="CB223" s="443"/>
      <c r="CC223" s="444"/>
      <c r="CD223" s="445" t="s">
        <v>796</v>
      </c>
      <c r="CE223" s="446" t="s">
        <v>798</v>
      </c>
      <c r="CF223" s="440"/>
      <c r="CG223" s="443"/>
      <c r="CH223" s="444"/>
      <c r="CI223" s="445"/>
      <c r="CJ223" s="446"/>
      <c r="CK223" s="440"/>
      <c r="CL223" s="443"/>
      <c r="CM223" s="444"/>
      <c r="CN223" s="445"/>
      <c r="CO223" s="446"/>
      <c r="CP223" s="440"/>
      <c r="CQ223" s="443"/>
      <c r="CR223" s="444"/>
      <c r="CS223" s="445"/>
      <c r="CT223" s="446"/>
      <c r="CU223" s="440"/>
      <c r="CV223" s="443"/>
      <c r="CW223" s="444"/>
      <c r="CX223" s="445"/>
      <c r="CY223" s="446"/>
      <c r="CZ223" s="440"/>
      <c r="DA223" s="443"/>
      <c r="DB223" s="444"/>
      <c r="DC223" s="445"/>
      <c r="DD223" s="446"/>
      <c r="DE223" s="440"/>
      <c r="DF223" s="443"/>
      <c r="DG223" s="444"/>
      <c r="DH223" s="445"/>
      <c r="DI223" s="446"/>
      <c r="DJ223" s="440" t="s">
        <v>385</v>
      </c>
      <c r="DK223" s="443"/>
      <c r="DL223" s="444"/>
      <c r="DM223" s="445" t="s">
        <v>454</v>
      </c>
      <c r="DN223" s="446" t="s">
        <v>451</v>
      </c>
      <c r="DO223" s="440"/>
      <c r="DP223" s="443"/>
      <c r="DQ223" s="444"/>
      <c r="DR223" s="445"/>
      <c r="DS223" s="446"/>
      <c r="DT223" s="440"/>
      <c r="DU223" s="443"/>
      <c r="DV223" s="444"/>
      <c r="DW223" s="445"/>
      <c r="DX223" s="446"/>
      <c r="DY223" s="440"/>
      <c r="DZ223" s="443"/>
      <c r="EA223" s="444"/>
      <c r="EB223" s="445"/>
      <c r="EC223" s="446"/>
      <c r="ED223" s="440" t="s">
        <v>385</v>
      </c>
      <c r="EE223" s="443"/>
      <c r="EF223" s="444"/>
      <c r="EG223" s="445" t="s">
        <v>468</v>
      </c>
      <c r="EH223" s="446" t="s">
        <v>467</v>
      </c>
      <c r="EI223" s="440"/>
      <c r="EJ223" s="443"/>
      <c r="EK223" s="444"/>
      <c r="EL223" s="445"/>
      <c r="EM223" s="446"/>
      <c r="EN223" s="440"/>
      <c r="EO223" s="443"/>
      <c r="EP223" s="444"/>
      <c r="EQ223" s="445"/>
      <c r="ER223" s="446"/>
      <c r="ES223" s="440"/>
      <c r="ET223" s="443"/>
      <c r="EU223" s="444"/>
      <c r="EV223" s="445"/>
      <c r="EW223" s="446"/>
      <c r="EX223" s="440"/>
      <c r="EY223" s="443"/>
      <c r="EZ223" s="444"/>
      <c r="FA223" s="445"/>
      <c r="FB223" s="446"/>
    </row>
    <row r="224" spans="1:158" s="365" customFormat="1" ht="28.5" x14ac:dyDescent="0.25">
      <c r="A224" s="440">
        <v>150999</v>
      </c>
      <c r="B224" s="441" t="s">
        <v>736</v>
      </c>
      <c r="C224" s="442" t="s">
        <v>769</v>
      </c>
      <c r="D224" s="440" t="s">
        <v>201</v>
      </c>
      <c r="E224" s="443" t="s">
        <v>348</v>
      </c>
      <c r="F224" s="443" t="s">
        <v>751</v>
      </c>
      <c r="G224" s="443" t="s">
        <v>348</v>
      </c>
      <c r="H224" s="442" t="s">
        <v>348</v>
      </c>
      <c r="I224" s="443" t="s">
        <v>348</v>
      </c>
      <c r="J224" s="360" t="str">
        <f>IFERROR(VLOOKUP(A224,[4]YEAR12!$A:$Q,17,FALSE),"")</f>
        <v>4.75+ (C/B)</v>
      </c>
      <c r="K224" s="361">
        <f>IFERROR(VLOOKUP($A224,BHVEXPORT!$A:$I,6,FALSE),"")</f>
        <v>0</v>
      </c>
      <c r="L224" s="362">
        <f>IFERROR(VLOOKUP($A224,BHVEXPORT!$A:$I,4,FALSE),"")</f>
        <v>0</v>
      </c>
      <c r="M224" s="364">
        <f>IFERROR(VLOOKUP($A224,BHVEXPORT!$A:$I,5,FALSE),"")</f>
        <v>0</v>
      </c>
      <c r="N224" s="398">
        <v>94.07</v>
      </c>
      <c r="O224" s="399">
        <v>1</v>
      </c>
      <c r="P224" s="366"/>
      <c r="Q224" s="400">
        <f t="shared" si="35"/>
        <v>2</v>
      </c>
      <c r="R224" s="401">
        <f t="shared" si="36"/>
        <v>2</v>
      </c>
      <c r="S224" s="402">
        <f t="shared" si="37"/>
        <v>0</v>
      </c>
      <c r="T224" s="402">
        <f t="shared" si="38"/>
        <v>0</v>
      </c>
      <c r="U224" s="402">
        <f t="shared" si="39"/>
        <v>0</v>
      </c>
      <c r="V224" s="402">
        <f t="shared" si="40"/>
        <v>0</v>
      </c>
      <c r="W224" s="402">
        <f t="shared" si="41"/>
        <v>0</v>
      </c>
      <c r="X224" s="402">
        <f t="shared" si="42"/>
        <v>0</v>
      </c>
      <c r="Y224" s="402">
        <f t="shared" si="43"/>
        <v>0</v>
      </c>
      <c r="Z224" s="402">
        <f t="shared" si="44"/>
        <v>0</v>
      </c>
      <c r="AA224" s="454">
        <f t="shared" si="45"/>
        <v>0</v>
      </c>
      <c r="AB224" s="363"/>
      <c r="AC224" s="440" t="s">
        <v>385</v>
      </c>
      <c r="AD224" s="443"/>
      <c r="AE224" s="444"/>
      <c r="AF224" s="445" t="s">
        <v>407</v>
      </c>
      <c r="AG224" s="446" t="s">
        <v>406</v>
      </c>
      <c r="AH224" s="440"/>
      <c r="AI224" s="443"/>
      <c r="AJ224" s="444"/>
      <c r="AK224" s="445"/>
      <c r="AL224" s="446"/>
      <c r="AM224" s="440"/>
      <c r="AN224" s="443"/>
      <c r="AO224" s="444"/>
      <c r="AP224" s="445"/>
      <c r="AQ224" s="446"/>
      <c r="AR224" s="440"/>
      <c r="AS224" s="443"/>
      <c r="AT224" s="444"/>
      <c r="AU224" s="445"/>
      <c r="AV224" s="446"/>
      <c r="AW224" s="440"/>
      <c r="AX224" s="443"/>
      <c r="AY224" s="444"/>
      <c r="AZ224" s="445"/>
      <c r="BA224" s="446"/>
      <c r="BB224" s="440"/>
      <c r="BC224" s="443"/>
      <c r="BD224" s="444"/>
      <c r="BE224" s="445"/>
      <c r="BF224" s="446"/>
      <c r="BG224" s="440"/>
      <c r="BH224" s="443"/>
      <c r="BI224" s="444"/>
      <c r="BJ224" s="445"/>
      <c r="BK224" s="446"/>
      <c r="BL224" s="440"/>
      <c r="BM224" s="443"/>
      <c r="BN224" s="444"/>
      <c r="BO224" s="445"/>
      <c r="BP224" s="446"/>
      <c r="BQ224" s="440"/>
      <c r="BR224" s="443"/>
      <c r="BS224" s="444"/>
      <c r="BT224" s="445"/>
      <c r="BU224" s="446"/>
      <c r="BV224" s="440"/>
      <c r="BW224" s="443"/>
      <c r="BX224" s="444"/>
      <c r="BY224" s="445"/>
      <c r="BZ224" s="446"/>
      <c r="CA224" s="440" t="s">
        <v>384</v>
      </c>
      <c r="CB224" s="443"/>
      <c r="CC224" s="444"/>
      <c r="CD224" s="445" t="s">
        <v>796</v>
      </c>
      <c r="CE224" s="446" t="s">
        <v>797</v>
      </c>
      <c r="CF224" s="440"/>
      <c r="CG224" s="443"/>
      <c r="CH224" s="444"/>
      <c r="CI224" s="445"/>
      <c r="CJ224" s="446"/>
      <c r="CK224" s="440"/>
      <c r="CL224" s="443"/>
      <c r="CM224" s="444"/>
      <c r="CN224" s="445"/>
      <c r="CO224" s="446"/>
      <c r="CP224" s="440"/>
      <c r="CQ224" s="443"/>
      <c r="CR224" s="444"/>
      <c r="CS224" s="445"/>
      <c r="CT224" s="446"/>
      <c r="CU224" s="440" t="s">
        <v>385</v>
      </c>
      <c r="CV224" s="443"/>
      <c r="CW224" s="444"/>
      <c r="CX224" s="445" t="s">
        <v>784</v>
      </c>
      <c r="CY224" s="446" t="s">
        <v>443</v>
      </c>
      <c r="CZ224" s="440"/>
      <c r="DA224" s="443"/>
      <c r="DB224" s="444"/>
      <c r="DC224" s="445"/>
      <c r="DD224" s="446"/>
      <c r="DE224" s="440"/>
      <c r="DF224" s="443"/>
      <c r="DG224" s="444"/>
      <c r="DH224" s="445"/>
      <c r="DI224" s="446"/>
      <c r="DJ224" s="440"/>
      <c r="DK224" s="443"/>
      <c r="DL224" s="444"/>
      <c r="DM224" s="445"/>
      <c r="DN224" s="446"/>
      <c r="DO224" s="440"/>
      <c r="DP224" s="443"/>
      <c r="DQ224" s="444"/>
      <c r="DR224" s="445"/>
      <c r="DS224" s="446"/>
      <c r="DT224" s="440"/>
      <c r="DU224" s="443"/>
      <c r="DV224" s="444"/>
      <c r="DW224" s="445"/>
      <c r="DX224" s="446"/>
      <c r="DY224" s="440"/>
      <c r="DZ224" s="443"/>
      <c r="EA224" s="444"/>
      <c r="EB224" s="445"/>
      <c r="EC224" s="446"/>
      <c r="ED224" s="440"/>
      <c r="EE224" s="443"/>
      <c r="EF224" s="444"/>
      <c r="EG224" s="445"/>
      <c r="EH224" s="446"/>
      <c r="EI224" s="440"/>
      <c r="EJ224" s="443"/>
      <c r="EK224" s="444"/>
      <c r="EL224" s="445"/>
      <c r="EM224" s="446"/>
      <c r="EN224" s="440"/>
      <c r="EO224" s="443"/>
      <c r="EP224" s="444"/>
      <c r="EQ224" s="445"/>
      <c r="ER224" s="446"/>
      <c r="ES224" s="440" t="s">
        <v>384</v>
      </c>
      <c r="ET224" s="443"/>
      <c r="EU224" s="444"/>
      <c r="EV224" s="445" t="s">
        <v>480</v>
      </c>
      <c r="EW224" s="446" t="s">
        <v>481</v>
      </c>
      <c r="EX224" s="440"/>
      <c r="EY224" s="443"/>
      <c r="EZ224" s="444"/>
      <c r="FA224" s="445"/>
      <c r="FB224" s="446"/>
    </row>
    <row r="225" spans="1:158" s="365" customFormat="1" ht="28.5" x14ac:dyDescent="0.25">
      <c r="A225" s="440">
        <v>150914</v>
      </c>
      <c r="B225" s="441" t="s">
        <v>737</v>
      </c>
      <c r="C225" s="442" t="s">
        <v>769</v>
      </c>
      <c r="D225" s="440" t="s">
        <v>201</v>
      </c>
      <c r="E225" s="443" t="s">
        <v>749</v>
      </c>
      <c r="F225" s="443" t="s">
        <v>751</v>
      </c>
      <c r="G225" s="443" t="s">
        <v>348</v>
      </c>
      <c r="H225" s="442" t="s">
        <v>348</v>
      </c>
      <c r="I225" s="443" t="s">
        <v>348</v>
      </c>
      <c r="J225" s="360" t="str">
        <f>IFERROR(VLOOKUP(A225,[4]YEAR12!$A:$Q,17,FALSE),"")</f>
        <v>7.75+ (A/A*)</v>
      </c>
      <c r="K225" s="361">
        <f>IFERROR(VLOOKUP($A225,BHVEXPORT!$A:$I,6,FALSE),"")</f>
        <v>0</v>
      </c>
      <c r="L225" s="362">
        <f>IFERROR(VLOOKUP($A225,BHVEXPORT!$A:$I,4,FALSE),"")</f>
        <v>0</v>
      </c>
      <c r="M225" s="364">
        <f>IFERROR(VLOOKUP($A225,BHVEXPORT!$A:$I,5,FALSE),"")</f>
        <v>0</v>
      </c>
      <c r="N225" s="398">
        <v>97.32</v>
      </c>
      <c r="O225" s="399">
        <v>2</v>
      </c>
      <c r="P225" s="366"/>
      <c r="Q225" s="400">
        <f t="shared" si="35"/>
        <v>2</v>
      </c>
      <c r="R225" s="401">
        <f t="shared" si="36"/>
        <v>3</v>
      </c>
      <c r="S225" s="402">
        <f t="shared" si="37"/>
        <v>0</v>
      </c>
      <c r="T225" s="402">
        <f t="shared" si="38"/>
        <v>0</v>
      </c>
      <c r="U225" s="402">
        <f t="shared" si="39"/>
        <v>0</v>
      </c>
      <c r="V225" s="402">
        <f t="shared" si="40"/>
        <v>0</v>
      </c>
      <c r="W225" s="402">
        <f t="shared" si="41"/>
        <v>0</v>
      </c>
      <c r="X225" s="402">
        <f t="shared" si="42"/>
        <v>0</v>
      </c>
      <c r="Y225" s="402">
        <f t="shared" si="43"/>
        <v>0</v>
      </c>
      <c r="Z225" s="402">
        <f t="shared" si="44"/>
        <v>0</v>
      </c>
      <c r="AA225" s="454">
        <f t="shared" si="45"/>
        <v>0</v>
      </c>
      <c r="AB225" s="363"/>
      <c r="AC225" s="440"/>
      <c r="AD225" s="443"/>
      <c r="AE225" s="444"/>
      <c r="AF225" s="445"/>
      <c r="AG225" s="446"/>
      <c r="AH225" s="440" t="s">
        <v>385</v>
      </c>
      <c r="AI225" s="443"/>
      <c r="AJ225" s="444"/>
      <c r="AK225" s="445" t="s">
        <v>785</v>
      </c>
      <c r="AL225" s="446" t="s">
        <v>359</v>
      </c>
      <c r="AM225" s="440"/>
      <c r="AN225" s="443"/>
      <c r="AO225" s="444"/>
      <c r="AP225" s="445"/>
      <c r="AQ225" s="446"/>
      <c r="AR225" s="440" t="s">
        <v>384</v>
      </c>
      <c r="AS225" s="443"/>
      <c r="AT225" s="444"/>
      <c r="AU225" s="445" t="s">
        <v>418</v>
      </c>
      <c r="AV225" s="446" t="s">
        <v>361</v>
      </c>
      <c r="AW225" s="440"/>
      <c r="AX225" s="443"/>
      <c r="AY225" s="444"/>
      <c r="AZ225" s="445"/>
      <c r="BA225" s="446"/>
      <c r="BB225" s="440"/>
      <c r="BC225" s="443"/>
      <c r="BD225" s="444"/>
      <c r="BE225" s="445"/>
      <c r="BF225" s="446"/>
      <c r="BG225" s="440"/>
      <c r="BH225" s="443"/>
      <c r="BI225" s="444"/>
      <c r="BJ225" s="445"/>
      <c r="BK225" s="446"/>
      <c r="BL225" s="440"/>
      <c r="BM225" s="443"/>
      <c r="BN225" s="444"/>
      <c r="BO225" s="445"/>
      <c r="BP225" s="446"/>
      <c r="BQ225" s="440"/>
      <c r="BR225" s="443"/>
      <c r="BS225" s="444"/>
      <c r="BT225" s="445"/>
      <c r="BU225" s="446"/>
      <c r="BV225" s="440"/>
      <c r="BW225" s="443"/>
      <c r="BX225" s="444"/>
      <c r="BY225" s="445"/>
      <c r="BZ225" s="446"/>
      <c r="CA225" s="440" t="s">
        <v>384</v>
      </c>
      <c r="CB225" s="443"/>
      <c r="CC225" s="444"/>
      <c r="CD225" s="445" t="s">
        <v>796</v>
      </c>
      <c r="CE225" s="446" t="s">
        <v>798</v>
      </c>
      <c r="CF225" s="440"/>
      <c r="CG225" s="443"/>
      <c r="CH225" s="444"/>
      <c r="CI225" s="445"/>
      <c r="CJ225" s="446"/>
      <c r="CK225" s="440" t="s">
        <v>385</v>
      </c>
      <c r="CL225" s="443"/>
      <c r="CM225" s="444"/>
      <c r="CN225" s="445" t="s">
        <v>454</v>
      </c>
      <c r="CO225" s="446" t="s">
        <v>744</v>
      </c>
      <c r="CP225" s="440"/>
      <c r="CQ225" s="443"/>
      <c r="CR225" s="444"/>
      <c r="CS225" s="445"/>
      <c r="CT225" s="446"/>
      <c r="CU225" s="440"/>
      <c r="CV225" s="443"/>
      <c r="CW225" s="444"/>
      <c r="CX225" s="445"/>
      <c r="CY225" s="446"/>
      <c r="CZ225" s="440"/>
      <c r="DA225" s="443"/>
      <c r="DB225" s="444"/>
      <c r="DC225" s="445"/>
      <c r="DD225" s="446"/>
      <c r="DE225" s="440"/>
      <c r="DF225" s="443"/>
      <c r="DG225" s="444"/>
      <c r="DH225" s="445"/>
      <c r="DI225" s="446"/>
      <c r="DJ225" s="440" t="s">
        <v>385</v>
      </c>
      <c r="DK225" s="443"/>
      <c r="DL225" s="444"/>
      <c r="DM225" s="445" t="s">
        <v>782</v>
      </c>
      <c r="DN225" s="446" t="s">
        <v>455</v>
      </c>
      <c r="DO225" s="440"/>
      <c r="DP225" s="443"/>
      <c r="DQ225" s="444"/>
      <c r="DR225" s="445"/>
      <c r="DS225" s="446"/>
      <c r="DT225" s="440"/>
      <c r="DU225" s="443"/>
      <c r="DV225" s="444"/>
      <c r="DW225" s="445"/>
      <c r="DX225" s="446"/>
      <c r="DY225" s="440"/>
      <c r="DZ225" s="443"/>
      <c r="EA225" s="444"/>
      <c r="EB225" s="445"/>
      <c r="EC225" s="446"/>
      <c r="ED225" s="440"/>
      <c r="EE225" s="443"/>
      <c r="EF225" s="444"/>
      <c r="EG225" s="445"/>
      <c r="EH225" s="446"/>
      <c r="EI225" s="440"/>
      <c r="EJ225" s="443"/>
      <c r="EK225" s="444"/>
      <c r="EL225" s="445"/>
      <c r="EM225" s="446"/>
      <c r="EN225" s="440"/>
      <c r="EO225" s="443"/>
      <c r="EP225" s="444"/>
      <c r="EQ225" s="445"/>
      <c r="ER225" s="446"/>
      <c r="ES225" s="440"/>
      <c r="ET225" s="443"/>
      <c r="EU225" s="444"/>
      <c r="EV225" s="445"/>
      <c r="EW225" s="446"/>
      <c r="EX225" s="440"/>
      <c r="EY225" s="443"/>
      <c r="EZ225" s="444"/>
      <c r="FA225" s="445"/>
      <c r="FB225" s="446"/>
    </row>
    <row r="226" spans="1:158" s="365" customFormat="1" ht="28.5" x14ac:dyDescent="0.25">
      <c r="A226" s="440">
        <v>150946</v>
      </c>
      <c r="B226" s="441" t="s">
        <v>738</v>
      </c>
      <c r="C226" s="442" t="s">
        <v>769</v>
      </c>
      <c r="D226" s="440" t="s">
        <v>325</v>
      </c>
      <c r="E226" s="443" t="s">
        <v>348</v>
      </c>
      <c r="F226" s="443" t="s">
        <v>751</v>
      </c>
      <c r="G226" s="443" t="s">
        <v>348</v>
      </c>
      <c r="H226" s="442" t="s">
        <v>348</v>
      </c>
      <c r="I226" s="443" t="s">
        <v>348</v>
      </c>
      <c r="J226" s="360" t="str">
        <f>IFERROR(VLOOKUP(A226,[4]YEAR12!$A:$Q,17,FALSE),"")</f>
        <v>2.5+ (D/C)</v>
      </c>
      <c r="K226" s="361">
        <f>IFERROR(VLOOKUP($A226,BHVEXPORT!$A:$I,6,FALSE),"")</f>
        <v>1</v>
      </c>
      <c r="L226" s="362">
        <f>IFERROR(VLOOKUP($A226,BHVEXPORT!$A:$I,4,FALSE),"")</f>
        <v>0</v>
      </c>
      <c r="M226" s="364">
        <f>IFERROR(VLOOKUP($A226,BHVEXPORT!$A:$I,5,FALSE),"")</f>
        <v>0</v>
      </c>
      <c r="N226" s="398">
        <v>84.85</v>
      </c>
      <c r="O226" s="399">
        <v>0</v>
      </c>
      <c r="P226" s="366"/>
      <c r="Q226" s="400">
        <f t="shared" si="35"/>
        <v>0</v>
      </c>
      <c r="R226" s="401">
        <f t="shared" si="36"/>
        <v>3</v>
      </c>
      <c r="S226" s="402">
        <f t="shared" si="37"/>
        <v>0</v>
      </c>
      <c r="T226" s="402">
        <f t="shared" si="38"/>
        <v>0</v>
      </c>
      <c r="U226" s="402">
        <f t="shared" si="39"/>
        <v>0</v>
      </c>
      <c r="V226" s="402">
        <f t="shared" si="40"/>
        <v>0</v>
      </c>
      <c r="W226" s="402">
        <f t="shared" si="41"/>
        <v>0</v>
      </c>
      <c r="X226" s="402">
        <f t="shared" si="42"/>
        <v>0</v>
      </c>
      <c r="Y226" s="402">
        <f t="shared" si="43"/>
        <v>0</v>
      </c>
      <c r="Z226" s="402">
        <f t="shared" si="44"/>
        <v>0</v>
      </c>
      <c r="AA226" s="454">
        <f t="shared" si="45"/>
        <v>0</v>
      </c>
      <c r="AB226" s="363"/>
      <c r="AC226" s="440"/>
      <c r="AD226" s="443"/>
      <c r="AE226" s="444"/>
      <c r="AF226" s="445"/>
      <c r="AG226" s="446"/>
      <c r="AH226" s="440"/>
      <c r="AI226" s="443"/>
      <c r="AJ226" s="444"/>
      <c r="AK226" s="445"/>
      <c r="AL226" s="446"/>
      <c r="AM226" s="440" t="s">
        <v>385</v>
      </c>
      <c r="AN226" s="443"/>
      <c r="AO226" s="444"/>
      <c r="AP226" s="445" t="s">
        <v>415</v>
      </c>
      <c r="AQ226" s="446" t="s">
        <v>414</v>
      </c>
      <c r="AR226" s="440"/>
      <c r="AS226" s="443"/>
      <c r="AT226" s="444"/>
      <c r="AU226" s="445"/>
      <c r="AV226" s="446"/>
      <c r="AW226" s="440"/>
      <c r="AX226" s="443"/>
      <c r="AY226" s="444"/>
      <c r="AZ226" s="445"/>
      <c r="BA226" s="446"/>
      <c r="BB226" s="440"/>
      <c r="BC226" s="443"/>
      <c r="BD226" s="444"/>
      <c r="BE226" s="445"/>
      <c r="BF226" s="446"/>
      <c r="BG226" s="440"/>
      <c r="BH226" s="443"/>
      <c r="BI226" s="444"/>
      <c r="BJ226" s="445"/>
      <c r="BK226" s="446"/>
      <c r="BL226" s="440"/>
      <c r="BM226" s="443"/>
      <c r="BN226" s="444"/>
      <c r="BO226" s="445"/>
      <c r="BP226" s="446"/>
      <c r="BQ226" s="440"/>
      <c r="BR226" s="443"/>
      <c r="BS226" s="444"/>
      <c r="BT226" s="445"/>
      <c r="BU226" s="446"/>
      <c r="BV226" s="440"/>
      <c r="BW226" s="443"/>
      <c r="BX226" s="444"/>
      <c r="BY226" s="445"/>
      <c r="BZ226" s="446"/>
      <c r="CA226" s="440" t="s">
        <v>385</v>
      </c>
      <c r="CB226" s="443"/>
      <c r="CC226" s="444"/>
      <c r="CD226" s="445" t="s">
        <v>807</v>
      </c>
      <c r="CE226" s="446" t="s">
        <v>808</v>
      </c>
      <c r="CF226" s="440"/>
      <c r="CG226" s="443"/>
      <c r="CH226" s="444"/>
      <c r="CI226" s="445"/>
      <c r="CJ226" s="446"/>
      <c r="CK226" s="440"/>
      <c r="CL226" s="443"/>
      <c r="CM226" s="444"/>
      <c r="CN226" s="445"/>
      <c r="CO226" s="446"/>
      <c r="CP226" s="440"/>
      <c r="CQ226" s="443"/>
      <c r="CR226" s="444"/>
      <c r="CS226" s="445"/>
      <c r="CT226" s="446"/>
      <c r="CU226" s="440"/>
      <c r="CV226" s="443"/>
      <c r="CW226" s="444"/>
      <c r="CX226" s="445"/>
      <c r="CY226" s="446"/>
      <c r="CZ226" s="440"/>
      <c r="DA226" s="443"/>
      <c r="DB226" s="444"/>
      <c r="DC226" s="445"/>
      <c r="DD226" s="446"/>
      <c r="DE226" s="440"/>
      <c r="DF226" s="443"/>
      <c r="DG226" s="444"/>
      <c r="DH226" s="445"/>
      <c r="DI226" s="446"/>
      <c r="DJ226" s="440"/>
      <c r="DK226" s="443"/>
      <c r="DL226" s="444"/>
      <c r="DM226" s="445"/>
      <c r="DN226" s="446"/>
      <c r="DO226" s="440"/>
      <c r="DP226" s="443"/>
      <c r="DQ226" s="444"/>
      <c r="DR226" s="445"/>
      <c r="DS226" s="446"/>
      <c r="DT226" s="440"/>
      <c r="DU226" s="443"/>
      <c r="DV226" s="444"/>
      <c r="DW226" s="445"/>
      <c r="DX226" s="446"/>
      <c r="DY226" s="440"/>
      <c r="DZ226" s="443"/>
      <c r="EA226" s="444"/>
      <c r="EB226" s="445"/>
      <c r="EC226" s="446"/>
      <c r="ED226" s="440"/>
      <c r="EE226" s="443"/>
      <c r="EF226" s="444"/>
      <c r="EG226" s="445"/>
      <c r="EH226" s="446"/>
      <c r="EI226" s="440" t="s">
        <v>385</v>
      </c>
      <c r="EJ226" s="443"/>
      <c r="EK226" s="444"/>
      <c r="EL226" s="445" t="s">
        <v>470</v>
      </c>
      <c r="EM226" s="446" t="s">
        <v>469</v>
      </c>
      <c r="EN226" s="440"/>
      <c r="EO226" s="443"/>
      <c r="EP226" s="444"/>
      <c r="EQ226" s="445"/>
      <c r="ER226" s="446"/>
      <c r="ES226" s="440"/>
      <c r="ET226" s="443"/>
      <c r="EU226" s="444"/>
      <c r="EV226" s="445" t="s">
        <v>480</v>
      </c>
      <c r="EW226" s="446" t="s">
        <v>481</v>
      </c>
      <c r="EX226" s="440"/>
      <c r="EY226" s="443"/>
      <c r="EZ226" s="444"/>
      <c r="FA226" s="445"/>
      <c r="FB226" s="446"/>
    </row>
    <row r="227" spans="1:158" s="365" customFormat="1" ht="28.5" x14ac:dyDescent="0.25">
      <c r="A227" s="440">
        <v>160111</v>
      </c>
      <c r="B227" s="441" t="s">
        <v>739</v>
      </c>
      <c r="C227" s="442" t="s">
        <v>763</v>
      </c>
      <c r="D227" s="440" t="s">
        <v>201</v>
      </c>
      <c r="E227" s="443" t="s">
        <v>348</v>
      </c>
      <c r="F227" s="443" t="s">
        <v>751</v>
      </c>
      <c r="G227" s="443" t="s">
        <v>348</v>
      </c>
      <c r="H227" s="442" t="s">
        <v>348</v>
      </c>
      <c r="I227" s="443" t="s">
        <v>348</v>
      </c>
      <c r="J227" s="360" t="str">
        <f>IFERROR(VLOOKUP(A227,[4]YEAR12!$A:$Q,17,FALSE),"")</f>
        <v>2.5+ (D/C)</v>
      </c>
      <c r="K227" s="361">
        <f>IFERROR(VLOOKUP($A227,BHVEXPORT!$A:$I,6,FALSE),"")</f>
        <v>1</v>
      </c>
      <c r="L227" s="362">
        <f>IFERROR(VLOOKUP($A227,BHVEXPORT!$A:$I,4,FALSE),"")</f>
        <v>0</v>
      </c>
      <c r="M227" s="364">
        <f>IFERROR(VLOOKUP($A227,BHVEXPORT!$A:$I,5,FALSE),"")</f>
        <v>0</v>
      </c>
      <c r="N227" s="398">
        <v>91.54</v>
      </c>
      <c r="O227" s="399">
        <v>1</v>
      </c>
      <c r="P227" s="366"/>
      <c r="Q227" s="400">
        <f t="shared" si="35"/>
        <v>0</v>
      </c>
      <c r="R227" s="401">
        <f t="shared" si="36"/>
        <v>4</v>
      </c>
      <c r="S227" s="402">
        <f t="shared" si="37"/>
        <v>0</v>
      </c>
      <c r="T227" s="402">
        <f t="shared" si="38"/>
        <v>0</v>
      </c>
      <c r="U227" s="402">
        <f t="shared" si="39"/>
        <v>0</v>
      </c>
      <c r="V227" s="402">
        <f t="shared" si="40"/>
        <v>0</v>
      </c>
      <c r="W227" s="402">
        <f t="shared" si="41"/>
        <v>0</v>
      </c>
      <c r="X227" s="402">
        <f t="shared" si="42"/>
        <v>0</v>
      </c>
      <c r="Y227" s="402">
        <f t="shared" si="43"/>
        <v>0</v>
      </c>
      <c r="Z227" s="402">
        <f t="shared" si="44"/>
        <v>0</v>
      </c>
      <c r="AA227" s="454">
        <f t="shared" si="45"/>
        <v>0</v>
      </c>
      <c r="AB227" s="363"/>
      <c r="AC227" s="440"/>
      <c r="AD227" s="443"/>
      <c r="AE227" s="444"/>
      <c r="AF227" s="445"/>
      <c r="AG227" s="446"/>
      <c r="AH227" s="440"/>
      <c r="AI227" s="443"/>
      <c r="AJ227" s="444"/>
      <c r="AK227" s="445"/>
      <c r="AL227" s="446"/>
      <c r="AM227" s="440" t="s">
        <v>385</v>
      </c>
      <c r="AN227" s="443"/>
      <c r="AO227" s="444"/>
      <c r="AP227" s="445" t="s">
        <v>415</v>
      </c>
      <c r="AQ227" s="446" t="s">
        <v>413</v>
      </c>
      <c r="AR227" s="440"/>
      <c r="AS227" s="443"/>
      <c r="AT227" s="444"/>
      <c r="AU227" s="445"/>
      <c r="AV227" s="446"/>
      <c r="AW227" s="440"/>
      <c r="AX227" s="443"/>
      <c r="AY227" s="444"/>
      <c r="AZ227" s="445"/>
      <c r="BA227" s="446"/>
      <c r="BB227" s="440"/>
      <c r="BC227" s="443"/>
      <c r="BD227" s="444"/>
      <c r="BE227" s="445"/>
      <c r="BF227" s="446"/>
      <c r="BG227" s="440"/>
      <c r="BH227" s="443"/>
      <c r="BI227" s="444"/>
      <c r="BJ227" s="445"/>
      <c r="BK227" s="446"/>
      <c r="BL227" s="440"/>
      <c r="BM227" s="443"/>
      <c r="BN227" s="444"/>
      <c r="BO227" s="445"/>
      <c r="BP227" s="446"/>
      <c r="BQ227" s="440"/>
      <c r="BR227" s="443"/>
      <c r="BS227" s="444"/>
      <c r="BT227" s="445"/>
      <c r="BU227" s="446"/>
      <c r="BV227" s="440"/>
      <c r="BW227" s="443"/>
      <c r="BX227" s="444"/>
      <c r="BY227" s="445"/>
      <c r="BZ227" s="446"/>
      <c r="CA227" s="440" t="s">
        <v>385</v>
      </c>
      <c r="CB227" s="443"/>
      <c r="CC227" s="444"/>
      <c r="CD227" s="445" t="s">
        <v>807</v>
      </c>
      <c r="CE227" s="446" t="s">
        <v>808</v>
      </c>
      <c r="CF227" s="440"/>
      <c r="CG227" s="443"/>
      <c r="CH227" s="444"/>
      <c r="CI227" s="445"/>
      <c r="CJ227" s="446"/>
      <c r="CK227" s="440"/>
      <c r="CL227" s="443"/>
      <c r="CM227" s="444"/>
      <c r="CN227" s="445"/>
      <c r="CO227" s="446"/>
      <c r="CP227" s="440" t="s">
        <v>385</v>
      </c>
      <c r="CQ227" s="443"/>
      <c r="CR227" s="444"/>
      <c r="CS227" s="445" t="s">
        <v>795</v>
      </c>
      <c r="CT227" s="446" t="s">
        <v>440</v>
      </c>
      <c r="CU227" s="440"/>
      <c r="CV227" s="443"/>
      <c r="CW227" s="444"/>
      <c r="CX227" s="445"/>
      <c r="CY227" s="446"/>
      <c r="CZ227" s="440"/>
      <c r="DA227" s="443"/>
      <c r="DB227" s="444"/>
      <c r="DC227" s="445"/>
      <c r="DD227" s="446"/>
      <c r="DE227" s="440"/>
      <c r="DF227" s="443"/>
      <c r="DG227" s="444"/>
      <c r="DH227" s="445"/>
      <c r="DI227" s="446"/>
      <c r="DJ227" s="440"/>
      <c r="DK227" s="443"/>
      <c r="DL227" s="444"/>
      <c r="DM227" s="445"/>
      <c r="DN227" s="446"/>
      <c r="DO227" s="440"/>
      <c r="DP227" s="443"/>
      <c r="DQ227" s="444"/>
      <c r="DR227" s="445"/>
      <c r="DS227" s="446"/>
      <c r="DT227" s="440" t="s">
        <v>385</v>
      </c>
      <c r="DU227" s="443"/>
      <c r="DV227" s="444"/>
      <c r="DW227" s="445" t="s">
        <v>789</v>
      </c>
      <c r="DX227" s="446" t="s">
        <v>460</v>
      </c>
      <c r="DY227" s="440"/>
      <c r="DZ227" s="443"/>
      <c r="EA227" s="444"/>
      <c r="EB227" s="445"/>
      <c r="EC227" s="446"/>
      <c r="ED227" s="440"/>
      <c r="EE227" s="443"/>
      <c r="EF227" s="444"/>
      <c r="EG227" s="445"/>
      <c r="EH227" s="446"/>
      <c r="EI227" s="440"/>
      <c r="EJ227" s="443"/>
      <c r="EK227" s="444"/>
      <c r="EL227" s="445"/>
      <c r="EM227" s="446"/>
      <c r="EN227" s="440"/>
      <c r="EO227" s="443"/>
      <c r="EP227" s="444"/>
      <c r="EQ227" s="445"/>
      <c r="ER227" s="446"/>
      <c r="ES227" s="440"/>
      <c r="ET227" s="443"/>
      <c r="EU227" s="444"/>
      <c r="EV227" s="445"/>
      <c r="EW227" s="446"/>
      <c r="EX227" s="440"/>
      <c r="EY227" s="443"/>
      <c r="EZ227" s="444"/>
      <c r="FA227" s="445"/>
      <c r="FB227" s="446"/>
    </row>
    <row r="228" spans="1:158" s="365" customFormat="1" ht="28.5" x14ac:dyDescent="0.25">
      <c r="A228" s="440">
        <v>160355</v>
      </c>
      <c r="B228" s="441" t="s">
        <v>740</v>
      </c>
      <c r="C228" s="442" t="s">
        <v>768</v>
      </c>
      <c r="D228" s="440" t="s">
        <v>325</v>
      </c>
      <c r="E228" s="443" t="s">
        <v>348</v>
      </c>
      <c r="F228" s="443" t="s">
        <v>761</v>
      </c>
      <c r="G228" s="443" t="s">
        <v>348</v>
      </c>
      <c r="H228" s="442" t="s">
        <v>348</v>
      </c>
      <c r="I228" s="443" t="s">
        <v>348</v>
      </c>
      <c r="J228" s="360" t="str">
        <f>IFERROR(VLOOKUP(A228,[4]YEAR12!$A:$Q,17,FALSE),"")</f>
        <v>7.75+ (A/A*)</v>
      </c>
      <c r="K228" s="361">
        <f>IFERROR(VLOOKUP($A228,BHVEXPORT!$A:$I,6,FALSE),"")</f>
        <v>1</v>
      </c>
      <c r="L228" s="362">
        <f>IFERROR(VLOOKUP($A228,BHVEXPORT!$A:$I,4,FALSE),"")</f>
        <v>0</v>
      </c>
      <c r="M228" s="364">
        <f>IFERROR(VLOOKUP($A228,BHVEXPORT!$A:$I,5,FALSE),"")</f>
        <v>0</v>
      </c>
      <c r="N228" s="398">
        <v>97.56</v>
      </c>
      <c r="O228" s="399">
        <v>8</v>
      </c>
      <c r="P228" s="366"/>
      <c r="Q228" s="400">
        <f t="shared" si="35"/>
        <v>1</v>
      </c>
      <c r="R228" s="401">
        <f t="shared" si="36"/>
        <v>3</v>
      </c>
      <c r="S228" s="402">
        <f t="shared" si="37"/>
        <v>0</v>
      </c>
      <c r="T228" s="402">
        <f t="shared" si="38"/>
        <v>0</v>
      </c>
      <c r="U228" s="402">
        <f t="shared" si="39"/>
        <v>0</v>
      </c>
      <c r="V228" s="402">
        <f t="shared" si="40"/>
        <v>0</v>
      </c>
      <c r="W228" s="402">
        <f t="shared" si="41"/>
        <v>0</v>
      </c>
      <c r="X228" s="402">
        <f t="shared" si="42"/>
        <v>0</v>
      </c>
      <c r="Y228" s="402">
        <f t="shared" si="43"/>
        <v>0</v>
      </c>
      <c r="Z228" s="402">
        <f t="shared" si="44"/>
        <v>0</v>
      </c>
      <c r="AA228" s="454">
        <f t="shared" si="45"/>
        <v>0</v>
      </c>
      <c r="AB228" s="363"/>
      <c r="AC228" s="440"/>
      <c r="AD228" s="443"/>
      <c r="AE228" s="444"/>
      <c r="AF228" s="445"/>
      <c r="AG228" s="446"/>
      <c r="AH228" s="440"/>
      <c r="AI228" s="443"/>
      <c r="AJ228" s="444"/>
      <c r="AK228" s="445"/>
      <c r="AL228" s="446"/>
      <c r="AM228" s="440"/>
      <c r="AN228" s="443"/>
      <c r="AO228" s="444"/>
      <c r="AP228" s="445"/>
      <c r="AQ228" s="446"/>
      <c r="AR228" s="440"/>
      <c r="AS228" s="443"/>
      <c r="AT228" s="444"/>
      <c r="AU228" s="445"/>
      <c r="AV228" s="446"/>
      <c r="AW228" s="440"/>
      <c r="AX228" s="443"/>
      <c r="AY228" s="444"/>
      <c r="AZ228" s="445"/>
      <c r="BA228" s="446"/>
      <c r="BB228" s="440"/>
      <c r="BC228" s="443"/>
      <c r="BD228" s="444"/>
      <c r="BE228" s="445"/>
      <c r="BF228" s="446"/>
      <c r="BG228" s="440"/>
      <c r="BH228" s="443"/>
      <c r="BI228" s="444"/>
      <c r="BJ228" s="445"/>
      <c r="BK228" s="446"/>
      <c r="BL228" s="440" t="s">
        <v>384</v>
      </c>
      <c r="BM228" s="443"/>
      <c r="BN228" s="444"/>
      <c r="BO228" s="445" t="s">
        <v>429</v>
      </c>
      <c r="BP228" s="446" t="s">
        <v>427</v>
      </c>
      <c r="BQ228" s="440"/>
      <c r="BR228" s="443"/>
      <c r="BS228" s="444"/>
      <c r="BT228" s="445"/>
      <c r="BU228" s="446"/>
      <c r="BV228" s="440"/>
      <c r="BW228" s="443"/>
      <c r="BX228" s="444"/>
      <c r="BY228" s="445"/>
      <c r="BZ228" s="446"/>
      <c r="CA228" s="440" t="s">
        <v>385</v>
      </c>
      <c r="CB228" s="443"/>
      <c r="CC228" s="444"/>
      <c r="CD228" s="445" t="s">
        <v>432</v>
      </c>
      <c r="CE228" s="446" t="s">
        <v>768</v>
      </c>
      <c r="CF228" s="440"/>
      <c r="CG228" s="443"/>
      <c r="CH228" s="444"/>
      <c r="CI228" s="445"/>
      <c r="CJ228" s="446"/>
      <c r="CK228" s="440"/>
      <c r="CL228" s="443"/>
      <c r="CM228" s="444"/>
      <c r="CN228" s="445"/>
      <c r="CO228" s="446"/>
      <c r="CP228" s="440"/>
      <c r="CQ228" s="443"/>
      <c r="CR228" s="444"/>
      <c r="CS228" s="445"/>
      <c r="CT228" s="446"/>
      <c r="CU228" s="440"/>
      <c r="CV228" s="443"/>
      <c r="CW228" s="444"/>
      <c r="CX228" s="445"/>
      <c r="CY228" s="446"/>
      <c r="CZ228" s="440"/>
      <c r="DA228" s="443"/>
      <c r="DB228" s="444"/>
      <c r="DC228" s="445"/>
      <c r="DD228" s="446"/>
      <c r="DE228" s="440"/>
      <c r="DF228" s="443"/>
      <c r="DG228" s="444"/>
      <c r="DH228" s="445"/>
      <c r="DI228" s="446"/>
      <c r="DJ228" s="440" t="s">
        <v>385</v>
      </c>
      <c r="DK228" s="443"/>
      <c r="DL228" s="444"/>
      <c r="DM228" s="445" t="s">
        <v>454</v>
      </c>
      <c r="DN228" s="446" t="s">
        <v>451</v>
      </c>
      <c r="DO228" s="440"/>
      <c r="DP228" s="443"/>
      <c r="DQ228" s="444"/>
      <c r="DR228" s="445"/>
      <c r="DS228" s="446"/>
      <c r="DT228" s="440"/>
      <c r="DU228" s="443"/>
      <c r="DV228" s="444"/>
      <c r="DW228" s="445"/>
      <c r="DX228" s="446"/>
      <c r="DY228" s="440"/>
      <c r="DZ228" s="443"/>
      <c r="EA228" s="444"/>
      <c r="EB228" s="445"/>
      <c r="EC228" s="446"/>
      <c r="ED228" s="440"/>
      <c r="EE228" s="443"/>
      <c r="EF228" s="444"/>
      <c r="EG228" s="445"/>
      <c r="EH228" s="446"/>
      <c r="EI228" s="440" t="s">
        <v>385</v>
      </c>
      <c r="EJ228" s="443"/>
      <c r="EK228" s="444"/>
      <c r="EL228" s="445" t="s">
        <v>470</v>
      </c>
      <c r="EM228" s="446" t="s">
        <v>471</v>
      </c>
      <c r="EN228" s="440"/>
      <c r="EO228" s="443"/>
      <c r="EP228" s="444"/>
      <c r="EQ228" s="445"/>
      <c r="ER228" s="446"/>
      <c r="ES228" s="440"/>
      <c r="ET228" s="443"/>
      <c r="EU228" s="444"/>
      <c r="EV228" s="445"/>
      <c r="EW228" s="446"/>
      <c r="EX228" s="440"/>
      <c r="EY228" s="443"/>
      <c r="EZ228" s="444"/>
      <c r="FA228" s="445"/>
      <c r="FB228" s="446"/>
    </row>
    <row r="229" spans="1:158" s="365" customFormat="1" ht="28.5" x14ac:dyDescent="0.25">
      <c r="A229" s="440">
        <v>150872</v>
      </c>
      <c r="B229" s="441" t="s">
        <v>741</v>
      </c>
      <c r="C229" s="442" t="s">
        <v>769</v>
      </c>
      <c r="D229" s="440" t="s">
        <v>201</v>
      </c>
      <c r="E229" s="443" t="s">
        <v>348</v>
      </c>
      <c r="F229" s="443" t="s">
        <v>751</v>
      </c>
      <c r="G229" s="443" t="s">
        <v>348</v>
      </c>
      <c r="H229" s="442" t="s">
        <v>348</v>
      </c>
      <c r="I229" s="443" t="s">
        <v>348</v>
      </c>
      <c r="J229" s="360" t="str">
        <f>IFERROR(VLOOKUP(A229,[4]YEAR12!$A:$Q,17,FALSE),"")</f>
        <v>6.25+ (B/A)</v>
      </c>
      <c r="K229" s="361">
        <f>IFERROR(VLOOKUP($A229,BHVEXPORT!$A:$I,6,FALSE),"")</f>
        <v>0</v>
      </c>
      <c r="L229" s="362">
        <f>IFERROR(VLOOKUP($A229,BHVEXPORT!$A:$I,4,FALSE),"")</f>
        <v>0</v>
      </c>
      <c r="M229" s="364">
        <f>IFERROR(VLOOKUP($A229,BHVEXPORT!$A:$I,5,FALSE),"")</f>
        <v>1</v>
      </c>
      <c r="N229" s="398">
        <v>100</v>
      </c>
      <c r="O229" s="399">
        <v>1</v>
      </c>
      <c r="P229" s="366"/>
      <c r="Q229" s="400">
        <f t="shared" si="35"/>
        <v>2</v>
      </c>
      <c r="R229" s="401">
        <f t="shared" si="36"/>
        <v>2</v>
      </c>
      <c r="S229" s="402">
        <f t="shared" si="37"/>
        <v>0</v>
      </c>
      <c r="T229" s="402">
        <f t="shared" si="38"/>
        <v>0</v>
      </c>
      <c r="U229" s="402">
        <f t="shared" si="39"/>
        <v>0</v>
      </c>
      <c r="V229" s="402">
        <f t="shared" si="40"/>
        <v>0</v>
      </c>
      <c r="W229" s="402">
        <f t="shared" si="41"/>
        <v>0</v>
      </c>
      <c r="X229" s="402">
        <f t="shared" si="42"/>
        <v>0</v>
      </c>
      <c r="Y229" s="402">
        <f t="shared" si="43"/>
        <v>0</v>
      </c>
      <c r="Z229" s="402">
        <f t="shared" si="44"/>
        <v>0</v>
      </c>
      <c r="AA229" s="454">
        <f t="shared" si="45"/>
        <v>0</v>
      </c>
      <c r="AB229" s="363"/>
      <c r="AC229" s="440"/>
      <c r="AD229" s="443"/>
      <c r="AE229" s="444"/>
      <c r="AF229" s="445"/>
      <c r="AG229" s="446"/>
      <c r="AH229" s="440"/>
      <c r="AI229" s="443"/>
      <c r="AJ229" s="444"/>
      <c r="AK229" s="445"/>
      <c r="AL229" s="446"/>
      <c r="AM229" s="440"/>
      <c r="AN229" s="443"/>
      <c r="AO229" s="444"/>
      <c r="AP229" s="445"/>
      <c r="AQ229" s="446"/>
      <c r="AR229" s="440"/>
      <c r="AS229" s="443"/>
      <c r="AT229" s="444"/>
      <c r="AU229" s="445"/>
      <c r="AV229" s="446"/>
      <c r="AW229" s="440"/>
      <c r="AX229" s="443"/>
      <c r="AY229" s="444"/>
      <c r="AZ229" s="445"/>
      <c r="BA229" s="446"/>
      <c r="BB229" s="440"/>
      <c r="BC229" s="443"/>
      <c r="BD229" s="444"/>
      <c r="BE229" s="445"/>
      <c r="BF229" s="446"/>
      <c r="BG229" s="440"/>
      <c r="BH229" s="443"/>
      <c r="BI229" s="444"/>
      <c r="BJ229" s="445"/>
      <c r="BK229" s="446"/>
      <c r="BL229" s="440"/>
      <c r="BM229" s="443"/>
      <c r="BN229" s="444"/>
      <c r="BO229" s="445"/>
      <c r="BP229" s="446"/>
      <c r="BQ229" s="440"/>
      <c r="BR229" s="443"/>
      <c r="BS229" s="444"/>
      <c r="BT229" s="445"/>
      <c r="BU229" s="446"/>
      <c r="BV229" s="440"/>
      <c r="BW229" s="443"/>
      <c r="BX229" s="444"/>
      <c r="BY229" s="445"/>
      <c r="BZ229" s="446"/>
      <c r="CA229" s="440" t="s">
        <v>384</v>
      </c>
      <c r="CB229" s="443"/>
      <c r="CC229" s="444"/>
      <c r="CD229" s="445" t="s">
        <v>796</v>
      </c>
      <c r="CE229" s="446" t="s">
        <v>797</v>
      </c>
      <c r="CF229" s="440"/>
      <c r="CG229" s="443"/>
      <c r="CH229" s="444"/>
      <c r="CI229" s="445"/>
      <c r="CJ229" s="446"/>
      <c r="CK229" s="440"/>
      <c r="CL229" s="443"/>
      <c r="CM229" s="444"/>
      <c r="CN229" s="445"/>
      <c r="CO229" s="446"/>
      <c r="CP229" s="440" t="s">
        <v>385</v>
      </c>
      <c r="CQ229" s="443"/>
      <c r="CR229" s="444"/>
      <c r="CS229" s="445" t="s">
        <v>795</v>
      </c>
      <c r="CT229" s="446" t="s">
        <v>440</v>
      </c>
      <c r="CU229" s="440"/>
      <c r="CV229" s="443"/>
      <c r="CW229" s="444"/>
      <c r="CX229" s="445"/>
      <c r="CY229" s="446"/>
      <c r="CZ229" s="440"/>
      <c r="DA229" s="443"/>
      <c r="DB229" s="444"/>
      <c r="DC229" s="445"/>
      <c r="DD229" s="446"/>
      <c r="DE229" s="440"/>
      <c r="DF229" s="443"/>
      <c r="DG229" s="444"/>
      <c r="DH229" s="445"/>
      <c r="DI229" s="446"/>
      <c r="DJ229" s="440"/>
      <c r="DK229" s="443"/>
      <c r="DL229" s="444"/>
      <c r="DM229" s="445"/>
      <c r="DN229" s="446"/>
      <c r="DO229" s="440"/>
      <c r="DP229" s="443"/>
      <c r="DQ229" s="444"/>
      <c r="DR229" s="445"/>
      <c r="DS229" s="446"/>
      <c r="DT229" s="440" t="s">
        <v>384</v>
      </c>
      <c r="DU229" s="443"/>
      <c r="DV229" s="444"/>
      <c r="DW229" s="445" t="s">
        <v>789</v>
      </c>
      <c r="DX229" s="446" t="s">
        <v>460</v>
      </c>
      <c r="DY229" s="440"/>
      <c r="DZ229" s="443"/>
      <c r="EA229" s="444"/>
      <c r="EB229" s="445"/>
      <c r="EC229" s="446"/>
      <c r="ED229" s="440"/>
      <c r="EE229" s="443"/>
      <c r="EF229" s="444"/>
      <c r="EG229" s="445"/>
      <c r="EH229" s="446"/>
      <c r="EI229" s="440" t="s">
        <v>385</v>
      </c>
      <c r="EJ229" s="443"/>
      <c r="EK229" s="444"/>
      <c r="EL229" s="445" t="s">
        <v>470</v>
      </c>
      <c r="EM229" s="446" t="s">
        <v>469</v>
      </c>
      <c r="EN229" s="440"/>
      <c r="EO229" s="443"/>
      <c r="EP229" s="444"/>
      <c r="EQ229" s="445"/>
      <c r="ER229" s="446"/>
      <c r="ES229" s="440"/>
      <c r="ET229" s="443"/>
      <c r="EU229" s="444"/>
      <c r="EV229" s="445"/>
      <c r="EW229" s="446"/>
      <c r="EX229" s="440"/>
      <c r="EY229" s="443"/>
      <c r="EZ229" s="444"/>
      <c r="FA229" s="445"/>
      <c r="FB229" s="446"/>
    </row>
    <row r="230" spans="1:158" s="365" customFormat="1" ht="28.5" x14ac:dyDescent="0.25">
      <c r="A230" s="440">
        <v>160041</v>
      </c>
      <c r="B230" s="441" t="s">
        <v>742</v>
      </c>
      <c r="C230" s="442" t="s">
        <v>760</v>
      </c>
      <c r="D230" s="440" t="s">
        <v>201</v>
      </c>
      <c r="E230" s="443" t="s">
        <v>348</v>
      </c>
      <c r="F230" s="443" t="s">
        <v>751</v>
      </c>
      <c r="G230" s="443" t="s">
        <v>348</v>
      </c>
      <c r="H230" s="442" t="s">
        <v>348</v>
      </c>
      <c r="I230" s="443" t="s">
        <v>348</v>
      </c>
      <c r="J230" s="360" t="str">
        <f>IFERROR(VLOOKUP(A230,[4]YEAR12!$A:$Q,17,FALSE),"")</f>
        <v>6.25+ (B/A)</v>
      </c>
      <c r="K230" s="361">
        <f>IFERROR(VLOOKUP($A230,BHVEXPORT!$A:$I,6,FALSE),"")</f>
        <v>0</v>
      </c>
      <c r="L230" s="362">
        <f>IFERROR(VLOOKUP($A230,BHVEXPORT!$A:$I,4,FALSE),"")</f>
        <v>0</v>
      </c>
      <c r="M230" s="364">
        <f>IFERROR(VLOOKUP($A230,BHVEXPORT!$A:$I,5,FALSE),"")</f>
        <v>0</v>
      </c>
      <c r="N230" s="398">
        <v>100</v>
      </c>
      <c r="O230" s="399">
        <v>0</v>
      </c>
      <c r="P230" s="366"/>
      <c r="Q230" s="400">
        <f t="shared" si="35"/>
        <v>2</v>
      </c>
      <c r="R230" s="401">
        <f t="shared" si="36"/>
        <v>2</v>
      </c>
      <c r="S230" s="402">
        <f t="shared" si="37"/>
        <v>0</v>
      </c>
      <c r="T230" s="402">
        <f t="shared" si="38"/>
        <v>0</v>
      </c>
      <c r="U230" s="402">
        <f t="shared" si="39"/>
        <v>0</v>
      </c>
      <c r="V230" s="402">
        <f t="shared" si="40"/>
        <v>0</v>
      </c>
      <c r="W230" s="402">
        <f t="shared" si="41"/>
        <v>0</v>
      </c>
      <c r="X230" s="402">
        <f t="shared" si="42"/>
        <v>0</v>
      </c>
      <c r="Y230" s="402">
        <f t="shared" si="43"/>
        <v>0</v>
      </c>
      <c r="Z230" s="402">
        <f t="shared" si="44"/>
        <v>0</v>
      </c>
      <c r="AA230" s="454">
        <f t="shared" si="45"/>
        <v>0</v>
      </c>
      <c r="AB230" s="363"/>
      <c r="AC230" s="440"/>
      <c r="AD230" s="443"/>
      <c r="AE230" s="444"/>
      <c r="AF230" s="445"/>
      <c r="AG230" s="446"/>
      <c r="AH230" s="440"/>
      <c r="AI230" s="443"/>
      <c r="AJ230" s="444"/>
      <c r="AK230" s="445"/>
      <c r="AL230" s="446"/>
      <c r="AM230" s="440"/>
      <c r="AN230" s="443"/>
      <c r="AO230" s="444"/>
      <c r="AP230" s="445"/>
      <c r="AQ230" s="446"/>
      <c r="AR230" s="440"/>
      <c r="AS230" s="443"/>
      <c r="AT230" s="444"/>
      <c r="AU230" s="445"/>
      <c r="AV230" s="446"/>
      <c r="AW230" s="440"/>
      <c r="AX230" s="443"/>
      <c r="AY230" s="444"/>
      <c r="AZ230" s="445"/>
      <c r="BA230" s="446"/>
      <c r="BB230" s="440"/>
      <c r="BC230" s="443"/>
      <c r="BD230" s="444"/>
      <c r="BE230" s="445"/>
      <c r="BF230" s="446"/>
      <c r="BG230" s="440"/>
      <c r="BH230" s="443"/>
      <c r="BI230" s="444"/>
      <c r="BJ230" s="445"/>
      <c r="BK230" s="446"/>
      <c r="BL230" s="440"/>
      <c r="BM230" s="443"/>
      <c r="BN230" s="444"/>
      <c r="BO230" s="445"/>
      <c r="BP230" s="446"/>
      <c r="BQ230" s="440"/>
      <c r="BR230" s="443"/>
      <c r="BS230" s="444"/>
      <c r="BT230" s="445"/>
      <c r="BU230" s="446"/>
      <c r="BV230" s="440"/>
      <c r="BW230" s="443"/>
      <c r="BX230" s="444"/>
      <c r="BY230" s="445"/>
      <c r="BZ230" s="446"/>
      <c r="CA230" s="440" t="s">
        <v>385</v>
      </c>
      <c r="CB230" s="443"/>
      <c r="CC230" s="444"/>
      <c r="CD230" s="445" t="s">
        <v>462</v>
      </c>
      <c r="CE230" s="446" t="s">
        <v>810</v>
      </c>
      <c r="CF230" s="440"/>
      <c r="CG230" s="443"/>
      <c r="CH230" s="444"/>
      <c r="CI230" s="445"/>
      <c r="CJ230" s="446"/>
      <c r="CK230" s="440"/>
      <c r="CL230" s="443"/>
      <c r="CM230" s="444"/>
      <c r="CN230" s="445"/>
      <c r="CO230" s="446"/>
      <c r="CP230" s="440"/>
      <c r="CQ230" s="443"/>
      <c r="CR230" s="444"/>
      <c r="CS230" s="445"/>
      <c r="CT230" s="446"/>
      <c r="CU230" s="440"/>
      <c r="CV230" s="443"/>
      <c r="CW230" s="444"/>
      <c r="CX230" s="445"/>
      <c r="CY230" s="446"/>
      <c r="CZ230" s="440"/>
      <c r="DA230" s="443"/>
      <c r="DB230" s="444"/>
      <c r="DC230" s="445"/>
      <c r="DD230" s="446"/>
      <c r="DE230" s="440"/>
      <c r="DF230" s="443"/>
      <c r="DG230" s="444"/>
      <c r="DH230" s="445"/>
      <c r="DI230" s="446"/>
      <c r="DJ230" s="440" t="s">
        <v>385</v>
      </c>
      <c r="DK230" s="443"/>
      <c r="DL230" s="444"/>
      <c r="DM230" s="445" t="s">
        <v>454</v>
      </c>
      <c r="DN230" s="446" t="s">
        <v>451</v>
      </c>
      <c r="DO230" s="440"/>
      <c r="DP230" s="443"/>
      <c r="DQ230" s="444"/>
      <c r="DR230" s="445"/>
      <c r="DS230" s="446"/>
      <c r="DT230" s="440"/>
      <c r="DU230" s="443"/>
      <c r="DV230" s="444"/>
      <c r="DW230" s="445"/>
      <c r="DX230" s="446"/>
      <c r="DY230" s="440"/>
      <c r="DZ230" s="443"/>
      <c r="EA230" s="444"/>
      <c r="EB230" s="445"/>
      <c r="EC230" s="446"/>
      <c r="ED230" s="440"/>
      <c r="EE230" s="443"/>
      <c r="EF230" s="444"/>
      <c r="EG230" s="445"/>
      <c r="EH230" s="446"/>
      <c r="EI230" s="440"/>
      <c r="EJ230" s="443"/>
      <c r="EK230" s="444"/>
      <c r="EL230" s="445"/>
      <c r="EM230" s="446"/>
      <c r="EN230" s="440" t="s">
        <v>384</v>
      </c>
      <c r="EO230" s="443"/>
      <c r="EP230" s="444"/>
      <c r="EQ230" s="445" t="s">
        <v>784</v>
      </c>
      <c r="ER230" s="446" t="s">
        <v>478</v>
      </c>
      <c r="ES230" s="440" t="s">
        <v>384</v>
      </c>
      <c r="ET230" s="443"/>
      <c r="EU230" s="444"/>
      <c r="EV230" s="445" t="s">
        <v>480</v>
      </c>
      <c r="EW230" s="446" t="s">
        <v>479</v>
      </c>
      <c r="EX230" s="440"/>
      <c r="EY230" s="443"/>
      <c r="EZ230" s="444"/>
      <c r="FA230" s="445"/>
      <c r="FB230" s="446"/>
    </row>
    <row r="231" spans="1:158" s="365" customFormat="1" ht="28.5" x14ac:dyDescent="0.25">
      <c r="A231" s="440">
        <v>151500</v>
      </c>
      <c r="B231" s="441" t="s">
        <v>743</v>
      </c>
      <c r="C231" s="442" t="s">
        <v>769</v>
      </c>
      <c r="D231" s="440" t="s">
        <v>201</v>
      </c>
      <c r="E231" s="443" t="s">
        <v>348</v>
      </c>
      <c r="F231" s="443" t="s">
        <v>779</v>
      </c>
      <c r="G231" s="443" t="s">
        <v>348</v>
      </c>
      <c r="H231" s="442" t="s">
        <v>348</v>
      </c>
      <c r="I231" s="443" t="s">
        <v>348</v>
      </c>
      <c r="J231" s="360" t="str">
        <f>IFERROR(VLOOKUP(A231,[4]YEAR12!$A:$Q,17,FALSE),"")</f>
        <v>7.75+ (A/A*)</v>
      </c>
      <c r="K231" s="361">
        <f>IFERROR(VLOOKUP($A231,BHVEXPORT!$A:$I,6,FALSE),"")</f>
        <v>0</v>
      </c>
      <c r="L231" s="362">
        <f>IFERROR(VLOOKUP($A231,BHVEXPORT!$A:$I,4,FALSE),"")</f>
        <v>0</v>
      </c>
      <c r="M231" s="364">
        <f>IFERROR(VLOOKUP($A231,BHVEXPORT!$A:$I,5,FALSE),"")</f>
        <v>0</v>
      </c>
      <c r="N231" s="398">
        <v>100</v>
      </c>
      <c r="O231" s="399">
        <v>0</v>
      </c>
      <c r="P231" s="366"/>
      <c r="Q231" s="400">
        <f t="shared" si="35"/>
        <v>3</v>
      </c>
      <c r="R231" s="401">
        <f t="shared" si="36"/>
        <v>1</v>
      </c>
      <c r="S231" s="402">
        <f t="shared" si="37"/>
        <v>0</v>
      </c>
      <c r="T231" s="402">
        <f t="shared" si="38"/>
        <v>0</v>
      </c>
      <c r="U231" s="402">
        <f t="shared" si="39"/>
        <v>0</v>
      </c>
      <c r="V231" s="402">
        <f t="shared" si="40"/>
        <v>0</v>
      </c>
      <c r="W231" s="402">
        <f t="shared" si="41"/>
        <v>0</v>
      </c>
      <c r="X231" s="402">
        <f t="shared" si="42"/>
        <v>0</v>
      </c>
      <c r="Y231" s="402">
        <f t="shared" si="43"/>
        <v>0</v>
      </c>
      <c r="Z231" s="402">
        <f t="shared" si="44"/>
        <v>0</v>
      </c>
      <c r="AA231" s="454">
        <f t="shared" si="45"/>
        <v>0</v>
      </c>
      <c r="AB231" s="363"/>
      <c r="AC231" s="440"/>
      <c r="AD231" s="443"/>
      <c r="AE231" s="444"/>
      <c r="AF231" s="445"/>
      <c r="AG231" s="446"/>
      <c r="AH231" s="440"/>
      <c r="AI231" s="443"/>
      <c r="AJ231" s="444"/>
      <c r="AK231" s="445"/>
      <c r="AL231" s="446"/>
      <c r="AM231" s="440"/>
      <c r="AN231" s="443"/>
      <c r="AO231" s="444"/>
      <c r="AP231" s="445"/>
      <c r="AQ231" s="446"/>
      <c r="AR231" s="440" t="s">
        <v>384</v>
      </c>
      <c r="AS231" s="443"/>
      <c r="AT231" s="444"/>
      <c r="AU231" s="445" t="s">
        <v>418</v>
      </c>
      <c r="AV231" s="446" t="s">
        <v>361</v>
      </c>
      <c r="AW231" s="440"/>
      <c r="AX231" s="443"/>
      <c r="AY231" s="444"/>
      <c r="AZ231" s="445"/>
      <c r="BA231" s="446"/>
      <c r="BB231" s="440"/>
      <c r="BC231" s="443"/>
      <c r="BD231" s="444"/>
      <c r="BE231" s="445"/>
      <c r="BF231" s="446"/>
      <c r="BG231" s="440"/>
      <c r="BH231" s="443"/>
      <c r="BI231" s="444"/>
      <c r="BJ231" s="445"/>
      <c r="BK231" s="446"/>
      <c r="BL231" s="440"/>
      <c r="BM231" s="443"/>
      <c r="BN231" s="444"/>
      <c r="BO231" s="445"/>
      <c r="BP231" s="446"/>
      <c r="BQ231" s="440"/>
      <c r="BR231" s="443"/>
      <c r="BS231" s="444"/>
      <c r="BT231" s="445"/>
      <c r="BU231" s="446"/>
      <c r="BV231" s="440"/>
      <c r="BW231" s="443"/>
      <c r="BX231" s="444"/>
      <c r="BY231" s="445"/>
      <c r="BZ231" s="446"/>
      <c r="CA231" s="440" t="s">
        <v>384</v>
      </c>
      <c r="CB231" s="443"/>
      <c r="CC231" s="444"/>
      <c r="CD231" s="445" t="s">
        <v>796</v>
      </c>
      <c r="CE231" s="446" t="s">
        <v>797</v>
      </c>
      <c r="CF231" s="440"/>
      <c r="CG231" s="443"/>
      <c r="CH231" s="444"/>
      <c r="CI231" s="445"/>
      <c r="CJ231" s="446"/>
      <c r="CK231" s="440"/>
      <c r="CL231" s="443"/>
      <c r="CM231" s="444"/>
      <c r="CN231" s="445"/>
      <c r="CO231" s="446"/>
      <c r="CP231" s="440"/>
      <c r="CQ231" s="443"/>
      <c r="CR231" s="444"/>
      <c r="CS231" s="445"/>
      <c r="CT231" s="446"/>
      <c r="CU231" s="440"/>
      <c r="CV231" s="443"/>
      <c r="CW231" s="444"/>
      <c r="CX231" s="445"/>
      <c r="CY231" s="446"/>
      <c r="CZ231" s="440"/>
      <c r="DA231" s="443"/>
      <c r="DB231" s="444"/>
      <c r="DC231" s="445"/>
      <c r="DD231" s="446"/>
      <c r="DE231" s="440"/>
      <c r="DF231" s="443"/>
      <c r="DG231" s="444"/>
      <c r="DH231" s="445"/>
      <c r="DI231" s="446"/>
      <c r="DJ231" s="440" t="s">
        <v>384</v>
      </c>
      <c r="DK231" s="443"/>
      <c r="DL231" s="444"/>
      <c r="DM231" s="445" t="s">
        <v>454</v>
      </c>
      <c r="DN231" s="446" t="s">
        <v>450</v>
      </c>
      <c r="DO231" s="440"/>
      <c r="DP231" s="443"/>
      <c r="DQ231" s="444"/>
      <c r="DR231" s="445"/>
      <c r="DS231" s="446"/>
      <c r="DT231" s="440"/>
      <c r="DU231" s="443"/>
      <c r="DV231" s="444"/>
      <c r="DW231" s="445"/>
      <c r="DX231" s="446"/>
      <c r="DY231" s="440"/>
      <c r="DZ231" s="443"/>
      <c r="EA231" s="444"/>
      <c r="EB231" s="445"/>
      <c r="EC231" s="446"/>
      <c r="ED231" s="440" t="s">
        <v>385</v>
      </c>
      <c r="EE231" s="443"/>
      <c r="EF231" s="444"/>
      <c r="EG231" s="445" t="s">
        <v>468</v>
      </c>
      <c r="EH231" s="446" t="s">
        <v>467</v>
      </c>
      <c r="EI231" s="440"/>
      <c r="EJ231" s="443"/>
      <c r="EK231" s="444"/>
      <c r="EL231" s="445"/>
      <c r="EM231" s="446"/>
      <c r="EN231" s="440"/>
      <c r="EO231" s="443"/>
      <c r="EP231" s="444"/>
      <c r="EQ231" s="445"/>
      <c r="ER231" s="446"/>
      <c r="ES231" s="440"/>
      <c r="ET231" s="443"/>
      <c r="EU231" s="444"/>
      <c r="EV231" s="445"/>
      <c r="EW231" s="446"/>
      <c r="EX231" s="440"/>
      <c r="EY231" s="443"/>
      <c r="EZ231" s="444"/>
      <c r="FA231" s="445"/>
      <c r="FB231" s="446"/>
    </row>
  </sheetData>
  <autoFilter ref="A1:FB231" xr:uid="{00000000-0009-0000-0000-000002000000}"/>
  <customSheetViews>
    <customSheetView guid="{E50EE22D-BFD3-47DF-BE54-CA5D5B7F17C7}" showAutoFilter="1">
      <pane xSplit="9" ySplit="1" topLeftCell="J2" activePane="bottomRight" state="frozen"/>
      <selection pane="bottomRight" activeCell="B2" sqref="B2"/>
      <pageMargins left="0.7" right="0.7" top="0.75" bottom="0.75" header="0.3" footer="0.3"/>
      <pageSetup paperSize="9" orientation="portrait" r:id="rId1"/>
      <autoFilter ref="A1:FC220" xr:uid="{00000000-0000-0000-0000-000000000000}"/>
    </customSheetView>
    <customSheetView guid="{A028B448-8360-48A3-87DD-A7F05C1EB7E7}" scale="90" showAutoFilter="1">
      <pane xSplit="9" ySplit="1" topLeftCell="J2" activePane="bottomRight" state="frozen"/>
      <selection pane="bottomRight" activeCell="EI15" sqref="EI15"/>
      <pageMargins left="0.7" right="0.7" top="0.75" bottom="0.75" header="0.3" footer="0.3"/>
      <pageSetup paperSize="9" orientation="portrait" r:id="rId2"/>
      <autoFilter ref="A1:FD1" xr:uid="{00000000-0000-0000-0000-000000000000}"/>
    </customSheetView>
  </customSheetViews>
  <conditionalFormatting sqref="P5:P231">
    <cfRule type="cellIs" dxfId="2381" priority="42" stopIfTrue="1" operator="greaterThan">
      <formula>0</formula>
    </cfRule>
  </conditionalFormatting>
  <conditionalFormatting sqref="AD5:AD231">
    <cfRule type="expression" dxfId="2380" priority="41">
      <formula>AND(VLOOKUP(RIGHT(AD5,1),lookup,2,FALSE)&lt;VLOOKUP(LEFT(AE5,1),lookup,2,FALSE),AG5&lt;&gt;"")</formula>
    </cfRule>
  </conditionalFormatting>
  <conditionalFormatting sqref="L5:M231">
    <cfRule type="colorScale" priority="40">
      <colorScale>
        <cfvo type="min"/>
        <cfvo type="percentile" val="50"/>
        <cfvo type="max"/>
        <color rgb="FF63BE7B"/>
        <color rgb="FFFFEB84"/>
        <color rgb="FFF8696B"/>
      </colorScale>
    </cfRule>
  </conditionalFormatting>
  <conditionalFormatting sqref="AI5:AI231 AN5:AN231 AS5:AS231 AX5:AX231 BC5:BC231 BH5:BH231 BM5:BM231 BR5:BR231 BW5:BW231 CB5:CB231 CG5:CG231 CL5:CL231 CQ5:CQ231 CV5:CV231 DF5:DF231 DK5:DK231 DP5:DP231 DU5:DU231 DZ5:DZ231 EE5:EE231 EJ5:EJ231 EO5:EO231 ET5:ET231 EY5:EY231">
    <cfRule type="expression" dxfId="2379" priority="39">
      <formula>AND(VLOOKUP(RIGHT(AI5,1),lookup,2,FALSE)&lt;VLOOKUP(LEFT(AJ5,1),lookup,2,FALSE),AL5&lt;&gt;"")</formula>
    </cfRule>
  </conditionalFormatting>
  <conditionalFormatting sqref="DA5:DA231">
    <cfRule type="expression" dxfId="2378" priority="36">
      <formula>AND(VLOOKUP(RIGHT(DA5,1),lookup,2,FALSE)&lt;VLOOKUP(LEFT(DB5,1),lookup,2,FALSE),DD5&lt;&gt;"")</formula>
    </cfRule>
  </conditionalFormatting>
  <conditionalFormatting sqref="AH5:AH231 AM5:AM231 AR5:AR231 AW5:AW231 BB5:BB231 BG5:BG231 BL5:BL231 BQ5:BQ231 BV5:BV231 CA5:CA231 CF5:CF231 CK5:CK231 CP5:CP231 CU5:CU231 DE5:DE231 DJ5:DJ231 DO5:DO231 DT5:DT231 DY5:DY231 ED5:ED231 EI5:EI231 EN5:EN231 ES5:ES231 EX5:EX231">
    <cfRule type="containsText" dxfId="2377" priority="37" operator="containsText" text="Serious">
      <formula>NOT(ISERROR(SEARCH("Serious",AH5)))</formula>
    </cfRule>
    <cfRule type="containsText" dxfId="2376" priority="38" operator="containsText" text="2">
      <formula>NOT(ISERROR(SEARCH("2",AH5)))</formula>
    </cfRule>
  </conditionalFormatting>
  <conditionalFormatting sqref="CZ5:CZ231">
    <cfRule type="containsText" dxfId="2375" priority="34" operator="containsText" text="Serious">
      <formula>NOT(ISERROR(SEARCH("Serious",CZ5)))</formula>
    </cfRule>
    <cfRule type="containsText" dxfId="2374" priority="35" operator="containsText" text="2">
      <formula>NOT(ISERROR(SEARCH("2",CZ5)))</formula>
    </cfRule>
  </conditionalFormatting>
  <conditionalFormatting sqref="N5:N231">
    <cfRule type="colorScale" priority="32">
      <colorScale>
        <cfvo type="min"/>
        <cfvo type="percentile" val="50"/>
        <cfvo type="max"/>
        <color rgb="FFF8696B"/>
        <color rgb="FFFFEB84"/>
        <color rgb="FF63BE7B"/>
      </colorScale>
    </cfRule>
  </conditionalFormatting>
  <conditionalFormatting sqref="O5:O231">
    <cfRule type="colorScale" priority="33">
      <colorScale>
        <cfvo type="min"/>
        <cfvo type="percentile" val="50"/>
        <cfvo type="max"/>
        <color rgb="FF63BE7B"/>
        <color rgb="FFFFEB84"/>
        <color rgb="FFF8696B"/>
      </colorScale>
    </cfRule>
  </conditionalFormatting>
  <conditionalFormatting sqref="AC5:AC231">
    <cfRule type="containsText" dxfId="2373" priority="27" operator="containsText" text="Serious">
      <formula>NOT(ISERROR(SEARCH("Serious",AC5)))</formula>
    </cfRule>
    <cfRule type="containsText" dxfId="2372" priority="28" operator="containsText" text="2">
      <formula>NOT(ISERROR(SEARCH("2",AC5)))</formula>
    </cfRule>
  </conditionalFormatting>
  <conditionalFormatting sqref="K5:K231">
    <cfRule type="colorScale" priority="43">
      <colorScale>
        <cfvo type="min"/>
        <cfvo type="percentile" val="50"/>
        <cfvo type="max"/>
        <color rgb="FFF8696B"/>
        <color rgb="FFFFEB84"/>
        <color rgb="FF63BE7B"/>
      </colorScale>
    </cfRule>
  </conditionalFormatting>
  <conditionalFormatting sqref="P2:P4">
    <cfRule type="cellIs" dxfId="2371" priority="25" stopIfTrue="1" operator="greaterThan">
      <formula>0</formula>
    </cfRule>
  </conditionalFormatting>
  <conditionalFormatting sqref="AD2:AD4">
    <cfRule type="expression" dxfId="2370" priority="24">
      <formula>AND(VLOOKUP(RIGHT(AD2,1),lookup,2,FALSE)&lt;VLOOKUP(LEFT(AE2,1),lookup,2,FALSE),AG2&lt;&gt;"")</formula>
    </cfRule>
  </conditionalFormatting>
  <conditionalFormatting sqref="L2:M4">
    <cfRule type="colorScale" priority="23">
      <colorScale>
        <cfvo type="min"/>
        <cfvo type="percentile" val="50"/>
        <cfvo type="max"/>
        <color rgb="FF63BE7B"/>
        <color rgb="FFFFEB84"/>
        <color rgb="FFF8696B"/>
      </colorScale>
    </cfRule>
  </conditionalFormatting>
  <conditionalFormatting sqref="AI2:AI4 AN2:AN4 AS2:AS4 AX2:AX4 BC2:BC4 BH2:BH4 BM2:BM4 BR2:BR4 BW2:BW4 CB2:CB4 CG2:CG4 CL2:CL4 CQ2:CQ4 CV2:CV4 DF2:DF4 DK2:DK4 DP2:DP4 DU2:DU4 DZ2:DZ4 EE2:EE4 EJ2:EJ4 EO2:EO4 ET2:ET4 EY2:EY4">
    <cfRule type="expression" dxfId="2369" priority="22">
      <formula>AND(VLOOKUP(RIGHT(AI2,1),lookup,2,FALSE)&lt;VLOOKUP(LEFT(AJ2,1),lookup,2,FALSE),AL2&lt;&gt;"")</formula>
    </cfRule>
  </conditionalFormatting>
  <conditionalFormatting sqref="DA2:DA4">
    <cfRule type="expression" dxfId="2368" priority="19">
      <formula>AND(VLOOKUP(RIGHT(DA2,1),lookup,2,FALSE)&lt;VLOOKUP(LEFT(DB2,1),lookup,2,FALSE),DD2&lt;&gt;"")</formula>
    </cfRule>
  </conditionalFormatting>
  <conditionalFormatting sqref="AH2:AH4 AM2:AM4 AR2:AR4 AW2:AW4 BB2:BB4 BG2:BG4 BL2:BL4 BQ2:BQ4 BV2:BV4 CA2:CA4 CF2:CF4 CK2:CK4 CP2:CP4 CU2:CU4 DE2:DE4 DJ2:DJ4 DO2:DO4 DT2:DT4 DY2:DY4 ED2:ED4 EI2:EI4 EN2:EN4 ES2:ES4 EX2:EX4">
    <cfRule type="containsText" dxfId="2367" priority="20" operator="containsText" text="Serious">
      <formula>NOT(ISERROR(SEARCH("Serious",AH2)))</formula>
    </cfRule>
    <cfRule type="containsText" dxfId="2366" priority="21" operator="containsText" text="2">
      <formula>NOT(ISERROR(SEARCH("2",AH2)))</formula>
    </cfRule>
  </conditionalFormatting>
  <conditionalFormatting sqref="CZ2:CZ4">
    <cfRule type="containsText" dxfId="2365" priority="17" operator="containsText" text="Serious">
      <formula>NOT(ISERROR(SEARCH("Serious",CZ2)))</formula>
    </cfRule>
    <cfRule type="containsText" dxfId="2364" priority="18" operator="containsText" text="2">
      <formula>NOT(ISERROR(SEARCH("2",CZ2)))</formula>
    </cfRule>
  </conditionalFormatting>
  <conditionalFormatting sqref="N2:N4">
    <cfRule type="colorScale" priority="15">
      <colorScale>
        <cfvo type="min"/>
        <cfvo type="percentile" val="50"/>
        <cfvo type="max"/>
        <color rgb="FFF8696B"/>
        <color rgb="FFFFEB84"/>
        <color rgb="FF63BE7B"/>
      </colorScale>
    </cfRule>
  </conditionalFormatting>
  <conditionalFormatting sqref="O2:O4">
    <cfRule type="colorScale" priority="16">
      <colorScale>
        <cfvo type="min"/>
        <cfvo type="percentile" val="50"/>
        <cfvo type="max"/>
        <color rgb="FF63BE7B"/>
        <color rgb="FFFFEB84"/>
        <color rgb="FFF8696B"/>
      </colorScale>
    </cfRule>
  </conditionalFormatting>
  <conditionalFormatting sqref="AC2:AC4">
    <cfRule type="containsText" dxfId="2363" priority="10" operator="containsText" text="Serious">
      <formula>NOT(ISERROR(SEARCH("Serious",AC2)))</formula>
    </cfRule>
    <cfRule type="containsText" dxfId="2362" priority="11" operator="containsText" text="2">
      <formula>NOT(ISERROR(SEARCH("2",AC2)))</formula>
    </cfRule>
  </conditionalFormatting>
  <conditionalFormatting sqref="K2:K4">
    <cfRule type="colorScale" priority="26">
      <colorScale>
        <cfvo type="min"/>
        <cfvo type="percentile" val="50"/>
        <cfvo type="max"/>
        <color rgb="FFF8696B"/>
        <color rgb="FFFFEB84"/>
        <color rgb="FF63BE7B"/>
      </colorScale>
    </cfRule>
  </conditionalFormatting>
  <conditionalFormatting sqref="Q2:Q231">
    <cfRule type="top10" dxfId="2361" priority="9" rank="10"/>
  </conditionalFormatting>
  <conditionalFormatting sqref="S2:S231">
    <cfRule type="top10" dxfId="2360" priority="8" rank="10"/>
  </conditionalFormatting>
  <conditionalFormatting sqref="T2:T231">
    <cfRule type="top10" dxfId="2359" priority="7" rank="5"/>
  </conditionalFormatting>
  <conditionalFormatting sqref="U2:U231">
    <cfRule type="top10" dxfId="2358" priority="6" rank="5"/>
  </conditionalFormatting>
  <conditionalFormatting sqref="W2:W231">
    <cfRule type="top10" dxfId="2357" priority="5" rank="5"/>
  </conditionalFormatting>
  <conditionalFormatting sqref="X2:X231">
    <cfRule type="top10" dxfId="2356" priority="4" rank="5"/>
  </conditionalFormatting>
  <conditionalFormatting sqref="Y2:Y231">
    <cfRule type="top10" dxfId="2355" priority="3" rank="5"/>
  </conditionalFormatting>
  <conditionalFormatting sqref="V2:V231">
    <cfRule type="top10" dxfId="2354" priority="2" rank="10"/>
  </conditionalFormatting>
  <conditionalFormatting sqref="Z2:AA231">
    <cfRule type="top10" dxfId="2353" priority="1" rank="10"/>
  </conditionalFormatting>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GA259"/>
  <sheetViews>
    <sheetView zoomScaleNormal="100" workbookViewId="0">
      <pane xSplit="13" ySplit="13" topLeftCell="N14" activePane="bottomRight" state="frozen"/>
      <selection activeCell="F114" sqref="F114"/>
      <selection pane="topRight" activeCell="F114" sqref="F114"/>
      <selection pane="bottomLeft" activeCell="F114" sqref="F114"/>
      <selection pane="bottomRight" activeCell="S14" sqref="S14"/>
    </sheetView>
  </sheetViews>
  <sheetFormatPr defaultRowHeight="15" x14ac:dyDescent="0.25"/>
  <cols>
    <col min="1" max="1" width="9.28515625" style="113" bestFit="1" customWidth="1"/>
    <col min="2" max="2" width="22.140625" customWidth="1"/>
    <col min="3" max="3" width="7.5703125" style="114" customWidth="1"/>
    <col min="4" max="4" width="3" style="114" customWidth="1"/>
    <col min="5" max="5" width="13.42578125" style="114" customWidth="1"/>
    <col min="6" max="6" width="2.85546875" style="114" customWidth="1"/>
    <col min="7" max="7" width="34.5703125" style="114" bestFit="1" customWidth="1"/>
    <col min="8" max="8" width="3.42578125" style="114" customWidth="1"/>
    <col min="9" max="9" width="3" style="114" customWidth="1"/>
    <col min="10" max="10" width="10.85546875" style="114" customWidth="1"/>
    <col min="11" max="12" width="7.7109375" style="39" customWidth="1"/>
    <col min="13" max="13" width="11.7109375" style="115" bestFit="1" customWidth="1"/>
    <col min="14" max="14" width="10" style="39" customWidth="1"/>
    <col min="15" max="15" width="6" style="39" bestFit="1" customWidth="1"/>
    <col min="16" max="16" width="5.85546875" style="115" bestFit="1" customWidth="1"/>
    <col min="17" max="17" width="6" style="115" bestFit="1" customWidth="1"/>
    <col min="18" max="18" width="4.28515625" style="39" bestFit="1" customWidth="1"/>
    <col min="19" max="19" width="10.5703125" style="116" customWidth="1"/>
    <col min="20" max="20" width="10.140625" style="39" customWidth="1"/>
    <col min="21" max="21" width="6" style="39" bestFit="1" customWidth="1"/>
    <col min="22" max="22" width="6.5703125" style="115" bestFit="1" customWidth="1"/>
    <col min="23" max="23" width="6" style="115" bestFit="1" customWidth="1"/>
    <col min="24" max="24" width="5.140625" style="39" bestFit="1" customWidth="1"/>
    <col min="25" max="25" width="10.7109375" style="116" customWidth="1"/>
    <col min="26" max="26" width="8.7109375" style="39" customWidth="1"/>
    <col min="27" max="27" width="6" style="39" bestFit="1" customWidth="1"/>
    <col min="28" max="28" width="5.85546875" style="115" bestFit="1" customWidth="1"/>
    <col min="29" max="29" width="6" style="115" bestFit="1" customWidth="1"/>
    <col min="30" max="30" width="4.5703125" style="39" bestFit="1" customWidth="1"/>
    <col min="31" max="31" width="11.140625" style="116" customWidth="1"/>
    <col min="32" max="32" width="8.140625" style="39" customWidth="1"/>
    <col min="33" max="33" width="6" style="39" bestFit="1" customWidth="1"/>
    <col min="34" max="34" width="6.5703125" style="115" bestFit="1" customWidth="1"/>
    <col min="35" max="35" width="6" style="115" bestFit="1" customWidth="1"/>
    <col min="36" max="36" width="5.28515625" style="39" bestFit="1" customWidth="1"/>
    <col min="37" max="37" width="11.42578125" style="116" bestFit="1" customWidth="1"/>
    <col min="38" max="38" width="9" style="39" customWidth="1"/>
    <col min="39" max="39" width="6" style="39" bestFit="1" customWidth="1"/>
    <col min="40" max="40" width="6.5703125" style="115" bestFit="1" customWidth="1"/>
    <col min="41" max="41" width="6" style="115" bestFit="1" customWidth="1"/>
    <col min="42" max="42" width="5.28515625" style="39" bestFit="1" customWidth="1"/>
    <col min="43" max="43" width="11.42578125" style="116" bestFit="1" customWidth="1"/>
    <col min="44" max="44" width="10" style="39" bestFit="1" customWidth="1"/>
    <col min="45" max="45" width="6" style="39" bestFit="1" customWidth="1"/>
    <col min="46" max="46" width="5.85546875" style="115" bestFit="1" customWidth="1"/>
    <col min="47" max="47" width="6" style="115" bestFit="1" customWidth="1"/>
    <col min="48" max="48" width="3.7109375" style="39" bestFit="1" customWidth="1"/>
    <col min="49" max="49" width="11.28515625" style="116" bestFit="1" customWidth="1"/>
    <col min="50" max="50" width="8.28515625" style="39" customWidth="1"/>
    <col min="51" max="51" width="6" style="39" bestFit="1" customWidth="1"/>
    <col min="52" max="52" width="5.85546875" style="115" bestFit="1" customWidth="1"/>
    <col min="53" max="53" width="6" style="115" bestFit="1" customWidth="1"/>
    <col min="54" max="54" width="8.140625" style="39" bestFit="1" customWidth="1"/>
    <col min="55" max="55" width="11.42578125" style="116" bestFit="1" customWidth="1"/>
    <col min="56" max="56" width="8.7109375" style="39" customWidth="1"/>
    <col min="57" max="57" width="6" style="39" bestFit="1" customWidth="1"/>
    <col min="58" max="58" width="5.85546875" style="115" bestFit="1" customWidth="1"/>
    <col min="59" max="59" width="6" style="115" bestFit="1" customWidth="1"/>
    <col min="60" max="60" width="5.5703125" style="39" bestFit="1" customWidth="1"/>
    <col min="61" max="61" width="11" style="116" customWidth="1"/>
    <col min="62" max="62" width="8.5703125" style="39" customWidth="1"/>
    <col min="63" max="63" width="6" style="39" bestFit="1" customWidth="1"/>
    <col min="64" max="64" width="5.85546875" style="115" bestFit="1" customWidth="1"/>
    <col min="65" max="65" width="6" style="115" bestFit="1" customWidth="1"/>
    <col min="66" max="66" width="4.85546875" style="39" bestFit="1" customWidth="1"/>
    <col min="67" max="67" width="11.28515625" style="116" bestFit="1" customWidth="1"/>
    <col min="68" max="68" width="8.7109375" style="39" customWidth="1"/>
    <col min="69" max="69" width="6" style="39" bestFit="1" customWidth="1"/>
    <col min="70" max="70" width="6.5703125" style="115" bestFit="1" customWidth="1"/>
    <col min="71" max="71" width="6" style="115" bestFit="1" customWidth="1"/>
    <col min="72" max="72" width="4.85546875" style="39" bestFit="1" customWidth="1"/>
    <col min="73" max="73" width="12.42578125" style="116" bestFit="1" customWidth="1"/>
    <col min="74" max="74" width="8.7109375" style="39" customWidth="1"/>
    <col min="75" max="75" width="6" style="39" bestFit="1" customWidth="1"/>
    <col min="76" max="76" width="5.85546875" style="115" bestFit="1" customWidth="1"/>
    <col min="77" max="77" width="6" style="115" bestFit="1" customWidth="1"/>
    <col min="78" max="78" width="5" style="39" bestFit="1" customWidth="1"/>
    <col min="79" max="79" width="11" style="116" bestFit="1" customWidth="1"/>
    <col min="80" max="80" width="7.85546875" style="39" customWidth="1"/>
    <col min="81" max="81" width="6" style="39" bestFit="1" customWidth="1"/>
    <col min="82" max="82" width="6.5703125" style="115" bestFit="1" customWidth="1"/>
    <col min="83" max="83" width="6" style="115" bestFit="1" customWidth="1"/>
    <col min="84" max="84" width="4.42578125" style="39" bestFit="1" customWidth="1"/>
    <col min="85" max="85" width="11.140625" style="116" customWidth="1"/>
    <col min="86" max="86" width="8.42578125" style="39" customWidth="1"/>
    <col min="87" max="87" width="6" style="39" bestFit="1" customWidth="1"/>
    <col min="88" max="88" width="6.5703125" style="115" bestFit="1" customWidth="1"/>
    <col min="89" max="89" width="6" style="115" bestFit="1" customWidth="1"/>
    <col min="90" max="90" width="5.7109375" style="39" bestFit="1" customWidth="1"/>
    <col min="91" max="91" width="11.5703125" style="116" bestFit="1" customWidth="1"/>
    <col min="92" max="92" width="8.7109375" style="39" customWidth="1"/>
    <col min="93" max="93" width="6" style="39" bestFit="1" customWidth="1"/>
    <col min="94" max="94" width="5.85546875" style="115" bestFit="1" customWidth="1"/>
    <col min="95" max="95" width="6" style="115" bestFit="1" customWidth="1"/>
    <col min="96" max="96" width="4.5703125" style="39" bestFit="1" customWidth="1"/>
    <col min="97" max="97" width="11" style="116" customWidth="1"/>
    <col min="98" max="98" width="10.28515625" style="39" customWidth="1"/>
    <col min="99" max="99" width="6" style="39" bestFit="1" customWidth="1"/>
    <col min="100" max="100" width="6.5703125" style="115" bestFit="1" customWidth="1"/>
    <col min="101" max="101" width="6" style="115" bestFit="1" customWidth="1"/>
    <col min="102" max="102" width="4.5703125" style="39" bestFit="1" customWidth="1"/>
    <col min="103" max="103" width="12.28515625" style="116" customWidth="1"/>
    <col min="104" max="104" width="8.7109375" style="39" customWidth="1"/>
    <col min="105" max="105" width="6" style="39" bestFit="1" customWidth="1"/>
    <col min="106" max="106" width="6.5703125" style="115" bestFit="1" customWidth="1"/>
    <col min="107" max="107" width="6" style="115" bestFit="1" customWidth="1"/>
    <col min="108" max="108" width="4.42578125" style="39" bestFit="1" customWidth="1"/>
    <col min="109" max="109" width="10.5703125" style="116" bestFit="1" customWidth="1"/>
    <col min="110" max="110" width="9" style="39" customWidth="1"/>
    <col min="111" max="111" width="6" style="39" bestFit="1" customWidth="1"/>
    <col min="112" max="112" width="6.5703125" style="115" bestFit="1" customWidth="1"/>
    <col min="113" max="113" width="6" style="115" bestFit="1" customWidth="1"/>
    <col min="114" max="114" width="5.28515625" style="39" bestFit="1" customWidth="1"/>
    <col min="115" max="115" width="11.5703125" style="116" bestFit="1" customWidth="1"/>
    <col min="116" max="116" width="9.5703125" style="39" customWidth="1"/>
    <col min="117" max="117" width="6" style="39" bestFit="1" customWidth="1"/>
    <col min="118" max="118" width="5.85546875" style="115" bestFit="1" customWidth="1"/>
    <col min="119" max="119" width="6" style="115" bestFit="1" customWidth="1"/>
    <col min="120" max="120" width="4.42578125" style="39" bestFit="1" customWidth="1"/>
    <col min="121" max="121" width="11.5703125" style="116" bestFit="1" customWidth="1"/>
    <col min="122" max="122" width="8.42578125" style="39" customWidth="1"/>
    <col min="123" max="123" width="6" style="39" bestFit="1" customWidth="1"/>
    <col min="124" max="124" width="6.5703125" style="115" bestFit="1" customWidth="1"/>
    <col min="125" max="125" width="6" style="115" bestFit="1" customWidth="1"/>
    <col min="126" max="126" width="4.5703125" style="39" bestFit="1" customWidth="1"/>
    <col min="127" max="127" width="12.28515625" style="116" customWidth="1"/>
    <col min="128" max="128" width="8.42578125" style="39" customWidth="1"/>
    <col min="129" max="129" width="6" style="39" bestFit="1" customWidth="1"/>
    <col min="130" max="130" width="6.5703125" style="115" bestFit="1" customWidth="1"/>
    <col min="131" max="131" width="6" style="115" bestFit="1" customWidth="1"/>
    <col min="132" max="132" width="3.5703125" style="39" bestFit="1" customWidth="1"/>
    <col min="133" max="133" width="11.28515625" style="116" bestFit="1" customWidth="1"/>
    <col min="134" max="134" width="7.85546875" style="39" customWidth="1"/>
    <col min="135" max="135" width="6" style="39" bestFit="1" customWidth="1"/>
    <col min="136" max="136" width="6.5703125" style="115" bestFit="1" customWidth="1"/>
    <col min="137" max="137" width="6" style="115" bestFit="1" customWidth="1"/>
    <col min="138" max="138" width="4.5703125" style="39" bestFit="1" customWidth="1"/>
    <col min="139" max="139" width="11.42578125" style="116" bestFit="1" customWidth="1"/>
    <col min="140" max="140" width="8.85546875" style="39" customWidth="1"/>
    <col min="141" max="141" width="6" style="39" bestFit="1" customWidth="1"/>
    <col min="142" max="142" width="6.5703125" style="115" bestFit="1" customWidth="1"/>
    <col min="143" max="143" width="6" style="115" bestFit="1" customWidth="1"/>
    <col min="144" max="144" width="5.28515625" style="39" bestFit="1" customWidth="1"/>
    <col min="145" max="145" width="11.5703125" style="116" bestFit="1" customWidth="1"/>
    <col min="146" max="146" width="8.28515625" style="39" customWidth="1"/>
    <col min="147" max="147" width="6" style="39" bestFit="1" customWidth="1"/>
    <col min="148" max="148" width="6.5703125" style="115" bestFit="1" customWidth="1"/>
    <col min="149" max="149" width="6" style="115" bestFit="1" customWidth="1"/>
    <col min="150" max="150" width="5.28515625" style="39" customWidth="1"/>
    <col min="151" max="151" width="12.140625" style="116" bestFit="1" customWidth="1"/>
    <col min="152" max="152" width="9.28515625" style="39" customWidth="1"/>
    <col min="153" max="153" width="6" style="39" bestFit="1" customWidth="1"/>
    <col min="154" max="154" width="6.5703125" style="115" bestFit="1" customWidth="1"/>
    <col min="155" max="155" width="6" style="115" bestFit="1" customWidth="1"/>
    <col min="156" max="156" width="4.5703125" style="39" bestFit="1" customWidth="1"/>
    <col min="157" max="157" width="11.5703125" style="116" bestFit="1" customWidth="1"/>
    <col min="158" max="158" width="10" style="39" customWidth="1"/>
    <col min="159" max="159" width="6" style="39" bestFit="1" customWidth="1"/>
    <col min="160" max="160" width="6.5703125" style="115" bestFit="1" customWidth="1"/>
    <col min="161" max="161" width="6" style="115" bestFit="1" customWidth="1"/>
    <col min="162" max="162" width="5" style="39" bestFit="1" customWidth="1"/>
    <col min="163" max="163" width="11.42578125" style="116" bestFit="1" customWidth="1"/>
    <col min="164" max="164" width="7.42578125" customWidth="1"/>
  </cols>
  <sheetData>
    <row r="1" spans="1:183" s="86" customFormat="1" ht="15.75" customHeight="1" thickBot="1" x14ac:dyDescent="0.3">
      <c r="A1" s="558" t="s">
        <v>29</v>
      </c>
      <c r="B1" s="490" t="str">
        <f>DATASHEET!B1</f>
        <v>Name</v>
      </c>
      <c r="C1" s="480" t="str">
        <f>DATASHEET!C1</f>
        <v>Form</v>
      </c>
      <c r="D1" s="480" t="str">
        <f>DATASHEET!D1</f>
        <v>Gender</v>
      </c>
      <c r="E1" s="480" t="s">
        <v>349</v>
      </c>
      <c r="F1" s="480" t="str">
        <f>DATASHEET!E1</f>
        <v>FSM Last 6 years</v>
      </c>
      <c r="G1" s="490" t="str">
        <f>DATASHEET!F1</f>
        <v>Ethnicity</v>
      </c>
      <c r="H1" s="480" t="str">
        <f>DATASHEET!G1</f>
        <v>PP</v>
      </c>
      <c r="I1" s="480" t="str">
        <f>DATASHEET!H1</f>
        <v>LAC</v>
      </c>
      <c r="J1" s="480" t="str">
        <f>DATASHEET!J1</f>
        <v>Prior Attainment - GCSE</v>
      </c>
      <c r="K1" s="492" t="s">
        <v>236</v>
      </c>
      <c r="L1" s="492" t="s">
        <v>237</v>
      </c>
      <c r="M1" s="83" t="s">
        <v>238</v>
      </c>
      <c r="N1" s="84" t="e">
        <f ca="1">SUMPRODUCT(SUBTOTAL(102,OFFSET(N14,ROW(N14:N259)-ROW(N14),,1)),--(N14:N259&gt;=0))/SUBTOTAL(102,N14:N259)</f>
        <v>#DIV/0!</v>
      </c>
      <c r="O1" s="162" t="str">
        <f>IFERROR(N3*S1,"")</f>
        <v/>
      </c>
      <c r="P1" s="482" t="str">
        <f>COUNT(Q14:Q259)&amp;"/"&amp;(COUNTA($J14:$J259)-COUNTIF(R14:R259,""))</f>
        <v>0/35</v>
      </c>
      <c r="Q1" s="483"/>
      <c r="R1" s="85"/>
      <c r="S1" s="161">
        <f>SUBTOTAL(2,Q14:Q259)</f>
        <v>0</v>
      </c>
      <c r="T1" s="84" t="e">
        <f ca="1">SUMPRODUCT(SUBTOTAL(102,OFFSET(T14,ROW(T14:T259)-ROW(T14),,1)),--(T14:T259&gt;=0))/SUBTOTAL(102,T14:T259)</f>
        <v>#DIV/0!</v>
      </c>
      <c r="U1" s="162" t="str">
        <f>IFERROR(T3*Y1,"")</f>
        <v/>
      </c>
      <c r="V1" s="482" t="str">
        <f>COUNT(W14:W259)&amp;"/"&amp;(COUNTA($J14:$J259)-COUNTIF(X14:X259,""))</f>
        <v>0/87</v>
      </c>
      <c r="W1" s="483"/>
      <c r="X1" s="85"/>
      <c r="Y1" s="161">
        <f>SUBTOTAL(2,W14:W259)</f>
        <v>0</v>
      </c>
      <c r="Z1" s="84" t="e">
        <f ca="1">SUMPRODUCT(SUBTOTAL(102,OFFSET(Z14,ROW(Z14:Z259)-ROW(Z14),,1)),--(Z14:Z259&gt;=0))/SUBTOTAL(102,Z14:Z259)</f>
        <v>#DIV/0!</v>
      </c>
      <c r="AA1" s="162" t="str">
        <f>IFERROR(Z3*AE1,"")</f>
        <v/>
      </c>
      <c r="AB1" s="482" t="str">
        <f>COUNT(AC14:AC259)&amp;"/"&amp;(COUNTA($J14:$J259)-COUNTIF(AD14:AD259,""))</f>
        <v>0/57</v>
      </c>
      <c r="AC1" s="483"/>
      <c r="AD1" s="85"/>
      <c r="AE1" s="161">
        <f>SUBTOTAL(2,AC14:AC259)</f>
        <v>0</v>
      </c>
      <c r="AF1" s="84" t="e">
        <f ca="1">SUMPRODUCT(SUBTOTAL(102,OFFSET(AF14,ROW(AF14:AF259)-ROW(AF14),,1)),--(AF14:AF259&gt;=0))/SUBTOTAL(102,AF14:AF259)</f>
        <v>#DIV/0!</v>
      </c>
      <c r="AG1" s="162" t="str">
        <f>IFERROR(AF3*AK1,"")</f>
        <v/>
      </c>
      <c r="AH1" s="482" t="str">
        <f>COUNT(AI14:AI259)&amp;"/"&amp;(COUNTA($J14:$J259)-COUNTIF(AJ14:AJ259,""))</f>
        <v>0/74</v>
      </c>
      <c r="AI1" s="483"/>
      <c r="AJ1" s="85"/>
      <c r="AK1" s="161">
        <f>SUBTOTAL(2,AI14:AI259)</f>
        <v>0</v>
      </c>
      <c r="AL1" s="84" t="e">
        <f ca="1">SUMPRODUCT(SUBTOTAL(102,OFFSET(AL14,ROW(AL14:AL259)-ROW(AL14),,1)),--(AL14:AL259&gt;=0))/SUBTOTAL(102,AL14:AL259)</f>
        <v>#DIV/0!</v>
      </c>
      <c r="AM1" s="162" t="str">
        <f>IFERROR(AL3*AQ1,"")</f>
        <v/>
      </c>
      <c r="AN1" s="482" t="str">
        <f>COUNT(AO14:AO259)&amp;"/"&amp;(COUNTA($J14:$J259)-COUNTIF(AP14:AP259,""))</f>
        <v>0/29</v>
      </c>
      <c r="AO1" s="483"/>
      <c r="AP1" s="85"/>
      <c r="AQ1" s="161">
        <f>SUBTOTAL(2,AO14:AO259)</f>
        <v>0</v>
      </c>
      <c r="AR1" s="84" t="e">
        <f ca="1">SUMPRODUCT(SUBTOTAL(102,OFFSET(AR14,ROW(AR14:AR259)-ROW(AR14),,1)),--(AR14:AR259&gt;=0))/SUBTOTAL(102,AR14:AR259)</f>
        <v>#DIV/0!</v>
      </c>
      <c r="AS1" s="162" t="str">
        <f>IFERROR(AR3*AW1,"")</f>
        <v/>
      </c>
      <c r="AT1" s="482" t="str">
        <f>COUNT(AU14:AU259)&amp;"/"&amp;(COUNTA($J14:$J259)-COUNTIF(AV14:AV259,""))</f>
        <v>0/21</v>
      </c>
      <c r="AU1" s="483"/>
      <c r="AV1" s="85"/>
      <c r="AW1" s="161">
        <f>SUBTOTAL(2,AU14:AU259)</f>
        <v>0</v>
      </c>
      <c r="AX1" s="84" t="e">
        <f ca="1">SUMPRODUCT(SUBTOTAL(102,OFFSET(AX14,ROW(AX14:AX259)-ROW(AX14),,1)),--(AX14:AX259&gt;=0))/SUBTOTAL(102,AX14:AX259)</f>
        <v>#DIV/0!</v>
      </c>
      <c r="AY1" s="162" t="str">
        <f>IFERROR(AX3*BC1,"")</f>
        <v/>
      </c>
      <c r="AZ1" s="482" t="str">
        <f>COUNT(BA14:BA259)&amp;"/"&amp;(COUNTA($J14:$J259)-COUNTIF(BB14:BB259,""))</f>
        <v>0/26</v>
      </c>
      <c r="BA1" s="483"/>
      <c r="BB1" s="85"/>
      <c r="BC1" s="161">
        <f>SUBTOTAL(2,BA14:BA259)</f>
        <v>0</v>
      </c>
      <c r="BD1" s="84" t="e">
        <f ca="1">SUMPRODUCT(SUBTOTAL(102,OFFSET(BD14,ROW(BD14:BD259)-ROW(BD14),,1)),--(BD14:BD259&gt;=0))/SUBTOTAL(102,BD14:BD259)</f>
        <v>#DIV/0!</v>
      </c>
      <c r="BE1" s="162" t="str">
        <f>IFERROR(BD3*BI1,"")</f>
        <v/>
      </c>
      <c r="BF1" s="482" t="str">
        <f>COUNT(BG14:BG259)&amp;"/"&amp;(COUNTA($J14:$J259)-COUNTIF(BH14:BH259,""))</f>
        <v>0/57</v>
      </c>
      <c r="BG1" s="483"/>
      <c r="BH1" s="85"/>
      <c r="BI1" s="161">
        <f>SUBTOTAL(2,BG14:BG259)</f>
        <v>0</v>
      </c>
      <c r="BJ1" s="84" t="e">
        <f ca="1">SUMPRODUCT(SUBTOTAL(102,OFFSET(BJ14,ROW(BJ14:BJ259)-ROW(BJ14),,1)),--(BJ14:BJ259&gt;=0))/SUBTOTAL(102,BJ14:BJ259)</f>
        <v>#DIV/0!</v>
      </c>
      <c r="BK1" s="162" t="str">
        <f>IFERROR(BJ3*BO1,"")</f>
        <v/>
      </c>
      <c r="BL1" s="482" t="str">
        <f>COUNT(BM14:BM259)&amp;"/"&amp;(COUNTA($J14:$J259)-COUNTIF(BN14:BN259,""))</f>
        <v>0/40</v>
      </c>
      <c r="BM1" s="483"/>
      <c r="BN1" s="85"/>
      <c r="BO1" s="161">
        <f>SUBTOTAL(2,BM14:BM259)</f>
        <v>0</v>
      </c>
      <c r="BP1" s="84" t="e">
        <f ca="1">SUMPRODUCT(SUBTOTAL(102,OFFSET(BP14,ROW(BP14:BP259)-ROW(BP14),,1)),--(BP14:BP259&gt;=0))/SUBTOTAL(102,BP14:BP259)</f>
        <v>#DIV/0!</v>
      </c>
      <c r="BQ1" s="162" t="str">
        <f>IFERROR(BP3*BU1,"")</f>
        <v/>
      </c>
      <c r="BR1" s="482" t="str">
        <f>COUNT(BS14:BS259)&amp;"/"&amp;(COUNTA($J14:$J259)-COUNTIF(BT14:BT259,""))</f>
        <v>0/43</v>
      </c>
      <c r="BS1" s="483"/>
      <c r="BT1" s="85"/>
      <c r="BU1" s="161">
        <f>SUBTOTAL(2,BS14:BS259)</f>
        <v>0</v>
      </c>
      <c r="BV1" s="84" t="e">
        <f ca="1">SUMPRODUCT(SUBTOTAL(102,OFFSET(BV14,ROW(BV14:BV259)-ROW(BV14),,1)),--(BV14:BV259&gt;=0))/SUBTOTAL(102,BV14:BV259)</f>
        <v>#DIV/0!</v>
      </c>
      <c r="BW1" s="162" t="str">
        <f>IFERROR(BV3*CA1,"")</f>
        <v/>
      </c>
      <c r="BX1" s="482" t="str">
        <f>COUNT(BY14:BY259)&amp;"/"&amp;(COUNTA($J14:$J259)-COUNTIF(BZ14:BZ259,""))</f>
        <v>0/23</v>
      </c>
      <c r="BY1" s="483"/>
      <c r="BZ1" s="85"/>
      <c r="CA1" s="161">
        <f>SUBTOTAL(2,BY14:BY259)</f>
        <v>0</v>
      </c>
      <c r="CB1" s="84" t="e">
        <f ca="1">SUMPRODUCT(SUBTOTAL(102,OFFSET(CB14,ROW(CB14:CB259)-ROW(CB14),,1)),--(CB14:CB259&gt;=0))/SUBTOTAL(102,CB14:CB259)</f>
        <v>#DIV/0!</v>
      </c>
      <c r="CC1" s="162" t="str">
        <f>IFERROR(CB3*CG1,"")</f>
        <v/>
      </c>
      <c r="CD1" s="482" t="str">
        <f>COUNT(CE14:CE259)&amp;"/"&amp;(COUNTA($J14:$J259)-COUNTIF(CF14:CF259,""))</f>
        <v>0/28</v>
      </c>
      <c r="CE1" s="483"/>
      <c r="CF1" s="85"/>
      <c r="CG1" s="161">
        <f>SUBTOTAL(2,CE14:CE259)</f>
        <v>0</v>
      </c>
      <c r="CH1" s="84" t="e">
        <f ca="1">SUMPRODUCT(SUBTOTAL(102,OFFSET(CH14,ROW(CH14:CH259)-ROW(CH14),,1)),--(CH14:CH259&gt;=0))/SUBTOTAL(102,CH14:CH259)</f>
        <v>#DIV/0!</v>
      </c>
      <c r="CI1" s="162" t="str">
        <f>IFERROR(CH3*CM1,"")</f>
        <v/>
      </c>
      <c r="CJ1" s="482" t="str">
        <f>COUNT(CK14:CK259)&amp;"/"&amp;(COUNTA($J14:$J259)-COUNTIF(CL14:CL259,""))</f>
        <v>0/35</v>
      </c>
      <c r="CK1" s="483"/>
      <c r="CL1" s="85"/>
      <c r="CM1" s="161">
        <f>SUBTOTAL(2,CK14:CK259)</f>
        <v>0</v>
      </c>
      <c r="CN1" s="84" t="e">
        <f ca="1">SUMPRODUCT(SUBTOTAL(102,OFFSET(CN14,ROW(CN14:CN259)-ROW(CN14),,1)),--(CN14:CN259&gt;=0))/SUBTOTAL(102,CN14:CN259)</f>
        <v>#DIV/0!</v>
      </c>
      <c r="CO1" s="162" t="str">
        <f>IFERROR(CN3*CS1,"")</f>
        <v/>
      </c>
      <c r="CP1" s="482" t="str">
        <f>COUNT(CQ14:CQ259)&amp;"/"&amp;(COUNTA($J14:$J259)-COUNTIF(CR14:CR259,""))</f>
        <v>0/34</v>
      </c>
      <c r="CQ1" s="483"/>
      <c r="CR1" s="85"/>
      <c r="CS1" s="161">
        <f>SUBTOTAL(2,CQ14:CQ259)</f>
        <v>0</v>
      </c>
      <c r="CT1" s="84" t="e">
        <f ca="1">SUMPRODUCT(SUBTOTAL(102,OFFSET(CT14,ROW(CT14:CT259)-ROW(CT14),,1)),--(CT14:CT259&gt;=0))/SUBTOTAL(102,CT14:CT259)</f>
        <v>#DIV/0!</v>
      </c>
      <c r="CU1" s="162" t="str">
        <f>IFERROR(CT3*CY1,"")</f>
        <v/>
      </c>
      <c r="CV1" s="482" t="str">
        <f>COUNT(CW14:CW259)&amp;"/"&amp;(COUNTA($J14:$J259)-COUNTIF(CX14:CX259,""))</f>
        <v>0/22</v>
      </c>
      <c r="CW1" s="483"/>
      <c r="CX1" s="85"/>
      <c r="CY1" s="161">
        <f>SUBTOTAL(2,CW14:CW259)</f>
        <v>0</v>
      </c>
      <c r="CZ1" s="84" t="e">
        <f ca="1">SUMPRODUCT(SUBTOTAL(102,OFFSET(CZ14,ROW(CZ14:CZ259)-ROW(CZ14),,1)),--(CZ14:CZ259&gt;=0))/SUBTOTAL(102,CZ14:CZ259)</f>
        <v>#DIV/0!</v>
      </c>
      <c r="DA1" s="162" t="str">
        <f>IFERROR(CZ3*DE1,"")</f>
        <v/>
      </c>
      <c r="DB1" s="482" t="str">
        <f>COUNT(DC14:DC259)&amp;"/"&amp;(COUNTA($J14:$J259)-COUNTIF(DD14:DD259,""))</f>
        <v>0/37</v>
      </c>
      <c r="DC1" s="483"/>
      <c r="DD1" s="85"/>
      <c r="DE1" s="161">
        <f>SUBTOTAL(2,DC14:DC259)</f>
        <v>0</v>
      </c>
      <c r="DF1" s="84" t="e">
        <f ca="1">SUMPRODUCT(SUBTOTAL(102,OFFSET(DF14,ROW(DF14:DF259)-ROW(DF14),,1)),--(DF14:DF259&gt;=0))/SUBTOTAL(102,DF14:DF259)</f>
        <v>#DIV/0!</v>
      </c>
      <c r="DG1" s="162" t="str">
        <f>IFERROR(DF3*DK1,"")</f>
        <v/>
      </c>
      <c r="DH1" s="482" t="str">
        <f>COUNT(DI14:DI259)&amp;"/"&amp;(COUNTA($J14:$J259)-COUNTIF(DJ14:DJ259,""))</f>
        <v>0/92</v>
      </c>
      <c r="DI1" s="483"/>
      <c r="DJ1" s="85"/>
      <c r="DK1" s="161">
        <f>SUBTOTAL(2,DI14:DI259)</f>
        <v>0</v>
      </c>
      <c r="DL1" s="84" t="e">
        <f ca="1">SUMPRODUCT(SUBTOTAL(102,OFFSET(DL14,ROW(DL14:DL259)-ROW(DL14),,1)),--(DL14:DL259&gt;=0))/SUBTOTAL(102,DL14:DL259)</f>
        <v>#DIV/0!</v>
      </c>
      <c r="DM1" s="162" t="str">
        <f>IFERROR(DL3*DQ1,"")</f>
        <v/>
      </c>
      <c r="DN1" s="482" t="str">
        <f>COUNT(DO14:DO259)&amp;"/"&amp;(COUNTA($J14:$J259)-COUNTIF(DP14:DP259,""))</f>
        <v>0/17</v>
      </c>
      <c r="DO1" s="483"/>
      <c r="DP1" s="85"/>
      <c r="DQ1" s="161">
        <f>SUBTOTAL(2,DO14:DO259)</f>
        <v>0</v>
      </c>
      <c r="DR1" s="84" t="e">
        <f ca="1">SUMPRODUCT(SUBTOTAL(102,OFFSET(DR14,ROW(DR14:DR259)-ROW(DR14),,1)),--(DR14:DR259&gt;=0))/SUBTOTAL(102,DR14:DR259)</f>
        <v>#DIV/0!</v>
      </c>
      <c r="DS1" s="162" t="str">
        <f>IFERROR(DR3*DW1,"")</f>
        <v/>
      </c>
      <c r="DT1" s="482" t="str">
        <f>COUNT(DU14:DU259)&amp;"/"&amp;(COUNTA($J14:$J259)-COUNTIF(DV14:DV259,""))</f>
        <v>0/51</v>
      </c>
      <c r="DU1" s="483"/>
      <c r="DV1" s="85"/>
      <c r="DW1" s="161">
        <f>SUBTOTAL(2,DU14:DU259)</f>
        <v>0</v>
      </c>
      <c r="DX1" s="84" t="e">
        <f ca="1">SUMPRODUCT(SUBTOTAL(102,OFFSET(DX14,ROW(DX14:DX259)-ROW(DX14),,1)),--(DX14:DX259&gt;=0))/SUBTOTAL(102,DX14:DX259)</f>
        <v>#DIV/0!</v>
      </c>
      <c r="DY1" s="162" t="str">
        <f>IFERROR(DX3*EC1,"")</f>
        <v/>
      </c>
      <c r="DZ1" s="482" t="str">
        <f>COUNT(EA14:EA259)&amp;"/"&amp;(COUNTA($J14:$J259)-COUNTIF(EB14:EB259,""))</f>
        <v>0/27</v>
      </c>
      <c r="EA1" s="483"/>
      <c r="EB1" s="85"/>
      <c r="EC1" s="161">
        <f>SUBTOTAL(2,EA14:EA259)</f>
        <v>0</v>
      </c>
      <c r="ED1" s="84" t="e">
        <f ca="1">SUMPRODUCT(SUBTOTAL(102,OFFSET(ED14,ROW(ED14:ED259)-ROW(ED14),,1)),--(ED14:ED259&gt;=0))/SUBTOTAL(102,ED14:ED259)</f>
        <v>#DIV/0!</v>
      </c>
      <c r="EE1" s="162" t="str">
        <f>IFERROR(ED3*EI1,"")</f>
        <v/>
      </c>
      <c r="EF1" s="482" t="str">
        <f>COUNT(EG14:EG259)&amp;"/"&amp;(COUNTA($J14:$J259)-COUNTIF(EH14:EH259,""))</f>
        <v>0/57</v>
      </c>
      <c r="EG1" s="483"/>
      <c r="EH1" s="85"/>
      <c r="EI1" s="161">
        <f>SUBTOTAL(2,EG14:EG259)</f>
        <v>0</v>
      </c>
      <c r="EJ1" s="84" t="e">
        <f ca="1">SUMPRODUCT(SUBTOTAL(102,OFFSET(EJ14,ROW(EJ14:EJ259)-ROW(EJ14),,1)),--(EJ14:EJ259&gt;=0))/SUBTOTAL(102,EJ14:EJ259)</f>
        <v>#DIV/0!</v>
      </c>
      <c r="EK1" s="162" t="str">
        <f>IFERROR(EJ3*EO1,"")</f>
        <v/>
      </c>
      <c r="EL1" s="482" t="str">
        <f>COUNT(EM14:EM259)&amp;"/"&amp;(COUNTA($J14:$J259)-COUNTIF(EN14:EN259,""))</f>
        <v>0/59</v>
      </c>
      <c r="EM1" s="483"/>
      <c r="EN1" s="85"/>
      <c r="EO1" s="161">
        <f>SUBTOTAL(2,EM14:EM259)</f>
        <v>0</v>
      </c>
      <c r="EP1" s="84" t="e">
        <f ca="1">SUMPRODUCT(SUBTOTAL(102,OFFSET(EP14,ROW(EP14:EP259)-ROW(EP14),,1)),--(EP14:EP259&gt;=0))/SUBTOTAL(102,EP14:EP259)</f>
        <v>#DIV/0!</v>
      </c>
      <c r="EQ1" s="162" t="str">
        <f>IFERROR(EP3*EU1,"")</f>
        <v/>
      </c>
      <c r="ER1" s="482" t="str">
        <f>COUNT(ES14:ES259)&amp;"/"&amp;(COUNTA($J14:$J259)-COUNTIF(ET14:ET259,""))</f>
        <v>0/87</v>
      </c>
      <c r="ES1" s="483"/>
      <c r="ET1" s="85"/>
      <c r="EU1" s="161">
        <f>SUBTOTAL(2,ES14:ES259)</f>
        <v>0</v>
      </c>
      <c r="EV1" s="84" t="e">
        <f ca="1">SUMPRODUCT(SUBTOTAL(102,OFFSET(EV14,ROW(EV14:EV259)-ROW(EV14),,1)),--(EV14:EV259&gt;=0))/SUBTOTAL(102,EV14:EV259)</f>
        <v>#DIV/0!</v>
      </c>
      <c r="EW1" s="162" t="str">
        <f>IFERROR(EV3*FA1,"")</f>
        <v/>
      </c>
      <c r="EX1" s="482" t="str">
        <f>COUNT(EY14:EY259)&amp;"/"&amp;(COUNTA($J14:$J259)-COUNTIF(EZ14:EZ259,""))</f>
        <v>0/56</v>
      </c>
      <c r="EY1" s="483"/>
      <c r="EZ1" s="85"/>
      <c r="FA1" s="161">
        <f>SUBTOTAL(2,EY14:EY259)</f>
        <v>0</v>
      </c>
      <c r="FB1" s="84" t="e">
        <f ca="1">SUMPRODUCT(SUBTOTAL(102,OFFSET(FB14,ROW(FB14:FB259)-ROW(FB14),,1)),--(FB14:FB259&gt;=0))/SUBTOTAL(102,FB14:FB259)</f>
        <v>#DIV/0!</v>
      </c>
      <c r="FC1" s="162" t="str">
        <f>IFERROR(FB3*FG1,"")</f>
        <v/>
      </c>
      <c r="FD1" s="482" t="str">
        <f>COUNT(FE14:FE259)&amp;"/"&amp;(COUNTA($J14:$J259)-COUNTIF(FF14:FF259,""))</f>
        <v>0/23</v>
      </c>
      <c r="FE1" s="483"/>
      <c r="FF1" s="85"/>
      <c r="FG1" s="161">
        <f>SUBTOTAL(2,FE14:FE259)</f>
        <v>0</v>
      </c>
      <c r="FH1" s="43" t="s">
        <v>87</v>
      </c>
      <c r="FI1" s="44"/>
      <c r="FJ1" s="45"/>
    </row>
    <row r="2" spans="1:183" ht="15.75" customHeight="1" thickBot="1" x14ac:dyDescent="0.3">
      <c r="A2" s="559"/>
      <c r="B2" s="491"/>
      <c r="C2" s="481"/>
      <c r="D2" s="481"/>
      <c r="E2" s="481"/>
      <c r="F2" s="481"/>
      <c r="G2" s="491"/>
      <c r="H2" s="481"/>
      <c r="I2" s="481"/>
      <c r="J2" s="481"/>
      <c r="K2" s="493"/>
      <c r="L2" s="493"/>
      <c r="M2" s="87" t="s">
        <v>239</v>
      </c>
      <c r="N2" s="88" t="e">
        <f ca="1">SUMPRODUCT(SUBTOTAL(102,OFFSET(N14,ROW(N14:N259)-ROW(N14),,1)),--(N14:N259&lt;0))/SUBTOTAL(102,N14:N259)</f>
        <v>#DIV/0!</v>
      </c>
      <c r="O2" s="120"/>
      <c r="P2" s="500" t="str">
        <f>DATASHEET!AD1</f>
        <v>ART</v>
      </c>
      <c r="Q2" s="501"/>
      <c r="R2" s="501"/>
      <c r="S2" s="502"/>
      <c r="T2" s="88" t="e">
        <f ca="1">SUMPRODUCT(SUBTOTAL(102,OFFSET(T14,ROW(T14:T259)-ROW(T14),,1)),--(T14:T259&lt;0))/SUBTOTAL(102,T14:T259)</f>
        <v>#DIV/0!</v>
      </c>
      <c r="U2" s="120"/>
      <c r="V2" s="484" t="str">
        <f>DATASHEET!AI1</f>
        <v>BIOLOGY</v>
      </c>
      <c r="W2" s="485"/>
      <c r="X2" s="485"/>
      <c r="Y2" s="486"/>
      <c r="Z2" s="88" t="e">
        <f ca="1">SUMPRODUCT(SUBTOTAL(102,OFFSET(Z14,ROW(Z14:Z259)-ROW(Z14),,1)),--(Z14:Z259&lt;0))/SUBTOTAL(102,Z14:Z259)</f>
        <v>#DIV/0!</v>
      </c>
      <c r="AA2" s="120"/>
      <c r="AB2" s="506" t="str">
        <f>DATASHEET!AN1</f>
        <v>BUSINESS</v>
      </c>
      <c r="AC2" s="507"/>
      <c r="AD2" s="507"/>
      <c r="AE2" s="508"/>
      <c r="AF2" s="88" t="e">
        <f ca="1">SUMPRODUCT(SUBTOTAL(102,OFFSET(AF14,ROW(AF14:AF259)-ROW(AF14),,1)),--(AF14:AF259&lt;0))/SUBTOTAL(102,AF14:AF259)</f>
        <v>#DIV/0!</v>
      </c>
      <c r="AG2" s="120"/>
      <c r="AH2" s="512" t="str">
        <f>DATASHEET!AS1</f>
        <v>CHEMISTRY</v>
      </c>
      <c r="AI2" s="513"/>
      <c r="AJ2" s="513"/>
      <c r="AK2" s="514"/>
      <c r="AL2" s="88" t="e">
        <f ca="1">SUMPRODUCT(SUBTOTAL(102,OFFSET(AL14,ROW(AL14:AL259)-ROW(AL14),,1)),--(AL14:AL259&lt;0))/SUBTOTAL(102,AL14:AL259)</f>
        <v>#DIV/0!</v>
      </c>
      <c r="AM2" s="120"/>
      <c r="AN2" s="494" t="str">
        <f>DATASHEET!AX1</f>
        <v>COMPUTER SCIENCE</v>
      </c>
      <c r="AO2" s="495"/>
      <c r="AP2" s="495"/>
      <c r="AQ2" s="496"/>
      <c r="AR2" s="88" t="e">
        <f ca="1">SUMPRODUCT(SUBTOTAL(102,OFFSET(AR14,ROW(AR14:AR259)-ROW(AR14),,1)),--(AR14:AR259&lt;0))/SUBTOTAL(102,AR14:AR259)</f>
        <v>#DIV/0!</v>
      </c>
      <c r="AS2" s="120"/>
      <c r="AT2" s="506" t="str">
        <f>DATASHEET!BC1</f>
        <v>DESTECH</v>
      </c>
      <c r="AU2" s="507"/>
      <c r="AV2" s="507"/>
      <c r="AW2" s="508"/>
      <c r="AX2" s="88" t="e">
        <f ca="1">SUMPRODUCT(SUBTOTAL(102,OFFSET(AX14,ROW(AX14:AX259)-ROW(AX14),,1)),--(AX14:AX259&lt;0))/SUBTOTAL(102,AX14:AX259)</f>
        <v>#DIV/0!</v>
      </c>
      <c r="AY2" s="120"/>
      <c r="AZ2" s="506" t="str">
        <f>DATASHEET!BH1</f>
        <v>DRAMA</v>
      </c>
      <c r="BA2" s="507"/>
      <c r="BB2" s="507"/>
      <c r="BC2" s="508"/>
      <c r="BD2" s="88" t="e">
        <f ca="1">SUMPRODUCT(SUBTOTAL(102,OFFSET(BD14,ROW(BD14:BD259)-ROW(BD14),,1)),--(BD14:BD259&lt;0))/SUBTOTAL(102,BD14:BD259)</f>
        <v>#DIV/0!</v>
      </c>
      <c r="BE2" s="120"/>
      <c r="BF2" s="512" t="str">
        <f>DATASHEET!BM1</f>
        <v>ECONOMICS</v>
      </c>
      <c r="BG2" s="513"/>
      <c r="BH2" s="513"/>
      <c r="BI2" s="514"/>
      <c r="BJ2" s="88" t="e">
        <f ca="1">SUMPRODUCT(SUBTOTAL(102,OFFSET(BJ14,ROW(BJ14:BJ259)-ROW(BJ14),,1)),--(BJ14:BJ259&lt;0))/SUBTOTAL(102,BJ14:BJ259)</f>
        <v>#DIV/0!</v>
      </c>
      <c r="BK2" s="120"/>
      <c r="BL2" s="518" t="str">
        <f>DATASHEET!BR1</f>
        <v>ENGLANG</v>
      </c>
      <c r="BM2" s="519"/>
      <c r="BN2" s="519"/>
      <c r="BO2" s="520"/>
      <c r="BP2" s="88" t="e">
        <f ca="1">SUMPRODUCT(SUBTOTAL(102,OFFSET(BP14,ROW(BP14:BP259)-ROW(BP14),,1)),--(BP14:BP259&lt;0))/SUBTOTAL(102,BP14:BP259)</f>
        <v>#DIV/0!</v>
      </c>
      <c r="BQ2" s="120"/>
      <c r="BR2" s="552" t="str">
        <f>DATASHEET!BW1</f>
        <v>ENGLIT</v>
      </c>
      <c r="BS2" s="553"/>
      <c r="BT2" s="553"/>
      <c r="BU2" s="554"/>
      <c r="BV2" s="88" t="e">
        <f ca="1">SUMPRODUCT(SUBTOTAL(102,OFFSET(BV14,ROW(BV14:BV259)-ROW(BV14),,1)),--(BV14:BV259&lt;0))/SUBTOTAL(102,BV14:BV259)</f>
        <v>#DIV/0!</v>
      </c>
      <c r="BW2" s="120"/>
      <c r="BX2" s="500" t="str">
        <f>DATASHEET!CG1</f>
        <v>FRENCH</v>
      </c>
      <c r="BY2" s="501"/>
      <c r="BZ2" s="501"/>
      <c r="CA2" s="502"/>
      <c r="CB2" s="88" t="e">
        <f ca="1">SUMPRODUCT(SUBTOTAL(102,OFFSET(CB14,ROW(CB14:CB259)-ROW(CB14),,1)),--(CB14:CB259&lt;0))/SUBTOTAL(102,CB14:CB259)</f>
        <v>#DIV/0!</v>
      </c>
      <c r="CC2" s="120"/>
      <c r="CD2" s="552" t="str">
        <f>DATASHEET!CL1</f>
        <v>FURMATHS</v>
      </c>
      <c r="CE2" s="553"/>
      <c r="CF2" s="553"/>
      <c r="CG2" s="554"/>
      <c r="CH2" s="88" t="e">
        <f ca="1">SUMPRODUCT(SUBTOTAL(102,OFFSET(CH14,ROW(CH14:CH259)-ROW(CH14),,1)),--(CH14:CH259&lt;0))/SUBTOTAL(102,CH14:CH259)</f>
        <v>#DIV/0!</v>
      </c>
      <c r="CI2" s="120"/>
      <c r="CJ2" s="518" t="str">
        <f>DATASHEET!CQ1</f>
        <v>GEOGRAPHY</v>
      </c>
      <c r="CK2" s="519"/>
      <c r="CL2" s="519"/>
      <c r="CM2" s="520"/>
      <c r="CN2" s="88" t="e">
        <f ca="1">SUMPRODUCT(SUBTOTAL(102,OFFSET(CN14,ROW(CN14:CN259)-ROW(CN14),,1)),--(CN14:CN259&lt;0))/SUBTOTAL(102,CN14:CN259)</f>
        <v>#DIV/0!</v>
      </c>
      <c r="CO2" s="120"/>
      <c r="CP2" s="494" t="str">
        <f>DATASHEET!CV1</f>
        <v>HEALTH&amp;SOCIAL</v>
      </c>
      <c r="CQ2" s="495"/>
      <c r="CR2" s="495"/>
      <c r="CS2" s="496"/>
      <c r="CT2" s="88" t="e">
        <f ca="1">SUMPRODUCT(SUBTOTAL(102,OFFSET(CT14,ROW(CT14:CT259)-ROW(CT14),,1)),--(CT14:CT259&lt;0))/SUBTOTAL(102,CT14:CT259)</f>
        <v>#DIV/0!</v>
      </c>
      <c r="CU2" s="120"/>
      <c r="CV2" s="494" t="str">
        <f>DATASHEET!DA1</f>
        <v>HEALTH&amp;SOCIAL (DOUBLE)</v>
      </c>
      <c r="CW2" s="495"/>
      <c r="CX2" s="495"/>
      <c r="CY2" s="496"/>
      <c r="CZ2" s="88" t="e">
        <f ca="1">SUMPRODUCT(SUBTOTAL(102,OFFSET(CZ14,ROW(CZ14:CZ259)-ROW(CZ14),,1)),--(CZ14:CZ259&lt;0))/SUBTOTAL(102,CZ14:CZ259)</f>
        <v>#DIV/0!</v>
      </c>
      <c r="DA2" s="120"/>
      <c r="DB2" s="484" t="str">
        <f>DATASHEET!DF1</f>
        <v>HISTORY</v>
      </c>
      <c r="DC2" s="485"/>
      <c r="DD2" s="485"/>
      <c r="DE2" s="486"/>
      <c r="DF2" s="88" t="e">
        <f ca="1">SUMPRODUCT(SUBTOTAL(102,OFFSET(DF14,ROW(DF14:DF259)-ROW(DF14),,1)),--(DF14:DF259&lt;0))/SUBTOTAL(102,DF14:DF259)</f>
        <v>#DIV/0!</v>
      </c>
      <c r="DG2" s="120"/>
      <c r="DH2" s="546" t="str">
        <f>DATASHEET!DK1</f>
        <v>MATHS</v>
      </c>
      <c r="DI2" s="547"/>
      <c r="DJ2" s="547"/>
      <c r="DK2" s="548"/>
      <c r="DL2" s="88" t="e">
        <f ca="1">SUMPRODUCT(SUBTOTAL(102,OFFSET(DL14,ROW(DL14:DL259)-ROW(DL14),,1)),--(DL14:DL259&lt;0))/SUBTOTAL(102,DL14:DL259)</f>
        <v>#DIV/0!</v>
      </c>
      <c r="DM2" s="120"/>
      <c r="DN2" s="484" t="str">
        <f>DATASHEET!DP1</f>
        <v>MUSIC</v>
      </c>
      <c r="DO2" s="485"/>
      <c r="DP2" s="485"/>
      <c r="DQ2" s="486"/>
      <c r="DR2" s="88" t="e">
        <f ca="1">SUMPRODUCT(SUBTOTAL(102,OFFSET(DR14,ROW(DR14:DR259)-ROW(DR14),,1)),--(DR14:DR259&lt;0))/SUBTOTAL(102,DR14:DR259)</f>
        <v>#DIV/0!</v>
      </c>
      <c r="DS2" s="120"/>
      <c r="DT2" s="540" t="str">
        <f>DATASHEET!DU1</f>
        <v>PHIL&amp;ETHICS</v>
      </c>
      <c r="DU2" s="541"/>
      <c r="DV2" s="541"/>
      <c r="DW2" s="542"/>
      <c r="DX2" s="88" t="e">
        <f ca="1">SUMPRODUCT(SUBTOTAL(102,OFFSET(DX14,ROW(DX14:DX259)-ROW(DX14),,1)),--(DX14:DX259&lt;0))/SUBTOTAL(102,DX14:DX259)</f>
        <v>#DIV/0!</v>
      </c>
      <c r="DY2" s="120"/>
      <c r="DZ2" s="494" t="s">
        <v>251</v>
      </c>
      <c r="EA2" s="495"/>
      <c r="EB2" s="495"/>
      <c r="EC2" s="496"/>
      <c r="ED2" s="88" t="e">
        <f ca="1">SUMPRODUCT(SUBTOTAL(102,OFFSET(ED14,ROW(ED14:ED259)-ROW(ED14),,1)),--(ED14:ED259&lt;0))/SUBTOTAL(102,ED14:ED259)</f>
        <v>#DIV/0!</v>
      </c>
      <c r="EE2" s="120"/>
      <c r="EF2" s="546" t="str">
        <f>DATASHEET!EE1</f>
        <v>PHYSICS</v>
      </c>
      <c r="EG2" s="547"/>
      <c r="EH2" s="547"/>
      <c r="EI2" s="548"/>
      <c r="EJ2" s="88" t="e">
        <f ca="1">SUMPRODUCT(SUBTOTAL(102,OFFSET(EJ14,ROW(EJ14:EJ259)-ROW(EJ14),,1)),--(EJ14:EJ259&lt;0))/SUBTOTAL(102,EJ14:EJ259)</f>
        <v>#DIV/0!</v>
      </c>
      <c r="EK2" s="120"/>
      <c r="EL2" s="484" t="str">
        <f>DATASHEET!EJ1</f>
        <v>POLITICS</v>
      </c>
      <c r="EM2" s="485"/>
      <c r="EN2" s="485"/>
      <c r="EO2" s="486"/>
      <c r="EP2" s="88" t="e">
        <f ca="1">SUMPRODUCT(SUBTOTAL(102,OFFSET(EP14,ROW(EP14:EP259)-ROW(EP14),,1)),--(EP14:EP259&lt;0))/SUBTOTAL(102,EP14:EP259)</f>
        <v>#DIV/0!</v>
      </c>
      <c r="EQ2" s="120"/>
      <c r="ER2" s="524" t="str">
        <f>DATASHEET!EO1</f>
        <v>PSYCHOLOGY</v>
      </c>
      <c r="ES2" s="525"/>
      <c r="ET2" s="525"/>
      <c r="EU2" s="526"/>
      <c r="EV2" s="88" t="e">
        <f ca="1">SUMPRODUCT(SUBTOTAL(102,OFFSET(EV14,ROW(EV14:EV259)-ROW(EV14),,1)),--(EV14:EV259&lt;0))/SUBTOTAL(102,EV14:EV259)</f>
        <v>#DIV/0!</v>
      </c>
      <c r="EW2" s="120"/>
      <c r="EX2" s="530" t="str">
        <f>DATASHEET!ET1</f>
        <v>SOCIOLOGY</v>
      </c>
      <c r="EY2" s="531"/>
      <c r="EZ2" s="531"/>
      <c r="FA2" s="532"/>
      <c r="FB2" s="88" t="e">
        <f ca="1">SUMPRODUCT(SUBTOTAL(102,OFFSET(FB14,ROW(FB14:FB259)-ROW(FB14),,1)),--(FB14:FB259&lt;0))/SUBTOTAL(102,FB14:FB259)</f>
        <v>#DIV/0!</v>
      </c>
      <c r="FC2" s="120"/>
      <c r="FD2" s="484" t="str">
        <f>DATASHEET!EY1</f>
        <v>SPANISH</v>
      </c>
      <c r="FE2" s="485"/>
      <c r="FF2" s="485"/>
      <c r="FG2" s="486"/>
      <c r="FH2" s="46" t="s">
        <v>88</v>
      </c>
      <c r="FI2" s="47"/>
      <c r="FJ2" s="48"/>
      <c r="FM2" s="41"/>
    </row>
    <row r="3" spans="1:183" ht="21" customHeight="1" thickBot="1" x14ac:dyDescent="0.3">
      <c r="A3" s="559"/>
      <c r="B3" s="491"/>
      <c r="C3" s="481"/>
      <c r="D3" s="481"/>
      <c r="E3" s="481"/>
      <c r="F3" s="481"/>
      <c r="G3" s="491"/>
      <c r="H3" s="481"/>
      <c r="I3" s="481"/>
      <c r="J3" s="481"/>
      <c r="K3" s="493"/>
      <c r="L3" s="493"/>
      <c r="M3" s="139" t="e">
        <f>SUM(O1,AA1,U1,AG1,AM1,AS1,AY1,BK1,BE1,BQ1,BW1,CI1,DA1,CO1,DG1,CC1,DS1,CU1,DY1,EE1,EK1,EQ1,EW1,FC1,DM1)/SUM(S1,AE1,Y1,AK1,AQ1,AW1,BC1,BO1,BI1,BU1,CA1,CM1,DE1,CS1,DK1,CG1,DW1,CY1,EC1,EI1,EO1,EU1,FA1,FG1,DQ1)</f>
        <v>#DIV/0!</v>
      </c>
      <c r="N3" s="139" t="e">
        <f>SUBTOTAL(1,N14:N259)</f>
        <v>#DIV/0!</v>
      </c>
      <c r="O3" s="121"/>
      <c r="P3" s="503"/>
      <c r="Q3" s="504"/>
      <c r="R3" s="504"/>
      <c r="S3" s="505"/>
      <c r="T3" s="139" t="e">
        <f>SUBTOTAL(1,T14:T259)</f>
        <v>#DIV/0!</v>
      </c>
      <c r="U3" s="121"/>
      <c r="V3" s="487"/>
      <c r="W3" s="488"/>
      <c r="X3" s="488"/>
      <c r="Y3" s="489"/>
      <c r="Z3" s="139" t="e">
        <f>SUBTOTAL(1,Z14:Z259)</f>
        <v>#DIV/0!</v>
      </c>
      <c r="AA3" s="121"/>
      <c r="AB3" s="509"/>
      <c r="AC3" s="510"/>
      <c r="AD3" s="510"/>
      <c r="AE3" s="511"/>
      <c r="AF3" s="139" t="e">
        <f>SUBTOTAL(1,AF14:AF259)</f>
        <v>#DIV/0!</v>
      </c>
      <c r="AG3" s="121"/>
      <c r="AH3" s="515"/>
      <c r="AI3" s="516"/>
      <c r="AJ3" s="516"/>
      <c r="AK3" s="517"/>
      <c r="AL3" s="139" t="e">
        <f>SUBTOTAL(1,AL14:AL259)</f>
        <v>#DIV/0!</v>
      </c>
      <c r="AM3" s="121"/>
      <c r="AN3" s="497"/>
      <c r="AO3" s="498"/>
      <c r="AP3" s="498"/>
      <c r="AQ3" s="499"/>
      <c r="AR3" s="139" t="e">
        <f>SUBTOTAL(1,AR14:AR259)</f>
        <v>#DIV/0!</v>
      </c>
      <c r="AS3" s="121"/>
      <c r="AT3" s="509"/>
      <c r="AU3" s="510"/>
      <c r="AV3" s="510"/>
      <c r="AW3" s="511"/>
      <c r="AX3" s="139" t="e">
        <f>SUBTOTAL(1,AX14:AX259)</f>
        <v>#DIV/0!</v>
      </c>
      <c r="AY3" s="121"/>
      <c r="AZ3" s="509"/>
      <c r="BA3" s="510"/>
      <c r="BB3" s="510"/>
      <c r="BC3" s="511"/>
      <c r="BD3" s="139" t="e">
        <f>SUBTOTAL(1,BD14:BD259)</f>
        <v>#DIV/0!</v>
      </c>
      <c r="BE3" s="121"/>
      <c r="BF3" s="515"/>
      <c r="BG3" s="516"/>
      <c r="BH3" s="516"/>
      <c r="BI3" s="517"/>
      <c r="BJ3" s="139" t="e">
        <f>SUBTOTAL(1,BJ14:BJ259)</f>
        <v>#DIV/0!</v>
      </c>
      <c r="BK3" s="121"/>
      <c r="BL3" s="521"/>
      <c r="BM3" s="522"/>
      <c r="BN3" s="522"/>
      <c r="BO3" s="523"/>
      <c r="BP3" s="139" t="e">
        <f>SUBTOTAL(1,BP14:BP259)</f>
        <v>#DIV/0!</v>
      </c>
      <c r="BQ3" s="121"/>
      <c r="BR3" s="555"/>
      <c r="BS3" s="556"/>
      <c r="BT3" s="556"/>
      <c r="BU3" s="557"/>
      <c r="BV3" s="139" t="e">
        <f>SUBTOTAL(1,BV14:BV259)</f>
        <v>#DIV/0!</v>
      </c>
      <c r="BW3" s="121"/>
      <c r="BX3" s="503"/>
      <c r="BY3" s="504"/>
      <c r="BZ3" s="504"/>
      <c r="CA3" s="505"/>
      <c r="CB3" s="139" t="e">
        <f>SUBTOTAL(1,CB14:CB259)</f>
        <v>#DIV/0!</v>
      </c>
      <c r="CC3" s="121"/>
      <c r="CD3" s="555"/>
      <c r="CE3" s="556"/>
      <c r="CF3" s="556"/>
      <c r="CG3" s="557"/>
      <c r="CH3" s="139" t="e">
        <f>SUBTOTAL(1,CH14:CH259)</f>
        <v>#DIV/0!</v>
      </c>
      <c r="CI3" s="121"/>
      <c r="CJ3" s="521"/>
      <c r="CK3" s="522"/>
      <c r="CL3" s="522"/>
      <c r="CM3" s="523"/>
      <c r="CN3" s="139" t="e">
        <f>SUBTOTAL(1,CN14:CN259)</f>
        <v>#DIV/0!</v>
      </c>
      <c r="CO3" s="121"/>
      <c r="CP3" s="497"/>
      <c r="CQ3" s="498"/>
      <c r="CR3" s="498"/>
      <c r="CS3" s="499"/>
      <c r="CT3" s="139" t="e">
        <f>SUBTOTAL(1,CT14:CT259)</f>
        <v>#DIV/0!</v>
      </c>
      <c r="CU3" s="121"/>
      <c r="CV3" s="497"/>
      <c r="CW3" s="498"/>
      <c r="CX3" s="498"/>
      <c r="CY3" s="499"/>
      <c r="CZ3" s="139" t="e">
        <f>SUBTOTAL(1,CZ14:CZ259)</f>
        <v>#DIV/0!</v>
      </c>
      <c r="DA3" s="121"/>
      <c r="DB3" s="487"/>
      <c r="DC3" s="488"/>
      <c r="DD3" s="488"/>
      <c r="DE3" s="489"/>
      <c r="DF3" s="139" t="e">
        <f>SUBTOTAL(1,DF14:DF259)</f>
        <v>#DIV/0!</v>
      </c>
      <c r="DG3" s="121"/>
      <c r="DH3" s="549"/>
      <c r="DI3" s="550"/>
      <c r="DJ3" s="550"/>
      <c r="DK3" s="551"/>
      <c r="DL3" s="139" t="e">
        <f>SUBTOTAL(1,DL14:DL259)</f>
        <v>#DIV/0!</v>
      </c>
      <c r="DM3" s="121"/>
      <c r="DN3" s="487"/>
      <c r="DO3" s="488"/>
      <c r="DP3" s="488"/>
      <c r="DQ3" s="489"/>
      <c r="DR3" s="139" t="e">
        <f>SUBTOTAL(1,DR14:DR259)</f>
        <v>#DIV/0!</v>
      </c>
      <c r="DS3" s="121"/>
      <c r="DT3" s="543"/>
      <c r="DU3" s="544"/>
      <c r="DV3" s="544"/>
      <c r="DW3" s="545"/>
      <c r="DX3" s="139" t="e">
        <f>SUBTOTAL(1,DX14:DX259)</f>
        <v>#DIV/0!</v>
      </c>
      <c r="DY3" s="121"/>
      <c r="DZ3" s="497"/>
      <c r="EA3" s="498"/>
      <c r="EB3" s="498"/>
      <c r="EC3" s="499"/>
      <c r="ED3" s="139" t="e">
        <f>SUBTOTAL(1,ED14:ED259)</f>
        <v>#DIV/0!</v>
      </c>
      <c r="EE3" s="121"/>
      <c r="EF3" s="549"/>
      <c r="EG3" s="550"/>
      <c r="EH3" s="550"/>
      <c r="EI3" s="551"/>
      <c r="EJ3" s="139" t="e">
        <f>SUBTOTAL(1,EJ14:EJ259)</f>
        <v>#DIV/0!</v>
      </c>
      <c r="EK3" s="121"/>
      <c r="EL3" s="487"/>
      <c r="EM3" s="488"/>
      <c r="EN3" s="488"/>
      <c r="EO3" s="489"/>
      <c r="EP3" s="139" t="e">
        <f>SUBTOTAL(1,EP14:EP259)</f>
        <v>#DIV/0!</v>
      </c>
      <c r="EQ3" s="121"/>
      <c r="ER3" s="527"/>
      <c r="ES3" s="528"/>
      <c r="ET3" s="528"/>
      <c r="EU3" s="529"/>
      <c r="EV3" s="139" t="e">
        <f>SUBTOTAL(1,EV14:EV259)</f>
        <v>#DIV/0!</v>
      </c>
      <c r="EW3" s="121"/>
      <c r="EX3" s="533"/>
      <c r="EY3" s="534"/>
      <c r="EZ3" s="534"/>
      <c r="FA3" s="535"/>
      <c r="FB3" s="139" t="e">
        <f>SUBTOTAL(1,FB14:FB259)</f>
        <v>#DIV/0!</v>
      </c>
      <c r="FC3" s="121"/>
      <c r="FD3" s="487"/>
      <c r="FE3" s="488"/>
      <c r="FF3" s="488"/>
      <c r="FG3" s="489"/>
    </row>
    <row r="4" spans="1:183" ht="93.75" customHeight="1" thickBot="1" x14ac:dyDescent="0.3">
      <c r="A4" s="559"/>
      <c r="B4" s="491"/>
      <c r="C4" s="481"/>
      <c r="D4" s="481"/>
      <c r="E4" s="481"/>
      <c r="F4" s="481"/>
      <c r="G4" s="491"/>
      <c r="H4" s="481"/>
      <c r="I4" s="481"/>
      <c r="J4" s="481"/>
      <c r="K4" s="493"/>
      <c r="L4" s="493"/>
      <c r="M4" s="89" t="s">
        <v>278</v>
      </c>
      <c r="N4" s="339" t="s">
        <v>279</v>
      </c>
      <c r="O4" s="340" t="s">
        <v>280</v>
      </c>
      <c r="P4" s="341" t="s">
        <v>253</v>
      </c>
      <c r="Q4" s="341" t="s">
        <v>254</v>
      </c>
      <c r="R4" s="341" t="s">
        <v>255</v>
      </c>
      <c r="S4" s="342" t="s">
        <v>256</v>
      </c>
      <c r="T4" s="339" t="s">
        <v>279</v>
      </c>
      <c r="U4" s="340" t="s">
        <v>280</v>
      </c>
      <c r="V4" s="341" t="s">
        <v>253</v>
      </c>
      <c r="W4" s="341" t="s">
        <v>254</v>
      </c>
      <c r="X4" s="341" t="s">
        <v>255</v>
      </c>
      <c r="Y4" s="342" t="s">
        <v>256</v>
      </c>
      <c r="Z4" s="339" t="s">
        <v>279</v>
      </c>
      <c r="AA4" s="340" t="s">
        <v>280</v>
      </c>
      <c r="AB4" s="341" t="s">
        <v>253</v>
      </c>
      <c r="AC4" s="341" t="s">
        <v>254</v>
      </c>
      <c r="AD4" s="341" t="s">
        <v>255</v>
      </c>
      <c r="AE4" s="342" t="s">
        <v>256</v>
      </c>
      <c r="AF4" s="339" t="s">
        <v>279</v>
      </c>
      <c r="AG4" s="340" t="s">
        <v>280</v>
      </c>
      <c r="AH4" s="341" t="s">
        <v>253</v>
      </c>
      <c r="AI4" s="341" t="s">
        <v>254</v>
      </c>
      <c r="AJ4" s="341" t="s">
        <v>255</v>
      </c>
      <c r="AK4" s="342" t="s">
        <v>256</v>
      </c>
      <c r="AL4" s="339" t="s">
        <v>279</v>
      </c>
      <c r="AM4" s="340" t="s">
        <v>280</v>
      </c>
      <c r="AN4" s="341" t="s">
        <v>253</v>
      </c>
      <c r="AO4" s="341" t="s">
        <v>254</v>
      </c>
      <c r="AP4" s="341" t="s">
        <v>255</v>
      </c>
      <c r="AQ4" s="342" t="s">
        <v>256</v>
      </c>
      <c r="AR4" s="339" t="s">
        <v>279</v>
      </c>
      <c r="AS4" s="340" t="s">
        <v>280</v>
      </c>
      <c r="AT4" s="341" t="s">
        <v>253</v>
      </c>
      <c r="AU4" s="341" t="s">
        <v>254</v>
      </c>
      <c r="AV4" s="341" t="s">
        <v>255</v>
      </c>
      <c r="AW4" s="342" t="s">
        <v>256</v>
      </c>
      <c r="AX4" s="339" t="s">
        <v>279</v>
      </c>
      <c r="AY4" s="340" t="s">
        <v>280</v>
      </c>
      <c r="AZ4" s="341" t="s">
        <v>253</v>
      </c>
      <c r="BA4" s="341" t="s">
        <v>254</v>
      </c>
      <c r="BB4" s="341" t="s">
        <v>255</v>
      </c>
      <c r="BC4" s="342" t="s">
        <v>256</v>
      </c>
      <c r="BD4" s="339" t="s">
        <v>279</v>
      </c>
      <c r="BE4" s="340" t="s">
        <v>280</v>
      </c>
      <c r="BF4" s="341" t="s">
        <v>253</v>
      </c>
      <c r="BG4" s="341" t="s">
        <v>254</v>
      </c>
      <c r="BH4" s="341" t="s">
        <v>255</v>
      </c>
      <c r="BI4" s="342" t="s">
        <v>256</v>
      </c>
      <c r="BJ4" s="339" t="s">
        <v>279</v>
      </c>
      <c r="BK4" s="340" t="s">
        <v>280</v>
      </c>
      <c r="BL4" s="341" t="s">
        <v>253</v>
      </c>
      <c r="BM4" s="341" t="s">
        <v>254</v>
      </c>
      <c r="BN4" s="341" t="s">
        <v>255</v>
      </c>
      <c r="BO4" s="342" t="s">
        <v>256</v>
      </c>
      <c r="BP4" s="339" t="s">
        <v>279</v>
      </c>
      <c r="BQ4" s="340" t="s">
        <v>280</v>
      </c>
      <c r="BR4" s="341" t="s">
        <v>253</v>
      </c>
      <c r="BS4" s="341" t="s">
        <v>254</v>
      </c>
      <c r="BT4" s="341" t="s">
        <v>255</v>
      </c>
      <c r="BU4" s="342" t="s">
        <v>256</v>
      </c>
      <c r="BV4" s="339" t="s">
        <v>279</v>
      </c>
      <c r="BW4" s="340" t="s">
        <v>280</v>
      </c>
      <c r="BX4" s="341" t="s">
        <v>253</v>
      </c>
      <c r="BY4" s="341" t="s">
        <v>254</v>
      </c>
      <c r="BZ4" s="341" t="s">
        <v>255</v>
      </c>
      <c r="CA4" s="342" t="s">
        <v>256</v>
      </c>
      <c r="CB4" s="339" t="s">
        <v>279</v>
      </c>
      <c r="CC4" s="340" t="s">
        <v>280</v>
      </c>
      <c r="CD4" s="341" t="s">
        <v>253</v>
      </c>
      <c r="CE4" s="341" t="s">
        <v>254</v>
      </c>
      <c r="CF4" s="341" t="s">
        <v>255</v>
      </c>
      <c r="CG4" s="342" t="s">
        <v>256</v>
      </c>
      <c r="CH4" s="339" t="s">
        <v>279</v>
      </c>
      <c r="CI4" s="340" t="s">
        <v>280</v>
      </c>
      <c r="CJ4" s="341" t="s">
        <v>253</v>
      </c>
      <c r="CK4" s="341" t="s">
        <v>254</v>
      </c>
      <c r="CL4" s="341" t="s">
        <v>255</v>
      </c>
      <c r="CM4" s="342" t="s">
        <v>256</v>
      </c>
      <c r="CN4" s="339" t="s">
        <v>279</v>
      </c>
      <c r="CO4" s="340" t="s">
        <v>280</v>
      </c>
      <c r="CP4" s="341" t="s">
        <v>253</v>
      </c>
      <c r="CQ4" s="341" t="s">
        <v>254</v>
      </c>
      <c r="CR4" s="341" t="s">
        <v>255</v>
      </c>
      <c r="CS4" s="342" t="s">
        <v>256</v>
      </c>
      <c r="CT4" s="339" t="s">
        <v>279</v>
      </c>
      <c r="CU4" s="340" t="s">
        <v>280</v>
      </c>
      <c r="CV4" s="341" t="s">
        <v>253</v>
      </c>
      <c r="CW4" s="341" t="s">
        <v>254</v>
      </c>
      <c r="CX4" s="341" t="s">
        <v>255</v>
      </c>
      <c r="CY4" s="342" t="s">
        <v>256</v>
      </c>
      <c r="CZ4" s="339" t="s">
        <v>279</v>
      </c>
      <c r="DA4" s="340" t="s">
        <v>280</v>
      </c>
      <c r="DB4" s="341" t="s">
        <v>253</v>
      </c>
      <c r="DC4" s="341" t="s">
        <v>254</v>
      </c>
      <c r="DD4" s="341" t="s">
        <v>255</v>
      </c>
      <c r="DE4" s="342" t="s">
        <v>256</v>
      </c>
      <c r="DF4" s="339" t="s">
        <v>279</v>
      </c>
      <c r="DG4" s="340" t="s">
        <v>280</v>
      </c>
      <c r="DH4" s="341" t="s">
        <v>253</v>
      </c>
      <c r="DI4" s="341" t="s">
        <v>254</v>
      </c>
      <c r="DJ4" s="341" t="s">
        <v>255</v>
      </c>
      <c r="DK4" s="342" t="s">
        <v>256</v>
      </c>
      <c r="DL4" s="339" t="s">
        <v>279</v>
      </c>
      <c r="DM4" s="340" t="s">
        <v>280</v>
      </c>
      <c r="DN4" s="341" t="s">
        <v>253</v>
      </c>
      <c r="DO4" s="341" t="s">
        <v>254</v>
      </c>
      <c r="DP4" s="341" t="s">
        <v>255</v>
      </c>
      <c r="DQ4" s="342" t="s">
        <v>256</v>
      </c>
      <c r="DR4" s="339" t="s">
        <v>279</v>
      </c>
      <c r="DS4" s="340" t="s">
        <v>280</v>
      </c>
      <c r="DT4" s="341" t="s">
        <v>253</v>
      </c>
      <c r="DU4" s="341" t="s">
        <v>254</v>
      </c>
      <c r="DV4" s="341" t="s">
        <v>255</v>
      </c>
      <c r="DW4" s="342" t="s">
        <v>256</v>
      </c>
      <c r="DX4" s="339" t="s">
        <v>279</v>
      </c>
      <c r="DY4" s="340" t="s">
        <v>280</v>
      </c>
      <c r="DZ4" s="341" t="s">
        <v>253</v>
      </c>
      <c r="EA4" s="341" t="s">
        <v>254</v>
      </c>
      <c r="EB4" s="341" t="s">
        <v>255</v>
      </c>
      <c r="EC4" s="342" t="s">
        <v>256</v>
      </c>
      <c r="ED4" s="339" t="s">
        <v>279</v>
      </c>
      <c r="EE4" s="340" t="s">
        <v>280</v>
      </c>
      <c r="EF4" s="341" t="s">
        <v>253</v>
      </c>
      <c r="EG4" s="341" t="s">
        <v>254</v>
      </c>
      <c r="EH4" s="341" t="s">
        <v>255</v>
      </c>
      <c r="EI4" s="342" t="s">
        <v>256</v>
      </c>
      <c r="EJ4" s="339" t="s">
        <v>279</v>
      </c>
      <c r="EK4" s="340" t="s">
        <v>280</v>
      </c>
      <c r="EL4" s="341" t="s">
        <v>253</v>
      </c>
      <c r="EM4" s="341" t="s">
        <v>254</v>
      </c>
      <c r="EN4" s="341" t="s">
        <v>255</v>
      </c>
      <c r="EO4" s="342" t="s">
        <v>256</v>
      </c>
      <c r="EP4" s="339" t="s">
        <v>279</v>
      </c>
      <c r="EQ4" s="340" t="s">
        <v>280</v>
      </c>
      <c r="ER4" s="341" t="s">
        <v>253</v>
      </c>
      <c r="ES4" s="341" t="s">
        <v>254</v>
      </c>
      <c r="ET4" s="341" t="s">
        <v>255</v>
      </c>
      <c r="EU4" s="342" t="s">
        <v>256</v>
      </c>
      <c r="EV4" s="339" t="s">
        <v>279</v>
      </c>
      <c r="EW4" s="340" t="s">
        <v>280</v>
      </c>
      <c r="EX4" s="341" t="s">
        <v>253</v>
      </c>
      <c r="EY4" s="341" t="s">
        <v>254</v>
      </c>
      <c r="EZ4" s="341" t="s">
        <v>255</v>
      </c>
      <c r="FA4" s="342" t="s">
        <v>256</v>
      </c>
      <c r="FB4" s="339" t="s">
        <v>279</v>
      </c>
      <c r="FC4" s="340" t="s">
        <v>280</v>
      </c>
      <c r="FD4" s="341" t="s">
        <v>253</v>
      </c>
      <c r="FE4" s="341" t="s">
        <v>254</v>
      </c>
      <c r="FF4" s="341" t="s">
        <v>255</v>
      </c>
      <c r="FG4" s="342" t="s">
        <v>256</v>
      </c>
    </row>
    <row r="5" spans="1:183" ht="13.5" customHeight="1" x14ac:dyDescent="0.25">
      <c r="A5" s="536" t="s">
        <v>281</v>
      </c>
      <c r="B5" s="537"/>
      <c r="C5" s="537"/>
      <c r="D5" s="537"/>
      <c r="E5" s="537"/>
      <c r="F5" s="537"/>
      <c r="G5" s="537"/>
      <c r="H5" s="537"/>
      <c r="I5" s="537"/>
      <c r="J5" s="537"/>
      <c r="K5" s="537"/>
      <c r="L5" s="537"/>
      <c r="M5" s="537"/>
      <c r="N5" s="140" t="str">
        <f>IFERROR(AVERAGEIF(S14:S$259,S5,N14:N$259),"")</f>
        <v/>
      </c>
      <c r="O5" s="343">
        <f t="shared" ref="O5:O12" si="0">IFERROR(AVERAGEIF(S$14:S$259,S5,O$14:O$259),"")</f>
        <v>0</v>
      </c>
      <c r="P5" s="344"/>
      <c r="Q5" s="343" t="str">
        <f>IFERROR(AVERAGEIF(S$14:S$259,S5,Q$14:Q$259),"")</f>
        <v/>
      </c>
      <c r="R5" s="375" t="s">
        <v>407</v>
      </c>
      <c r="S5" s="345" t="s">
        <v>406</v>
      </c>
      <c r="T5" s="140" t="str">
        <f>IFERROR(AVERAGEIF(Y14:Y$259,Y5,T14:T$259),"")</f>
        <v/>
      </c>
      <c r="U5" s="343">
        <f t="shared" ref="U5:U12" si="1">IFERROR(AVERAGEIF(Y$14:Y$259,Y5,U$14:U$259),"")</f>
        <v>0</v>
      </c>
      <c r="V5" s="344"/>
      <c r="W5" s="343" t="str">
        <f>IFERROR(AVERAGEIF(Y14:Y$259,Y5,W14:W$259),"")</f>
        <v/>
      </c>
      <c r="X5" s="375" t="s">
        <v>410</v>
      </c>
      <c r="Y5" s="345" t="s">
        <v>359</v>
      </c>
      <c r="Z5" s="140" t="str">
        <f>IFERROR(AVERAGEIF(AE14:AE$259,AE5,Z14:Z$259),"")</f>
        <v/>
      </c>
      <c r="AA5" s="343">
        <f t="shared" ref="AA5:AA12" si="2">IFERROR(AVERAGEIF(AE$14:AE$259,AE5,AA$14:AA$259),"")</f>
        <v>0</v>
      </c>
      <c r="AB5" s="344"/>
      <c r="AC5" s="343" t="str">
        <f>IFERROR(AVERAGEIF(AE14:AE$259,AE5,AC14:AC$259),"")</f>
        <v/>
      </c>
      <c r="AD5" s="375" t="s">
        <v>415</v>
      </c>
      <c r="AE5" s="345" t="s">
        <v>413</v>
      </c>
      <c r="AF5" s="140" t="str">
        <f>IFERROR(AVERAGEIF(AK$14:AK$259,AK5,AF$14:AF$259),"")</f>
        <v/>
      </c>
      <c r="AG5" s="343">
        <f t="shared" ref="AG5:AG12" si="3">IFERROR(AVERAGEIF(AK$14:AK$259,AK5,AG$14:AG$259),"")</f>
        <v>0</v>
      </c>
      <c r="AH5" s="344"/>
      <c r="AI5" s="343" t="str">
        <f>IFERROR(AVERAGEIF(AK14:AK$259,AK5,AI$14:AI$259),"")</f>
        <v/>
      </c>
      <c r="AJ5" s="375" t="s">
        <v>418</v>
      </c>
      <c r="AK5" s="93" t="s">
        <v>361</v>
      </c>
      <c r="AL5" s="140" t="str">
        <f>IFERROR(AVERAGEIF(AQ$14:AQ$259,AQ5,AL$14:AL$259),"")</f>
        <v/>
      </c>
      <c r="AM5" s="343">
        <f t="shared" ref="AM5:AM12" si="4">IFERROR(AVERAGEIF(AQ$14:AQ$259,AQ5,AM$14:AM$259),"")</f>
        <v>0</v>
      </c>
      <c r="AN5" s="344"/>
      <c r="AO5" s="343" t="str">
        <f>IFERROR(AVERAGEIF(AQ14:AQ$259,AQ5,AO$14:AO$259),"")</f>
        <v/>
      </c>
      <c r="AP5" s="375" t="s">
        <v>421</v>
      </c>
      <c r="AQ5" s="345" t="s">
        <v>422</v>
      </c>
      <c r="AR5" s="140" t="str">
        <f>IFERROR(AVERAGEIF(AW14:AW$259,AW5,AR14:AR$259),"")</f>
        <v/>
      </c>
      <c r="AS5" s="343">
        <f t="shared" ref="AS5:AS12" si="5">IFERROR(AVERAGEIF(AW$14:AW$259,AW5,AS$14:AS$259),"")</f>
        <v>0</v>
      </c>
      <c r="AT5" s="344"/>
      <c r="AU5" s="343" t="str">
        <f>IFERROR(AVERAGEIF(AW14:AW$259,AW5,AU14:AU$259),"")</f>
        <v/>
      </c>
      <c r="AV5" s="375" t="s">
        <v>424</v>
      </c>
      <c r="AW5" s="345" t="s">
        <v>423</v>
      </c>
      <c r="AX5" s="140" t="str">
        <f>IFERROR(AVERAGEIF(BC14:BC$259,BC5,AX14:AX$259),"")</f>
        <v/>
      </c>
      <c r="AY5" s="343">
        <f t="shared" ref="AY5:AY12" si="6">IFERROR(AVERAGEIF(BC$14:BC$259,BC5,AY$14:AY$259),"")</f>
        <v>0</v>
      </c>
      <c r="AZ5" s="344"/>
      <c r="BA5" s="343" t="str">
        <f>IFERROR(AVERAGEIF(BC14:BC$259,BC5,BA14:BA$259),"")</f>
        <v/>
      </c>
      <c r="BB5" s="375" t="s">
        <v>426</v>
      </c>
      <c r="BC5" s="345" t="s">
        <v>425</v>
      </c>
      <c r="BD5" s="140" t="str">
        <f>IFERROR(AVERAGEIF(BI14:BI$259,BI5,BD14:BD$259),"")</f>
        <v/>
      </c>
      <c r="BE5" s="343">
        <f t="shared" ref="BE5:BE12" si="7">IFERROR(AVERAGEIF(BI$14:BI$259,BI5,BE$14:BE$259),"")</f>
        <v>0</v>
      </c>
      <c r="BF5" s="344"/>
      <c r="BG5" s="343" t="str">
        <f>IFERROR(AVERAGEIF(BI14:BI$259,BI5,BG14:BG$259),"")</f>
        <v/>
      </c>
      <c r="BH5" s="375" t="s">
        <v>429</v>
      </c>
      <c r="BI5" s="345" t="s">
        <v>427</v>
      </c>
      <c r="BJ5" s="140" t="str">
        <f>IFERROR(AVERAGEIF(BO14:BO$259,BO5,BJ14:BJ$259),"")</f>
        <v/>
      </c>
      <c r="BK5" s="343">
        <f t="shared" ref="BK5:BK12" si="8">IFERROR(AVERAGEIF(BO$14:BO$259,BO5,BK$14:BK$259),"")</f>
        <v>0</v>
      </c>
      <c r="BL5" s="344"/>
      <c r="BM5" s="343" t="str">
        <f>IFERROR(AVERAGEIF(BO14:BO$259,BO5,BM14:BM$259),"")</f>
        <v/>
      </c>
      <c r="BN5" s="375" t="s">
        <v>432</v>
      </c>
      <c r="BO5" s="345" t="s">
        <v>430</v>
      </c>
      <c r="BP5" s="140" t="str">
        <f>IFERROR(AVERAGEIF(BU14:BU$259,BU5,BP14:BP$259),"")</f>
        <v/>
      </c>
      <c r="BQ5" s="343">
        <f t="shared" ref="BQ5:BQ12" si="9">IFERROR(AVERAGEIF(BU$14:BU$259,BU5,BQ$14:BQ$259),"")</f>
        <v>0</v>
      </c>
      <c r="BR5" s="344"/>
      <c r="BS5" s="343" t="str">
        <f>IFERROR(AVERAGEIF(BU14:BU$259,BU5,BS14:BS$259),"")</f>
        <v/>
      </c>
      <c r="BT5" s="375" t="s">
        <v>436</v>
      </c>
      <c r="BU5" s="345" t="s">
        <v>434</v>
      </c>
      <c r="BV5" s="140" t="str">
        <f>IFERROR(AVERAGEIF(CA14:CA$259,CA5,BV14:BV$259),"")</f>
        <v/>
      </c>
      <c r="BW5" s="343">
        <f t="shared" ref="BW5:BW12" si="10">IFERROR(AVERAGEIF(CA$14:CA$259,CA5,BW$14:BW$259),"")</f>
        <v>0</v>
      </c>
      <c r="BX5" s="344"/>
      <c r="BY5" s="343" t="str">
        <f>IFERROR(AVERAGEIF(CA14:CA$259,CA5,BY14:BY$259),"")</f>
        <v/>
      </c>
      <c r="BZ5" s="375" t="s">
        <v>439</v>
      </c>
      <c r="CA5" s="345" t="s">
        <v>438</v>
      </c>
      <c r="CB5" s="140" t="str">
        <f>IFERROR(AVERAGEIF(CG14:CG$259,CG5,CB14:CB$259),"")</f>
        <v/>
      </c>
      <c r="CC5" s="343">
        <f t="shared" ref="CC5:CC12" si="11">IFERROR(AVERAGEIF(CG$14:CG$259,CG5,CC$14:CC$259),"")</f>
        <v>0</v>
      </c>
      <c r="CD5" s="344"/>
      <c r="CE5" s="343" t="str">
        <f>IFERROR(AVERAGEIF(CG14:CG$259,CG5,CE14:CE$259),"")</f>
        <v/>
      </c>
      <c r="CF5" s="375"/>
      <c r="CG5" s="345" t="s">
        <v>744</v>
      </c>
      <c r="CH5" s="140" t="str">
        <f>IFERROR(AVERAGEIF(CM14:CM$259,CM5,CH14:CH$259),"")</f>
        <v/>
      </c>
      <c r="CI5" s="343">
        <f t="shared" ref="CI5:CI12" si="12">IFERROR(AVERAGEIF(CM$14:CM$259,CM5,CI$14:CI$259),"")</f>
        <v>0</v>
      </c>
      <c r="CJ5" s="344"/>
      <c r="CK5" s="343" t="str">
        <f>IFERROR(AVERAGEIF(CM14:CM$259,CM5,CK14:CK$259),"")</f>
        <v/>
      </c>
      <c r="CL5" s="375" t="s">
        <v>441</v>
      </c>
      <c r="CM5" s="345" t="s">
        <v>440</v>
      </c>
      <c r="CN5" s="140" t="str">
        <f>IFERROR(AVERAGEIF(CS14:CS$259,CS5,CN14:CN$259),"")</f>
        <v/>
      </c>
      <c r="CO5" s="343">
        <f t="shared" ref="CO5:CO12" si="13">IFERROR(AVERAGEIF(CS$14:CS$259,CS5,CO$14:CO$259),"")</f>
        <v>0</v>
      </c>
      <c r="CP5" s="344"/>
      <c r="CQ5" s="343" t="str">
        <f>IFERROR(AVERAGEIF(CS14:CS$259,CS5,CQ14:CQ$259),"")</f>
        <v/>
      </c>
      <c r="CR5" s="375" t="s">
        <v>442</v>
      </c>
      <c r="CS5" s="345" t="s">
        <v>443</v>
      </c>
      <c r="CT5" s="140" t="str">
        <f>IFERROR(AVERAGEIF(CY14:CY$259,CY5,CT14:CT$259),"")</f>
        <v/>
      </c>
      <c r="CU5" s="343">
        <f t="shared" ref="CU5:CU12" si="14">IFERROR(AVERAGEIF(CY$14:CY$259,CY5,CU$14:CU$259),"")</f>
        <v>0</v>
      </c>
      <c r="CV5" s="344"/>
      <c r="CW5" s="343" t="str">
        <f>IFERROR(AVERAGEIF(CY14:CY$259,CY5,CW14:CW$259),"")</f>
        <v/>
      </c>
      <c r="CX5" s="375" t="s">
        <v>442</v>
      </c>
      <c r="CY5" s="345" t="s">
        <v>444</v>
      </c>
      <c r="CZ5" s="140" t="str">
        <f>IFERROR(AVERAGEIF(DE14:DE$259,DE5,CZ14:CZ$259),"")</f>
        <v/>
      </c>
      <c r="DA5" s="343">
        <f t="shared" ref="DA5:DA12" si="15">IFERROR(AVERAGEIF(DE$14:DE$259,DE5,DA$14:DA$259),"")</f>
        <v>0</v>
      </c>
      <c r="DB5" s="344"/>
      <c r="DC5" s="343" t="str">
        <f>IFERROR(AVERAGEIF(DE14:DE$259,DE5,DC14:DC$259),"")</f>
        <v/>
      </c>
      <c r="DD5" s="375" t="s">
        <v>447</v>
      </c>
      <c r="DE5" s="345" t="s">
        <v>445</v>
      </c>
      <c r="DF5" s="140" t="str">
        <f>IFERROR(AVERAGEIF(DK14:DK$259,DK5,DF14:DF$259),"")</f>
        <v/>
      </c>
      <c r="DG5" s="343">
        <f t="shared" ref="DG5:DG12" si="16">IFERROR(AVERAGEIF(DK$14:DK$259,DK5,DG$14:DG$259),"")</f>
        <v>0</v>
      </c>
      <c r="DH5" s="344"/>
      <c r="DI5" s="343" t="str">
        <f>IFERROR(AVERAGEIF(DK14:DK$259,DK5,DI14:DI$259),"")</f>
        <v/>
      </c>
      <c r="DJ5" s="375" t="s">
        <v>452</v>
      </c>
      <c r="DK5" s="345" t="s">
        <v>449</v>
      </c>
      <c r="DL5" s="140" t="str">
        <f>IFERROR(AVERAGEIF(DQ14:DQ$259,DQ5,DL14:DL$259),"")</f>
        <v/>
      </c>
      <c r="DM5" s="343">
        <f t="shared" ref="DM5:DM12" si="17">IFERROR(AVERAGEIF(DQ$14:DQ$259,DQ5,DM$14:DM$259),"")</f>
        <v>0</v>
      </c>
      <c r="DN5" s="344"/>
      <c r="DO5" s="343" t="str">
        <f>IFERROR(AVERAGEIF(DQ14:DQ$259,DQ5,DO14:DO$259),"")</f>
        <v/>
      </c>
      <c r="DP5" s="375" t="s">
        <v>458</v>
      </c>
      <c r="DQ5" s="345" t="s">
        <v>457</v>
      </c>
      <c r="DR5" s="140" t="str">
        <f>IFERROR(AVERAGEIF(DW14:DW$259,DW5,DR14:DR$259),"")</f>
        <v/>
      </c>
      <c r="DS5" s="343">
        <f t="shared" ref="DS5:DS12" si="18">IFERROR(AVERAGEIF(DW$14:DW$259,DW5,DS$14:DS$259),"")</f>
        <v>0</v>
      </c>
      <c r="DT5" s="344"/>
      <c r="DU5" s="343" t="str">
        <f>IFERROR(AVERAGEIF(DW14:DW$259,DW5,DU14:DU$259),"")</f>
        <v/>
      </c>
      <c r="DV5" s="375" t="s">
        <v>461</v>
      </c>
      <c r="DW5" s="345" t="s">
        <v>459</v>
      </c>
      <c r="DX5" s="140" t="str">
        <f>IFERROR(AVERAGEIF(EC14:EC$259,EC5,DX14:DX$259),"")</f>
        <v/>
      </c>
      <c r="DY5" s="343" t="str">
        <f t="shared" ref="DY5:DY12" si="19">IFERROR(AVERAGEIF(EC$14:EC$259,EC5,DY$14:DY$259),"")</f>
        <v/>
      </c>
      <c r="DZ5" s="344"/>
      <c r="EA5" s="343" t="str">
        <f>IFERROR(AVERAGEIF(EC14:EC$259,EC5,EA14:EA$259),"")</f>
        <v/>
      </c>
      <c r="EB5" s="375" t="s">
        <v>464</v>
      </c>
      <c r="EC5" s="345" t="s">
        <v>463</v>
      </c>
      <c r="ED5" s="140" t="str">
        <f>IFERROR(AVERAGEIF(EI14:EI$259,EI5,ED14:ED$259),"")</f>
        <v/>
      </c>
      <c r="EE5" s="343">
        <f t="shared" ref="EE5:EE12" si="20">IFERROR(AVERAGEIF(EI$14:EI$259,EI5,EE$14:EE$259),"")</f>
        <v>0</v>
      </c>
      <c r="EF5" s="344"/>
      <c r="EG5" s="343" t="str">
        <f>IFERROR(AVERAGEIF(EI14:EI$259,EI5,EG14:EG$259),"")</f>
        <v/>
      </c>
      <c r="EH5" s="375" t="s">
        <v>466</v>
      </c>
      <c r="EI5" s="345" t="s">
        <v>465</v>
      </c>
      <c r="EJ5" s="140" t="str">
        <f>IFERROR(AVERAGEIF(EO14:EO$259,EO5,EJ14:EJ$259),"")</f>
        <v/>
      </c>
      <c r="EK5" s="343">
        <f t="shared" ref="EK5:EK12" si="21">IFERROR(AVERAGEIF(EO$14:EO$259,EO5,EK$14:EK$259),"")</f>
        <v>0</v>
      </c>
      <c r="EL5" s="344"/>
      <c r="EM5" s="343" t="str">
        <f>IFERROR(AVERAGEIF(EO14:EO$259,EO5,EM14:EM$259),"")</f>
        <v/>
      </c>
      <c r="EN5" s="375" t="s">
        <v>470</v>
      </c>
      <c r="EO5" s="345" t="s">
        <v>469</v>
      </c>
      <c r="EP5" s="140" t="str">
        <f>IFERROR(AVERAGEIF(EU14:EU$259,EU5,EP14:EP$259),"")</f>
        <v/>
      </c>
      <c r="EQ5" s="343">
        <f t="shared" ref="EQ5:EQ12" si="22">IFERROR(AVERAGEIF(EU$14:EU$259,EU5,EQ$14:EQ$259),"")</f>
        <v>0</v>
      </c>
      <c r="ER5" s="344"/>
      <c r="ES5" s="343" t="str">
        <f>IFERROR(AVERAGEIF(EU14:EU$259,EU5,ES14:ES$259),"")</f>
        <v/>
      </c>
      <c r="ET5" s="375" t="s">
        <v>474</v>
      </c>
      <c r="EU5" s="345" t="s">
        <v>473</v>
      </c>
      <c r="EV5" s="140" t="str">
        <f>IFERROR(AVERAGEIF(FA14:FA$259,FA5,EV14:EV$259),"")</f>
        <v/>
      </c>
      <c r="EW5" s="343">
        <f t="shared" ref="EW5:EW12" si="23">IFERROR(AVERAGEIF(FA$14:FA$259,FA5,EW$14:EW$259),"")</f>
        <v>0</v>
      </c>
      <c r="EX5" s="344"/>
      <c r="EY5" s="343" t="str">
        <f>IFERROR(AVERAGEIF(FA14:FA$259,FA5,EY14:EY$259),"")</f>
        <v/>
      </c>
      <c r="EZ5" s="375" t="s">
        <v>480</v>
      </c>
      <c r="FA5" s="345" t="s">
        <v>479</v>
      </c>
      <c r="FB5" s="140" t="str">
        <f>IFERROR(AVERAGEIF(FG14:FG$259,FG5,FB14:FB$259),"")</f>
        <v/>
      </c>
      <c r="FC5" s="343">
        <f t="shared" ref="FC5:FC12" si="24">IFERROR(AVERAGEIF(FG$14:FG$259,FG5,FC$14:FC$259),"")</f>
        <v>0</v>
      </c>
      <c r="FD5" s="344"/>
      <c r="FE5" s="343" t="str">
        <f>IFERROR(AVERAGEIF(FG14:FG$259,FG5,FE14:FE$259),"")</f>
        <v/>
      </c>
      <c r="FF5" s="375" t="s">
        <v>482</v>
      </c>
      <c r="FG5" s="345" t="s">
        <v>483</v>
      </c>
    </row>
    <row r="6" spans="1:183" ht="13.5" customHeight="1" x14ac:dyDescent="0.25">
      <c r="A6" s="538"/>
      <c r="B6" s="539"/>
      <c r="C6" s="539"/>
      <c r="D6" s="539"/>
      <c r="E6" s="539"/>
      <c r="F6" s="539"/>
      <c r="G6" s="539"/>
      <c r="H6" s="539"/>
      <c r="I6" s="539"/>
      <c r="J6" s="539"/>
      <c r="K6" s="539"/>
      <c r="L6" s="539"/>
      <c r="M6" s="539"/>
      <c r="N6" s="140" t="str">
        <f>IFERROR(AVERAGEIF(S15:S$259,S6,N15:N$259),"")</f>
        <v/>
      </c>
      <c r="O6" s="91" t="str">
        <f t="shared" si="0"/>
        <v/>
      </c>
      <c r="P6" s="90"/>
      <c r="Q6" s="91" t="str">
        <f>IFERROR(AVERAGEIF(S14:S$259,S6,Q14:Q$259),"")</f>
        <v/>
      </c>
      <c r="R6" s="375"/>
      <c r="S6" s="93"/>
      <c r="T6" s="140" t="str">
        <f>IFERROR(AVERAGEIF(Y15:Y$259,Y6,T15:T$259),"")</f>
        <v/>
      </c>
      <c r="U6" s="91">
        <f t="shared" si="1"/>
        <v>0</v>
      </c>
      <c r="V6" s="90"/>
      <c r="W6" s="91" t="str">
        <f>IFERROR(AVERAGEIF(Y14:Y$259,Y6,W14:W$259),"")</f>
        <v/>
      </c>
      <c r="X6" s="375" t="s">
        <v>411</v>
      </c>
      <c r="Y6" s="93" t="s">
        <v>360</v>
      </c>
      <c r="Z6" s="140" t="str">
        <f>IFERROR(AVERAGEIF(AE15:AE$259,AE6,Z15:Z$259),"")</f>
        <v/>
      </c>
      <c r="AA6" s="91">
        <f t="shared" si="2"/>
        <v>0</v>
      </c>
      <c r="AB6" s="90"/>
      <c r="AC6" s="91" t="str">
        <f>IFERROR(AVERAGEIF(AE14:AE$259,AE6,AC14:AC$259),"")</f>
        <v/>
      </c>
      <c r="AD6" s="375" t="s">
        <v>415</v>
      </c>
      <c r="AE6" s="93" t="s">
        <v>414</v>
      </c>
      <c r="AF6" s="140" t="str">
        <f>IFERROR(AVERAGEIF(AK$14:AK$259,AK6,AF$14:AF$259),"")</f>
        <v/>
      </c>
      <c r="AG6" s="91">
        <f t="shared" si="3"/>
        <v>0</v>
      </c>
      <c r="AH6" s="90"/>
      <c r="AI6" s="91" t="str">
        <f>IFERROR(AVERAGEIF(AK15:AK$259,AK6,AI$14:AI$259),"")</f>
        <v/>
      </c>
      <c r="AJ6" s="375" t="s">
        <v>419</v>
      </c>
      <c r="AK6" s="93" t="s">
        <v>416</v>
      </c>
      <c r="AL6" s="140" t="str">
        <f>IFERROR(AVERAGEIF(AQ$14:AQ$259,AQ6,AL$14:AL$259),"")</f>
        <v/>
      </c>
      <c r="AM6" s="91" t="str">
        <f t="shared" si="4"/>
        <v/>
      </c>
      <c r="AN6" s="90"/>
      <c r="AO6" s="91" t="str">
        <f>IFERROR(AVERAGEIF(AQ15:AQ$259,AQ6,AO$14:AO$259),"")</f>
        <v/>
      </c>
      <c r="AP6" s="375"/>
      <c r="AQ6" s="93"/>
      <c r="AR6" s="140" t="str">
        <f>IFERROR(AVERAGEIF(AW15:AW$259,AW6,AR15:AR$259),"")</f>
        <v/>
      </c>
      <c r="AS6" s="91" t="str">
        <f t="shared" si="5"/>
        <v/>
      </c>
      <c r="AT6" s="90"/>
      <c r="AU6" s="91" t="str">
        <f>IFERROR(AVERAGEIF(AW14:AW$259,AW6,AU14:AU$259),"")</f>
        <v/>
      </c>
      <c r="AV6" s="375"/>
      <c r="AW6" s="93"/>
      <c r="AX6" s="140" t="str">
        <f>IFERROR(AVERAGEIF(BC15:BC$259,BC6,AX15:AX$259),"")</f>
        <v/>
      </c>
      <c r="AY6" s="91" t="str">
        <f t="shared" si="6"/>
        <v/>
      </c>
      <c r="AZ6" s="90"/>
      <c r="BA6" s="91" t="str">
        <f>IFERROR(AVERAGEIF(BC14:BC$259,BC6,BA14:BA$259),"")</f>
        <v/>
      </c>
      <c r="BB6" s="375"/>
      <c r="BC6" s="93"/>
      <c r="BD6" s="140" t="str">
        <f>IFERROR(AVERAGEIF(BI15:BI$259,BI6,BD15:BD$259),"")</f>
        <v/>
      </c>
      <c r="BE6" s="91">
        <f t="shared" si="7"/>
        <v>0</v>
      </c>
      <c r="BF6" s="90"/>
      <c r="BG6" s="91" t="str">
        <f>IFERROR(AVERAGEIF(BI14:BI$259,BI6,BG14:BG$259),"")</f>
        <v/>
      </c>
      <c r="BH6" s="375" t="s">
        <v>429</v>
      </c>
      <c r="BI6" s="93" t="s">
        <v>428</v>
      </c>
      <c r="BJ6" s="140" t="str">
        <f>IFERROR(AVERAGEIF(BO15:BO$259,BO6,BJ15:BJ$259),"")</f>
        <v/>
      </c>
      <c r="BK6" s="91">
        <f t="shared" si="8"/>
        <v>0</v>
      </c>
      <c r="BL6" s="90"/>
      <c r="BM6" s="91" t="str">
        <f>IFERROR(AVERAGEIF(BO14:BO$259,BO6,BM14:BM$259),"")</f>
        <v/>
      </c>
      <c r="BN6" s="375" t="s">
        <v>433</v>
      </c>
      <c r="BO6" s="93" t="s">
        <v>431</v>
      </c>
      <c r="BP6" s="140" t="str">
        <f>IFERROR(AVERAGEIF(BU15:BU$259,BU6,BP15:BP$259),"")</f>
        <v/>
      </c>
      <c r="BQ6" s="91">
        <f t="shared" si="9"/>
        <v>0</v>
      </c>
      <c r="BR6" s="90"/>
      <c r="BS6" s="91" t="str">
        <f>IFERROR(AVERAGEIF(BU14:BU$259,BU6,BS14:BS$259),"")</f>
        <v/>
      </c>
      <c r="BT6" s="375" t="s">
        <v>437</v>
      </c>
      <c r="BU6" s="93" t="s">
        <v>435</v>
      </c>
      <c r="BV6" s="140" t="str">
        <f>IFERROR(AVERAGEIF(CA15:CA$259,CA6,BV15:BV$259),"")</f>
        <v/>
      </c>
      <c r="BW6" s="91" t="str">
        <f t="shared" si="10"/>
        <v/>
      </c>
      <c r="BX6" s="90"/>
      <c r="BY6" s="91" t="str">
        <f>IFERROR(AVERAGEIF(CA14:CA$259,CA6,BY14:BY$259),"")</f>
        <v/>
      </c>
      <c r="BZ6" s="375"/>
      <c r="CA6" s="93"/>
      <c r="CB6" s="140" t="str">
        <f>IFERROR(AVERAGEIF(CG15:CG$259,CG6,CB15:CB$259),"")</f>
        <v/>
      </c>
      <c r="CC6" s="91" t="str">
        <f t="shared" si="11"/>
        <v/>
      </c>
      <c r="CD6" s="90"/>
      <c r="CE6" s="91" t="str">
        <f>IFERROR(AVERAGEIF(CG14:CG$259,CG6,CE14:CE$259),"")</f>
        <v/>
      </c>
      <c r="CF6" s="375"/>
      <c r="CG6" s="93"/>
      <c r="CH6" s="140" t="str">
        <f>IFERROR(AVERAGEIF(CM15:CM$259,CM6,CH15:CH$259),"")</f>
        <v/>
      </c>
      <c r="CI6" s="91" t="str">
        <f t="shared" si="12"/>
        <v/>
      </c>
      <c r="CJ6" s="90"/>
      <c r="CK6" s="91" t="str">
        <f>IFERROR(AVERAGEIF(CM14:CM$259,CM6,CK14:CK$259),"")</f>
        <v/>
      </c>
      <c r="CL6" s="375"/>
      <c r="CM6" s="93"/>
      <c r="CN6" s="140" t="str">
        <f>IFERROR(AVERAGEIF(CS15:CS$259,CS6,CN15:CN$259),"")</f>
        <v/>
      </c>
      <c r="CO6" s="91" t="str">
        <f t="shared" si="13"/>
        <v/>
      </c>
      <c r="CP6" s="90"/>
      <c r="CQ6" s="91" t="str">
        <f>IFERROR(AVERAGEIF(CS14:CS$259,CS6,CQ14:CQ$259),"")</f>
        <v/>
      </c>
      <c r="CR6" s="375"/>
      <c r="CS6" s="93"/>
      <c r="CT6" s="140" t="str">
        <f>IFERROR(AVERAGEIF(CY15:CY$259,CY6,CT15:CT$259),"")</f>
        <v/>
      </c>
      <c r="CU6" s="91" t="str">
        <f t="shared" si="14"/>
        <v/>
      </c>
      <c r="CV6" s="90"/>
      <c r="CW6" s="91" t="str">
        <f>IFERROR(AVERAGEIF(CY14:CY$259,CY6,CW14:CW$259),"")</f>
        <v/>
      </c>
      <c r="CX6" s="375"/>
      <c r="CY6" s="93"/>
      <c r="CZ6" s="140" t="str">
        <f>IFERROR(AVERAGEIF(DE15:DE$259,DE6,CZ15:CZ$259),"")</f>
        <v/>
      </c>
      <c r="DA6" s="91">
        <f t="shared" si="15"/>
        <v>0</v>
      </c>
      <c r="DB6" s="90"/>
      <c r="DC6" s="91" t="str">
        <f>IFERROR(AVERAGEIF(DE14:DE$259,DE6,DC14:DC$259),"")</f>
        <v/>
      </c>
      <c r="DD6" s="375" t="s">
        <v>448</v>
      </c>
      <c r="DE6" s="93" t="s">
        <v>446</v>
      </c>
      <c r="DF6" s="140" t="str">
        <f>IFERROR(AVERAGEIF(DK15:DK$259,#REF!,DF15:DF$259),"")</f>
        <v/>
      </c>
      <c r="DG6" s="91" t="str">
        <f>IFERROR(AVERAGEIF(DK$14:DK$259,#REF!,DG$14:DG$259),"")</f>
        <v/>
      </c>
      <c r="DH6" s="90"/>
      <c r="DI6" s="91" t="str">
        <f>IFERROR(AVERAGEIF(DK14:DK$259,#REF!,DI14:DI$259),"")</f>
        <v/>
      </c>
      <c r="DJ6" s="375" t="s">
        <v>453</v>
      </c>
      <c r="DK6" s="93" t="s">
        <v>450</v>
      </c>
      <c r="DL6" s="140" t="str">
        <f>IFERROR(AVERAGEIF(DQ15:DQ$259,DQ6,DL15:DL$259),"")</f>
        <v/>
      </c>
      <c r="DM6" s="91" t="str">
        <f t="shared" si="17"/>
        <v/>
      </c>
      <c r="DN6" s="90"/>
      <c r="DO6" s="91" t="str">
        <f>IFERROR(AVERAGEIF(DQ14:DQ$259,DQ6,DO14:DO$259),"")</f>
        <v/>
      </c>
      <c r="DP6" s="375"/>
      <c r="DQ6" s="93"/>
      <c r="DR6" s="140" t="str">
        <f>IFERROR(AVERAGEIF(DW15:DW$259,DW6,DR15:DR$259),"")</f>
        <v/>
      </c>
      <c r="DS6" s="91">
        <f t="shared" si="18"/>
        <v>0</v>
      </c>
      <c r="DT6" s="90"/>
      <c r="DU6" s="91" t="str">
        <f>IFERROR(AVERAGEIF(DW14:DW$259,DW6,DU14:DU$259),"")</f>
        <v/>
      </c>
      <c r="DV6" s="375" t="s">
        <v>462</v>
      </c>
      <c r="DW6" s="93" t="s">
        <v>460</v>
      </c>
      <c r="DX6" s="140" t="str">
        <f>IFERROR(AVERAGEIF(EC15:EC$259,EC6,DX15:DX$259),"")</f>
        <v/>
      </c>
      <c r="DY6" s="91" t="str">
        <f t="shared" si="19"/>
        <v/>
      </c>
      <c r="DZ6" s="90"/>
      <c r="EA6" s="91" t="str">
        <f>IFERROR(AVERAGEIF(EC14:EC$259,EC6,EA14:EA$259),"")</f>
        <v/>
      </c>
      <c r="EB6" s="375"/>
      <c r="EC6" s="93"/>
      <c r="ED6" s="140" t="str">
        <f>IFERROR(AVERAGEIF(EI15:EI$259,EI6,ED15:ED$259),"")</f>
        <v/>
      </c>
      <c r="EE6" s="91">
        <f t="shared" si="20"/>
        <v>0</v>
      </c>
      <c r="EF6" s="90"/>
      <c r="EG6" s="91" t="str">
        <f>IFERROR(AVERAGEIF(EI14:EI$259,EI6,EG14:EG$259),"")</f>
        <v/>
      </c>
      <c r="EH6" s="375" t="s">
        <v>468</v>
      </c>
      <c r="EI6" s="93" t="s">
        <v>467</v>
      </c>
      <c r="EJ6" s="140" t="str">
        <f>IFERROR(AVERAGEIF(EO15:EO$259,EO6,EJ15:EJ$259),"")</f>
        <v/>
      </c>
      <c r="EK6" s="91">
        <f t="shared" si="21"/>
        <v>0</v>
      </c>
      <c r="EL6" s="90"/>
      <c r="EM6" s="91" t="str">
        <f>IFERROR(AVERAGEIF(EO14:EO$259,EO6,EM14:EM$259),"")</f>
        <v/>
      </c>
      <c r="EN6" s="375" t="s">
        <v>472</v>
      </c>
      <c r="EO6" s="93" t="s">
        <v>471</v>
      </c>
      <c r="EP6" s="140" t="str">
        <f>IFERROR(AVERAGEIF(EU15:EU$259,EU6,EP15:EP$259),"")</f>
        <v/>
      </c>
      <c r="EQ6" s="91">
        <f t="shared" si="22"/>
        <v>0</v>
      </c>
      <c r="ER6" s="90"/>
      <c r="ES6" s="91" t="str">
        <f>IFERROR(AVERAGEIF(EU14:EU$259,EU6,ES14:ES$259),"")</f>
        <v/>
      </c>
      <c r="ET6" s="375" t="s">
        <v>476</v>
      </c>
      <c r="EU6" s="93" t="s">
        <v>475</v>
      </c>
      <c r="EV6" s="140" t="str">
        <f>IFERROR(AVERAGEIF(FA15:FA$259,FA6,EV15:EV$259),"")</f>
        <v/>
      </c>
      <c r="EW6" s="91">
        <f t="shared" si="23"/>
        <v>0</v>
      </c>
      <c r="EX6" s="90"/>
      <c r="EY6" s="91" t="str">
        <f>IFERROR(AVERAGEIF(FA14:FA$259,FA6,EY14:EY$259),"")</f>
        <v/>
      </c>
      <c r="EZ6" s="375" t="s">
        <v>480</v>
      </c>
      <c r="FA6" s="93" t="s">
        <v>481</v>
      </c>
      <c r="FB6" s="140" t="str">
        <f>IFERROR(AVERAGEIF(FG15:FG$259,FG6,FB15:FB$259),"")</f>
        <v/>
      </c>
      <c r="FC6" s="91" t="str">
        <f t="shared" si="24"/>
        <v/>
      </c>
      <c r="FD6" s="90"/>
      <c r="FE6" s="91" t="str">
        <f>IFERROR(AVERAGEIF(FG14:FG$259,FG6,FE14:FE$259),"")</f>
        <v/>
      </c>
      <c r="FF6" s="375"/>
      <c r="FG6" s="93"/>
    </row>
    <row r="7" spans="1:183" ht="13.5" customHeight="1" x14ac:dyDescent="0.25">
      <c r="A7" s="94"/>
      <c r="B7" s="95"/>
      <c r="C7" s="96"/>
      <c r="D7" s="96"/>
      <c r="E7" s="96"/>
      <c r="F7" s="96"/>
      <c r="G7" s="96"/>
      <c r="H7" s="96"/>
      <c r="I7" s="96"/>
      <c r="J7" s="96"/>
      <c r="K7" s="95"/>
      <c r="L7" s="95"/>
      <c r="M7" s="95"/>
      <c r="N7" s="141" t="str">
        <f>IFERROR(AVERAGEIF(S16:S$259,S7,N16:N$259),"")</f>
        <v/>
      </c>
      <c r="O7" s="91" t="str">
        <f t="shared" si="0"/>
        <v/>
      </c>
      <c r="P7" s="90"/>
      <c r="Q7" s="91" t="str">
        <f>IFERROR(AVERAGEIF(S14:S$259,S7,Q14:Q$259),"")</f>
        <v/>
      </c>
      <c r="R7" s="375"/>
      <c r="S7" s="93"/>
      <c r="T7" s="141" t="str">
        <f>IFERROR(AVERAGEIF(Y16:Y$259,Y7,T16:T$259),"")</f>
        <v/>
      </c>
      <c r="U7" s="91">
        <f t="shared" si="1"/>
        <v>0</v>
      </c>
      <c r="V7" s="90"/>
      <c r="W7" s="91" t="str">
        <f>IFERROR(AVERAGEIF(Y14:Y$259,Y7,W14:W$259),"")</f>
        <v/>
      </c>
      <c r="X7" s="375" t="s">
        <v>412</v>
      </c>
      <c r="Y7" s="93" t="s">
        <v>408</v>
      </c>
      <c r="Z7" s="141" t="str">
        <f>IFERROR(AVERAGEIF(AE16:AE$259,AE7,Z16:Z$259),"")</f>
        <v/>
      </c>
      <c r="AA7" s="91" t="str">
        <f t="shared" si="2"/>
        <v/>
      </c>
      <c r="AB7" s="90"/>
      <c r="AC7" s="91" t="str">
        <f>IFERROR(AVERAGEIF(AE14:AE$259,AE7,AC14:AC$259),"")</f>
        <v/>
      </c>
      <c r="AD7" s="375"/>
      <c r="AE7" s="93"/>
      <c r="AF7" s="141" t="str">
        <f>IFERROR(AVERAGEIF(AK$14:AK$259,AK7,AF$14:AF$259),"")</f>
        <v/>
      </c>
      <c r="AG7" s="91">
        <f t="shared" si="3"/>
        <v>0</v>
      </c>
      <c r="AH7" s="90"/>
      <c r="AI7" s="91" t="str">
        <f>IFERROR(AVERAGEIF(AK16:AK$259,AK7,AI$14:AI$259),"")</f>
        <v/>
      </c>
      <c r="AJ7" s="375" t="s">
        <v>420</v>
      </c>
      <c r="AK7" s="93" t="s">
        <v>417</v>
      </c>
      <c r="AL7" s="141" t="str">
        <f>IFERROR(AVERAGEIF(AQ$14:AQ$259,AQ7,AL$14:AL$259),"")</f>
        <v/>
      </c>
      <c r="AM7" s="91" t="str">
        <f t="shared" si="4"/>
        <v/>
      </c>
      <c r="AN7" s="90"/>
      <c r="AO7" s="91" t="str">
        <f>IFERROR(AVERAGEIF(AQ16:AQ$259,AQ7,AO$14:AO$259),"")</f>
        <v/>
      </c>
      <c r="AP7" s="375"/>
      <c r="AQ7" s="93"/>
      <c r="AR7" s="141" t="str">
        <f>IFERROR(AVERAGEIF(AW16:AW$259,AW7,AR16:AR$259),"")</f>
        <v/>
      </c>
      <c r="AS7" s="91" t="str">
        <f t="shared" si="5"/>
        <v/>
      </c>
      <c r="AT7" s="90"/>
      <c r="AU7" s="91" t="str">
        <f>IFERROR(AVERAGEIF(AW14:AW$259,AW7,AU14:AU$259),"")</f>
        <v/>
      </c>
      <c r="AV7" s="375"/>
      <c r="AW7" s="93"/>
      <c r="AX7" s="141" t="str">
        <f>IFERROR(AVERAGEIF(BC16:BC$259,BC7,AX16:AX$259),"")</f>
        <v/>
      </c>
      <c r="AY7" s="91" t="str">
        <f t="shared" si="6"/>
        <v/>
      </c>
      <c r="AZ7" s="90"/>
      <c r="BA7" s="91" t="str">
        <f>IFERROR(AVERAGEIF(BC14:BC$259,BC7,BA14:BA$259),"")</f>
        <v/>
      </c>
      <c r="BB7" s="375"/>
      <c r="BC7" s="93"/>
      <c r="BD7" s="141" t="str">
        <f>IFERROR(AVERAGEIF(BI16:BI$259,BI7,BD16:BD$259),"")</f>
        <v/>
      </c>
      <c r="BE7" s="91" t="str">
        <f t="shared" si="7"/>
        <v/>
      </c>
      <c r="BF7" s="90"/>
      <c r="BG7" s="91" t="str">
        <f>IFERROR(AVERAGEIF(BI14:BI$259,BI7,BG14:BG$259),"")</f>
        <v/>
      </c>
      <c r="BH7" s="375"/>
      <c r="BI7" s="93"/>
      <c r="BJ7" s="141" t="str">
        <f>IFERROR(AVERAGEIF(BO16:BO$259,BO7,BJ16:BJ$259),"")</f>
        <v/>
      </c>
      <c r="BK7" s="91" t="str">
        <f t="shared" si="8"/>
        <v/>
      </c>
      <c r="BL7" s="90"/>
      <c r="BM7" s="91" t="str">
        <f>IFERROR(AVERAGEIF(BO14:BO$259,BO7,BM14:BM$259),"")</f>
        <v/>
      </c>
      <c r="BN7" s="375"/>
      <c r="BO7" s="93"/>
      <c r="BP7" s="141" t="str">
        <f>IFERROR(AVERAGEIF(BU16:BU$259,BU7,BP16:BP$259),"")</f>
        <v/>
      </c>
      <c r="BQ7" s="91" t="str">
        <f t="shared" si="9"/>
        <v/>
      </c>
      <c r="BR7" s="90"/>
      <c r="BS7" s="91"/>
      <c r="BT7" s="375"/>
      <c r="BU7" s="93"/>
      <c r="BV7" s="141" t="str">
        <f>IFERROR(AVERAGEIF(CA16:CA$259,CA7,BV16:BV$259),"")</f>
        <v/>
      </c>
      <c r="BW7" s="91" t="str">
        <f t="shared" si="10"/>
        <v/>
      </c>
      <c r="BX7" s="90"/>
      <c r="BY7" s="91" t="str">
        <f>IFERROR(AVERAGEIF(CA14:CA$259,CA7,BY14:BY$259),"")</f>
        <v/>
      </c>
      <c r="BZ7" s="375"/>
      <c r="CA7" s="93"/>
      <c r="CB7" s="141" t="str">
        <f>IFERROR(AVERAGEIF(CG16:CG$259,CG7,CB16:CB$259),"")</f>
        <v/>
      </c>
      <c r="CC7" s="91" t="str">
        <f t="shared" si="11"/>
        <v/>
      </c>
      <c r="CD7" s="90"/>
      <c r="CE7" s="91" t="str">
        <f>IFERROR(AVERAGEIF(CG14:CG$259,CG7,CE14:CE$259),"")</f>
        <v/>
      </c>
      <c r="CF7" s="375"/>
      <c r="CG7" s="93"/>
      <c r="CH7" s="141" t="str">
        <f>IFERROR(AVERAGEIF(CM16:CM$259,CM7,CH16:CH$259),"")</f>
        <v/>
      </c>
      <c r="CI7" s="91" t="str">
        <f t="shared" si="12"/>
        <v/>
      </c>
      <c r="CJ7" s="90"/>
      <c r="CK7" s="91" t="str">
        <f>IFERROR(AVERAGEIF(CM15:CM$259,CM7,CK15:CK$259),"")</f>
        <v/>
      </c>
      <c r="CL7" s="375"/>
      <c r="CM7" s="93"/>
      <c r="CN7" s="141" t="str">
        <f>IFERROR(AVERAGEIF(CS16:CS$259,CS7,CN16:CN$259),"")</f>
        <v/>
      </c>
      <c r="CO7" s="91" t="str">
        <f t="shared" si="13"/>
        <v/>
      </c>
      <c r="CP7" s="90"/>
      <c r="CQ7" s="91" t="str">
        <f>IFERROR(AVERAGEIF(CS14:CS$259,CS7,CQ14:CQ$259),"")</f>
        <v/>
      </c>
      <c r="CR7" s="375"/>
      <c r="CS7" s="93"/>
      <c r="CT7" s="141" t="str">
        <f>IFERROR(AVERAGEIF(CY16:CY$259,CY7,CT16:CT$259),"")</f>
        <v/>
      </c>
      <c r="CU7" s="91" t="str">
        <f t="shared" si="14"/>
        <v/>
      </c>
      <c r="CV7" s="90"/>
      <c r="CW7" s="91" t="str">
        <f>IFERROR(AVERAGEIF(CY14:CY$259,CY7,CW14:CW$259),"")</f>
        <v/>
      </c>
      <c r="CX7" s="375"/>
      <c r="CY7" s="93"/>
      <c r="CZ7" s="141" t="str">
        <f>IFERROR(AVERAGEIF(DE16:DE$259,DE7,CZ16:CZ$259),"")</f>
        <v/>
      </c>
      <c r="DA7" s="91" t="str">
        <f t="shared" si="15"/>
        <v/>
      </c>
      <c r="DB7" s="90"/>
      <c r="DC7" s="91" t="str">
        <f>IFERROR(AVERAGEIF(DE14:DE$259,DE7,DC14:DC$259),"")</f>
        <v/>
      </c>
      <c r="DD7" s="375"/>
      <c r="DE7" s="93"/>
      <c r="DF7" s="141" t="str">
        <f>IFERROR(AVERAGEIF(DK16:DK$259,DK7,DF16:DF$259),"")</f>
        <v/>
      </c>
      <c r="DG7" s="91">
        <f t="shared" si="16"/>
        <v>0</v>
      </c>
      <c r="DH7" s="90"/>
      <c r="DI7" s="91" t="str">
        <f>IFERROR(AVERAGEIF(DK14:DK$259,DK7,DI14:DI$259),"")</f>
        <v/>
      </c>
      <c r="DJ7" s="375" t="s">
        <v>454</v>
      </c>
      <c r="DK7" s="93" t="s">
        <v>451</v>
      </c>
      <c r="DL7" s="141" t="str">
        <f>IFERROR(AVERAGEIF(DQ16:DQ$259,DQ7,DL16:DL$259),"")</f>
        <v/>
      </c>
      <c r="DM7" s="91" t="str">
        <f t="shared" si="17"/>
        <v/>
      </c>
      <c r="DN7" s="90"/>
      <c r="DO7" s="91" t="str">
        <f>IFERROR(AVERAGEIF(DQ14:DQ$259,DQ7,DO14:DO$259),"")</f>
        <v/>
      </c>
      <c r="DP7" s="375"/>
      <c r="DQ7" s="93"/>
      <c r="DR7" s="141" t="str">
        <f>IFERROR(AVERAGEIF(DW16:DW$259,DW7,DR16:DR$259),"")</f>
        <v/>
      </c>
      <c r="DS7" s="91" t="str">
        <f t="shared" si="18"/>
        <v/>
      </c>
      <c r="DT7" s="90"/>
      <c r="DU7" s="91" t="str">
        <f>IFERROR(AVERAGEIF(DW14:DW$259,DW7,DU14:DU$259),"")</f>
        <v/>
      </c>
      <c r="DV7" s="375"/>
      <c r="DW7" s="93"/>
      <c r="DX7" s="141" t="str">
        <f>IFERROR(AVERAGEIF(EC16:EC$259,EC7,DX16:DX$259),"")</f>
        <v/>
      </c>
      <c r="DY7" s="91" t="str">
        <f t="shared" si="19"/>
        <v/>
      </c>
      <c r="DZ7" s="90"/>
      <c r="EA7" s="91" t="str">
        <f>IFERROR(AVERAGEIF(EC14:EC$259,EC7,EA14:EA$259),"")</f>
        <v/>
      </c>
      <c r="EB7" s="375"/>
      <c r="EC7" s="93"/>
      <c r="ED7" s="141" t="str">
        <f>IFERROR(AVERAGEIF(EI16:EI$259,EI7,ED16:ED$259),"")</f>
        <v/>
      </c>
      <c r="EE7" s="91" t="str">
        <f t="shared" si="20"/>
        <v/>
      </c>
      <c r="EF7" s="90"/>
      <c r="EG7" s="91" t="str">
        <f>IFERROR(AVERAGEIF(EI14:EI$259,EI7,EG14:EG$259),"")</f>
        <v/>
      </c>
      <c r="EH7" s="375"/>
      <c r="EI7" s="93"/>
      <c r="EJ7" s="141" t="str">
        <f>IFERROR(AVERAGEIF(EO16:EO$259,EO7,EJ16:EJ$259),"")</f>
        <v/>
      </c>
      <c r="EK7" s="91" t="str">
        <f t="shared" si="21"/>
        <v/>
      </c>
      <c r="EL7" s="90"/>
      <c r="EM7" s="91" t="str">
        <f>IFERROR(AVERAGEIF(EO14:EO$259,EO7,EM14:EM$259),"")</f>
        <v/>
      </c>
      <c r="EN7" s="375"/>
      <c r="EO7" s="93"/>
      <c r="EP7" s="141" t="str">
        <f>IFERROR(AVERAGEIF(EU16:EU$259,EU7,EP16:EP$259),"")</f>
        <v/>
      </c>
      <c r="EQ7" s="91">
        <f t="shared" si="22"/>
        <v>0</v>
      </c>
      <c r="ER7" s="90"/>
      <c r="ES7" s="91" t="str">
        <f>IFERROR(AVERAGEIF(EU14:EU$259,EU7,ES14:ES$259),"")</f>
        <v/>
      </c>
      <c r="ET7" s="375" t="s">
        <v>476</v>
      </c>
      <c r="EU7" s="93" t="s">
        <v>477</v>
      </c>
      <c r="EV7" s="141" t="str">
        <f>IFERROR(AVERAGEIF(FA16:FA$259,FA7,EV16:EV$259),"")</f>
        <v/>
      </c>
      <c r="EW7" s="91" t="str">
        <f t="shared" si="23"/>
        <v/>
      </c>
      <c r="EX7" s="90"/>
      <c r="EY7" s="91"/>
      <c r="EZ7" s="375"/>
      <c r="FA7" s="93"/>
      <c r="FB7" s="141" t="str">
        <f>IFERROR(AVERAGEIF(FG16:FG$259,FG7,FB16:FB$259),"")</f>
        <v/>
      </c>
      <c r="FC7" s="91" t="str">
        <f t="shared" si="24"/>
        <v/>
      </c>
      <c r="FD7" s="90"/>
      <c r="FE7" s="91" t="str">
        <f>IFERROR(AVERAGEIF(FG14:FG$259,FG7,FE14:FE$259),"")</f>
        <v/>
      </c>
      <c r="FF7" s="375"/>
      <c r="FG7" s="93"/>
    </row>
    <row r="8" spans="1:183" ht="13.5" customHeight="1" x14ac:dyDescent="0.25">
      <c r="A8" s="94"/>
      <c r="B8" s="95"/>
      <c r="C8" s="96"/>
      <c r="D8" s="96"/>
      <c r="E8" s="96"/>
      <c r="F8" s="96"/>
      <c r="G8" s="96"/>
      <c r="H8" s="96"/>
      <c r="I8" s="96"/>
      <c r="J8" s="96"/>
      <c r="K8" s="95"/>
      <c r="L8" s="95"/>
      <c r="M8" s="95"/>
      <c r="N8" s="141" t="str">
        <f>IFERROR(AVERAGEIF(S17:S$259,S8,N17:N$259),"")</f>
        <v/>
      </c>
      <c r="O8" s="91" t="str">
        <f t="shared" si="0"/>
        <v/>
      </c>
      <c r="P8" s="90"/>
      <c r="Q8" s="91" t="str">
        <f>IFERROR(AVERAGEIF(S14:S$259,S8,Q14:Q$259),"")</f>
        <v/>
      </c>
      <c r="R8" s="375"/>
      <c r="S8" s="93"/>
      <c r="T8" s="141" t="str">
        <f>IFERROR(AVERAGEIF(Y17:Y$259,Y8,T17:T$259),"")</f>
        <v/>
      </c>
      <c r="U8" s="91">
        <f t="shared" si="1"/>
        <v>0</v>
      </c>
      <c r="V8" s="90"/>
      <c r="W8" s="91" t="str">
        <f>IFERROR(AVERAGEIF(Y14:Y$259,Y8,W14:W$259),"")</f>
        <v/>
      </c>
      <c r="X8" s="375" t="s">
        <v>410</v>
      </c>
      <c r="Y8" s="93" t="s">
        <v>409</v>
      </c>
      <c r="Z8" s="141" t="str">
        <f>IFERROR(AVERAGEIF(AE17:AE$259,AE8,Z17:Z$259),"")</f>
        <v/>
      </c>
      <c r="AA8" s="91" t="str">
        <f t="shared" si="2"/>
        <v/>
      </c>
      <c r="AB8" s="90"/>
      <c r="AC8" s="91" t="str">
        <f>IFERROR(AVERAGEIF(AE14:AE$259,AE8,AC14:AC$259),"")</f>
        <v/>
      </c>
      <c r="AD8" s="375"/>
      <c r="AE8" s="93"/>
      <c r="AF8" s="141" t="str">
        <f>IFERROR(AVERAGEIF(AK$14:AK$259,AK8,AF$14:AF$259),"")</f>
        <v/>
      </c>
      <c r="AG8" s="91" t="str">
        <f t="shared" si="3"/>
        <v/>
      </c>
      <c r="AH8" s="90"/>
      <c r="AI8" s="91" t="str">
        <f>IFERROR(AVERAGEIF(AK17:AK$259,AK8,AI$14:AI$259),"")</f>
        <v/>
      </c>
      <c r="AJ8" s="375"/>
      <c r="AK8" s="93"/>
      <c r="AL8" s="141" t="str">
        <f>IFERROR(AVERAGEIF(AQ$14:AQ$259,AQ8,AL$14:AL$259),"")</f>
        <v/>
      </c>
      <c r="AM8" s="91" t="str">
        <f t="shared" si="4"/>
        <v/>
      </c>
      <c r="AN8" s="90"/>
      <c r="AO8" s="91" t="str">
        <f>IFERROR(AVERAGEIF(AQ17:AQ$259,AQ8,AO$14:AO$259),"")</f>
        <v/>
      </c>
      <c r="AP8" s="375"/>
      <c r="AQ8" s="93"/>
      <c r="AR8" s="141" t="str">
        <f>IFERROR(AVERAGEIF(AW17:AW$259,AW8,AR17:AR$259),"")</f>
        <v/>
      </c>
      <c r="AS8" s="91" t="str">
        <f t="shared" si="5"/>
        <v/>
      </c>
      <c r="AT8" s="90"/>
      <c r="AU8" s="91" t="str">
        <f>IFERROR(AVERAGEIF(AW14:AW$259,AW8,AU14:AU$259),"")</f>
        <v/>
      </c>
      <c r="AV8" s="375"/>
      <c r="AW8" s="93"/>
      <c r="AX8" s="141" t="str">
        <f>IFERROR(AVERAGEIF(BC17:BC$259,BC8,AX17:AX$259),"")</f>
        <v/>
      </c>
      <c r="AY8" s="91" t="str">
        <f t="shared" si="6"/>
        <v/>
      </c>
      <c r="AZ8" s="90"/>
      <c r="BA8" s="91" t="str">
        <f>IFERROR(AVERAGEIF(BC14:BC$259,BC8,BA14:BA$259),"")</f>
        <v/>
      </c>
      <c r="BB8" s="375"/>
      <c r="BC8" s="93"/>
      <c r="BD8" s="141" t="str">
        <f>IFERROR(AVERAGEIF(BI17:BI$259,BI8,BD17:BD$259),"")</f>
        <v/>
      </c>
      <c r="BE8" s="91" t="str">
        <f t="shared" si="7"/>
        <v/>
      </c>
      <c r="BF8" s="90"/>
      <c r="BG8" s="91" t="str">
        <f>IFERROR(AVERAGEIF(BI14:BI$259,BI8,BG14:BG$259),"")</f>
        <v/>
      </c>
      <c r="BH8" s="375"/>
      <c r="BI8" s="93"/>
      <c r="BJ8" s="141" t="str">
        <f>IFERROR(AVERAGEIF(BO17:BO$259,BO8,BJ17:BJ$259),"")</f>
        <v/>
      </c>
      <c r="BK8" s="91" t="str">
        <f t="shared" si="8"/>
        <v/>
      </c>
      <c r="BL8" s="90"/>
      <c r="BM8" s="91" t="str">
        <f>IFERROR(AVERAGEIF(BO14:BO$259,BO8,BM14:BM$259),"")</f>
        <v/>
      </c>
      <c r="BN8" s="375"/>
      <c r="BO8" s="93"/>
      <c r="BP8" s="141" t="str">
        <f>IFERROR(AVERAGEIF(BU17:BU$259,BU8,BP17:BP$259),"")</f>
        <v/>
      </c>
      <c r="BQ8" s="91" t="str">
        <f t="shared" si="9"/>
        <v/>
      </c>
      <c r="BR8" s="90"/>
      <c r="BS8" s="91"/>
      <c r="BT8" s="375"/>
      <c r="BU8" s="93"/>
      <c r="BV8" s="141" t="str">
        <f>IFERROR(AVERAGEIF(CA17:CA$259,CA8,BV17:BV$259),"")</f>
        <v/>
      </c>
      <c r="BW8" s="91" t="str">
        <f t="shared" si="10"/>
        <v/>
      </c>
      <c r="BX8" s="90"/>
      <c r="BY8" s="91" t="str">
        <f>IFERROR(AVERAGEIF(CA14:CA$259,CA8,BY14:BY$259),"")</f>
        <v/>
      </c>
      <c r="BZ8" s="375"/>
      <c r="CA8" s="93"/>
      <c r="CB8" s="141" t="str">
        <f>IFERROR(AVERAGEIF(CG17:CG$259,CG8,CB17:CB$259),"")</f>
        <v/>
      </c>
      <c r="CC8" s="91" t="str">
        <f t="shared" si="11"/>
        <v/>
      </c>
      <c r="CD8" s="90"/>
      <c r="CE8" s="91" t="str">
        <f>IFERROR(AVERAGEIF(CG14:CG$259,CG8,CE14:CE$259),"")</f>
        <v/>
      </c>
      <c r="CF8" s="375"/>
      <c r="CG8" s="93"/>
      <c r="CH8" s="141" t="str">
        <f>IFERROR(AVERAGEIF(CM17:CM$259,CM8,CH17:CH$259),"")</f>
        <v/>
      </c>
      <c r="CI8" s="91" t="str">
        <f t="shared" si="12"/>
        <v/>
      </c>
      <c r="CJ8" s="90"/>
      <c r="CK8" s="91"/>
      <c r="CL8" s="375"/>
      <c r="CM8" s="93"/>
      <c r="CN8" s="141" t="str">
        <f>IFERROR(AVERAGEIF(CS17:CS$259,CS8,CN17:CN$259),"")</f>
        <v/>
      </c>
      <c r="CO8" s="91" t="str">
        <f t="shared" si="13"/>
        <v/>
      </c>
      <c r="CP8" s="90"/>
      <c r="CQ8" s="91" t="str">
        <f>IFERROR(AVERAGEIF(CS14:CS$259,CS8,CQ14:CQ$259),"")</f>
        <v/>
      </c>
      <c r="CR8" s="375"/>
      <c r="CS8" s="93"/>
      <c r="CT8" s="141" t="str">
        <f>IFERROR(AVERAGEIF(CY17:CY$259,CY8,CT17:CT$259),"")</f>
        <v/>
      </c>
      <c r="CU8" s="91" t="str">
        <f t="shared" si="14"/>
        <v/>
      </c>
      <c r="CV8" s="90"/>
      <c r="CW8" s="91" t="str">
        <f>IFERROR(AVERAGEIF(CY14:CY$259,CY8,CW14:CW$259),"")</f>
        <v/>
      </c>
      <c r="CX8" s="375"/>
      <c r="CY8" s="93"/>
      <c r="CZ8" s="141" t="str">
        <f>IFERROR(AVERAGEIF(DE17:DE$259,DE8,CZ17:CZ$259),"")</f>
        <v/>
      </c>
      <c r="DA8" s="91" t="str">
        <f t="shared" si="15"/>
        <v/>
      </c>
      <c r="DB8" s="90"/>
      <c r="DC8" s="91"/>
      <c r="DD8" s="375"/>
      <c r="DE8" s="93"/>
      <c r="DF8" s="141" t="str">
        <f>IFERROR(AVERAGEIF(DK17:DK$259,DK6,DF17:DF$259),"")</f>
        <v/>
      </c>
      <c r="DG8" s="91">
        <f>IFERROR(AVERAGEIF(DK$14:DK$259,DK6,DG$14:DG$259),"")</f>
        <v>0</v>
      </c>
      <c r="DH8" s="90"/>
      <c r="DI8" s="91" t="str">
        <f>IFERROR(AVERAGEIF(DK15:DK$259,DK6,DI15:DI$259),"")</f>
        <v/>
      </c>
      <c r="DJ8" s="375" t="s">
        <v>456</v>
      </c>
      <c r="DK8" s="93" t="s">
        <v>455</v>
      </c>
      <c r="DL8" s="141" t="str">
        <f>IFERROR(AVERAGEIF(DQ17:DQ$259,DQ8,DL17:DL$259),"")</f>
        <v/>
      </c>
      <c r="DM8" s="91" t="str">
        <f t="shared" si="17"/>
        <v/>
      </c>
      <c r="DN8" s="90"/>
      <c r="DO8" s="91" t="str">
        <f>IFERROR(AVERAGEIF(DQ14:DQ$259,DQ8,DO14:DO$259),"")</f>
        <v/>
      </c>
      <c r="DP8" s="375"/>
      <c r="DQ8" s="93"/>
      <c r="DR8" s="141" t="str">
        <f>IFERROR(AVERAGEIF(DW17:DW$259,DW8,DR17:DR$259),"")</f>
        <v/>
      </c>
      <c r="DS8" s="91" t="str">
        <f t="shared" si="18"/>
        <v/>
      </c>
      <c r="DT8" s="90"/>
      <c r="DU8" s="91" t="str">
        <f>IFERROR(AVERAGEIF(DW14:DW$259,DW8,DU14:DU$259),"")</f>
        <v/>
      </c>
      <c r="DV8" s="375"/>
      <c r="DW8" s="93"/>
      <c r="DX8" s="141" t="str">
        <f>IFERROR(AVERAGEIF(EC17:EC$259,EC8,DX17:DX$259),"")</f>
        <v/>
      </c>
      <c r="DY8" s="91" t="str">
        <f t="shared" si="19"/>
        <v/>
      </c>
      <c r="DZ8" s="90"/>
      <c r="EA8" s="91" t="str">
        <f>IFERROR(AVERAGEIF(EC14:EC$259,EC8,EA14:EA$259),"")</f>
        <v/>
      </c>
      <c r="EB8" s="375"/>
      <c r="EC8" s="93"/>
      <c r="ED8" s="141" t="str">
        <f>IFERROR(AVERAGEIF(EI17:EI$259,EI8,ED17:ED$259),"")</f>
        <v/>
      </c>
      <c r="EE8" s="91" t="str">
        <f t="shared" si="20"/>
        <v/>
      </c>
      <c r="EF8" s="90"/>
      <c r="EG8" s="91" t="str">
        <f>IFERROR(AVERAGEIF(EI14:EI$259,EI8,EG14:EG$259),"")</f>
        <v/>
      </c>
      <c r="EH8" s="375"/>
      <c r="EI8" s="93"/>
      <c r="EJ8" s="141" t="str">
        <f>IFERROR(AVERAGEIF(EO17:EO$259,EO8,EJ17:EJ$259),"")</f>
        <v/>
      </c>
      <c r="EK8" s="91" t="str">
        <f t="shared" si="21"/>
        <v/>
      </c>
      <c r="EL8" s="90"/>
      <c r="EM8" s="91" t="str">
        <f>IFERROR(AVERAGEIF(EO14:EO$259,EO8,EM14:EM$259),"")</f>
        <v/>
      </c>
      <c r="EN8" s="375"/>
      <c r="EO8" s="93"/>
      <c r="EP8" s="141" t="str">
        <f>IFERROR(AVERAGEIF(EU17:EU$259,EU8,EP17:EP$259),"")</f>
        <v/>
      </c>
      <c r="EQ8" s="91">
        <f t="shared" si="22"/>
        <v>0</v>
      </c>
      <c r="ER8" s="90"/>
      <c r="ES8" s="91" t="str">
        <f>IFERROR(AVERAGEIF(EU14:EU$259,EU8,ES14:ES$259),"")</f>
        <v/>
      </c>
      <c r="ET8" s="375" t="s">
        <v>476</v>
      </c>
      <c r="EU8" s="93" t="s">
        <v>478</v>
      </c>
      <c r="EV8" s="141" t="str">
        <f>IFERROR(AVERAGEIF(FA17:FA$259,FA8,EV17:EV$259),"")</f>
        <v/>
      </c>
      <c r="EW8" s="91" t="str">
        <f t="shared" si="23"/>
        <v/>
      </c>
      <c r="EX8" s="90"/>
      <c r="EY8" s="91" t="str">
        <f>IFERROR(AVERAGEIF(FA14:FA$259,FA8,EY14:EY$259),"")</f>
        <v/>
      </c>
      <c r="EZ8" s="375"/>
      <c r="FA8" s="93"/>
      <c r="FB8" s="141" t="str">
        <f>IFERROR(AVERAGEIF(FG17:FG$259,FG8,FB17:FB$259),"")</f>
        <v/>
      </c>
      <c r="FC8" s="91" t="str">
        <f t="shared" si="24"/>
        <v/>
      </c>
      <c r="FD8" s="90"/>
      <c r="FE8" s="91" t="str">
        <f>IFERROR(AVERAGEIF(FG14:FG$259,FG8,FE14:FE$259),"")</f>
        <v/>
      </c>
      <c r="FF8" s="375"/>
      <c r="FG8" s="93"/>
    </row>
    <row r="9" spans="1:183" ht="13.5" customHeight="1" x14ac:dyDescent="0.25">
      <c r="A9" s="94"/>
      <c r="B9" s="95"/>
      <c r="C9" s="96"/>
      <c r="D9" s="96"/>
      <c r="E9" s="96"/>
      <c r="F9" s="96"/>
      <c r="G9" s="96"/>
      <c r="H9" s="96"/>
      <c r="I9" s="96"/>
      <c r="J9" s="96"/>
      <c r="K9" s="95"/>
      <c r="L9" s="95"/>
      <c r="M9" s="95"/>
      <c r="N9" s="141" t="str">
        <f>IFERROR(AVERAGEIF(S18:S$259,S9,N18:N$259),"")</f>
        <v/>
      </c>
      <c r="O9" s="91" t="str">
        <f t="shared" si="0"/>
        <v/>
      </c>
      <c r="P9" s="90"/>
      <c r="Q9" s="91" t="str">
        <f>IFERROR(AVERAGEIF(S14:S$259,S9,Q14:Q$259),"")</f>
        <v/>
      </c>
      <c r="R9" s="375"/>
      <c r="S9" s="93"/>
      <c r="T9" s="141" t="str">
        <f>IFERROR(AVERAGEIF(Y18:Y$259,Y9,T18:T$259),"")</f>
        <v/>
      </c>
      <c r="U9" s="91" t="str">
        <f t="shared" si="1"/>
        <v/>
      </c>
      <c r="V9" s="90"/>
      <c r="W9" s="91" t="str">
        <f>IFERROR(AVERAGEIF(Y14:Y$259,Y9,W14:W$259),"")</f>
        <v/>
      </c>
      <c r="X9" s="375"/>
      <c r="Y9" s="93"/>
      <c r="Z9" s="141" t="str">
        <f>IFERROR(AVERAGEIF(AE18:AE$259,AE9,Z18:Z$259),"")</f>
        <v/>
      </c>
      <c r="AA9" s="91" t="str">
        <f t="shared" si="2"/>
        <v/>
      </c>
      <c r="AB9" s="90"/>
      <c r="AC9" s="91" t="str">
        <f>IFERROR(AVERAGEIF(AE14:AE$259,AE9,AC14:AC$259),"")</f>
        <v/>
      </c>
      <c r="AD9" s="375"/>
      <c r="AE9" s="93"/>
      <c r="AF9" s="141" t="str">
        <f>IFERROR(AVERAGEIF(AK18:AK$259,AK9,AF18:AF$259),"")</f>
        <v/>
      </c>
      <c r="AG9" s="91" t="str">
        <f t="shared" si="3"/>
        <v/>
      </c>
      <c r="AH9" s="90"/>
      <c r="AI9" s="91" t="str">
        <f>IFERROR(AVERAGEIF(AK14:AK$259,AK9,AI14:AI$259),"")</f>
        <v/>
      </c>
      <c r="AJ9" s="375"/>
      <c r="AK9" s="93"/>
      <c r="AL9" s="141" t="str">
        <f>IFERROR(AVERAGEIF(AQ18:AQ$259,AQ9,AL18:AL$259),"")</f>
        <v/>
      </c>
      <c r="AM9" s="91" t="str">
        <f t="shared" si="4"/>
        <v/>
      </c>
      <c r="AN9" s="90"/>
      <c r="AO9" s="91" t="str">
        <f>IFERROR(AVERAGEIF(AQ14:AQ$259,AQ9,AO14:AO$259),"")</f>
        <v/>
      </c>
      <c r="AP9" s="375"/>
      <c r="AQ9" s="93"/>
      <c r="AR9" s="141" t="str">
        <f>IFERROR(AVERAGEIF(AW18:AW$259,AW9,AR18:AR$259),"")</f>
        <v/>
      </c>
      <c r="AS9" s="91" t="str">
        <f t="shared" si="5"/>
        <v/>
      </c>
      <c r="AT9" s="90"/>
      <c r="AU9" s="91" t="str">
        <f>IFERROR(AVERAGEIF(AW14:AW$259,AW9,AU14:AU$259),"")</f>
        <v/>
      </c>
      <c r="AV9" s="375"/>
      <c r="AW9" s="93"/>
      <c r="AX9" s="141" t="str">
        <f>IFERROR(AVERAGEIF(BC18:BC$259,BC9,AX18:AX$259),"")</f>
        <v/>
      </c>
      <c r="AY9" s="91" t="str">
        <f t="shared" si="6"/>
        <v/>
      </c>
      <c r="AZ9" s="90"/>
      <c r="BA9" s="91" t="str">
        <f>IFERROR(AVERAGEIF(BC14:BC$259,BC9,BA14:BA$259),"")</f>
        <v/>
      </c>
      <c r="BB9" s="375"/>
      <c r="BC9" s="93"/>
      <c r="BD9" s="141" t="str">
        <f>IFERROR(AVERAGEIF(BI18:BI$259,BI9,BD18:BD$259),"")</f>
        <v/>
      </c>
      <c r="BE9" s="91" t="str">
        <f t="shared" si="7"/>
        <v/>
      </c>
      <c r="BF9" s="90"/>
      <c r="BG9" s="91" t="str">
        <f>IFERROR(AVERAGEIF(BI14:BI$259,BI9,BG14:BG$259),"")</f>
        <v/>
      </c>
      <c r="BH9" s="375"/>
      <c r="BI9" s="93"/>
      <c r="BJ9" s="141" t="str">
        <f>IFERROR(AVERAGEIF(BO18:BO$259,BO9,BJ18:BJ$259),"")</f>
        <v/>
      </c>
      <c r="BK9" s="91" t="str">
        <f t="shared" si="8"/>
        <v/>
      </c>
      <c r="BL9" s="90"/>
      <c r="BM9" s="91" t="str">
        <f>IFERROR(AVERAGEIF(BO14:BO$259,BO9,BM14:BM$259),"")</f>
        <v/>
      </c>
      <c r="BN9" s="375"/>
      <c r="BO9" s="93"/>
      <c r="BP9" s="141" t="str">
        <f>IFERROR(AVERAGEIF(BU18:BU$259,BU9,BP18:BP$259),"")</f>
        <v/>
      </c>
      <c r="BQ9" s="91" t="str">
        <f t="shared" si="9"/>
        <v/>
      </c>
      <c r="BR9" s="90"/>
      <c r="BS9" s="91" t="str">
        <f>IFERROR(AVERAGEIF(BU14:BU$259,BU9,BS14:BS$259),"")</f>
        <v/>
      </c>
      <c r="BT9" s="375"/>
      <c r="BU9" s="93"/>
      <c r="BV9" s="141" t="str">
        <f>IFERROR(AVERAGEIF(CA18:CA$259,CA9,BV18:BV$259),"")</f>
        <v/>
      </c>
      <c r="BW9" s="91" t="str">
        <f t="shared" si="10"/>
        <v/>
      </c>
      <c r="BX9" s="90"/>
      <c r="BY9" s="91" t="str">
        <f>IFERROR(AVERAGEIF(CA14:CA$259,CA9,BY14:BY$259),"")</f>
        <v/>
      </c>
      <c r="BZ9" s="375"/>
      <c r="CA9" s="93"/>
      <c r="CB9" s="141" t="str">
        <f>IFERROR(AVERAGEIF(CG18:CG$259,CG9,CB18:CB$259),"")</f>
        <v/>
      </c>
      <c r="CC9" s="91" t="str">
        <f t="shared" si="11"/>
        <v/>
      </c>
      <c r="CD9" s="90"/>
      <c r="CE9" s="91" t="str">
        <f>IFERROR(AVERAGEIF(CG14:CG$259,CG9,CE14:CE$259),"")</f>
        <v/>
      </c>
      <c r="CF9" s="375"/>
      <c r="CG9" s="93"/>
      <c r="CH9" s="141" t="str">
        <f>IFERROR(AVERAGEIF(CM18:CM$259,CM9,CH18:CH$259),"")</f>
        <v/>
      </c>
      <c r="CI9" s="91" t="str">
        <f t="shared" si="12"/>
        <v/>
      </c>
      <c r="CJ9" s="90"/>
      <c r="CK9" s="91" t="str">
        <f>IFERROR(AVERAGEIF(CM14:CM$259,CM9,CK14:CK$259),"")</f>
        <v/>
      </c>
      <c r="CL9" s="375"/>
      <c r="CM9" s="93"/>
      <c r="CN9" s="141" t="str">
        <f>IFERROR(AVERAGEIF(CS18:CS$259,CS9,CN18:CN$259),"")</f>
        <v/>
      </c>
      <c r="CO9" s="91" t="str">
        <f t="shared" si="13"/>
        <v/>
      </c>
      <c r="CP9" s="90"/>
      <c r="CQ9" s="91" t="str">
        <f>IFERROR(AVERAGEIF(CS14:CS$259,CS9,CQ14:CQ$259),"")</f>
        <v/>
      </c>
      <c r="CR9" s="375"/>
      <c r="CS9" s="93"/>
      <c r="CT9" s="141" t="str">
        <f>IFERROR(AVERAGEIF(CY18:CY$259,CY9,CT18:CT$259),"")</f>
        <v/>
      </c>
      <c r="CU9" s="91" t="str">
        <f t="shared" si="14"/>
        <v/>
      </c>
      <c r="CV9" s="90"/>
      <c r="CW9" s="91" t="str">
        <f>IFERROR(AVERAGEIF(CY14:CY$259,CY9,CW14:CW$259),"")</f>
        <v/>
      </c>
      <c r="CX9" s="375"/>
      <c r="CY9" s="93"/>
      <c r="CZ9" s="141" t="str">
        <f>IFERROR(AVERAGEIF(DE18:DE$259,DE9,CZ18:CZ$259),"")</f>
        <v/>
      </c>
      <c r="DA9" s="91" t="str">
        <f t="shared" si="15"/>
        <v/>
      </c>
      <c r="DB9" s="90"/>
      <c r="DC9" s="91"/>
      <c r="DD9" s="375"/>
      <c r="DE9" s="93"/>
      <c r="DF9" s="141" t="str">
        <f>IFERROR(AVERAGEIF(DK18:DK$259,DK9,DF18:DF$259),"")</f>
        <v/>
      </c>
      <c r="DG9" s="91" t="str">
        <f t="shared" si="16"/>
        <v/>
      </c>
      <c r="DH9" s="90"/>
      <c r="DI9" s="91" t="str">
        <f>IFERROR(AVERAGEIF(DK16:DK$259,DK9,DI16:DI$259),"")</f>
        <v/>
      </c>
      <c r="DJ9" s="375"/>
      <c r="DK9" s="93"/>
      <c r="DL9" s="141" t="str">
        <f>IFERROR(AVERAGEIF(DQ18:DQ$259,DQ9,DL18:DL$259),"")</f>
        <v/>
      </c>
      <c r="DM9" s="91" t="str">
        <f t="shared" si="17"/>
        <v/>
      </c>
      <c r="DN9" s="90"/>
      <c r="DO9" s="91" t="str">
        <f>IFERROR(AVERAGEIF(DQ14:DQ$259,DQ9,DO14:DO$259),"")</f>
        <v/>
      </c>
      <c r="DP9" s="375"/>
      <c r="DQ9" s="93"/>
      <c r="DR9" s="141" t="str">
        <f>IFERROR(AVERAGEIF(DW18:DW$259,DW9,DR18:DR$259),"")</f>
        <v/>
      </c>
      <c r="DS9" s="91" t="str">
        <f t="shared" si="18"/>
        <v/>
      </c>
      <c r="DT9" s="90"/>
      <c r="DU9" s="91" t="str">
        <f>IFERROR(AVERAGEIF(DW14:DW$259,DW9,DU14:DU$259),"")</f>
        <v/>
      </c>
      <c r="DV9" s="375"/>
      <c r="DW9" s="93"/>
      <c r="DX9" s="141" t="str">
        <f>IFERROR(AVERAGEIF(EC18:EC$259,EC9,DX18:DX$259),"")</f>
        <v/>
      </c>
      <c r="DY9" s="91" t="str">
        <f t="shared" si="19"/>
        <v/>
      </c>
      <c r="DZ9" s="90"/>
      <c r="EA9" s="91" t="str">
        <f>IFERROR(AVERAGEIF(EC14:EC$259,EC9,EA14:EA$259),"")</f>
        <v/>
      </c>
      <c r="EB9" s="375"/>
      <c r="EC9" s="93"/>
      <c r="ED9" s="141" t="str">
        <f>IFERROR(AVERAGEIF(EI18:EI$259,EI9,ED18:ED$259),"")</f>
        <v/>
      </c>
      <c r="EE9" s="91" t="str">
        <f t="shared" si="20"/>
        <v/>
      </c>
      <c r="EF9" s="90"/>
      <c r="EG9" s="91" t="str">
        <f>IFERROR(AVERAGEIF(EI14:EI$259,EI9,EG14:EG$259),"")</f>
        <v/>
      </c>
      <c r="EH9" s="375"/>
      <c r="EI9" s="93"/>
      <c r="EJ9" s="141" t="str">
        <f>IFERROR(AVERAGEIF(EO18:EO$259,EO9,EJ18:EJ$259),"")</f>
        <v/>
      </c>
      <c r="EK9" s="91" t="str">
        <f t="shared" si="21"/>
        <v/>
      </c>
      <c r="EL9" s="90"/>
      <c r="EM9" s="91" t="str">
        <f>IFERROR(AVERAGEIF(EO14:EO$259,EO9,EM14:EM$259),"")</f>
        <v/>
      </c>
      <c r="EN9" s="375"/>
      <c r="EO9" s="93"/>
      <c r="EP9" s="141" t="str">
        <f>IFERROR(AVERAGEIF(EU18:EU$259,EU9,EP18:EP$259),"")</f>
        <v/>
      </c>
      <c r="EQ9" s="91" t="str">
        <f t="shared" si="22"/>
        <v/>
      </c>
      <c r="ER9" s="90"/>
      <c r="ES9" s="91" t="str">
        <f>IFERROR(AVERAGEIF(EU14:EU$259,EU9,ES14:ES$259),"")</f>
        <v/>
      </c>
      <c r="ET9" s="375"/>
      <c r="EU9" s="93"/>
      <c r="EV9" s="141" t="str">
        <f>IFERROR(AVERAGEIF(FA18:FA$259,FA9,EV18:EV$259),"")</f>
        <v/>
      </c>
      <c r="EW9" s="91" t="str">
        <f t="shared" si="23"/>
        <v/>
      </c>
      <c r="EX9" s="90"/>
      <c r="EY9" s="91" t="str">
        <f>IFERROR(AVERAGEIF(FA14:FA$259,FA9,EY14:EY$259),"")</f>
        <v/>
      </c>
      <c r="EZ9" s="375"/>
      <c r="FA9" s="93"/>
      <c r="FB9" s="141" t="str">
        <f>IFERROR(AVERAGEIF(FG18:FG$259,FG9,FB18:FB$259),"")</f>
        <v/>
      </c>
      <c r="FC9" s="91" t="str">
        <f t="shared" si="24"/>
        <v/>
      </c>
      <c r="FD9" s="90"/>
      <c r="FE9" s="91" t="str">
        <f>IFERROR(AVERAGEIF(FG14:FG$259,FG9,FE14:FE$259),"")</f>
        <v/>
      </c>
      <c r="FF9" s="375"/>
      <c r="FG9" s="93"/>
    </row>
    <row r="10" spans="1:183" ht="23.25" hidden="1" customHeight="1" x14ac:dyDescent="0.25">
      <c r="A10" s="94"/>
      <c r="B10" s="95"/>
      <c r="C10" s="96"/>
      <c r="D10" s="96"/>
      <c r="E10" s="96"/>
      <c r="F10" s="96"/>
      <c r="G10" s="96"/>
      <c r="H10" s="96"/>
      <c r="I10" s="96"/>
      <c r="J10" s="96"/>
      <c r="K10" s="95"/>
      <c r="L10" s="95"/>
      <c r="M10" s="95"/>
      <c r="N10" s="141" t="str">
        <f>IFERROR(AVERAGEIF(S19:S$259,S10,N19:N$259),"")</f>
        <v/>
      </c>
      <c r="O10" s="91" t="str">
        <f t="shared" si="0"/>
        <v/>
      </c>
      <c r="P10" s="90"/>
      <c r="Q10" s="91" t="str">
        <f>IFERROR(AVERAGEIF(S14:S$259,S10,Q14:Q$259),"")</f>
        <v/>
      </c>
      <c r="R10" s="92"/>
      <c r="S10" s="93"/>
      <c r="T10" s="141" t="str">
        <f>IFERROR(AVERAGEIF(Y19:Y$259,Y10,T19:T$259),"")</f>
        <v/>
      </c>
      <c r="U10" s="91" t="str">
        <f t="shared" si="1"/>
        <v/>
      </c>
      <c r="V10" s="90"/>
      <c r="W10" s="91" t="str">
        <f>IFERROR(AVERAGEIF(Y14:Y$259,Y10,W14:W$259),"")</f>
        <v/>
      </c>
      <c r="X10" s="92"/>
      <c r="Y10" s="93"/>
      <c r="Z10" s="141" t="str">
        <f>IFERROR(AVERAGEIF(AE19:AE$259,AE10,Z19:Z$259),"")</f>
        <v/>
      </c>
      <c r="AA10" s="91" t="str">
        <f t="shared" si="2"/>
        <v/>
      </c>
      <c r="AB10" s="90"/>
      <c r="AC10" s="91" t="str">
        <f>IFERROR(AVERAGEIF(AE14:AE$259,AE10,AC14:AC$259),"")</f>
        <v/>
      </c>
      <c r="AD10" s="92"/>
      <c r="AE10" s="93"/>
      <c r="AF10" s="141" t="str">
        <f>IFERROR(AVERAGEIF(AK19:AK$259,AK10,AF19:AF$259),"")</f>
        <v/>
      </c>
      <c r="AG10" s="91" t="str">
        <f t="shared" si="3"/>
        <v/>
      </c>
      <c r="AH10" s="90"/>
      <c r="AI10" s="91" t="str">
        <f>IFERROR(AVERAGEIF(AK14:AK$259,AK10,AI14:AI$259),"")</f>
        <v/>
      </c>
      <c r="AJ10" s="92"/>
      <c r="AK10" s="93"/>
      <c r="AL10" s="141" t="str">
        <f>IFERROR(AVERAGEIF(AQ19:AQ$259,AQ10,AL19:AL$259),"")</f>
        <v/>
      </c>
      <c r="AM10" s="91" t="str">
        <f t="shared" si="4"/>
        <v/>
      </c>
      <c r="AN10" s="90"/>
      <c r="AO10" s="91" t="str">
        <f>IFERROR(AVERAGEIF(AQ14:AQ$259,AQ10,AO14:AO$259),"")</f>
        <v/>
      </c>
      <c r="AP10" s="92"/>
      <c r="AQ10" s="93"/>
      <c r="AR10" s="141" t="str">
        <f>IFERROR(AVERAGEIF(AW19:AW$259,AW10,AR19:AR$259),"")</f>
        <v/>
      </c>
      <c r="AS10" s="91" t="str">
        <f t="shared" si="5"/>
        <v/>
      </c>
      <c r="AT10" s="90"/>
      <c r="AU10" s="91" t="str">
        <f>IFERROR(AVERAGEIF(AW14:AW$259,AW10,AU14:AU$259),"")</f>
        <v/>
      </c>
      <c r="AV10" s="92"/>
      <c r="AW10" s="93"/>
      <c r="AX10" s="141" t="str">
        <f>IFERROR(AVERAGEIF(BC19:BC$259,BC10,AX19:AX$259),"")</f>
        <v/>
      </c>
      <c r="AY10" s="91" t="str">
        <f t="shared" si="6"/>
        <v/>
      </c>
      <c r="AZ10" s="90"/>
      <c r="BA10" s="91" t="str">
        <f>IFERROR(AVERAGEIF(BC14:BC$259,BC10,BA14:BA$259),"")</f>
        <v/>
      </c>
      <c r="BB10" s="92"/>
      <c r="BC10" s="93"/>
      <c r="BD10" s="141" t="str">
        <f>IFERROR(AVERAGEIF(BI19:BI$259,BI10,BD19:BD$259),"")</f>
        <v/>
      </c>
      <c r="BE10" s="91" t="str">
        <f t="shared" si="7"/>
        <v/>
      </c>
      <c r="BF10" s="90"/>
      <c r="BG10" s="91" t="str">
        <f>IFERROR(AVERAGEIF(BI14:BI$259,BI10,BG14:BG$259),"")</f>
        <v/>
      </c>
      <c r="BH10" s="92"/>
      <c r="BI10" s="93"/>
      <c r="BJ10" s="141" t="str">
        <f>IFERROR(AVERAGEIF(BO19:BO$259,BO10,BJ19:BJ$259),"")</f>
        <v/>
      </c>
      <c r="BK10" s="91" t="str">
        <f t="shared" si="8"/>
        <v/>
      </c>
      <c r="BL10" s="90"/>
      <c r="BM10" s="91" t="str">
        <f>IFERROR(AVERAGEIF(BO14:BO$259,BO10,BM14:BM$259),"")</f>
        <v/>
      </c>
      <c r="BN10" s="92"/>
      <c r="BO10" s="93"/>
      <c r="BP10" s="141" t="str">
        <f>IFERROR(AVERAGEIF(BU19:BU$259,BU10,BP19:BP$259),"")</f>
        <v/>
      </c>
      <c r="BQ10" s="91" t="str">
        <f t="shared" si="9"/>
        <v/>
      </c>
      <c r="BR10" s="90"/>
      <c r="BS10" s="91" t="str">
        <f>IFERROR(AVERAGEIF(BU14:BU$259,BU10,BS14:BS$259),"")</f>
        <v/>
      </c>
      <c r="BT10" s="92"/>
      <c r="BU10" s="93"/>
      <c r="BV10" s="141" t="str">
        <f>IFERROR(AVERAGEIF(CA19:CA$259,CA10,BV19:BV$259),"")</f>
        <v/>
      </c>
      <c r="BW10" s="91" t="str">
        <f t="shared" si="10"/>
        <v/>
      </c>
      <c r="BX10" s="90"/>
      <c r="BY10" s="91" t="str">
        <f>IFERROR(AVERAGEIF(CA14:CA$259,CA10,BY14:BY$259),"")</f>
        <v/>
      </c>
      <c r="BZ10" s="92"/>
      <c r="CA10" s="93"/>
      <c r="CB10" s="141" t="str">
        <f>IFERROR(AVERAGEIF(CG19:CG$259,CG10,CB19:CB$259),"")</f>
        <v/>
      </c>
      <c r="CC10" s="91" t="str">
        <f t="shared" si="11"/>
        <v/>
      </c>
      <c r="CD10" s="90"/>
      <c r="CE10" s="91" t="str">
        <f>IFERROR(AVERAGEIF(CG14:CG$259,CG10,CE14:CE$259),"")</f>
        <v/>
      </c>
      <c r="CF10" s="92"/>
      <c r="CG10" s="93"/>
      <c r="CH10" s="141" t="str">
        <f>IFERROR(AVERAGEIF(CM19:CM$259,CM10,CH19:CH$259),"")</f>
        <v/>
      </c>
      <c r="CI10" s="91" t="str">
        <f t="shared" si="12"/>
        <v/>
      </c>
      <c r="CJ10" s="90"/>
      <c r="CK10" s="91" t="str">
        <f>IFERROR(AVERAGEIF(CM14:CM$259,CM10,CK14:CK$259),"")</f>
        <v/>
      </c>
      <c r="CL10" s="92"/>
      <c r="CM10" s="93"/>
      <c r="CN10" s="141" t="str">
        <f>IFERROR(AVERAGEIF(CS19:CS$259,CS10,CN19:CN$259),"")</f>
        <v/>
      </c>
      <c r="CO10" s="91" t="str">
        <f t="shared" si="13"/>
        <v/>
      </c>
      <c r="CP10" s="90"/>
      <c r="CQ10" s="91" t="str">
        <f>IFERROR(AVERAGEIF(CS14:CS$259,CS10,CQ14:CQ$259),"")</f>
        <v/>
      </c>
      <c r="CR10" s="92"/>
      <c r="CS10" s="93"/>
      <c r="CT10" s="141" t="str">
        <f>IFERROR(AVERAGEIF(CY19:CY$259,CY10,CT19:CT$259),"")</f>
        <v/>
      </c>
      <c r="CU10" s="91" t="str">
        <f t="shared" si="14"/>
        <v/>
      </c>
      <c r="CV10" s="90"/>
      <c r="CW10" s="91" t="str">
        <f>IFERROR(AVERAGEIF(CY14:CY$259,CY10,CW14:CW$259),"")</f>
        <v/>
      </c>
      <c r="CX10" s="92"/>
      <c r="CY10" s="93"/>
      <c r="CZ10" s="141" t="str">
        <f>IFERROR(AVERAGEIF(DE19:DE$259,DE10,CZ19:CZ$259),"")</f>
        <v/>
      </c>
      <c r="DA10" s="91" t="str">
        <f t="shared" si="15"/>
        <v/>
      </c>
      <c r="DB10" s="90"/>
      <c r="DC10" s="91"/>
      <c r="DD10" s="92"/>
      <c r="DE10" s="93"/>
      <c r="DF10" s="141" t="str">
        <f>IFERROR(AVERAGEIF(DK19:DK$259,DK10,DF19:DF$259),"")</f>
        <v/>
      </c>
      <c r="DG10" s="91" t="str">
        <f t="shared" si="16"/>
        <v/>
      </c>
      <c r="DH10" s="90"/>
      <c r="DI10" s="91"/>
      <c r="DJ10" s="92"/>
      <c r="DK10" s="93"/>
      <c r="DL10" s="141" t="str">
        <f>IFERROR(AVERAGEIF(DQ19:DQ$259,DQ10,DL19:DL$259),"")</f>
        <v/>
      </c>
      <c r="DM10" s="91" t="str">
        <f t="shared" si="17"/>
        <v/>
      </c>
      <c r="DN10" s="90"/>
      <c r="DO10" s="91" t="str">
        <f>IFERROR(AVERAGEIF(DQ14:DQ$259,DQ10,DO14:DO$259),"")</f>
        <v/>
      </c>
      <c r="DP10" s="92"/>
      <c r="DQ10" s="93"/>
      <c r="DR10" s="141" t="str">
        <f>IFERROR(AVERAGEIF(DW19:DW$259,DW10,DR19:DR$259),"")</f>
        <v/>
      </c>
      <c r="DS10" s="91" t="str">
        <f t="shared" si="18"/>
        <v/>
      </c>
      <c r="DT10" s="90"/>
      <c r="DU10" s="91" t="str">
        <f>IFERROR(AVERAGEIF(DW14:DW$259,DW10,DU14:DU$259),"")</f>
        <v/>
      </c>
      <c r="DV10" s="92"/>
      <c r="DW10" s="93"/>
      <c r="DX10" s="141" t="str">
        <f>IFERROR(AVERAGEIF(EC19:EC$259,EC10,DX19:DX$259),"")</f>
        <v/>
      </c>
      <c r="DY10" s="91" t="str">
        <f t="shared" si="19"/>
        <v/>
      </c>
      <c r="DZ10" s="90"/>
      <c r="EA10" s="91" t="str">
        <f>IFERROR(AVERAGEIF(EC14:EC$259,EC10,EA14:EA$259),"")</f>
        <v/>
      </c>
      <c r="EB10" s="92"/>
      <c r="EC10" s="93"/>
      <c r="ED10" s="141" t="str">
        <f>IFERROR(AVERAGEIF(EI19:EI$259,EI10,ED19:ED$259),"")</f>
        <v/>
      </c>
      <c r="EE10" s="91" t="str">
        <f t="shared" si="20"/>
        <v/>
      </c>
      <c r="EF10" s="90"/>
      <c r="EG10" s="91" t="str">
        <f>IFERROR(AVERAGEIF(EI14:EI$259,EI10,EG14:EG$259),"")</f>
        <v/>
      </c>
      <c r="EH10" s="92"/>
      <c r="EI10" s="93"/>
      <c r="EJ10" s="141" t="str">
        <f>IFERROR(AVERAGEIF(EO19:EO$259,EO10,EJ19:EJ$259),"")</f>
        <v/>
      </c>
      <c r="EK10" s="91" t="str">
        <f t="shared" si="21"/>
        <v/>
      </c>
      <c r="EL10" s="90"/>
      <c r="EM10" s="91" t="str">
        <f>IFERROR(AVERAGEIF(EO14:EO$259,EO10,EM14:EM$259),"")</f>
        <v/>
      </c>
      <c r="EN10" s="92"/>
      <c r="EO10" s="93"/>
      <c r="EP10" s="141" t="str">
        <f>IFERROR(AVERAGEIF(EU19:EU$259,EU10,EP19:EP$259),"")</f>
        <v/>
      </c>
      <c r="EQ10" s="91" t="str">
        <f t="shared" si="22"/>
        <v/>
      </c>
      <c r="ER10" s="90"/>
      <c r="ES10" s="91" t="str">
        <f>IFERROR(AVERAGEIF(EU14:EU$259,EU10,ES14:ES$259),"")</f>
        <v/>
      </c>
      <c r="ET10" s="92"/>
      <c r="EU10" s="93"/>
      <c r="EV10" s="141" t="str">
        <f>IFERROR(AVERAGEIF(FA19:FA$259,FA10,EV19:EV$259),"")</f>
        <v/>
      </c>
      <c r="EW10" s="91" t="str">
        <f t="shared" si="23"/>
        <v/>
      </c>
      <c r="EX10" s="90"/>
      <c r="EY10" s="91" t="str">
        <f>IFERROR(AVERAGEIF(FA14:FA$259,FA10,EY14:EY$259),"")</f>
        <v/>
      </c>
      <c r="EZ10" s="92"/>
      <c r="FA10" s="93"/>
      <c r="FB10" s="141" t="str">
        <f>IFERROR(AVERAGEIF(FG19:FG$259,FG10,FB19:FB$259),"")</f>
        <v/>
      </c>
      <c r="FC10" s="91" t="str">
        <f t="shared" si="24"/>
        <v/>
      </c>
      <c r="FD10" s="90"/>
      <c r="FE10" s="91" t="str">
        <f>IFERROR(AVERAGEIF(FG14:FG$259,FG10,FE14:FE$259),"")</f>
        <v/>
      </c>
      <c r="FF10" s="92"/>
      <c r="FG10" s="93"/>
    </row>
    <row r="11" spans="1:183" ht="13.5" hidden="1" customHeight="1" x14ac:dyDescent="0.25">
      <c r="A11" s="94"/>
      <c r="B11" s="95"/>
      <c r="C11" s="96"/>
      <c r="D11" s="96"/>
      <c r="E11" s="96"/>
      <c r="F11" s="96"/>
      <c r="G11" s="96"/>
      <c r="H11" s="96"/>
      <c r="I11" s="96"/>
      <c r="J11" s="96"/>
      <c r="K11" s="95"/>
      <c r="L11" s="95"/>
      <c r="M11" s="95"/>
      <c r="N11" s="141" t="str">
        <f>IFERROR(AVERAGEIF(S20:S$259,S11,N20:N$259),"")</f>
        <v/>
      </c>
      <c r="O11" s="91" t="str">
        <f t="shared" si="0"/>
        <v/>
      </c>
      <c r="P11" s="90"/>
      <c r="Q11" s="91" t="str">
        <f>IFERROR(AVERAGEIF(S14:S$259,S11,Q14:Q$259),"")</f>
        <v/>
      </c>
      <c r="R11" s="92"/>
      <c r="S11" s="93"/>
      <c r="T11" s="141" t="str">
        <f>IFERROR(AVERAGEIF(Y20:Y$259,Y11,T20:T$259),"")</f>
        <v/>
      </c>
      <c r="U11" s="91" t="str">
        <f t="shared" si="1"/>
        <v/>
      </c>
      <c r="V11" s="90"/>
      <c r="W11" s="91" t="str">
        <f>IFERROR(AVERAGEIF(Y14:Y$259,Y11,W14:W$259),"")</f>
        <v/>
      </c>
      <c r="X11" s="92"/>
      <c r="Y11" s="93"/>
      <c r="Z11" s="141" t="str">
        <f>IFERROR(AVERAGEIF(AE20:AE$259,AE11,Z20:Z$259),"")</f>
        <v/>
      </c>
      <c r="AA11" s="91" t="str">
        <f t="shared" si="2"/>
        <v/>
      </c>
      <c r="AB11" s="90"/>
      <c r="AC11" s="91" t="str">
        <f>IFERROR(AVERAGEIF(AE14:AE$259,AE11,AC14:AC$259),"")</f>
        <v/>
      </c>
      <c r="AD11" s="92"/>
      <c r="AE11" s="93"/>
      <c r="AF11" s="141" t="str">
        <f>IFERROR(AVERAGEIF(AK20:AK$259,AK11,AF20:AF$259),"")</f>
        <v/>
      </c>
      <c r="AG11" s="91" t="str">
        <f t="shared" si="3"/>
        <v/>
      </c>
      <c r="AH11" s="90"/>
      <c r="AI11" s="91" t="str">
        <f>IFERROR(AVERAGEIF(AK14:AK$259,AK11,AI14:AI$259),"")</f>
        <v/>
      </c>
      <c r="AJ11" s="92"/>
      <c r="AK11" s="93"/>
      <c r="AL11" s="141" t="str">
        <f>IFERROR(AVERAGEIF(AQ20:AQ$259,AQ11,AL20:AL$259),"")</f>
        <v/>
      </c>
      <c r="AM11" s="91" t="str">
        <f t="shared" si="4"/>
        <v/>
      </c>
      <c r="AN11" s="90"/>
      <c r="AO11" s="91" t="str">
        <f>IFERROR(AVERAGEIF(AQ14:AQ$259,AQ11,AO14:AO$259),"")</f>
        <v/>
      </c>
      <c r="AP11" s="92"/>
      <c r="AQ11" s="93"/>
      <c r="AR11" s="141" t="str">
        <f>IFERROR(AVERAGEIF(AW20:AW$259,AW11,AR20:AR$259),"")</f>
        <v/>
      </c>
      <c r="AS11" s="91" t="str">
        <f t="shared" si="5"/>
        <v/>
      </c>
      <c r="AT11" s="90"/>
      <c r="AU11" s="91" t="str">
        <f>IFERROR(AVERAGEIF(AW14:AW$259,AW11,AU14:AU$259),"")</f>
        <v/>
      </c>
      <c r="AV11" s="92"/>
      <c r="AW11" s="93"/>
      <c r="AX11" s="141" t="str">
        <f>IFERROR(AVERAGEIF(BC20:BC$259,BC11,AX20:AX$259),"")</f>
        <v/>
      </c>
      <c r="AY11" s="91" t="str">
        <f t="shared" si="6"/>
        <v/>
      </c>
      <c r="AZ11" s="90"/>
      <c r="BA11" s="91" t="str">
        <f>IFERROR(AVERAGEIF(BC14:BC$259,BC11,BA14:BA$259),"")</f>
        <v/>
      </c>
      <c r="BB11" s="92"/>
      <c r="BC11" s="93"/>
      <c r="BD11" s="141" t="str">
        <f>IFERROR(AVERAGEIF(BI20:BI$259,BI11,BD20:BD$259),"")</f>
        <v/>
      </c>
      <c r="BE11" s="91" t="str">
        <f t="shared" si="7"/>
        <v/>
      </c>
      <c r="BF11" s="90"/>
      <c r="BG11" s="91" t="str">
        <f>IFERROR(AVERAGEIF(BI14:BI$259,BI11,BG14:BG$259),"")</f>
        <v/>
      </c>
      <c r="BH11" s="92"/>
      <c r="BI11" s="93"/>
      <c r="BJ11" s="141" t="str">
        <f>IFERROR(AVERAGEIF(BO20:BO$259,BO11,BJ20:BJ$259),"")</f>
        <v/>
      </c>
      <c r="BK11" s="91" t="str">
        <f t="shared" si="8"/>
        <v/>
      </c>
      <c r="BL11" s="90"/>
      <c r="BM11" s="91" t="str">
        <f>IFERROR(AVERAGEIF(BO14:BO$259,BO11,BM14:BM$259),"")</f>
        <v/>
      </c>
      <c r="BN11" s="92"/>
      <c r="BO11" s="93"/>
      <c r="BP11" s="141" t="str">
        <f>IFERROR(AVERAGEIF(BU20:BU$259,BU11,BP20:BP$259),"")</f>
        <v/>
      </c>
      <c r="BQ11" s="91" t="str">
        <f t="shared" si="9"/>
        <v/>
      </c>
      <c r="BR11" s="90"/>
      <c r="BS11" s="91" t="str">
        <f>IFERROR(AVERAGEIF(BU14:BU$259,BU11,BS14:BS$259),"")</f>
        <v/>
      </c>
      <c r="BT11" s="92"/>
      <c r="BU11" s="93"/>
      <c r="BV11" s="141" t="str">
        <f>IFERROR(AVERAGEIF(CA20:CA$259,CA11,BV20:BV$259),"")</f>
        <v/>
      </c>
      <c r="BW11" s="91" t="str">
        <f t="shared" si="10"/>
        <v/>
      </c>
      <c r="BX11" s="90"/>
      <c r="BY11" s="91" t="str">
        <f>IFERROR(AVERAGEIF(CA14:CA$259,CA11,BY14:BY$259),"")</f>
        <v/>
      </c>
      <c r="BZ11" s="92"/>
      <c r="CA11" s="93"/>
      <c r="CB11" s="141" t="str">
        <f>IFERROR(AVERAGEIF(CG20:CG$259,CG11,CB20:CB$259),"")</f>
        <v/>
      </c>
      <c r="CC11" s="91" t="str">
        <f t="shared" si="11"/>
        <v/>
      </c>
      <c r="CD11" s="90"/>
      <c r="CE11" s="91" t="str">
        <f>IFERROR(AVERAGEIF(CG14:CG$259,CG11,CE14:CE$259),"")</f>
        <v/>
      </c>
      <c r="CF11" s="92"/>
      <c r="CG11" s="93"/>
      <c r="CH11" s="141" t="str">
        <f>IFERROR(AVERAGEIF(CM20:CM$259,CM11,CH20:CH$259),"")</f>
        <v/>
      </c>
      <c r="CI11" s="91" t="str">
        <f t="shared" si="12"/>
        <v/>
      </c>
      <c r="CJ11" s="90"/>
      <c r="CK11" s="91" t="str">
        <f>IFERROR(AVERAGEIF(CM14:CM$259,CM11,CK14:CK$259),"")</f>
        <v/>
      </c>
      <c r="CL11" s="92"/>
      <c r="CM11" s="93"/>
      <c r="CN11" s="141" t="str">
        <f>IFERROR(AVERAGEIF(CS20:CS$259,CS11,CN20:CN$259),"")</f>
        <v/>
      </c>
      <c r="CO11" s="91" t="str">
        <f t="shared" si="13"/>
        <v/>
      </c>
      <c r="CP11" s="90"/>
      <c r="CQ11" s="91" t="str">
        <f>IFERROR(AVERAGEIF(CS14:CS$259,CS11,CQ14:CQ$259),"")</f>
        <v/>
      </c>
      <c r="CR11" s="92"/>
      <c r="CS11" s="93"/>
      <c r="CT11" s="141" t="str">
        <f>IFERROR(AVERAGEIF(CY20:CY$259,CY11,CT20:CT$259),"")</f>
        <v/>
      </c>
      <c r="CU11" s="91" t="str">
        <f t="shared" si="14"/>
        <v/>
      </c>
      <c r="CV11" s="90"/>
      <c r="CW11" s="91" t="str">
        <f>IFERROR(AVERAGEIF(CY14:CY$259,CY11,CW14:CW$259),"")</f>
        <v/>
      </c>
      <c r="CX11" s="92"/>
      <c r="CY11" s="93"/>
      <c r="CZ11" s="141" t="str">
        <f>IFERROR(AVERAGEIF(DE20:DE$259,DE11,CZ20:CZ$259),"")</f>
        <v/>
      </c>
      <c r="DA11" s="91" t="str">
        <f t="shared" si="15"/>
        <v/>
      </c>
      <c r="DB11" s="90"/>
      <c r="DC11" s="91" t="str">
        <f>IFERROR(AVERAGEIF(DE14:DE$259,DE11,DC14:DC$259),"")</f>
        <v/>
      </c>
      <c r="DD11" s="92"/>
      <c r="DE11" s="93"/>
      <c r="DF11" s="141" t="str">
        <f>IFERROR(AVERAGEIF(DK20:DK$259,DK11,DF20:DF$259),"")</f>
        <v/>
      </c>
      <c r="DG11" s="91" t="str">
        <f t="shared" si="16"/>
        <v/>
      </c>
      <c r="DH11" s="90"/>
      <c r="DI11" s="91" t="str">
        <f>IFERROR(AVERAGEIF(DK14:DK$259,DK11,DI14:DI$259),"")</f>
        <v/>
      </c>
      <c r="DJ11" s="92"/>
      <c r="DK11" s="93"/>
      <c r="DL11" s="141" t="str">
        <f>IFERROR(AVERAGEIF(DQ20:DQ$259,DQ11,DL20:DL$259),"")</f>
        <v/>
      </c>
      <c r="DM11" s="91" t="str">
        <f t="shared" si="17"/>
        <v/>
      </c>
      <c r="DN11" s="90"/>
      <c r="DO11" s="91" t="str">
        <f>IFERROR(AVERAGEIF(DQ14:DQ$259,DQ11,DO14:DO$259),"")</f>
        <v/>
      </c>
      <c r="DP11" s="92"/>
      <c r="DQ11" s="93"/>
      <c r="DR11" s="141" t="str">
        <f>IFERROR(AVERAGEIF(DW20:DW$259,DW11,DR20:DR$259),"")</f>
        <v/>
      </c>
      <c r="DS11" s="91" t="str">
        <f t="shared" si="18"/>
        <v/>
      </c>
      <c r="DT11" s="90"/>
      <c r="DU11" s="91" t="str">
        <f>IFERROR(AVERAGEIF(DW14:DW$259,DW11,DU14:DU$259),"")</f>
        <v/>
      </c>
      <c r="DV11" s="92"/>
      <c r="DW11" s="93"/>
      <c r="DX11" s="141" t="str">
        <f>IFERROR(AVERAGEIF(EC20:EC$259,EC11,DX20:DX$259),"")</f>
        <v/>
      </c>
      <c r="DY11" s="91" t="str">
        <f t="shared" si="19"/>
        <v/>
      </c>
      <c r="DZ11" s="90"/>
      <c r="EA11" s="91" t="str">
        <f>IFERROR(AVERAGEIF(EC14:EC$259,EC11,EA14:EA$259),"")</f>
        <v/>
      </c>
      <c r="EB11" s="92"/>
      <c r="EC11" s="93"/>
      <c r="ED11" s="141" t="str">
        <f>IFERROR(AVERAGEIF(EI20:EI$259,EI11,ED20:ED$259),"")</f>
        <v/>
      </c>
      <c r="EE11" s="91" t="str">
        <f t="shared" si="20"/>
        <v/>
      </c>
      <c r="EF11" s="90"/>
      <c r="EG11" s="91" t="str">
        <f>IFERROR(AVERAGEIF(EI14:EI$259,EI11,EG14:EG$259),"")</f>
        <v/>
      </c>
      <c r="EH11" s="92"/>
      <c r="EI11" s="93"/>
      <c r="EJ11" s="141" t="str">
        <f>IFERROR(AVERAGEIF(EO20:EO$259,EO11,EJ20:EJ$259),"")</f>
        <v/>
      </c>
      <c r="EK11" s="91" t="str">
        <f t="shared" si="21"/>
        <v/>
      </c>
      <c r="EL11" s="90"/>
      <c r="EM11" s="91" t="str">
        <f>IFERROR(AVERAGEIF(EO14:EO$259,EO11,EM14:EM$259),"")</f>
        <v/>
      </c>
      <c r="EN11" s="92"/>
      <c r="EO11" s="93"/>
      <c r="EP11" s="141" t="str">
        <f>IFERROR(AVERAGEIF(EU20:EU$259,EU11,EP20:EP$259),"")</f>
        <v/>
      </c>
      <c r="EQ11" s="91" t="str">
        <f t="shared" si="22"/>
        <v/>
      </c>
      <c r="ER11" s="90"/>
      <c r="ES11" s="91" t="str">
        <f>IFERROR(AVERAGEIF(EU14:EU$259,EU11,ES14:ES$259),"")</f>
        <v/>
      </c>
      <c r="ET11" s="92"/>
      <c r="EU11" s="93"/>
      <c r="EV11" s="141" t="str">
        <f>IFERROR(AVERAGEIF(FA20:FA$259,FA11,EV20:EV$259),"")</f>
        <v/>
      </c>
      <c r="EW11" s="91" t="str">
        <f t="shared" si="23"/>
        <v/>
      </c>
      <c r="EX11" s="90"/>
      <c r="EY11" s="91" t="str">
        <f>IFERROR(AVERAGEIF(FA14:FA$259,FA11,EY14:EY$259),"")</f>
        <v/>
      </c>
      <c r="EZ11" s="92"/>
      <c r="FA11" s="93"/>
      <c r="FB11" s="141" t="str">
        <f>IFERROR(AVERAGEIF(FG20:FG$259,FG11,FB20:FB$259),"")</f>
        <v/>
      </c>
      <c r="FC11" s="91" t="str">
        <f t="shared" si="24"/>
        <v/>
      </c>
      <c r="FD11" s="90"/>
      <c r="FE11" s="91" t="str">
        <f>IFERROR(AVERAGEIF(FG14:FG$259,FG11,FE14:FE$259),"")</f>
        <v/>
      </c>
      <c r="FF11" s="92"/>
      <c r="FG11" s="93"/>
    </row>
    <row r="12" spans="1:183" ht="13.5" hidden="1" customHeight="1" thickBot="1" x14ac:dyDescent="0.3">
      <c r="A12" s="94"/>
      <c r="B12" s="95"/>
      <c r="C12" s="96"/>
      <c r="D12" s="96"/>
      <c r="E12" s="96"/>
      <c r="F12" s="96"/>
      <c r="G12" s="96"/>
      <c r="H12" s="96"/>
      <c r="I12" s="96"/>
      <c r="J12" s="96"/>
      <c r="K12" s="95"/>
      <c r="L12" s="95"/>
      <c r="M12" s="95"/>
      <c r="N12" s="326" t="str">
        <f>IFERROR(AVERAGEIF(S21:S$259,S12,N21:N$259),"")</f>
        <v/>
      </c>
      <c r="O12" s="327" t="str">
        <f t="shared" si="0"/>
        <v/>
      </c>
      <c r="P12" s="328"/>
      <c r="Q12" s="327" t="str">
        <f>IFERROR(AVERAGEIF(S14:S$259,S12,Q14:Q$259),"")</f>
        <v/>
      </c>
      <c r="R12" s="329"/>
      <c r="S12" s="330"/>
      <c r="T12" s="326" t="str">
        <f>IFERROR(AVERAGEIF(Y21:Y$259,Y12,T21:T$259),"")</f>
        <v/>
      </c>
      <c r="U12" s="327" t="str">
        <f t="shared" si="1"/>
        <v/>
      </c>
      <c r="V12" s="328"/>
      <c r="W12" s="327" t="str">
        <f>IFERROR(AVERAGEIF(Y14:Y$259,Y12,W14:W$259),"")</f>
        <v/>
      </c>
      <c r="X12" s="329"/>
      <c r="Y12" s="330"/>
      <c r="Z12" s="326" t="str">
        <f>IFERROR(AVERAGEIF(AE21:AE$259,AE12,Z21:Z$259),"")</f>
        <v/>
      </c>
      <c r="AA12" s="327" t="str">
        <f t="shared" si="2"/>
        <v/>
      </c>
      <c r="AB12" s="328"/>
      <c r="AC12" s="327" t="str">
        <f>IFERROR(AVERAGEIF(AE14:AE$259,AE12,AC14:AC$259),"")</f>
        <v/>
      </c>
      <c r="AD12" s="329"/>
      <c r="AE12" s="330"/>
      <c r="AF12" s="326" t="str">
        <f>IFERROR(AVERAGEIF(AK21:AK$259,AK12,AF21:AF$259),"")</f>
        <v/>
      </c>
      <c r="AG12" s="327" t="str">
        <f t="shared" si="3"/>
        <v/>
      </c>
      <c r="AH12" s="328"/>
      <c r="AI12" s="327" t="str">
        <f>IFERROR(AVERAGEIF(AK14:AK$259,AK12,AI14:AI$259),"")</f>
        <v/>
      </c>
      <c r="AJ12" s="329"/>
      <c r="AK12" s="330"/>
      <c r="AL12" s="326" t="str">
        <f>IFERROR(AVERAGEIF(AQ21:AQ$259,AQ12,AL21:AL$259),"")</f>
        <v/>
      </c>
      <c r="AM12" s="327" t="str">
        <f t="shared" si="4"/>
        <v/>
      </c>
      <c r="AN12" s="328"/>
      <c r="AO12" s="327" t="str">
        <f>IFERROR(AVERAGEIF(AQ14:AQ$259,AQ12,AO14:AO$259),"")</f>
        <v/>
      </c>
      <c r="AP12" s="329"/>
      <c r="AQ12" s="330"/>
      <c r="AR12" s="326" t="str">
        <f>IFERROR(AVERAGEIF(AW21:AW$259,AW12,AR21:AR$259),"")</f>
        <v/>
      </c>
      <c r="AS12" s="327" t="str">
        <f t="shared" si="5"/>
        <v/>
      </c>
      <c r="AT12" s="328"/>
      <c r="AU12" s="327" t="str">
        <f>IFERROR(AVERAGEIF(AW14:AW$259,AW12,AU14:AU$259),"")</f>
        <v/>
      </c>
      <c r="AV12" s="329"/>
      <c r="AW12" s="330"/>
      <c r="AX12" s="326" t="str">
        <f>IFERROR(AVERAGEIF(BC21:BC$259,BC12,AX21:AX$259),"")</f>
        <v/>
      </c>
      <c r="AY12" s="327" t="str">
        <f t="shared" si="6"/>
        <v/>
      </c>
      <c r="AZ12" s="328"/>
      <c r="BA12" s="327" t="str">
        <f>IFERROR(AVERAGEIF(BC14:BC$259,BC12,BA14:BA$259),"")</f>
        <v/>
      </c>
      <c r="BB12" s="329"/>
      <c r="BC12" s="330"/>
      <c r="BD12" s="326" t="str">
        <f>IFERROR(AVERAGEIF(BI21:BI$259,BI12,BD21:BD$259),"")</f>
        <v/>
      </c>
      <c r="BE12" s="327" t="str">
        <f t="shared" si="7"/>
        <v/>
      </c>
      <c r="BF12" s="328"/>
      <c r="BG12" s="327" t="str">
        <f>IFERROR(AVERAGEIF(BI14:BI$259,BI12,BG14:BG$259),"")</f>
        <v/>
      </c>
      <c r="BH12" s="329"/>
      <c r="BI12" s="330"/>
      <c r="BJ12" s="326" t="str">
        <f>IFERROR(AVERAGEIF(BO21:BO$259,BO12,BJ21:BJ$259),"")</f>
        <v/>
      </c>
      <c r="BK12" s="327" t="str">
        <f t="shared" si="8"/>
        <v/>
      </c>
      <c r="BL12" s="328"/>
      <c r="BM12" s="327" t="str">
        <f>IFERROR(AVERAGEIF(BO14:BO$259,BO12,BM14:BM$259),"")</f>
        <v/>
      </c>
      <c r="BN12" s="329"/>
      <c r="BO12" s="330"/>
      <c r="BP12" s="326" t="str">
        <f>IFERROR(AVERAGEIF(BU21:BU$259,BU12,BP21:BP$259),"")</f>
        <v/>
      </c>
      <c r="BQ12" s="327" t="str">
        <f t="shared" si="9"/>
        <v/>
      </c>
      <c r="BR12" s="328"/>
      <c r="BS12" s="327" t="str">
        <f>IFERROR(AVERAGEIF(BU14:BU$259,BU12,BS14:BS$259),"")</f>
        <v/>
      </c>
      <c r="BT12" s="329"/>
      <c r="BU12" s="330"/>
      <c r="BV12" s="326" t="str">
        <f>IFERROR(AVERAGEIF(CA21:CA$259,CA12,BV21:BV$259),"")</f>
        <v/>
      </c>
      <c r="BW12" s="327" t="str">
        <f t="shared" si="10"/>
        <v/>
      </c>
      <c r="BX12" s="328"/>
      <c r="BY12" s="327" t="str">
        <f>IFERROR(AVERAGEIF(CA14:CA$259,CA12,BY14:BY$259),"")</f>
        <v/>
      </c>
      <c r="BZ12" s="329"/>
      <c r="CA12" s="330"/>
      <c r="CB12" s="326" t="str">
        <f>IFERROR(AVERAGEIF(CG21:CG$259,CG12,CB21:CB$259),"")</f>
        <v/>
      </c>
      <c r="CC12" s="327" t="str">
        <f t="shared" si="11"/>
        <v/>
      </c>
      <c r="CD12" s="328"/>
      <c r="CE12" s="327" t="str">
        <f>IFERROR(AVERAGEIF(CG14:CG$259,CG12,CE14:CE$259),"")</f>
        <v/>
      </c>
      <c r="CF12" s="329"/>
      <c r="CG12" s="330"/>
      <c r="CH12" s="326" t="str">
        <f>IFERROR(AVERAGEIF(CM21:CM$259,CM12,CH21:CH$259),"")</f>
        <v/>
      </c>
      <c r="CI12" s="327" t="str">
        <f t="shared" si="12"/>
        <v/>
      </c>
      <c r="CJ12" s="328"/>
      <c r="CK12" s="327" t="str">
        <f>IFERROR(AVERAGEIF(CM14:CM$259,CM12,CK14:CK$259),"")</f>
        <v/>
      </c>
      <c r="CL12" s="329"/>
      <c r="CM12" s="330"/>
      <c r="CN12" s="326" t="str">
        <f>IFERROR(AVERAGEIF(CS21:CS$259,CS12,CN21:CN$259),"")</f>
        <v/>
      </c>
      <c r="CO12" s="327" t="str">
        <f t="shared" si="13"/>
        <v/>
      </c>
      <c r="CP12" s="328"/>
      <c r="CQ12" s="327" t="str">
        <f>IFERROR(AVERAGEIF(CS14:CS$259,CS12,CQ14:CQ$259),"")</f>
        <v/>
      </c>
      <c r="CR12" s="329"/>
      <c r="CS12" s="330"/>
      <c r="CT12" s="326" t="str">
        <f>IFERROR(AVERAGEIF(CY21:CY$259,CY12,CT21:CT$259),"")</f>
        <v/>
      </c>
      <c r="CU12" s="327" t="str">
        <f t="shared" si="14"/>
        <v/>
      </c>
      <c r="CV12" s="328"/>
      <c r="CW12" s="327" t="str">
        <f>IFERROR(AVERAGEIF(CY14:CY$259,CY12,CW14:CW$259),"")</f>
        <v/>
      </c>
      <c r="CX12" s="329"/>
      <c r="CY12" s="330"/>
      <c r="CZ12" s="326" t="str">
        <f>IFERROR(AVERAGEIF(DE21:DE$259,DE12,CZ21:CZ$259),"")</f>
        <v/>
      </c>
      <c r="DA12" s="327" t="str">
        <f t="shared" si="15"/>
        <v/>
      </c>
      <c r="DB12" s="328"/>
      <c r="DC12" s="327" t="str">
        <f>IFERROR(AVERAGEIF(DE14:DE$259,DE12,DC14:DC$259),"")</f>
        <v/>
      </c>
      <c r="DD12" s="329"/>
      <c r="DE12" s="330"/>
      <c r="DF12" s="326" t="str">
        <f>IFERROR(AVERAGEIF(DK21:DK$259,DK12,DF21:DF$259),"")</f>
        <v/>
      </c>
      <c r="DG12" s="327" t="str">
        <f t="shared" si="16"/>
        <v/>
      </c>
      <c r="DH12" s="328"/>
      <c r="DI12" s="327" t="str">
        <f>IFERROR(AVERAGEIF(DK14:DK$259,DK12,DI14:DI$259),"")</f>
        <v/>
      </c>
      <c r="DJ12" s="329"/>
      <c r="DK12" s="330"/>
      <c r="DL12" s="326" t="str">
        <f>IFERROR(AVERAGEIF(DQ21:DQ$259,DQ12,DL21:DL$259),"")</f>
        <v/>
      </c>
      <c r="DM12" s="327" t="str">
        <f t="shared" si="17"/>
        <v/>
      </c>
      <c r="DN12" s="328"/>
      <c r="DO12" s="327" t="str">
        <f>IFERROR(AVERAGEIF(DQ14:DQ$259,DQ12,DO14:DO$259),"")</f>
        <v/>
      </c>
      <c r="DP12" s="329"/>
      <c r="DQ12" s="330"/>
      <c r="DR12" s="326" t="str">
        <f>IFERROR(AVERAGEIF(DW21:DW$259,DW12,DR21:DR$259),"")</f>
        <v/>
      </c>
      <c r="DS12" s="327" t="str">
        <f t="shared" si="18"/>
        <v/>
      </c>
      <c r="DT12" s="328"/>
      <c r="DU12" s="327" t="str">
        <f>IFERROR(AVERAGEIF(DW14:DW$259,DW12,DU14:DU$259),"")</f>
        <v/>
      </c>
      <c r="DV12" s="329"/>
      <c r="DW12" s="330"/>
      <c r="DX12" s="326" t="str">
        <f>IFERROR(AVERAGEIF(EC21:EC$259,EC12,DX21:DX$259),"")</f>
        <v/>
      </c>
      <c r="DY12" s="327" t="str">
        <f t="shared" si="19"/>
        <v/>
      </c>
      <c r="DZ12" s="328"/>
      <c r="EA12" s="327" t="str">
        <f>IFERROR(AVERAGEIF(EC14:EC$259,EC12,EA14:EA$259),"")</f>
        <v/>
      </c>
      <c r="EB12" s="329"/>
      <c r="EC12" s="330"/>
      <c r="ED12" s="326" t="str">
        <f>IFERROR(AVERAGEIF(EI21:EI$259,EI12,ED21:ED$259),"")</f>
        <v/>
      </c>
      <c r="EE12" s="327" t="str">
        <f t="shared" si="20"/>
        <v/>
      </c>
      <c r="EF12" s="328"/>
      <c r="EG12" s="327" t="str">
        <f>IFERROR(AVERAGEIF(EI14:EI$259,EI12,EG14:EG$259),"")</f>
        <v/>
      </c>
      <c r="EH12" s="329"/>
      <c r="EI12" s="330"/>
      <c r="EJ12" s="326" t="str">
        <f>IFERROR(AVERAGEIF(EO21:EO$259,EO12,EJ21:EJ$259),"")</f>
        <v/>
      </c>
      <c r="EK12" s="327" t="str">
        <f t="shared" si="21"/>
        <v/>
      </c>
      <c r="EL12" s="328"/>
      <c r="EM12" s="327" t="str">
        <f>IFERROR(AVERAGEIF(EO14:EO$259,EO12,EM14:EM$259),"")</f>
        <v/>
      </c>
      <c r="EN12" s="329"/>
      <c r="EO12" s="330"/>
      <c r="EP12" s="326" t="str">
        <f>IFERROR(AVERAGEIF(EU21:EU$259,EU12,EP21:EP$259),"")</f>
        <v/>
      </c>
      <c r="EQ12" s="327" t="str">
        <f t="shared" si="22"/>
        <v/>
      </c>
      <c r="ER12" s="328"/>
      <c r="ES12" s="327" t="str">
        <f>IFERROR(AVERAGEIF(EU14:EU$259,EU12,ES14:ES$259),"")</f>
        <v/>
      </c>
      <c r="ET12" s="329"/>
      <c r="EU12" s="330"/>
      <c r="EV12" s="326" t="str">
        <f>IFERROR(AVERAGEIF(FA21:FA$259,FA12,EV21:EV$259),"")</f>
        <v/>
      </c>
      <c r="EW12" s="327" t="str">
        <f t="shared" si="23"/>
        <v/>
      </c>
      <c r="EX12" s="328"/>
      <c r="EY12" s="327" t="str">
        <f>IFERROR(AVERAGEIF(FA14:FA$259,FA12,EY14:EY$259),"")</f>
        <v/>
      </c>
      <c r="EZ12" s="329"/>
      <c r="FA12" s="330"/>
      <c r="FB12" s="326" t="str">
        <f>IFERROR(AVERAGEIF(FG21:FG$259,FG12,FB21:FB$259),"")</f>
        <v/>
      </c>
      <c r="FC12" s="327" t="str">
        <f t="shared" si="24"/>
        <v/>
      </c>
      <c r="FD12" s="328"/>
      <c r="FE12" s="327" t="str">
        <f>IFERROR(AVERAGEIF(FG14:FG$259,FG12,FE14:FE$259),"")</f>
        <v/>
      </c>
      <c r="FF12" s="329"/>
      <c r="FG12" s="330"/>
    </row>
    <row r="13" spans="1:183" s="58" customFormat="1" ht="15" customHeight="1" x14ac:dyDescent="0.25">
      <c r="A13" s="97" t="s">
        <v>307</v>
      </c>
      <c r="B13" s="98"/>
      <c r="C13" s="99"/>
      <c r="D13" s="99"/>
      <c r="E13" s="99"/>
      <c r="F13" s="99"/>
      <c r="G13" s="99"/>
      <c r="H13" s="99"/>
      <c r="I13" s="99"/>
      <c r="J13" s="99"/>
      <c r="K13" s="98"/>
      <c r="L13" s="98"/>
      <c r="M13" s="98"/>
      <c r="N13" s="100"/>
      <c r="O13" s="122"/>
      <c r="P13" s="101"/>
      <c r="Q13" s="101"/>
      <c r="R13" s="102"/>
      <c r="S13" s="103"/>
      <c r="T13" s="100"/>
      <c r="U13" s="122"/>
      <c r="V13" s="101"/>
      <c r="W13" s="101"/>
      <c r="X13" s="102"/>
      <c r="Y13" s="103"/>
      <c r="Z13" s="100"/>
      <c r="AA13" s="122"/>
      <c r="AB13" s="101"/>
      <c r="AC13" s="101"/>
      <c r="AD13" s="102"/>
      <c r="AE13" s="103"/>
      <c r="AF13" s="100"/>
      <c r="AG13" s="122"/>
      <c r="AH13" s="101"/>
      <c r="AI13" s="101"/>
      <c r="AJ13" s="102"/>
      <c r="AK13" s="103"/>
      <c r="AL13" s="100"/>
      <c r="AM13" s="122"/>
      <c r="AN13" s="101"/>
      <c r="AO13" s="101"/>
      <c r="AP13" s="102"/>
      <c r="AQ13" s="103"/>
      <c r="AR13" s="100"/>
      <c r="AS13" s="122"/>
      <c r="AT13" s="101"/>
      <c r="AU13" s="101"/>
      <c r="AV13" s="102"/>
      <c r="AW13" s="103"/>
      <c r="AX13" s="100"/>
      <c r="AY13" s="122"/>
      <c r="AZ13" s="101"/>
      <c r="BA13" s="101"/>
      <c r="BB13" s="102"/>
      <c r="BC13" s="103"/>
      <c r="BD13" s="100"/>
      <c r="BE13" s="122"/>
      <c r="BF13" s="101"/>
      <c r="BG13" s="101"/>
      <c r="BH13" s="102"/>
      <c r="BI13" s="103"/>
      <c r="BJ13" s="100"/>
      <c r="BK13" s="122"/>
      <c r="BL13" s="101"/>
      <c r="BM13" s="101"/>
      <c r="BN13" s="102"/>
      <c r="BO13" s="103"/>
      <c r="BP13" s="100"/>
      <c r="BQ13" s="122"/>
      <c r="BR13" s="101"/>
      <c r="BS13" s="101"/>
      <c r="BT13" s="102"/>
      <c r="BU13" s="103"/>
      <c r="BV13" s="100"/>
      <c r="BW13" s="122"/>
      <c r="BX13" s="101"/>
      <c r="BY13" s="101"/>
      <c r="BZ13" s="102"/>
      <c r="CA13" s="103"/>
      <c r="CB13" s="100"/>
      <c r="CC13" s="122"/>
      <c r="CD13" s="101"/>
      <c r="CE13" s="101"/>
      <c r="CF13" s="102"/>
      <c r="CG13" s="103"/>
      <c r="CH13" s="100"/>
      <c r="CI13" s="122"/>
      <c r="CJ13" s="101"/>
      <c r="CK13" s="101"/>
      <c r="CL13" s="102"/>
      <c r="CM13" s="103"/>
      <c r="CN13" s="100"/>
      <c r="CO13" s="122"/>
      <c r="CP13" s="101"/>
      <c r="CQ13" s="101"/>
      <c r="CR13" s="102"/>
      <c r="CS13" s="103"/>
      <c r="CT13" s="100"/>
      <c r="CU13" s="122"/>
      <c r="CV13" s="101"/>
      <c r="CW13" s="101"/>
      <c r="CX13" s="102"/>
      <c r="CY13" s="103"/>
      <c r="CZ13" s="100"/>
      <c r="DA13" s="122"/>
      <c r="DB13" s="101"/>
      <c r="DC13" s="101"/>
      <c r="DD13" s="102"/>
      <c r="DE13" s="103"/>
      <c r="DF13" s="100"/>
      <c r="DG13" s="122"/>
      <c r="DH13" s="101"/>
      <c r="DI13" s="101"/>
      <c r="DJ13" s="102"/>
      <c r="DK13" s="103"/>
      <c r="DL13" s="100"/>
      <c r="DM13" s="122"/>
      <c r="DN13" s="101"/>
      <c r="DO13" s="101"/>
      <c r="DP13" s="102"/>
      <c r="DQ13" s="103"/>
      <c r="DR13" s="100"/>
      <c r="DS13" s="122"/>
      <c r="DT13" s="101"/>
      <c r="DU13" s="101"/>
      <c r="DV13" s="102"/>
      <c r="DW13" s="103"/>
      <c r="DX13" s="100"/>
      <c r="DY13" s="122"/>
      <c r="DZ13" s="101"/>
      <c r="EA13" s="101"/>
      <c r="EB13" s="102"/>
      <c r="EC13" s="103"/>
      <c r="ED13" s="100"/>
      <c r="EE13" s="122"/>
      <c r="EF13" s="101"/>
      <c r="EG13" s="101"/>
      <c r="EH13" s="102"/>
      <c r="EI13" s="103"/>
      <c r="EJ13" s="100"/>
      <c r="EK13" s="122"/>
      <c r="EL13" s="101"/>
      <c r="EM13" s="101"/>
      <c r="EN13" s="102"/>
      <c r="EO13" s="103"/>
      <c r="EP13" s="100"/>
      <c r="EQ13" s="122"/>
      <c r="ER13" s="101"/>
      <c r="ES13" s="101"/>
      <c r="ET13" s="102"/>
      <c r="EU13" s="103"/>
      <c r="EV13" s="100"/>
      <c r="EW13" s="122"/>
      <c r="EX13" s="101"/>
      <c r="EY13" s="101"/>
      <c r="EZ13" s="102"/>
      <c r="FA13" s="103"/>
      <c r="FB13" s="100"/>
      <c r="FC13" s="122"/>
      <c r="FD13" s="101"/>
      <c r="FE13" s="101"/>
      <c r="FF13" s="102"/>
      <c r="FG13" s="103"/>
      <c r="GA13" s="312"/>
    </row>
    <row r="14" spans="1:183" x14ac:dyDescent="0.25">
      <c r="A14" s="354">
        <f>DATASHEET!A2</f>
        <v>150838</v>
      </c>
      <c r="B14" s="42" t="str">
        <f>DATASHEET!B2</f>
        <v>ABBAS, Maryam</v>
      </c>
      <c r="C14" s="109" t="str">
        <f>DATASHEET!C2</f>
        <v>12ASA</v>
      </c>
      <c r="D14" s="110" t="str">
        <f>DATASHEET!D2</f>
        <v>F</v>
      </c>
      <c r="E14" s="110" t="str">
        <f>IFERROR(VLOOKUP(A14,'[5]Y12 Students'!$E$3:$I$271,5,FALSE),"")</f>
        <v>INTERNAL</v>
      </c>
      <c r="F14" s="110" t="str">
        <f>DATASHEET!E2</f>
        <v>N</v>
      </c>
      <c r="G14" s="110" t="str">
        <f>DATASHEET!F2</f>
        <v>Other Ethnic Group</v>
      </c>
      <c r="H14" s="110" t="str">
        <f>DATASHEET!G2</f>
        <v>N</v>
      </c>
      <c r="I14" s="110" t="str">
        <f>DATASHEET!H2</f>
        <v>N</v>
      </c>
      <c r="J14" s="111" t="str">
        <f>DATASHEET!J2</f>
        <v>6.25+ (B/A)</v>
      </c>
      <c r="K14" s="104" t="str">
        <f t="shared" ref="K14:K77" si="25">IFERROR(SUM(COUNTIF($N14,"&gt;=0"),COUNTIF($Z14,"&gt;=0"),COUNTIF($T14,"&gt;=0"),COUNTIF($AF14,"&gt;=0"),COUNTIF($AX14,"&gt;=0"),COUNTIF($AR14,"&gt;=0"),COUNTIF($BJ14,"&gt;=0"),COUNTIF($BD14,"&gt;=0"),COUNTIF($BP14,"&gt;=0"),COUNTIF($BV14,"&gt;=0"),COUNTIF($CH14,"&gt;=0"),COUNTIF($CZ14,"&gt;=0"),COUNTIF($CN14,"&gt;=0"),COUNTIF($DF14,"&gt;=0"),COUNTIF($CB14,"&gt;=0"),COUNTIF($DR14,"&gt;=0"),COUNTIF($DX14,"&gt;=0"),COUNTIF($ED14,"&gt;=0"),COUNTIF($EJ14,"&gt;=0"),COUNTIF($EP14,"&gt;=0"),COUNTIF($EV14,"&gt;=0"),COUNTIF($FB14,"&gt;=0"),COUNTIF($DL14,"&gt;=0"),COUNTIF($AL14,"&gt;=0"),COUNTIF($CT14,"&gt;=0"))/COUNT($N14,$Z14,$T14,$AF14,$AL14,$AX14,$AR14,$BJ14,$BD14,$BP14,$BV14,$CH14,$CZ14,$CN14,$DF14,$CB14,$DR14,$DX14,$ED14,$EJ14,$EP14,$EV14,$FB14,$DL14,$CT14),"")</f>
        <v/>
      </c>
      <c r="L14" s="104" t="str">
        <f t="shared" ref="L14:L77" si="26">IFERROR(SUM(COUNTIF($N14,"&lt;0"),COUNTIF($Z14,"&lt;0"),COUNTIF($T14,"&lt;0"),COUNTIF($AF14,"&lt;0"),COUNTIF($AX14,"&lt;0"),COUNTIF($AR14,"&lt;0"),COUNTIF($BJ14,"&lt;0"),COUNTIF($BD14,"&lt;0"),COUNTIF($BP14,"&lt;0"),COUNTIF($BV14,"&lt;0"),COUNTIF($CH14,"&lt;0"),COUNTIF($CZ14,"&lt;0"),COUNTIF($CN14,"&lt;0"),COUNTIF($DF14,"&lt;0"),COUNTIF($CB14,"&lt;0"),COUNTIF($DR14,"&lt;0"),COUNTIF($DX14,"&lt;0"),COUNTIF($ED14,"&lt;0"),COUNTIF($EJ14,"&lt;0"),COUNTIF($EP14,"&lt;0"),COUNTIF($EV14,"&lt;0"),COUNTIF($FB14,"&lt;0"),COUNTIF($DL14,"&lt;0"),COUNTIF($CT14,"&lt;0"),COUNTIF($AL14,"&lt;0"))/COUNT($N14,$Z14,$T14,$AF14,$AX14,$AR14,$BJ14,$BD14,$BP14,$BV14,$CH14,$CZ14,$CN14,$DF14,$CB14,$DR14,$DX14,$ED14,$EJ14,$EP14,$EV14,$FB14,$DL14,$CT14,$AL14),"")</f>
        <v/>
      </c>
      <c r="M14" s="336" t="str">
        <f>IF(COUNT(L3VA!$N14,L3VA!$Z14,L3VA!$T14,L3VA!$AF14,L3VA!$AX14,L3VA!$AR14,L3VA!$BJ14,L3VA!$BD14,L3VA!$BP14,L3VA!$AL14,L3VA!$BV14,L3VA!$CH14,L3VA!$CZ14,L3VA!$CN14,L3VA!$DF14,L3VA!$CB14,L3VA!$DR14,CT14,L3VA!$DX14,L3VA!$ED14,L3VA!$EJ14,L3VA!$EP14,L3VA!$EV14,L3VA!$FB14,L3VA!$DL14)=0,"",AVERAGE(N14,Z14,T14,AF14,AL14,AX14,AR14,BJ14,BD14,BP14,BV14,CH14,CZ14,CN14,DF14,CB14,DR14,CT14,DX14,ED14,EJ14,EP14,EV14,FB14,DL14))</f>
        <v/>
      </c>
      <c r="N14" s="123" t="str">
        <f>IFERROR((Q14-O14)/10,"")</f>
        <v/>
      </c>
      <c r="O14" s="124">
        <f>IFERROR(INDEX(DATASHEET!$A$1:$GG$231,MATCH(L3VA!$A14,DATASHEET!$A$1:$A$231,0),MATCH(L3VA!P$2,DATASHEET!$A$1:$GG$1,0)),"")</f>
        <v>0</v>
      </c>
      <c r="P14" s="105">
        <f>IF(VLOOKUP(L3VA!$A14,DATASHEET!$A$2:$EW$231,22,FALSE)="","",VLOOKUP(L3VA!$A14,DATASHEET!$A$2:$EW$231,22,FALSE))</f>
        <v>0</v>
      </c>
      <c r="Q14" s="105" t="str">
        <f>IFERROR(VLOOKUP(P14,lookup,2,FALSE),"")</f>
        <v/>
      </c>
      <c r="R14" s="106" t="str">
        <f>IF(ISBLANK(DATASHEET!AF2),"",DATASHEET!AF2)</f>
        <v/>
      </c>
      <c r="S14" s="107" t="str">
        <f>IF(ISBLANK(DATASHEET!AG2),"",DATASHEET!AG2)</f>
        <v/>
      </c>
      <c r="T14" s="123" t="str">
        <f>IFERROR((W14-U14)/10,"")</f>
        <v/>
      </c>
      <c r="U14" s="124">
        <f>IFERROR(INDEX(DATASHEET!$A$1:$GG$231,MATCH(L3VA!$A14,DATASHEET!$A$1:$A$231,0),MATCH(L3VA!V$2,DATASHEET!$A$1:$GG$1,0)),"")</f>
        <v>0</v>
      </c>
      <c r="V14" s="105">
        <f>IF(VLOOKUP(L3VA!$A14,DATASHEET!$A$2:$EW$231,27,FALSE)="","",VLOOKUP(L3VA!$A14,DATASHEET!$A$2:$EW$231,27,FALSE))</f>
        <v>0</v>
      </c>
      <c r="W14" s="105" t="str">
        <f>IFERROR(VLOOKUP(V14,lookup,2,FALSE),"")</f>
        <v/>
      </c>
      <c r="X14" s="106" t="str">
        <f>IF(ISBLANK(DATASHEET!AK2),"",DATASHEET!AK2)</f>
        <v>MM</v>
      </c>
      <c r="Y14" s="107" t="str">
        <f>IF(ISBLANK(DATASHEET!AL2),"",DATASHEET!AL2)</f>
        <v>12C-BI-10</v>
      </c>
      <c r="Z14" s="123" t="str">
        <f>IFERROR((AC14-AA14)/10,"")</f>
        <v/>
      </c>
      <c r="AA14" s="124">
        <f>IFERROR(INDEX(DATASHEET!$A$1:$GG$231,MATCH(L3VA!$A14,DATASHEET!$A$1:$A$231,0),MATCH(L3VA!AB$2,DATASHEET!$A$1:$GG$1,0)),"")</f>
        <v>0</v>
      </c>
      <c r="AB14" s="105" t="str">
        <f>IF(VLOOKUP(L3VA!$A14,DATASHEET!$A$2:$EW$231,32,FALSE)="","",VLOOKUP(L3VA!$A14,DATASHEET!$A$2:$EW$231,32,FALSE))</f>
        <v/>
      </c>
      <c r="AC14" s="105" t="str">
        <f>IFERROR(VLOOKUP(AB14,lookup,2,FALSE),"")</f>
        <v/>
      </c>
      <c r="AD14" s="106" t="str">
        <f>IF(ISBLANK(DATASHEET!AP2),"",DATASHEET!AP2)</f>
        <v/>
      </c>
      <c r="AE14" s="107" t="str">
        <f>IF(ISBLANK(DATASHEET!AQ2),"",DATASHEET!AQ2)</f>
        <v/>
      </c>
      <c r="AF14" s="123" t="str">
        <f>IFERROR((AI14-AG14)/10,"")</f>
        <v/>
      </c>
      <c r="AG14" s="124">
        <f>IFERROR(INDEX(DATASHEET!$A$1:$GG$231,MATCH(L3VA!$A14,DATASHEET!$A$1:$A$231,0),MATCH(L3VA!AH$2,DATASHEET!$A$1:$GG$1,0)),"")</f>
        <v>0</v>
      </c>
      <c r="AH14" s="105" t="str">
        <f>IF(VLOOKUP(L3VA!$A14,DATASHEET!$A$2:$EW$231,37,FALSE)="","",VLOOKUP(L3VA!$A14,DATASHEET!$A$2:$EW$231,37,FALSE))</f>
        <v>MM</v>
      </c>
      <c r="AI14" s="105" t="str">
        <f>IFERROR(VLOOKUP(AH14,lookup,2,FALSE),"")</f>
        <v/>
      </c>
      <c r="AJ14" s="106" t="str">
        <f>IF(ISBLANK(DATASHEET!AU2),"",DATASHEET!AU2)</f>
        <v>KR</v>
      </c>
      <c r="AK14" s="107" t="str">
        <f>IF(ISBLANK(DATASHEET!AV2),"",DATASHEET!AV2)</f>
        <v>12E-CH-1</v>
      </c>
      <c r="AL14" s="123" t="str">
        <f>IFERROR((AO14-AM14)/10,"")</f>
        <v/>
      </c>
      <c r="AM14" s="124">
        <f>IFERROR(INDEX(DATASHEET!$A$1:$GG$231,MATCH(L3VA!$A14,DATASHEET!$A$1:$A$231,0),MATCH(L3VA!AN$2,DATASHEET!$A$1:$GG$1,0)),"")</f>
        <v>0</v>
      </c>
      <c r="AN14" s="105" t="str">
        <f>IF(VLOOKUP(L3VA!$A14,DATASHEET!$A$2:$EW$231,42,FALSE)="","",VLOOKUP(L3VA!$A14,DATASHEET!$A$2:$EW$231,42,FALSE))</f>
        <v/>
      </c>
      <c r="AO14" s="105" t="str">
        <f>IFERROR(VLOOKUP(AN14,lookup,2,FALSE),"")</f>
        <v/>
      </c>
      <c r="AP14" s="106" t="str">
        <f>IF(ISBLANK(DATASHEET!AZ2),"",DATASHEET!AZ2)</f>
        <v/>
      </c>
      <c r="AQ14" s="107" t="str">
        <f>IF(ISBLANK(DATASHEET!BA2),"",DATASHEET!BA2)</f>
        <v/>
      </c>
      <c r="AR14" s="123" t="str">
        <f>IFERROR((AU14-AS14)/10,"")</f>
        <v/>
      </c>
      <c r="AS14" s="124">
        <f>IFERROR(INDEX(DATASHEET!$A$1:$GG$231,MATCH(L3VA!$A14,DATASHEET!$A$1:$A$231,0),MATCH(L3VA!AT$2,DATASHEET!$A$1:$GG$1,0)),"")</f>
        <v>0</v>
      </c>
      <c r="AT14" s="105" t="str">
        <f>IF(VLOOKUP(L3VA!$A14,DATASHEET!$A$2:$EW$231,47,FALSE)="","",VLOOKUP(L3VA!$A14,DATASHEET!$A$2:$EW$231,47,FALSE))</f>
        <v>KR</v>
      </c>
      <c r="AU14" s="105" t="str">
        <f>IFERROR(VLOOKUP(AT14,lookup,2,FALSE),"")</f>
        <v/>
      </c>
      <c r="AV14" s="106" t="str">
        <f>IF(ISBLANK(DATASHEET!BE2),"",DATASHEET!BE2)</f>
        <v/>
      </c>
      <c r="AW14" s="107" t="str">
        <f>IF(ISBLANK(DATASHEET!BF2),"",DATASHEET!BF2)</f>
        <v/>
      </c>
      <c r="AX14" s="123" t="str">
        <f>IFERROR((BA14-AY14)/10,"")</f>
        <v/>
      </c>
      <c r="AY14" s="124">
        <f>IFERROR(INDEX(DATASHEET!$A$1:$GG$231,MATCH(L3VA!$A14,DATASHEET!$A$1:$A$231,0),MATCH(L3VA!AZ$2,DATASHEET!$A$1:$GG$1,0)),"")</f>
        <v>0</v>
      </c>
      <c r="AZ14" s="105" t="str">
        <f>IF(VLOOKUP(L3VA!$A14,DATASHEET!$A$2:$EW$231,52,FALSE)="","",VLOOKUP(L3VA!$A14,DATASHEET!$A$2:$EW$231,52,FALSE))</f>
        <v/>
      </c>
      <c r="BA14" s="105" t="str">
        <f>IFERROR(VLOOKUP(AZ14,lookup,2,FALSE),"")</f>
        <v/>
      </c>
      <c r="BB14" s="106" t="str">
        <f>IF(ISBLANK(DATASHEET!BJ2),"",DATASHEET!BJ2)</f>
        <v/>
      </c>
      <c r="BC14" s="107" t="str">
        <f>IF(ISBLANK(DATASHEET!BK2),"",DATASHEET!BK2)</f>
        <v/>
      </c>
      <c r="BD14" s="123" t="str">
        <f>IFERROR((BG14-BE14)/10,"")</f>
        <v/>
      </c>
      <c r="BE14" s="124">
        <f>IFERROR(INDEX(DATASHEET!$A$1:$GG$231,MATCH(L3VA!$A14,DATASHEET!$A$1:$A$231,0),MATCH(L3VA!BF$2,DATASHEET!$A$1:$GG$1,0)),"")</f>
        <v>0</v>
      </c>
      <c r="BF14" s="105" t="str">
        <f>IF(VLOOKUP(L3VA!$A14,DATASHEET!$A$2:$EW$231,57,FALSE)="","",VLOOKUP(L3VA!$A14,DATASHEET!$A$2:$EW$231,57,FALSE))</f>
        <v/>
      </c>
      <c r="BG14" s="105" t="str">
        <f>IFERROR(VLOOKUP(BF14,lookup,2,FALSE),"")</f>
        <v/>
      </c>
      <c r="BH14" s="106" t="str">
        <f>IF(ISBLANK(DATASHEET!BO2),"",DATASHEET!BO2)</f>
        <v/>
      </c>
      <c r="BI14" s="107" t="str">
        <f>IF(ISBLANK(DATASHEET!BP2),"",DATASHEET!BP2)</f>
        <v/>
      </c>
      <c r="BJ14" s="123" t="str">
        <f>IFERROR((BM14-BK14)/10,"")</f>
        <v/>
      </c>
      <c r="BK14" s="124">
        <f>IFERROR(INDEX(DATASHEET!$A$1:$GG$231,MATCH(L3VA!$A14,DATASHEET!$A$1:$A$231,0),MATCH(L3VA!BL$2,DATASHEET!$A$1:$GG$1,0)),"")</f>
        <v>0</v>
      </c>
      <c r="BL14" s="105" t="str">
        <f>IF(VLOOKUP(L3VA!$A14,DATASHEET!$A$2:$EW$231,62,FALSE)="","",VLOOKUP(L3VA!$A14,DATASHEET!$A$2:$EW$231,62,FALSE))</f>
        <v/>
      </c>
      <c r="BM14" s="105" t="str">
        <f>IFERROR(VLOOKUP(BL14,lookup,2,FALSE),"")</f>
        <v/>
      </c>
      <c r="BN14" s="106" t="str">
        <f>IF(ISBLANK(DATASHEET!BT2),"",DATASHEET!BT2)</f>
        <v/>
      </c>
      <c r="BO14" s="107" t="str">
        <f>IF(ISBLANK(DATASHEET!BU2),"",DATASHEET!BU2)</f>
        <v/>
      </c>
      <c r="BP14" s="123" t="str">
        <f>IFERROR((BS14-BQ14)/10,"")</f>
        <v/>
      </c>
      <c r="BQ14" s="124">
        <f>IFERROR(INDEX(DATASHEET!$A$1:$GG$231,MATCH(L3VA!$A14,DATASHEET!$A$1:$A$231,0),MATCH(L3VA!BR$2,DATASHEET!$A$1:$GG$1,0)),"")</f>
        <v>0</v>
      </c>
      <c r="BR14" s="105" t="str">
        <f>IF(VLOOKUP(L3VA!$A14,DATASHEET!$A$2:$EW$231,67,FALSE)="","",VLOOKUP(L3VA!$A14,DATASHEET!$A$2:$EW$231,67,FALSE))</f>
        <v/>
      </c>
      <c r="BS14" s="105" t="str">
        <f>IFERROR(VLOOKUP(BR14,lookup,2,FALSE),"")</f>
        <v/>
      </c>
      <c r="BT14" s="106" t="str">
        <f>IF(ISBLANK(DATASHEET!BY2),"",DATASHEET!BY2)</f>
        <v/>
      </c>
      <c r="BU14" s="107" t="str">
        <f>IF(ISBLANK(DATASHEET!BZ2),"",DATASHEET!BZ2)</f>
        <v/>
      </c>
      <c r="BV14" s="123" t="str">
        <f>IFERROR((BY14-BW14)/10,"")</f>
        <v/>
      </c>
      <c r="BW14" s="124">
        <f>IFERROR(INDEX(DATASHEET!$A$1:$GG$231,MATCH(L3VA!$A14,DATASHEET!$A$1:$A$231,0),MATCH(L3VA!BX$2,DATASHEET!$A$1:$GG$1,0)),"")</f>
        <v>0</v>
      </c>
      <c r="BX14" s="105" t="str">
        <f>IF(VLOOKUP(L3VA!$A14,DATASHEET!$A$2:$EW$231,77,FALSE)="","",VLOOKUP(L3VA!$A14,DATASHEET!$A$2:$EW$231,77,FALSE))</f>
        <v/>
      </c>
      <c r="BY14" s="105" t="str">
        <f>IFERROR(VLOOKUP(BX14,lookup,2,FALSE),"")</f>
        <v/>
      </c>
      <c r="BZ14" s="106" t="str">
        <f>IF(ISBLANK(DATASHEET!CI2),"",DATASHEET!CI2)</f>
        <v>BJM</v>
      </c>
      <c r="CA14" s="107" t="str">
        <f>IF(ISBLANK(DATASHEET!CJ2),"",DATASHEET!CJ2)</f>
        <v>12A-FR-6</v>
      </c>
      <c r="CB14" s="123" t="str">
        <f>IFERROR((CE14-CC14)/10,"")</f>
        <v/>
      </c>
      <c r="CC14" s="124">
        <f>IFERROR(INDEX(DATASHEET!$A$1:$GG$231,MATCH(L3VA!$A14,DATASHEET!$A$1:$A$231,0),MATCH(L3VA!CD$2,DATASHEET!$A$1:$GG$1,0)),"")</f>
        <v>0</v>
      </c>
      <c r="CD14" s="105" t="str">
        <f>IF(VLOOKUP(L3VA!$A14,DATASHEET!$A$2:$EW$231,82,FALSE)="","",VLOOKUP(L3VA!$A14,DATASHEET!$A$2:$EW$231,82,FALSE))</f>
        <v>AS</v>
      </c>
      <c r="CE14" s="105" t="str">
        <f>IFERROR(VLOOKUP(CD14,lookup,2,FALSE),"")</f>
        <v/>
      </c>
      <c r="CF14" s="106" t="str">
        <f>IF(ISBLANK(DATASHEET!CN2),"",DATASHEET!CN2)</f>
        <v/>
      </c>
      <c r="CG14" s="107" t="str">
        <f>IF(ISBLANK(DATASHEET!CO2),"",DATASHEET!CO2)</f>
        <v/>
      </c>
      <c r="CH14" s="123" t="str">
        <f>IFERROR((CK14-CI14)/10,"")</f>
        <v/>
      </c>
      <c r="CI14" s="124">
        <f>IFERROR(INDEX(DATASHEET!$A$1:$GG$231,MATCH(L3VA!$A14,DATASHEET!$A$1:$A$231,0),MATCH(L3VA!CJ$2,DATASHEET!$A$1:$GG$1,0)),"")</f>
        <v>0</v>
      </c>
      <c r="CJ14" s="105" t="str">
        <f>IF(VLOOKUP(L3VA!$A14,DATASHEET!$A$2:$EW$231,87,FALSE)="","",VLOOKUP(L3VA!$A14,DATASHEET!$A$2:$EW$231,87,FALSE))</f>
        <v>BJM</v>
      </c>
      <c r="CK14" s="105" t="str">
        <f t="shared" ref="CK14:CK77" si="27">IFERROR(VLOOKUP(CJ14,lookup,2,FALSE),"")</f>
        <v/>
      </c>
      <c r="CL14" s="106" t="str">
        <f>IF(ISBLANK(DATASHEET!CS2),"",DATASHEET!CS2)</f>
        <v/>
      </c>
      <c r="CM14" s="107" t="str">
        <f>IF(ISBLANK(DATASHEET!CT2),"",DATASHEET!CT2)</f>
        <v/>
      </c>
      <c r="CN14" s="123" t="str">
        <f>IFERROR((CQ14-CO14)/10,"")</f>
        <v/>
      </c>
      <c r="CO14" s="124">
        <f>IFERROR(INDEX(DATASHEET!$A$1:$GG$231,MATCH(L3VA!$A14,DATASHEET!$A$1:$A$231,0),MATCH(L3VA!CP$2,DATASHEET!$A$1:$GG$1,0)),"")</f>
        <v>0</v>
      </c>
      <c r="CP14" s="105" t="str">
        <f>IF(VLOOKUP(L3VA!$A14,DATASHEET!$A$2:$EW$231,92,FALSE)="","",VLOOKUP(L3VA!$A14,DATASHEET!$A$2:$EW$231,92,FALSE))</f>
        <v/>
      </c>
      <c r="CQ14" s="105" t="str">
        <f>IFERROR(VLOOKUP(CP14,lookup,2,FALSE),"")</f>
        <v/>
      </c>
      <c r="CR14" s="106" t="str">
        <f>IF(ISBLANK(DATASHEET!CX2),"",DATASHEET!CX2)</f>
        <v/>
      </c>
      <c r="CS14" s="107" t="str">
        <f>IF(ISBLANK(DATASHEET!CY2),"",DATASHEET!CY2)</f>
        <v/>
      </c>
      <c r="CT14" s="123" t="str">
        <f>IFERROR((CW14-CU14)/10,"")</f>
        <v/>
      </c>
      <c r="CU14" s="124">
        <f>IFERROR(INDEX(DATASHEET!$A$1:$GG$231,MATCH(L3VA!$A14,DATASHEET!$A$1:$A$231,0),MATCH(L3VA!CV$2,DATASHEET!$A$1:$GG$1,0)),"")</f>
        <v>0</v>
      </c>
      <c r="CV14" s="105" t="str">
        <f>IF(VLOOKUP(L3VA!$A14,DATASHEET!$A$2:$EW$231,107,FALSE)="","",VLOOKUP(L3VA!$A14,DATASHEET!$A$2:$EW$231,107,FALSE))</f>
        <v/>
      </c>
      <c r="CW14" s="105" t="str">
        <f>IFERROR(VLOOKUP(CV14,lookup,2,FALSE),"")</f>
        <v/>
      </c>
      <c r="CX14" s="106" t="str">
        <f>IF(ISBLANK(DATASHEET!DC2),"",DATASHEET!DC2)</f>
        <v/>
      </c>
      <c r="CY14" s="106" t="str">
        <f>IF(ISBLANK(DATASHEET!DD2),"",DATASHEET!DD2)</f>
        <v/>
      </c>
      <c r="CZ14" s="123" t="str">
        <f>IFERROR((DC14-DA14)/10,"")</f>
        <v/>
      </c>
      <c r="DA14" s="124">
        <f>IFERROR(INDEX(DATASHEET!$A$1:$GG$231,MATCH(L3VA!$A14,DATASHEET!$A$1:$A$231,0),MATCH(L3VA!DB$2,DATASHEET!$A$1:$GG$1,0)),"")</f>
        <v>0</v>
      </c>
      <c r="DB14" s="105" t="str">
        <f>IF(VLOOKUP(L3VA!$A14,DATASHEET!$A$2:$EW$231,97,FALSE)="","",VLOOKUP(L3VA!$A14,DATASHEET!$A$2:$EW$231,97,FALSE))</f>
        <v/>
      </c>
      <c r="DC14" s="105" t="str">
        <f>IFERROR(VLOOKUP(DB14,lookup,2,FALSE),"")</f>
        <v/>
      </c>
      <c r="DD14" s="106" t="str">
        <f>IF(ISBLANK(DATASHEET!DH2),"",DATASHEET!DH2)</f>
        <v/>
      </c>
      <c r="DE14" s="107" t="str">
        <f>IF(ISBLANK(DATASHEET!DI2),"",DATASHEET!DI2)</f>
        <v/>
      </c>
      <c r="DF14" s="123" t="str">
        <f>IFERROR((DI14-DG14)/10,"")</f>
        <v/>
      </c>
      <c r="DG14" s="124">
        <f>IFERROR(INDEX(DATASHEET!$A$1:$GG$231,MATCH(L3VA!$A14,DATASHEET!$A$1:$A$231,0),MATCH(L3VA!DH$2,DATASHEET!$A$1:$GG$1,0)),"")</f>
        <v>0</v>
      </c>
      <c r="DH14" s="105" t="str">
        <f>IF(VLOOKUP(L3VA!$A14,DATASHEET!$A$2:$EW$231,102,FALSE)="","",VLOOKUP(L3VA!$A14,DATASHEET!$A$2:$EW$231,102,FALSE))</f>
        <v/>
      </c>
      <c r="DI14" s="105" t="str">
        <f>IFERROR(VLOOKUP(DH14,lookup,2,FALSE),"")</f>
        <v/>
      </c>
      <c r="DJ14" s="106" t="str">
        <f>IF(ISBLANK(DATASHEET!DM2),"",DATASHEET!DM2)</f>
        <v>MRO</v>
      </c>
      <c r="DK14" s="107" t="str">
        <f>IF(ISBLANK(DATASHEET!DN2),"",DATASHEET!DN2)</f>
        <v>12D-MA-7</v>
      </c>
      <c r="DL14" s="123" t="str">
        <f>IFERROR((DO14-DM14)/10,"")</f>
        <v/>
      </c>
      <c r="DM14" s="124">
        <f>IFERROR(INDEX(DATASHEET!$A$1:$GG$231,MATCH(L3VA!$A14,DATASHEET!$A$1:$A$231,0),MATCH(L3VA!DN$2,DATASHEET!$A$1:$GG$1,0)),"")</f>
        <v>0</v>
      </c>
      <c r="DN14" s="105" t="str">
        <f>IF(VLOOKUP(L3VA!$A14,DATASHEET!$A$2:$FW$231,112,FALSE)="","",VLOOKUP(L3VA!$A14,DATASHEET!$A$2:$FW$231,112,FALSE))</f>
        <v/>
      </c>
      <c r="DO14" s="105" t="str">
        <f t="shared" ref="DO14:DO77" si="28">IFERROR(VLOOKUP(DN14,lookup,2,FALSE),"")</f>
        <v/>
      </c>
      <c r="DP14" s="106" t="str">
        <f>IF(ISBLANK(DATASHEET!DR2),"",DATASHEET!DR2)</f>
        <v/>
      </c>
      <c r="DQ14" s="107" t="str">
        <f>IF(ISBLANK(DATASHEET!DS2),"",DATASHEET!DS2)</f>
        <v/>
      </c>
      <c r="DR14" s="123" t="str">
        <f>IFERROR((DU14-DS14)/10,"")</f>
        <v/>
      </c>
      <c r="DS14" s="124">
        <f>IFERROR(INDEX(DATASHEET!$A$1:$GG$231,MATCH(L3VA!$A14,DATASHEET!$A$1:$A$231,0),MATCH(L3VA!DT$2,DATASHEET!$A$1:$GG$1,0)),"")</f>
        <v>0</v>
      </c>
      <c r="DT14" s="105" t="str">
        <f>IF(VLOOKUP(L3VA!$A14,DATASHEET!$A$2:$EW$231,117,FALSE)="","",VLOOKUP(L3VA!$A14,DATASHEET!$A$2:$EW$231,117,FALSE))</f>
        <v>MRO</v>
      </c>
      <c r="DU14" s="105" t="str">
        <f>IFERROR(VLOOKUP(DT14,lookup,2,FALSE),"")</f>
        <v/>
      </c>
      <c r="DV14" s="106" t="str">
        <f>IF(ISBLANK(DATASHEET!DW2),"",DATASHEET!DW2)</f>
        <v/>
      </c>
      <c r="DW14" s="107" t="str">
        <f>IF(ISBLANK(DATASHEET!DX2),"",DATASHEET!DX2)</f>
        <v/>
      </c>
      <c r="DX14" s="123" t="str">
        <f>IFERROR((EA14-DY14)/10,"")</f>
        <v/>
      </c>
      <c r="DY14" s="124" t="str">
        <f>IFERROR(INDEX(DATASHEET!$A$1:$GG$231,MATCH(L3VA!$A14,DATASHEET!$A$1:$A$231,0),MATCH(L3VA!DZ$2,DATASHEET!$A$1:$GG$1,0)),"")</f>
        <v/>
      </c>
      <c r="DZ14" s="105" t="str">
        <f>IF(VLOOKUP(L3VA!$A14,DATASHEET!$A$2:$EW$231,122,FALSE)="","",VLOOKUP(L3VA!$A14,DATASHEET!$A$2:$EW$231,122,FALSE))</f>
        <v/>
      </c>
      <c r="EA14" s="105" t="str">
        <f>IFERROR(VLOOKUP(DZ14,lookup,2,FALSE),"")</f>
        <v/>
      </c>
      <c r="EB14" s="106" t="str">
        <f>IF(ISBLANK(DATASHEET!EB2),"",DATASHEET!EB2)</f>
        <v/>
      </c>
      <c r="EC14" s="107" t="str">
        <f>IF(ISBLANK(DATASHEET!EC2),"",DATASHEET!EC2)</f>
        <v/>
      </c>
      <c r="ED14" s="123" t="str">
        <f>IFERROR((EG14-EE14)/10,"")</f>
        <v/>
      </c>
      <c r="EE14" s="124">
        <f>IFERROR(INDEX(DATASHEET!$A$1:$GG$231,MATCH(L3VA!$A14,DATASHEET!$A$1:$A$231,0),MATCH(L3VA!EF$2,DATASHEET!$A$1:$GG$1,0)),"")</f>
        <v>0</v>
      </c>
      <c r="EF14" s="105" t="str">
        <f>IF(VLOOKUP(L3VA!$A14,DATASHEET!$A$2:$EW$231,127,FALSE)="","",VLOOKUP(L3VA!$A14,DATASHEET!$A$2:$EW$231,127,FALSE))</f>
        <v/>
      </c>
      <c r="EG14" s="105" t="str">
        <f>IFERROR(VLOOKUP(EF14,lookup,2,FALSE),"")</f>
        <v/>
      </c>
      <c r="EH14" s="106" t="str">
        <f>IF(ISBLANK(DATASHEET!EG2),"",DATASHEET!EG2)</f>
        <v/>
      </c>
      <c r="EI14" s="107" t="str">
        <f>IF(ISBLANK(DATASHEET!EH2),"",DATASHEET!EH2)</f>
        <v/>
      </c>
      <c r="EJ14" s="123" t="str">
        <f>IFERROR((EM14-EK14)/10,"")</f>
        <v/>
      </c>
      <c r="EK14" s="124">
        <f>IFERROR(INDEX(DATASHEET!$A$1:$GG$231,MATCH(L3VA!$A14,DATASHEET!$A$1:$A$231,0),MATCH(L3VA!EL$2,DATASHEET!$A$1:$GG$1,0)),"")</f>
        <v>0</v>
      </c>
      <c r="EL14" s="105" t="str">
        <f>IF(VLOOKUP(L3VA!$A14,DATASHEET!$A$2:$EW$231,132,FALSE)="","",VLOOKUP(L3VA!$A14,DATASHEET!$A$2:$EW$231,132,FALSE))</f>
        <v/>
      </c>
      <c r="EM14" s="105" t="str">
        <f>IFERROR(VLOOKUP(EL14,lookup,2,FALSE),"")</f>
        <v/>
      </c>
      <c r="EN14" s="106" t="str">
        <f>IF(ISBLANK(DATASHEET!EL2),"",DATASHEET!EL2)</f>
        <v/>
      </c>
      <c r="EO14" s="107" t="str">
        <f>IF(ISBLANK(DATASHEET!EM2),"",DATASHEET!EM2)</f>
        <v/>
      </c>
      <c r="EP14" s="123" t="str">
        <f>IFERROR((ES14-EQ14)/10,"")</f>
        <v/>
      </c>
      <c r="EQ14" s="124">
        <f>IFERROR(INDEX(DATASHEET!$A$1:$GG$231,MATCH(L3VA!$A14,DATASHEET!$A$1:$A$231,0),MATCH(L3VA!ER$2,DATASHEET!$A$1:$GG$1,0)),"")</f>
        <v>0</v>
      </c>
      <c r="ER14" s="105" t="str">
        <f>IF(VLOOKUP(L3VA!$A14,DATASHEET!$A$2:$EW$231,137,FALSE)="","",VLOOKUP(L3VA!$A14,DATASHEET!$A$2:$EW$231,137,FALSE))</f>
        <v/>
      </c>
      <c r="ES14" s="105" t="str">
        <f>IFERROR(VLOOKUP(ER14,lookup,2,FALSE),"")</f>
        <v/>
      </c>
      <c r="ET14" s="106" t="str">
        <f>IF(ISBLANK(DATASHEET!EQ2),"",DATASHEET!EQ2)</f>
        <v/>
      </c>
      <c r="EU14" s="107" t="str">
        <f>IF(ISBLANK(DATASHEET!ER2),"",DATASHEET!ER2)</f>
        <v/>
      </c>
      <c r="EV14" s="123" t="str">
        <f>IFERROR((EY14-EW14)/10,"")</f>
        <v/>
      </c>
      <c r="EW14" s="124">
        <f>IFERROR(INDEX(DATASHEET!$A$1:$GG$231,MATCH(L3VA!$A14,DATASHEET!$A$1:$A$231,0),MATCH(L3VA!EX$2,DATASHEET!$A$1:$GG$1,0)),"")</f>
        <v>0</v>
      </c>
      <c r="EX14" s="105" t="str">
        <f>IF(VLOOKUP(L3VA!$A14,DATASHEET!$A$2:$EW$231,142,FALSE)="","",VLOOKUP(L3VA!$A14,DATASHEET!$A$2:$EW$231,142,FALSE))</f>
        <v/>
      </c>
      <c r="EY14" s="105" t="str">
        <f>IFERROR(VLOOKUP(EX14,lookup,2,FALSE),"")</f>
        <v/>
      </c>
      <c r="EZ14" s="106" t="str">
        <f>IF(ISBLANK(DATASHEET!EV2),"",DATASHEET!EV2)</f>
        <v/>
      </c>
      <c r="FA14" s="107" t="str">
        <f>IF(ISBLANK(DATASHEET!EW2),"",DATASHEET!EW2)</f>
        <v/>
      </c>
      <c r="FB14" s="123" t="str">
        <f>IFERROR((FE14-FC14)/10,"")</f>
        <v/>
      </c>
      <c r="FC14" s="124">
        <f>IFERROR(INDEX(DATASHEET!$A$1:$GG$231,MATCH(L3VA!$A14,DATASHEET!$A$1:$A$231,0),MATCH(L3VA!FD$2,DATASHEET!$A$1:$GG$1,0)),"")</f>
        <v>0</v>
      </c>
      <c r="FD14" s="105" t="str">
        <f>IF(VLOOKUP(L3VA!$A14,DATASHEET!$A$2:$FW$231,147,FALSE)="","",VLOOKUP(L3VA!$A14,DATASHEET!$A$2:$FW$231,147,FALSE))</f>
        <v/>
      </c>
      <c r="FE14" s="105" t="str">
        <f>IFERROR(VLOOKUP(FD14,lookup,2,FALSE),"")</f>
        <v/>
      </c>
      <c r="FF14" s="106" t="str">
        <f>IF(ISBLANK(DATASHEET!FA2),"",DATASHEET!FA2)</f>
        <v/>
      </c>
      <c r="FG14" s="107" t="str">
        <f>IF(ISBLANK(DATASHEET!FB2),"",DATASHEET!FB2)</f>
        <v/>
      </c>
    </row>
    <row r="15" spans="1:183" x14ac:dyDescent="0.25">
      <c r="A15" s="354">
        <f>DATASHEET!A3</f>
        <v>150984</v>
      </c>
      <c r="B15" s="42" t="str">
        <f>DATASHEET!B3</f>
        <v>ABDALJAWWAD, Dua'a</v>
      </c>
      <c r="C15" s="109" t="str">
        <f>DATASHEET!C3</f>
        <v>12ASA</v>
      </c>
      <c r="D15" s="110" t="str">
        <f>DATASHEET!D3</f>
        <v>F</v>
      </c>
      <c r="E15" s="110" t="str">
        <f>IFERROR(VLOOKUP(A15,'[5]Y12 Students'!$E$3:$I$271,5,FALSE),"")</f>
        <v>INTERNAL</v>
      </c>
      <c r="F15" s="110" t="str">
        <f>DATASHEET!E3</f>
        <v>Y</v>
      </c>
      <c r="G15" s="110" t="str">
        <f>DATASHEET!F3</f>
        <v>Other Ethnic Group</v>
      </c>
      <c r="H15" s="110" t="str">
        <f>DATASHEET!G3</f>
        <v>N</v>
      </c>
      <c r="I15" s="110" t="str">
        <f>DATASHEET!H3</f>
        <v>N</v>
      </c>
      <c r="J15" s="111" t="str">
        <f>DATASHEET!J3</f>
        <v>6.25+ (B/A)</v>
      </c>
      <c r="K15" s="104" t="str">
        <f t="shared" si="25"/>
        <v/>
      </c>
      <c r="L15" s="104" t="str">
        <f t="shared" si="26"/>
        <v/>
      </c>
      <c r="M15" s="336" t="str">
        <f>IF(COUNT(L3VA!$N15,L3VA!$Z15,L3VA!$T15,L3VA!$AF15,L3VA!$AX15,L3VA!$AR15,L3VA!$BJ15,L3VA!$BD15,L3VA!$BP15,L3VA!#REF!,L3VA!$AL15,L3VA!$BV15,L3VA!$CH15,L3VA!$CZ15,L3VA!$CN15,L3VA!$DF15,L3VA!$CB15,L3VA!#REF!,L3VA!$DR15,L3VA!$DX15,L3VA!$ED15,L3VA!$EJ15,L3VA!$EP15,L3VA!$EV15,L3VA!$FB15,L3VA!$DL15)=0,"",AVERAGE(N15,Z15,T15,AF15,AL15,AX15,AR15,BJ15,BD15,BP15,BV15,CH15,CZ15,CN15,DF15,CB15,DR15,DX15,ED15,EJ15,EP15,EV15,FB15,DL15))</f>
        <v/>
      </c>
      <c r="N15" s="123" t="str">
        <f t="shared" ref="N15:N78" si="29">IFERROR((Q15-O15)/10,"")</f>
        <v/>
      </c>
      <c r="O15" s="124">
        <f>IFERROR(INDEX(DATASHEET!$A$1:$GG$231,MATCH(L3VA!$A15,DATASHEET!$A$1:$A$231,0),MATCH(L3VA!P$2,DATASHEET!$A$1:$GG$1,0)),"")</f>
        <v>0</v>
      </c>
      <c r="P15" s="105">
        <f>IF(VLOOKUP(L3VA!$A15,DATASHEET!$A$2:$EW$231,22,FALSE)="","",VLOOKUP(L3VA!$A15,DATASHEET!$A$2:$EW$231,22,FALSE))</f>
        <v>0</v>
      </c>
      <c r="Q15" s="105" t="str">
        <f t="shared" ref="Q15:Q78" si="30">IFERROR(VLOOKUP(P15,lookup,2,FALSE),"")</f>
        <v/>
      </c>
      <c r="R15" s="106" t="str">
        <f>IF(ISBLANK(DATASHEET!AF3),"",DATASHEET!AF3)</f>
        <v/>
      </c>
      <c r="S15" s="107" t="str">
        <f>IF(ISBLANK(DATASHEET!AG3),"",DATASHEET!AG3)</f>
        <v/>
      </c>
      <c r="T15" s="123" t="str">
        <f t="shared" ref="T15:T78" si="31">IFERROR((W15-U15)/10,"")</f>
        <v/>
      </c>
      <c r="U15" s="124">
        <f>IFERROR(INDEX(DATASHEET!$A$1:$GG$231,MATCH(L3VA!$A15,DATASHEET!$A$1:$A$231,0),MATCH(L3VA!V$2,DATASHEET!$A$1:$GG$1,0)),"")</f>
        <v>0</v>
      </c>
      <c r="V15" s="105">
        <f>IF(VLOOKUP(L3VA!$A15,DATASHEET!$A$2:$EW$231,27,FALSE)="","",VLOOKUP(L3VA!$A15,DATASHEET!$A$2:$EW$231,27,FALSE))</f>
        <v>0</v>
      </c>
      <c r="W15" s="105" t="str">
        <f t="shared" ref="W15:W78" si="32">IFERROR(VLOOKUP(V15,lookup,2,FALSE),"")</f>
        <v/>
      </c>
      <c r="X15" s="106" t="str">
        <f>IF(ISBLANK(DATASHEET!AK3),"",DATASHEET!AK3)</f>
        <v>MM</v>
      </c>
      <c r="Y15" s="107" t="str">
        <f>IF(ISBLANK(DATASHEET!AL3),"",DATASHEET!AL3)</f>
        <v>12C-BI-10</v>
      </c>
      <c r="Z15" s="123" t="str">
        <f t="shared" ref="Z15:Z78" si="33">IFERROR((AC15-AA15)/10,"")</f>
        <v/>
      </c>
      <c r="AA15" s="124">
        <f>IFERROR(INDEX(DATASHEET!$A$1:$GG$231,MATCH(L3VA!$A15,DATASHEET!$A$1:$A$231,0),MATCH(L3VA!AB$2,DATASHEET!$A$1:$GG$1,0)),"")</f>
        <v>0</v>
      </c>
      <c r="AB15" s="105" t="str">
        <f>IF(VLOOKUP(L3VA!$A15,DATASHEET!$A$2:$EW$231,32,FALSE)="","",VLOOKUP(L3VA!$A15,DATASHEET!$A$2:$EW$231,32,FALSE))</f>
        <v/>
      </c>
      <c r="AC15" s="105" t="str">
        <f t="shared" ref="AC15:AC78" si="34">IFERROR(VLOOKUP(AB15,lookup,2,FALSE),"")</f>
        <v/>
      </c>
      <c r="AD15" s="106" t="str">
        <f>IF(ISBLANK(DATASHEET!AP3),"",DATASHEET!AP3)</f>
        <v/>
      </c>
      <c r="AE15" s="107" t="str">
        <f>IF(ISBLANK(DATASHEET!AQ3),"",DATASHEET!AQ3)</f>
        <v/>
      </c>
      <c r="AF15" s="123" t="str">
        <f t="shared" ref="AF15:AF78" si="35">IFERROR((AI15-AG15)/10,"")</f>
        <v/>
      </c>
      <c r="AG15" s="124">
        <f>IFERROR(INDEX(DATASHEET!$A$1:$GG$231,MATCH(L3VA!$A15,DATASHEET!$A$1:$A$231,0),MATCH(L3VA!AH$2,DATASHEET!$A$1:$GG$1,0)),"")</f>
        <v>0</v>
      </c>
      <c r="AH15" s="105" t="str">
        <f>IF(VLOOKUP(L3VA!$A15,DATASHEET!$A$2:$EW$231,37,FALSE)="","",VLOOKUP(L3VA!$A15,DATASHEET!$A$2:$EW$231,37,FALSE))</f>
        <v>MM</v>
      </c>
      <c r="AI15" s="105" t="str">
        <f t="shared" ref="AI15:AI78" si="36">IFERROR(VLOOKUP(AH15,lookup,2,FALSE),"")</f>
        <v/>
      </c>
      <c r="AJ15" s="106" t="str">
        <f>IF(ISBLANK(DATASHEET!AU3),"",DATASHEET!AU3)</f>
        <v>MB</v>
      </c>
      <c r="AK15" s="107" t="str">
        <f>IF(ISBLANK(DATASHEET!AV3),"",DATASHEET!AV3)</f>
        <v>12D-CH-2</v>
      </c>
      <c r="AL15" s="123" t="str">
        <f t="shared" ref="AL15:AL78" si="37">IFERROR((AO15-AM15)/10,"")</f>
        <v/>
      </c>
      <c r="AM15" s="124">
        <f>IFERROR(INDEX(DATASHEET!$A$1:$GG$231,MATCH(L3VA!$A15,DATASHEET!$A$1:$A$231,0),MATCH(L3VA!AN$2,DATASHEET!$A$1:$GG$1,0)),"")</f>
        <v>0</v>
      </c>
      <c r="AN15" s="105" t="str">
        <f>IF(VLOOKUP(L3VA!$A15,DATASHEET!$A$2:$EW$231,42,FALSE)="","",VLOOKUP(L3VA!$A15,DATASHEET!$A$2:$EW$231,42,FALSE))</f>
        <v/>
      </c>
      <c r="AO15" s="105" t="str">
        <f t="shared" ref="AO15:AO78" si="38">IFERROR(VLOOKUP(AN15,lookup,2,FALSE),"")</f>
        <v/>
      </c>
      <c r="AP15" s="106" t="str">
        <f>IF(ISBLANK(DATASHEET!AZ3),"",DATASHEET!AZ3)</f>
        <v/>
      </c>
      <c r="AQ15" s="107" t="str">
        <f>IF(ISBLANK(DATASHEET!BA3),"",DATASHEET!BA3)</f>
        <v/>
      </c>
      <c r="AR15" s="123" t="str">
        <f t="shared" ref="AR15:AR78" si="39">IFERROR((AU15-AS15)/10,"")</f>
        <v/>
      </c>
      <c r="AS15" s="124">
        <f>IFERROR(INDEX(DATASHEET!$A$1:$GG$231,MATCH(L3VA!$A15,DATASHEET!$A$1:$A$231,0),MATCH(L3VA!AT$2,DATASHEET!$A$1:$GG$1,0)),"")</f>
        <v>0</v>
      </c>
      <c r="AT15" s="105" t="str">
        <f>IF(VLOOKUP(L3VA!$A15,DATASHEET!$A$2:$EW$231,47,FALSE)="","",VLOOKUP(L3VA!$A15,DATASHEET!$A$2:$EW$231,47,FALSE))</f>
        <v>MB</v>
      </c>
      <c r="AU15" s="105" t="str">
        <f t="shared" ref="AU15:AU78" si="40">IFERROR(VLOOKUP(AT15,lookup,2,FALSE),"")</f>
        <v/>
      </c>
      <c r="AV15" s="106" t="str">
        <f>IF(ISBLANK(DATASHEET!BE3),"",DATASHEET!BE3)</f>
        <v/>
      </c>
      <c r="AW15" s="107" t="str">
        <f>IF(ISBLANK(DATASHEET!BF3),"",DATASHEET!BF3)</f>
        <v/>
      </c>
      <c r="AX15" s="123" t="str">
        <f t="shared" ref="AX15:AX78" si="41">IFERROR((BA15-AY15)/10,"")</f>
        <v/>
      </c>
      <c r="AY15" s="124">
        <f>IFERROR(INDEX(DATASHEET!$A$1:$GG$231,MATCH(L3VA!$A15,DATASHEET!$A$1:$A$231,0),MATCH(L3VA!AZ$2,DATASHEET!$A$1:$GG$1,0)),"")</f>
        <v>0</v>
      </c>
      <c r="AZ15" s="105" t="str">
        <f>IF(VLOOKUP(L3VA!$A15,DATASHEET!$A$2:$EW$231,52,FALSE)="","",VLOOKUP(L3VA!$A15,DATASHEET!$A$2:$EW$231,52,FALSE))</f>
        <v/>
      </c>
      <c r="BA15" s="105" t="str">
        <f t="shared" ref="BA15:BA78" si="42">IFERROR(VLOOKUP(AZ15,lookup,2,FALSE),"")</f>
        <v/>
      </c>
      <c r="BB15" s="106" t="str">
        <f>IF(ISBLANK(DATASHEET!BJ3),"",DATASHEET!BJ3)</f>
        <v/>
      </c>
      <c r="BC15" s="107" t="str">
        <f>IF(ISBLANK(DATASHEET!BK3),"",DATASHEET!BK3)</f>
        <v/>
      </c>
      <c r="BD15" s="123" t="str">
        <f t="shared" ref="BD15:BD78" si="43">IFERROR((BG15-BE15)/10,"")</f>
        <v/>
      </c>
      <c r="BE15" s="124">
        <f>IFERROR(INDEX(DATASHEET!$A$1:$GG$231,MATCH(L3VA!$A15,DATASHEET!$A$1:$A$231,0),MATCH(L3VA!BF$2,DATASHEET!$A$1:$GG$1,0)),"")</f>
        <v>0</v>
      </c>
      <c r="BF15" s="105" t="str">
        <f>IF(VLOOKUP(L3VA!$A15,DATASHEET!$A$2:$EW$231,57,FALSE)="","",VLOOKUP(L3VA!$A15,DATASHEET!$A$2:$EW$231,57,FALSE))</f>
        <v/>
      </c>
      <c r="BG15" s="105" t="str">
        <f t="shared" ref="BG15:BG78" si="44">IFERROR(VLOOKUP(BF15,lookup,2,FALSE),"")</f>
        <v/>
      </c>
      <c r="BH15" s="106" t="str">
        <f>IF(ISBLANK(DATASHEET!BO3),"",DATASHEET!BO3)</f>
        <v/>
      </c>
      <c r="BI15" s="107" t="str">
        <f>IF(ISBLANK(DATASHEET!BP3),"",DATASHEET!BP3)</f>
        <v/>
      </c>
      <c r="BJ15" s="123" t="str">
        <f t="shared" ref="BJ15:BJ78" si="45">IFERROR((BM15-BK15)/10,"")</f>
        <v/>
      </c>
      <c r="BK15" s="124">
        <f>IFERROR(INDEX(DATASHEET!$A$1:$GG$231,MATCH(L3VA!$A15,DATASHEET!$A$1:$A$231,0),MATCH(L3VA!BL$2,DATASHEET!$A$1:$GG$1,0)),"")</f>
        <v>0</v>
      </c>
      <c r="BL15" s="105" t="str">
        <f>IF(VLOOKUP(L3VA!$A15,DATASHEET!$A$2:$EW$231,62,FALSE)="","",VLOOKUP(L3VA!$A15,DATASHEET!$A$2:$EW$231,62,FALSE))</f>
        <v/>
      </c>
      <c r="BM15" s="105" t="str">
        <f t="shared" ref="BM15:BM78" si="46">IFERROR(VLOOKUP(BL15,lookup,2,FALSE),"")</f>
        <v/>
      </c>
      <c r="BN15" s="106" t="str">
        <f>IF(ISBLANK(DATASHEET!BT3),"",DATASHEET!BT3)</f>
        <v/>
      </c>
      <c r="BO15" s="107" t="str">
        <f>IF(ISBLANK(DATASHEET!BU3),"",DATASHEET!BU3)</f>
        <v/>
      </c>
      <c r="BP15" s="123" t="str">
        <f t="shared" ref="BP15:BP78" si="47">IFERROR((BS15-BQ15)/10,"")</f>
        <v/>
      </c>
      <c r="BQ15" s="124">
        <f>IFERROR(INDEX(DATASHEET!$A$1:$GG$231,MATCH(L3VA!$A15,DATASHEET!$A$1:$A$231,0),MATCH(L3VA!BR$2,DATASHEET!$A$1:$GG$1,0)),"")</f>
        <v>0</v>
      </c>
      <c r="BR15" s="105" t="str">
        <f>IF(VLOOKUP(L3VA!$A15,DATASHEET!$A$2:$EW$231,67,FALSE)="","",VLOOKUP(L3VA!$A15,DATASHEET!$A$2:$EW$231,67,FALSE))</f>
        <v/>
      </c>
      <c r="BS15" s="105" t="str">
        <f t="shared" ref="BS15:BS78" si="48">IFERROR(VLOOKUP(BR15,lookup,2,FALSE),"")</f>
        <v/>
      </c>
      <c r="BT15" s="106" t="str">
        <f>IF(ISBLANK(DATASHEET!BY3),"",DATASHEET!BY3)</f>
        <v/>
      </c>
      <c r="BU15" s="107" t="str">
        <f>IF(ISBLANK(DATASHEET!BZ3),"",DATASHEET!BZ3)</f>
        <v/>
      </c>
      <c r="BV15" s="123" t="str">
        <f t="shared" ref="BV15:BV78" si="49">IFERROR((BY15-BW15)/10,"")</f>
        <v/>
      </c>
      <c r="BW15" s="124">
        <f>IFERROR(INDEX(DATASHEET!$A$1:$GG$231,MATCH(L3VA!$A15,DATASHEET!$A$1:$A$231,0),MATCH(L3VA!BX$2,DATASHEET!$A$1:$GG$1,0)),"")</f>
        <v>0</v>
      </c>
      <c r="BX15" s="105" t="str">
        <f>IF(VLOOKUP(L3VA!$A15,DATASHEET!$A$2:$EW$231,77,FALSE)="","",VLOOKUP(L3VA!$A15,DATASHEET!$A$2:$EW$231,77,FALSE))</f>
        <v/>
      </c>
      <c r="BY15" s="105" t="str">
        <f t="shared" ref="BY15:BY78" si="50">IFERROR(VLOOKUP(BX15,lookup,2,FALSE),"")</f>
        <v/>
      </c>
      <c r="BZ15" s="106" t="str">
        <f>IF(ISBLANK(DATASHEET!CI3),"",DATASHEET!CI3)</f>
        <v/>
      </c>
      <c r="CA15" s="107" t="str">
        <f>IF(ISBLANK(DATASHEET!CJ3),"",DATASHEET!CJ3)</f>
        <v/>
      </c>
      <c r="CB15" s="123" t="str">
        <f t="shared" ref="CB15:CB78" si="51">IFERROR((CE15-CC15)/10,"")</f>
        <v/>
      </c>
      <c r="CC15" s="124">
        <f>IFERROR(INDEX(DATASHEET!$A$1:$GG$231,MATCH(L3VA!$A15,DATASHEET!$A$1:$A$231,0),MATCH(L3VA!CD$2,DATASHEET!$A$1:$GG$1,0)),"")</f>
        <v>0</v>
      </c>
      <c r="CD15" s="105" t="str">
        <f>IF(VLOOKUP(L3VA!$A15,DATASHEET!$A$2:$EW$231,82,FALSE)="","",VLOOKUP(L3VA!$A15,DATASHEET!$A$2:$EW$231,82,FALSE))</f>
        <v>AS</v>
      </c>
      <c r="CE15" s="105" t="str">
        <f t="shared" ref="CE15:CE78" si="52">IFERROR(VLOOKUP(CD15,lookup,2,FALSE),"")</f>
        <v/>
      </c>
      <c r="CF15" s="106" t="str">
        <f>IF(ISBLANK(DATASHEET!CN3),"",DATASHEET!CN3)</f>
        <v/>
      </c>
      <c r="CG15" s="107" t="str">
        <f>IF(ISBLANK(DATASHEET!CO3),"",DATASHEET!CO3)</f>
        <v/>
      </c>
      <c r="CH15" s="123" t="str">
        <f t="shared" ref="CH15:CH78" si="53">IFERROR((CK15-CI15)/10,"")</f>
        <v/>
      </c>
      <c r="CI15" s="124">
        <f>IFERROR(INDEX(DATASHEET!$A$1:$GG$231,MATCH(L3VA!$A15,DATASHEET!$A$1:$A$231,0),MATCH(L3VA!CJ$2,DATASHEET!$A$1:$GG$1,0)),"")</f>
        <v>0</v>
      </c>
      <c r="CJ15" s="105" t="str">
        <f>IF(VLOOKUP(L3VA!$A15,DATASHEET!$A$2:$EW$231,87,FALSE)="","",VLOOKUP(L3VA!$A15,DATASHEET!$A$2:$EW$231,87,FALSE))</f>
        <v/>
      </c>
      <c r="CK15" s="105" t="str">
        <f t="shared" si="27"/>
        <v/>
      </c>
      <c r="CL15" s="106" t="str">
        <f>IF(ISBLANK(DATASHEET!CS3),"",DATASHEET!CS3)</f>
        <v/>
      </c>
      <c r="CM15" s="107" t="str">
        <f>IF(ISBLANK(DATASHEET!CT3),"",DATASHEET!CT3)</f>
        <v/>
      </c>
      <c r="CN15" s="123" t="str">
        <f t="shared" ref="CN15:CN78" si="54">IFERROR((CQ15-CO15)/10,"")</f>
        <v/>
      </c>
      <c r="CO15" s="124">
        <f>IFERROR(INDEX(DATASHEET!$A$1:$GG$231,MATCH(L3VA!$A15,DATASHEET!$A$1:$A$231,0),MATCH(L3VA!CP$2,DATASHEET!$A$1:$GG$1,0)),"")</f>
        <v>0</v>
      </c>
      <c r="CP15" s="105" t="str">
        <f>IF(VLOOKUP(L3VA!$A15,DATASHEET!$A$2:$EW$231,92,FALSE)="","",VLOOKUP(L3VA!$A15,DATASHEET!$A$2:$EW$231,92,FALSE))</f>
        <v/>
      </c>
      <c r="CQ15" s="105" t="str">
        <f t="shared" ref="CQ15:CQ78" si="55">IFERROR(VLOOKUP(CP15,lookup,2,FALSE),"")</f>
        <v/>
      </c>
      <c r="CR15" s="106" t="str">
        <f>IF(ISBLANK(DATASHEET!CX3),"",DATASHEET!CX3)</f>
        <v/>
      </c>
      <c r="CS15" s="107" t="str">
        <f>IF(ISBLANK(DATASHEET!CY3),"",DATASHEET!CY3)</f>
        <v/>
      </c>
      <c r="CT15" s="123" t="str">
        <f t="shared" ref="CT15:CT78" si="56">IFERROR((CW15-CU15)/10,"")</f>
        <v/>
      </c>
      <c r="CU15" s="124">
        <f>IFERROR(INDEX(DATASHEET!$A$1:$GG$231,MATCH(L3VA!$A15,DATASHEET!$A$1:$A$231,0),MATCH(L3VA!CV$2,DATASHEET!$A$1:$GG$1,0)),"")</f>
        <v>0</v>
      </c>
      <c r="CV15" s="105" t="str">
        <f>IF(VLOOKUP(L3VA!$A15,DATASHEET!$A$2:$EW$231,107,FALSE)="","",VLOOKUP(L3VA!$A15,DATASHEET!$A$2:$EW$231,107,FALSE))</f>
        <v/>
      </c>
      <c r="CW15" s="105" t="str">
        <f t="shared" ref="CW15:CW78" si="57">IFERROR(VLOOKUP(CV15,lookup,2,FALSE),"")</f>
        <v/>
      </c>
      <c r="CX15" s="106" t="str">
        <f>IF(ISBLANK(DATASHEET!DC3),"",DATASHEET!DC3)</f>
        <v/>
      </c>
      <c r="CY15" s="107" t="str">
        <f>IF(ISBLANK(DATASHEET!DD3),"",DATASHEET!DD3)</f>
        <v/>
      </c>
      <c r="CZ15" s="123" t="str">
        <f t="shared" ref="CZ15:CZ78" si="58">IFERROR((DC15-DA15)/10,"")</f>
        <v/>
      </c>
      <c r="DA15" s="124">
        <f>IFERROR(INDEX(DATASHEET!$A$1:$GG$231,MATCH(L3VA!$A15,DATASHEET!$A$1:$A$231,0),MATCH(L3VA!DB$2,DATASHEET!$A$1:$GG$1,0)),"")</f>
        <v>0</v>
      </c>
      <c r="DB15" s="105" t="str">
        <f>IF(VLOOKUP(L3VA!$A15,DATASHEET!$A$2:$EW$231,97,FALSE)="","",VLOOKUP(L3VA!$A15,DATASHEET!$A$2:$EW$231,97,FALSE))</f>
        <v/>
      </c>
      <c r="DC15" s="105" t="str">
        <f t="shared" ref="DC15:DC78" si="59">IFERROR(VLOOKUP(DB15,lookup,2,FALSE),"")</f>
        <v/>
      </c>
      <c r="DD15" s="106" t="str">
        <f>IF(ISBLANK(DATASHEET!DH3),"",DATASHEET!DH3)</f>
        <v/>
      </c>
      <c r="DE15" s="107" t="str">
        <f>IF(ISBLANK(DATASHEET!DI3),"",DATASHEET!DI3)</f>
        <v/>
      </c>
      <c r="DF15" s="123" t="str">
        <f t="shared" ref="DF15:DF78" si="60">IFERROR((DI15-DG15)/10,"")</f>
        <v/>
      </c>
      <c r="DG15" s="124">
        <f>IFERROR(INDEX(DATASHEET!$A$1:$GG$231,MATCH(L3VA!$A15,DATASHEET!$A$1:$A$231,0),MATCH(L3VA!DH$2,DATASHEET!$A$1:$GG$1,0)),"")</f>
        <v>0</v>
      </c>
      <c r="DH15" s="105" t="str">
        <f>IF(VLOOKUP(L3VA!$A15,DATASHEET!$A$2:$EW$231,102,FALSE)="","",VLOOKUP(L3VA!$A15,DATASHEET!$A$2:$EW$231,102,FALSE))</f>
        <v/>
      </c>
      <c r="DI15" s="105" t="str">
        <f t="shared" ref="DI15:DI78" si="61">IFERROR(VLOOKUP(DH15,lookup,2,FALSE),"")</f>
        <v/>
      </c>
      <c r="DJ15" s="106" t="str">
        <f>IF(ISBLANK(DATASHEET!DM3),"",DATASHEET!DM3)</f>
        <v/>
      </c>
      <c r="DK15" s="107" t="str">
        <f>IF(ISBLANK(DATASHEET!DN3),"",DATASHEET!DN3)</f>
        <v/>
      </c>
      <c r="DL15" s="123" t="str">
        <f t="shared" ref="DL15:DL78" si="62">IFERROR((DO15-DM15)/10,"")</f>
        <v/>
      </c>
      <c r="DM15" s="124">
        <f>IFERROR(INDEX(DATASHEET!$A$1:$GG$231,MATCH(L3VA!$A15,DATASHEET!$A$1:$A$231,0),MATCH(L3VA!DN$2,DATASHEET!$A$1:$GG$1,0)),"")</f>
        <v>0</v>
      </c>
      <c r="DN15" s="105" t="str">
        <f>IF(VLOOKUP(L3VA!$A15,DATASHEET!$A$2:$FW$231,112,FALSE)="","",VLOOKUP(L3VA!$A15,DATASHEET!$A$2:$FW$231,112,FALSE))</f>
        <v/>
      </c>
      <c r="DO15" s="105" t="str">
        <f t="shared" si="28"/>
        <v/>
      </c>
      <c r="DP15" s="106" t="str">
        <f>IF(ISBLANK(DATASHEET!DR3),"",DATASHEET!DR3)</f>
        <v/>
      </c>
      <c r="DQ15" s="107" t="str">
        <f>IF(ISBLANK(DATASHEET!DS3),"",DATASHEET!DS3)</f>
        <v/>
      </c>
      <c r="DR15" s="123" t="str">
        <f t="shared" ref="DR15:DR78" si="63">IFERROR((DU15-DS15)/10,"")</f>
        <v/>
      </c>
      <c r="DS15" s="124">
        <f>IFERROR(INDEX(DATASHEET!$A$1:$GG$231,MATCH(L3VA!$A15,DATASHEET!$A$1:$A$231,0),MATCH(L3VA!DT$2,DATASHEET!$A$1:$GG$1,0)),"")</f>
        <v>0</v>
      </c>
      <c r="DT15" s="105" t="str">
        <f>IF(VLOOKUP(L3VA!$A15,DATASHEET!$A$2:$EW$231,117,FALSE)="","",VLOOKUP(L3VA!$A15,DATASHEET!$A$2:$EW$231,117,FALSE))</f>
        <v/>
      </c>
      <c r="DU15" s="105" t="str">
        <f t="shared" ref="DU15:DU78" si="64">IFERROR(VLOOKUP(DT15,lookup,2,FALSE),"")</f>
        <v/>
      </c>
      <c r="DV15" s="106" t="str">
        <f>IF(ISBLANK(DATASHEET!DW3),"",DATASHEET!DW3)</f>
        <v/>
      </c>
      <c r="DW15" s="107" t="str">
        <f>IF(ISBLANK(DATASHEET!DX3),"",DATASHEET!DX3)</f>
        <v/>
      </c>
      <c r="DX15" s="123" t="str">
        <f t="shared" ref="DX15:DX78" si="65">IFERROR((EA15-DY15)/10,"")</f>
        <v/>
      </c>
      <c r="DY15" s="124" t="str">
        <f>IFERROR(INDEX(DATASHEET!$A$1:$GG$231,MATCH(L3VA!$A15,DATASHEET!$A$1:$A$231,0),MATCH(L3VA!DZ$2,DATASHEET!$A$1:$GG$1,0)),"")</f>
        <v/>
      </c>
      <c r="DZ15" s="105" t="str">
        <f>IF(VLOOKUP(L3VA!$A15,DATASHEET!$A$2:$EW$231,122,FALSE)="","",VLOOKUP(L3VA!$A15,DATASHEET!$A$2:$EW$231,122,FALSE))</f>
        <v/>
      </c>
      <c r="EA15" s="105" t="str">
        <f t="shared" ref="EA15:EA78" si="66">IFERROR(VLOOKUP(DZ15,lookup,2,FALSE),"")</f>
        <v/>
      </c>
      <c r="EB15" s="106" t="str">
        <f>IF(ISBLANK(DATASHEET!EB3),"",DATASHEET!EB3)</f>
        <v/>
      </c>
      <c r="EC15" s="107" t="str">
        <f>IF(ISBLANK(DATASHEET!EC3),"",DATASHEET!EC3)</f>
        <v/>
      </c>
      <c r="ED15" s="123" t="str">
        <f t="shared" ref="ED15:ED78" si="67">IFERROR((EG15-EE15)/10,"")</f>
        <v/>
      </c>
      <c r="EE15" s="124">
        <f>IFERROR(INDEX(DATASHEET!$A$1:$GG$231,MATCH(L3VA!$A15,DATASHEET!$A$1:$A$231,0),MATCH(L3VA!EF$2,DATASHEET!$A$1:$GG$1,0)),"")</f>
        <v>0</v>
      </c>
      <c r="EF15" s="105" t="str">
        <f>IF(VLOOKUP(L3VA!$A15,DATASHEET!$A$2:$EW$231,127,FALSE)="","",VLOOKUP(L3VA!$A15,DATASHEET!$A$2:$EW$231,127,FALSE))</f>
        <v/>
      </c>
      <c r="EG15" s="105" t="str">
        <f t="shared" ref="EG15:EG78" si="68">IFERROR(VLOOKUP(EF15,lookup,2,FALSE),"")</f>
        <v/>
      </c>
      <c r="EH15" s="106" t="str">
        <f>IF(ISBLANK(DATASHEET!EG3),"",DATASHEET!EG3)</f>
        <v/>
      </c>
      <c r="EI15" s="107" t="str">
        <f>IF(ISBLANK(DATASHEET!EH3),"",DATASHEET!EH3)</f>
        <v/>
      </c>
      <c r="EJ15" s="123" t="str">
        <f t="shared" ref="EJ15:EJ78" si="69">IFERROR((EM15-EK15)/10,"")</f>
        <v/>
      </c>
      <c r="EK15" s="124">
        <f>IFERROR(INDEX(DATASHEET!$A$1:$GG$231,MATCH(L3VA!$A15,DATASHEET!$A$1:$A$231,0),MATCH(L3VA!EL$2,DATASHEET!$A$1:$GG$1,0)),"")</f>
        <v>0</v>
      </c>
      <c r="EL15" s="105" t="str">
        <f>IF(VLOOKUP(L3VA!$A15,DATASHEET!$A$2:$EW$231,132,FALSE)="","",VLOOKUP(L3VA!$A15,DATASHEET!$A$2:$EW$231,132,FALSE))</f>
        <v/>
      </c>
      <c r="EM15" s="105" t="str">
        <f t="shared" ref="EM15:EM78" si="70">IFERROR(VLOOKUP(EL15,lookup,2,FALSE),"")</f>
        <v/>
      </c>
      <c r="EN15" s="106" t="str">
        <f>IF(ISBLANK(DATASHEET!EL3),"",DATASHEET!EL3)</f>
        <v/>
      </c>
      <c r="EO15" s="107" t="str">
        <f>IF(ISBLANK(DATASHEET!EM3),"",DATASHEET!EM3)</f>
        <v/>
      </c>
      <c r="EP15" s="123" t="str">
        <f t="shared" ref="EP15:EP78" si="71">IFERROR((ES15-EQ15)/10,"")</f>
        <v/>
      </c>
      <c r="EQ15" s="124">
        <f>IFERROR(INDEX(DATASHEET!$A$1:$GG$231,MATCH(L3VA!$A15,DATASHEET!$A$1:$A$231,0),MATCH(L3VA!ER$2,DATASHEET!$A$1:$GG$1,0)),"")</f>
        <v>0</v>
      </c>
      <c r="ER15" s="105" t="str">
        <f>IF(VLOOKUP(L3VA!$A15,DATASHEET!$A$2:$EW$231,137,FALSE)="","",VLOOKUP(L3VA!$A15,DATASHEET!$A$2:$EW$231,137,FALSE))</f>
        <v/>
      </c>
      <c r="ES15" s="105" t="str">
        <f t="shared" ref="ES15:ES78" si="72">IFERROR(VLOOKUP(ER15,lookup,2,FALSE),"")</f>
        <v/>
      </c>
      <c r="ET15" s="106" t="str">
        <f>IF(ISBLANK(DATASHEET!EQ3),"",DATASHEET!EQ3)</f>
        <v>BG</v>
      </c>
      <c r="EU15" s="107" t="str">
        <f>IF(ISBLANK(DATASHEET!ER3),"",DATASHEET!ER3)</f>
        <v>12A-PY-10</v>
      </c>
      <c r="EV15" s="123" t="str">
        <f t="shared" ref="EV15:EV78" si="73">IFERROR((EY15-EW15)/10,"")</f>
        <v/>
      </c>
      <c r="EW15" s="124">
        <f>IFERROR(INDEX(DATASHEET!$A$1:$GG$231,MATCH(L3VA!$A15,DATASHEET!$A$1:$A$231,0),MATCH(L3VA!EX$2,DATASHEET!$A$1:$GG$1,0)),"")</f>
        <v>0</v>
      </c>
      <c r="EX15" s="105" t="str">
        <f>IF(VLOOKUP(L3VA!$A15,DATASHEET!$A$2:$EW$231,142,FALSE)="","",VLOOKUP(L3VA!$A15,DATASHEET!$A$2:$EW$231,142,FALSE))</f>
        <v/>
      </c>
      <c r="EY15" s="105" t="str">
        <f t="shared" ref="EY15:EY78" si="74">IFERROR(VLOOKUP(EX15,lookup,2,FALSE),"")</f>
        <v/>
      </c>
      <c r="EZ15" s="106" t="str">
        <f>IF(ISBLANK(DATASHEET!EV3),"",DATASHEET!EV3)</f>
        <v/>
      </c>
      <c r="FA15" s="107" t="str">
        <f>IF(ISBLANK(DATASHEET!EW3),"",DATASHEET!EW3)</f>
        <v/>
      </c>
      <c r="FB15" s="123" t="str">
        <f t="shared" ref="FB15:FB78" si="75">IFERROR((FE15-FC15)/10,"")</f>
        <v/>
      </c>
      <c r="FC15" s="124">
        <f>IFERROR(INDEX(DATASHEET!$A$1:$GG$231,MATCH(L3VA!$A15,DATASHEET!$A$1:$A$231,0),MATCH(L3VA!FD$2,DATASHEET!$A$1:$GG$1,0)),"")</f>
        <v>0</v>
      </c>
      <c r="FD15" s="105" t="str">
        <f>IF(VLOOKUP(L3VA!$A15,DATASHEET!$A$2:$FW$231,147,FALSE)="","",VLOOKUP(L3VA!$A15,DATASHEET!$A$2:$FW$231,147,FALSE))</f>
        <v>BG</v>
      </c>
      <c r="FE15" s="105" t="str">
        <f t="shared" ref="FE15:FE78" si="76">IFERROR(VLOOKUP(FD15,lookup,2,FALSE),"")</f>
        <v/>
      </c>
      <c r="FF15" s="106" t="str">
        <f>IF(ISBLANK(DATASHEET!FA3),"",DATASHEET!FA3)</f>
        <v/>
      </c>
      <c r="FG15" s="107" t="str">
        <f>IF(ISBLANK(DATASHEET!FB3),"",DATASHEET!FB3)</f>
        <v/>
      </c>
    </row>
    <row r="16" spans="1:183" x14ac:dyDescent="0.25">
      <c r="A16" s="354">
        <f>DATASHEET!A4</f>
        <v>151969</v>
      </c>
      <c r="B16" s="42" t="str">
        <f>DATASHEET!B4</f>
        <v>ABRAHAM, Simon</v>
      </c>
      <c r="C16" s="109" t="str">
        <f>DATASHEET!C4</f>
        <v>12ASA</v>
      </c>
      <c r="D16" s="110" t="str">
        <f>DATASHEET!D4</f>
        <v>M</v>
      </c>
      <c r="E16" s="110" t="str">
        <f>IFERROR(VLOOKUP(A16,'[5]Y12 Students'!$E$3:$I$271,5,FALSE),"")</f>
        <v>INTERNAL</v>
      </c>
      <c r="F16" s="110" t="str">
        <f>DATASHEET!E4</f>
        <v>Y</v>
      </c>
      <c r="G16" s="110" t="str">
        <f>DATASHEET!F4</f>
        <v>Other Black African</v>
      </c>
      <c r="H16" s="110" t="str">
        <f>DATASHEET!G4</f>
        <v>N</v>
      </c>
      <c r="I16" s="110" t="str">
        <f>DATASHEET!H4</f>
        <v>N</v>
      </c>
      <c r="J16" s="111" t="str">
        <f>DATASHEET!J4</f>
        <v>2.5+ (D/C)</v>
      </c>
      <c r="K16" s="104" t="str">
        <f t="shared" si="25"/>
        <v/>
      </c>
      <c r="L16" s="104" t="str">
        <f t="shared" si="26"/>
        <v/>
      </c>
      <c r="M16" s="336" t="str">
        <f>IF(COUNT(L3VA!$N16,L3VA!$Z16,L3VA!$T16,L3VA!$AF16,L3VA!$AX16,L3VA!$AR16,L3VA!$BJ16,L3VA!$BD16,L3VA!$BP16,L3VA!#REF!,L3VA!$AL16,L3VA!$BV16,L3VA!$CH16,L3VA!$CZ16,L3VA!$CN16,L3VA!$DF16,L3VA!$CB16,L3VA!#REF!,L3VA!$DR16,L3VA!$DX16,L3VA!$ED16,L3VA!$EJ16,L3VA!$EP16,L3VA!$EV16,L3VA!$FB16,L3VA!$DL16)=0,"",AVERAGE(N16,Z16,T16,AF16,AL16,AX16,AR16,BJ16,BD16,BP16,BV16,CH16,CZ16,CN16,DF16,CB16,DR16,DX16,ED16,EJ16,EP16,EV16,FB16,DL16))</f>
        <v/>
      </c>
      <c r="N16" s="123" t="str">
        <f t="shared" si="29"/>
        <v/>
      </c>
      <c r="O16" s="124">
        <f>IFERROR(INDEX(DATASHEET!$A$1:$GG$231,MATCH(L3VA!$A16,DATASHEET!$A$1:$A$231,0),MATCH(L3VA!P$2,DATASHEET!$A$1:$GG$1,0)),"")</f>
        <v>0</v>
      </c>
      <c r="P16" s="105">
        <f>IF(VLOOKUP(L3VA!$A16,DATASHEET!$A$2:$EW$231,22,FALSE)="","",VLOOKUP(L3VA!$A16,DATASHEET!$A$2:$EW$231,22,FALSE))</f>
        <v>0</v>
      </c>
      <c r="Q16" s="105" t="str">
        <f t="shared" si="30"/>
        <v/>
      </c>
      <c r="R16" s="106" t="str">
        <f>IF(ISBLANK(DATASHEET!AF4),"",DATASHEET!AF4)</f>
        <v/>
      </c>
      <c r="S16" s="107" t="str">
        <f>IF(ISBLANK(DATASHEET!AG4),"",DATASHEET!AG4)</f>
        <v/>
      </c>
      <c r="T16" s="123" t="str">
        <f t="shared" si="31"/>
        <v/>
      </c>
      <c r="U16" s="124">
        <f>IFERROR(INDEX(DATASHEET!$A$1:$GG$231,MATCH(L3VA!$A16,DATASHEET!$A$1:$A$231,0),MATCH(L3VA!V$2,DATASHEET!$A$1:$GG$1,0)),"")</f>
        <v>0</v>
      </c>
      <c r="V16" s="105">
        <f>IF(VLOOKUP(L3VA!$A16,DATASHEET!$A$2:$EW$231,27,FALSE)="","",VLOOKUP(L3VA!$A16,DATASHEET!$A$2:$EW$231,27,FALSE))</f>
        <v>0</v>
      </c>
      <c r="W16" s="105" t="str">
        <f t="shared" si="32"/>
        <v/>
      </c>
      <c r="X16" s="106" t="str">
        <f>IF(ISBLANK(DATASHEET!AK4),"",DATASHEET!AK4)</f>
        <v/>
      </c>
      <c r="Y16" s="107" t="str">
        <f>IF(ISBLANK(DATASHEET!AL4),"",DATASHEET!AL4)</f>
        <v/>
      </c>
      <c r="Z16" s="123" t="str">
        <f t="shared" si="33"/>
        <v/>
      </c>
      <c r="AA16" s="124">
        <f>IFERROR(INDEX(DATASHEET!$A$1:$GG$231,MATCH(L3VA!$A16,DATASHEET!$A$1:$A$231,0),MATCH(L3VA!AB$2,DATASHEET!$A$1:$GG$1,0)),"")</f>
        <v>0</v>
      </c>
      <c r="AB16" s="105" t="str">
        <f>IF(VLOOKUP(L3VA!$A16,DATASHEET!$A$2:$EW$231,32,FALSE)="","",VLOOKUP(L3VA!$A16,DATASHEET!$A$2:$EW$231,32,FALSE))</f>
        <v/>
      </c>
      <c r="AC16" s="105" t="str">
        <f t="shared" si="34"/>
        <v/>
      </c>
      <c r="AD16" s="106" t="str">
        <f>IF(ISBLANK(DATASHEET!AP4),"",DATASHEET!AP4)</f>
        <v>ASM</v>
      </c>
      <c r="AE16" s="107" t="str">
        <f>IF(ISBLANK(DATASHEET!AQ4),"",DATASHEET!AQ4)</f>
        <v>12A-BE-1</v>
      </c>
      <c r="AF16" s="123" t="str">
        <f t="shared" si="35"/>
        <v/>
      </c>
      <c r="AG16" s="124">
        <f>IFERROR(INDEX(DATASHEET!$A$1:$GG$231,MATCH(L3VA!$A16,DATASHEET!$A$1:$A$231,0),MATCH(L3VA!AH$2,DATASHEET!$A$1:$GG$1,0)),"")</f>
        <v>0</v>
      </c>
      <c r="AH16" s="105" t="str">
        <f>IF(VLOOKUP(L3VA!$A16,DATASHEET!$A$2:$EW$231,37,FALSE)="","",VLOOKUP(L3VA!$A16,DATASHEET!$A$2:$EW$231,37,FALSE))</f>
        <v/>
      </c>
      <c r="AI16" s="105" t="str">
        <f t="shared" si="36"/>
        <v/>
      </c>
      <c r="AJ16" s="106" t="str">
        <f>IF(ISBLANK(DATASHEET!AU4),"",DATASHEET!AU4)</f>
        <v/>
      </c>
      <c r="AK16" s="107" t="str">
        <f>IF(ISBLANK(DATASHEET!AV4),"",DATASHEET!AV4)</f>
        <v/>
      </c>
      <c r="AL16" s="123" t="str">
        <f t="shared" si="37"/>
        <v/>
      </c>
      <c r="AM16" s="124">
        <f>IFERROR(INDEX(DATASHEET!$A$1:$GG$231,MATCH(L3VA!$A16,DATASHEET!$A$1:$A$231,0),MATCH(L3VA!AN$2,DATASHEET!$A$1:$GG$1,0)),"")</f>
        <v>0</v>
      </c>
      <c r="AN16" s="105" t="str">
        <f>IF(VLOOKUP(L3VA!$A16,DATASHEET!$A$2:$EW$231,42,FALSE)="","",VLOOKUP(L3VA!$A16,DATASHEET!$A$2:$EW$231,42,FALSE))</f>
        <v>ASM</v>
      </c>
      <c r="AO16" s="105" t="str">
        <f t="shared" si="38"/>
        <v/>
      </c>
      <c r="AP16" s="106" t="str">
        <f>IF(ISBLANK(DATASHEET!AZ4),"",DATASHEET!AZ4)</f>
        <v/>
      </c>
      <c r="AQ16" s="107" t="str">
        <f>IF(ISBLANK(DATASHEET!BA4),"",DATASHEET!BA4)</f>
        <v/>
      </c>
      <c r="AR16" s="123" t="str">
        <f t="shared" si="39"/>
        <v/>
      </c>
      <c r="AS16" s="124">
        <f>IFERROR(INDEX(DATASHEET!$A$1:$GG$231,MATCH(L3VA!$A16,DATASHEET!$A$1:$A$231,0),MATCH(L3VA!AT$2,DATASHEET!$A$1:$GG$1,0)),"")</f>
        <v>0</v>
      </c>
      <c r="AT16" s="105" t="str">
        <f>IF(VLOOKUP(L3VA!$A16,DATASHEET!$A$2:$EW$231,47,FALSE)="","",VLOOKUP(L3VA!$A16,DATASHEET!$A$2:$EW$231,47,FALSE))</f>
        <v/>
      </c>
      <c r="AU16" s="105" t="str">
        <f t="shared" si="40"/>
        <v/>
      </c>
      <c r="AV16" s="106" t="str">
        <f>IF(ISBLANK(DATASHEET!BE4),"",DATASHEET!BE4)</f>
        <v/>
      </c>
      <c r="AW16" s="107" t="str">
        <f>IF(ISBLANK(DATASHEET!BF4),"",DATASHEET!BF4)</f>
        <v/>
      </c>
      <c r="AX16" s="123" t="str">
        <f t="shared" si="41"/>
        <v/>
      </c>
      <c r="AY16" s="124">
        <f>IFERROR(INDEX(DATASHEET!$A$1:$GG$231,MATCH(L3VA!$A16,DATASHEET!$A$1:$A$231,0),MATCH(L3VA!AZ$2,DATASHEET!$A$1:$GG$1,0)),"")</f>
        <v>0</v>
      </c>
      <c r="AZ16" s="105" t="str">
        <f>IF(VLOOKUP(L3VA!$A16,DATASHEET!$A$2:$EW$231,52,FALSE)="","",VLOOKUP(L3VA!$A16,DATASHEET!$A$2:$EW$231,52,FALSE))</f>
        <v/>
      </c>
      <c r="BA16" s="105" t="str">
        <f t="shared" si="42"/>
        <v/>
      </c>
      <c r="BB16" s="106" t="str">
        <f>IF(ISBLANK(DATASHEET!BJ4),"",DATASHEET!BJ4)</f>
        <v/>
      </c>
      <c r="BC16" s="107" t="str">
        <f>IF(ISBLANK(DATASHEET!BK4),"",DATASHEET!BK4)</f>
        <v/>
      </c>
      <c r="BD16" s="123" t="str">
        <f t="shared" si="43"/>
        <v/>
      </c>
      <c r="BE16" s="124">
        <f>IFERROR(INDEX(DATASHEET!$A$1:$GG$231,MATCH(L3VA!$A16,DATASHEET!$A$1:$A$231,0),MATCH(L3VA!BF$2,DATASHEET!$A$1:$GG$1,0)),"")</f>
        <v>0</v>
      </c>
      <c r="BF16" s="105" t="str">
        <f>IF(VLOOKUP(L3VA!$A16,DATASHEET!$A$2:$EW$231,57,FALSE)="","",VLOOKUP(L3VA!$A16,DATASHEET!$A$2:$EW$231,57,FALSE))</f>
        <v/>
      </c>
      <c r="BG16" s="105" t="str">
        <f t="shared" si="44"/>
        <v/>
      </c>
      <c r="BH16" s="106" t="str">
        <f>IF(ISBLANK(DATASHEET!BO4),"",DATASHEET!BO4)</f>
        <v>DHO</v>
      </c>
      <c r="BI16" s="107" t="str">
        <f>IF(ISBLANK(DATASHEET!BP4),"",DATASHEET!BP4)</f>
        <v>12E-EC-2</v>
      </c>
      <c r="BJ16" s="123" t="str">
        <f t="shared" si="45"/>
        <v/>
      </c>
      <c r="BK16" s="124">
        <f>IFERROR(INDEX(DATASHEET!$A$1:$GG$231,MATCH(L3VA!$A16,DATASHEET!$A$1:$A$231,0),MATCH(L3VA!BL$2,DATASHEET!$A$1:$GG$1,0)),"")</f>
        <v>0</v>
      </c>
      <c r="BL16" s="105" t="str">
        <f>IF(VLOOKUP(L3VA!$A16,DATASHEET!$A$2:$EW$231,62,FALSE)="","",VLOOKUP(L3VA!$A16,DATASHEET!$A$2:$EW$231,62,FALSE))</f>
        <v/>
      </c>
      <c r="BM16" s="105" t="str">
        <f t="shared" si="46"/>
        <v/>
      </c>
      <c r="BN16" s="106" t="str">
        <f>IF(ISBLANK(DATASHEET!BT4),"",DATASHEET!BT4)</f>
        <v/>
      </c>
      <c r="BO16" s="107" t="str">
        <f>IF(ISBLANK(DATASHEET!BU4),"",DATASHEET!BU4)</f>
        <v/>
      </c>
      <c r="BP16" s="123" t="str">
        <f t="shared" si="47"/>
        <v/>
      </c>
      <c r="BQ16" s="124">
        <f>IFERROR(INDEX(DATASHEET!$A$1:$GG$231,MATCH(L3VA!$A16,DATASHEET!$A$1:$A$231,0),MATCH(L3VA!BR$2,DATASHEET!$A$1:$GG$1,0)),"")</f>
        <v>0</v>
      </c>
      <c r="BR16" s="105" t="str">
        <f>IF(VLOOKUP(L3VA!$A16,DATASHEET!$A$2:$EW$231,67,FALSE)="","",VLOOKUP(L3VA!$A16,DATASHEET!$A$2:$EW$231,67,FALSE))</f>
        <v>DHO</v>
      </c>
      <c r="BS16" s="105" t="str">
        <f t="shared" si="48"/>
        <v/>
      </c>
      <c r="BT16" s="106" t="str">
        <f>IF(ISBLANK(DATASHEET!BY4),"",DATASHEET!BY4)</f>
        <v/>
      </c>
      <c r="BU16" s="107" t="str">
        <f>IF(ISBLANK(DATASHEET!BZ4),"",DATASHEET!BZ4)</f>
        <v/>
      </c>
      <c r="BV16" s="123" t="str">
        <f t="shared" si="49"/>
        <v/>
      </c>
      <c r="BW16" s="124">
        <f>IFERROR(INDEX(DATASHEET!$A$1:$GG$231,MATCH(L3VA!$A16,DATASHEET!$A$1:$A$231,0),MATCH(L3VA!BX$2,DATASHEET!$A$1:$GG$1,0)),"")</f>
        <v>0</v>
      </c>
      <c r="BX16" s="105" t="str">
        <f>IF(VLOOKUP(L3VA!$A16,DATASHEET!$A$2:$EW$231,77,FALSE)="","",VLOOKUP(L3VA!$A16,DATASHEET!$A$2:$EW$231,77,FALSE))</f>
        <v/>
      </c>
      <c r="BY16" s="105" t="str">
        <f t="shared" si="50"/>
        <v/>
      </c>
      <c r="BZ16" s="106" t="str">
        <f>IF(ISBLANK(DATASHEET!CI4),"",DATASHEET!CI4)</f>
        <v/>
      </c>
      <c r="CA16" s="107" t="str">
        <f>IF(ISBLANK(DATASHEET!CJ4),"",DATASHEET!CJ4)</f>
        <v/>
      </c>
      <c r="CB16" s="123" t="str">
        <f t="shared" si="51"/>
        <v/>
      </c>
      <c r="CC16" s="124">
        <f>IFERROR(INDEX(DATASHEET!$A$1:$GG$231,MATCH(L3VA!$A16,DATASHEET!$A$1:$A$231,0),MATCH(L3VA!CD$2,DATASHEET!$A$1:$GG$1,0)),"")</f>
        <v>0</v>
      </c>
      <c r="CD16" s="105" t="str">
        <f>IF(VLOOKUP(L3VA!$A16,DATASHEET!$A$2:$EW$231,82,FALSE)="","",VLOOKUP(L3VA!$A16,DATASHEET!$A$2:$EW$231,82,FALSE))</f>
        <v>AS</v>
      </c>
      <c r="CE16" s="105" t="str">
        <f t="shared" si="52"/>
        <v/>
      </c>
      <c r="CF16" s="106" t="str">
        <f>IF(ISBLANK(DATASHEET!CN4),"",DATASHEET!CN4)</f>
        <v/>
      </c>
      <c r="CG16" s="107" t="str">
        <f>IF(ISBLANK(DATASHEET!CO4),"",DATASHEET!CO4)</f>
        <v/>
      </c>
      <c r="CH16" s="123" t="str">
        <f t="shared" si="53"/>
        <v/>
      </c>
      <c r="CI16" s="124">
        <f>IFERROR(INDEX(DATASHEET!$A$1:$GG$231,MATCH(L3VA!$A16,DATASHEET!$A$1:$A$231,0),MATCH(L3VA!CJ$2,DATASHEET!$A$1:$GG$1,0)),"")</f>
        <v>0</v>
      </c>
      <c r="CJ16" s="105" t="str">
        <f>IF(VLOOKUP(L3VA!$A16,DATASHEET!$A$2:$EW$231,87,FALSE)="","",VLOOKUP(L3VA!$A16,DATASHEET!$A$2:$EW$231,87,FALSE))</f>
        <v/>
      </c>
      <c r="CK16" s="105" t="str">
        <f t="shared" si="27"/>
        <v/>
      </c>
      <c r="CL16" s="106" t="str">
        <f>IF(ISBLANK(DATASHEET!CS4),"",DATASHEET!CS4)</f>
        <v/>
      </c>
      <c r="CM16" s="107" t="str">
        <f>IF(ISBLANK(DATASHEET!CT4),"",DATASHEET!CT4)</f>
        <v/>
      </c>
      <c r="CN16" s="123" t="str">
        <f t="shared" si="54"/>
        <v/>
      </c>
      <c r="CO16" s="124">
        <f>IFERROR(INDEX(DATASHEET!$A$1:$GG$231,MATCH(L3VA!$A16,DATASHEET!$A$1:$A$231,0),MATCH(L3VA!CP$2,DATASHEET!$A$1:$GG$1,0)),"")</f>
        <v>0</v>
      </c>
      <c r="CP16" s="105" t="str">
        <f>IF(VLOOKUP(L3VA!$A16,DATASHEET!$A$2:$EW$231,92,FALSE)="","",VLOOKUP(L3VA!$A16,DATASHEET!$A$2:$EW$231,92,FALSE))</f>
        <v/>
      </c>
      <c r="CQ16" s="105" t="str">
        <f t="shared" si="55"/>
        <v/>
      </c>
      <c r="CR16" s="106" t="str">
        <f>IF(ISBLANK(DATASHEET!CX4),"",DATASHEET!CX4)</f>
        <v/>
      </c>
      <c r="CS16" s="107" t="str">
        <f>IF(ISBLANK(DATASHEET!CY4),"",DATASHEET!CY4)</f>
        <v/>
      </c>
      <c r="CT16" s="123" t="str">
        <f t="shared" si="56"/>
        <v/>
      </c>
      <c r="CU16" s="124">
        <f>IFERROR(INDEX(DATASHEET!$A$1:$GG$231,MATCH(L3VA!$A16,DATASHEET!$A$1:$A$231,0),MATCH(L3VA!CV$2,DATASHEET!$A$1:$GG$1,0)),"")</f>
        <v>0</v>
      </c>
      <c r="CV16" s="105" t="str">
        <f>IF(VLOOKUP(L3VA!$A16,DATASHEET!$A$2:$EW$231,107,FALSE)="","",VLOOKUP(L3VA!$A16,DATASHEET!$A$2:$EW$231,107,FALSE))</f>
        <v/>
      </c>
      <c r="CW16" s="105" t="str">
        <f t="shared" si="57"/>
        <v/>
      </c>
      <c r="CX16" s="106" t="str">
        <f>IF(ISBLANK(DATASHEET!DC4),"",DATASHEET!DC4)</f>
        <v/>
      </c>
      <c r="CY16" s="107" t="str">
        <f>IF(ISBLANK(DATASHEET!DD4),"",DATASHEET!DD4)</f>
        <v/>
      </c>
      <c r="CZ16" s="123" t="str">
        <f t="shared" si="58"/>
        <v/>
      </c>
      <c r="DA16" s="124">
        <f>IFERROR(INDEX(DATASHEET!$A$1:$GG$231,MATCH(L3VA!$A16,DATASHEET!$A$1:$A$231,0),MATCH(L3VA!DB$2,DATASHEET!$A$1:$GG$1,0)),"")</f>
        <v>0</v>
      </c>
      <c r="DB16" s="105" t="str">
        <f>IF(VLOOKUP(L3VA!$A16,DATASHEET!$A$2:$EW$231,97,FALSE)="","",VLOOKUP(L3VA!$A16,DATASHEET!$A$2:$EW$231,97,FALSE))</f>
        <v/>
      </c>
      <c r="DC16" s="105" t="str">
        <f t="shared" si="59"/>
        <v/>
      </c>
      <c r="DD16" s="106" t="str">
        <f>IF(ISBLANK(DATASHEET!DH4),"",DATASHEET!DH4)</f>
        <v/>
      </c>
      <c r="DE16" s="107" t="str">
        <f>IF(ISBLANK(DATASHEET!DI4),"",DATASHEET!DI4)</f>
        <v/>
      </c>
      <c r="DF16" s="123" t="str">
        <f t="shared" si="60"/>
        <v/>
      </c>
      <c r="DG16" s="124">
        <f>IFERROR(INDEX(DATASHEET!$A$1:$GG$231,MATCH(L3VA!$A16,DATASHEET!$A$1:$A$231,0),MATCH(L3VA!DH$2,DATASHEET!$A$1:$GG$1,0)),"")</f>
        <v>0</v>
      </c>
      <c r="DH16" s="105" t="str">
        <f>IF(VLOOKUP(L3VA!$A16,DATASHEET!$A$2:$EW$231,102,FALSE)="","",VLOOKUP(L3VA!$A16,DATASHEET!$A$2:$EW$231,102,FALSE))</f>
        <v/>
      </c>
      <c r="DI16" s="105" t="str">
        <f t="shared" si="61"/>
        <v/>
      </c>
      <c r="DJ16" s="106" t="str">
        <f>IF(ISBLANK(DATASHEET!DM4),"",DATASHEET!DM4)</f>
        <v/>
      </c>
      <c r="DK16" s="107" t="str">
        <f>IF(ISBLANK(DATASHEET!DN4),"",DATASHEET!DN4)</f>
        <v/>
      </c>
      <c r="DL16" s="123" t="str">
        <f t="shared" si="62"/>
        <v/>
      </c>
      <c r="DM16" s="124">
        <f>IFERROR(INDEX(DATASHEET!$A$1:$GG$231,MATCH(L3VA!$A16,DATASHEET!$A$1:$A$231,0),MATCH(L3VA!DN$2,DATASHEET!$A$1:$GG$1,0)),"")</f>
        <v>0</v>
      </c>
      <c r="DN16" s="105" t="str">
        <f>IF(VLOOKUP(L3VA!$A16,DATASHEET!$A$2:$FW$231,112,FALSE)="","",VLOOKUP(L3VA!$A16,DATASHEET!$A$2:$FW$231,112,FALSE))</f>
        <v/>
      </c>
      <c r="DO16" s="105" t="str">
        <f t="shared" si="28"/>
        <v/>
      </c>
      <c r="DP16" s="106" t="str">
        <f>IF(ISBLANK(DATASHEET!DR4),"",DATASHEET!DR4)</f>
        <v/>
      </c>
      <c r="DQ16" s="107" t="str">
        <f>IF(ISBLANK(DATASHEET!DS4),"",DATASHEET!DS4)</f>
        <v/>
      </c>
      <c r="DR16" s="123" t="str">
        <f t="shared" si="63"/>
        <v/>
      </c>
      <c r="DS16" s="124">
        <f>IFERROR(INDEX(DATASHEET!$A$1:$GG$231,MATCH(L3VA!$A16,DATASHEET!$A$1:$A$231,0),MATCH(L3VA!DT$2,DATASHEET!$A$1:$GG$1,0)),"")</f>
        <v>0</v>
      </c>
      <c r="DT16" s="105" t="str">
        <f>IF(VLOOKUP(L3VA!$A16,DATASHEET!$A$2:$EW$231,117,FALSE)="","",VLOOKUP(L3VA!$A16,DATASHEET!$A$2:$EW$231,117,FALSE))</f>
        <v/>
      </c>
      <c r="DU16" s="105" t="str">
        <f t="shared" si="64"/>
        <v/>
      </c>
      <c r="DV16" s="106" t="str">
        <f>IF(ISBLANK(DATASHEET!DW4),"",DATASHEET!DW4)</f>
        <v/>
      </c>
      <c r="DW16" s="107" t="str">
        <f>IF(ISBLANK(DATASHEET!DX4),"",DATASHEET!DX4)</f>
        <v/>
      </c>
      <c r="DX16" s="123" t="str">
        <f t="shared" si="65"/>
        <v/>
      </c>
      <c r="DY16" s="124" t="str">
        <f>IFERROR(INDEX(DATASHEET!$A$1:$GG$231,MATCH(L3VA!$A16,DATASHEET!$A$1:$A$231,0),MATCH(L3VA!DZ$2,DATASHEET!$A$1:$GG$1,0)),"")</f>
        <v/>
      </c>
      <c r="DZ16" s="105" t="str">
        <f>IF(VLOOKUP(L3VA!$A16,DATASHEET!$A$2:$EW$231,122,FALSE)="","",VLOOKUP(L3VA!$A16,DATASHEET!$A$2:$EW$231,122,FALSE))</f>
        <v/>
      </c>
      <c r="EA16" s="105" t="str">
        <f t="shared" si="66"/>
        <v/>
      </c>
      <c r="EB16" s="106" t="str">
        <f>IF(ISBLANK(DATASHEET!EB4),"",DATASHEET!EB4)</f>
        <v/>
      </c>
      <c r="EC16" s="107" t="str">
        <f>IF(ISBLANK(DATASHEET!EC4),"",DATASHEET!EC4)</f>
        <v/>
      </c>
      <c r="ED16" s="123" t="str">
        <f t="shared" si="67"/>
        <v/>
      </c>
      <c r="EE16" s="124">
        <f>IFERROR(INDEX(DATASHEET!$A$1:$GG$231,MATCH(L3VA!$A16,DATASHEET!$A$1:$A$231,0),MATCH(L3VA!EF$2,DATASHEET!$A$1:$GG$1,0)),"")</f>
        <v>0</v>
      </c>
      <c r="EF16" s="105" t="str">
        <f>IF(VLOOKUP(L3VA!$A16,DATASHEET!$A$2:$EW$231,127,FALSE)="","",VLOOKUP(L3VA!$A16,DATASHEET!$A$2:$EW$231,127,FALSE))</f>
        <v/>
      </c>
      <c r="EG16" s="105" t="str">
        <f t="shared" si="68"/>
        <v/>
      </c>
      <c r="EH16" s="106" t="str">
        <f>IF(ISBLANK(DATASHEET!EG4),"",DATASHEET!EG4)</f>
        <v/>
      </c>
      <c r="EI16" s="107" t="str">
        <f>IF(ISBLANK(DATASHEET!EH4),"",DATASHEET!EH4)</f>
        <v/>
      </c>
      <c r="EJ16" s="123" t="str">
        <f t="shared" si="69"/>
        <v/>
      </c>
      <c r="EK16" s="124">
        <f>IFERROR(INDEX(DATASHEET!$A$1:$GG$231,MATCH(L3VA!$A16,DATASHEET!$A$1:$A$231,0),MATCH(L3VA!EL$2,DATASHEET!$A$1:$GG$1,0)),"")</f>
        <v>0</v>
      </c>
      <c r="EL16" s="105" t="str">
        <f>IF(VLOOKUP(L3VA!$A16,DATASHEET!$A$2:$EW$231,132,FALSE)="","",VLOOKUP(L3VA!$A16,DATASHEET!$A$2:$EW$231,132,FALSE))</f>
        <v/>
      </c>
      <c r="EM16" s="105" t="str">
        <f t="shared" si="70"/>
        <v/>
      </c>
      <c r="EN16" s="106" t="str">
        <f>IF(ISBLANK(DATASHEET!EL4),"",DATASHEET!EL4)</f>
        <v>MSA</v>
      </c>
      <c r="EO16" s="107" t="str">
        <f>IF(ISBLANK(DATASHEET!EM4),"",DATASHEET!EM4)</f>
        <v>12C-PO-8</v>
      </c>
      <c r="EP16" s="123" t="str">
        <f t="shared" si="71"/>
        <v/>
      </c>
      <c r="EQ16" s="124">
        <f>IFERROR(INDEX(DATASHEET!$A$1:$GG$231,MATCH(L3VA!$A16,DATASHEET!$A$1:$A$231,0),MATCH(L3VA!ER$2,DATASHEET!$A$1:$GG$1,0)),"")</f>
        <v>0</v>
      </c>
      <c r="ER16" s="105" t="str">
        <f>IF(VLOOKUP(L3VA!$A16,DATASHEET!$A$2:$EW$231,137,FALSE)="","",VLOOKUP(L3VA!$A16,DATASHEET!$A$2:$EW$231,137,FALSE))</f>
        <v/>
      </c>
      <c r="ES16" s="105" t="str">
        <f t="shared" si="72"/>
        <v/>
      </c>
      <c r="ET16" s="106" t="str">
        <f>IF(ISBLANK(DATASHEET!EQ4),"",DATASHEET!EQ4)</f>
        <v/>
      </c>
      <c r="EU16" s="107" t="str">
        <f>IF(ISBLANK(DATASHEET!ER4),"",DATASHEET!ER4)</f>
        <v/>
      </c>
      <c r="EV16" s="123" t="str">
        <f t="shared" si="73"/>
        <v/>
      </c>
      <c r="EW16" s="124">
        <f>IFERROR(INDEX(DATASHEET!$A$1:$GG$231,MATCH(L3VA!$A16,DATASHEET!$A$1:$A$231,0),MATCH(L3VA!EX$2,DATASHEET!$A$1:$GG$1,0)),"")</f>
        <v>0</v>
      </c>
      <c r="EX16" s="105" t="str">
        <f>IF(VLOOKUP(L3VA!$A16,DATASHEET!$A$2:$EW$231,142,FALSE)="","",VLOOKUP(L3VA!$A16,DATASHEET!$A$2:$EW$231,142,FALSE))</f>
        <v>MSA</v>
      </c>
      <c r="EY16" s="105" t="str">
        <f t="shared" si="74"/>
        <v/>
      </c>
      <c r="EZ16" s="106" t="str">
        <f>IF(ISBLANK(DATASHEET!EV4),"",DATASHEET!EV4)</f>
        <v/>
      </c>
      <c r="FA16" s="107" t="str">
        <f>IF(ISBLANK(DATASHEET!EW4),"",DATASHEET!EW4)</f>
        <v/>
      </c>
      <c r="FB16" s="123" t="str">
        <f t="shared" si="75"/>
        <v/>
      </c>
      <c r="FC16" s="124">
        <f>IFERROR(INDEX(DATASHEET!$A$1:$GG$231,MATCH(L3VA!$A16,DATASHEET!$A$1:$A$231,0),MATCH(L3VA!FD$2,DATASHEET!$A$1:$GG$1,0)),"")</f>
        <v>0</v>
      </c>
      <c r="FD16" s="105" t="str">
        <f>IF(VLOOKUP(L3VA!$A16,DATASHEET!$A$2:$FW$231,147,FALSE)="","",VLOOKUP(L3VA!$A16,DATASHEET!$A$2:$FW$231,147,FALSE))</f>
        <v/>
      </c>
      <c r="FE16" s="105" t="str">
        <f t="shared" si="76"/>
        <v/>
      </c>
      <c r="FF16" s="106" t="str">
        <f>IF(ISBLANK(DATASHEET!FA4),"",DATASHEET!FA4)</f>
        <v/>
      </c>
      <c r="FG16" s="107" t="str">
        <f>IF(ISBLANK(DATASHEET!FB4),"",DATASHEET!FB4)</f>
        <v/>
      </c>
    </row>
    <row r="17" spans="1:163" x14ac:dyDescent="0.25">
      <c r="A17" s="354">
        <f>DATASHEET!A5</f>
        <v>160118</v>
      </c>
      <c r="B17" s="42" t="str">
        <f>DATASHEET!B5</f>
        <v>ACKERNLEY, Archie</v>
      </c>
      <c r="C17" s="109" t="str">
        <f>DATASHEET!C5</f>
        <v>12ASA</v>
      </c>
      <c r="D17" s="110" t="str">
        <f>DATASHEET!D5</f>
        <v>M</v>
      </c>
      <c r="E17" s="110" t="str">
        <f>IFERROR(VLOOKUP(A17,'[5]Y12 Students'!$E$3:$I$271,5,FALSE),"")</f>
        <v>EXTERNAL</v>
      </c>
      <c r="F17" s="110" t="str">
        <f>DATASHEET!E5</f>
        <v>N</v>
      </c>
      <c r="G17" s="110" t="str">
        <f>DATASHEET!F5</f>
        <v>White - British</v>
      </c>
      <c r="H17" s="110" t="str">
        <f>DATASHEET!G5</f>
        <v>N</v>
      </c>
      <c r="I17" s="110" t="str">
        <f>DATASHEET!H5</f>
        <v>N</v>
      </c>
      <c r="J17" s="111" t="str">
        <f>DATASHEET!J5</f>
        <v>4.75+ (C/B)</v>
      </c>
      <c r="K17" s="104" t="str">
        <f t="shared" si="25"/>
        <v/>
      </c>
      <c r="L17" s="104" t="str">
        <f t="shared" si="26"/>
        <v/>
      </c>
      <c r="M17" s="336" t="str">
        <f>IF(COUNT(L3VA!$N17,L3VA!$Z17,L3VA!$T17,L3VA!$AF17,L3VA!$AX17,L3VA!$AR17,L3VA!$BJ17,L3VA!$BD17,L3VA!$BP17,L3VA!#REF!,L3VA!$AL17,L3VA!$BV17,L3VA!$CH17,L3VA!$CZ17,L3VA!$CN17,L3VA!$DF17,L3VA!$CB17,L3VA!#REF!,L3VA!$DR17,L3VA!$DX17,L3VA!$ED17,L3VA!$EJ17,L3VA!$EP17,L3VA!$EV17,L3VA!$FB17,L3VA!$DL17)=0,"",AVERAGE(N17,Z17,T17,AF17,AL17,AX17,AR17,BJ17,BD17,BP17,BV17,CH17,CZ17,CN17,DF17,CB17,DR17,DX17,ED17,EJ17,EP17,EV17,FB17,DL17))</f>
        <v/>
      </c>
      <c r="N17" s="123" t="str">
        <f t="shared" si="29"/>
        <v/>
      </c>
      <c r="O17" s="124">
        <f>IFERROR(INDEX(DATASHEET!$A$1:$GG$231,MATCH(L3VA!$A17,DATASHEET!$A$1:$A$231,0),MATCH(L3VA!P$2,DATASHEET!$A$1:$GG$1,0)),"")</f>
        <v>0</v>
      </c>
      <c r="P17" s="105">
        <f>IF(VLOOKUP(L3VA!$A17,DATASHEET!$A$2:$EW$231,22,FALSE)="","",VLOOKUP(L3VA!$A17,DATASHEET!$A$2:$EW$231,22,FALSE))</f>
        <v>0</v>
      </c>
      <c r="Q17" s="105" t="str">
        <f t="shared" si="30"/>
        <v/>
      </c>
      <c r="R17" s="106" t="str">
        <f>IF(ISBLANK(DATASHEET!AF5),"",DATASHEET!AF5)</f>
        <v/>
      </c>
      <c r="S17" s="107" t="str">
        <f>IF(ISBLANK(DATASHEET!AG5),"",DATASHEET!AG5)</f>
        <v/>
      </c>
      <c r="T17" s="123" t="str">
        <f t="shared" si="31"/>
        <v/>
      </c>
      <c r="U17" s="124">
        <f>IFERROR(INDEX(DATASHEET!$A$1:$GG$231,MATCH(L3VA!$A17,DATASHEET!$A$1:$A$231,0),MATCH(L3VA!V$2,DATASHEET!$A$1:$GG$1,0)),"")</f>
        <v>0</v>
      </c>
      <c r="V17" s="105">
        <f>IF(VLOOKUP(L3VA!$A17,DATASHEET!$A$2:$EW$231,27,FALSE)="","",VLOOKUP(L3VA!$A17,DATASHEET!$A$2:$EW$231,27,FALSE))</f>
        <v>0</v>
      </c>
      <c r="W17" s="105" t="str">
        <f t="shared" si="32"/>
        <v/>
      </c>
      <c r="X17" s="106" t="str">
        <f>IF(ISBLANK(DATASHEET!AK5),"",DATASHEET!AK5)</f>
        <v>MM</v>
      </c>
      <c r="Y17" s="107" t="str">
        <f>IF(ISBLANK(DATASHEET!AL5),"",DATASHEET!AL5)</f>
        <v>12C-BI-10</v>
      </c>
      <c r="Z17" s="123" t="str">
        <f t="shared" si="33"/>
        <v/>
      </c>
      <c r="AA17" s="124">
        <f>IFERROR(INDEX(DATASHEET!$A$1:$GG$231,MATCH(L3VA!$A17,DATASHEET!$A$1:$A$231,0),MATCH(L3VA!AB$2,DATASHEET!$A$1:$GG$1,0)),"")</f>
        <v>0</v>
      </c>
      <c r="AB17" s="105" t="str">
        <f>IF(VLOOKUP(L3VA!$A17,DATASHEET!$A$2:$EW$231,32,FALSE)="","",VLOOKUP(L3VA!$A17,DATASHEET!$A$2:$EW$231,32,FALSE))</f>
        <v/>
      </c>
      <c r="AC17" s="105" t="str">
        <f t="shared" si="34"/>
        <v/>
      </c>
      <c r="AD17" s="106" t="str">
        <f>IF(ISBLANK(DATASHEET!AP5),"",DATASHEET!AP5)</f>
        <v/>
      </c>
      <c r="AE17" s="107" t="str">
        <f>IF(ISBLANK(DATASHEET!AQ5),"",DATASHEET!AQ5)</f>
        <v/>
      </c>
      <c r="AF17" s="123" t="str">
        <f t="shared" si="35"/>
        <v/>
      </c>
      <c r="AG17" s="124">
        <f>IFERROR(INDEX(DATASHEET!$A$1:$GG$231,MATCH(L3VA!$A17,DATASHEET!$A$1:$A$231,0),MATCH(L3VA!AH$2,DATASHEET!$A$1:$GG$1,0)),"")</f>
        <v>0</v>
      </c>
      <c r="AH17" s="105" t="str">
        <f>IF(VLOOKUP(L3VA!$A17,DATASHEET!$A$2:$EW$231,37,FALSE)="","",VLOOKUP(L3VA!$A17,DATASHEET!$A$2:$EW$231,37,FALSE))</f>
        <v>MM</v>
      </c>
      <c r="AI17" s="105" t="str">
        <f t="shared" si="36"/>
        <v/>
      </c>
      <c r="AJ17" s="106" t="str">
        <f>IF(ISBLANK(DATASHEET!AU5),"",DATASHEET!AU5)</f>
        <v/>
      </c>
      <c r="AK17" s="107" t="str">
        <f>IF(ISBLANK(DATASHEET!AV5),"",DATASHEET!AV5)</f>
        <v/>
      </c>
      <c r="AL17" s="123" t="str">
        <f t="shared" si="37"/>
        <v/>
      </c>
      <c r="AM17" s="124">
        <f>IFERROR(INDEX(DATASHEET!$A$1:$GG$231,MATCH(L3VA!$A17,DATASHEET!$A$1:$A$231,0),MATCH(L3VA!AN$2,DATASHEET!$A$1:$GG$1,0)),"")</f>
        <v>0</v>
      </c>
      <c r="AN17" s="105" t="str">
        <f>IF(VLOOKUP(L3VA!$A17,DATASHEET!$A$2:$EW$231,42,FALSE)="","",VLOOKUP(L3VA!$A17,DATASHEET!$A$2:$EW$231,42,FALSE))</f>
        <v/>
      </c>
      <c r="AO17" s="105" t="str">
        <f t="shared" si="38"/>
        <v/>
      </c>
      <c r="AP17" s="106" t="str">
        <f>IF(ISBLANK(DATASHEET!AZ5),"",DATASHEET!AZ5)</f>
        <v/>
      </c>
      <c r="AQ17" s="107" t="str">
        <f>IF(ISBLANK(DATASHEET!BA5),"",DATASHEET!BA5)</f>
        <v/>
      </c>
      <c r="AR17" s="123" t="str">
        <f t="shared" si="39"/>
        <v/>
      </c>
      <c r="AS17" s="124">
        <f>IFERROR(INDEX(DATASHEET!$A$1:$GG$231,MATCH(L3VA!$A17,DATASHEET!$A$1:$A$231,0),MATCH(L3VA!AT$2,DATASHEET!$A$1:$GG$1,0)),"")</f>
        <v>0</v>
      </c>
      <c r="AT17" s="105" t="str">
        <f>IF(VLOOKUP(L3VA!$A17,DATASHEET!$A$2:$EW$231,47,FALSE)="","",VLOOKUP(L3VA!$A17,DATASHEET!$A$2:$EW$231,47,FALSE))</f>
        <v/>
      </c>
      <c r="AU17" s="105" t="str">
        <f t="shared" si="40"/>
        <v/>
      </c>
      <c r="AV17" s="106" t="str">
        <f>IF(ISBLANK(DATASHEET!BE5),"",DATASHEET!BE5)</f>
        <v/>
      </c>
      <c r="AW17" s="107" t="str">
        <f>IF(ISBLANK(DATASHEET!BF5),"",DATASHEET!BF5)</f>
        <v/>
      </c>
      <c r="AX17" s="123" t="str">
        <f t="shared" si="41"/>
        <v/>
      </c>
      <c r="AY17" s="124">
        <f>IFERROR(INDEX(DATASHEET!$A$1:$GG$231,MATCH(L3VA!$A17,DATASHEET!$A$1:$A$231,0),MATCH(L3VA!AZ$2,DATASHEET!$A$1:$GG$1,0)),"")</f>
        <v>0</v>
      </c>
      <c r="AZ17" s="105" t="str">
        <f>IF(VLOOKUP(L3VA!$A17,DATASHEET!$A$2:$EW$231,52,FALSE)="","",VLOOKUP(L3VA!$A17,DATASHEET!$A$2:$EW$231,52,FALSE))</f>
        <v/>
      </c>
      <c r="BA17" s="105" t="str">
        <f t="shared" si="42"/>
        <v/>
      </c>
      <c r="BB17" s="106" t="str">
        <f>IF(ISBLANK(DATASHEET!BJ5),"",DATASHEET!BJ5)</f>
        <v/>
      </c>
      <c r="BC17" s="107" t="str">
        <f>IF(ISBLANK(DATASHEET!BK5),"",DATASHEET!BK5)</f>
        <v/>
      </c>
      <c r="BD17" s="123" t="str">
        <f t="shared" si="43"/>
        <v/>
      </c>
      <c r="BE17" s="124">
        <f>IFERROR(INDEX(DATASHEET!$A$1:$GG$231,MATCH(L3VA!$A17,DATASHEET!$A$1:$A$231,0),MATCH(L3VA!BF$2,DATASHEET!$A$1:$GG$1,0)),"")</f>
        <v>0</v>
      </c>
      <c r="BF17" s="105" t="str">
        <f>IF(VLOOKUP(L3VA!$A17,DATASHEET!$A$2:$EW$231,57,FALSE)="","",VLOOKUP(L3VA!$A17,DATASHEET!$A$2:$EW$231,57,FALSE))</f>
        <v/>
      </c>
      <c r="BG17" s="105" t="str">
        <f t="shared" si="44"/>
        <v/>
      </c>
      <c r="BH17" s="106" t="str">
        <f>IF(ISBLANK(DATASHEET!BO5),"",DATASHEET!BO5)</f>
        <v/>
      </c>
      <c r="BI17" s="107" t="str">
        <f>IF(ISBLANK(DATASHEET!BP5),"",DATASHEET!BP5)</f>
        <v/>
      </c>
      <c r="BJ17" s="123" t="str">
        <f t="shared" si="45"/>
        <v/>
      </c>
      <c r="BK17" s="124">
        <f>IFERROR(INDEX(DATASHEET!$A$1:$GG$231,MATCH(L3VA!$A17,DATASHEET!$A$1:$A$231,0),MATCH(L3VA!BL$2,DATASHEET!$A$1:$GG$1,0)),"")</f>
        <v>0</v>
      </c>
      <c r="BL17" s="105" t="str">
        <f>IF(VLOOKUP(L3VA!$A17,DATASHEET!$A$2:$EW$231,62,FALSE)="","",VLOOKUP(L3VA!$A17,DATASHEET!$A$2:$EW$231,62,FALSE))</f>
        <v/>
      </c>
      <c r="BM17" s="105" t="str">
        <f t="shared" si="46"/>
        <v/>
      </c>
      <c r="BN17" s="106" t="str">
        <f>IF(ISBLANK(DATASHEET!BT5),"",DATASHEET!BT5)</f>
        <v/>
      </c>
      <c r="BO17" s="107" t="str">
        <f>IF(ISBLANK(DATASHEET!BU5),"",DATASHEET!BU5)</f>
        <v/>
      </c>
      <c r="BP17" s="123" t="str">
        <f t="shared" si="47"/>
        <v/>
      </c>
      <c r="BQ17" s="124">
        <f>IFERROR(INDEX(DATASHEET!$A$1:$GG$231,MATCH(L3VA!$A17,DATASHEET!$A$1:$A$231,0),MATCH(L3VA!BR$2,DATASHEET!$A$1:$GG$1,0)),"")</f>
        <v>0</v>
      </c>
      <c r="BR17" s="105" t="str">
        <f>IF(VLOOKUP(L3VA!$A17,DATASHEET!$A$2:$EW$231,67,FALSE)="","",VLOOKUP(L3VA!$A17,DATASHEET!$A$2:$EW$231,67,FALSE))</f>
        <v/>
      </c>
      <c r="BS17" s="105" t="str">
        <f t="shared" si="48"/>
        <v/>
      </c>
      <c r="BT17" s="106" t="str">
        <f>IF(ISBLANK(DATASHEET!BY5),"",DATASHEET!BY5)</f>
        <v/>
      </c>
      <c r="BU17" s="107" t="str">
        <f>IF(ISBLANK(DATASHEET!BZ5),"",DATASHEET!BZ5)</f>
        <v/>
      </c>
      <c r="BV17" s="123" t="str">
        <f t="shared" si="49"/>
        <v/>
      </c>
      <c r="BW17" s="124">
        <f>IFERROR(INDEX(DATASHEET!$A$1:$GG$231,MATCH(L3VA!$A17,DATASHEET!$A$1:$A$231,0),MATCH(L3VA!BX$2,DATASHEET!$A$1:$GG$1,0)),"")</f>
        <v>0</v>
      </c>
      <c r="BX17" s="105" t="str">
        <f>IF(VLOOKUP(L3VA!$A17,DATASHEET!$A$2:$EW$231,77,FALSE)="","",VLOOKUP(L3VA!$A17,DATASHEET!$A$2:$EW$231,77,FALSE))</f>
        <v/>
      </c>
      <c r="BY17" s="105" t="str">
        <f t="shared" si="50"/>
        <v/>
      </c>
      <c r="BZ17" s="106" t="str">
        <f>IF(ISBLANK(DATASHEET!CI5),"",DATASHEET!CI5)</f>
        <v/>
      </c>
      <c r="CA17" s="107" t="str">
        <f>IF(ISBLANK(DATASHEET!CJ5),"",DATASHEET!CJ5)</f>
        <v/>
      </c>
      <c r="CB17" s="123" t="str">
        <f t="shared" si="51"/>
        <v/>
      </c>
      <c r="CC17" s="124">
        <f>IFERROR(INDEX(DATASHEET!$A$1:$GG$231,MATCH(L3VA!$A17,DATASHEET!$A$1:$A$231,0),MATCH(L3VA!CD$2,DATASHEET!$A$1:$GG$1,0)),"")</f>
        <v>0</v>
      </c>
      <c r="CD17" s="105" t="str">
        <f>IF(VLOOKUP(L3VA!$A17,DATASHEET!$A$2:$EW$231,82,FALSE)="","",VLOOKUP(L3VA!$A17,DATASHEET!$A$2:$EW$231,82,FALSE))</f>
        <v>AS</v>
      </c>
      <c r="CE17" s="105" t="str">
        <f t="shared" si="52"/>
        <v/>
      </c>
      <c r="CF17" s="106" t="str">
        <f>IF(ISBLANK(DATASHEET!CN5),"",DATASHEET!CN5)</f>
        <v/>
      </c>
      <c r="CG17" s="107" t="str">
        <f>IF(ISBLANK(DATASHEET!CO5),"",DATASHEET!CO5)</f>
        <v/>
      </c>
      <c r="CH17" s="123" t="str">
        <f t="shared" si="53"/>
        <v/>
      </c>
      <c r="CI17" s="124">
        <f>IFERROR(INDEX(DATASHEET!$A$1:$GG$231,MATCH(L3VA!$A17,DATASHEET!$A$1:$A$231,0),MATCH(L3VA!CJ$2,DATASHEET!$A$1:$GG$1,0)),"")</f>
        <v>0</v>
      </c>
      <c r="CJ17" s="105" t="str">
        <f>IF(VLOOKUP(L3VA!$A17,DATASHEET!$A$2:$EW$231,87,FALSE)="","",VLOOKUP(L3VA!$A17,DATASHEET!$A$2:$EW$231,87,FALSE))</f>
        <v/>
      </c>
      <c r="CK17" s="105" t="str">
        <f t="shared" si="27"/>
        <v/>
      </c>
      <c r="CL17" s="106" t="str">
        <f>IF(ISBLANK(DATASHEET!CS5),"",DATASHEET!CS5)</f>
        <v/>
      </c>
      <c r="CM17" s="107" t="str">
        <f>IF(ISBLANK(DATASHEET!CT5),"",DATASHEET!CT5)</f>
        <v/>
      </c>
      <c r="CN17" s="123" t="str">
        <f t="shared" si="54"/>
        <v/>
      </c>
      <c r="CO17" s="124">
        <f>IFERROR(INDEX(DATASHEET!$A$1:$GG$231,MATCH(L3VA!$A17,DATASHEET!$A$1:$A$231,0),MATCH(L3VA!CP$2,DATASHEET!$A$1:$GG$1,0)),"")</f>
        <v>0</v>
      </c>
      <c r="CP17" s="105" t="str">
        <f>IF(VLOOKUP(L3VA!$A17,DATASHEET!$A$2:$EW$231,92,FALSE)="","",VLOOKUP(L3VA!$A17,DATASHEET!$A$2:$EW$231,92,FALSE))</f>
        <v/>
      </c>
      <c r="CQ17" s="105" t="str">
        <f t="shared" si="55"/>
        <v/>
      </c>
      <c r="CR17" s="106" t="str">
        <f>IF(ISBLANK(DATASHEET!CX5),"",DATASHEET!CX5)</f>
        <v/>
      </c>
      <c r="CS17" s="107" t="str">
        <f>IF(ISBLANK(DATASHEET!CY5),"",DATASHEET!CY5)</f>
        <v/>
      </c>
      <c r="CT17" s="123" t="str">
        <f t="shared" si="56"/>
        <v/>
      </c>
      <c r="CU17" s="124">
        <f>IFERROR(INDEX(DATASHEET!$A$1:$GG$231,MATCH(L3VA!$A17,DATASHEET!$A$1:$A$231,0),MATCH(L3VA!CV$2,DATASHEET!$A$1:$GG$1,0)),"")</f>
        <v>0</v>
      </c>
      <c r="CV17" s="105" t="str">
        <f>IF(VLOOKUP(L3VA!$A17,DATASHEET!$A$2:$EW$231,107,FALSE)="","",VLOOKUP(L3VA!$A17,DATASHEET!$A$2:$EW$231,107,FALSE))</f>
        <v/>
      </c>
      <c r="CW17" s="105" t="str">
        <f t="shared" si="57"/>
        <v/>
      </c>
      <c r="CX17" s="106" t="str">
        <f>IF(ISBLANK(DATASHEET!DC5),"",DATASHEET!DC5)</f>
        <v/>
      </c>
      <c r="CY17" s="107" t="str">
        <f>IF(ISBLANK(DATASHEET!DD5),"",DATASHEET!DD5)</f>
        <v/>
      </c>
      <c r="CZ17" s="123" t="str">
        <f t="shared" si="58"/>
        <v/>
      </c>
      <c r="DA17" s="124">
        <f>IFERROR(INDEX(DATASHEET!$A$1:$GG$231,MATCH(L3VA!$A17,DATASHEET!$A$1:$A$231,0),MATCH(L3VA!DB$2,DATASHEET!$A$1:$GG$1,0)),"")</f>
        <v>0</v>
      </c>
      <c r="DB17" s="105" t="str">
        <f>IF(VLOOKUP(L3VA!$A17,DATASHEET!$A$2:$EW$231,97,FALSE)="","",VLOOKUP(L3VA!$A17,DATASHEET!$A$2:$EW$231,97,FALSE))</f>
        <v/>
      </c>
      <c r="DC17" s="105" t="str">
        <f t="shared" si="59"/>
        <v/>
      </c>
      <c r="DD17" s="106" t="str">
        <f>IF(ISBLANK(DATASHEET!DH5),"",DATASHEET!DH5)</f>
        <v/>
      </c>
      <c r="DE17" s="107" t="str">
        <f>IF(ISBLANK(DATASHEET!DI5),"",DATASHEET!DI5)</f>
        <v/>
      </c>
      <c r="DF17" s="123" t="str">
        <f t="shared" si="60"/>
        <v/>
      </c>
      <c r="DG17" s="124">
        <f>IFERROR(INDEX(DATASHEET!$A$1:$GG$231,MATCH(L3VA!$A17,DATASHEET!$A$1:$A$231,0),MATCH(L3VA!DH$2,DATASHEET!$A$1:$GG$1,0)),"")</f>
        <v>0</v>
      </c>
      <c r="DH17" s="105" t="str">
        <f>IF(VLOOKUP(L3VA!$A17,DATASHEET!$A$2:$EW$231,102,FALSE)="","",VLOOKUP(L3VA!$A17,DATASHEET!$A$2:$EW$231,102,FALSE))</f>
        <v/>
      </c>
      <c r="DI17" s="105" t="str">
        <f t="shared" si="61"/>
        <v/>
      </c>
      <c r="DJ17" s="106" t="str">
        <f>IF(ISBLANK(DATASHEET!DM5),"",DATASHEET!DM5)</f>
        <v>JQ</v>
      </c>
      <c r="DK17" s="107" t="str">
        <f>IF(ISBLANK(DATASHEET!DN5),"",DATASHEET!DN5)</f>
        <v>12B-MA-5</v>
      </c>
      <c r="DL17" s="123" t="str">
        <f t="shared" si="62"/>
        <v/>
      </c>
      <c r="DM17" s="124">
        <f>IFERROR(INDEX(DATASHEET!$A$1:$GG$231,MATCH(L3VA!$A17,DATASHEET!$A$1:$A$231,0),MATCH(L3VA!DN$2,DATASHEET!$A$1:$GG$1,0)),"")</f>
        <v>0</v>
      </c>
      <c r="DN17" s="105" t="str">
        <f>IF(VLOOKUP(L3VA!$A17,DATASHEET!$A$2:$FW$231,112,FALSE)="","",VLOOKUP(L3VA!$A17,DATASHEET!$A$2:$FW$231,112,FALSE))</f>
        <v/>
      </c>
      <c r="DO17" s="105" t="str">
        <f t="shared" si="28"/>
        <v/>
      </c>
      <c r="DP17" s="106" t="str">
        <f>IF(ISBLANK(DATASHEET!DR5),"",DATASHEET!DR5)</f>
        <v/>
      </c>
      <c r="DQ17" s="107" t="str">
        <f>IF(ISBLANK(DATASHEET!DS5),"",DATASHEET!DS5)</f>
        <v/>
      </c>
      <c r="DR17" s="123" t="str">
        <f t="shared" si="63"/>
        <v/>
      </c>
      <c r="DS17" s="124">
        <f>IFERROR(INDEX(DATASHEET!$A$1:$GG$231,MATCH(L3VA!$A17,DATASHEET!$A$1:$A$231,0),MATCH(L3VA!DT$2,DATASHEET!$A$1:$GG$1,0)),"")</f>
        <v>0</v>
      </c>
      <c r="DT17" s="105" t="str">
        <f>IF(VLOOKUP(L3VA!$A17,DATASHEET!$A$2:$EW$231,117,FALSE)="","",VLOOKUP(L3VA!$A17,DATASHEET!$A$2:$EW$231,117,FALSE))</f>
        <v>JQ</v>
      </c>
      <c r="DU17" s="105" t="str">
        <f t="shared" si="64"/>
        <v/>
      </c>
      <c r="DV17" s="106" t="str">
        <f>IF(ISBLANK(DATASHEET!DW5),"",DATASHEET!DW5)</f>
        <v/>
      </c>
      <c r="DW17" s="107" t="str">
        <f>IF(ISBLANK(DATASHEET!DX5),"",DATASHEET!DX5)</f>
        <v/>
      </c>
      <c r="DX17" s="123" t="str">
        <f t="shared" si="65"/>
        <v/>
      </c>
      <c r="DY17" s="124" t="str">
        <f>IFERROR(INDEX(DATASHEET!$A$1:$GG$231,MATCH(L3VA!$A17,DATASHEET!$A$1:$A$231,0),MATCH(L3VA!DZ$2,DATASHEET!$A$1:$GG$1,0)),"")</f>
        <v/>
      </c>
      <c r="DZ17" s="105" t="str">
        <f>IF(VLOOKUP(L3VA!$A17,DATASHEET!$A$2:$EW$231,122,FALSE)="","",VLOOKUP(L3VA!$A17,DATASHEET!$A$2:$EW$231,122,FALSE))</f>
        <v/>
      </c>
      <c r="EA17" s="105" t="str">
        <f t="shared" si="66"/>
        <v/>
      </c>
      <c r="EB17" s="106" t="str">
        <f>IF(ISBLANK(DATASHEET!EB5),"",DATASHEET!EB5)</f>
        <v/>
      </c>
      <c r="EC17" s="107" t="str">
        <f>IF(ISBLANK(DATASHEET!EC5),"",DATASHEET!EC5)</f>
        <v/>
      </c>
      <c r="ED17" s="123" t="str">
        <f t="shared" si="67"/>
        <v/>
      </c>
      <c r="EE17" s="124">
        <f>IFERROR(INDEX(DATASHEET!$A$1:$GG$231,MATCH(L3VA!$A17,DATASHEET!$A$1:$A$231,0),MATCH(L3VA!EF$2,DATASHEET!$A$1:$GG$1,0)),"")</f>
        <v>0</v>
      </c>
      <c r="EF17" s="105" t="str">
        <f>IF(VLOOKUP(L3VA!$A17,DATASHEET!$A$2:$EW$231,127,FALSE)="","",VLOOKUP(L3VA!$A17,DATASHEET!$A$2:$EW$231,127,FALSE))</f>
        <v/>
      </c>
      <c r="EG17" s="105" t="str">
        <f t="shared" si="68"/>
        <v/>
      </c>
      <c r="EH17" s="106" t="str">
        <f>IF(ISBLANK(DATASHEET!EG5),"",DATASHEET!EG5)</f>
        <v>AR</v>
      </c>
      <c r="EI17" s="107" t="str">
        <f>IF(ISBLANK(DATASHEET!EH5),"",DATASHEET!EH5)</f>
        <v>12A-PH-9</v>
      </c>
      <c r="EJ17" s="123" t="str">
        <f t="shared" si="69"/>
        <v/>
      </c>
      <c r="EK17" s="124">
        <f>IFERROR(INDEX(DATASHEET!$A$1:$GG$231,MATCH(L3VA!$A17,DATASHEET!$A$1:$A$231,0),MATCH(L3VA!EL$2,DATASHEET!$A$1:$GG$1,0)),"")</f>
        <v>0</v>
      </c>
      <c r="EL17" s="105" t="str">
        <f>IF(VLOOKUP(L3VA!$A17,DATASHEET!$A$2:$EW$231,132,FALSE)="","",VLOOKUP(L3VA!$A17,DATASHEET!$A$2:$EW$231,132,FALSE))</f>
        <v/>
      </c>
      <c r="EM17" s="105" t="str">
        <f t="shared" si="70"/>
        <v/>
      </c>
      <c r="EN17" s="106" t="str">
        <f>IF(ISBLANK(DATASHEET!EL5),"",DATASHEET!EL5)</f>
        <v/>
      </c>
      <c r="EO17" s="107" t="str">
        <f>IF(ISBLANK(DATASHEET!EM5),"",DATASHEET!EM5)</f>
        <v/>
      </c>
      <c r="EP17" s="123" t="str">
        <f t="shared" si="71"/>
        <v/>
      </c>
      <c r="EQ17" s="124">
        <f>IFERROR(INDEX(DATASHEET!$A$1:$GG$231,MATCH(L3VA!$A17,DATASHEET!$A$1:$A$231,0),MATCH(L3VA!ER$2,DATASHEET!$A$1:$GG$1,0)),"")</f>
        <v>0</v>
      </c>
      <c r="ER17" s="105" t="str">
        <f>IF(VLOOKUP(L3VA!$A17,DATASHEET!$A$2:$EW$231,137,FALSE)="","",VLOOKUP(L3VA!$A17,DATASHEET!$A$2:$EW$231,137,FALSE))</f>
        <v>AR</v>
      </c>
      <c r="ES17" s="105" t="str">
        <f t="shared" si="72"/>
        <v/>
      </c>
      <c r="ET17" s="106" t="str">
        <f>IF(ISBLANK(DATASHEET!EQ5),"",DATASHEET!EQ5)</f>
        <v/>
      </c>
      <c r="EU17" s="107" t="str">
        <f>IF(ISBLANK(DATASHEET!ER5),"",DATASHEET!ER5)</f>
        <v/>
      </c>
      <c r="EV17" s="123" t="str">
        <f t="shared" si="73"/>
        <v/>
      </c>
      <c r="EW17" s="124">
        <f>IFERROR(INDEX(DATASHEET!$A$1:$GG$231,MATCH(L3VA!$A17,DATASHEET!$A$1:$A$231,0),MATCH(L3VA!EX$2,DATASHEET!$A$1:$GG$1,0)),"")</f>
        <v>0</v>
      </c>
      <c r="EX17" s="105" t="str">
        <f>IF(VLOOKUP(L3VA!$A17,DATASHEET!$A$2:$EW$231,142,FALSE)="","",VLOOKUP(L3VA!$A17,DATASHEET!$A$2:$EW$231,142,FALSE))</f>
        <v/>
      </c>
      <c r="EY17" s="105" t="str">
        <f t="shared" si="74"/>
        <v/>
      </c>
      <c r="EZ17" s="106" t="str">
        <f>IF(ISBLANK(DATASHEET!EV5),"",DATASHEET!EV5)</f>
        <v/>
      </c>
      <c r="FA17" s="107" t="str">
        <f>IF(ISBLANK(DATASHEET!EW5),"",DATASHEET!EW5)</f>
        <v/>
      </c>
      <c r="FB17" s="123" t="str">
        <f t="shared" si="75"/>
        <v/>
      </c>
      <c r="FC17" s="124">
        <f>IFERROR(INDEX(DATASHEET!$A$1:$GG$231,MATCH(L3VA!$A17,DATASHEET!$A$1:$A$231,0),MATCH(L3VA!FD$2,DATASHEET!$A$1:$GG$1,0)),"")</f>
        <v>0</v>
      </c>
      <c r="FD17" s="105" t="str">
        <f>IF(VLOOKUP(L3VA!$A17,DATASHEET!$A$2:$FW$231,147,FALSE)="","",VLOOKUP(L3VA!$A17,DATASHEET!$A$2:$FW$231,147,FALSE))</f>
        <v/>
      </c>
      <c r="FE17" s="105" t="str">
        <f t="shared" si="76"/>
        <v/>
      </c>
      <c r="FF17" s="106" t="str">
        <f>IF(ISBLANK(DATASHEET!FA5),"",DATASHEET!FA5)</f>
        <v/>
      </c>
      <c r="FG17" s="107" t="str">
        <f>IF(ISBLANK(DATASHEET!FB5),"",DATASHEET!FB5)</f>
        <v/>
      </c>
    </row>
    <row r="18" spans="1:163" x14ac:dyDescent="0.25">
      <c r="A18" s="354">
        <f>DATASHEET!A6</f>
        <v>160049</v>
      </c>
      <c r="B18" s="42" t="str">
        <f>DATASHEET!B6</f>
        <v>ADAMS, Jack</v>
      </c>
      <c r="C18" s="109" t="str">
        <f>DATASHEET!C6</f>
        <v>12JN</v>
      </c>
      <c r="D18" s="110" t="str">
        <f>DATASHEET!D6</f>
        <v>M</v>
      </c>
      <c r="E18" s="110" t="str">
        <f>IFERROR(VLOOKUP(A18,'[5]Y12 Students'!$E$3:$I$271,5,FALSE),"")</f>
        <v>EXTERNAL</v>
      </c>
      <c r="F18" s="110" t="str">
        <f>DATASHEET!E6</f>
        <v>N</v>
      </c>
      <c r="G18" s="110" t="str">
        <f>DATASHEET!F6</f>
        <v>White - British</v>
      </c>
      <c r="H18" s="110" t="str">
        <f>DATASHEET!G6</f>
        <v>N</v>
      </c>
      <c r="I18" s="110" t="str">
        <f>DATASHEET!H6</f>
        <v>N</v>
      </c>
      <c r="J18" s="111" t="str">
        <f>DATASHEET!J6</f>
        <v>6.25+ (B/A)</v>
      </c>
      <c r="K18" s="104" t="str">
        <f t="shared" si="25"/>
        <v/>
      </c>
      <c r="L18" s="104" t="str">
        <f t="shared" si="26"/>
        <v/>
      </c>
      <c r="M18" s="336" t="str">
        <f>IF(COUNT(L3VA!$N18,L3VA!$Z18,L3VA!$T18,L3VA!$AF18,L3VA!$AX18,L3VA!$AR18,L3VA!$BJ18,L3VA!$BD18,L3VA!$BP18,L3VA!#REF!,L3VA!$AL18,L3VA!$BV18,L3VA!$CH18,L3VA!$CZ18,L3VA!$CN18,L3VA!$DF18,L3VA!$CB18,L3VA!#REF!,L3VA!$DR18,L3VA!$DX18,L3VA!$ED18,L3VA!$EJ18,L3VA!$EP18,L3VA!$EV18,L3VA!$FB18,L3VA!$DL18)=0,"",AVERAGE(N18,Z18,T18,AF18,AL18,AX18,AR18,BJ18,BD18,BP18,BV18,CH18,CZ18,CN18,DF18,CB18,DR18,DX18,ED18,EJ18,EP18,EV18,FB18,DL18))</f>
        <v/>
      </c>
      <c r="N18" s="123" t="str">
        <f t="shared" si="29"/>
        <v/>
      </c>
      <c r="O18" s="124">
        <f>IFERROR(INDEX(DATASHEET!$A$1:$GG$231,MATCH(L3VA!$A18,DATASHEET!$A$1:$A$231,0),MATCH(L3VA!P$2,DATASHEET!$A$1:$GG$1,0)),"")</f>
        <v>0</v>
      </c>
      <c r="P18" s="105">
        <f>IF(VLOOKUP(L3VA!$A18,DATASHEET!$A$2:$EW$231,22,FALSE)="","",VLOOKUP(L3VA!$A18,DATASHEET!$A$2:$EW$231,22,FALSE))</f>
        <v>0</v>
      </c>
      <c r="Q18" s="105" t="str">
        <f t="shared" si="30"/>
        <v/>
      </c>
      <c r="R18" s="106" t="str">
        <f>IF(ISBLANK(DATASHEET!AF6),"",DATASHEET!AF6)</f>
        <v/>
      </c>
      <c r="S18" s="107" t="str">
        <f>IF(ISBLANK(DATASHEET!AG6),"",DATASHEET!AG6)</f>
        <v/>
      </c>
      <c r="T18" s="123" t="str">
        <f t="shared" si="31"/>
        <v/>
      </c>
      <c r="U18" s="124">
        <f>IFERROR(INDEX(DATASHEET!$A$1:$GG$231,MATCH(L3VA!$A18,DATASHEET!$A$1:$A$231,0),MATCH(L3VA!V$2,DATASHEET!$A$1:$GG$1,0)),"")</f>
        <v>0</v>
      </c>
      <c r="V18" s="105">
        <f>IF(VLOOKUP(L3VA!$A18,DATASHEET!$A$2:$EW$231,27,FALSE)="","",VLOOKUP(L3VA!$A18,DATASHEET!$A$2:$EW$231,27,FALSE))</f>
        <v>0</v>
      </c>
      <c r="W18" s="105" t="str">
        <f t="shared" si="32"/>
        <v/>
      </c>
      <c r="X18" s="106" t="str">
        <f>IF(ISBLANK(DATASHEET!AK6),"",DATASHEET!AK6)</f>
        <v>AWI</v>
      </c>
      <c r="Y18" s="107" t="str">
        <f>IF(ISBLANK(DATASHEET!AL6),"",DATASHEET!AL6)</f>
        <v>12D-BI-1</v>
      </c>
      <c r="Z18" s="123" t="str">
        <f t="shared" si="33"/>
        <v/>
      </c>
      <c r="AA18" s="124">
        <f>IFERROR(INDEX(DATASHEET!$A$1:$GG$231,MATCH(L3VA!$A18,DATASHEET!$A$1:$A$231,0),MATCH(L3VA!AB$2,DATASHEET!$A$1:$GG$1,0)),"")</f>
        <v>0</v>
      </c>
      <c r="AB18" s="105" t="str">
        <f>IF(VLOOKUP(L3VA!$A18,DATASHEET!$A$2:$EW$231,32,FALSE)="","",VLOOKUP(L3VA!$A18,DATASHEET!$A$2:$EW$231,32,FALSE))</f>
        <v/>
      </c>
      <c r="AC18" s="105" t="str">
        <f t="shared" si="34"/>
        <v/>
      </c>
      <c r="AD18" s="106" t="str">
        <f>IF(ISBLANK(DATASHEET!AP6),"",DATASHEET!AP6)</f>
        <v/>
      </c>
      <c r="AE18" s="107" t="str">
        <f>IF(ISBLANK(DATASHEET!AQ6),"",DATASHEET!AQ6)</f>
        <v/>
      </c>
      <c r="AF18" s="123" t="str">
        <f t="shared" si="35"/>
        <v/>
      </c>
      <c r="AG18" s="124">
        <f>IFERROR(INDEX(DATASHEET!$A$1:$GG$231,MATCH(L3VA!$A18,DATASHEET!$A$1:$A$231,0),MATCH(L3VA!AH$2,DATASHEET!$A$1:$GG$1,0)),"")</f>
        <v>0</v>
      </c>
      <c r="AH18" s="105" t="str">
        <f>IF(VLOOKUP(L3VA!$A18,DATASHEET!$A$2:$EW$231,37,FALSE)="","",VLOOKUP(L3VA!$A18,DATASHEET!$A$2:$EW$231,37,FALSE))</f>
        <v>AWI</v>
      </c>
      <c r="AI18" s="105" t="str">
        <f t="shared" si="36"/>
        <v/>
      </c>
      <c r="AJ18" s="106" t="str">
        <f>IF(ISBLANK(DATASHEET!AU6),"",DATASHEET!AU6)</f>
        <v/>
      </c>
      <c r="AK18" s="107" t="str">
        <f>IF(ISBLANK(DATASHEET!AV6),"",DATASHEET!AV6)</f>
        <v/>
      </c>
      <c r="AL18" s="123" t="str">
        <f t="shared" si="37"/>
        <v/>
      </c>
      <c r="AM18" s="124">
        <f>IFERROR(INDEX(DATASHEET!$A$1:$GG$231,MATCH(L3VA!$A18,DATASHEET!$A$1:$A$231,0),MATCH(L3VA!AN$2,DATASHEET!$A$1:$GG$1,0)),"")</f>
        <v>0</v>
      </c>
      <c r="AN18" s="105" t="str">
        <f>IF(VLOOKUP(L3VA!$A18,DATASHEET!$A$2:$EW$231,42,FALSE)="","",VLOOKUP(L3VA!$A18,DATASHEET!$A$2:$EW$231,42,FALSE))</f>
        <v/>
      </c>
      <c r="AO18" s="105" t="str">
        <f t="shared" si="38"/>
        <v/>
      </c>
      <c r="AP18" s="106" t="str">
        <f>IF(ISBLANK(DATASHEET!AZ6),"",DATASHEET!AZ6)</f>
        <v/>
      </c>
      <c r="AQ18" s="107" t="str">
        <f>IF(ISBLANK(DATASHEET!BA6),"",DATASHEET!BA6)</f>
        <v/>
      </c>
      <c r="AR18" s="123" t="str">
        <f t="shared" si="39"/>
        <v/>
      </c>
      <c r="AS18" s="124">
        <f>IFERROR(INDEX(DATASHEET!$A$1:$GG$231,MATCH(L3VA!$A18,DATASHEET!$A$1:$A$231,0),MATCH(L3VA!AT$2,DATASHEET!$A$1:$GG$1,0)),"")</f>
        <v>0</v>
      </c>
      <c r="AT18" s="105" t="str">
        <f>IF(VLOOKUP(L3VA!$A18,DATASHEET!$A$2:$EW$231,47,FALSE)="","",VLOOKUP(L3VA!$A18,DATASHEET!$A$2:$EW$231,47,FALSE))</f>
        <v/>
      </c>
      <c r="AU18" s="105" t="str">
        <f t="shared" si="40"/>
        <v/>
      </c>
      <c r="AV18" s="106" t="str">
        <f>IF(ISBLANK(DATASHEET!BE6),"",DATASHEET!BE6)</f>
        <v/>
      </c>
      <c r="AW18" s="107" t="str">
        <f>IF(ISBLANK(DATASHEET!BF6),"",DATASHEET!BF6)</f>
        <v/>
      </c>
      <c r="AX18" s="123" t="str">
        <f t="shared" si="41"/>
        <v/>
      </c>
      <c r="AY18" s="124">
        <f>IFERROR(INDEX(DATASHEET!$A$1:$GG$231,MATCH(L3VA!$A18,DATASHEET!$A$1:$A$231,0),MATCH(L3VA!AZ$2,DATASHEET!$A$1:$GG$1,0)),"")</f>
        <v>0</v>
      </c>
      <c r="AZ18" s="105" t="str">
        <f>IF(VLOOKUP(L3VA!$A18,DATASHEET!$A$2:$EW$231,52,FALSE)="","",VLOOKUP(L3VA!$A18,DATASHEET!$A$2:$EW$231,52,FALSE))</f>
        <v/>
      </c>
      <c r="BA18" s="105" t="str">
        <f t="shared" si="42"/>
        <v/>
      </c>
      <c r="BB18" s="106" t="str">
        <f>IF(ISBLANK(DATASHEET!BJ6),"",DATASHEET!BJ6)</f>
        <v/>
      </c>
      <c r="BC18" s="107" t="str">
        <f>IF(ISBLANK(DATASHEET!BK6),"",DATASHEET!BK6)</f>
        <v/>
      </c>
      <c r="BD18" s="123" t="str">
        <f t="shared" si="43"/>
        <v/>
      </c>
      <c r="BE18" s="124">
        <f>IFERROR(INDEX(DATASHEET!$A$1:$GG$231,MATCH(L3VA!$A18,DATASHEET!$A$1:$A$231,0),MATCH(L3VA!BF$2,DATASHEET!$A$1:$GG$1,0)),"")</f>
        <v>0</v>
      </c>
      <c r="BF18" s="105" t="str">
        <f>IF(VLOOKUP(L3VA!$A18,DATASHEET!$A$2:$EW$231,57,FALSE)="","",VLOOKUP(L3VA!$A18,DATASHEET!$A$2:$EW$231,57,FALSE))</f>
        <v/>
      </c>
      <c r="BG18" s="105" t="str">
        <f t="shared" si="44"/>
        <v/>
      </c>
      <c r="BH18" s="106" t="str">
        <f>IF(ISBLANK(DATASHEET!BO6),"",DATASHEET!BO6)</f>
        <v/>
      </c>
      <c r="BI18" s="107" t="str">
        <f>IF(ISBLANK(DATASHEET!BP6),"",DATASHEET!BP6)</f>
        <v/>
      </c>
      <c r="BJ18" s="123" t="str">
        <f t="shared" si="45"/>
        <v/>
      </c>
      <c r="BK18" s="124">
        <f>IFERROR(INDEX(DATASHEET!$A$1:$GG$231,MATCH(L3VA!$A18,DATASHEET!$A$1:$A$231,0),MATCH(L3VA!BL$2,DATASHEET!$A$1:$GG$1,0)),"")</f>
        <v>0</v>
      </c>
      <c r="BL18" s="105" t="str">
        <f>IF(VLOOKUP(L3VA!$A18,DATASHEET!$A$2:$EW$231,62,FALSE)="","",VLOOKUP(L3VA!$A18,DATASHEET!$A$2:$EW$231,62,FALSE))</f>
        <v/>
      </c>
      <c r="BM18" s="105" t="str">
        <f t="shared" si="46"/>
        <v/>
      </c>
      <c r="BN18" s="106" t="str">
        <f>IF(ISBLANK(DATASHEET!BT6),"",DATASHEET!BT6)</f>
        <v/>
      </c>
      <c r="BO18" s="107" t="str">
        <f>IF(ISBLANK(DATASHEET!BU6),"",DATASHEET!BU6)</f>
        <v/>
      </c>
      <c r="BP18" s="123" t="str">
        <f t="shared" si="47"/>
        <v/>
      </c>
      <c r="BQ18" s="124">
        <f>IFERROR(INDEX(DATASHEET!$A$1:$GG$231,MATCH(L3VA!$A18,DATASHEET!$A$1:$A$231,0),MATCH(L3VA!BR$2,DATASHEET!$A$1:$GG$1,0)),"")</f>
        <v>0</v>
      </c>
      <c r="BR18" s="105" t="str">
        <f>IF(VLOOKUP(L3VA!$A18,DATASHEET!$A$2:$EW$231,67,FALSE)="","",VLOOKUP(L3VA!$A18,DATASHEET!$A$2:$EW$231,67,FALSE))</f>
        <v/>
      </c>
      <c r="BS18" s="105" t="str">
        <f t="shared" si="48"/>
        <v/>
      </c>
      <c r="BT18" s="106" t="str">
        <f>IF(ISBLANK(DATASHEET!BY6),"",DATASHEET!BY6)</f>
        <v/>
      </c>
      <c r="BU18" s="107" t="str">
        <f>IF(ISBLANK(DATASHEET!BZ6),"",DATASHEET!BZ6)</f>
        <v/>
      </c>
      <c r="BV18" s="123" t="str">
        <f t="shared" si="49"/>
        <v/>
      </c>
      <c r="BW18" s="124">
        <f>IFERROR(INDEX(DATASHEET!$A$1:$GG$231,MATCH(L3VA!$A18,DATASHEET!$A$1:$A$231,0),MATCH(L3VA!BX$2,DATASHEET!$A$1:$GG$1,0)),"")</f>
        <v>0</v>
      </c>
      <c r="BX18" s="105" t="str">
        <f>IF(VLOOKUP(L3VA!$A18,DATASHEET!$A$2:$EW$231,77,FALSE)="","",VLOOKUP(L3VA!$A18,DATASHEET!$A$2:$EW$231,77,FALSE))</f>
        <v/>
      </c>
      <c r="BY18" s="105" t="str">
        <f t="shared" si="50"/>
        <v/>
      </c>
      <c r="BZ18" s="106" t="str">
        <f>IF(ISBLANK(DATASHEET!CI6),"",DATASHEET!CI6)</f>
        <v/>
      </c>
      <c r="CA18" s="107" t="str">
        <f>IF(ISBLANK(DATASHEET!CJ6),"",DATASHEET!CJ6)</f>
        <v/>
      </c>
      <c r="CB18" s="123" t="str">
        <f t="shared" si="51"/>
        <v/>
      </c>
      <c r="CC18" s="124">
        <f>IFERROR(INDEX(DATASHEET!$A$1:$GG$231,MATCH(L3VA!$A18,DATASHEET!$A$1:$A$231,0),MATCH(L3VA!CD$2,DATASHEET!$A$1:$GG$1,0)),"")</f>
        <v>0</v>
      </c>
      <c r="CD18" s="105" t="str">
        <f>IF(VLOOKUP(L3VA!$A18,DATASHEET!$A$2:$EW$231,82,FALSE)="","",VLOOKUP(L3VA!$A18,DATASHEET!$A$2:$EW$231,82,FALSE))</f>
        <v>DWA</v>
      </c>
      <c r="CE18" s="105" t="str">
        <f t="shared" si="52"/>
        <v/>
      </c>
      <c r="CF18" s="106" t="str">
        <f>IF(ISBLANK(DATASHEET!CN6),"",DATASHEET!CN6)</f>
        <v/>
      </c>
      <c r="CG18" s="107" t="str">
        <f>IF(ISBLANK(DATASHEET!CO6),"",DATASHEET!CO6)</f>
        <v/>
      </c>
      <c r="CH18" s="123" t="str">
        <f t="shared" si="53"/>
        <v/>
      </c>
      <c r="CI18" s="124">
        <f>IFERROR(INDEX(DATASHEET!$A$1:$GG$231,MATCH(L3VA!$A18,DATASHEET!$A$1:$A$231,0),MATCH(L3VA!CJ$2,DATASHEET!$A$1:$GG$1,0)),"")</f>
        <v>0</v>
      </c>
      <c r="CJ18" s="105" t="str">
        <f>IF(VLOOKUP(L3VA!$A18,DATASHEET!$A$2:$EW$231,87,FALSE)="","",VLOOKUP(L3VA!$A18,DATASHEET!$A$2:$EW$231,87,FALSE))</f>
        <v/>
      </c>
      <c r="CK18" s="105" t="str">
        <f t="shared" si="27"/>
        <v/>
      </c>
      <c r="CL18" s="106" t="str">
        <f>IF(ISBLANK(DATASHEET!CS6),"",DATASHEET!CS6)</f>
        <v/>
      </c>
      <c r="CM18" s="107" t="str">
        <f>IF(ISBLANK(DATASHEET!CT6),"",DATASHEET!CT6)</f>
        <v/>
      </c>
      <c r="CN18" s="123" t="str">
        <f t="shared" si="54"/>
        <v/>
      </c>
      <c r="CO18" s="124">
        <f>IFERROR(INDEX(DATASHEET!$A$1:$GG$231,MATCH(L3VA!$A18,DATASHEET!$A$1:$A$231,0),MATCH(L3VA!CP$2,DATASHEET!$A$1:$GG$1,0)),"")</f>
        <v>0</v>
      </c>
      <c r="CP18" s="105" t="str">
        <f>IF(VLOOKUP(L3VA!$A18,DATASHEET!$A$2:$EW$231,92,FALSE)="","",VLOOKUP(L3VA!$A18,DATASHEET!$A$2:$EW$231,92,FALSE))</f>
        <v/>
      </c>
      <c r="CQ18" s="105" t="str">
        <f t="shared" si="55"/>
        <v/>
      </c>
      <c r="CR18" s="106" t="str">
        <f>IF(ISBLANK(DATASHEET!CX6),"",DATASHEET!CX6)</f>
        <v/>
      </c>
      <c r="CS18" s="107" t="str">
        <f>IF(ISBLANK(DATASHEET!CY6),"",DATASHEET!CY6)</f>
        <v/>
      </c>
      <c r="CT18" s="123" t="str">
        <f t="shared" si="56"/>
        <v/>
      </c>
      <c r="CU18" s="124">
        <f>IFERROR(INDEX(DATASHEET!$A$1:$GG$231,MATCH(L3VA!$A18,DATASHEET!$A$1:$A$231,0),MATCH(L3VA!CV$2,DATASHEET!$A$1:$GG$1,0)),"")</f>
        <v>0</v>
      </c>
      <c r="CV18" s="105" t="str">
        <f>IF(VLOOKUP(L3VA!$A18,DATASHEET!$A$2:$EW$231,107,FALSE)="","",VLOOKUP(L3VA!$A18,DATASHEET!$A$2:$EW$231,107,FALSE))</f>
        <v/>
      </c>
      <c r="CW18" s="105" t="str">
        <f t="shared" si="57"/>
        <v/>
      </c>
      <c r="CX18" s="106" t="str">
        <f>IF(ISBLANK(DATASHEET!DC6),"",DATASHEET!DC6)</f>
        <v/>
      </c>
      <c r="CY18" s="107" t="str">
        <f>IF(ISBLANK(DATASHEET!DD6),"",DATASHEET!DD6)</f>
        <v/>
      </c>
      <c r="CZ18" s="123" t="str">
        <f t="shared" si="58"/>
        <v/>
      </c>
      <c r="DA18" s="124">
        <f>IFERROR(INDEX(DATASHEET!$A$1:$GG$231,MATCH(L3VA!$A18,DATASHEET!$A$1:$A$231,0),MATCH(L3VA!DB$2,DATASHEET!$A$1:$GG$1,0)),"")</f>
        <v>0</v>
      </c>
      <c r="DB18" s="105" t="str">
        <f>IF(VLOOKUP(L3VA!$A18,DATASHEET!$A$2:$EW$231,97,FALSE)="","",VLOOKUP(L3VA!$A18,DATASHEET!$A$2:$EW$231,97,FALSE))</f>
        <v/>
      </c>
      <c r="DC18" s="105" t="str">
        <f t="shared" si="59"/>
        <v/>
      </c>
      <c r="DD18" s="106" t="str">
        <f>IF(ISBLANK(DATASHEET!DH6),"",DATASHEET!DH6)</f>
        <v>EB</v>
      </c>
      <c r="DE18" s="107" t="str">
        <f>IF(ISBLANK(DATASHEET!DI6),"",DATASHEET!DI6)</f>
        <v>12A-HI-7</v>
      </c>
      <c r="DF18" s="123" t="str">
        <f t="shared" si="60"/>
        <v/>
      </c>
      <c r="DG18" s="124">
        <f>IFERROR(INDEX(DATASHEET!$A$1:$GG$231,MATCH(L3VA!$A18,DATASHEET!$A$1:$A$231,0),MATCH(L3VA!DH$2,DATASHEET!$A$1:$GG$1,0)),"")</f>
        <v>0</v>
      </c>
      <c r="DH18" s="105" t="str">
        <f>IF(VLOOKUP(L3VA!$A18,DATASHEET!$A$2:$EW$231,102,FALSE)="","",VLOOKUP(L3VA!$A18,DATASHEET!$A$2:$EW$231,102,FALSE))</f>
        <v/>
      </c>
      <c r="DI18" s="105" t="str">
        <f t="shared" si="61"/>
        <v/>
      </c>
      <c r="DJ18" s="106" t="str">
        <f>IF(ISBLANK(DATASHEET!DM6),"",DATASHEET!DM6)</f>
        <v/>
      </c>
      <c r="DK18" s="107" t="str">
        <f>IF(ISBLANK(DATASHEET!DN6),"",DATASHEET!DN6)</f>
        <v/>
      </c>
      <c r="DL18" s="123" t="str">
        <f t="shared" si="62"/>
        <v/>
      </c>
      <c r="DM18" s="124">
        <f>IFERROR(INDEX(DATASHEET!$A$1:$GG$231,MATCH(L3VA!$A18,DATASHEET!$A$1:$A$231,0),MATCH(L3VA!DN$2,DATASHEET!$A$1:$GG$1,0)),"")</f>
        <v>0</v>
      </c>
      <c r="DN18" s="105" t="str">
        <f>IF(VLOOKUP(L3VA!$A18,DATASHEET!$A$2:$FW$231,112,FALSE)="","",VLOOKUP(L3VA!$A18,DATASHEET!$A$2:$FW$231,112,FALSE))</f>
        <v>EB</v>
      </c>
      <c r="DO18" s="105" t="str">
        <f t="shared" si="28"/>
        <v/>
      </c>
      <c r="DP18" s="106" t="str">
        <f>IF(ISBLANK(DATASHEET!DR6),"",DATASHEET!DR6)</f>
        <v/>
      </c>
      <c r="DQ18" s="107" t="str">
        <f>IF(ISBLANK(DATASHEET!DS6),"",DATASHEET!DS6)</f>
        <v/>
      </c>
      <c r="DR18" s="123" t="str">
        <f t="shared" si="63"/>
        <v/>
      </c>
      <c r="DS18" s="124">
        <f>IFERROR(INDEX(DATASHEET!$A$1:$GG$231,MATCH(L3VA!$A18,DATASHEET!$A$1:$A$231,0),MATCH(L3VA!DT$2,DATASHEET!$A$1:$GG$1,0)),"")</f>
        <v>0</v>
      </c>
      <c r="DT18" s="105" t="str">
        <f>IF(VLOOKUP(L3VA!$A18,DATASHEET!$A$2:$EW$231,117,FALSE)="","",VLOOKUP(L3VA!$A18,DATASHEET!$A$2:$EW$231,117,FALSE))</f>
        <v/>
      </c>
      <c r="DU18" s="105" t="str">
        <f t="shared" si="64"/>
        <v/>
      </c>
      <c r="DV18" s="106" t="str">
        <f>IF(ISBLANK(DATASHEET!DW6),"",DATASHEET!DW6)</f>
        <v/>
      </c>
      <c r="DW18" s="107" t="str">
        <f>IF(ISBLANK(DATASHEET!DX6),"",DATASHEET!DX6)</f>
        <v/>
      </c>
      <c r="DX18" s="123" t="str">
        <f t="shared" si="65"/>
        <v/>
      </c>
      <c r="DY18" s="124" t="str">
        <f>IFERROR(INDEX(DATASHEET!$A$1:$GG$231,MATCH(L3VA!$A18,DATASHEET!$A$1:$A$231,0),MATCH(L3VA!DZ$2,DATASHEET!$A$1:$GG$1,0)),"")</f>
        <v/>
      </c>
      <c r="DZ18" s="105" t="str">
        <f>IF(VLOOKUP(L3VA!$A18,DATASHEET!$A$2:$EW$231,122,FALSE)="","",VLOOKUP(L3VA!$A18,DATASHEET!$A$2:$EW$231,122,FALSE))</f>
        <v/>
      </c>
      <c r="EA18" s="105" t="str">
        <f t="shared" si="66"/>
        <v/>
      </c>
      <c r="EB18" s="106" t="str">
        <f>IF(ISBLANK(DATASHEET!EB6),"",DATASHEET!EB6)</f>
        <v/>
      </c>
      <c r="EC18" s="107" t="str">
        <f>IF(ISBLANK(DATASHEET!EC6),"",DATASHEET!EC6)</f>
        <v/>
      </c>
      <c r="ED18" s="123" t="str">
        <f t="shared" si="67"/>
        <v/>
      </c>
      <c r="EE18" s="124">
        <f>IFERROR(INDEX(DATASHEET!$A$1:$GG$231,MATCH(L3VA!$A18,DATASHEET!$A$1:$A$231,0),MATCH(L3VA!EF$2,DATASHEET!$A$1:$GG$1,0)),"")</f>
        <v>0</v>
      </c>
      <c r="EF18" s="105" t="str">
        <f>IF(VLOOKUP(L3VA!$A18,DATASHEET!$A$2:$EW$231,127,FALSE)="","",VLOOKUP(L3VA!$A18,DATASHEET!$A$2:$EW$231,127,FALSE))</f>
        <v/>
      </c>
      <c r="EG18" s="105" t="str">
        <f t="shared" si="68"/>
        <v/>
      </c>
      <c r="EH18" s="106" t="str">
        <f>IF(ISBLANK(DATASHEET!EG6),"",DATASHEET!EG6)</f>
        <v/>
      </c>
      <c r="EI18" s="107" t="str">
        <f>IF(ISBLANK(DATASHEET!EH6),"",DATASHEET!EH6)</f>
        <v/>
      </c>
      <c r="EJ18" s="123" t="str">
        <f t="shared" si="69"/>
        <v/>
      </c>
      <c r="EK18" s="124">
        <f>IFERROR(INDEX(DATASHEET!$A$1:$GG$231,MATCH(L3VA!$A18,DATASHEET!$A$1:$A$231,0),MATCH(L3VA!EL$2,DATASHEET!$A$1:$GG$1,0)),"")</f>
        <v>0</v>
      </c>
      <c r="EL18" s="105" t="str">
        <f>IF(VLOOKUP(L3VA!$A18,DATASHEET!$A$2:$EW$231,132,FALSE)="","",VLOOKUP(L3VA!$A18,DATASHEET!$A$2:$EW$231,132,FALSE))</f>
        <v/>
      </c>
      <c r="EM18" s="105" t="str">
        <f t="shared" si="70"/>
        <v/>
      </c>
      <c r="EN18" s="106" t="str">
        <f>IF(ISBLANK(DATASHEET!EL6),"",DATASHEET!EL6)</f>
        <v>MSA</v>
      </c>
      <c r="EO18" s="107" t="str">
        <f>IF(ISBLANK(DATASHEET!EM6),"",DATASHEET!EM6)</f>
        <v>12E-PO-9</v>
      </c>
      <c r="EP18" s="123" t="str">
        <f t="shared" si="71"/>
        <v/>
      </c>
      <c r="EQ18" s="124">
        <f>IFERROR(INDEX(DATASHEET!$A$1:$GG$231,MATCH(L3VA!$A18,DATASHEET!$A$1:$A$231,0),MATCH(L3VA!ER$2,DATASHEET!$A$1:$GG$1,0)),"")</f>
        <v>0</v>
      </c>
      <c r="ER18" s="105" t="str">
        <f>IF(VLOOKUP(L3VA!$A18,DATASHEET!$A$2:$EW$231,137,FALSE)="","",VLOOKUP(L3VA!$A18,DATASHEET!$A$2:$EW$231,137,FALSE))</f>
        <v/>
      </c>
      <c r="ES18" s="105" t="str">
        <f t="shared" si="72"/>
        <v/>
      </c>
      <c r="ET18" s="106" t="str">
        <f>IF(ISBLANK(DATASHEET!EQ6),"",DATASHEET!EQ6)</f>
        <v/>
      </c>
      <c r="EU18" s="107" t="str">
        <f>IF(ISBLANK(DATASHEET!ER6),"",DATASHEET!ER6)</f>
        <v/>
      </c>
      <c r="EV18" s="123" t="str">
        <f t="shared" si="73"/>
        <v/>
      </c>
      <c r="EW18" s="124">
        <f>IFERROR(INDEX(DATASHEET!$A$1:$GG$231,MATCH(L3VA!$A18,DATASHEET!$A$1:$A$231,0),MATCH(L3VA!EX$2,DATASHEET!$A$1:$GG$1,0)),"")</f>
        <v>0</v>
      </c>
      <c r="EX18" s="105" t="str">
        <f>IF(VLOOKUP(L3VA!$A18,DATASHEET!$A$2:$EW$231,142,FALSE)="","",VLOOKUP(L3VA!$A18,DATASHEET!$A$2:$EW$231,142,FALSE))</f>
        <v>MSA</v>
      </c>
      <c r="EY18" s="105" t="str">
        <f t="shared" si="74"/>
        <v/>
      </c>
      <c r="EZ18" s="106" t="str">
        <f>IF(ISBLANK(DATASHEET!EV6),"",DATASHEET!EV6)</f>
        <v/>
      </c>
      <c r="FA18" s="107" t="str">
        <f>IF(ISBLANK(DATASHEET!EW6),"",DATASHEET!EW6)</f>
        <v/>
      </c>
      <c r="FB18" s="123" t="str">
        <f t="shared" si="75"/>
        <v/>
      </c>
      <c r="FC18" s="124">
        <f>IFERROR(INDEX(DATASHEET!$A$1:$GG$231,MATCH(L3VA!$A18,DATASHEET!$A$1:$A$231,0),MATCH(L3VA!FD$2,DATASHEET!$A$1:$GG$1,0)),"")</f>
        <v>0</v>
      </c>
      <c r="FD18" s="105" t="str">
        <f>IF(VLOOKUP(L3VA!$A18,DATASHEET!$A$2:$FW$231,147,FALSE)="","",VLOOKUP(L3VA!$A18,DATASHEET!$A$2:$FW$231,147,FALSE))</f>
        <v/>
      </c>
      <c r="FE18" s="105" t="str">
        <f t="shared" si="76"/>
        <v/>
      </c>
      <c r="FF18" s="106" t="str">
        <f>IF(ISBLANK(DATASHEET!FA6),"",DATASHEET!FA6)</f>
        <v/>
      </c>
      <c r="FG18" s="107" t="str">
        <f>IF(ISBLANK(DATASHEET!FB6),"",DATASHEET!FB6)</f>
        <v/>
      </c>
    </row>
    <row r="19" spans="1:163" x14ac:dyDescent="0.25">
      <c r="A19" s="354">
        <f>DATASHEET!A7</f>
        <v>150995</v>
      </c>
      <c r="B19" s="42" t="str">
        <f>DATASHEET!B7</f>
        <v>ADESINA, Karen</v>
      </c>
      <c r="C19" s="109" t="str">
        <f>DATASHEET!C7</f>
        <v>12ASA</v>
      </c>
      <c r="D19" s="110" t="str">
        <f>DATASHEET!D7</f>
        <v>F</v>
      </c>
      <c r="E19" s="110" t="str">
        <f>IFERROR(VLOOKUP(A19,'[5]Y12 Students'!$E$3:$I$271,5,FALSE),"")</f>
        <v>INTERNAL</v>
      </c>
      <c r="F19" s="110" t="str">
        <f>DATASHEET!E7</f>
        <v>N</v>
      </c>
      <c r="G19" s="110" t="str">
        <f>DATASHEET!F7</f>
        <v>Other Black African</v>
      </c>
      <c r="H19" s="110" t="str">
        <f>DATASHEET!G7</f>
        <v>N</v>
      </c>
      <c r="I19" s="110" t="str">
        <f>DATASHEET!H7</f>
        <v>N</v>
      </c>
      <c r="J19" s="111" t="str">
        <f>DATASHEET!J7</f>
        <v>4.75+ (C/B)</v>
      </c>
      <c r="K19" s="104" t="str">
        <f t="shared" si="25"/>
        <v/>
      </c>
      <c r="L19" s="104" t="str">
        <f t="shared" si="26"/>
        <v/>
      </c>
      <c r="M19" s="336" t="str">
        <f>IF(COUNT(L3VA!$N19,L3VA!$Z19,L3VA!$T19,L3VA!$AF19,L3VA!$AX19,L3VA!$AR19,L3VA!$BJ19,L3VA!$BD19,L3VA!$BP19,L3VA!#REF!,L3VA!$AL19,L3VA!$BV19,L3VA!$CH19,L3VA!$CZ19,L3VA!$CN19,L3VA!$DF19,L3VA!$CB19,L3VA!#REF!,L3VA!$DR19,L3VA!$DX19,L3VA!$ED19,L3VA!$EJ19,L3VA!$EP19,L3VA!$EV19,L3VA!$FB19,L3VA!$DL19)=0,"",AVERAGE(N19,Z19,T19,AF19,AL19,AX19,AR19,BJ19,BD19,BP19,BV19,CH19,CZ19,CN19,DF19,CB19,DR19,DX19,ED19,EJ19,EP19,EV19,FB19,DL19))</f>
        <v/>
      </c>
      <c r="N19" s="123" t="str">
        <f t="shared" si="29"/>
        <v/>
      </c>
      <c r="O19" s="124">
        <f>IFERROR(INDEX(DATASHEET!$A$1:$GG$231,MATCH(L3VA!$A19,DATASHEET!$A$1:$A$231,0),MATCH(L3VA!P$2,DATASHEET!$A$1:$GG$1,0)),"")</f>
        <v>0</v>
      </c>
      <c r="P19" s="105">
        <f>IF(VLOOKUP(L3VA!$A19,DATASHEET!$A$2:$EW$231,22,FALSE)="","",VLOOKUP(L3VA!$A19,DATASHEET!$A$2:$EW$231,22,FALSE))</f>
        <v>0</v>
      </c>
      <c r="Q19" s="105" t="str">
        <f t="shared" si="30"/>
        <v/>
      </c>
      <c r="R19" s="106" t="str">
        <f>IF(ISBLANK(DATASHEET!AF7),"",DATASHEET!AF7)</f>
        <v/>
      </c>
      <c r="S19" s="107" t="str">
        <f>IF(ISBLANK(DATASHEET!AG7),"",DATASHEET!AG7)</f>
        <v/>
      </c>
      <c r="T19" s="123" t="str">
        <f t="shared" si="31"/>
        <v/>
      </c>
      <c r="U19" s="124">
        <f>IFERROR(INDEX(DATASHEET!$A$1:$GG$231,MATCH(L3VA!$A19,DATASHEET!$A$1:$A$231,0),MATCH(L3VA!V$2,DATASHEET!$A$1:$GG$1,0)),"")</f>
        <v>0</v>
      </c>
      <c r="V19" s="105">
        <f>IF(VLOOKUP(L3VA!$A19,DATASHEET!$A$2:$EW$231,27,FALSE)="","",VLOOKUP(L3VA!$A19,DATASHEET!$A$2:$EW$231,27,FALSE))</f>
        <v>0</v>
      </c>
      <c r="W19" s="105" t="str">
        <f t="shared" si="32"/>
        <v/>
      </c>
      <c r="X19" s="106" t="str">
        <f>IF(ISBLANK(DATASHEET!AK7),"",DATASHEET!AK7)</f>
        <v/>
      </c>
      <c r="Y19" s="107" t="str">
        <f>IF(ISBLANK(DATASHEET!AL7),"",DATASHEET!AL7)</f>
        <v/>
      </c>
      <c r="Z19" s="123" t="str">
        <f t="shared" si="33"/>
        <v/>
      </c>
      <c r="AA19" s="124">
        <f>IFERROR(INDEX(DATASHEET!$A$1:$GG$231,MATCH(L3VA!$A19,DATASHEET!$A$1:$A$231,0),MATCH(L3VA!AB$2,DATASHEET!$A$1:$GG$1,0)),"")</f>
        <v>0</v>
      </c>
      <c r="AB19" s="105" t="str">
        <f>IF(VLOOKUP(L3VA!$A19,DATASHEET!$A$2:$EW$231,32,FALSE)="","",VLOOKUP(L3VA!$A19,DATASHEET!$A$2:$EW$231,32,FALSE))</f>
        <v/>
      </c>
      <c r="AC19" s="105" t="str">
        <f t="shared" si="34"/>
        <v/>
      </c>
      <c r="AD19" s="106" t="str">
        <f>IF(ISBLANK(DATASHEET!AP7),"",DATASHEET!AP7)</f>
        <v/>
      </c>
      <c r="AE19" s="107" t="str">
        <f>IF(ISBLANK(DATASHEET!AQ7),"",DATASHEET!AQ7)</f>
        <v/>
      </c>
      <c r="AF19" s="123" t="str">
        <f t="shared" si="35"/>
        <v/>
      </c>
      <c r="AG19" s="124">
        <f>IFERROR(INDEX(DATASHEET!$A$1:$GG$231,MATCH(L3VA!$A19,DATASHEET!$A$1:$A$231,0),MATCH(L3VA!AH$2,DATASHEET!$A$1:$GG$1,0)),"")</f>
        <v>0</v>
      </c>
      <c r="AH19" s="105" t="str">
        <f>IF(VLOOKUP(L3VA!$A19,DATASHEET!$A$2:$EW$231,37,FALSE)="","",VLOOKUP(L3VA!$A19,DATASHEET!$A$2:$EW$231,37,FALSE))</f>
        <v/>
      </c>
      <c r="AI19" s="105" t="str">
        <f t="shared" si="36"/>
        <v/>
      </c>
      <c r="AJ19" s="106" t="str">
        <f>IF(ISBLANK(DATASHEET!AU7),"",DATASHEET!AU7)</f>
        <v/>
      </c>
      <c r="AK19" s="107" t="str">
        <f>IF(ISBLANK(DATASHEET!AV7),"",DATASHEET!AV7)</f>
        <v/>
      </c>
      <c r="AL19" s="123" t="str">
        <f t="shared" si="37"/>
        <v/>
      </c>
      <c r="AM19" s="124">
        <f>IFERROR(INDEX(DATASHEET!$A$1:$GG$231,MATCH(L3VA!$A19,DATASHEET!$A$1:$A$231,0),MATCH(L3VA!AN$2,DATASHEET!$A$1:$GG$1,0)),"")</f>
        <v>0</v>
      </c>
      <c r="AN19" s="105" t="str">
        <f>IF(VLOOKUP(L3VA!$A19,DATASHEET!$A$2:$EW$231,42,FALSE)="","",VLOOKUP(L3VA!$A19,DATASHEET!$A$2:$EW$231,42,FALSE))</f>
        <v/>
      </c>
      <c r="AO19" s="105" t="str">
        <f t="shared" si="38"/>
        <v/>
      </c>
      <c r="AP19" s="106" t="str">
        <f>IF(ISBLANK(DATASHEET!AZ7),"",DATASHEET!AZ7)</f>
        <v/>
      </c>
      <c r="AQ19" s="107" t="str">
        <f>IF(ISBLANK(DATASHEET!BA7),"",DATASHEET!BA7)</f>
        <v/>
      </c>
      <c r="AR19" s="123" t="str">
        <f t="shared" si="39"/>
        <v/>
      </c>
      <c r="AS19" s="124">
        <f>IFERROR(INDEX(DATASHEET!$A$1:$GG$231,MATCH(L3VA!$A19,DATASHEET!$A$1:$A$231,0),MATCH(L3VA!AT$2,DATASHEET!$A$1:$GG$1,0)),"")</f>
        <v>0</v>
      </c>
      <c r="AT19" s="105" t="str">
        <f>IF(VLOOKUP(L3VA!$A19,DATASHEET!$A$2:$EW$231,47,FALSE)="","",VLOOKUP(L3VA!$A19,DATASHEET!$A$2:$EW$231,47,FALSE))</f>
        <v/>
      </c>
      <c r="AU19" s="105" t="str">
        <f t="shared" si="40"/>
        <v/>
      </c>
      <c r="AV19" s="106" t="str">
        <f>IF(ISBLANK(DATASHEET!BE7),"",DATASHEET!BE7)</f>
        <v/>
      </c>
      <c r="AW19" s="107" t="str">
        <f>IF(ISBLANK(DATASHEET!BF7),"",DATASHEET!BF7)</f>
        <v/>
      </c>
      <c r="AX19" s="123" t="str">
        <f t="shared" si="41"/>
        <v/>
      </c>
      <c r="AY19" s="124">
        <f>IFERROR(INDEX(DATASHEET!$A$1:$GG$231,MATCH(L3VA!$A19,DATASHEET!$A$1:$A$231,0),MATCH(L3VA!AZ$2,DATASHEET!$A$1:$GG$1,0)),"")</f>
        <v>0</v>
      </c>
      <c r="AZ19" s="105" t="str">
        <f>IF(VLOOKUP(L3VA!$A19,DATASHEET!$A$2:$EW$231,52,FALSE)="","",VLOOKUP(L3VA!$A19,DATASHEET!$A$2:$EW$231,52,FALSE))</f>
        <v/>
      </c>
      <c r="BA19" s="105" t="str">
        <f t="shared" si="42"/>
        <v/>
      </c>
      <c r="BB19" s="106" t="str">
        <f>IF(ISBLANK(DATASHEET!BJ7),"",DATASHEET!BJ7)</f>
        <v/>
      </c>
      <c r="BC19" s="107" t="str">
        <f>IF(ISBLANK(DATASHEET!BK7),"",DATASHEET!BK7)</f>
        <v/>
      </c>
      <c r="BD19" s="123" t="str">
        <f t="shared" si="43"/>
        <v/>
      </c>
      <c r="BE19" s="124">
        <f>IFERROR(INDEX(DATASHEET!$A$1:$GG$231,MATCH(L3VA!$A19,DATASHEET!$A$1:$A$231,0),MATCH(L3VA!BF$2,DATASHEET!$A$1:$GG$1,0)),"")</f>
        <v>0</v>
      </c>
      <c r="BF19" s="105" t="str">
        <f>IF(VLOOKUP(L3VA!$A19,DATASHEET!$A$2:$EW$231,57,FALSE)="","",VLOOKUP(L3VA!$A19,DATASHEET!$A$2:$EW$231,57,FALSE))</f>
        <v/>
      </c>
      <c r="BG19" s="105" t="str">
        <f t="shared" si="44"/>
        <v/>
      </c>
      <c r="BH19" s="106" t="str">
        <f>IF(ISBLANK(DATASHEET!BO7),"",DATASHEET!BO7)</f>
        <v/>
      </c>
      <c r="BI19" s="107" t="str">
        <f>IF(ISBLANK(DATASHEET!BP7),"",DATASHEET!BP7)</f>
        <v/>
      </c>
      <c r="BJ19" s="123" t="str">
        <f t="shared" si="45"/>
        <v/>
      </c>
      <c r="BK19" s="124">
        <f>IFERROR(INDEX(DATASHEET!$A$1:$GG$231,MATCH(L3VA!$A19,DATASHEET!$A$1:$A$231,0),MATCH(L3VA!BL$2,DATASHEET!$A$1:$GG$1,0)),"")</f>
        <v>0</v>
      </c>
      <c r="BL19" s="105" t="str">
        <f>IF(VLOOKUP(L3VA!$A19,DATASHEET!$A$2:$EW$231,62,FALSE)="","",VLOOKUP(L3VA!$A19,DATASHEET!$A$2:$EW$231,62,FALSE))</f>
        <v/>
      </c>
      <c r="BM19" s="105" t="str">
        <f t="shared" si="46"/>
        <v/>
      </c>
      <c r="BN19" s="106" t="str">
        <f>IF(ISBLANK(DATASHEET!BT7),"",DATASHEET!BT7)</f>
        <v/>
      </c>
      <c r="BO19" s="107" t="str">
        <f>IF(ISBLANK(DATASHEET!BU7),"",DATASHEET!BU7)</f>
        <v/>
      </c>
      <c r="BP19" s="123" t="str">
        <f t="shared" si="47"/>
        <v/>
      </c>
      <c r="BQ19" s="124">
        <f>IFERROR(INDEX(DATASHEET!$A$1:$GG$231,MATCH(L3VA!$A19,DATASHEET!$A$1:$A$231,0),MATCH(L3VA!BR$2,DATASHEET!$A$1:$GG$1,0)),"")</f>
        <v>0</v>
      </c>
      <c r="BR19" s="105" t="str">
        <f>IF(VLOOKUP(L3VA!$A19,DATASHEET!$A$2:$EW$231,67,FALSE)="","",VLOOKUP(L3VA!$A19,DATASHEET!$A$2:$EW$231,67,FALSE))</f>
        <v/>
      </c>
      <c r="BS19" s="105" t="str">
        <f t="shared" si="48"/>
        <v/>
      </c>
      <c r="BT19" s="106" t="str">
        <f>IF(ISBLANK(DATASHEET!BY7),"",DATASHEET!BY7)</f>
        <v/>
      </c>
      <c r="BU19" s="107" t="str">
        <f>IF(ISBLANK(DATASHEET!BZ7),"",DATASHEET!BZ7)</f>
        <v/>
      </c>
      <c r="BV19" s="123" t="str">
        <f t="shared" si="49"/>
        <v/>
      </c>
      <c r="BW19" s="124">
        <f>IFERROR(INDEX(DATASHEET!$A$1:$GG$231,MATCH(L3VA!$A19,DATASHEET!$A$1:$A$231,0),MATCH(L3VA!BX$2,DATASHEET!$A$1:$GG$1,0)),"")</f>
        <v>0</v>
      </c>
      <c r="BX19" s="105" t="str">
        <f>IF(VLOOKUP(L3VA!$A19,DATASHEET!$A$2:$EW$231,77,FALSE)="","",VLOOKUP(L3VA!$A19,DATASHEET!$A$2:$EW$231,77,FALSE))</f>
        <v/>
      </c>
      <c r="BY19" s="105" t="str">
        <f t="shared" si="50"/>
        <v/>
      </c>
      <c r="BZ19" s="106" t="str">
        <f>IF(ISBLANK(DATASHEET!CI7),"",DATASHEET!CI7)</f>
        <v/>
      </c>
      <c r="CA19" s="107" t="str">
        <f>IF(ISBLANK(DATASHEET!CJ7),"",DATASHEET!CJ7)</f>
        <v/>
      </c>
      <c r="CB19" s="123" t="str">
        <f t="shared" si="51"/>
        <v/>
      </c>
      <c r="CC19" s="124">
        <f>IFERROR(INDEX(DATASHEET!$A$1:$GG$231,MATCH(L3VA!$A19,DATASHEET!$A$1:$A$231,0),MATCH(L3VA!CD$2,DATASHEET!$A$1:$GG$1,0)),"")</f>
        <v>0</v>
      </c>
      <c r="CD19" s="105" t="str">
        <f>IF(VLOOKUP(L3VA!$A19,DATASHEET!$A$2:$EW$231,82,FALSE)="","",VLOOKUP(L3VA!$A19,DATASHEET!$A$2:$EW$231,82,FALSE))</f>
        <v>AS</v>
      </c>
      <c r="CE19" s="105" t="str">
        <f t="shared" si="52"/>
        <v/>
      </c>
      <c r="CF19" s="106" t="str">
        <f>IF(ISBLANK(DATASHEET!CN7),"",DATASHEET!CN7)</f>
        <v/>
      </c>
      <c r="CG19" s="107" t="str">
        <f>IF(ISBLANK(DATASHEET!CO7),"",DATASHEET!CO7)</f>
        <v/>
      </c>
      <c r="CH19" s="123" t="str">
        <f t="shared" si="53"/>
        <v/>
      </c>
      <c r="CI19" s="124">
        <f>IFERROR(INDEX(DATASHEET!$A$1:$GG$231,MATCH(L3VA!$A19,DATASHEET!$A$1:$A$231,0),MATCH(L3VA!CJ$2,DATASHEET!$A$1:$GG$1,0)),"")</f>
        <v>0</v>
      </c>
      <c r="CJ19" s="105" t="str">
        <f>IF(VLOOKUP(L3VA!$A19,DATASHEET!$A$2:$EW$231,87,FALSE)="","",VLOOKUP(L3VA!$A19,DATASHEET!$A$2:$EW$231,87,FALSE))</f>
        <v/>
      </c>
      <c r="CK19" s="105" t="str">
        <f t="shared" si="27"/>
        <v/>
      </c>
      <c r="CL19" s="106" t="str">
        <f>IF(ISBLANK(DATASHEET!CS7),"",DATASHEET!CS7)</f>
        <v/>
      </c>
      <c r="CM19" s="107" t="str">
        <f>IF(ISBLANK(DATASHEET!CT7),"",DATASHEET!CT7)</f>
        <v/>
      </c>
      <c r="CN19" s="123" t="str">
        <f t="shared" si="54"/>
        <v/>
      </c>
      <c r="CO19" s="124">
        <f>IFERROR(INDEX(DATASHEET!$A$1:$GG$231,MATCH(L3VA!$A19,DATASHEET!$A$1:$A$231,0),MATCH(L3VA!CP$2,DATASHEET!$A$1:$GG$1,0)),"")</f>
        <v>0</v>
      </c>
      <c r="CP19" s="105" t="str">
        <f>IF(VLOOKUP(L3VA!$A19,DATASHEET!$A$2:$EW$231,92,FALSE)="","",VLOOKUP(L3VA!$A19,DATASHEET!$A$2:$EW$231,92,FALSE))</f>
        <v/>
      </c>
      <c r="CQ19" s="105" t="str">
        <f t="shared" si="55"/>
        <v/>
      </c>
      <c r="CR19" s="106" t="str">
        <f>IF(ISBLANK(DATASHEET!CX7),"",DATASHEET!CX7)</f>
        <v/>
      </c>
      <c r="CS19" s="107" t="str">
        <f>IF(ISBLANK(DATASHEET!CY7),"",DATASHEET!CY7)</f>
        <v/>
      </c>
      <c r="CT19" s="123" t="str">
        <f t="shared" si="56"/>
        <v/>
      </c>
      <c r="CU19" s="124">
        <f>IFERROR(INDEX(DATASHEET!$A$1:$GG$231,MATCH(L3VA!$A19,DATASHEET!$A$1:$A$231,0),MATCH(L3VA!CV$2,DATASHEET!$A$1:$GG$1,0)),"")</f>
        <v>0</v>
      </c>
      <c r="CV19" s="105" t="str">
        <f>IF(VLOOKUP(L3VA!$A19,DATASHEET!$A$2:$EW$231,107,FALSE)="","",VLOOKUP(L3VA!$A19,DATASHEET!$A$2:$EW$231,107,FALSE))</f>
        <v/>
      </c>
      <c r="CW19" s="105" t="str">
        <f t="shared" si="57"/>
        <v/>
      </c>
      <c r="CX19" s="106" t="str">
        <f>IF(ISBLANK(DATASHEET!DC7),"",DATASHEET!DC7)</f>
        <v/>
      </c>
      <c r="CY19" s="107" t="str">
        <f>IF(ISBLANK(DATASHEET!DD7),"",DATASHEET!DD7)</f>
        <v/>
      </c>
      <c r="CZ19" s="123" t="str">
        <f t="shared" si="58"/>
        <v/>
      </c>
      <c r="DA19" s="124">
        <f>IFERROR(INDEX(DATASHEET!$A$1:$GG$231,MATCH(L3VA!$A19,DATASHEET!$A$1:$A$231,0),MATCH(L3VA!DB$2,DATASHEET!$A$1:$GG$1,0)),"")</f>
        <v>0</v>
      </c>
      <c r="DB19" s="105" t="str">
        <f>IF(VLOOKUP(L3VA!$A19,DATASHEET!$A$2:$EW$231,97,FALSE)="","",VLOOKUP(L3VA!$A19,DATASHEET!$A$2:$EW$231,97,FALSE))</f>
        <v/>
      </c>
      <c r="DC19" s="105" t="str">
        <f t="shared" si="59"/>
        <v/>
      </c>
      <c r="DD19" s="106" t="str">
        <f>IF(ISBLANK(DATASHEET!DH7),"",DATASHEET!DH7)</f>
        <v/>
      </c>
      <c r="DE19" s="107" t="str">
        <f>IF(ISBLANK(DATASHEET!DI7),"",DATASHEET!DI7)</f>
        <v/>
      </c>
      <c r="DF19" s="123" t="str">
        <f t="shared" si="60"/>
        <v/>
      </c>
      <c r="DG19" s="124">
        <f>IFERROR(INDEX(DATASHEET!$A$1:$GG$231,MATCH(L3VA!$A19,DATASHEET!$A$1:$A$231,0),MATCH(L3VA!DH$2,DATASHEET!$A$1:$GG$1,0)),"")</f>
        <v>0</v>
      </c>
      <c r="DH19" s="105" t="str">
        <f>IF(VLOOKUP(L3VA!$A19,DATASHEET!$A$2:$EW$231,102,FALSE)="","",VLOOKUP(L3VA!$A19,DATASHEET!$A$2:$EW$231,102,FALSE))</f>
        <v/>
      </c>
      <c r="DI19" s="105" t="str">
        <f t="shared" si="61"/>
        <v/>
      </c>
      <c r="DJ19" s="106" t="str">
        <f>IF(ISBLANK(DATASHEET!DM7),"",DATASHEET!DM7)</f>
        <v>JQ</v>
      </c>
      <c r="DK19" s="107" t="str">
        <f>IF(ISBLANK(DATASHEET!DN7),"",DATASHEET!DN7)</f>
        <v>12C-MA-7</v>
      </c>
      <c r="DL19" s="123" t="str">
        <f t="shared" si="62"/>
        <v/>
      </c>
      <c r="DM19" s="124">
        <f>IFERROR(INDEX(DATASHEET!$A$1:$GG$231,MATCH(L3VA!$A19,DATASHEET!$A$1:$A$231,0),MATCH(L3VA!DN$2,DATASHEET!$A$1:$GG$1,0)),"")</f>
        <v>0</v>
      </c>
      <c r="DN19" s="105" t="str">
        <f>IF(VLOOKUP(L3VA!$A19,DATASHEET!$A$2:$FW$231,112,FALSE)="","",VLOOKUP(L3VA!$A19,DATASHEET!$A$2:$FW$231,112,FALSE))</f>
        <v/>
      </c>
      <c r="DO19" s="105" t="str">
        <f t="shared" si="28"/>
        <v/>
      </c>
      <c r="DP19" s="106" t="str">
        <f>IF(ISBLANK(DATASHEET!DR7),"",DATASHEET!DR7)</f>
        <v/>
      </c>
      <c r="DQ19" s="107" t="str">
        <f>IF(ISBLANK(DATASHEET!DS7),"",DATASHEET!DS7)</f>
        <v/>
      </c>
      <c r="DR19" s="123" t="str">
        <f t="shared" si="63"/>
        <v/>
      </c>
      <c r="DS19" s="124">
        <f>IFERROR(INDEX(DATASHEET!$A$1:$GG$231,MATCH(L3VA!$A19,DATASHEET!$A$1:$A$231,0),MATCH(L3VA!DT$2,DATASHEET!$A$1:$GG$1,0)),"")</f>
        <v>0</v>
      </c>
      <c r="DT19" s="105" t="str">
        <f>IF(VLOOKUP(L3VA!$A19,DATASHEET!$A$2:$EW$231,117,FALSE)="","",VLOOKUP(L3VA!$A19,DATASHEET!$A$2:$EW$231,117,FALSE))</f>
        <v>JQ</v>
      </c>
      <c r="DU19" s="105" t="str">
        <f t="shared" si="64"/>
        <v/>
      </c>
      <c r="DV19" s="106" t="str">
        <f>IF(ISBLANK(DATASHEET!DW7),"",DATASHEET!DW7)</f>
        <v/>
      </c>
      <c r="DW19" s="107" t="str">
        <f>IF(ISBLANK(DATASHEET!DX7),"",DATASHEET!DX7)</f>
        <v/>
      </c>
      <c r="DX19" s="123" t="str">
        <f t="shared" si="65"/>
        <v/>
      </c>
      <c r="DY19" s="124" t="str">
        <f>IFERROR(INDEX(DATASHEET!$A$1:$GG$231,MATCH(L3VA!$A19,DATASHEET!$A$1:$A$231,0),MATCH(L3VA!DZ$2,DATASHEET!$A$1:$GG$1,0)),"")</f>
        <v/>
      </c>
      <c r="DZ19" s="105" t="str">
        <f>IF(VLOOKUP(L3VA!$A19,DATASHEET!$A$2:$EW$231,122,FALSE)="","",VLOOKUP(L3VA!$A19,DATASHEET!$A$2:$EW$231,122,FALSE))</f>
        <v/>
      </c>
      <c r="EA19" s="105" t="str">
        <f t="shared" si="66"/>
        <v/>
      </c>
      <c r="EB19" s="106" t="str">
        <f>IF(ISBLANK(DATASHEET!EB7),"",DATASHEET!EB7)</f>
        <v/>
      </c>
      <c r="EC19" s="107" t="str">
        <f>IF(ISBLANK(DATASHEET!EC7),"",DATASHEET!EC7)</f>
        <v/>
      </c>
      <c r="ED19" s="123" t="str">
        <f t="shared" si="67"/>
        <v/>
      </c>
      <c r="EE19" s="124">
        <f>IFERROR(INDEX(DATASHEET!$A$1:$GG$231,MATCH(L3VA!$A19,DATASHEET!$A$1:$A$231,0),MATCH(L3VA!EF$2,DATASHEET!$A$1:$GG$1,0)),"")</f>
        <v>0</v>
      </c>
      <c r="EF19" s="105" t="str">
        <f>IF(VLOOKUP(L3VA!$A19,DATASHEET!$A$2:$EW$231,127,FALSE)="","",VLOOKUP(L3VA!$A19,DATASHEET!$A$2:$EW$231,127,FALSE))</f>
        <v/>
      </c>
      <c r="EG19" s="105" t="str">
        <f t="shared" si="68"/>
        <v/>
      </c>
      <c r="EH19" s="106" t="str">
        <f>IF(ISBLANK(DATASHEET!EG7),"",DATASHEET!EG7)</f>
        <v>SPI</v>
      </c>
      <c r="EI19" s="107" t="str">
        <f>IF(ISBLANK(DATASHEET!EH7),"",DATASHEET!EH7)</f>
        <v>12E-PH-6</v>
      </c>
      <c r="EJ19" s="123" t="str">
        <f t="shared" si="69"/>
        <v/>
      </c>
      <c r="EK19" s="124">
        <f>IFERROR(INDEX(DATASHEET!$A$1:$GG$231,MATCH(L3VA!$A19,DATASHEET!$A$1:$A$231,0),MATCH(L3VA!EL$2,DATASHEET!$A$1:$GG$1,0)),"")</f>
        <v>0</v>
      </c>
      <c r="EL19" s="105" t="str">
        <f>IF(VLOOKUP(L3VA!$A19,DATASHEET!$A$2:$EW$231,132,FALSE)="","",VLOOKUP(L3VA!$A19,DATASHEET!$A$2:$EW$231,132,FALSE))</f>
        <v/>
      </c>
      <c r="EM19" s="105" t="str">
        <f t="shared" si="70"/>
        <v/>
      </c>
      <c r="EN19" s="106" t="str">
        <f>IF(ISBLANK(DATASHEET!EL7),"",DATASHEET!EL7)</f>
        <v/>
      </c>
      <c r="EO19" s="107" t="str">
        <f>IF(ISBLANK(DATASHEET!EM7),"",DATASHEET!EM7)</f>
        <v/>
      </c>
      <c r="EP19" s="123" t="str">
        <f t="shared" si="71"/>
        <v/>
      </c>
      <c r="EQ19" s="124">
        <f>IFERROR(INDEX(DATASHEET!$A$1:$GG$231,MATCH(L3VA!$A19,DATASHEET!$A$1:$A$231,0),MATCH(L3VA!ER$2,DATASHEET!$A$1:$GG$1,0)),"")</f>
        <v>0</v>
      </c>
      <c r="ER19" s="105" t="str">
        <f>IF(VLOOKUP(L3VA!$A19,DATASHEET!$A$2:$EW$231,137,FALSE)="","",VLOOKUP(L3VA!$A19,DATASHEET!$A$2:$EW$231,137,FALSE))</f>
        <v>SPI</v>
      </c>
      <c r="ES19" s="105" t="str">
        <f t="shared" si="72"/>
        <v/>
      </c>
      <c r="ET19" s="106" t="str">
        <f>IF(ISBLANK(DATASHEET!EQ7),"",DATASHEET!EQ7)</f>
        <v>BG</v>
      </c>
      <c r="EU19" s="107" t="str">
        <f>IF(ISBLANK(DATASHEET!ER7),"",DATASHEET!ER7)</f>
        <v>12A-PY-10</v>
      </c>
      <c r="EV19" s="123" t="str">
        <f t="shared" si="73"/>
        <v/>
      </c>
      <c r="EW19" s="124">
        <f>IFERROR(INDEX(DATASHEET!$A$1:$GG$231,MATCH(L3VA!$A19,DATASHEET!$A$1:$A$231,0),MATCH(L3VA!EX$2,DATASHEET!$A$1:$GG$1,0)),"")</f>
        <v>0</v>
      </c>
      <c r="EX19" s="105" t="str">
        <f>IF(VLOOKUP(L3VA!$A19,DATASHEET!$A$2:$EW$231,142,FALSE)="","",VLOOKUP(L3VA!$A19,DATASHEET!$A$2:$EW$231,142,FALSE))</f>
        <v/>
      </c>
      <c r="EY19" s="105" t="str">
        <f t="shared" si="74"/>
        <v/>
      </c>
      <c r="EZ19" s="106" t="str">
        <f>IF(ISBLANK(DATASHEET!EV7),"",DATASHEET!EV7)</f>
        <v/>
      </c>
      <c r="FA19" s="107" t="str">
        <f>IF(ISBLANK(DATASHEET!EW7),"",DATASHEET!EW7)</f>
        <v/>
      </c>
      <c r="FB19" s="123" t="str">
        <f t="shared" si="75"/>
        <v/>
      </c>
      <c r="FC19" s="124">
        <f>IFERROR(INDEX(DATASHEET!$A$1:$GG$231,MATCH(L3VA!$A19,DATASHEET!$A$1:$A$231,0),MATCH(L3VA!FD$2,DATASHEET!$A$1:$GG$1,0)),"")</f>
        <v>0</v>
      </c>
      <c r="FD19" s="105" t="str">
        <f>IF(VLOOKUP(L3VA!$A19,DATASHEET!$A$2:$FW$231,147,FALSE)="","",VLOOKUP(L3VA!$A19,DATASHEET!$A$2:$FW$231,147,FALSE))</f>
        <v>BG</v>
      </c>
      <c r="FE19" s="105" t="str">
        <f t="shared" si="76"/>
        <v/>
      </c>
      <c r="FF19" s="106" t="str">
        <f>IF(ISBLANK(DATASHEET!FA7),"",DATASHEET!FA7)</f>
        <v/>
      </c>
      <c r="FG19" s="107" t="str">
        <f>IF(ISBLANK(DATASHEET!FB7),"",DATASHEET!FB7)</f>
        <v/>
      </c>
    </row>
    <row r="20" spans="1:163" x14ac:dyDescent="0.25">
      <c r="A20" s="354">
        <f>DATASHEET!A8</f>
        <v>150982</v>
      </c>
      <c r="B20" s="42" t="str">
        <f>DATASHEET!B8</f>
        <v>ADIELE, Angel</v>
      </c>
      <c r="C20" s="109" t="str">
        <f>DATASHEET!C8</f>
        <v>12ASA</v>
      </c>
      <c r="D20" s="110" t="str">
        <f>DATASHEET!D8</f>
        <v>F</v>
      </c>
      <c r="E20" s="110" t="str">
        <f>IFERROR(VLOOKUP(A20,'[5]Y12 Students'!$E$3:$I$271,5,FALSE),"")</f>
        <v>INTERNAL</v>
      </c>
      <c r="F20" s="110" t="str">
        <f>DATASHEET!E8</f>
        <v>Y</v>
      </c>
      <c r="G20" s="110" t="str">
        <f>DATASHEET!F8</f>
        <v>Other Black African</v>
      </c>
      <c r="H20" s="110" t="str">
        <f>DATASHEET!G8</f>
        <v>N</v>
      </c>
      <c r="I20" s="110" t="str">
        <f>DATASHEET!H8</f>
        <v>N</v>
      </c>
      <c r="J20" s="111" t="str">
        <f>DATASHEET!J8</f>
        <v>6.25+ (B/A)</v>
      </c>
      <c r="K20" s="104" t="str">
        <f t="shared" si="25"/>
        <v/>
      </c>
      <c r="L20" s="104" t="str">
        <f t="shared" si="26"/>
        <v/>
      </c>
      <c r="M20" s="336" t="str">
        <f>IF(COUNT(L3VA!$N20,L3VA!$Z20,L3VA!$T20,L3VA!$AF20,L3VA!$AX20,L3VA!$AR20,L3VA!$BJ20,L3VA!$BD20,L3VA!$BP20,L3VA!#REF!,L3VA!$AL20,L3VA!$BV20,L3VA!$CH20,L3VA!$CZ20,L3VA!$CN20,L3VA!$DF20,L3VA!$CB20,L3VA!#REF!,L3VA!$DR20,L3VA!$DX20,L3VA!$ED20,L3VA!$EJ20,L3VA!$EP20,L3VA!$EV20,L3VA!$FB20,L3VA!$DL20)=0,"",AVERAGE(N20,Z20,T20,AF20,AL20,AX20,AR20,BJ20,BD20,BP20,BV20,CH20,CZ20,CN20,DF20,CB20,DR20,DX20,ED20,EJ20,EP20,EV20,FB20,DL20))</f>
        <v/>
      </c>
      <c r="N20" s="123" t="str">
        <f t="shared" si="29"/>
        <v/>
      </c>
      <c r="O20" s="124">
        <f>IFERROR(INDEX(DATASHEET!$A$1:$GG$231,MATCH(L3VA!$A20,DATASHEET!$A$1:$A$231,0),MATCH(L3VA!P$2,DATASHEET!$A$1:$GG$1,0)),"")</f>
        <v>0</v>
      </c>
      <c r="P20" s="105">
        <f>IF(VLOOKUP(L3VA!$A20,DATASHEET!$A$2:$EW$231,22,FALSE)="","",VLOOKUP(L3VA!$A20,DATASHEET!$A$2:$EW$231,22,FALSE))</f>
        <v>0</v>
      </c>
      <c r="Q20" s="105" t="str">
        <f t="shared" si="30"/>
        <v/>
      </c>
      <c r="R20" s="106" t="str">
        <f>IF(ISBLANK(DATASHEET!AF8),"",DATASHEET!AF8)</f>
        <v/>
      </c>
      <c r="S20" s="107" t="str">
        <f>IF(ISBLANK(DATASHEET!AG8),"",DATASHEET!AG8)</f>
        <v/>
      </c>
      <c r="T20" s="123" t="str">
        <f t="shared" si="31"/>
        <v/>
      </c>
      <c r="U20" s="124">
        <f>IFERROR(INDEX(DATASHEET!$A$1:$GG$231,MATCH(L3VA!$A20,DATASHEET!$A$1:$A$231,0),MATCH(L3VA!V$2,DATASHEET!$A$1:$GG$1,0)),"")</f>
        <v>0</v>
      </c>
      <c r="V20" s="105">
        <f>IF(VLOOKUP(L3VA!$A20,DATASHEET!$A$2:$EW$231,27,FALSE)="","",VLOOKUP(L3VA!$A20,DATASHEET!$A$2:$EW$231,27,FALSE))</f>
        <v>0</v>
      </c>
      <c r="W20" s="105" t="str">
        <f t="shared" si="32"/>
        <v/>
      </c>
      <c r="X20" s="106" t="str">
        <f>IF(ISBLANK(DATASHEET!AK8),"",DATASHEET!AK8)</f>
        <v/>
      </c>
      <c r="Y20" s="107" t="str">
        <f>IF(ISBLANK(DATASHEET!AL8),"",DATASHEET!AL8)</f>
        <v/>
      </c>
      <c r="Z20" s="123" t="str">
        <f t="shared" si="33"/>
        <v/>
      </c>
      <c r="AA20" s="124">
        <f>IFERROR(INDEX(DATASHEET!$A$1:$GG$231,MATCH(L3VA!$A20,DATASHEET!$A$1:$A$231,0),MATCH(L3VA!AB$2,DATASHEET!$A$1:$GG$1,0)),"")</f>
        <v>0</v>
      </c>
      <c r="AB20" s="105" t="str">
        <f>IF(VLOOKUP(L3VA!$A20,DATASHEET!$A$2:$EW$231,32,FALSE)="","",VLOOKUP(L3VA!$A20,DATASHEET!$A$2:$EW$231,32,FALSE))</f>
        <v/>
      </c>
      <c r="AC20" s="105" t="str">
        <f t="shared" si="34"/>
        <v/>
      </c>
      <c r="AD20" s="106" t="str">
        <f>IF(ISBLANK(DATASHEET!AP8),"",DATASHEET!AP8)</f>
        <v/>
      </c>
      <c r="AE20" s="107" t="str">
        <f>IF(ISBLANK(DATASHEET!AQ8),"",DATASHEET!AQ8)</f>
        <v/>
      </c>
      <c r="AF20" s="123" t="str">
        <f t="shared" si="35"/>
        <v/>
      </c>
      <c r="AG20" s="124">
        <f>IFERROR(INDEX(DATASHEET!$A$1:$GG$231,MATCH(L3VA!$A20,DATASHEET!$A$1:$A$231,0),MATCH(L3VA!AH$2,DATASHEET!$A$1:$GG$1,0)),"")</f>
        <v>0</v>
      </c>
      <c r="AH20" s="105" t="str">
        <f>IF(VLOOKUP(L3VA!$A20,DATASHEET!$A$2:$EW$231,37,FALSE)="","",VLOOKUP(L3VA!$A20,DATASHEET!$A$2:$EW$231,37,FALSE))</f>
        <v/>
      </c>
      <c r="AI20" s="105" t="str">
        <f t="shared" si="36"/>
        <v/>
      </c>
      <c r="AJ20" s="106" t="str">
        <f>IF(ISBLANK(DATASHEET!AU8),"",DATASHEET!AU8)</f>
        <v>ES</v>
      </c>
      <c r="AK20" s="107" t="str">
        <f>IF(ISBLANK(DATASHEET!AV8),"",DATASHEET!AV8)</f>
        <v>12C-CH-2</v>
      </c>
      <c r="AL20" s="123" t="str">
        <f t="shared" si="37"/>
        <v/>
      </c>
      <c r="AM20" s="124">
        <f>IFERROR(INDEX(DATASHEET!$A$1:$GG$231,MATCH(L3VA!$A20,DATASHEET!$A$1:$A$231,0),MATCH(L3VA!AN$2,DATASHEET!$A$1:$GG$1,0)),"")</f>
        <v>0</v>
      </c>
      <c r="AN20" s="105" t="str">
        <f>IF(VLOOKUP(L3VA!$A20,DATASHEET!$A$2:$EW$231,42,FALSE)="","",VLOOKUP(L3VA!$A20,DATASHEET!$A$2:$EW$231,42,FALSE))</f>
        <v/>
      </c>
      <c r="AO20" s="105" t="str">
        <f t="shared" si="38"/>
        <v/>
      </c>
      <c r="AP20" s="106" t="str">
        <f>IF(ISBLANK(DATASHEET!AZ8),"",DATASHEET!AZ8)</f>
        <v/>
      </c>
      <c r="AQ20" s="107" t="str">
        <f>IF(ISBLANK(DATASHEET!BA8),"",DATASHEET!BA8)</f>
        <v/>
      </c>
      <c r="AR20" s="123" t="str">
        <f t="shared" si="39"/>
        <v/>
      </c>
      <c r="AS20" s="124">
        <f>IFERROR(INDEX(DATASHEET!$A$1:$GG$231,MATCH(L3VA!$A20,DATASHEET!$A$1:$A$231,0),MATCH(L3VA!AT$2,DATASHEET!$A$1:$GG$1,0)),"")</f>
        <v>0</v>
      </c>
      <c r="AT20" s="105" t="str">
        <f>IF(VLOOKUP(L3VA!$A20,DATASHEET!$A$2:$EW$231,47,FALSE)="","",VLOOKUP(L3VA!$A20,DATASHEET!$A$2:$EW$231,47,FALSE))</f>
        <v>ES</v>
      </c>
      <c r="AU20" s="105" t="str">
        <f t="shared" si="40"/>
        <v/>
      </c>
      <c r="AV20" s="106" t="str">
        <f>IF(ISBLANK(DATASHEET!BE8),"",DATASHEET!BE8)</f>
        <v/>
      </c>
      <c r="AW20" s="107" t="str">
        <f>IF(ISBLANK(DATASHEET!BF8),"",DATASHEET!BF8)</f>
        <v/>
      </c>
      <c r="AX20" s="123" t="str">
        <f t="shared" si="41"/>
        <v/>
      </c>
      <c r="AY20" s="124">
        <f>IFERROR(INDEX(DATASHEET!$A$1:$GG$231,MATCH(L3VA!$A20,DATASHEET!$A$1:$A$231,0),MATCH(L3VA!AZ$2,DATASHEET!$A$1:$GG$1,0)),"")</f>
        <v>0</v>
      </c>
      <c r="AZ20" s="105" t="str">
        <f>IF(VLOOKUP(L3VA!$A20,DATASHEET!$A$2:$EW$231,52,FALSE)="","",VLOOKUP(L3VA!$A20,DATASHEET!$A$2:$EW$231,52,FALSE))</f>
        <v/>
      </c>
      <c r="BA20" s="105" t="str">
        <f t="shared" si="42"/>
        <v/>
      </c>
      <c r="BB20" s="106" t="str">
        <f>IF(ISBLANK(DATASHEET!BJ8),"",DATASHEET!BJ8)</f>
        <v/>
      </c>
      <c r="BC20" s="107" t="str">
        <f>IF(ISBLANK(DATASHEET!BK8),"",DATASHEET!BK8)</f>
        <v/>
      </c>
      <c r="BD20" s="123" t="str">
        <f t="shared" si="43"/>
        <v/>
      </c>
      <c r="BE20" s="124">
        <f>IFERROR(INDEX(DATASHEET!$A$1:$GG$231,MATCH(L3VA!$A20,DATASHEET!$A$1:$A$231,0),MATCH(L3VA!BF$2,DATASHEET!$A$1:$GG$1,0)),"")</f>
        <v>0</v>
      </c>
      <c r="BF20" s="105" t="str">
        <f>IF(VLOOKUP(L3VA!$A20,DATASHEET!$A$2:$EW$231,57,FALSE)="","",VLOOKUP(L3VA!$A20,DATASHEET!$A$2:$EW$231,57,FALSE))</f>
        <v/>
      </c>
      <c r="BG20" s="105" t="str">
        <f t="shared" si="44"/>
        <v/>
      </c>
      <c r="BH20" s="106" t="str">
        <f>IF(ISBLANK(DATASHEET!BO8),"",DATASHEET!BO8)</f>
        <v/>
      </c>
      <c r="BI20" s="107" t="str">
        <f>IF(ISBLANK(DATASHEET!BP8),"",DATASHEET!BP8)</f>
        <v/>
      </c>
      <c r="BJ20" s="123" t="str">
        <f t="shared" si="45"/>
        <v/>
      </c>
      <c r="BK20" s="124">
        <f>IFERROR(INDEX(DATASHEET!$A$1:$GG$231,MATCH(L3VA!$A20,DATASHEET!$A$1:$A$231,0),MATCH(L3VA!BL$2,DATASHEET!$A$1:$GG$1,0)),"")</f>
        <v>0</v>
      </c>
      <c r="BL20" s="105" t="str">
        <f>IF(VLOOKUP(L3VA!$A20,DATASHEET!$A$2:$EW$231,62,FALSE)="","",VLOOKUP(L3VA!$A20,DATASHEET!$A$2:$EW$231,62,FALSE))</f>
        <v/>
      </c>
      <c r="BM20" s="105" t="str">
        <f t="shared" si="46"/>
        <v/>
      </c>
      <c r="BN20" s="106" t="str">
        <f>IF(ISBLANK(DATASHEET!BT8),"",DATASHEET!BT8)</f>
        <v/>
      </c>
      <c r="BO20" s="107" t="str">
        <f>IF(ISBLANK(DATASHEET!BU8),"",DATASHEET!BU8)</f>
        <v/>
      </c>
      <c r="BP20" s="123" t="str">
        <f t="shared" si="47"/>
        <v/>
      </c>
      <c r="BQ20" s="124">
        <f>IFERROR(INDEX(DATASHEET!$A$1:$GG$231,MATCH(L3VA!$A20,DATASHEET!$A$1:$A$231,0),MATCH(L3VA!BR$2,DATASHEET!$A$1:$GG$1,0)),"")</f>
        <v>0</v>
      </c>
      <c r="BR20" s="105" t="str">
        <f>IF(VLOOKUP(L3VA!$A20,DATASHEET!$A$2:$EW$231,67,FALSE)="","",VLOOKUP(L3VA!$A20,DATASHEET!$A$2:$EW$231,67,FALSE))</f>
        <v/>
      </c>
      <c r="BS20" s="105" t="str">
        <f t="shared" si="48"/>
        <v/>
      </c>
      <c r="BT20" s="106" t="str">
        <f>IF(ISBLANK(DATASHEET!BY8),"",DATASHEET!BY8)</f>
        <v/>
      </c>
      <c r="BU20" s="107" t="str">
        <f>IF(ISBLANK(DATASHEET!BZ8),"",DATASHEET!BZ8)</f>
        <v/>
      </c>
      <c r="BV20" s="123" t="str">
        <f t="shared" si="49"/>
        <v/>
      </c>
      <c r="BW20" s="124">
        <f>IFERROR(INDEX(DATASHEET!$A$1:$GG$231,MATCH(L3VA!$A20,DATASHEET!$A$1:$A$231,0),MATCH(L3VA!BX$2,DATASHEET!$A$1:$GG$1,0)),"")</f>
        <v>0</v>
      </c>
      <c r="BX20" s="105" t="str">
        <f>IF(VLOOKUP(L3VA!$A20,DATASHEET!$A$2:$EW$231,77,FALSE)="","",VLOOKUP(L3VA!$A20,DATASHEET!$A$2:$EW$231,77,FALSE))</f>
        <v/>
      </c>
      <c r="BY20" s="105" t="str">
        <f t="shared" si="50"/>
        <v/>
      </c>
      <c r="BZ20" s="106" t="str">
        <f>IF(ISBLANK(DATASHEET!CI8),"",DATASHEET!CI8)</f>
        <v/>
      </c>
      <c r="CA20" s="107" t="str">
        <f>IF(ISBLANK(DATASHEET!CJ8),"",DATASHEET!CJ8)</f>
        <v/>
      </c>
      <c r="CB20" s="123" t="str">
        <f t="shared" si="51"/>
        <v/>
      </c>
      <c r="CC20" s="124">
        <f>IFERROR(INDEX(DATASHEET!$A$1:$GG$231,MATCH(L3VA!$A20,DATASHEET!$A$1:$A$231,0),MATCH(L3VA!CD$2,DATASHEET!$A$1:$GG$1,0)),"")</f>
        <v>0</v>
      </c>
      <c r="CD20" s="105" t="str">
        <f>IF(VLOOKUP(L3VA!$A20,DATASHEET!$A$2:$EW$231,82,FALSE)="","",VLOOKUP(L3VA!$A20,DATASHEET!$A$2:$EW$231,82,FALSE))</f>
        <v>AS</v>
      </c>
      <c r="CE20" s="105" t="str">
        <f t="shared" si="52"/>
        <v/>
      </c>
      <c r="CF20" s="106" t="str">
        <f>IF(ISBLANK(DATASHEET!CN8),"",DATASHEET!CN8)</f>
        <v/>
      </c>
      <c r="CG20" s="107" t="str">
        <f>IF(ISBLANK(DATASHEET!CO8),"",DATASHEET!CO8)</f>
        <v/>
      </c>
      <c r="CH20" s="123" t="str">
        <f t="shared" si="53"/>
        <v/>
      </c>
      <c r="CI20" s="124">
        <f>IFERROR(INDEX(DATASHEET!$A$1:$GG$231,MATCH(L3VA!$A20,DATASHEET!$A$1:$A$231,0),MATCH(L3VA!CJ$2,DATASHEET!$A$1:$GG$1,0)),"")</f>
        <v>0</v>
      </c>
      <c r="CJ20" s="105" t="str">
        <f>IF(VLOOKUP(L3VA!$A20,DATASHEET!$A$2:$EW$231,87,FALSE)="","",VLOOKUP(L3VA!$A20,DATASHEET!$A$2:$EW$231,87,FALSE))</f>
        <v/>
      </c>
      <c r="CK20" s="105" t="str">
        <f t="shared" si="27"/>
        <v/>
      </c>
      <c r="CL20" s="106" t="str">
        <f>IF(ISBLANK(DATASHEET!CS8),"",DATASHEET!CS8)</f>
        <v/>
      </c>
      <c r="CM20" s="107" t="str">
        <f>IF(ISBLANK(DATASHEET!CT8),"",DATASHEET!CT8)</f>
        <v/>
      </c>
      <c r="CN20" s="123" t="str">
        <f t="shared" si="54"/>
        <v/>
      </c>
      <c r="CO20" s="124">
        <f>IFERROR(INDEX(DATASHEET!$A$1:$GG$231,MATCH(L3VA!$A20,DATASHEET!$A$1:$A$231,0),MATCH(L3VA!CP$2,DATASHEET!$A$1:$GG$1,0)),"")</f>
        <v>0</v>
      </c>
      <c r="CP20" s="105" t="str">
        <f>IF(VLOOKUP(L3VA!$A20,DATASHEET!$A$2:$EW$231,92,FALSE)="","",VLOOKUP(L3VA!$A20,DATASHEET!$A$2:$EW$231,92,FALSE))</f>
        <v/>
      </c>
      <c r="CQ20" s="105" t="str">
        <f t="shared" si="55"/>
        <v/>
      </c>
      <c r="CR20" s="106" t="str">
        <f>IF(ISBLANK(DATASHEET!CX8),"",DATASHEET!CX8)</f>
        <v/>
      </c>
      <c r="CS20" s="107" t="str">
        <f>IF(ISBLANK(DATASHEET!CY8),"",DATASHEET!CY8)</f>
        <v/>
      </c>
      <c r="CT20" s="123" t="str">
        <f t="shared" si="56"/>
        <v/>
      </c>
      <c r="CU20" s="124">
        <f>IFERROR(INDEX(DATASHEET!$A$1:$GG$231,MATCH(L3VA!$A20,DATASHEET!$A$1:$A$231,0),MATCH(L3VA!CV$2,DATASHEET!$A$1:$GG$1,0)),"")</f>
        <v>0</v>
      </c>
      <c r="CV20" s="105" t="str">
        <f>IF(VLOOKUP(L3VA!$A20,DATASHEET!$A$2:$EW$231,107,FALSE)="","",VLOOKUP(L3VA!$A20,DATASHEET!$A$2:$EW$231,107,FALSE))</f>
        <v/>
      </c>
      <c r="CW20" s="105" t="str">
        <f t="shared" si="57"/>
        <v/>
      </c>
      <c r="CX20" s="106" t="str">
        <f>IF(ISBLANK(DATASHEET!DC8),"",DATASHEET!DC8)</f>
        <v/>
      </c>
      <c r="CY20" s="107" t="str">
        <f>IF(ISBLANK(DATASHEET!DD8),"",DATASHEET!DD8)</f>
        <v/>
      </c>
      <c r="CZ20" s="123" t="str">
        <f t="shared" si="58"/>
        <v/>
      </c>
      <c r="DA20" s="124">
        <f>IFERROR(INDEX(DATASHEET!$A$1:$GG$231,MATCH(L3VA!$A20,DATASHEET!$A$1:$A$231,0),MATCH(L3VA!DB$2,DATASHEET!$A$1:$GG$1,0)),"")</f>
        <v>0</v>
      </c>
      <c r="DB20" s="105" t="str">
        <f>IF(VLOOKUP(L3VA!$A20,DATASHEET!$A$2:$EW$231,97,FALSE)="","",VLOOKUP(L3VA!$A20,DATASHEET!$A$2:$EW$231,97,FALSE))</f>
        <v/>
      </c>
      <c r="DC20" s="105" t="str">
        <f t="shared" si="59"/>
        <v/>
      </c>
      <c r="DD20" s="106" t="str">
        <f>IF(ISBLANK(DATASHEET!DH8),"",DATASHEET!DH8)</f>
        <v/>
      </c>
      <c r="DE20" s="107" t="str">
        <f>IF(ISBLANK(DATASHEET!DI8),"",DATASHEET!DI8)</f>
        <v/>
      </c>
      <c r="DF20" s="123" t="str">
        <f t="shared" si="60"/>
        <v/>
      </c>
      <c r="DG20" s="124">
        <f>IFERROR(INDEX(DATASHEET!$A$1:$GG$231,MATCH(L3VA!$A20,DATASHEET!$A$1:$A$231,0),MATCH(L3VA!DH$2,DATASHEET!$A$1:$GG$1,0)),"")</f>
        <v>0</v>
      </c>
      <c r="DH20" s="105" t="str">
        <f>IF(VLOOKUP(L3VA!$A20,DATASHEET!$A$2:$EW$231,102,FALSE)="","",VLOOKUP(L3VA!$A20,DATASHEET!$A$2:$EW$231,102,FALSE))</f>
        <v/>
      </c>
      <c r="DI20" s="105" t="str">
        <f t="shared" si="61"/>
        <v/>
      </c>
      <c r="DJ20" s="106" t="str">
        <f>IF(ISBLANK(DATASHEET!DM8),"",DATASHEET!DM8)</f>
        <v/>
      </c>
      <c r="DK20" s="107" t="str">
        <f>IF(ISBLANK(DATASHEET!DN8),"",DATASHEET!DN8)</f>
        <v/>
      </c>
      <c r="DL20" s="123" t="str">
        <f t="shared" si="62"/>
        <v/>
      </c>
      <c r="DM20" s="124">
        <f>IFERROR(INDEX(DATASHEET!$A$1:$GG$231,MATCH(L3VA!$A20,DATASHEET!$A$1:$A$231,0),MATCH(L3VA!DN$2,DATASHEET!$A$1:$GG$1,0)),"")</f>
        <v>0</v>
      </c>
      <c r="DN20" s="105" t="str">
        <f>IF(VLOOKUP(L3VA!$A20,DATASHEET!$A$2:$FW$231,112,FALSE)="","",VLOOKUP(L3VA!$A20,DATASHEET!$A$2:$FW$231,112,FALSE))</f>
        <v/>
      </c>
      <c r="DO20" s="105" t="str">
        <f t="shared" si="28"/>
        <v/>
      </c>
      <c r="DP20" s="106" t="str">
        <f>IF(ISBLANK(DATASHEET!DR8),"",DATASHEET!DR8)</f>
        <v/>
      </c>
      <c r="DQ20" s="107" t="str">
        <f>IF(ISBLANK(DATASHEET!DS8),"",DATASHEET!DS8)</f>
        <v/>
      </c>
      <c r="DR20" s="123" t="str">
        <f t="shared" si="63"/>
        <v/>
      </c>
      <c r="DS20" s="124">
        <f>IFERROR(INDEX(DATASHEET!$A$1:$GG$231,MATCH(L3VA!$A20,DATASHEET!$A$1:$A$231,0),MATCH(L3VA!DT$2,DATASHEET!$A$1:$GG$1,0)),"")</f>
        <v>0</v>
      </c>
      <c r="DT20" s="105" t="str">
        <f>IF(VLOOKUP(L3VA!$A20,DATASHEET!$A$2:$EW$231,117,FALSE)="","",VLOOKUP(L3VA!$A20,DATASHEET!$A$2:$EW$231,117,FALSE))</f>
        <v/>
      </c>
      <c r="DU20" s="105" t="str">
        <f t="shared" si="64"/>
        <v/>
      </c>
      <c r="DV20" s="106" t="str">
        <f>IF(ISBLANK(DATASHEET!DW8),"",DATASHEET!DW8)</f>
        <v/>
      </c>
      <c r="DW20" s="107" t="str">
        <f>IF(ISBLANK(DATASHEET!DX8),"",DATASHEET!DX8)</f>
        <v/>
      </c>
      <c r="DX20" s="123" t="str">
        <f t="shared" si="65"/>
        <v/>
      </c>
      <c r="DY20" s="124" t="str">
        <f>IFERROR(INDEX(DATASHEET!$A$1:$GG$231,MATCH(L3VA!$A20,DATASHEET!$A$1:$A$231,0),MATCH(L3VA!DZ$2,DATASHEET!$A$1:$GG$1,0)),"")</f>
        <v/>
      </c>
      <c r="DZ20" s="105" t="str">
        <f>IF(VLOOKUP(L3VA!$A20,DATASHEET!$A$2:$EW$231,122,FALSE)="","",VLOOKUP(L3VA!$A20,DATASHEET!$A$2:$EW$231,122,FALSE))</f>
        <v/>
      </c>
      <c r="EA20" s="105" t="str">
        <f t="shared" si="66"/>
        <v/>
      </c>
      <c r="EB20" s="106" t="str">
        <f>IF(ISBLANK(DATASHEET!EB8),"",DATASHEET!EB8)</f>
        <v/>
      </c>
      <c r="EC20" s="107" t="str">
        <f>IF(ISBLANK(DATASHEET!EC8),"",DATASHEET!EC8)</f>
        <v/>
      </c>
      <c r="ED20" s="123" t="str">
        <f t="shared" si="67"/>
        <v/>
      </c>
      <c r="EE20" s="124">
        <f>IFERROR(INDEX(DATASHEET!$A$1:$GG$231,MATCH(L3VA!$A20,DATASHEET!$A$1:$A$231,0),MATCH(L3VA!EF$2,DATASHEET!$A$1:$GG$1,0)),"")</f>
        <v>0</v>
      </c>
      <c r="EF20" s="105" t="str">
        <f>IF(VLOOKUP(L3VA!$A20,DATASHEET!$A$2:$EW$231,127,FALSE)="","",VLOOKUP(L3VA!$A20,DATASHEET!$A$2:$EW$231,127,FALSE))</f>
        <v/>
      </c>
      <c r="EG20" s="105" t="str">
        <f t="shared" si="68"/>
        <v/>
      </c>
      <c r="EH20" s="106" t="str">
        <f>IF(ISBLANK(DATASHEET!EG8),"",DATASHEET!EG8)</f>
        <v>AR</v>
      </c>
      <c r="EI20" s="107" t="str">
        <f>IF(ISBLANK(DATASHEET!EH8),"",DATASHEET!EH8)</f>
        <v>12A-PH-9</v>
      </c>
      <c r="EJ20" s="123" t="str">
        <f t="shared" si="69"/>
        <v/>
      </c>
      <c r="EK20" s="124">
        <f>IFERROR(INDEX(DATASHEET!$A$1:$GG$231,MATCH(L3VA!$A20,DATASHEET!$A$1:$A$231,0),MATCH(L3VA!EL$2,DATASHEET!$A$1:$GG$1,0)),"")</f>
        <v>0</v>
      </c>
      <c r="EL20" s="105" t="str">
        <f>IF(VLOOKUP(L3VA!$A20,DATASHEET!$A$2:$EW$231,132,FALSE)="","",VLOOKUP(L3VA!$A20,DATASHEET!$A$2:$EW$231,132,FALSE))</f>
        <v/>
      </c>
      <c r="EM20" s="105" t="str">
        <f t="shared" si="70"/>
        <v/>
      </c>
      <c r="EN20" s="106" t="str">
        <f>IF(ISBLANK(DATASHEET!EL8),"",DATASHEET!EL8)</f>
        <v/>
      </c>
      <c r="EO20" s="107" t="str">
        <f>IF(ISBLANK(DATASHEET!EM8),"",DATASHEET!EM8)</f>
        <v/>
      </c>
      <c r="EP20" s="123" t="str">
        <f t="shared" si="71"/>
        <v/>
      </c>
      <c r="EQ20" s="124">
        <f>IFERROR(INDEX(DATASHEET!$A$1:$GG$231,MATCH(L3VA!$A20,DATASHEET!$A$1:$A$231,0),MATCH(L3VA!ER$2,DATASHEET!$A$1:$GG$1,0)),"")</f>
        <v>0</v>
      </c>
      <c r="ER20" s="105" t="str">
        <f>IF(VLOOKUP(L3VA!$A20,DATASHEET!$A$2:$EW$231,137,FALSE)="","",VLOOKUP(L3VA!$A20,DATASHEET!$A$2:$EW$231,137,FALSE))</f>
        <v>AR</v>
      </c>
      <c r="ES20" s="105" t="str">
        <f t="shared" si="72"/>
        <v/>
      </c>
      <c r="ET20" s="106" t="str">
        <f>IF(ISBLANK(DATASHEET!EQ8),"",DATASHEET!EQ8)</f>
        <v>AWIL</v>
      </c>
      <c r="EU20" s="107" t="str">
        <f>IF(ISBLANK(DATASHEET!ER8),"",DATASHEET!ER8)</f>
        <v>12E-PY-7</v>
      </c>
      <c r="EV20" s="123" t="str">
        <f t="shared" si="73"/>
        <v/>
      </c>
      <c r="EW20" s="124">
        <f>IFERROR(INDEX(DATASHEET!$A$1:$GG$231,MATCH(L3VA!$A20,DATASHEET!$A$1:$A$231,0),MATCH(L3VA!EX$2,DATASHEET!$A$1:$GG$1,0)),"")</f>
        <v>0</v>
      </c>
      <c r="EX20" s="105" t="str">
        <f>IF(VLOOKUP(L3VA!$A20,DATASHEET!$A$2:$EW$231,142,FALSE)="","",VLOOKUP(L3VA!$A20,DATASHEET!$A$2:$EW$231,142,FALSE))</f>
        <v/>
      </c>
      <c r="EY20" s="105" t="str">
        <f t="shared" si="74"/>
        <v/>
      </c>
      <c r="EZ20" s="106" t="str">
        <f>IF(ISBLANK(DATASHEET!EV8),"",DATASHEET!EV8)</f>
        <v/>
      </c>
      <c r="FA20" s="107" t="str">
        <f>IF(ISBLANK(DATASHEET!EW8),"",DATASHEET!EW8)</f>
        <v/>
      </c>
      <c r="FB20" s="123" t="str">
        <f t="shared" si="75"/>
        <v/>
      </c>
      <c r="FC20" s="124">
        <f>IFERROR(INDEX(DATASHEET!$A$1:$GG$231,MATCH(L3VA!$A20,DATASHEET!$A$1:$A$231,0),MATCH(L3VA!FD$2,DATASHEET!$A$1:$GG$1,0)),"")</f>
        <v>0</v>
      </c>
      <c r="FD20" s="105" t="str">
        <f>IF(VLOOKUP(L3VA!$A20,DATASHEET!$A$2:$FW$231,147,FALSE)="","",VLOOKUP(L3VA!$A20,DATASHEET!$A$2:$FW$231,147,FALSE))</f>
        <v>AWIL</v>
      </c>
      <c r="FE20" s="105" t="str">
        <f t="shared" si="76"/>
        <v/>
      </c>
      <c r="FF20" s="106" t="str">
        <f>IF(ISBLANK(DATASHEET!FA8),"",DATASHEET!FA8)</f>
        <v/>
      </c>
      <c r="FG20" s="107" t="str">
        <f>IF(ISBLANK(DATASHEET!FB8),"",DATASHEET!FB8)</f>
        <v/>
      </c>
    </row>
    <row r="21" spans="1:163" x14ac:dyDescent="0.25">
      <c r="A21" s="354">
        <f>DATASHEET!A9</f>
        <v>150880</v>
      </c>
      <c r="B21" s="42" t="str">
        <f>DATASHEET!B9</f>
        <v>AHMADI, Melina</v>
      </c>
      <c r="C21" s="109" t="str">
        <f>DATASHEET!C9</f>
        <v>12ASA</v>
      </c>
      <c r="D21" s="110" t="str">
        <f>DATASHEET!D9</f>
        <v>F</v>
      </c>
      <c r="E21" s="110" t="str">
        <f>IFERROR(VLOOKUP(A21,'[5]Y12 Students'!$E$3:$I$271,5,FALSE),"")</f>
        <v>INTERNAL</v>
      </c>
      <c r="F21" s="110" t="str">
        <f>DATASHEET!E9</f>
        <v>N</v>
      </c>
      <c r="G21" s="110" t="str">
        <f>DATASHEET!F9</f>
        <v>Other Ethnic Group</v>
      </c>
      <c r="H21" s="110" t="str">
        <f>DATASHEET!G9</f>
        <v>N</v>
      </c>
      <c r="I21" s="110" t="str">
        <f>DATASHEET!H9</f>
        <v>N</v>
      </c>
      <c r="J21" s="111" t="str">
        <f>DATASHEET!J9</f>
        <v>6.25+ (B/A)</v>
      </c>
      <c r="K21" s="104" t="str">
        <f t="shared" si="25"/>
        <v/>
      </c>
      <c r="L21" s="104" t="str">
        <f t="shared" si="26"/>
        <v/>
      </c>
      <c r="M21" s="336" t="str">
        <f>IF(COUNT(L3VA!$N21,L3VA!$Z21,L3VA!$T21,L3VA!$AF21,L3VA!$AX21,L3VA!$AR21,L3VA!$BJ21,L3VA!$BD21,L3VA!$BP21,L3VA!#REF!,L3VA!$AL21,L3VA!$BV21,L3VA!$CH21,L3VA!$CZ21,L3VA!$CN21,L3VA!$DF21,L3VA!$CB21,L3VA!#REF!,L3VA!$DR21,L3VA!$DX21,L3VA!$ED21,L3VA!$EJ21,L3VA!$EP21,L3VA!$EV21,L3VA!$FB21,L3VA!$DL21)=0,"",AVERAGE(N21,Z21,T21,AF21,AL21,AX21,AR21,BJ21,BD21,BP21,BV21,CH21,CZ21,CN21,DF21,CB21,DR21,DX21,ED21,EJ21,EP21,EV21,FB21,DL21))</f>
        <v/>
      </c>
      <c r="N21" s="123" t="str">
        <f t="shared" si="29"/>
        <v/>
      </c>
      <c r="O21" s="124">
        <f>IFERROR(INDEX(DATASHEET!$A$1:$GG$231,MATCH(L3VA!$A21,DATASHEET!$A$1:$A$231,0),MATCH(L3VA!P$2,DATASHEET!$A$1:$GG$1,0)),"")</f>
        <v>0</v>
      </c>
      <c r="P21" s="105">
        <f>IF(VLOOKUP(L3VA!$A21,DATASHEET!$A$2:$EW$231,22,FALSE)="","",VLOOKUP(L3VA!$A21,DATASHEET!$A$2:$EW$231,22,FALSE))</f>
        <v>0</v>
      </c>
      <c r="Q21" s="105" t="str">
        <f t="shared" si="30"/>
        <v/>
      </c>
      <c r="R21" s="106" t="str">
        <f>IF(ISBLANK(DATASHEET!AF9),"",DATASHEET!AF9)</f>
        <v/>
      </c>
      <c r="S21" s="107" t="str">
        <f>IF(ISBLANK(DATASHEET!AG9),"",DATASHEET!AG9)</f>
        <v/>
      </c>
      <c r="T21" s="123" t="str">
        <f t="shared" si="31"/>
        <v/>
      </c>
      <c r="U21" s="124">
        <f>IFERROR(INDEX(DATASHEET!$A$1:$GG$231,MATCH(L3VA!$A21,DATASHEET!$A$1:$A$231,0),MATCH(L3VA!V$2,DATASHEET!$A$1:$GG$1,0)),"")</f>
        <v>0</v>
      </c>
      <c r="V21" s="105">
        <f>IF(VLOOKUP(L3VA!$A21,DATASHEET!$A$2:$EW$231,27,FALSE)="","",VLOOKUP(L3VA!$A21,DATASHEET!$A$2:$EW$231,27,FALSE))</f>
        <v>0</v>
      </c>
      <c r="W21" s="105" t="str">
        <f t="shared" si="32"/>
        <v/>
      </c>
      <c r="X21" s="106" t="str">
        <f>IF(ISBLANK(DATASHEET!AK9),"",DATASHEET!AK9)</f>
        <v>RAB</v>
      </c>
      <c r="Y21" s="107" t="str">
        <f>IF(ISBLANK(DATASHEET!AL9),"",DATASHEET!AL9)</f>
        <v>12B-BI-1</v>
      </c>
      <c r="Z21" s="123" t="str">
        <f t="shared" si="33"/>
        <v/>
      </c>
      <c r="AA21" s="124">
        <f>IFERROR(INDEX(DATASHEET!$A$1:$GG$231,MATCH(L3VA!$A21,DATASHEET!$A$1:$A$231,0),MATCH(L3VA!AB$2,DATASHEET!$A$1:$GG$1,0)),"")</f>
        <v>0</v>
      </c>
      <c r="AB21" s="105" t="str">
        <f>IF(VLOOKUP(L3VA!$A21,DATASHEET!$A$2:$EW$231,32,FALSE)="","",VLOOKUP(L3VA!$A21,DATASHEET!$A$2:$EW$231,32,FALSE))</f>
        <v/>
      </c>
      <c r="AC21" s="105" t="str">
        <f t="shared" si="34"/>
        <v/>
      </c>
      <c r="AD21" s="106" t="str">
        <f>IF(ISBLANK(DATASHEET!AP9),"",DATASHEET!AP9)</f>
        <v/>
      </c>
      <c r="AE21" s="107" t="str">
        <f>IF(ISBLANK(DATASHEET!AQ9),"",DATASHEET!AQ9)</f>
        <v/>
      </c>
      <c r="AF21" s="123" t="str">
        <f t="shared" si="35"/>
        <v/>
      </c>
      <c r="AG21" s="124">
        <f>IFERROR(INDEX(DATASHEET!$A$1:$GG$231,MATCH(L3VA!$A21,DATASHEET!$A$1:$A$231,0),MATCH(L3VA!AH$2,DATASHEET!$A$1:$GG$1,0)),"")</f>
        <v>0</v>
      </c>
      <c r="AH21" s="105" t="str">
        <f>IF(VLOOKUP(L3VA!$A21,DATASHEET!$A$2:$EW$231,37,FALSE)="","",VLOOKUP(L3VA!$A21,DATASHEET!$A$2:$EW$231,37,FALSE))</f>
        <v>RAB</v>
      </c>
      <c r="AI21" s="105" t="str">
        <f t="shared" si="36"/>
        <v/>
      </c>
      <c r="AJ21" s="106" t="str">
        <f>IF(ISBLANK(DATASHEET!AU9),"",DATASHEET!AU9)</f>
        <v>MB</v>
      </c>
      <c r="AK21" s="107" t="str">
        <f>IF(ISBLANK(DATASHEET!AV9),"",DATASHEET!AV9)</f>
        <v>12D-CH-2</v>
      </c>
      <c r="AL21" s="123" t="str">
        <f t="shared" si="37"/>
        <v/>
      </c>
      <c r="AM21" s="124">
        <f>IFERROR(INDEX(DATASHEET!$A$1:$GG$231,MATCH(L3VA!$A21,DATASHEET!$A$1:$A$231,0),MATCH(L3VA!AN$2,DATASHEET!$A$1:$GG$1,0)),"")</f>
        <v>0</v>
      </c>
      <c r="AN21" s="105" t="str">
        <f>IF(VLOOKUP(L3VA!$A21,DATASHEET!$A$2:$EW$231,42,FALSE)="","",VLOOKUP(L3VA!$A21,DATASHEET!$A$2:$EW$231,42,FALSE))</f>
        <v/>
      </c>
      <c r="AO21" s="105" t="str">
        <f t="shared" si="38"/>
        <v/>
      </c>
      <c r="AP21" s="106" t="str">
        <f>IF(ISBLANK(DATASHEET!AZ9),"",DATASHEET!AZ9)</f>
        <v/>
      </c>
      <c r="AQ21" s="107" t="str">
        <f>IF(ISBLANK(DATASHEET!BA9),"",DATASHEET!BA9)</f>
        <v/>
      </c>
      <c r="AR21" s="123" t="str">
        <f t="shared" si="39"/>
        <v/>
      </c>
      <c r="AS21" s="124">
        <f>IFERROR(INDEX(DATASHEET!$A$1:$GG$231,MATCH(L3VA!$A21,DATASHEET!$A$1:$A$231,0),MATCH(L3VA!AT$2,DATASHEET!$A$1:$GG$1,0)),"")</f>
        <v>0</v>
      </c>
      <c r="AT21" s="105" t="str">
        <f>IF(VLOOKUP(L3VA!$A21,DATASHEET!$A$2:$EW$231,47,FALSE)="","",VLOOKUP(L3VA!$A21,DATASHEET!$A$2:$EW$231,47,FALSE))</f>
        <v>MB</v>
      </c>
      <c r="AU21" s="105" t="str">
        <f t="shared" si="40"/>
        <v/>
      </c>
      <c r="AV21" s="106" t="str">
        <f>IF(ISBLANK(DATASHEET!BE9),"",DATASHEET!BE9)</f>
        <v/>
      </c>
      <c r="AW21" s="107" t="str">
        <f>IF(ISBLANK(DATASHEET!BF9),"",DATASHEET!BF9)</f>
        <v/>
      </c>
      <c r="AX21" s="123" t="str">
        <f t="shared" si="41"/>
        <v/>
      </c>
      <c r="AY21" s="124">
        <f>IFERROR(INDEX(DATASHEET!$A$1:$GG$231,MATCH(L3VA!$A21,DATASHEET!$A$1:$A$231,0),MATCH(L3VA!AZ$2,DATASHEET!$A$1:$GG$1,0)),"")</f>
        <v>0</v>
      </c>
      <c r="AZ21" s="105" t="str">
        <f>IF(VLOOKUP(L3VA!$A21,DATASHEET!$A$2:$EW$231,52,FALSE)="","",VLOOKUP(L3VA!$A21,DATASHEET!$A$2:$EW$231,52,FALSE))</f>
        <v/>
      </c>
      <c r="BA21" s="105" t="str">
        <f t="shared" si="42"/>
        <v/>
      </c>
      <c r="BB21" s="106" t="str">
        <f>IF(ISBLANK(DATASHEET!BJ9),"",DATASHEET!BJ9)</f>
        <v/>
      </c>
      <c r="BC21" s="107" t="str">
        <f>IF(ISBLANK(DATASHEET!BK9),"",DATASHEET!BK9)</f>
        <v/>
      </c>
      <c r="BD21" s="123" t="str">
        <f t="shared" si="43"/>
        <v/>
      </c>
      <c r="BE21" s="124">
        <f>IFERROR(INDEX(DATASHEET!$A$1:$GG$231,MATCH(L3VA!$A21,DATASHEET!$A$1:$A$231,0),MATCH(L3VA!BF$2,DATASHEET!$A$1:$GG$1,0)),"")</f>
        <v>0</v>
      </c>
      <c r="BF21" s="105" t="str">
        <f>IF(VLOOKUP(L3VA!$A21,DATASHEET!$A$2:$EW$231,57,FALSE)="","",VLOOKUP(L3VA!$A21,DATASHEET!$A$2:$EW$231,57,FALSE))</f>
        <v/>
      </c>
      <c r="BG21" s="105" t="str">
        <f t="shared" si="44"/>
        <v/>
      </c>
      <c r="BH21" s="106" t="str">
        <f>IF(ISBLANK(DATASHEET!BO9),"",DATASHEET!BO9)</f>
        <v/>
      </c>
      <c r="BI21" s="107" t="str">
        <f>IF(ISBLANK(DATASHEET!BP9),"",DATASHEET!BP9)</f>
        <v/>
      </c>
      <c r="BJ21" s="123" t="str">
        <f t="shared" si="45"/>
        <v/>
      </c>
      <c r="BK21" s="124">
        <f>IFERROR(INDEX(DATASHEET!$A$1:$GG$231,MATCH(L3VA!$A21,DATASHEET!$A$1:$A$231,0),MATCH(L3VA!BL$2,DATASHEET!$A$1:$GG$1,0)),"")</f>
        <v>0</v>
      </c>
      <c r="BL21" s="105" t="str">
        <f>IF(VLOOKUP(L3VA!$A21,DATASHEET!$A$2:$EW$231,62,FALSE)="","",VLOOKUP(L3VA!$A21,DATASHEET!$A$2:$EW$231,62,FALSE))</f>
        <v/>
      </c>
      <c r="BM21" s="105" t="str">
        <f t="shared" si="46"/>
        <v/>
      </c>
      <c r="BN21" s="106" t="str">
        <f>IF(ISBLANK(DATASHEET!BT9),"",DATASHEET!BT9)</f>
        <v/>
      </c>
      <c r="BO21" s="107" t="str">
        <f>IF(ISBLANK(DATASHEET!BU9),"",DATASHEET!BU9)</f>
        <v/>
      </c>
      <c r="BP21" s="123" t="str">
        <f t="shared" si="47"/>
        <v/>
      </c>
      <c r="BQ21" s="124">
        <f>IFERROR(INDEX(DATASHEET!$A$1:$GG$231,MATCH(L3VA!$A21,DATASHEET!$A$1:$A$231,0),MATCH(L3VA!BR$2,DATASHEET!$A$1:$GG$1,0)),"")</f>
        <v>0</v>
      </c>
      <c r="BR21" s="105" t="str">
        <f>IF(VLOOKUP(L3VA!$A21,DATASHEET!$A$2:$EW$231,67,FALSE)="","",VLOOKUP(L3VA!$A21,DATASHEET!$A$2:$EW$231,67,FALSE))</f>
        <v/>
      </c>
      <c r="BS21" s="105" t="str">
        <f t="shared" si="48"/>
        <v/>
      </c>
      <c r="BT21" s="106" t="str">
        <f>IF(ISBLANK(DATASHEET!BY9),"",DATASHEET!BY9)</f>
        <v/>
      </c>
      <c r="BU21" s="107" t="str">
        <f>IF(ISBLANK(DATASHEET!BZ9),"",DATASHEET!BZ9)</f>
        <v/>
      </c>
      <c r="BV21" s="123" t="str">
        <f t="shared" si="49"/>
        <v/>
      </c>
      <c r="BW21" s="124">
        <f>IFERROR(INDEX(DATASHEET!$A$1:$GG$231,MATCH(L3VA!$A21,DATASHEET!$A$1:$A$231,0),MATCH(L3VA!BX$2,DATASHEET!$A$1:$GG$1,0)),"")</f>
        <v>0</v>
      </c>
      <c r="BX21" s="105" t="str">
        <f>IF(VLOOKUP(L3VA!$A21,DATASHEET!$A$2:$EW$231,77,FALSE)="","",VLOOKUP(L3VA!$A21,DATASHEET!$A$2:$EW$231,77,FALSE))</f>
        <v/>
      </c>
      <c r="BY21" s="105" t="str">
        <f t="shared" si="50"/>
        <v/>
      </c>
      <c r="BZ21" s="106" t="str">
        <f>IF(ISBLANK(DATASHEET!CI9),"",DATASHEET!CI9)</f>
        <v/>
      </c>
      <c r="CA21" s="107" t="str">
        <f>IF(ISBLANK(DATASHEET!CJ9),"",DATASHEET!CJ9)</f>
        <v/>
      </c>
      <c r="CB21" s="123" t="str">
        <f t="shared" si="51"/>
        <v/>
      </c>
      <c r="CC21" s="124">
        <f>IFERROR(INDEX(DATASHEET!$A$1:$GG$231,MATCH(L3VA!$A21,DATASHEET!$A$1:$A$231,0),MATCH(L3VA!CD$2,DATASHEET!$A$1:$GG$1,0)),"")</f>
        <v>0</v>
      </c>
      <c r="CD21" s="105" t="str">
        <f>IF(VLOOKUP(L3VA!$A21,DATASHEET!$A$2:$EW$231,82,FALSE)="","",VLOOKUP(L3VA!$A21,DATASHEET!$A$2:$EW$231,82,FALSE))</f>
        <v>AS</v>
      </c>
      <c r="CE21" s="105" t="str">
        <f t="shared" si="52"/>
        <v/>
      </c>
      <c r="CF21" s="106" t="str">
        <f>IF(ISBLANK(DATASHEET!CN9),"",DATASHEET!CN9)</f>
        <v/>
      </c>
      <c r="CG21" s="107" t="str">
        <f>IF(ISBLANK(DATASHEET!CO9),"",DATASHEET!CO9)</f>
        <v/>
      </c>
      <c r="CH21" s="123" t="str">
        <f t="shared" si="53"/>
        <v/>
      </c>
      <c r="CI21" s="124">
        <f>IFERROR(INDEX(DATASHEET!$A$1:$GG$231,MATCH(L3VA!$A21,DATASHEET!$A$1:$A$231,0),MATCH(L3VA!CJ$2,DATASHEET!$A$1:$GG$1,0)),"")</f>
        <v>0</v>
      </c>
      <c r="CJ21" s="105" t="str">
        <f>IF(VLOOKUP(L3VA!$A21,DATASHEET!$A$2:$EW$231,87,FALSE)="","",VLOOKUP(L3VA!$A21,DATASHEET!$A$2:$EW$231,87,FALSE))</f>
        <v/>
      </c>
      <c r="CK21" s="105" t="str">
        <f t="shared" si="27"/>
        <v/>
      </c>
      <c r="CL21" s="106" t="str">
        <f>IF(ISBLANK(DATASHEET!CS9),"",DATASHEET!CS9)</f>
        <v/>
      </c>
      <c r="CM21" s="107" t="str">
        <f>IF(ISBLANK(DATASHEET!CT9),"",DATASHEET!CT9)</f>
        <v/>
      </c>
      <c r="CN21" s="123" t="str">
        <f t="shared" si="54"/>
        <v/>
      </c>
      <c r="CO21" s="124">
        <f>IFERROR(INDEX(DATASHEET!$A$1:$GG$231,MATCH(L3VA!$A21,DATASHEET!$A$1:$A$231,0),MATCH(L3VA!CP$2,DATASHEET!$A$1:$GG$1,0)),"")</f>
        <v>0</v>
      </c>
      <c r="CP21" s="105" t="str">
        <f>IF(VLOOKUP(L3VA!$A21,DATASHEET!$A$2:$EW$231,92,FALSE)="","",VLOOKUP(L3VA!$A21,DATASHEET!$A$2:$EW$231,92,FALSE))</f>
        <v/>
      </c>
      <c r="CQ21" s="105" t="str">
        <f t="shared" si="55"/>
        <v/>
      </c>
      <c r="CR21" s="106" t="str">
        <f>IF(ISBLANK(DATASHEET!CX9),"",DATASHEET!CX9)</f>
        <v/>
      </c>
      <c r="CS21" s="107" t="str">
        <f>IF(ISBLANK(DATASHEET!CY9),"",DATASHEET!CY9)</f>
        <v/>
      </c>
      <c r="CT21" s="123" t="str">
        <f t="shared" si="56"/>
        <v/>
      </c>
      <c r="CU21" s="124">
        <f>IFERROR(INDEX(DATASHEET!$A$1:$GG$231,MATCH(L3VA!$A21,DATASHEET!$A$1:$A$231,0),MATCH(L3VA!CV$2,DATASHEET!$A$1:$GG$1,0)),"")</f>
        <v>0</v>
      </c>
      <c r="CV21" s="105" t="str">
        <f>IF(VLOOKUP(L3VA!$A21,DATASHEET!$A$2:$EW$231,107,FALSE)="","",VLOOKUP(L3VA!$A21,DATASHEET!$A$2:$EW$231,107,FALSE))</f>
        <v/>
      </c>
      <c r="CW21" s="105" t="str">
        <f t="shared" si="57"/>
        <v/>
      </c>
      <c r="CX21" s="106" t="str">
        <f>IF(ISBLANK(DATASHEET!DC9),"",DATASHEET!DC9)</f>
        <v/>
      </c>
      <c r="CY21" s="107" t="str">
        <f>IF(ISBLANK(DATASHEET!DD9),"",DATASHEET!DD9)</f>
        <v/>
      </c>
      <c r="CZ21" s="123" t="str">
        <f t="shared" si="58"/>
        <v/>
      </c>
      <c r="DA21" s="124">
        <f>IFERROR(INDEX(DATASHEET!$A$1:$GG$231,MATCH(L3VA!$A21,DATASHEET!$A$1:$A$231,0),MATCH(L3VA!DB$2,DATASHEET!$A$1:$GG$1,0)),"")</f>
        <v>0</v>
      </c>
      <c r="DB21" s="105" t="str">
        <f>IF(VLOOKUP(L3VA!$A21,DATASHEET!$A$2:$EW$231,97,FALSE)="","",VLOOKUP(L3VA!$A21,DATASHEET!$A$2:$EW$231,97,FALSE))</f>
        <v/>
      </c>
      <c r="DC21" s="105" t="str">
        <f t="shared" si="59"/>
        <v/>
      </c>
      <c r="DD21" s="106" t="str">
        <f>IF(ISBLANK(DATASHEET!DH9),"",DATASHEET!DH9)</f>
        <v/>
      </c>
      <c r="DE21" s="107" t="str">
        <f>IF(ISBLANK(DATASHEET!DI9),"",DATASHEET!DI9)</f>
        <v/>
      </c>
      <c r="DF21" s="123" t="str">
        <f t="shared" si="60"/>
        <v/>
      </c>
      <c r="DG21" s="124">
        <f>IFERROR(INDEX(DATASHEET!$A$1:$GG$231,MATCH(L3VA!$A21,DATASHEET!$A$1:$A$231,0),MATCH(L3VA!DH$2,DATASHEET!$A$1:$GG$1,0)),"")</f>
        <v>0</v>
      </c>
      <c r="DH21" s="105" t="str">
        <f>IF(VLOOKUP(L3VA!$A21,DATASHEET!$A$2:$EW$231,102,FALSE)="","",VLOOKUP(L3VA!$A21,DATASHEET!$A$2:$EW$231,102,FALSE))</f>
        <v/>
      </c>
      <c r="DI21" s="105" t="str">
        <f t="shared" si="61"/>
        <v/>
      </c>
      <c r="DJ21" s="106" t="str">
        <f>IF(ISBLANK(DATASHEET!DM9),"",DATASHEET!DM9)</f>
        <v/>
      </c>
      <c r="DK21" s="107" t="str">
        <f>IF(ISBLANK(DATASHEET!DN9),"",DATASHEET!DN9)</f>
        <v/>
      </c>
      <c r="DL21" s="123" t="str">
        <f t="shared" si="62"/>
        <v/>
      </c>
      <c r="DM21" s="124">
        <f>IFERROR(INDEX(DATASHEET!$A$1:$GG$231,MATCH(L3VA!$A21,DATASHEET!$A$1:$A$231,0),MATCH(L3VA!DN$2,DATASHEET!$A$1:$GG$1,0)),"")</f>
        <v>0</v>
      </c>
      <c r="DN21" s="105" t="str">
        <f>IF(VLOOKUP(L3VA!$A21,DATASHEET!$A$2:$FW$231,112,FALSE)="","",VLOOKUP(L3VA!$A21,DATASHEET!$A$2:$FW$231,112,FALSE))</f>
        <v/>
      </c>
      <c r="DO21" s="105" t="str">
        <f t="shared" si="28"/>
        <v/>
      </c>
      <c r="DP21" s="106" t="str">
        <f>IF(ISBLANK(DATASHEET!DR9),"",DATASHEET!DR9)</f>
        <v/>
      </c>
      <c r="DQ21" s="107" t="str">
        <f>IF(ISBLANK(DATASHEET!DS9),"",DATASHEET!DS9)</f>
        <v/>
      </c>
      <c r="DR21" s="123" t="str">
        <f t="shared" si="63"/>
        <v/>
      </c>
      <c r="DS21" s="124">
        <f>IFERROR(INDEX(DATASHEET!$A$1:$GG$231,MATCH(L3VA!$A21,DATASHEET!$A$1:$A$231,0),MATCH(L3VA!DT$2,DATASHEET!$A$1:$GG$1,0)),"")</f>
        <v>0</v>
      </c>
      <c r="DT21" s="105" t="str">
        <f>IF(VLOOKUP(L3VA!$A21,DATASHEET!$A$2:$EW$231,117,FALSE)="","",VLOOKUP(L3VA!$A21,DATASHEET!$A$2:$EW$231,117,FALSE))</f>
        <v/>
      </c>
      <c r="DU21" s="105" t="str">
        <f t="shared" si="64"/>
        <v/>
      </c>
      <c r="DV21" s="106" t="str">
        <f>IF(ISBLANK(DATASHEET!DW9),"",DATASHEET!DW9)</f>
        <v/>
      </c>
      <c r="DW21" s="107" t="str">
        <f>IF(ISBLANK(DATASHEET!DX9),"",DATASHEET!DX9)</f>
        <v/>
      </c>
      <c r="DX21" s="123" t="str">
        <f t="shared" si="65"/>
        <v/>
      </c>
      <c r="DY21" s="124" t="str">
        <f>IFERROR(INDEX(DATASHEET!$A$1:$GG$231,MATCH(L3VA!$A21,DATASHEET!$A$1:$A$231,0),MATCH(L3VA!DZ$2,DATASHEET!$A$1:$GG$1,0)),"")</f>
        <v/>
      </c>
      <c r="DZ21" s="105" t="str">
        <f>IF(VLOOKUP(L3VA!$A21,DATASHEET!$A$2:$EW$231,122,FALSE)="","",VLOOKUP(L3VA!$A21,DATASHEET!$A$2:$EW$231,122,FALSE))</f>
        <v/>
      </c>
      <c r="EA21" s="105" t="str">
        <f t="shared" si="66"/>
        <v/>
      </c>
      <c r="EB21" s="106" t="str">
        <f>IF(ISBLANK(DATASHEET!EB9),"",DATASHEET!EB9)</f>
        <v/>
      </c>
      <c r="EC21" s="107" t="str">
        <f>IF(ISBLANK(DATASHEET!EC9),"",DATASHEET!EC9)</f>
        <v/>
      </c>
      <c r="ED21" s="123" t="str">
        <f t="shared" si="67"/>
        <v/>
      </c>
      <c r="EE21" s="124">
        <f>IFERROR(INDEX(DATASHEET!$A$1:$GG$231,MATCH(L3VA!$A21,DATASHEET!$A$1:$A$231,0),MATCH(L3VA!EF$2,DATASHEET!$A$1:$GG$1,0)),"")</f>
        <v>0</v>
      </c>
      <c r="EF21" s="105" t="str">
        <f>IF(VLOOKUP(L3VA!$A21,DATASHEET!$A$2:$EW$231,127,FALSE)="","",VLOOKUP(L3VA!$A21,DATASHEET!$A$2:$EW$231,127,FALSE))</f>
        <v/>
      </c>
      <c r="EG21" s="105" t="str">
        <f t="shared" si="68"/>
        <v/>
      </c>
      <c r="EH21" s="106" t="str">
        <f>IF(ISBLANK(DATASHEET!EG9),"",DATASHEET!EG9)</f>
        <v/>
      </c>
      <c r="EI21" s="107" t="str">
        <f>IF(ISBLANK(DATASHEET!EH9),"",DATASHEET!EH9)</f>
        <v/>
      </c>
      <c r="EJ21" s="123" t="str">
        <f t="shared" si="69"/>
        <v/>
      </c>
      <c r="EK21" s="124">
        <f>IFERROR(INDEX(DATASHEET!$A$1:$GG$231,MATCH(L3VA!$A21,DATASHEET!$A$1:$A$231,0),MATCH(L3VA!EL$2,DATASHEET!$A$1:$GG$1,0)),"")</f>
        <v>0</v>
      </c>
      <c r="EL21" s="105" t="str">
        <f>IF(VLOOKUP(L3VA!$A21,DATASHEET!$A$2:$EW$231,132,FALSE)="","",VLOOKUP(L3VA!$A21,DATASHEET!$A$2:$EW$231,132,FALSE))</f>
        <v/>
      </c>
      <c r="EM21" s="105" t="str">
        <f t="shared" si="70"/>
        <v/>
      </c>
      <c r="EN21" s="106" t="str">
        <f>IF(ISBLANK(DATASHEET!EL9),"",DATASHEET!EL9)</f>
        <v/>
      </c>
      <c r="EO21" s="107" t="str">
        <f>IF(ISBLANK(DATASHEET!EM9),"",DATASHEET!EM9)</f>
        <v/>
      </c>
      <c r="EP21" s="123" t="str">
        <f t="shared" si="71"/>
        <v/>
      </c>
      <c r="EQ21" s="124">
        <f>IFERROR(INDEX(DATASHEET!$A$1:$GG$231,MATCH(L3VA!$A21,DATASHEET!$A$1:$A$231,0),MATCH(L3VA!ER$2,DATASHEET!$A$1:$GG$1,0)),"")</f>
        <v>0</v>
      </c>
      <c r="ER21" s="105" t="str">
        <f>IF(VLOOKUP(L3VA!$A21,DATASHEET!$A$2:$EW$231,137,FALSE)="","",VLOOKUP(L3VA!$A21,DATASHEET!$A$2:$EW$231,137,FALSE))</f>
        <v/>
      </c>
      <c r="ES21" s="105" t="str">
        <f t="shared" si="72"/>
        <v/>
      </c>
      <c r="ET21" s="106" t="str">
        <f>IF(ISBLANK(DATASHEET!EQ9),"",DATASHEET!EQ9)</f>
        <v>BG</v>
      </c>
      <c r="EU21" s="107" t="str">
        <f>IF(ISBLANK(DATASHEET!ER9),"",DATASHEET!ER9)</f>
        <v>12A-PY-10</v>
      </c>
      <c r="EV21" s="123" t="str">
        <f t="shared" si="73"/>
        <v/>
      </c>
      <c r="EW21" s="124">
        <f>IFERROR(INDEX(DATASHEET!$A$1:$GG$231,MATCH(L3VA!$A21,DATASHEET!$A$1:$A$231,0),MATCH(L3VA!EX$2,DATASHEET!$A$1:$GG$1,0)),"")</f>
        <v>0</v>
      </c>
      <c r="EX21" s="105" t="str">
        <f>IF(VLOOKUP(L3VA!$A21,DATASHEET!$A$2:$EW$231,142,FALSE)="","",VLOOKUP(L3VA!$A21,DATASHEET!$A$2:$EW$231,142,FALSE))</f>
        <v/>
      </c>
      <c r="EY21" s="105" t="str">
        <f t="shared" si="74"/>
        <v/>
      </c>
      <c r="EZ21" s="106" t="str">
        <f>IF(ISBLANK(DATASHEET!EV9),"",DATASHEET!EV9)</f>
        <v/>
      </c>
      <c r="FA21" s="107" t="str">
        <f>IF(ISBLANK(DATASHEET!EW9),"",DATASHEET!EW9)</f>
        <v/>
      </c>
      <c r="FB21" s="123" t="str">
        <f t="shared" si="75"/>
        <v/>
      </c>
      <c r="FC21" s="124">
        <f>IFERROR(INDEX(DATASHEET!$A$1:$GG$231,MATCH(L3VA!$A21,DATASHEET!$A$1:$A$231,0),MATCH(L3VA!FD$2,DATASHEET!$A$1:$GG$1,0)),"")</f>
        <v>0</v>
      </c>
      <c r="FD21" s="105" t="str">
        <f>IF(VLOOKUP(L3VA!$A21,DATASHEET!$A$2:$FW$231,147,FALSE)="","",VLOOKUP(L3VA!$A21,DATASHEET!$A$2:$FW$231,147,FALSE))</f>
        <v>BG</v>
      </c>
      <c r="FE21" s="105" t="str">
        <f t="shared" si="76"/>
        <v/>
      </c>
      <c r="FF21" s="106" t="str">
        <f>IF(ISBLANK(DATASHEET!FA9),"",DATASHEET!FA9)</f>
        <v/>
      </c>
      <c r="FG21" s="107" t="str">
        <f>IF(ISBLANK(DATASHEET!FB9),"",DATASHEET!FB9)</f>
        <v/>
      </c>
    </row>
    <row r="22" spans="1:163" x14ac:dyDescent="0.25">
      <c r="A22" s="354">
        <f>DATASHEET!A10</f>
        <v>160037</v>
      </c>
      <c r="B22" s="42" t="str">
        <f>DATASHEET!B10</f>
        <v>AHMED, Jubayil</v>
      </c>
      <c r="C22" s="109" t="str">
        <f>DATASHEET!C10</f>
        <v>12DHO</v>
      </c>
      <c r="D22" s="110" t="str">
        <f>DATASHEET!D10</f>
        <v>M</v>
      </c>
      <c r="E22" s="110" t="str">
        <f>IFERROR(VLOOKUP(A22,'[5]Y12 Students'!$E$3:$I$271,5,FALSE),"")</f>
        <v>EXTERNAL</v>
      </c>
      <c r="F22" s="110" t="str">
        <f>DATASHEET!E10</f>
        <v>Y</v>
      </c>
      <c r="G22" s="110" t="str">
        <f>DATASHEET!F10</f>
        <v>Bangladeshi</v>
      </c>
      <c r="H22" s="110" t="str">
        <f>DATASHEET!G10</f>
        <v>N</v>
      </c>
      <c r="I22" s="110" t="str">
        <f>DATASHEET!H10</f>
        <v>N</v>
      </c>
      <c r="J22" s="111" t="str">
        <f>DATASHEET!J10</f>
        <v>4.75+ (C/B)</v>
      </c>
      <c r="K22" s="104" t="str">
        <f t="shared" si="25"/>
        <v/>
      </c>
      <c r="L22" s="104" t="str">
        <f t="shared" si="26"/>
        <v/>
      </c>
      <c r="M22" s="336" t="str">
        <f>IF(COUNT(L3VA!$N22,L3VA!$Z22,L3VA!$T22,L3VA!$AF22,L3VA!$AX22,L3VA!$AR22,L3VA!$BJ22,L3VA!$BD22,L3VA!$BP22,L3VA!#REF!,L3VA!$AL22,L3VA!$BV22,L3VA!$CH22,L3VA!$CZ22,L3VA!$CN22,L3VA!$DF22,L3VA!$CB22,L3VA!#REF!,L3VA!$DR22,L3VA!$DX22,L3VA!$ED22,L3VA!$EJ22,L3VA!$EP22,L3VA!$EV22,L3VA!$FB22,L3VA!$DL22)=0,"",AVERAGE(N22,Z22,T22,AF22,AL22,AX22,AR22,BJ22,BD22,BP22,BV22,CH22,CZ22,CN22,DF22,CB22,DR22,DX22,ED22,EJ22,EP22,EV22,FB22,DL22))</f>
        <v/>
      </c>
      <c r="N22" s="123" t="str">
        <f t="shared" si="29"/>
        <v/>
      </c>
      <c r="O22" s="124">
        <f>IFERROR(INDEX(DATASHEET!$A$1:$GG$231,MATCH(L3VA!$A22,DATASHEET!$A$1:$A$231,0),MATCH(L3VA!P$2,DATASHEET!$A$1:$GG$1,0)),"")</f>
        <v>0</v>
      </c>
      <c r="P22" s="105">
        <f>IF(VLOOKUP(L3VA!$A22,DATASHEET!$A$2:$EW$231,22,FALSE)="","",VLOOKUP(L3VA!$A22,DATASHEET!$A$2:$EW$231,22,FALSE))</f>
        <v>0</v>
      </c>
      <c r="Q22" s="105" t="str">
        <f t="shared" si="30"/>
        <v/>
      </c>
      <c r="R22" s="106" t="str">
        <f>IF(ISBLANK(DATASHEET!AF10),"",DATASHEET!AF10)</f>
        <v/>
      </c>
      <c r="S22" s="107" t="str">
        <f>IF(ISBLANK(DATASHEET!AG10),"",DATASHEET!AG10)</f>
        <v/>
      </c>
      <c r="T22" s="123" t="str">
        <f t="shared" si="31"/>
        <v/>
      </c>
      <c r="U22" s="124">
        <f>IFERROR(INDEX(DATASHEET!$A$1:$GG$231,MATCH(L3VA!$A22,DATASHEET!$A$1:$A$231,0),MATCH(L3VA!V$2,DATASHEET!$A$1:$GG$1,0)),"")</f>
        <v>0</v>
      </c>
      <c r="V22" s="105">
        <f>IF(VLOOKUP(L3VA!$A22,DATASHEET!$A$2:$EW$231,27,FALSE)="","",VLOOKUP(L3VA!$A22,DATASHEET!$A$2:$EW$231,27,FALSE))</f>
        <v>0</v>
      </c>
      <c r="W22" s="105" t="str">
        <f t="shared" si="32"/>
        <v/>
      </c>
      <c r="X22" s="106" t="str">
        <f>IF(ISBLANK(DATASHEET!AK10),"",DATASHEET!AK10)</f>
        <v>KBW</v>
      </c>
      <c r="Y22" s="107" t="str">
        <f>IF(ISBLANK(DATASHEET!AL10),"",DATASHEET!AL10)</f>
        <v>12A-BI-2</v>
      </c>
      <c r="Z22" s="123" t="str">
        <f t="shared" si="33"/>
        <v/>
      </c>
      <c r="AA22" s="124">
        <f>IFERROR(INDEX(DATASHEET!$A$1:$GG$231,MATCH(L3VA!$A22,DATASHEET!$A$1:$A$231,0),MATCH(L3VA!AB$2,DATASHEET!$A$1:$GG$1,0)),"")</f>
        <v>0</v>
      </c>
      <c r="AB22" s="105" t="str">
        <f>IF(VLOOKUP(L3VA!$A22,DATASHEET!$A$2:$EW$231,32,FALSE)="","",VLOOKUP(L3VA!$A22,DATASHEET!$A$2:$EW$231,32,FALSE))</f>
        <v/>
      </c>
      <c r="AC22" s="105" t="str">
        <f t="shared" si="34"/>
        <v/>
      </c>
      <c r="AD22" s="106" t="str">
        <f>IF(ISBLANK(DATASHEET!AP10),"",DATASHEET!AP10)</f>
        <v/>
      </c>
      <c r="AE22" s="107" t="str">
        <f>IF(ISBLANK(DATASHEET!AQ10),"",DATASHEET!AQ10)</f>
        <v/>
      </c>
      <c r="AF22" s="123" t="str">
        <f t="shared" si="35"/>
        <v/>
      </c>
      <c r="AG22" s="124">
        <f>IFERROR(INDEX(DATASHEET!$A$1:$GG$231,MATCH(L3VA!$A22,DATASHEET!$A$1:$A$231,0),MATCH(L3VA!AH$2,DATASHEET!$A$1:$GG$1,0)),"")</f>
        <v>0</v>
      </c>
      <c r="AH22" s="105" t="str">
        <f>IF(VLOOKUP(L3VA!$A22,DATASHEET!$A$2:$EW$231,37,FALSE)="","",VLOOKUP(L3VA!$A22,DATASHEET!$A$2:$EW$231,37,FALSE))</f>
        <v>KBW</v>
      </c>
      <c r="AI22" s="105" t="str">
        <f t="shared" si="36"/>
        <v/>
      </c>
      <c r="AJ22" s="106" t="str">
        <f>IF(ISBLANK(DATASHEET!AU10),"",DATASHEET!AU10)</f>
        <v/>
      </c>
      <c r="AK22" s="107" t="str">
        <f>IF(ISBLANK(DATASHEET!AV10),"",DATASHEET!AV10)</f>
        <v/>
      </c>
      <c r="AL22" s="123" t="str">
        <f t="shared" si="37"/>
        <v/>
      </c>
      <c r="AM22" s="124">
        <f>IFERROR(INDEX(DATASHEET!$A$1:$GG$231,MATCH(L3VA!$A22,DATASHEET!$A$1:$A$231,0),MATCH(L3VA!AN$2,DATASHEET!$A$1:$GG$1,0)),"")</f>
        <v>0</v>
      </c>
      <c r="AN22" s="105" t="str">
        <f>IF(VLOOKUP(L3VA!$A22,DATASHEET!$A$2:$EW$231,42,FALSE)="","",VLOOKUP(L3VA!$A22,DATASHEET!$A$2:$EW$231,42,FALSE))</f>
        <v/>
      </c>
      <c r="AO22" s="105" t="str">
        <f t="shared" si="38"/>
        <v/>
      </c>
      <c r="AP22" s="106" t="str">
        <f>IF(ISBLANK(DATASHEET!AZ10),"",DATASHEET!AZ10)</f>
        <v/>
      </c>
      <c r="AQ22" s="107" t="str">
        <f>IF(ISBLANK(DATASHEET!BA10),"",DATASHEET!BA10)</f>
        <v/>
      </c>
      <c r="AR22" s="123" t="str">
        <f t="shared" si="39"/>
        <v/>
      </c>
      <c r="AS22" s="124">
        <f>IFERROR(INDEX(DATASHEET!$A$1:$GG$231,MATCH(L3VA!$A22,DATASHEET!$A$1:$A$231,0),MATCH(L3VA!AT$2,DATASHEET!$A$1:$GG$1,0)),"")</f>
        <v>0</v>
      </c>
      <c r="AT22" s="105" t="str">
        <f>IF(VLOOKUP(L3VA!$A22,DATASHEET!$A$2:$EW$231,47,FALSE)="","",VLOOKUP(L3VA!$A22,DATASHEET!$A$2:$EW$231,47,FALSE))</f>
        <v/>
      </c>
      <c r="AU22" s="105" t="str">
        <f t="shared" si="40"/>
        <v/>
      </c>
      <c r="AV22" s="106" t="str">
        <f>IF(ISBLANK(DATASHEET!BE10),"",DATASHEET!BE10)</f>
        <v/>
      </c>
      <c r="AW22" s="107" t="str">
        <f>IF(ISBLANK(DATASHEET!BF10),"",DATASHEET!BF10)</f>
        <v/>
      </c>
      <c r="AX22" s="123" t="str">
        <f t="shared" si="41"/>
        <v/>
      </c>
      <c r="AY22" s="124">
        <f>IFERROR(INDEX(DATASHEET!$A$1:$GG$231,MATCH(L3VA!$A22,DATASHEET!$A$1:$A$231,0),MATCH(L3VA!AZ$2,DATASHEET!$A$1:$GG$1,0)),"")</f>
        <v>0</v>
      </c>
      <c r="AZ22" s="105" t="str">
        <f>IF(VLOOKUP(L3VA!$A22,DATASHEET!$A$2:$EW$231,52,FALSE)="","",VLOOKUP(L3VA!$A22,DATASHEET!$A$2:$EW$231,52,FALSE))</f>
        <v/>
      </c>
      <c r="BA22" s="105" t="str">
        <f t="shared" si="42"/>
        <v/>
      </c>
      <c r="BB22" s="106" t="str">
        <f>IF(ISBLANK(DATASHEET!BJ10),"",DATASHEET!BJ10)</f>
        <v/>
      </c>
      <c r="BC22" s="107" t="str">
        <f>IF(ISBLANK(DATASHEET!BK10),"",DATASHEET!BK10)</f>
        <v/>
      </c>
      <c r="BD22" s="123" t="str">
        <f t="shared" si="43"/>
        <v/>
      </c>
      <c r="BE22" s="124">
        <f>IFERROR(INDEX(DATASHEET!$A$1:$GG$231,MATCH(L3VA!$A22,DATASHEET!$A$1:$A$231,0),MATCH(L3VA!BF$2,DATASHEET!$A$1:$GG$1,0)),"")</f>
        <v>0</v>
      </c>
      <c r="BF22" s="105" t="str">
        <f>IF(VLOOKUP(L3VA!$A22,DATASHEET!$A$2:$EW$231,57,FALSE)="","",VLOOKUP(L3VA!$A22,DATASHEET!$A$2:$EW$231,57,FALSE))</f>
        <v/>
      </c>
      <c r="BG22" s="105" t="str">
        <f t="shared" si="44"/>
        <v/>
      </c>
      <c r="BH22" s="106" t="str">
        <f>IF(ISBLANK(DATASHEET!BO10),"",DATASHEET!BO10)</f>
        <v/>
      </c>
      <c r="BI22" s="107" t="str">
        <f>IF(ISBLANK(DATASHEET!BP10),"",DATASHEET!BP10)</f>
        <v/>
      </c>
      <c r="BJ22" s="123" t="str">
        <f t="shared" si="45"/>
        <v/>
      </c>
      <c r="BK22" s="124">
        <f>IFERROR(INDEX(DATASHEET!$A$1:$GG$231,MATCH(L3VA!$A22,DATASHEET!$A$1:$A$231,0),MATCH(L3VA!BL$2,DATASHEET!$A$1:$GG$1,0)),"")</f>
        <v>0</v>
      </c>
      <c r="BL22" s="105" t="str">
        <f>IF(VLOOKUP(L3VA!$A22,DATASHEET!$A$2:$EW$231,62,FALSE)="","",VLOOKUP(L3VA!$A22,DATASHEET!$A$2:$EW$231,62,FALSE))</f>
        <v/>
      </c>
      <c r="BM22" s="105" t="str">
        <f t="shared" si="46"/>
        <v/>
      </c>
      <c r="BN22" s="106" t="str">
        <f>IF(ISBLANK(DATASHEET!BT10),"",DATASHEET!BT10)</f>
        <v/>
      </c>
      <c r="BO22" s="107" t="str">
        <f>IF(ISBLANK(DATASHEET!BU10),"",DATASHEET!BU10)</f>
        <v/>
      </c>
      <c r="BP22" s="123" t="str">
        <f t="shared" si="47"/>
        <v/>
      </c>
      <c r="BQ22" s="124">
        <f>IFERROR(INDEX(DATASHEET!$A$1:$GG$231,MATCH(L3VA!$A22,DATASHEET!$A$1:$A$231,0),MATCH(L3VA!BR$2,DATASHEET!$A$1:$GG$1,0)),"")</f>
        <v>0</v>
      </c>
      <c r="BR22" s="105" t="str">
        <f>IF(VLOOKUP(L3VA!$A22,DATASHEET!$A$2:$EW$231,67,FALSE)="","",VLOOKUP(L3VA!$A22,DATASHEET!$A$2:$EW$231,67,FALSE))</f>
        <v/>
      </c>
      <c r="BS22" s="105" t="str">
        <f t="shared" si="48"/>
        <v/>
      </c>
      <c r="BT22" s="106" t="str">
        <f>IF(ISBLANK(DATASHEET!BY10),"",DATASHEET!BY10)</f>
        <v/>
      </c>
      <c r="BU22" s="107" t="str">
        <f>IF(ISBLANK(DATASHEET!BZ10),"",DATASHEET!BZ10)</f>
        <v/>
      </c>
      <c r="BV22" s="123" t="str">
        <f t="shared" si="49"/>
        <v/>
      </c>
      <c r="BW22" s="124">
        <f>IFERROR(INDEX(DATASHEET!$A$1:$GG$231,MATCH(L3VA!$A22,DATASHEET!$A$1:$A$231,0),MATCH(L3VA!BX$2,DATASHEET!$A$1:$GG$1,0)),"")</f>
        <v>0</v>
      </c>
      <c r="BX22" s="105" t="str">
        <f>IF(VLOOKUP(L3VA!$A22,DATASHEET!$A$2:$EW$231,77,FALSE)="","",VLOOKUP(L3VA!$A22,DATASHEET!$A$2:$EW$231,77,FALSE))</f>
        <v/>
      </c>
      <c r="BY22" s="105" t="str">
        <f t="shared" si="50"/>
        <v/>
      </c>
      <c r="BZ22" s="106" t="str">
        <f>IF(ISBLANK(DATASHEET!CI10),"",DATASHEET!CI10)</f>
        <v/>
      </c>
      <c r="CA22" s="107" t="str">
        <f>IF(ISBLANK(DATASHEET!CJ10),"",DATASHEET!CJ10)</f>
        <v/>
      </c>
      <c r="CB22" s="123" t="str">
        <f t="shared" si="51"/>
        <v/>
      </c>
      <c r="CC22" s="124">
        <f>IFERROR(INDEX(DATASHEET!$A$1:$GG$231,MATCH(L3VA!$A22,DATASHEET!$A$1:$A$231,0),MATCH(L3VA!CD$2,DATASHEET!$A$1:$GG$1,0)),"")</f>
        <v>0</v>
      </c>
      <c r="CD22" s="105" t="str">
        <f>IF(VLOOKUP(L3VA!$A22,DATASHEET!$A$2:$EW$231,82,FALSE)="","",VLOOKUP(L3VA!$A22,DATASHEET!$A$2:$EW$231,82,FALSE))</f>
        <v>DHO</v>
      </c>
      <c r="CE22" s="105" t="str">
        <f t="shared" si="52"/>
        <v/>
      </c>
      <c r="CF22" s="106" t="str">
        <f>IF(ISBLANK(DATASHEET!CN10),"",DATASHEET!CN10)</f>
        <v/>
      </c>
      <c r="CG22" s="107" t="str">
        <f>IF(ISBLANK(DATASHEET!CO10),"",DATASHEET!CO10)</f>
        <v/>
      </c>
      <c r="CH22" s="123" t="str">
        <f t="shared" si="53"/>
        <v/>
      </c>
      <c r="CI22" s="124">
        <f>IFERROR(INDEX(DATASHEET!$A$1:$GG$231,MATCH(L3VA!$A22,DATASHEET!$A$1:$A$231,0),MATCH(L3VA!CJ$2,DATASHEET!$A$1:$GG$1,0)),"")</f>
        <v>0</v>
      </c>
      <c r="CJ22" s="105" t="str">
        <f>IF(VLOOKUP(L3VA!$A22,DATASHEET!$A$2:$EW$231,87,FALSE)="","",VLOOKUP(L3VA!$A22,DATASHEET!$A$2:$EW$231,87,FALSE))</f>
        <v/>
      </c>
      <c r="CK22" s="105" t="str">
        <f t="shared" si="27"/>
        <v/>
      </c>
      <c r="CL22" s="106" t="str">
        <f>IF(ISBLANK(DATASHEET!CS10),"",DATASHEET!CS10)</f>
        <v/>
      </c>
      <c r="CM22" s="107" t="str">
        <f>IF(ISBLANK(DATASHEET!CT10),"",DATASHEET!CT10)</f>
        <v/>
      </c>
      <c r="CN22" s="123" t="str">
        <f t="shared" si="54"/>
        <v/>
      </c>
      <c r="CO22" s="124">
        <f>IFERROR(INDEX(DATASHEET!$A$1:$GG$231,MATCH(L3VA!$A22,DATASHEET!$A$1:$A$231,0),MATCH(L3VA!CP$2,DATASHEET!$A$1:$GG$1,0)),"")</f>
        <v>0</v>
      </c>
      <c r="CP22" s="105" t="str">
        <f>IF(VLOOKUP(L3VA!$A22,DATASHEET!$A$2:$EW$231,92,FALSE)="","",VLOOKUP(L3VA!$A22,DATASHEET!$A$2:$EW$231,92,FALSE))</f>
        <v/>
      </c>
      <c r="CQ22" s="105" t="str">
        <f t="shared" si="55"/>
        <v/>
      </c>
      <c r="CR22" s="106" t="str">
        <f>IF(ISBLANK(DATASHEET!CX10),"",DATASHEET!CX10)</f>
        <v/>
      </c>
      <c r="CS22" s="107" t="str">
        <f>IF(ISBLANK(DATASHEET!CY10),"",DATASHEET!CY10)</f>
        <v/>
      </c>
      <c r="CT22" s="123" t="str">
        <f t="shared" si="56"/>
        <v/>
      </c>
      <c r="CU22" s="124">
        <f>IFERROR(INDEX(DATASHEET!$A$1:$GG$231,MATCH(L3VA!$A22,DATASHEET!$A$1:$A$231,0),MATCH(L3VA!CV$2,DATASHEET!$A$1:$GG$1,0)),"")</f>
        <v>0</v>
      </c>
      <c r="CV22" s="105" t="str">
        <f>IF(VLOOKUP(L3VA!$A22,DATASHEET!$A$2:$EW$231,107,FALSE)="","",VLOOKUP(L3VA!$A22,DATASHEET!$A$2:$EW$231,107,FALSE))</f>
        <v/>
      </c>
      <c r="CW22" s="105" t="str">
        <f t="shared" si="57"/>
        <v/>
      </c>
      <c r="CX22" s="106" t="str">
        <f>IF(ISBLANK(DATASHEET!DC10),"",DATASHEET!DC10)</f>
        <v/>
      </c>
      <c r="CY22" s="107" t="str">
        <f>IF(ISBLANK(DATASHEET!DD10),"",DATASHEET!DD10)</f>
        <v/>
      </c>
      <c r="CZ22" s="123" t="str">
        <f t="shared" si="58"/>
        <v/>
      </c>
      <c r="DA22" s="124">
        <f>IFERROR(INDEX(DATASHEET!$A$1:$GG$231,MATCH(L3VA!$A22,DATASHEET!$A$1:$A$231,0),MATCH(L3VA!DB$2,DATASHEET!$A$1:$GG$1,0)),"")</f>
        <v>0</v>
      </c>
      <c r="DB22" s="105" t="str">
        <f>IF(VLOOKUP(L3VA!$A22,DATASHEET!$A$2:$EW$231,97,FALSE)="","",VLOOKUP(L3VA!$A22,DATASHEET!$A$2:$EW$231,97,FALSE))</f>
        <v/>
      </c>
      <c r="DC22" s="105" t="str">
        <f t="shared" si="59"/>
        <v/>
      </c>
      <c r="DD22" s="106" t="str">
        <f>IF(ISBLANK(DATASHEET!DH10),"",DATASHEET!DH10)</f>
        <v/>
      </c>
      <c r="DE22" s="107" t="str">
        <f>IF(ISBLANK(DATASHEET!DI10),"",DATASHEET!DI10)</f>
        <v/>
      </c>
      <c r="DF22" s="123" t="str">
        <f t="shared" si="60"/>
        <v/>
      </c>
      <c r="DG22" s="124">
        <f>IFERROR(INDEX(DATASHEET!$A$1:$GG$231,MATCH(L3VA!$A22,DATASHEET!$A$1:$A$231,0),MATCH(L3VA!DH$2,DATASHEET!$A$1:$GG$1,0)),"")</f>
        <v>0</v>
      </c>
      <c r="DH22" s="105" t="str">
        <f>IF(VLOOKUP(L3VA!$A22,DATASHEET!$A$2:$EW$231,102,FALSE)="","",VLOOKUP(L3VA!$A22,DATASHEET!$A$2:$EW$231,102,FALSE))</f>
        <v/>
      </c>
      <c r="DI22" s="105" t="str">
        <f t="shared" si="61"/>
        <v/>
      </c>
      <c r="DJ22" s="106" t="str">
        <f>IF(ISBLANK(DATASHEET!DM10),"",DATASHEET!DM10)</f>
        <v/>
      </c>
      <c r="DK22" s="107" t="str">
        <f>IF(ISBLANK(DATASHEET!DN10),"",DATASHEET!DN10)</f>
        <v/>
      </c>
      <c r="DL22" s="123" t="str">
        <f t="shared" si="62"/>
        <v/>
      </c>
      <c r="DM22" s="124">
        <f>IFERROR(INDEX(DATASHEET!$A$1:$GG$231,MATCH(L3VA!$A22,DATASHEET!$A$1:$A$231,0),MATCH(L3VA!DN$2,DATASHEET!$A$1:$GG$1,0)),"")</f>
        <v>0</v>
      </c>
      <c r="DN22" s="105" t="str">
        <f>IF(VLOOKUP(L3VA!$A22,DATASHEET!$A$2:$FW$231,112,FALSE)="","",VLOOKUP(L3VA!$A22,DATASHEET!$A$2:$FW$231,112,FALSE))</f>
        <v/>
      </c>
      <c r="DO22" s="105" t="str">
        <f t="shared" si="28"/>
        <v/>
      </c>
      <c r="DP22" s="106" t="str">
        <f>IF(ISBLANK(DATASHEET!DR10),"",DATASHEET!DR10)</f>
        <v/>
      </c>
      <c r="DQ22" s="107" t="str">
        <f>IF(ISBLANK(DATASHEET!DS10),"",DATASHEET!DS10)</f>
        <v/>
      </c>
      <c r="DR22" s="123" t="str">
        <f t="shared" si="63"/>
        <v/>
      </c>
      <c r="DS22" s="124">
        <f>IFERROR(INDEX(DATASHEET!$A$1:$GG$231,MATCH(L3VA!$A22,DATASHEET!$A$1:$A$231,0),MATCH(L3VA!DT$2,DATASHEET!$A$1:$GG$1,0)),"")</f>
        <v>0</v>
      </c>
      <c r="DT22" s="105" t="str">
        <f>IF(VLOOKUP(L3VA!$A22,DATASHEET!$A$2:$EW$231,117,FALSE)="","",VLOOKUP(L3VA!$A22,DATASHEET!$A$2:$EW$231,117,FALSE))</f>
        <v/>
      </c>
      <c r="DU22" s="105" t="str">
        <f t="shared" si="64"/>
        <v/>
      </c>
      <c r="DV22" s="106" t="str">
        <f>IF(ISBLANK(DATASHEET!DW10),"",DATASHEET!DW10)</f>
        <v/>
      </c>
      <c r="DW22" s="107" t="str">
        <f>IF(ISBLANK(DATASHEET!DX10),"",DATASHEET!DX10)</f>
        <v/>
      </c>
      <c r="DX22" s="123" t="str">
        <f t="shared" si="65"/>
        <v/>
      </c>
      <c r="DY22" s="124" t="str">
        <f>IFERROR(INDEX(DATASHEET!$A$1:$GG$231,MATCH(L3VA!$A22,DATASHEET!$A$1:$A$231,0),MATCH(L3VA!DZ$2,DATASHEET!$A$1:$GG$1,0)),"")</f>
        <v/>
      </c>
      <c r="DZ22" s="105" t="str">
        <f>IF(VLOOKUP(L3VA!$A22,DATASHEET!$A$2:$EW$231,122,FALSE)="","",VLOOKUP(L3VA!$A22,DATASHEET!$A$2:$EW$231,122,FALSE))</f>
        <v/>
      </c>
      <c r="EA22" s="105" t="str">
        <f t="shared" si="66"/>
        <v/>
      </c>
      <c r="EB22" s="106" t="str">
        <f>IF(ISBLANK(DATASHEET!EB10),"",DATASHEET!EB10)</f>
        <v>JN</v>
      </c>
      <c r="EC22" s="107" t="str">
        <f>IF(ISBLANK(DATASHEET!EC10),"",DATASHEET!EC10)</f>
        <v>12D-PE-9</v>
      </c>
      <c r="ED22" s="123" t="str">
        <f t="shared" si="67"/>
        <v/>
      </c>
      <c r="EE22" s="124">
        <f>IFERROR(INDEX(DATASHEET!$A$1:$GG$231,MATCH(L3VA!$A22,DATASHEET!$A$1:$A$231,0),MATCH(L3VA!EF$2,DATASHEET!$A$1:$GG$1,0)),"")</f>
        <v>0</v>
      </c>
      <c r="EF22" s="105" t="str">
        <f>IF(VLOOKUP(L3VA!$A22,DATASHEET!$A$2:$EW$231,127,FALSE)="","",VLOOKUP(L3VA!$A22,DATASHEET!$A$2:$EW$231,127,FALSE))</f>
        <v/>
      </c>
      <c r="EG22" s="105" t="str">
        <f t="shared" si="68"/>
        <v/>
      </c>
      <c r="EH22" s="106" t="str">
        <f>IF(ISBLANK(DATASHEET!EG10),"",DATASHEET!EG10)</f>
        <v/>
      </c>
      <c r="EI22" s="107" t="str">
        <f>IF(ISBLANK(DATASHEET!EH10),"",DATASHEET!EH10)</f>
        <v/>
      </c>
      <c r="EJ22" s="123" t="str">
        <f t="shared" si="69"/>
        <v/>
      </c>
      <c r="EK22" s="124">
        <f>IFERROR(INDEX(DATASHEET!$A$1:$GG$231,MATCH(L3VA!$A22,DATASHEET!$A$1:$A$231,0),MATCH(L3VA!EL$2,DATASHEET!$A$1:$GG$1,0)),"")</f>
        <v>0</v>
      </c>
      <c r="EL22" s="105" t="str">
        <f>IF(VLOOKUP(L3VA!$A22,DATASHEET!$A$2:$EW$231,132,FALSE)="","",VLOOKUP(L3VA!$A22,DATASHEET!$A$2:$EW$231,132,FALSE))</f>
        <v>JN</v>
      </c>
      <c r="EM22" s="105" t="str">
        <f t="shared" si="70"/>
        <v/>
      </c>
      <c r="EN22" s="106" t="str">
        <f>IF(ISBLANK(DATASHEET!EL10),"",DATASHEET!EL10)</f>
        <v/>
      </c>
      <c r="EO22" s="107" t="str">
        <f>IF(ISBLANK(DATASHEET!EM10),"",DATASHEET!EM10)</f>
        <v/>
      </c>
      <c r="EP22" s="123" t="str">
        <f t="shared" si="71"/>
        <v/>
      </c>
      <c r="EQ22" s="124">
        <f>IFERROR(INDEX(DATASHEET!$A$1:$GG$231,MATCH(L3VA!$A22,DATASHEET!$A$1:$A$231,0),MATCH(L3VA!ER$2,DATASHEET!$A$1:$GG$1,0)),"")</f>
        <v>0</v>
      </c>
      <c r="ER22" s="105" t="str">
        <f>IF(VLOOKUP(L3VA!$A22,DATASHEET!$A$2:$EW$231,137,FALSE)="","",VLOOKUP(L3VA!$A22,DATASHEET!$A$2:$EW$231,137,FALSE))</f>
        <v/>
      </c>
      <c r="ES22" s="105" t="str">
        <f t="shared" si="72"/>
        <v/>
      </c>
      <c r="ET22" s="106" t="str">
        <f>IF(ISBLANK(DATASHEET!EQ10),"",DATASHEET!EQ10)</f>
        <v>AWIL</v>
      </c>
      <c r="EU22" s="107" t="str">
        <f>IF(ISBLANK(DATASHEET!ER10),"",DATASHEET!ER10)</f>
        <v>12B-PY-8</v>
      </c>
      <c r="EV22" s="123" t="str">
        <f t="shared" si="73"/>
        <v/>
      </c>
      <c r="EW22" s="124">
        <f>IFERROR(INDEX(DATASHEET!$A$1:$GG$231,MATCH(L3VA!$A22,DATASHEET!$A$1:$A$231,0),MATCH(L3VA!EX$2,DATASHEET!$A$1:$GG$1,0)),"")</f>
        <v>0</v>
      </c>
      <c r="EX22" s="105" t="str">
        <f>IF(VLOOKUP(L3VA!$A22,DATASHEET!$A$2:$EW$231,142,FALSE)="","",VLOOKUP(L3VA!$A22,DATASHEET!$A$2:$EW$231,142,FALSE))</f>
        <v/>
      </c>
      <c r="EY22" s="105" t="str">
        <f t="shared" si="74"/>
        <v/>
      </c>
      <c r="EZ22" s="106" t="str">
        <f>IF(ISBLANK(DATASHEET!EV10),"",DATASHEET!EV10)</f>
        <v/>
      </c>
      <c r="FA22" s="107" t="str">
        <f>IF(ISBLANK(DATASHEET!EW10),"",DATASHEET!EW10)</f>
        <v/>
      </c>
      <c r="FB22" s="123" t="str">
        <f t="shared" si="75"/>
        <v/>
      </c>
      <c r="FC22" s="124">
        <f>IFERROR(INDEX(DATASHEET!$A$1:$GG$231,MATCH(L3VA!$A22,DATASHEET!$A$1:$A$231,0),MATCH(L3VA!FD$2,DATASHEET!$A$1:$GG$1,0)),"")</f>
        <v>0</v>
      </c>
      <c r="FD22" s="105" t="str">
        <f>IF(VLOOKUP(L3VA!$A22,DATASHEET!$A$2:$FW$231,147,FALSE)="","",VLOOKUP(L3VA!$A22,DATASHEET!$A$2:$FW$231,147,FALSE))</f>
        <v>AWIL</v>
      </c>
      <c r="FE22" s="105" t="str">
        <f t="shared" si="76"/>
        <v/>
      </c>
      <c r="FF22" s="106" t="str">
        <f>IF(ISBLANK(DATASHEET!FA10),"",DATASHEET!FA10)</f>
        <v/>
      </c>
      <c r="FG22" s="107" t="str">
        <f>IF(ISBLANK(DATASHEET!FB10),"",DATASHEET!FB10)</f>
        <v/>
      </c>
    </row>
    <row r="23" spans="1:163" x14ac:dyDescent="0.25">
      <c r="A23" s="354">
        <f>DATASHEET!A11</f>
        <v>150830</v>
      </c>
      <c r="B23" s="42" t="str">
        <f>DATASHEET!B11</f>
        <v>ALEXANDER, Lucas</v>
      </c>
      <c r="C23" s="109" t="str">
        <f>DATASHEET!C11</f>
        <v>12ASA</v>
      </c>
      <c r="D23" s="110" t="str">
        <f>DATASHEET!D11</f>
        <v>M</v>
      </c>
      <c r="E23" s="110" t="str">
        <f>IFERROR(VLOOKUP(A23,'[5]Y12 Students'!$E$3:$I$271,5,FALSE),"")</f>
        <v>INTERNAL</v>
      </c>
      <c r="F23" s="110" t="str">
        <f>DATASHEET!E11</f>
        <v>N</v>
      </c>
      <c r="G23" s="110" t="str">
        <f>DATASHEET!F11</f>
        <v>White and Black Caribbean</v>
      </c>
      <c r="H23" s="110" t="str">
        <f>DATASHEET!G11</f>
        <v>N</v>
      </c>
      <c r="I23" s="110" t="str">
        <f>DATASHEET!H11</f>
        <v>N</v>
      </c>
      <c r="J23" s="111" t="str">
        <f>DATASHEET!J11</f>
        <v>6.25+ (B/A)</v>
      </c>
      <c r="K23" s="104" t="str">
        <f t="shared" si="25"/>
        <v/>
      </c>
      <c r="L23" s="104" t="str">
        <f t="shared" si="26"/>
        <v/>
      </c>
      <c r="M23" s="336" t="str">
        <f>IF(COUNT(L3VA!$N23,L3VA!$Z23,L3VA!$T23,L3VA!$AF23,L3VA!$AX23,L3VA!$AR23,L3VA!$BJ23,L3VA!$BD23,L3VA!$BP23,L3VA!#REF!,L3VA!$AL23,L3VA!$BV23,L3VA!$CH23,L3VA!$CZ23,L3VA!$CN23,L3VA!$DF23,L3VA!$CB23,L3VA!#REF!,L3VA!$DR23,L3VA!$DX23,L3VA!$ED23,L3VA!$EJ23,L3VA!$EP23,L3VA!$EV23,L3VA!$FB23,L3VA!$DL23)=0,"",AVERAGE(N23,Z23,T23,AF23,AL23,AX23,AR23,BJ23,BD23,BP23,BV23,CH23,CZ23,CN23,DF23,CB23,DR23,DX23,ED23,EJ23,EP23,EV23,FB23,DL23))</f>
        <v/>
      </c>
      <c r="N23" s="123" t="str">
        <f t="shared" si="29"/>
        <v/>
      </c>
      <c r="O23" s="124">
        <f>IFERROR(INDEX(DATASHEET!$A$1:$GG$231,MATCH(L3VA!$A23,DATASHEET!$A$1:$A$231,0),MATCH(L3VA!P$2,DATASHEET!$A$1:$GG$1,0)),"")</f>
        <v>0</v>
      </c>
      <c r="P23" s="105">
        <f>IF(VLOOKUP(L3VA!$A23,DATASHEET!$A$2:$EW$231,22,FALSE)="","",VLOOKUP(L3VA!$A23,DATASHEET!$A$2:$EW$231,22,FALSE))</f>
        <v>0</v>
      </c>
      <c r="Q23" s="105" t="str">
        <f t="shared" si="30"/>
        <v/>
      </c>
      <c r="R23" s="106" t="str">
        <f>IF(ISBLANK(DATASHEET!AF11),"",DATASHEET!AF11)</f>
        <v/>
      </c>
      <c r="S23" s="107" t="str">
        <f>IF(ISBLANK(DATASHEET!AG11),"",DATASHEET!AG11)</f>
        <v/>
      </c>
      <c r="T23" s="123" t="str">
        <f t="shared" si="31"/>
        <v/>
      </c>
      <c r="U23" s="124">
        <f>IFERROR(INDEX(DATASHEET!$A$1:$GG$231,MATCH(L3VA!$A23,DATASHEET!$A$1:$A$231,0),MATCH(L3VA!V$2,DATASHEET!$A$1:$GG$1,0)),"")</f>
        <v>0</v>
      </c>
      <c r="V23" s="105">
        <f>IF(VLOOKUP(L3VA!$A23,DATASHEET!$A$2:$EW$231,27,FALSE)="","",VLOOKUP(L3VA!$A23,DATASHEET!$A$2:$EW$231,27,FALSE))</f>
        <v>0</v>
      </c>
      <c r="W23" s="105" t="str">
        <f t="shared" si="32"/>
        <v/>
      </c>
      <c r="X23" s="106" t="str">
        <f>IF(ISBLANK(DATASHEET!AK11),"",DATASHEET!AK11)</f>
        <v/>
      </c>
      <c r="Y23" s="107" t="str">
        <f>IF(ISBLANK(DATASHEET!AL11),"",DATASHEET!AL11)</f>
        <v/>
      </c>
      <c r="Z23" s="123" t="str">
        <f t="shared" si="33"/>
        <v/>
      </c>
      <c r="AA23" s="124">
        <f>IFERROR(INDEX(DATASHEET!$A$1:$GG$231,MATCH(L3VA!$A23,DATASHEET!$A$1:$A$231,0),MATCH(L3VA!AB$2,DATASHEET!$A$1:$GG$1,0)),"")</f>
        <v>0</v>
      </c>
      <c r="AB23" s="105" t="str">
        <f>IF(VLOOKUP(L3VA!$A23,DATASHEET!$A$2:$EW$231,32,FALSE)="","",VLOOKUP(L3VA!$A23,DATASHEET!$A$2:$EW$231,32,FALSE))</f>
        <v/>
      </c>
      <c r="AC23" s="105" t="str">
        <f t="shared" si="34"/>
        <v/>
      </c>
      <c r="AD23" s="106" t="str">
        <f>IF(ISBLANK(DATASHEET!AP11),"",DATASHEET!AP11)</f>
        <v/>
      </c>
      <c r="AE23" s="107" t="str">
        <f>IF(ISBLANK(DATASHEET!AQ11),"",DATASHEET!AQ11)</f>
        <v/>
      </c>
      <c r="AF23" s="123" t="str">
        <f t="shared" si="35"/>
        <v/>
      </c>
      <c r="AG23" s="124">
        <f>IFERROR(INDEX(DATASHEET!$A$1:$GG$231,MATCH(L3VA!$A23,DATASHEET!$A$1:$A$231,0),MATCH(L3VA!AH$2,DATASHEET!$A$1:$GG$1,0)),"")</f>
        <v>0</v>
      </c>
      <c r="AH23" s="105" t="str">
        <f>IF(VLOOKUP(L3VA!$A23,DATASHEET!$A$2:$EW$231,37,FALSE)="","",VLOOKUP(L3VA!$A23,DATASHEET!$A$2:$EW$231,37,FALSE))</f>
        <v/>
      </c>
      <c r="AI23" s="105" t="str">
        <f t="shared" si="36"/>
        <v/>
      </c>
      <c r="AJ23" s="106" t="str">
        <f>IF(ISBLANK(DATASHEET!AU11),"",DATASHEET!AU11)</f>
        <v>ES</v>
      </c>
      <c r="AK23" s="107" t="str">
        <f>IF(ISBLANK(DATASHEET!AV11),"",DATASHEET!AV11)</f>
        <v>12C-CH-2</v>
      </c>
      <c r="AL23" s="123" t="str">
        <f t="shared" si="37"/>
        <v/>
      </c>
      <c r="AM23" s="124">
        <f>IFERROR(INDEX(DATASHEET!$A$1:$GG$231,MATCH(L3VA!$A23,DATASHEET!$A$1:$A$231,0),MATCH(L3VA!AN$2,DATASHEET!$A$1:$GG$1,0)),"")</f>
        <v>0</v>
      </c>
      <c r="AN23" s="105" t="str">
        <f>IF(VLOOKUP(L3VA!$A23,DATASHEET!$A$2:$EW$231,42,FALSE)="","",VLOOKUP(L3VA!$A23,DATASHEET!$A$2:$EW$231,42,FALSE))</f>
        <v/>
      </c>
      <c r="AO23" s="105" t="str">
        <f t="shared" si="38"/>
        <v/>
      </c>
      <c r="AP23" s="106" t="str">
        <f>IF(ISBLANK(DATASHEET!AZ11),"",DATASHEET!AZ11)</f>
        <v/>
      </c>
      <c r="AQ23" s="107" t="str">
        <f>IF(ISBLANK(DATASHEET!BA11),"",DATASHEET!BA11)</f>
        <v/>
      </c>
      <c r="AR23" s="123" t="str">
        <f t="shared" si="39"/>
        <v/>
      </c>
      <c r="AS23" s="124">
        <f>IFERROR(INDEX(DATASHEET!$A$1:$GG$231,MATCH(L3VA!$A23,DATASHEET!$A$1:$A$231,0),MATCH(L3VA!AT$2,DATASHEET!$A$1:$GG$1,0)),"")</f>
        <v>0</v>
      </c>
      <c r="AT23" s="105" t="str">
        <f>IF(VLOOKUP(L3VA!$A23,DATASHEET!$A$2:$EW$231,47,FALSE)="","",VLOOKUP(L3VA!$A23,DATASHEET!$A$2:$EW$231,47,FALSE))</f>
        <v>ES</v>
      </c>
      <c r="AU23" s="105" t="str">
        <f t="shared" si="40"/>
        <v/>
      </c>
      <c r="AV23" s="106" t="str">
        <f>IF(ISBLANK(DATASHEET!BE11),"",DATASHEET!BE11)</f>
        <v/>
      </c>
      <c r="AW23" s="107" t="str">
        <f>IF(ISBLANK(DATASHEET!BF11),"",DATASHEET!BF11)</f>
        <v/>
      </c>
      <c r="AX23" s="123" t="str">
        <f t="shared" si="41"/>
        <v/>
      </c>
      <c r="AY23" s="124">
        <f>IFERROR(INDEX(DATASHEET!$A$1:$GG$231,MATCH(L3VA!$A23,DATASHEET!$A$1:$A$231,0),MATCH(L3VA!AZ$2,DATASHEET!$A$1:$GG$1,0)),"")</f>
        <v>0</v>
      </c>
      <c r="AZ23" s="105" t="str">
        <f>IF(VLOOKUP(L3VA!$A23,DATASHEET!$A$2:$EW$231,52,FALSE)="","",VLOOKUP(L3VA!$A23,DATASHEET!$A$2:$EW$231,52,FALSE))</f>
        <v/>
      </c>
      <c r="BA23" s="105" t="str">
        <f t="shared" si="42"/>
        <v/>
      </c>
      <c r="BB23" s="106" t="str">
        <f>IF(ISBLANK(DATASHEET!BJ11),"",DATASHEET!BJ11)</f>
        <v/>
      </c>
      <c r="BC23" s="107" t="str">
        <f>IF(ISBLANK(DATASHEET!BK11),"",DATASHEET!BK11)</f>
        <v/>
      </c>
      <c r="BD23" s="123" t="str">
        <f t="shared" si="43"/>
        <v/>
      </c>
      <c r="BE23" s="124">
        <f>IFERROR(INDEX(DATASHEET!$A$1:$GG$231,MATCH(L3VA!$A23,DATASHEET!$A$1:$A$231,0),MATCH(L3VA!BF$2,DATASHEET!$A$1:$GG$1,0)),"")</f>
        <v>0</v>
      </c>
      <c r="BF23" s="105" t="str">
        <f>IF(VLOOKUP(L3VA!$A23,DATASHEET!$A$2:$EW$231,57,FALSE)="","",VLOOKUP(L3VA!$A23,DATASHEET!$A$2:$EW$231,57,FALSE))</f>
        <v/>
      </c>
      <c r="BG23" s="105" t="str">
        <f t="shared" si="44"/>
        <v/>
      </c>
      <c r="BH23" s="106" t="str">
        <f>IF(ISBLANK(DATASHEET!BO11),"",DATASHEET!BO11)</f>
        <v>DHO</v>
      </c>
      <c r="BI23" s="107" t="str">
        <f>IF(ISBLANK(DATASHEET!BP11),"",DATASHEET!BP11)</f>
        <v>12A-EC-4</v>
      </c>
      <c r="BJ23" s="123" t="str">
        <f t="shared" si="45"/>
        <v/>
      </c>
      <c r="BK23" s="124">
        <f>IFERROR(INDEX(DATASHEET!$A$1:$GG$231,MATCH(L3VA!$A23,DATASHEET!$A$1:$A$231,0),MATCH(L3VA!BL$2,DATASHEET!$A$1:$GG$1,0)),"")</f>
        <v>0</v>
      </c>
      <c r="BL23" s="105" t="str">
        <f>IF(VLOOKUP(L3VA!$A23,DATASHEET!$A$2:$EW$231,62,FALSE)="","",VLOOKUP(L3VA!$A23,DATASHEET!$A$2:$EW$231,62,FALSE))</f>
        <v/>
      </c>
      <c r="BM23" s="105" t="str">
        <f t="shared" si="46"/>
        <v/>
      </c>
      <c r="BN23" s="106" t="str">
        <f>IF(ISBLANK(DATASHEET!BT11),"",DATASHEET!BT11)</f>
        <v/>
      </c>
      <c r="BO23" s="107" t="str">
        <f>IF(ISBLANK(DATASHEET!BU11),"",DATASHEET!BU11)</f>
        <v/>
      </c>
      <c r="BP23" s="123" t="str">
        <f t="shared" si="47"/>
        <v/>
      </c>
      <c r="BQ23" s="124">
        <f>IFERROR(INDEX(DATASHEET!$A$1:$GG$231,MATCH(L3VA!$A23,DATASHEET!$A$1:$A$231,0),MATCH(L3VA!BR$2,DATASHEET!$A$1:$GG$1,0)),"")</f>
        <v>0</v>
      </c>
      <c r="BR23" s="105" t="str">
        <f>IF(VLOOKUP(L3VA!$A23,DATASHEET!$A$2:$EW$231,67,FALSE)="","",VLOOKUP(L3VA!$A23,DATASHEET!$A$2:$EW$231,67,FALSE))</f>
        <v>DHO</v>
      </c>
      <c r="BS23" s="105" t="str">
        <f t="shared" si="48"/>
        <v/>
      </c>
      <c r="BT23" s="106" t="str">
        <f>IF(ISBLANK(DATASHEET!BY11),"",DATASHEET!BY11)</f>
        <v/>
      </c>
      <c r="BU23" s="107" t="str">
        <f>IF(ISBLANK(DATASHEET!BZ11),"",DATASHEET!BZ11)</f>
        <v/>
      </c>
      <c r="BV23" s="123" t="str">
        <f t="shared" si="49"/>
        <v/>
      </c>
      <c r="BW23" s="124">
        <f>IFERROR(INDEX(DATASHEET!$A$1:$GG$231,MATCH(L3VA!$A23,DATASHEET!$A$1:$A$231,0),MATCH(L3VA!BX$2,DATASHEET!$A$1:$GG$1,0)),"")</f>
        <v>0</v>
      </c>
      <c r="BX23" s="105" t="str">
        <f>IF(VLOOKUP(L3VA!$A23,DATASHEET!$A$2:$EW$231,77,FALSE)="","",VLOOKUP(L3VA!$A23,DATASHEET!$A$2:$EW$231,77,FALSE))</f>
        <v/>
      </c>
      <c r="BY23" s="105" t="str">
        <f t="shared" si="50"/>
        <v/>
      </c>
      <c r="BZ23" s="106" t="str">
        <f>IF(ISBLANK(DATASHEET!CI11),"",DATASHEET!CI11)</f>
        <v/>
      </c>
      <c r="CA23" s="107" t="str">
        <f>IF(ISBLANK(DATASHEET!CJ11),"",DATASHEET!CJ11)</f>
        <v/>
      </c>
      <c r="CB23" s="123" t="str">
        <f t="shared" si="51"/>
        <v/>
      </c>
      <c r="CC23" s="124">
        <f>IFERROR(INDEX(DATASHEET!$A$1:$GG$231,MATCH(L3VA!$A23,DATASHEET!$A$1:$A$231,0),MATCH(L3VA!CD$2,DATASHEET!$A$1:$GG$1,0)),"")</f>
        <v>0</v>
      </c>
      <c r="CD23" s="105" t="str">
        <f>IF(VLOOKUP(L3VA!$A23,DATASHEET!$A$2:$EW$231,82,FALSE)="","",VLOOKUP(L3VA!$A23,DATASHEET!$A$2:$EW$231,82,FALSE))</f>
        <v>AS</v>
      </c>
      <c r="CE23" s="105" t="str">
        <f t="shared" si="52"/>
        <v/>
      </c>
      <c r="CF23" s="106" t="str">
        <f>IF(ISBLANK(DATASHEET!CN11),"",DATASHEET!CN11)</f>
        <v/>
      </c>
      <c r="CG23" s="107" t="str">
        <f>IF(ISBLANK(DATASHEET!CO11),"",DATASHEET!CO11)</f>
        <v/>
      </c>
      <c r="CH23" s="123" t="str">
        <f t="shared" si="53"/>
        <v/>
      </c>
      <c r="CI23" s="124">
        <f>IFERROR(INDEX(DATASHEET!$A$1:$GG$231,MATCH(L3VA!$A23,DATASHEET!$A$1:$A$231,0),MATCH(L3VA!CJ$2,DATASHEET!$A$1:$GG$1,0)),"")</f>
        <v>0</v>
      </c>
      <c r="CJ23" s="105" t="str">
        <f>IF(VLOOKUP(L3VA!$A23,DATASHEET!$A$2:$EW$231,87,FALSE)="","",VLOOKUP(L3VA!$A23,DATASHEET!$A$2:$EW$231,87,FALSE))</f>
        <v/>
      </c>
      <c r="CK23" s="105" t="str">
        <f t="shared" si="27"/>
        <v/>
      </c>
      <c r="CL23" s="106" t="str">
        <f>IF(ISBLANK(DATASHEET!CS11),"",DATASHEET!CS11)</f>
        <v/>
      </c>
      <c r="CM23" s="107" t="str">
        <f>IF(ISBLANK(DATASHEET!CT11),"",DATASHEET!CT11)</f>
        <v/>
      </c>
      <c r="CN23" s="123" t="str">
        <f t="shared" si="54"/>
        <v/>
      </c>
      <c r="CO23" s="124">
        <f>IFERROR(INDEX(DATASHEET!$A$1:$GG$231,MATCH(L3VA!$A23,DATASHEET!$A$1:$A$231,0),MATCH(L3VA!CP$2,DATASHEET!$A$1:$GG$1,0)),"")</f>
        <v>0</v>
      </c>
      <c r="CP23" s="105" t="str">
        <f>IF(VLOOKUP(L3VA!$A23,DATASHEET!$A$2:$EW$231,92,FALSE)="","",VLOOKUP(L3VA!$A23,DATASHEET!$A$2:$EW$231,92,FALSE))</f>
        <v/>
      </c>
      <c r="CQ23" s="105" t="str">
        <f t="shared" si="55"/>
        <v/>
      </c>
      <c r="CR23" s="106" t="str">
        <f>IF(ISBLANK(DATASHEET!CX11),"",DATASHEET!CX11)</f>
        <v/>
      </c>
      <c r="CS23" s="107" t="str">
        <f>IF(ISBLANK(DATASHEET!CY11),"",DATASHEET!CY11)</f>
        <v/>
      </c>
      <c r="CT23" s="123" t="str">
        <f t="shared" si="56"/>
        <v/>
      </c>
      <c r="CU23" s="124">
        <f>IFERROR(INDEX(DATASHEET!$A$1:$GG$231,MATCH(L3VA!$A23,DATASHEET!$A$1:$A$231,0),MATCH(L3VA!CV$2,DATASHEET!$A$1:$GG$1,0)),"")</f>
        <v>0</v>
      </c>
      <c r="CV23" s="105" t="str">
        <f>IF(VLOOKUP(L3VA!$A23,DATASHEET!$A$2:$EW$231,107,FALSE)="","",VLOOKUP(L3VA!$A23,DATASHEET!$A$2:$EW$231,107,FALSE))</f>
        <v/>
      </c>
      <c r="CW23" s="105" t="str">
        <f t="shared" si="57"/>
        <v/>
      </c>
      <c r="CX23" s="106" t="str">
        <f>IF(ISBLANK(DATASHEET!DC11),"",DATASHEET!DC11)</f>
        <v/>
      </c>
      <c r="CY23" s="107" t="str">
        <f>IF(ISBLANK(DATASHEET!DD11),"",DATASHEET!DD11)</f>
        <v/>
      </c>
      <c r="CZ23" s="123" t="str">
        <f t="shared" si="58"/>
        <v/>
      </c>
      <c r="DA23" s="124">
        <f>IFERROR(INDEX(DATASHEET!$A$1:$GG$231,MATCH(L3VA!$A23,DATASHEET!$A$1:$A$231,0),MATCH(L3VA!DB$2,DATASHEET!$A$1:$GG$1,0)),"")</f>
        <v>0</v>
      </c>
      <c r="DB23" s="105" t="str">
        <f>IF(VLOOKUP(L3VA!$A23,DATASHEET!$A$2:$EW$231,97,FALSE)="","",VLOOKUP(L3VA!$A23,DATASHEET!$A$2:$EW$231,97,FALSE))</f>
        <v/>
      </c>
      <c r="DC23" s="105" t="str">
        <f t="shared" si="59"/>
        <v/>
      </c>
      <c r="DD23" s="106" t="str">
        <f>IF(ISBLANK(DATASHEET!DH11),"",DATASHEET!DH11)</f>
        <v/>
      </c>
      <c r="DE23" s="107" t="str">
        <f>IF(ISBLANK(DATASHEET!DI11),"",DATASHEET!DI11)</f>
        <v/>
      </c>
      <c r="DF23" s="123" t="str">
        <f t="shared" si="60"/>
        <v/>
      </c>
      <c r="DG23" s="124">
        <f>IFERROR(INDEX(DATASHEET!$A$1:$GG$231,MATCH(L3VA!$A23,DATASHEET!$A$1:$A$231,0),MATCH(L3VA!DH$2,DATASHEET!$A$1:$GG$1,0)),"")</f>
        <v>0</v>
      </c>
      <c r="DH23" s="105" t="str">
        <f>IF(VLOOKUP(L3VA!$A23,DATASHEET!$A$2:$EW$231,102,FALSE)="","",VLOOKUP(L3VA!$A23,DATASHEET!$A$2:$EW$231,102,FALSE))</f>
        <v/>
      </c>
      <c r="DI23" s="105" t="str">
        <f t="shared" si="61"/>
        <v/>
      </c>
      <c r="DJ23" s="106" t="str">
        <f>IF(ISBLANK(DATASHEET!DM11),"",DATASHEET!DM11)</f>
        <v>MRO</v>
      </c>
      <c r="DK23" s="107" t="str">
        <f>IF(ISBLANK(DATASHEET!DN11),"",DATASHEET!DN11)</f>
        <v>12D-MA-7</v>
      </c>
      <c r="DL23" s="123" t="str">
        <f t="shared" si="62"/>
        <v/>
      </c>
      <c r="DM23" s="124">
        <f>IFERROR(INDEX(DATASHEET!$A$1:$GG$231,MATCH(L3VA!$A23,DATASHEET!$A$1:$A$231,0),MATCH(L3VA!DN$2,DATASHEET!$A$1:$GG$1,0)),"")</f>
        <v>0</v>
      </c>
      <c r="DN23" s="105" t="str">
        <f>IF(VLOOKUP(L3VA!$A23,DATASHEET!$A$2:$FW$231,112,FALSE)="","",VLOOKUP(L3VA!$A23,DATASHEET!$A$2:$FW$231,112,FALSE))</f>
        <v/>
      </c>
      <c r="DO23" s="105" t="str">
        <f t="shared" si="28"/>
        <v/>
      </c>
      <c r="DP23" s="106" t="str">
        <f>IF(ISBLANK(DATASHEET!DR11),"",DATASHEET!DR11)</f>
        <v/>
      </c>
      <c r="DQ23" s="107" t="str">
        <f>IF(ISBLANK(DATASHEET!DS11),"",DATASHEET!DS11)</f>
        <v/>
      </c>
      <c r="DR23" s="123" t="str">
        <f t="shared" si="63"/>
        <v/>
      </c>
      <c r="DS23" s="124">
        <f>IFERROR(INDEX(DATASHEET!$A$1:$GG$231,MATCH(L3VA!$A23,DATASHEET!$A$1:$A$231,0),MATCH(L3VA!DT$2,DATASHEET!$A$1:$GG$1,0)),"")</f>
        <v>0</v>
      </c>
      <c r="DT23" s="105" t="str">
        <f>IF(VLOOKUP(L3VA!$A23,DATASHEET!$A$2:$EW$231,117,FALSE)="","",VLOOKUP(L3VA!$A23,DATASHEET!$A$2:$EW$231,117,FALSE))</f>
        <v>MRO</v>
      </c>
      <c r="DU23" s="105" t="str">
        <f t="shared" si="64"/>
        <v/>
      </c>
      <c r="DV23" s="106" t="str">
        <f>IF(ISBLANK(DATASHEET!DW11),"",DATASHEET!DW11)</f>
        <v/>
      </c>
      <c r="DW23" s="107" t="str">
        <f>IF(ISBLANK(DATASHEET!DX11),"",DATASHEET!DX11)</f>
        <v/>
      </c>
      <c r="DX23" s="123" t="str">
        <f t="shared" si="65"/>
        <v/>
      </c>
      <c r="DY23" s="124" t="str">
        <f>IFERROR(INDEX(DATASHEET!$A$1:$GG$231,MATCH(L3VA!$A23,DATASHEET!$A$1:$A$231,0),MATCH(L3VA!DZ$2,DATASHEET!$A$1:$GG$1,0)),"")</f>
        <v/>
      </c>
      <c r="DZ23" s="105" t="str">
        <f>IF(VLOOKUP(L3VA!$A23,DATASHEET!$A$2:$EW$231,122,FALSE)="","",VLOOKUP(L3VA!$A23,DATASHEET!$A$2:$EW$231,122,FALSE))</f>
        <v/>
      </c>
      <c r="EA23" s="105" t="str">
        <f t="shared" si="66"/>
        <v/>
      </c>
      <c r="EB23" s="106" t="str">
        <f>IF(ISBLANK(DATASHEET!EB11),"",DATASHEET!EB11)</f>
        <v/>
      </c>
      <c r="EC23" s="107" t="str">
        <f>IF(ISBLANK(DATASHEET!EC11),"",DATASHEET!EC11)</f>
        <v/>
      </c>
      <c r="ED23" s="123" t="str">
        <f t="shared" si="67"/>
        <v/>
      </c>
      <c r="EE23" s="124">
        <f>IFERROR(INDEX(DATASHEET!$A$1:$GG$231,MATCH(L3VA!$A23,DATASHEET!$A$1:$A$231,0),MATCH(L3VA!EF$2,DATASHEET!$A$1:$GG$1,0)),"")</f>
        <v>0</v>
      </c>
      <c r="EF23" s="105" t="str">
        <f>IF(VLOOKUP(L3VA!$A23,DATASHEET!$A$2:$EW$231,127,FALSE)="","",VLOOKUP(L3VA!$A23,DATASHEET!$A$2:$EW$231,127,FALSE))</f>
        <v/>
      </c>
      <c r="EG23" s="105" t="str">
        <f t="shared" si="68"/>
        <v/>
      </c>
      <c r="EH23" s="106" t="str">
        <f>IF(ISBLANK(DATASHEET!EG11),"",DATASHEET!EG11)</f>
        <v/>
      </c>
      <c r="EI23" s="107" t="str">
        <f>IF(ISBLANK(DATASHEET!EH11),"",DATASHEET!EH11)</f>
        <v/>
      </c>
      <c r="EJ23" s="123" t="str">
        <f t="shared" si="69"/>
        <v/>
      </c>
      <c r="EK23" s="124">
        <f>IFERROR(INDEX(DATASHEET!$A$1:$GG$231,MATCH(L3VA!$A23,DATASHEET!$A$1:$A$231,0),MATCH(L3VA!EL$2,DATASHEET!$A$1:$GG$1,0)),"")</f>
        <v>0</v>
      </c>
      <c r="EL23" s="105" t="str">
        <f>IF(VLOOKUP(L3VA!$A23,DATASHEET!$A$2:$EW$231,132,FALSE)="","",VLOOKUP(L3VA!$A23,DATASHEET!$A$2:$EW$231,132,FALSE))</f>
        <v/>
      </c>
      <c r="EM23" s="105" t="str">
        <f t="shared" si="70"/>
        <v/>
      </c>
      <c r="EN23" s="106" t="str">
        <f>IF(ISBLANK(DATASHEET!EL11),"",DATASHEET!EL11)</f>
        <v/>
      </c>
      <c r="EO23" s="107" t="str">
        <f>IF(ISBLANK(DATASHEET!EM11),"",DATASHEET!EM11)</f>
        <v/>
      </c>
      <c r="EP23" s="123" t="str">
        <f t="shared" si="71"/>
        <v/>
      </c>
      <c r="EQ23" s="124">
        <f>IFERROR(INDEX(DATASHEET!$A$1:$GG$231,MATCH(L3VA!$A23,DATASHEET!$A$1:$A$231,0),MATCH(L3VA!ER$2,DATASHEET!$A$1:$GG$1,0)),"")</f>
        <v>0</v>
      </c>
      <c r="ER23" s="105" t="str">
        <f>IF(VLOOKUP(L3VA!$A23,DATASHEET!$A$2:$EW$231,137,FALSE)="","",VLOOKUP(L3VA!$A23,DATASHEET!$A$2:$EW$231,137,FALSE))</f>
        <v/>
      </c>
      <c r="ES23" s="105" t="str">
        <f t="shared" si="72"/>
        <v/>
      </c>
      <c r="ET23" s="106" t="str">
        <f>IF(ISBLANK(DATASHEET!EQ11),"",DATASHEET!EQ11)</f>
        <v/>
      </c>
      <c r="EU23" s="107" t="str">
        <f>IF(ISBLANK(DATASHEET!ER11),"",DATASHEET!ER11)</f>
        <v/>
      </c>
      <c r="EV23" s="123" t="str">
        <f t="shared" si="73"/>
        <v/>
      </c>
      <c r="EW23" s="124">
        <f>IFERROR(INDEX(DATASHEET!$A$1:$GG$231,MATCH(L3VA!$A23,DATASHEET!$A$1:$A$231,0),MATCH(L3VA!EX$2,DATASHEET!$A$1:$GG$1,0)),"")</f>
        <v>0</v>
      </c>
      <c r="EX23" s="105" t="str">
        <f>IF(VLOOKUP(L3VA!$A23,DATASHEET!$A$2:$EW$231,142,FALSE)="","",VLOOKUP(L3VA!$A23,DATASHEET!$A$2:$EW$231,142,FALSE))</f>
        <v/>
      </c>
      <c r="EY23" s="105" t="str">
        <f t="shared" si="74"/>
        <v/>
      </c>
      <c r="EZ23" s="106" t="str">
        <f>IF(ISBLANK(DATASHEET!EV11),"",DATASHEET!EV11)</f>
        <v/>
      </c>
      <c r="FA23" s="107" t="str">
        <f>IF(ISBLANK(DATASHEET!EW11),"",DATASHEET!EW11)</f>
        <v/>
      </c>
      <c r="FB23" s="123" t="str">
        <f t="shared" si="75"/>
        <v/>
      </c>
      <c r="FC23" s="124">
        <f>IFERROR(INDEX(DATASHEET!$A$1:$GG$231,MATCH(L3VA!$A23,DATASHEET!$A$1:$A$231,0),MATCH(L3VA!FD$2,DATASHEET!$A$1:$GG$1,0)),"")</f>
        <v>0</v>
      </c>
      <c r="FD23" s="105" t="str">
        <f>IF(VLOOKUP(L3VA!$A23,DATASHEET!$A$2:$FW$231,147,FALSE)="","",VLOOKUP(L3VA!$A23,DATASHEET!$A$2:$FW$231,147,FALSE))</f>
        <v/>
      </c>
      <c r="FE23" s="105" t="str">
        <f t="shared" si="76"/>
        <v/>
      </c>
      <c r="FF23" s="106" t="str">
        <f>IF(ISBLANK(DATASHEET!FA11),"",DATASHEET!FA11)</f>
        <v/>
      </c>
      <c r="FG23" s="107" t="str">
        <f>IF(ISBLANK(DATASHEET!FB11),"",DATASHEET!FB11)</f>
        <v/>
      </c>
    </row>
    <row r="24" spans="1:163" x14ac:dyDescent="0.25">
      <c r="A24" s="354">
        <f>DATASHEET!A12</f>
        <v>150870</v>
      </c>
      <c r="B24" s="42" t="str">
        <f>DATASHEET!B12</f>
        <v>ALFONSO, Arianne</v>
      </c>
      <c r="C24" s="109" t="str">
        <f>DATASHEET!C12</f>
        <v>12ASA</v>
      </c>
      <c r="D24" s="110" t="str">
        <f>DATASHEET!D12</f>
        <v>F</v>
      </c>
      <c r="E24" s="110" t="str">
        <f>IFERROR(VLOOKUP(A24,'[5]Y12 Students'!$E$3:$I$271,5,FALSE),"")</f>
        <v>INTERNAL</v>
      </c>
      <c r="F24" s="110" t="str">
        <f>DATASHEET!E12</f>
        <v>N</v>
      </c>
      <c r="G24" s="110" t="str">
        <f>DATASHEET!F12</f>
        <v>Any Other Asian Background</v>
      </c>
      <c r="H24" s="110" t="str">
        <f>DATASHEET!G12</f>
        <v>N</v>
      </c>
      <c r="I24" s="110" t="str">
        <f>DATASHEET!H12</f>
        <v>N</v>
      </c>
      <c r="J24" s="111" t="str">
        <f>DATASHEET!J12</f>
        <v>2.5+ (D/C)</v>
      </c>
      <c r="K24" s="104" t="str">
        <f t="shared" si="25"/>
        <v/>
      </c>
      <c r="L24" s="104" t="str">
        <f t="shared" si="26"/>
        <v/>
      </c>
      <c r="M24" s="336" t="str">
        <f>IF(COUNT(L3VA!$N24,L3VA!$Z24,L3VA!$T24,L3VA!$AF24,L3VA!$AX24,L3VA!$AR24,L3VA!$BJ24,L3VA!$BD24,L3VA!$BP24,L3VA!#REF!,L3VA!$AL24,L3VA!$BV24,L3VA!$CH24,L3VA!$CZ24,L3VA!$CN24,L3VA!$DF24,L3VA!$CB24,L3VA!#REF!,L3VA!$DR24,L3VA!$DX24,L3VA!$ED24,L3VA!$EJ24,L3VA!$EP24,L3VA!$EV24,L3VA!$FB24,L3VA!$DL24)=0,"",AVERAGE(N24,Z24,T24,AF24,AL24,AX24,AR24,BJ24,BD24,BP24,BV24,CH24,CZ24,CN24,DF24,CB24,DR24,DX24,ED24,EJ24,EP24,EV24,FB24,DL24))</f>
        <v/>
      </c>
      <c r="N24" s="123" t="str">
        <f t="shared" si="29"/>
        <v/>
      </c>
      <c r="O24" s="124">
        <f>IFERROR(INDEX(DATASHEET!$A$1:$GG$231,MATCH(L3VA!$A24,DATASHEET!$A$1:$A$231,0),MATCH(L3VA!P$2,DATASHEET!$A$1:$GG$1,0)),"")</f>
        <v>0</v>
      </c>
      <c r="P24" s="105">
        <f>IF(VLOOKUP(L3VA!$A24,DATASHEET!$A$2:$EW$231,22,FALSE)="","",VLOOKUP(L3VA!$A24,DATASHEET!$A$2:$EW$231,22,FALSE))</f>
        <v>0</v>
      </c>
      <c r="Q24" s="105" t="str">
        <f t="shared" si="30"/>
        <v/>
      </c>
      <c r="R24" s="106" t="str">
        <f>IF(ISBLANK(DATASHEET!AF12),"",DATASHEET!AF12)</f>
        <v/>
      </c>
      <c r="S24" s="107" t="str">
        <f>IF(ISBLANK(DATASHEET!AG12),"",DATASHEET!AG12)</f>
        <v/>
      </c>
      <c r="T24" s="123" t="str">
        <f t="shared" si="31"/>
        <v/>
      </c>
      <c r="U24" s="124">
        <f>IFERROR(INDEX(DATASHEET!$A$1:$GG$231,MATCH(L3VA!$A24,DATASHEET!$A$1:$A$231,0),MATCH(L3VA!V$2,DATASHEET!$A$1:$GG$1,0)),"")</f>
        <v>0</v>
      </c>
      <c r="V24" s="105">
        <f>IF(VLOOKUP(L3VA!$A24,DATASHEET!$A$2:$EW$231,27,FALSE)="","",VLOOKUP(L3VA!$A24,DATASHEET!$A$2:$EW$231,27,FALSE))</f>
        <v>0</v>
      </c>
      <c r="W24" s="105" t="str">
        <f t="shared" si="32"/>
        <v/>
      </c>
      <c r="X24" s="106" t="str">
        <f>IF(ISBLANK(DATASHEET!AK12),"",DATASHEET!AK12)</f>
        <v/>
      </c>
      <c r="Y24" s="107" t="str">
        <f>IF(ISBLANK(DATASHEET!AL12),"",DATASHEET!AL12)</f>
        <v/>
      </c>
      <c r="Z24" s="123" t="str">
        <f t="shared" si="33"/>
        <v/>
      </c>
      <c r="AA24" s="124">
        <f>IFERROR(INDEX(DATASHEET!$A$1:$GG$231,MATCH(L3VA!$A24,DATASHEET!$A$1:$A$231,0),MATCH(L3VA!AB$2,DATASHEET!$A$1:$GG$1,0)),"")</f>
        <v>0</v>
      </c>
      <c r="AB24" s="105" t="str">
        <f>IF(VLOOKUP(L3VA!$A24,DATASHEET!$A$2:$EW$231,32,FALSE)="","",VLOOKUP(L3VA!$A24,DATASHEET!$A$2:$EW$231,32,FALSE))</f>
        <v/>
      </c>
      <c r="AC24" s="105" t="str">
        <f t="shared" si="34"/>
        <v/>
      </c>
      <c r="AD24" s="106" t="str">
        <f>IF(ISBLANK(DATASHEET!AP12),"",DATASHEET!AP12)</f>
        <v/>
      </c>
      <c r="AE24" s="107" t="str">
        <f>IF(ISBLANK(DATASHEET!AQ12),"",DATASHEET!AQ12)</f>
        <v/>
      </c>
      <c r="AF24" s="123" t="str">
        <f t="shared" si="35"/>
        <v/>
      </c>
      <c r="AG24" s="124">
        <f>IFERROR(INDEX(DATASHEET!$A$1:$GG$231,MATCH(L3VA!$A24,DATASHEET!$A$1:$A$231,0),MATCH(L3VA!AH$2,DATASHEET!$A$1:$GG$1,0)),"")</f>
        <v>0</v>
      </c>
      <c r="AH24" s="105" t="str">
        <f>IF(VLOOKUP(L3VA!$A24,DATASHEET!$A$2:$EW$231,37,FALSE)="","",VLOOKUP(L3VA!$A24,DATASHEET!$A$2:$EW$231,37,FALSE))</f>
        <v/>
      </c>
      <c r="AI24" s="105" t="str">
        <f t="shared" si="36"/>
        <v/>
      </c>
      <c r="AJ24" s="106" t="str">
        <f>IF(ISBLANK(DATASHEET!AU12),"",DATASHEET!AU12)</f>
        <v/>
      </c>
      <c r="AK24" s="107" t="str">
        <f>IF(ISBLANK(DATASHEET!AV12),"",DATASHEET!AV12)</f>
        <v/>
      </c>
      <c r="AL24" s="123" t="str">
        <f t="shared" si="37"/>
        <v/>
      </c>
      <c r="AM24" s="124">
        <f>IFERROR(INDEX(DATASHEET!$A$1:$GG$231,MATCH(L3VA!$A24,DATASHEET!$A$1:$A$231,0),MATCH(L3VA!AN$2,DATASHEET!$A$1:$GG$1,0)),"")</f>
        <v>0</v>
      </c>
      <c r="AN24" s="105" t="str">
        <f>IF(VLOOKUP(L3VA!$A24,DATASHEET!$A$2:$EW$231,42,FALSE)="","",VLOOKUP(L3VA!$A24,DATASHEET!$A$2:$EW$231,42,FALSE))</f>
        <v/>
      </c>
      <c r="AO24" s="105" t="str">
        <f t="shared" si="38"/>
        <v/>
      </c>
      <c r="AP24" s="106" t="str">
        <f>IF(ISBLANK(DATASHEET!AZ12),"",DATASHEET!AZ12)</f>
        <v/>
      </c>
      <c r="AQ24" s="107" t="str">
        <f>IF(ISBLANK(DATASHEET!BA12),"",DATASHEET!BA12)</f>
        <v/>
      </c>
      <c r="AR24" s="123" t="str">
        <f t="shared" si="39"/>
        <v/>
      </c>
      <c r="AS24" s="124">
        <f>IFERROR(INDEX(DATASHEET!$A$1:$GG$231,MATCH(L3VA!$A24,DATASHEET!$A$1:$A$231,0),MATCH(L3VA!AT$2,DATASHEET!$A$1:$GG$1,0)),"")</f>
        <v>0</v>
      </c>
      <c r="AT24" s="105" t="str">
        <f>IF(VLOOKUP(L3VA!$A24,DATASHEET!$A$2:$EW$231,47,FALSE)="","",VLOOKUP(L3VA!$A24,DATASHEET!$A$2:$EW$231,47,FALSE))</f>
        <v/>
      </c>
      <c r="AU24" s="105" t="str">
        <f t="shared" si="40"/>
        <v/>
      </c>
      <c r="AV24" s="106" t="str">
        <f>IF(ISBLANK(DATASHEET!BE12),"",DATASHEET!BE12)</f>
        <v/>
      </c>
      <c r="AW24" s="107" t="str">
        <f>IF(ISBLANK(DATASHEET!BF12),"",DATASHEET!BF12)</f>
        <v/>
      </c>
      <c r="AX24" s="123" t="str">
        <f t="shared" si="41"/>
        <v/>
      </c>
      <c r="AY24" s="124">
        <f>IFERROR(INDEX(DATASHEET!$A$1:$GG$231,MATCH(L3VA!$A24,DATASHEET!$A$1:$A$231,0),MATCH(L3VA!AZ$2,DATASHEET!$A$1:$GG$1,0)),"")</f>
        <v>0</v>
      </c>
      <c r="AZ24" s="105" t="str">
        <f>IF(VLOOKUP(L3VA!$A24,DATASHEET!$A$2:$EW$231,52,FALSE)="","",VLOOKUP(L3VA!$A24,DATASHEET!$A$2:$EW$231,52,FALSE))</f>
        <v/>
      </c>
      <c r="BA24" s="105" t="str">
        <f t="shared" si="42"/>
        <v/>
      </c>
      <c r="BB24" s="106" t="str">
        <f>IF(ISBLANK(DATASHEET!BJ12),"",DATASHEET!BJ12)</f>
        <v/>
      </c>
      <c r="BC24" s="107" t="str">
        <f>IF(ISBLANK(DATASHEET!BK12),"",DATASHEET!BK12)</f>
        <v/>
      </c>
      <c r="BD24" s="123" t="str">
        <f t="shared" si="43"/>
        <v/>
      </c>
      <c r="BE24" s="124">
        <f>IFERROR(INDEX(DATASHEET!$A$1:$GG$231,MATCH(L3VA!$A24,DATASHEET!$A$1:$A$231,0),MATCH(L3VA!BF$2,DATASHEET!$A$1:$GG$1,0)),"")</f>
        <v>0</v>
      </c>
      <c r="BF24" s="105" t="str">
        <f>IF(VLOOKUP(L3VA!$A24,DATASHEET!$A$2:$EW$231,57,FALSE)="","",VLOOKUP(L3VA!$A24,DATASHEET!$A$2:$EW$231,57,FALSE))</f>
        <v/>
      </c>
      <c r="BG24" s="105" t="str">
        <f t="shared" si="44"/>
        <v/>
      </c>
      <c r="BH24" s="106" t="str">
        <f>IF(ISBLANK(DATASHEET!BO12),"",DATASHEET!BO12)</f>
        <v>DHO</v>
      </c>
      <c r="BI24" s="107" t="str">
        <f>IF(ISBLANK(DATASHEET!BP12),"",DATASHEET!BP12)</f>
        <v>12E-EC-2</v>
      </c>
      <c r="BJ24" s="123" t="str">
        <f t="shared" si="45"/>
        <v/>
      </c>
      <c r="BK24" s="124">
        <f>IFERROR(INDEX(DATASHEET!$A$1:$GG$231,MATCH(L3VA!$A24,DATASHEET!$A$1:$A$231,0),MATCH(L3VA!BL$2,DATASHEET!$A$1:$GG$1,0)),"")</f>
        <v>0</v>
      </c>
      <c r="BL24" s="105" t="str">
        <f>IF(VLOOKUP(L3VA!$A24,DATASHEET!$A$2:$EW$231,62,FALSE)="","",VLOOKUP(L3VA!$A24,DATASHEET!$A$2:$EW$231,62,FALSE))</f>
        <v/>
      </c>
      <c r="BM24" s="105" t="str">
        <f t="shared" si="46"/>
        <v/>
      </c>
      <c r="BN24" s="106" t="str">
        <f>IF(ISBLANK(DATASHEET!BT12),"",DATASHEET!BT12)</f>
        <v/>
      </c>
      <c r="BO24" s="107" t="str">
        <f>IF(ISBLANK(DATASHEET!BU12),"",DATASHEET!BU12)</f>
        <v/>
      </c>
      <c r="BP24" s="123" t="str">
        <f t="shared" si="47"/>
        <v/>
      </c>
      <c r="BQ24" s="124">
        <f>IFERROR(INDEX(DATASHEET!$A$1:$GG$231,MATCH(L3VA!$A24,DATASHEET!$A$1:$A$231,0),MATCH(L3VA!BR$2,DATASHEET!$A$1:$GG$1,0)),"")</f>
        <v>0</v>
      </c>
      <c r="BR24" s="105" t="str">
        <f>IF(VLOOKUP(L3VA!$A24,DATASHEET!$A$2:$EW$231,67,FALSE)="","",VLOOKUP(L3VA!$A24,DATASHEET!$A$2:$EW$231,67,FALSE))</f>
        <v>DHO</v>
      </c>
      <c r="BS24" s="105" t="str">
        <f t="shared" si="48"/>
        <v/>
      </c>
      <c r="BT24" s="106" t="str">
        <f>IF(ISBLANK(DATASHEET!BY12),"",DATASHEET!BY12)</f>
        <v/>
      </c>
      <c r="BU24" s="107" t="str">
        <f>IF(ISBLANK(DATASHEET!BZ12),"",DATASHEET!BZ12)</f>
        <v/>
      </c>
      <c r="BV24" s="123" t="str">
        <f t="shared" si="49"/>
        <v/>
      </c>
      <c r="BW24" s="124">
        <f>IFERROR(INDEX(DATASHEET!$A$1:$GG$231,MATCH(L3VA!$A24,DATASHEET!$A$1:$A$231,0),MATCH(L3VA!BX$2,DATASHEET!$A$1:$GG$1,0)),"")</f>
        <v>0</v>
      </c>
      <c r="BX24" s="105" t="str">
        <f>IF(VLOOKUP(L3VA!$A24,DATASHEET!$A$2:$EW$231,77,FALSE)="","",VLOOKUP(L3VA!$A24,DATASHEET!$A$2:$EW$231,77,FALSE))</f>
        <v/>
      </c>
      <c r="BY24" s="105" t="str">
        <f t="shared" si="50"/>
        <v/>
      </c>
      <c r="BZ24" s="106" t="str">
        <f>IF(ISBLANK(DATASHEET!CI12),"",DATASHEET!CI12)</f>
        <v/>
      </c>
      <c r="CA24" s="107" t="str">
        <f>IF(ISBLANK(DATASHEET!CJ12),"",DATASHEET!CJ12)</f>
        <v/>
      </c>
      <c r="CB24" s="123" t="str">
        <f t="shared" si="51"/>
        <v/>
      </c>
      <c r="CC24" s="124">
        <f>IFERROR(INDEX(DATASHEET!$A$1:$GG$231,MATCH(L3VA!$A24,DATASHEET!$A$1:$A$231,0),MATCH(L3VA!CD$2,DATASHEET!$A$1:$GG$1,0)),"")</f>
        <v>0</v>
      </c>
      <c r="CD24" s="105" t="str">
        <f>IF(VLOOKUP(L3VA!$A24,DATASHEET!$A$2:$EW$231,82,FALSE)="","",VLOOKUP(L3VA!$A24,DATASHEET!$A$2:$EW$231,82,FALSE))</f>
        <v>AS</v>
      </c>
      <c r="CE24" s="105" t="str">
        <f t="shared" si="52"/>
        <v/>
      </c>
      <c r="CF24" s="106" t="str">
        <f>IF(ISBLANK(DATASHEET!CN12),"",DATASHEET!CN12)</f>
        <v/>
      </c>
      <c r="CG24" s="107" t="str">
        <f>IF(ISBLANK(DATASHEET!CO12),"",DATASHEET!CO12)</f>
        <v/>
      </c>
      <c r="CH24" s="123" t="str">
        <f t="shared" si="53"/>
        <v/>
      </c>
      <c r="CI24" s="124">
        <f>IFERROR(INDEX(DATASHEET!$A$1:$GG$231,MATCH(L3VA!$A24,DATASHEET!$A$1:$A$231,0),MATCH(L3VA!CJ$2,DATASHEET!$A$1:$GG$1,0)),"")</f>
        <v>0</v>
      </c>
      <c r="CJ24" s="105" t="str">
        <f>IF(VLOOKUP(L3VA!$A24,DATASHEET!$A$2:$EW$231,87,FALSE)="","",VLOOKUP(L3VA!$A24,DATASHEET!$A$2:$EW$231,87,FALSE))</f>
        <v/>
      </c>
      <c r="CK24" s="105" t="str">
        <f t="shared" si="27"/>
        <v/>
      </c>
      <c r="CL24" s="106" t="str">
        <f>IF(ISBLANK(DATASHEET!CS12),"",DATASHEET!CS12)</f>
        <v/>
      </c>
      <c r="CM24" s="107" t="str">
        <f>IF(ISBLANK(DATASHEET!CT12),"",DATASHEET!CT12)</f>
        <v/>
      </c>
      <c r="CN24" s="123" t="str">
        <f t="shared" si="54"/>
        <v/>
      </c>
      <c r="CO24" s="124">
        <f>IFERROR(INDEX(DATASHEET!$A$1:$GG$231,MATCH(L3VA!$A24,DATASHEET!$A$1:$A$231,0),MATCH(L3VA!CP$2,DATASHEET!$A$1:$GG$1,0)),"")</f>
        <v>0</v>
      </c>
      <c r="CP24" s="105" t="str">
        <f>IF(VLOOKUP(L3VA!$A24,DATASHEET!$A$2:$EW$231,92,FALSE)="","",VLOOKUP(L3VA!$A24,DATASHEET!$A$2:$EW$231,92,FALSE))</f>
        <v/>
      </c>
      <c r="CQ24" s="105" t="str">
        <f t="shared" si="55"/>
        <v/>
      </c>
      <c r="CR24" s="106" t="str">
        <f>IF(ISBLANK(DATASHEET!CX12),"",DATASHEET!CX12)</f>
        <v/>
      </c>
      <c r="CS24" s="107" t="str">
        <f>IF(ISBLANK(DATASHEET!CY12),"",DATASHEET!CY12)</f>
        <v/>
      </c>
      <c r="CT24" s="123" t="str">
        <f t="shared" si="56"/>
        <v/>
      </c>
      <c r="CU24" s="124">
        <f>IFERROR(INDEX(DATASHEET!$A$1:$GG$231,MATCH(L3VA!$A24,DATASHEET!$A$1:$A$231,0),MATCH(L3VA!CV$2,DATASHEET!$A$1:$GG$1,0)),"")</f>
        <v>0</v>
      </c>
      <c r="CV24" s="105" t="str">
        <f>IF(VLOOKUP(L3VA!$A24,DATASHEET!$A$2:$EW$231,107,FALSE)="","",VLOOKUP(L3VA!$A24,DATASHEET!$A$2:$EW$231,107,FALSE))</f>
        <v/>
      </c>
      <c r="CW24" s="105" t="str">
        <f t="shared" si="57"/>
        <v/>
      </c>
      <c r="CX24" s="106" t="str">
        <f>IF(ISBLANK(DATASHEET!DC12),"",DATASHEET!DC12)</f>
        <v/>
      </c>
      <c r="CY24" s="107" t="str">
        <f>IF(ISBLANK(DATASHEET!DD12),"",DATASHEET!DD12)</f>
        <v/>
      </c>
      <c r="CZ24" s="123" t="str">
        <f t="shared" si="58"/>
        <v/>
      </c>
      <c r="DA24" s="124">
        <f>IFERROR(INDEX(DATASHEET!$A$1:$GG$231,MATCH(L3VA!$A24,DATASHEET!$A$1:$A$231,0),MATCH(L3VA!DB$2,DATASHEET!$A$1:$GG$1,0)),"")</f>
        <v>0</v>
      </c>
      <c r="DB24" s="105" t="str">
        <f>IF(VLOOKUP(L3VA!$A24,DATASHEET!$A$2:$EW$231,97,FALSE)="","",VLOOKUP(L3VA!$A24,DATASHEET!$A$2:$EW$231,97,FALSE))</f>
        <v/>
      </c>
      <c r="DC24" s="105" t="str">
        <f t="shared" si="59"/>
        <v/>
      </c>
      <c r="DD24" s="106" t="str">
        <f>IF(ISBLANK(DATASHEET!DH12),"",DATASHEET!DH12)</f>
        <v/>
      </c>
      <c r="DE24" s="107" t="str">
        <f>IF(ISBLANK(DATASHEET!DI12),"",DATASHEET!DI12)</f>
        <v/>
      </c>
      <c r="DF24" s="123" t="str">
        <f t="shared" si="60"/>
        <v/>
      </c>
      <c r="DG24" s="124">
        <f>IFERROR(INDEX(DATASHEET!$A$1:$GG$231,MATCH(L3VA!$A24,DATASHEET!$A$1:$A$231,0),MATCH(L3VA!DH$2,DATASHEET!$A$1:$GG$1,0)),"")</f>
        <v>0</v>
      </c>
      <c r="DH24" s="105" t="str">
        <f>IF(VLOOKUP(L3VA!$A24,DATASHEET!$A$2:$EW$231,102,FALSE)="","",VLOOKUP(L3VA!$A24,DATASHEET!$A$2:$EW$231,102,FALSE))</f>
        <v/>
      </c>
      <c r="DI24" s="105" t="str">
        <f t="shared" si="61"/>
        <v/>
      </c>
      <c r="DJ24" s="106" t="str">
        <f>IF(ISBLANK(DATASHEET!DM12),"",DATASHEET!DM12)</f>
        <v>MRO</v>
      </c>
      <c r="DK24" s="107" t="str">
        <f>IF(ISBLANK(DATASHEET!DN12),"",DATASHEET!DN12)</f>
        <v>12D-MA-7</v>
      </c>
      <c r="DL24" s="123" t="str">
        <f t="shared" si="62"/>
        <v/>
      </c>
      <c r="DM24" s="124">
        <f>IFERROR(INDEX(DATASHEET!$A$1:$GG$231,MATCH(L3VA!$A24,DATASHEET!$A$1:$A$231,0),MATCH(L3VA!DN$2,DATASHEET!$A$1:$GG$1,0)),"")</f>
        <v>0</v>
      </c>
      <c r="DN24" s="105" t="str">
        <f>IF(VLOOKUP(L3VA!$A24,DATASHEET!$A$2:$FW$231,112,FALSE)="","",VLOOKUP(L3VA!$A24,DATASHEET!$A$2:$FW$231,112,FALSE))</f>
        <v/>
      </c>
      <c r="DO24" s="105" t="str">
        <f t="shared" si="28"/>
        <v/>
      </c>
      <c r="DP24" s="106" t="str">
        <f>IF(ISBLANK(DATASHEET!DR12),"",DATASHEET!DR12)</f>
        <v/>
      </c>
      <c r="DQ24" s="107" t="str">
        <f>IF(ISBLANK(DATASHEET!DS12),"",DATASHEET!DS12)</f>
        <v/>
      </c>
      <c r="DR24" s="123" t="str">
        <f t="shared" si="63"/>
        <v/>
      </c>
      <c r="DS24" s="124">
        <f>IFERROR(INDEX(DATASHEET!$A$1:$GG$231,MATCH(L3VA!$A24,DATASHEET!$A$1:$A$231,0),MATCH(L3VA!DT$2,DATASHEET!$A$1:$GG$1,0)),"")</f>
        <v>0</v>
      </c>
      <c r="DT24" s="105" t="str">
        <f>IF(VLOOKUP(L3VA!$A24,DATASHEET!$A$2:$EW$231,117,FALSE)="","",VLOOKUP(L3VA!$A24,DATASHEET!$A$2:$EW$231,117,FALSE))</f>
        <v>MRO</v>
      </c>
      <c r="DU24" s="105" t="str">
        <f t="shared" si="64"/>
        <v/>
      </c>
      <c r="DV24" s="106" t="str">
        <f>IF(ISBLANK(DATASHEET!DW12),"",DATASHEET!DW12)</f>
        <v/>
      </c>
      <c r="DW24" s="107" t="str">
        <f>IF(ISBLANK(DATASHEET!DX12),"",DATASHEET!DX12)</f>
        <v/>
      </c>
      <c r="DX24" s="123" t="str">
        <f t="shared" si="65"/>
        <v/>
      </c>
      <c r="DY24" s="124" t="str">
        <f>IFERROR(INDEX(DATASHEET!$A$1:$GG$231,MATCH(L3VA!$A24,DATASHEET!$A$1:$A$231,0),MATCH(L3VA!DZ$2,DATASHEET!$A$1:$GG$1,0)),"")</f>
        <v/>
      </c>
      <c r="DZ24" s="105" t="str">
        <f>IF(VLOOKUP(L3VA!$A24,DATASHEET!$A$2:$EW$231,122,FALSE)="","",VLOOKUP(L3VA!$A24,DATASHEET!$A$2:$EW$231,122,FALSE))</f>
        <v/>
      </c>
      <c r="EA24" s="105" t="str">
        <f t="shared" si="66"/>
        <v/>
      </c>
      <c r="EB24" s="106" t="str">
        <f>IF(ISBLANK(DATASHEET!EB12),"",DATASHEET!EB12)</f>
        <v/>
      </c>
      <c r="EC24" s="107" t="str">
        <f>IF(ISBLANK(DATASHEET!EC12),"",DATASHEET!EC12)</f>
        <v/>
      </c>
      <c r="ED24" s="123" t="str">
        <f t="shared" si="67"/>
        <v/>
      </c>
      <c r="EE24" s="124">
        <f>IFERROR(INDEX(DATASHEET!$A$1:$GG$231,MATCH(L3VA!$A24,DATASHEET!$A$1:$A$231,0),MATCH(L3VA!EF$2,DATASHEET!$A$1:$GG$1,0)),"")</f>
        <v>0</v>
      </c>
      <c r="EF24" s="105" t="str">
        <f>IF(VLOOKUP(L3VA!$A24,DATASHEET!$A$2:$EW$231,127,FALSE)="","",VLOOKUP(L3VA!$A24,DATASHEET!$A$2:$EW$231,127,FALSE))</f>
        <v/>
      </c>
      <c r="EG24" s="105" t="str">
        <f t="shared" si="68"/>
        <v/>
      </c>
      <c r="EH24" s="106" t="str">
        <f>IF(ISBLANK(DATASHEET!EG12),"",DATASHEET!EG12)</f>
        <v/>
      </c>
      <c r="EI24" s="107" t="str">
        <f>IF(ISBLANK(DATASHEET!EH12),"",DATASHEET!EH12)</f>
        <v/>
      </c>
      <c r="EJ24" s="123" t="str">
        <f t="shared" si="69"/>
        <v/>
      </c>
      <c r="EK24" s="124">
        <f>IFERROR(INDEX(DATASHEET!$A$1:$GG$231,MATCH(L3VA!$A24,DATASHEET!$A$1:$A$231,0),MATCH(L3VA!EL$2,DATASHEET!$A$1:$GG$1,0)),"")</f>
        <v>0</v>
      </c>
      <c r="EL24" s="105" t="str">
        <f>IF(VLOOKUP(L3VA!$A24,DATASHEET!$A$2:$EW$231,132,FALSE)="","",VLOOKUP(L3VA!$A24,DATASHEET!$A$2:$EW$231,132,FALSE))</f>
        <v/>
      </c>
      <c r="EM24" s="105" t="str">
        <f t="shared" si="70"/>
        <v/>
      </c>
      <c r="EN24" s="106" t="str">
        <f>IF(ISBLANK(DATASHEET!EL12),"",DATASHEET!EL12)</f>
        <v/>
      </c>
      <c r="EO24" s="107" t="str">
        <f>IF(ISBLANK(DATASHEET!EM12),"",DATASHEET!EM12)</f>
        <v/>
      </c>
      <c r="EP24" s="123" t="str">
        <f t="shared" si="71"/>
        <v/>
      </c>
      <c r="EQ24" s="124">
        <f>IFERROR(INDEX(DATASHEET!$A$1:$GG$231,MATCH(L3VA!$A24,DATASHEET!$A$1:$A$231,0),MATCH(L3VA!ER$2,DATASHEET!$A$1:$GG$1,0)),"")</f>
        <v>0</v>
      </c>
      <c r="ER24" s="105" t="str">
        <f>IF(VLOOKUP(L3VA!$A24,DATASHEET!$A$2:$EW$231,137,FALSE)="","",VLOOKUP(L3VA!$A24,DATASHEET!$A$2:$EW$231,137,FALSE))</f>
        <v/>
      </c>
      <c r="ES24" s="105" t="str">
        <f t="shared" si="72"/>
        <v/>
      </c>
      <c r="ET24" s="106" t="str">
        <f>IF(ISBLANK(DATASHEET!EQ12),"",DATASHEET!EQ12)</f>
        <v>BG</v>
      </c>
      <c r="EU24" s="107" t="str">
        <f>IF(ISBLANK(DATASHEET!ER12),"",DATASHEET!ER12)</f>
        <v>12C-PY-9</v>
      </c>
      <c r="EV24" s="123" t="str">
        <f t="shared" si="73"/>
        <v/>
      </c>
      <c r="EW24" s="124">
        <f>IFERROR(INDEX(DATASHEET!$A$1:$GG$231,MATCH(L3VA!$A24,DATASHEET!$A$1:$A$231,0),MATCH(L3VA!EX$2,DATASHEET!$A$1:$GG$1,0)),"")</f>
        <v>0</v>
      </c>
      <c r="EX24" s="105" t="str">
        <f>IF(VLOOKUP(L3VA!$A24,DATASHEET!$A$2:$EW$231,142,FALSE)="","",VLOOKUP(L3VA!$A24,DATASHEET!$A$2:$EW$231,142,FALSE))</f>
        <v/>
      </c>
      <c r="EY24" s="105" t="str">
        <f t="shared" si="74"/>
        <v/>
      </c>
      <c r="EZ24" s="106" t="str">
        <f>IF(ISBLANK(DATASHEET!EV12),"",DATASHEET!EV12)</f>
        <v/>
      </c>
      <c r="FA24" s="107" t="str">
        <f>IF(ISBLANK(DATASHEET!EW12),"",DATASHEET!EW12)</f>
        <v/>
      </c>
      <c r="FB24" s="123" t="str">
        <f t="shared" si="75"/>
        <v/>
      </c>
      <c r="FC24" s="124">
        <f>IFERROR(INDEX(DATASHEET!$A$1:$GG$231,MATCH(L3VA!$A24,DATASHEET!$A$1:$A$231,0),MATCH(L3VA!FD$2,DATASHEET!$A$1:$GG$1,0)),"")</f>
        <v>0</v>
      </c>
      <c r="FD24" s="105" t="str">
        <f>IF(VLOOKUP(L3VA!$A24,DATASHEET!$A$2:$FW$231,147,FALSE)="","",VLOOKUP(L3VA!$A24,DATASHEET!$A$2:$FW$231,147,FALSE))</f>
        <v>BG</v>
      </c>
      <c r="FE24" s="105" t="str">
        <f t="shared" si="76"/>
        <v/>
      </c>
      <c r="FF24" s="106" t="str">
        <f>IF(ISBLANK(DATASHEET!FA12),"",DATASHEET!FA12)</f>
        <v/>
      </c>
      <c r="FG24" s="107" t="str">
        <f>IF(ISBLANK(DATASHEET!FB12),"",DATASHEET!FB12)</f>
        <v/>
      </c>
    </row>
    <row r="25" spans="1:163" x14ac:dyDescent="0.25">
      <c r="A25" s="354">
        <f>DATASHEET!A13</f>
        <v>160038</v>
      </c>
      <c r="B25" s="42" t="str">
        <f>DATASHEET!B13</f>
        <v>ALI, Tania</v>
      </c>
      <c r="C25" s="109" t="str">
        <f>DATASHEET!C13</f>
        <v>12DHO</v>
      </c>
      <c r="D25" s="110" t="str">
        <f>DATASHEET!D13</f>
        <v>F</v>
      </c>
      <c r="E25" s="110" t="str">
        <f>IFERROR(VLOOKUP(A25,'[5]Y12 Students'!$E$3:$I$271,5,FALSE),"")</f>
        <v>EXTERNAL</v>
      </c>
      <c r="F25" s="110" t="str">
        <f>DATASHEET!E13</f>
        <v>Y</v>
      </c>
      <c r="G25" s="110" t="str">
        <f>DATASHEET!F13</f>
        <v>Asian and Any Other Ethnic Group</v>
      </c>
      <c r="H25" s="110" t="str">
        <f>DATASHEET!G13</f>
        <v>N</v>
      </c>
      <c r="I25" s="110" t="str">
        <f>DATASHEET!H13</f>
        <v>N</v>
      </c>
      <c r="J25" s="111" t="str">
        <f>DATASHEET!J13</f>
        <v>2.5+ (D/C)</v>
      </c>
      <c r="K25" s="104" t="str">
        <f t="shared" si="25"/>
        <v/>
      </c>
      <c r="L25" s="104" t="str">
        <f t="shared" si="26"/>
        <v/>
      </c>
      <c r="M25" s="336" t="str">
        <f>IF(COUNT(L3VA!$N25,L3VA!$Z25,L3VA!$T25,L3VA!$AF25,L3VA!$AX25,L3VA!$AR25,L3VA!$BJ25,L3VA!$BD25,L3VA!$BP25,L3VA!#REF!,L3VA!$AL25,L3VA!$BV25,L3VA!$CH25,L3VA!$CZ25,L3VA!$CN25,L3VA!$DF25,L3VA!$CB25,L3VA!#REF!,L3VA!$DR25,L3VA!$DX25,L3VA!$ED25,L3VA!$EJ25,L3VA!$EP25,L3VA!$EV25,L3VA!$FB25,L3VA!$DL25)=0,"",AVERAGE(N25,Z25,T25,AF25,AL25,AX25,AR25,BJ25,BD25,BP25,BV25,CH25,CZ25,CN25,DF25,CB25,DR25,DX25,ED25,EJ25,EP25,EV25,FB25,DL25))</f>
        <v/>
      </c>
      <c r="N25" s="123" t="str">
        <f t="shared" si="29"/>
        <v/>
      </c>
      <c r="O25" s="124">
        <f>IFERROR(INDEX(DATASHEET!$A$1:$GG$231,MATCH(L3VA!$A25,DATASHEET!$A$1:$A$231,0),MATCH(L3VA!P$2,DATASHEET!$A$1:$GG$1,0)),"")</f>
        <v>0</v>
      </c>
      <c r="P25" s="105">
        <f>IF(VLOOKUP(L3VA!$A25,DATASHEET!$A$2:$EW$231,22,FALSE)="","",VLOOKUP(L3VA!$A25,DATASHEET!$A$2:$EW$231,22,FALSE))</f>
        <v>0</v>
      </c>
      <c r="Q25" s="105" t="str">
        <f t="shared" si="30"/>
        <v/>
      </c>
      <c r="R25" s="106" t="str">
        <f>IF(ISBLANK(DATASHEET!AF13),"",DATASHEET!AF13)</f>
        <v/>
      </c>
      <c r="S25" s="107" t="str">
        <f>IF(ISBLANK(DATASHEET!AG13),"",DATASHEET!AG13)</f>
        <v/>
      </c>
      <c r="T25" s="123" t="str">
        <f t="shared" si="31"/>
        <v/>
      </c>
      <c r="U25" s="124">
        <f>IFERROR(INDEX(DATASHEET!$A$1:$GG$231,MATCH(L3VA!$A25,DATASHEET!$A$1:$A$231,0),MATCH(L3VA!V$2,DATASHEET!$A$1:$GG$1,0)),"")</f>
        <v>0</v>
      </c>
      <c r="V25" s="105">
        <f>IF(VLOOKUP(L3VA!$A25,DATASHEET!$A$2:$EW$231,27,FALSE)="","",VLOOKUP(L3VA!$A25,DATASHEET!$A$2:$EW$231,27,FALSE))</f>
        <v>0</v>
      </c>
      <c r="W25" s="105" t="str">
        <f t="shared" si="32"/>
        <v/>
      </c>
      <c r="X25" s="106" t="str">
        <f>IF(ISBLANK(DATASHEET!AK13),"",DATASHEET!AK13)</f>
        <v/>
      </c>
      <c r="Y25" s="107" t="str">
        <f>IF(ISBLANK(DATASHEET!AL13),"",DATASHEET!AL13)</f>
        <v/>
      </c>
      <c r="Z25" s="123" t="str">
        <f t="shared" si="33"/>
        <v/>
      </c>
      <c r="AA25" s="124">
        <f>IFERROR(INDEX(DATASHEET!$A$1:$GG$231,MATCH(L3VA!$A25,DATASHEET!$A$1:$A$231,0),MATCH(L3VA!AB$2,DATASHEET!$A$1:$GG$1,0)),"")</f>
        <v>0</v>
      </c>
      <c r="AB25" s="105" t="str">
        <f>IF(VLOOKUP(L3VA!$A25,DATASHEET!$A$2:$EW$231,32,FALSE)="","",VLOOKUP(L3VA!$A25,DATASHEET!$A$2:$EW$231,32,FALSE))</f>
        <v/>
      </c>
      <c r="AC25" s="105" t="str">
        <f t="shared" si="34"/>
        <v/>
      </c>
      <c r="AD25" s="106" t="str">
        <f>IF(ISBLANK(DATASHEET!AP13),"",DATASHEET!AP13)</f>
        <v/>
      </c>
      <c r="AE25" s="107" t="str">
        <f>IF(ISBLANK(DATASHEET!AQ13),"",DATASHEET!AQ13)</f>
        <v/>
      </c>
      <c r="AF25" s="123" t="str">
        <f t="shared" si="35"/>
        <v/>
      </c>
      <c r="AG25" s="124">
        <f>IFERROR(INDEX(DATASHEET!$A$1:$GG$231,MATCH(L3VA!$A25,DATASHEET!$A$1:$A$231,0),MATCH(L3VA!AH$2,DATASHEET!$A$1:$GG$1,0)),"")</f>
        <v>0</v>
      </c>
      <c r="AH25" s="105" t="str">
        <f>IF(VLOOKUP(L3VA!$A25,DATASHEET!$A$2:$EW$231,37,FALSE)="","",VLOOKUP(L3VA!$A25,DATASHEET!$A$2:$EW$231,37,FALSE))</f>
        <v/>
      </c>
      <c r="AI25" s="105" t="str">
        <f t="shared" si="36"/>
        <v/>
      </c>
      <c r="AJ25" s="106" t="str">
        <f>IF(ISBLANK(DATASHEET!AU13),"",DATASHEET!AU13)</f>
        <v/>
      </c>
      <c r="AK25" s="107" t="str">
        <f>IF(ISBLANK(DATASHEET!AV13),"",DATASHEET!AV13)</f>
        <v/>
      </c>
      <c r="AL25" s="123" t="str">
        <f t="shared" si="37"/>
        <v/>
      </c>
      <c r="AM25" s="124">
        <f>IFERROR(INDEX(DATASHEET!$A$1:$GG$231,MATCH(L3VA!$A25,DATASHEET!$A$1:$A$231,0),MATCH(L3VA!AN$2,DATASHEET!$A$1:$GG$1,0)),"")</f>
        <v>0</v>
      </c>
      <c r="AN25" s="105" t="str">
        <f>IF(VLOOKUP(L3VA!$A25,DATASHEET!$A$2:$EW$231,42,FALSE)="","",VLOOKUP(L3VA!$A25,DATASHEET!$A$2:$EW$231,42,FALSE))</f>
        <v/>
      </c>
      <c r="AO25" s="105" t="str">
        <f t="shared" si="38"/>
        <v/>
      </c>
      <c r="AP25" s="106" t="str">
        <f>IF(ISBLANK(DATASHEET!AZ13),"",DATASHEET!AZ13)</f>
        <v/>
      </c>
      <c r="AQ25" s="107" t="str">
        <f>IF(ISBLANK(DATASHEET!BA13),"",DATASHEET!BA13)</f>
        <v/>
      </c>
      <c r="AR25" s="123" t="str">
        <f t="shared" si="39"/>
        <v/>
      </c>
      <c r="AS25" s="124">
        <f>IFERROR(INDEX(DATASHEET!$A$1:$GG$231,MATCH(L3VA!$A25,DATASHEET!$A$1:$A$231,0),MATCH(L3VA!AT$2,DATASHEET!$A$1:$GG$1,0)),"")</f>
        <v>0</v>
      </c>
      <c r="AT25" s="105" t="str">
        <f>IF(VLOOKUP(L3VA!$A25,DATASHEET!$A$2:$EW$231,47,FALSE)="","",VLOOKUP(L3VA!$A25,DATASHEET!$A$2:$EW$231,47,FALSE))</f>
        <v/>
      </c>
      <c r="AU25" s="105" t="str">
        <f t="shared" si="40"/>
        <v/>
      </c>
      <c r="AV25" s="106" t="str">
        <f>IF(ISBLANK(DATASHEET!BE13),"",DATASHEET!BE13)</f>
        <v/>
      </c>
      <c r="AW25" s="107" t="str">
        <f>IF(ISBLANK(DATASHEET!BF13),"",DATASHEET!BF13)</f>
        <v/>
      </c>
      <c r="AX25" s="123" t="str">
        <f t="shared" si="41"/>
        <v/>
      </c>
      <c r="AY25" s="124">
        <f>IFERROR(INDEX(DATASHEET!$A$1:$GG$231,MATCH(L3VA!$A25,DATASHEET!$A$1:$A$231,0),MATCH(L3VA!AZ$2,DATASHEET!$A$1:$GG$1,0)),"")</f>
        <v>0</v>
      </c>
      <c r="AZ25" s="105" t="str">
        <f>IF(VLOOKUP(L3VA!$A25,DATASHEET!$A$2:$EW$231,52,FALSE)="","",VLOOKUP(L3VA!$A25,DATASHEET!$A$2:$EW$231,52,FALSE))</f>
        <v/>
      </c>
      <c r="BA25" s="105" t="str">
        <f t="shared" si="42"/>
        <v/>
      </c>
      <c r="BB25" s="106" t="str">
        <f>IF(ISBLANK(DATASHEET!BJ13),"",DATASHEET!BJ13)</f>
        <v/>
      </c>
      <c r="BC25" s="107" t="str">
        <f>IF(ISBLANK(DATASHEET!BK13),"",DATASHEET!BK13)</f>
        <v/>
      </c>
      <c r="BD25" s="123" t="str">
        <f t="shared" si="43"/>
        <v/>
      </c>
      <c r="BE25" s="124">
        <f>IFERROR(INDEX(DATASHEET!$A$1:$GG$231,MATCH(L3VA!$A25,DATASHEET!$A$1:$A$231,0),MATCH(L3VA!BF$2,DATASHEET!$A$1:$GG$1,0)),"")</f>
        <v>0</v>
      </c>
      <c r="BF25" s="105" t="str">
        <f>IF(VLOOKUP(L3VA!$A25,DATASHEET!$A$2:$EW$231,57,FALSE)="","",VLOOKUP(L3VA!$A25,DATASHEET!$A$2:$EW$231,57,FALSE))</f>
        <v/>
      </c>
      <c r="BG25" s="105" t="str">
        <f t="shared" si="44"/>
        <v/>
      </c>
      <c r="BH25" s="106" t="str">
        <f>IF(ISBLANK(DATASHEET!BO13),"",DATASHEET!BO13)</f>
        <v/>
      </c>
      <c r="BI25" s="107" t="str">
        <f>IF(ISBLANK(DATASHEET!BP13),"",DATASHEET!BP13)</f>
        <v/>
      </c>
      <c r="BJ25" s="123" t="str">
        <f t="shared" si="45"/>
        <v/>
      </c>
      <c r="BK25" s="124">
        <f>IFERROR(INDEX(DATASHEET!$A$1:$GG$231,MATCH(L3VA!$A25,DATASHEET!$A$1:$A$231,0),MATCH(L3VA!BL$2,DATASHEET!$A$1:$GG$1,0)),"")</f>
        <v>0</v>
      </c>
      <c r="BL25" s="105" t="str">
        <f>IF(VLOOKUP(L3VA!$A25,DATASHEET!$A$2:$EW$231,62,FALSE)="","",VLOOKUP(L3VA!$A25,DATASHEET!$A$2:$EW$231,62,FALSE))</f>
        <v/>
      </c>
      <c r="BM25" s="105" t="str">
        <f t="shared" si="46"/>
        <v/>
      </c>
      <c r="BN25" s="106" t="str">
        <f>IF(ISBLANK(DATASHEET!BT13),"",DATASHEET!BT13)</f>
        <v/>
      </c>
      <c r="BO25" s="107" t="str">
        <f>IF(ISBLANK(DATASHEET!BU13),"",DATASHEET!BU13)</f>
        <v/>
      </c>
      <c r="BP25" s="123" t="str">
        <f t="shared" si="47"/>
        <v/>
      </c>
      <c r="BQ25" s="124">
        <f>IFERROR(INDEX(DATASHEET!$A$1:$GG$231,MATCH(L3VA!$A25,DATASHEET!$A$1:$A$231,0),MATCH(L3VA!BR$2,DATASHEET!$A$1:$GG$1,0)),"")</f>
        <v>0</v>
      </c>
      <c r="BR25" s="105" t="str">
        <f>IF(VLOOKUP(L3VA!$A25,DATASHEET!$A$2:$EW$231,67,FALSE)="","",VLOOKUP(L3VA!$A25,DATASHEET!$A$2:$EW$231,67,FALSE))</f>
        <v/>
      </c>
      <c r="BS25" s="105" t="str">
        <f t="shared" si="48"/>
        <v/>
      </c>
      <c r="BT25" s="106" t="str">
        <f>IF(ISBLANK(DATASHEET!BY13),"",DATASHEET!BY13)</f>
        <v/>
      </c>
      <c r="BU25" s="107" t="str">
        <f>IF(ISBLANK(DATASHEET!BZ13),"",DATASHEET!BZ13)</f>
        <v/>
      </c>
      <c r="BV25" s="123" t="str">
        <f t="shared" si="49"/>
        <v/>
      </c>
      <c r="BW25" s="124">
        <f>IFERROR(INDEX(DATASHEET!$A$1:$GG$231,MATCH(L3VA!$A25,DATASHEET!$A$1:$A$231,0),MATCH(L3VA!BX$2,DATASHEET!$A$1:$GG$1,0)),"")</f>
        <v>0</v>
      </c>
      <c r="BX25" s="105" t="str">
        <f>IF(VLOOKUP(L3VA!$A25,DATASHEET!$A$2:$EW$231,77,FALSE)="","",VLOOKUP(L3VA!$A25,DATASHEET!$A$2:$EW$231,77,FALSE))</f>
        <v/>
      </c>
      <c r="BY25" s="105" t="str">
        <f t="shared" si="50"/>
        <v/>
      </c>
      <c r="BZ25" s="106" t="str">
        <f>IF(ISBLANK(DATASHEET!CI13),"",DATASHEET!CI13)</f>
        <v/>
      </c>
      <c r="CA25" s="107" t="str">
        <f>IF(ISBLANK(DATASHEET!CJ13),"",DATASHEET!CJ13)</f>
        <v/>
      </c>
      <c r="CB25" s="123" t="str">
        <f t="shared" si="51"/>
        <v/>
      </c>
      <c r="CC25" s="124">
        <f>IFERROR(INDEX(DATASHEET!$A$1:$GG$231,MATCH(L3VA!$A25,DATASHEET!$A$1:$A$231,0),MATCH(L3VA!CD$2,DATASHEET!$A$1:$GG$1,0)),"")</f>
        <v>0</v>
      </c>
      <c r="CD25" s="105" t="str">
        <f>IF(VLOOKUP(L3VA!$A25,DATASHEET!$A$2:$EW$231,82,FALSE)="","",VLOOKUP(L3VA!$A25,DATASHEET!$A$2:$EW$231,82,FALSE))</f>
        <v>DHO</v>
      </c>
      <c r="CE25" s="105" t="str">
        <f t="shared" si="52"/>
        <v/>
      </c>
      <c r="CF25" s="106" t="str">
        <f>IF(ISBLANK(DATASHEET!CN13),"",DATASHEET!CN13)</f>
        <v/>
      </c>
      <c r="CG25" s="107" t="str">
        <f>IF(ISBLANK(DATASHEET!CO13),"",DATASHEET!CO13)</f>
        <v/>
      </c>
      <c r="CH25" s="123" t="str">
        <f t="shared" si="53"/>
        <v/>
      </c>
      <c r="CI25" s="124">
        <f>IFERROR(INDEX(DATASHEET!$A$1:$GG$231,MATCH(L3VA!$A25,DATASHEET!$A$1:$A$231,0),MATCH(L3VA!CJ$2,DATASHEET!$A$1:$GG$1,0)),"")</f>
        <v>0</v>
      </c>
      <c r="CJ25" s="105" t="str">
        <f>IF(VLOOKUP(L3VA!$A25,DATASHEET!$A$2:$EW$231,87,FALSE)="","",VLOOKUP(L3VA!$A25,DATASHEET!$A$2:$EW$231,87,FALSE))</f>
        <v/>
      </c>
      <c r="CK25" s="105" t="str">
        <f t="shared" si="27"/>
        <v/>
      </c>
      <c r="CL25" s="106" t="str">
        <f>IF(ISBLANK(DATASHEET!CS13),"",DATASHEET!CS13)</f>
        <v/>
      </c>
      <c r="CM25" s="107" t="str">
        <f>IF(ISBLANK(DATASHEET!CT13),"",DATASHEET!CT13)</f>
        <v/>
      </c>
      <c r="CN25" s="123" t="str">
        <f t="shared" si="54"/>
        <v/>
      </c>
      <c r="CO25" s="124">
        <f>IFERROR(INDEX(DATASHEET!$A$1:$GG$231,MATCH(L3VA!$A25,DATASHEET!$A$1:$A$231,0),MATCH(L3VA!CP$2,DATASHEET!$A$1:$GG$1,0)),"")</f>
        <v>0</v>
      </c>
      <c r="CP25" s="105" t="str">
        <f>IF(VLOOKUP(L3VA!$A25,DATASHEET!$A$2:$EW$231,92,FALSE)="","",VLOOKUP(L3VA!$A25,DATASHEET!$A$2:$EW$231,92,FALSE))</f>
        <v/>
      </c>
      <c r="CQ25" s="105" t="str">
        <f t="shared" si="55"/>
        <v/>
      </c>
      <c r="CR25" s="106" t="str">
        <f>IF(ISBLANK(DATASHEET!CX13),"",DATASHEET!CX13)</f>
        <v>AWIL</v>
      </c>
      <c r="CS25" s="107" t="str">
        <f>IF(ISBLANK(DATASHEET!CY13),"",DATASHEET!CY13)</f>
        <v>12B-HS-4</v>
      </c>
      <c r="CT25" s="123" t="str">
        <f t="shared" si="56"/>
        <v/>
      </c>
      <c r="CU25" s="124">
        <f>IFERROR(INDEX(DATASHEET!$A$1:$GG$231,MATCH(L3VA!$A25,DATASHEET!$A$1:$A$231,0),MATCH(L3VA!CV$2,DATASHEET!$A$1:$GG$1,0)),"")</f>
        <v>0</v>
      </c>
      <c r="CV25" s="105" t="str">
        <f>IF(VLOOKUP(L3VA!$A25,DATASHEET!$A$2:$EW$231,107,FALSE)="","",VLOOKUP(L3VA!$A25,DATASHEET!$A$2:$EW$231,107,FALSE))</f>
        <v>AWIL</v>
      </c>
      <c r="CW25" s="105" t="str">
        <f t="shared" si="57"/>
        <v/>
      </c>
      <c r="CX25" s="106" t="str">
        <f>IF(ISBLANK(DATASHEET!DC13),"",DATASHEET!DC13)</f>
        <v>AWIL</v>
      </c>
      <c r="CY25" s="107" t="str">
        <f>IF(ISBLANK(DATASHEET!DD13),"",DATASHEET!DD13)</f>
        <v>12C-HSD-6</v>
      </c>
      <c r="CZ25" s="123" t="str">
        <f t="shared" si="58"/>
        <v/>
      </c>
      <c r="DA25" s="124">
        <f>IFERROR(INDEX(DATASHEET!$A$1:$GG$231,MATCH(L3VA!$A25,DATASHEET!$A$1:$A$231,0),MATCH(L3VA!DB$2,DATASHEET!$A$1:$GG$1,0)),"")</f>
        <v>0</v>
      </c>
      <c r="DB25" s="105" t="str">
        <f>IF(VLOOKUP(L3VA!$A25,DATASHEET!$A$2:$EW$231,97,FALSE)="","",VLOOKUP(L3VA!$A25,DATASHEET!$A$2:$EW$231,97,FALSE))</f>
        <v/>
      </c>
      <c r="DC25" s="105" t="str">
        <f t="shared" si="59"/>
        <v/>
      </c>
      <c r="DD25" s="106" t="str">
        <f>IF(ISBLANK(DATASHEET!DH13),"",DATASHEET!DH13)</f>
        <v/>
      </c>
      <c r="DE25" s="107" t="str">
        <f>IF(ISBLANK(DATASHEET!DI13),"",DATASHEET!DI13)</f>
        <v/>
      </c>
      <c r="DF25" s="123" t="str">
        <f t="shared" si="60"/>
        <v/>
      </c>
      <c r="DG25" s="124">
        <f>IFERROR(INDEX(DATASHEET!$A$1:$GG$231,MATCH(L3VA!$A25,DATASHEET!$A$1:$A$231,0),MATCH(L3VA!DH$2,DATASHEET!$A$1:$GG$1,0)),"")</f>
        <v>0</v>
      </c>
      <c r="DH25" s="105" t="str">
        <f>IF(VLOOKUP(L3VA!$A25,DATASHEET!$A$2:$EW$231,102,FALSE)="","",VLOOKUP(L3VA!$A25,DATASHEET!$A$2:$EW$231,102,FALSE))</f>
        <v>AWIL</v>
      </c>
      <c r="DI25" s="105" t="str">
        <f t="shared" si="61"/>
        <v/>
      </c>
      <c r="DJ25" s="106" t="str">
        <f>IF(ISBLANK(DATASHEET!DM13),"",DATASHEET!DM13)</f>
        <v/>
      </c>
      <c r="DK25" s="107" t="str">
        <f>IF(ISBLANK(DATASHEET!DN13),"",DATASHEET!DN13)</f>
        <v/>
      </c>
      <c r="DL25" s="123" t="str">
        <f t="shared" si="62"/>
        <v/>
      </c>
      <c r="DM25" s="124">
        <f>IFERROR(INDEX(DATASHEET!$A$1:$GG$231,MATCH(L3VA!$A25,DATASHEET!$A$1:$A$231,0),MATCH(L3VA!DN$2,DATASHEET!$A$1:$GG$1,0)),"")</f>
        <v>0</v>
      </c>
      <c r="DN25" s="105" t="str">
        <f>IF(VLOOKUP(L3VA!$A25,DATASHEET!$A$2:$FW$231,112,FALSE)="","",VLOOKUP(L3VA!$A25,DATASHEET!$A$2:$FW$231,112,FALSE))</f>
        <v/>
      </c>
      <c r="DO25" s="105" t="str">
        <f t="shared" si="28"/>
        <v/>
      </c>
      <c r="DP25" s="106" t="str">
        <f>IF(ISBLANK(DATASHEET!DR13),"",DATASHEET!DR13)</f>
        <v/>
      </c>
      <c r="DQ25" s="107" t="str">
        <f>IF(ISBLANK(DATASHEET!DS13),"",DATASHEET!DS13)</f>
        <v/>
      </c>
      <c r="DR25" s="123" t="str">
        <f t="shared" si="63"/>
        <v/>
      </c>
      <c r="DS25" s="124">
        <f>IFERROR(INDEX(DATASHEET!$A$1:$GG$231,MATCH(L3VA!$A25,DATASHEET!$A$1:$A$231,0),MATCH(L3VA!DT$2,DATASHEET!$A$1:$GG$1,0)),"")</f>
        <v>0</v>
      </c>
      <c r="DT25" s="105" t="str">
        <f>IF(VLOOKUP(L3VA!$A25,DATASHEET!$A$2:$EW$231,117,FALSE)="","",VLOOKUP(L3VA!$A25,DATASHEET!$A$2:$EW$231,117,FALSE))</f>
        <v/>
      </c>
      <c r="DU25" s="105" t="str">
        <f t="shared" si="64"/>
        <v/>
      </c>
      <c r="DV25" s="106" t="str">
        <f>IF(ISBLANK(DATASHEET!DW13),"",DATASHEET!DW13)</f>
        <v/>
      </c>
      <c r="DW25" s="107" t="str">
        <f>IF(ISBLANK(DATASHEET!DX13),"",DATASHEET!DX13)</f>
        <v/>
      </c>
      <c r="DX25" s="123" t="str">
        <f t="shared" si="65"/>
        <v/>
      </c>
      <c r="DY25" s="124" t="str">
        <f>IFERROR(INDEX(DATASHEET!$A$1:$GG$231,MATCH(L3VA!$A25,DATASHEET!$A$1:$A$231,0),MATCH(L3VA!DZ$2,DATASHEET!$A$1:$GG$1,0)),"")</f>
        <v/>
      </c>
      <c r="DZ25" s="105" t="str">
        <f>IF(VLOOKUP(L3VA!$A25,DATASHEET!$A$2:$EW$231,122,FALSE)="","",VLOOKUP(L3VA!$A25,DATASHEET!$A$2:$EW$231,122,FALSE))</f>
        <v/>
      </c>
      <c r="EA25" s="105" t="str">
        <f t="shared" si="66"/>
        <v/>
      </c>
      <c r="EB25" s="106" t="str">
        <f>IF(ISBLANK(DATASHEET!EB13),"",DATASHEET!EB13)</f>
        <v/>
      </c>
      <c r="EC25" s="107" t="str">
        <f>IF(ISBLANK(DATASHEET!EC13),"",DATASHEET!EC13)</f>
        <v/>
      </c>
      <c r="ED25" s="123" t="str">
        <f t="shared" si="67"/>
        <v/>
      </c>
      <c r="EE25" s="124">
        <f>IFERROR(INDEX(DATASHEET!$A$1:$GG$231,MATCH(L3VA!$A25,DATASHEET!$A$1:$A$231,0),MATCH(L3VA!EF$2,DATASHEET!$A$1:$GG$1,0)),"")</f>
        <v>0</v>
      </c>
      <c r="EF25" s="105" t="str">
        <f>IF(VLOOKUP(L3VA!$A25,DATASHEET!$A$2:$EW$231,127,FALSE)="","",VLOOKUP(L3VA!$A25,DATASHEET!$A$2:$EW$231,127,FALSE))</f>
        <v/>
      </c>
      <c r="EG25" s="105" t="str">
        <f t="shared" si="68"/>
        <v/>
      </c>
      <c r="EH25" s="106" t="str">
        <f>IF(ISBLANK(DATASHEET!EG13),"",DATASHEET!EG13)</f>
        <v/>
      </c>
      <c r="EI25" s="107" t="str">
        <f>IF(ISBLANK(DATASHEET!EH13),"",DATASHEET!EH13)</f>
        <v/>
      </c>
      <c r="EJ25" s="123" t="str">
        <f t="shared" si="69"/>
        <v/>
      </c>
      <c r="EK25" s="124">
        <f>IFERROR(INDEX(DATASHEET!$A$1:$GG$231,MATCH(L3VA!$A25,DATASHEET!$A$1:$A$231,0),MATCH(L3VA!EL$2,DATASHEET!$A$1:$GG$1,0)),"")</f>
        <v>0</v>
      </c>
      <c r="EL25" s="105" t="str">
        <f>IF(VLOOKUP(L3VA!$A25,DATASHEET!$A$2:$EW$231,132,FALSE)="","",VLOOKUP(L3VA!$A25,DATASHEET!$A$2:$EW$231,132,FALSE))</f>
        <v/>
      </c>
      <c r="EM25" s="105" t="str">
        <f t="shared" si="70"/>
        <v/>
      </c>
      <c r="EN25" s="106" t="str">
        <f>IF(ISBLANK(DATASHEET!EL13),"",DATASHEET!EL13)</f>
        <v/>
      </c>
      <c r="EO25" s="107" t="str">
        <f>IF(ISBLANK(DATASHEET!EM13),"",DATASHEET!EM13)</f>
        <v/>
      </c>
      <c r="EP25" s="123" t="str">
        <f t="shared" si="71"/>
        <v/>
      </c>
      <c r="EQ25" s="124">
        <f>IFERROR(INDEX(DATASHEET!$A$1:$GG$231,MATCH(L3VA!$A25,DATASHEET!$A$1:$A$231,0),MATCH(L3VA!ER$2,DATASHEET!$A$1:$GG$1,0)),"")</f>
        <v>0</v>
      </c>
      <c r="ER25" s="105" t="str">
        <f>IF(VLOOKUP(L3VA!$A25,DATASHEET!$A$2:$EW$231,137,FALSE)="","",VLOOKUP(L3VA!$A25,DATASHEET!$A$2:$EW$231,137,FALSE))</f>
        <v/>
      </c>
      <c r="ES25" s="105" t="str">
        <f t="shared" si="72"/>
        <v/>
      </c>
      <c r="ET25" s="106" t="str">
        <f>IF(ISBLANK(DATASHEET!EQ13),"",DATASHEET!EQ13)</f>
        <v>AWIL</v>
      </c>
      <c r="EU25" s="107" t="str">
        <f>IF(ISBLANK(DATASHEET!ER13),"",DATASHEET!ER13)</f>
        <v>12E-PY-7</v>
      </c>
      <c r="EV25" s="123" t="str">
        <f t="shared" si="73"/>
        <v/>
      </c>
      <c r="EW25" s="124">
        <f>IFERROR(INDEX(DATASHEET!$A$1:$GG$231,MATCH(L3VA!$A25,DATASHEET!$A$1:$A$231,0),MATCH(L3VA!EX$2,DATASHEET!$A$1:$GG$1,0)),"")</f>
        <v>0</v>
      </c>
      <c r="EX25" s="105" t="str">
        <f>IF(VLOOKUP(L3VA!$A25,DATASHEET!$A$2:$EW$231,142,FALSE)="","",VLOOKUP(L3VA!$A25,DATASHEET!$A$2:$EW$231,142,FALSE))</f>
        <v/>
      </c>
      <c r="EY25" s="105" t="str">
        <f t="shared" si="74"/>
        <v/>
      </c>
      <c r="EZ25" s="106" t="str">
        <f>IF(ISBLANK(DATASHEET!EV13),"",DATASHEET!EV13)</f>
        <v/>
      </c>
      <c r="FA25" s="107" t="str">
        <f>IF(ISBLANK(DATASHEET!EW13),"",DATASHEET!EW13)</f>
        <v/>
      </c>
      <c r="FB25" s="123" t="str">
        <f t="shared" si="75"/>
        <v/>
      </c>
      <c r="FC25" s="124">
        <f>IFERROR(INDEX(DATASHEET!$A$1:$GG$231,MATCH(L3VA!$A25,DATASHEET!$A$1:$A$231,0),MATCH(L3VA!FD$2,DATASHEET!$A$1:$GG$1,0)),"")</f>
        <v>0</v>
      </c>
      <c r="FD25" s="105" t="str">
        <f>IF(VLOOKUP(L3VA!$A25,DATASHEET!$A$2:$FW$231,147,FALSE)="","",VLOOKUP(L3VA!$A25,DATASHEET!$A$2:$FW$231,147,FALSE))</f>
        <v>AWIL</v>
      </c>
      <c r="FE25" s="105" t="str">
        <f t="shared" si="76"/>
        <v/>
      </c>
      <c r="FF25" s="106" t="str">
        <f>IF(ISBLANK(DATASHEET!FA13),"",DATASHEET!FA13)</f>
        <v/>
      </c>
      <c r="FG25" s="107" t="str">
        <f>IF(ISBLANK(DATASHEET!FB13),"",DATASHEET!FB13)</f>
        <v/>
      </c>
    </row>
    <row r="26" spans="1:163" x14ac:dyDescent="0.25">
      <c r="A26" s="354">
        <f>DATASHEET!A14</f>
        <v>150811</v>
      </c>
      <c r="B26" s="42" t="str">
        <f>DATASHEET!B14</f>
        <v>AMPON, Christian</v>
      </c>
      <c r="C26" s="109" t="str">
        <f>DATASHEET!C14</f>
        <v>12ASA</v>
      </c>
      <c r="D26" s="110" t="str">
        <f>DATASHEET!D14</f>
        <v>M</v>
      </c>
      <c r="E26" s="110" t="str">
        <f>IFERROR(VLOOKUP(A26,'[5]Y12 Students'!$E$3:$I$271,5,FALSE),"")</f>
        <v>INTERNAL</v>
      </c>
      <c r="F26" s="110" t="str">
        <f>DATASHEET!E14</f>
        <v>N</v>
      </c>
      <c r="G26" s="110" t="str">
        <f>DATASHEET!F14</f>
        <v>Any Other Asian Background</v>
      </c>
      <c r="H26" s="110" t="str">
        <f>DATASHEET!G14</f>
        <v>N</v>
      </c>
      <c r="I26" s="110" t="str">
        <f>DATASHEET!H14</f>
        <v>N</v>
      </c>
      <c r="J26" s="111" t="str">
        <f>DATASHEET!J14</f>
        <v>2.5+ (D/C)</v>
      </c>
      <c r="K26" s="104" t="str">
        <f t="shared" si="25"/>
        <v/>
      </c>
      <c r="L26" s="104" t="str">
        <f t="shared" si="26"/>
        <v/>
      </c>
      <c r="M26" s="336" t="str">
        <f>IF(COUNT(L3VA!$N26,L3VA!$Z26,L3VA!$T26,L3VA!$AF26,L3VA!$AX26,L3VA!$AR26,L3VA!$BJ26,L3VA!$BD26,L3VA!$BP26,L3VA!#REF!,L3VA!$AL26,L3VA!$BV26,L3VA!$CH26,L3VA!$CZ26,L3VA!$CN26,L3VA!$DF26,L3VA!$CB26,L3VA!#REF!,L3VA!$DR26,L3VA!$DX26,L3VA!$ED26,L3VA!$EJ26,L3VA!$EP26,L3VA!$EV26,L3VA!$FB26,L3VA!$DL26)=0,"",AVERAGE(N26,Z26,T26,AF26,AL26,AX26,AR26,BJ26,BD26,BP26,BV26,CH26,CZ26,CN26,DF26,CB26,DR26,DX26,ED26,EJ26,EP26,EV26,FB26,DL26))</f>
        <v/>
      </c>
      <c r="N26" s="123" t="str">
        <f t="shared" si="29"/>
        <v/>
      </c>
      <c r="O26" s="124">
        <f>IFERROR(INDEX(DATASHEET!$A$1:$GG$231,MATCH(L3VA!$A26,DATASHEET!$A$1:$A$231,0),MATCH(L3VA!P$2,DATASHEET!$A$1:$GG$1,0)),"")</f>
        <v>0</v>
      </c>
      <c r="P26" s="105">
        <f>IF(VLOOKUP(L3VA!$A26,DATASHEET!$A$2:$EW$231,22,FALSE)="","",VLOOKUP(L3VA!$A26,DATASHEET!$A$2:$EW$231,22,FALSE))</f>
        <v>1</v>
      </c>
      <c r="Q26" s="105" t="str">
        <f t="shared" si="30"/>
        <v/>
      </c>
      <c r="R26" s="106" t="str">
        <f>IF(ISBLANK(DATASHEET!AF14),"",DATASHEET!AF14)</f>
        <v/>
      </c>
      <c r="S26" s="107" t="str">
        <f>IF(ISBLANK(DATASHEET!AG14),"",DATASHEET!AG14)</f>
        <v/>
      </c>
      <c r="T26" s="123" t="str">
        <f t="shared" si="31"/>
        <v/>
      </c>
      <c r="U26" s="124">
        <f>IFERROR(INDEX(DATASHEET!$A$1:$GG$231,MATCH(L3VA!$A26,DATASHEET!$A$1:$A$231,0),MATCH(L3VA!V$2,DATASHEET!$A$1:$GG$1,0)),"")</f>
        <v>0</v>
      </c>
      <c r="V26" s="105">
        <f>IF(VLOOKUP(L3VA!$A26,DATASHEET!$A$2:$EW$231,27,FALSE)="","",VLOOKUP(L3VA!$A26,DATASHEET!$A$2:$EW$231,27,FALSE))</f>
        <v>1</v>
      </c>
      <c r="W26" s="105" t="str">
        <f t="shared" si="32"/>
        <v/>
      </c>
      <c r="X26" s="106" t="str">
        <f>IF(ISBLANK(DATASHEET!AK14),"",DATASHEET!AK14)</f>
        <v/>
      </c>
      <c r="Y26" s="107" t="str">
        <f>IF(ISBLANK(DATASHEET!AL14),"",DATASHEET!AL14)</f>
        <v/>
      </c>
      <c r="Z26" s="123" t="str">
        <f t="shared" si="33"/>
        <v/>
      </c>
      <c r="AA26" s="124">
        <f>IFERROR(INDEX(DATASHEET!$A$1:$GG$231,MATCH(L3VA!$A26,DATASHEET!$A$1:$A$231,0),MATCH(L3VA!AB$2,DATASHEET!$A$1:$GG$1,0)),"")</f>
        <v>0</v>
      </c>
      <c r="AB26" s="105" t="str">
        <f>IF(VLOOKUP(L3VA!$A26,DATASHEET!$A$2:$EW$231,32,FALSE)="","",VLOOKUP(L3VA!$A26,DATASHEET!$A$2:$EW$231,32,FALSE))</f>
        <v/>
      </c>
      <c r="AC26" s="105" t="str">
        <f t="shared" si="34"/>
        <v/>
      </c>
      <c r="AD26" s="106" t="str">
        <f>IF(ISBLANK(DATASHEET!AP14),"",DATASHEET!AP14)</f>
        <v/>
      </c>
      <c r="AE26" s="107" t="str">
        <f>IF(ISBLANK(DATASHEET!AQ14),"",DATASHEET!AQ14)</f>
        <v/>
      </c>
      <c r="AF26" s="123" t="str">
        <f t="shared" si="35"/>
        <v/>
      </c>
      <c r="AG26" s="124">
        <f>IFERROR(INDEX(DATASHEET!$A$1:$GG$231,MATCH(L3VA!$A26,DATASHEET!$A$1:$A$231,0),MATCH(L3VA!AH$2,DATASHEET!$A$1:$GG$1,0)),"")</f>
        <v>0</v>
      </c>
      <c r="AH26" s="105" t="str">
        <f>IF(VLOOKUP(L3VA!$A26,DATASHEET!$A$2:$EW$231,37,FALSE)="","",VLOOKUP(L3VA!$A26,DATASHEET!$A$2:$EW$231,37,FALSE))</f>
        <v/>
      </c>
      <c r="AI26" s="105" t="str">
        <f t="shared" si="36"/>
        <v/>
      </c>
      <c r="AJ26" s="106" t="str">
        <f>IF(ISBLANK(DATASHEET!AU14),"",DATASHEET!AU14)</f>
        <v/>
      </c>
      <c r="AK26" s="107" t="str">
        <f>IF(ISBLANK(DATASHEET!AV14),"",DATASHEET!AV14)</f>
        <v/>
      </c>
      <c r="AL26" s="123" t="str">
        <f t="shared" si="37"/>
        <v/>
      </c>
      <c r="AM26" s="124">
        <f>IFERROR(INDEX(DATASHEET!$A$1:$GG$231,MATCH(L3VA!$A26,DATASHEET!$A$1:$A$231,0),MATCH(L3VA!AN$2,DATASHEET!$A$1:$GG$1,0)),"")</f>
        <v>0</v>
      </c>
      <c r="AN26" s="105" t="str">
        <f>IF(VLOOKUP(L3VA!$A26,DATASHEET!$A$2:$EW$231,42,FALSE)="","",VLOOKUP(L3VA!$A26,DATASHEET!$A$2:$EW$231,42,FALSE))</f>
        <v/>
      </c>
      <c r="AO26" s="105" t="str">
        <f t="shared" si="38"/>
        <v/>
      </c>
      <c r="AP26" s="106" t="str">
        <f>IF(ISBLANK(DATASHEET!AZ14),"",DATASHEET!AZ14)</f>
        <v>DCR</v>
      </c>
      <c r="AQ26" s="107" t="str">
        <f>IF(ISBLANK(DATASHEET!BA14),"",DATASHEET!BA14)</f>
        <v>12C-CS-3</v>
      </c>
      <c r="AR26" s="123" t="str">
        <f t="shared" si="39"/>
        <v/>
      </c>
      <c r="AS26" s="124">
        <f>IFERROR(INDEX(DATASHEET!$A$1:$GG$231,MATCH(L3VA!$A26,DATASHEET!$A$1:$A$231,0),MATCH(L3VA!AT$2,DATASHEET!$A$1:$GG$1,0)),"")</f>
        <v>0</v>
      </c>
      <c r="AT26" s="105" t="str">
        <f>IF(VLOOKUP(L3VA!$A26,DATASHEET!$A$2:$EW$231,47,FALSE)="","",VLOOKUP(L3VA!$A26,DATASHEET!$A$2:$EW$231,47,FALSE))</f>
        <v/>
      </c>
      <c r="AU26" s="105" t="str">
        <f t="shared" si="40"/>
        <v/>
      </c>
      <c r="AV26" s="106" t="str">
        <f>IF(ISBLANK(DATASHEET!BE14),"",DATASHEET!BE14)</f>
        <v/>
      </c>
      <c r="AW26" s="107" t="str">
        <f>IF(ISBLANK(DATASHEET!BF14),"",DATASHEET!BF14)</f>
        <v/>
      </c>
      <c r="AX26" s="123" t="str">
        <f t="shared" si="41"/>
        <v/>
      </c>
      <c r="AY26" s="124">
        <f>IFERROR(INDEX(DATASHEET!$A$1:$GG$231,MATCH(L3VA!$A26,DATASHEET!$A$1:$A$231,0),MATCH(L3VA!AZ$2,DATASHEET!$A$1:$GG$1,0)),"")</f>
        <v>0</v>
      </c>
      <c r="AZ26" s="105" t="str">
        <f>IF(VLOOKUP(L3VA!$A26,DATASHEET!$A$2:$EW$231,52,FALSE)="","",VLOOKUP(L3VA!$A26,DATASHEET!$A$2:$EW$231,52,FALSE))</f>
        <v>DCR</v>
      </c>
      <c r="BA26" s="105" t="str">
        <f t="shared" si="42"/>
        <v/>
      </c>
      <c r="BB26" s="106" t="str">
        <f>IF(ISBLANK(DATASHEET!BJ14),"",DATASHEET!BJ14)</f>
        <v/>
      </c>
      <c r="BC26" s="107" t="str">
        <f>IF(ISBLANK(DATASHEET!BK14),"",DATASHEET!BK14)</f>
        <v/>
      </c>
      <c r="BD26" s="123" t="str">
        <f t="shared" si="43"/>
        <v/>
      </c>
      <c r="BE26" s="124">
        <f>IFERROR(INDEX(DATASHEET!$A$1:$GG$231,MATCH(L3VA!$A26,DATASHEET!$A$1:$A$231,0),MATCH(L3VA!BF$2,DATASHEET!$A$1:$GG$1,0)),"")</f>
        <v>0</v>
      </c>
      <c r="BF26" s="105" t="str">
        <f>IF(VLOOKUP(L3VA!$A26,DATASHEET!$A$2:$EW$231,57,FALSE)="","",VLOOKUP(L3VA!$A26,DATASHEET!$A$2:$EW$231,57,FALSE))</f>
        <v/>
      </c>
      <c r="BG26" s="105" t="str">
        <f t="shared" si="44"/>
        <v/>
      </c>
      <c r="BH26" s="106" t="str">
        <f>IF(ISBLANK(DATASHEET!BO14),"",DATASHEET!BO14)</f>
        <v>DHO</v>
      </c>
      <c r="BI26" s="107" t="str">
        <f>IF(ISBLANK(DATASHEET!BP14),"",DATASHEET!BP14)</f>
        <v>12E-EC-2</v>
      </c>
      <c r="BJ26" s="123" t="str">
        <f t="shared" si="45"/>
        <v/>
      </c>
      <c r="BK26" s="124">
        <f>IFERROR(INDEX(DATASHEET!$A$1:$GG$231,MATCH(L3VA!$A26,DATASHEET!$A$1:$A$231,0),MATCH(L3VA!BL$2,DATASHEET!$A$1:$GG$1,0)),"")</f>
        <v>0</v>
      </c>
      <c r="BL26" s="105" t="str">
        <f>IF(VLOOKUP(L3VA!$A26,DATASHEET!$A$2:$EW$231,62,FALSE)="","",VLOOKUP(L3VA!$A26,DATASHEET!$A$2:$EW$231,62,FALSE))</f>
        <v/>
      </c>
      <c r="BM26" s="105" t="str">
        <f t="shared" si="46"/>
        <v/>
      </c>
      <c r="BN26" s="106" t="str">
        <f>IF(ISBLANK(DATASHEET!BT14),"",DATASHEET!BT14)</f>
        <v/>
      </c>
      <c r="BO26" s="107" t="str">
        <f>IF(ISBLANK(DATASHEET!BU14),"",DATASHEET!BU14)</f>
        <v/>
      </c>
      <c r="BP26" s="123" t="str">
        <f t="shared" si="47"/>
        <v/>
      </c>
      <c r="BQ26" s="124">
        <f>IFERROR(INDEX(DATASHEET!$A$1:$GG$231,MATCH(L3VA!$A26,DATASHEET!$A$1:$A$231,0),MATCH(L3VA!BR$2,DATASHEET!$A$1:$GG$1,0)),"")</f>
        <v>0</v>
      </c>
      <c r="BR26" s="105" t="str">
        <f>IF(VLOOKUP(L3VA!$A26,DATASHEET!$A$2:$EW$231,67,FALSE)="","",VLOOKUP(L3VA!$A26,DATASHEET!$A$2:$EW$231,67,FALSE))</f>
        <v>DHO</v>
      </c>
      <c r="BS26" s="105" t="str">
        <f t="shared" si="48"/>
        <v/>
      </c>
      <c r="BT26" s="106" t="str">
        <f>IF(ISBLANK(DATASHEET!BY14),"",DATASHEET!BY14)</f>
        <v/>
      </c>
      <c r="BU26" s="107" t="str">
        <f>IF(ISBLANK(DATASHEET!BZ14),"",DATASHEET!BZ14)</f>
        <v/>
      </c>
      <c r="BV26" s="123" t="str">
        <f t="shared" si="49"/>
        <v/>
      </c>
      <c r="BW26" s="124">
        <f>IFERROR(INDEX(DATASHEET!$A$1:$GG$231,MATCH(L3VA!$A26,DATASHEET!$A$1:$A$231,0),MATCH(L3VA!BX$2,DATASHEET!$A$1:$GG$1,0)),"")</f>
        <v>0</v>
      </c>
      <c r="BX26" s="105" t="str">
        <f>IF(VLOOKUP(L3VA!$A26,DATASHEET!$A$2:$EW$231,77,FALSE)="","",VLOOKUP(L3VA!$A26,DATASHEET!$A$2:$EW$231,77,FALSE))</f>
        <v/>
      </c>
      <c r="BY26" s="105" t="str">
        <f t="shared" si="50"/>
        <v/>
      </c>
      <c r="BZ26" s="106" t="str">
        <f>IF(ISBLANK(DATASHEET!CI14),"",DATASHEET!CI14)</f>
        <v/>
      </c>
      <c r="CA26" s="107" t="str">
        <f>IF(ISBLANK(DATASHEET!CJ14),"",DATASHEET!CJ14)</f>
        <v/>
      </c>
      <c r="CB26" s="123" t="str">
        <f t="shared" si="51"/>
        <v/>
      </c>
      <c r="CC26" s="124">
        <f>IFERROR(INDEX(DATASHEET!$A$1:$GG$231,MATCH(L3VA!$A26,DATASHEET!$A$1:$A$231,0),MATCH(L3VA!CD$2,DATASHEET!$A$1:$GG$1,0)),"")</f>
        <v>0</v>
      </c>
      <c r="CD26" s="105" t="str">
        <f>IF(VLOOKUP(L3VA!$A26,DATASHEET!$A$2:$EW$231,82,FALSE)="","",VLOOKUP(L3VA!$A26,DATASHEET!$A$2:$EW$231,82,FALSE))</f>
        <v>AS</v>
      </c>
      <c r="CE26" s="105" t="str">
        <f t="shared" si="52"/>
        <v/>
      </c>
      <c r="CF26" s="106" t="str">
        <f>IF(ISBLANK(DATASHEET!CN14),"",DATASHEET!CN14)</f>
        <v/>
      </c>
      <c r="CG26" s="107" t="str">
        <f>IF(ISBLANK(DATASHEET!CO14),"",DATASHEET!CO14)</f>
        <v/>
      </c>
      <c r="CH26" s="123" t="str">
        <f t="shared" si="53"/>
        <v/>
      </c>
      <c r="CI26" s="124">
        <f>IFERROR(INDEX(DATASHEET!$A$1:$GG$231,MATCH(L3VA!$A26,DATASHEET!$A$1:$A$231,0),MATCH(L3VA!CJ$2,DATASHEET!$A$1:$GG$1,0)),"")</f>
        <v>0</v>
      </c>
      <c r="CJ26" s="105" t="str">
        <f>IF(VLOOKUP(L3VA!$A26,DATASHEET!$A$2:$EW$231,87,FALSE)="","",VLOOKUP(L3VA!$A26,DATASHEET!$A$2:$EW$231,87,FALSE))</f>
        <v/>
      </c>
      <c r="CK26" s="105" t="str">
        <f t="shared" si="27"/>
        <v/>
      </c>
      <c r="CL26" s="106" t="str">
        <f>IF(ISBLANK(DATASHEET!CS14),"",DATASHEET!CS14)</f>
        <v/>
      </c>
      <c r="CM26" s="107" t="str">
        <f>IF(ISBLANK(DATASHEET!CT14),"",DATASHEET!CT14)</f>
        <v/>
      </c>
      <c r="CN26" s="123" t="str">
        <f t="shared" si="54"/>
        <v/>
      </c>
      <c r="CO26" s="124">
        <f>IFERROR(INDEX(DATASHEET!$A$1:$GG$231,MATCH(L3VA!$A26,DATASHEET!$A$1:$A$231,0),MATCH(L3VA!CP$2,DATASHEET!$A$1:$GG$1,0)),"")</f>
        <v>0</v>
      </c>
      <c r="CP26" s="105" t="str">
        <f>IF(VLOOKUP(L3VA!$A26,DATASHEET!$A$2:$EW$231,92,FALSE)="","",VLOOKUP(L3VA!$A26,DATASHEET!$A$2:$EW$231,92,FALSE))</f>
        <v/>
      </c>
      <c r="CQ26" s="105" t="str">
        <f t="shared" si="55"/>
        <v/>
      </c>
      <c r="CR26" s="106" t="str">
        <f>IF(ISBLANK(DATASHEET!CX14),"",DATASHEET!CX14)</f>
        <v/>
      </c>
      <c r="CS26" s="107" t="str">
        <f>IF(ISBLANK(DATASHEET!CY14),"",DATASHEET!CY14)</f>
        <v/>
      </c>
      <c r="CT26" s="123" t="str">
        <f t="shared" si="56"/>
        <v/>
      </c>
      <c r="CU26" s="124">
        <f>IFERROR(INDEX(DATASHEET!$A$1:$GG$231,MATCH(L3VA!$A26,DATASHEET!$A$1:$A$231,0),MATCH(L3VA!CV$2,DATASHEET!$A$1:$GG$1,0)),"")</f>
        <v>0</v>
      </c>
      <c r="CV26" s="105" t="str">
        <f>IF(VLOOKUP(L3VA!$A26,DATASHEET!$A$2:$EW$231,107,FALSE)="","",VLOOKUP(L3VA!$A26,DATASHEET!$A$2:$EW$231,107,FALSE))</f>
        <v/>
      </c>
      <c r="CW26" s="105" t="str">
        <f t="shared" si="57"/>
        <v/>
      </c>
      <c r="CX26" s="106" t="str">
        <f>IF(ISBLANK(DATASHEET!DC14),"",DATASHEET!DC14)</f>
        <v/>
      </c>
      <c r="CY26" s="107" t="str">
        <f>IF(ISBLANK(DATASHEET!DD14),"",DATASHEET!DD14)</f>
        <v/>
      </c>
      <c r="CZ26" s="123" t="str">
        <f t="shared" si="58"/>
        <v/>
      </c>
      <c r="DA26" s="124">
        <f>IFERROR(INDEX(DATASHEET!$A$1:$GG$231,MATCH(L3VA!$A26,DATASHEET!$A$1:$A$231,0),MATCH(L3VA!DB$2,DATASHEET!$A$1:$GG$1,0)),"")</f>
        <v>0</v>
      </c>
      <c r="DB26" s="105" t="str">
        <f>IF(VLOOKUP(L3VA!$A26,DATASHEET!$A$2:$EW$231,97,FALSE)="","",VLOOKUP(L3VA!$A26,DATASHEET!$A$2:$EW$231,97,FALSE))</f>
        <v/>
      </c>
      <c r="DC26" s="105" t="str">
        <f t="shared" si="59"/>
        <v/>
      </c>
      <c r="DD26" s="106" t="str">
        <f>IF(ISBLANK(DATASHEET!DH14),"",DATASHEET!DH14)</f>
        <v/>
      </c>
      <c r="DE26" s="107" t="str">
        <f>IF(ISBLANK(DATASHEET!DI14),"",DATASHEET!DI14)</f>
        <v/>
      </c>
      <c r="DF26" s="123" t="str">
        <f t="shared" si="60"/>
        <v/>
      </c>
      <c r="DG26" s="124">
        <f>IFERROR(INDEX(DATASHEET!$A$1:$GG$231,MATCH(L3VA!$A26,DATASHEET!$A$1:$A$231,0),MATCH(L3VA!DH$2,DATASHEET!$A$1:$GG$1,0)),"")</f>
        <v>0</v>
      </c>
      <c r="DH26" s="105" t="str">
        <f>IF(VLOOKUP(L3VA!$A26,DATASHEET!$A$2:$EW$231,102,FALSE)="","",VLOOKUP(L3VA!$A26,DATASHEET!$A$2:$EW$231,102,FALSE))</f>
        <v/>
      </c>
      <c r="DI26" s="105" t="str">
        <f t="shared" si="61"/>
        <v/>
      </c>
      <c r="DJ26" s="106" t="str">
        <f>IF(ISBLANK(DATASHEET!DM14),"",DATASHEET!DM14)</f>
        <v/>
      </c>
      <c r="DK26" s="107" t="str">
        <f>IF(ISBLANK(DATASHEET!DN14),"",DATASHEET!DN14)</f>
        <v/>
      </c>
      <c r="DL26" s="123" t="str">
        <f t="shared" si="62"/>
        <v/>
      </c>
      <c r="DM26" s="124">
        <f>IFERROR(INDEX(DATASHEET!$A$1:$GG$231,MATCH(L3VA!$A26,DATASHEET!$A$1:$A$231,0),MATCH(L3VA!DN$2,DATASHEET!$A$1:$GG$1,0)),"")</f>
        <v>0</v>
      </c>
      <c r="DN26" s="105" t="str">
        <f>IF(VLOOKUP(L3VA!$A26,DATASHEET!$A$2:$FW$231,112,FALSE)="","",VLOOKUP(L3VA!$A26,DATASHEET!$A$2:$FW$231,112,FALSE))</f>
        <v/>
      </c>
      <c r="DO26" s="105" t="str">
        <f t="shared" si="28"/>
        <v/>
      </c>
      <c r="DP26" s="106" t="str">
        <f>IF(ISBLANK(DATASHEET!DR14),"",DATASHEET!DR14)</f>
        <v/>
      </c>
      <c r="DQ26" s="107" t="str">
        <f>IF(ISBLANK(DATASHEET!DS14),"",DATASHEET!DS14)</f>
        <v/>
      </c>
      <c r="DR26" s="123" t="str">
        <f t="shared" si="63"/>
        <v/>
      </c>
      <c r="DS26" s="124">
        <f>IFERROR(INDEX(DATASHEET!$A$1:$GG$231,MATCH(L3VA!$A26,DATASHEET!$A$1:$A$231,0),MATCH(L3VA!DT$2,DATASHEET!$A$1:$GG$1,0)),"")</f>
        <v>0</v>
      </c>
      <c r="DT26" s="105" t="str">
        <f>IF(VLOOKUP(L3VA!$A26,DATASHEET!$A$2:$EW$231,117,FALSE)="","",VLOOKUP(L3VA!$A26,DATASHEET!$A$2:$EW$231,117,FALSE))</f>
        <v/>
      </c>
      <c r="DU26" s="105" t="str">
        <f t="shared" si="64"/>
        <v/>
      </c>
      <c r="DV26" s="106" t="str">
        <f>IF(ISBLANK(DATASHEET!DW14),"",DATASHEET!DW14)</f>
        <v/>
      </c>
      <c r="DW26" s="107" t="str">
        <f>IF(ISBLANK(DATASHEET!DX14),"",DATASHEET!DX14)</f>
        <v/>
      </c>
      <c r="DX26" s="123" t="str">
        <f t="shared" si="65"/>
        <v/>
      </c>
      <c r="DY26" s="124" t="str">
        <f>IFERROR(INDEX(DATASHEET!$A$1:$GG$231,MATCH(L3VA!$A26,DATASHEET!$A$1:$A$231,0),MATCH(L3VA!DZ$2,DATASHEET!$A$1:$GG$1,0)),"")</f>
        <v/>
      </c>
      <c r="DZ26" s="105" t="str">
        <f>IF(VLOOKUP(L3VA!$A26,DATASHEET!$A$2:$EW$231,122,FALSE)="","",VLOOKUP(L3VA!$A26,DATASHEET!$A$2:$EW$231,122,FALSE))</f>
        <v/>
      </c>
      <c r="EA26" s="105" t="str">
        <f t="shared" si="66"/>
        <v/>
      </c>
      <c r="EB26" s="106" t="str">
        <f>IF(ISBLANK(DATASHEET!EB14),"",DATASHEET!EB14)</f>
        <v/>
      </c>
      <c r="EC26" s="107" t="str">
        <f>IF(ISBLANK(DATASHEET!EC14),"",DATASHEET!EC14)</f>
        <v/>
      </c>
      <c r="ED26" s="123" t="str">
        <f t="shared" si="67"/>
        <v/>
      </c>
      <c r="EE26" s="124">
        <f>IFERROR(INDEX(DATASHEET!$A$1:$GG$231,MATCH(L3VA!$A26,DATASHEET!$A$1:$A$231,0),MATCH(L3VA!EF$2,DATASHEET!$A$1:$GG$1,0)),"")</f>
        <v>0</v>
      </c>
      <c r="EF26" s="105" t="str">
        <f>IF(VLOOKUP(L3VA!$A26,DATASHEET!$A$2:$EW$231,127,FALSE)="","",VLOOKUP(L3VA!$A26,DATASHEET!$A$2:$EW$231,127,FALSE))</f>
        <v/>
      </c>
      <c r="EG26" s="105" t="str">
        <f t="shared" si="68"/>
        <v/>
      </c>
      <c r="EH26" s="106" t="str">
        <f>IF(ISBLANK(DATASHEET!EG14),"",DATASHEET!EG14)</f>
        <v/>
      </c>
      <c r="EI26" s="107" t="str">
        <f>IF(ISBLANK(DATASHEET!EH14),"",DATASHEET!EH14)</f>
        <v/>
      </c>
      <c r="EJ26" s="123" t="str">
        <f t="shared" si="69"/>
        <v/>
      </c>
      <c r="EK26" s="124">
        <f>IFERROR(INDEX(DATASHEET!$A$1:$GG$231,MATCH(L3VA!$A26,DATASHEET!$A$1:$A$231,0),MATCH(L3VA!EL$2,DATASHEET!$A$1:$GG$1,0)),"")</f>
        <v>0</v>
      </c>
      <c r="EL26" s="105" t="str">
        <f>IF(VLOOKUP(L3VA!$A26,DATASHEET!$A$2:$EW$231,132,FALSE)="","",VLOOKUP(L3VA!$A26,DATASHEET!$A$2:$EW$231,132,FALSE))</f>
        <v/>
      </c>
      <c r="EM26" s="105" t="str">
        <f t="shared" si="70"/>
        <v/>
      </c>
      <c r="EN26" s="106" t="str">
        <f>IF(ISBLANK(DATASHEET!EL14),"",DATASHEET!EL14)</f>
        <v/>
      </c>
      <c r="EO26" s="107" t="str">
        <f>IF(ISBLANK(DATASHEET!EM14),"",DATASHEET!EM14)</f>
        <v/>
      </c>
      <c r="EP26" s="123" t="str">
        <f t="shared" si="71"/>
        <v/>
      </c>
      <c r="EQ26" s="124">
        <f>IFERROR(INDEX(DATASHEET!$A$1:$GG$231,MATCH(L3VA!$A26,DATASHEET!$A$1:$A$231,0),MATCH(L3VA!ER$2,DATASHEET!$A$1:$GG$1,0)),"")</f>
        <v>0</v>
      </c>
      <c r="ER26" s="105" t="str">
        <f>IF(VLOOKUP(L3VA!$A26,DATASHEET!$A$2:$EW$231,137,FALSE)="","",VLOOKUP(L3VA!$A26,DATASHEET!$A$2:$EW$231,137,FALSE))</f>
        <v/>
      </c>
      <c r="ES26" s="105" t="str">
        <f t="shared" si="72"/>
        <v/>
      </c>
      <c r="ET26" s="106" t="str">
        <f>IF(ISBLANK(DATASHEET!EQ14),"",DATASHEET!EQ14)</f>
        <v>BG</v>
      </c>
      <c r="EU26" s="107" t="str">
        <f>IF(ISBLANK(DATASHEET!ER14),"",DATASHEET!ER14)</f>
        <v>12A-PY-10</v>
      </c>
      <c r="EV26" s="123" t="str">
        <f t="shared" si="73"/>
        <v/>
      </c>
      <c r="EW26" s="124">
        <f>IFERROR(INDEX(DATASHEET!$A$1:$GG$231,MATCH(L3VA!$A26,DATASHEET!$A$1:$A$231,0),MATCH(L3VA!EX$2,DATASHEET!$A$1:$GG$1,0)),"")</f>
        <v>0</v>
      </c>
      <c r="EX26" s="105" t="str">
        <f>IF(VLOOKUP(L3VA!$A26,DATASHEET!$A$2:$EW$231,142,FALSE)="","",VLOOKUP(L3VA!$A26,DATASHEET!$A$2:$EW$231,142,FALSE))</f>
        <v/>
      </c>
      <c r="EY26" s="105" t="str">
        <f t="shared" si="74"/>
        <v/>
      </c>
      <c r="EZ26" s="106" t="str">
        <f>IF(ISBLANK(DATASHEET!EV14),"",DATASHEET!EV14)</f>
        <v/>
      </c>
      <c r="FA26" s="107" t="str">
        <f>IF(ISBLANK(DATASHEET!EW14),"",DATASHEET!EW14)</f>
        <v/>
      </c>
      <c r="FB26" s="123" t="str">
        <f t="shared" si="75"/>
        <v/>
      </c>
      <c r="FC26" s="124">
        <f>IFERROR(INDEX(DATASHEET!$A$1:$GG$231,MATCH(L3VA!$A26,DATASHEET!$A$1:$A$231,0),MATCH(L3VA!FD$2,DATASHEET!$A$1:$GG$1,0)),"")</f>
        <v>0</v>
      </c>
      <c r="FD26" s="105" t="str">
        <f>IF(VLOOKUP(L3VA!$A26,DATASHEET!$A$2:$FW$231,147,FALSE)="","",VLOOKUP(L3VA!$A26,DATASHEET!$A$2:$FW$231,147,FALSE))</f>
        <v>BG</v>
      </c>
      <c r="FE26" s="105" t="str">
        <f t="shared" si="76"/>
        <v/>
      </c>
      <c r="FF26" s="106" t="str">
        <f>IF(ISBLANK(DATASHEET!FA14),"",DATASHEET!FA14)</f>
        <v/>
      </c>
      <c r="FG26" s="107" t="str">
        <f>IF(ISBLANK(DATASHEET!FB14),"",DATASHEET!FB14)</f>
        <v/>
      </c>
    </row>
    <row r="27" spans="1:163" x14ac:dyDescent="0.25">
      <c r="A27" s="354">
        <f>DATASHEET!A15</f>
        <v>150903</v>
      </c>
      <c r="B27" s="42" t="str">
        <f>DATASHEET!B15</f>
        <v>ATKINSON, Alyssa</v>
      </c>
      <c r="C27" s="109" t="str">
        <f>DATASHEET!C15</f>
        <v>12ASA</v>
      </c>
      <c r="D27" s="110" t="str">
        <f>DATASHEET!D15</f>
        <v>F</v>
      </c>
      <c r="E27" s="110" t="str">
        <f>IFERROR(VLOOKUP(A27,'[5]Y12 Students'!$E$3:$I$271,5,FALSE),"")</f>
        <v>INTERNAL</v>
      </c>
      <c r="F27" s="110" t="str">
        <f>DATASHEET!E15</f>
        <v>N</v>
      </c>
      <c r="G27" s="110" t="str">
        <f>DATASHEET!F15</f>
        <v>White and Black African</v>
      </c>
      <c r="H27" s="110" t="str">
        <f>DATASHEET!G15</f>
        <v>N</v>
      </c>
      <c r="I27" s="110" t="str">
        <f>DATASHEET!H15</f>
        <v>N</v>
      </c>
      <c r="J27" s="111" t="str">
        <f>DATASHEET!J15</f>
        <v>4.75+ (C/B)</v>
      </c>
      <c r="K27" s="104" t="str">
        <f t="shared" si="25"/>
        <v/>
      </c>
      <c r="L27" s="104" t="str">
        <f t="shared" si="26"/>
        <v/>
      </c>
      <c r="M27" s="336" t="str">
        <f>IF(COUNT(L3VA!$N27,L3VA!$Z27,L3VA!$T27,L3VA!$AF27,L3VA!$AX27,L3VA!$AR27,L3VA!$BJ27,L3VA!$BD27,L3VA!$BP27,L3VA!#REF!,L3VA!$AL27,L3VA!$BV27,L3VA!$CH27,L3VA!$CZ27,L3VA!$CN27,L3VA!$DF27,L3VA!$CB27,L3VA!#REF!,L3VA!$DR27,L3VA!$DX27,L3VA!$ED27,L3VA!$EJ27,L3VA!$EP27,L3VA!$EV27,L3VA!$FB27,L3VA!$DL27)=0,"",AVERAGE(N27,Z27,T27,AF27,AL27,AX27,AR27,BJ27,BD27,BP27,BV27,CH27,CZ27,CN27,DF27,CB27,DR27,DX27,ED27,EJ27,EP27,EV27,FB27,DL27))</f>
        <v/>
      </c>
      <c r="N27" s="123" t="str">
        <f t="shared" si="29"/>
        <v/>
      </c>
      <c r="O27" s="124">
        <f>IFERROR(INDEX(DATASHEET!$A$1:$GG$231,MATCH(L3VA!$A27,DATASHEET!$A$1:$A$231,0),MATCH(L3VA!P$2,DATASHEET!$A$1:$GG$1,0)),"")</f>
        <v>0</v>
      </c>
      <c r="P27" s="105">
        <f>IF(VLOOKUP(L3VA!$A27,DATASHEET!$A$2:$EW$231,22,FALSE)="","",VLOOKUP(L3VA!$A27,DATASHEET!$A$2:$EW$231,22,FALSE))</f>
        <v>0</v>
      </c>
      <c r="Q27" s="105" t="str">
        <f t="shared" si="30"/>
        <v/>
      </c>
      <c r="R27" s="106" t="str">
        <f>IF(ISBLANK(DATASHEET!AF15),"",DATASHEET!AF15)</f>
        <v/>
      </c>
      <c r="S27" s="107" t="str">
        <f>IF(ISBLANK(DATASHEET!AG15),"",DATASHEET!AG15)</f>
        <v/>
      </c>
      <c r="T27" s="123" t="str">
        <f t="shared" si="31"/>
        <v/>
      </c>
      <c r="U27" s="124">
        <f>IFERROR(INDEX(DATASHEET!$A$1:$GG$231,MATCH(L3VA!$A27,DATASHEET!$A$1:$A$231,0),MATCH(L3VA!V$2,DATASHEET!$A$1:$GG$1,0)),"")</f>
        <v>0</v>
      </c>
      <c r="V27" s="105">
        <f>IF(VLOOKUP(L3VA!$A27,DATASHEET!$A$2:$EW$231,27,FALSE)="","",VLOOKUP(L3VA!$A27,DATASHEET!$A$2:$EW$231,27,FALSE))</f>
        <v>0</v>
      </c>
      <c r="W27" s="105" t="str">
        <f t="shared" si="32"/>
        <v/>
      </c>
      <c r="X27" s="106" t="str">
        <f>IF(ISBLANK(DATASHEET!AK15),"",DATASHEET!AK15)</f>
        <v/>
      </c>
      <c r="Y27" s="107" t="str">
        <f>IF(ISBLANK(DATASHEET!AL15),"",DATASHEET!AL15)</f>
        <v/>
      </c>
      <c r="Z27" s="123" t="str">
        <f t="shared" si="33"/>
        <v/>
      </c>
      <c r="AA27" s="124">
        <f>IFERROR(INDEX(DATASHEET!$A$1:$GG$231,MATCH(L3VA!$A27,DATASHEET!$A$1:$A$231,0),MATCH(L3VA!AB$2,DATASHEET!$A$1:$GG$1,0)),"")</f>
        <v>0</v>
      </c>
      <c r="AB27" s="105" t="str">
        <f>IF(VLOOKUP(L3VA!$A27,DATASHEET!$A$2:$EW$231,32,FALSE)="","",VLOOKUP(L3VA!$A27,DATASHEET!$A$2:$EW$231,32,FALSE))</f>
        <v/>
      </c>
      <c r="AC27" s="105" t="str">
        <f t="shared" si="34"/>
        <v/>
      </c>
      <c r="AD27" s="106" t="str">
        <f>IF(ISBLANK(DATASHEET!AP15),"",DATASHEET!AP15)</f>
        <v/>
      </c>
      <c r="AE27" s="107" t="str">
        <f>IF(ISBLANK(DATASHEET!AQ15),"",DATASHEET!AQ15)</f>
        <v/>
      </c>
      <c r="AF27" s="123" t="str">
        <f t="shared" si="35"/>
        <v/>
      </c>
      <c r="AG27" s="124">
        <f>IFERROR(INDEX(DATASHEET!$A$1:$GG$231,MATCH(L3VA!$A27,DATASHEET!$A$1:$A$231,0),MATCH(L3VA!AH$2,DATASHEET!$A$1:$GG$1,0)),"")</f>
        <v>0</v>
      </c>
      <c r="AH27" s="105" t="str">
        <f>IF(VLOOKUP(L3VA!$A27,DATASHEET!$A$2:$EW$231,37,FALSE)="","",VLOOKUP(L3VA!$A27,DATASHEET!$A$2:$EW$231,37,FALSE))</f>
        <v/>
      </c>
      <c r="AI27" s="105" t="str">
        <f t="shared" si="36"/>
        <v/>
      </c>
      <c r="AJ27" s="106" t="str">
        <f>IF(ISBLANK(DATASHEET!AU15),"",DATASHEET!AU15)</f>
        <v/>
      </c>
      <c r="AK27" s="107" t="str">
        <f>IF(ISBLANK(DATASHEET!AV15),"",DATASHEET!AV15)</f>
        <v/>
      </c>
      <c r="AL27" s="123" t="str">
        <f t="shared" si="37"/>
        <v/>
      </c>
      <c r="AM27" s="124">
        <f>IFERROR(INDEX(DATASHEET!$A$1:$GG$231,MATCH(L3VA!$A27,DATASHEET!$A$1:$A$231,0),MATCH(L3VA!AN$2,DATASHEET!$A$1:$GG$1,0)),"")</f>
        <v>0</v>
      </c>
      <c r="AN27" s="105" t="str">
        <f>IF(VLOOKUP(L3VA!$A27,DATASHEET!$A$2:$EW$231,42,FALSE)="","",VLOOKUP(L3VA!$A27,DATASHEET!$A$2:$EW$231,42,FALSE))</f>
        <v/>
      </c>
      <c r="AO27" s="105" t="str">
        <f t="shared" si="38"/>
        <v/>
      </c>
      <c r="AP27" s="106" t="str">
        <f>IF(ISBLANK(DATASHEET!AZ15),"",DATASHEET!AZ15)</f>
        <v/>
      </c>
      <c r="AQ27" s="107" t="str">
        <f>IF(ISBLANK(DATASHEET!BA15),"",DATASHEET!BA15)</f>
        <v/>
      </c>
      <c r="AR27" s="123" t="str">
        <f t="shared" si="39"/>
        <v/>
      </c>
      <c r="AS27" s="124">
        <f>IFERROR(INDEX(DATASHEET!$A$1:$GG$231,MATCH(L3VA!$A27,DATASHEET!$A$1:$A$231,0),MATCH(L3VA!AT$2,DATASHEET!$A$1:$GG$1,0)),"")</f>
        <v>0</v>
      </c>
      <c r="AT27" s="105" t="str">
        <f>IF(VLOOKUP(L3VA!$A27,DATASHEET!$A$2:$EW$231,47,FALSE)="","",VLOOKUP(L3VA!$A27,DATASHEET!$A$2:$EW$231,47,FALSE))</f>
        <v/>
      </c>
      <c r="AU27" s="105" t="str">
        <f t="shared" si="40"/>
        <v/>
      </c>
      <c r="AV27" s="106" t="str">
        <f>IF(ISBLANK(DATASHEET!BE15),"",DATASHEET!BE15)</f>
        <v/>
      </c>
      <c r="AW27" s="107" t="str">
        <f>IF(ISBLANK(DATASHEET!BF15),"",DATASHEET!BF15)</f>
        <v/>
      </c>
      <c r="AX27" s="123" t="str">
        <f t="shared" si="41"/>
        <v/>
      </c>
      <c r="AY27" s="124">
        <f>IFERROR(INDEX(DATASHEET!$A$1:$GG$231,MATCH(L3VA!$A27,DATASHEET!$A$1:$A$231,0),MATCH(L3VA!AZ$2,DATASHEET!$A$1:$GG$1,0)),"")</f>
        <v>0</v>
      </c>
      <c r="AZ27" s="105" t="str">
        <f>IF(VLOOKUP(L3VA!$A27,DATASHEET!$A$2:$EW$231,52,FALSE)="","",VLOOKUP(L3VA!$A27,DATASHEET!$A$2:$EW$231,52,FALSE))</f>
        <v/>
      </c>
      <c r="BA27" s="105" t="str">
        <f t="shared" si="42"/>
        <v/>
      </c>
      <c r="BB27" s="106" t="str">
        <f>IF(ISBLANK(DATASHEET!BJ15),"",DATASHEET!BJ15)</f>
        <v/>
      </c>
      <c r="BC27" s="107" t="str">
        <f>IF(ISBLANK(DATASHEET!BK15),"",DATASHEET!BK15)</f>
        <v/>
      </c>
      <c r="BD27" s="123" t="str">
        <f t="shared" si="43"/>
        <v/>
      </c>
      <c r="BE27" s="124">
        <f>IFERROR(INDEX(DATASHEET!$A$1:$GG$231,MATCH(L3VA!$A27,DATASHEET!$A$1:$A$231,0),MATCH(L3VA!BF$2,DATASHEET!$A$1:$GG$1,0)),"")</f>
        <v>0</v>
      </c>
      <c r="BF27" s="105" t="str">
        <f>IF(VLOOKUP(L3VA!$A27,DATASHEET!$A$2:$EW$231,57,FALSE)="","",VLOOKUP(L3VA!$A27,DATASHEET!$A$2:$EW$231,57,FALSE))</f>
        <v/>
      </c>
      <c r="BG27" s="105" t="str">
        <f t="shared" si="44"/>
        <v/>
      </c>
      <c r="BH27" s="106" t="str">
        <f>IF(ISBLANK(DATASHEET!BO15),"",DATASHEET!BO15)</f>
        <v/>
      </c>
      <c r="BI27" s="107" t="str">
        <f>IF(ISBLANK(DATASHEET!BP15),"",DATASHEET!BP15)</f>
        <v/>
      </c>
      <c r="BJ27" s="123" t="str">
        <f t="shared" si="45"/>
        <v/>
      </c>
      <c r="BK27" s="124">
        <f>IFERROR(INDEX(DATASHEET!$A$1:$GG$231,MATCH(L3VA!$A27,DATASHEET!$A$1:$A$231,0),MATCH(L3VA!BL$2,DATASHEET!$A$1:$GG$1,0)),"")</f>
        <v>0</v>
      </c>
      <c r="BL27" s="105" t="str">
        <f>IF(VLOOKUP(L3VA!$A27,DATASHEET!$A$2:$EW$231,62,FALSE)="","",VLOOKUP(L3VA!$A27,DATASHEET!$A$2:$EW$231,62,FALSE))</f>
        <v/>
      </c>
      <c r="BM27" s="105" t="str">
        <f t="shared" si="46"/>
        <v/>
      </c>
      <c r="BN27" s="106" t="str">
        <f>IF(ISBLANK(DATASHEET!BT15),"",DATASHEET!BT15)</f>
        <v/>
      </c>
      <c r="BO27" s="107" t="str">
        <f>IF(ISBLANK(DATASHEET!BU15),"",DATASHEET!BU15)</f>
        <v/>
      </c>
      <c r="BP27" s="123" t="str">
        <f t="shared" si="47"/>
        <v/>
      </c>
      <c r="BQ27" s="124">
        <f>IFERROR(INDEX(DATASHEET!$A$1:$GG$231,MATCH(L3VA!$A27,DATASHEET!$A$1:$A$231,0),MATCH(L3VA!BR$2,DATASHEET!$A$1:$GG$1,0)),"")</f>
        <v>0</v>
      </c>
      <c r="BR27" s="105" t="str">
        <f>IF(VLOOKUP(L3VA!$A27,DATASHEET!$A$2:$EW$231,67,FALSE)="","",VLOOKUP(L3VA!$A27,DATASHEET!$A$2:$EW$231,67,FALSE))</f>
        <v/>
      </c>
      <c r="BS27" s="105" t="str">
        <f t="shared" si="48"/>
        <v/>
      </c>
      <c r="BT27" s="106" t="str">
        <f>IF(ISBLANK(DATASHEET!BY15),"",DATASHEET!BY15)</f>
        <v>CSN</v>
      </c>
      <c r="BU27" s="107" t="str">
        <f>IF(ISBLANK(DATASHEET!BZ15),"",DATASHEET!BZ15)</f>
        <v>12D-ENL-5</v>
      </c>
      <c r="BV27" s="123" t="str">
        <f t="shared" si="49"/>
        <v/>
      </c>
      <c r="BW27" s="124">
        <f>IFERROR(INDEX(DATASHEET!$A$1:$GG$231,MATCH(L3VA!$A27,DATASHEET!$A$1:$A$231,0),MATCH(L3VA!BX$2,DATASHEET!$A$1:$GG$1,0)),"")</f>
        <v>0</v>
      </c>
      <c r="BX27" s="105" t="str">
        <f>IF(VLOOKUP(L3VA!$A27,DATASHEET!$A$2:$EW$231,77,FALSE)="","",VLOOKUP(L3VA!$A27,DATASHEET!$A$2:$EW$231,77,FALSE))</f>
        <v>CSN</v>
      </c>
      <c r="BY27" s="105" t="str">
        <f t="shared" si="50"/>
        <v/>
      </c>
      <c r="BZ27" s="106" t="str">
        <f>IF(ISBLANK(DATASHEET!CI15),"",DATASHEET!CI15)</f>
        <v/>
      </c>
      <c r="CA27" s="107" t="str">
        <f>IF(ISBLANK(DATASHEET!CJ15),"",DATASHEET!CJ15)</f>
        <v/>
      </c>
      <c r="CB27" s="123" t="str">
        <f t="shared" si="51"/>
        <v/>
      </c>
      <c r="CC27" s="124">
        <f>IFERROR(INDEX(DATASHEET!$A$1:$GG$231,MATCH(L3VA!$A27,DATASHEET!$A$1:$A$231,0),MATCH(L3VA!CD$2,DATASHEET!$A$1:$GG$1,0)),"")</f>
        <v>0</v>
      </c>
      <c r="CD27" s="105" t="str">
        <f>IF(VLOOKUP(L3VA!$A27,DATASHEET!$A$2:$EW$231,82,FALSE)="","",VLOOKUP(L3VA!$A27,DATASHEET!$A$2:$EW$231,82,FALSE))</f>
        <v>AS</v>
      </c>
      <c r="CE27" s="105" t="str">
        <f t="shared" si="52"/>
        <v/>
      </c>
      <c r="CF27" s="106" t="str">
        <f>IF(ISBLANK(DATASHEET!CN15),"",DATASHEET!CN15)</f>
        <v/>
      </c>
      <c r="CG27" s="107" t="str">
        <f>IF(ISBLANK(DATASHEET!CO15),"",DATASHEET!CO15)</f>
        <v/>
      </c>
      <c r="CH27" s="123" t="str">
        <f t="shared" si="53"/>
        <v/>
      </c>
      <c r="CI27" s="124">
        <f>IFERROR(INDEX(DATASHEET!$A$1:$GG$231,MATCH(L3VA!$A27,DATASHEET!$A$1:$A$231,0),MATCH(L3VA!CJ$2,DATASHEET!$A$1:$GG$1,0)),"")</f>
        <v>0</v>
      </c>
      <c r="CJ27" s="105" t="str">
        <f>IF(VLOOKUP(L3VA!$A27,DATASHEET!$A$2:$EW$231,87,FALSE)="","",VLOOKUP(L3VA!$A27,DATASHEET!$A$2:$EW$231,87,FALSE))</f>
        <v/>
      </c>
      <c r="CK27" s="105" t="str">
        <f t="shared" si="27"/>
        <v/>
      </c>
      <c r="CL27" s="106" t="str">
        <f>IF(ISBLANK(DATASHEET!CS15),"",DATASHEET!CS15)</f>
        <v/>
      </c>
      <c r="CM27" s="107" t="str">
        <f>IF(ISBLANK(DATASHEET!CT15),"",DATASHEET!CT15)</f>
        <v/>
      </c>
      <c r="CN27" s="123" t="str">
        <f t="shared" si="54"/>
        <v/>
      </c>
      <c r="CO27" s="124">
        <f>IFERROR(INDEX(DATASHEET!$A$1:$GG$231,MATCH(L3VA!$A27,DATASHEET!$A$1:$A$231,0),MATCH(L3VA!CP$2,DATASHEET!$A$1:$GG$1,0)),"")</f>
        <v>0</v>
      </c>
      <c r="CP27" s="105" t="str">
        <f>IF(VLOOKUP(L3VA!$A27,DATASHEET!$A$2:$EW$231,92,FALSE)="","",VLOOKUP(L3VA!$A27,DATASHEET!$A$2:$EW$231,92,FALSE))</f>
        <v/>
      </c>
      <c r="CQ27" s="105" t="str">
        <f t="shared" si="55"/>
        <v/>
      </c>
      <c r="CR27" s="106" t="str">
        <f>IF(ISBLANK(DATASHEET!CX15),"",DATASHEET!CX15)</f>
        <v/>
      </c>
      <c r="CS27" s="107" t="str">
        <f>IF(ISBLANK(DATASHEET!CY15),"",DATASHEET!CY15)</f>
        <v/>
      </c>
      <c r="CT27" s="123" t="str">
        <f t="shared" si="56"/>
        <v/>
      </c>
      <c r="CU27" s="124">
        <f>IFERROR(INDEX(DATASHEET!$A$1:$GG$231,MATCH(L3VA!$A27,DATASHEET!$A$1:$A$231,0),MATCH(L3VA!CV$2,DATASHEET!$A$1:$GG$1,0)),"")</f>
        <v>0</v>
      </c>
      <c r="CV27" s="105" t="str">
        <f>IF(VLOOKUP(L3VA!$A27,DATASHEET!$A$2:$EW$231,107,FALSE)="","",VLOOKUP(L3VA!$A27,DATASHEET!$A$2:$EW$231,107,FALSE))</f>
        <v/>
      </c>
      <c r="CW27" s="105" t="str">
        <f t="shared" si="57"/>
        <v/>
      </c>
      <c r="CX27" s="106" t="str">
        <f>IF(ISBLANK(DATASHEET!DC15),"",DATASHEET!DC15)</f>
        <v/>
      </c>
      <c r="CY27" s="107" t="str">
        <f>IF(ISBLANK(DATASHEET!DD15),"",DATASHEET!DD15)</f>
        <v/>
      </c>
      <c r="CZ27" s="123" t="str">
        <f t="shared" si="58"/>
        <v/>
      </c>
      <c r="DA27" s="124">
        <f>IFERROR(INDEX(DATASHEET!$A$1:$GG$231,MATCH(L3VA!$A27,DATASHEET!$A$1:$A$231,0),MATCH(L3VA!DB$2,DATASHEET!$A$1:$GG$1,0)),"")</f>
        <v>0</v>
      </c>
      <c r="DB27" s="105" t="str">
        <f>IF(VLOOKUP(L3VA!$A27,DATASHEET!$A$2:$EW$231,97,FALSE)="","",VLOOKUP(L3VA!$A27,DATASHEET!$A$2:$EW$231,97,FALSE))</f>
        <v/>
      </c>
      <c r="DC27" s="105" t="str">
        <f t="shared" si="59"/>
        <v/>
      </c>
      <c r="DD27" s="106" t="str">
        <f>IF(ISBLANK(DATASHEET!DH15),"",DATASHEET!DH15)</f>
        <v>EB</v>
      </c>
      <c r="DE27" s="107" t="str">
        <f>IF(ISBLANK(DATASHEET!DI15),"",DATASHEET!DI15)</f>
        <v>12C-HI-5</v>
      </c>
      <c r="DF27" s="123" t="str">
        <f t="shared" si="60"/>
        <v/>
      </c>
      <c r="DG27" s="124">
        <f>IFERROR(INDEX(DATASHEET!$A$1:$GG$231,MATCH(L3VA!$A27,DATASHEET!$A$1:$A$231,0),MATCH(L3VA!DH$2,DATASHEET!$A$1:$GG$1,0)),"")</f>
        <v>0</v>
      </c>
      <c r="DH27" s="105" t="str">
        <f>IF(VLOOKUP(L3VA!$A27,DATASHEET!$A$2:$EW$231,102,FALSE)="","",VLOOKUP(L3VA!$A27,DATASHEET!$A$2:$EW$231,102,FALSE))</f>
        <v/>
      </c>
      <c r="DI27" s="105" t="str">
        <f t="shared" si="61"/>
        <v/>
      </c>
      <c r="DJ27" s="106" t="str">
        <f>IF(ISBLANK(DATASHEET!DM15),"",DATASHEET!DM15)</f>
        <v/>
      </c>
      <c r="DK27" s="107" t="str">
        <f>IF(ISBLANK(DATASHEET!DN15),"",DATASHEET!DN15)</f>
        <v/>
      </c>
      <c r="DL27" s="123" t="str">
        <f t="shared" si="62"/>
        <v/>
      </c>
      <c r="DM27" s="124">
        <f>IFERROR(INDEX(DATASHEET!$A$1:$GG$231,MATCH(L3VA!$A27,DATASHEET!$A$1:$A$231,0),MATCH(L3VA!DN$2,DATASHEET!$A$1:$GG$1,0)),"")</f>
        <v>0</v>
      </c>
      <c r="DN27" s="105" t="str">
        <f>IF(VLOOKUP(L3VA!$A27,DATASHEET!$A$2:$FW$231,112,FALSE)="","",VLOOKUP(L3VA!$A27,DATASHEET!$A$2:$FW$231,112,FALSE))</f>
        <v>EB</v>
      </c>
      <c r="DO27" s="105" t="str">
        <f t="shared" si="28"/>
        <v/>
      </c>
      <c r="DP27" s="106" t="str">
        <f>IF(ISBLANK(DATASHEET!DR15),"",DATASHEET!DR15)</f>
        <v/>
      </c>
      <c r="DQ27" s="107" t="str">
        <f>IF(ISBLANK(DATASHEET!DS15),"",DATASHEET!DS15)</f>
        <v/>
      </c>
      <c r="DR27" s="123" t="str">
        <f t="shared" si="63"/>
        <v/>
      </c>
      <c r="DS27" s="124">
        <f>IFERROR(INDEX(DATASHEET!$A$1:$GG$231,MATCH(L3VA!$A27,DATASHEET!$A$1:$A$231,0),MATCH(L3VA!DT$2,DATASHEET!$A$1:$GG$1,0)),"")</f>
        <v>0</v>
      </c>
      <c r="DT27" s="105" t="str">
        <f>IF(VLOOKUP(L3VA!$A27,DATASHEET!$A$2:$EW$231,117,FALSE)="","",VLOOKUP(L3VA!$A27,DATASHEET!$A$2:$EW$231,117,FALSE))</f>
        <v/>
      </c>
      <c r="DU27" s="105" t="str">
        <f t="shared" si="64"/>
        <v/>
      </c>
      <c r="DV27" s="106" t="str">
        <f>IF(ISBLANK(DATASHEET!DW15),"",DATASHEET!DW15)</f>
        <v/>
      </c>
      <c r="DW27" s="107" t="str">
        <f>IF(ISBLANK(DATASHEET!DX15),"",DATASHEET!DX15)</f>
        <v/>
      </c>
      <c r="DX27" s="123" t="str">
        <f t="shared" si="65"/>
        <v/>
      </c>
      <c r="DY27" s="124" t="str">
        <f>IFERROR(INDEX(DATASHEET!$A$1:$GG$231,MATCH(L3VA!$A27,DATASHEET!$A$1:$A$231,0),MATCH(L3VA!DZ$2,DATASHEET!$A$1:$GG$1,0)),"")</f>
        <v/>
      </c>
      <c r="DZ27" s="105" t="str">
        <f>IF(VLOOKUP(L3VA!$A27,DATASHEET!$A$2:$EW$231,122,FALSE)="","",VLOOKUP(L3VA!$A27,DATASHEET!$A$2:$EW$231,122,FALSE))</f>
        <v/>
      </c>
      <c r="EA27" s="105" t="str">
        <f t="shared" si="66"/>
        <v/>
      </c>
      <c r="EB27" s="106" t="str">
        <f>IF(ISBLANK(DATASHEET!EB15),"",DATASHEET!EB15)</f>
        <v/>
      </c>
      <c r="EC27" s="107" t="str">
        <f>IF(ISBLANK(DATASHEET!EC15),"",DATASHEET!EC15)</f>
        <v/>
      </c>
      <c r="ED27" s="123" t="str">
        <f t="shared" si="67"/>
        <v/>
      </c>
      <c r="EE27" s="124">
        <f>IFERROR(INDEX(DATASHEET!$A$1:$GG$231,MATCH(L3VA!$A27,DATASHEET!$A$1:$A$231,0),MATCH(L3VA!EF$2,DATASHEET!$A$1:$GG$1,0)),"")</f>
        <v>0</v>
      </c>
      <c r="EF27" s="105" t="str">
        <f>IF(VLOOKUP(L3VA!$A27,DATASHEET!$A$2:$EW$231,127,FALSE)="","",VLOOKUP(L3VA!$A27,DATASHEET!$A$2:$EW$231,127,FALSE))</f>
        <v/>
      </c>
      <c r="EG27" s="105" t="str">
        <f t="shared" si="68"/>
        <v/>
      </c>
      <c r="EH27" s="106" t="str">
        <f>IF(ISBLANK(DATASHEET!EG15),"",DATASHEET!EG15)</f>
        <v/>
      </c>
      <c r="EI27" s="107" t="str">
        <f>IF(ISBLANK(DATASHEET!EH15),"",DATASHEET!EH15)</f>
        <v/>
      </c>
      <c r="EJ27" s="123" t="str">
        <f t="shared" si="69"/>
        <v/>
      </c>
      <c r="EK27" s="124">
        <f>IFERROR(INDEX(DATASHEET!$A$1:$GG$231,MATCH(L3VA!$A27,DATASHEET!$A$1:$A$231,0),MATCH(L3VA!EL$2,DATASHEET!$A$1:$GG$1,0)),"")</f>
        <v>0</v>
      </c>
      <c r="EL27" s="105" t="str">
        <f>IF(VLOOKUP(L3VA!$A27,DATASHEET!$A$2:$EW$231,132,FALSE)="","",VLOOKUP(L3VA!$A27,DATASHEET!$A$2:$EW$231,132,FALSE))</f>
        <v/>
      </c>
      <c r="EM27" s="105" t="str">
        <f t="shared" si="70"/>
        <v/>
      </c>
      <c r="EN27" s="106" t="str">
        <f>IF(ISBLANK(DATASHEET!EL15),"",DATASHEET!EL15)</f>
        <v/>
      </c>
      <c r="EO27" s="107" t="str">
        <f>IF(ISBLANK(DATASHEET!EM15),"",DATASHEET!EM15)</f>
        <v/>
      </c>
      <c r="EP27" s="123" t="str">
        <f t="shared" si="71"/>
        <v/>
      </c>
      <c r="EQ27" s="124">
        <f>IFERROR(INDEX(DATASHEET!$A$1:$GG$231,MATCH(L3VA!$A27,DATASHEET!$A$1:$A$231,0),MATCH(L3VA!ER$2,DATASHEET!$A$1:$GG$1,0)),"")</f>
        <v>0</v>
      </c>
      <c r="ER27" s="105" t="str">
        <f>IF(VLOOKUP(L3VA!$A27,DATASHEET!$A$2:$EW$231,137,FALSE)="","",VLOOKUP(L3VA!$A27,DATASHEET!$A$2:$EW$231,137,FALSE))</f>
        <v/>
      </c>
      <c r="ES27" s="105" t="str">
        <f t="shared" si="72"/>
        <v/>
      </c>
      <c r="ET27" s="106" t="str">
        <f>IF(ISBLANK(DATASHEET!EQ15),"",DATASHEET!EQ15)</f>
        <v>BG</v>
      </c>
      <c r="EU27" s="107" t="str">
        <f>IF(ISBLANK(DATASHEET!ER15),"",DATASHEET!ER15)</f>
        <v>12A-PY-10</v>
      </c>
      <c r="EV27" s="123" t="str">
        <f t="shared" si="73"/>
        <v/>
      </c>
      <c r="EW27" s="124">
        <f>IFERROR(INDEX(DATASHEET!$A$1:$GG$231,MATCH(L3VA!$A27,DATASHEET!$A$1:$A$231,0),MATCH(L3VA!EX$2,DATASHEET!$A$1:$GG$1,0)),"")</f>
        <v>0</v>
      </c>
      <c r="EX27" s="105" t="str">
        <f>IF(VLOOKUP(L3VA!$A27,DATASHEET!$A$2:$EW$231,142,FALSE)="","",VLOOKUP(L3VA!$A27,DATASHEET!$A$2:$EW$231,142,FALSE))</f>
        <v/>
      </c>
      <c r="EY27" s="105" t="str">
        <f t="shared" si="74"/>
        <v/>
      </c>
      <c r="EZ27" s="106" t="str">
        <f>IF(ISBLANK(DATASHEET!EV15),"",DATASHEET!EV15)</f>
        <v/>
      </c>
      <c r="FA27" s="107" t="str">
        <f>IF(ISBLANK(DATASHEET!EW15),"",DATASHEET!EW15)</f>
        <v/>
      </c>
      <c r="FB27" s="123" t="str">
        <f t="shared" si="75"/>
        <v/>
      </c>
      <c r="FC27" s="124">
        <f>IFERROR(INDEX(DATASHEET!$A$1:$GG$231,MATCH(L3VA!$A27,DATASHEET!$A$1:$A$231,0),MATCH(L3VA!FD$2,DATASHEET!$A$1:$GG$1,0)),"")</f>
        <v>0</v>
      </c>
      <c r="FD27" s="105" t="str">
        <f>IF(VLOOKUP(L3VA!$A27,DATASHEET!$A$2:$FW$231,147,FALSE)="","",VLOOKUP(L3VA!$A27,DATASHEET!$A$2:$FW$231,147,FALSE))</f>
        <v>BG</v>
      </c>
      <c r="FE27" s="105" t="str">
        <f t="shared" si="76"/>
        <v/>
      </c>
      <c r="FF27" s="106" t="str">
        <f>IF(ISBLANK(DATASHEET!FA15),"",DATASHEET!FA15)</f>
        <v/>
      </c>
      <c r="FG27" s="107" t="str">
        <f>IF(ISBLANK(DATASHEET!FB15),"",DATASHEET!FB15)</f>
        <v/>
      </c>
    </row>
    <row r="28" spans="1:163" x14ac:dyDescent="0.25">
      <c r="A28" s="354">
        <f>DATASHEET!A16</f>
        <v>150940</v>
      </c>
      <c r="B28" s="42" t="str">
        <f>DATASHEET!B16</f>
        <v>AWEIMRIN, Olivia</v>
      </c>
      <c r="C28" s="109" t="str">
        <f>DATASHEET!C16</f>
        <v>12ASA</v>
      </c>
      <c r="D28" s="110" t="str">
        <f>DATASHEET!D16</f>
        <v>F</v>
      </c>
      <c r="E28" s="110" t="str">
        <f>IFERROR(VLOOKUP(A28,'[5]Y12 Students'!$E$3:$I$271,5,FALSE),"")</f>
        <v>INTERNAL</v>
      </c>
      <c r="F28" s="110" t="str">
        <f>DATASHEET!E16</f>
        <v>N</v>
      </c>
      <c r="G28" s="110" t="str">
        <f>DATASHEET!F16</f>
        <v>Other Mixed Background</v>
      </c>
      <c r="H28" s="110" t="str">
        <f>DATASHEET!G16</f>
        <v>N</v>
      </c>
      <c r="I28" s="110" t="str">
        <f>DATASHEET!H16</f>
        <v>N</v>
      </c>
      <c r="J28" s="111" t="str">
        <f>DATASHEET!J16</f>
        <v>6.25+ (B/A)</v>
      </c>
      <c r="K28" s="104" t="str">
        <f t="shared" si="25"/>
        <v/>
      </c>
      <c r="L28" s="104" t="str">
        <f t="shared" si="26"/>
        <v/>
      </c>
      <c r="M28" s="336" t="str">
        <f>IF(COUNT(L3VA!$N28,L3VA!$Z28,L3VA!$T28,L3VA!$AF28,L3VA!$AX28,L3VA!$AR28,L3VA!$BJ28,L3VA!$BD28,L3VA!$BP28,L3VA!#REF!,L3VA!$AL28,L3VA!$BV28,L3VA!$CH28,L3VA!$CZ28,L3VA!$CN28,L3VA!$DF28,L3VA!$CB28,L3VA!#REF!,L3VA!$DR28,L3VA!$DX28,L3VA!$ED28,L3VA!$EJ28,L3VA!$EP28,L3VA!$EV28,L3VA!$FB28,L3VA!$DL28)=0,"",AVERAGE(N28,Z28,T28,AF28,AL28,AX28,AR28,BJ28,BD28,BP28,BV28,CH28,CZ28,CN28,DF28,CB28,DR28,DX28,ED28,EJ28,EP28,EV28,FB28,DL28))</f>
        <v/>
      </c>
      <c r="N28" s="123" t="str">
        <f t="shared" si="29"/>
        <v/>
      </c>
      <c r="O28" s="124">
        <f>IFERROR(INDEX(DATASHEET!$A$1:$GG$231,MATCH(L3VA!$A28,DATASHEET!$A$1:$A$231,0),MATCH(L3VA!P$2,DATASHEET!$A$1:$GG$1,0)),"")</f>
        <v>0</v>
      </c>
      <c r="P28" s="105">
        <f>IF(VLOOKUP(L3VA!$A28,DATASHEET!$A$2:$EW$231,22,FALSE)="","",VLOOKUP(L3VA!$A28,DATASHEET!$A$2:$EW$231,22,FALSE))</f>
        <v>0</v>
      </c>
      <c r="Q28" s="105" t="str">
        <f t="shared" si="30"/>
        <v/>
      </c>
      <c r="R28" s="106" t="str">
        <f>IF(ISBLANK(DATASHEET!AF16),"",DATASHEET!AF16)</f>
        <v/>
      </c>
      <c r="S28" s="107" t="str">
        <f>IF(ISBLANK(DATASHEET!AG16),"",DATASHEET!AG16)</f>
        <v/>
      </c>
      <c r="T28" s="123" t="str">
        <f t="shared" si="31"/>
        <v/>
      </c>
      <c r="U28" s="124">
        <f>IFERROR(INDEX(DATASHEET!$A$1:$GG$231,MATCH(L3VA!$A28,DATASHEET!$A$1:$A$231,0),MATCH(L3VA!V$2,DATASHEET!$A$1:$GG$1,0)),"")</f>
        <v>0</v>
      </c>
      <c r="V28" s="105">
        <f>IF(VLOOKUP(L3VA!$A28,DATASHEET!$A$2:$EW$231,27,FALSE)="","",VLOOKUP(L3VA!$A28,DATASHEET!$A$2:$EW$231,27,FALSE))</f>
        <v>0</v>
      </c>
      <c r="W28" s="105" t="str">
        <f t="shared" si="32"/>
        <v/>
      </c>
      <c r="X28" s="106" t="str">
        <f>IF(ISBLANK(DATASHEET!AK16),"",DATASHEET!AK16)</f>
        <v/>
      </c>
      <c r="Y28" s="107" t="str">
        <f>IF(ISBLANK(DATASHEET!AL16),"",DATASHEET!AL16)</f>
        <v/>
      </c>
      <c r="Z28" s="123" t="str">
        <f t="shared" si="33"/>
        <v/>
      </c>
      <c r="AA28" s="124">
        <f>IFERROR(INDEX(DATASHEET!$A$1:$GG$231,MATCH(L3VA!$A28,DATASHEET!$A$1:$A$231,0),MATCH(L3VA!AB$2,DATASHEET!$A$1:$GG$1,0)),"")</f>
        <v>0</v>
      </c>
      <c r="AB28" s="105" t="str">
        <f>IF(VLOOKUP(L3VA!$A28,DATASHEET!$A$2:$EW$231,32,FALSE)="","",VLOOKUP(L3VA!$A28,DATASHEET!$A$2:$EW$231,32,FALSE))</f>
        <v/>
      </c>
      <c r="AC28" s="105" t="str">
        <f t="shared" si="34"/>
        <v/>
      </c>
      <c r="AD28" s="106" t="str">
        <f>IF(ISBLANK(DATASHEET!AP16),"",DATASHEET!AP16)</f>
        <v>ASM</v>
      </c>
      <c r="AE28" s="107" t="str">
        <f>IF(ISBLANK(DATASHEET!AQ16),"",DATASHEET!AQ16)</f>
        <v>12A-BE-1</v>
      </c>
      <c r="AF28" s="123" t="str">
        <f t="shared" si="35"/>
        <v/>
      </c>
      <c r="AG28" s="124">
        <f>IFERROR(INDEX(DATASHEET!$A$1:$GG$231,MATCH(L3VA!$A28,DATASHEET!$A$1:$A$231,0),MATCH(L3VA!AH$2,DATASHEET!$A$1:$GG$1,0)),"")</f>
        <v>0</v>
      </c>
      <c r="AH28" s="105" t="str">
        <f>IF(VLOOKUP(L3VA!$A28,DATASHEET!$A$2:$EW$231,37,FALSE)="","",VLOOKUP(L3VA!$A28,DATASHEET!$A$2:$EW$231,37,FALSE))</f>
        <v/>
      </c>
      <c r="AI28" s="105" t="str">
        <f t="shared" si="36"/>
        <v/>
      </c>
      <c r="AJ28" s="106" t="str">
        <f>IF(ISBLANK(DATASHEET!AU16),"",DATASHEET!AU16)</f>
        <v/>
      </c>
      <c r="AK28" s="107" t="str">
        <f>IF(ISBLANK(DATASHEET!AV16),"",DATASHEET!AV16)</f>
        <v/>
      </c>
      <c r="AL28" s="123" t="str">
        <f t="shared" si="37"/>
        <v/>
      </c>
      <c r="AM28" s="124">
        <f>IFERROR(INDEX(DATASHEET!$A$1:$GG$231,MATCH(L3VA!$A28,DATASHEET!$A$1:$A$231,0),MATCH(L3VA!AN$2,DATASHEET!$A$1:$GG$1,0)),"")</f>
        <v>0</v>
      </c>
      <c r="AN28" s="105" t="str">
        <f>IF(VLOOKUP(L3VA!$A28,DATASHEET!$A$2:$EW$231,42,FALSE)="","",VLOOKUP(L3VA!$A28,DATASHEET!$A$2:$EW$231,42,FALSE))</f>
        <v>ASM</v>
      </c>
      <c r="AO28" s="105" t="str">
        <f t="shared" si="38"/>
        <v/>
      </c>
      <c r="AP28" s="106" t="str">
        <f>IF(ISBLANK(DATASHEET!AZ16),"",DATASHEET!AZ16)</f>
        <v/>
      </c>
      <c r="AQ28" s="107" t="str">
        <f>IF(ISBLANK(DATASHEET!BA16),"",DATASHEET!BA16)</f>
        <v/>
      </c>
      <c r="AR28" s="123" t="str">
        <f t="shared" si="39"/>
        <v/>
      </c>
      <c r="AS28" s="124">
        <f>IFERROR(INDEX(DATASHEET!$A$1:$GG$231,MATCH(L3VA!$A28,DATASHEET!$A$1:$A$231,0),MATCH(L3VA!AT$2,DATASHEET!$A$1:$GG$1,0)),"")</f>
        <v>0</v>
      </c>
      <c r="AT28" s="105" t="str">
        <f>IF(VLOOKUP(L3VA!$A28,DATASHEET!$A$2:$EW$231,47,FALSE)="","",VLOOKUP(L3VA!$A28,DATASHEET!$A$2:$EW$231,47,FALSE))</f>
        <v/>
      </c>
      <c r="AU28" s="105" t="str">
        <f t="shared" si="40"/>
        <v/>
      </c>
      <c r="AV28" s="106" t="str">
        <f>IF(ISBLANK(DATASHEET!BE16),"",DATASHEET!BE16)</f>
        <v/>
      </c>
      <c r="AW28" s="107" t="str">
        <f>IF(ISBLANK(DATASHEET!BF16),"",DATASHEET!BF16)</f>
        <v/>
      </c>
      <c r="AX28" s="123" t="str">
        <f t="shared" si="41"/>
        <v/>
      </c>
      <c r="AY28" s="124">
        <f>IFERROR(INDEX(DATASHEET!$A$1:$GG$231,MATCH(L3VA!$A28,DATASHEET!$A$1:$A$231,0),MATCH(L3VA!AZ$2,DATASHEET!$A$1:$GG$1,0)),"")</f>
        <v>0</v>
      </c>
      <c r="AZ28" s="105" t="str">
        <f>IF(VLOOKUP(L3VA!$A28,DATASHEET!$A$2:$EW$231,52,FALSE)="","",VLOOKUP(L3VA!$A28,DATASHEET!$A$2:$EW$231,52,FALSE))</f>
        <v/>
      </c>
      <c r="BA28" s="105" t="str">
        <f t="shared" si="42"/>
        <v/>
      </c>
      <c r="BB28" s="106" t="str">
        <f>IF(ISBLANK(DATASHEET!BJ16),"",DATASHEET!BJ16)</f>
        <v/>
      </c>
      <c r="BC28" s="107" t="str">
        <f>IF(ISBLANK(DATASHEET!BK16),"",DATASHEET!BK16)</f>
        <v/>
      </c>
      <c r="BD28" s="123" t="str">
        <f t="shared" si="43"/>
        <v/>
      </c>
      <c r="BE28" s="124">
        <f>IFERROR(INDEX(DATASHEET!$A$1:$GG$231,MATCH(L3VA!$A28,DATASHEET!$A$1:$A$231,0),MATCH(L3VA!BF$2,DATASHEET!$A$1:$GG$1,0)),"")</f>
        <v>0</v>
      </c>
      <c r="BF28" s="105" t="str">
        <f>IF(VLOOKUP(L3VA!$A28,DATASHEET!$A$2:$EW$231,57,FALSE)="","",VLOOKUP(L3VA!$A28,DATASHEET!$A$2:$EW$231,57,FALSE))</f>
        <v/>
      </c>
      <c r="BG28" s="105" t="str">
        <f t="shared" si="44"/>
        <v/>
      </c>
      <c r="BH28" s="106" t="str">
        <f>IF(ISBLANK(DATASHEET!BO16),"",DATASHEET!BO16)</f>
        <v>DHO</v>
      </c>
      <c r="BI28" s="107" t="str">
        <f>IF(ISBLANK(DATASHEET!BP16),"",DATASHEET!BP16)</f>
        <v>12E-EC-2</v>
      </c>
      <c r="BJ28" s="123" t="str">
        <f t="shared" si="45"/>
        <v/>
      </c>
      <c r="BK28" s="124">
        <f>IFERROR(INDEX(DATASHEET!$A$1:$GG$231,MATCH(L3VA!$A28,DATASHEET!$A$1:$A$231,0),MATCH(L3VA!BL$2,DATASHEET!$A$1:$GG$1,0)),"")</f>
        <v>0</v>
      </c>
      <c r="BL28" s="105" t="str">
        <f>IF(VLOOKUP(L3VA!$A28,DATASHEET!$A$2:$EW$231,62,FALSE)="","",VLOOKUP(L3VA!$A28,DATASHEET!$A$2:$EW$231,62,FALSE))</f>
        <v/>
      </c>
      <c r="BM28" s="105" t="str">
        <f t="shared" si="46"/>
        <v/>
      </c>
      <c r="BN28" s="106" t="str">
        <f>IF(ISBLANK(DATASHEET!BT16),"",DATASHEET!BT16)</f>
        <v/>
      </c>
      <c r="BO28" s="107" t="str">
        <f>IF(ISBLANK(DATASHEET!BU16),"",DATASHEET!BU16)</f>
        <v/>
      </c>
      <c r="BP28" s="123" t="str">
        <f t="shared" si="47"/>
        <v/>
      </c>
      <c r="BQ28" s="124">
        <f>IFERROR(INDEX(DATASHEET!$A$1:$GG$231,MATCH(L3VA!$A28,DATASHEET!$A$1:$A$231,0),MATCH(L3VA!BR$2,DATASHEET!$A$1:$GG$1,0)),"")</f>
        <v>0</v>
      </c>
      <c r="BR28" s="105" t="str">
        <f>IF(VLOOKUP(L3VA!$A28,DATASHEET!$A$2:$EW$231,67,FALSE)="","",VLOOKUP(L3VA!$A28,DATASHEET!$A$2:$EW$231,67,FALSE))</f>
        <v>DHO</v>
      </c>
      <c r="BS28" s="105" t="str">
        <f t="shared" si="48"/>
        <v/>
      </c>
      <c r="BT28" s="106" t="str">
        <f>IF(ISBLANK(DATASHEET!BY16),"",DATASHEET!BY16)</f>
        <v/>
      </c>
      <c r="BU28" s="107" t="str">
        <f>IF(ISBLANK(DATASHEET!BZ16),"",DATASHEET!BZ16)</f>
        <v/>
      </c>
      <c r="BV28" s="123" t="str">
        <f t="shared" si="49"/>
        <v/>
      </c>
      <c r="BW28" s="124">
        <f>IFERROR(INDEX(DATASHEET!$A$1:$GG$231,MATCH(L3VA!$A28,DATASHEET!$A$1:$A$231,0),MATCH(L3VA!BX$2,DATASHEET!$A$1:$GG$1,0)),"")</f>
        <v>0</v>
      </c>
      <c r="BX28" s="105" t="str">
        <f>IF(VLOOKUP(L3VA!$A28,DATASHEET!$A$2:$EW$231,77,FALSE)="","",VLOOKUP(L3VA!$A28,DATASHEET!$A$2:$EW$231,77,FALSE))</f>
        <v/>
      </c>
      <c r="BY28" s="105" t="str">
        <f t="shared" si="50"/>
        <v/>
      </c>
      <c r="BZ28" s="106" t="str">
        <f>IF(ISBLANK(DATASHEET!CI16),"",DATASHEET!CI16)</f>
        <v/>
      </c>
      <c r="CA28" s="107" t="str">
        <f>IF(ISBLANK(DATASHEET!CJ16),"",DATASHEET!CJ16)</f>
        <v/>
      </c>
      <c r="CB28" s="123" t="str">
        <f t="shared" si="51"/>
        <v/>
      </c>
      <c r="CC28" s="124">
        <f>IFERROR(INDEX(DATASHEET!$A$1:$GG$231,MATCH(L3VA!$A28,DATASHEET!$A$1:$A$231,0),MATCH(L3VA!CD$2,DATASHEET!$A$1:$GG$1,0)),"")</f>
        <v>0</v>
      </c>
      <c r="CD28" s="105" t="str">
        <f>IF(VLOOKUP(L3VA!$A28,DATASHEET!$A$2:$EW$231,82,FALSE)="","",VLOOKUP(L3VA!$A28,DATASHEET!$A$2:$EW$231,82,FALSE))</f>
        <v>AS</v>
      </c>
      <c r="CE28" s="105" t="str">
        <f t="shared" si="52"/>
        <v/>
      </c>
      <c r="CF28" s="106" t="str">
        <f>IF(ISBLANK(DATASHEET!CN16),"",DATASHEET!CN16)</f>
        <v/>
      </c>
      <c r="CG28" s="107" t="str">
        <f>IF(ISBLANK(DATASHEET!CO16),"",DATASHEET!CO16)</f>
        <v/>
      </c>
      <c r="CH28" s="123" t="str">
        <f t="shared" si="53"/>
        <v/>
      </c>
      <c r="CI28" s="124">
        <f>IFERROR(INDEX(DATASHEET!$A$1:$GG$231,MATCH(L3VA!$A28,DATASHEET!$A$1:$A$231,0),MATCH(L3VA!CJ$2,DATASHEET!$A$1:$GG$1,0)),"")</f>
        <v>0</v>
      </c>
      <c r="CJ28" s="105" t="str">
        <f>IF(VLOOKUP(L3VA!$A28,DATASHEET!$A$2:$EW$231,87,FALSE)="","",VLOOKUP(L3VA!$A28,DATASHEET!$A$2:$EW$231,87,FALSE))</f>
        <v/>
      </c>
      <c r="CK28" s="105" t="str">
        <f t="shared" si="27"/>
        <v/>
      </c>
      <c r="CL28" s="106" t="str">
        <f>IF(ISBLANK(DATASHEET!CS16),"",DATASHEET!CS16)</f>
        <v/>
      </c>
      <c r="CM28" s="107" t="str">
        <f>IF(ISBLANK(DATASHEET!CT16),"",DATASHEET!CT16)</f>
        <v/>
      </c>
      <c r="CN28" s="123" t="str">
        <f t="shared" si="54"/>
        <v/>
      </c>
      <c r="CO28" s="124">
        <f>IFERROR(INDEX(DATASHEET!$A$1:$GG$231,MATCH(L3VA!$A28,DATASHEET!$A$1:$A$231,0),MATCH(L3VA!CP$2,DATASHEET!$A$1:$GG$1,0)),"")</f>
        <v>0</v>
      </c>
      <c r="CP28" s="105" t="str">
        <f>IF(VLOOKUP(L3VA!$A28,DATASHEET!$A$2:$EW$231,92,FALSE)="","",VLOOKUP(L3VA!$A28,DATASHEET!$A$2:$EW$231,92,FALSE))</f>
        <v/>
      </c>
      <c r="CQ28" s="105" t="str">
        <f t="shared" si="55"/>
        <v/>
      </c>
      <c r="CR28" s="106" t="str">
        <f>IF(ISBLANK(DATASHEET!CX16),"",DATASHEET!CX16)</f>
        <v/>
      </c>
      <c r="CS28" s="107" t="str">
        <f>IF(ISBLANK(DATASHEET!CY16),"",DATASHEET!CY16)</f>
        <v/>
      </c>
      <c r="CT28" s="123" t="str">
        <f t="shared" si="56"/>
        <v/>
      </c>
      <c r="CU28" s="124">
        <f>IFERROR(INDEX(DATASHEET!$A$1:$GG$231,MATCH(L3VA!$A28,DATASHEET!$A$1:$A$231,0),MATCH(L3VA!CV$2,DATASHEET!$A$1:$GG$1,0)),"")</f>
        <v>0</v>
      </c>
      <c r="CV28" s="105" t="str">
        <f>IF(VLOOKUP(L3VA!$A28,DATASHEET!$A$2:$EW$231,107,FALSE)="","",VLOOKUP(L3VA!$A28,DATASHEET!$A$2:$EW$231,107,FALSE))</f>
        <v/>
      </c>
      <c r="CW28" s="105" t="str">
        <f t="shared" si="57"/>
        <v/>
      </c>
      <c r="CX28" s="106" t="str">
        <f>IF(ISBLANK(DATASHEET!DC16),"",DATASHEET!DC16)</f>
        <v/>
      </c>
      <c r="CY28" s="107" t="str">
        <f>IF(ISBLANK(DATASHEET!DD16),"",DATASHEET!DD16)</f>
        <v/>
      </c>
      <c r="CZ28" s="123" t="str">
        <f t="shared" si="58"/>
        <v/>
      </c>
      <c r="DA28" s="124">
        <f>IFERROR(INDEX(DATASHEET!$A$1:$GG$231,MATCH(L3VA!$A28,DATASHEET!$A$1:$A$231,0),MATCH(L3VA!DB$2,DATASHEET!$A$1:$GG$1,0)),"")</f>
        <v>0</v>
      </c>
      <c r="DB28" s="105" t="str">
        <f>IF(VLOOKUP(L3VA!$A28,DATASHEET!$A$2:$EW$231,97,FALSE)="","",VLOOKUP(L3VA!$A28,DATASHEET!$A$2:$EW$231,97,FALSE))</f>
        <v/>
      </c>
      <c r="DC28" s="105" t="str">
        <f t="shared" si="59"/>
        <v/>
      </c>
      <c r="DD28" s="106" t="str">
        <f>IF(ISBLANK(DATASHEET!DH16),"",DATASHEET!DH16)</f>
        <v/>
      </c>
      <c r="DE28" s="107" t="str">
        <f>IF(ISBLANK(DATASHEET!DI16),"",DATASHEET!DI16)</f>
        <v/>
      </c>
      <c r="DF28" s="123" t="str">
        <f t="shared" si="60"/>
        <v/>
      </c>
      <c r="DG28" s="124">
        <f>IFERROR(INDEX(DATASHEET!$A$1:$GG$231,MATCH(L3VA!$A28,DATASHEET!$A$1:$A$231,0),MATCH(L3VA!DH$2,DATASHEET!$A$1:$GG$1,0)),"")</f>
        <v>0</v>
      </c>
      <c r="DH28" s="105" t="str">
        <f>IF(VLOOKUP(L3VA!$A28,DATASHEET!$A$2:$EW$231,102,FALSE)="","",VLOOKUP(L3VA!$A28,DATASHEET!$A$2:$EW$231,102,FALSE))</f>
        <v/>
      </c>
      <c r="DI28" s="105" t="str">
        <f t="shared" si="61"/>
        <v/>
      </c>
      <c r="DJ28" s="106" t="str">
        <f>IF(ISBLANK(DATASHEET!DM16),"",DATASHEET!DM16)</f>
        <v>JQ</v>
      </c>
      <c r="DK28" s="107" t="str">
        <f>IF(ISBLANK(DATASHEET!DN16),"",DATASHEET!DN16)</f>
        <v>12B-MA-5</v>
      </c>
      <c r="DL28" s="123" t="str">
        <f t="shared" si="62"/>
        <v/>
      </c>
      <c r="DM28" s="124">
        <f>IFERROR(INDEX(DATASHEET!$A$1:$GG$231,MATCH(L3VA!$A28,DATASHEET!$A$1:$A$231,0),MATCH(L3VA!DN$2,DATASHEET!$A$1:$GG$1,0)),"")</f>
        <v>0</v>
      </c>
      <c r="DN28" s="105" t="str">
        <f>IF(VLOOKUP(L3VA!$A28,DATASHEET!$A$2:$FW$231,112,FALSE)="","",VLOOKUP(L3VA!$A28,DATASHEET!$A$2:$FW$231,112,FALSE))</f>
        <v/>
      </c>
      <c r="DO28" s="105" t="str">
        <f t="shared" si="28"/>
        <v/>
      </c>
      <c r="DP28" s="106" t="str">
        <f>IF(ISBLANK(DATASHEET!DR16),"",DATASHEET!DR16)</f>
        <v/>
      </c>
      <c r="DQ28" s="107" t="str">
        <f>IF(ISBLANK(DATASHEET!DS16),"",DATASHEET!DS16)</f>
        <v/>
      </c>
      <c r="DR28" s="123" t="str">
        <f t="shared" si="63"/>
        <v/>
      </c>
      <c r="DS28" s="124">
        <f>IFERROR(INDEX(DATASHEET!$A$1:$GG$231,MATCH(L3VA!$A28,DATASHEET!$A$1:$A$231,0),MATCH(L3VA!DT$2,DATASHEET!$A$1:$GG$1,0)),"")</f>
        <v>0</v>
      </c>
      <c r="DT28" s="105" t="str">
        <f>IF(VLOOKUP(L3VA!$A28,DATASHEET!$A$2:$EW$231,117,FALSE)="","",VLOOKUP(L3VA!$A28,DATASHEET!$A$2:$EW$231,117,FALSE))</f>
        <v>JQ</v>
      </c>
      <c r="DU28" s="105" t="str">
        <f t="shared" si="64"/>
        <v/>
      </c>
      <c r="DV28" s="106" t="str">
        <f>IF(ISBLANK(DATASHEET!DW16),"",DATASHEET!DW16)</f>
        <v/>
      </c>
      <c r="DW28" s="107" t="str">
        <f>IF(ISBLANK(DATASHEET!DX16),"",DATASHEET!DX16)</f>
        <v/>
      </c>
      <c r="DX28" s="123" t="str">
        <f t="shared" si="65"/>
        <v/>
      </c>
      <c r="DY28" s="124" t="str">
        <f>IFERROR(INDEX(DATASHEET!$A$1:$GG$231,MATCH(L3VA!$A28,DATASHEET!$A$1:$A$231,0),MATCH(L3VA!DZ$2,DATASHEET!$A$1:$GG$1,0)),"")</f>
        <v/>
      </c>
      <c r="DZ28" s="105" t="str">
        <f>IF(VLOOKUP(L3VA!$A28,DATASHEET!$A$2:$EW$231,122,FALSE)="","",VLOOKUP(L3VA!$A28,DATASHEET!$A$2:$EW$231,122,FALSE))</f>
        <v/>
      </c>
      <c r="EA28" s="105" t="str">
        <f t="shared" si="66"/>
        <v/>
      </c>
      <c r="EB28" s="106" t="str">
        <f>IF(ISBLANK(DATASHEET!EB16),"",DATASHEET!EB16)</f>
        <v/>
      </c>
      <c r="EC28" s="107" t="str">
        <f>IF(ISBLANK(DATASHEET!EC16),"",DATASHEET!EC16)</f>
        <v/>
      </c>
      <c r="ED28" s="123" t="str">
        <f t="shared" si="67"/>
        <v/>
      </c>
      <c r="EE28" s="124">
        <f>IFERROR(INDEX(DATASHEET!$A$1:$GG$231,MATCH(L3VA!$A28,DATASHEET!$A$1:$A$231,0),MATCH(L3VA!EF$2,DATASHEET!$A$1:$GG$1,0)),"")</f>
        <v>0</v>
      </c>
      <c r="EF28" s="105" t="str">
        <f>IF(VLOOKUP(L3VA!$A28,DATASHEET!$A$2:$EW$231,127,FALSE)="","",VLOOKUP(L3VA!$A28,DATASHEET!$A$2:$EW$231,127,FALSE))</f>
        <v/>
      </c>
      <c r="EG28" s="105" t="str">
        <f t="shared" si="68"/>
        <v/>
      </c>
      <c r="EH28" s="106" t="str">
        <f>IF(ISBLANK(DATASHEET!EG16),"",DATASHEET!EG16)</f>
        <v/>
      </c>
      <c r="EI28" s="107" t="str">
        <f>IF(ISBLANK(DATASHEET!EH16),"",DATASHEET!EH16)</f>
        <v/>
      </c>
      <c r="EJ28" s="123" t="str">
        <f t="shared" si="69"/>
        <v/>
      </c>
      <c r="EK28" s="124">
        <f>IFERROR(INDEX(DATASHEET!$A$1:$GG$231,MATCH(L3VA!$A28,DATASHEET!$A$1:$A$231,0),MATCH(L3VA!EL$2,DATASHEET!$A$1:$GG$1,0)),"")</f>
        <v>0</v>
      </c>
      <c r="EL28" s="105" t="str">
        <f>IF(VLOOKUP(L3VA!$A28,DATASHEET!$A$2:$EW$231,132,FALSE)="","",VLOOKUP(L3VA!$A28,DATASHEET!$A$2:$EW$231,132,FALSE))</f>
        <v/>
      </c>
      <c r="EM28" s="105" t="str">
        <f t="shared" si="70"/>
        <v/>
      </c>
      <c r="EN28" s="106" t="str">
        <f>IF(ISBLANK(DATASHEET!EL16),"",DATASHEET!EL16)</f>
        <v/>
      </c>
      <c r="EO28" s="107" t="str">
        <f>IF(ISBLANK(DATASHEET!EM16),"",DATASHEET!EM16)</f>
        <v/>
      </c>
      <c r="EP28" s="123" t="str">
        <f t="shared" si="71"/>
        <v/>
      </c>
      <c r="EQ28" s="124">
        <f>IFERROR(INDEX(DATASHEET!$A$1:$GG$231,MATCH(L3VA!$A28,DATASHEET!$A$1:$A$231,0),MATCH(L3VA!ER$2,DATASHEET!$A$1:$GG$1,0)),"")</f>
        <v>0</v>
      </c>
      <c r="ER28" s="105" t="str">
        <f>IF(VLOOKUP(L3VA!$A28,DATASHEET!$A$2:$EW$231,137,FALSE)="","",VLOOKUP(L3VA!$A28,DATASHEET!$A$2:$EW$231,137,FALSE))</f>
        <v/>
      </c>
      <c r="ES28" s="105" t="str">
        <f t="shared" si="72"/>
        <v/>
      </c>
      <c r="ET28" s="106" t="str">
        <f>IF(ISBLANK(DATASHEET!EQ16),"",DATASHEET!EQ16)</f>
        <v/>
      </c>
      <c r="EU28" s="107" t="str">
        <f>IF(ISBLANK(DATASHEET!ER16),"",DATASHEET!ER16)</f>
        <v/>
      </c>
      <c r="EV28" s="123" t="str">
        <f t="shared" si="73"/>
        <v/>
      </c>
      <c r="EW28" s="124">
        <f>IFERROR(INDEX(DATASHEET!$A$1:$GG$231,MATCH(L3VA!$A28,DATASHEET!$A$1:$A$231,0),MATCH(L3VA!EX$2,DATASHEET!$A$1:$GG$1,0)),"")</f>
        <v>0</v>
      </c>
      <c r="EX28" s="105" t="str">
        <f>IF(VLOOKUP(L3VA!$A28,DATASHEET!$A$2:$EW$231,142,FALSE)="","",VLOOKUP(L3VA!$A28,DATASHEET!$A$2:$EW$231,142,FALSE))</f>
        <v/>
      </c>
      <c r="EY28" s="105" t="str">
        <f t="shared" si="74"/>
        <v/>
      </c>
      <c r="EZ28" s="106" t="str">
        <f>IF(ISBLANK(DATASHEET!EV16),"",DATASHEET!EV16)</f>
        <v/>
      </c>
      <c r="FA28" s="107" t="str">
        <f>IF(ISBLANK(DATASHEET!EW16),"",DATASHEET!EW16)</f>
        <v/>
      </c>
      <c r="FB28" s="123" t="str">
        <f t="shared" si="75"/>
        <v/>
      </c>
      <c r="FC28" s="124">
        <f>IFERROR(INDEX(DATASHEET!$A$1:$GG$231,MATCH(L3VA!$A28,DATASHEET!$A$1:$A$231,0),MATCH(L3VA!FD$2,DATASHEET!$A$1:$GG$1,0)),"")</f>
        <v>0</v>
      </c>
      <c r="FD28" s="105" t="str">
        <f>IF(VLOOKUP(L3VA!$A28,DATASHEET!$A$2:$FW$231,147,FALSE)="","",VLOOKUP(L3VA!$A28,DATASHEET!$A$2:$FW$231,147,FALSE))</f>
        <v/>
      </c>
      <c r="FE28" s="105" t="str">
        <f t="shared" si="76"/>
        <v/>
      </c>
      <c r="FF28" s="106" t="str">
        <f>IF(ISBLANK(DATASHEET!FA16),"",DATASHEET!FA16)</f>
        <v/>
      </c>
      <c r="FG28" s="107" t="str">
        <f>IF(ISBLANK(DATASHEET!FB16),"",DATASHEET!FB16)</f>
        <v/>
      </c>
    </row>
    <row r="29" spans="1:163" x14ac:dyDescent="0.25">
      <c r="A29" s="354">
        <f>DATASHEET!A17</f>
        <v>160067</v>
      </c>
      <c r="B29" s="42" t="str">
        <f>DATASHEET!B17</f>
        <v>BAH, Isata</v>
      </c>
      <c r="C29" s="109" t="str">
        <f>DATASHEET!C17</f>
        <v>12JW</v>
      </c>
      <c r="D29" s="110" t="str">
        <f>DATASHEET!D17</f>
        <v>F</v>
      </c>
      <c r="E29" s="110" t="str">
        <f>IFERROR(VLOOKUP(A29,'[5]Y12 Students'!$E$3:$I$271,5,FALSE),"")</f>
        <v>EXTERNAL</v>
      </c>
      <c r="F29" s="110" t="str">
        <f>DATASHEET!E17</f>
        <v>N</v>
      </c>
      <c r="G29" s="110" t="str">
        <f>DATASHEET!F17</f>
        <v>Black - African</v>
      </c>
      <c r="H29" s="110" t="str">
        <f>DATASHEET!G17</f>
        <v>N</v>
      </c>
      <c r="I29" s="110" t="str">
        <f>DATASHEET!H17</f>
        <v>N</v>
      </c>
      <c r="J29" s="111" t="str">
        <f>DATASHEET!J17</f>
        <v>4.75+ (C/B)</v>
      </c>
      <c r="K29" s="104" t="str">
        <f t="shared" si="25"/>
        <v/>
      </c>
      <c r="L29" s="104" t="str">
        <f t="shared" si="26"/>
        <v/>
      </c>
      <c r="M29" s="336" t="str">
        <f>IF(COUNT(L3VA!$N29,L3VA!$Z29,L3VA!$T29,L3VA!$AF29,L3VA!$AX29,L3VA!$AR29,L3VA!$BJ29,L3VA!$BD29,L3VA!$BP29,L3VA!#REF!,L3VA!$AL29,L3VA!$BV29,L3VA!$CH29,L3VA!$CZ29,L3VA!$CN29,L3VA!$DF29,L3VA!$CB29,L3VA!#REF!,L3VA!$DR29,L3VA!$DX29,L3VA!$ED29,L3VA!$EJ29,L3VA!$EP29,L3VA!$EV29,L3VA!$FB29,L3VA!$DL29)=0,"",AVERAGE(N29,Z29,T29,AF29,AL29,AX29,AR29,BJ29,BD29,BP29,BV29,CH29,CZ29,CN29,DF29,CB29,DR29,DX29,ED29,EJ29,EP29,EV29,FB29,DL29))</f>
        <v/>
      </c>
      <c r="N29" s="123" t="str">
        <f t="shared" si="29"/>
        <v/>
      </c>
      <c r="O29" s="124">
        <f>IFERROR(INDEX(DATASHEET!$A$1:$GG$231,MATCH(L3VA!$A29,DATASHEET!$A$1:$A$231,0),MATCH(L3VA!P$2,DATASHEET!$A$1:$GG$1,0)),"")</f>
        <v>0</v>
      </c>
      <c r="P29" s="105">
        <f>IF(VLOOKUP(L3VA!$A29,DATASHEET!$A$2:$EW$231,22,FALSE)="","",VLOOKUP(L3VA!$A29,DATASHEET!$A$2:$EW$231,22,FALSE))</f>
        <v>0</v>
      </c>
      <c r="Q29" s="105" t="str">
        <f t="shared" si="30"/>
        <v/>
      </c>
      <c r="R29" s="112" t="str">
        <f>IF(ISBLANK(DATASHEET!AF17),"",DATASHEET!AF17)</f>
        <v/>
      </c>
      <c r="S29" s="107" t="str">
        <f>IF(ISBLANK(DATASHEET!AG17),"",DATASHEET!AG17)</f>
        <v/>
      </c>
      <c r="T29" s="123" t="str">
        <f t="shared" si="31"/>
        <v/>
      </c>
      <c r="U29" s="124">
        <f>IFERROR(INDEX(DATASHEET!$A$1:$GG$231,MATCH(L3VA!$A29,DATASHEET!$A$1:$A$231,0),MATCH(L3VA!V$2,DATASHEET!$A$1:$GG$1,0)),"")</f>
        <v>0</v>
      </c>
      <c r="V29" s="105">
        <f>IF(VLOOKUP(L3VA!$A29,DATASHEET!$A$2:$EW$231,27,FALSE)="","",VLOOKUP(L3VA!$A29,DATASHEET!$A$2:$EW$231,27,FALSE))</f>
        <v>0</v>
      </c>
      <c r="W29" s="105" t="str">
        <f t="shared" si="32"/>
        <v/>
      </c>
      <c r="X29" s="112" t="str">
        <f>IF(ISBLANK(DATASHEET!AK17),"",DATASHEET!AK17)</f>
        <v>KBW</v>
      </c>
      <c r="Y29" s="107" t="str">
        <f>IF(ISBLANK(DATASHEET!AL17),"",DATASHEET!AL17)</f>
        <v>12A-BI-2</v>
      </c>
      <c r="Z29" s="123" t="str">
        <f t="shared" si="33"/>
        <v/>
      </c>
      <c r="AA29" s="124">
        <f>IFERROR(INDEX(DATASHEET!$A$1:$GG$231,MATCH(L3VA!$A29,DATASHEET!$A$1:$A$231,0),MATCH(L3VA!AB$2,DATASHEET!$A$1:$GG$1,0)),"")</f>
        <v>0</v>
      </c>
      <c r="AB29" s="105" t="str">
        <f>IF(VLOOKUP(L3VA!$A29,DATASHEET!$A$2:$EW$231,32,FALSE)="","",VLOOKUP(L3VA!$A29,DATASHEET!$A$2:$EW$231,32,FALSE))</f>
        <v/>
      </c>
      <c r="AC29" s="105" t="str">
        <f t="shared" si="34"/>
        <v/>
      </c>
      <c r="AD29" s="112" t="str">
        <f>IF(ISBLANK(DATASHEET!AP17),"",DATASHEET!AP17)</f>
        <v/>
      </c>
      <c r="AE29" s="107" t="str">
        <f>IF(ISBLANK(DATASHEET!AQ17),"",DATASHEET!AQ17)</f>
        <v/>
      </c>
      <c r="AF29" s="123" t="str">
        <f t="shared" si="35"/>
        <v/>
      </c>
      <c r="AG29" s="124">
        <f>IFERROR(INDEX(DATASHEET!$A$1:$GG$231,MATCH(L3VA!$A29,DATASHEET!$A$1:$A$231,0),MATCH(L3VA!AH$2,DATASHEET!$A$1:$GG$1,0)),"")</f>
        <v>0</v>
      </c>
      <c r="AH29" s="105" t="str">
        <f>IF(VLOOKUP(L3VA!$A29,DATASHEET!$A$2:$EW$231,37,FALSE)="","",VLOOKUP(L3VA!$A29,DATASHEET!$A$2:$EW$231,37,FALSE))</f>
        <v>KBW</v>
      </c>
      <c r="AI29" s="105" t="str">
        <f t="shared" si="36"/>
        <v/>
      </c>
      <c r="AJ29" s="112" t="str">
        <f>IF(ISBLANK(DATASHEET!AU17),"",DATASHEET!AU17)</f>
        <v>ES</v>
      </c>
      <c r="AK29" s="107" t="str">
        <f>IF(ISBLANK(DATASHEET!AV17),"",DATASHEET!AV17)</f>
        <v>12C-CH-2</v>
      </c>
      <c r="AL29" s="123" t="str">
        <f t="shared" si="37"/>
        <v/>
      </c>
      <c r="AM29" s="124">
        <f>IFERROR(INDEX(DATASHEET!$A$1:$GG$231,MATCH(L3VA!$A29,DATASHEET!$A$1:$A$231,0),MATCH(L3VA!AN$2,DATASHEET!$A$1:$GG$1,0)),"")</f>
        <v>0</v>
      </c>
      <c r="AN29" s="105" t="str">
        <f>IF(VLOOKUP(L3VA!$A29,DATASHEET!$A$2:$EW$231,42,FALSE)="","",VLOOKUP(L3VA!$A29,DATASHEET!$A$2:$EW$231,42,FALSE))</f>
        <v/>
      </c>
      <c r="AO29" s="105" t="str">
        <f t="shared" si="38"/>
        <v/>
      </c>
      <c r="AP29" s="112" t="str">
        <f>IF(ISBLANK(DATASHEET!AZ17),"",DATASHEET!AZ17)</f>
        <v/>
      </c>
      <c r="AQ29" s="107" t="str">
        <f>IF(ISBLANK(DATASHEET!BA17),"",DATASHEET!BA17)</f>
        <v/>
      </c>
      <c r="AR29" s="123" t="str">
        <f t="shared" si="39"/>
        <v/>
      </c>
      <c r="AS29" s="124">
        <f>IFERROR(INDEX(DATASHEET!$A$1:$GG$231,MATCH(L3VA!$A29,DATASHEET!$A$1:$A$231,0),MATCH(L3VA!AT$2,DATASHEET!$A$1:$GG$1,0)),"")</f>
        <v>0</v>
      </c>
      <c r="AT29" s="105" t="str">
        <f>IF(VLOOKUP(L3VA!$A29,DATASHEET!$A$2:$EW$231,47,FALSE)="","",VLOOKUP(L3VA!$A29,DATASHEET!$A$2:$EW$231,47,FALSE))</f>
        <v>ES</v>
      </c>
      <c r="AU29" s="105" t="str">
        <f t="shared" si="40"/>
        <v/>
      </c>
      <c r="AV29" s="112" t="str">
        <f>IF(ISBLANK(DATASHEET!BE17),"",DATASHEET!BE17)</f>
        <v/>
      </c>
      <c r="AW29" s="107" t="str">
        <f>IF(ISBLANK(DATASHEET!BF17),"",DATASHEET!BF17)</f>
        <v/>
      </c>
      <c r="AX29" s="123" t="str">
        <f t="shared" si="41"/>
        <v/>
      </c>
      <c r="AY29" s="124">
        <f>IFERROR(INDEX(DATASHEET!$A$1:$GG$231,MATCH(L3VA!$A29,DATASHEET!$A$1:$A$231,0),MATCH(L3VA!AZ$2,DATASHEET!$A$1:$GG$1,0)),"")</f>
        <v>0</v>
      </c>
      <c r="AZ29" s="105" t="str">
        <f>IF(VLOOKUP(L3VA!$A29,DATASHEET!$A$2:$EW$231,52,FALSE)="","",VLOOKUP(L3VA!$A29,DATASHEET!$A$2:$EW$231,52,FALSE))</f>
        <v/>
      </c>
      <c r="BA29" s="105" t="str">
        <f t="shared" si="42"/>
        <v/>
      </c>
      <c r="BB29" s="106" t="str">
        <f>IF(ISBLANK(DATASHEET!BJ17),"",DATASHEET!BJ17)</f>
        <v/>
      </c>
      <c r="BC29" s="107" t="str">
        <f>IF(ISBLANK(DATASHEET!BK17),"",DATASHEET!BK17)</f>
        <v/>
      </c>
      <c r="BD29" s="123" t="str">
        <f t="shared" si="43"/>
        <v/>
      </c>
      <c r="BE29" s="124">
        <f>IFERROR(INDEX(DATASHEET!$A$1:$GG$231,MATCH(L3VA!$A29,DATASHEET!$A$1:$A$231,0),MATCH(L3VA!BF$2,DATASHEET!$A$1:$GG$1,0)),"")</f>
        <v>0</v>
      </c>
      <c r="BF29" s="105" t="str">
        <f>IF(VLOOKUP(L3VA!$A29,DATASHEET!$A$2:$EW$231,57,FALSE)="","",VLOOKUP(L3VA!$A29,DATASHEET!$A$2:$EW$231,57,FALSE))</f>
        <v/>
      </c>
      <c r="BG29" s="105" t="str">
        <f t="shared" si="44"/>
        <v/>
      </c>
      <c r="BH29" s="112" t="str">
        <f>IF(ISBLANK(DATASHEET!BO17),"",DATASHEET!BO17)</f>
        <v/>
      </c>
      <c r="BI29" s="107" t="str">
        <f>IF(ISBLANK(DATASHEET!BP17),"",DATASHEET!BP17)</f>
        <v/>
      </c>
      <c r="BJ29" s="123" t="str">
        <f t="shared" si="45"/>
        <v/>
      </c>
      <c r="BK29" s="124">
        <f>IFERROR(INDEX(DATASHEET!$A$1:$GG$231,MATCH(L3VA!$A29,DATASHEET!$A$1:$A$231,0),MATCH(L3VA!BL$2,DATASHEET!$A$1:$GG$1,0)),"")</f>
        <v>0</v>
      </c>
      <c r="BL29" s="105" t="str">
        <f>IF(VLOOKUP(L3VA!$A29,DATASHEET!$A$2:$EW$231,62,FALSE)="","",VLOOKUP(L3VA!$A29,DATASHEET!$A$2:$EW$231,62,FALSE))</f>
        <v/>
      </c>
      <c r="BM29" s="105" t="str">
        <f t="shared" si="46"/>
        <v/>
      </c>
      <c r="BN29" s="112" t="str">
        <f>IF(ISBLANK(DATASHEET!BT17),"",DATASHEET!BT17)</f>
        <v/>
      </c>
      <c r="BO29" s="107" t="str">
        <f>IF(ISBLANK(DATASHEET!BU17),"",DATASHEET!BU17)</f>
        <v/>
      </c>
      <c r="BP29" s="123" t="str">
        <f t="shared" si="47"/>
        <v/>
      </c>
      <c r="BQ29" s="124">
        <f>IFERROR(INDEX(DATASHEET!$A$1:$GG$231,MATCH(L3VA!$A29,DATASHEET!$A$1:$A$231,0),MATCH(L3VA!BR$2,DATASHEET!$A$1:$GG$1,0)),"")</f>
        <v>0</v>
      </c>
      <c r="BR29" s="105" t="str">
        <f>IF(VLOOKUP(L3VA!$A29,DATASHEET!$A$2:$EW$231,67,FALSE)="","",VLOOKUP(L3VA!$A29,DATASHEET!$A$2:$EW$231,67,FALSE))</f>
        <v/>
      </c>
      <c r="BS29" s="105" t="str">
        <f t="shared" si="48"/>
        <v/>
      </c>
      <c r="BT29" s="112" t="str">
        <f>IF(ISBLANK(DATASHEET!BY17),"",DATASHEET!BY17)</f>
        <v/>
      </c>
      <c r="BU29" s="107" t="str">
        <f>IF(ISBLANK(DATASHEET!BZ17),"",DATASHEET!BZ17)</f>
        <v/>
      </c>
      <c r="BV29" s="123" t="str">
        <f t="shared" si="49"/>
        <v/>
      </c>
      <c r="BW29" s="124">
        <f>IFERROR(INDEX(DATASHEET!$A$1:$GG$231,MATCH(L3VA!$A29,DATASHEET!$A$1:$A$231,0),MATCH(L3VA!BX$2,DATASHEET!$A$1:$GG$1,0)),"")</f>
        <v>0</v>
      </c>
      <c r="BX29" s="105" t="str">
        <f>IF(VLOOKUP(L3VA!$A29,DATASHEET!$A$2:$EW$231,77,FALSE)="","",VLOOKUP(L3VA!$A29,DATASHEET!$A$2:$EW$231,77,FALSE))</f>
        <v/>
      </c>
      <c r="BY29" s="105" t="str">
        <f t="shared" si="50"/>
        <v/>
      </c>
      <c r="BZ29" s="112" t="str">
        <f>IF(ISBLANK(DATASHEET!CI17),"",DATASHEET!CI17)</f>
        <v/>
      </c>
      <c r="CA29" s="107" t="str">
        <f>IF(ISBLANK(DATASHEET!CJ17),"",DATASHEET!CJ17)</f>
        <v/>
      </c>
      <c r="CB29" s="123" t="str">
        <f t="shared" si="51"/>
        <v/>
      </c>
      <c r="CC29" s="124">
        <f>IFERROR(INDEX(DATASHEET!$A$1:$GG$231,MATCH(L3VA!$A29,DATASHEET!$A$1:$A$231,0),MATCH(L3VA!CD$2,DATASHEET!$A$1:$GG$1,0)),"")</f>
        <v>0</v>
      </c>
      <c r="CD29" s="105" t="str">
        <f>IF(VLOOKUP(L3VA!$A29,DATASHEET!$A$2:$EW$231,82,FALSE)="","",VLOOKUP(L3VA!$A29,DATASHEET!$A$2:$EW$231,82,FALSE))</f>
        <v>JWE</v>
      </c>
      <c r="CE29" s="105" t="str">
        <f t="shared" si="52"/>
        <v/>
      </c>
      <c r="CF29" s="112" t="str">
        <f>IF(ISBLANK(DATASHEET!CN17),"",DATASHEET!CN17)</f>
        <v/>
      </c>
      <c r="CG29" s="107" t="str">
        <f>IF(ISBLANK(DATASHEET!CO17),"",DATASHEET!CO17)</f>
        <v/>
      </c>
      <c r="CH29" s="123" t="str">
        <f t="shared" si="53"/>
        <v/>
      </c>
      <c r="CI29" s="124">
        <f>IFERROR(INDEX(DATASHEET!$A$1:$GG$231,MATCH(L3VA!$A29,DATASHEET!$A$1:$A$231,0),MATCH(L3VA!CJ$2,DATASHEET!$A$1:$GG$1,0)),"")</f>
        <v>0</v>
      </c>
      <c r="CJ29" s="105" t="str">
        <f>IF(VLOOKUP(L3VA!$A29,DATASHEET!$A$2:$EW$231,87,FALSE)="","",VLOOKUP(L3VA!$A29,DATASHEET!$A$2:$EW$231,87,FALSE))</f>
        <v/>
      </c>
      <c r="CK29" s="105" t="str">
        <f t="shared" si="27"/>
        <v/>
      </c>
      <c r="CL29" s="112" t="str">
        <f>IF(ISBLANK(DATASHEET!CS17),"",DATASHEET!CS17)</f>
        <v/>
      </c>
      <c r="CM29" s="107" t="str">
        <f>IF(ISBLANK(DATASHEET!CT17),"",DATASHEET!CT17)</f>
        <v/>
      </c>
      <c r="CN29" s="123" t="str">
        <f t="shared" si="54"/>
        <v/>
      </c>
      <c r="CO29" s="124">
        <f>IFERROR(INDEX(DATASHEET!$A$1:$GG$231,MATCH(L3VA!$A29,DATASHEET!$A$1:$A$231,0),MATCH(L3VA!CP$2,DATASHEET!$A$1:$GG$1,0)),"")</f>
        <v>0</v>
      </c>
      <c r="CP29" s="105" t="str">
        <f>IF(VLOOKUP(L3VA!$A29,DATASHEET!$A$2:$EW$231,92,FALSE)="","",VLOOKUP(L3VA!$A29,DATASHEET!$A$2:$EW$231,92,FALSE))</f>
        <v/>
      </c>
      <c r="CQ29" s="105" t="str">
        <f t="shared" si="55"/>
        <v/>
      </c>
      <c r="CR29" s="112" t="str">
        <f>IF(ISBLANK(DATASHEET!CX17),"",DATASHEET!CX17)</f>
        <v/>
      </c>
      <c r="CS29" s="107" t="str">
        <f>IF(ISBLANK(DATASHEET!CY17),"",DATASHEET!CY17)</f>
        <v/>
      </c>
      <c r="CT29" s="123" t="str">
        <f t="shared" si="56"/>
        <v/>
      </c>
      <c r="CU29" s="124">
        <f>IFERROR(INDEX(DATASHEET!$A$1:$GG$231,MATCH(L3VA!$A29,DATASHEET!$A$1:$A$231,0),MATCH(L3VA!CV$2,DATASHEET!$A$1:$GG$1,0)),"")</f>
        <v>0</v>
      </c>
      <c r="CV29" s="105" t="str">
        <f>IF(VLOOKUP(L3VA!$A29,DATASHEET!$A$2:$EW$231,107,FALSE)="","",VLOOKUP(L3VA!$A29,DATASHEET!$A$2:$EW$231,107,FALSE))</f>
        <v/>
      </c>
      <c r="CW29" s="105" t="str">
        <f t="shared" si="57"/>
        <v/>
      </c>
      <c r="CX29" s="106" t="str">
        <f>IF(ISBLANK(DATASHEET!DC17),"",DATASHEET!DC17)</f>
        <v/>
      </c>
      <c r="CY29" s="107" t="str">
        <f>IF(ISBLANK(DATASHEET!DD17),"",DATASHEET!DD17)</f>
        <v/>
      </c>
      <c r="CZ29" s="123" t="str">
        <f t="shared" si="58"/>
        <v/>
      </c>
      <c r="DA29" s="124">
        <f>IFERROR(INDEX(DATASHEET!$A$1:$GG$231,MATCH(L3VA!$A29,DATASHEET!$A$1:$A$231,0),MATCH(L3VA!DB$2,DATASHEET!$A$1:$GG$1,0)),"")</f>
        <v>0</v>
      </c>
      <c r="DB29" s="105" t="str">
        <f>IF(VLOOKUP(L3VA!$A29,DATASHEET!$A$2:$EW$231,97,FALSE)="","",VLOOKUP(L3VA!$A29,DATASHEET!$A$2:$EW$231,97,FALSE))</f>
        <v/>
      </c>
      <c r="DC29" s="105" t="str">
        <f t="shared" si="59"/>
        <v/>
      </c>
      <c r="DD29" s="112" t="str">
        <f>IF(ISBLANK(DATASHEET!DH17),"",DATASHEET!DH17)</f>
        <v/>
      </c>
      <c r="DE29" s="107" t="str">
        <f>IF(ISBLANK(DATASHEET!DI17),"",DATASHEET!DI17)</f>
        <v/>
      </c>
      <c r="DF29" s="123" t="str">
        <f t="shared" si="60"/>
        <v/>
      </c>
      <c r="DG29" s="124">
        <f>IFERROR(INDEX(DATASHEET!$A$1:$GG$231,MATCH(L3VA!$A29,DATASHEET!$A$1:$A$231,0),MATCH(L3VA!DH$2,DATASHEET!$A$1:$GG$1,0)),"")</f>
        <v>0</v>
      </c>
      <c r="DH29" s="105" t="str">
        <f>IF(VLOOKUP(L3VA!$A29,DATASHEET!$A$2:$EW$231,102,FALSE)="","",VLOOKUP(L3VA!$A29,DATASHEET!$A$2:$EW$231,102,FALSE))</f>
        <v/>
      </c>
      <c r="DI29" s="105" t="str">
        <f t="shared" si="61"/>
        <v/>
      </c>
      <c r="DJ29" s="112" t="str">
        <f>IF(ISBLANK(DATASHEET!DM17),"",DATASHEET!DM17)</f>
        <v>MRO</v>
      </c>
      <c r="DK29" s="107" t="str">
        <f>IF(ISBLANK(DATASHEET!DN17),"",DATASHEET!DN17)</f>
        <v>12D-MA-7</v>
      </c>
      <c r="DL29" s="123" t="str">
        <f t="shared" si="62"/>
        <v/>
      </c>
      <c r="DM29" s="124">
        <f>IFERROR(INDEX(DATASHEET!$A$1:$GG$231,MATCH(L3VA!$A29,DATASHEET!$A$1:$A$231,0),MATCH(L3VA!DN$2,DATASHEET!$A$1:$GG$1,0)),"")</f>
        <v>0</v>
      </c>
      <c r="DN29" s="105" t="str">
        <f>IF(VLOOKUP(L3VA!$A29,DATASHEET!$A$2:$FW$231,112,FALSE)="","",VLOOKUP(L3VA!$A29,DATASHEET!$A$2:$FW$231,112,FALSE))</f>
        <v/>
      </c>
      <c r="DO29" s="105" t="str">
        <f t="shared" si="28"/>
        <v/>
      </c>
      <c r="DP29" s="112" t="str">
        <f>IF(ISBLANK(DATASHEET!DR17),"",DATASHEET!DR17)</f>
        <v/>
      </c>
      <c r="DQ29" s="107" t="str">
        <f>IF(ISBLANK(DATASHEET!DS17),"",DATASHEET!DS17)</f>
        <v/>
      </c>
      <c r="DR29" s="123" t="str">
        <f t="shared" si="63"/>
        <v/>
      </c>
      <c r="DS29" s="124">
        <f>IFERROR(INDEX(DATASHEET!$A$1:$GG$231,MATCH(L3VA!$A29,DATASHEET!$A$1:$A$231,0),MATCH(L3VA!DT$2,DATASHEET!$A$1:$GG$1,0)),"")</f>
        <v>0</v>
      </c>
      <c r="DT29" s="105" t="str">
        <f>IF(VLOOKUP(L3VA!$A29,DATASHEET!$A$2:$EW$231,117,FALSE)="","",VLOOKUP(L3VA!$A29,DATASHEET!$A$2:$EW$231,117,FALSE))</f>
        <v>MRO</v>
      </c>
      <c r="DU29" s="105" t="str">
        <f t="shared" si="64"/>
        <v/>
      </c>
      <c r="DV29" s="112" t="str">
        <f>IF(ISBLANK(DATASHEET!DW17),"",DATASHEET!DW17)</f>
        <v/>
      </c>
      <c r="DW29" s="107" t="str">
        <f>IF(ISBLANK(DATASHEET!DX17),"",DATASHEET!DX17)</f>
        <v/>
      </c>
      <c r="DX29" s="123" t="str">
        <f t="shared" si="65"/>
        <v/>
      </c>
      <c r="DY29" s="124" t="str">
        <f>IFERROR(INDEX(DATASHEET!$A$1:$GG$231,MATCH(L3VA!$A29,DATASHEET!$A$1:$A$231,0),MATCH(L3VA!DZ$2,DATASHEET!$A$1:$GG$1,0)),"")</f>
        <v/>
      </c>
      <c r="DZ29" s="105" t="str">
        <f>IF(VLOOKUP(L3VA!$A29,DATASHEET!$A$2:$EW$231,122,FALSE)="","",VLOOKUP(L3VA!$A29,DATASHEET!$A$2:$EW$231,122,FALSE))</f>
        <v/>
      </c>
      <c r="EA29" s="105" t="str">
        <f t="shared" si="66"/>
        <v/>
      </c>
      <c r="EB29" s="112" t="str">
        <f>IF(ISBLANK(DATASHEET!EB17),"",DATASHEET!EB17)</f>
        <v/>
      </c>
      <c r="EC29" s="107" t="str">
        <f>IF(ISBLANK(DATASHEET!EC17),"",DATASHEET!EC17)</f>
        <v/>
      </c>
      <c r="ED29" s="123" t="str">
        <f t="shared" si="67"/>
        <v/>
      </c>
      <c r="EE29" s="124">
        <f>IFERROR(INDEX(DATASHEET!$A$1:$GG$231,MATCH(L3VA!$A29,DATASHEET!$A$1:$A$231,0),MATCH(L3VA!EF$2,DATASHEET!$A$1:$GG$1,0)),"")</f>
        <v>0</v>
      </c>
      <c r="EF29" s="105" t="str">
        <f>IF(VLOOKUP(L3VA!$A29,DATASHEET!$A$2:$EW$231,127,FALSE)="","",VLOOKUP(L3VA!$A29,DATASHEET!$A$2:$EW$231,127,FALSE))</f>
        <v/>
      </c>
      <c r="EG29" s="105" t="str">
        <f t="shared" si="68"/>
        <v/>
      </c>
      <c r="EH29" s="112" t="str">
        <f>IF(ISBLANK(DATASHEET!EG17),"",DATASHEET!EG17)</f>
        <v/>
      </c>
      <c r="EI29" s="107" t="str">
        <f>IF(ISBLANK(DATASHEET!EH17),"",DATASHEET!EH17)</f>
        <v/>
      </c>
      <c r="EJ29" s="123" t="str">
        <f t="shared" si="69"/>
        <v/>
      </c>
      <c r="EK29" s="124">
        <f>IFERROR(INDEX(DATASHEET!$A$1:$GG$231,MATCH(L3VA!$A29,DATASHEET!$A$1:$A$231,0),MATCH(L3VA!EL$2,DATASHEET!$A$1:$GG$1,0)),"")</f>
        <v>0</v>
      </c>
      <c r="EL29" s="105" t="str">
        <f>IF(VLOOKUP(L3VA!$A29,DATASHEET!$A$2:$EW$231,132,FALSE)="","",VLOOKUP(L3VA!$A29,DATASHEET!$A$2:$EW$231,132,FALSE))</f>
        <v/>
      </c>
      <c r="EM29" s="105" t="str">
        <f t="shared" si="70"/>
        <v/>
      </c>
      <c r="EN29" s="112" t="str">
        <f>IF(ISBLANK(DATASHEET!EL17),"",DATASHEET!EL17)</f>
        <v/>
      </c>
      <c r="EO29" s="107" t="str">
        <f>IF(ISBLANK(DATASHEET!EM17),"",DATASHEET!EM17)</f>
        <v/>
      </c>
      <c r="EP29" s="123" t="str">
        <f t="shared" si="71"/>
        <v/>
      </c>
      <c r="EQ29" s="124">
        <f>IFERROR(INDEX(DATASHEET!$A$1:$GG$231,MATCH(L3VA!$A29,DATASHEET!$A$1:$A$231,0),MATCH(L3VA!ER$2,DATASHEET!$A$1:$GG$1,0)),"")</f>
        <v>0</v>
      </c>
      <c r="ER29" s="105" t="str">
        <f>IF(VLOOKUP(L3VA!$A29,DATASHEET!$A$2:$EW$231,137,FALSE)="","",VLOOKUP(L3VA!$A29,DATASHEET!$A$2:$EW$231,137,FALSE))</f>
        <v/>
      </c>
      <c r="ES29" s="105" t="str">
        <f t="shared" si="72"/>
        <v/>
      </c>
      <c r="ET29" s="112" t="str">
        <f>IF(ISBLANK(DATASHEET!EQ17),"",DATASHEET!EQ17)</f>
        <v/>
      </c>
      <c r="EU29" s="107" t="str">
        <f>IF(ISBLANK(DATASHEET!ER17),"",DATASHEET!ER17)</f>
        <v/>
      </c>
      <c r="EV29" s="123" t="str">
        <f t="shared" si="73"/>
        <v/>
      </c>
      <c r="EW29" s="124">
        <f>IFERROR(INDEX(DATASHEET!$A$1:$GG$231,MATCH(L3VA!$A29,DATASHEET!$A$1:$A$231,0),MATCH(L3VA!EX$2,DATASHEET!$A$1:$GG$1,0)),"")</f>
        <v>0</v>
      </c>
      <c r="EX29" s="105" t="str">
        <f>IF(VLOOKUP(L3VA!$A29,DATASHEET!$A$2:$EW$231,142,FALSE)="","",VLOOKUP(L3VA!$A29,DATASHEET!$A$2:$EW$231,142,FALSE))</f>
        <v/>
      </c>
      <c r="EY29" s="105" t="str">
        <f t="shared" si="74"/>
        <v/>
      </c>
      <c r="EZ29" s="112" t="str">
        <f>IF(ISBLANK(DATASHEET!EV17),"",DATASHEET!EV17)</f>
        <v/>
      </c>
      <c r="FA29" s="107" t="str">
        <f>IF(ISBLANK(DATASHEET!EW17),"",DATASHEET!EW17)</f>
        <v/>
      </c>
      <c r="FB29" s="123" t="str">
        <f t="shared" si="75"/>
        <v/>
      </c>
      <c r="FC29" s="124">
        <f>IFERROR(INDEX(DATASHEET!$A$1:$GG$231,MATCH(L3VA!$A29,DATASHEET!$A$1:$A$231,0),MATCH(L3VA!FD$2,DATASHEET!$A$1:$GG$1,0)),"")</f>
        <v>0</v>
      </c>
      <c r="FD29" s="105" t="str">
        <f>IF(VLOOKUP(L3VA!$A29,DATASHEET!$A$2:$FW$231,147,FALSE)="","",VLOOKUP(L3VA!$A29,DATASHEET!$A$2:$FW$231,147,FALSE))</f>
        <v/>
      </c>
      <c r="FE29" s="105" t="str">
        <f t="shared" si="76"/>
        <v/>
      </c>
      <c r="FF29" s="112" t="str">
        <f>IF(ISBLANK(DATASHEET!FA17),"",DATASHEET!FA17)</f>
        <v/>
      </c>
      <c r="FG29" s="107" t="str">
        <f>IF(ISBLANK(DATASHEET!FB17),"",DATASHEET!FB17)</f>
        <v/>
      </c>
    </row>
    <row r="30" spans="1:163" x14ac:dyDescent="0.25">
      <c r="A30" s="354">
        <f>DATASHEET!A18</f>
        <v>150941</v>
      </c>
      <c r="B30" s="42" t="str">
        <f>DATASHEET!B18</f>
        <v>BAILEY, Revellino</v>
      </c>
      <c r="C30" s="109" t="str">
        <f>DATASHEET!C18</f>
        <v>12ASA</v>
      </c>
      <c r="D30" s="110" t="str">
        <f>DATASHEET!D18</f>
        <v>M</v>
      </c>
      <c r="E30" s="110" t="str">
        <f>IFERROR(VLOOKUP(A30,'[5]Y12 Students'!$E$3:$I$271,5,FALSE),"")</f>
        <v>INTERNAL</v>
      </c>
      <c r="F30" s="110" t="str">
        <f>DATASHEET!E18</f>
        <v>N</v>
      </c>
      <c r="G30" s="110" t="str">
        <f>DATASHEET!F18</f>
        <v>Black Caribbean</v>
      </c>
      <c r="H30" s="110" t="str">
        <f>DATASHEET!G18</f>
        <v>N</v>
      </c>
      <c r="I30" s="110" t="str">
        <f>DATASHEET!H18</f>
        <v>N</v>
      </c>
      <c r="J30" s="111" t="str">
        <f>DATASHEET!J18</f>
        <v>4.75+ (C/B)</v>
      </c>
      <c r="K30" s="104" t="str">
        <f t="shared" si="25"/>
        <v/>
      </c>
      <c r="L30" s="104" t="str">
        <f t="shared" si="26"/>
        <v/>
      </c>
      <c r="M30" s="336" t="str">
        <f>IF(COUNT(L3VA!$N30,L3VA!$Z30,L3VA!$T30,L3VA!$AF30,L3VA!$AX30,L3VA!$AR30,L3VA!$BJ30,L3VA!$BD30,L3VA!$BP30,L3VA!#REF!,L3VA!$AL30,L3VA!$BV30,L3VA!$CH30,L3VA!$CZ30,L3VA!$CN30,L3VA!$DF30,L3VA!$CB30,L3VA!#REF!,L3VA!$DR30,L3VA!$DX30,L3VA!$ED30,L3VA!$EJ30,L3VA!$EP30,L3VA!$EV30,L3VA!$FB30,L3VA!$DL30)=0,"",AVERAGE(N30,Z30,T30,AF30,AL30,AX30,AR30,BJ30,BD30,BP30,BV30,CH30,CZ30,CN30,DF30,CB30,DR30,DX30,ED30,EJ30,EP30,EV30,FB30,DL30))</f>
        <v/>
      </c>
      <c r="N30" s="123" t="str">
        <f t="shared" si="29"/>
        <v/>
      </c>
      <c r="O30" s="124">
        <f>IFERROR(INDEX(DATASHEET!$A$1:$GG$231,MATCH(L3VA!$A30,DATASHEET!$A$1:$A$231,0),MATCH(L3VA!P$2,DATASHEET!$A$1:$GG$1,0)),"")</f>
        <v>0</v>
      </c>
      <c r="P30" s="105">
        <f>IF(VLOOKUP(L3VA!$A30,DATASHEET!$A$2:$EW$231,22,FALSE)="","",VLOOKUP(L3VA!$A30,DATASHEET!$A$2:$EW$231,22,FALSE))</f>
        <v>1</v>
      </c>
      <c r="Q30" s="105" t="str">
        <f t="shared" si="30"/>
        <v/>
      </c>
      <c r="R30" s="106" t="str">
        <f>IF(ISBLANK(DATASHEET!AF18),"",DATASHEET!AF18)</f>
        <v/>
      </c>
      <c r="S30" s="107" t="str">
        <f>IF(ISBLANK(DATASHEET!AG18),"",DATASHEET!AG18)</f>
        <v/>
      </c>
      <c r="T30" s="123" t="str">
        <f t="shared" si="31"/>
        <v/>
      </c>
      <c r="U30" s="124">
        <f>IFERROR(INDEX(DATASHEET!$A$1:$GG$231,MATCH(L3VA!$A30,DATASHEET!$A$1:$A$231,0),MATCH(L3VA!V$2,DATASHEET!$A$1:$GG$1,0)),"")</f>
        <v>0</v>
      </c>
      <c r="V30" s="105">
        <f>IF(VLOOKUP(L3VA!$A30,DATASHEET!$A$2:$EW$231,27,FALSE)="","",VLOOKUP(L3VA!$A30,DATASHEET!$A$2:$EW$231,27,FALSE))</f>
        <v>1</v>
      </c>
      <c r="W30" s="105" t="str">
        <f t="shared" si="32"/>
        <v/>
      </c>
      <c r="X30" s="106" t="str">
        <f>IF(ISBLANK(DATASHEET!AK18),"",DATASHEET!AK18)</f>
        <v/>
      </c>
      <c r="Y30" s="107" t="str">
        <f>IF(ISBLANK(DATASHEET!AL18),"",DATASHEET!AL18)</f>
        <v/>
      </c>
      <c r="Z30" s="123" t="str">
        <f t="shared" si="33"/>
        <v/>
      </c>
      <c r="AA30" s="124">
        <f>IFERROR(INDEX(DATASHEET!$A$1:$GG$231,MATCH(L3VA!$A30,DATASHEET!$A$1:$A$231,0),MATCH(L3VA!AB$2,DATASHEET!$A$1:$GG$1,0)),"")</f>
        <v>0</v>
      </c>
      <c r="AB30" s="105" t="str">
        <f>IF(VLOOKUP(L3VA!$A30,DATASHEET!$A$2:$EW$231,32,FALSE)="","",VLOOKUP(L3VA!$A30,DATASHEET!$A$2:$EW$231,32,FALSE))</f>
        <v/>
      </c>
      <c r="AC30" s="105" t="str">
        <f t="shared" si="34"/>
        <v/>
      </c>
      <c r="AD30" s="106" t="str">
        <f>IF(ISBLANK(DATASHEET!AP18),"",DATASHEET!AP18)</f>
        <v/>
      </c>
      <c r="AE30" s="107" t="str">
        <f>IF(ISBLANK(DATASHEET!AQ18),"",DATASHEET!AQ18)</f>
        <v/>
      </c>
      <c r="AF30" s="123" t="str">
        <f t="shared" si="35"/>
        <v/>
      </c>
      <c r="AG30" s="124">
        <f>IFERROR(INDEX(DATASHEET!$A$1:$GG$231,MATCH(L3VA!$A30,DATASHEET!$A$1:$A$231,0),MATCH(L3VA!AH$2,DATASHEET!$A$1:$GG$1,0)),"")</f>
        <v>0</v>
      </c>
      <c r="AH30" s="105" t="str">
        <f>IF(VLOOKUP(L3VA!$A30,DATASHEET!$A$2:$EW$231,37,FALSE)="","",VLOOKUP(L3VA!$A30,DATASHEET!$A$2:$EW$231,37,FALSE))</f>
        <v/>
      </c>
      <c r="AI30" s="105" t="str">
        <f t="shared" si="36"/>
        <v/>
      </c>
      <c r="AJ30" s="106" t="str">
        <f>IF(ISBLANK(DATASHEET!AU18),"",DATASHEET!AU18)</f>
        <v/>
      </c>
      <c r="AK30" s="107" t="str">
        <f>IF(ISBLANK(DATASHEET!AV18),"",DATASHEET!AV18)</f>
        <v/>
      </c>
      <c r="AL30" s="123" t="str">
        <f t="shared" si="37"/>
        <v/>
      </c>
      <c r="AM30" s="124">
        <f>IFERROR(INDEX(DATASHEET!$A$1:$GG$231,MATCH(L3VA!$A30,DATASHEET!$A$1:$A$231,0),MATCH(L3VA!AN$2,DATASHEET!$A$1:$GG$1,0)),"")</f>
        <v>0</v>
      </c>
      <c r="AN30" s="105" t="str">
        <f>IF(VLOOKUP(L3VA!$A30,DATASHEET!$A$2:$EW$231,42,FALSE)="","",VLOOKUP(L3VA!$A30,DATASHEET!$A$2:$EW$231,42,FALSE))</f>
        <v/>
      </c>
      <c r="AO30" s="105" t="str">
        <f t="shared" si="38"/>
        <v/>
      </c>
      <c r="AP30" s="106" t="str">
        <f>IF(ISBLANK(DATASHEET!AZ18),"",DATASHEET!AZ18)</f>
        <v>DCR</v>
      </c>
      <c r="AQ30" s="107" t="str">
        <f>IF(ISBLANK(DATASHEET!BA18),"",DATASHEET!BA18)</f>
        <v>12C-CS-3</v>
      </c>
      <c r="AR30" s="123" t="str">
        <f t="shared" si="39"/>
        <v/>
      </c>
      <c r="AS30" s="124">
        <f>IFERROR(INDEX(DATASHEET!$A$1:$GG$231,MATCH(L3VA!$A30,DATASHEET!$A$1:$A$231,0),MATCH(L3VA!AT$2,DATASHEET!$A$1:$GG$1,0)),"")</f>
        <v>0</v>
      </c>
      <c r="AT30" s="105" t="str">
        <f>IF(VLOOKUP(L3VA!$A30,DATASHEET!$A$2:$EW$231,47,FALSE)="","",VLOOKUP(L3VA!$A30,DATASHEET!$A$2:$EW$231,47,FALSE))</f>
        <v/>
      </c>
      <c r="AU30" s="105" t="str">
        <f t="shared" si="40"/>
        <v/>
      </c>
      <c r="AV30" s="106" t="str">
        <f>IF(ISBLANK(DATASHEET!BE18),"",DATASHEET!BE18)</f>
        <v/>
      </c>
      <c r="AW30" s="107" t="str">
        <f>IF(ISBLANK(DATASHEET!BF18),"",DATASHEET!BF18)</f>
        <v/>
      </c>
      <c r="AX30" s="123" t="str">
        <f t="shared" si="41"/>
        <v/>
      </c>
      <c r="AY30" s="124">
        <f>IFERROR(INDEX(DATASHEET!$A$1:$GG$231,MATCH(L3VA!$A30,DATASHEET!$A$1:$A$231,0),MATCH(L3VA!AZ$2,DATASHEET!$A$1:$GG$1,0)),"")</f>
        <v>0</v>
      </c>
      <c r="AZ30" s="105" t="str">
        <f>IF(VLOOKUP(L3VA!$A30,DATASHEET!$A$2:$EW$231,52,FALSE)="","",VLOOKUP(L3VA!$A30,DATASHEET!$A$2:$EW$231,52,FALSE))</f>
        <v>DCR</v>
      </c>
      <c r="BA30" s="105" t="str">
        <f t="shared" si="42"/>
        <v/>
      </c>
      <c r="BB30" s="106" t="str">
        <f>IF(ISBLANK(DATASHEET!BJ18),"",DATASHEET!BJ18)</f>
        <v/>
      </c>
      <c r="BC30" s="107" t="str">
        <f>IF(ISBLANK(DATASHEET!BK18),"",DATASHEET!BK18)</f>
        <v/>
      </c>
      <c r="BD30" s="123" t="str">
        <f t="shared" si="43"/>
        <v/>
      </c>
      <c r="BE30" s="124">
        <f>IFERROR(INDEX(DATASHEET!$A$1:$GG$231,MATCH(L3VA!$A30,DATASHEET!$A$1:$A$231,0),MATCH(L3VA!BF$2,DATASHEET!$A$1:$GG$1,0)),"")</f>
        <v>0</v>
      </c>
      <c r="BF30" s="105" t="str">
        <f>IF(VLOOKUP(L3VA!$A30,DATASHEET!$A$2:$EW$231,57,FALSE)="","",VLOOKUP(L3VA!$A30,DATASHEET!$A$2:$EW$231,57,FALSE))</f>
        <v/>
      </c>
      <c r="BG30" s="105" t="str">
        <f t="shared" si="44"/>
        <v/>
      </c>
      <c r="BH30" s="106" t="str">
        <f>IF(ISBLANK(DATASHEET!BO18),"",DATASHEET!BO18)</f>
        <v/>
      </c>
      <c r="BI30" s="107" t="str">
        <f>IF(ISBLANK(DATASHEET!BP18),"",DATASHEET!BP18)</f>
        <v/>
      </c>
      <c r="BJ30" s="123" t="str">
        <f t="shared" si="45"/>
        <v/>
      </c>
      <c r="BK30" s="124">
        <f>IFERROR(INDEX(DATASHEET!$A$1:$GG$231,MATCH(L3VA!$A30,DATASHEET!$A$1:$A$231,0),MATCH(L3VA!BL$2,DATASHEET!$A$1:$GG$1,0)),"")</f>
        <v>0</v>
      </c>
      <c r="BL30" s="105" t="str">
        <f>IF(VLOOKUP(L3VA!$A30,DATASHEET!$A$2:$EW$231,62,FALSE)="","",VLOOKUP(L3VA!$A30,DATASHEET!$A$2:$EW$231,62,FALSE))</f>
        <v/>
      </c>
      <c r="BM30" s="105" t="str">
        <f t="shared" si="46"/>
        <v/>
      </c>
      <c r="BN30" s="106" t="str">
        <f>IF(ISBLANK(DATASHEET!BT18),"",DATASHEET!BT18)</f>
        <v/>
      </c>
      <c r="BO30" s="107" t="str">
        <f>IF(ISBLANK(DATASHEET!BU18),"",DATASHEET!BU18)</f>
        <v/>
      </c>
      <c r="BP30" s="123" t="str">
        <f t="shared" si="47"/>
        <v/>
      </c>
      <c r="BQ30" s="124">
        <f>IFERROR(INDEX(DATASHEET!$A$1:$GG$231,MATCH(L3VA!$A30,DATASHEET!$A$1:$A$231,0),MATCH(L3VA!BR$2,DATASHEET!$A$1:$GG$1,0)),"")</f>
        <v>0</v>
      </c>
      <c r="BR30" s="105" t="str">
        <f>IF(VLOOKUP(L3VA!$A30,DATASHEET!$A$2:$EW$231,67,FALSE)="","",VLOOKUP(L3VA!$A30,DATASHEET!$A$2:$EW$231,67,FALSE))</f>
        <v/>
      </c>
      <c r="BS30" s="105" t="str">
        <f t="shared" si="48"/>
        <v/>
      </c>
      <c r="BT30" s="106" t="str">
        <f>IF(ISBLANK(DATASHEET!BY18),"",DATASHEET!BY18)</f>
        <v/>
      </c>
      <c r="BU30" s="107" t="str">
        <f>IF(ISBLANK(DATASHEET!BZ18),"",DATASHEET!BZ18)</f>
        <v/>
      </c>
      <c r="BV30" s="123" t="str">
        <f t="shared" si="49"/>
        <v/>
      </c>
      <c r="BW30" s="124">
        <f>IFERROR(INDEX(DATASHEET!$A$1:$GG$231,MATCH(L3VA!$A30,DATASHEET!$A$1:$A$231,0),MATCH(L3VA!BX$2,DATASHEET!$A$1:$GG$1,0)),"")</f>
        <v>0</v>
      </c>
      <c r="BX30" s="105" t="str">
        <f>IF(VLOOKUP(L3VA!$A30,DATASHEET!$A$2:$EW$231,77,FALSE)="","",VLOOKUP(L3VA!$A30,DATASHEET!$A$2:$EW$231,77,FALSE))</f>
        <v/>
      </c>
      <c r="BY30" s="105" t="str">
        <f t="shared" si="50"/>
        <v/>
      </c>
      <c r="BZ30" s="106" t="str">
        <f>IF(ISBLANK(DATASHEET!CI18),"",DATASHEET!CI18)</f>
        <v/>
      </c>
      <c r="CA30" s="107" t="str">
        <f>IF(ISBLANK(DATASHEET!CJ18),"",DATASHEET!CJ18)</f>
        <v/>
      </c>
      <c r="CB30" s="123" t="str">
        <f t="shared" si="51"/>
        <v/>
      </c>
      <c r="CC30" s="124">
        <f>IFERROR(INDEX(DATASHEET!$A$1:$GG$231,MATCH(L3VA!$A30,DATASHEET!$A$1:$A$231,0),MATCH(L3VA!CD$2,DATASHEET!$A$1:$GG$1,0)),"")</f>
        <v>0</v>
      </c>
      <c r="CD30" s="105" t="str">
        <f>IF(VLOOKUP(L3VA!$A30,DATASHEET!$A$2:$EW$231,82,FALSE)="","",VLOOKUP(L3VA!$A30,DATASHEET!$A$2:$EW$231,82,FALSE))</f>
        <v>AS</v>
      </c>
      <c r="CE30" s="105" t="str">
        <f t="shared" si="52"/>
        <v/>
      </c>
      <c r="CF30" s="106" t="str">
        <f>IF(ISBLANK(DATASHEET!CN18),"",DATASHEET!CN18)</f>
        <v/>
      </c>
      <c r="CG30" s="107" t="str">
        <f>IF(ISBLANK(DATASHEET!CO18),"",DATASHEET!CO18)</f>
        <v/>
      </c>
      <c r="CH30" s="123" t="str">
        <f t="shared" si="53"/>
        <v/>
      </c>
      <c r="CI30" s="124">
        <f>IFERROR(INDEX(DATASHEET!$A$1:$GG$231,MATCH(L3VA!$A30,DATASHEET!$A$1:$A$231,0),MATCH(L3VA!CJ$2,DATASHEET!$A$1:$GG$1,0)),"")</f>
        <v>0</v>
      </c>
      <c r="CJ30" s="105" t="str">
        <f>IF(VLOOKUP(L3VA!$A30,DATASHEET!$A$2:$EW$231,87,FALSE)="","",VLOOKUP(L3VA!$A30,DATASHEET!$A$2:$EW$231,87,FALSE))</f>
        <v/>
      </c>
      <c r="CK30" s="105" t="str">
        <f t="shared" si="27"/>
        <v/>
      </c>
      <c r="CL30" s="106" t="str">
        <f>IF(ISBLANK(DATASHEET!CS18),"",DATASHEET!CS18)</f>
        <v/>
      </c>
      <c r="CM30" s="107" t="str">
        <f>IF(ISBLANK(DATASHEET!CT18),"",DATASHEET!CT18)</f>
        <v/>
      </c>
      <c r="CN30" s="123" t="str">
        <f t="shared" si="54"/>
        <v/>
      </c>
      <c r="CO30" s="124">
        <f>IFERROR(INDEX(DATASHEET!$A$1:$GG$231,MATCH(L3VA!$A30,DATASHEET!$A$1:$A$231,0),MATCH(L3VA!CP$2,DATASHEET!$A$1:$GG$1,0)),"")</f>
        <v>0</v>
      </c>
      <c r="CP30" s="105" t="str">
        <f>IF(VLOOKUP(L3VA!$A30,DATASHEET!$A$2:$EW$231,92,FALSE)="","",VLOOKUP(L3VA!$A30,DATASHEET!$A$2:$EW$231,92,FALSE))</f>
        <v/>
      </c>
      <c r="CQ30" s="105" t="str">
        <f t="shared" si="55"/>
        <v/>
      </c>
      <c r="CR30" s="106" t="str">
        <f>IF(ISBLANK(DATASHEET!CX18),"",DATASHEET!CX18)</f>
        <v/>
      </c>
      <c r="CS30" s="107" t="str">
        <f>IF(ISBLANK(DATASHEET!CY18),"",DATASHEET!CY18)</f>
        <v/>
      </c>
      <c r="CT30" s="123" t="str">
        <f t="shared" si="56"/>
        <v/>
      </c>
      <c r="CU30" s="124">
        <f>IFERROR(INDEX(DATASHEET!$A$1:$GG$231,MATCH(L3VA!$A30,DATASHEET!$A$1:$A$231,0),MATCH(L3VA!CV$2,DATASHEET!$A$1:$GG$1,0)),"")</f>
        <v>0</v>
      </c>
      <c r="CV30" s="105" t="str">
        <f>IF(VLOOKUP(L3VA!$A30,DATASHEET!$A$2:$EW$231,107,FALSE)="","",VLOOKUP(L3VA!$A30,DATASHEET!$A$2:$EW$231,107,FALSE))</f>
        <v/>
      </c>
      <c r="CW30" s="105" t="str">
        <f t="shared" si="57"/>
        <v/>
      </c>
      <c r="CX30" s="106" t="str">
        <f>IF(ISBLANK(DATASHEET!DC18),"",DATASHEET!DC18)</f>
        <v/>
      </c>
      <c r="CY30" s="107" t="str">
        <f>IF(ISBLANK(DATASHEET!DD18),"",DATASHEET!DD18)</f>
        <v/>
      </c>
      <c r="CZ30" s="123" t="str">
        <f t="shared" si="58"/>
        <v/>
      </c>
      <c r="DA30" s="124">
        <f>IFERROR(INDEX(DATASHEET!$A$1:$GG$231,MATCH(L3VA!$A30,DATASHEET!$A$1:$A$231,0),MATCH(L3VA!DB$2,DATASHEET!$A$1:$GG$1,0)),"")</f>
        <v>0</v>
      </c>
      <c r="DB30" s="105" t="str">
        <f>IF(VLOOKUP(L3VA!$A30,DATASHEET!$A$2:$EW$231,97,FALSE)="","",VLOOKUP(L3VA!$A30,DATASHEET!$A$2:$EW$231,97,FALSE))</f>
        <v/>
      </c>
      <c r="DC30" s="105" t="str">
        <f t="shared" si="59"/>
        <v/>
      </c>
      <c r="DD30" s="106" t="str">
        <f>IF(ISBLANK(DATASHEET!DH18),"",DATASHEET!DH18)</f>
        <v/>
      </c>
      <c r="DE30" s="107" t="str">
        <f>IF(ISBLANK(DATASHEET!DI18),"",DATASHEET!DI18)</f>
        <v/>
      </c>
      <c r="DF30" s="123" t="str">
        <f t="shared" si="60"/>
        <v/>
      </c>
      <c r="DG30" s="124">
        <f>IFERROR(INDEX(DATASHEET!$A$1:$GG$231,MATCH(L3VA!$A30,DATASHEET!$A$1:$A$231,0),MATCH(L3VA!DH$2,DATASHEET!$A$1:$GG$1,0)),"")</f>
        <v>0</v>
      </c>
      <c r="DH30" s="105" t="str">
        <f>IF(VLOOKUP(L3VA!$A30,DATASHEET!$A$2:$EW$231,102,FALSE)="","",VLOOKUP(L3VA!$A30,DATASHEET!$A$2:$EW$231,102,FALSE))</f>
        <v/>
      </c>
      <c r="DI30" s="105" t="str">
        <f t="shared" si="61"/>
        <v/>
      </c>
      <c r="DJ30" s="106" t="str">
        <f>IF(ISBLANK(DATASHEET!DM18),"",DATASHEET!DM18)</f>
        <v/>
      </c>
      <c r="DK30" s="107" t="str">
        <f>IF(ISBLANK(DATASHEET!DN18),"",DATASHEET!DN18)</f>
        <v/>
      </c>
      <c r="DL30" s="123" t="str">
        <f t="shared" si="62"/>
        <v/>
      </c>
      <c r="DM30" s="124">
        <f>IFERROR(INDEX(DATASHEET!$A$1:$GG$231,MATCH(L3VA!$A30,DATASHEET!$A$1:$A$231,0),MATCH(L3VA!DN$2,DATASHEET!$A$1:$GG$1,0)),"")</f>
        <v>0</v>
      </c>
      <c r="DN30" s="105" t="str">
        <f>IF(VLOOKUP(L3VA!$A30,DATASHEET!$A$2:$FW$231,112,FALSE)="","",VLOOKUP(L3VA!$A30,DATASHEET!$A$2:$FW$231,112,FALSE))</f>
        <v/>
      </c>
      <c r="DO30" s="105" t="str">
        <f t="shared" si="28"/>
        <v/>
      </c>
      <c r="DP30" s="106" t="str">
        <f>IF(ISBLANK(DATASHEET!DR18),"",DATASHEET!DR18)</f>
        <v/>
      </c>
      <c r="DQ30" s="107" t="str">
        <f>IF(ISBLANK(DATASHEET!DS18),"",DATASHEET!DS18)</f>
        <v/>
      </c>
      <c r="DR30" s="123" t="str">
        <f t="shared" si="63"/>
        <v/>
      </c>
      <c r="DS30" s="124">
        <f>IFERROR(INDEX(DATASHEET!$A$1:$GG$231,MATCH(L3VA!$A30,DATASHEET!$A$1:$A$231,0),MATCH(L3VA!DT$2,DATASHEET!$A$1:$GG$1,0)),"")</f>
        <v>0</v>
      </c>
      <c r="DT30" s="105" t="str">
        <f>IF(VLOOKUP(L3VA!$A30,DATASHEET!$A$2:$EW$231,117,FALSE)="","",VLOOKUP(L3VA!$A30,DATASHEET!$A$2:$EW$231,117,FALSE))</f>
        <v/>
      </c>
      <c r="DU30" s="105" t="str">
        <f t="shared" si="64"/>
        <v/>
      </c>
      <c r="DV30" s="106" t="str">
        <f>IF(ISBLANK(DATASHEET!DW18),"",DATASHEET!DW18)</f>
        <v>GRY</v>
      </c>
      <c r="DW30" s="107" t="str">
        <f>IF(ISBLANK(DATASHEET!DX18),"",DATASHEET!DX18)</f>
        <v>12E-P&amp;E-5</v>
      </c>
      <c r="DX30" s="123" t="str">
        <f t="shared" si="65"/>
        <v/>
      </c>
      <c r="DY30" s="124" t="str">
        <f>IFERROR(INDEX(DATASHEET!$A$1:$GG$231,MATCH(L3VA!$A30,DATASHEET!$A$1:$A$231,0),MATCH(L3VA!DZ$2,DATASHEET!$A$1:$GG$1,0)),"")</f>
        <v/>
      </c>
      <c r="DZ30" s="105" t="str">
        <f>IF(VLOOKUP(L3VA!$A30,DATASHEET!$A$2:$EW$231,122,FALSE)="","",VLOOKUP(L3VA!$A30,DATASHEET!$A$2:$EW$231,122,FALSE))</f>
        <v/>
      </c>
      <c r="EA30" s="105" t="str">
        <f t="shared" si="66"/>
        <v/>
      </c>
      <c r="EB30" s="106" t="str">
        <f>IF(ISBLANK(DATASHEET!EB18),"",DATASHEET!EB18)</f>
        <v/>
      </c>
      <c r="EC30" s="107" t="str">
        <f>IF(ISBLANK(DATASHEET!EC18),"",DATASHEET!EC18)</f>
        <v/>
      </c>
      <c r="ED30" s="123" t="str">
        <f t="shared" si="67"/>
        <v/>
      </c>
      <c r="EE30" s="124">
        <f>IFERROR(INDEX(DATASHEET!$A$1:$GG$231,MATCH(L3VA!$A30,DATASHEET!$A$1:$A$231,0),MATCH(L3VA!EF$2,DATASHEET!$A$1:$GG$1,0)),"")</f>
        <v>0</v>
      </c>
      <c r="EF30" s="105" t="str">
        <f>IF(VLOOKUP(L3VA!$A30,DATASHEET!$A$2:$EW$231,127,FALSE)="","",VLOOKUP(L3VA!$A30,DATASHEET!$A$2:$EW$231,127,FALSE))</f>
        <v>GRY</v>
      </c>
      <c r="EG30" s="105" t="str">
        <f t="shared" si="68"/>
        <v/>
      </c>
      <c r="EH30" s="106" t="str">
        <f>IF(ISBLANK(DATASHEET!EG18),"",DATASHEET!EG18)</f>
        <v>AR</v>
      </c>
      <c r="EI30" s="107" t="str">
        <f>IF(ISBLANK(DATASHEET!EH18),"",DATASHEET!EH18)</f>
        <v>12A-PH-9</v>
      </c>
      <c r="EJ30" s="123" t="str">
        <f t="shared" si="69"/>
        <v/>
      </c>
      <c r="EK30" s="124">
        <f>IFERROR(INDEX(DATASHEET!$A$1:$GG$231,MATCH(L3VA!$A30,DATASHEET!$A$1:$A$231,0),MATCH(L3VA!EL$2,DATASHEET!$A$1:$GG$1,0)),"")</f>
        <v>0</v>
      </c>
      <c r="EL30" s="105" t="str">
        <f>IF(VLOOKUP(L3VA!$A30,DATASHEET!$A$2:$EW$231,132,FALSE)="","",VLOOKUP(L3VA!$A30,DATASHEET!$A$2:$EW$231,132,FALSE))</f>
        <v/>
      </c>
      <c r="EM30" s="105" t="str">
        <f t="shared" si="70"/>
        <v/>
      </c>
      <c r="EN30" s="106" t="str">
        <f>IF(ISBLANK(DATASHEET!EL18),"",DATASHEET!EL18)</f>
        <v/>
      </c>
      <c r="EO30" s="107" t="str">
        <f>IF(ISBLANK(DATASHEET!EM18),"",DATASHEET!EM18)</f>
        <v/>
      </c>
      <c r="EP30" s="123" t="str">
        <f t="shared" si="71"/>
        <v/>
      </c>
      <c r="EQ30" s="124">
        <f>IFERROR(INDEX(DATASHEET!$A$1:$GG$231,MATCH(L3VA!$A30,DATASHEET!$A$1:$A$231,0),MATCH(L3VA!ER$2,DATASHEET!$A$1:$GG$1,0)),"")</f>
        <v>0</v>
      </c>
      <c r="ER30" s="105" t="str">
        <f>IF(VLOOKUP(L3VA!$A30,DATASHEET!$A$2:$EW$231,137,FALSE)="","",VLOOKUP(L3VA!$A30,DATASHEET!$A$2:$EW$231,137,FALSE))</f>
        <v>AR</v>
      </c>
      <c r="ES30" s="105" t="str">
        <f t="shared" si="72"/>
        <v/>
      </c>
      <c r="ET30" s="106" t="str">
        <f>IF(ISBLANK(DATASHEET!EQ18),"",DATASHEET!EQ18)</f>
        <v/>
      </c>
      <c r="EU30" s="107" t="str">
        <f>IF(ISBLANK(DATASHEET!ER18),"",DATASHEET!ER18)</f>
        <v/>
      </c>
      <c r="EV30" s="123" t="str">
        <f t="shared" si="73"/>
        <v/>
      </c>
      <c r="EW30" s="124">
        <f>IFERROR(INDEX(DATASHEET!$A$1:$GG$231,MATCH(L3VA!$A30,DATASHEET!$A$1:$A$231,0),MATCH(L3VA!EX$2,DATASHEET!$A$1:$GG$1,0)),"")</f>
        <v>0</v>
      </c>
      <c r="EX30" s="105" t="str">
        <f>IF(VLOOKUP(L3VA!$A30,DATASHEET!$A$2:$EW$231,142,FALSE)="","",VLOOKUP(L3VA!$A30,DATASHEET!$A$2:$EW$231,142,FALSE))</f>
        <v/>
      </c>
      <c r="EY30" s="105" t="str">
        <f t="shared" si="74"/>
        <v/>
      </c>
      <c r="EZ30" s="106" t="str">
        <f>IF(ISBLANK(DATASHEET!EV18),"",DATASHEET!EV18)</f>
        <v/>
      </c>
      <c r="FA30" s="107" t="str">
        <f>IF(ISBLANK(DATASHEET!EW18),"",DATASHEET!EW18)</f>
        <v/>
      </c>
      <c r="FB30" s="123" t="str">
        <f t="shared" si="75"/>
        <v/>
      </c>
      <c r="FC30" s="124">
        <f>IFERROR(INDEX(DATASHEET!$A$1:$GG$231,MATCH(L3VA!$A30,DATASHEET!$A$1:$A$231,0),MATCH(L3VA!FD$2,DATASHEET!$A$1:$GG$1,0)),"")</f>
        <v>0</v>
      </c>
      <c r="FD30" s="105" t="str">
        <f>IF(VLOOKUP(L3VA!$A30,DATASHEET!$A$2:$FW$231,147,FALSE)="","",VLOOKUP(L3VA!$A30,DATASHEET!$A$2:$FW$231,147,FALSE))</f>
        <v/>
      </c>
      <c r="FE30" s="105" t="str">
        <f t="shared" si="76"/>
        <v/>
      </c>
      <c r="FF30" s="106" t="str">
        <f>IF(ISBLANK(DATASHEET!FA18),"",DATASHEET!FA18)</f>
        <v/>
      </c>
      <c r="FG30" s="107" t="str">
        <f>IF(ISBLANK(DATASHEET!FB18),"",DATASHEET!FB18)</f>
        <v/>
      </c>
    </row>
    <row r="31" spans="1:163" x14ac:dyDescent="0.25">
      <c r="A31" s="354">
        <f>DATASHEET!A19</f>
        <v>160048</v>
      </c>
      <c r="B31" s="42" t="str">
        <f>DATASHEET!B19</f>
        <v>BAINES, Archie</v>
      </c>
      <c r="C31" s="109" t="str">
        <f>DATASHEET!C19</f>
        <v>12JN</v>
      </c>
      <c r="D31" s="110" t="str">
        <f>DATASHEET!D19</f>
        <v>M</v>
      </c>
      <c r="E31" s="110" t="str">
        <f>IFERROR(VLOOKUP(A31,'[5]Y12 Students'!$E$3:$I$271,5,FALSE),"")</f>
        <v>EXTERNAL</v>
      </c>
      <c r="F31" s="110" t="str">
        <f>DATASHEET!E19</f>
        <v>N</v>
      </c>
      <c r="G31" s="110" t="str">
        <f>DATASHEET!F19</f>
        <v>White - British</v>
      </c>
      <c r="H31" s="110" t="str">
        <f>DATASHEET!G19</f>
        <v>N</v>
      </c>
      <c r="I31" s="110" t="str">
        <f>DATASHEET!H19</f>
        <v>N</v>
      </c>
      <c r="J31" s="111" t="str">
        <f>DATASHEET!J19</f>
        <v>4.75+ (C/B)</v>
      </c>
      <c r="K31" s="104" t="str">
        <f t="shared" si="25"/>
        <v/>
      </c>
      <c r="L31" s="104" t="str">
        <f t="shared" si="26"/>
        <v/>
      </c>
      <c r="M31" s="336" t="str">
        <f>IF(COUNT(L3VA!$N31,L3VA!$Z31,L3VA!$T31,L3VA!$AF31,L3VA!$AX31,L3VA!$AR31,L3VA!$BJ31,L3VA!$BD31,L3VA!$BP31,L3VA!#REF!,L3VA!$AL31,L3VA!$BV31,L3VA!$CH31,L3VA!$CZ31,L3VA!$CN31,L3VA!$DF31,L3VA!$CB31,L3VA!#REF!,L3VA!$DR31,L3VA!$DX31,L3VA!$ED31,L3VA!$EJ31,L3VA!$EP31,L3VA!$EV31,L3VA!$FB31,L3VA!$DL31)=0,"",AVERAGE(N31,Z31,T31,AF31,AL31,AX31,AR31,BJ31,BD31,BP31,BV31,CH31,CZ31,CN31,DF31,CB31,DR31,DX31,ED31,EJ31,EP31,EV31,FB31,DL31))</f>
        <v/>
      </c>
      <c r="N31" s="123" t="str">
        <f t="shared" si="29"/>
        <v/>
      </c>
      <c r="O31" s="124">
        <f>IFERROR(INDEX(DATASHEET!$A$1:$GG$231,MATCH(L3VA!$A31,DATASHEET!$A$1:$A$231,0),MATCH(L3VA!P$2,DATASHEET!$A$1:$GG$1,0)),"")</f>
        <v>0</v>
      </c>
      <c r="P31" s="105">
        <f>IF(VLOOKUP(L3VA!$A31,DATASHEET!$A$2:$EW$231,22,FALSE)="","",VLOOKUP(L3VA!$A31,DATASHEET!$A$2:$EW$231,22,FALSE))</f>
        <v>0</v>
      </c>
      <c r="Q31" s="105" t="str">
        <f t="shared" si="30"/>
        <v/>
      </c>
      <c r="R31" s="106" t="str">
        <f>IF(ISBLANK(DATASHEET!AF19),"",DATASHEET!AF19)</f>
        <v>PLE</v>
      </c>
      <c r="S31" s="107" t="str">
        <f>IF(ISBLANK(DATASHEET!AG19),"",DATASHEET!AG19)</f>
        <v>12C-AR-1</v>
      </c>
      <c r="T31" s="123" t="str">
        <f t="shared" si="31"/>
        <v/>
      </c>
      <c r="U31" s="124">
        <f>IFERROR(INDEX(DATASHEET!$A$1:$GG$231,MATCH(L3VA!$A31,DATASHEET!$A$1:$A$231,0),MATCH(L3VA!V$2,DATASHEET!$A$1:$GG$1,0)),"")</f>
        <v>0</v>
      </c>
      <c r="V31" s="105">
        <f>IF(VLOOKUP(L3VA!$A31,DATASHEET!$A$2:$EW$231,27,FALSE)="","",VLOOKUP(L3VA!$A31,DATASHEET!$A$2:$EW$231,27,FALSE))</f>
        <v>0</v>
      </c>
      <c r="W31" s="105" t="str">
        <f t="shared" si="32"/>
        <v/>
      </c>
      <c r="X31" s="106" t="str">
        <f>IF(ISBLANK(DATASHEET!AK19),"",DATASHEET!AK19)</f>
        <v/>
      </c>
      <c r="Y31" s="107" t="str">
        <f>IF(ISBLANK(DATASHEET!AL19),"",DATASHEET!AL19)</f>
        <v/>
      </c>
      <c r="Z31" s="123" t="str">
        <f t="shared" si="33"/>
        <v/>
      </c>
      <c r="AA31" s="124">
        <f>IFERROR(INDEX(DATASHEET!$A$1:$GG$231,MATCH(L3VA!$A31,DATASHEET!$A$1:$A$231,0),MATCH(L3VA!AB$2,DATASHEET!$A$1:$GG$1,0)),"")</f>
        <v>0</v>
      </c>
      <c r="AB31" s="105" t="str">
        <f>IF(VLOOKUP(L3VA!$A31,DATASHEET!$A$2:$EW$231,32,FALSE)="","",VLOOKUP(L3VA!$A31,DATASHEET!$A$2:$EW$231,32,FALSE))</f>
        <v>PLE</v>
      </c>
      <c r="AC31" s="105" t="str">
        <f t="shared" si="34"/>
        <v/>
      </c>
      <c r="AD31" s="106" t="str">
        <f>IF(ISBLANK(DATASHEET!AP19),"",DATASHEET!AP19)</f>
        <v/>
      </c>
      <c r="AE31" s="107" t="str">
        <f>IF(ISBLANK(DATASHEET!AQ19),"",DATASHEET!AQ19)</f>
        <v/>
      </c>
      <c r="AF31" s="123" t="str">
        <f t="shared" si="35"/>
        <v/>
      </c>
      <c r="AG31" s="124">
        <f>IFERROR(INDEX(DATASHEET!$A$1:$GG$231,MATCH(L3VA!$A31,DATASHEET!$A$1:$A$231,0),MATCH(L3VA!AH$2,DATASHEET!$A$1:$GG$1,0)),"")</f>
        <v>0</v>
      </c>
      <c r="AH31" s="105" t="str">
        <f>IF(VLOOKUP(L3VA!$A31,DATASHEET!$A$2:$EW$231,37,FALSE)="","",VLOOKUP(L3VA!$A31,DATASHEET!$A$2:$EW$231,37,FALSE))</f>
        <v/>
      </c>
      <c r="AI31" s="105" t="str">
        <f t="shared" si="36"/>
        <v/>
      </c>
      <c r="AJ31" s="106" t="str">
        <f>IF(ISBLANK(DATASHEET!AU19),"",DATASHEET!AU19)</f>
        <v/>
      </c>
      <c r="AK31" s="107" t="str">
        <f>IF(ISBLANK(DATASHEET!AV19),"",DATASHEET!AV19)</f>
        <v/>
      </c>
      <c r="AL31" s="123" t="str">
        <f t="shared" si="37"/>
        <v/>
      </c>
      <c r="AM31" s="124">
        <f>IFERROR(INDEX(DATASHEET!$A$1:$GG$231,MATCH(L3VA!$A31,DATASHEET!$A$1:$A$231,0),MATCH(L3VA!AN$2,DATASHEET!$A$1:$GG$1,0)),"")</f>
        <v>0</v>
      </c>
      <c r="AN31" s="105" t="str">
        <f>IF(VLOOKUP(L3VA!$A31,DATASHEET!$A$2:$EW$231,42,FALSE)="","",VLOOKUP(L3VA!$A31,DATASHEET!$A$2:$EW$231,42,FALSE))</f>
        <v/>
      </c>
      <c r="AO31" s="105" t="str">
        <f t="shared" si="38"/>
        <v/>
      </c>
      <c r="AP31" s="106" t="str">
        <f>IF(ISBLANK(DATASHEET!AZ19),"",DATASHEET!AZ19)</f>
        <v/>
      </c>
      <c r="AQ31" s="107" t="str">
        <f>IF(ISBLANK(DATASHEET!BA19),"",DATASHEET!BA19)</f>
        <v/>
      </c>
      <c r="AR31" s="123" t="str">
        <f t="shared" si="39"/>
        <v/>
      </c>
      <c r="AS31" s="124">
        <f>IFERROR(INDEX(DATASHEET!$A$1:$GG$231,MATCH(L3VA!$A31,DATASHEET!$A$1:$A$231,0),MATCH(L3VA!AT$2,DATASHEET!$A$1:$GG$1,0)),"")</f>
        <v>0</v>
      </c>
      <c r="AT31" s="105" t="str">
        <f>IF(VLOOKUP(L3VA!$A31,DATASHEET!$A$2:$EW$231,47,FALSE)="","",VLOOKUP(L3VA!$A31,DATASHEET!$A$2:$EW$231,47,FALSE))</f>
        <v/>
      </c>
      <c r="AU31" s="105" t="str">
        <f t="shared" si="40"/>
        <v/>
      </c>
      <c r="AV31" s="106" t="str">
        <f>IF(ISBLANK(DATASHEET!BE19),"",DATASHEET!BE19)</f>
        <v>KD</v>
      </c>
      <c r="AW31" s="107" t="str">
        <f>IF(ISBLANK(DATASHEET!BF19),"",DATASHEET!BF19)</f>
        <v>12A-DT-3</v>
      </c>
      <c r="AX31" s="123" t="str">
        <f t="shared" si="41"/>
        <v/>
      </c>
      <c r="AY31" s="124">
        <f>IFERROR(INDEX(DATASHEET!$A$1:$GG$231,MATCH(L3VA!$A31,DATASHEET!$A$1:$A$231,0),MATCH(L3VA!AZ$2,DATASHEET!$A$1:$GG$1,0)),"")</f>
        <v>0</v>
      </c>
      <c r="AZ31" s="105" t="str">
        <f>IF(VLOOKUP(L3VA!$A31,DATASHEET!$A$2:$EW$231,52,FALSE)="","",VLOOKUP(L3VA!$A31,DATASHEET!$A$2:$EW$231,52,FALSE))</f>
        <v/>
      </c>
      <c r="BA31" s="105" t="str">
        <f t="shared" si="42"/>
        <v/>
      </c>
      <c r="BB31" s="106" t="str">
        <f>IF(ISBLANK(DATASHEET!BJ19),"",DATASHEET!BJ19)</f>
        <v/>
      </c>
      <c r="BC31" s="107" t="str">
        <f>IF(ISBLANK(DATASHEET!BK19),"",DATASHEET!BK19)</f>
        <v/>
      </c>
      <c r="BD31" s="123" t="str">
        <f t="shared" si="43"/>
        <v/>
      </c>
      <c r="BE31" s="124">
        <f>IFERROR(INDEX(DATASHEET!$A$1:$GG$231,MATCH(L3VA!$A31,DATASHEET!$A$1:$A$231,0),MATCH(L3VA!BF$2,DATASHEET!$A$1:$GG$1,0)),"")</f>
        <v>0</v>
      </c>
      <c r="BF31" s="105" t="str">
        <f>IF(VLOOKUP(L3VA!$A31,DATASHEET!$A$2:$EW$231,57,FALSE)="","",VLOOKUP(L3VA!$A31,DATASHEET!$A$2:$EW$231,57,FALSE))</f>
        <v>KD</v>
      </c>
      <c r="BG31" s="105" t="str">
        <f t="shared" si="44"/>
        <v/>
      </c>
      <c r="BH31" s="106" t="str">
        <f>IF(ISBLANK(DATASHEET!BO19),"",DATASHEET!BO19)</f>
        <v>DHO</v>
      </c>
      <c r="BI31" s="107" t="str">
        <f>IF(ISBLANK(DATASHEET!BP19),"",DATASHEET!BP19)</f>
        <v>12E-EC-2</v>
      </c>
      <c r="BJ31" s="123" t="str">
        <f t="shared" si="45"/>
        <v/>
      </c>
      <c r="BK31" s="124">
        <f>IFERROR(INDEX(DATASHEET!$A$1:$GG$231,MATCH(L3VA!$A31,DATASHEET!$A$1:$A$231,0),MATCH(L3VA!BL$2,DATASHEET!$A$1:$GG$1,0)),"")</f>
        <v>0</v>
      </c>
      <c r="BL31" s="105" t="str">
        <f>IF(VLOOKUP(L3VA!$A31,DATASHEET!$A$2:$EW$231,62,FALSE)="","",VLOOKUP(L3VA!$A31,DATASHEET!$A$2:$EW$231,62,FALSE))</f>
        <v/>
      </c>
      <c r="BM31" s="105" t="str">
        <f t="shared" si="46"/>
        <v/>
      </c>
      <c r="BN31" s="106" t="str">
        <f>IF(ISBLANK(DATASHEET!BT19),"",DATASHEET!BT19)</f>
        <v/>
      </c>
      <c r="BO31" s="107" t="str">
        <f>IF(ISBLANK(DATASHEET!BU19),"",DATASHEET!BU19)</f>
        <v/>
      </c>
      <c r="BP31" s="123" t="str">
        <f t="shared" si="47"/>
        <v/>
      </c>
      <c r="BQ31" s="124">
        <f>IFERROR(INDEX(DATASHEET!$A$1:$GG$231,MATCH(L3VA!$A31,DATASHEET!$A$1:$A$231,0),MATCH(L3VA!BR$2,DATASHEET!$A$1:$GG$1,0)),"")</f>
        <v>0</v>
      </c>
      <c r="BR31" s="105" t="str">
        <f>IF(VLOOKUP(L3VA!$A31,DATASHEET!$A$2:$EW$231,67,FALSE)="","",VLOOKUP(L3VA!$A31,DATASHEET!$A$2:$EW$231,67,FALSE))</f>
        <v>DHO</v>
      </c>
      <c r="BS31" s="105" t="str">
        <f t="shared" si="48"/>
        <v/>
      </c>
      <c r="BT31" s="106" t="str">
        <f>IF(ISBLANK(DATASHEET!BY19),"",DATASHEET!BY19)</f>
        <v/>
      </c>
      <c r="BU31" s="107" t="str">
        <f>IF(ISBLANK(DATASHEET!BZ19),"",DATASHEET!BZ19)</f>
        <v/>
      </c>
      <c r="BV31" s="123" t="str">
        <f t="shared" si="49"/>
        <v/>
      </c>
      <c r="BW31" s="124">
        <f>IFERROR(INDEX(DATASHEET!$A$1:$GG$231,MATCH(L3VA!$A31,DATASHEET!$A$1:$A$231,0),MATCH(L3VA!BX$2,DATASHEET!$A$1:$GG$1,0)),"")</f>
        <v>0</v>
      </c>
      <c r="BX31" s="105" t="str">
        <f>IF(VLOOKUP(L3VA!$A31,DATASHEET!$A$2:$EW$231,77,FALSE)="","",VLOOKUP(L3VA!$A31,DATASHEET!$A$2:$EW$231,77,FALSE))</f>
        <v/>
      </c>
      <c r="BY31" s="105" t="str">
        <f t="shared" si="50"/>
        <v/>
      </c>
      <c r="BZ31" s="106" t="str">
        <f>IF(ISBLANK(DATASHEET!CI19),"",DATASHEET!CI19)</f>
        <v/>
      </c>
      <c r="CA31" s="107" t="str">
        <f>IF(ISBLANK(DATASHEET!CJ19),"",DATASHEET!CJ19)</f>
        <v/>
      </c>
      <c r="CB31" s="123" t="str">
        <f t="shared" si="51"/>
        <v/>
      </c>
      <c r="CC31" s="124">
        <f>IFERROR(INDEX(DATASHEET!$A$1:$GG$231,MATCH(L3VA!$A31,DATASHEET!$A$1:$A$231,0),MATCH(L3VA!CD$2,DATASHEET!$A$1:$GG$1,0)),"")</f>
        <v>0</v>
      </c>
      <c r="CD31" s="105" t="str">
        <f>IF(VLOOKUP(L3VA!$A31,DATASHEET!$A$2:$EW$231,82,FALSE)="","",VLOOKUP(L3VA!$A31,DATASHEET!$A$2:$EW$231,82,FALSE))</f>
        <v>CR</v>
      </c>
      <c r="CE31" s="105" t="str">
        <f t="shared" si="52"/>
        <v/>
      </c>
      <c r="CF31" s="106" t="str">
        <f>IF(ISBLANK(DATASHEET!CN19),"",DATASHEET!CN19)</f>
        <v/>
      </c>
      <c r="CG31" s="107" t="str">
        <f>IF(ISBLANK(DATASHEET!CO19),"",DATASHEET!CO19)</f>
        <v/>
      </c>
      <c r="CH31" s="123" t="str">
        <f t="shared" si="53"/>
        <v/>
      </c>
      <c r="CI31" s="124">
        <f>IFERROR(INDEX(DATASHEET!$A$1:$GG$231,MATCH(L3VA!$A31,DATASHEET!$A$1:$A$231,0),MATCH(L3VA!CJ$2,DATASHEET!$A$1:$GG$1,0)),"")</f>
        <v>0</v>
      </c>
      <c r="CJ31" s="105" t="str">
        <f>IF(VLOOKUP(L3VA!$A31,DATASHEET!$A$2:$EW$231,87,FALSE)="","",VLOOKUP(L3VA!$A31,DATASHEET!$A$2:$EW$231,87,FALSE))</f>
        <v/>
      </c>
      <c r="CK31" s="105" t="str">
        <f t="shared" si="27"/>
        <v/>
      </c>
      <c r="CL31" s="106" t="str">
        <f>IF(ISBLANK(DATASHEET!CS19),"",DATASHEET!CS19)</f>
        <v/>
      </c>
      <c r="CM31" s="107" t="str">
        <f>IF(ISBLANK(DATASHEET!CT19),"",DATASHEET!CT19)</f>
        <v/>
      </c>
      <c r="CN31" s="123" t="str">
        <f t="shared" si="54"/>
        <v/>
      </c>
      <c r="CO31" s="124">
        <f>IFERROR(INDEX(DATASHEET!$A$1:$GG$231,MATCH(L3VA!$A31,DATASHEET!$A$1:$A$231,0),MATCH(L3VA!CP$2,DATASHEET!$A$1:$GG$1,0)),"")</f>
        <v>0</v>
      </c>
      <c r="CP31" s="105" t="str">
        <f>IF(VLOOKUP(L3VA!$A31,DATASHEET!$A$2:$EW$231,92,FALSE)="","",VLOOKUP(L3VA!$A31,DATASHEET!$A$2:$EW$231,92,FALSE))</f>
        <v/>
      </c>
      <c r="CQ31" s="105" t="str">
        <f t="shared" si="55"/>
        <v/>
      </c>
      <c r="CR31" s="106" t="str">
        <f>IF(ISBLANK(DATASHEET!CX19),"",DATASHEET!CX19)</f>
        <v/>
      </c>
      <c r="CS31" s="107" t="str">
        <f>IF(ISBLANK(DATASHEET!CY19),"",DATASHEET!CY19)</f>
        <v/>
      </c>
      <c r="CT31" s="123" t="str">
        <f t="shared" si="56"/>
        <v/>
      </c>
      <c r="CU31" s="124">
        <f>IFERROR(INDEX(DATASHEET!$A$1:$GG$231,MATCH(L3VA!$A31,DATASHEET!$A$1:$A$231,0),MATCH(L3VA!CV$2,DATASHEET!$A$1:$GG$1,0)),"")</f>
        <v>0</v>
      </c>
      <c r="CV31" s="105" t="str">
        <f>IF(VLOOKUP(L3VA!$A31,DATASHEET!$A$2:$EW$231,107,FALSE)="","",VLOOKUP(L3VA!$A31,DATASHEET!$A$2:$EW$231,107,FALSE))</f>
        <v/>
      </c>
      <c r="CW31" s="105" t="str">
        <f t="shared" si="57"/>
        <v/>
      </c>
      <c r="CX31" s="106" t="str">
        <f>IF(ISBLANK(DATASHEET!DC19),"",DATASHEET!DC19)</f>
        <v/>
      </c>
      <c r="CY31" s="107" t="str">
        <f>IF(ISBLANK(DATASHEET!DD19),"",DATASHEET!DD19)</f>
        <v/>
      </c>
      <c r="CZ31" s="123" t="str">
        <f t="shared" si="58"/>
        <v/>
      </c>
      <c r="DA31" s="124">
        <f>IFERROR(INDEX(DATASHEET!$A$1:$GG$231,MATCH(L3VA!$A31,DATASHEET!$A$1:$A$231,0),MATCH(L3VA!DB$2,DATASHEET!$A$1:$GG$1,0)),"")</f>
        <v>0</v>
      </c>
      <c r="DB31" s="105" t="str">
        <f>IF(VLOOKUP(L3VA!$A31,DATASHEET!$A$2:$EW$231,97,FALSE)="","",VLOOKUP(L3VA!$A31,DATASHEET!$A$2:$EW$231,97,FALSE))</f>
        <v/>
      </c>
      <c r="DC31" s="105" t="str">
        <f t="shared" si="59"/>
        <v/>
      </c>
      <c r="DD31" s="106" t="str">
        <f>IF(ISBLANK(DATASHEET!DH19),"",DATASHEET!DH19)</f>
        <v/>
      </c>
      <c r="DE31" s="107" t="str">
        <f>IF(ISBLANK(DATASHEET!DI19),"",DATASHEET!DI19)</f>
        <v/>
      </c>
      <c r="DF31" s="123" t="str">
        <f t="shared" si="60"/>
        <v/>
      </c>
      <c r="DG31" s="124">
        <f>IFERROR(INDEX(DATASHEET!$A$1:$GG$231,MATCH(L3VA!$A31,DATASHEET!$A$1:$A$231,0),MATCH(L3VA!DH$2,DATASHEET!$A$1:$GG$1,0)),"")</f>
        <v>0</v>
      </c>
      <c r="DH31" s="105" t="str">
        <f>IF(VLOOKUP(L3VA!$A31,DATASHEET!$A$2:$EW$231,102,FALSE)="","",VLOOKUP(L3VA!$A31,DATASHEET!$A$2:$EW$231,102,FALSE))</f>
        <v/>
      </c>
      <c r="DI31" s="105" t="str">
        <f t="shared" si="61"/>
        <v/>
      </c>
      <c r="DJ31" s="106" t="str">
        <f>IF(ISBLANK(DATASHEET!DM19),"",DATASHEET!DM19)</f>
        <v/>
      </c>
      <c r="DK31" s="107" t="str">
        <f>IF(ISBLANK(DATASHEET!DN19),"",DATASHEET!DN19)</f>
        <v/>
      </c>
      <c r="DL31" s="123" t="str">
        <f t="shared" si="62"/>
        <v/>
      </c>
      <c r="DM31" s="124">
        <f>IFERROR(INDEX(DATASHEET!$A$1:$GG$231,MATCH(L3VA!$A31,DATASHEET!$A$1:$A$231,0),MATCH(L3VA!DN$2,DATASHEET!$A$1:$GG$1,0)),"")</f>
        <v>0</v>
      </c>
      <c r="DN31" s="105" t="str">
        <f>IF(VLOOKUP(L3VA!$A31,DATASHEET!$A$2:$FW$231,112,FALSE)="","",VLOOKUP(L3VA!$A31,DATASHEET!$A$2:$FW$231,112,FALSE))</f>
        <v/>
      </c>
      <c r="DO31" s="105" t="str">
        <f t="shared" si="28"/>
        <v/>
      </c>
      <c r="DP31" s="106" t="str">
        <f>IF(ISBLANK(DATASHEET!DR19),"",DATASHEET!DR19)</f>
        <v/>
      </c>
      <c r="DQ31" s="107" t="str">
        <f>IF(ISBLANK(DATASHEET!DS19),"",DATASHEET!DS19)</f>
        <v/>
      </c>
      <c r="DR31" s="123" t="str">
        <f t="shared" si="63"/>
        <v/>
      </c>
      <c r="DS31" s="124">
        <f>IFERROR(INDEX(DATASHEET!$A$1:$GG$231,MATCH(L3VA!$A31,DATASHEET!$A$1:$A$231,0),MATCH(L3VA!DT$2,DATASHEET!$A$1:$GG$1,0)),"")</f>
        <v>0</v>
      </c>
      <c r="DT31" s="105" t="str">
        <f>IF(VLOOKUP(L3VA!$A31,DATASHEET!$A$2:$EW$231,117,FALSE)="","",VLOOKUP(L3VA!$A31,DATASHEET!$A$2:$EW$231,117,FALSE))</f>
        <v/>
      </c>
      <c r="DU31" s="105" t="str">
        <f t="shared" si="64"/>
        <v/>
      </c>
      <c r="DV31" s="106" t="str">
        <f>IF(ISBLANK(DATASHEET!DW19),"",DATASHEET!DW19)</f>
        <v/>
      </c>
      <c r="DW31" s="107" t="str">
        <f>IF(ISBLANK(DATASHEET!DX19),"",DATASHEET!DX19)</f>
        <v/>
      </c>
      <c r="DX31" s="123" t="str">
        <f t="shared" si="65"/>
        <v/>
      </c>
      <c r="DY31" s="124" t="str">
        <f>IFERROR(INDEX(DATASHEET!$A$1:$GG$231,MATCH(L3VA!$A31,DATASHEET!$A$1:$A$231,0),MATCH(L3VA!DZ$2,DATASHEET!$A$1:$GG$1,0)),"")</f>
        <v/>
      </c>
      <c r="DZ31" s="105" t="str">
        <f>IF(VLOOKUP(L3VA!$A31,DATASHEET!$A$2:$EW$231,122,FALSE)="","",VLOOKUP(L3VA!$A31,DATASHEET!$A$2:$EW$231,122,FALSE))</f>
        <v/>
      </c>
      <c r="EA31" s="105" t="str">
        <f t="shared" si="66"/>
        <v/>
      </c>
      <c r="EB31" s="106" t="str">
        <f>IF(ISBLANK(DATASHEET!EB19),"",DATASHEET!EB19)</f>
        <v/>
      </c>
      <c r="EC31" s="107" t="str">
        <f>IF(ISBLANK(DATASHEET!EC19),"",DATASHEET!EC19)</f>
        <v/>
      </c>
      <c r="ED31" s="123" t="str">
        <f t="shared" si="67"/>
        <v/>
      </c>
      <c r="EE31" s="124">
        <f>IFERROR(INDEX(DATASHEET!$A$1:$GG$231,MATCH(L3VA!$A31,DATASHEET!$A$1:$A$231,0),MATCH(L3VA!EF$2,DATASHEET!$A$1:$GG$1,0)),"")</f>
        <v>0</v>
      </c>
      <c r="EF31" s="105" t="str">
        <f>IF(VLOOKUP(L3VA!$A31,DATASHEET!$A$2:$EW$231,127,FALSE)="","",VLOOKUP(L3VA!$A31,DATASHEET!$A$2:$EW$231,127,FALSE))</f>
        <v/>
      </c>
      <c r="EG31" s="105" t="str">
        <f t="shared" si="68"/>
        <v/>
      </c>
      <c r="EH31" s="106" t="str">
        <f>IF(ISBLANK(DATASHEET!EG19),"",DATASHEET!EG19)</f>
        <v/>
      </c>
      <c r="EI31" s="107" t="str">
        <f>IF(ISBLANK(DATASHEET!EH19),"",DATASHEET!EH19)</f>
        <v/>
      </c>
      <c r="EJ31" s="123" t="str">
        <f t="shared" si="69"/>
        <v/>
      </c>
      <c r="EK31" s="124">
        <f>IFERROR(INDEX(DATASHEET!$A$1:$GG$231,MATCH(L3VA!$A31,DATASHEET!$A$1:$A$231,0),MATCH(L3VA!EL$2,DATASHEET!$A$1:$GG$1,0)),"")</f>
        <v>0</v>
      </c>
      <c r="EL31" s="105" t="str">
        <f>IF(VLOOKUP(L3VA!$A31,DATASHEET!$A$2:$EW$231,132,FALSE)="","",VLOOKUP(L3VA!$A31,DATASHEET!$A$2:$EW$231,132,FALSE))</f>
        <v/>
      </c>
      <c r="EM31" s="105" t="str">
        <f t="shared" si="70"/>
        <v/>
      </c>
      <c r="EN31" s="106" t="str">
        <f>IF(ISBLANK(DATASHEET!EL19),"",DATASHEET!EL19)</f>
        <v/>
      </c>
      <c r="EO31" s="107" t="str">
        <f>IF(ISBLANK(DATASHEET!EM19),"",DATASHEET!EM19)</f>
        <v/>
      </c>
      <c r="EP31" s="123" t="str">
        <f t="shared" si="71"/>
        <v/>
      </c>
      <c r="EQ31" s="124">
        <f>IFERROR(INDEX(DATASHEET!$A$1:$GG$231,MATCH(L3VA!$A31,DATASHEET!$A$1:$A$231,0),MATCH(L3VA!ER$2,DATASHEET!$A$1:$GG$1,0)),"")</f>
        <v>0</v>
      </c>
      <c r="ER31" s="105" t="str">
        <f>IF(VLOOKUP(L3VA!$A31,DATASHEET!$A$2:$EW$231,137,FALSE)="","",VLOOKUP(L3VA!$A31,DATASHEET!$A$2:$EW$231,137,FALSE))</f>
        <v/>
      </c>
      <c r="ES31" s="105" t="str">
        <f t="shared" si="72"/>
        <v/>
      </c>
      <c r="ET31" s="106" t="str">
        <f>IF(ISBLANK(DATASHEET!EQ19),"",DATASHEET!EQ19)</f>
        <v/>
      </c>
      <c r="EU31" s="107" t="str">
        <f>IF(ISBLANK(DATASHEET!ER19),"",DATASHEET!ER19)</f>
        <v/>
      </c>
      <c r="EV31" s="123" t="str">
        <f t="shared" si="73"/>
        <v/>
      </c>
      <c r="EW31" s="124">
        <f>IFERROR(INDEX(DATASHEET!$A$1:$GG$231,MATCH(L3VA!$A31,DATASHEET!$A$1:$A$231,0),MATCH(L3VA!EX$2,DATASHEET!$A$1:$GG$1,0)),"")</f>
        <v>0</v>
      </c>
      <c r="EX31" s="105" t="str">
        <f>IF(VLOOKUP(L3VA!$A31,DATASHEET!$A$2:$EW$231,142,FALSE)="","",VLOOKUP(L3VA!$A31,DATASHEET!$A$2:$EW$231,142,FALSE))</f>
        <v/>
      </c>
      <c r="EY31" s="105" t="str">
        <f t="shared" si="74"/>
        <v/>
      </c>
      <c r="EZ31" s="106" t="str">
        <f>IF(ISBLANK(DATASHEET!EV19),"",DATASHEET!EV19)</f>
        <v/>
      </c>
      <c r="FA31" s="107" t="str">
        <f>IF(ISBLANK(DATASHEET!EW19),"",DATASHEET!EW19)</f>
        <v/>
      </c>
      <c r="FB31" s="123" t="str">
        <f t="shared" si="75"/>
        <v/>
      </c>
      <c r="FC31" s="124">
        <f>IFERROR(INDEX(DATASHEET!$A$1:$GG$231,MATCH(L3VA!$A31,DATASHEET!$A$1:$A$231,0),MATCH(L3VA!FD$2,DATASHEET!$A$1:$GG$1,0)),"")</f>
        <v>0</v>
      </c>
      <c r="FD31" s="105" t="str">
        <f>IF(VLOOKUP(L3VA!$A31,DATASHEET!$A$2:$FW$231,147,FALSE)="","",VLOOKUP(L3VA!$A31,DATASHEET!$A$2:$FW$231,147,FALSE))</f>
        <v/>
      </c>
      <c r="FE31" s="105" t="str">
        <f t="shared" si="76"/>
        <v/>
      </c>
      <c r="FF31" s="106" t="str">
        <f>IF(ISBLANK(DATASHEET!FA19),"",DATASHEET!FA19)</f>
        <v/>
      </c>
      <c r="FG31" s="107" t="str">
        <f>IF(ISBLANK(DATASHEET!FB19),"",DATASHEET!FB19)</f>
        <v/>
      </c>
    </row>
    <row r="32" spans="1:163" x14ac:dyDescent="0.25">
      <c r="A32" s="354">
        <f>DATASHEET!A20</f>
        <v>151502</v>
      </c>
      <c r="B32" s="42" t="str">
        <f>DATASHEET!B20</f>
        <v>BANDA, Lisa</v>
      </c>
      <c r="C32" s="109" t="str">
        <f>DATASHEET!C20</f>
        <v>12ASA</v>
      </c>
      <c r="D32" s="110" t="str">
        <f>DATASHEET!D20</f>
        <v>F</v>
      </c>
      <c r="E32" s="110" t="str">
        <f>IFERROR(VLOOKUP(A32,'[5]Y12 Students'!$E$3:$I$271,5,FALSE),"")</f>
        <v>INTERNAL</v>
      </c>
      <c r="F32" s="110" t="str">
        <f>DATASHEET!E20</f>
        <v>Y</v>
      </c>
      <c r="G32" s="110" t="str">
        <f>DATASHEET!F20</f>
        <v>Other Black African</v>
      </c>
      <c r="H32" s="110" t="str">
        <f>DATASHEET!G20</f>
        <v>N</v>
      </c>
      <c r="I32" s="110" t="str">
        <f>DATASHEET!H20</f>
        <v>N</v>
      </c>
      <c r="J32" s="111" t="str">
        <f>DATASHEET!J20</f>
        <v>4.75+ (C/B)</v>
      </c>
      <c r="K32" s="104" t="str">
        <f t="shared" si="25"/>
        <v/>
      </c>
      <c r="L32" s="104" t="str">
        <f t="shared" si="26"/>
        <v/>
      </c>
      <c r="M32" s="336" t="str">
        <f>IF(COUNT(L3VA!$N32,L3VA!$Z32,L3VA!$T32,L3VA!$AF32,L3VA!$AX32,L3VA!$AR32,L3VA!$BJ32,L3VA!$BD32,L3VA!$BP32,L3VA!#REF!,L3VA!$AL32,L3VA!$BV32,L3VA!$CH32,L3VA!$CZ32,L3VA!$CN32,L3VA!$DF32,L3VA!$CB32,L3VA!#REF!,L3VA!$DR32,L3VA!$DX32,L3VA!$ED32,L3VA!$EJ32,L3VA!$EP32,L3VA!$EV32,L3VA!$FB32,L3VA!$DL32)=0,"",AVERAGE(N32,Z32,T32,AF32,AL32,AX32,AR32,BJ32,BD32,BP32,BV32,CH32,CZ32,CN32,DF32,CB32,DR32,DX32,ED32,EJ32,EP32,EV32,FB32,DL32))</f>
        <v/>
      </c>
      <c r="N32" s="123" t="str">
        <f t="shared" si="29"/>
        <v/>
      </c>
      <c r="O32" s="124">
        <f>IFERROR(INDEX(DATASHEET!$A$1:$GG$231,MATCH(L3VA!$A32,DATASHEET!$A$1:$A$231,0),MATCH(L3VA!P$2,DATASHEET!$A$1:$GG$1,0)),"")</f>
        <v>0</v>
      </c>
      <c r="P32" s="105">
        <f>IF(VLOOKUP(L3VA!$A32,DATASHEET!$A$2:$EW$231,22,FALSE)="","",VLOOKUP(L3VA!$A32,DATASHEET!$A$2:$EW$231,22,FALSE))</f>
        <v>0</v>
      </c>
      <c r="Q32" s="105" t="str">
        <f t="shared" si="30"/>
        <v/>
      </c>
      <c r="R32" s="106" t="str">
        <f>IF(ISBLANK(DATASHEET!AF20),"",DATASHEET!AF20)</f>
        <v/>
      </c>
      <c r="S32" s="107" t="str">
        <f>IF(ISBLANK(DATASHEET!AG20),"",DATASHEET!AG20)</f>
        <v/>
      </c>
      <c r="T32" s="123" t="str">
        <f t="shared" si="31"/>
        <v/>
      </c>
      <c r="U32" s="124">
        <f>IFERROR(INDEX(DATASHEET!$A$1:$GG$231,MATCH(L3VA!$A32,DATASHEET!$A$1:$A$231,0),MATCH(L3VA!V$2,DATASHEET!$A$1:$GG$1,0)),"")</f>
        <v>0</v>
      </c>
      <c r="V32" s="105">
        <f>IF(VLOOKUP(L3VA!$A32,DATASHEET!$A$2:$EW$231,27,FALSE)="","",VLOOKUP(L3VA!$A32,DATASHEET!$A$2:$EW$231,27,FALSE))</f>
        <v>0</v>
      </c>
      <c r="W32" s="105" t="str">
        <f t="shared" si="32"/>
        <v/>
      </c>
      <c r="X32" s="106" t="str">
        <f>IF(ISBLANK(DATASHEET!AK20),"",DATASHEET!AK20)</f>
        <v/>
      </c>
      <c r="Y32" s="107" t="str">
        <f>IF(ISBLANK(DATASHEET!AL20),"",DATASHEET!AL20)</f>
        <v/>
      </c>
      <c r="Z32" s="123" t="str">
        <f t="shared" si="33"/>
        <v/>
      </c>
      <c r="AA32" s="124">
        <f>IFERROR(INDEX(DATASHEET!$A$1:$GG$231,MATCH(L3VA!$A32,DATASHEET!$A$1:$A$231,0),MATCH(L3VA!AB$2,DATASHEET!$A$1:$GG$1,0)),"")</f>
        <v>0</v>
      </c>
      <c r="AB32" s="105" t="str">
        <f>IF(VLOOKUP(L3VA!$A32,DATASHEET!$A$2:$EW$231,32,FALSE)="","",VLOOKUP(L3VA!$A32,DATASHEET!$A$2:$EW$231,32,FALSE))</f>
        <v/>
      </c>
      <c r="AC32" s="105" t="str">
        <f t="shared" si="34"/>
        <v/>
      </c>
      <c r="AD32" s="106" t="str">
        <f>IF(ISBLANK(DATASHEET!AP20),"",DATASHEET!AP20)</f>
        <v/>
      </c>
      <c r="AE32" s="107" t="str">
        <f>IF(ISBLANK(DATASHEET!AQ20),"",DATASHEET!AQ20)</f>
        <v/>
      </c>
      <c r="AF32" s="123" t="str">
        <f t="shared" si="35"/>
        <v/>
      </c>
      <c r="AG32" s="124">
        <f>IFERROR(INDEX(DATASHEET!$A$1:$GG$231,MATCH(L3VA!$A32,DATASHEET!$A$1:$A$231,0),MATCH(L3VA!AH$2,DATASHEET!$A$1:$GG$1,0)),"")</f>
        <v>0</v>
      </c>
      <c r="AH32" s="105" t="str">
        <f>IF(VLOOKUP(L3VA!$A32,DATASHEET!$A$2:$EW$231,37,FALSE)="","",VLOOKUP(L3VA!$A32,DATASHEET!$A$2:$EW$231,37,FALSE))</f>
        <v/>
      </c>
      <c r="AI32" s="105" t="str">
        <f t="shared" si="36"/>
        <v/>
      </c>
      <c r="AJ32" s="106" t="str">
        <f>IF(ISBLANK(DATASHEET!AU20),"",DATASHEET!AU20)</f>
        <v/>
      </c>
      <c r="AK32" s="107" t="str">
        <f>IF(ISBLANK(DATASHEET!AV20),"",DATASHEET!AV20)</f>
        <v/>
      </c>
      <c r="AL32" s="123" t="str">
        <f t="shared" si="37"/>
        <v/>
      </c>
      <c r="AM32" s="124">
        <f>IFERROR(INDEX(DATASHEET!$A$1:$GG$231,MATCH(L3VA!$A32,DATASHEET!$A$1:$A$231,0),MATCH(L3VA!AN$2,DATASHEET!$A$1:$GG$1,0)),"")</f>
        <v>0</v>
      </c>
      <c r="AN32" s="105" t="str">
        <f>IF(VLOOKUP(L3VA!$A32,DATASHEET!$A$2:$EW$231,42,FALSE)="","",VLOOKUP(L3VA!$A32,DATASHEET!$A$2:$EW$231,42,FALSE))</f>
        <v/>
      </c>
      <c r="AO32" s="105" t="str">
        <f t="shared" si="38"/>
        <v/>
      </c>
      <c r="AP32" s="106" t="str">
        <f>IF(ISBLANK(DATASHEET!AZ20),"",DATASHEET!AZ20)</f>
        <v/>
      </c>
      <c r="AQ32" s="107" t="str">
        <f>IF(ISBLANK(DATASHEET!BA20),"",DATASHEET!BA20)</f>
        <v/>
      </c>
      <c r="AR32" s="123" t="str">
        <f t="shared" si="39"/>
        <v/>
      </c>
      <c r="AS32" s="124">
        <f>IFERROR(INDEX(DATASHEET!$A$1:$GG$231,MATCH(L3VA!$A32,DATASHEET!$A$1:$A$231,0),MATCH(L3VA!AT$2,DATASHEET!$A$1:$GG$1,0)),"")</f>
        <v>0</v>
      </c>
      <c r="AT32" s="105" t="str">
        <f>IF(VLOOKUP(L3VA!$A32,DATASHEET!$A$2:$EW$231,47,FALSE)="","",VLOOKUP(L3VA!$A32,DATASHEET!$A$2:$EW$231,47,FALSE))</f>
        <v/>
      </c>
      <c r="AU32" s="105" t="str">
        <f t="shared" si="40"/>
        <v/>
      </c>
      <c r="AV32" s="106" t="str">
        <f>IF(ISBLANK(DATASHEET!BE20),"",DATASHEET!BE20)</f>
        <v/>
      </c>
      <c r="AW32" s="107" t="str">
        <f>IF(ISBLANK(DATASHEET!BF20),"",DATASHEET!BF20)</f>
        <v/>
      </c>
      <c r="AX32" s="123" t="str">
        <f t="shared" si="41"/>
        <v/>
      </c>
      <c r="AY32" s="124">
        <f>IFERROR(INDEX(DATASHEET!$A$1:$GG$231,MATCH(L3VA!$A32,DATASHEET!$A$1:$A$231,0),MATCH(L3VA!AZ$2,DATASHEET!$A$1:$GG$1,0)),"")</f>
        <v>0</v>
      </c>
      <c r="AZ32" s="105" t="str">
        <f>IF(VLOOKUP(L3VA!$A32,DATASHEET!$A$2:$EW$231,52,FALSE)="","",VLOOKUP(L3VA!$A32,DATASHEET!$A$2:$EW$231,52,FALSE))</f>
        <v/>
      </c>
      <c r="BA32" s="105" t="str">
        <f t="shared" si="42"/>
        <v/>
      </c>
      <c r="BB32" s="106" t="str">
        <f>IF(ISBLANK(DATASHEET!BJ20),"",DATASHEET!BJ20)</f>
        <v/>
      </c>
      <c r="BC32" s="107" t="str">
        <f>IF(ISBLANK(DATASHEET!BK20),"",DATASHEET!BK20)</f>
        <v/>
      </c>
      <c r="BD32" s="123" t="str">
        <f t="shared" si="43"/>
        <v/>
      </c>
      <c r="BE32" s="124">
        <f>IFERROR(INDEX(DATASHEET!$A$1:$GG$231,MATCH(L3VA!$A32,DATASHEET!$A$1:$A$231,0),MATCH(L3VA!BF$2,DATASHEET!$A$1:$GG$1,0)),"")</f>
        <v>0</v>
      </c>
      <c r="BF32" s="105" t="str">
        <f>IF(VLOOKUP(L3VA!$A32,DATASHEET!$A$2:$EW$231,57,FALSE)="","",VLOOKUP(L3VA!$A32,DATASHEET!$A$2:$EW$231,57,FALSE))</f>
        <v/>
      </c>
      <c r="BG32" s="105" t="str">
        <f t="shared" si="44"/>
        <v/>
      </c>
      <c r="BH32" s="106" t="str">
        <f>IF(ISBLANK(DATASHEET!BO20),"",DATASHEET!BO20)</f>
        <v/>
      </c>
      <c r="BI32" s="107" t="str">
        <f>IF(ISBLANK(DATASHEET!BP20),"",DATASHEET!BP20)</f>
        <v/>
      </c>
      <c r="BJ32" s="123" t="str">
        <f t="shared" si="45"/>
        <v/>
      </c>
      <c r="BK32" s="124">
        <f>IFERROR(INDEX(DATASHEET!$A$1:$GG$231,MATCH(L3VA!$A32,DATASHEET!$A$1:$A$231,0),MATCH(L3VA!BL$2,DATASHEET!$A$1:$GG$1,0)),"")</f>
        <v>0</v>
      </c>
      <c r="BL32" s="105" t="str">
        <f>IF(VLOOKUP(L3VA!$A32,DATASHEET!$A$2:$EW$231,62,FALSE)="","",VLOOKUP(L3VA!$A32,DATASHEET!$A$2:$EW$231,62,FALSE))</f>
        <v/>
      </c>
      <c r="BM32" s="105" t="str">
        <f t="shared" si="46"/>
        <v/>
      </c>
      <c r="BN32" s="106" t="str">
        <f>IF(ISBLANK(DATASHEET!BT20),"",DATASHEET!BT20)</f>
        <v>BH</v>
      </c>
      <c r="BO32" s="107" t="str">
        <f>IF(ISBLANK(DATASHEET!BU20),"",DATASHEET!BU20)</f>
        <v>12C-EA-4</v>
      </c>
      <c r="BP32" s="123" t="str">
        <f t="shared" si="47"/>
        <v/>
      </c>
      <c r="BQ32" s="124">
        <f>IFERROR(INDEX(DATASHEET!$A$1:$GG$231,MATCH(L3VA!$A32,DATASHEET!$A$1:$A$231,0),MATCH(L3VA!BR$2,DATASHEET!$A$1:$GG$1,0)),"")</f>
        <v>0</v>
      </c>
      <c r="BR32" s="105" t="str">
        <f>IF(VLOOKUP(L3VA!$A32,DATASHEET!$A$2:$EW$231,67,FALSE)="","",VLOOKUP(L3VA!$A32,DATASHEET!$A$2:$EW$231,67,FALSE))</f>
        <v/>
      </c>
      <c r="BS32" s="105" t="str">
        <f t="shared" si="48"/>
        <v/>
      </c>
      <c r="BT32" s="106" t="str">
        <f>IF(ISBLANK(DATASHEET!BY20),"",DATASHEET!BY20)</f>
        <v/>
      </c>
      <c r="BU32" s="107" t="str">
        <f>IF(ISBLANK(DATASHEET!BZ20),"",DATASHEET!BZ20)</f>
        <v/>
      </c>
      <c r="BV32" s="123" t="str">
        <f t="shared" si="49"/>
        <v/>
      </c>
      <c r="BW32" s="124">
        <f>IFERROR(INDEX(DATASHEET!$A$1:$GG$231,MATCH(L3VA!$A32,DATASHEET!$A$1:$A$231,0),MATCH(L3VA!BX$2,DATASHEET!$A$1:$GG$1,0)),"")</f>
        <v>0</v>
      </c>
      <c r="BX32" s="105" t="str">
        <f>IF(VLOOKUP(L3VA!$A32,DATASHEET!$A$2:$EW$231,77,FALSE)="","",VLOOKUP(L3VA!$A32,DATASHEET!$A$2:$EW$231,77,FALSE))</f>
        <v/>
      </c>
      <c r="BY32" s="105" t="str">
        <f t="shared" si="50"/>
        <v/>
      </c>
      <c r="BZ32" s="106" t="str">
        <f>IF(ISBLANK(DATASHEET!CI20),"",DATASHEET!CI20)</f>
        <v/>
      </c>
      <c r="CA32" s="107" t="str">
        <f>IF(ISBLANK(DATASHEET!CJ20),"",DATASHEET!CJ20)</f>
        <v/>
      </c>
      <c r="CB32" s="123" t="str">
        <f t="shared" si="51"/>
        <v/>
      </c>
      <c r="CC32" s="124">
        <f>IFERROR(INDEX(DATASHEET!$A$1:$GG$231,MATCH(L3VA!$A32,DATASHEET!$A$1:$A$231,0),MATCH(L3VA!CD$2,DATASHEET!$A$1:$GG$1,0)),"")</f>
        <v>0</v>
      </c>
      <c r="CD32" s="105" t="str">
        <f>IF(VLOOKUP(L3VA!$A32,DATASHEET!$A$2:$EW$231,82,FALSE)="","",VLOOKUP(L3VA!$A32,DATASHEET!$A$2:$EW$231,82,FALSE))</f>
        <v>AS</v>
      </c>
      <c r="CE32" s="105" t="str">
        <f t="shared" si="52"/>
        <v/>
      </c>
      <c r="CF32" s="106" t="str">
        <f>IF(ISBLANK(DATASHEET!CN20),"",DATASHEET!CN20)</f>
        <v/>
      </c>
      <c r="CG32" s="107" t="str">
        <f>IF(ISBLANK(DATASHEET!CO20),"",DATASHEET!CO20)</f>
        <v/>
      </c>
      <c r="CH32" s="123" t="str">
        <f t="shared" si="53"/>
        <v/>
      </c>
      <c r="CI32" s="124">
        <f>IFERROR(INDEX(DATASHEET!$A$1:$GG$231,MATCH(L3VA!$A32,DATASHEET!$A$1:$A$231,0),MATCH(L3VA!CJ$2,DATASHEET!$A$1:$GG$1,0)),"")</f>
        <v>0</v>
      </c>
      <c r="CJ32" s="105" t="str">
        <f>IF(VLOOKUP(L3VA!$A32,DATASHEET!$A$2:$EW$231,87,FALSE)="","",VLOOKUP(L3VA!$A32,DATASHEET!$A$2:$EW$231,87,FALSE))</f>
        <v/>
      </c>
      <c r="CK32" s="105" t="str">
        <f t="shared" si="27"/>
        <v/>
      </c>
      <c r="CL32" s="106" t="str">
        <f>IF(ISBLANK(DATASHEET!CS20),"",DATASHEET!CS20)</f>
        <v/>
      </c>
      <c r="CM32" s="107" t="str">
        <f>IF(ISBLANK(DATASHEET!CT20),"",DATASHEET!CT20)</f>
        <v/>
      </c>
      <c r="CN32" s="123" t="str">
        <f t="shared" si="54"/>
        <v/>
      </c>
      <c r="CO32" s="124">
        <f>IFERROR(INDEX(DATASHEET!$A$1:$GG$231,MATCH(L3VA!$A32,DATASHEET!$A$1:$A$231,0),MATCH(L3VA!CP$2,DATASHEET!$A$1:$GG$1,0)),"")</f>
        <v>0</v>
      </c>
      <c r="CP32" s="105" t="str">
        <f>IF(VLOOKUP(L3VA!$A32,DATASHEET!$A$2:$EW$231,92,FALSE)="","",VLOOKUP(L3VA!$A32,DATASHEET!$A$2:$EW$231,92,FALSE))</f>
        <v/>
      </c>
      <c r="CQ32" s="105" t="str">
        <f t="shared" si="55"/>
        <v/>
      </c>
      <c r="CR32" s="106" t="str">
        <f>IF(ISBLANK(DATASHEET!CX20),"",DATASHEET!CX20)</f>
        <v/>
      </c>
      <c r="CS32" s="107" t="str">
        <f>IF(ISBLANK(DATASHEET!CY20),"",DATASHEET!CY20)</f>
        <v/>
      </c>
      <c r="CT32" s="123" t="str">
        <f t="shared" si="56"/>
        <v/>
      </c>
      <c r="CU32" s="124">
        <f>IFERROR(INDEX(DATASHEET!$A$1:$GG$231,MATCH(L3VA!$A32,DATASHEET!$A$1:$A$231,0),MATCH(L3VA!CV$2,DATASHEET!$A$1:$GG$1,0)),"")</f>
        <v>0</v>
      </c>
      <c r="CV32" s="105" t="str">
        <f>IF(VLOOKUP(L3VA!$A32,DATASHEET!$A$2:$EW$231,107,FALSE)="","",VLOOKUP(L3VA!$A32,DATASHEET!$A$2:$EW$231,107,FALSE))</f>
        <v/>
      </c>
      <c r="CW32" s="105" t="str">
        <f t="shared" si="57"/>
        <v/>
      </c>
      <c r="CX32" s="106" t="str">
        <f>IF(ISBLANK(DATASHEET!DC20),"",DATASHEET!DC20)</f>
        <v/>
      </c>
      <c r="CY32" s="107" t="str">
        <f>IF(ISBLANK(DATASHEET!DD20),"",DATASHEET!DD20)</f>
        <v/>
      </c>
      <c r="CZ32" s="123" t="str">
        <f t="shared" si="58"/>
        <v/>
      </c>
      <c r="DA32" s="124">
        <f>IFERROR(INDEX(DATASHEET!$A$1:$GG$231,MATCH(L3VA!$A32,DATASHEET!$A$1:$A$231,0),MATCH(L3VA!DB$2,DATASHEET!$A$1:$GG$1,0)),"")</f>
        <v>0</v>
      </c>
      <c r="DB32" s="105" t="str">
        <f>IF(VLOOKUP(L3VA!$A32,DATASHEET!$A$2:$EW$231,97,FALSE)="","",VLOOKUP(L3VA!$A32,DATASHEET!$A$2:$EW$231,97,FALSE))</f>
        <v/>
      </c>
      <c r="DC32" s="105" t="str">
        <f t="shared" si="59"/>
        <v/>
      </c>
      <c r="DD32" s="106" t="str">
        <f>IF(ISBLANK(DATASHEET!DH20),"",DATASHEET!DH20)</f>
        <v/>
      </c>
      <c r="DE32" s="107" t="str">
        <f>IF(ISBLANK(DATASHEET!DI20),"",DATASHEET!DI20)</f>
        <v/>
      </c>
      <c r="DF32" s="123" t="str">
        <f t="shared" si="60"/>
        <v/>
      </c>
      <c r="DG32" s="124">
        <f>IFERROR(INDEX(DATASHEET!$A$1:$GG$231,MATCH(L3VA!$A32,DATASHEET!$A$1:$A$231,0),MATCH(L3VA!DH$2,DATASHEET!$A$1:$GG$1,0)),"")</f>
        <v>0</v>
      </c>
      <c r="DH32" s="105" t="str">
        <f>IF(VLOOKUP(L3VA!$A32,DATASHEET!$A$2:$EW$231,102,FALSE)="","",VLOOKUP(L3VA!$A32,DATASHEET!$A$2:$EW$231,102,FALSE))</f>
        <v/>
      </c>
      <c r="DI32" s="105" t="str">
        <f t="shared" si="61"/>
        <v/>
      </c>
      <c r="DJ32" s="106" t="str">
        <f>IF(ISBLANK(DATASHEET!DM20),"",DATASHEET!DM20)</f>
        <v/>
      </c>
      <c r="DK32" s="107" t="str">
        <f>IF(ISBLANK(DATASHEET!DN20),"",DATASHEET!DN20)</f>
        <v/>
      </c>
      <c r="DL32" s="123" t="str">
        <f t="shared" si="62"/>
        <v/>
      </c>
      <c r="DM32" s="124">
        <f>IFERROR(INDEX(DATASHEET!$A$1:$GG$231,MATCH(L3VA!$A32,DATASHEET!$A$1:$A$231,0),MATCH(L3VA!DN$2,DATASHEET!$A$1:$GG$1,0)),"")</f>
        <v>0</v>
      </c>
      <c r="DN32" s="105" t="str">
        <f>IF(VLOOKUP(L3VA!$A32,DATASHEET!$A$2:$FW$231,112,FALSE)="","",VLOOKUP(L3VA!$A32,DATASHEET!$A$2:$FW$231,112,FALSE))</f>
        <v/>
      </c>
      <c r="DO32" s="105" t="str">
        <f t="shared" si="28"/>
        <v/>
      </c>
      <c r="DP32" s="106" t="str">
        <f>IF(ISBLANK(DATASHEET!DR20),"",DATASHEET!DR20)</f>
        <v/>
      </c>
      <c r="DQ32" s="107" t="str">
        <f>IF(ISBLANK(DATASHEET!DS20),"",DATASHEET!DS20)</f>
        <v/>
      </c>
      <c r="DR32" s="123" t="str">
        <f t="shared" si="63"/>
        <v/>
      </c>
      <c r="DS32" s="124">
        <f>IFERROR(INDEX(DATASHEET!$A$1:$GG$231,MATCH(L3VA!$A32,DATASHEET!$A$1:$A$231,0),MATCH(L3VA!DT$2,DATASHEET!$A$1:$GG$1,0)),"")</f>
        <v>0</v>
      </c>
      <c r="DT32" s="105" t="str">
        <f>IF(VLOOKUP(L3VA!$A32,DATASHEET!$A$2:$EW$231,117,FALSE)="","",VLOOKUP(L3VA!$A32,DATASHEET!$A$2:$EW$231,117,FALSE))</f>
        <v/>
      </c>
      <c r="DU32" s="105" t="str">
        <f t="shared" si="64"/>
        <v/>
      </c>
      <c r="DV32" s="106" t="str">
        <f>IF(ISBLANK(DATASHEET!DW20),"",DATASHEET!DW20)</f>
        <v>MHA</v>
      </c>
      <c r="DW32" s="107" t="str">
        <f>IF(ISBLANK(DATASHEET!DX20),"",DATASHEET!DX20)</f>
        <v>12B-P&amp;E-7</v>
      </c>
      <c r="DX32" s="123" t="str">
        <f t="shared" si="65"/>
        <v/>
      </c>
      <c r="DY32" s="124" t="str">
        <f>IFERROR(INDEX(DATASHEET!$A$1:$GG$231,MATCH(L3VA!$A32,DATASHEET!$A$1:$A$231,0),MATCH(L3VA!DZ$2,DATASHEET!$A$1:$GG$1,0)),"")</f>
        <v/>
      </c>
      <c r="DZ32" s="105" t="str">
        <f>IF(VLOOKUP(L3VA!$A32,DATASHEET!$A$2:$EW$231,122,FALSE)="","",VLOOKUP(L3VA!$A32,DATASHEET!$A$2:$EW$231,122,FALSE))</f>
        <v/>
      </c>
      <c r="EA32" s="105" t="str">
        <f t="shared" si="66"/>
        <v/>
      </c>
      <c r="EB32" s="106" t="str">
        <f>IF(ISBLANK(DATASHEET!EB20),"",DATASHEET!EB20)</f>
        <v/>
      </c>
      <c r="EC32" s="107" t="str">
        <f>IF(ISBLANK(DATASHEET!EC20),"",DATASHEET!EC20)</f>
        <v/>
      </c>
      <c r="ED32" s="123" t="str">
        <f t="shared" si="67"/>
        <v/>
      </c>
      <c r="EE32" s="124">
        <f>IFERROR(INDEX(DATASHEET!$A$1:$GG$231,MATCH(L3VA!$A32,DATASHEET!$A$1:$A$231,0),MATCH(L3VA!EF$2,DATASHEET!$A$1:$GG$1,0)),"")</f>
        <v>0</v>
      </c>
      <c r="EF32" s="105" t="str">
        <f>IF(VLOOKUP(L3VA!$A32,DATASHEET!$A$2:$EW$231,127,FALSE)="","",VLOOKUP(L3VA!$A32,DATASHEET!$A$2:$EW$231,127,FALSE))</f>
        <v>MHA</v>
      </c>
      <c r="EG32" s="105" t="str">
        <f t="shared" si="68"/>
        <v/>
      </c>
      <c r="EH32" s="106" t="str">
        <f>IF(ISBLANK(DATASHEET!EG20),"",DATASHEET!EG20)</f>
        <v/>
      </c>
      <c r="EI32" s="107" t="str">
        <f>IF(ISBLANK(DATASHEET!EH20),"",DATASHEET!EH20)</f>
        <v/>
      </c>
      <c r="EJ32" s="123" t="str">
        <f t="shared" si="69"/>
        <v/>
      </c>
      <c r="EK32" s="124">
        <f>IFERROR(INDEX(DATASHEET!$A$1:$GG$231,MATCH(L3VA!$A32,DATASHEET!$A$1:$A$231,0),MATCH(L3VA!EL$2,DATASHEET!$A$1:$GG$1,0)),"")</f>
        <v>0</v>
      </c>
      <c r="EL32" s="105" t="str">
        <f>IF(VLOOKUP(L3VA!$A32,DATASHEET!$A$2:$EW$231,132,FALSE)="","",VLOOKUP(L3VA!$A32,DATASHEET!$A$2:$EW$231,132,FALSE))</f>
        <v/>
      </c>
      <c r="EM32" s="105" t="str">
        <f t="shared" si="70"/>
        <v/>
      </c>
      <c r="EN32" s="106" t="str">
        <f>IF(ISBLANK(DATASHEET!EL20),"",DATASHEET!EL20)</f>
        <v/>
      </c>
      <c r="EO32" s="107" t="str">
        <f>IF(ISBLANK(DATASHEET!EM20),"",DATASHEET!EM20)</f>
        <v/>
      </c>
      <c r="EP32" s="123" t="str">
        <f t="shared" si="71"/>
        <v/>
      </c>
      <c r="EQ32" s="124">
        <f>IFERROR(INDEX(DATASHEET!$A$1:$GG$231,MATCH(L3VA!$A32,DATASHEET!$A$1:$A$231,0),MATCH(L3VA!ER$2,DATASHEET!$A$1:$GG$1,0)),"")</f>
        <v>0</v>
      </c>
      <c r="ER32" s="105" t="str">
        <f>IF(VLOOKUP(L3VA!$A32,DATASHEET!$A$2:$EW$231,137,FALSE)="","",VLOOKUP(L3VA!$A32,DATASHEET!$A$2:$EW$231,137,FALSE))</f>
        <v/>
      </c>
      <c r="ES32" s="105" t="str">
        <f t="shared" si="72"/>
        <v/>
      </c>
      <c r="ET32" s="106" t="str">
        <f>IF(ISBLANK(DATASHEET!EQ20),"",DATASHEET!EQ20)</f>
        <v>AWIL</v>
      </c>
      <c r="EU32" s="107" t="str">
        <f>IF(ISBLANK(DATASHEET!ER20),"",DATASHEET!ER20)</f>
        <v>12E-PY-7</v>
      </c>
      <c r="EV32" s="123" t="str">
        <f t="shared" si="73"/>
        <v/>
      </c>
      <c r="EW32" s="124">
        <f>IFERROR(INDEX(DATASHEET!$A$1:$GG$231,MATCH(L3VA!$A32,DATASHEET!$A$1:$A$231,0),MATCH(L3VA!EX$2,DATASHEET!$A$1:$GG$1,0)),"")</f>
        <v>0</v>
      </c>
      <c r="EX32" s="105" t="str">
        <f>IF(VLOOKUP(L3VA!$A32,DATASHEET!$A$2:$EW$231,142,FALSE)="","",VLOOKUP(L3VA!$A32,DATASHEET!$A$2:$EW$231,142,FALSE))</f>
        <v/>
      </c>
      <c r="EY32" s="105" t="str">
        <f t="shared" si="74"/>
        <v/>
      </c>
      <c r="EZ32" s="106" t="str">
        <f>IF(ISBLANK(DATASHEET!EV20),"",DATASHEET!EV20)</f>
        <v/>
      </c>
      <c r="FA32" s="107" t="str">
        <f>IF(ISBLANK(DATASHEET!EW20),"",DATASHEET!EW20)</f>
        <v/>
      </c>
      <c r="FB32" s="123" t="str">
        <f t="shared" si="75"/>
        <v/>
      </c>
      <c r="FC32" s="124">
        <f>IFERROR(INDEX(DATASHEET!$A$1:$GG$231,MATCH(L3VA!$A32,DATASHEET!$A$1:$A$231,0),MATCH(L3VA!FD$2,DATASHEET!$A$1:$GG$1,0)),"")</f>
        <v>0</v>
      </c>
      <c r="FD32" s="105" t="str">
        <f>IF(VLOOKUP(L3VA!$A32,DATASHEET!$A$2:$FW$231,147,FALSE)="","",VLOOKUP(L3VA!$A32,DATASHEET!$A$2:$FW$231,147,FALSE))</f>
        <v>AWIL</v>
      </c>
      <c r="FE32" s="105" t="str">
        <f t="shared" si="76"/>
        <v/>
      </c>
      <c r="FF32" s="106" t="str">
        <f>IF(ISBLANK(DATASHEET!FA20),"",DATASHEET!FA20)</f>
        <v/>
      </c>
      <c r="FG32" s="107" t="str">
        <f>IF(ISBLANK(DATASHEET!FB20),"",DATASHEET!FB20)</f>
        <v/>
      </c>
    </row>
    <row r="33" spans="1:163" x14ac:dyDescent="0.25">
      <c r="A33" s="354">
        <f>DATASHEET!A21</f>
        <v>150845</v>
      </c>
      <c r="B33" s="42" t="str">
        <f>DATASHEET!B21</f>
        <v>BASTER, Stephen</v>
      </c>
      <c r="C33" s="109" t="str">
        <f>DATASHEET!C21</f>
        <v>12ASA</v>
      </c>
      <c r="D33" s="110" t="str">
        <f>DATASHEET!D21</f>
        <v>M</v>
      </c>
      <c r="E33" s="110" t="str">
        <f>IFERROR(VLOOKUP(A33,'[5]Y12 Students'!$E$3:$I$271,5,FALSE),"")</f>
        <v>INTERNAL</v>
      </c>
      <c r="F33" s="110" t="str">
        <f>DATASHEET!E21</f>
        <v>N</v>
      </c>
      <c r="G33" s="110" t="str">
        <f>DATASHEET!F21</f>
        <v>White - British</v>
      </c>
      <c r="H33" s="110" t="str">
        <f>DATASHEET!G21</f>
        <v>N</v>
      </c>
      <c r="I33" s="110" t="str">
        <f>DATASHEET!H21</f>
        <v>N</v>
      </c>
      <c r="J33" s="111" t="str">
        <f>DATASHEET!J21</f>
        <v>6.25+ (B/A)</v>
      </c>
      <c r="K33" s="104" t="str">
        <f t="shared" si="25"/>
        <v/>
      </c>
      <c r="L33" s="104" t="str">
        <f t="shared" si="26"/>
        <v/>
      </c>
      <c r="M33" s="336" t="str">
        <f>IF(COUNT(L3VA!$N33,L3VA!$Z33,L3VA!$T33,L3VA!$AF33,L3VA!$AX33,L3VA!$AR33,L3VA!$BJ33,L3VA!$BD33,L3VA!$BP33,L3VA!#REF!,L3VA!$AL33,L3VA!$BV33,L3VA!$CH33,L3VA!$CZ33,L3VA!$CN33,L3VA!$DF33,L3VA!$CB33,L3VA!#REF!,L3VA!$DR33,L3VA!$DX33,L3VA!$ED33,L3VA!$EJ33,L3VA!$EP33,L3VA!$EV33,L3VA!$FB33,L3VA!$DL33)=0,"",AVERAGE(N33,Z33,T33,AF33,AL33,AX33,AR33,BJ33,BD33,BP33,BV33,CH33,CZ33,CN33,DF33,CB33,DR33,DX33,ED33,EJ33,EP33,EV33,FB33,DL33))</f>
        <v/>
      </c>
      <c r="N33" s="123" t="str">
        <f t="shared" si="29"/>
        <v/>
      </c>
      <c r="O33" s="124">
        <f>IFERROR(INDEX(DATASHEET!$A$1:$GG$231,MATCH(L3VA!$A33,DATASHEET!$A$1:$A$231,0),MATCH(L3VA!P$2,DATASHEET!$A$1:$GG$1,0)),"")</f>
        <v>0</v>
      </c>
      <c r="P33" s="105">
        <f>IF(VLOOKUP(L3VA!$A33,DATASHEET!$A$2:$EW$231,22,FALSE)="","",VLOOKUP(L3VA!$A33,DATASHEET!$A$2:$EW$231,22,FALSE))</f>
        <v>0</v>
      </c>
      <c r="Q33" s="105" t="str">
        <f t="shared" si="30"/>
        <v/>
      </c>
      <c r="R33" s="106" t="str">
        <f>IF(ISBLANK(DATASHEET!AF21),"",DATASHEET!AF21)</f>
        <v/>
      </c>
      <c r="S33" s="107" t="str">
        <f>IF(ISBLANK(DATASHEET!AG21),"",DATASHEET!AG21)</f>
        <v/>
      </c>
      <c r="T33" s="123" t="str">
        <f t="shared" si="31"/>
        <v/>
      </c>
      <c r="U33" s="124">
        <f>IFERROR(INDEX(DATASHEET!$A$1:$GG$231,MATCH(L3VA!$A33,DATASHEET!$A$1:$A$231,0),MATCH(L3VA!V$2,DATASHEET!$A$1:$GG$1,0)),"")</f>
        <v>0</v>
      </c>
      <c r="V33" s="105">
        <f>IF(VLOOKUP(L3VA!$A33,DATASHEET!$A$2:$EW$231,27,FALSE)="","",VLOOKUP(L3VA!$A33,DATASHEET!$A$2:$EW$231,27,FALSE))</f>
        <v>0</v>
      </c>
      <c r="W33" s="105" t="str">
        <f t="shared" si="32"/>
        <v/>
      </c>
      <c r="X33" s="106" t="str">
        <f>IF(ISBLANK(DATASHEET!AK21),"",DATASHEET!AK21)</f>
        <v>RAB</v>
      </c>
      <c r="Y33" s="107" t="str">
        <f>IF(ISBLANK(DATASHEET!AL21),"",DATASHEET!AL21)</f>
        <v>12B-BI-1</v>
      </c>
      <c r="Z33" s="123" t="str">
        <f t="shared" si="33"/>
        <v/>
      </c>
      <c r="AA33" s="124">
        <f>IFERROR(INDEX(DATASHEET!$A$1:$GG$231,MATCH(L3VA!$A33,DATASHEET!$A$1:$A$231,0),MATCH(L3VA!AB$2,DATASHEET!$A$1:$GG$1,0)),"")</f>
        <v>0</v>
      </c>
      <c r="AB33" s="105" t="str">
        <f>IF(VLOOKUP(L3VA!$A33,DATASHEET!$A$2:$EW$231,32,FALSE)="","",VLOOKUP(L3VA!$A33,DATASHEET!$A$2:$EW$231,32,FALSE))</f>
        <v/>
      </c>
      <c r="AC33" s="105" t="str">
        <f t="shared" si="34"/>
        <v/>
      </c>
      <c r="AD33" s="106" t="str">
        <f>IF(ISBLANK(DATASHEET!AP21),"",DATASHEET!AP21)</f>
        <v/>
      </c>
      <c r="AE33" s="107" t="str">
        <f>IF(ISBLANK(DATASHEET!AQ21),"",DATASHEET!AQ21)</f>
        <v/>
      </c>
      <c r="AF33" s="123" t="str">
        <f t="shared" si="35"/>
        <v/>
      </c>
      <c r="AG33" s="124">
        <f>IFERROR(INDEX(DATASHEET!$A$1:$GG$231,MATCH(L3VA!$A33,DATASHEET!$A$1:$A$231,0),MATCH(L3VA!AH$2,DATASHEET!$A$1:$GG$1,0)),"")</f>
        <v>0</v>
      </c>
      <c r="AH33" s="105" t="str">
        <f>IF(VLOOKUP(L3VA!$A33,DATASHEET!$A$2:$EW$231,37,FALSE)="","",VLOOKUP(L3VA!$A33,DATASHEET!$A$2:$EW$231,37,FALSE))</f>
        <v>RAB</v>
      </c>
      <c r="AI33" s="105" t="str">
        <f t="shared" si="36"/>
        <v/>
      </c>
      <c r="AJ33" s="106" t="str">
        <f>IF(ISBLANK(DATASHEET!AU21),"",DATASHEET!AU21)</f>
        <v/>
      </c>
      <c r="AK33" s="107" t="str">
        <f>IF(ISBLANK(DATASHEET!AV21),"",DATASHEET!AV21)</f>
        <v/>
      </c>
      <c r="AL33" s="123" t="str">
        <f t="shared" si="37"/>
        <v/>
      </c>
      <c r="AM33" s="124">
        <f>IFERROR(INDEX(DATASHEET!$A$1:$GG$231,MATCH(L3VA!$A33,DATASHEET!$A$1:$A$231,0),MATCH(L3VA!AN$2,DATASHEET!$A$1:$GG$1,0)),"")</f>
        <v>0</v>
      </c>
      <c r="AN33" s="105" t="str">
        <f>IF(VLOOKUP(L3VA!$A33,DATASHEET!$A$2:$EW$231,42,FALSE)="","",VLOOKUP(L3VA!$A33,DATASHEET!$A$2:$EW$231,42,FALSE))</f>
        <v/>
      </c>
      <c r="AO33" s="105" t="str">
        <f t="shared" si="38"/>
        <v/>
      </c>
      <c r="AP33" s="106" t="str">
        <f>IF(ISBLANK(DATASHEET!AZ21),"",DATASHEET!AZ21)</f>
        <v/>
      </c>
      <c r="AQ33" s="107" t="str">
        <f>IF(ISBLANK(DATASHEET!BA21),"",DATASHEET!BA21)</f>
        <v/>
      </c>
      <c r="AR33" s="123" t="str">
        <f t="shared" si="39"/>
        <v/>
      </c>
      <c r="AS33" s="124">
        <f>IFERROR(INDEX(DATASHEET!$A$1:$GG$231,MATCH(L3VA!$A33,DATASHEET!$A$1:$A$231,0),MATCH(L3VA!AT$2,DATASHEET!$A$1:$GG$1,0)),"")</f>
        <v>0</v>
      </c>
      <c r="AT33" s="105" t="str">
        <f>IF(VLOOKUP(L3VA!$A33,DATASHEET!$A$2:$EW$231,47,FALSE)="","",VLOOKUP(L3VA!$A33,DATASHEET!$A$2:$EW$231,47,FALSE))</f>
        <v/>
      </c>
      <c r="AU33" s="105" t="str">
        <f t="shared" si="40"/>
        <v/>
      </c>
      <c r="AV33" s="106" t="str">
        <f>IF(ISBLANK(DATASHEET!BE21),"",DATASHEET!BE21)</f>
        <v/>
      </c>
      <c r="AW33" s="107" t="str">
        <f>IF(ISBLANK(DATASHEET!BF21),"",DATASHEET!BF21)</f>
        <v/>
      </c>
      <c r="AX33" s="123" t="str">
        <f t="shared" si="41"/>
        <v/>
      </c>
      <c r="AY33" s="124">
        <f>IFERROR(INDEX(DATASHEET!$A$1:$GG$231,MATCH(L3VA!$A33,DATASHEET!$A$1:$A$231,0),MATCH(L3VA!AZ$2,DATASHEET!$A$1:$GG$1,0)),"")</f>
        <v>0</v>
      </c>
      <c r="AZ33" s="105" t="str">
        <f>IF(VLOOKUP(L3VA!$A33,DATASHEET!$A$2:$EW$231,52,FALSE)="","",VLOOKUP(L3VA!$A33,DATASHEET!$A$2:$EW$231,52,FALSE))</f>
        <v/>
      </c>
      <c r="BA33" s="105" t="str">
        <f t="shared" si="42"/>
        <v/>
      </c>
      <c r="BB33" s="106" t="str">
        <f>IF(ISBLANK(DATASHEET!BJ21),"",DATASHEET!BJ21)</f>
        <v/>
      </c>
      <c r="BC33" s="107" t="str">
        <f>IF(ISBLANK(DATASHEET!BK21),"",DATASHEET!BK21)</f>
        <v/>
      </c>
      <c r="BD33" s="123" t="str">
        <f t="shared" si="43"/>
        <v/>
      </c>
      <c r="BE33" s="124">
        <f>IFERROR(INDEX(DATASHEET!$A$1:$GG$231,MATCH(L3VA!$A33,DATASHEET!$A$1:$A$231,0),MATCH(L3VA!BF$2,DATASHEET!$A$1:$GG$1,0)),"")</f>
        <v>0</v>
      </c>
      <c r="BF33" s="105" t="str">
        <f>IF(VLOOKUP(L3VA!$A33,DATASHEET!$A$2:$EW$231,57,FALSE)="","",VLOOKUP(L3VA!$A33,DATASHEET!$A$2:$EW$231,57,FALSE))</f>
        <v/>
      </c>
      <c r="BG33" s="105" t="str">
        <f t="shared" si="44"/>
        <v/>
      </c>
      <c r="BH33" s="106" t="str">
        <f>IF(ISBLANK(DATASHEET!BO21),"",DATASHEET!BO21)</f>
        <v/>
      </c>
      <c r="BI33" s="107" t="str">
        <f>IF(ISBLANK(DATASHEET!BP21),"",DATASHEET!BP21)</f>
        <v/>
      </c>
      <c r="BJ33" s="123" t="str">
        <f t="shared" si="45"/>
        <v/>
      </c>
      <c r="BK33" s="124">
        <f>IFERROR(INDEX(DATASHEET!$A$1:$GG$231,MATCH(L3VA!$A33,DATASHEET!$A$1:$A$231,0),MATCH(L3VA!BL$2,DATASHEET!$A$1:$GG$1,0)),"")</f>
        <v>0</v>
      </c>
      <c r="BL33" s="105" t="str">
        <f>IF(VLOOKUP(L3VA!$A33,DATASHEET!$A$2:$EW$231,62,FALSE)="","",VLOOKUP(L3VA!$A33,DATASHEET!$A$2:$EW$231,62,FALSE))</f>
        <v/>
      </c>
      <c r="BM33" s="105" t="str">
        <f t="shared" si="46"/>
        <v/>
      </c>
      <c r="BN33" s="106" t="str">
        <f>IF(ISBLANK(DATASHEET!BT21),"",DATASHEET!BT21)</f>
        <v/>
      </c>
      <c r="BO33" s="107" t="str">
        <f>IF(ISBLANK(DATASHEET!BU21),"",DATASHEET!BU21)</f>
        <v/>
      </c>
      <c r="BP33" s="123" t="str">
        <f t="shared" si="47"/>
        <v/>
      </c>
      <c r="BQ33" s="124">
        <f>IFERROR(INDEX(DATASHEET!$A$1:$GG$231,MATCH(L3VA!$A33,DATASHEET!$A$1:$A$231,0),MATCH(L3VA!BR$2,DATASHEET!$A$1:$GG$1,0)),"")</f>
        <v>0</v>
      </c>
      <c r="BR33" s="105" t="str">
        <f>IF(VLOOKUP(L3VA!$A33,DATASHEET!$A$2:$EW$231,67,FALSE)="","",VLOOKUP(L3VA!$A33,DATASHEET!$A$2:$EW$231,67,FALSE))</f>
        <v/>
      </c>
      <c r="BS33" s="105" t="str">
        <f t="shared" si="48"/>
        <v/>
      </c>
      <c r="BT33" s="106" t="str">
        <f>IF(ISBLANK(DATASHEET!BY21),"",DATASHEET!BY21)</f>
        <v/>
      </c>
      <c r="BU33" s="107" t="str">
        <f>IF(ISBLANK(DATASHEET!BZ21),"",DATASHEET!BZ21)</f>
        <v/>
      </c>
      <c r="BV33" s="123" t="str">
        <f t="shared" si="49"/>
        <v/>
      </c>
      <c r="BW33" s="124">
        <f>IFERROR(INDEX(DATASHEET!$A$1:$GG$231,MATCH(L3VA!$A33,DATASHEET!$A$1:$A$231,0),MATCH(L3VA!BX$2,DATASHEET!$A$1:$GG$1,0)),"")</f>
        <v>0</v>
      </c>
      <c r="BX33" s="105" t="str">
        <f>IF(VLOOKUP(L3VA!$A33,DATASHEET!$A$2:$EW$231,77,FALSE)="","",VLOOKUP(L3VA!$A33,DATASHEET!$A$2:$EW$231,77,FALSE))</f>
        <v/>
      </c>
      <c r="BY33" s="105" t="str">
        <f t="shared" si="50"/>
        <v/>
      </c>
      <c r="BZ33" s="106" t="str">
        <f>IF(ISBLANK(DATASHEET!CI21),"",DATASHEET!CI21)</f>
        <v/>
      </c>
      <c r="CA33" s="107" t="str">
        <f>IF(ISBLANK(DATASHEET!CJ21),"",DATASHEET!CJ21)</f>
        <v/>
      </c>
      <c r="CB33" s="123" t="str">
        <f t="shared" si="51"/>
        <v/>
      </c>
      <c r="CC33" s="124">
        <f>IFERROR(INDEX(DATASHEET!$A$1:$GG$231,MATCH(L3VA!$A33,DATASHEET!$A$1:$A$231,0),MATCH(L3VA!CD$2,DATASHEET!$A$1:$GG$1,0)),"")</f>
        <v>0</v>
      </c>
      <c r="CD33" s="105" t="str">
        <f>IF(VLOOKUP(L3VA!$A33,DATASHEET!$A$2:$EW$231,82,FALSE)="","",VLOOKUP(L3VA!$A33,DATASHEET!$A$2:$EW$231,82,FALSE))</f>
        <v>AS</v>
      </c>
      <c r="CE33" s="105" t="str">
        <f t="shared" si="52"/>
        <v/>
      </c>
      <c r="CF33" s="106" t="str">
        <f>IF(ISBLANK(DATASHEET!CN21),"",DATASHEET!CN21)</f>
        <v/>
      </c>
      <c r="CG33" s="107" t="str">
        <f>IF(ISBLANK(DATASHEET!CO21),"",DATASHEET!CO21)</f>
        <v/>
      </c>
      <c r="CH33" s="123" t="str">
        <f t="shared" si="53"/>
        <v/>
      </c>
      <c r="CI33" s="124">
        <f>IFERROR(INDEX(DATASHEET!$A$1:$GG$231,MATCH(L3VA!$A33,DATASHEET!$A$1:$A$231,0),MATCH(L3VA!CJ$2,DATASHEET!$A$1:$GG$1,0)),"")</f>
        <v>0</v>
      </c>
      <c r="CJ33" s="105" t="str">
        <f>IF(VLOOKUP(L3VA!$A33,DATASHEET!$A$2:$EW$231,87,FALSE)="","",VLOOKUP(L3VA!$A33,DATASHEET!$A$2:$EW$231,87,FALSE))</f>
        <v/>
      </c>
      <c r="CK33" s="105" t="str">
        <f t="shared" si="27"/>
        <v/>
      </c>
      <c r="CL33" s="106" t="str">
        <f>IF(ISBLANK(DATASHEET!CS21),"",DATASHEET!CS21)</f>
        <v/>
      </c>
      <c r="CM33" s="107" t="str">
        <f>IF(ISBLANK(DATASHEET!CT21),"",DATASHEET!CT21)</f>
        <v/>
      </c>
      <c r="CN33" s="123" t="str">
        <f t="shared" si="54"/>
        <v/>
      </c>
      <c r="CO33" s="124">
        <f>IFERROR(INDEX(DATASHEET!$A$1:$GG$231,MATCH(L3VA!$A33,DATASHEET!$A$1:$A$231,0),MATCH(L3VA!CP$2,DATASHEET!$A$1:$GG$1,0)),"")</f>
        <v>0</v>
      </c>
      <c r="CP33" s="105" t="str">
        <f>IF(VLOOKUP(L3VA!$A33,DATASHEET!$A$2:$EW$231,92,FALSE)="","",VLOOKUP(L3VA!$A33,DATASHEET!$A$2:$EW$231,92,FALSE))</f>
        <v/>
      </c>
      <c r="CQ33" s="105" t="str">
        <f t="shared" si="55"/>
        <v/>
      </c>
      <c r="CR33" s="106" t="str">
        <f>IF(ISBLANK(DATASHEET!CX21),"",DATASHEET!CX21)</f>
        <v/>
      </c>
      <c r="CS33" s="107" t="str">
        <f>IF(ISBLANK(DATASHEET!CY21),"",DATASHEET!CY21)</f>
        <v/>
      </c>
      <c r="CT33" s="123" t="str">
        <f t="shared" si="56"/>
        <v/>
      </c>
      <c r="CU33" s="124">
        <f>IFERROR(INDEX(DATASHEET!$A$1:$GG$231,MATCH(L3VA!$A33,DATASHEET!$A$1:$A$231,0),MATCH(L3VA!CV$2,DATASHEET!$A$1:$GG$1,0)),"")</f>
        <v>0</v>
      </c>
      <c r="CV33" s="105" t="str">
        <f>IF(VLOOKUP(L3VA!$A33,DATASHEET!$A$2:$EW$231,107,FALSE)="","",VLOOKUP(L3VA!$A33,DATASHEET!$A$2:$EW$231,107,FALSE))</f>
        <v/>
      </c>
      <c r="CW33" s="105" t="str">
        <f t="shared" si="57"/>
        <v/>
      </c>
      <c r="CX33" s="106" t="str">
        <f>IF(ISBLANK(DATASHEET!DC21),"",DATASHEET!DC21)</f>
        <v/>
      </c>
      <c r="CY33" s="107" t="str">
        <f>IF(ISBLANK(DATASHEET!DD21),"",DATASHEET!DD21)</f>
        <v/>
      </c>
      <c r="CZ33" s="123" t="str">
        <f t="shared" si="58"/>
        <v/>
      </c>
      <c r="DA33" s="124">
        <f>IFERROR(INDEX(DATASHEET!$A$1:$GG$231,MATCH(L3VA!$A33,DATASHEET!$A$1:$A$231,0),MATCH(L3VA!DB$2,DATASHEET!$A$1:$GG$1,0)),"")</f>
        <v>0</v>
      </c>
      <c r="DB33" s="105" t="str">
        <f>IF(VLOOKUP(L3VA!$A33,DATASHEET!$A$2:$EW$231,97,FALSE)="","",VLOOKUP(L3VA!$A33,DATASHEET!$A$2:$EW$231,97,FALSE))</f>
        <v/>
      </c>
      <c r="DC33" s="105" t="str">
        <f t="shared" si="59"/>
        <v/>
      </c>
      <c r="DD33" s="106" t="str">
        <f>IF(ISBLANK(DATASHEET!DH21),"",DATASHEET!DH21)</f>
        <v/>
      </c>
      <c r="DE33" s="107" t="str">
        <f>IF(ISBLANK(DATASHEET!DI21),"",DATASHEET!DI21)</f>
        <v/>
      </c>
      <c r="DF33" s="123" t="str">
        <f t="shared" si="60"/>
        <v/>
      </c>
      <c r="DG33" s="124">
        <f>IFERROR(INDEX(DATASHEET!$A$1:$GG$231,MATCH(L3VA!$A33,DATASHEET!$A$1:$A$231,0),MATCH(L3VA!DH$2,DATASHEET!$A$1:$GG$1,0)),"")</f>
        <v>0</v>
      </c>
      <c r="DH33" s="105" t="str">
        <f>IF(VLOOKUP(L3VA!$A33,DATASHEET!$A$2:$EW$231,102,FALSE)="","",VLOOKUP(L3VA!$A33,DATASHEET!$A$2:$EW$231,102,FALSE))</f>
        <v/>
      </c>
      <c r="DI33" s="105" t="str">
        <f t="shared" si="61"/>
        <v/>
      </c>
      <c r="DJ33" s="106" t="str">
        <f>IF(ISBLANK(DATASHEET!DM21),"",DATASHEET!DM21)</f>
        <v>MRO</v>
      </c>
      <c r="DK33" s="107" t="str">
        <f>IF(ISBLANK(DATASHEET!DN21),"",DATASHEET!DN21)</f>
        <v>12D-MA-7</v>
      </c>
      <c r="DL33" s="123" t="str">
        <f t="shared" si="62"/>
        <v/>
      </c>
      <c r="DM33" s="124">
        <f>IFERROR(INDEX(DATASHEET!$A$1:$GG$231,MATCH(L3VA!$A33,DATASHEET!$A$1:$A$231,0),MATCH(L3VA!DN$2,DATASHEET!$A$1:$GG$1,0)),"")</f>
        <v>0</v>
      </c>
      <c r="DN33" s="105" t="str">
        <f>IF(VLOOKUP(L3VA!$A33,DATASHEET!$A$2:$FW$231,112,FALSE)="","",VLOOKUP(L3VA!$A33,DATASHEET!$A$2:$FW$231,112,FALSE))</f>
        <v/>
      </c>
      <c r="DO33" s="105" t="str">
        <f t="shared" si="28"/>
        <v/>
      </c>
      <c r="DP33" s="106" t="str">
        <f>IF(ISBLANK(DATASHEET!DR21),"",DATASHEET!DR21)</f>
        <v/>
      </c>
      <c r="DQ33" s="107" t="str">
        <f>IF(ISBLANK(DATASHEET!DS21),"",DATASHEET!DS21)</f>
        <v/>
      </c>
      <c r="DR33" s="123" t="str">
        <f t="shared" si="63"/>
        <v/>
      </c>
      <c r="DS33" s="124">
        <f>IFERROR(INDEX(DATASHEET!$A$1:$GG$231,MATCH(L3VA!$A33,DATASHEET!$A$1:$A$231,0),MATCH(L3VA!DT$2,DATASHEET!$A$1:$GG$1,0)),"")</f>
        <v>0</v>
      </c>
      <c r="DT33" s="105" t="str">
        <f>IF(VLOOKUP(L3VA!$A33,DATASHEET!$A$2:$EW$231,117,FALSE)="","",VLOOKUP(L3VA!$A33,DATASHEET!$A$2:$EW$231,117,FALSE))</f>
        <v>MRO</v>
      </c>
      <c r="DU33" s="105" t="str">
        <f t="shared" si="64"/>
        <v/>
      </c>
      <c r="DV33" s="106" t="str">
        <f>IF(ISBLANK(DATASHEET!DW21),"",DATASHEET!DW21)</f>
        <v/>
      </c>
      <c r="DW33" s="107" t="str">
        <f>IF(ISBLANK(DATASHEET!DX21),"",DATASHEET!DX21)</f>
        <v/>
      </c>
      <c r="DX33" s="123" t="str">
        <f t="shared" si="65"/>
        <v/>
      </c>
      <c r="DY33" s="124" t="str">
        <f>IFERROR(INDEX(DATASHEET!$A$1:$GG$231,MATCH(L3VA!$A33,DATASHEET!$A$1:$A$231,0),MATCH(L3VA!DZ$2,DATASHEET!$A$1:$GG$1,0)),"")</f>
        <v/>
      </c>
      <c r="DZ33" s="105" t="str">
        <f>IF(VLOOKUP(L3VA!$A33,DATASHEET!$A$2:$EW$231,122,FALSE)="","",VLOOKUP(L3VA!$A33,DATASHEET!$A$2:$EW$231,122,FALSE))</f>
        <v/>
      </c>
      <c r="EA33" s="105" t="str">
        <f t="shared" si="66"/>
        <v/>
      </c>
      <c r="EB33" s="106" t="str">
        <f>IF(ISBLANK(DATASHEET!EB21),"",DATASHEET!EB21)</f>
        <v/>
      </c>
      <c r="EC33" s="107" t="str">
        <f>IF(ISBLANK(DATASHEET!EC21),"",DATASHEET!EC21)</f>
        <v/>
      </c>
      <c r="ED33" s="123" t="str">
        <f t="shared" si="67"/>
        <v/>
      </c>
      <c r="EE33" s="124">
        <f>IFERROR(INDEX(DATASHEET!$A$1:$GG$231,MATCH(L3VA!$A33,DATASHEET!$A$1:$A$231,0),MATCH(L3VA!EF$2,DATASHEET!$A$1:$GG$1,0)),"")</f>
        <v>0</v>
      </c>
      <c r="EF33" s="105" t="str">
        <f>IF(VLOOKUP(L3VA!$A33,DATASHEET!$A$2:$EW$231,127,FALSE)="","",VLOOKUP(L3VA!$A33,DATASHEET!$A$2:$EW$231,127,FALSE))</f>
        <v/>
      </c>
      <c r="EG33" s="105" t="str">
        <f t="shared" si="68"/>
        <v/>
      </c>
      <c r="EH33" s="106" t="str">
        <f>IF(ISBLANK(DATASHEET!EG21),"",DATASHEET!EG21)</f>
        <v/>
      </c>
      <c r="EI33" s="107" t="str">
        <f>IF(ISBLANK(DATASHEET!EH21),"",DATASHEET!EH21)</f>
        <v/>
      </c>
      <c r="EJ33" s="123" t="str">
        <f t="shared" si="69"/>
        <v/>
      </c>
      <c r="EK33" s="124">
        <f>IFERROR(INDEX(DATASHEET!$A$1:$GG$231,MATCH(L3VA!$A33,DATASHEET!$A$1:$A$231,0),MATCH(L3VA!EL$2,DATASHEET!$A$1:$GG$1,0)),"")</f>
        <v>0</v>
      </c>
      <c r="EL33" s="105" t="str">
        <f>IF(VLOOKUP(L3VA!$A33,DATASHEET!$A$2:$EW$231,132,FALSE)="","",VLOOKUP(L3VA!$A33,DATASHEET!$A$2:$EW$231,132,FALSE))</f>
        <v/>
      </c>
      <c r="EM33" s="105" t="str">
        <f t="shared" si="70"/>
        <v/>
      </c>
      <c r="EN33" s="106" t="str">
        <f>IF(ISBLANK(DATASHEET!EL21),"",DATASHEET!EL21)</f>
        <v>MSA</v>
      </c>
      <c r="EO33" s="107" t="str">
        <f>IF(ISBLANK(DATASHEET!EM21),"",DATASHEET!EM21)</f>
        <v>12C-PO-8</v>
      </c>
      <c r="EP33" s="123" t="str">
        <f t="shared" si="71"/>
        <v/>
      </c>
      <c r="EQ33" s="124">
        <f>IFERROR(INDEX(DATASHEET!$A$1:$GG$231,MATCH(L3VA!$A33,DATASHEET!$A$1:$A$231,0),MATCH(L3VA!ER$2,DATASHEET!$A$1:$GG$1,0)),"")</f>
        <v>0</v>
      </c>
      <c r="ER33" s="105" t="str">
        <f>IF(VLOOKUP(L3VA!$A33,DATASHEET!$A$2:$EW$231,137,FALSE)="","",VLOOKUP(L3VA!$A33,DATASHEET!$A$2:$EW$231,137,FALSE))</f>
        <v/>
      </c>
      <c r="ES33" s="105" t="str">
        <f t="shared" si="72"/>
        <v/>
      </c>
      <c r="ET33" s="106" t="str">
        <f>IF(ISBLANK(DATASHEET!EQ21),"",DATASHEET!EQ21)</f>
        <v/>
      </c>
      <c r="EU33" s="107" t="str">
        <f>IF(ISBLANK(DATASHEET!ER21),"",DATASHEET!ER21)</f>
        <v/>
      </c>
      <c r="EV33" s="123" t="str">
        <f t="shared" si="73"/>
        <v/>
      </c>
      <c r="EW33" s="124">
        <f>IFERROR(INDEX(DATASHEET!$A$1:$GG$231,MATCH(L3VA!$A33,DATASHEET!$A$1:$A$231,0),MATCH(L3VA!EX$2,DATASHEET!$A$1:$GG$1,0)),"")</f>
        <v>0</v>
      </c>
      <c r="EX33" s="105" t="str">
        <f>IF(VLOOKUP(L3VA!$A33,DATASHEET!$A$2:$EW$231,142,FALSE)="","",VLOOKUP(L3VA!$A33,DATASHEET!$A$2:$EW$231,142,FALSE))</f>
        <v>MSA</v>
      </c>
      <c r="EY33" s="105" t="str">
        <f t="shared" si="74"/>
        <v/>
      </c>
      <c r="EZ33" s="106" t="str">
        <f>IF(ISBLANK(DATASHEET!EV21),"",DATASHEET!EV21)</f>
        <v/>
      </c>
      <c r="FA33" s="107" t="str">
        <f>IF(ISBLANK(DATASHEET!EW21),"",DATASHEET!EW21)</f>
        <v/>
      </c>
      <c r="FB33" s="123" t="str">
        <f t="shared" si="75"/>
        <v/>
      </c>
      <c r="FC33" s="124">
        <f>IFERROR(INDEX(DATASHEET!$A$1:$GG$231,MATCH(L3VA!$A33,DATASHEET!$A$1:$A$231,0),MATCH(L3VA!FD$2,DATASHEET!$A$1:$GG$1,0)),"")</f>
        <v>0</v>
      </c>
      <c r="FD33" s="105" t="str">
        <f>IF(VLOOKUP(L3VA!$A33,DATASHEET!$A$2:$FW$231,147,FALSE)="","",VLOOKUP(L3VA!$A33,DATASHEET!$A$2:$FW$231,147,FALSE))</f>
        <v/>
      </c>
      <c r="FE33" s="105" t="str">
        <f t="shared" si="76"/>
        <v/>
      </c>
      <c r="FF33" s="106" t="str">
        <f>IF(ISBLANK(DATASHEET!FA21),"",DATASHEET!FA21)</f>
        <v/>
      </c>
      <c r="FG33" s="107" t="str">
        <f>IF(ISBLANK(DATASHEET!FB21),"",DATASHEET!FB21)</f>
        <v/>
      </c>
    </row>
    <row r="34" spans="1:163" x14ac:dyDescent="0.25">
      <c r="A34" s="354">
        <f>DATASHEET!A22</f>
        <v>150817</v>
      </c>
      <c r="B34" s="42" t="str">
        <f>DATASHEET!B22</f>
        <v>BATEY, Poppy</v>
      </c>
      <c r="C34" s="109" t="str">
        <f>DATASHEET!C22</f>
        <v>12ASA</v>
      </c>
      <c r="D34" s="110" t="str">
        <f>DATASHEET!D22</f>
        <v>F</v>
      </c>
      <c r="E34" s="110" t="str">
        <f>IFERROR(VLOOKUP(A34,'[5]Y12 Students'!$E$3:$I$271,5,FALSE),"")</f>
        <v>INTERNAL</v>
      </c>
      <c r="F34" s="110" t="str">
        <f>DATASHEET!E22</f>
        <v>N</v>
      </c>
      <c r="G34" s="110" t="str">
        <f>DATASHEET!F22</f>
        <v>White - British</v>
      </c>
      <c r="H34" s="110" t="str">
        <f>DATASHEET!G22</f>
        <v>N</v>
      </c>
      <c r="I34" s="110" t="str">
        <f>DATASHEET!H22</f>
        <v>N</v>
      </c>
      <c r="J34" s="111" t="str">
        <f>DATASHEET!J22</f>
        <v>7.75+ (A/A*)</v>
      </c>
      <c r="K34" s="104" t="str">
        <f t="shared" si="25"/>
        <v/>
      </c>
      <c r="L34" s="104" t="str">
        <f t="shared" si="26"/>
        <v/>
      </c>
      <c r="M34" s="336" t="str">
        <f>IF(COUNT(L3VA!$N34,L3VA!$Z34,L3VA!$T34,L3VA!$AF34,L3VA!$AX34,L3VA!$AR34,L3VA!$BJ34,L3VA!$BD34,L3VA!$BP34,L3VA!#REF!,L3VA!$AL34,L3VA!$BV34,L3VA!$CH34,L3VA!$CZ34,L3VA!$CN34,L3VA!$DF34,L3VA!$CB34,L3VA!#REF!,L3VA!$DR34,L3VA!$DX34,L3VA!$ED34,L3VA!$EJ34,L3VA!$EP34,L3VA!$EV34,L3VA!$FB34,L3VA!$DL34)=0,"",AVERAGE(N34,Z34,T34,AF34,AL34,AX34,AR34,BJ34,BD34,BP34,BV34,CH34,CZ34,CN34,DF34,CB34,DR34,DX34,ED34,EJ34,EP34,EV34,FB34,DL34))</f>
        <v/>
      </c>
      <c r="N34" s="123" t="str">
        <f t="shared" si="29"/>
        <v/>
      </c>
      <c r="O34" s="124">
        <f>IFERROR(INDEX(DATASHEET!$A$1:$GG$231,MATCH(L3VA!$A34,DATASHEET!$A$1:$A$231,0),MATCH(L3VA!P$2,DATASHEET!$A$1:$GG$1,0)),"")</f>
        <v>0</v>
      </c>
      <c r="P34" s="105">
        <f>IF(VLOOKUP(L3VA!$A34,DATASHEET!$A$2:$EW$231,22,FALSE)="","",VLOOKUP(L3VA!$A34,DATASHEET!$A$2:$EW$231,22,FALSE))</f>
        <v>0</v>
      </c>
      <c r="Q34" s="105" t="str">
        <f t="shared" si="30"/>
        <v/>
      </c>
      <c r="R34" s="106" t="str">
        <f>IF(ISBLANK(DATASHEET!AF22),"",DATASHEET!AF22)</f>
        <v>PLE</v>
      </c>
      <c r="S34" s="107" t="str">
        <f>IF(ISBLANK(DATASHEET!AG22),"",DATASHEET!AG22)</f>
        <v>12C-AR-1</v>
      </c>
      <c r="T34" s="123" t="str">
        <f t="shared" si="31"/>
        <v/>
      </c>
      <c r="U34" s="124">
        <f>IFERROR(INDEX(DATASHEET!$A$1:$GG$231,MATCH(L3VA!$A34,DATASHEET!$A$1:$A$231,0),MATCH(L3VA!V$2,DATASHEET!$A$1:$GG$1,0)),"")</f>
        <v>0</v>
      </c>
      <c r="V34" s="105">
        <f>IF(VLOOKUP(L3VA!$A34,DATASHEET!$A$2:$EW$231,27,FALSE)="","",VLOOKUP(L3VA!$A34,DATASHEET!$A$2:$EW$231,27,FALSE))</f>
        <v>0</v>
      </c>
      <c r="W34" s="105" t="str">
        <f t="shared" si="32"/>
        <v/>
      </c>
      <c r="X34" s="106" t="str">
        <f>IF(ISBLANK(DATASHEET!AK22),"",DATASHEET!AK22)</f>
        <v/>
      </c>
      <c r="Y34" s="107" t="str">
        <f>IF(ISBLANK(DATASHEET!AL22),"",DATASHEET!AL22)</f>
        <v/>
      </c>
      <c r="Z34" s="123" t="str">
        <f t="shared" si="33"/>
        <v/>
      </c>
      <c r="AA34" s="124">
        <f>IFERROR(INDEX(DATASHEET!$A$1:$GG$231,MATCH(L3VA!$A34,DATASHEET!$A$1:$A$231,0),MATCH(L3VA!AB$2,DATASHEET!$A$1:$GG$1,0)),"")</f>
        <v>0</v>
      </c>
      <c r="AB34" s="105" t="str">
        <f>IF(VLOOKUP(L3VA!$A34,DATASHEET!$A$2:$EW$231,32,FALSE)="","",VLOOKUP(L3VA!$A34,DATASHEET!$A$2:$EW$231,32,FALSE))</f>
        <v>PLE</v>
      </c>
      <c r="AC34" s="105" t="str">
        <f t="shared" si="34"/>
        <v/>
      </c>
      <c r="AD34" s="106" t="str">
        <f>IF(ISBLANK(DATASHEET!AP22),"",DATASHEET!AP22)</f>
        <v/>
      </c>
      <c r="AE34" s="107" t="str">
        <f>IF(ISBLANK(DATASHEET!AQ22),"",DATASHEET!AQ22)</f>
        <v/>
      </c>
      <c r="AF34" s="123" t="str">
        <f t="shared" si="35"/>
        <v/>
      </c>
      <c r="AG34" s="124">
        <f>IFERROR(INDEX(DATASHEET!$A$1:$GG$231,MATCH(L3VA!$A34,DATASHEET!$A$1:$A$231,0),MATCH(L3VA!AH$2,DATASHEET!$A$1:$GG$1,0)),"")</f>
        <v>0</v>
      </c>
      <c r="AH34" s="105" t="str">
        <f>IF(VLOOKUP(L3VA!$A34,DATASHEET!$A$2:$EW$231,37,FALSE)="","",VLOOKUP(L3VA!$A34,DATASHEET!$A$2:$EW$231,37,FALSE))</f>
        <v/>
      </c>
      <c r="AI34" s="105" t="str">
        <f t="shared" si="36"/>
        <v/>
      </c>
      <c r="AJ34" s="106" t="str">
        <f>IF(ISBLANK(DATASHEET!AU22),"",DATASHEET!AU22)</f>
        <v/>
      </c>
      <c r="AK34" s="107" t="str">
        <f>IF(ISBLANK(DATASHEET!AV22),"",DATASHEET!AV22)</f>
        <v/>
      </c>
      <c r="AL34" s="123" t="str">
        <f t="shared" si="37"/>
        <v/>
      </c>
      <c r="AM34" s="124">
        <f>IFERROR(INDEX(DATASHEET!$A$1:$GG$231,MATCH(L3VA!$A34,DATASHEET!$A$1:$A$231,0),MATCH(L3VA!AN$2,DATASHEET!$A$1:$GG$1,0)),"")</f>
        <v>0</v>
      </c>
      <c r="AN34" s="105" t="str">
        <f>IF(VLOOKUP(L3VA!$A34,DATASHEET!$A$2:$EW$231,42,FALSE)="","",VLOOKUP(L3VA!$A34,DATASHEET!$A$2:$EW$231,42,FALSE))</f>
        <v/>
      </c>
      <c r="AO34" s="105" t="str">
        <f t="shared" si="38"/>
        <v/>
      </c>
      <c r="AP34" s="106" t="str">
        <f>IF(ISBLANK(DATASHEET!AZ22),"",DATASHEET!AZ22)</f>
        <v/>
      </c>
      <c r="AQ34" s="107" t="str">
        <f>IF(ISBLANK(DATASHEET!BA22),"",DATASHEET!BA22)</f>
        <v/>
      </c>
      <c r="AR34" s="123" t="str">
        <f t="shared" si="39"/>
        <v/>
      </c>
      <c r="AS34" s="124">
        <f>IFERROR(INDEX(DATASHEET!$A$1:$GG$231,MATCH(L3VA!$A34,DATASHEET!$A$1:$A$231,0),MATCH(L3VA!AT$2,DATASHEET!$A$1:$GG$1,0)),"")</f>
        <v>0</v>
      </c>
      <c r="AT34" s="105" t="str">
        <f>IF(VLOOKUP(L3VA!$A34,DATASHEET!$A$2:$EW$231,47,FALSE)="","",VLOOKUP(L3VA!$A34,DATASHEET!$A$2:$EW$231,47,FALSE))</f>
        <v/>
      </c>
      <c r="AU34" s="105" t="str">
        <f t="shared" si="40"/>
        <v/>
      </c>
      <c r="AV34" s="106" t="str">
        <f>IF(ISBLANK(DATASHEET!BE22),"",DATASHEET!BE22)</f>
        <v/>
      </c>
      <c r="AW34" s="107" t="str">
        <f>IF(ISBLANK(DATASHEET!BF22),"",DATASHEET!BF22)</f>
        <v/>
      </c>
      <c r="AX34" s="123" t="str">
        <f t="shared" si="41"/>
        <v/>
      </c>
      <c r="AY34" s="124">
        <f>IFERROR(INDEX(DATASHEET!$A$1:$GG$231,MATCH(L3VA!$A34,DATASHEET!$A$1:$A$231,0),MATCH(L3VA!AZ$2,DATASHEET!$A$1:$GG$1,0)),"")</f>
        <v>0</v>
      </c>
      <c r="AZ34" s="105" t="str">
        <f>IF(VLOOKUP(L3VA!$A34,DATASHEET!$A$2:$EW$231,52,FALSE)="","",VLOOKUP(L3VA!$A34,DATASHEET!$A$2:$EW$231,52,FALSE))</f>
        <v/>
      </c>
      <c r="BA34" s="105" t="str">
        <f t="shared" si="42"/>
        <v/>
      </c>
      <c r="BB34" s="106" t="str">
        <f>IF(ISBLANK(DATASHEET!BJ22),"",DATASHEET!BJ22)</f>
        <v/>
      </c>
      <c r="BC34" s="107" t="str">
        <f>IF(ISBLANK(DATASHEET!BK22),"",DATASHEET!BK22)</f>
        <v/>
      </c>
      <c r="BD34" s="123" t="str">
        <f t="shared" si="43"/>
        <v/>
      </c>
      <c r="BE34" s="124">
        <f>IFERROR(INDEX(DATASHEET!$A$1:$GG$231,MATCH(L3VA!$A34,DATASHEET!$A$1:$A$231,0),MATCH(L3VA!BF$2,DATASHEET!$A$1:$GG$1,0)),"")</f>
        <v>0</v>
      </c>
      <c r="BF34" s="105" t="str">
        <f>IF(VLOOKUP(L3VA!$A34,DATASHEET!$A$2:$EW$231,57,FALSE)="","",VLOOKUP(L3VA!$A34,DATASHEET!$A$2:$EW$231,57,FALSE))</f>
        <v/>
      </c>
      <c r="BG34" s="105" t="str">
        <f t="shared" si="44"/>
        <v/>
      </c>
      <c r="BH34" s="106" t="str">
        <f>IF(ISBLANK(DATASHEET!BO22),"",DATASHEET!BO22)</f>
        <v/>
      </c>
      <c r="BI34" s="107" t="str">
        <f>IF(ISBLANK(DATASHEET!BP22),"",DATASHEET!BP22)</f>
        <v/>
      </c>
      <c r="BJ34" s="123" t="str">
        <f t="shared" si="45"/>
        <v/>
      </c>
      <c r="BK34" s="124">
        <f>IFERROR(INDEX(DATASHEET!$A$1:$GG$231,MATCH(L3VA!$A34,DATASHEET!$A$1:$A$231,0),MATCH(L3VA!BL$2,DATASHEET!$A$1:$GG$1,0)),"")</f>
        <v>0</v>
      </c>
      <c r="BL34" s="105" t="str">
        <f>IF(VLOOKUP(L3VA!$A34,DATASHEET!$A$2:$EW$231,62,FALSE)="","",VLOOKUP(L3VA!$A34,DATASHEET!$A$2:$EW$231,62,FALSE))</f>
        <v/>
      </c>
      <c r="BM34" s="105" t="str">
        <f t="shared" si="46"/>
        <v/>
      </c>
      <c r="BN34" s="106" t="str">
        <f>IF(ISBLANK(DATASHEET!BT22),"",DATASHEET!BT22)</f>
        <v>KK</v>
      </c>
      <c r="BO34" s="107" t="str">
        <f>IF(ISBLANK(DATASHEET!BU22),"",DATASHEET!BU22)</f>
        <v>12E-EA-3</v>
      </c>
      <c r="BP34" s="123" t="str">
        <f t="shared" si="47"/>
        <v/>
      </c>
      <c r="BQ34" s="124">
        <f>IFERROR(INDEX(DATASHEET!$A$1:$GG$231,MATCH(L3VA!$A34,DATASHEET!$A$1:$A$231,0),MATCH(L3VA!BR$2,DATASHEET!$A$1:$GG$1,0)),"")</f>
        <v>0</v>
      </c>
      <c r="BR34" s="105" t="str">
        <f>IF(VLOOKUP(L3VA!$A34,DATASHEET!$A$2:$EW$231,67,FALSE)="","",VLOOKUP(L3VA!$A34,DATASHEET!$A$2:$EW$231,67,FALSE))</f>
        <v/>
      </c>
      <c r="BS34" s="105" t="str">
        <f t="shared" si="48"/>
        <v/>
      </c>
      <c r="BT34" s="106" t="str">
        <f>IF(ISBLANK(DATASHEET!BY22),"",DATASHEET!BY22)</f>
        <v/>
      </c>
      <c r="BU34" s="107" t="str">
        <f>IF(ISBLANK(DATASHEET!BZ22),"",DATASHEET!BZ22)</f>
        <v/>
      </c>
      <c r="BV34" s="123" t="str">
        <f t="shared" si="49"/>
        <v/>
      </c>
      <c r="BW34" s="124">
        <f>IFERROR(INDEX(DATASHEET!$A$1:$GG$231,MATCH(L3VA!$A34,DATASHEET!$A$1:$A$231,0),MATCH(L3VA!BX$2,DATASHEET!$A$1:$GG$1,0)),"")</f>
        <v>0</v>
      </c>
      <c r="BX34" s="105" t="str">
        <f>IF(VLOOKUP(L3VA!$A34,DATASHEET!$A$2:$EW$231,77,FALSE)="","",VLOOKUP(L3VA!$A34,DATASHEET!$A$2:$EW$231,77,FALSE))</f>
        <v/>
      </c>
      <c r="BY34" s="105" t="str">
        <f t="shared" si="50"/>
        <v/>
      </c>
      <c r="BZ34" s="106" t="str">
        <f>IF(ISBLANK(DATASHEET!CI22),"",DATASHEET!CI22)</f>
        <v/>
      </c>
      <c r="CA34" s="107" t="str">
        <f>IF(ISBLANK(DATASHEET!CJ22),"",DATASHEET!CJ22)</f>
        <v/>
      </c>
      <c r="CB34" s="123" t="str">
        <f t="shared" si="51"/>
        <v/>
      </c>
      <c r="CC34" s="124">
        <f>IFERROR(INDEX(DATASHEET!$A$1:$GG$231,MATCH(L3VA!$A34,DATASHEET!$A$1:$A$231,0),MATCH(L3VA!CD$2,DATASHEET!$A$1:$GG$1,0)),"")</f>
        <v>0</v>
      </c>
      <c r="CD34" s="105" t="str">
        <f>IF(VLOOKUP(L3VA!$A34,DATASHEET!$A$2:$EW$231,82,FALSE)="","",VLOOKUP(L3VA!$A34,DATASHEET!$A$2:$EW$231,82,FALSE))</f>
        <v>AS</v>
      </c>
      <c r="CE34" s="105" t="str">
        <f t="shared" si="52"/>
        <v/>
      </c>
      <c r="CF34" s="106" t="str">
        <f>IF(ISBLANK(DATASHEET!CN22),"",DATASHEET!CN22)</f>
        <v/>
      </c>
      <c r="CG34" s="107" t="str">
        <f>IF(ISBLANK(DATASHEET!CO22),"",DATASHEET!CO22)</f>
        <v/>
      </c>
      <c r="CH34" s="123" t="str">
        <f t="shared" si="53"/>
        <v/>
      </c>
      <c r="CI34" s="124">
        <f>IFERROR(INDEX(DATASHEET!$A$1:$GG$231,MATCH(L3VA!$A34,DATASHEET!$A$1:$A$231,0),MATCH(L3VA!CJ$2,DATASHEET!$A$1:$GG$1,0)),"")</f>
        <v>0</v>
      </c>
      <c r="CJ34" s="105" t="str">
        <f>IF(VLOOKUP(L3VA!$A34,DATASHEET!$A$2:$EW$231,87,FALSE)="","",VLOOKUP(L3VA!$A34,DATASHEET!$A$2:$EW$231,87,FALSE))</f>
        <v/>
      </c>
      <c r="CK34" s="105" t="str">
        <f t="shared" si="27"/>
        <v/>
      </c>
      <c r="CL34" s="106" t="str">
        <f>IF(ISBLANK(DATASHEET!CS22),"",DATASHEET!CS22)</f>
        <v/>
      </c>
      <c r="CM34" s="107" t="str">
        <f>IF(ISBLANK(DATASHEET!CT22),"",DATASHEET!CT22)</f>
        <v/>
      </c>
      <c r="CN34" s="123" t="str">
        <f t="shared" si="54"/>
        <v/>
      </c>
      <c r="CO34" s="124">
        <f>IFERROR(INDEX(DATASHEET!$A$1:$GG$231,MATCH(L3VA!$A34,DATASHEET!$A$1:$A$231,0),MATCH(L3VA!CP$2,DATASHEET!$A$1:$GG$1,0)),"")</f>
        <v>0</v>
      </c>
      <c r="CP34" s="105" t="str">
        <f>IF(VLOOKUP(L3VA!$A34,DATASHEET!$A$2:$EW$231,92,FALSE)="","",VLOOKUP(L3VA!$A34,DATASHEET!$A$2:$EW$231,92,FALSE))</f>
        <v/>
      </c>
      <c r="CQ34" s="105" t="str">
        <f t="shared" si="55"/>
        <v/>
      </c>
      <c r="CR34" s="106" t="str">
        <f>IF(ISBLANK(DATASHEET!CX22),"",DATASHEET!CX22)</f>
        <v/>
      </c>
      <c r="CS34" s="107" t="str">
        <f>IF(ISBLANK(DATASHEET!CY22),"",DATASHEET!CY22)</f>
        <v/>
      </c>
      <c r="CT34" s="123" t="str">
        <f t="shared" si="56"/>
        <v/>
      </c>
      <c r="CU34" s="124">
        <f>IFERROR(INDEX(DATASHEET!$A$1:$GG$231,MATCH(L3VA!$A34,DATASHEET!$A$1:$A$231,0),MATCH(L3VA!CV$2,DATASHEET!$A$1:$GG$1,0)),"")</f>
        <v>0</v>
      </c>
      <c r="CV34" s="105" t="str">
        <f>IF(VLOOKUP(L3VA!$A34,DATASHEET!$A$2:$EW$231,107,FALSE)="","",VLOOKUP(L3VA!$A34,DATASHEET!$A$2:$EW$231,107,FALSE))</f>
        <v/>
      </c>
      <c r="CW34" s="105" t="str">
        <f t="shared" si="57"/>
        <v/>
      </c>
      <c r="CX34" s="106" t="str">
        <f>IF(ISBLANK(DATASHEET!DC22),"",DATASHEET!DC22)</f>
        <v/>
      </c>
      <c r="CY34" s="107" t="str">
        <f>IF(ISBLANK(DATASHEET!DD22),"",DATASHEET!DD22)</f>
        <v/>
      </c>
      <c r="CZ34" s="123" t="str">
        <f t="shared" si="58"/>
        <v/>
      </c>
      <c r="DA34" s="124">
        <f>IFERROR(INDEX(DATASHEET!$A$1:$GG$231,MATCH(L3VA!$A34,DATASHEET!$A$1:$A$231,0),MATCH(L3VA!DB$2,DATASHEET!$A$1:$GG$1,0)),"")</f>
        <v>0</v>
      </c>
      <c r="DB34" s="105" t="str">
        <f>IF(VLOOKUP(L3VA!$A34,DATASHEET!$A$2:$EW$231,97,FALSE)="","",VLOOKUP(L3VA!$A34,DATASHEET!$A$2:$EW$231,97,FALSE))</f>
        <v/>
      </c>
      <c r="DC34" s="105" t="str">
        <f t="shared" si="59"/>
        <v/>
      </c>
      <c r="DD34" s="106" t="str">
        <f>IF(ISBLANK(DATASHEET!DH22),"",DATASHEET!DH22)</f>
        <v/>
      </c>
      <c r="DE34" s="107" t="str">
        <f>IF(ISBLANK(DATASHEET!DI22),"",DATASHEET!DI22)</f>
        <v/>
      </c>
      <c r="DF34" s="123" t="str">
        <f t="shared" si="60"/>
        <v/>
      </c>
      <c r="DG34" s="124">
        <f>IFERROR(INDEX(DATASHEET!$A$1:$GG$231,MATCH(L3VA!$A34,DATASHEET!$A$1:$A$231,0),MATCH(L3VA!DH$2,DATASHEET!$A$1:$GG$1,0)),"")</f>
        <v>0</v>
      </c>
      <c r="DH34" s="105" t="str">
        <f>IF(VLOOKUP(L3VA!$A34,DATASHEET!$A$2:$EW$231,102,FALSE)="","",VLOOKUP(L3VA!$A34,DATASHEET!$A$2:$EW$231,102,FALSE))</f>
        <v/>
      </c>
      <c r="DI34" s="105" t="str">
        <f t="shared" si="61"/>
        <v/>
      </c>
      <c r="DJ34" s="106" t="str">
        <f>IF(ISBLANK(DATASHEET!DM22),"",DATASHEET!DM22)</f>
        <v/>
      </c>
      <c r="DK34" s="107" t="str">
        <f>IF(ISBLANK(DATASHEET!DN22),"",DATASHEET!DN22)</f>
        <v/>
      </c>
      <c r="DL34" s="123" t="str">
        <f t="shared" si="62"/>
        <v/>
      </c>
      <c r="DM34" s="124">
        <f>IFERROR(INDEX(DATASHEET!$A$1:$GG$231,MATCH(L3VA!$A34,DATASHEET!$A$1:$A$231,0),MATCH(L3VA!DN$2,DATASHEET!$A$1:$GG$1,0)),"")</f>
        <v>0</v>
      </c>
      <c r="DN34" s="105" t="str">
        <f>IF(VLOOKUP(L3VA!$A34,DATASHEET!$A$2:$FW$231,112,FALSE)="","",VLOOKUP(L3VA!$A34,DATASHEET!$A$2:$FW$231,112,FALSE))</f>
        <v/>
      </c>
      <c r="DO34" s="105" t="str">
        <f t="shared" si="28"/>
        <v/>
      </c>
      <c r="DP34" s="106" t="str">
        <f>IF(ISBLANK(DATASHEET!DR22),"",DATASHEET!DR22)</f>
        <v/>
      </c>
      <c r="DQ34" s="107" t="str">
        <f>IF(ISBLANK(DATASHEET!DS22),"",DATASHEET!DS22)</f>
        <v/>
      </c>
      <c r="DR34" s="123" t="str">
        <f t="shared" si="63"/>
        <v/>
      </c>
      <c r="DS34" s="124">
        <f>IFERROR(INDEX(DATASHEET!$A$1:$GG$231,MATCH(L3VA!$A34,DATASHEET!$A$1:$A$231,0),MATCH(L3VA!DT$2,DATASHEET!$A$1:$GG$1,0)),"")</f>
        <v>0</v>
      </c>
      <c r="DT34" s="105" t="str">
        <f>IF(VLOOKUP(L3VA!$A34,DATASHEET!$A$2:$EW$231,117,FALSE)="","",VLOOKUP(L3VA!$A34,DATASHEET!$A$2:$EW$231,117,FALSE))</f>
        <v/>
      </c>
      <c r="DU34" s="105" t="str">
        <f t="shared" si="64"/>
        <v/>
      </c>
      <c r="DV34" s="106" t="str">
        <f>IF(ISBLANK(DATASHEET!DW22),"",DATASHEET!DW22)</f>
        <v/>
      </c>
      <c r="DW34" s="107" t="str">
        <f>IF(ISBLANK(DATASHEET!DX22),"",DATASHEET!DX22)</f>
        <v/>
      </c>
      <c r="DX34" s="123" t="str">
        <f t="shared" si="65"/>
        <v/>
      </c>
      <c r="DY34" s="124" t="str">
        <f>IFERROR(INDEX(DATASHEET!$A$1:$GG$231,MATCH(L3VA!$A34,DATASHEET!$A$1:$A$231,0),MATCH(L3VA!DZ$2,DATASHEET!$A$1:$GG$1,0)),"")</f>
        <v/>
      </c>
      <c r="DZ34" s="105" t="str">
        <f>IF(VLOOKUP(L3VA!$A34,DATASHEET!$A$2:$EW$231,122,FALSE)="","",VLOOKUP(L3VA!$A34,DATASHEET!$A$2:$EW$231,122,FALSE))</f>
        <v/>
      </c>
      <c r="EA34" s="105" t="str">
        <f t="shared" si="66"/>
        <v/>
      </c>
      <c r="EB34" s="106" t="str">
        <f>IF(ISBLANK(DATASHEET!EB22),"",DATASHEET!EB22)</f>
        <v/>
      </c>
      <c r="EC34" s="107" t="str">
        <f>IF(ISBLANK(DATASHEET!EC22),"",DATASHEET!EC22)</f>
        <v/>
      </c>
      <c r="ED34" s="123" t="str">
        <f t="shared" si="67"/>
        <v/>
      </c>
      <c r="EE34" s="124">
        <f>IFERROR(INDEX(DATASHEET!$A$1:$GG$231,MATCH(L3VA!$A34,DATASHEET!$A$1:$A$231,0),MATCH(L3VA!EF$2,DATASHEET!$A$1:$GG$1,0)),"")</f>
        <v>0</v>
      </c>
      <c r="EF34" s="105" t="str">
        <f>IF(VLOOKUP(L3VA!$A34,DATASHEET!$A$2:$EW$231,127,FALSE)="","",VLOOKUP(L3VA!$A34,DATASHEET!$A$2:$EW$231,127,FALSE))</f>
        <v/>
      </c>
      <c r="EG34" s="105" t="str">
        <f t="shared" si="68"/>
        <v/>
      </c>
      <c r="EH34" s="106" t="str">
        <f>IF(ISBLANK(DATASHEET!EG22),"",DATASHEET!EG22)</f>
        <v/>
      </c>
      <c r="EI34" s="107" t="str">
        <f>IF(ISBLANK(DATASHEET!EH22),"",DATASHEET!EH22)</f>
        <v/>
      </c>
      <c r="EJ34" s="123" t="str">
        <f t="shared" si="69"/>
        <v/>
      </c>
      <c r="EK34" s="124">
        <f>IFERROR(INDEX(DATASHEET!$A$1:$GG$231,MATCH(L3VA!$A34,DATASHEET!$A$1:$A$231,0),MATCH(L3VA!EL$2,DATASHEET!$A$1:$GG$1,0)),"")</f>
        <v>0</v>
      </c>
      <c r="EL34" s="105" t="str">
        <f>IF(VLOOKUP(L3VA!$A34,DATASHEET!$A$2:$EW$231,132,FALSE)="","",VLOOKUP(L3VA!$A34,DATASHEET!$A$2:$EW$231,132,FALSE))</f>
        <v/>
      </c>
      <c r="EM34" s="105" t="str">
        <f t="shared" si="70"/>
        <v/>
      </c>
      <c r="EN34" s="106" t="str">
        <f>IF(ISBLANK(DATASHEET!EL22),"",DATASHEET!EL22)</f>
        <v/>
      </c>
      <c r="EO34" s="107" t="str">
        <f>IF(ISBLANK(DATASHEET!EM22),"",DATASHEET!EM22)</f>
        <v/>
      </c>
      <c r="EP34" s="123" t="str">
        <f t="shared" si="71"/>
        <v/>
      </c>
      <c r="EQ34" s="124">
        <f>IFERROR(INDEX(DATASHEET!$A$1:$GG$231,MATCH(L3VA!$A34,DATASHEET!$A$1:$A$231,0),MATCH(L3VA!ER$2,DATASHEET!$A$1:$GG$1,0)),"")</f>
        <v>0</v>
      </c>
      <c r="ER34" s="105" t="str">
        <f>IF(VLOOKUP(L3VA!$A34,DATASHEET!$A$2:$EW$231,137,FALSE)="","",VLOOKUP(L3VA!$A34,DATASHEET!$A$2:$EW$231,137,FALSE))</f>
        <v/>
      </c>
      <c r="ES34" s="105" t="str">
        <f t="shared" si="72"/>
        <v/>
      </c>
      <c r="ET34" s="106" t="str">
        <f>IF(ISBLANK(DATASHEET!EQ22),"",DATASHEET!EQ22)</f>
        <v/>
      </c>
      <c r="EU34" s="107" t="str">
        <f>IF(ISBLANK(DATASHEET!ER22),"",DATASHEET!ER22)</f>
        <v/>
      </c>
      <c r="EV34" s="123" t="str">
        <f t="shared" si="73"/>
        <v/>
      </c>
      <c r="EW34" s="124">
        <f>IFERROR(INDEX(DATASHEET!$A$1:$GG$231,MATCH(L3VA!$A34,DATASHEET!$A$1:$A$231,0),MATCH(L3VA!EX$2,DATASHEET!$A$1:$GG$1,0)),"")</f>
        <v>0</v>
      </c>
      <c r="EX34" s="105" t="str">
        <f>IF(VLOOKUP(L3VA!$A34,DATASHEET!$A$2:$EW$231,142,FALSE)="","",VLOOKUP(L3VA!$A34,DATASHEET!$A$2:$EW$231,142,FALSE))</f>
        <v/>
      </c>
      <c r="EY34" s="105" t="str">
        <f t="shared" si="74"/>
        <v/>
      </c>
      <c r="EZ34" s="106" t="str">
        <f>IF(ISBLANK(DATASHEET!EV22),"",DATASHEET!EV22)</f>
        <v>HSH</v>
      </c>
      <c r="FA34" s="107" t="str">
        <f>IF(ISBLANK(DATASHEET!EW22),"",DATASHEET!EW22)</f>
        <v>12B-SO-9</v>
      </c>
      <c r="FB34" s="123" t="str">
        <f t="shared" si="75"/>
        <v/>
      </c>
      <c r="FC34" s="124">
        <f>IFERROR(INDEX(DATASHEET!$A$1:$GG$231,MATCH(L3VA!$A34,DATASHEET!$A$1:$A$231,0),MATCH(L3VA!FD$2,DATASHEET!$A$1:$GG$1,0)),"")</f>
        <v>0</v>
      </c>
      <c r="FD34" s="105" t="str">
        <f>IF(VLOOKUP(L3VA!$A34,DATASHEET!$A$2:$FW$231,147,FALSE)="","",VLOOKUP(L3VA!$A34,DATASHEET!$A$2:$FW$231,147,FALSE))</f>
        <v/>
      </c>
      <c r="FE34" s="105" t="str">
        <f t="shared" si="76"/>
        <v/>
      </c>
      <c r="FF34" s="106" t="str">
        <f>IF(ISBLANK(DATASHEET!FA22),"",DATASHEET!FA22)</f>
        <v/>
      </c>
      <c r="FG34" s="107" t="str">
        <f>IF(ISBLANK(DATASHEET!FB22),"",DATASHEET!FB22)</f>
        <v/>
      </c>
    </row>
    <row r="35" spans="1:163" x14ac:dyDescent="0.25">
      <c r="A35" s="354">
        <f>DATASHEET!A23</f>
        <v>150930</v>
      </c>
      <c r="B35" s="42" t="str">
        <f>DATASHEET!B23</f>
        <v>BAXBY, Maddison</v>
      </c>
      <c r="C35" s="109" t="str">
        <f>DATASHEET!C23</f>
        <v>12CSN</v>
      </c>
      <c r="D35" s="110" t="str">
        <f>DATASHEET!D23</f>
        <v>F</v>
      </c>
      <c r="E35" s="110" t="str">
        <f>IFERROR(VLOOKUP(A35,'[5]Y12 Students'!$E$3:$I$271,5,FALSE),"")</f>
        <v>INTERNAL</v>
      </c>
      <c r="F35" s="110" t="str">
        <f>DATASHEET!E23</f>
        <v>N</v>
      </c>
      <c r="G35" s="110" t="str">
        <f>DATASHEET!F23</f>
        <v>White - British</v>
      </c>
      <c r="H35" s="110" t="str">
        <f>DATASHEET!G23</f>
        <v>N</v>
      </c>
      <c r="I35" s="110" t="str">
        <f>DATASHEET!H23</f>
        <v>N</v>
      </c>
      <c r="J35" s="111" t="str">
        <f>DATASHEET!J23</f>
        <v>6.25+ (B/A)</v>
      </c>
      <c r="K35" s="104" t="str">
        <f t="shared" si="25"/>
        <v/>
      </c>
      <c r="L35" s="104" t="str">
        <f t="shared" si="26"/>
        <v/>
      </c>
      <c r="M35" s="336" t="str">
        <f>IF(COUNT(L3VA!$N35,L3VA!$Z35,L3VA!$T35,L3VA!$AF35,L3VA!$AX35,L3VA!$AR35,L3VA!$BJ35,L3VA!$BD35,L3VA!$BP35,L3VA!#REF!,L3VA!$AL35,L3VA!$BV35,L3VA!$CH35,L3VA!$CZ35,L3VA!$CN35,L3VA!$DF35,L3VA!$CB35,L3VA!#REF!,L3VA!$DR35,L3VA!$DX35,L3VA!$ED35,L3VA!$EJ35,L3VA!$EP35,L3VA!$EV35,L3VA!$FB35,L3VA!$DL35)=0,"",AVERAGE(N35,Z35,T35,AF35,AL35,AX35,AR35,BJ35,BD35,BP35,BV35,CH35,CZ35,CN35,DF35,CB35,DR35,DX35,ED35,EJ35,EP35,EV35,FB35,DL35))</f>
        <v/>
      </c>
      <c r="N35" s="123" t="str">
        <f t="shared" si="29"/>
        <v/>
      </c>
      <c r="O35" s="124">
        <f>IFERROR(INDEX(DATASHEET!$A$1:$GG$231,MATCH(L3VA!$A35,DATASHEET!$A$1:$A$231,0),MATCH(L3VA!P$2,DATASHEET!$A$1:$GG$1,0)),"")</f>
        <v>0</v>
      </c>
      <c r="P35" s="105">
        <f>IF(VLOOKUP(L3VA!$A35,DATASHEET!$A$2:$EW$231,22,FALSE)="","",VLOOKUP(L3VA!$A35,DATASHEET!$A$2:$EW$231,22,FALSE))</f>
        <v>0</v>
      </c>
      <c r="Q35" s="105" t="str">
        <f t="shared" si="30"/>
        <v/>
      </c>
      <c r="R35" s="106" t="str">
        <f>IF(ISBLANK(DATASHEET!AF23),"",DATASHEET!AF23)</f>
        <v/>
      </c>
      <c r="S35" s="107" t="str">
        <f>IF(ISBLANK(DATASHEET!AG23),"",DATASHEET!AG23)</f>
        <v/>
      </c>
      <c r="T35" s="123" t="str">
        <f t="shared" si="31"/>
        <v/>
      </c>
      <c r="U35" s="124">
        <f>IFERROR(INDEX(DATASHEET!$A$1:$GG$231,MATCH(L3VA!$A35,DATASHEET!$A$1:$A$231,0),MATCH(L3VA!V$2,DATASHEET!$A$1:$GG$1,0)),"")</f>
        <v>0</v>
      </c>
      <c r="V35" s="105">
        <f>IF(VLOOKUP(L3VA!$A35,DATASHEET!$A$2:$EW$231,27,FALSE)="","",VLOOKUP(L3VA!$A35,DATASHEET!$A$2:$EW$231,27,FALSE))</f>
        <v>0</v>
      </c>
      <c r="W35" s="105" t="str">
        <f t="shared" si="32"/>
        <v/>
      </c>
      <c r="X35" s="106" t="str">
        <f>IF(ISBLANK(DATASHEET!AK23),"",DATASHEET!AK23)</f>
        <v>AWI</v>
      </c>
      <c r="Y35" s="107" t="str">
        <f>IF(ISBLANK(DATASHEET!AL23),"",DATASHEET!AL23)</f>
        <v>12D-BI-1</v>
      </c>
      <c r="Z35" s="123" t="str">
        <f t="shared" si="33"/>
        <v/>
      </c>
      <c r="AA35" s="124">
        <f>IFERROR(INDEX(DATASHEET!$A$1:$GG$231,MATCH(L3VA!$A35,DATASHEET!$A$1:$A$231,0),MATCH(L3VA!AB$2,DATASHEET!$A$1:$GG$1,0)),"")</f>
        <v>0</v>
      </c>
      <c r="AB35" s="105" t="str">
        <f>IF(VLOOKUP(L3VA!$A35,DATASHEET!$A$2:$EW$231,32,FALSE)="","",VLOOKUP(L3VA!$A35,DATASHEET!$A$2:$EW$231,32,FALSE))</f>
        <v/>
      </c>
      <c r="AC35" s="105" t="str">
        <f t="shared" si="34"/>
        <v/>
      </c>
      <c r="AD35" s="106" t="str">
        <f>IF(ISBLANK(DATASHEET!AP23),"",DATASHEET!AP23)</f>
        <v/>
      </c>
      <c r="AE35" s="107" t="str">
        <f>IF(ISBLANK(DATASHEET!AQ23),"",DATASHEET!AQ23)</f>
        <v/>
      </c>
      <c r="AF35" s="123" t="str">
        <f t="shared" si="35"/>
        <v/>
      </c>
      <c r="AG35" s="124">
        <f>IFERROR(INDEX(DATASHEET!$A$1:$GG$231,MATCH(L3VA!$A35,DATASHEET!$A$1:$A$231,0),MATCH(L3VA!AH$2,DATASHEET!$A$1:$GG$1,0)),"")</f>
        <v>0</v>
      </c>
      <c r="AH35" s="105" t="str">
        <f>IF(VLOOKUP(L3VA!$A35,DATASHEET!$A$2:$EW$231,37,FALSE)="","",VLOOKUP(L3VA!$A35,DATASHEET!$A$2:$EW$231,37,FALSE))</f>
        <v>AWI</v>
      </c>
      <c r="AI35" s="105" t="str">
        <f t="shared" si="36"/>
        <v/>
      </c>
      <c r="AJ35" s="106" t="str">
        <f>IF(ISBLANK(DATASHEET!AU23),"",DATASHEET!AU23)</f>
        <v>KR</v>
      </c>
      <c r="AK35" s="107" t="str">
        <f>IF(ISBLANK(DATASHEET!AV23),"",DATASHEET!AV23)</f>
        <v>12E-CH-1</v>
      </c>
      <c r="AL35" s="123" t="str">
        <f t="shared" si="37"/>
        <v/>
      </c>
      <c r="AM35" s="124">
        <f>IFERROR(INDEX(DATASHEET!$A$1:$GG$231,MATCH(L3VA!$A35,DATASHEET!$A$1:$A$231,0),MATCH(L3VA!AN$2,DATASHEET!$A$1:$GG$1,0)),"")</f>
        <v>0</v>
      </c>
      <c r="AN35" s="105" t="str">
        <f>IF(VLOOKUP(L3VA!$A35,DATASHEET!$A$2:$EW$231,42,FALSE)="","",VLOOKUP(L3VA!$A35,DATASHEET!$A$2:$EW$231,42,FALSE))</f>
        <v/>
      </c>
      <c r="AO35" s="105" t="str">
        <f t="shared" si="38"/>
        <v/>
      </c>
      <c r="AP35" s="106" t="str">
        <f>IF(ISBLANK(DATASHEET!AZ23),"",DATASHEET!AZ23)</f>
        <v/>
      </c>
      <c r="AQ35" s="107" t="str">
        <f>IF(ISBLANK(DATASHEET!BA23),"",DATASHEET!BA23)</f>
        <v/>
      </c>
      <c r="AR35" s="123" t="str">
        <f t="shared" si="39"/>
        <v/>
      </c>
      <c r="AS35" s="124">
        <f>IFERROR(INDEX(DATASHEET!$A$1:$GG$231,MATCH(L3VA!$A35,DATASHEET!$A$1:$A$231,0),MATCH(L3VA!AT$2,DATASHEET!$A$1:$GG$1,0)),"")</f>
        <v>0</v>
      </c>
      <c r="AT35" s="105" t="str">
        <f>IF(VLOOKUP(L3VA!$A35,DATASHEET!$A$2:$EW$231,47,FALSE)="","",VLOOKUP(L3VA!$A35,DATASHEET!$A$2:$EW$231,47,FALSE))</f>
        <v>KR</v>
      </c>
      <c r="AU35" s="105" t="str">
        <f t="shared" si="40"/>
        <v/>
      </c>
      <c r="AV35" s="106" t="str">
        <f>IF(ISBLANK(DATASHEET!BE23),"",DATASHEET!BE23)</f>
        <v/>
      </c>
      <c r="AW35" s="107" t="str">
        <f>IF(ISBLANK(DATASHEET!BF23),"",DATASHEET!BF23)</f>
        <v/>
      </c>
      <c r="AX35" s="123" t="str">
        <f t="shared" si="41"/>
        <v/>
      </c>
      <c r="AY35" s="124">
        <f>IFERROR(INDEX(DATASHEET!$A$1:$GG$231,MATCH(L3VA!$A35,DATASHEET!$A$1:$A$231,0),MATCH(L3VA!AZ$2,DATASHEET!$A$1:$GG$1,0)),"")</f>
        <v>0</v>
      </c>
      <c r="AZ35" s="105" t="str">
        <f>IF(VLOOKUP(L3VA!$A35,DATASHEET!$A$2:$EW$231,52,FALSE)="","",VLOOKUP(L3VA!$A35,DATASHEET!$A$2:$EW$231,52,FALSE))</f>
        <v/>
      </c>
      <c r="BA35" s="105" t="str">
        <f t="shared" si="42"/>
        <v/>
      </c>
      <c r="BB35" s="106" t="str">
        <f>IF(ISBLANK(DATASHEET!BJ23),"",DATASHEET!BJ23)</f>
        <v/>
      </c>
      <c r="BC35" s="107" t="str">
        <f>IF(ISBLANK(DATASHEET!BK23),"",DATASHEET!BK23)</f>
        <v/>
      </c>
      <c r="BD35" s="123" t="str">
        <f t="shared" si="43"/>
        <v/>
      </c>
      <c r="BE35" s="124">
        <f>IFERROR(INDEX(DATASHEET!$A$1:$GG$231,MATCH(L3VA!$A35,DATASHEET!$A$1:$A$231,0),MATCH(L3VA!BF$2,DATASHEET!$A$1:$GG$1,0)),"")</f>
        <v>0</v>
      </c>
      <c r="BF35" s="105" t="str">
        <f>IF(VLOOKUP(L3VA!$A35,DATASHEET!$A$2:$EW$231,57,FALSE)="","",VLOOKUP(L3VA!$A35,DATASHEET!$A$2:$EW$231,57,FALSE))</f>
        <v/>
      </c>
      <c r="BG35" s="105" t="str">
        <f t="shared" si="44"/>
        <v/>
      </c>
      <c r="BH35" s="106" t="str">
        <f>IF(ISBLANK(DATASHEET!BO23),"",DATASHEET!BO23)</f>
        <v/>
      </c>
      <c r="BI35" s="107" t="str">
        <f>IF(ISBLANK(DATASHEET!BP23),"",DATASHEET!BP23)</f>
        <v/>
      </c>
      <c r="BJ35" s="123" t="str">
        <f t="shared" si="45"/>
        <v/>
      </c>
      <c r="BK35" s="124">
        <f>IFERROR(INDEX(DATASHEET!$A$1:$GG$231,MATCH(L3VA!$A35,DATASHEET!$A$1:$A$231,0),MATCH(L3VA!BL$2,DATASHEET!$A$1:$GG$1,0)),"")</f>
        <v>0</v>
      </c>
      <c r="BL35" s="105" t="str">
        <f>IF(VLOOKUP(L3VA!$A35,DATASHEET!$A$2:$EW$231,62,FALSE)="","",VLOOKUP(L3VA!$A35,DATASHEET!$A$2:$EW$231,62,FALSE))</f>
        <v/>
      </c>
      <c r="BM35" s="105" t="str">
        <f t="shared" si="46"/>
        <v/>
      </c>
      <c r="BN35" s="106" t="str">
        <f>IF(ISBLANK(DATASHEET!BT23),"",DATASHEET!BT23)</f>
        <v/>
      </c>
      <c r="BO35" s="107" t="str">
        <f>IF(ISBLANK(DATASHEET!BU23),"",DATASHEET!BU23)</f>
        <v/>
      </c>
      <c r="BP35" s="123" t="str">
        <f t="shared" si="47"/>
        <v/>
      </c>
      <c r="BQ35" s="124">
        <f>IFERROR(INDEX(DATASHEET!$A$1:$GG$231,MATCH(L3VA!$A35,DATASHEET!$A$1:$A$231,0),MATCH(L3VA!BR$2,DATASHEET!$A$1:$GG$1,0)),"")</f>
        <v>0</v>
      </c>
      <c r="BR35" s="105" t="str">
        <f>IF(VLOOKUP(L3VA!$A35,DATASHEET!$A$2:$EW$231,67,FALSE)="","",VLOOKUP(L3VA!$A35,DATASHEET!$A$2:$EW$231,67,FALSE))</f>
        <v/>
      </c>
      <c r="BS35" s="105" t="str">
        <f t="shared" si="48"/>
        <v/>
      </c>
      <c r="BT35" s="106" t="str">
        <f>IF(ISBLANK(DATASHEET!BY23),"",DATASHEET!BY23)</f>
        <v/>
      </c>
      <c r="BU35" s="107" t="str">
        <f>IF(ISBLANK(DATASHEET!BZ23),"",DATASHEET!BZ23)</f>
        <v/>
      </c>
      <c r="BV35" s="123" t="str">
        <f t="shared" si="49"/>
        <v/>
      </c>
      <c r="BW35" s="124">
        <f>IFERROR(INDEX(DATASHEET!$A$1:$GG$231,MATCH(L3VA!$A35,DATASHEET!$A$1:$A$231,0),MATCH(L3VA!BX$2,DATASHEET!$A$1:$GG$1,0)),"")</f>
        <v>0</v>
      </c>
      <c r="BX35" s="105" t="str">
        <f>IF(VLOOKUP(L3VA!$A35,DATASHEET!$A$2:$EW$231,77,FALSE)="","",VLOOKUP(L3VA!$A35,DATASHEET!$A$2:$EW$231,77,FALSE))</f>
        <v/>
      </c>
      <c r="BY35" s="105" t="str">
        <f t="shared" si="50"/>
        <v/>
      </c>
      <c r="BZ35" s="106" t="str">
        <f>IF(ISBLANK(DATASHEET!CI23),"",DATASHEET!CI23)</f>
        <v/>
      </c>
      <c r="CA35" s="107" t="str">
        <f>IF(ISBLANK(DATASHEET!CJ23),"",DATASHEET!CJ23)</f>
        <v/>
      </c>
      <c r="CB35" s="123" t="str">
        <f t="shared" si="51"/>
        <v/>
      </c>
      <c r="CC35" s="124">
        <f>IFERROR(INDEX(DATASHEET!$A$1:$GG$231,MATCH(L3VA!$A35,DATASHEET!$A$1:$A$231,0),MATCH(L3VA!CD$2,DATASHEET!$A$1:$GG$1,0)),"")</f>
        <v>0</v>
      </c>
      <c r="CD35" s="105" t="str">
        <f>IF(VLOOKUP(L3VA!$A35,DATASHEET!$A$2:$EW$231,82,FALSE)="","",VLOOKUP(L3VA!$A35,DATASHEET!$A$2:$EW$231,82,FALSE))</f>
        <v>CSN</v>
      </c>
      <c r="CE35" s="105" t="str">
        <f t="shared" si="52"/>
        <v/>
      </c>
      <c r="CF35" s="106" t="str">
        <f>IF(ISBLANK(DATASHEET!CN23),"",DATASHEET!CN23)</f>
        <v/>
      </c>
      <c r="CG35" s="107" t="str">
        <f>IF(ISBLANK(DATASHEET!CO23),"",DATASHEET!CO23)</f>
        <v/>
      </c>
      <c r="CH35" s="123" t="str">
        <f t="shared" si="53"/>
        <v/>
      </c>
      <c r="CI35" s="124">
        <f>IFERROR(INDEX(DATASHEET!$A$1:$GG$231,MATCH(L3VA!$A35,DATASHEET!$A$1:$A$231,0),MATCH(L3VA!CJ$2,DATASHEET!$A$1:$GG$1,0)),"")</f>
        <v>0</v>
      </c>
      <c r="CJ35" s="105" t="str">
        <f>IF(VLOOKUP(L3VA!$A35,DATASHEET!$A$2:$EW$231,87,FALSE)="","",VLOOKUP(L3VA!$A35,DATASHEET!$A$2:$EW$231,87,FALSE))</f>
        <v/>
      </c>
      <c r="CK35" s="105" t="str">
        <f t="shared" si="27"/>
        <v/>
      </c>
      <c r="CL35" s="106" t="str">
        <f>IF(ISBLANK(DATASHEET!CS23),"",DATASHEET!CS23)</f>
        <v/>
      </c>
      <c r="CM35" s="107" t="str">
        <f>IF(ISBLANK(DATASHEET!CT23),"",DATASHEET!CT23)</f>
        <v/>
      </c>
      <c r="CN35" s="123" t="str">
        <f t="shared" si="54"/>
        <v/>
      </c>
      <c r="CO35" s="124">
        <f>IFERROR(INDEX(DATASHEET!$A$1:$GG$231,MATCH(L3VA!$A35,DATASHEET!$A$1:$A$231,0),MATCH(L3VA!CP$2,DATASHEET!$A$1:$GG$1,0)),"")</f>
        <v>0</v>
      </c>
      <c r="CP35" s="105" t="str">
        <f>IF(VLOOKUP(L3VA!$A35,DATASHEET!$A$2:$EW$231,92,FALSE)="","",VLOOKUP(L3VA!$A35,DATASHEET!$A$2:$EW$231,92,FALSE))</f>
        <v/>
      </c>
      <c r="CQ35" s="105" t="str">
        <f t="shared" si="55"/>
        <v/>
      </c>
      <c r="CR35" s="106" t="str">
        <f>IF(ISBLANK(DATASHEET!CX23),"",DATASHEET!CX23)</f>
        <v/>
      </c>
      <c r="CS35" s="107" t="str">
        <f>IF(ISBLANK(DATASHEET!CY23),"",DATASHEET!CY23)</f>
        <v/>
      </c>
      <c r="CT35" s="123" t="str">
        <f t="shared" si="56"/>
        <v/>
      </c>
      <c r="CU35" s="124">
        <f>IFERROR(INDEX(DATASHEET!$A$1:$GG$231,MATCH(L3VA!$A35,DATASHEET!$A$1:$A$231,0),MATCH(L3VA!CV$2,DATASHEET!$A$1:$GG$1,0)),"")</f>
        <v>0</v>
      </c>
      <c r="CV35" s="105" t="str">
        <f>IF(VLOOKUP(L3VA!$A35,DATASHEET!$A$2:$EW$231,107,FALSE)="","",VLOOKUP(L3VA!$A35,DATASHEET!$A$2:$EW$231,107,FALSE))</f>
        <v/>
      </c>
      <c r="CW35" s="105" t="str">
        <f t="shared" si="57"/>
        <v/>
      </c>
      <c r="CX35" s="106" t="str">
        <f>IF(ISBLANK(DATASHEET!DC23),"",DATASHEET!DC23)</f>
        <v/>
      </c>
      <c r="CY35" s="107" t="str">
        <f>IF(ISBLANK(DATASHEET!DD23),"",DATASHEET!DD23)</f>
        <v/>
      </c>
      <c r="CZ35" s="123" t="str">
        <f t="shared" si="58"/>
        <v/>
      </c>
      <c r="DA35" s="124">
        <f>IFERROR(INDEX(DATASHEET!$A$1:$GG$231,MATCH(L3VA!$A35,DATASHEET!$A$1:$A$231,0),MATCH(L3VA!DB$2,DATASHEET!$A$1:$GG$1,0)),"")</f>
        <v>0</v>
      </c>
      <c r="DB35" s="105" t="str">
        <f>IF(VLOOKUP(L3VA!$A35,DATASHEET!$A$2:$EW$231,97,FALSE)="","",VLOOKUP(L3VA!$A35,DATASHEET!$A$2:$EW$231,97,FALSE))</f>
        <v/>
      </c>
      <c r="DC35" s="105" t="str">
        <f t="shared" si="59"/>
        <v/>
      </c>
      <c r="DD35" s="106" t="str">
        <f>IF(ISBLANK(DATASHEET!DH23),"",DATASHEET!DH23)</f>
        <v/>
      </c>
      <c r="DE35" s="107" t="str">
        <f>IF(ISBLANK(DATASHEET!DI23),"",DATASHEET!DI23)</f>
        <v/>
      </c>
      <c r="DF35" s="123" t="str">
        <f t="shared" si="60"/>
        <v/>
      </c>
      <c r="DG35" s="124">
        <f>IFERROR(INDEX(DATASHEET!$A$1:$GG$231,MATCH(L3VA!$A35,DATASHEET!$A$1:$A$231,0),MATCH(L3VA!DH$2,DATASHEET!$A$1:$GG$1,0)),"")</f>
        <v>0</v>
      </c>
      <c r="DH35" s="105" t="str">
        <f>IF(VLOOKUP(L3VA!$A35,DATASHEET!$A$2:$EW$231,102,FALSE)="","",VLOOKUP(L3VA!$A35,DATASHEET!$A$2:$EW$231,102,FALSE))</f>
        <v/>
      </c>
      <c r="DI35" s="105" t="str">
        <f t="shared" si="61"/>
        <v/>
      </c>
      <c r="DJ35" s="106" t="str">
        <f>IF(ISBLANK(DATASHEET!DM23),"",DATASHEET!DM23)</f>
        <v>JQ</v>
      </c>
      <c r="DK35" s="107" t="str">
        <f>IF(ISBLANK(DATASHEET!DN23),"",DATASHEET!DN23)</f>
        <v>12C-MA-7</v>
      </c>
      <c r="DL35" s="123" t="str">
        <f t="shared" si="62"/>
        <v/>
      </c>
      <c r="DM35" s="124">
        <f>IFERROR(INDEX(DATASHEET!$A$1:$GG$231,MATCH(L3VA!$A35,DATASHEET!$A$1:$A$231,0),MATCH(L3VA!DN$2,DATASHEET!$A$1:$GG$1,0)),"")</f>
        <v>0</v>
      </c>
      <c r="DN35" s="105" t="str">
        <f>IF(VLOOKUP(L3VA!$A35,DATASHEET!$A$2:$FW$231,112,FALSE)="","",VLOOKUP(L3VA!$A35,DATASHEET!$A$2:$FW$231,112,FALSE))</f>
        <v/>
      </c>
      <c r="DO35" s="105" t="str">
        <f t="shared" si="28"/>
        <v/>
      </c>
      <c r="DP35" s="106" t="str">
        <f>IF(ISBLANK(DATASHEET!DR23),"",DATASHEET!DR23)</f>
        <v/>
      </c>
      <c r="DQ35" s="107" t="str">
        <f>IF(ISBLANK(DATASHEET!DS23),"",DATASHEET!DS23)</f>
        <v/>
      </c>
      <c r="DR35" s="123" t="str">
        <f t="shared" si="63"/>
        <v/>
      </c>
      <c r="DS35" s="124">
        <f>IFERROR(INDEX(DATASHEET!$A$1:$GG$231,MATCH(L3VA!$A35,DATASHEET!$A$1:$A$231,0),MATCH(L3VA!DT$2,DATASHEET!$A$1:$GG$1,0)),"")</f>
        <v>0</v>
      </c>
      <c r="DT35" s="105" t="str">
        <f>IF(VLOOKUP(L3VA!$A35,DATASHEET!$A$2:$EW$231,117,FALSE)="","",VLOOKUP(L3VA!$A35,DATASHEET!$A$2:$EW$231,117,FALSE))</f>
        <v>JQ</v>
      </c>
      <c r="DU35" s="105" t="str">
        <f t="shared" si="64"/>
        <v/>
      </c>
      <c r="DV35" s="106" t="str">
        <f>IF(ISBLANK(DATASHEET!DW23),"",DATASHEET!DW23)</f>
        <v/>
      </c>
      <c r="DW35" s="107" t="str">
        <f>IF(ISBLANK(DATASHEET!DX23),"",DATASHEET!DX23)</f>
        <v/>
      </c>
      <c r="DX35" s="123" t="str">
        <f t="shared" si="65"/>
        <v/>
      </c>
      <c r="DY35" s="124" t="str">
        <f>IFERROR(INDEX(DATASHEET!$A$1:$GG$231,MATCH(L3VA!$A35,DATASHEET!$A$1:$A$231,0),MATCH(L3VA!DZ$2,DATASHEET!$A$1:$GG$1,0)),"")</f>
        <v/>
      </c>
      <c r="DZ35" s="105" t="str">
        <f>IF(VLOOKUP(L3VA!$A35,DATASHEET!$A$2:$EW$231,122,FALSE)="","",VLOOKUP(L3VA!$A35,DATASHEET!$A$2:$EW$231,122,FALSE))</f>
        <v/>
      </c>
      <c r="EA35" s="105" t="str">
        <f t="shared" si="66"/>
        <v/>
      </c>
      <c r="EB35" s="106" t="str">
        <f>IF(ISBLANK(DATASHEET!EB23),"",DATASHEET!EB23)</f>
        <v/>
      </c>
      <c r="EC35" s="107" t="str">
        <f>IF(ISBLANK(DATASHEET!EC23),"",DATASHEET!EC23)</f>
        <v/>
      </c>
      <c r="ED35" s="123" t="str">
        <f t="shared" si="67"/>
        <v/>
      </c>
      <c r="EE35" s="124">
        <f>IFERROR(INDEX(DATASHEET!$A$1:$GG$231,MATCH(L3VA!$A35,DATASHEET!$A$1:$A$231,0),MATCH(L3VA!EF$2,DATASHEET!$A$1:$GG$1,0)),"")</f>
        <v>0</v>
      </c>
      <c r="EF35" s="105" t="str">
        <f>IF(VLOOKUP(L3VA!$A35,DATASHEET!$A$2:$EW$231,127,FALSE)="","",VLOOKUP(L3VA!$A35,DATASHEET!$A$2:$EW$231,127,FALSE))</f>
        <v/>
      </c>
      <c r="EG35" s="105" t="str">
        <f t="shared" si="68"/>
        <v/>
      </c>
      <c r="EH35" s="106" t="str">
        <f>IF(ISBLANK(DATASHEET!EG23),"",DATASHEET!EG23)</f>
        <v/>
      </c>
      <c r="EI35" s="107" t="str">
        <f>IF(ISBLANK(DATASHEET!EH23),"",DATASHEET!EH23)</f>
        <v/>
      </c>
      <c r="EJ35" s="123" t="str">
        <f t="shared" si="69"/>
        <v/>
      </c>
      <c r="EK35" s="124">
        <f>IFERROR(INDEX(DATASHEET!$A$1:$GG$231,MATCH(L3VA!$A35,DATASHEET!$A$1:$A$231,0),MATCH(L3VA!EL$2,DATASHEET!$A$1:$GG$1,0)),"")</f>
        <v>0</v>
      </c>
      <c r="EL35" s="105" t="str">
        <f>IF(VLOOKUP(L3VA!$A35,DATASHEET!$A$2:$EW$231,132,FALSE)="","",VLOOKUP(L3VA!$A35,DATASHEET!$A$2:$EW$231,132,FALSE))</f>
        <v/>
      </c>
      <c r="EM35" s="105" t="str">
        <f t="shared" si="70"/>
        <v/>
      </c>
      <c r="EN35" s="106" t="str">
        <f>IF(ISBLANK(DATASHEET!EL23),"",DATASHEET!EL23)</f>
        <v/>
      </c>
      <c r="EO35" s="107" t="str">
        <f>IF(ISBLANK(DATASHEET!EM23),"",DATASHEET!EM23)</f>
        <v/>
      </c>
      <c r="EP35" s="123" t="str">
        <f t="shared" si="71"/>
        <v/>
      </c>
      <c r="EQ35" s="124">
        <f>IFERROR(INDEX(DATASHEET!$A$1:$GG$231,MATCH(L3VA!$A35,DATASHEET!$A$1:$A$231,0),MATCH(L3VA!ER$2,DATASHEET!$A$1:$GG$1,0)),"")</f>
        <v>0</v>
      </c>
      <c r="ER35" s="105" t="str">
        <f>IF(VLOOKUP(L3VA!$A35,DATASHEET!$A$2:$EW$231,137,FALSE)="","",VLOOKUP(L3VA!$A35,DATASHEET!$A$2:$EW$231,137,FALSE))</f>
        <v/>
      </c>
      <c r="ES35" s="105" t="str">
        <f t="shared" si="72"/>
        <v/>
      </c>
      <c r="ET35" s="106" t="str">
        <f>IF(ISBLANK(DATASHEET!EQ23),"",DATASHEET!EQ23)</f>
        <v/>
      </c>
      <c r="EU35" s="107" t="str">
        <f>IF(ISBLANK(DATASHEET!ER23),"",DATASHEET!ER23)</f>
        <v/>
      </c>
      <c r="EV35" s="123" t="str">
        <f t="shared" si="73"/>
        <v/>
      </c>
      <c r="EW35" s="124">
        <f>IFERROR(INDEX(DATASHEET!$A$1:$GG$231,MATCH(L3VA!$A35,DATASHEET!$A$1:$A$231,0),MATCH(L3VA!EX$2,DATASHEET!$A$1:$GG$1,0)),"")</f>
        <v>0</v>
      </c>
      <c r="EX35" s="105" t="str">
        <f>IF(VLOOKUP(L3VA!$A35,DATASHEET!$A$2:$EW$231,142,FALSE)="","",VLOOKUP(L3VA!$A35,DATASHEET!$A$2:$EW$231,142,FALSE))</f>
        <v/>
      </c>
      <c r="EY35" s="105" t="str">
        <f t="shared" si="74"/>
        <v/>
      </c>
      <c r="EZ35" s="106" t="str">
        <f>IF(ISBLANK(DATASHEET!EV23),"",DATASHEET!EV23)</f>
        <v/>
      </c>
      <c r="FA35" s="107" t="str">
        <f>IF(ISBLANK(DATASHEET!EW23),"",DATASHEET!EW23)</f>
        <v/>
      </c>
      <c r="FB35" s="123" t="str">
        <f t="shared" si="75"/>
        <v/>
      </c>
      <c r="FC35" s="124">
        <f>IFERROR(INDEX(DATASHEET!$A$1:$GG$231,MATCH(L3VA!$A35,DATASHEET!$A$1:$A$231,0),MATCH(L3VA!FD$2,DATASHEET!$A$1:$GG$1,0)),"")</f>
        <v>0</v>
      </c>
      <c r="FD35" s="105" t="str">
        <f>IF(VLOOKUP(L3VA!$A35,DATASHEET!$A$2:$FW$231,147,FALSE)="","",VLOOKUP(L3VA!$A35,DATASHEET!$A$2:$FW$231,147,FALSE))</f>
        <v/>
      </c>
      <c r="FE35" s="105" t="str">
        <f t="shared" si="76"/>
        <v/>
      </c>
      <c r="FF35" s="106" t="str">
        <f>IF(ISBLANK(DATASHEET!FA23),"",DATASHEET!FA23)</f>
        <v/>
      </c>
      <c r="FG35" s="107" t="str">
        <f>IF(ISBLANK(DATASHEET!FB23),"",DATASHEET!FB23)</f>
        <v/>
      </c>
    </row>
    <row r="36" spans="1:163" x14ac:dyDescent="0.25">
      <c r="A36" s="354">
        <f>DATASHEET!A24</f>
        <v>160081</v>
      </c>
      <c r="B36" s="42" t="str">
        <f>DATASHEET!B24</f>
        <v>BEATSON, Ana</v>
      </c>
      <c r="C36" s="109" t="str">
        <f>DATASHEET!C24</f>
        <v>12SG</v>
      </c>
      <c r="D36" s="110" t="str">
        <f>DATASHEET!D24</f>
        <v>F</v>
      </c>
      <c r="E36" s="110" t="str">
        <f>IFERROR(VLOOKUP(A36,'[5]Y12 Students'!$E$3:$I$271,5,FALSE),"")</f>
        <v>EXTERNAL</v>
      </c>
      <c r="F36" s="110" t="str">
        <f>DATASHEET!E24</f>
        <v>N</v>
      </c>
      <c r="G36" s="110" t="str">
        <f>DATASHEET!F24</f>
        <v>White and Any Other Asian Background</v>
      </c>
      <c r="H36" s="110" t="str">
        <f>DATASHEET!G24</f>
        <v>N</v>
      </c>
      <c r="I36" s="110" t="str">
        <f>DATASHEET!H24</f>
        <v>N</v>
      </c>
      <c r="J36" s="111" t="str">
        <f>DATASHEET!J24</f>
        <v>7.75+ (A/A*)</v>
      </c>
      <c r="K36" s="104" t="str">
        <f t="shared" si="25"/>
        <v/>
      </c>
      <c r="L36" s="104" t="str">
        <f t="shared" si="26"/>
        <v/>
      </c>
      <c r="M36" s="336" t="str">
        <f>IF(COUNT(L3VA!$N36,L3VA!$Z36,L3VA!$T36,L3VA!$AF36,L3VA!$AX36,L3VA!$AR36,L3VA!$BJ36,L3VA!$BD36,L3VA!$BP36,L3VA!#REF!,L3VA!$AL36,L3VA!$BV36,L3VA!$CH36,L3VA!$CZ36,L3VA!$CN36,L3VA!$DF36,L3VA!$CB36,L3VA!#REF!,L3VA!$DR36,L3VA!$DX36,L3VA!$ED36,L3VA!$EJ36,L3VA!$EP36,L3VA!$EV36,L3VA!$FB36,L3VA!$DL36)=0,"",AVERAGE(N36,Z36,T36,AF36,AL36,AX36,AR36,BJ36,BD36,BP36,BV36,CH36,CZ36,CN36,DF36,CB36,DR36,DX36,ED36,EJ36,EP36,EV36,FB36,DL36))</f>
        <v/>
      </c>
      <c r="N36" s="123" t="str">
        <f t="shared" si="29"/>
        <v/>
      </c>
      <c r="O36" s="124">
        <f>IFERROR(INDEX(DATASHEET!$A$1:$GG$231,MATCH(L3VA!$A36,DATASHEET!$A$1:$A$231,0),MATCH(L3VA!P$2,DATASHEET!$A$1:$GG$1,0)),"")</f>
        <v>0</v>
      </c>
      <c r="P36" s="105">
        <f>IF(VLOOKUP(L3VA!$A36,DATASHEET!$A$2:$EW$231,22,FALSE)="","",VLOOKUP(L3VA!$A36,DATASHEET!$A$2:$EW$231,22,FALSE))</f>
        <v>0</v>
      </c>
      <c r="Q36" s="105" t="str">
        <f t="shared" si="30"/>
        <v/>
      </c>
      <c r="R36" s="106" t="str">
        <f>IF(ISBLANK(DATASHEET!AF24),"",DATASHEET!AF24)</f>
        <v/>
      </c>
      <c r="S36" s="107" t="str">
        <f>IF(ISBLANK(DATASHEET!AG24),"",DATASHEET!AG24)</f>
        <v/>
      </c>
      <c r="T36" s="123" t="str">
        <f t="shared" si="31"/>
        <v/>
      </c>
      <c r="U36" s="124">
        <f>IFERROR(INDEX(DATASHEET!$A$1:$GG$231,MATCH(L3VA!$A36,DATASHEET!$A$1:$A$231,0),MATCH(L3VA!V$2,DATASHEET!$A$1:$GG$1,0)),"")</f>
        <v>0</v>
      </c>
      <c r="V36" s="105">
        <f>IF(VLOOKUP(L3VA!$A36,DATASHEET!$A$2:$EW$231,27,FALSE)="","",VLOOKUP(L3VA!$A36,DATASHEET!$A$2:$EW$231,27,FALSE))</f>
        <v>0</v>
      </c>
      <c r="W36" s="105" t="str">
        <f t="shared" si="32"/>
        <v/>
      </c>
      <c r="X36" s="106" t="str">
        <f>IF(ISBLANK(DATASHEET!AK24),"",DATASHEET!AK24)</f>
        <v>KBW</v>
      </c>
      <c r="Y36" s="107" t="str">
        <f>IF(ISBLANK(DATASHEET!AL24),"",DATASHEET!AL24)</f>
        <v>12A-BI-2</v>
      </c>
      <c r="Z36" s="123" t="str">
        <f t="shared" si="33"/>
        <v/>
      </c>
      <c r="AA36" s="124">
        <f>IFERROR(INDEX(DATASHEET!$A$1:$GG$231,MATCH(L3VA!$A36,DATASHEET!$A$1:$A$231,0),MATCH(L3VA!AB$2,DATASHEET!$A$1:$GG$1,0)),"")</f>
        <v>0</v>
      </c>
      <c r="AB36" s="105" t="str">
        <f>IF(VLOOKUP(L3VA!$A36,DATASHEET!$A$2:$EW$231,32,FALSE)="","",VLOOKUP(L3VA!$A36,DATASHEET!$A$2:$EW$231,32,FALSE))</f>
        <v/>
      </c>
      <c r="AC36" s="105" t="str">
        <f t="shared" si="34"/>
        <v/>
      </c>
      <c r="AD36" s="106" t="str">
        <f>IF(ISBLANK(DATASHEET!AP24),"",DATASHEET!AP24)</f>
        <v/>
      </c>
      <c r="AE36" s="107" t="str">
        <f>IF(ISBLANK(DATASHEET!AQ24),"",DATASHEET!AQ24)</f>
        <v/>
      </c>
      <c r="AF36" s="123" t="str">
        <f t="shared" si="35"/>
        <v/>
      </c>
      <c r="AG36" s="124">
        <f>IFERROR(INDEX(DATASHEET!$A$1:$GG$231,MATCH(L3VA!$A36,DATASHEET!$A$1:$A$231,0),MATCH(L3VA!AH$2,DATASHEET!$A$1:$GG$1,0)),"")</f>
        <v>0</v>
      </c>
      <c r="AH36" s="105" t="str">
        <f>IF(VLOOKUP(L3VA!$A36,DATASHEET!$A$2:$EW$231,37,FALSE)="","",VLOOKUP(L3VA!$A36,DATASHEET!$A$2:$EW$231,37,FALSE))</f>
        <v>KBW</v>
      </c>
      <c r="AI36" s="105" t="str">
        <f t="shared" si="36"/>
        <v/>
      </c>
      <c r="AJ36" s="106" t="str">
        <f>IF(ISBLANK(DATASHEET!AU24),"",DATASHEET!AU24)</f>
        <v>MB</v>
      </c>
      <c r="AK36" s="107" t="str">
        <f>IF(ISBLANK(DATASHEET!AV24),"",DATASHEET!AV24)</f>
        <v>12D-CH-2</v>
      </c>
      <c r="AL36" s="123" t="str">
        <f t="shared" si="37"/>
        <v/>
      </c>
      <c r="AM36" s="124">
        <f>IFERROR(INDEX(DATASHEET!$A$1:$GG$231,MATCH(L3VA!$A36,DATASHEET!$A$1:$A$231,0),MATCH(L3VA!AN$2,DATASHEET!$A$1:$GG$1,0)),"")</f>
        <v>0</v>
      </c>
      <c r="AN36" s="105" t="str">
        <f>IF(VLOOKUP(L3VA!$A36,DATASHEET!$A$2:$EW$231,42,FALSE)="","",VLOOKUP(L3VA!$A36,DATASHEET!$A$2:$EW$231,42,FALSE))</f>
        <v/>
      </c>
      <c r="AO36" s="105" t="str">
        <f t="shared" si="38"/>
        <v/>
      </c>
      <c r="AP36" s="106" t="str">
        <f>IF(ISBLANK(DATASHEET!AZ24),"",DATASHEET!AZ24)</f>
        <v/>
      </c>
      <c r="AQ36" s="107" t="str">
        <f>IF(ISBLANK(DATASHEET!BA24),"",DATASHEET!BA24)</f>
        <v/>
      </c>
      <c r="AR36" s="123" t="str">
        <f t="shared" si="39"/>
        <v/>
      </c>
      <c r="AS36" s="124">
        <f>IFERROR(INDEX(DATASHEET!$A$1:$GG$231,MATCH(L3VA!$A36,DATASHEET!$A$1:$A$231,0),MATCH(L3VA!AT$2,DATASHEET!$A$1:$GG$1,0)),"")</f>
        <v>0</v>
      </c>
      <c r="AT36" s="105" t="str">
        <f>IF(VLOOKUP(L3VA!$A36,DATASHEET!$A$2:$EW$231,47,FALSE)="","",VLOOKUP(L3VA!$A36,DATASHEET!$A$2:$EW$231,47,FALSE))</f>
        <v>MB</v>
      </c>
      <c r="AU36" s="105" t="str">
        <f t="shared" si="40"/>
        <v/>
      </c>
      <c r="AV36" s="106" t="str">
        <f>IF(ISBLANK(DATASHEET!BE24),"",DATASHEET!BE24)</f>
        <v/>
      </c>
      <c r="AW36" s="107" t="str">
        <f>IF(ISBLANK(DATASHEET!BF24),"",DATASHEET!BF24)</f>
        <v/>
      </c>
      <c r="AX36" s="123" t="str">
        <f t="shared" si="41"/>
        <v/>
      </c>
      <c r="AY36" s="124">
        <f>IFERROR(INDEX(DATASHEET!$A$1:$GG$231,MATCH(L3VA!$A36,DATASHEET!$A$1:$A$231,0),MATCH(L3VA!AZ$2,DATASHEET!$A$1:$GG$1,0)),"")</f>
        <v>0</v>
      </c>
      <c r="AZ36" s="105" t="str">
        <f>IF(VLOOKUP(L3VA!$A36,DATASHEET!$A$2:$EW$231,52,FALSE)="","",VLOOKUP(L3VA!$A36,DATASHEET!$A$2:$EW$231,52,FALSE))</f>
        <v/>
      </c>
      <c r="BA36" s="105" t="str">
        <f t="shared" si="42"/>
        <v/>
      </c>
      <c r="BB36" s="106" t="str">
        <f>IF(ISBLANK(DATASHEET!BJ24),"",DATASHEET!BJ24)</f>
        <v/>
      </c>
      <c r="BC36" s="107" t="str">
        <f>IF(ISBLANK(DATASHEET!BK24),"",DATASHEET!BK24)</f>
        <v/>
      </c>
      <c r="BD36" s="123" t="str">
        <f t="shared" si="43"/>
        <v/>
      </c>
      <c r="BE36" s="124">
        <f>IFERROR(INDEX(DATASHEET!$A$1:$GG$231,MATCH(L3VA!$A36,DATASHEET!$A$1:$A$231,0),MATCH(L3VA!BF$2,DATASHEET!$A$1:$GG$1,0)),"")</f>
        <v>0</v>
      </c>
      <c r="BF36" s="105" t="str">
        <f>IF(VLOOKUP(L3VA!$A36,DATASHEET!$A$2:$EW$231,57,FALSE)="","",VLOOKUP(L3VA!$A36,DATASHEET!$A$2:$EW$231,57,FALSE))</f>
        <v/>
      </c>
      <c r="BG36" s="105" t="str">
        <f t="shared" si="44"/>
        <v/>
      </c>
      <c r="BH36" s="106" t="str">
        <f>IF(ISBLANK(DATASHEET!BO24),"",DATASHEET!BO24)</f>
        <v/>
      </c>
      <c r="BI36" s="107" t="str">
        <f>IF(ISBLANK(DATASHEET!BP24),"",DATASHEET!BP24)</f>
        <v/>
      </c>
      <c r="BJ36" s="123" t="str">
        <f t="shared" si="45"/>
        <v/>
      </c>
      <c r="BK36" s="124">
        <f>IFERROR(INDEX(DATASHEET!$A$1:$GG$231,MATCH(L3VA!$A36,DATASHEET!$A$1:$A$231,0),MATCH(L3VA!BL$2,DATASHEET!$A$1:$GG$1,0)),"")</f>
        <v>0</v>
      </c>
      <c r="BL36" s="105" t="str">
        <f>IF(VLOOKUP(L3VA!$A36,DATASHEET!$A$2:$EW$231,62,FALSE)="","",VLOOKUP(L3VA!$A36,DATASHEET!$A$2:$EW$231,62,FALSE))</f>
        <v/>
      </c>
      <c r="BM36" s="105" t="str">
        <f t="shared" si="46"/>
        <v/>
      </c>
      <c r="BN36" s="106" t="str">
        <f>IF(ISBLANK(DATASHEET!BT24),"",DATASHEET!BT24)</f>
        <v/>
      </c>
      <c r="BO36" s="107" t="str">
        <f>IF(ISBLANK(DATASHEET!BU24),"",DATASHEET!BU24)</f>
        <v/>
      </c>
      <c r="BP36" s="123" t="str">
        <f t="shared" si="47"/>
        <v/>
      </c>
      <c r="BQ36" s="124">
        <f>IFERROR(INDEX(DATASHEET!$A$1:$GG$231,MATCH(L3VA!$A36,DATASHEET!$A$1:$A$231,0),MATCH(L3VA!BR$2,DATASHEET!$A$1:$GG$1,0)),"")</f>
        <v>0</v>
      </c>
      <c r="BR36" s="105" t="str">
        <f>IF(VLOOKUP(L3VA!$A36,DATASHEET!$A$2:$EW$231,67,FALSE)="","",VLOOKUP(L3VA!$A36,DATASHEET!$A$2:$EW$231,67,FALSE))</f>
        <v/>
      </c>
      <c r="BS36" s="105" t="str">
        <f t="shared" si="48"/>
        <v/>
      </c>
      <c r="BT36" s="106" t="str">
        <f>IF(ISBLANK(DATASHEET!BY24),"",DATASHEET!BY24)</f>
        <v/>
      </c>
      <c r="BU36" s="107" t="str">
        <f>IF(ISBLANK(DATASHEET!BZ24),"",DATASHEET!BZ24)</f>
        <v/>
      </c>
      <c r="BV36" s="123" t="str">
        <f t="shared" si="49"/>
        <v/>
      </c>
      <c r="BW36" s="124">
        <f>IFERROR(INDEX(DATASHEET!$A$1:$GG$231,MATCH(L3VA!$A36,DATASHEET!$A$1:$A$231,0),MATCH(L3VA!BX$2,DATASHEET!$A$1:$GG$1,0)),"")</f>
        <v>0</v>
      </c>
      <c r="BX36" s="105" t="str">
        <f>IF(VLOOKUP(L3VA!$A36,DATASHEET!$A$2:$EW$231,77,FALSE)="","",VLOOKUP(L3VA!$A36,DATASHEET!$A$2:$EW$231,77,FALSE))</f>
        <v/>
      </c>
      <c r="BY36" s="105" t="str">
        <f t="shared" si="50"/>
        <v/>
      </c>
      <c r="BZ36" s="106" t="str">
        <f>IF(ISBLANK(DATASHEET!CI24),"",DATASHEET!CI24)</f>
        <v/>
      </c>
      <c r="CA36" s="107" t="str">
        <f>IF(ISBLANK(DATASHEET!CJ24),"",DATASHEET!CJ24)</f>
        <v/>
      </c>
      <c r="CB36" s="123" t="str">
        <f t="shared" si="51"/>
        <v/>
      </c>
      <c r="CC36" s="124">
        <f>IFERROR(INDEX(DATASHEET!$A$1:$GG$231,MATCH(L3VA!$A36,DATASHEET!$A$1:$A$231,0),MATCH(L3VA!CD$2,DATASHEET!$A$1:$GG$1,0)),"")</f>
        <v>0</v>
      </c>
      <c r="CD36" s="105" t="str">
        <f>IF(VLOOKUP(L3VA!$A36,DATASHEET!$A$2:$EW$231,82,FALSE)="","",VLOOKUP(L3VA!$A36,DATASHEET!$A$2:$EW$231,82,FALSE))</f>
        <v>MHA</v>
      </c>
      <c r="CE36" s="105" t="str">
        <f t="shared" si="52"/>
        <v/>
      </c>
      <c r="CF36" s="106" t="str">
        <f>IF(ISBLANK(DATASHEET!CN24),"",DATASHEET!CN24)</f>
        <v>JQ</v>
      </c>
      <c r="CG36" s="107" t="str">
        <f>IF(ISBLANK(DATASHEET!CO24),"",DATASHEET!CO24)</f>
        <v>12E-MAF-4</v>
      </c>
      <c r="CH36" s="123" t="str">
        <f t="shared" si="53"/>
        <v/>
      </c>
      <c r="CI36" s="124">
        <f>IFERROR(INDEX(DATASHEET!$A$1:$GG$231,MATCH(L3VA!$A36,DATASHEET!$A$1:$A$231,0),MATCH(L3VA!CJ$2,DATASHEET!$A$1:$GG$1,0)),"")</f>
        <v>0</v>
      </c>
      <c r="CJ36" s="105" t="str">
        <f>IF(VLOOKUP(L3VA!$A36,DATASHEET!$A$2:$EW$231,87,FALSE)="","",VLOOKUP(L3VA!$A36,DATASHEET!$A$2:$EW$231,87,FALSE))</f>
        <v/>
      </c>
      <c r="CK36" s="105" t="str">
        <f t="shared" si="27"/>
        <v/>
      </c>
      <c r="CL36" s="106" t="str">
        <f>IF(ISBLANK(DATASHEET!CS24),"",DATASHEET!CS24)</f>
        <v/>
      </c>
      <c r="CM36" s="107" t="str">
        <f>IF(ISBLANK(DATASHEET!CT24),"",DATASHEET!CT24)</f>
        <v/>
      </c>
      <c r="CN36" s="123" t="str">
        <f t="shared" si="54"/>
        <v/>
      </c>
      <c r="CO36" s="124">
        <f>IFERROR(INDEX(DATASHEET!$A$1:$GG$231,MATCH(L3VA!$A36,DATASHEET!$A$1:$A$231,0),MATCH(L3VA!CP$2,DATASHEET!$A$1:$GG$1,0)),"")</f>
        <v>0</v>
      </c>
      <c r="CP36" s="105" t="str">
        <f>IF(VLOOKUP(L3VA!$A36,DATASHEET!$A$2:$EW$231,92,FALSE)="","",VLOOKUP(L3VA!$A36,DATASHEET!$A$2:$EW$231,92,FALSE))</f>
        <v>JQ</v>
      </c>
      <c r="CQ36" s="105" t="str">
        <f t="shared" si="55"/>
        <v/>
      </c>
      <c r="CR36" s="106" t="str">
        <f>IF(ISBLANK(DATASHEET!CX24),"",DATASHEET!CX24)</f>
        <v/>
      </c>
      <c r="CS36" s="107" t="str">
        <f>IF(ISBLANK(DATASHEET!CY24),"",DATASHEET!CY24)</f>
        <v/>
      </c>
      <c r="CT36" s="123" t="str">
        <f t="shared" si="56"/>
        <v/>
      </c>
      <c r="CU36" s="124">
        <f>IFERROR(INDEX(DATASHEET!$A$1:$GG$231,MATCH(L3VA!$A36,DATASHEET!$A$1:$A$231,0),MATCH(L3VA!CV$2,DATASHEET!$A$1:$GG$1,0)),"")</f>
        <v>0</v>
      </c>
      <c r="CV36" s="105" t="str">
        <f>IF(VLOOKUP(L3VA!$A36,DATASHEET!$A$2:$EW$231,107,FALSE)="","",VLOOKUP(L3VA!$A36,DATASHEET!$A$2:$EW$231,107,FALSE))</f>
        <v/>
      </c>
      <c r="CW36" s="105" t="str">
        <f t="shared" si="57"/>
        <v/>
      </c>
      <c r="CX36" s="106" t="str">
        <f>IF(ISBLANK(DATASHEET!DC24),"",DATASHEET!DC24)</f>
        <v/>
      </c>
      <c r="CY36" s="107" t="str">
        <f>IF(ISBLANK(DATASHEET!DD24),"",DATASHEET!DD24)</f>
        <v/>
      </c>
      <c r="CZ36" s="123" t="str">
        <f t="shared" si="58"/>
        <v/>
      </c>
      <c r="DA36" s="124">
        <f>IFERROR(INDEX(DATASHEET!$A$1:$GG$231,MATCH(L3VA!$A36,DATASHEET!$A$1:$A$231,0),MATCH(L3VA!DB$2,DATASHEET!$A$1:$GG$1,0)),"")</f>
        <v>0</v>
      </c>
      <c r="DB36" s="105" t="str">
        <f>IF(VLOOKUP(L3VA!$A36,DATASHEET!$A$2:$EW$231,97,FALSE)="","",VLOOKUP(L3VA!$A36,DATASHEET!$A$2:$EW$231,97,FALSE))</f>
        <v/>
      </c>
      <c r="DC36" s="105" t="str">
        <f t="shared" si="59"/>
        <v/>
      </c>
      <c r="DD36" s="106" t="str">
        <f>IF(ISBLANK(DATASHEET!DH24),"",DATASHEET!DH24)</f>
        <v/>
      </c>
      <c r="DE36" s="107" t="str">
        <f>IF(ISBLANK(DATASHEET!DI24),"",DATASHEET!DI24)</f>
        <v/>
      </c>
      <c r="DF36" s="123" t="str">
        <f t="shared" si="60"/>
        <v/>
      </c>
      <c r="DG36" s="124">
        <f>IFERROR(INDEX(DATASHEET!$A$1:$GG$231,MATCH(L3VA!$A36,DATASHEET!$A$1:$A$231,0),MATCH(L3VA!DH$2,DATASHEET!$A$1:$GG$1,0)),"")</f>
        <v>0</v>
      </c>
      <c r="DH36" s="105" t="str">
        <f>IF(VLOOKUP(L3VA!$A36,DATASHEET!$A$2:$EW$231,102,FALSE)="","",VLOOKUP(L3VA!$A36,DATASHEET!$A$2:$EW$231,102,FALSE))</f>
        <v/>
      </c>
      <c r="DI36" s="105" t="str">
        <f t="shared" si="61"/>
        <v/>
      </c>
      <c r="DJ36" s="106" t="str">
        <f>IF(ISBLANK(DATASHEET!DM24),"",DATASHEET!DM24)</f>
        <v>JQ</v>
      </c>
      <c r="DK36" s="107" t="str">
        <f>IF(ISBLANK(DATASHEET!DN24),"",DATASHEET!DN24)</f>
        <v>12B-MA-5</v>
      </c>
      <c r="DL36" s="123" t="str">
        <f t="shared" si="62"/>
        <v/>
      </c>
      <c r="DM36" s="124">
        <f>IFERROR(INDEX(DATASHEET!$A$1:$GG$231,MATCH(L3VA!$A36,DATASHEET!$A$1:$A$231,0),MATCH(L3VA!DN$2,DATASHEET!$A$1:$GG$1,0)),"")</f>
        <v>0</v>
      </c>
      <c r="DN36" s="105" t="str">
        <f>IF(VLOOKUP(L3VA!$A36,DATASHEET!$A$2:$FW$231,112,FALSE)="","",VLOOKUP(L3VA!$A36,DATASHEET!$A$2:$FW$231,112,FALSE))</f>
        <v/>
      </c>
      <c r="DO36" s="105" t="str">
        <f t="shared" si="28"/>
        <v/>
      </c>
      <c r="DP36" s="106" t="str">
        <f>IF(ISBLANK(DATASHEET!DR24),"",DATASHEET!DR24)</f>
        <v/>
      </c>
      <c r="DQ36" s="107" t="str">
        <f>IF(ISBLANK(DATASHEET!DS24),"",DATASHEET!DS24)</f>
        <v/>
      </c>
      <c r="DR36" s="123" t="str">
        <f t="shared" si="63"/>
        <v/>
      </c>
      <c r="DS36" s="124">
        <f>IFERROR(INDEX(DATASHEET!$A$1:$GG$231,MATCH(L3VA!$A36,DATASHEET!$A$1:$A$231,0),MATCH(L3VA!DT$2,DATASHEET!$A$1:$GG$1,0)),"")</f>
        <v>0</v>
      </c>
      <c r="DT36" s="105" t="str">
        <f>IF(VLOOKUP(L3VA!$A36,DATASHEET!$A$2:$EW$231,117,FALSE)="","",VLOOKUP(L3VA!$A36,DATASHEET!$A$2:$EW$231,117,FALSE))</f>
        <v>JQ</v>
      </c>
      <c r="DU36" s="105" t="str">
        <f t="shared" si="64"/>
        <v/>
      </c>
      <c r="DV36" s="106" t="str">
        <f>IF(ISBLANK(DATASHEET!DW24),"",DATASHEET!DW24)</f>
        <v/>
      </c>
      <c r="DW36" s="107" t="str">
        <f>IF(ISBLANK(DATASHEET!DX24),"",DATASHEET!DX24)</f>
        <v/>
      </c>
      <c r="DX36" s="123" t="str">
        <f t="shared" si="65"/>
        <v/>
      </c>
      <c r="DY36" s="124" t="str">
        <f>IFERROR(INDEX(DATASHEET!$A$1:$GG$231,MATCH(L3VA!$A36,DATASHEET!$A$1:$A$231,0),MATCH(L3VA!DZ$2,DATASHEET!$A$1:$GG$1,0)),"")</f>
        <v/>
      </c>
      <c r="DZ36" s="105" t="str">
        <f>IF(VLOOKUP(L3VA!$A36,DATASHEET!$A$2:$EW$231,122,FALSE)="","",VLOOKUP(L3VA!$A36,DATASHEET!$A$2:$EW$231,122,FALSE))</f>
        <v/>
      </c>
      <c r="EA36" s="105" t="str">
        <f t="shared" si="66"/>
        <v/>
      </c>
      <c r="EB36" s="106" t="str">
        <f>IF(ISBLANK(DATASHEET!EB24),"",DATASHEET!EB24)</f>
        <v/>
      </c>
      <c r="EC36" s="107" t="str">
        <f>IF(ISBLANK(DATASHEET!EC24),"",DATASHEET!EC24)</f>
        <v/>
      </c>
      <c r="ED36" s="123" t="str">
        <f t="shared" si="67"/>
        <v/>
      </c>
      <c r="EE36" s="124">
        <f>IFERROR(INDEX(DATASHEET!$A$1:$GG$231,MATCH(L3VA!$A36,DATASHEET!$A$1:$A$231,0),MATCH(L3VA!EF$2,DATASHEET!$A$1:$GG$1,0)),"")</f>
        <v>0</v>
      </c>
      <c r="EF36" s="105" t="str">
        <f>IF(VLOOKUP(L3VA!$A36,DATASHEET!$A$2:$EW$231,127,FALSE)="","",VLOOKUP(L3VA!$A36,DATASHEET!$A$2:$EW$231,127,FALSE))</f>
        <v/>
      </c>
      <c r="EG36" s="105" t="str">
        <f t="shared" si="68"/>
        <v/>
      </c>
      <c r="EH36" s="106" t="str">
        <f>IF(ISBLANK(DATASHEET!EG24),"",DATASHEET!EG24)</f>
        <v/>
      </c>
      <c r="EI36" s="107" t="str">
        <f>IF(ISBLANK(DATASHEET!EH24),"",DATASHEET!EH24)</f>
        <v/>
      </c>
      <c r="EJ36" s="123" t="str">
        <f t="shared" si="69"/>
        <v/>
      </c>
      <c r="EK36" s="124">
        <f>IFERROR(INDEX(DATASHEET!$A$1:$GG$231,MATCH(L3VA!$A36,DATASHEET!$A$1:$A$231,0),MATCH(L3VA!EL$2,DATASHEET!$A$1:$GG$1,0)),"")</f>
        <v>0</v>
      </c>
      <c r="EL36" s="105" t="str">
        <f>IF(VLOOKUP(L3VA!$A36,DATASHEET!$A$2:$EW$231,132,FALSE)="","",VLOOKUP(L3VA!$A36,DATASHEET!$A$2:$EW$231,132,FALSE))</f>
        <v/>
      </c>
      <c r="EM36" s="105" t="str">
        <f t="shared" si="70"/>
        <v/>
      </c>
      <c r="EN36" s="106" t="str">
        <f>IF(ISBLANK(DATASHEET!EL24),"",DATASHEET!EL24)</f>
        <v/>
      </c>
      <c r="EO36" s="107" t="str">
        <f>IF(ISBLANK(DATASHEET!EM24),"",DATASHEET!EM24)</f>
        <v/>
      </c>
      <c r="EP36" s="123" t="str">
        <f t="shared" si="71"/>
        <v/>
      </c>
      <c r="EQ36" s="124">
        <f>IFERROR(INDEX(DATASHEET!$A$1:$GG$231,MATCH(L3VA!$A36,DATASHEET!$A$1:$A$231,0),MATCH(L3VA!ER$2,DATASHEET!$A$1:$GG$1,0)),"")</f>
        <v>0</v>
      </c>
      <c r="ER36" s="105" t="str">
        <f>IF(VLOOKUP(L3VA!$A36,DATASHEET!$A$2:$EW$231,137,FALSE)="","",VLOOKUP(L3VA!$A36,DATASHEET!$A$2:$EW$231,137,FALSE))</f>
        <v/>
      </c>
      <c r="ES36" s="105" t="str">
        <f t="shared" si="72"/>
        <v/>
      </c>
      <c r="ET36" s="106" t="str">
        <f>IF(ISBLANK(DATASHEET!EQ24),"",DATASHEET!EQ24)</f>
        <v/>
      </c>
      <c r="EU36" s="107" t="str">
        <f>IF(ISBLANK(DATASHEET!ER24),"",DATASHEET!ER24)</f>
        <v/>
      </c>
      <c r="EV36" s="123" t="str">
        <f t="shared" si="73"/>
        <v/>
      </c>
      <c r="EW36" s="124">
        <f>IFERROR(INDEX(DATASHEET!$A$1:$GG$231,MATCH(L3VA!$A36,DATASHEET!$A$1:$A$231,0),MATCH(L3VA!EX$2,DATASHEET!$A$1:$GG$1,0)),"")</f>
        <v>0</v>
      </c>
      <c r="EX36" s="105" t="str">
        <f>IF(VLOOKUP(L3VA!$A36,DATASHEET!$A$2:$EW$231,142,FALSE)="","",VLOOKUP(L3VA!$A36,DATASHEET!$A$2:$EW$231,142,FALSE))</f>
        <v/>
      </c>
      <c r="EY36" s="105" t="str">
        <f t="shared" si="74"/>
        <v/>
      </c>
      <c r="EZ36" s="106" t="str">
        <f>IF(ISBLANK(DATASHEET!EV24),"",DATASHEET!EV24)</f>
        <v/>
      </c>
      <c r="FA36" s="107" t="str">
        <f>IF(ISBLANK(DATASHEET!EW24),"",DATASHEET!EW24)</f>
        <v/>
      </c>
      <c r="FB36" s="123" t="str">
        <f t="shared" si="75"/>
        <v/>
      </c>
      <c r="FC36" s="124">
        <f>IFERROR(INDEX(DATASHEET!$A$1:$GG$231,MATCH(L3VA!$A36,DATASHEET!$A$1:$A$231,0),MATCH(L3VA!FD$2,DATASHEET!$A$1:$GG$1,0)),"")</f>
        <v>0</v>
      </c>
      <c r="FD36" s="105" t="str">
        <f>IF(VLOOKUP(L3VA!$A36,DATASHEET!$A$2:$FW$231,147,FALSE)="","",VLOOKUP(L3VA!$A36,DATASHEET!$A$2:$FW$231,147,FALSE))</f>
        <v/>
      </c>
      <c r="FE36" s="105" t="str">
        <f t="shared" si="76"/>
        <v/>
      </c>
      <c r="FF36" s="106" t="str">
        <f>IF(ISBLANK(DATASHEET!FA24),"",DATASHEET!FA24)</f>
        <v/>
      </c>
      <c r="FG36" s="107" t="str">
        <f>IF(ISBLANK(DATASHEET!FB24),"",DATASHEET!FB24)</f>
        <v/>
      </c>
    </row>
    <row r="37" spans="1:163" x14ac:dyDescent="0.25">
      <c r="A37" s="354">
        <f>DATASHEET!A25</f>
        <v>151503</v>
      </c>
      <c r="B37" s="42" t="str">
        <f>DATASHEET!B25</f>
        <v>BOBY, Nimisha</v>
      </c>
      <c r="C37" s="109" t="str">
        <f>DATASHEET!C25</f>
        <v>12CSN</v>
      </c>
      <c r="D37" s="110" t="str">
        <f>DATASHEET!D25</f>
        <v>F</v>
      </c>
      <c r="E37" s="110" t="str">
        <f>IFERROR(VLOOKUP(A37,'[5]Y12 Students'!$E$3:$I$271,5,FALSE),"")</f>
        <v>INTERNAL</v>
      </c>
      <c r="F37" s="110" t="str">
        <f>DATASHEET!E25</f>
        <v>N</v>
      </c>
      <c r="G37" s="110" t="str">
        <f>DATASHEET!F25</f>
        <v>Indian</v>
      </c>
      <c r="H37" s="110" t="str">
        <f>DATASHEET!G25</f>
        <v>N</v>
      </c>
      <c r="I37" s="110" t="str">
        <f>DATASHEET!H25</f>
        <v>N</v>
      </c>
      <c r="J37" s="111" t="str">
        <f>DATASHEET!J25</f>
        <v>6.25+ (B/A)</v>
      </c>
      <c r="K37" s="104" t="str">
        <f t="shared" si="25"/>
        <v/>
      </c>
      <c r="L37" s="104" t="str">
        <f t="shared" si="26"/>
        <v/>
      </c>
      <c r="M37" s="336" t="str">
        <f>IF(COUNT(L3VA!$N37,L3VA!$Z37,L3VA!$T37,L3VA!$AF37,L3VA!$AX37,L3VA!$AR37,L3VA!$BJ37,L3VA!$BD37,L3VA!$BP37,L3VA!#REF!,L3VA!$AL37,L3VA!$BV37,L3VA!$CH37,L3VA!$CZ37,L3VA!$CN37,L3VA!$DF37,L3VA!$CB37,L3VA!#REF!,L3VA!$DR37,L3VA!$DX37,L3VA!$ED37,L3VA!$EJ37,L3VA!$EP37,L3VA!$EV37,L3VA!$FB37,L3VA!$DL37)=0,"",AVERAGE(N37,Z37,T37,AF37,AL37,AX37,AR37,BJ37,BD37,BP37,BV37,CH37,CZ37,CN37,DF37,CB37,DR37,DX37,ED37,EJ37,EP37,EV37,FB37,DL37))</f>
        <v/>
      </c>
      <c r="N37" s="123" t="str">
        <f t="shared" si="29"/>
        <v/>
      </c>
      <c r="O37" s="124">
        <f>IFERROR(INDEX(DATASHEET!$A$1:$GG$231,MATCH(L3VA!$A37,DATASHEET!$A$1:$A$231,0),MATCH(L3VA!P$2,DATASHEET!$A$1:$GG$1,0)),"")</f>
        <v>0</v>
      </c>
      <c r="P37" s="105">
        <f>IF(VLOOKUP(L3VA!$A37,DATASHEET!$A$2:$EW$231,22,FALSE)="","",VLOOKUP(L3VA!$A37,DATASHEET!$A$2:$EW$231,22,FALSE))</f>
        <v>0</v>
      </c>
      <c r="Q37" s="105" t="str">
        <f t="shared" si="30"/>
        <v/>
      </c>
      <c r="R37" s="106" t="str">
        <f>IF(ISBLANK(DATASHEET!AF25),"",DATASHEET!AF25)</f>
        <v/>
      </c>
      <c r="S37" s="107" t="str">
        <f>IF(ISBLANK(DATASHEET!AG25),"",DATASHEET!AG25)</f>
        <v/>
      </c>
      <c r="T37" s="123" t="str">
        <f t="shared" si="31"/>
        <v/>
      </c>
      <c r="U37" s="124">
        <f>IFERROR(INDEX(DATASHEET!$A$1:$GG$231,MATCH(L3VA!$A37,DATASHEET!$A$1:$A$231,0),MATCH(L3VA!V$2,DATASHEET!$A$1:$GG$1,0)),"")</f>
        <v>0</v>
      </c>
      <c r="V37" s="105">
        <f>IF(VLOOKUP(L3VA!$A37,DATASHEET!$A$2:$EW$231,27,FALSE)="","",VLOOKUP(L3VA!$A37,DATASHEET!$A$2:$EW$231,27,FALSE))</f>
        <v>0</v>
      </c>
      <c r="W37" s="105" t="str">
        <f t="shared" si="32"/>
        <v/>
      </c>
      <c r="X37" s="106" t="str">
        <f>IF(ISBLANK(DATASHEET!AK25),"",DATASHEET!AK25)</f>
        <v>RAB</v>
      </c>
      <c r="Y37" s="107" t="str">
        <f>IF(ISBLANK(DATASHEET!AL25),"",DATASHEET!AL25)</f>
        <v>12B-BI-1</v>
      </c>
      <c r="Z37" s="123" t="str">
        <f t="shared" si="33"/>
        <v/>
      </c>
      <c r="AA37" s="124">
        <f>IFERROR(INDEX(DATASHEET!$A$1:$GG$231,MATCH(L3VA!$A37,DATASHEET!$A$1:$A$231,0),MATCH(L3VA!AB$2,DATASHEET!$A$1:$GG$1,0)),"")</f>
        <v>0</v>
      </c>
      <c r="AB37" s="105" t="str">
        <f>IF(VLOOKUP(L3VA!$A37,DATASHEET!$A$2:$EW$231,32,FALSE)="","",VLOOKUP(L3VA!$A37,DATASHEET!$A$2:$EW$231,32,FALSE))</f>
        <v/>
      </c>
      <c r="AC37" s="105" t="str">
        <f t="shared" si="34"/>
        <v/>
      </c>
      <c r="AD37" s="106" t="str">
        <f>IF(ISBLANK(DATASHEET!AP25),"",DATASHEET!AP25)</f>
        <v/>
      </c>
      <c r="AE37" s="107" t="str">
        <f>IF(ISBLANK(DATASHEET!AQ25),"",DATASHEET!AQ25)</f>
        <v/>
      </c>
      <c r="AF37" s="123" t="str">
        <f t="shared" si="35"/>
        <v/>
      </c>
      <c r="AG37" s="124">
        <f>IFERROR(INDEX(DATASHEET!$A$1:$GG$231,MATCH(L3VA!$A37,DATASHEET!$A$1:$A$231,0),MATCH(L3VA!AH$2,DATASHEET!$A$1:$GG$1,0)),"")</f>
        <v>0</v>
      </c>
      <c r="AH37" s="105" t="str">
        <f>IF(VLOOKUP(L3VA!$A37,DATASHEET!$A$2:$EW$231,37,FALSE)="","",VLOOKUP(L3VA!$A37,DATASHEET!$A$2:$EW$231,37,FALSE))</f>
        <v>RAB</v>
      </c>
      <c r="AI37" s="105" t="str">
        <f t="shared" si="36"/>
        <v/>
      </c>
      <c r="AJ37" s="106" t="str">
        <f>IF(ISBLANK(DATASHEET!AU25),"",DATASHEET!AU25)</f>
        <v>MB</v>
      </c>
      <c r="AK37" s="107" t="str">
        <f>IF(ISBLANK(DATASHEET!AV25),"",DATASHEET!AV25)</f>
        <v>12D-CH-2</v>
      </c>
      <c r="AL37" s="123" t="str">
        <f t="shared" si="37"/>
        <v/>
      </c>
      <c r="AM37" s="124">
        <f>IFERROR(INDEX(DATASHEET!$A$1:$GG$231,MATCH(L3VA!$A37,DATASHEET!$A$1:$A$231,0),MATCH(L3VA!AN$2,DATASHEET!$A$1:$GG$1,0)),"")</f>
        <v>0</v>
      </c>
      <c r="AN37" s="105" t="str">
        <f>IF(VLOOKUP(L3VA!$A37,DATASHEET!$A$2:$EW$231,42,FALSE)="","",VLOOKUP(L3VA!$A37,DATASHEET!$A$2:$EW$231,42,FALSE))</f>
        <v/>
      </c>
      <c r="AO37" s="105" t="str">
        <f t="shared" si="38"/>
        <v/>
      </c>
      <c r="AP37" s="106" t="str">
        <f>IF(ISBLANK(DATASHEET!AZ25),"",DATASHEET!AZ25)</f>
        <v/>
      </c>
      <c r="AQ37" s="107" t="str">
        <f>IF(ISBLANK(DATASHEET!BA25),"",DATASHEET!BA25)</f>
        <v/>
      </c>
      <c r="AR37" s="123" t="str">
        <f t="shared" si="39"/>
        <v/>
      </c>
      <c r="AS37" s="124">
        <f>IFERROR(INDEX(DATASHEET!$A$1:$GG$231,MATCH(L3VA!$A37,DATASHEET!$A$1:$A$231,0),MATCH(L3VA!AT$2,DATASHEET!$A$1:$GG$1,0)),"")</f>
        <v>0</v>
      </c>
      <c r="AT37" s="105" t="str">
        <f>IF(VLOOKUP(L3VA!$A37,DATASHEET!$A$2:$EW$231,47,FALSE)="","",VLOOKUP(L3VA!$A37,DATASHEET!$A$2:$EW$231,47,FALSE))</f>
        <v>MB</v>
      </c>
      <c r="AU37" s="105" t="str">
        <f t="shared" si="40"/>
        <v/>
      </c>
      <c r="AV37" s="106" t="str">
        <f>IF(ISBLANK(DATASHEET!BE25),"",DATASHEET!BE25)</f>
        <v/>
      </c>
      <c r="AW37" s="107" t="str">
        <f>IF(ISBLANK(DATASHEET!BF25),"",DATASHEET!BF25)</f>
        <v/>
      </c>
      <c r="AX37" s="123" t="str">
        <f t="shared" si="41"/>
        <v/>
      </c>
      <c r="AY37" s="124">
        <f>IFERROR(INDEX(DATASHEET!$A$1:$GG$231,MATCH(L3VA!$A37,DATASHEET!$A$1:$A$231,0),MATCH(L3VA!AZ$2,DATASHEET!$A$1:$GG$1,0)),"")</f>
        <v>0</v>
      </c>
      <c r="AZ37" s="105" t="str">
        <f>IF(VLOOKUP(L3VA!$A37,DATASHEET!$A$2:$EW$231,52,FALSE)="","",VLOOKUP(L3VA!$A37,DATASHEET!$A$2:$EW$231,52,FALSE))</f>
        <v/>
      </c>
      <c r="BA37" s="105" t="str">
        <f t="shared" si="42"/>
        <v/>
      </c>
      <c r="BB37" s="106" t="str">
        <f>IF(ISBLANK(DATASHEET!BJ25),"",DATASHEET!BJ25)</f>
        <v/>
      </c>
      <c r="BC37" s="107" t="str">
        <f>IF(ISBLANK(DATASHEET!BK25),"",DATASHEET!BK25)</f>
        <v/>
      </c>
      <c r="BD37" s="123" t="str">
        <f t="shared" si="43"/>
        <v/>
      </c>
      <c r="BE37" s="124">
        <f>IFERROR(INDEX(DATASHEET!$A$1:$GG$231,MATCH(L3VA!$A37,DATASHEET!$A$1:$A$231,0),MATCH(L3VA!BF$2,DATASHEET!$A$1:$GG$1,0)),"")</f>
        <v>0</v>
      </c>
      <c r="BF37" s="105" t="str">
        <f>IF(VLOOKUP(L3VA!$A37,DATASHEET!$A$2:$EW$231,57,FALSE)="","",VLOOKUP(L3VA!$A37,DATASHEET!$A$2:$EW$231,57,FALSE))</f>
        <v/>
      </c>
      <c r="BG37" s="105" t="str">
        <f t="shared" si="44"/>
        <v/>
      </c>
      <c r="BH37" s="106" t="str">
        <f>IF(ISBLANK(DATASHEET!BO25),"",DATASHEET!BO25)</f>
        <v/>
      </c>
      <c r="BI37" s="107" t="str">
        <f>IF(ISBLANK(DATASHEET!BP25),"",DATASHEET!BP25)</f>
        <v/>
      </c>
      <c r="BJ37" s="123" t="str">
        <f t="shared" si="45"/>
        <v/>
      </c>
      <c r="BK37" s="124">
        <f>IFERROR(INDEX(DATASHEET!$A$1:$GG$231,MATCH(L3VA!$A37,DATASHEET!$A$1:$A$231,0),MATCH(L3VA!BL$2,DATASHEET!$A$1:$GG$1,0)),"")</f>
        <v>0</v>
      </c>
      <c r="BL37" s="105" t="str">
        <f>IF(VLOOKUP(L3VA!$A37,DATASHEET!$A$2:$EW$231,62,FALSE)="","",VLOOKUP(L3VA!$A37,DATASHEET!$A$2:$EW$231,62,FALSE))</f>
        <v/>
      </c>
      <c r="BM37" s="105" t="str">
        <f t="shared" si="46"/>
        <v/>
      </c>
      <c r="BN37" s="106" t="str">
        <f>IF(ISBLANK(DATASHEET!BT25),"",DATASHEET!BT25)</f>
        <v/>
      </c>
      <c r="BO37" s="107" t="str">
        <f>IF(ISBLANK(DATASHEET!BU25),"",DATASHEET!BU25)</f>
        <v/>
      </c>
      <c r="BP37" s="123" t="str">
        <f t="shared" si="47"/>
        <v/>
      </c>
      <c r="BQ37" s="124">
        <f>IFERROR(INDEX(DATASHEET!$A$1:$GG$231,MATCH(L3VA!$A37,DATASHEET!$A$1:$A$231,0),MATCH(L3VA!BR$2,DATASHEET!$A$1:$GG$1,0)),"")</f>
        <v>0</v>
      </c>
      <c r="BR37" s="105" t="str">
        <f>IF(VLOOKUP(L3VA!$A37,DATASHEET!$A$2:$EW$231,67,FALSE)="","",VLOOKUP(L3VA!$A37,DATASHEET!$A$2:$EW$231,67,FALSE))</f>
        <v/>
      </c>
      <c r="BS37" s="105" t="str">
        <f t="shared" si="48"/>
        <v/>
      </c>
      <c r="BT37" s="106" t="str">
        <f>IF(ISBLANK(DATASHEET!BY25),"",DATASHEET!BY25)</f>
        <v/>
      </c>
      <c r="BU37" s="107" t="str">
        <f>IF(ISBLANK(DATASHEET!BZ25),"",DATASHEET!BZ25)</f>
        <v/>
      </c>
      <c r="BV37" s="123" t="str">
        <f t="shared" si="49"/>
        <v/>
      </c>
      <c r="BW37" s="124">
        <f>IFERROR(INDEX(DATASHEET!$A$1:$GG$231,MATCH(L3VA!$A37,DATASHEET!$A$1:$A$231,0),MATCH(L3VA!BX$2,DATASHEET!$A$1:$GG$1,0)),"")</f>
        <v>0</v>
      </c>
      <c r="BX37" s="105" t="str">
        <f>IF(VLOOKUP(L3VA!$A37,DATASHEET!$A$2:$EW$231,77,FALSE)="","",VLOOKUP(L3VA!$A37,DATASHEET!$A$2:$EW$231,77,FALSE))</f>
        <v/>
      </c>
      <c r="BY37" s="105" t="str">
        <f t="shared" si="50"/>
        <v/>
      </c>
      <c r="BZ37" s="106" t="str">
        <f>IF(ISBLANK(DATASHEET!CI25),"",DATASHEET!CI25)</f>
        <v/>
      </c>
      <c r="CA37" s="107" t="str">
        <f>IF(ISBLANK(DATASHEET!CJ25),"",DATASHEET!CJ25)</f>
        <v/>
      </c>
      <c r="CB37" s="123" t="str">
        <f t="shared" si="51"/>
        <v/>
      </c>
      <c r="CC37" s="124">
        <f>IFERROR(INDEX(DATASHEET!$A$1:$GG$231,MATCH(L3VA!$A37,DATASHEET!$A$1:$A$231,0),MATCH(L3VA!CD$2,DATASHEET!$A$1:$GG$1,0)),"")</f>
        <v>0</v>
      </c>
      <c r="CD37" s="105" t="str">
        <f>IF(VLOOKUP(L3VA!$A37,DATASHEET!$A$2:$EW$231,82,FALSE)="","",VLOOKUP(L3VA!$A37,DATASHEET!$A$2:$EW$231,82,FALSE))</f>
        <v>CSN</v>
      </c>
      <c r="CE37" s="105" t="str">
        <f t="shared" si="52"/>
        <v/>
      </c>
      <c r="CF37" s="106" t="str">
        <f>IF(ISBLANK(DATASHEET!CN25),"",DATASHEET!CN25)</f>
        <v/>
      </c>
      <c r="CG37" s="107" t="str">
        <f>IF(ISBLANK(DATASHEET!CO25),"",DATASHEET!CO25)</f>
        <v/>
      </c>
      <c r="CH37" s="123" t="str">
        <f t="shared" si="53"/>
        <v/>
      </c>
      <c r="CI37" s="124">
        <f>IFERROR(INDEX(DATASHEET!$A$1:$GG$231,MATCH(L3VA!$A37,DATASHEET!$A$1:$A$231,0),MATCH(L3VA!CJ$2,DATASHEET!$A$1:$GG$1,0)),"")</f>
        <v>0</v>
      </c>
      <c r="CJ37" s="105" t="str">
        <f>IF(VLOOKUP(L3VA!$A37,DATASHEET!$A$2:$EW$231,87,FALSE)="","",VLOOKUP(L3VA!$A37,DATASHEET!$A$2:$EW$231,87,FALSE))</f>
        <v/>
      </c>
      <c r="CK37" s="105" t="str">
        <f t="shared" si="27"/>
        <v/>
      </c>
      <c r="CL37" s="106" t="str">
        <f>IF(ISBLANK(DATASHEET!CS25),"",DATASHEET!CS25)</f>
        <v/>
      </c>
      <c r="CM37" s="107" t="str">
        <f>IF(ISBLANK(DATASHEET!CT25),"",DATASHEET!CT25)</f>
        <v/>
      </c>
      <c r="CN37" s="123" t="str">
        <f t="shared" si="54"/>
        <v/>
      </c>
      <c r="CO37" s="124">
        <f>IFERROR(INDEX(DATASHEET!$A$1:$GG$231,MATCH(L3VA!$A37,DATASHEET!$A$1:$A$231,0),MATCH(L3VA!CP$2,DATASHEET!$A$1:$GG$1,0)),"")</f>
        <v>0</v>
      </c>
      <c r="CP37" s="105" t="str">
        <f>IF(VLOOKUP(L3VA!$A37,DATASHEET!$A$2:$EW$231,92,FALSE)="","",VLOOKUP(L3VA!$A37,DATASHEET!$A$2:$EW$231,92,FALSE))</f>
        <v/>
      </c>
      <c r="CQ37" s="105" t="str">
        <f t="shared" si="55"/>
        <v/>
      </c>
      <c r="CR37" s="106" t="str">
        <f>IF(ISBLANK(DATASHEET!CX25),"",DATASHEET!CX25)</f>
        <v/>
      </c>
      <c r="CS37" s="107" t="str">
        <f>IF(ISBLANK(DATASHEET!CY25),"",DATASHEET!CY25)</f>
        <v/>
      </c>
      <c r="CT37" s="123" t="str">
        <f t="shared" si="56"/>
        <v/>
      </c>
      <c r="CU37" s="124">
        <f>IFERROR(INDEX(DATASHEET!$A$1:$GG$231,MATCH(L3VA!$A37,DATASHEET!$A$1:$A$231,0),MATCH(L3VA!CV$2,DATASHEET!$A$1:$GG$1,0)),"")</f>
        <v>0</v>
      </c>
      <c r="CV37" s="105" t="str">
        <f>IF(VLOOKUP(L3VA!$A37,DATASHEET!$A$2:$EW$231,107,FALSE)="","",VLOOKUP(L3VA!$A37,DATASHEET!$A$2:$EW$231,107,FALSE))</f>
        <v/>
      </c>
      <c r="CW37" s="105" t="str">
        <f t="shared" si="57"/>
        <v/>
      </c>
      <c r="CX37" s="106" t="str">
        <f>IF(ISBLANK(DATASHEET!DC25),"",DATASHEET!DC25)</f>
        <v/>
      </c>
      <c r="CY37" s="107" t="str">
        <f>IF(ISBLANK(DATASHEET!DD25),"",DATASHEET!DD25)</f>
        <v/>
      </c>
      <c r="CZ37" s="123" t="str">
        <f t="shared" si="58"/>
        <v/>
      </c>
      <c r="DA37" s="124">
        <f>IFERROR(INDEX(DATASHEET!$A$1:$GG$231,MATCH(L3VA!$A37,DATASHEET!$A$1:$A$231,0),MATCH(L3VA!DB$2,DATASHEET!$A$1:$GG$1,0)),"")</f>
        <v>0</v>
      </c>
      <c r="DB37" s="105" t="str">
        <f>IF(VLOOKUP(L3VA!$A37,DATASHEET!$A$2:$EW$231,97,FALSE)="","",VLOOKUP(L3VA!$A37,DATASHEET!$A$2:$EW$231,97,FALSE))</f>
        <v/>
      </c>
      <c r="DC37" s="105" t="str">
        <f t="shared" si="59"/>
        <v/>
      </c>
      <c r="DD37" s="106" t="str">
        <f>IF(ISBLANK(DATASHEET!DH25),"",DATASHEET!DH25)</f>
        <v/>
      </c>
      <c r="DE37" s="107" t="str">
        <f>IF(ISBLANK(DATASHEET!DI25),"",DATASHEET!DI25)</f>
        <v/>
      </c>
      <c r="DF37" s="123" t="str">
        <f t="shared" si="60"/>
        <v/>
      </c>
      <c r="DG37" s="124">
        <f>IFERROR(INDEX(DATASHEET!$A$1:$GG$231,MATCH(L3VA!$A37,DATASHEET!$A$1:$A$231,0),MATCH(L3VA!DH$2,DATASHEET!$A$1:$GG$1,0)),"")</f>
        <v>0</v>
      </c>
      <c r="DH37" s="105" t="str">
        <f>IF(VLOOKUP(L3VA!$A37,DATASHEET!$A$2:$EW$231,102,FALSE)="","",VLOOKUP(L3VA!$A37,DATASHEET!$A$2:$EW$231,102,FALSE))</f>
        <v/>
      </c>
      <c r="DI37" s="105" t="str">
        <f t="shared" si="61"/>
        <v/>
      </c>
      <c r="DJ37" s="106" t="str">
        <f>IF(ISBLANK(DATASHEET!DM25),"",DATASHEET!DM25)</f>
        <v/>
      </c>
      <c r="DK37" s="107" t="str">
        <f>IF(ISBLANK(DATASHEET!DN25),"",DATASHEET!DN25)</f>
        <v/>
      </c>
      <c r="DL37" s="123" t="str">
        <f t="shared" si="62"/>
        <v/>
      </c>
      <c r="DM37" s="124">
        <f>IFERROR(INDEX(DATASHEET!$A$1:$GG$231,MATCH(L3VA!$A37,DATASHEET!$A$1:$A$231,0),MATCH(L3VA!DN$2,DATASHEET!$A$1:$GG$1,0)),"")</f>
        <v>0</v>
      </c>
      <c r="DN37" s="105" t="str">
        <f>IF(VLOOKUP(L3VA!$A37,DATASHEET!$A$2:$FW$231,112,FALSE)="","",VLOOKUP(L3VA!$A37,DATASHEET!$A$2:$FW$231,112,FALSE))</f>
        <v/>
      </c>
      <c r="DO37" s="105" t="str">
        <f t="shared" si="28"/>
        <v/>
      </c>
      <c r="DP37" s="106" t="str">
        <f>IF(ISBLANK(DATASHEET!DR25),"",DATASHEET!DR25)</f>
        <v/>
      </c>
      <c r="DQ37" s="107" t="str">
        <f>IF(ISBLANK(DATASHEET!DS25),"",DATASHEET!DS25)</f>
        <v/>
      </c>
      <c r="DR37" s="123" t="str">
        <f t="shared" si="63"/>
        <v/>
      </c>
      <c r="DS37" s="124">
        <f>IFERROR(INDEX(DATASHEET!$A$1:$GG$231,MATCH(L3VA!$A37,DATASHEET!$A$1:$A$231,0),MATCH(L3VA!DT$2,DATASHEET!$A$1:$GG$1,0)),"")</f>
        <v>0</v>
      </c>
      <c r="DT37" s="105" t="str">
        <f>IF(VLOOKUP(L3VA!$A37,DATASHEET!$A$2:$EW$231,117,FALSE)="","",VLOOKUP(L3VA!$A37,DATASHEET!$A$2:$EW$231,117,FALSE))</f>
        <v/>
      </c>
      <c r="DU37" s="105" t="str">
        <f t="shared" si="64"/>
        <v/>
      </c>
      <c r="DV37" s="106" t="str">
        <f>IF(ISBLANK(DATASHEET!DW25),"",DATASHEET!DW25)</f>
        <v/>
      </c>
      <c r="DW37" s="107" t="str">
        <f>IF(ISBLANK(DATASHEET!DX25),"",DATASHEET!DX25)</f>
        <v/>
      </c>
      <c r="DX37" s="123" t="str">
        <f t="shared" si="65"/>
        <v/>
      </c>
      <c r="DY37" s="124" t="str">
        <f>IFERROR(INDEX(DATASHEET!$A$1:$GG$231,MATCH(L3VA!$A37,DATASHEET!$A$1:$A$231,0),MATCH(L3VA!DZ$2,DATASHEET!$A$1:$GG$1,0)),"")</f>
        <v/>
      </c>
      <c r="DZ37" s="105" t="str">
        <f>IF(VLOOKUP(L3VA!$A37,DATASHEET!$A$2:$EW$231,122,FALSE)="","",VLOOKUP(L3VA!$A37,DATASHEET!$A$2:$EW$231,122,FALSE))</f>
        <v/>
      </c>
      <c r="EA37" s="105" t="str">
        <f t="shared" si="66"/>
        <v/>
      </c>
      <c r="EB37" s="106" t="str">
        <f>IF(ISBLANK(DATASHEET!EB25),"",DATASHEET!EB25)</f>
        <v/>
      </c>
      <c r="EC37" s="107" t="str">
        <f>IF(ISBLANK(DATASHEET!EC25),"",DATASHEET!EC25)</f>
        <v/>
      </c>
      <c r="ED37" s="123" t="str">
        <f t="shared" si="67"/>
        <v/>
      </c>
      <c r="EE37" s="124">
        <f>IFERROR(INDEX(DATASHEET!$A$1:$GG$231,MATCH(L3VA!$A37,DATASHEET!$A$1:$A$231,0),MATCH(L3VA!EF$2,DATASHEET!$A$1:$GG$1,0)),"")</f>
        <v>0</v>
      </c>
      <c r="EF37" s="105" t="str">
        <f>IF(VLOOKUP(L3VA!$A37,DATASHEET!$A$2:$EW$231,127,FALSE)="","",VLOOKUP(L3VA!$A37,DATASHEET!$A$2:$EW$231,127,FALSE))</f>
        <v/>
      </c>
      <c r="EG37" s="105" t="str">
        <f t="shared" si="68"/>
        <v/>
      </c>
      <c r="EH37" s="106" t="str">
        <f>IF(ISBLANK(DATASHEET!EG25),"",DATASHEET!EG25)</f>
        <v/>
      </c>
      <c r="EI37" s="107" t="str">
        <f>IF(ISBLANK(DATASHEET!EH25),"",DATASHEET!EH25)</f>
        <v/>
      </c>
      <c r="EJ37" s="123" t="str">
        <f t="shared" si="69"/>
        <v/>
      </c>
      <c r="EK37" s="124">
        <f>IFERROR(INDEX(DATASHEET!$A$1:$GG$231,MATCH(L3VA!$A37,DATASHEET!$A$1:$A$231,0),MATCH(L3VA!EL$2,DATASHEET!$A$1:$GG$1,0)),"")</f>
        <v>0</v>
      </c>
      <c r="EL37" s="105" t="str">
        <f>IF(VLOOKUP(L3VA!$A37,DATASHEET!$A$2:$EW$231,132,FALSE)="","",VLOOKUP(L3VA!$A37,DATASHEET!$A$2:$EW$231,132,FALSE))</f>
        <v/>
      </c>
      <c r="EM37" s="105" t="str">
        <f t="shared" si="70"/>
        <v/>
      </c>
      <c r="EN37" s="106" t="str">
        <f>IF(ISBLANK(DATASHEET!EL25),"",DATASHEET!EL25)</f>
        <v/>
      </c>
      <c r="EO37" s="107" t="str">
        <f>IF(ISBLANK(DATASHEET!EM25),"",DATASHEET!EM25)</f>
        <v/>
      </c>
      <c r="EP37" s="123" t="str">
        <f t="shared" si="71"/>
        <v/>
      </c>
      <c r="EQ37" s="124">
        <f>IFERROR(INDEX(DATASHEET!$A$1:$GG$231,MATCH(L3VA!$A37,DATASHEET!$A$1:$A$231,0),MATCH(L3VA!ER$2,DATASHEET!$A$1:$GG$1,0)),"")</f>
        <v>0</v>
      </c>
      <c r="ER37" s="105" t="str">
        <f>IF(VLOOKUP(L3VA!$A37,DATASHEET!$A$2:$EW$231,137,FALSE)="","",VLOOKUP(L3VA!$A37,DATASHEET!$A$2:$EW$231,137,FALSE))</f>
        <v/>
      </c>
      <c r="ES37" s="105" t="str">
        <f t="shared" si="72"/>
        <v/>
      </c>
      <c r="ET37" s="106" t="str">
        <f>IF(ISBLANK(DATASHEET!EQ25),"",DATASHEET!EQ25)</f>
        <v>BG</v>
      </c>
      <c r="EU37" s="107" t="str">
        <f>IF(ISBLANK(DATASHEET!ER25),"",DATASHEET!ER25)</f>
        <v>12A-PY-10</v>
      </c>
      <c r="EV37" s="123" t="str">
        <f t="shared" si="73"/>
        <v/>
      </c>
      <c r="EW37" s="124">
        <f>IFERROR(INDEX(DATASHEET!$A$1:$GG$231,MATCH(L3VA!$A37,DATASHEET!$A$1:$A$231,0),MATCH(L3VA!EX$2,DATASHEET!$A$1:$GG$1,0)),"")</f>
        <v>0</v>
      </c>
      <c r="EX37" s="105" t="str">
        <f>IF(VLOOKUP(L3VA!$A37,DATASHEET!$A$2:$EW$231,142,FALSE)="","",VLOOKUP(L3VA!$A37,DATASHEET!$A$2:$EW$231,142,FALSE))</f>
        <v/>
      </c>
      <c r="EY37" s="105" t="str">
        <f t="shared" si="74"/>
        <v/>
      </c>
      <c r="EZ37" s="106" t="str">
        <f>IF(ISBLANK(DATASHEET!EV25),"",DATASHEET!EV25)</f>
        <v>HSH</v>
      </c>
      <c r="FA37" s="107" t="str">
        <f>IF(ISBLANK(DATASHEET!EW25),"",DATASHEET!EW25)</f>
        <v>12E-SO-8</v>
      </c>
      <c r="FB37" s="123" t="str">
        <f t="shared" si="75"/>
        <v/>
      </c>
      <c r="FC37" s="124">
        <f>IFERROR(INDEX(DATASHEET!$A$1:$GG$231,MATCH(L3VA!$A37,DATASHEET!$A$1:$A$231,0),MATCH(L3VA!FD$2,DATASHEET!$A$1:$GG$1,0)),"")</f>
        <v>0</v>
      </c>
      <c r="FD37" s="105" t="str">
        <f>IF(VLOOKUP(L3VA!$A37,DATASHEET!$A$2:$FW$231,147,FALSE)="","",VLOOKUP(L3VA!$A37,DATASHEET!$A$2:$FW$231,147,FALSE))</f>
        <v>BG</v>
      </c>
      <c r="FE37" s="105" t="str">
        <f t="shared" si="76"/>
        <v/>
      </c>
      <c r="FF37" s="106" t="str">
        <f>IF(ISBLANK(DATASHEET!FA25),"",DATASHEET!FA25)</f>
        <v/>
      </c>
      <c r="FG37" s="107" t="str">
        <f>IF(ISBLANK(DATASHEET!FB25),"",DATASHEET!FB25)</f>
        <v/>
      </c>
    </row>
    <row r="38" spans="1:163" x14ac:dyDescent="0.25">
      <c r="A38" s="354">
        <f>DATASHEET!A26</f>
        <v>150777</v>
      </c>
      <c r="B38" s="42" t="str">
        <f>DATASHEET!B26</f>
        <v>BOLTON, Max</v>
      </c>
      <c r="C38" s="109" t="str">
        <f>DATASHEET!C26</f>
        <v>12ASA</v>
      </c>
      <c r="D38" s="110" t="str">
        <f>DATASHEET!D26</f>
        <v>M</v>
      </c>
      <c r="E38" s="110" t="str">
        <f>IFERROR(VLOOKUP(A38,'[5]Y12 Students'!$E$3:$I$271,5,FALSE),"")</f>
        <v>INTERNAL</v>
      </c>
      <c r="F38" s="110" t="str">
        <f>DATASHEET!E26</f>
        <v>N</v>
      </c>
      <c r="G38" s="110" t="str">
        <f>DATASHEET!F26</f>
        <v>White - British</v>
      </c>
      <c r="H38" s="110" t="str">
        <f>DATASHEET!G26</f>
        <v>N</v>
      </c>
      <c r="I38" s="110" t="str">
        <f>DATASHEET!H26</f>
        <v>N</v>
      </c>
      <c r="J38" s="111" t="str">
        <f>DATASHEET!J26</f>
        <v>2.5+ (D/C)</v>
      </c>
      <c r="K38" s="104" t="str">
        <f t="shared" si="25"/>
        <v/>
      </c>
      <c r="L38" s="104" t="str">
        <f t="shared" si="26"/>
        <v/>
      </c>
      <c r="M38" s="336" t="str">
        <f>IF(COUNT(L3VA!$N38,L3VA!$Z38,L3VA!$T38,L3VA!$AF38,L3VA!$AX38,L3VA!$AR38,L3VA!$BJ38,L3VA!$BD38,L3VA!$BP38,L3VA!#REF!,L3VA!$AL38,L3VA!$BV38,L3VA!$CH38,L3VA!$CZ38,L3VA!$CN38,L3VA!$DF38,L3VA!$CB38,L3VA!#REF!,L3VA!$DR38,L3VA!$DX38,L3VA!$ED38,L3VA!$EJ38,L3VA!$EP38,L3VA!$EV38,L3VA!$FB38,L3VA!$DL38)=0,"",AVERAGE(N38,Z38,T38,AF38,AL38,AX38,AR38,BJ38,BD38,BP38,BV38,CH38,CZ38,CN38,DF38,CB38,DR38,DX38,ED38,EJ38,EP38,EV38,FB38,DL38))</f>
        <v/>
      </c>
      <c r="N38" s="123" t="str">
        <f t="shared" si="29"/>
        <v/>
      </c>
      <c r="O38" s="124">
        <f>IFERROR(INDEX(DATASHEET!$A$1:$GG$231,MATCH(L3VA!$A38,DATASHEET!$A$1:$A$231,0),MATCH(L3VA!P$2,DATASHEET!$A$1:$GG$1,0)),"")</f>
        <v>0</v>
      </c>
      <c r="P38" s="105">
        <f>IF(VLOOKUP(L3VA!$A38,DATASHEET!$A$2:$EW$231,22,FALSE)="","",VLOOKUP(L3VA!$A38,DATASHEET!$A$2:$EW$231,22,FALSE))</f>
        <v>0</v>
      </c>
      <c r="Q38" s="105" t="str">
        <f t="shared" si="30"/>
        <v/>
      </c>
      <c r="R38" s="106" t="str">
        <f>IF(ISBLANK(DATASHEET!AF26),"",DATASHEET!AF26)</f>
        <v/>
      </c>
      <c r="S38" s="107" t="str">
        <f>IF(ISBLANK(DATASHEET!AG26),"",DATASHEET!AG26)</f>
        <v/>
      </c>
      <c r="T38" s="123" t="str">
        <f t="shared" si="31"/>
        <v/>
      </c>
      <c r="U38" s="124">
        <f>IFERROR(INDEX(DATASHEET!$A$1:$GG$231,MATCH(L3VA!$A38,DATASHEET!$A$1:$A$231,0),MATCH(L3VA!V$2,DATASHEET!$A$1:$GG$1,0)),"")</f>
        <v>0</v>
      </c>
      <c r="V38" s="105">
        <f>IF(VLOOKUP(L3VA!$A38,DATASHEET!$A$2:$EW$231,27,FALSE)="","",VLOOKUP(L3VA!$A38,DATASHEET!$A$2:$EW$231,27,FALSE))</f>
        <v>0</v>
      </c>
      <c r="W38" s="105" t="str">
        <f t="shared" si="32"/>
        <v/>
      </c>
      <c r="X38" s="106" t="str">
        <f>IF(ISBLANK(DATASHEET!AK26),"",DATASHEET!AK26)</f>
        <v/>
      </c>
      <c r="Y38" s="107" t="str">
        <f>IF(ISBLANK(DATASHEET!AL26),"",DATASHEET!AL26)</f>
        <v/>
      </c>
      <c r="Z38" s="123" t="str">
        <f t="shared" si="33"/>
        <v/>
      </c>
      <c r="AA38" s="124">
        <f>IFERROR(INDEX(DATASHEET!$A$1:$GG$231,MATCH(L3VA!$A38,DATASHEET!$A$1:$A$231,0),MATCH(L3VA!AB$2,DATASHEET!$A$1:$GG$1,0)),"")</f>
        <v>0</v>
      </c>
      <c r="AB38" s="105" t="str">
        <f>IF(VLOOKUP(L3VA!$A38,DATASHEET!$A$2:$EW$231,32,FALSE)="","",VLOOKUP(L3VA!$A38,DATASHEET!$A$2:$EW$231,32,FALSE))</f>
        <v/>
      </c>
      <c r="AC38" s="105" t="str">
        <f t="shared" si="34"/>
        <v/>
      </c>
      <c r="AD38" s="106" t="str">
        <f>IF(ISBLANK(DATASHEET!AP26),"",DATASHEET!AP26)</f>
        <v/>
      </c>
      <c r="AE38" s="107" t="str">
        <f>IF(ISBLANK(DATASHEET!AQ26),"",DATASHEET!AQ26)</f>
        <v/>
      </c>
      <c r="AF38" s="123" t="str">
        <f t="shared" si="35"/>
        <v/>
      </c>
      <c r="AG38" s="124">
        <f>IFERROR(INDEX(DATASHEET!$A$1:$GG$231,MATCH(L3VA!$A38,DATASHEET!$A$1:$A$231,0),MATCH(L3VA!AH$2,DATASHEET!$A$1:$GG$1,0)),"")</f>
        <v>0</v>
      </c>
      <c r="AH38" s="105" t="str">
        <f>IF(VLOOKUP(L3VA!$A38,DATASHEET!$A$2:$EW$231,37,FALSE)="","",VLOOKUP(L3VA!$A38,DATASHEET!$A$2:$EW$231,37,FALSE))</f>
        <v/>
      </c>
      <c r="AI38" s="105" t="str">
        <f t="shared" si="36"/>
        <v/>
      </c>
      <c r="AJ38" s="106" t="str">
        <f>IF(ISBLANK(DATASHEET!AU26),"",DATASHEET!AU26)</f>
        <v/>
      </c>
      <c r="AK38" s="107" t="str">
        <f>IF(ISBLANK(DATASHEET!AV26),"",DATASHEET!AV26)</f>
        <v/>
      </c>
      <c r="AL38" s="123" t="str">
        <f t="shared" si="37"/>
        <v/>
      </c>
      <c r="AM38" s="124">
        <f>IFERROR(INDEX(DATASHEET!$A$1:$GG$231,MATCH(L3VA!$A38,DATASHEET!$A$1:$A$231,0),MATCH(L3VA!AN$2,DATASHEET!$A$1:$GG$1,0)),"")</f>
        <v>0</v>
      </c>
      <c r="AN38" s="105" t="str">
        <f>IF(VLOOKUP(L3VA!$A38,DATASHEET!$A$2:$EW$231,42,FALSE)="","",VLOOKUP(L3VA!$A38,DATASHEET!$A$2:$EW$231,42,FALSE))</f>
        <v/>
      </c>
      <c r="AO38" s="105" t="str">
        <f t="shared" si="38"/>
        <v/>
      </c>
      <c r="AP38" s="106" t="str">
        <f>IF(ISBLANK(DATASHEET!AZ26),"",DATASHEET!AZ26)</f>
        <v/>
      </c>
      <c r="AQ38" s="107" t="str">
        <f>IF(ISBLANK(DATASHEET!BA26),"",DATASHEET!BA26)</f>
        <v/>
      </c>
      <c r="AR38" s="123" t="str">
        <f t="shared" si="39"/>
        <v/>
      </c>
      <c r="AS38" s="124">
        <f>IFERROR(INDEX(DATASHEET!$A$1:$GG$231,MATCH(L3VA!$A38,DATASHEET!$A$1:$A$231,0),MATCH(L3VA!AT$2,DATASHEET!$A$1:$GG$1,0)),"")</f>
        <v>0</v>
      </c>
      <c r="AT38" s="105" t="str">
        <f>IF(VLOOKUP(L3VA!$A38,DATASHEET!$A$2:$EW$231,47,FALSE)="","",VLOOKUP(L3VA!$A38,DATASHEET!$A$2:$EW$231,47,FALSE))</f>
        <v/>
      </c>
      <c r="AU38" s="105" t="str">
        <f t="shared" si="40"/>
        <v/>
      </c>
      <c r="AV38" s="106" t="str">
        <f>IF(ISBLANK(DATASHEET!BE26),"",DATASHEET!BE26)</f>
        <v/>
      </c>
      <c r="AW38" s="107" t="str">
        <f>IF(ISBLANK(DATASHEET!BF26),"",DATASHEET!BF26)</f>
        <v/>
      </c>
      <c r="AX38" s="123" t="str">
        <f t="shared" si="41"/>
        <v/>
      </c>
      <c r="AY38" s="124">
        <f>IFERROR(INDEX(DATASHEET!$A$1:$GG$231,MATCH(L3VA!$A38,DATASHEET!$A$1:$A$231,0),MATCH(L3VA!AZ$2,DATASHEET!$A$1:$GG$1,0)),"")</f>
        <v>0</v>
      </c>
      <c r="AZ38" s="105" t="str">
        <f>IF(VLOOKUP(L3VA!$A38,DATASHEET!$A$2:$EW$231,52,FALSE)="","",VLOOKUP(L3VA!$A38,DATASHEET!$A$2:$EW$231,52,FALSE))</f>
        <v/>
      </c>
      <c r="BA38" s="105" t="str">
        <f t="shared" si="42"/>
        <v/>
      </c>
      <c r="BB38" s="106" t="str">
        <f>IF(ISBLANK(DATASHEET!BJ26),"",DATASHEET!BJ26)</f>
        <v/>
      </c>
      <c r="BC38" s="107" t="str">
        <f>IF(ISBLANK(DATASHEET!BK26),"",DATASHEET!BK26)</f>
        <v/>
      </c>
      <c r="BD38" s="123" t="str">
        <f t="shared" si="43"/>
        <v/>
      </c>
      <c r="BE38" s="124">
        <f>IFERROR(INDEX(DATASHEET!$A$1:$GG$231,MATCH(L3VA!$A38,DATASHEET!$A$1:$A$231,0),MATCH(L3VA!BF$2,DATASHEET!$A$1:$GG$1,0)),"")</f>
        <v>0</v>
      </c>
      <c r="BF38" s="105" t="str">
        <f>IF(VLOOKUP(L3VA!$A38,DATASHEET!$A$2:$EW$231,57,FALSE)="","",VLOOKUP(L3VA!$A38,DATASHEET!$A$2:$EW$231,57,FALSE))</f>
        <v/>
      </c>
      <c r="BG38" s="105" t="str">
        <f t="shared" si="44"/>
        <v/>
      </c>
      <c r="BH38" s="106" t="str">
        <f>IF(ISBLANK(DATASHEET!BO26),"",DATASHEET!BO26)</f>
        <v/>
      </c>
      <c r="BI38" s="107" t="str">
        <f>IF(ISBLANK(DATASHEET!BP26),"",DATASHEET!BP26)</f>
        <v/>
      </c>
      <c r="BJ38" s="123" t="str">
        <f t="shared" si="45"/>
        <v/>
      </c>
      <c r="BK38" s="124">
        <f>IFERROR(INDEX(DATASHEET!$A$1:$GG$231,MATCH(L3VA!$A38,DATASHEET!$A$1:$A$231,0),MATCH(L3VA!BL$2,DATASHEET!$A$1:$GG$1,0)),"")</f>
        <v>0</v>
      </c>
      <c r="BL38" s="105" t="str">
        <f>IF(VLOOKUP(L3VA!$A38,DATASHEET!$A$2:$EW$231,62,FALSE)="","",VLOOKUP(L3VA!$A38,DATASHEET!$A$2:$EW$231,62,FALSE))</f>
        <v/>
      </c>
      <c r="BM38" s="105" t="str">
        <f t="shared" si="46"/>
        <v/>
      </c>
      <c r="BN38" s="106" t="str">
        <f>IF(ISBLANK(DATASHEET!BT26),"",DATASHEET!BT26)</f>
        <v>KK</v>
      </c>
      <c r="BO38" s="107" t="str">
        <f>IF(ISBLANK(DATASHEET!BU26),"",DATASHEET!BU26)</f>
        <v>12E-EA-3</v>
      </c>
      <c r="BP38" s="123" t="str">
        <f t="shared" si="47"/>
        <v/>
      </c>
      <c r="BQ38" s="124">
        <f>IFERROR(INDEX(DATASHEET!$A$1:$GG$231,MATCH(L3VA!$A38,DATASHEET!$A$1:$A$231,0),MATCH(L3VA!BR$2,DATASHEET!$A$1:$GG$1,0)),"")</f>
        <v>0</v>
      </c>
      <c r="BR38" s="105" t="str">
        <f>IF(VLOOKUP(L3VA!$A38,DATASHEET!$A$2:$EW$231,67,FALSE)="","",VLOOKUP(L3VA!$A38,DATASHEET!$A$2:$EW$231,67,FALSE))</f>
        <v/>
      </c>
      <c r="BS38" s="105" t="str">
        <f t="shared" si="48"/>
        <v/>
      </c>
      <c r="BT38" s="106" t="str">
        <f>IF(ISBLANK(DATASHEET!BY26),"",DATASHEET!BY26)</f>
        <v/>
      </c>
      <c r="BU38" s="107" t="str">
        <f>IF(ISBLANK(DATASHEET!BZ26),"",DATASHEET!BZ26)</f>
        <v/>
      </c>
      <c r="BV38" s="123" t="str">
        <f t="shared" si="49"/>
        <v/>
      </c>
      <c r="BW38" s="124">
        <f>IFERROR(INDEX(DATASHEET!$A$1:$GG$231,MATCH(L3VA!$A38,DATASHEET!$A$1:$A$231,0),MATCH(L3VA!BX$2,DATASHEET!$A$1:$GG$1,0)),"")</f>
        <v>0</v>
      </c>
      <c r="BX38" s="105" t="str">
        <f>IF(VLOOKUP(L3VA!$A38,DATASHEET!$A$2:$EW$231,77,FALSE)="","",VLOOKUP(L3VA!$A38,DATASHEET!$A$2:$EW$231,77,FALSE))</f>
        <v/>
      </c>
      <c r="BY38" s="105" t="str">
        <f t="shared" si="50"/>
        <v/>
      </c>
      <c r="BZ38" s="106" t="str">
        <f>IF(ISBLANK(DATASHEET!CI26),"",DATASHEET!CI26)</f>
        <v/>
      </c>
      <c r="CA38" s="107" t="str">
        <f>IF(ISBLANK(DATASHEET!CJ26),"",DATASHEET!CJ26)</f>
        <v/>
      </c>
      <c r="CB38" s="123" t="str">
        <f t="shared" si="51"/>
        <v/>
      </c>
      <c r="CC38" s="124">
        <f>IFERROR(INDEX(DATASHEET!$A$1:$GG$231,MATCH(L3VA!$A38,DATASHEET!$A$1:$A$231,0),MATCH(L3VA!CD$2,DATASHEET!$A$1:$GG$1,0)),"")</f>
        <v>0</v>
      </c>
      <c r="CD38" s="105" t="str">
        <f>IF(VLOOKUP(L3VA!$A38,DATASHEET!$A$2:$EW$231,82,FALSE)="","",VLOOKUP(L3VA!$A38,DATASHEET!$A$2:$EW$231,82,FALSE))</f>
        <v>AS</v>
      </c>
      <c r="CE38" s="105" t="str">
        <f t="shared" si="52"/>
        <v/>
      </c>
      <c r="CF38" s="106" t="str">
        <f>IF(ISBLANK(DATASHEET!CN26),"",DATASHEET!CN26)</f>
        <v/>
      </c>
      <c r="CG38" s="107" t="str">
        <f>IF(ISBLANK(DATASHEET!CO26),"",DATASHEET!CO26)</f>
        <v/>
      </c>
      <c r="CH38" s="123" t="str">
        <f t="shared" si="53"/>
        <v/>
      </c>
      <c r="CI38" s="124">
        <f>IFERROR(INDEX(DATASHEET!$A$1:$GG$231,MATCH(L3VA!$A38,DATASHEET!$A$1:$A$231,0),MATCH(L3VA!CJ$2,DATASHEET!$A$1:$GG$1,0)),"")</f>
        <v>0</v>
      </c>
      <c r="CJ38" s="105" t="str">
        <f>IF(VLOOKUP(L3VA!$A38,DATASHEET!$A$2:$EW$231,87,FALSE)="","",VLOOKUP(L3VA!$A38,DATASHEET!$A$2:$EW$231,87,FALSE))</f>
        <v/>
      </c>
      <c r="CK38" s="105" t="str">
        <f t="shared" si="27"/>
        <v/>
      </c>
      <c r="CL38" s="106" t="str">
        <f>IF(ISBLANK(DATASHEET!CS26),"",DATASHEET!CS26)</f>
        <v/>
      </c>
      <c r="CM38" s="107" t="str">
        <f>IF(ISBLANK(DATASHEET!CT26),"",DATASHEET!CT26)</f>
        <v/>
      </c>
      <c r="CN38" s="123" t="str">
        <f t="shared" si="54"/>
        <v/>
      </c>
      <c r="CO38" s="124">
        <f>IFERROR(INDEX(DATASHEET!$A$1:$GG$231,MATCH(L3VA!$A38,DATASHEET!$A$1:$A$231,0),MATCH(L3VA!CP$2,DATASHEET!$A$1:$GG$1,0)),"")</f>
        <v>0</v>
      </c>
      <c r="CP38" s="105" t="str">
        <f>IF(VLOOKUP(L3VA!$A38,DATASHEET!$A$2:$EW$231,92,FALSE)="","",VLOOKUP(L3VA!$A38,DATASHEET!$A$2:$EW$231,92,FALSE))</f>
        <v/>
      </c>
      <c r="CQ38" s="105" t="str">
        <f t="shared" si="55"/>
        <v/>
      </c>
      <c r="CR38" s="106" t="str">
        <f>IF(ISBLANK(DATASHEET!CX26),"",DATASHEET!CX26)</f>
        <v/>
      </c>
      <c r="CS38" s="107" t="str">
        <f>IF(ISBLANK(DATASHEET!CY26),"",DATASHEET!CY26)</f>
        <v/>
      </c>
      <c r="CT38" s="123" t="str">
        <f t="shared" si="56"/>
        <v/>
      </c>
      <c r="CU38" s="124">
        <f>IFERROR(INDEX(DATASHEET!$A$1:$GG$231,MATCH(L3VA!$A38,DATASHEET!$A$1:$A$231,0),MATCH(L3VA!CV$2,DATASHEET!$A$1:$GG$1,0)),"")</f>
        <v>0</v>
      </c>
      <c r="CV38" s="105" t="str">
        <f>IF(VLOOKUP(L3VA!$A38,DATASHEET!$A$2:$EW$231,107,FALSE)="","",VLOOKUP(L3VA!$A38,DATASHEET!$A$2:$EW$231,107,FALSE))</f>
        <v/>
      </c>
      <c r="CW38" s="105" t="str">
        <f t="shared" si="57"/>
        <v/>
      </c>
      <c r="CX38" s="106" t="str">
        <f>IF(ISBLANK(DATASHEET!DC26),"",DATASHEET!DC26)</f>
        <v/>
      </c>
      <c r="CY38" s="107" t="str">
        <f>IF(ISBLANK(DATASHEET!DD26),"",DATASHEET!DD26)</f>
        <v/>
      </c>
      <c r="CZ38" s="123" t="str">
        <f t="shared" si="58"/>
        <v/>
      </c>
      <c r="DA38" s="124">
        <f>IFERROR(INDEX(DATASHEET!$A$1:$GG$231,MATCH(L3VA!$A38,DATASHEET!$A$1:$A$231,0),MATCH(L3VA!DB$2,DATASHEET!$A$1:$GG$1,0)),"")</f>
        <v>0</v>
      </c>
      <c r="DB38" s="105" t="str">
        <f>IF(VLOOKUP(L3VA!$A38,DATASHEET!$A$2:$EW$231,97,FALSE)="","",VLOOKUP(L3VA!$A38,DATASHEET!$A$2:$EW$231,97,FALSE))</f>
        <v/>
      </c>
      <c r="DC38" s="105" t="str">
        <f t="shared" si="59"/>
        <v/>
      </c>
      <c r="DD38" s="106" t="str">
        <f>IF(ISBLANK(DATASHEET!DH26),"",DATASHEET!DH26)</f>
        <v/>
      </c>
      <c r="DE38" s="107" t="str">
        <f>IF(ISBLANK(DATASHEET!DI26),"",DATASHEET!DI26)</f>
        <v/>
      </c>
      <c r="DF38" s="123" t="str">
        <f t="shared" si="60"/>
        <v/>
      </c>
      <c r="DG38" s="124">
        <f>IFERROR(INDEX(DATASHEET!$A$1:$GG$231,MATCH(L3VA!$A38,DATASHEET!$A$1:$A$231,0),MATCH(L3VA!DH$2,DATASHEET!$A$1:$GG$1,0)),"")</f>
        <v>0</v>
      </c>
      <c r="DH38" s="105" t="str">
        <f>IF(VLOOKUP(L3VA!$A38,DATASHEET!$A$2:$EW$231,102,FALSE)="","",VLOOKUP(L3VA!$A38,DATASHEET!$A$2:$EW$231,102,FALSE))</f>
        <v/>
      </c>
      <c r="DI38" s="105" t="str">
        <f t="shared" si="61"/>
        <v/>
      </c>
      <c r="DJ38" s="106" t="str">
        <f>IF(ISBLANK(DATASHEET!DM26),"",DATASHEET!DM26)</f>
        <v/>
      </c>
      <c r="DK38" s="107" t="str">
        <f>IF(ISBLANK(DATASHEET!DN26),"",DATASHEET!DN26)</f>
        <v/>
      </c>
      <c r="DL38" s="123" t="str">
        <f t="shared" si="62"/>
        <v/>
      </c>
      <c r="DM38" s="124">
        <f>IFERROR(INDEX(DATASHEET!$A$1:$GG$231,MATCH(L3VA!$A38,DATASHEET!$A$1:$A$231,0),MATCH(L3VA!DN$2,DATASHEET!$A$1:$GG$1,0)),"")</f>
        <v>0</v>
      </c>
      <c r="DN38" s="105" t="str">
        <f>IF(VLOOKUP(L3VA!$A38,DATASHEET!$A$2:$FW$231,112,FALSE)="","",VLOOKUP(L3VA!$A38,DATASHEET!$A$2:$FW$231,112,FALSE))</f>
        <v/>
      </c>
      <c r="DO38" s="105" t="str">
        <f t="shared" si="28"/>
        <v/>
      </c>
      <c r="DP38" s="106" t="str">
        <f>IF(ISBLANK(DATASHEET!DR26),"",DATASHEET!DR26)</f>
        <v/>
      </c>
      <c r="DQ38" s="107" t="str">
        <f>IF(ISBLANK(DATASHEET!DS26),"",DATASHEET!DS26)</f>
        <v/>
      </c>
      <c r="DR38" s="123" t="str">
        <f t="shared" si="63"/>
        <v/>
      </c>
      <c r="DS38" s="124">
        <f>IFERROR(INDEX(DATASHEET!$A$1:$GG$231,MATCH(L3VA!$A38,DATASHEET!$A$1:$A$231,0),MATCH(L3VA!DT$2,DATASHEET!$A$1:$GG$1,0)),"")</f>
        <v>0</v>
      </c>
      <c r="DT38" s="105" t="str">
        <f>IF(VLOOKUP(L3VA!$A38,DATASHEET!$A$2:$EW$231,117,FALSE)="","",VLOOKUP(L3VA!$A38,DATASHEET!$A$2:$EW$231,117,FALSE))</f>
        <v/>
      </c>
      <c r="DU38" s="105" t="str">
        <f t="shared" si="64"/>
        <v/>
      </c>
      <c r="DV38" s="106" t="str">
        <f>IF(ISBLANK(DATASHEET!DW26),"",DATASHEET!DW26)</f>
        <v/>
      </c>
      <c r="DW38" s="107" t="str">
        <f>IF(ISBLANK(DATASHEET!DX26),"",DATASHEET!DX26)</f>
        <v/>
      </c>
      <c r="DX38" s="123" t="str">
        <f t="shared" si="65"/>
        <v/>
      </c>
      <c r="DY38" s="124" t="str">
        <f>IFERROR(INDEX(DATASHEET!$A$1:$GG$231,MATCH(L3VA!$A38,DATASHEET!$A$1:$A$231,0),MATCH(L3VA!DZ$2,DATASHEET!$A$1:$GG$1,0)),"")</f>
        <v/>
      </c>
      <c r="DZ38" s="105" t="str">
        <f>IF(VLOOKUP(L3VA!$A38,DATASHEET!$A$2:$EW$231,122,FALSE)="","",VLOOKUP(L3VA!$A38,DATASHEET!$A$2:$EW$231,122,FALSE))</f>
        <v/>
      </c>
      <c r="EA38" s="105" t="str">
        <f t="shared" si="66"/>
        <v/>
      </c>
      <c r="EB38" s="106" t="str">
        <f>IF(ISBLANK(DATASHEET!EB26),"",DATASHEET!EB26)</f>
        <v/>
      </c>
      <c r="EC38" s="107" t="str">
        <f>IF(ISBLANK(DATASHEET!EC26),"",DATASHEET!EC26)</f>
        <v/>
      </c>
      <c r="ED38" s="123" t="str">
        <f t="shared" si="67"/>
        <v/>
      </c>
      <c r="EE38" s="124">
        <f>IFERROR(INDEX(DATASHEET!$A$1:$GG$231,MATCH(L3VA!$A38,DATASHEET!$A$1:$A$231,0),MATCH(L3VA!EF$2,DATASHEET!$A$1:$GG$1,0)),"")</f>
        <v>0</v>
      </c>
      <c r="EF38" s="105" t="str">
        <f>IF(VLOOKUP(L3VA!$A38,DATASHEET!$A$2:$EW$231,127,FALSE)="","",VLOOKUP(L3VA!$A38,DATASHEET!$A$2:$EW$231,127,FALSE))</f>
        <v/>
      </c>
      <c r="EG38" s="105" t="str">
        <f t="shared" si="68"/>
        <v/>
      </c>
      <c r="EH38" s="106" t="str">
        <f>IF(ISBLANK(DATASHEET!EG26),"",DATASHEET!EG26)</f>
        <v/>
      </c>
      <c r="EI38" s="107" t="str">
        <f>IF(ISBLANK(DATASHEET!EH26),"",DATASHEET!EH26)</f>
        <v/>
      </c>
      <c r="EJ38" s="123" t="str">
        <f t="shared" si="69"/>
        <v/>
      </c>
      <c r="EK38" s="124">
        <f>IFERROR(INDEX(DATASHEET!$A$1:$GG$231,MATCH(L3VA!$A38,DATASHEET!$A$1:$A$231,0),MATCH(L3VA!EL$2,DATASHEET!$A$1:$GG$1,0)),"")</f>
        <v>0</v>
      </c>
      <c r="EL38" s="105" t="str">
        <f>IF(VLOOKUP(L3VA!$A38,DATASHEET!$A$2:$EW$231,132,FALSE)="","",VLOOKUP(L3VA!$A38,DATASHEET!$A$2:$EW$231,132,FALSE))</f>
        <v/>
      </c>
      <c r="EM38" s="105" t="str">
        <f t="shared" si="70"/>
        <v/>
      </c>
      <c r="EN38" s="106" t="str">
        <f>IF(ISBLANK(DATASHEET!EL26),"",DATASHEET!EL26)</f>
        <v>MSA</v>
      </c>
      <c r="EO38" s="107" t="str">
        <f>IF(ISBLANK(DATASHEET!EM26),"",DATASHEET!EM26)</f>
        <v>12C-PO-8</v>
      </c>
      <c r="EP38" s="123" t="str">
        <f t="shared" si="71"/>
        <v/>
      </c>
      <c r="EQ38" s="124">
        <f>IFERROR(INDEX(DATASHEET!$A$1:$GG$231,MATCH(L3VA!$A38,DATASHEET!$A$1:$A$231,0),MATCH(L3VA!ER$2,DATASHEET!$A$1:$GG$1,0)),"")</f>
        <v>0</v>
      </c>
      <c r="ER38" s="105" t="str">
        <f>IF(VLOOKUP(L3VA!$A38,DATASHEET!$A$2:$EW$231,137,FALSE)="","",VLOOKUP(L3VA!$A38,DATASHEET!$A$2:$EW$231,137,FALSE))</f>
        <v/>
      </c>
      <c r="ES38" s="105" t="str">
        <f t="shared" si="72"/>
        <v/>
      </c>
      <c r="ET38" s="106" t="str">
        <f>IF(ISBLANK(DATASHEET!EQ26),"",DATASHEET!EQ26)</f>
        <v/>
      </c>
      <c r="EU38" s="107" t="str">
        <f>IF(ISBLANK(DATASHEET!ER26),"",DATASHEET!ER26)</f>
        <v/>
      </c>
      <c r="EV38" s="123" t="str">
        <f t="shared" si="73"/>
        <v/>
      </c>
      <c r="EW38" s="124">
        <f>IFERROR(INDEX(DATASHEET!$A$1:$GG$231,MATCH(L3VA!$A38,DATASHEET!$A$1:$A$231,0),MATCH(L3VA!EX$2,DATASHEET!$A$1:$GG$1,0)),"")</f>
        <v>0</v>
      </c>
      <c r="EX38" s="105" t="str">
        <f>IF(VLOOKUP(L3VA!$A38,DATASHEET!$A$2:$EW$231,142,FALSE)="","",VLOOKUP(L3VA!$A38,DATASHEET!$A$2:$EW$231,142,FALSE))</f>
        <v>MSA</v>
      </c>
      <c r="EY38" s="105" t="str">
        <f t="shared" si="74"/>
        <v/>
      </c>
      <c r="EZ38" s="106" t="str">
        <f>IF(ISBLANK(DATASHEET!EV26),"",DATASHEET!EV26)</f>
        <v>HSH</v>
      </c>
      <c r="FA38" s="107" t="str">
        <f>IF(ISBLANK(DATASHEET!EW26),"",DATASHEET!EW26)</f>
        <v>12B-SO-9</v>
      </c>
      <c r="FB38" s="123" t="str">
        <f t="shared" si="75"/>
        <v/>
      </c>
      <c r="FC38" s="124">
        <f>IFERROR(INDEX(DATASHEET!$A$1:$GG$231,MATCH(L3VA!$A38,DATASHEET!$A$1:$A$231,0),MATCH(L3VA!FD$2,DATASHEET!$A$1:$GG$1,0)),"")</f>
        <v>0</v>
      </c>
      <c r="FD38" s="105" t="str">
        <f>IF(VLOOKUP(L3VA!$A38,DATASHEET!$A$2:$FW$231,147,FALSE)="","",VLOOKUP(L3VA!$A38,DATASHEET!$A$2:$FW$231,147,FALSE))</f>
        <v/>
      </c>
      <c r="FE38" s="105" t="str">
        <f t="shared" si="76"/>
        <v/>
      </c>
      <c r="FF38" s="106" t="str">
        <f>IF(ISBLANK(DATASHEET!FA26),"",DATASHEET!FA26)</f>
        <v/>
      </c>
      <c r="FG38" s="107" t="str">
        <f>IF(ISBLANK(DATASHEET!FB26),"",DATASHEET!FB26)</f>
        <v/>
      </c>
    </row>
    <row r="39" spans="1:163" x14ac:dyDescent="0.25">
      <c r="A39" s="354">
        <f>DATASHEET!A27</f>
        <v>150947</v>
      </c>
      <c r="B39" s="42" t="str">
        <f>DATASHEET!B27</f>
        <v>BRADSHAW, Adam</v>
      </c>
      <c r="C39" s="109" t="str">
        <f>DATASHEET!C27</f>
        <v>12ASA</v>
      </c>
      <c r="D39" s="110" t="str">
        <f>DATASHEET!D27</f>
        <v>M</v>
      </c>
      <c r="E39" s="110" t="str">
        <f>IFERROR(VLOOKUP(A39,'[5]Y12 Students'!$E$3:$I$271,5,FALSE),"")</f>
        <v>INTERNAL</v>
      </c>
      <c r="F39" s="110" t="str">
        <f>DATASHEET!E27</f>
        <v>N</v>
      </c>
      <c r="G39" s="110" t="str">
        <f>DATASHEET!F27</f>
        <v>White - British</v>
      </c>
      <c r="H39" s="110" t="str">
        <f>DATASHEET!G27</f>
        <v>N</v>
      </c>
      <c r="I39" s="110" t="str">
        <f>DATASHEET!H27</f>
        <v>N</v>
      </c>
      <c r="J39" s="111" t="str">
        <f>DATASHEET!J27</f>
        <v>6.25+ (B/A)</v>
      </c>
      <c r="K39" s="104" t="str">
        <f t="shared" si="25"/>
        <v/>
      </c>
      <c r="L39" s="104" t="str">
        <f t="shared" si="26"/>
        <v/>
      </c>
      <c r="M39" s="336" t="str">
        <f>IF(COUNT(L3VA!$N39,L3VA!$Z39,L3VA!$T39,L3VA!$AF39,L3VA!$AX39,L3VA!$AR39,L3VA!$BJ39,L3VA!$BD39,L3VA!$BP39,L3VA!#REF!,L3VA!$AL39,L3VA!$BV39,L3VA!$CH39,L3VA!$CZ39,L3VA!$CN39,L3VA!$DF39,L3VA!$CB39,L3VA!#REF!,L3VA!$DR39,L3VA!$DX39,L3VA!$ED39,L3VA!$EJ39,L3VA!$EP39,L3VA!$EV39,L3VA!$FB39,L3VA!$DL39)=0,"",AVERAGE(N39,Z39,T39,AF39,AL39,AX39,AR39,BJ39,BD39,BP39,BV39,CH39,CZ39,CN39,DF39,CB39,DR39,DX39,ED39,EJ39,EP39,EV39,FB39,DL39))</f>
        <v/>
      </c>
      <c r="N39" s="123" t="str">
        <f t="shared" si="29"/>
        <v/>
      </c>
      <c r="O39" s="124">
        <f>IFERROR(INDEX(DATASHEET!$A$1:$GG$231,MATCH(L3VA!$A39,DATASHEET!$A$1:$A$231,0),MATCH(L3VA!P$2,DATASHEET!$A$1:$GG$1,0)),"")</f>
        <v>0</v>
      </c>
      <c r="P39" s="105">
        <f>IF(VLOOKUP(L3VA!$A39,DATASHEET!$A$2:$EW$231,22,FALSE)="","",VLOOKUP(L3VA!$A39,DATASHEET!$A$2:$EW$231,22,FALSE))</f>
        <v>0</v>
      </c>
      <c r="Q39" s="105" t="str">
        <f t="shared" si="30"/>
        <v/>
      </c>
      <c r="R39" s="106" t="str">
        <f>IF(ISBLANK(DATASHEET!AF27),"",DATASHEET!AF27)</f>
        <v/>
      </c>
      <c r="S39" s="107" t="str">
        <f>IF(ISBLANK(DATASHEET!AG27),"",DATASHEET!AG27)</f>
        <v/>
      </c>
      <c r="T39" s="123" t="str">
        <f t="shared" si="31"/>
        <v/>
      </c>
      <c r="U39" s="124">
        <f>IFERROR(INDEX(DATASHEET!$A$1:$GG$231,MATCH(L3VA!$A39,DATASHEET!$A$1:$A$231,0),MATCH(L3VA!V$2,DATASHEET!$A$1:$GG$1,0)),"")</f>
        <v>0</v>
      </c>
      <c r="V39" s="105">
        <f>IF(VLOOKUP(L3VA!$A39,DATASHEET!$A$2:$EW$231,27,FALSE)="","",VLOOKUP(L3VA!$A39,DATASHEET!$A$2:$EW$231,27,FALSE))</f>
        <v>0</v>
      </c>
      <c r="W39" s="105" t="str">
        <f t="shared" si="32"/>
        <v/>
      </c>
      <c r="X39" s="106" t="str">
        <f>IF(ISBLANK(DATASHEET!AK27),"",DATASHEET!AK27)</f>
        <v>MM</v>
      </c>
      <c r="Y39" s="107" t="str">
        <f>IF(ISBLANK(DATASHEET!AL27),"",DATASHEET!AL27)</f>
        <v>12C-BI-10</v>
      </c>
      <c r="Z39" s="123" t="str">
        <f t="shared" si="33"/>
        <v/>
      </c>
      <c r="AA39" s="124">
        <f>IFERROR(INDEX(DATASHEET!$A$1:$GG$231,MATCH(L3VA!$A39,DATASHEET!$A$1:$A$231,0),MATCH(L3VA!AB$2,DATASHEET!$A$1:$GG$1,0)),"")</f>
        <v>0</v>
      </c>
      <c r="AB39" s="105" t="str">
        <f>IF(VLOOKUP(L3VA!$A39,DATASHEET!$A$2:$EW$231,32,FALSE)="","",VLOOKUP(L3VA!$A39,DATASHEET!$A$2:$EW$231,32,FALSE))</f>
        <v/>
      </c>
      <c r="AC39" s="105" t="str">
        <f t="shared" si="34"/>
        <v/>
      </c>
      <c r="AD39" s="106" t="str">
        <f>IF(ISBLANK(DATASHEET!AP27),"",DATASHEET!AP27)</f>
        <v/>
      </c>
      <c r="AE39" s="107" t="str">
        <f>IF(ISBLANK(DATASHEET!AQ27),"",DATASHEET!AQ27)</f>
        <v/>
      </c>
      <c r="AF39" s="123" t="str">
        <f t="shared" si="35"/>
        <v/>
      </c>
      <c r="AG39" s="124">
        <f>IFERROR(INDEX(DATASHEET!$A$1:$GG$231,MATCH(L3VA!$A39,DATASHEET!$A$1:$A$231,0),MATCH(L3VA!AH$2,DATASHEET!$A$1:$GG$1,0)),"")</f>
        <v>0</v>
      </c>
      <c r="AH39" s="105" t="str">
        <f>IF(VLOOKUP(L3VA!$A39,DATASHEET!$A$2:$EW$231,37,FALSE)="","",VLOOKUP(L3VA!$A39,DATASHEET!$A$2:$EW$231,37,FALSE))</f>
        <v>MM</v>
      </c>
      <c r="AI39" s="105" t="str">
        <f t="shared" si="36"/>
        <v/>
      </c>
      <c r="AJ39" s="106" t="str">
        <f>IF(ISBLANK(DATASHEET!AU27),"",DATASHEET!AU27)</f>
        <v/>
      </c>
      <c r="AK39" s="107" t="str">
        <f>IF(ISBLANK(DATASHEET!AV27),"",DATASHEET!AV27)</f>
        <v/>
      </c>
      <c r="AL39" s="123" t="str">
        <f t="shared" si="37"/>
        <v/>
      </c>
      <c r="AM39" s="124">
        <f>IFERROR(INDEX(DATASHEET!$A$1:$GG$231,MATCH(L3VA!$A39,DATASHEET!$A$1:$A$231,0),MATCH(L3VA!AN$2,DATASHEET!$A$1:$GG$1,0)),"")</f>
        <v>0</v>
      </c>
      <c r="AN39" s="105" t="str">
        <f>IF(VLOOKUP(L3VA!$A39,DATASHEET!$A$2:$EW$231,42,FALSE)="","",VLOOKUP(L3VA!$A39,DATASHEET!$A$2:$EW$231,42,FALSE))</f>
        <v/>
      </c>
      <c r="AO39" s="105" t="str">
        <f t="shared" si="38"/>
        <v/>
      </c>
      <c r="AP39" s="106" t="str">
        <f>IF(ISBLANK(DATASHEET!AZ27),"",DATASHEET!AZ27)</f>
        <v/>
      </c>
      <c r="AQ39" s="107" t="str">
        <f>IF(ISBLANK(DATASHEET!BA27),"",DATASHEET!BA27)</f>
        <v/>
      </c>
      <c r="AR39" s="123" t="str">
        <f t="shared" si="39"/>
        <v/>
      </c>
      <c r="AS39" s="124">
        <f>IFERROR(INDEX(DATASHEET!$A$1:$GG$231,MATCH(L3VA!$A39,DATASHEET!$A$1:$A$231,0),MATCH(L3VA!AT$2,DATASHEET!$A$1:$GG$1,0)),"")</f>
        <v>0</v>
      </c>
      <c r="AT39" s="105" t="str">
        <f>IF(VLOOKUP(L3VA!$A39,DATASHEET!$A$2:$EW$231,47,FALSE)="","",VLOOKUP(L3VA!$A39,DATASHEET!$A$2:$EW$231,47,FALSE))</f>
        <v/>
      </c>
      <c r="AU39" s="105" t="str">
        <f t="shared" si="40"/>
        <v/>
      </c>
      <c r="AV39" s="106" t="str">
        <f>IF(ISBLANK(DATASHEET!BE27),"",DATASHEET!BE27)</f>
        <v/>
      </c>
      <c r="AW39" s="107" t="str">
        <f>IF(ISBLANK(DATASHEET!BF27),"",DATASHEET!BF27)</f>
        <v/>
      </c>
      <c r="AX39" s="123" t="str">
        <f t="shared" si="41"/>
        <v/>
      </c>
      <c r="AY39" s="124">
        <f>IFERROR(INDEX(DATASHEET!$A$1:$GG$231,MATCH(L3VA!$A39,DATASHEET!$A$1:$A$231,0),MATCH(L3VA!AZ$2,DATASHEET!$A$1:$GG$1,0)),"")</f>
        <v>0</v>
      </c>
      <c r="AZ39" s="105" t="str">
        <f>IF(VLOOKUP(L3VA!$A39,DATASHEET!$A$2:$EW$231,52,FALSE)="","",VLOOKUP(L3VA!$A39,DATASHEET!$A$2:$EW$231,52,FALSE))</f>
        <v/>
      </c>
      <c r="BA39" s="105" t="str">
        <f t="shared" si="42"/>
        <v/>
      </c>
      <c r="BB39" s="106" t="str">
        <f>IF(ISBLANK(DATASHEET!BJ27),"",DATASHEET!BJ27)</f>
        <v/>
      </c>
      <c r="BC39" s="107" t="str">
        <f>IF(ISBLANK(DATASHEET!BK27),"",DATASHEET!BK27)</f>
        <v/>
      </c>
      <c r="BD39" s="123" t="str">
        <f t="shared" si="43"/>
        <v/>
      </c>
      <c r="BE39" s="124">
        <f>IFERROR(INDEX(DATASHEET!$A$1:$GG$231,MATCH(L3VA!$A39,DATASHEET!$A$1:$A$231,0),MATCH(L3VA!BF$2,DATASHEET!$A$1:$GG$1,0)),"")</f>
        <v>0</v>
      </c>
      <c r="BF39" s="105" t="str">
        <f>IF(VLOOKUP(L3VA!$A39,DATASHEET!$A$2:$EW$231,57,FALSE)="","",VLOOKUP(L3VA!$A39,DATASHEET!$A$2:$EW$231,57,FALSE))</f>
        <v/>
      </c>
      <c r="BG39" s="105" t="str">
        <f t="shared" si="44"/>
        <v/>
      </c>
      <c r="BH39" s="106" t="str">
        <f>IF(ISBLANK(DATASHEET!BO27),"",DATASHEET!BO27)</f>
        <v/>
      </c>
      <c r="BI39" s="107" t="str">
        <f>IF(ISBLANK(DATASHEET!BP27),"",DATASHEET!BP27)</f>
        <v/>
      </c>
      <c r="BJ39" s="123" t="str">
        <f t="shared" si="45"/>
        <v/>
      </c>
      <c r="BK39" s="124">
        <f>IFERROR(INDEX(DATASHEET!$A$1:$GG$231,MATCH(L3VA!$A39,DATASHEET!$A$1:$A$231,0),MATCH(L3VA!BL$2,DATASHEET!$A$1:$GG$1,0)),"")</f>
        <v>0</v>
      </c>
      <c r="BL39" s="105" t="str">
        <f>IF(VLOOKUP(L3VA!$A39,DATASHEET!$A$2:$EW$231,62,FALSE)="","",VLOOKUP(L3VA!$A39,DATASHEET!$A$2:$EW$231,62,FALSE))</f>
        <v/>
      </c>
      <c r="BM39" s="105" t="str">
        <f t="shared" si="46"/>
        <v/>
      </c>
      <c r="BN39" s="106" t="str">
        <f>IF(ISBLANK(DATASHEET!BT27),"",DATASHEET!BT27)</f>
        <v/>
      </c>
      <c r="BO39" s="107" t="str">
        <f>IF(ISBLANK(DATASHEET!BU27),"",DATASHEET!BU27)</f>
        <v/>
      </c>
      <c r="BP39" s="123" t="str">
        <f t="shared" si="47"/>
        <v/>
      </c>
      <c r="BQ39" s="124">
        <f>IFERROR(INDEX(DATASHEET!$A$1:$GG$231,MATCH(L3VA!$A39,DATASHEET!$A$1:$A$231,0),MATCH(L3VA!BR$2,DATASHEET!$A$1:$GG$1,0)),"")</f>
        <v>0</v>
      </c>
      <c r="BR39" s="105" t="str">
        <f>IF(VLOOKUP(L3VA!$A39,DATASHEET!$A$2:$EW$231,67,FALSE)="","",VLOOKUP(L3VA!$A39,DATASHEET!$A$2:$EW$231,67,FALSE))</f>
        <v/>
      </c>
      <c r="BS39" s="105" t="str">
        <f t="shared" si="48"/>
        <v/>
      </c>
      <c r="BT39" s="106" t="str">
        <f>IF(ISBLANK(DATASHEET!BY27),"",DATASHEET!BY27)</f>
        <v/>
      </c>
      <c r="BU39" s="107" t="str">
        <f>IF(ISBLANK(DATASHEET!BZ27),"",DATASHEET!BZ27)</f>
        <v/>
      </c>
      <c r="BV39" s="123" t="str">
        <f t="shared" si="49"/>
        <v/>
      </c>
      <c r="BW39" s="124">
        <f>IFERROR(INDEX(DATASHEET!$A$1:$GG$231,MATCH(L3VA!$A39,DATASHEET!$A$1:$A$231,0),MATCH(L3VA!BX$2,DATASHEET!$A$1:$GG$1,0)),"")</f>
        <v>0</v>
      </c>
      <c r="BX39" s="105" t="str">
        <f>IF(VLOOKUP(L3VA!$A39,DATASHEET!$A$2:$EW$231,77,FALSE)="","",VLOOKUP(L3VA!$A39,DATASHEET!$A$2:$EW$231,77,FALSE))</f>
        <v/>
      </c>
      <c r="BY39" s="105" t="str">
        <f t="shared" si="50"/>
        <v/>
      </c>
      <c r="BZ39" s="106" t="str">
        <f>IF(ISBLANK(DATASHEET!CI27),"",DATASHEET!CI27)</f>
        <v/>
      </c>
      <c r="CA39" s="107" t="str">
        <f>IF(ISBLANK(DATASHEET!CJ27),"",DATASHEET!CJ27)</f>
        <v/>
      </c>
      <c r="CB39" s="123" t="str">
        <f t="shared" si="51"/>
        <v/>
      </c>
      <c r="CC39" s="124">
        <f>IFERROR(INDEX(DATASHEET!$A$1:$GG$231,MATCH(L3VA!$A39,DATASHEET!$A$1:$A$231,0),MATCH(L3VA!CD$2,DATASHEET!$A$1:$GG$1,0)),"")</f>
        <v>0</v>
      </c>
      <c r="CD39" s="105" t="str">
        <f>IF(VLOOKUP(L3VA!$A39,DATASHEET!$A$2:$EW$231,82,FALSE)="","",VLOOKUP(L3VA!$A39,DATASHEET!$A$2:$EW$231,82,FALSE))</f>
        <v>AS</v>
      </c>
      <c r="CE39" s="105" t="str">
        <f t="shared" si="52"/>
        <v/>
      </c>
      <c r="CF39" s="106" t="str">
        <f>IF(ISBLANK(DATASHEET!CN27),"",DATASHEET!CN27)</f>
        <v/>
      </c>
      <c r="CG39" s="107" t="str">
        <f>IF(ISBLANK(DATASHEET!CO27),"",DATASHEET!CO27)</f>
        <v/>
      </c>
      <c r="CH39" s="123" t="str">
        <f t="shared" si="53"/>
        <v/>
      </c>
      <c r="CI39" s="124">
        <f>IFERROR(INDEX(DATASHEET!$A$1:$GG$231,MATCH(L3VA!$A39,DATASHEET!$A$1:$A$231,0),MATCH(L3VA!CJ$2,DATASHEET!$A$1:$GG$1,0)),"")</f>
        <v>0</v>
      </c>
      <c r="CJ39" s="105" t="str">
        <f>IF(VLOOKUP(L3VA!$A39,DATASHEET!$A$2:$EW$231,87,FALSE)="","",VLOOKUP(L3VA!$A39,DATASHEET!$A$2:$EW$231,87,FALSE))</f>
        <v/>
      </c>
      <c r="CK39" s="105" t="str">
        <f t="shared" si="27"/>
        <v/>
      </c>
      <c r="CL39" s="106" t="str">
        <f>IF(ISBLANK(DATASHEET!CS27),"",DATASHEET!CS27)</f>
        <v>JJA</v>
      </c>
      <c r="CM39" s="107" t="str">
        <f>IF(ISBLANK(DATASHEET!CT27),"",DATASHEET!CT27)</f>
        <v>12B-GG-3</v>
      </c>
      <c r="CN39" s="123" t="str">
        <f t="shared" si="54"/>
        <v/>
      </c>
      <c r="CO39" s="124">
        <f>IFERROR(INDEX(DATASHEET!$A$1:$GG$231,MATCH(L3VA!$A39,DATASHEET!$A$1:$A$231,0),MATCH(L3VA!CP$2,DATASHEET!$A$1:$GG$1,0)),"")</f>
        <v>0</v>
      </c>
      <c r="CP39" s="105" t="str">
        <f>IF(VLOOKUP(L3VA!$A39,DATASHEET!$A$2:$EW$231,92,FALSE)="","",VLOOKUP(L3VA!$A39,DATASHEET!$A$2:$EW$231,92,FALSE))</f>
        <v/>
      </c>
      <c r="CQ39" s="105" t="str">
        <f t="shared" si="55"/>
        <v/>
      </c>
      <c r="CR39" s="106" t="str">
        <f>IF(ISBLANK(DATASHEET!CX27),"",DATASHEET!CX27)</f>
        <v/>
      </c>
      <c r="CS39" s="107" t="str">
        <f>IF(ISBLANK(DATASHEET!CY27),"",DATASHEET!CY27)</f>
        <v/>
      </c>
      <c r="CT39" s="123" t="str">
        <f t="shared" si="56"/>
        <v/>
      </c>
      <c r="CU39" s="124">
        <f>IFERROR(INDEX(DATASHEET!$A$1:$GG$231,MATCH(L3VA!$A39,DATASHEET!$A$1:$A$231,0),MATCH(L3VA!CV$2,DATASHEET!$A$1:$GG$1,0)),"")</f>
        <v>0</v>
      </c>
      <c r="CV39" s="105" t="str">
        <f>IF(VLOOKUP(L3VA!$A39,DATASHEET!$A$2:$EW$231,107,FALSE)="","",VLOOKUP(L3VA!$A39,DATASHEET!$A$2:$EW$231,107,FALSE))</f>
        <v/>
      </c>
      <c r="CW39" s="105" t="str">
        <f t="shared" si="57"/>
        <v/>
      </c>
      <c r="CX39" s="106" t="str">
        <f>IF(ISBLANK(DATASHEET!DC27),"",DATASHEET!DC27)</f>
        <v/>
      </c>
      <c r="CY39" s="107" t="str">
        <f>IF(ISBLANK(DATASHEET!DD27),"",DATASHEET!DD27)</f>
        <v/>
      </c>
      <c r="CZ39" s="123" t="str">
        <f t="shared" si="58"/>
        <v/>
      </c>
      <c r="DA39" s="124">
        <f>IFERROR(INDEX(DATASHEET!$A$1:$GG$231,MATCH(L3VA!$A39,DATASHEET!$A$1:$A$231,0),MATCH(L3VA!DB$2,DATASHEET!$A$1:$GG$1,0)),"")</f>
        <v>0</v>
      </c>
      <c r="DB39" s="105" t="str">
        <f>IF(VLOOKUP(L3VA!$A39,DATASHEET!$A$2:$EW$231,97,FALSE)="","",VLOOKUP(L3VA!$A39,DATASHEET!$A$2:$EW$231,97,FALSE))</f>
        <v>JJA</v>
      </c>
      <c r="DC39" s="105" t="str">
        <f t="shared" si="59"/>
        <v/>
      </c>
      <c r="DD39" s="106" t="str">
        <f>IF(ISBLANK(DATASHEET!DH27),"",DATASHEET!DH27)</f>
        <v/>
      </c>
      <c r="DE39" s="107" t="str">
        <f>IF(ISBLANK(DATASHEET!DI27),"",DATASHEET!DI27)</f>
        <v/>
      </c>
      <c r="DF39" s="123" t="str">
        <f t="shared" si="60"/>
        <v/>
      </c>
      <c r="DG39" s="124">
        <f>IFERROR(INDEX(DATASHEET!$A$1:$GG$231,MATCH(L3VA!$A39,DATASHEET!$A$1:$A$231,0),MATCH(L3VA!DH$2,DATASHEET!$A$1:$GG$1,0)),"")</f>
        <v>0</v>
      </c>
      <c r="DH39" s="105" t="str">
        <f>IF(VLOOKUP(L3VA!$A39,DATASHEET!$A$2:$EW$231,102,FALSE)="","",VLOOKUP(L3VA!$A39,DATASHEET!$A$2:$EW$231,102,FALSE))</f>
        <v/>
      </c>
      <c r="DI39" s="105" t="str">
        <f t="shared" si="61"/>
        <v/>
      </c>
      <c r="DJ39" s="106" t="str">
        <f>IF(ISBLANK(DATASHEET!DM27),"",DATASHEET!DM27)</f>
        <v>MRO</v>
      </c>
      <c r="DK39" s="107" t="str">
        <f>IF(ISBLANK(DATASHEET!DN27),"",DATASHEET!DN27)</f>
        <v>12D-MA-7</v>
      </c>
      <c r="DL39" s="123" t="str">
        <f t="shared" si="62"/>
        <v/>
      </c>
      <c r="DM39" s="124">
        <f>IFERROR(INDEX(DATASHEET!$A$1:$GG$231,MATCH(L3VA!$A39,DATASHEET!$A$1:$A$231,0),MATCH(L3VA!DN$2,DATASHEET!$A$1:$GG$1,0)),"")</f>
        <v>0</v>
      </c>
      <c r="DN39" s="105" t="str">
        <f>IF(VLOOKUP(L3VA!$A39,DATASHEET!$A$2:$FW$231,112,FALSE)="","",VLOOKUP(L3VA!$A39,DATASHEET!$A$2:$FW$231,112,FALSE))</f>
        <v/>
      </c>
      <c r="DO39" s="105" t="str">
        <f t="shared" si="28"/>
        <v/>
      </c>
      <c r="DP39" s="106" t="str">
        <f>IF(ISBLANK(DATASHEET!DR27),"",DATASHEET!DR27)</f>
        <v/>
      </c>
      <c r="DQ39" s="107" t="str">
        <f>IF(ISBLANK(DATASHEET!DS27),"",DATASHEET!DS27)</f>
        <v/>
      </c>
      <c r="DR39" s="123" t="str">
        <f t="shared" si="63"/>
        <v/>
      </c>
      <c r="DS39" s="124">
        <f>IFERROR(INDEX(DATASHEET!$A$1:$GG$231,MATCH(L3VA!$A39,DATASHEET!$A$1:$A$231,0),MATCH(L3VA!DT$2,DATASHEET!$A$1:$GG$1,0)),"")</f>
        <v>0</v>
      </c>
      <c r="DT39" s="105" t="str">
        <f>IF(VLOOKUP(L3VA!$A39,DATASHEET!$A$2:$EW$231,117,FALSE)="","",VLOOKUP(L3VA!$A39,DATASHEET!$A$2:$EW$231,117,FALSE))</f>
        <v>MRO</v>
      </c>
      <c r="DU39" s="105" t="str">
        <f t="shared" si="64"/>
        <v/>
      </c>
      <c r="DV39" s="106" t="str">
        <f>IF(ISBLANK(DATASHEET!DW27),"",DATASHEET!DW27)</f>
        <v/>
      </c>
      <c r="DW39" s="107" t="str">
        <f>IF(ISBLANK(DATASHEET!DX27),"",DATASHEET!DX27)</f>
        <v/>
      </c>
      <c r="DX39" s="123" t="str">
        <f t="shared" si="65"/>
        <v/>
      </c>
      <c r="DY39" s="124" t="str">
        <f>IFERROR(INDEX(DATASHEET!$A$1:$GG$231,MATCH(L3VA!$A39,DATASHEET!$A$1:$A$231,0),MATCH(L3VA!DZ$2,DATASHEET!$A$1:$GG$1,0)),"")</f>
        <v/>
      </c>
      <c r="DZ39" s="105" t="str">
        <f>IF(VLOOKUP(L3VA!$A39,DATASHEET!$A$2:$EW$231,122,FALSE)="","",VLOOKUP(L3VA!$A39,DATASHEET!$A$2:$EW$231,122,FALSE))</f>
        <v/>
      </c>
      <c r="EA39" s="105" t="str">
        <f t="shared" si="66"/>
        <v/>
      </c>
      <c r="EB39" s="106" t="str">
        <f>IF(ISBLANK(DATASHEET!EB27),"",DATASHEET!EB27)</f>
        <v/>
      </c>
      <c r="EC39" s="107" t="str">
        <f>IF(ISBLANK(DATASHEET!EC27),"",DATASHEET!EC27)</f>
        <v/>
      </c>
      <c r="ED39" s="123" t="str">
        <f t="shared" si="67"/>
        <v/>
      </c>
      <c r="EE39" s="124">
        <f>IFERROR(INDEX(DATASHEET!$A$1:$GG$231,MATCH(L3VA!$A39,DATASHEET!$A$1:$A$231,0),MATCH(L3VA!EF$2,DATASHEET!$A$1:$GG$1,0)),"")</f>
        <v>0</v>
      </c>
      <c r="EF39" s="105" t="str">
        <f>IF(VLOOKUP(L3VA!$A39,DATASHEET!$A$2:$EW$231,127,FALSE)="","",VLOOKUP(L3VA!$A39,DATASHEET!$A$2:$EW$231,127,FALSE))</f>
        <v/>
      </c>
      <c r="EG39" s="105" t="str">
        <f t="shared" si="68"/>
        <v/>
      </c>
      <c r="EH39" s="106" t="str">
        <f>IF(ISBLANK(DATASHEET!EG27),"",DATASHEET!EG27)</f>
        <v/>
      </c>
      <c r="EI39" s="107" t="str">
        <f>IF(ISBLANK(DATASHEET!EH27),"",DATASHEET!EH27)</f>
        <v/>
      </c>
      <c r="EJ39" s="123" t="str">
        <f t="shared" si="69"/>
        <v/>
      </c>
      <c r="EK39" s="124">
        <f>IFERROR(INDEX(DATASHEET!$A$1:$GG$231,MATCH(L3VA!$A39,DATASHEET!$A$1:$A$231,0),MATCH(L3VA!EL$2,DATASHEET!$A$1:$GG$1,0)),"")</f>
        <v>0</v>
      </c>
      <c r="EL39" s="105" t="str">
        <f>IF(VLOOKUP(L3VA!$A39,DATASHEET!$A$2:$EW$231,132,FALSE)="","",VLOOKUP(L3VA!$A39,DATASHEET!$A$2:$EW$231,132,FALSE))</f>
        <v/>
      </c>
      <c r="EM39" s="105" t="str">
        <f t="shared" si="70"/>
        <v/>
      </c>
      <c r="EN39" s="106" t="str">
        <f>IF(ISBLANK(DATASHEET!EL27),"",DATASHEET!EL27)</f>
        <v/>
      </c>
      <c r="EO39" s="107" t="str">
        <f>IF(ISBLANK(DATASHEET!EM27),"",DATASHEET!EM27)</f>
        <v/>
      </c>
      <c r="EP39" s="123" t="str">
        <f t="shared" si="71"/>
        <v/>
      </c>
      <c r="EQ39" s="124">
        <f>IFERROR(INDEX(DATASHEET!$A$1:$GG$231,MATCH(L3VA!$A39,DATASHEET!$A$1:$A$231,0),MATCH(L3VA!ER$2,DATASHEET!$A$1:$GG$1,0)),"")</f>
        <v>0</v>
      </c>
      <c r="ER39" s="105" t="str">
        <f>IF(VLOOKUP(L3VA!$A39,DATASHEET!$A$2:$EW$231,137,FALSE)="","",VLOOKUP(L3VA!$A39,DATASHEET!$A$2:$EW$231,137,FALSE))</f>
        <v/>
      </c>
      <c r="ES39" s="105" t="str">
        <f t="shared" si="72"/>
        <v/>
      </c>
      <c r="ET39" s="106" t="str">
        <f>IF(ISBLANK(DATASHEET!EQ27),"",DATASHEET!EQ27)</f>
        <v/>
      </c>
      <c r="EU39" s="107" t="str">
        <f>IF(ISBLANK(DATASHEET!ER27),"",DATASHEET!ER27)</f>
        <v/>
      </c>
      <c r="EV39" s="123" t="str">
        <f t="shared" si="73"/>
        <v/>
      </c>
      <c r="EW39" s="124">
        <f>IFERROR(INDEX(DATASHEET!$A$1:$GG$231,MATCH(L3VA!$A39,DATASHEET!$A$1:$A$231,0),MATCH(L3VA!EX$2,DATASHEET!$A$1:$GG$1,0)),"")</f>
        <v>0</v>
      </c>
      <c r="EX39" s="105" t="str">
        <f>IF(VLOOKUP(L3VA!$A39,DATASHEET!$A$2:$EW$231,142,FALSE)="","",VLOOKUP(L3VA!$A39,DATASHEET!$A$2:$EW$231,142,FALSE))</f>
        <v/>
      </c>
      <c r="EY39" s="105" t="str">
        <f t="shared" si="74"/>
        <v/>
      </c>
      <c r="EZ39" s="106" t="str">
        <f>IF(ISBLANK(DATASHEET!EV27),"",DATASHEET!EV27)</f>
        <v/>
      </c>
      <c r="FA39" s="107" t="str">
        <f>IF(ISBLANK(DATASHEET!EW27),"",DATASHEET!EW27)</f>
        <v/>
      </c>
      <c r="FB39" s="123" t="str">
        <f t="shared" si="75"/>
        <v/>
      </c>
      <c r="FC39" s="124">
        <f>IFERROR(INDEX(DATASHEET!$A$1:$GG$231,MATCH(L3VA!$A39,DATASHEET!$A$1:$A$231,0),MATCH(L3VA!FD$2,DATASHEET!$A$1:$GG$1,0)),"")</f>
        <v>0</v>
      </c>
      <c r="FD39" s="105" t="str">
        <f>IF(VLOOKUP(L3VA!$A39,DATASHEET!$A$2:$FW$231,147,FALSE)="","",VLOOKUP(L3VA!$A39,DATASHEET!$A$2:$FW$231,147,FALSE))</f>
        <v/>
      </c>
      <c r="FE39" s="105" t="str">
        <f t="shared" si="76"/>
        <v/>
      </c>
      <c r="FF39" s="106" t="str">
        <f>IF(ISBLANK(DATASHEET!FA27),"",DATASHEET!FA27)</f>
        <v/>
      </c>
      <c r="FG39" s="107" t="str">
        <f>IF(ISBLANK(DATASHEET!FB27),"",DATASHEET!FB27)</f>
        <v/>
      </c>
    </row>
    <row r="40" spans="1:163" x14ac:dyDescent="0.25">
      <c r="A40" s="354">
        <f>DATASHEET!A28</f>
        <v>150783</v>
      </c>
      <c r="B40" s="42" t="str">
        <f>DATASHEET!B28</f>
        <v>BRAITHWAITE, Luke</v>
      </c>
      <c r="C40" s="109" t="str">
        <f>DATASHEET!C28</f>
        <v>12ASA</v>
      </c>
      <c r="D40" s="110" t="str">
        <f>DATASHEET!D28</f>
        <v>M</v>
      </c>
      <c r="E40" s="110" t="str">
        <f>IFERROR(VLOOKUP(A40,'[5]Y12 Students'!$E$3:$I$271,5,FALSE),"")</f>
        <v>INTERNAL</v>
      </c>
      <c r="F40" s="110" t="str">
        <f>DATASHEET!E28</f>
        <v>N</v>
      </c>
      <c r="G40" s="110" t="str">
        <f>DATASHEET!F28</f>
        <v>White - British</v>
      </c>
      <c r="H40" s="110" t="str">
        <f>DATASHEET!G28</f>
        <v>N</v>
      </c>
      <c r="I40" s="110" t="str">
        <f>DATASHEET!H28</f>
        <v>N</v>
      </c>
      <c r="J40" s="111" t="str">
        <f>DATASHEET!J28</f>
        <v>2.5+ (D/C)</v>
      </c>
      <c r="K40" s="104" t="str">
        <f t="shared" si="25"/>
        <v/>
      </c>
      <c r="L40" s="104" t="str">
        <f t="shared" si="26"/>
        <v/>
      </c>
      <c r="M40" s="336" t="str">
        <f>IF(COUNT(L3VA!$N40,L3VA!$Z40,L3VA!$T40,L3VA!$AF40,L3VA!$AX40,L3VA!$AR40,L3VA!$BJ40,L3VA!$BD40,L3VA!$BP40,L3VA!#REF!,L3VA!$AL40,L3VA!$BV40,L3VA!$CH40,L3VA!$CZ40,L3VA!$CN40,L3VA!$DF40,L3VA!$CB40,L3VA!#REF!,L3VA!$DR40,L3VA!$DX40,L3VA!$ED40,L3VA!$EJ40,L3VA!$EP40,L3VA!$EV40,L3VA!$FB40,L3VA!$DL40)=0,"",AVERAGE(N40,Z40,T40,AF40,AL40,AX40,AR40,BJ40,BD40,BP40,BV40,CH40,CZ40,CN40,DF40,CB40,DR40,DX40,ED40,EJ40,EP40,EV40,FB40,DL40))</f>
        <v/>
      </c>
      <c r="N40" s="123" t="str">
        <f t="shared" si="29"/>
        <v/>
      </c>
      <c r="O40" s="124">
        <f>IFERROR(INDEX(DATASHEET!$A$1:$GG$231,MATCH(L3VA!$A40,DATASHEET!$A$1:$A$231,0),MATCH(L3VA!P$2,DATASHEET!$A$1:$GG$1,0)),"")</f>
        <v>0</v>
      </c>
      <c r="P40" s="105">
        <f>IF(VLOOKUP(L3VA!$A40,DATASHEET!$A$2:$EW$231,22,FALSE)="","",VLOOKUP(L3VA!$A40,DATASHEET!$A$2:$EW$231,22,FALSE))</f>
        <v>0</v>
      </c>
      <c r="Q40" s="105" t="str">
        <f t="shared" si="30"/>
        <v/>
      </c>
      <c r="R40" s="106" t="str">
        <f>IF(ISBLANK(DATASHEET!AF28),"",DATASHEET!AF28)</f>
        <v/>
      </c>
      <c r="S40" s="107" t="str">
        <f>IF(ISBLANK(DATASHEET!AG28),"",DATASHEET!AG28)</f>
        <v/>
      </c>
      <c r="T40" s="123" t="str">
        <f t="shared" si="31"/>
        <v/>
      </c>
      <c r="U40" s="124">
        <f>IFERROR(INDEX(DATASHEET!$A$1:$GG$231,MATCH(L3VA!$A40,DATASHEET!$A$1:$A$231,0),MATCH(L3VA!V$2,DATASHEET!$A$1:$GG$1,0)),"")</f>
        <v>0</v>
      </c>
      <c r="V40" s="105">
        <f>IF(VLOOKUP(L3VA!$A40,DATASHEET!$A$2:$EW$231,27,FALSE)="","",VLOOKUP(L3VA!$A40,DATASHEET!$A$2:$EW$231,27,FALSE))</f>
        <v>0</v>
      </c>
      <c r="W40" s="105" t="str">
        <f t="shared" si="32"/>
        <v/>
      </c>
      <c r="X40" s="106" t="str">
        <f>IF(ISBLANK(DATASHEET!AK28),"",DATASHEET!AK28)</f>
        <v>AWI</v>
      </c>
      <c r="Y40" s="107" t="str">
        <f>IF(ISBLANK(DATASHEET!AL28),"",DATASHEET!AL28)</f>
        <v>12D-BI-1</v>
      </c>
      <c r="Z40" s="123" t="str">
        <f t="shared" si="33"/>
        <v/>
      </c>
      <c r="AA40" s="124">
        <f>IFERROR(INDEX(DATASHEET!$A$1:$GG$231,MATCH(L3VA!$A40,DATASHEET!$A$1:$A$231,0),MATCH(L3VA!AB$2,DATASHEET!$A$1:$GG$1,0)),"")</f>
        <v>0</v>
      </c>
      <c r="AB40" s="105" t="str">
        <f>IF(VLOOKUP(L3VA!$A40,DATASHEET!$A$2:$EW$231,32,FALSE)="","",VLOOKUP(L3VA!$A40,DATASHEET!$A$2:$EW$231,32,FALSE))</f>
        <v/>
      </c>
      <c r="AC40" s="105" t="str">
        <f t="shared" si="34"/>
        <v/>
      </c>
      <c r="AD40" s="106" t="str">
        <f>IF(ISBLANK(DATASHEET!AP28),"",DATASHEET!AP28)</f>
        <v>ASM</v>
      </c>
      <c r="AE40" s="107" t="str">
        <f>IF(ISBLANK(DATASHEET!AQ28),"",DATASHEET!AQ28)</f>
        <v>12A-BE-1</v>
      </c>
      <c r="AF40" s="123" t="str">
        <f t="shared" si="35"/>
        <v/>
      </c>
      <c r="AG40" s="124">
        <f>IFERROR(INDEX(DATASHEET!$A$1:$GG$231,MATCH(L3VA!$A40,DATASHEET!$A$1:$A$231,0),MATCH(L3VA!AH$2,DATASHEET!$A$1:$GG$1,0)),"")</f>
        <v>0</v>
      </c>
      <c r="AH40" s="105" t="str">
        <f>IF(VLOOKUP(L3VA!$A40,DATASHEET!$A$2:$EW$231,37,FALSE)="","",VLOOKUP(L3VA!$A40,DATASHEET!$A$2:$EW$231,37,FALSE))</f>
        <v>AWI</v>
      </c>
      <c r="AI40" s="105" t="str">
        <f t="shared" si="36"/>
        <v/>
      </c>
      <c r="AJ40" s="106" t="str">
        <f>IF(ISBLANK(DATASHEET!AU28),"",DATASHEET!AU28)</f>
        <v/>
      </c>
      <c r="AK40" s="107" t="str">
        <f>IF(ISBLANK(DATASHEET!AV28),"",DATASHEET!AV28)</f>
        <v/>
      </c>
      <c r="AL40" s="123" t="str">
        <f t="shared" si="37"/>
        <v/>
      </c>
      <c r="AM40" s="124">
        <f>IFERROR(INDEX(DATASHEET!$A$1:$GG$231,MATCH(L3VA!$A40,DATASHEET!$A$1:$A$231,0),MATCH(L3VA!AN$2,DATASHEET!$A$1:$GG$1,0)),"")</f>
        <v>0</v>
      </c>
      <c r="AN40" s="105" t="str">
        <f>IF(VLOOKUP(L3VA!$A40,DATASHEET!$A$2:$EW$231,42,FALSE)="","",VLOOKUP(L3VA!$A40,DATASHEET!$A$2:$EW$231,42,FALSE))</f>
        <v>ASM</v>
      </c>
      <c r="AO40" s="105" t="str">
        <f t="shared" si="38"/>
        <v/>
      </c>
      <c r="AP40" s="106" t="str">
        <f>IF(ISBLANK(DATASHEET!AZ28),"",DATASHEET!AZ28)</f>
        <v/>
      </c>
      <c r="AQ40" s="107" t="str">
        <f>IF(ISBLANK(DATASHEET!BA28),"",DATASHEET!BA28)</f>
        <v/>
      </c>
      <c r="AR40" s="123" t="str">
        <f t="shared" si="39"/>
        <v/>
      </c>
      <c r="AS40" s="124">
        <f>IFERROR(INDEX(DATASHEET!$A$1:$GG$231,MATCH(L3VA!$A40,DATASHEET!$A$1:$A$231,0),MATCH(L3VA!AT$2,DATASHEET!$A$1:$GG$1,0)),"")</f>
        <v>0</v>
      </c>
      <c r="AT40" s="105" t="str">
        <f>IF(VLOOKUP(L3VA!$A40,DATASHEET!$A$2:$EW$231,47,FALSE)="","",VLOOKUP(L3VA!$A40,DATASHEET!$A$2:$EW$231,47,FALSE))</f>
        <v/>
      </c>
      <c r="AU40" s="105" t="str">
        <f t="shared" si="40"/>
        <v/>
      </c>
      <c r="AV40" s="106" t="str">
        <f>IF(ISBLANK(DATASHEET!BE28),"",DATASHEET!BE28)</f>
        <v/>
      </c>
      <c r="AW40" s="107" t="str">
        <f>IF(ISBLANK(DATASHEET!BF28),"",DATASHEET!BF28)</f>
        <v/>
      </c>
      <c r="AX40" s="123" t="str">
        <f t="shared" si="41"/>
        <v/>
      </c>
      <c r="AY40" s="124">
        <f>IFERROR(INDEX(DATASHEET!$A$1:$GG$231,MATCH(L3VA!$A40,DATASHEET!$A$1:$A$231,0),MATCH(L3VA!AZ$2,DATASHEET!$A$1:$GG$1,0)),"")</f>
        <v>0</v>
      </c>
      <c r="AZ40" s="105" t="str">
        <f>IF(VLOOKUP(L3VA!$A40,DATASHEET!$A$2:$EW$231,52,FALSE)="","",VLOOKUP(L3VA!$A40,DATASHEET!$A$2:$EW$231,52,FALSE))</f>
        <v/>
      </c>
      <c r="BA40" s="105" t="str">
        <f t="shared" si="42"/>
        <v/>
      </c>
      <c r="BB40" s="106" t="str">
        <f>IF(ISBLANK(DATASHEET!BJ28),"",DATASHEET!BJ28)</f>
        <v/>
      </c>
      <c r="BC40" s="107" t="str">
        <f>IF(ISBLANK(DATASHEET!BK28),"",DATASHEET!BK28)</f>
        <v/>
      </c>
      <c r="BD40" s="123" t="str">
        <f t="shared" si="43"/>
        <v/>
      </c>
      <c r="BE40" s="124">
        <f>IFERROR(INDEX(DATASHEET!$A$1:$GG$231,MATCH(L3VA!$A40,DATASHEET!$A$1:$A$231,0),MATCH(L3VA!BF$2,DATASHEET!$A$1:$GG$1,0)),"")</f>
        <v>0</v>
      </c>
      <c r="BF40" s="105" t="str">
        <f>IF(VLOOKUP(L3VA!$A40,DATASHEET!$A$2:$EW$231,57,FALSE)="","",VLOOKUP(L3VA!$A40,DATASHEET!$A$2:$EW$231,57,FALSE))</f>
        <v/>
      </c>
      <c r="BG40" s="105" t="str">
        <f t="shared" si="44"/>
        <v/>
      </c>
      <c r="BH40" s="106" t="str">
        <f>IF(ISBLANK(DATASHEET!BO28),"",DATASHEET!BO28)</f>
        <v/>
      </c>
      <c r="BI40" s="107" t="str">
        <f>IF(ISBLANK(DATASHEET!BP28),"",DATASHEET!BP28)</f>
        <v/>
      </c>
      <c r="BJ40" s="123" t="str">
        <f t="shared" si="45"/>
        <v/>
      </c>
      <c r="BK40" s="124">
        <f>IFERROR(INDEX(DATASHEET!$A$1:$GG$231,MATCH(L3VA!$A40,DATASHEET!$A$1:$A$231,0),MATCH(L3VA!BL$2,DATASHEET!$A$1:$GG$1,0)),"")</f>
        <v>0</v>
      </c>
      <c r="BL40" s="105" t="str">
        <f>IF(VLOOKUP(L3VA!$A40,DATASHEET!$A$2:$EW$231,62,FALSE)="","",VLOOKUP(L3VA!$A40,DATASHEET!$A$2:$EW$231,62,FALSE))</f>
        <v/>
      </c>
      <c r="BM40" s="105" t="str">
        <f t="shared" si="46"/>
        <v/>
      </c>
      <c r="BN40" s="106" t="str">
        <f>IF(ISBLANK(DATASHEET!BT28),"",DATASHEET!BT28)</f>
        <v/>
      </c>
      <c r="BO40" s="107" t="str">
        <f>IF(ISBLANK(DATASHEET!BU28),"",DATASHEET!BU28)</f>
        <v/>
      </c>
      <c r="BP40" s="123" t="str">
        <f t="shared" si="47"/>
        <v/>
      </c>
      <c r="BQ40" s="124">
        <f>IFERROR(INDEX(DATASHEET!$A$1:$GG$231,MATCH(L3VA!$A40,DATASHEET!$A$1:$A$231,0),MATCH(L3VA!BR$2,DATASHEET!$A$1:$GG$1,0)),"")</f>
        <v>0</v>
      </c>
      <c r="BR40" s="105" t="str">
        <f>IF(VLOOKUP(L3VA!$A40,DATASHEET!$A$2:$EW$231,67,FALSE)="","",VLOOKUP(L3VA!$A40,DATASHEET!$A$2:$EW$231,67,FALSE))</f>
        <v/>
      </c>
      <c r="BS40" s="105" t="str">
        <f t="shared" si="48"/>
        <v/>
      </c>
      <c r="BT40" s="106" t="str">
        <f>IF(ISBLANK(DATASHEET!BY28),"",DATASHEET!BY28)</f>
        <v/>
      </c>
      <c r="BU40" s="107" t="str">
        <f>IF(ISBLANK(DATASHEET!BZ28),"",DATASHEET!BZ28)</f>
        <v/>
      </c>
      <c r="BV40" s="123" t="str">
        <f t="shared" si="49"/>
        <v/>
      </c>
      <c r="BW40" s="124">
        <f>IFERROR(INDEX(DATASHEET!$A$1:$GG$231,MATCH(L3VA!$A40,DATASHEET!$A$1:$A$231,0),MATCH(L3VA!BX$2,DATASHEET!$A$1:$GG$1,0)),"")</f>
        <v>0</v>
      </c>
      <c r="BX40" s="105" t="str">
        <f>IF(VLOOKUP(L3VA!$A40,DATASHEET!$A$2:$EW$231,77,FALSE)="","",VLOOKUP(L3VA!$A40,DATASHEET!$A$2:$EW$231,77,FALSE))</f>
        <v/>
      </c>
      <c r="BY40" s="105" t="str">
        <f t="shared" si="50"/>
        <v/>
      </c>
      <c r="BZ40" s="106" t="str">
        <f>IF(ISBLANK(DATASHEET!CI28),"",DATASHEET!CI28)</f>
        <v/>
      </c>
      <c r="CA40" s="107" t="str">
        <f>IF(ISBLANK(DATASHEET!CJ28),"",DATASHEET!CJ28)</f>
        <v/>
      </c>
      <c r="CB40" s="123" t="str">
        <f t="shared" si="51"/>
        <v/>
      </c>
      <c r="CC40" s="124">
        <f>IFERROR(INDEX(DATASHEET!$A$1:$GG$231,MATCH(L3VA!$A40,DATASHEET!$A$1:$A$231,0),MATCH(L3VA!CD$2,DATASHEET!$A$1:$GG$1,0)),"")</f>
        <v>0</v>
      </c>
      <c r="CD40" s="105" t="str">
        <f>IF(VLOOKUP(L3VA!$A40,DATASHEET!$A$2:$EW$231,82,FALSE)="","",VLOOKUP(L3VA!$A40,DATASHEET!$A$2:$EW$231,82,FALSE))</f>
        <v>AS</v>
      </c>
      <c r="CE40" s="105" t="str">
        <f t="shared" si="52"/>
        <v/>
      </c>
      <c r="CF40" s="106" t="str">
        <f>IF(ISBLANK(DATASHEET!CN28),"",DATASHEET!CN28)</f>
        <v/>
      </c>
      <c r="CG40" s="107" t="str">
        <f>IF(ISBLANK(DATASHEET!CO28),"",DATASHEET!CO28)</f>
        <v/>
      </c>
      <c r="CH40" s="123" t="str">
        <f t="shared" si="53"/>
        <v/>
      </c>
      <c r="CI40" s="124">
        <f>IFERROR(INDEX(DATASHEET!$A$1:$GG$231,MATCH(L3VA!$A40,DATASHEET!$A$1:$A$231,0),MATCH(L3VA!CJ$2,DATASHEET!$A$1:$GG$1,0)),"")</f>
        <v>0</v>
      </c>
      <c r="CJ40" s="105" t="str">
        <f>IF(VLOOKUP(L3VA!$A40,DATASHEET!$A$2:$EW$231,87,FALSE)="","",VLOOKUP(L3VA!$A40,DATASHEET!$A$2:$EW$231,87,FALSE))</f>
        <v/>
      </c>
      <c r="CK40" s="105" t="str">
        <f t="shared" si="27"/>
        <v/>
      </c>
      <c r="CL40" s="106" t="str">
        <f>IF(ISBLANK(DATASHEET!CS28),"",DATASHEET!CS28)</f>
        <v>JJA</v>
      </c>
      <c r="CM40" s="107" t="str">
        <f>IF(ISBLANK(DATASHEET!CT28),"",DATASHEET!CT28)</f>
        <v>12B-GG-3</v>
      </c>
      <c r="CN40" s="123" t="str">
        <f t="shared" si="54"/>
        <v/>
      </c>
      <c r="CO40" s="124">
        <f>IFERROR(INDEX(DATASHEET!$A$1:$GG$231,MATCH(L3VA!$A40,DATASHEET!$A$1:$A$231,0),MATCH(L3VA!CP$2,DATASHEET!$A$1:$GG$1,0)),"")</f>
        <v>0</v>
      </c>
      <c r="CP40" s="105" t="str">
        <f>IF(VLOOKUP(L3VA!$A40,DATASHEET!$A$2:$EW$231,92,FALSE)="","",VLOOKUP(L3VA!$A40,DATASHEET!$A$2:$EW$231,92,FALSE))</f>
        <v/>
      </c>
      <c r="CQ40" s="105" t="str">
        <f t="shared" si="55"/>
        <v/>
      </c>
      <c r="CR40" s="106" t="str">
        <f>IF(ISBLANK(DATASHEET!CX28),"",DATASHEET!CX28)</f>
        <v/>
      </c>
      <c r="CS40" s="107" t="str">
        <f>IF(ISBLANK(DATASHEET!CY28),"",DATASHEET!CY28)</f>
        <v/>
      </c>
      <c r="CT40" s="123" t="str">
        <f t="shared" si="56"/>
        <v/>
      </c>
      <c r="CU40" s="124">
        <f>IFERROR(INDEX(DATASHEET!$A$1:$GG$231,MATCH(L3VA!$A40,DATASHEET!$A$1:$A$231,0),MATCH(L3VA!CV$2,DATASHEET!$A$1:$GG$1,0)),"")</f>
        <v>0</v>
      </c>
      <c r="CV40" s="105" t="str">
        <f>IF(VLOOKUP(L3VA!$A40,DATASHEET!$A$2:$EW$231,107,FALSE)="","",VLOOKUP(L3VA!$A40,DATASHEET!$A$2:$EW$231,107,FALSE))</f>
        <v/>
      </c>
      <c r="CW40" s="105" t="str">
        <f t="shared" si="57"/>
        <v/>
      </c>
      <c r="CX40" s="106" t="str">
        <f>IF(ISBLANK(DATASHEET!DC28),"",DATASHEET!DC28)</f>
        <v/>
      </c>
      <c r="CY40" s="107" t="str">
        <f>IF(ISBLANK(DATASHEET!DD28),"",DATASHEET!DD28)</f>
        <v/>
      </c>
      <c r="CZ40" s="123" t="str">
        <f t="shared" si="58"/>
        <v/>
      </c>
      <c r="DA40" s="124">
        <f>IFERROR(INDEX(DATASHEET!$A$1:$GG$231,MATCH(L3VA!$A40,DATASHEET!$A$1:$A$231,0),MATCH(L3VA!DB$2,DATASHEET!$A$1:$GG$1,0)),"")</f>
        <v>0</v>
      </c>
      <c r="DB40" s="105" t="str">
        <f>IF(VLOOKUP(L3VA!$A40,DATASHEET!$A$2:$EW$231,97,FALSE)="","",VLOOKUP(L3VA!$A40,DATASHEET!$A$2:$EW$231,97,FALSE))</f>
        <v>JJA</v>
      </c>
      <c r="DC40" s="105" t="str">
        <f t="shared" si="59"/>
        <v/>
      </c>
      <c r="DD40" s="106" t="str">
        <f>IF(ISBLANK(DATASHEET!DH28),"",DATASHEET!DH28)</f>
        <v/>
      </c>
      <c r="DE40" s="107" t="str">
        <f>IF(ISBLANK(DATASHEET!DI28),"",DATASHEET!DI28)</f>
        <v/>
      </c>
      <c r="DF40" s="123" t="str">
        <f t="shared" si="60"/>
        <v/>
      </c>
      <c r="DG40" s="124">
        <f>IFERROR(INDEX(DATASHEET!$A$1:$GG$231,MATCH(L3VA!$A40,DATASHEET!$A$1:$A$231,0),MATCH(L3VA!DH$2,DATASHEET!$A$1:$GG$1,0)),"")</f>
        <v>0</v>
      </c>
      <c r="DH40" s="105" t="str">
        <f>IF(VLOOKUP(L3VA!$A40,DATASHEET!$A$2:$EW$231,102,FALSE)="","",VLOOKUP(L3VA!$A40,DATASHEET!$A$2:$EW$231,102,FALSE))</f>
        <v/>
      </c>
      <c r="DI40" s="105" t="str">
        <f t="shared" si="61"/>
        <v/>
      </c>
      <c r="DJ40" s="106" t="str">
        <f>IF(ISBLANK(DATASHEET!DM28),"",DATASHEET!DM28)</f>
        <v/>
      </c>
      <c r="DK40" s="107" t="str">
        <f>IF(ISBLANK(DATASHEET!DN28),"",DATASHEET!DN28)</f>
        <v/>
      </c>
      <c r="DL40" s="123" t="str">
        <f t="shared" si="62"/>
        <v/>
      </c>
      <c r="DM40" s="124">
        <f>IFERROR(INDEX(DATASHEET!$A$1:$GG$231,MATCH(L3VA!$A40,DATASHEET!$A$1:$A$231,0),MATCH(L3VA!DN$2,DATASHEET!$A$1:$GG$1,0)),"")</f>
        <v>0</v>
      </c>
      <c r="DN40" s="105" t="str">
        <f>IF(VLOOKUP(L3VA!$A40,DATASHEET!$A$2:$FW$231,112,FALSE)="","",VLOOKUP(L3VA!$A40,DATASHEET!$A$2:$FW$231,112,FALSE))</f>
        <v/>
      </c>
      <c r="DO40" s="105" t="str">
        <f t="shared" si="28"/>
        <v/>
      </c>
      <c r="DP40" s="106" t="str">
        <f>IF(ISBLANK(DATASHEET!DR28),"",DATASHEET!DR28)</f>
        <v/>
      </c>
      <c r="DQ40" s="107" t="str">
        <f>IF(ISBLANK(DATASHEET!DS28),"",DATASHEET!DS28)</f>
        <v/>
      </c>
      <c r="DR40" s="123" t="str">
        <f t="shared" si="63"/>
        <v/>
      </c>
      <c r="DS40" s="124">
        <f>IFERROR(INDEX(DATASHEET!$A$1:$GG$231,MATCH(L3VA!$A40,DATASHEET!$A$1:$A$231,0),MATCH(L3VA!DT$2,DATASHEET!$A$1:$GG$1,0)),"")</f>
        <v>0</v>
      </c>
      <c r="DT40" s="105" t="str">
        <f>IF(VLOOKUP(L3VA!$A40,DATASHEET!$A$2:$EW$231,117,FALSE)="","",VLOOKUP(L3VA!$A40,DATASHEET!$A$2:$EW$231,117,FALSE))</f>
        <v/>
      </c>
      <c r="DU40" s="105" t="str">
        <f t="shared" si="64"/>
        <v/>
      </c>
      <c r="DV40" s="106" t="str">
        <f>IF(ISBLANK(DATASHEET!DW28),"",DATASHEET!DW28)</f>
        <v/>
      </c>
      <c r="DW40" s="107" t="str">
        <f>IF(ISBLANK(DATASHEET!DX28),"",DATASHEET!DX28)</f>
        <v/>
      </c>
      <c r="DX40" s="123" t="str">
        <f t="shared" si="65"/>
        <v/>
      </c>
      <c r="DY40" s="124" t="str">
        <f>IFERROR(INDEX(DATASHEET!$A$1:$GG$231,MATCH(L3VA!$A40,DATASHEET!$A$1:$A$231,0),MATCH(L3VA!DZ$2,DATASHEET!$A$1:$GG$1,0)),"")</f>
        <v/>
      </c>
      <c r="DZ40" s="105" t="str">
        <f>IF(VLOOKUP(L3VA!$A40,DATASHEET!$A$2:$EW$231,122,FALSE)="","",VLOOKUP(L3VA!$A40,DATASHEET!$A$2:$EW$231,122,FALSE))</f>
        <v/>
      </c>
      <c r="EA40" s="105" t="str">
        <f t="shared" si="66"/>
        <v/>
      </c>
      <c r="EB40" s="106" t="str">
        <f>IF(ISBLANK(DATASHEET!EB28),"",DATASHEET!EB28)</f>
        <v/>
      </c>
      <c r="EC40" s="107" t="str">
        <f>IF(ISBLANK(DATASHEET!EC28),"",DATASHEET!EC28)</f>
        <v/>
      </c>
      <c r="ED40" s="123" t="str">
        <f t="shared" si="67"/>
        <v/>
      </c>
      <c r="EE40" s="124">
        <f>IFERROR(INDEX(DATASHEET!$A$1:$GG$231,MATCH(L3VA!$A40,DATASHEET!$A$1:$A$231,0),MATCH(L3VA!EF$2,DATASHEET!$A$1:$GG$1,0)),"")</f>
        <v>0</v>
      </c>
      <c r="EF40" s="105" t="str">
        <f>IF(VLOOKUP(L3VA!$A40,DATASHEET!$A$2:$EW$231,127,FALSE)="","",VLOOKUP(L3VA!$A40,DATASHEET!$A$2:$EW$231,127,FALSE))</f>
        <v/>
      </c>
      <c r="EG40" s="105" t="str">
        <f t="shared" si="68"/>
        <v/>
      </c>
      <c r="EH40" s="106" t="str">
        <f>IF(ISBLANK(DATASHEET!EG28),"",DATASHEET!EG28)</f>
        <v/>
      </c>
      <c r="EI40" s="107" t="str">
        <f>IF(ISBLANK(DATASHEET!EH28),"",DATASHEET!EH28)</f>
        <v/>
      </c>
      <c r="EJ40" s="123" t="str">
        <f t="shared" si="69"/>
        <v/>
      </c>
      <c r="EK40" s="124">
        <f>IFERROR(INDEX(DATASHEET!$A$1:$GG$231,MATCH(L3VA!$A40,DATASHEET!$A$1:$A$231,0),MATCH(L3VA!EL$2,DATASHEET!$A$1:$GG$1,0)),"")</f>
        <v>0</v>
      </c>
      <c r="EL40" s="105" t="str">
        <f>IF(VLOOKUP(L3VA!$A40,DATASHEET!$A$2:$EW$231,132,FALSE)="","",VLOOKUP(L3VA!$A40,DATASHEET!$A$2:$EW$231,132,FALSE))</f>
        <v/>
      </c>
      <c r="EM40" s="105" t="str">
        <f t="shared" si="70"/>
        <v/>
      </c>
      <c r="EN40" s="106" t="str">
        <f>IF(ISBLANK(DATASHEET!EL28),"",DATASHEET!EL28)</f>
        <v/>
      </c>
      <c r="EO40" s="107" t="str">
        <f>IF(ISBLANK(DATASHEET!EM28),"",DATASHEET!EM28)</f>
        <v/>
      </c>
      <c r="EP40" s="123" t="str">
        <f t="shared" si="71"/>
        <v/>
      </c>
      <c r="EQ40" s="124">
        <f>IFERROR(INDEX(DATASHEET!$A$1:$GG$231,MATCH(L3VA!$A40,DATASHEET!$A$1:$A$231,0),MATCH(L3VA!ER$2,DATASHEET!$A$1:$GG$1,0)),"")</f>
        <v>0</v>
      </c>
      <c r="ER40" s="105" t="str">
        <f>IF(VLOOKUP(L3VA!$A40,DATASHEET!$A$2:$EW$231,137,FALSE)="","",VLOOKUP(L3VA!$A40,DATASHEET!$A$2:$EW$231,137,FALSE))</f>
        <v/>
      </c>
      <c r="ES40" s="105" t="str">
        <f t="shared" si="72"/>
        <v/>
      </c>
      <c r="ET40" s="106" t="str">
        <f>IF(ISBLANK(DATASHEET!EQ28),"",DATASHEET!EQ28)</f>
        <v>AWIL</v>
      </c>
      <c r="EU40" s="107" t="str">
        <f>IF(ISBLANK(DATASHEET!ER28),"",DATASHEET!ER28)</f>
        <v>12E-PY-7</v>
      </c>
      <c r="EV40" s="123" t="str">
        <f t="shared" si="73"/>
        <v/>
      </c>
      <c r="EW40" s="124">
        <f>IFERROR(INDEX(DATASHEET!$A$1:$GG$231,MATCH(L3VA!$A40,DATASHEET!$A$1:$A$231,0),MATCH(L3VA!EX$2,DATASHEET!$A$1:$GG$1,0)),"")</f>
        <v>0</v>
      </c>
      <c r="EX40" s="105" t="str">
        <f>IF(VLOOKUP(L3VA!$A40,DATASHEET!$A$2:$EW$231,142,FALSE)="","",VLOOKUP(L3VA!$A40,DATASHEET!$A$2:$EW$231,142,FALSE))</f>
        <v/>
      </c>
      <c r="EY40" s="105" t="str">
        <f t="shared" si="74"/>
        <v/>
      </c>
      <c r="EZ40" s="106" t="str">
        <f>IF(ISBLANK(DATASHEET!EV28),"",DATASHEET!EV28)</f>
        <v/>
      </c>
      <c r="FA40" s="107" t="str">
        <f>IF(ISBLANK(DATASHEET!EW28),"",DATASHEET!EW28)</f>
        <v/>
      </c>
      <c r="FB40" s="123" t="str">
        <f t="shared" si="75"/>
        <v/>
      </c>
      <c r="FC40" s="124">
        <f>IFERROR(INDEX(DATASHEET!$A$1:$GG$231,MATCH(L3VA!$A40,DATASHEET!$A$1:$A$231,0),MATCH(L3VA!FD$2,DATASHEET!$A$1:$GG$1,0)),"")</f>
        <v>0</v>
      </c>
      <c r="FD40" s="105" t="str">
        <f>IF(VLOOKUP(L3VA!$A40,DATASHEET!$A$2:$FW$231,147,FALSE)="","",VLOOKUP(L3VA!$A40,DATASHEET!$A$2:$FW$231,147,FALSE))</f>
        <v>AWIL</v>
      </c>
      <c r="FE40" s="105" t="str">
        <f t="shared" si="76"/>
        <v/>
      </c>
      <c r="FF40" s="106" t="str">
        <f>IF(ISBLANK(DATASHEET!FA28),"",DATASHEET!FA28)</f>
        <v/>
      </c>
      <c r="FG40" s="107" t="str">
        <f>IF(ISBLANK(DATASHEET!FB28),"",DATASHEET!FB28)</f>
        <v/>
      </c>
    </row>
    <row r="41" spans="1:163" x14ac:dyDescent="0.25">
      <c r="A41" s="354">
        <f>DATASHEET!A29</f>
        <v>160061</v>
      </c>
      <c r="B41" s="42" t="str">
        <f>DATASHEET!B29</f>
        <v>BRIGHT, Thomas</v>
      </c>
      <c r="C41" s="109" t="str">
        <f>DATASHEET!C29</f>
        <v>12ASA</v>
      </c>
      <c r="D41" s="110" t="str">
        <f>DATASHEET!D29</f>
        <v>M</v>
      </c>
      <c r="E41" s="110" t="str">
        <f>IFERROR(VLOOKUP(A41,'[5]Y12 Students'!$E$3:$I$271,5,FALSE),"")</f>
        <v>EXTERNAL</v>
      </c>
      <c r="F41" s="110" t="str">
        <f>DATASHEET!E29</f>
        <v>N</v>
      </c>
      <c r="G41" s="110" t="str">
        <f>DATASHEET!F29</f>
        <v>White - British</v>
      </c>
      <c r="H41" s="110" t="str">
        <f>DATASHEET!G29</f>
        <v>N</v>
      </c>
      <c r="I41" s="110" t="str">
        <f>DATASHEET!H29</f>
        <v>N</v>
      </c>
      <c r="J41" s="111" t="str">
        <f>DATASHEET!J29</f>
        <v>6.25+ (B/A)</v>
      </c>
      <c r="K41" s="104" t="str">
        <f t="shared" si="25"/>
        <v/>
      </c>
      <c r="L41" s="104" t="str">
        <f t="shared" si="26"/>
        <v/>
      </c>
      <c r="M41" s="336" t="str">
        <f>IF(COUNT(L3VA!$N41,L3VA!$Z41,L3VA!$T41,L3VA!$AF41,L3VA!$AX41,L3VA!$AR41,L3VA!$BJ41,L3VA!$BD41,L3VA!$BP41,L3VA!#REF!,L3VA!$AL41,L3VA!$BV41,L3VA!$CH41,L3VA!$CZ41,L3VA!$CN41,L3VA!$DF41,L3VA!$CB41,L3VA!#REF!,L3VA!$DR41,L3VA!$DX41,L3VA!$ED41,L3VA!$EJ41,L3VA!$EP41,L3VA!$EV41,L3VA!$FB41,L3VA!$DL41)=0,"",AVERAGE(N41,Z41,T41,AF41,AL41,AX41,AR41,BJ41,BD41,BP41,BV41,CH41,CZ41,CN41,DF41,CB41,DR41,DX41,ED41,EJ41,EP41,EV41,FB41,DL41))</f>
        <v/>
      </c>
      <c r="N41" s="123" t="str">
        <f t="shared" si="29"/>
        <v/>
      </c>
      <c r="O41" s="124">
        <f>IFERROR(INDEX(DATASHEET!$A$1:$GG$231,MATCH(L3VA!$A41,DATASHEET!$A$1:$A$231,0),MATCH(L3VA!P$2,DATASHEET!$A$1:$GG$1,0)),"")</f>
        <v>0</v>
      </c>
      <c r="P41" s="105">
        <f>IF(VLOOKUP(L3VA!$A41,DATASHEET!$A$2:$EW$231,22,FALSE)="","",VLOOKUP(L3VA!$A41,DATASHEET!$A$2:$EW$231,22,FALSE))</f>
        <v>0</v>
      </c>
      <c r="Q41" s="105" t="str">
        <f t="shared" si="30"/>
        <v/>
      </c>
      <c r="R41" s="106" t="str">
        <f>IF(ISBLANK(DATASHEET!AF29),"",DATASHEET!AF29)</f>
        <v/>
      </c>
      <c r="S41" s="107" t="str">
        <f>IF(ISBLANK(DATASHEET!AG29),"",DATASHEET!AG29)</f>
        <v/>
      </c>
      <c r="T41" s="123" t="str">
        <f t="shared" si="31"/>
        <v/>
      </c>
      <c r="U41" s="124">
        <f>IFERROR(INDEX(DATASHEET!$A$1:$GG$231,MATCH(L3VA!$A41,DATASHEET!$A$1:$A$231,0),MATCH(L3VA!V$2,DATASHEET!$A$1:$GG$1,0)),"")</f>
        <v>0</v>
      </c>
      <c r="V41" s="105">
        <f>IF(VLOOKUP(L3VA!$A41,DATASHEET!$A$2:$EW$231,27,FALSE)="","",VLOOKUP(L3VA!$A41,DATASHEET!$A$2:$EW$231,27,FALSE))</f>
        <v>0</v>
      </c>
      <c r="W41" s="105" t="str">
        <f t="shared" si="32"/>
        <v/>
      </c>
      <c r="X41" s="106" t="str">
        <f>IF(ISBLANK(DATASHEET!AK29),"",DATASHEET!AK29)</f>
        <v>KBW</v>
      </c>
      <c r="Y41" s="107" t="str">
        <f>IF(ISBLANK(DATASHEET!AL29),"",DATASHEET!AL29)</f>
        <v>12A-BI-2</v>
      </c>
      <c r="Z41" s="123" t="str">
        <f t="shared" si="33"/>
        <v/>
      </c>
      <c r="AA41" s="124">
        <f>IFERROR(INDEX(DATASHEET!$A$1:$GG$231,MATCH(L3VA!$A41,DATASHEET!$A$1:$A$231,0),MATCH(L3VA!AB$2,DATASHEET!$A$1:$GG$1,0)),"")</f>
        <v>0</v>
      </c>
      <c r="AB41" s="105" t="str">
        <f>IF(VLOOKUP(L3VA!$A41,DATASHEET!$A$2:$EW$231,32,FALSE)="","",VLOOKUP(L3VA!$A41,DATASHEET!$A$2:$EW$231,32,FALSE))</f>
        <v/>
      </c>
      <c r="AC41" s="105" t="str">
        <f t="shared" si="34"/>
        <v/>
      </c>
      <c r="AD41" s="106" t="str">
        <f>IF(ISBLANK(DATASHEET!AP29),"",DATASHEET!AP29)</f>
        <v/>
      </c>
      <c r="AE41" s="107" t="str">
        <f>IF(ISBLANK(DATASHEET!AQ29),"",DATASHEET!AQ29)</f>
        <v/>
      </c>
      <c r="AF41" s="123" t="str">
        <f t="shared" si="35"/>
        <v/>
      </c>
      <c r="AG41" s="124">
        <f>IFERROR(INDEX(DATASHEET!$A$1:$GG$231,MATCH(L3VA!$A41,DATASHEET!$A$1:$A$231,0),MATCH(L3VA!AH$2,DATASHEET!$A$1:$GG$1,0)),"")</f>
        <v>0</v>
      </c>
      <c r="AH41" s="105" t="str">
        <f>IF(VLOOKUP(L3VA!$A41,DATASHEET!$A$2:$EW$231,37,FALSE)="","",VLOOKUP(L3VA!$A41,DATASHEET!$A$2:$EW$231,37,FALSE))</f>
        <v>KBW</v>
      </c>
      <c r="AI41" s="105" t="str">
        <f t="shared" si="36"/>
        <v/>
      </c>
      <c r="AJ41" s="106" t="str">
        <f>IF(ISBLANK(DATASHEET!AU29),"",DATASHEET!AU29)</f>
        <v/>
      </c>
      <c r="AK41" s="107" t="str">
        <f>IF(ISBLANK(DATASHEET!AV29),"",DATASHEET!AV29)</f>
        <v/>
      </c>
      <c r="AL41" s="123" t="str">
        <f t="shared" si="37"/>
        <v/>
      </c>
      <c r="AM41" s="124">
        <f>IFERROR(INDEX(DATASHEET!$A$1:$GG$231,MATCH(L3VA!$A41,DATASHEET!$A$1:$A$231,0),MATCH(L3VA!AN$2,DATASHEET!$A$1:$GG$1,0)),"")</f>
        <v>0</v>
      </c>
      <c r="AN41" s="105" t="str">
        <f>IF(VLOOKUP(L3VA!$A41,DATASHEET!$A$2:$EW$231,42,FALSE)="","",VLOOKUP(L3VA!$A41,DATASHEET!$A$2:$EW$231,42,FALSE))</f>
        <v/>
      </c>
      <c r="AO41" s="105" t="str">
        <f t="shared" si="38"/>
        <v/>
      </c>
      <c r="AP41" s="106" t="str">
        <f>IF(ISBLANK(DATASHEET!AZ29),"",DATASHEET!AZ29)</f>
        <v/>
      </c>
      <c r="AQ41" s="107" t="str">
        <f>IF(ISBLANK(DATASHEET!BA29),"",DATASHEET!BA29)</f>
        <v/>
      </c>
      <c r="AR41" s="123" t="str">
        <f t="shared" si="39"/>
        <v/>
      </c>
      <c r="AS41" s="124">
        <f>IFERROR(INDEX(DATASHEET!$A$1:$GG$231,MATCH(L3VA!$A41,DATASHEET!$A$1:$A$231,0),MATCH(L3VA!AT$2,DATASHEET!$A$1:$GG$1,0)),"")</f>
        <v>0</v>
      </c>
      <c r="AT41" s="105" t="str">
        <f>IF(VLOOKUP(L3VA!$A41,DATASHEET!$A$2:$EW$231,47,FALSE)="","",VLOOKUP(L3VA!$A41,DATASHEET!$A$2:$EW$231,47,FALSE))</f>
        <v/>
      </c>
      <c r="AU41" s="105" t="str">
        <f t="shared" si="40"/>
        <v/>
      </c>
      <c r="AV41" s="106" t="str">
        <f>IF(ISBLANK(DATASHEET!BE29),"",DATASHEET!BE29)</f>
        <v/>
      </c>
      <c r="AW41" s="107" t="str">
        <f>IF(ISBLANK(DATASHEET!BF29),"",DATASHEET!BF29)</f>
        <v/>
      </c>
      <c r="AX41" s="123" t="str">
        <f t="shared" si="41"/>
        <v/>
      </c>
      <c r="AY41" s="124">
        <f>IFERROR(INDEX(DATASHEET!$A$1:$GG$231,MATCH(L3VA!$A41,DATASHEET!$A$1:$A$231,0),MATCH(L3VA!AZ$2,DATASHEET!$A$1:$GG$1,0)),"")</f>
        <v>0</v>
      </c>
      <c r="AZ41" s="105" t="str">
        <f>IF(VLOOKUP(L3VA!$A41,DATASHEET!$A$2:$EW$231,52,FALSE)="","",VLOOKUP(L3VA!$A41,DATASHEET!$A$2:$EW$231,52,FALSE))</f>
        <v/>
      </c>
      <c r="BA41" s="105" t="str">
        <f t="shared" si="42"/>
        <v/>
      </c>
      <c r="BB41" s="106" t="str">
        <f>IF(ISBLANK(DATASHEET!BJ29),"",DATASHEET!BJ29)</f>
        <v/>
      </c>
      <c r="BC41" s="107" t="str">
        <f>IF(ISBLANK(DATASHEET!BK29),"",DATASHEET!BK29)</f>
        <v/>
      </c>
      <c r="BD41" s="123" t="str">
        <f t="shared" si="43"/>
        <v/>
      </c>
      <c r="BE41" s="124">
        <f>IFERROR(INDEX(DATASHEET!$A$1:$GG$231,MATCH(L3VA!$A41,DATASHEET!$A$1:$A$231,0),MATCH(L3VA!BF$2,DATASHEET!$A$1:$GG$1,0)),"")</f>
        <v>0</v>
      </c>
      <c r="BF41" s="105" t="str">
        <f>IF(VLOOKUP(L3VA!$A41,DATASHEET!$A$2:$EW$231,57,FALSE)="","",VLOOKUP(L3VA!$A41,DATASHEET!$A$2:$EW$231,57,FALSE))</f>
        <v/>
      </c>
      <c r="BG41" s="105" t="str">
        <f t="shared" si="44"/>
        <v/>
      </c>
      <c r="BH41" s="106" t="str">
        <f>IF(ISBLANK(DATASHEET!BO29),"",DATASHEET!BO29)</f>
        <v/>
      </c>
      <c r="BI41" s="107" t="str">
        <f>IF(ISBLANK(DATASHEET!BP29),"",DATASHEET!BP29)</f>
        <v/>
      </c>
      <c r="BJ41" s="123" t="str">
        <f t="shared" si="45"/>
        <v/>
      </c>
      <c r="BK41" s="124">
        <f>IFERROR(INDEX(DATASHEET!$A$1:$GG$231,MATCH(L3VA!$A41,DATASHEET!$A$1:$A$231,0),MATCH(L3VA!BL$2,DATASHEET!$A$1:$GG$1,0)),"")</f>
        <v>0</v>
      </c>
      <c r="BL41" s="105" t="str">
        <f>IF(VLOOKUP(L3VA!$A41,DATASHEET!$A$2:$EW$231,62,FALSE)="","",VLOOKUP(L3VA!$A41,DATASHEET!$A$2:$EW$231,62,FALSE))</f>
        <v/>
      </c>
      <c r="BM41" s="105" t="str">
        <f t="shared" si="46"/>
        <v/>
      </c>
      <c r="BN41" s="106" t="str">
        <f>IF(ISBLANK(DATASHEET!BT29),"",DATASHEET!BT29)</f>
        <v/>
      </c>
      <c r="BO41" s="107" t="str">
        <f>IF(ISBLANK(DATASHEET!BU29),"",DATASHEET!BU29)</f>
        <v/>
      </c>
      <c r="BP41" s="123" t="str">
        <f t="shared" si="47"/>
        <v/>
      </c>
      <c r="BQ41" s="124">
        <f>IFERROR(INDEX(DATASHEET!$A$1:$GG$231,MATCH(L3VA!$A41,DATASHEET!$A$1:$A$231,0),MATCH(L3VA!BR$2,DATASHEET!$A$1:$GG$1,0)),"")</f>
        <v>0</v>
      </c>
      <c r="BR41" s="105" t="str">
        <f>IF(VLOOKUP(L3VA!$A41,DATASHEET!$A$2:$EW$231,67,FALSE)="","",VLOOKUP(L3VA!$A41,DATASHEET!$A$2:$EW$231,67,FALSE))</f>
        <v/>
      </c>
      <c r="BS41" s="105" t="str">
        <f t="shared" si="48"/>
        <v/>
      </c>
      <c r="BT41" s="106" t="str">
        <f>IF(ISBLANK(DATASHEET!BY29),"",DATASHEET!BY29)</f>
        <v/>
      </c>
      <c r="BU41" s="107" t="str">
        <f>IF(ISBLANK(DATASHEET!BZ29),"",DATASHEET!BZ29)</f>
        <v/>
      </c>
      <c r="BV41" s="123" t="str">
        <f t="shared" si="49"/>
        <v/>
      </c>
      <c r="BW41" s="124">
        <f>IFERROR(INDEX(DATASHEET!$A$1:$GG$231,MATCH(L3VA!$A41,DATASHEET!$A$1:$A$231,0),MATCH(L3VA!BX$2,DATASHEET!$A$1:$GG$1,0)),"")</f>
        <v>0</v>
      </c>
      <c r="BX41" s="105" t="str">
        <f>IF(VLOOKUP(L3VA!$A41,DATASHEET!$A$2:$EW$231,77,FALSE)="","",VLOOKUP(L3VA!$A41,DATASHEET!$A$2:$EW$231,77,FALSE))</f>
        <v/>
      </c>
      <c r="BY41" s="105" t="str">
        <f t="shared" si="50"/>
        <v/>
      </c>
      <c r="BZ41" s="106" t="str">
        <f>IF(ISBLANK(DATASHEET!CI29),"",DATASHEET!CI29)</f>
        <v/>
      </c>
      <c r="CA41" s="107" t="str">
        <f>IF(ISBLANK(DATASHEET!CJ29),"",DATASHEET!CJ29)</f>
        <v/>
      </c>
      <c r="CB41" s="123" t="str">
        <f t="shared" si="51"/>
        <v/>
      </c>
      <c r="CC41" s="124">
        <f>IFERROR(INDEX(DATASHEET!$A$1:$GG$231,MATCH(L3VA!$A41,DATASHEET!$A$1:$A$231,0),MATCH(L3VA!CD$2,DATASHEET!$A$1:$GG$1,0)),"")</f>
        <v>0</v>
      </c>
      <c r="CD41" s="105" t="str">
        <f>IF(VLOOKUP(L3VA!$A41,DATASHEET!$A$2:$EW$231,82,FALSE)="","",VLOOKUP(L3VA!$A41,DATASHEET!$A$2:$EW$231,82,FALSE))</f>
        <v>AS</v>
      </c>
      <c r="CE41" s="105" t="str">
        <f t="shared" si="52"/>
        <v/>
      </c>
      <c r="CF41" s="106" t="str">
        <f>IF(ISBLANK(DATASHEET!CN29),"",DATASHEET!CN29)</f>
        <v/>
      </c>
      <c r="CG41" s="107" t="str">
        <f>IF(ISBLANK(DATASHEET!CO29),"",DATASHEET!CO29)</f>
        <v/>
      </c>
      <c r="CH41" s="123" t="str">
        <f t="shared" si="53"/>
        <v/>
      </c>
      <c r="CI41" s="124">
        <f>IFERROR(INDEX(DATASHEET!$A$1:$GG$231,MATCH(L3VA!$A41,DATASHEET!$A$1:$A$231,0),MATCH(L3VA!CJ$2,DATASHEET!$A$1:$GG$1,0)),"")</f>
        <v>0</v>
      </c>
      <c r="CJ41" s="105" t="str">
        <f>IF(VLOOKUP(L3VA!$A41,DATASHEET!$A$2:$EW$231,87,FALSE)="","",VLOOKUP(L3VA!$A41,DATASHEET!$A$2:$EW$231,87,FALSE))</f>
        <v/>
      </c>
      <c r="CK41" s="105" t="str">
        <f t="shared" si="27"/>
        <v/>
      </c>
      <c r="CL41" s="106" t="str">
        <f>IF(ISBLANK(DATASHEET!CS29),"",DATASHEET!CS29)</f>
        <v/>
      </c>
      <c r="CM41" s="107" t="str">
        <f>IF(ISBLANK(DATASHEET!CT29),"",DATASHEET!CT29)</f>
        <v/>
      </c>
      <c r="CN41" s="123" t="str">
        <f t="shared" si="54"/>
        <v/>
      </c>
      <c r="CO41" s="124">
        <f>IFERROR(INDEX(DATASHEET!$A$1:$GG$231,MATCH(L3VA!$A41,DATASHEET!$A$1:$A$231,0),MATCH(L3VA!CP$2,DATASHEET!$A$1:$GG$1,0)),"")</f>
        <v>0</v>
      </c>
      <c r="CP41" s="105" t="str">
        <f>IF(VLOOKUP(L3VA!$A41,DATASHEET!$A$2:$EW$231,92,FALSE)="","",VLOOKUP(L3VA!$A41,DATASHEET!$A$2:$EW$231,92,FALSE))</f>
        <v/>
      </c>
      <c r="CQ41" s="105" t="str">
        <f t="shared" si="55"/>
        <v/>
      </c>
      <c r="CR41" s="106" t="str">
        <f>IF(ISBLANK(DATASHEET!CX29),"",DATASHEET!CX29)</f>
        <v/>
      </c>
      <c r="CS41" s="107" t="str">
        <f>IF(ISBLANK(DATASHEET!CY29),"",DATASHEET!CY29)</f>
        <v/>
      </c>
      <c r="CT41" s="123" t="str">
        <f t="shared" si="56"/>
        <v/>
      </c>
      <c r="CU41" s="124">
        <f>IFERROR(INDEX(DATASHEET!$A$1:$GG$231,MATCH(L3VA!$A41,DATASHEET!$A$1:$A$231,0),MATCH(L3VA!CV$2,DATASHEET!$A$1:$GG$1,0)),"")</f>
        <v>0</v>
      </c>
      <c r="CV41" s="105" t="str">
        <f>IF(VLOOKUP(L3VA!$A41,DATASHEET!$A$2:$EW$231,107,FALSE)="","",VLOOKUP(L3VA!$A41,DATASHEET!$A$2:$EW$231,107,FALSE))</f>
        <v/>
      </c>
      <c r="CW41" s="105" t="str">
        <f t="shared" si="57"/>
        <v/>
      </c>
      <c r="CX41" s="106" t="str">
        <f>IF(ISBLANK(DATASHEET!DC29),"",DATASHEET!DC29)</f>
        <v/>
      </c>
      <c r="CY41" s="107" t="str">
        <f>IF(ISBLANK(DATASHEET!DD29),"",DATASHEET!DD29)</f>
        <v/>
      </c>
      <c r="CZ41" s="123" t="str">
        <f t="shared" si="58"/>
        <v/>
      </c>
      <c r="DA41" s="124">
        <f>IFERROR(INDEX(DATASHEET!$A$1:$GG$231,MATCH(L3VA!$A41,DATASHEET!$A$1:$A$231,0),MATCH(L3VA!DB$2,DATASHEET!$A$1:$GG$1,0)),"")</f>
        <v>0</v>
      </c>
      <c r="DB41" s="105" t="str">
        <f>IF(VLOOKUP(L3VA!$A41,DATASHEET!$A$2:$EW$231,97,FALSE)="","",VLOOKUP(L3VA!$A41,DATASHEET!$A$2:$EW$231,97,FALSE))</f>
        <v/>
      </c>
      <c r="DC41" s="105" t="str">
        <f t="shared" si="59"/>
        <v/>
      </c>
      <c r="DD41" s="106" t="str">
        <f>IF(ISBLANK(DATASHEET!DH29),"",DATASHEET!DH29)</f>
        <v/>
      </c>
      <c r="DE41" s="107" t="str">
        <f>IF(ISBLANK(DATASHEET!DI29),"",DATASHEET!DI29)</f>
        <v/>
      </c>
      <c r="DF41" s="123" t="str">
        <f t="shared" si="60"/>
        <v/>
      </c>
      <c r="DG41" s="124">
        <f>IFERROR(INDEX(DATASHEET!$A$1:$GG$231,MATCH(L3VA!$A41,DATASHEET!$A$1:$A$231,0),MATCH(L3VA!DH$2,DATASHEET!$A$1:$GG$1,0)),"")</f>
        <v>0</v>
      </c>
      <c r="DH41" s="105" t="str">
        <f>IF(VLOOKUP(L3VA!$A41,DATASHEET!$A$2:$EW$231,102,FALSE)="","",VLOOKUP(L3VA!$A41,DATASHEET!$A$2:$EW$231,102,FALSE))</f>
        <v/>
      </c>
      <c r="DI41" s="105" t="str">
        <f t="shared" si="61"/>
        <v/>
      </c>
      <c r="DJ41" s="106" t="str">
        <f>IF(ISBLANK(DATASHEET!DM29),"",DATASHEET!DM29)</f>
        <v/>
      </c>
      <c r="DK41" s="107" t="str">
        <f>IF(ISBLANK(DATASHEET!DN29),"",DATASHEET!DN29)</f>
        <v/>
      </c>
      <c r="DL41" s="123" t="str">
        <f t="shared" si="62"/>
        <v/>
      </c>
      <c r="DM41" s="124">
        <f>IFERROR(INDEX(DATASHEET!$A$1:$GG$231,MATCH(L3VA!$A41,DATASHEET!$A$1:$A$231,0),MATCH(L3VA!DN$2,DATASHEET!$A$1:$GG$1,0)),"")</f>
        <v>0</v>
      </c>
      <c r="DN41" s="105" t="str">
        <f>IF(VLOOKUP(L3VA!$A41,DATASHEET!$A$2:$FW$231,112,FALSE)="","",VLOOKUP(L3VA!$A41,DATASHEET!$A$2:$FW$231,112,FALSE))</f>
        <v/>
      </c>
      <c r="DO41" s="105" t="str">
        <f t="shared" si="28"/>
        <v/>
      </c>
      <c r="DP41" s="106" t="str">
        <f>IF(ISBLANK(DATASHEET!DR29),"",DATASHEET!DR29)</f>
        <v/>
      </c>
      <c r="DQ41" s="107" t="str">
        <f>IF(ISBLANK(DATASHEET!DS29),"",DATASHEET!DS29)</f>
        <v/>
      </c>
      <c r="DR41" s="123" t="str">
        <f t="shared" si="63"/>
        <v/>
      </c>
      <c r="DS41" s="124">
        <f>IFERROR(INDEX(DATASHEET!$A$1:$GG$231,MATCH(L3VA!$A41,DATASHEET!$A$1:$A$231,0),MATCH(L3VA!DT$2,DATASHEET!$A$1:$GG$1,0)),"")</f>
        <v>0</v>
      </c>
      <c r="DT41" s="105" t="str">
        <f>IF(VLOOKUP(L3VA!$A41,DATASHEET!$A$2:$EW$231,117,FALSE)="","",VLOOKUP(L3VA!$A41,DATASHEET!$A$2:$EW$231,117,FALSE))</f>
        <v/>
      </c>
      <c r="DU41" s="105" t="str">
        <f t="shared" si="64"/>
        <v/>
      </c>
      <c r="DV41" s="106" t="str">
        <f>IF(ISBLANK(DATASHEET!DW29),"",DATASHEET!DW29)</f>
        <v/>
      </c>
      <c r="DW41" s="107" t="str">
        <f>IF(ISBLANK(DATASHEET!DX29),"",DATASHEET!DX29)</f>
        <v/>
      </c>
      <c r="DX41" s="123" t="str">
        <f t="shared" si="65"/>
        <v/>
      </c>
      <c r="DY41" s="124" t="str">
        <f>IFERROR(INDEX(DATASHEET!$A$1:$GG$231,MATCH(L3VA!$A41,DATASHEET!$A$1:$A$231,0),MATCH(L3VA!DZ$2,DATASHEET!$A$1:$GG$1,0)),"")</f>
        <v/>
      </c>
      <c r="DZ41" s="105" t="str">
        <f>IF(VLOOKUP(L3VA!$A41,DATASHEET!$A$2:$EW$231,122,FALSE)="","",VLOOKUP(L3VA!$A41,DATASHEET!$A$2:$EW$231,122,FALSE))</f>
        <v/>
      </c>
      <c r="EA41" s="105" t="str">
        <f t="shared" si="66"/>
        <v/>
      </c>
      <c r="EB41" s="106" t="str">
        <f>IF(ISBLANK(DATASHEET!EB29),"",DATASHEET!EB29)</f>
        <v>JN</v>
      </c>
      <c r="EC41" s="107" t="str">
        <f>IF(ISBLANK(DATASHEET!EC29),"",DATASHEET!EC29)</f>
        <v>12D-PE-9</v>
      </c>
      <c r="ED41" s="123" t="str">
        <f t="shared" si="67"/>
        <v/>
      </c>
      <c r="EE41" s="124">
        <f>IFERROR(INDEX(DATASHEET!$A$1:$GG$231,MATCH(L3VA!$A41,DATASHEET!$A$1:$A$231,0),MATCH(L3VA!EF$2,DATASHEET!$A$1:$GG$1,0)),"")</f>
        <v>0</v>
      </c>
      <c r="EF41" s="105" t="str">
        <f>IF(VLOOKUP(L3VA!$A41,DATASHEET!$A$2:$EW$231,127,FALSE)="","",VLOOKUP(L3VA!$A41,DATASHEET!$A$2:$EW$231,127,FALSE))</f>
        <v/>
      </c>
      <c r="EG41" s="105" t="str">
        <f t="shared" si="68"/>
        <v/>
      </c>
      <c r="EH41" s="106" t="str">
        <f>IF(ISBLANK(DATASHEET!EG29),"",DATASHEET!EG29)</f>
        <v/>
      </c>
      <c r="EI41" s="107" t="str">
        <f>IF(ISBLANK(DATASHEET!EH29),"",DATASHEET!EH29)</f>
        <v/>
      </c>
      <c r="EJ41" s="123" t="str">
        <f t="shared" si="69"/>
        <v/>
      </c>
      <c r="EK41" s="124">
        <f>IFERROR(INDEX(DATASHEET!$A$1:$GG$231,MATCH(L3VA!$A41,DATASHEET!$A$1:$A$231,0),MATCH(L3VA!EL$2,DATASHEET!$A$1:$GG$1,0)),"")</f>
        <v>0</v>
      </c>
      <c r="EL41" s="105" t="str">
        <f>IF(VLOOKUP(L3VA!$A41,DATASHEET!$A$2:$EW$231,132,FALSE)="","",VLOOKUP(L3VA!$A41,DATASHEET!$A$2:$EW$231,132,FALSE))</f>
        <v>JN</v>
      </c>
      <c r="EM41" s="105" t="str">
        <f t="shared" si="70"/>
        <v/>
      </c>
      <c r="EN41" s="106" t="str">
        <f>IF(ISBLANK(DATASHEET!EL29),"",DATASHEET!EL29)</f>
        <v/>
      </c>
      <c r="EO41" s="107" t="str">
        <f>IF(ISBLANK(DATASHEET!EM29),"",DATASHEET!EM29)</f>
        <v/>
      </c>
      <c r="EP41" s="123" t="str">
        <f t="shared" si="71"/>
        <v/>
      </c>
      <c r="EQ41" s="124">
        <f>IFERROR(INDEX(DATASHEET!$A$1:$GG$231,MATCH(L3VA!$A41,DATASHEET!$A$1:$A$231,0),MATCH(L3VA!ER$2,DATASHEET!$A$1:$GG$1,0)),"")</f>
        <v>0</v>
      </c>
      <c r="ER41" s="105" t="str">
        <f>IF(VLOOKUP(L3VA!$A41,DATASHEET!$A$2:$EW$231,137,FALSE)="","",VLOOKUP(L3VA!$A41,DATASHEET!$A$2:$EW$231,137,FALSE))</f>
        <v/>
      </c>
      <c r="ES41" s="105" t="str">
        <f t="shared" si="72"/>
        <v/>
      </c>
      <c r="ET41" s="106" t="str">
        <f>IF(ISBLANK(DATASHEET!EQ29),"",DATASHEET!EQ29)</f>
        <v>BG</v>
      </c>
      <c r="EU41" s="107" t="str">
        <f>IF(ISBLANK(DATASHEET!ER29),"",DATASHEET!ER29)</f>
        <v>12C-PY-9</v>
      </c>
      <c r="EV41" s="123" t="str">
        <f t="shared" si="73"/>
        <v/>
      </c>
      <c r="EW41" s="124">
        <f>IFERROR(INDEX(DATASHEET!$A$1:$GG$231,MATCH(L3VA!$A41,DATASHEET!$A$1:$A$231,0),MATCH(L3VA!EX$2,DATASHEET!$A$1:$GG$1,0)),"")</f>
        <v>0</v>
      </c>
      <c r="EX41" s="105" t="str">
        <f>IF(VLOOKUP(L3VA!$A41,DATASHEET!$A$2:$EW$231,142,FALSE)="","",VLOOKUP(L3VA!$A41,DATASHEET!$A$2:$EW$231,142,FALSE))</f>
        <v/>
      </c>
      <c r="EY41" s="105" t="str">
        <f t="shared" si="74"/>
        <v/>
      </c>
      <c r="EZ41" s="106" t="str">
        <f>IF(ISBLANK(DATASHEET!EV29),"",DATASHEET!EV29)</f>
        <v/>
      </c>
      <c r="FA41" s="107" t="str">
        <f>IF(ISBLANK(DATASHEET!EW29),"",DATASHEET!EW29)</f>
        <v/>
      </c>
      <c r="FB41" s="123" t="str">
        <f t="shared" si="75"/>
        <v/>
      </c>
      <c r="FC41" s="124">
        <f>IFERROR(INDEX(DATASHEET!$A$1:$GG$231,MATCH(L3VA!$A41,DATASHEET!$A$1:$A$231,0),MATCH(L3VA!FD$2,DATASHEET!$A$1:$GG$1,0)),"")</f>
        <v>0</v>
      </c>
      <c r="FD41" s="105" t="str">
        <f>IF(VLOOKUP(L3VA!$A41,DATASHEET!$A$2:$FW$231,147,FALSE)="","",VLOOKUP(L3VA!$A41,DATASHEET!$A$2:$FW$231,147,FALSE))</f>
        <v>BG</v>
      </c>
      <c r="FE41" s="105" t="str">
        <f t="shared" si="76"/>
        <v/>
      </c>
      <c r="FF41" s="106" t="str">
        <f>IF(ISBLANK(DATASHEET!FA29),"",DATASHEET!FA29)</f>
        <v/>
      </c>
      <c r="FG41" s="107" t="str">
        <f>IF(ISBLANK(DATASHEET!FB29),"",DATASHEET!FB29)</f>
        <v/>
      </c>
    </row>
    <row r="42" spans="1:163" x14ac:dyDescent="0.25">
      <c r="A42" s="354">
        <f>DATASHEET!A30</f>
        <v>150813</v>
      </c>
      <c r="B42" s="42" t="str">
        <f>DATASHEET!B30</f>
        <v>BRONCEL, Patryk</v>
      </c>
      <c r="C42" s="109" t="str">
        <f>DATASHEET!C30</f>
        <v>12ASA</v>
      </c>
      <c r="D42" s="110" t="str">
        <f>DATASHEET!D30</f>
        <v>M</v>
      </c>
      <c r="E42" s="110" t="str">
        <f>IFERROR(VLOOKUP(A42,'[5]Y12 Students'!$E$3:$I$271,5,FALSE),"")</f>
        <v>INTERNAL</v>
      </c>
      <c r="F42" s="110" t="str">
        <f>DATASHEET!E30</f>
        <v>N</v>
      </c>
      <c r="G42" s="110" t="str">
        <f>DATASHEET!F30</f>
        <v>White Eastern European</v>
      </c>
      <c r="H42" s="110" t="str">
        <f>DATASHEET!G30</f>
        <v>N</v>
      </c>
      <c r="I42" s="110" t="str">
        <f>DATASHEET!H30</f>
        <v>N</v>
      </c>
      <c r="J42" s="111" t="str">
        <f>DATASHEET!J30</f>
        <v>6.25+ (B/A)</v>
      </c>
      <c r="K42" s="104" t="str">
        <f t="shared" si="25"/>
        <v/>
      </c>
      <c r="L42" s="104" t="str">
        <f t="shared" si="26"/>
        <v/>
      </c>
      <c r="M42" s="336" t="str">
        <f>IF(COUNT(L3VA!$N42,L3VA!$Z42,L3VA!$T42,L3VA!$AF42,L3VA!$AX42,L3VA!$AR42,L3VA!$BJ42,L3VA!$BD42,L3VA!$BP42,L3VA!#REF!,L3VA!$AL42,L3VA!$BV42,L3VA!$CH42,L3VA!$CZ42,L3VA!$CN42,L3VA!$DF42,L3VA!$CB42,L3VA!#REF!,L3VA!$DR42,L3VA!$DX42,L3VA!$ED42,L3VA!$EJ42,L3VA!$EP42,L3VA!$EV42,L3VA!$FB42,L3VA!$DL42)=0,"",AVERAGE(N42,Z42,T42,AF42,AL42,AX42,AR42,BJ42,BD42,BP42,BV42,CH42,CZ42,CN42,DF42,CB42,DR42,DX42,ED42,EJ42,EP42,EV42,FB42,DL42))</f>
        <v/>
      </c>
      <c r="N42" s="123" t="str">
        <f t="shared" si="29"/>
        <v/>
      </c>
      <c r="O42" s="124">
        <f>IFERROR(INDEX(DATASHEET!$A$1:$GG$231,MATCH(L3VA!$A42,DATASHEET!$A$1:$A$231,0),MATCH(L3VA!P$2,DATASHEET!$A$1:$GG$1,0)),"")</f>
        <v>0</v>
      </c>
      <c r="P42" s="105">
        <f>IF(VLOOKUP(L3VA!$A42,DATASHEET!$A$2:$EW$231,22,FALSE)="","",VLOOKUP(L3VA!$A42,DATASHEET!$A$2:$EW$231,22,FALSE))</f>
        <v>0</v>
      </c>
      <c r="Q42" s="105" t="str">
        <f t="shared" si="30"/>
        <v/>
      </c>
      <c r="R42" s="106" t="str">
        <f>IF(ISBLANK(DATASHEET!AF30),"",DATASHEET!AF30)</f>
        <v/>
      </c>
      <c r="S42" s="107" t="str">
        <f>IF(ISBLANK(DATASHEET!AG30),"",DATASHEET!AG30)</f>
        <v/>
      </c>
      <c r="T42" s="123" t="str">
        <f t="shared" si="31"/>
        <v/>
      </c>
      <c r="U42" s="124">
        <f>IFERROR(INDEX(DATASHEET!$A$1:$GG$231,MATCH(L3VA!$A42,DATASHEET!$A$1:$A$231,0),MATCH(L3VA!V$2,DATASHEET!$A$1:$GG$1,0)),"")</f>
        <v>0</v>
      </c>
      <c r="V42" s="105">
        <f>IF(VLOOKUP(L3VA!$A42,DATASHEET!$A$2:$EW$231,27,FALSE)="","",VLOOKUP(L3VA!$A42,DATASHEET!$A$2:$EW$231,27,FALSE))</f>
        <v>0</v>
      </c>
      <c r="W42" s="105" t="str">
        <f t="shared" si="32"/>
        <v/>
      </c>
      <c r="X42" s="106" t="str">
        <f>IF(ISBLANK(DATASHEET!AK30),"",DATASHEET!AK30)</f>
        <v/>
      </c>
      <c r="Y42" s="107" t="str">
        <f>IF(ISBLANK(DATASHEET!AL30),"",DATASHEET!AL30)</f>
        <v/>
      </c>
      <c r="Z42" s="123" t="str">
        <f t="shared" si="33"/>
        <v/>
      </c>
      <c r="AA42" s="124">
        <f>IFERROR(INDEX(DATASHEET!$A$1:$GG$231,MATCH(L3VA!$A42,DATASHEET!$A$1:$A$231,0),MATCH(L3VA!AB$2,DATASHEET!$A$1:$GG$1,0)),"")</f>
        <v>0</v>
      </c>
      <c r="AB42" s="105" t="str">
        <f>IF(VLOOKUP(L3VA!$A42,DATASHEET!$A$2:$EW$231,32,FALSE)="","",VLOOKUP(L3VA!$A42,DATASHEET!$A$2:$EW$231,32,FALSE))</f>
        <v/>
      </c>
      <c r="AC42" s="105" t="str">
        <f t="shared" si="34"/>
        <v/>
      </c>
      <c r="AD42" s="106" t="str">
        <f>IF(ISBLANK(DATASHEET!AP30),"",DATASHEET!AP30)</f>
        <v/>
      </c>
      <c r="AE42" s="107" t="str">
        <f>IF(ISBLANK(DATASHEET!AQ30),"",DATASHEET!AQ30)</f>
        <v/>
      </c>
      <c r="AF42" s="123" t="str">
        <f t="shared" si="35"/>
        <v/>
      </c>
      <c r="AG42" s="124">
        <f>IFERROR(INDEX(DATASHEET!$A$1:$GG$231,MATCH(L3VA!$A42,DATASHEET!$A$1:$A$231,0),MATCH(L3VA!AH$2,DATASHEET!$A$1:$GG$1,0)),"")</f>
        <v>0</v>
      </c>
      <c r="AH42" s="105" t="str">
        <f>IF(VLOOKUP(L3VA!$A42,DATASHEET!$A$2:$EW$231,37,FALSE)="","",VLOOKUP(L3VA!$A42,DATASHEET!$A$2:$EW$231,37,FALSE))</f>
        <v/>
      </c>
      <c r="AI42" s="105" t="str">
        <f t="shared" si="36"/>
        <v/>
      </c>
      <c r="AJ42" s="106" t="str">
        <f>IF(ISBLANK(DATASHEET!AU30),"",DATASHEET!AU30)</f>
        <v/>
      </c>
      <c r="AK42" s="107" t="str">
        <f>IF(ISBLANK(DATASHEET!AV30),"",DATASHEET!AV30)</f>
        <v/>
      </c>
      <c r="AL42" s="123" t="str">
        <f t="shared" si="37"/>
        <v/>
      </c>
      <c r="AM42" s="124">
        <f>IFERROR(INDEX(DATASHEET!$A$1:$GG$231,MATCH(L3VA!$A42,DATASHEET!$A$1:$A$231,0),MATCH(L3VA!AN$2,DATASHEET!$A$1:$GG$1,0)),"")</f>
        <v>0</v>
      </c>
      <c r="AN42" s="105" t="str">
        <f>IF(VLOOKUP(L3VA!$A42,DATASHEET!$A$2:$EW$231,42,FALSE)="","",VLOOKUP(L3VA!$A42,DATASHEET!$A$2:$EW$231,42,FALSE))</f>
        <v/>
      </c>
      <c r="AO42" s="105" t="str">
        <f t="shared" si="38"/>
        <v/>
      </c>
      <c r="AP42" s="106" t="str">
        <f>IF(ISBLANK(DATASHEET!AZ30),"",DATASHEET!AZ30)</f>
        <v>DCR</v>
      </c>
      <c r="AQ42" s="107" t="str">
        <f>IF(ISBLANK(DATASHEET!BA30),"",DATASHEET!BA30)</f>
        <v>12C-CS-3</v>
      </c>
      <c r="AR42" s="123" t="str">
        <f t="shared" si="39"/>
        <v/>
      </c>
      <c r="AS42" s="124">
        <f>IFERROR(INDEX(DATASHEET!$A$1:$GG$231,MATCH(L3VA!$A42,DATASHEET!$A$1:$A$231,0),MATCH(L3VA!AT$2,DATASHEET!$A$1:$GG$1,0)),"")</f>
        <v>0</v>
      </c>
      <c r="AT42" s="105" t="str">
        <f>IF(VLOOKUP(L3VA!$A42,DATASHEET!$A$2:$EW$231,47,FALSE)="","",VLOOKUP(L3VA!$A42,DATASHEET!$A$2:$EW$231,47,FALSE))</f>
        <v/>
      </c>
      <c r="AU42" s="105" t="str">
        <f t="shared" si="40"/>
        <v/>
      </c>
      <c r="AV42" s="106" t="str">
        <f>IF(ISBLANK(DATASHEET!BE30),"",DATASHEET!BE30)</f>
        <v/>
      </c>
      <c r="AW42" s="107" t="str">
        <f>IF(ISBLANK(DATASHEET!BF30),"",DATASHEET!BF30)</f>
        <v/>
      </c>
      <c r="AX42" s="123" t="str">
        <f t="shared" si="41"/>
        <v/>
      </c>
      <c r="AY42" s="124">
        <f>IFERROR(INDEX(DATASHEET!$A$1:$GG$231,MATCH(L3VA!$A42,DATASHEET!$A$1:$A$231,0),MATCH(L3VA!AZ$2,DATASHEET!$A$1:$GG$1,0)),"")</f>
        <v>0</v>
      </c>
      <c r="AZ42" s="105" t="str">
        <f>IF(VLOOKUP(L3VA!$A42,DATASHEET!$A$2:$EW$231,52,FALSE)="","",VLOOKUP(L3VA!$A42,DATASHEET!$A$2:$EW$231,52,FALSE))</f>
        <v>DCR</v>
      </c>
      <c r="BA42" s="105" t="str">
        <f t="shared" si="42"/>
        <v/>
      </c>
      <c r="BB42" s="106" t="str">
        <f>IF(ISBLANK(DATASHEET!BJ30),"",DATASHEET!BJ30)</f>
        <v/>
      </c>
      <c r="BC42" s="107" t="str">
        <f>IF(ISBLANK(DATASHEET!BK30),"",DATASHEET!BK30)</f>
        <v/>
      </c>
      <c r="BD42" s="123" t="str">
        <f t="shared" si="43"/>
        <v/>
      </c>
      <c r="BE42" s="124">
        <f>IFERROR(INDEX(DATASHEET!$A$1:$GG$231,MATCH(L3VA!$A42,DATASHEET!$A$1:$A$231,0),MATCH(L3VA!BF$2,DATASHEET!$A$1:$GG$1,0)),"")</f>
        <v>0</v>
      </c>
      <c r="BF42" s="105" t="str">
        <f>IF(VLOOKUP(L3VA!$A42,DATASHEET!$A$2:$EW$231,57,FALSE)="","",VLOOKUP(L3VA!$A42,DATASHEET!$A$2:$EW$231,57,FALSE))</f>
        <v/>
      </c>
      <c r="BG42" s="105" t="str">
        <f t="shared" si="44"/>
        <v/>
      </c>
      <c r="BH42" s="106" t="str">
        <f>IF(ISBLANK(DATASHEET!BO30),"",DATASHEET!BO30)</f>
        <v/>
      </c>
      <c r="BI42" s="107" t="str">
        <f>IF(ISBLANK(DATASHEET!BP30),"",DATASHEET!BP30)</f>
        <v/>
      </c>
      <c r="BJ42" s="123" t="str">
        <f t="shared" si="45"/>
        <v/>
      </c>
      <c r="BK42" s="124">
        <f>IFERROR(INDEX(DATASHEET!$A$1:$GG$231,MATCH(L3VA!$A42,DATASHEET!$A$1:$A$231,0),MATCH(L3VA!BL$2,DATASHEET!$A$1:$GG$1,0)),"")</f>
        <v>0</v>
      </c>
      <c r="BL42" s="105" t="str">
        <f>IF(VLOOKUP(L3VA!$A42,DATASHEET!$A$2:$EW$231,62,FALSE)="","",VLOOKUP(L3VA!$A42,DATASHEET!$A$2:$EW$231,62,FALSE))</f>
        <v/>
      </c>
      <c r="BM42" s="105" t="str">
        <f t="shared" si="46"/>
        <v/>
      </c>
      <c r="BN42" s="106" t="str">
        <f>IF(ISBLANK(DATASHEET!BT30),"",DATASHEET!BT30)</f>
        <v/>
      </c>
      <c r="BO42" s="107" t="str">
        <f>IF(ISBLANK(DATASHEET!BU30),"",DATASHEET!BU30)</f>
        <v/>
      </c>
      <c r="BP42" s="123" t="str">
        <f t="shared" si="47"/>
        <v/>
      </c>
      <c r="BQ42" s="124">
        <f>IFERROR(INDEX(DATASHEET!$A$1:$GG$231,MATCH(L3VA!$A42,DATASHEET!$A$1:$A$231,0),MATCH(L3VA!BR$2,DATASHEET!$A$1:$GG$1,0)),"")</f>
        <v>0</v>
      </c>
      <c r="BR42" s="105" t="str">
        <f>IF(VLOOKUP(L3VA!$A42,DATASHEET!$A$2:$EW$231,67,FALSE)="","",VLOOKUP(L3VA!$A42,DATASHEET!$A$2:$EW$231,67,FALSE))</f>
        <v/>
      </c>
      <c r="BS42" s="105" t="str">
        <f t="shared" si="48"/>
        <v/>
      </c>
      <c r="BT42" s="106" t="str">
        <f>IF(ISBLANK(DATASHEET!BY30),"",DATASHEET!BY30)</f>
        <v/>
      </c>
      <c r="BU42" s="107" t="str">
        <f>IF(ISBLANK(DATASHEET!BZ30),"",DATASHEET!BZ30)</f>
        <v/>
      </c>
      <c r="BV42" s="123" t="str">
        <f t="shared" si="49"/>
        <v/>
      </c>
      <c r="BW42" s="124">
        <f>IFERROR(INDEX(DATASHEET!$A$1:$GG$231,MATCH(L3VA!$A42,DATASHEET!$A$1:$A$231,0),MATCH(L3VA!BX$2,DATASHEET!$A$1:$GG$1,0)),"")</f>
        <v>0</v>
      </c>
      <c r="BX42" s="105" t="str">
        <f>IF(VLOOKUP(L3VA!$A42,DATASHEET!$A$2:$EW$231,77,FALSE)="","",VLOOKUP(L3VA!$A42,DATASHEET!$A$2:$EW$231,77,FALSE))</f>
        <v/>
      </c>
      <c r="BY42" s="105" t="str">
        <f t="shared" si="50"/>
        <v/>
      </c>
      <c r="BZ42" s="106" t="str">
        <f>IF(ISBLANK(DATASHEET!CI30),"",DATASHEET!CI30)</f>
        <v/>
      </c>
      <c r="CA42" s="107" t="str">
        <f>IF(ISBLANK(DATASHEET!CJ30),"",DATASHEET!CJ30)</f>
        <v/>
      </c>
      <c r="CB42" s="123" t="str">
        <f t="shared" si="51"/>
        <v/>
      </c>
      <c r="CC42" s="124">
        <f>IFERROR(INDEX(DATASHEET!$A$1:$GG$231,MATCH(L3VA!$A42,DATASHEET!$A$1:$A$231,0),MATCH(L3VA!CD$2,DATASHEET!$A$1:$GG$1,0)),"")</f>
        <v>0</v>
      </c>
      <c r="CD42" s="105" t="str">
        <f>IF(VLOOKUP(L3VA!$A42,DATASHEET!$A$2:$EW$231,82,FALSE)="","",VLOOKUP(L3VA!$A42,DATASHEET!$A$2:$EW$231,82,FALSE))</f>
        <v>AS</v>
      </c>
      <c r="CE42" s="105" t="str">
        <f t="shared" si="52"/>
        <v/>
      </c>
      <c r="CF42" s="106" t="str">
        <f>IF(ISBLANK(DATASHEET!CN30),"",DATASHEET!CN30)</f>
        <v/>
      </c>
      <c r="CG42" s="107" t="str">
        <f>IF(ISBLANK(DATASHEET!CO30),"",DATASHEET!CO30)</f>
        <v/>
      </c>
      <c r="CH42" s="123" t="str">
        <f t="shared" si="53"/>
        <v/>
      </c>
      <c r="CI42" s="124">
        <f>IFERROR(INDEX(DATASHEET!$A$1:$GG$231,MATCH(L3VA!$A42,DATASHEET!$A$1:$A$231,0),MATCH(L3VA!CJ$2,DATASHEET!$A$1:$GG$1,0)),"")</f>
        <v>0</v>
      </c>
      <c r="CJ42" s="105" t="str">
        <f>IF(VLOOKUP(L3VA!$A42,DATASHEET!$A$2:$EW$231,87,FALSE)="","",VLOOKUP(L3VA!$A42,DATASHEET!$A$2:$EW$231,87,FALSE))</f>
        <v/>
      </c>
      <c r="CK42" s="105" t="str">
        <f t="shared" si="27"/>
        <v/>
      </c>
      <c r="CL42" s="106" t="str">
        <f>IF(ISBLANK(DATASHEET!CS30),"",DATASHEET!CS30)</f>
        <v/>
      </c>
      <c r="CM42" s="107" t="str">
        <f>IF(ISBLANK(DATASHEET!CT30),"",DATASHEET!CT30)</f>
        <v/>
      </c>
      <c r="CN42" s="123" t="str">
        <f t="shared" si="54"/>
        <v/>
      </c>
      <c r="CO42" s="124">
        <f>IFERROR(INDEX(DATASHEET!$A$1:$GG$231,MATCH(L3VA!$A42,DATASHEET!$A$1:$A$231,0),MATCH(L3VA!CP$2,DATASHEET!$A$1:$GG$1,0)),"")</f>
        <v>0</v>
      </c>
      <c r="CP42" s="105" t="str">
        <f>IF(VLOOKUP(L3VA!$A42,DATASHEET!$A$2:$EW$231,92,FALSE)="","",VLOOKUP(L3VA!$A42,DATASHEET!$A$2:$EW$231,92,FALSE))</f>
        <v/>
      </c>
      <c r="CQ42" s="105" t="str">
        <f t="shared" si="55"/>
        <v/>
      </c>
      <c r="CR42" s="106" t="str">
        <f>IF(ISBLANK(DATASHEET!CX30),"",DATASHEET!CX30)</f>
        <v/>
      </c>
      <c r="CS42" s="107" t="str">
        <f>IF(ISBLANK(DATASHEET!CY30),"",DATASHEET!CY30)</f>
        <v/>
      </c>
      <c r="CT42" s="123" t="str">
        <f t="shared" si="56"/>
        <v/>
      </c>
      <c r="CU42" s="124">
        <f>IFERROR(INDEX(DATASHEET!$A$1:$GG$231,MATCH(L3VA!$A42,DATASHEET!$A$1:$A$231,0),MATCH(L3VA!CV$2,DATASHEET!$A$1:$GG$1,0)),"")</f>
        <v>0</v>
      </c>
      <c r="CV42" s="105" t="str">
        <f>IF(VLOOKUP(L3VA!$A42,DATASHEET!$A$2:$EW$231,107,FALSE)="","",VLOOKUP(L3VA!$A42,DATASHEET!$A$2:$EW$231,107,FALSE))</f>
        <v/>
      </c>
      <c r="CW42" s="105" t="str">
        <f t="shared" si="57"/>
        <v/>
      </c>
      <c r="CX42" s="106" t="str">
        <f>IF(ISBLANK(DATASHEET!DC30),"",DATASHEET!DC30)</f>
        <v/>
      </c>
      <c r="CY42" s="107" t="str">
        <f>IF(ISBLANK(DATASHEET!DD30),"",DATASHEET!DD30)</f>
        <v/>
      </c>
      <c r="CZ42" s="123" t="str">
        <f t="shared" si="58"/>
        <v/>
      </c>
      <c r="DA42" s="124">
        <f>IFERROR(INDEX(DATASHEET!$A$1:$GG$231,MATCH(L3VA!$A42,DATASHEET!$A$1:$A$231,0),MATCH(L3VA!DB$2,DATASHEET!$A$1:$GG$1,0)),"")</f>
        <v>0</v>
      </c>
      <c r="DB42" s="105" t="str">
        <f>IF(VLOOKUP(L3VA!$A42,DATASHEET!$A$2:$EW$231,97,FALSE)="","",VLOOKUP(L3VA!$A42,DATASHEET!$A$2:$EW$231,97,FALSE))</f>
        <v/>
      </c>
      <c r="DC42" s="105" t="str">
        <f t="shared" si="59"/>
        <v/>
      </c>
      <c r="DD42" s="106" t="str">
        <f>IF(ISBLANK(DATASHEET!DH30),"",DATASHEET!DH30)</f>
        <v/>
      </c>
      <c r="DE42" s="107" t="str">
        <f>IF(ISBLANK(DATASHEET!DI30),"",DATASHEET!DI30)</f>
        <v/>
      </c>
      <c r="DF42" s="123" t="str">
        <f t="shared" si="60"/>
        <v/>
      </c>
      <c r="DG42" s="124">
        <f>IFERROR(INDEX(DATASHEET!$A$1:$GG$231,MATCH(L3VA!$A42,DATASHEET!$A$1:$A$231,0),MATCH(L3VA!DH$2,DATASHEET!$A$1:$GG$1,0)),"")</f>
        <v>0</v>
      </c>
      <c r="DH42" s="105" t="str">
        <f>IF(VLOOKUP(L3VA!$A42,DATASHEET!$A$2:$EW$231,102,FALSE)="","",VLOOKUP(L3VA!$A42,DATASHEET!$A$2:$EW$231,102,FALSE))</f>
        <v/>
      </c>
      <c r="DI42" s="105" t="str">
        <f t="shared" si="61"/>
        <v/>
      </c>
      <c r="DJ42" s="106" t="str">
        <f>IF(ISBLANK(DATASHEET!DM30),"",DATASHEET!DM30)</f>
        <v>MRO</v>
      </c>
      <c r="DK42" s="107" t="str">
        <f>IF(ISBLANK(DATASHEET!DN30),"",DATASHEET!DN30)</f>
        <v>12D-MA-7</v>
      </c>
      <c r="DL42" s="123" t="str">
        <f t="shared" si="62"/>
        <v/>
      </c>
      <c r="DM42" s="124">
        <f>IFERROR(INDEX(DATASHEET!$A$1:$GG$231,MATCH(L3VA!$A42,DATASHEET!$A$1:$A$231,0),MATCH(L3VA!DN$2,DATASHEET!$A$1:$GG$1,0)),"")</f>
        <v>0</v>
      </c>
      <c r="DN42" s="105" t="str">
        <f>IF(VLOOKUP(L3VA!$A42,DATASHEET!$A$2:$FW$231,112,FALSE)="","",VLOOKUP(L3VA!$A42,DATASHEET!$A$2:$FW$231,112,FALSE))</f>
        <v/>
      </c>
      <c r="DO42" s="105" t="str">
        <f t="shared" si="28"/>
        <v/>
      </c>
      <c r="DP42" s="106" t="str">
        <f>IF(ISBLANK(DATASHEET!DR30),"",DATASHEET!DR30)</f>
        <v/>
      </c>
      <c r="DQ42" s="107" t="str">
        <f>IF(ISBLANK(DATASHEET!DS30),"",DATASHEET!DS30)</f>
        <v/>
      </c>
      <c r="DR42" s="123" t="str">
        <f t="shared" si="63"/>
        <v/>
      </c>
      <c r="DS42" s="124">
        <f>IFERROR(INDEX(DATASHEET!$A$1:$GG$231,MATCH(L3VA!$A42,DATASHEET!$A$1:$A$231,0),MATCH(L3VA!DT$2,DATASHEET!$A$1:$GG$1,0)),"")</f>
        <v>0</v>
      </c>
      <c r="DT42" s="105" t="str">
        <f>IF(VLOOKUP(L3VA!$A42,DATASHEET!$A$2:$EW$231,117,FALSE)="","",VLOOKUP(L3VA!$A42,DATASHEET!$A$2:$EW$231,117,FALSE))</f>
        <v>MRO</v>
      </c>
      <c r="DU42" s="105" t="str">
        <f t="shared" si="64"/>
        <v/>
      </c>
      <c r="DV42" s="106" t="str">
        <f>IF(ISBLANK(DATASHEET!DW30),"",DATASHEET!DW30)</f>
        <v/>
      </c>
      <c r="DW42" s="107" t="str">
        <f>IF(ISBLANK(DATASHEET!DX30),"",DATASHEET!DX30)</f>
        <v/>
      </c>
      <c r="DX42" s="123" t="str">
        <f t="shared" si="65"/>
        <v/>
      </c>
      <c r="DY42" s="124" t="str">
        <f>IFERROR(INDEX(DATASHEET!$A$1:$GG$231,MATCH(L3VA!$A42,DATASHEET!$A$1:$A$231,0),MATCH(L3VA!DZ$2,DATASHEET!$A$1:$GG$1,0)),"")</f>
        <v/>
      </c>
      <c r="DZ42" s="105" t="str">
        <f>IF(VLOOKUP(L3VA!$A42,DATASHEET!$A$2:$EW$231,122,FALSE)="","",VLOOKUP(L3VA!$A42,DATASHEET!$A$2:$EW$231,122,FALSE))</f>
        <v/>
      </c>
      <c r="EA42" s="105" t="str">
        <f t="shared" si="66"/>
        <v/>
      </c>
      <c r="EB42" s="106" t="str">
        <f>IF(ISBLANK(DATASHEET!EB30),"",DATASHEET!EB30)</f>
        <v/>
      </c>
      <c r="EC42" s="107" t="str">
        <f>IF(ISBLANK(DATASHEET!EC30),"",DATASHEET!EC30)</f>
        <v/>
      </c>
      <c r="ED42" s="123" t="str">
        <f t="shared" si="67"/>
        <v/>
      </c>
      <c r="EE42" s="124">
        <f>IFERROR(INDEX(DATASHEET!$A$1:$GG$231,MATCH(L3VA!$A42,DATASHEET!$A$1:$A$231,0),MATCH(L3VA!EF$2,DATASHEET!$A$1:$GG$1,0)),"")</f>
        <v>0</v>
      </c>
      <c r="EF42" s="105" t="str">
        <f>IF(VLOOKUP(L3VA!$A42,DATASHEET!$A$2:$EW$231,127,FALSE)="","",VLOOKUP(L3VA!$A42,DATASHEET!$A$2:$EW$231,127,FALSE))</f>
        <v/>
      </c>
      <c r="EG42" s="105" t="str">
        <f t="shared" si="68"/>
        <v/>
      </c>
      <c r="EH42" s="106" t="str">
        <f>IF(ISBLANK(DATASHEET!EG30),"",DATASHEET!EG30)</f>
        <v>SPI</v>
      </c>
      <c r="EI42" s="107" t="str">
        <f>IF(ISBLANK(DATASHEET!EH30),"",DATASHEET!EH30)</f>
        <v>12E-PH-6</v>
      </c>
      <c r="EJ42" s="123" t="str">
        <f t="shared" si="69"/>
        <v/>
      </c>
      <c r="EK42" s="124">
        <f>IFERROR(INDEX(DATASHEET!$A$1:$GG$231,MATCH(L3VA!$A42,DATASHEET!$A$1:$A$231,0),MATCH(L3VA!EL$2,DATASHEET!$A$1:$GG$1,0)),"")</f>
        <v>0</v>
      </c>
      <c r="EL42" s="105" t="str">
        <f>IF(VLOOKUP(L3VA!$A42,DATASHEET!$A$2:$EW$231,132,FALSE)="","",VLOOKUP(L3VA!$A42,DATASHEET!$A$2:$EW$231,132,FALSE))</f>
        <v/>
      </c>
      <c r="EM42" s="105" t="str">
        <f t="shared" si="70"/>
        <v/>
      </c>
      <c r="EN42" s="106" t="str">
        <f>IF(ISBLANK(DATASHEET!EL30),"",DATASHEET!EL30)</f>
        <v/>
      </c>
      <c r="EO42" s="107" t="str">
        <f>IF(ISBLANK(DATASHEET!EM30),"",DATASHEET!EM30)</f>
        <v/>
      </c>
      <c r="EP42" s="123" t="str">
        <f t="shared" si="71"/>
        <v/>
      </c>
      <c r="EQ42" s="124">
        <f>IFERROR(INDEX(DATASHEET!$A$1:$GG$231,MATCH(L3VA!$A42,DATASHEET!$A$1:$A$231,0),MATCH(L3VA!ER$2,DATASHEET!$A$1:$GG$1,0)),"")</f>
        <v>0</v>
      </c>
      <c r="ER42" s="105" t="str">
        <f>IF(VLOOKUP(L3VA!$A42,DATASHEET!$A$2:$EW$231,137,FALSE)="","",VLOOKUP(L3VA!$A42,DATASHEET!$A$2:$EW$231,137,FALSE))</f>
        <v>SPI</v>
      </c>
      <c r="ES42" s="105" t="str">
        <f t="shared" si="72"/>
        <v/>
      </c>
      <c r="ET42" s="106" t="str">
        <f>IF(ISBLANK(DATASHEET!EQ30),"",DATASHEET!EQ30)</f>
        <v/>
      </c>
      <c r="EU42" s="107" t="str">
        <f>IF(ISBLANK(DATASHEET!ER30),"",DATASHEET!ER30)</f>
        <v/>
      </c>
      <c r="EV42" s="123" t="str">
        <f t="shared" si="73"/>
        <v/>
      </c>
      <c r="EW42" s="124">
        <f>IFERROR(INDEX(DATASHEET!$A$1:$GG$231,MATCH(L3VA!$A42,DATASHEET!$A$1:$A$231,0),MATCH(L3VA!EX$2,DATASHEET!$A$1:$GG$1,0)),"")</f>
        <v>0</v>
      </c>
      <c r="EX42" s="105" t="str">
        <f>IF(VLOOKUP(L3VA!$A42,DATASHEET!$A$2:$EW$231,142,FALSE)="","",VLOOKUP(L3VA!$A42,DATASHEET!$A$2:$EW$231,142,FALSE))</f>
        <v/>
      </c>
      <c r="EY42" s="105" t="str">
        <f t="shared" si="74"/>
        <v/>
      </c>
      <c r="EZ42" s="106" t="str">
        <f>IF(ISBLANK(DATASHEET!EV30),"",DATASHEET!EV30)</f>
        <v/>
      </c>
      <c r="FA42" s="107" t="str">
        <f>IF(ISBLANK(DATASHEET!EW30),"",DATASHEET!EW30)</f>
        <v/>
      </c>
      <c r="FB42" s="123" t="str">
        <f t="shared" si="75"/>
        <v/>
      </c>
      <c r="FC42" s="124">
        <f>IFERROR(INDEX(DATASHEET!$A$1:$GG$231,MATCH(L3VA!$A42,DATASHEET!$A$1:$A$231,0),MATCH(L3VA!FD$2,DATASHEET!$A$1:$GG$1,0)),"")</f>
        <v>0</v>
      </c>
      <c r="FD42" s="105" t="str">
        <f>IF(VLOOKUP(L3VA!$A42,DATASHEET!$A$2:$FW$231,147,FALSE)="","",VLOOKUP(L3VA!$A42,DATASHEET!$A$2:$FW$231,147,FALSE))</f>
        <v/>
      </c>
      <c r="FE42" s="105" t="str">
        <f t="shared" si="76"/>
        <v/>
      </c>
      <c r="FF42" s="106" t="str">
        <f>IF(ISBLANK(DATASHEET!FA30),"",DATASHEET!FA30)</f>
        <v/>
      </c>
      <c r="FG42" s="107" t="str">
        <f>IF(ISBLANK(DATASHEET!FB30),"",DATASHEET!FB30)</f>
        <v/>
      </c>
    </row>
    <row r="43" spans="1:163" x14ac:dyDescent="0.25">
      <c r="A43" s="354">
        <f>DATASHEET!A31</f>
        <v>150887</v>
      </c>
      <c r="B43" s="42" t="str">
        <f>DATASHEET!B31</f>
        <v>BROWN, Benjamin</v>
      </c>
      <c r="C43" s="109" t="str">
        <f>DATASHEET!C31</f>
        <v>12CSN</v>
      </c>
      <c r="D43" s="110" t="str">
        <f>DATASHEET!D31</f>
        <v>M</v>
      </c>
      <c r="E43" s="110" t="str">
        <f>IFERROR(VLOOKUP(A43,'[5]Y12 Students'!$E$3:$I$271,5,FALSE),"")</f>
        <v>INTERNAL</v>
      </c>
      <c r="F43" s="110" t="str">
        <f>DATASHEET!E31</f>
        <v>N</v>
      </c>
      <c r="G43" s="110" t="str">
        <f>DATASHEET!F31</f>
        <v>White - British</v>
      </c>
      <c r="H43" s="110" t="str">
        <f>DATASHEET!G31</f>
        <v>N</v>
      </c>
      <c r="I43" s="110" t="str">
        <f>DATASHEET!H31</f>
        <v>N</v>
      </c>
      <c r="J43" s="111" t="str">
        <f>DATASHEET!J31</f>
        <v>2.5+ (D/C)</v>
      </c>
      <c r="K43" s="104" t="str">
        <f t="shared" si="25"/>
        <v/>
      </c>
      <c r="L43" s="104" t="str">
        <f t="shared" si="26"/>
        <v/>
      </c>
      <c r="M43" s="336" t="str">
        <f>IF(COUNT(L3VA!$N43,L3VA!$Z43,L3VA!$T43,L3VA!$AF43,L3VA!$AX43,L3VA!$AR43,L3VA!$BJ43,L3VA!$BD43,L3VA!$BP43,L3VA!#REF!,L3VA!$AL43,L3VA!$BV43,L3VA!$CH43,L3VA!$CZ43,L3VA!$CN43,L3VA!$DF43,L3VA!$CB43,L3VA!#REF!,L3VA!$DR43,L3VA!$DX43,L3VA!$ED43,L3VA!$EJ43,L3VA!$EP43,L3VA!$EV43,L3VA!$FB43,L3VA!$DL43)=0,"",AVERAGE(N43,Z43,T43,AF43,AL43,AX43,AR43,BJ43,BD43,BP43,BV43,CH43,CZ43,CN43,DF43,CB43,DR43,DX43,ED43,EJ43,EP43,EV43,FB43,DL43))</f>
        <v/>
      </c>
      <c r="N43" s="123" t="str">
        <f t="shared" si="29"/>
        <v/>
      </c>
      <c r="O43" s="124">
        <f>IFERROR(INDEX(DATASHEET!$A$1:$GG$231,MATCH(L3VA!$A43,DATASHEET!$A$1:$A$231,0),MATCH(L3VA!P$2,DATASHEET!$A$1:$GG$1,0)),"")</f>
        <v>0</v>
      </c>
      <c r="P43" s="105">
        <f>IF(VLOOKUP(L3VA!$A43,DATASHEET!$A$2:$EW$231,22,FALSE)="","",VLOOKUP(L3VA!$A43,DATASHEET!$A$2:$EW$231,22,FALSE))</f>
        <v>0</v>
      </c>
      <c r="Q43" s="105" t="str">
        <f t="shared" si="30"/>
        <v/>
      </c>
      <c r="R43" s="106" t="str">
        <f>IF(ISBLANK(DATASHEET!AF31),"",DATASHEET!AF31)</f>
        <v>PLE</v>
      </c>
      <c r="S43" s="107" t="str">
        <f>IF(ISBLANK(DATASHEET!AG31),"",DATASHEET!AG31)</f>
        <v>12C-AR-1</v>
      </c>
      <c r="T43" s="123" t="str">
        <f t="shared" si="31"/>
        <v/>
      </c>
      <c r="U43" s="124">
        <f>IFERROR(INDEX(DATASHEET!$A$1:$GG$231,MATCH(L3VA!$A43,DATASHEET!$A$1:$A$231,0),MATCH(L3VA!V$2,DATASHEET!$A$1:$GG$1,0)),"")</f>
        <v>0</v>
      </c>
      <c r="V43" s="105">
        <f>IF(VLOOKUP(L3VA!$A43,DATASHEET!$A$2:$EW$231,27,FALSE)="","",VLOOKUP(L3VA!$A43,DATASHEET!$A$2:$EW$231,27,FALSE))</f>
        <v>0</v>
      </c>
      <c r="W43" s="105" t="str">
        <f t="shared" si="32"/>
        <v/>
      </c>
      <c r="X43" s="106" t="str">
        <f>IF(ISBLANK(DATASHEET!AK31),"",DATASHEET!AK31)</f>
        <v/>
      </c>
      <c r="Y43" s="107" t="str">
        <f>IF(ISBLANK(DATASHEET!AL31),"",DATASHEET!AL31)</f>
        <v/>
      </c>
      <c r="Z43" s="123" t="str">
        <f t="shared" si="33"/>
        <v/>
      </c>
      <c r="AA43" s="124">
        <f>IFERROR(INDEX(DATASHEET!$A$1:$GG$231,MATCH(L3VA!$A43,DATASHEET!$A$1:$A$231,0),MATCH(L3VA!AB$2,DATASHEET!$A$1:$GG$1,0)),"")</f>
        <v>0</v>
      </c>
      <c r="AB43" s="105" t="str">
        <f>IF(VLOOKUP(L3VA!$A43,DATASHEET!$A$2:$EW$231,32,FALSE)="","",VLOOKUP(L3VA!$A43,DATASHEET!$A$2:$EW$231,32,FALSE))</f>
        <v>PLE</v>
      </c>
      <c r="AC43" s="105" t="str">
        <f t="shared" si="34"/>
        <v/>
      </c>
      <c r="AD43" s="106" t="str">
        <f>IF(ISBLANK(DATASHEET!AP31),"",DATASHEET!AP31)</f>
        <v>ASM</v>
      </c>
      <c r="AE43" s="107" t="str">
        <f>IF(ISBLANK(DATASHEET!AQ31),"",DATASHEET!AQ31)</f>
        <v>12A-BE-1</v>
      </c>
      <c r="AF43" s="123" t="str">
        <f t="shared" si="35"/>
        <v/>
      </c>
      <c r="AG43" s="124">
        <f>IFERROR(INDEX(DATASHEET!$A$1:$GG$231,MATCH(L3VA!$A43,DATASHEET!$A$1:$A$231,0),MATCH(L3VA!AH$2,DATASHEET!$A$1:$GG$1,0)),"")</f>
        <v>0</v>
      </c>
      <c r="AH43" s="105" t="str">
        <f>IF(VLOOKUP(L3VA!$A43,DATASHEET!$A$2:$EW$231,37,FALSE)="","",VLOOKUP(L3VA!$A43,DATASHEET!$A$2:$EW$231,37,FALSE))</f>
        <v/>
      </c>
      <c r="AI43" s="105" t="str">
        <f t="shared" si="36"/>
        <v/>
      </c>
      <c r="AJ43" s="106" t="str">
        <f>IF(ISBLANK(DATASHEET!AU31),"",DATASHEET!AU31)</f>
        <v/>
      </c>
      <c r="AK43" s="107" t="str">
        <f>IF(ISBLANK(DATASHEET!AV31),"",DATASHEET!AV31)</f>
        <v/>
      </c>
      <c r="AL43" s="123" t="str">
        <f t="shared" si="37"/>
        <v/>
      </c>
      <c r="AM43" s="124">
        <f>IFERROR(INDEX(DATASHEET!$A$1:$GG$231,MATCH(L3VA!$A43,DATASHEET!$A$1:$A$231,0),MATCH(L3VA!AN$2,DATASHEET!$A$1:$GG$1,0)),"")</f>
        <v>0</v>
      </c>
      <c r="AN43" s="105" t="str">
        <f>IF(VLOOKUP(L3VA!$A43,DATASHEET!$A$2:$EW$231,42,FALSE)="","",VLOOKUP(L3VA!$A43,DATASHEET!$A$2:$EW$231,42,FALSE))</f>
        <v>ASM</v>
      </c>
      <c r="AO43" s="105" t="str">
        <f t="shared" si="38"/>
        <v/>
      </c>
      <c r="AP43" s="106" t="str">
        <f>IF(ISBLANK(DATASHEET!AZ31),"",DATASHEET!AZ31)</f>
        <v/>
      </c>
      <c r="AQ43" s="107" t="str">
        <f>IF(ISBLANK(DATASHEET!BA31),"",DATASHEET!BA31)</f>
        <v/>
      </c>
      <c r="AR43" s="123" t="str">
        <f t="shared" si="39"/>
        <v/>
      </c>
      <c r="AS43" s="124">
        <f>IFERROR(INDEX(DATASHEET!$A$1:$GG$231,MATCH(L3VA!$A43,DATASHEET!$A$1:$A$231,0),MATCH(L3VA!AT$2,DATASHEET!$A$1:$GG$1,0)),"")</f>
        <v>0</v>
      </c>
      <c r="AT43" s="105" t="str">
        <f>IF(VLOOKUP(L3VA!$A43,DATASHEET!$A$2:$EW$231,47,FALSE)="","",VLOOKUP(L3VA!$A43,DATASHEET!$A$2:$EW$231,47,FALSE))</f>
        <v/>
      </c>
      <c r="AU43" s="105" t="str">
        <f t="shared" si="40"/>
        <v/>
      </c>
      <c r="AV43" s="106" t="str">
        <f>IF(ISBLANK(DATASHEET!BE31),"",DATASHEET!BE31)</f>
        <v/>
      </c>
      <c r="AW43" s="107" t="str">
        <f>IF(ISBLANK(DATASHEET!BF31),"",DATASHEET!BF31)</f>
        <v/>
      </c>
      <c r="AX43" s="123" t="str">
        <f t="shared" si="41"/>
        <v/>
      </c>
      <c r="AY43" s="124">
        <f>IFERROR(INDEX(DATASHEET!$A$1:$GG$231,MATCH(L3VA!$A43,DATASHEET!$A$1:$A$231,0),MATCH(L3VA!AZ$2,DATASHEET!$A$1:$GG$1,0)),"")</f>
        <v>0</v>
      </c>
      <c r="AZ43" s="105" t="str">
        <f>IF(VLOOKUP(L3VA!$A43,DATASHEET!$A$2:$EW$231,52,FALSE)="","",VLOOKUP(L3VA!$A43,DATASHEET!$A$2:$EW$231,52,FALSE))</f>
        <v/>
      </c>
      <c r="BA43" s="105" t="str">
        <f t="shared" si="42"/>
        <v/>
      </c>
      <c r="BB43" s="106" t="str">
        <f>IF(ISBLANK(DATASHEET!BJ31),"",DATASHEET!BJ31)</f>
        <v/>
      </c>
      <c r="BC43" s="107" t="str">
        <f>IF(ISBLANK(DATASHEET!BK31),"",DATASHEET!BK31)</f>
        <v/>
      </c>
      <c r="BD43" s="123" t="str">
        <f t="shared" si="43"/>
        <v/>
      </c>
      <c r="BE43" s="124">
        <f>IFERROR(INDEX(DATASHEET!$A$1:$GG$231,MATCH(L3VA!$A43,DATASHEET!$A$1:$A$231,0),MATCH(L3VA!BF$2,DATASHEET!$A$1:$GG$1,0)),"")</f>
        <v>0</v>
      </c>
      <c r="BF43" s="105" t="str">
        <f>IF(VLOOKUP(L3VA!$A43,DATASHEET!$A$2:$EW$231,57,FALSE)="","",VLOOKUP(L3VA!$A43,DATASHEET!$A$2:$EW$231,57,FALSE))</f>
        <v/>
      </c>
      <c r="BG43" s="105" t="str">
        <f t="shared" si="44"/>
        <v/>
      </c>
      <c r="BH43" s="106" t="str">
        <f>IF(ISBLANK(DATASHEET!BO31),"",DATASHEET!BO31)</f>
        <v/>
      </c>
      <c r="BI43" s="107" t="str">
        <f>IF(ISBLANK(DATASHEET!BP31),"",DATASHEET!BP31)</f>
        <v/>
      </c>
      <c r="BJ43" s="123" t="str">
        <f t="shared" si="45"/>
        <v/>
      </c>
      <c r="BK43" s="124">
        <f>IFERROR(INDEX(DATASHEET!$A$1:$GG$231,MATCH(L3VA!$A43,DATASHEET!$A$1:$A$231,0),MATCH(L3VA!BL$2,DATASHEET!$A$1:$GG$1,0)),"")</f>
        <v>0</v>
      </c>
      <c r="BL43" s="105" t="str">
        <f>IF(VLOOKUP(L3VA!$A43,DATASHEET!$A$2:$EW$231,62,FALSE)="","",VLOOKUP(L3VA!$A43,DATASHEET!$A$2:$EW$231,62,FALSE))</f>
        <v/>
      </c>
      <c r="BM43" s="105" t="str">
        <f t="shared" si="46"/>
        <v/>
      </c>
      <c r="BN43" s="106" t="str">
        <f>IF(ISBLANK(DATASHEET!BT31),"",DATASHEET!BT31)</f>
        <v/>
      </c>
      <c r="BO43" s="107" t="str">
        <f>IF(ISBLANK(DATASHEET!BU31),"",DATASHEET!BU31)</f>
        <v/>
      </c>
      <c r="BP43" s="123" t="str">
        <f t="shared" si="47"/>
        <v/>
      </c>
      <c r="BQ43" s="124">
        <f>IFERROR(INDEX(DATASHEET!$A$1:$GG$231,MATCH(L3VA!$A43,DATASHEET!$A$1:$A$231,0),MATCH(L3VA!BR$2,DATASHEET!$A$1:$GG$1,0)),"")</f>
        <v>0</v>
      </c>
      <c r="BR43" s="105" t="str">
        <f>IF(VLOOKUP(L3VA!$A43,DATASHEET!$A$2:$EW$231,67,FALSE)="","",VLOOKUP(L3VA!$A43,DATASHEET!$A$2:$EW$231,67,FALSE))</f>
        <v/>
      </c>
      <c r="BS43" s="105" t="str">
        <f t="shared" si="48"/>
        <v/>
      </c>
      <c r="BT43" s="106" t="str">
        <f>IF(ISBLANK(DATASHEET!BY31),"",DATASHEET!BY31)</f>
        <v/>
      </c>
      <c r="BU43" s="107" t="str">
        <f>IF(ISBLANK(DATASHEET!BZ31),"",DATASHEET!BZ31)</f>
        <v/>
      </c>
      <c r="BV43" s="123" t="str">
        <f t="shared" si="49"/>
        <v/>
      </c>
      <c r="BW43" s="124">
        <f>IFERROR(INDEX(DATASHEET!$A$1:$GG$231,MATCH(L3VA!$A43,DATASHEET!$A$1:$A$231,0),MATCH(L3VA!BX$2,DATASHEET!$A$1:$GG$1,0)),"")</f>
        <v>0</v>
      </c>
      <c r="BX43" s="105" t="str">
        <f>IF(VLOOKUP(L3VA!$A43,DATASHEET!$A$2:$EW$231,77,FALSE)="","",VLOOKUP(L3VA!$A43,DATASHEET!$A$2:$EW$231,77,FALSE))</f>
        <v/>
      </c>
      <c r="BY43" s="105" t="str">
        <f t="shared" si="50"/>
        <v/>
      </c>
      <c r="BZ43" s="106" t="str">
        <f>IF(ISBLANK(DATASHEET!CI31),"",DATASHEET!CI31)</f>
        <v/>
      </c>
      <c r="CA43" s="107" t="str">
        <f>IF(ISBLANK(DATASHEET!CJ31),"",DATASHEET!CJ31)</f>
        <v/>
      </c>
      <c r="CB43" s="123" t="str">
        <f t="shared" si="51"/>
        <v/>
      </c>
      <c r="CC43" s="124">
        <f>IFERROR(INDEX(DATASHEET!$A$1:$GG$231,MATCH(L3VA!$A43,DATASHEET!$A$1:$A$231,0),MATCH(L3VA!CD$2,DATASHEET!$A$1:$GG$1,0)),"")</f>
        <v>0</v>
      </c>
      <c r="CD43" s="105" t="str">
        <f>IF(VLOOKUP(L3VA!$A43,DATASHEET!$A$2:$EW$231,82,FALSE)="","",VLOOKUP(L3VA!$A43,DATASHEET!$A$2:$EW$231,82,FALSE))</f>
        <v>CSN</v>
      </c>
      <c r="CE43" s="105" t="str">
        <f t="shared" si="52"/>
        <v/>
      </c>
      <c r="CF43" s="106" t="str">
        <f>IF(ISBLANK(DATASHEET!CN31),"",DATASHEET!CN31)</f>
        <v/>
      </c>
      <c r="CG43" s="107" t="str">
        <f>IF(ISBLANK(DATASHEET!CO31),"",DATASHEET!CO31)</f>
        <v/>
      </c>
      <c r="CH43" s="123" t="str">
        <f t="shared" si="53"/>
        <v/>
      </c>
      <c r="CI43" s="124">
        <f>IFERROR(INDEX(DATASHEET!$A$1:$GG$231,MATCH(L3VA!$A43,DATASHEET!$A$1:$A$231,0),MATCH(L3VA!CJ$2,DATASHEET!$A$1:$GG$1,0)),"")</f>
        <v>0</v>
      </c>
      <c r="CJ43" s="105" t="str">
        <f>IF(VLOOKUP(L3VA!$A43,DATASHEET!$A$2:$EW$231,87,FALSE)="","",VLOOKUP(L3VA!$A43,DATASHEET!$A$2:$EW$231,87,FALSE))</f>
        <v/>
      </c>
      <c r="CK43" s="105" t="str">
        <f t="shared" si="27"/>
        <v/>
      </c>
      <c r="CL43" s="106" t="str">
        <f>IF(ISBLANK(DATASHEET!CS31),"",DATASHEET!CS31)</f>
        <v/>
      </c>
      <c r="CM43" s="107" t="str">
        <f>IF(ISBLANK(DATASHEET!CT31),"",DATASHEET!CT31)</f>
        <v/>
      </c>
      <c r="CN43" s="123" t="str">
        <f t="shared" si="54"/>
        <v/>
      </c>
      <c r="CO43" s="124">
        <f>IFERROR(INDEX(DATASHEET!$A$1:$GG$231,MATCH(L3VA!$A43,DATASHEET!$A$1:$A$231,0),MATCH(L3VA!CP$2,DATASHEET!$A$1:$GG$1,0)),"")</f>
        <v>0</v>
      </c>
      <c r="CP43" s="105" t="str">
        <f>IF(VLOOKUP(L3VA!$A43,DATASHEET!$A$2:$EW$231,92,FALSE)="","",VLOOKUP(L3VA!$A43,DATASHEET!$A$2:$EW$231,92,FALSE))</f>
        <v/>
      </c>
      <c r="CQ43" s="105" t="str">
        <f t="shared" si="55"/>
        <v/>
      </c>
      <c r="CR43" s="106" t="str">
        <f>IF(ISBLANK(DATASHEET!CX31),"",DATASHEET!CX31)</f>
        <v/>
      </c>
      <c r="CS43" s="107" t="str">
        <f>IF(ISBLANK(DATASHEET!CY31),"",DATASHEET!CY31)</f>
        <v/>
      </c>
      <c r="CT43" s="123" t="str">
        <f t="shared" si="56"/>
        <v/>
      </c>
      <c r="CU43" s="124">
        <f>IFERROR(INDEX(DATASHEET!$A$1:$GG$231,MATCH(L3VA!$A43,DATASHEET!$A$1:$A$231,0),MATCH(L3VA!CV$2,DATASHEET!$A$1:$GG$1,0)),"")</f>
        <v>0</v>
      </c>
      <c r="CV43" s="105" t="str">
        <f>IF(VLOOKUP(L3VA!$A43,DATASHEET!$A$2:$EW$231,107,FALSE)="","",VLOOKUP(L3VA!$A43,DATASHEET!$A$2:$EW$231,107,FALSE))</f>
        <v/>
      </c>
      <c r="CW43" s="105" t="str">
        <f t="shared" si="57"/>
        <v/>
      </c>
      <c r="CX43" s="106" t="str">
        <f>IF(ISBLANK(DATASHEET!DC31),"",DATASHEET!DC31)</f>
        <v/>
      </c>
      <c r="CY43" s="107" t="str">
        <f>IF(ISBLANK(DATASHEET!DD31),"",DATASHEET!DD31)</f>
        <v/>
      </c>
      <c r="CZ43" s="123" t="str">
        <f t="shared" si="58"/>
        <v/>
      </c>
      <c r="DA43" s="124">
        <f>IFERROR(INDEX(DATASHEET!$A$1:$GG$231,MATCH(L3VA!$A43,DATASHEET!$A$1:$A$231,0),MATCH(L3VA!DB$2,DATASHEET!$A$1:$GG$1,0)),"")</f>
        <v>0</v>
      </c>
      <c r="DB43" s="105" t="str">
        <f>IF(VLOOKUP(L3VA!$A43,DATASHEET!$A$2:$EW$231,97,FALSE)="","",VLOOKUP(L3VA!$A43,DATASHEET!$A$2:$EW$231,97,FALSE))</f>
        <v/>
      </c>
      <c r="DC43" s="105" t="str">
        <f t="shared" si="59"/>
        <v/>
      </c>
      <c r="DD43" s="106" t="str">
        <f>IF(ISBLANK(DATASHEET!DH31),"",DATASHEET!DH31)</f>
        <v/>
      </c>
      <c r="DE43" s="107" t="str">
        <f>IF(ISBLANK(DATASHEET!DI31),"",DATASHEET!DI31)</f>
        <v/>
      </c>
      <c r="DF43" s="123" t="str">
        <f t="shared" si="60"/>
        <v/>
      </c>
      <c r="DG43" s="124">
        <f>IFERROR(INDEX(DATASHEET!$A$1:$GG$231,MATCH(L3VA!$A43,DATASHEET!$A$1:$A$231,0),MATCH(L3VA!DH$2,DATASHEET!$A$1:$GG$1,0)),"")</f>
        <v>0</v>
      </c>
      <c r="DH43" s="105" t="str">
        <f>IF(VLOOKUP(L3VA!$A43,DATASHEET!$A$2:$EW$231,102,FALSE)="","",VLOOKUP(L3VA!$A43,DATASHEET!$A$2:$EW$231,102,FALSE))</f>
        <v/>
      </c>
      <c r="DI43" s="105" t="str">
        <f t="shared" si="61"/>
        <v/>
      </c>
      <c r="DJ43" s="106" t="str">
        <f>IF(ISBLANK(DATASHEET!DM31),"",DATASHEET!DM31)</f>
        <v/>
      </c>
      <c r="DK43" s="107" t="str">
        <f>IF(ISBLANK(DATASHEET!DN31),"",DATASHEET!DN31)</f>
        <v/>
      </c>
      <c r="DL43" s="123" t="str">
        <f t="shared" si="62"/>
        <v/>
      </c>
      <c r="DM43" s="124">
        <f>IFERROR(INDEX(DATASHEET!$A$1:$GG$231,MATCH(L3VA!$A43,DATASHEET!$A$1:$A$231,0),MATCH(L3VA!DN$2,DATASHEET!$A$1:$GG$1,0)),"")</f>
        <v>0</v>
      </c>
      <c r="DN43" s="105" t="str">
        <f>IF(VLOOKUP(L3VA!$A43,DATASHEET!$A$2:$FW$231,112,FALSE)="","",VLOOKUP(L3VA!$A43,DATASHEET!$A$2:$FW$231,112,FALSE))</f>
        <v/>
      </c>
      <c r="DO43" s="105" t="str">
        <f t="shared" si="28"/>
        <v/>
      </c>
      <c r="DP43" s="106" t="str">
        <f>IF(ISBLANK(DATASHEET!DR31),"",DATASHEET!DR31)</f>
        <v/>
      </c>
      <c r="DQ43" s="107" t="str">
        <f>IF(ISBLANK(DATASHEET!DS31),"",DATASHEET!DS31)</f>
        <v/>
      </c>
      <c r="DR43" s="123" t="str">
        <f t="shared" si="63"/>
        <v/>
      </c>
      <c r="DS43" s="124">
        <f>IFERROR(INDEX(DATASHEET!$A$1:$GG$231,MATCH(L3VA!$A43,DATASHEET!$A$1:$A$231,0),MATCH(L3VA!DT$2,DATASHEET!$A$1:$GG$1,0)),"")</f>
        <v>0</v>
      </c>
      <c r="DT43" s="105" t="str">
        <f>IF(VLOOKUP(L3VA!$A43,DATASHEET!$A$2:$EW$231,117,FALSE)="","",VLOOKUP(L3VA!$A43,DATASHEET!$A$2:$EW$231,117,FALSE))</f>
        <v/>
      </c>
      <c r="DU43" s="105" t="str">
        <f t="shared" si="64"/>
        <v/>
      </c>
      <c r="DV43" s="106" t="str">
        <f>IF(ISBLANK(DATASHEET!DW31),"",DATASHEET!DW31)</f>
        <v/>
      </c>
      <c r="DW43" s="107" t="str">
        <f>IF(ISBLANK(DATASHEET!DX31),"",DATASHEET!DX31)</f>
        <v/>
      </c>
      <c r="DX43" s="123" t="str">
        <f t="shared" si="65"/>
        <v/>
      </c>
      <c r="DY43" s="124" t="str">
        <f>IFERROR(INDEX(DATASHEET!$A$1:$GG$231,MATCH(L3VA!$A43,DATASHEET!$A$1:$A$231,0),MATCH(L3VA!DZ$2,DATASHEET!$A$1:$GG$1,0)),"")</f>
        <v/>
      </c>
      <c r="DZ43" s="105" t="str">
        <f>IF(VLOOKUP(L3VA!$A43,DATASHEET!$A$2:$EW$231,122,FALSE)="","",VLOOKUP(L3VA!$A43,DATASHEET!$A$2:$EW$231,122,FALSE))</f>
        <v/>
      </c>
      <c r="EA43" s="105" t="str">
        <f t="shared" si="66"/>
        <v/>
      </c>
      <c r="EB43" s="106" t="str">
        <f>IF(ISBLANK(DATASHEET!EB31),"",DATASHEET!EB31)</f>
        <v/>
      </c>
      <c r="EC43" s="107" t="str">
        <f>IF(ISBLANK(DATASHEET!EC31),"",DATASHEET!EC31)</f>
        <v/>
      </c>
      <c r="ED43" s="123" t="str">
        <f t="shared" si="67"/>
        <v/>
      </c>
      <c r="EE43" s="124">
        <f>IFERROR(INDEX(DATASHEET!$A$1:$GG$231,MATCH(L3VA!$A43,DATASHEET!$A$1:$A$231,0),MATCH(L3VA!EF$2,DATASHEET!$A$1:$GG$1,0)),"")</f>
        <v>0</v>
      </c>
      <c r="EF43" s="105" t="str">
        <f>IF(VLOOKUP(L3VA!$A43,DATASHEET!$A$2:$EW$231,127,FALSE)="","",VLOOKUP(L3VA!$A43,DATASHEET!$A$2:$EW$231,127,FALSE))</f>
        <v/>
      </c>
      <c r="EG43" s="105" t="str">
        <f t="shared" si="68"/>
        <v/>
      </c>
      <c r="EH43" s="106" t="str">
        <f>IF(ISBLANK(DATASHEET!EG31),"",DATASHEET!EG31)</f>
        <v/>
      </c>
      <c r="EI43" s="107" t="str">
        <f>IF(ISBLANK(DATASHEET!EH31),"",DATASHEET!EH31)</f>
        <v/>
      </c>
      <c r="EJ43" s="123" t="str">
        <f t="shared" si="69"/>
        <v/>
      </c>
      <c r="EK43" s="124">
        <f>IFERROR(INDEX(DATASHEET!$A$1:$GG$231,MATCH(L3VA!$A43,DATASHEET!$A$1:$A$231,0),MATCH(L3VA!EL$2,DATASHEET!$A$1:$GG$1,0)),"")</f>
        <v>0</v>
      </c>
      <c r="EL43" s="105" t="str">
        <f>IF(VLOOKUP(L3VA!$A43,DATASHEET!$A$2:$EW$231,132,FALSE)="","",VLOOKUP(L3VA!$A43,DATASHEET!$A$2:$EW$231,132,FALSE))</f>
        <v/>
      </c>
      <c r="EM43" s="105" t="str">
        <f t="shared" si="70"/>
        <v/>
      </c>
      <c r="EN43" s="106" t="str">
        <f>IF(ISBLANK(DATASHEET!EL31),"",DATASHEET!EL31)</f>
        <v/>
      </c>
      <c r="EO43" s="107" t="str">
        <f>IF(ISBLANK(DATASHEET!EM31),"",DATASHEET!EM31)</f>
        <v/>
      </c>
      <c r="EP43" s="123" t="str">
        <f t="shared" si="71"/>
        <v/>
      </c>
      <c r="EQ43" s="124">
        <f>IFERROR(INDEX(DATASHEET!$A$1:$GG$231,MATCH(L3VA!$A43,DATASHEET!$A$1:$A$231,0),MATCH(L3VA!ER$2,DATASHEET!$A$1:$GG$1,0)),"")</f>
        <v>0</v>
      </c>
      <c r="ER43" s="105" t="str">
        <f>IF(VLOOKUP(L3VA!$A43,DATASHEET!$A$2:$EW$231,137,FALSE)="","",VLOOKUP(L3VA!$A43,DATASHEET!$A$2:$EW$231,137,FALSE))</f>
        <v/>
      </c>
      <c r="ES43" s="105" t="str">
        <f t="shared" si="72"/>
        <v/>
      </c>
      <c r="ET43" s="106" t="str">
        <f>IF(ISBLANK(DATASHEET!EQ31),"",DATASHEET!EQ31)</f>
        <v>AWIL</v>
      </c>
      <c r="EU43" s="107" t="str">
        <f>IF(ISBLANK(DATASHEET!ER31),"",DATASHEET!ER31)</f>
        <v>12B-PY-8</v>
      </c>
      <c r="EV43" s="123" t="str">
        <f t="shared" si="73"/>
        <v/>
      </c>
      <c r="EW43" s="124">
        <f>IFERROR(INDEX(DATASHEET!$A$1:$GG$231,MATCH(L3VA!$A43,DATASHEET!$A$1:$A$231,0),MATCH(L3VA!EX$2,DATASHEET!$A$1:$GG$1,0)),"")</f>
        <v>0</v>
      </c>
      <c r="EX43" s="105" t="str">
        <f>IF(VLOOKUP(L3VA!$A43,DATASHEET!$A$2:$EW$231,142,FALSE)="","",VLOOKUP(L3VA!$A43,DATASHEET!$A$2:$EW$231,142,FALSE))</f>
        <v/>
      </c>
      <c r="EY43" s="105" t="str">
        <f t="shared" si="74"/>
        <v/>
      </c>
      <c r="EZ43" s="106" t="str">
        <f>IF(ISBLANK(DATASHEET!EV31),"",DATASHEET!EV31)</f>
        <v/>
      </c>
      <c r="FA43" s="107" t="str">
        <f>IF(ISBLANK(DATASHEET!EW31),"",DATASHEET!EW31)</f>
        <v/>
      </c>
      <c r="FB43" s="123" t="str">
        <f t="shared" si="75"/>
        <v/>
      </c>
      <c r="FC43" s="124">
        <f>IFERROR(INDEX(DATASHEET!$A$1:$GG$231,MATCH(L3VA!$A43,DATASHEET!$A$1:$A$231,0),MATCH(L3VA!FD$2,DATASHEET!$A$1:$GG$1,0)),"")</f>
        <v>0</v>
      </c>
      <c r="FD43" s="105" t="str">
        <f>IF(VLOOKUP(L3VA!$A43,DATASHEET!$A$2:$FW$231,147,FALSE)="","",VLOOKUP(L3VA!$A43,DATASHEET!$A$2:$FW$231,147,FALSE))</f>
        <v>AWIL</v>
      </c>
      <c r="FE43" s="105" t="str">
        <f t="shared" si="76"/>
        <v/>
      </c>
      <c r="FF43" s="106" t="str">
        <f>IF(ISBLANK(DATASHEET!FA31),"",DATASHEET!FA31)</f>
        <v/>
      </c>
      <c r="FG43" s="107" t="str">
        <f>IF(ISBLANK(DATASHEET!FB31),"",DATASHEET!FB31)</f>
        <v/>
      </c>
    </row>
    <row r="44" spans="1:163" x14ac:dyDescent="0.25">
      <c r="A44" s="354">
        <f>DATASHEET!A32</f>
        <v>160066</v>
      </c>
      <c r="B44" s="42" t="str">
        <f>DATASHEET!B32</f>
        <v>BROWN, Fleur</v>
      </c>
      <c r="C44" s="109" t="str">
        <f>DATASHEET!C32</f>
        <v>12JW</v>
      </c>
      <c r="D44" s="110" t="str">
        <f>DATASHEET!D32</f>
        <v>F</v>
      </c>
      <c r="E44" s="110" t="str">
        <f>IFERROR(VLOOKUP(A44,'[5]Y12 Students'!$E$3:$I$271,5,FALSE),"")</f>
        <v>EXTERNAL</v>
      </c>
      <c r="F44" s="110" t="str">
        <f>DATASHEET!E32</f>
        <v>N</v>
      </c>
      <c r="G44" s="110" t="str">
        <f>DATASHEET!F32</f>
        <v>White - British</v>
      </c>
      <c r="H44" s="110" t="str">
        <f>DATASHEET!G32</f>
        <v>N</v>
      </c>
      <c r="I44" s="110" t="str">
        <f>DATASHEET!H32</f>
        <v>N</v>
      </c>
      <c r="J44" s="111" t="str">
        <f>DATASHEET!J32</f>
        <v>6.25+ (B/A)</v>
      </c>
      <c r="K44" s="104" t="str">
        <f t="shared" si="25"/>
        <v/>
      </c>
      <c r="L44" s="104" t="str">
        <f t="shared" si="26"/>
        <v/>
      </c>
      <c r="M44" s="336" t="str">
        <f>IF(COUNT(L3VA!$N44,L3VA!$Z44,L3VA!$T44,L3VA!$AF44,L3VA!$AX44,L3VA!$AR44,L3VA!$BJ44,L3VA!$BD44,L3VA!$BP44,L3VA!#REF!,L3VA!$AL44,L3VA!$BV44,L3VA!$CH44,L3VA!$CZ44,L3VA!$CN44,L3VA!$DF44,L3VA!$CB44,L3VA!#REF!,L3VA!$DR44,L3VA!$DX44,L3VA!$ED44,L3VA!$EJ44,L3VA!$EP44,L3VA!$EV44,L3VA!$FB44,L3VA!$DL44)=0,"",AVERAGE(N44,Z44,T44,AF44,AL44,AX44,AR44,BJ44,BD44,BP44,BV44,CH44,CZ44,CN44,DF44,CB44,DR44,DX44,ED44,EJ44,EP44,EV44,FB44,DL44))</f>
        <v/>
      </c>
      <c r="N44" s="123" t="str">
        <f t="shared" si="29"/>
        <v/>
      </c>
      <c r="O44" s="124">
        <f>IFERROR(INDEX(DATASHEET!$A$1:$GG$231,MATCH(L3VA!$A44,DATASHEET!$A$1:$A$231,0),MATCH(L3VA!P$2,DATASHEET!$A$1:$GG$1,0)),"")</f>
        <v>0</v>
      </c>
      <c r="P44" s="105">
        <f>IF(VLOOKUP(L3VA!$A44,DATASHEET!$A$2:$EW$231,22,FALSE)="","",VLOOKUP(L3VA!$A44,DATASHEET!$A$2:$EW$231,22,FALSE))</f>
        <v>0</v>
      </c>
      <c r="Q44" s="105" t="str">
        <f t="shared" si="30"/>
        <v/>
      </c>
      <c r="R44" s="106" t="str">
        <f>IF(ISBLANK(DATASHEET!AF32),"",DATASHEET!AF32)</f>
        <v/>
      </c>
      <c r="S44" s="107" t="str">
        <f>IF(ISBLANK(DATASHEET!AG32),"",DATASHEET!AG32)</f>
        <v/>
      </c>
      <c r="T44" s="123" t="str">
        <f t="shared" si="31"/>
        <v/>
      </c>
      <c r="U44" s="124">
        <f>IFERROR(INDEX(DATASHEET!$A$1:$GG$231,MATCH(L3VA!$A44,DATASHEET!$A$1:$A$231,0),MATCH(L3VA!V$2,DATASHEET!$A$1:$GG$1,0)),"")</f>
        <v>0</v>
      </c>
      <c r="V44" s="105">
        <f>IF(VLOOKUP(L3VA!$A44,DATASHEET!$A$2:$EW$231,27,FALSE)="","",VLOOKUP(L3VA!$A44,DATASHEET!$A$2:$EW$231,27,FALSE))</f>
        <v>0</v>
      </c>
      <c r="W44" s="105" t="str">
        <f t="shared" si="32"/>
        <v/>
      </c>
      <c r="X44" s="106" t="str">
        <f>IF(ISBLANK(DATASHEET!AK32),"",DATASHEET!AK32)</f>
        <v>RAB</v>
      </c>
      <c r="Y44" s="107" t="str">
        <f>IF(ISBLANK(DATASHEET!AL32),"",DATASHEET!AL32)</f>
        <v>12B-BI-1</v>
      </c>
      <c r="Z44" s="123" t="str">
        <f t="shared" si="33"/>
        <v/>
      </c>
      <c r="AA44" s="124">
        <f>IFERROR(INDEX(DATASHEET!$A$1:$GG$231,MATCH(L3VA!$A44,DATASHEET!$A$1:$A$231,0),MATCH(L3VA!AB$2,DATASHEET!$A$1:$GG$1,0)),"")</f>
        <v>0</v>
      </c>
      <c r="AB44" s="105" t="str">
        <f>IF(VLOOKUP(L3VA!$A44,DATASHEET!$A$2:$EW$231,32,FALSE)="","",VLOOKUP(L3VA!$A44,DATASHEET!$A$2:$EW$231,32,FALSE))</f>
        <v/>
      </c>
      <c r="AC44" s="105" t="str">
        <f t="shared" si="34"/>
        <v/>
      </c>
      <c r="AD44" s="106" t="str">
        <f>IF(ISBLANK(DATASHEET!AP32),"",DATASHEET!AP32)</f>
        <v/>
      </c>
      <c r="AE44" s="107" t="str">
        <f>IF(ISBLANK(DATASHEET!AQ32),"",DATASHEET!AQ32)</f>
        <v/>
      </c>
      <c r="AF44" s="123" t="str">
        <f t="shared" si="35"/>
        <v/>
      </c>
      <c r="AG44" s="124">
        <f>IFERROR(INDEX(DATASHEET!$A$1:$GG$231,MATCH(L3VA!$A44,DATASHEET!$A$1:$A$231,0),MATCH(L3VA!AH$2,DATASHEET!$A$1:$GG$1,0)),"")</f>
        <v>0</v>
      </c>
      <c r="AH44" s="105" t="str">
        <f>IF(VLOOKUP(L3VA!$A44,DATASHEET!$A$2:$EW$231,37,FALSE)="","",VLOOKUP(L3VA!$A44,DATASHEET!$A$2:$EW$231,37,FALSE))</f>
        <v>RAB</v>
      </c>
      <c r="AI44" s="105" t="str">
        <f t="shared" si="36"/>
        <v/>
      </c>
      <c r="AJ44" s="106" t="str">
        <f>IF(ISBLANK(DATASHEET!AU32),"",DATASHEET!AU32)</f>
        <v>ES</v>
      </c>
      <c r="AK44" s="107" t="str">
        <f>IF(ISBLANK(DATASHEET!AV32),"",DATASHEET!AV32)</f>
        <v>12C-CH-2</v>
      </c>
      <c r="AL44" s="123" t="str">
        <f t="shared" si="37"/>
        <v/>
      </c>
      <c r="AM44" s="124">
        <f>IFERROR(INDEX(DATASHEET!$A$1:$GG$231,MATCH(L3VA!$A44,DATASHEET!$A$1:$A$231,0),MATCH(L3VA!AN$2,DATASHEET!$A$1:$GG$1,0)),"")</f>
        <v>0</v>
      </c>
      <c r="AN44" s="105" t="str">
        <f>IF(VLOOKUP(L3VA!$A44,DATASHEET!$A$2:$EW$231,42,FALSE)="","",VLOOKUP(L3VA!$A44,DATASHEET!$A$2:$EW$231,42,FALSE))</f>
        <v/>
      </c>
      <c r="AO44" s="105" t="str">
        <f t="shared" si="38"/>
        <v/>
      </c>
      <c r="AP44" s="106" t="str">
        <f>IF(ISBLANK(DATASHEET!AZ32),"",DATASHEET!AZ32)</f>
        <v/>
      </c>
      <c r="AQ44" s="107" t="str">
        <f>IF(ISBLANK(DATASHEET!BA32),"",DATASHEET!BA32)</f>
        <v/>
      </c>
      <c r="AR44" s="123" t="str">
        <f t="shared" si="39"/>
        <v/>
      </c>
      <c r="AS44" s="124">
        <f>IFERROR(INDEX(DATASHEET!$A$1:$GG$231,MATCH(L3VA!$A44,DATASHEET!$A$1:$A$231,0),MATCH(L3VA!AT$2,DATASHEET!$A$1:$GG$1,0)),"")</f>
        <v>0</v>
      </c>
      <c r="AT44" s="105" t="str">
        <f>IF(VLOOKUP(L3VA!$A44,DATASHEET!$A$2:$EW$231,47,FALSE)="","",VLOOKUP(L3VA!$A44,DATASHEET!$A$2:$EW$231,47,FALSE))</f>
        <v>ES</v>
      </c>
      <c r="AU44" s="105" t="str">
        <f t="shared" si="40"/>
        <v/>
      </c>
      <c r="AV44" s="106" t="str">
        <f>IF(ISBLANK(DATASHEET!BE32),"",DATASHEET!BE32)</f>
        <v/>
      </c>
      <c r="AW44" s="107" t="str">
        <f>IF(ISBLANK(DATASHEET!BF32),"",DATASHEET!BF32)</f>
        <v/>
      </c>
      <c r="AX44" s="123" t="str">
        <f t="shared" si="41"/>
        <v/>
      </c>
      <c r="AY44" s="124">
        <f>IFERROR(INDEX(DATASHEET!$A$1:$GG$231,MATCH(L3VA!$A44,DATASHEET!$A$1:$A$231,0),MATCH(L3VA!AZ$2,DATASHEET!$A$1:$GG$1,0)),"")</f>
        <v>0</v>
      </c>
      <c r="AZ44" s="105" t="str">
        <f>IF(VLOOKUP(L3VA!$A44,DATASHEET!$A$2:$EW$231,52,FALSE)="","",VLOOKUP(L3VA!$A44,DATASHEET!$A$2:$EW$231,52,FALSE))</f>
        <v/>
      </c>
      <c r="BA44" s="105" t="str">
        <f t="shared" si="42"/>
        <v/>
      </c>
      <c r="BB44" s="106" t="str">
        <f>IF(ISBLANK(DATASHEET!BJ32),"",DATASHEET!BJ32)</f>
        <v/>
      </c>
      <c r="BC44" s="107" t="str">
        <f>IF(ISBLANK(DATASHEET!BK32),"",DATASHEET!BK32)</f>
        <v/>
      </c>
      <c r="BD44" s="123" t="str">
        <f t="shared" si="43"/>
        <v/>
      </c>
      <c r="BE44" s="124">
        <f>IFERROR(INDEX(DATASHEET!$A$1:$GG$231,MATCH(L3VA!$A44,DATASHEET!$A$1:$A$231,0),MATCH(L3VA!BF$2,DATASHEET!$A$1:$GG$1,0)),"")</f>
        <v>0</v>
      </c>
      <c r="BF44" s="105" t="str">
        <f>IF(VLOOKUP(L3VA!$A44,DATASHEET!$A$2:$EW$231,57,FALSE)="","",VLOOKUP(L3VA!$A44,DATASHEET!$A$2:$EW$231,57,FALSE))</f>
        <v/>
      </c>
      <c r="BG44" s="105" t="str">
        <f t="shared" si="44"/>
        <v/>
      </c>
      <c r="BH44" s="106" t="str">
        <f>IF(ISBLANK(DATASHEET!BO32),"",DATASHEET!BO32)</f>
        <v/>
      </c>
      <c r="BI44" s="107" t="str">
        <f>IF(ISBLANK(DATASHEET!BP32),"",DATASHEET!BP32)</f>
        <v/>
      </c>
      <c r="BJ44" s="123" t="str">
        <f t="shared" si="45"/>
        <v/>
      </c>
      <c r="BK44" s="124">
        <f>IFERROR(INDEX(DATASHEET!$A$1:$GG$231,MATCH(L3VA!$A44,DATASHEET!$A$1:$A$231,0),MATCH(L3VA!BL$2,DATASHEET!$A$1:$GG$1,0)),"")</f>
        <v>0</v>
      </c>
      <c r="BL44" s="105" t="str">
        <f>IF(VLOOKUP(L3VA!$A44,DATASHEET!$A$2:$EW$231,62,FALSE)="","",VLOOKUP(L3VA!$A44,DATASHEET!$A$2:$EW$231,62,FALSE))</f>
        <v/>
      </c>
      <c r="BM44" s="105" t="str">
        <f t="shared" si="46"/>
        <v/>
      </c>
      <c r="BN44" s="106" t="str">
        <f>IF(ISBLANK(DATASHEET!BT32),"",DATASHEET!BT32)</f>
        <v/>
      </c>
      <c r="BO44" s="107" t="str">
        <f>IF(ISBLANK(DATASHEET!BU32),"",DATASHEET!BU32)</f>
        <v/>
      </c>
      <c r="BP44" s="123" t="str">
        <f t="shared" si="47"/>
        <v/>
      </c>
      <c r="BQ44" s="124">
        <f>IFERROR(INDEX(DATASHEET!$A$1:$GG$231,MATCH(L3VA!$A44,DATASHEET!$A$1:$A$231,0),MATCH(L3VA!BR$2,DATASHEET!$A$1:$GG$1,0)),"")</f>
        <v>0</v>
      </c>
      <c r="BR44" s="105" t="str">
        <f>IF(VLOOKUP(L3VA!$A44,DATASHEET!$A$2:$EW$231,67,FALSE)="","",VLOOKUP(L3VA!$A44,DATASHEET!$A$2:$EW$231,67,FALSE))</f>
        <v/>
      </c>
      <c r="BS44" s="105" t="str">
        <f t="shared" si="48"/>
        <v/>
      </c>
      <c r="BT44" s="106" t="str">
        <f>IF(ISBLANK(DATASHEET!BY32),"",DATASHEET!BY32)</f>
        <v/>
      </c>
      <c r="BU44" s="107" t="str">
        <f>IF(ISBLANK(DATASHEET!BZ32),"",DATASHEET!BZ32)</f>
        <v/>
      </c>
      <c r="BV44" s="123" t="str">
        <f t="shared" si="49"/>
        <v/>
      </c>
      <c r="BW44" s="124">
        <f>IFERROR(INDEX(DATASHEET!$A$1:$GG$231,MATCH(L3VA!$A44,DATASHEET!$A$1:$A$231,0),MATCH(L3VA!BX$2,DATASHEET!$A$1:$GG$1,0)),"")</f>
        <v>0</v>
      </c>
      <c r="BX44" s="105" t="str">
        <f>IF(VLOOKUP(L3VA!$A44,DATASHEET!$A$2:$EW$231,77,FALSE)="","",VLOOKUP(L3VA!$A44,DATASHEET!$A$2:$EW$231,77,FALSE))</f>
        <v/>
      </c>
      <c r="BY44" s="105" t="str">
        <f t="shared" si="50"/>
        <v/>
      </c>
      <c r="BZ44" s="106" t="str">
        <f>IF(ISBLANK(DATASHEET!CI32),"",DATASHEET!CI32)</f>
        <v>BJM</v>
      </c>
      <c r="CA44" s="107" t="str">
        <f>IF(ISBLANK(DATASHEET!CJ32),"",DATASHEET!CJ32)</f>
        <v>12A-FR-6</v>
      </c>
      <c r="CB44" s="123" t="str">
        <f t="shared" si="51"/>
        <v/>
      </c>
      <c r="CC44" s="124">
        <f>IFERROR(INDEX(DATASHEET!$A$1:$GG$231,MATCH(L3VA!$A44,DATASHEET!$A$1:$A$231,0),MATCH(L3VA!CD$2,DATASHEET!$A$1:$GG$1,0)),"")</f>
        <v>0</v>
      </c>
      <c r="CD44" s="105" t="str">
        <f>IF(VLOOKUP(L3VA!$A44,DATASHEET!$A$2:$EW$231,82,FALSE)="","",VLOOKUP(L3VA!$A44,DATASHEET!$A$2:$EW$231,82,FALSE))</f>
        <v>JWE</v>
      </c>
      <c r="CE44" s="105" t="str">
        <f t="shared" si="52"/>
        <v/>
      </c>
      <c r="CF44" s="106" t="str">
        <f>IF(ISBLANK(DATASHEET!CN32),"",DATASHEET!CN32)</f>
        <v/>
      </c>
      <c r="CG44" s="107" t="str">
        <f>IF(ISBLANK(DATASHEET!CO32),"",DATASHEET!CO32)</f>
        <v/>
      </c>
      <c r="CH44" s="123" t="str">
        <f t="shared" si="53"/>
        <v/>
      </c>
      <c r="CI44" s="124">
        <f>IFERROR(INDEX(DATASHEET!$A$1:$GG$231,MATCH(L3VA!$A44,DATASHEET!$A$1:$A$231,0),MATCH(L3VA!CJ$2,DATASHEET!$A$1:$GG$1,0)),"")</f>
        <v>0</v>
      </c>
      <c r="CJ44" s="105" t="str">
        <f>IF(VLOOKUP(L3VA!$A44,DATASHEET!$A$2:$EW$231,87,FALSE)="","",VLOOKUP(L3VA!$A44,DATASHEET!$A$2:$EW$231,87,FALSE))</f>
        <v>BJM</v>
      </c>
      <c r="CK44" s="105" t="str">
        <f t="shared" si="27"/>
        <v/>
      </c>
      <c r="CL44" s="106" t="str">
        <f>IF(ISBLANK(DATASHEET!CS32),"",DATASHEET!CS32)</f>
        <v/>
      </c>
      <c r="CM44" s="107" t="str">
        <f>IF(ISBLANK(DATASHEET!CT32),"",DATASHEET!CT32)</f>
        <v/>
      </c>
      <c r="CN44" s="123" t="str">
        <f t="shared" si="54"/>
        <v/>
      </c>
      <c r="CO44" s="124">
        <f>IFERROR(INDEX(DATASHEET!$A$1:$GG$231,MATCH(L3VA!$A44,DATASHEET!$A$1:$A$231,0),MATCH(L3VA!CP$2,DATASHEET!$A$1:$GG$1,0)),"")</f>
        <v>0</v>
      </c>
      <c r="CP44" s="105" t="str">
        <f>IF(VLOOKUP(L3VA!$A44,DATASHEET!$A$2:$EW$231,92,FALSE)="","",VLOOKUP(L3VA!$A44,DATASHEET!$A$2:$EW$231,92,FALSE))</f>
        <v/>
      </c>
      <c r="CQ44" s="105" t="str">
        <f t="shared" si="55"/>
        <v/>
      </c>
      <c r="CR44" s="106" t="str">
        <f>IF(ISBLANK(DATASHEET!CX32),"",DATASHEET!CX32)</f>
        <v/>
      </c>
      <c r="CS44" s="107" t="str">
        <f>IF(ISBLANK(DATASHEET!CY32),"",DATASHEET!CY32)</f>
        <v/>
      </c>
      <c r="CT44" s="123" t="str">
        <f t="shared" si="56"/>
        <v/>
      </c>
      <c r="CU44" s="124">
        <f>IFERROR(INDEX(DATASHEET!$A$1:$GG$231,MATCH(L3VA!$A44,DATASHEET!$A$1:$A$231,0),MATCH(L3VA!CV$2,DATASHEET!$A$1:$GG$1,0)),"")</f>
        <v>0</v>
      </c>
      <c r="CV44" s="105" t="str">
        <f>IF(VLOOKUP(L3VA!$A44,DATASHEET!$A$2:$EW$231,107,FALSE)="","",VLOOKUP(L3VA!$A44,DATASHEET!$A$2:$EW$231,107,FALSE))</f>
        <v/>
      </c>
      <c r="CW44" s="105" t="str">
        <f t="shared" si="57"/>
        <v/>
      </c>
      <c r="CX44" s="106" t="str">
        <f>IF(ISBLANK(DATASHEET!DC32),"",DATASHEET!DC32)</f>
        <v/>
      </c>
      <c r="CY44" s="107" t="str">
        <f>IF(ISBLANK(DATASHEET!DD32),"",DATASHEET!DD32)</f>
        <v/>
      </c>
      <c r="CZ44" s="123" t="str">
        <f t="shared" si="58"/>
        <v/>
      </c>
      <c r="DA44" s="124">
        <f>IFERROR(INDEX(DATASHEET!$A$1:$GG$231,MATCH(L3VA!$A44,DATASHEET!$A$1:$A$231,0),MATCH(L3VA!DB$2,DATASHEET!$A$1:$GG$1,0)),"")</f>
        <v>0</v>
      </c>
      <c r="DB44" s="105" t="str">
        <f>IF(VLOOKUP(L3VA!$A44,DATASHEET!$A$2:$EW$231,97,FALSE)="","",VLOOKUP(L3VA!$A44,DATASHEET!$A$2:$EW$231,97,FALSE))</f>
        <v/>
      </c>
      <c r="DC44" s="105" t="str">
        <f t="shared" si="59"/>
        <v/>
      </c>
      <c r="DD44" s="106" t="str">
        <f>IF(ISBLANK(DATASHEET!DH32),"",DATASHEET!DH32)</f>
        <v/>
      </c>
      <c r="DE44" s="107" t="str">
        <f>IF(ISBLANK(DATASHEET!DI32),"",DATASHEET!DI32)</f>
        <v/>
      </c>
      <c r="DF44" s="123" t="str">
        <f t="shared" si="60"/>
        <v/>
      </c>
      <c r="DG44" s="124">
        <f>IFERROR(INDEX(DATASHEET!$A$1:$GG$231,MATCH(L3VA!$A44,DATASHEET!$A$1:$A$231,0),MATCH(L3VA!DH$2,DATASHEET!$A$1:$GG$1,0)),"")</f>
        <v>0</v>
      </c>
      <c r="DH44" s="105" t="str">
        <f>IF(VLOOKUP(L3VA!$A44,DATASHEET!$A$2:$EW$231,102,FALSE)="","",VLOOKUP(L3VA!$A44,DATASHEET!$A$2:$EW$231,102,FALSE))</f>
        <v/>
      </c>
      <c r="DI44" s="105" t="str">
        <f t="shared" si="61"/>
        <v/>
      </c>
      <c r="DJ44" s="106" t="str">
        <f>IF(ISBLANK(DATASHEET!DM32),"",DATASHEET!DM32)</f>
        <v/>
      </c>
      <c r="DK44" s="107" t="str">
        <f>IF(ISBLANK(DATASHEET!DN32),"",DATASHEET!DN32)</f>
        <v/>
      </c>
      <c r="DL44" s="123" t="str">
        <f t="shared" si="62"/>
        <v/>
      </c>
      <c r="DM44" s="124">
        <f>IFERROR(INDEX(DATASHEET!$A$1:$GG$231,MATCH(L3VA!$A44,DATASHEET!$A$1:$A$231,0),MATCH(L3VA!DN$2,DATASHEET!$A$1:$GG$1,0)),"")</f>
        <v>0</v>
      </c>
      <c r="DN44" s="105" t="str">
        <f>IF(VLOOKUP(L3VA!$A44,DATASHEET!$A$2:$FW$231,112,FALSE)="","",VLOOKUP(L3VA!$A44,DATASHEET!$A$2:$FW$231,112,FALSE))</f>
        <v/>
      </c>
      <c r="DO44" s="105" t="str">
        <f t="shared" si="28"/>
        <v/>
      </c>
      <c r="DP44" s="106" t="str">
        <f>IF(ISBLANK(DATASHEET!DR32),"",DATASHEET!DR32)</f>
        <v/>
      </c>
      <c r="DQ44" s="107" t="str">
        <f>IF(ISBLANK(DATASHEET!DS32),"",DATASHEET!DS32)</f>
        <v/>
      </c>
      <c r="DR44" s="123" t="str">
        <f t="shared" si="63"/>
        <v/>
      </c>
      <c r="DS44" s="124">
        <f>IFERROR(INDEX(DATASHEET!$A$1:$GG$231,MATCH(L3VA!$A44,DATASHEET!$A$1:$A$231,0),MATCH(L3VA!DT$2,DATASHEET!$A$1:$GG$1,0)),"")</f>
        <v>0</v>
      </c>
      <c r="DT44" s="105" t="str">
        <f>IF(VLOOKUP(L3VA!$A44,DATASHEET!$A$2:$EW$231,117,FALSE)="","",VLOOKUP(L3VA!$A44,DATASHEET!$A$2:$EW$231,117,FALSE))</f>
        <v/>
      </c>
      <c r="DU44" s="105" t="str">
        <f t="shared" si="64"/>
        <v/>
      </c>
      <c r="DV44" s="106" t="str">
        <f>IF(ISBLANK(DATASHEET!DW32),"",DATASHEET!DW32)</f>
        <v/>
      </c>
      <c r="DW44" s="107" t="str">
        <f>IF(ISBLANK(DATASHEET!DX32),"",DATASHEET!DX32)</f>
        <v/>
      </c>
      <c r="DX44" s="123" t="str">
        <f t="shared" si="65"/>
        <v/>
      </c>
      <c r="DY44" s="124" t="str">
        <f>IFERROR(INDEX(DATASHEET!$A$1:$GG$231,MATCH(L3VA!$A44,DATASHEET!$A$1:$A$231,0),MATCH(L3VA!DZ$2,DATASHEET!$A$1:$GG$1,0)),"")</f>
        <v/>
      </c>
      <c r="DZ44" s="105" t="str">
        <f>IF(VLOOKUP(L3VA!$A44,DATASHEET!$A$2:$EW$231,122,FALSE)="","",VLOOKUP(L3VA!$A44,DATASHEET!$A$2:$EW$231,122,FALSE))</f>
        <v/>
      </c>
      <c r="EA44" s="105" t="str">
        <f t="shared" si="66"/>
        <v/>
      </c>
      <c r="EB44" s="106" t="str">
        <f>IF(ISBLANK(DATASHEET!EB32),"",DATASHEET!EB32)</f>
        <v/>
      </c>
      <c r="EC44" s="107" t="str">
        <f>IF(ISBLANK(DATASHEET!EC32),"",DATASHEET!EC32)</f>
        <v/>
      </c>
      <c r="ED44" s="123" t="str">
        <f t="shared" si="67"/>
        <v/>
      </c>
      <c r="EE44" s="124">
        <f>IFERROR(INDEX(DATASHEET!$A$1:$GG$231,MATCH(L3VA!$A44,DATASHEET!$A$1:$A$231,0),MATCH(L3VA!EF$2,DATASHEET!$A$1:$GG$1,0)),"")</f>
        <v>0</v>
      </c>
      <c r="EF44" s="105" t="str">
        <f>IF(VLOOKUP(L3VA!$A44,DATASHEET!$A$2:$EW$231,127,FALSE)="","",VLOOKUP(L3VA!$A44,DATASHEET!$A$2:$EW$231,127,FALSE))</f>
        <v/>
      </c>
      <c r="EG44" s="105" t="str">
        <f t="shared" si="68"/>
        <v/>
      </c>
      <c r="EH44" s="106" t="str">
        <f>IF(ISBLANK(DATASHEET!EG32),"",DATASHEET!EG32)</f>
        <v/>
      </c>
      <c r="EI44" s="107" t="str">
        <f>IF(ISBLANK(DATASHEET!EH32),"",DATASHEET!EH32)</f>
        <v/>
      </c>
      <c r="EJ44" s="123" t="str">
        <f t="shared" si="69"/>
        <v/>
      </c>
      <c r="EK44" s="124">
        <f>IFERROR(INDEX(DATASHEET!$A$1:$GG$231,MATCH(L3VA!$A44,DATASHEET!$A$1:$A$231,0),MATCH(L3VA!EL$2,DATASHEET!$A$1:$GG$1,0)),"")</f>
        <v>0</v>
      </c>
      <c r="EL44" s="105" t="str">
        <f>IF(VLOOKUP(L3VA!$A44,DATASHEET!$A$2:$EW$231,132,FALSE)="","",VLOOKUP(L3VA!$A44,DATASHEET!$A$2:$EW$231,132,FALSE))</f>
        <v/>
      </c>
      <c r="EM44" s="105" t="str">
        <f t="shared" si="70"/>
        <v/>
      </c>
      <c r="EN44" s="106" t="str">
        <f>IF(ISBLANK(DATASHEET!EL32),"",DATASHEET!EL32)</f>
        <v/>
      </c>
      <c r="EO44" s="107" t="str">
        <f>IF(ISBLANK(DATASHEET!EM32),"",DATASHEET!EM32)</f>
        <v/>
      </c>
      <c r="EP44" s="123" t="str">
        <f t="shared" si="71"/>
        <v/>
      </c>
      <c r="EQ44" s="124">
        <f>IFERROR(INDEX(DATASHEET!$A$1:$GG$231,MATCH(L3VA!$A44,DATASHEET!$A$1:$A$231,0),MATCH(L3VA!ER$2,DATASHEET!$A$1:$GG$1,0)),"")</f>
        <v>0</v>
      </c>
      <c r="ER44" s="105" t="str">
        <f>IF(VLOOKUP(L3VA!$A44,DATASHEET!$A$2:$EW$231,137,FALSE)="","",VLOOKUP(L3VA!$A44,DATASHEET!$A$2:$EW$231,137,FALSE))</f>
        <v/>
      </c>
      <c r="ES44" s="105" t="str">
        <f t="shared" si="72"/>
        <v/>
      </c>
      <c r="ET44" s="106" t="str">
        <f>IF(ISBLANK(DATASHEET!EQ32),"",DATASHEET!EQ32)</f>
        <v/>
      </c>
      <c r="EU44" s="107" t="str">
        <f>IF(ISBLANK(DATASHEET!ER32),"",DATASHEET!ER32)</f>
        <v/>
      </c>
      <c r="EV44" s="123" t="str">
        <f t="shared" si="73"/>
        <v/>
      </c>
      <c r="EW44" s="124">
        <f>IFERROR(INDEX(DATASHEET!$A$1:$GG$231,MATCH(L3VA!$A44,DATASHEET!$A$1:$A$231,0),MATCH(L3VA!EX$2,DATASHEET!$A$1:$GG$1,0)),"")</f>
        <v>0</v>
      </c>
      <c r="EX44" s="105" t="str">
        <f>IF(VLOOKUP(L3VA!$A44,DATASHEET!$A$2:$EW$231,142,FALSE)="","",VLOOKUP(L3VA!$A44,DATASHEET!$A$2:$EW$231,142,FALSE))</f>
        <v/>
      </c>
      <c r="EY44" s="105" t="str">
        <f t="shared" si="74"/>
        <v/>
      </c>
      <c r="EZ44" s="106" t="str">
        <f>IF(ISBLANK(DATASHEET!EV32),"",DATASHEET!EV32)</f>
        <v/>
      </c>
      <c r="FA44" s="107" t="str">
        <f>IF(ISBLANK(DATASHEET!EW32),"",DATASHEET!EW32)</f>
        <v/>
      </c>
      <c r="FB44" s="123" t="str">
        <f t="shared" si="75"/>
        <v/>
      </c>
      <c r="FC44" s="124">
        <f>IFERROR(INDEX(DATASHEET!$A$1:$GG$231,MATCH(L3VA!$A44,DATASHEET!$A$1:$A$231,0),MATCH(L3VA!FD$2,DATASHEET!$A$1:$GG$1,0)),"")</f>
        <v>0</v>
      </c>
      <c r="FD44" s="105" t="str">
        <f>IF(VLOOKUP(L3VA!$A44,DATASHEET!$A$2:$FW$231,147,FALSE)="","",VLOOKUP(L3VA!$A44,DATASHEET!$A$2:$FW$231,147,FALSE))</f>
        <v/>
      </c>
      <c r="FE44" s="105" t="str">
        <f t="shared" si="76"/>
        <v/>
      </c>
      <c r="FF44" s="106" t="str">
        <f>IF(ISBLANK(DATASHEET!FA32),"",DATASHEET!FA32)</f>
        <v/>
      </c>
      <c r="FG44" s="107" t="str">
        <f>IF(ISBLANK(DATASHEET!FB32),"",DATASHEET!FB32)</f>
        <v/>
      </c>
    </row>
    <row r="45" spans="1:163" x14ac:dyDescent="0.25">
      <c r="A45" s="354">
        <f>DATASHEET!A33</f>
        <v>160078</v>
      </c>
      <c r="B45" s="42" t="str">
        <f>DATASHEET!B33</f>
        <v>BROWN, Grace</v>
      </c>
      <c r="C45" s="109" t="str">
        <f>DATASHEET!C33</f>
        <v>12SG</v>
      </c>
      <c r="D45" s="110" t="str">
        <f>DATASHEET!D33</f>
        <v>F</v>
      </c>
      <c r="E45" s="110" t="str">
        <f>IFERROR(VLOOKUP(A45,'[5]Y12 Students'!$E$3:$I$271,5,FALSE),"")</f>
        <v>EXTERNAL</v>
      </c>
      <c r="F45" s="110" t="str">
        <f>DATASHEET!E33</f>
        <v>N</v>
      </c>
      <c r="G45" s="110" t="str">
        <f>DATASHEET!F33</f>
        <v>White - British</v>
      </c>
      <c r="H45" s="110" t="str">
        <f>DATASHEET!G33</f>
        <v>N</v>
      </c>
      <c r="I45" s="110" t="str">
        <f>DATASHEET!H33</f>
        <v>N</v>
      </c>
      <c r="J45" s="111" t="str">
        <f>DATASHEET!J33</f>
        <v>7.75+ (A/A*)</v>
      </c>
      <c r="K45" s="104" t="str">
        <f t="shared" si="25"/>
        <v/>
      </c>
      <c r="L45" s="104" t="str">
        <f t="shared" si="26"/>
        <v/>
      </c>
      <c r="M45" s="336" t="str">
        <f>IF(COUNT(L3VA!$N45,L3VA!$Z45,L3VA!$T45,L3VA!$AF45,L3VA!$AX45,L3VA!$AR45,L3VA!$BJ45,L3VA!$BD45,L3VA!$BP45,L3VA!#REF!,L3VA!$AL45,L3VA!$BV45,L3VA!$CH45,L3VA!$CZ45,L3VA!$CN45,L3VA!$DF45,L3VA!$CB45,L3VA!#REF!,L3VA!$DR45,L3VA!$DX45,L3VA!$ED45,L3VA!$EJ45,L3VA!$EP45,L3VA!$EV45,L3VA!$FB45,L3VA!$DL45)=0,"",AVERAGE(N45,Z45,T45,AF45,AL45,AX45,AR45,BJ45,BD45,BP45,BV45,CH45,CZ45,CN45,DF45,CB45,DR45,DX45,ED45,EJ45,EP45,EV45,FB45,DL45))</f>
        <v/>
      </c>
      <c r="N45" s="123" t="str">
        <f t="shared" si="29"/>
        <v/>
      </c>
      <c r="O45" s="124">
        <f>IFERROR(INDEX(DATASHEET!$A$1:$GG$231,MATCH(L3VA!$A45,DATASHEET!$A$1:$A$231,0),MATCH(L3VA!P$2,DATASHEET!$A$1:$GG$1,0)),"")</f>
        <v>0</v>
      </c>
      <c r="P45" s="105">
        <f>IF(VLOOKUP(L3VA!$A45,DATASHEET!$A$2:$EW$231,22,FALSE)="","",VLOOKUP(L3VA!$A45,DATASHEET!$A$2:$EW$231,22,FALSE))</f>
        <v>0</v>
      </c>
      <c r="Q45" s="105" t="str">
        <f t="shared" si="30"/>
        <v/>
      </c>
      <c r="R45" s="106" t="str">
        <f>IF(ISBLANK(DATASHEET!AF33),"",DATASHEET!AF33)</f>
        <v/>
      </c>
      <c r="S45" s="107" t="str">
        <f>IF(ISBLANK(DATASHEET!AG33),"",DATASHEET!AG33)</f>
        <v/>
      </c>
      <c r="T45" s="123" t="str">
        <f t="shared" si="31"/>
        <v/>
      </c>
      <c r="U45" s="124">
        <f>IFERROR(INDEX(DATASHEET!$A$1:$GG$231,MATCH(L3VA!$A45,DATASHEET!$A$1:$A$231,0),MATCH(L3VA!V$2,DATASHEET!$A$1:$GG$1,0)),"")</f>
        <v>0</v>
      </c>
      <c r="V45" s="105">
        <f>IF(VLOOKUP(L3VA!$A45,DATASHEET!$A$2:$EW$231,27,FALSE)="","",VLOOKUP(L3VA!$A45,DATASHEET!$A$2:$EW$231,27,FALSE))</f>
        <v>0</v>
      </c>
      <c r="W45" s="105" t="str">
        <f t="shared" si="32"/>
        <v/>
      </c>
      <c r="X45" s="106" t="str">
        <f>IF(ISBLANK(DATASHEET!AK33),"",DATASHEET!AK33)</f>
        <v>MM</v>
      </c>
      <c r="Y45" s="107" t="str">
        <f>IF(ISBLANK(DATASHEET!AL33),"",DATASHEET!AL33)</f>
        <v>12C-BI-10</v>
      </c>
      <c r="Z45" s="123" t="str">
        <f t="shared" si="33"/>
        <v/>
      </c>
      <c r="AA45" s="124">
        <f>IFERROR(INDEX(DATASHEET!$A$1:$GG$231,MATCH(L3VA!$A45,DATASHEET!$A$1:$A$231,0),MATCH(L3VA!AB$2,DATASHEET!$A$1:$GG$1,0)),"")</f>
        <v>0</v>
      </c>
      <c r="AB45" s="105" t="str">
        <f>IF(VLOOKUP(L3VA!$A45,DATASHEET!$A$2:$EW$231,32,FALSE)="","",VLOOKUP(L3VA!$A45,DATASHEET!$A$2:$EW$231,32,FALSE))</f>
        <v/>
      </c>
      <c r="AC45" s="105" t="str">
        <f t="shared" si="34"/>
        <v/>
      </c>
      <c r="AD45" s="106" t="str">
        <f>IF(ISBLANK(DATASHEET!AP33),"",DATASHEET!AP33)</f>
        <v/>
      </c>
      <c r="AE45" s="107" t="str">
        <f>IF(ISBLANK(DATASHEET!AQ33),"",DATASHEET!AQ33)</f>
        <v/>
      </c>
      <c r="AF45" s="123" t="str">
        <f t="shared" si="35"/>
        <v/>
      </c>
      <c r="AG45" s="124">
        <f>IFERROR(INDEX(DATASHEET!$A$1:$GG$231,MATCH(L3VA!$A45,DATASHEET!$A$1:$A$231,0),MATCH(L3VA!AH$2,DATASHEET!$A$1:$GG$1,0)),"")</f>
        <v>0</v>
      </c>
      <c r="AH45" s="105" t="str">
        <f>IF(VLOOKUP(L3VA!$A45,DATASHEET!$A$2:$EW$231,37,FALSE)="","",VLOOKUP(L3VA!$A45,DATASHEET!$A$2:$EW$231,37,FALSE))</f>
        <v>MM</v>
      </c>
      <c r="AI45" s="105" t="str">
        <f t="shared" si="36"/>
        <v/>
      </c>
      <c r="AJ45" s="106" t="str">
        <f>IF(ISBLANK(DATASHEET!AU33),"",DATASHEET!AU33)</f>
        <v>MB</v>
      </c>
      <c r="AK45" s="107" t="str">
        <f>IF(ISBLANK(DATASHEET!AV33),"",DATASHEET!AV33)</f>
        <v>12D-CH-2</v>
      </c>
      <c r="AL45" s="123" t="str">
        <f t="shared" si="37"/>
        <v/>
      </c>
      <c r="AM45" s="124">
        <f>IFERROR(INDEX(DATASHEET!$A$1:$GG$231,MATCH(L3VA!$A45,DATASHEET!$A$1:$A$231,0),MATCH(L3VA!AN$2,DATASHEET!$A$1:$GG$1,0)),"")</f>
        <v>0</v>
      </c>
      <c r="AN45" s="105" t="str">
        <f>IF(VLOOKUP(L3VA!$A45,DATASHEET!$A$2:$EW$231,42,FALSE)="","",VLOOKUP(L3VA!$A45,DATASHEET!$A$2:$EW$231,42,FALSE))</f>
        <v/>
      </c>
      <c r="AO45" s="105" t="str">
        <f t="shared" si="38"/>
        <v/>
      </c>
      <c r="AP45" s="106" t="str">
        <f>IF(ISBLANK(DATASHEET!AZ33),"",DATASHEET!AZ33)</f>
        <v/>
      </c>
      <c r="AQ45" s="107" t="str">
        <f>IF(ISBLANK(DATASHEET!BA33),"",DATASHEET!BA33)</f>
        <v/>
      </c>
      <c r="AR45" s="123" t="str">
        <f t="shared" si="39"/>
        <v/>
      </c>
      <c r="AS45" s="124">
        <f>IFERROR(INDEX(DATASHEET!$A$1:$GG$231,MATCH(L3VA!$A45,DATASHEET!$A$1:$A$231,0),MATCH(L3VA!AT$2,DATASHEET!$A$1:$GG$1,0)),"")</f>
        <v>0</v>
      </c>
      <c r="AT45" s="105" t="str">
        <f>IF(VLOOKUP(L3VA!$A45,DATASHEET!$A$2:$EW$231,47,FALSE)="","",VLOOKUP(L3VA!$A45,DATASHEET!$A$2:$EW$231,47,FALSE))</f>
        <v>MB</v>
      </c>
      <c r="AU45" s="105" t="str">
        <f t="shared" si="40"/>
        <v/>
      </c>
      <c r="AV45" s="106" t="str">
        <f>IF(ISBLANK(DATASHEET!BE33),"",DATASHEET!BE33)</f>
        <v/>
      </c>
      <c r="AW45" s="107" t="str">
        <f>IF(ISBLANK(DATASHEET!BF33),"",DATASHEET!BF33)</f>
        <v/>
      </c>
      <c r="AX45" s="123" t="str">
        <f t="shared" si="41"/>
        <v/>
      </c>
      <c r="AY45" s="124">
        <f>IFERROR(INDEX(DATASHEET!$A$1:$GG$231,MATCH(L3VA!$A45,DATASHEET!$A$1:$A$231,0),MATCH(L3VA!AZ$2,DATASHEET!$A$1:$GG$1,0)),"")</f>
        <v>0</v>
      </c>
      <c r="AZ45" s="105" t="str">
        <f>IF(VLOOKUP(L3VA!$A45,DATASHEET!$A$2:$EW$231,52,FALSE)="","",VLOOKUP(L3VA!$A45,DATASHEET!$A$2:$EW$231,52,FALSE))</f>
        <v/>
      </c>
      <c r="BA45" s="105" t="str">
        <f t="shared" si="42"/>
        <v/>
      </c>
      <c r="BB45" s="106" t="str">
        <f>IF(ISBLANK(DATASHEET!BJ33),"",DATASHEET!BJ33)</f>
        <v/>
      </c>
      <c r="BC45" s="107" t="str">
        <f>IF(ISBLANK(DATASHEET!BK33),"",DATASHEET!BK33)</f>
        <v/>
      </c>
      <c r="BD45" s="123" t="str">
        <f t="shared" si="43"/>
        <v/>
      </c>
      <c r="BE45" s="124">
        <f>IFERROR(INDEX(DATASHEET!$A$1:$GG$231,MATCH(L3VA!$A45,DATASHEET!$A$1:$A$231,0),MATCH(L3VA!BF$2,DATASHEET!$A$1:$GG$1,0)),"")</f>
        <v>0</v>
      </c>
      <c r="BF45" s="105" t="str">
        <f>IF(VLOOKUP(L3VA!$A45,DATASHEET!$A$2:$EW$231,57,FALSE)="","",VLOOKUP(L3VA!$A45,DATASHEET!$A$2:$EW$231,57,FALSE))</f>
        <v/>
      </c>
      <c r="BG45" s="105" t="str">
        <f t="shared" si="44"/>
        <v/>
      </c>
      <c r="BH45" s="106" t="str">
        <f>IF(ISBLANK(DATASHEET!BO33),"",DATASHEET!BO33)</f>
        <v/>
      </c>
      <c r="BI45" s="107" t="str">
        <f>IF(ISBLANK(DATASHEET!BP33),"",DATASHEET!BP33)</f>
        <v/>
      </c>
      <c r="BJ45" s="123" t="str">
        <f t="shared" si="45"/>
        <v/>
      </c>
      <c r="BK45" s="124">
        <f>IFERROR(INDEX(DATASHEET!$A$1:$GG$231,MATCH(L3VA!$A45,DATASHEET!$A$1:$A$231,0),MATCH(L3VA!BL$2,DATASHEET!$A$1:$GG$1,0)),"")</f>
        <v>0</v>
      </c>
      <c r="BL45" s="105" t="str">
        <f>IF(VLOOKUP(L3VA!$A45,DATASHEET!$A$2:$EW$231,62,FALSE)="","",VLOOKUP(L3VA!$A45,DATASHEET!$A$2:$EW$231,62,FALSE))</f>
        <v/>
      </c>
      <c r="BM45" s="105" t="str">
        <f t="shared" si="46"/>
        <v/>
      </c>
      <c r="BN45" s="106" t="str">
        <f>IF(ISBLANK(DATASHEET!BT33),"",DATASHEET!BT33)</f>
        <v/>
      </c>
      <c r="BO45" s="107" t="str">
        <f>IF(ISBLANK(DATASHEET!BU33),"",DATASHEET!BU33)</f>
        <v/>
      </c>
      <c r="BP45" s="123" t="str">
        <f t="shared" si="47"/>
        <v/>
      </c>
      <c r="BQ45" s="124">
        <f>IFERROR(INDEX(DATASHEET!$A$1:$GG$231,MATCH(L3VA!$A45,DATASHEET!$A$1:$A$231,0),MATCH(L3VA!BR$2,DATASHEET!$A$1:$GG$1,0)),"")</f>
        <v>0</v>
      </c>
      <c r="BR45" s="105" t="str">
        <f>IF(VLOOKUP(L3VA!$A45,DATASHEET!$A$2:$EW$231,67,FALSE)="","",VLOOKUP(L3VA!$A45,DATASHEET!$A$2:$EW$231,67,FALSE))</f>
        <v/>
      </c>
      <c r="BS45" s="105" t="str">
        <f t="shared" si="48"/>
        <v/>
      </c>
      <c r="BT45" s="106" t="str">
        <f>IF(ISBLANK(DATASHEET!BY33),"",DATASHEET!BY33)</f>
        <v/>
      </c>
      <c r="BU45" s="107" t="str">
        <f>IF(ISBLANK(DATASHEET!BZ33),"",DATASHEET!BZ33)</f>
        <v/>
      </c>
      <c r="BV45" s="123" t="str">
        <f t="shared" si="49"/>
        <v/>
      </c>
      <c r="BW45" s="124">
        <f>IFERROR(INDEX(DATASHEET!$A$1:$GG$231,MATCH(L3VA!$A45,DATASHEET!$A$1:$A$231,0),MATCH(L3VA!BX$2,DATASHEET!$A$1:$GG$1,0)),"")</f>
        <v>0</v>
      </c>
      <c r="BX45" s="105" t="str">
        <f>IF(VLOOKUP(L3VA!$A45,DATASHEET!$A$2:$EW$231,77,FALSE)="","",VLOOKUP(L3VA!$A45,DATASHEET!$A$2:$EW$231,77,FALSE))</f>
        <v/>
      </c>
      <c r="BY45" s="105" t="str">
        <f t="shared" si="50"/>
        <v/>
      </c>
      <c r="BZ45" s="106" t="str">
        <f>IF(ISBLANK(DATASHEET!CI33),"",DATASHEET!CI33)</f>
        <v/>
      </c>
      <c r="CA45" s="107" t="str">
        <f>IF(ISBLANK(DATASHEET!CJ33),"",DATASHEET!CJ33)</f>
        <v/>
      </c>
      <c r="CB45" s="123" t="str">
        <f t="shared" si="51"/>
        <v/>
      </c>
      <c r="CC45" s="124">
        <f>IFERROR(INDEX(DATASHEET!$A$1:$GG$231,MATCH(L3VA!$A45,DATASHEET!$A$1:$A$231,0),MATCH(L3VA!CD$2,DATASHEET!$A$1:$GG$1,0)),"")</f>
        <v>0</v>
      </c>
      <c r="CD45" s="105" t="str">
        <f>IF(VLOOKUP(L3VA!$A45,DATASHEET!$A$2:$EW$231,82,FALSE)="","",VLOOKUP(L3VA!$A45,DATASHEET!$A$2:$EW$231,82,FALSE))</f>
        <v>LSA5</v>
      </c>
      <c r="CE45" s="105" t="str">
        <f t="shared" si="52"/>
        <v/>
      </c>
      <c r="CF45" s="106" t="str">
        <f>IF(ISBLANK(DATASHEET!CN33),"",DATASHEET!CN33)</f>
        <v/>
      </c>
      <c r="CG45" s="107" t="str">
        <f>IF(ISBLANK(DATASHEET!CO33),"",DATASHEET!CO33)</f>
        <v/>
      </c>
      <c r="CH45" s="123" t="str">
        <f t="shared" si="53"/>
        <v/>
      </c>
      <c r="CI45" s="124">
        <f>IFERROR(INDEX(DATASHEET!$A$1:$GG$231,MATCH(L3VA!$A45,DATASHEET!$A$1:$A$231,0),MATCH(L3VA!CJ$2,DATASHEET!$A$1:$GG$1,0)),"")</f>
        <v>0</v>
      </c>
      <c r="CJ45" s="105" t="str">
        <f>IF(VLOOKUP(L3VA!$A45,DATASHEET!$A$2:$EW$231,87,FALSE)="","",VLOOKUP(L3VA!$A45,DATASHEET!$A$2:$EW$231,87,FALSE))</f>
        <v/>
      </c>
      <c r="CK45" s="105" t="str">
        <f t="shared" si="27"/>
        <v/>
      </c>
      <c r="CL45" s="106" t="str">
        <f>IF(ISBLANK(DATASHEET!CS33),"",DATASHEET!CS33)</f>
        <v/>
      </c>
      <c r="CM45" s="107" t="str">
        <f>IF(ISBLANK(DATASHEET!CT33),"",DATASHEET!CT33)</f>
        <v/>
      </c>
      <c r="CN45" s="123" t="str">
        <f t="shared" si="54"/>
        <v/>
      </c>
      <c r="CO45" s="124">
        <f>IFERROR(INDEX(DATASHEET!$A$1:$GG$231,MATCH(L3VA!$A45,DATASHEET!$A$1:$A$231,0),MATCH(L3VA!CP$2,DATASHEET!$A$1:$GG$1,0)),"")</f>
        <v>0</v>
      </c>
      <c r="CP45" s="105" t="str">
        <f>IF(VLOOKUP(L3VA!$A45,DATASHEET!$A$2:$EW$231,92,FALSE)="","",VLOOKUP(L3VA!$A45,DATASHEET!$A$2:$EW$231,92,FALSE))</f>
        <v/>
      </c>
      <c r="CQ45" s="105" t="str">
        <f t="shared" si="55"/>
        <v/>
      </c>
      <c r="CR45" s="106" t="str">
        <f>IF(ISBLANK(DATASHEET!CX33),"",DATASHEET!CX33)</f>
        <v/>
      </c>
      <c r="CS45" s="107" t="str">
        <f>IF(ISBLANK(DATASHEET!CY33),"",DATASHEET!CY33)</f>
        <v/>
      </c>
      <c r="CT45" s="123" t="str">
        <f t="shared" si="56"/>
        <v/>
      </c>
      <c r="CU45" s="124">
        <f>IFERROR(INDEX(DATASHEET!$A$1:$GG$231,MATCH(L3VA!$A45,DATASHEET!$A$1:$A$231,0),MATCH(L3VA!CV$2,DATASHEET!$A$1:$GG$1,0)),"")</f>
        <v>0</v>
      </c>
      <c r="CV45" s="105" t="str">
        <f>IF(VLOOKUP(L3VA!$A45,DATASHEET!$A$2:$EW$231,107,FALSE)="","",VLOOKUP(L3VA!$A45,DATASHEET!$A$2:$EW$231,107,FALSE))</f>
        <v/>
      </c>
      <c r="CW45" s="105" t="str">
        <f t="shared" si="57"/>
        <v/>
      </c>
      <c r="CX45" s="106" t="str">
        <f>IF(ISBLANK(DATASHEET!DC33),"",DATASHEET!DC33)</f>
        <v/>
      </c>
      <c r="CY45" s="107" t="str">
        <f>IF(ISBLANK(DATASHEET!DD33),"",DATASHEET!DD33)</f>
        <v/>
      </c>
      <c r="CZ45" s="123" t="str">
        <f t="shared" si="58"/>
        <v/>
      </c>
      <c r="DA45" s="124">
        <f>IFERROR(INDEX(DATASHEET!$A$1:$GG$231,MATCH(L3VA!$A45,DATASHEET!$A$1:$A$231,0),MATCH(L3VA!DB$2,DATASHEET!$A$1:$GG$1,0)),"")</f>
        <v>0</v>
      </c>
      <c r="DB45" s="105" t="str">
        <f>IF(VLOOKUP(L3VA!$A45,DATASHEET!$A$2:$EW$231,97,FALSE)="","",VLOOKUP(L3VA!$A45,DATASHEET!$A$2:$EW$231,97,FALSE))</f>
        <v/>
      </c>
      <c r="DC45" s="105" t="str">
        <f t="shared" si="59"/>
        <v/>
      </c>
      <c r="DD45" s="106" t="str">
        <f>IF(ISBLANK(DATASHEET!DH33),"",DATASHEET!DH33)</f>
        <v/>
      </c>
      <c r="DE45" s="107" t="str">
        <f>IF(ISBLANK(DATASHEET!DI33),"",DATASHEET!DI33)</f>
        <v/>
      </c>
      <c r="DF45" s="123" t="str">
        <f t="shared" si="60"/>
        <v/>
      </c>
      <c r="DG45" s="124">
        <f>IFERROR(INDEX(DATASHEET!$A$1:$GG$231,MATCH(L3VA!$A45,DATASHEET!$A$1:$A$231,0),MATCH(L3VA!DH$2,DATASHEET!$A$1:$GG$1,0)),"")</f>
        <v>0</v>
      </c>
      <c r="DH45" s="105" t="str">
        <f>IF(VLOOKUP(L3VA!$A45,DATASHEET!$A$2:$EW$231,102,FALSE)="","",VLOOKUP(L3VA!$A45,DATASHEET!$A$2:$EW$231,102,FALSE))</f>
        <v/>
      </c>
      <c r="DI45" s="105" t="str">
        <f t="shared" si="61"/>
        <v/>
      </c>
      <c r="DJ45" s="106" t="str">
        <f>IF(ISBLANK(DATASHEET!DM33),"",DATASHEET!DM33)</f>
        <v/>
      </c>
      <c r="DK45" s="107" t="str">
        <f>IF(ISBLANK(DATASHEET!DN33),"",DATASHEET!DN33)</f>
        <v/>
      </c>
      <c r="DL45" s="123" t="str">
        <f t="shared" si="62"/>
        <v/>
      </c>
      <c r="DM45" s="124">
        <f>IFERROR(INDEX(DATASHEET!$A$1:$GG$231,MATCH(L3VA!$A45,DATASHEET!$A$1:$A$231,0),MATCH(L3VA!DN$2,DATASHEET!$A$1:$GG$1,0)),"")</f>
        <v>0</v>
      </c>
      <c r="DN45" s="105" t="str">
        <f>IF(VLOOKUP(L3VA!$A45,DATASHEET!$A$2:$FW$231,112,FALSE)="","",VLOOKUP(L3VA!$A45,DATASHEET!$A$2:$FW$231,112,FALSE))</f>
        <v/>
      </c>
      <c r="DO45" s="105" t="str">
        <f t="shared" si="28"/>
        <v/>
      </c>
      <c r="DP45" s="106" t="str">
        <f>IF(ISBLANK(DATASHEET!DR33),"",DATASHEET!DR33)</f>
        <v/>
      </c>
      <c r="DQ45" s="107" t="str">
        <f>IF(ISBLANK(DATASHEET!DS33),"",DATASHEET!DS33)</f>
        <v/>
      </c>
      <c r="DR45" s="123" t="str">
        <f t="shared" si="63"/>
        <v/>
      </c>
      <c r="DS45" s="124">
        <f>IFERROR(INDEX(DATASHEET!$A$1:$GG$231,MATCH(L3VA!$A45,DATASHEET!$A$1:$A$231,0),MATCH(L3VA!DT$2,DATASHEET!$A$1:$GG$1,0)),"")</f>
        <v>0</v>
      </c>
      <c r="DT45" s="105" t="str">
        <f>IF(VLOOKUP(L3VA!$A45,DATASHEET!$A$2:$EW$231,117,FALSE)="","",VLOOKUP(L3VA!$A45,DATASHEET!$A$2:$EW$231,117,FALSE))</f>
        <v/>
      </c>
      <c r="DU45" s="105" t="str">
        <f t="shared" si="64"/>
        <v/>
      </c>
      <c r="DV45" s="106" t="str">
        <f>IF(ISBLANK(DATASHEET!DW33),"",DATASHEET!DW33)</f>
        <v/>
      </c>
      <c r="DW45" s="107" t="str">
        <f>IF(ISBLANK(DATASHEET!DX33),"",DATASHEET!DX33)</f>
        <v/>
      </c>
      <c r="DX45" s="123" t="str">
        <f t="shared" si="65"/>
        <v/>
      </c>
      <c r="DY45" s="124" t="str">
        <f>IFERROR(INDEX(DATASHEET!$A$1:$GG$231,MATCH(L3VA!$A45,DATASHEET!$A$1:$A$231,0),MATCH(L3VA!DZ$2,DATASHEET!$A$1:$GG$1,0)),"")</f>
        <v/>
      </c>
      <c r="DZ45" s="105" t="str">
        <f>IF(VLOOKUP(L3VA!$A45,DATASHEET!$A$2:$EW$231,122,FALSE)="","",VLOOKUP(L3VA!$A45,DATASHEET!$A$2:$EW$231,122,FALSE))</f>
        <v/>
      </c>
      <c r="EA45" s="105" t="str">
        <f t="shared" si="66"/>
        <v/>
      </c>
      <c r="EB45" s="106" t="str">
        <f>IF(ISBLANK(DATASHEET!EB33),"",DATASHEET!EB33)</f>
        <v/>
      </c>
      <c r="EC45" s="107" t="str">
        <f>IF(ISBLANK(DATASHEET!EC33),"",DATASHEET!EC33)</f>
        <v/>
      </c>
      <c r="ED45" s="123" t="str">
        <f t="shared" si="67"/>
        <v/>
      </c>
      <c r="EE45" s="124">
        <f>IFERROR(INDEX(DATASHEET!$A$1:$GG$231,MATCH(L3VA!$A45,DATASHEET!$A$1:$A$231,0),MATCH(L3VA!EF$2,DATASHEET!$A$1:$GG$1,0)),"")</f>
        <v>0</v>
      </c>
      <c r="EF45" s="105" t="str">
        <f>IF(VLOOKUP(L3VA!$A45,DATASHEET!$A$2:$EW$231,127,FALSE)="","",VLOOKUP(L3VA!$A45,DATASHEET!$A$2:$EW$231,127,FALSE))</f>
        <v/>
      </c>
      <c r="EG45" s="105" t="str">
        <f t="shared" si="68"/>
        <v/>
      </c>
      <c r="EH45" s="106" t="str">
        <f>IF(ISBLANK(DATASHEET!EG33),"",DATASHEET!EG33)</f>
        <v/>
      </c>
      <c r="EI45" s="107" t="str">
        <f>IF(ISBLANK(DATASHEET!EH33),"",DATASHEET!EH33)</f>
        <v/>
      </c>
      <c r="EJ45" s="123" t="str">
        <f t="shared" si="69"/>
        <v/>
      </c>
      <c r="EK45" s="124">
        <f>IFERROR(INDEX(DATASHEET!$A$1:$GG$231,MATCH(L3VA!$A45,DATASHEET!$A$1:$A$231,0),MATCH(L3VA!EL$2,DATASHEET!$A$1:$GG$1,0)),"")</f>
        <v>0</v>
      </c>
      <c r="EL45" s="105" t="str">
        <f>IF(VLOOKUP(L3VA!$A45,DATASHEET!$A$2:$EW$231,132,FALSE)="","",VLOOKUP(L3VA!$A45,DATASHEET!$A$2:$EW$231,132,FALSE))</f>
        <v/>
      </c>
      <c r="EM45" s="105" t="str">
        <f t="shared" si="70"/>
        <v/>
      </c>
      <c r="EN45" s="106" t="str">
        <f>IF(ISBLANK(DATASHEET!EL33),"",DATASHEET!EL33)</f>
        <v/>
      </c>
      <c r="EO45" s="107" t="str">
        <f>IF(ISBLANK(DATASHEET!EM33),"",DATASHEET!EM33)</f>
        <v/>
      </c>
      <c r="EP45" s="123" t="str">
        <f t="shared" si="71"/>
        <v/>
      </c>
      <c r="EQ45" s="124">
        <f>IFERROR(INDEX(DATASHEET!$A$1:$GG$231,MATCH(L3VA!$A45,DATASHEET!$A$1:$A$231,0),MATCH(L3VA!ER$2,DATASHEET!$A$1:$GG$1,0)),"")</f>
        <v>0</v>
      </c>
      <c r="ER45" s="105" t="str">
        <f>IF(VLOOKUP(L3VA!$A45,DATASHEET!$A$2:$EW$231,137,FALSE)="","",VLOOKUP(L3VA!$A45,DATASHEET!$A$2:$EW$231,137,FALSE))</f>
        <v/>
      </c>
      <c r="ES45" s="105" t="str">
        <f t="shared" si="72"/>
        <v/>
      </c>
      <c r="ET45" s="106" t="str">
        <f>IF(ISBLANK(DATASHEET!EQ33),"",DATASHEET!EQ33)</f>
        <v>AWIL</v>
      </c>
      <c r="EU45" s="107" t="str">
        <f>IF(ISBLANK(DATASHEET!ER33),"",DATASHEET!ER33)</f>
        <v>12B-PY-8</v>
      </c>
      <c r="EV45" s="123" t="str">
        <f t="shared" si="73"/>
        <v/>
      </c>
      <c r="EW45" s="124">
        <f>IFERROR(INDEX(DATASHEET!$A$1:$GG$231,MATCH(L3VA!$A45,DATASHEET!$A$1:$A$231,0),MATCH(L3VA!EX$2,DATASHEET!$A$1:$GG$1,0)),"")</f>
        <v>0</v>
      </c>
      <c r="EX45" s="105" t="str">
        <f>IF(VLOOKUP(L3VA!$A45,DATASHEET!$A$2:$EW$231,142,FALSE)="","",VLOOKUP(L3VA!$A45,DATASHEET!$A$2:$EW$231,142,FALSE))</f>
        <v/>
      </c>
      <c r="EY45" s="105" t="str">
        <f t="shared" si="74"/>
        <v/>
      </c>
      <c r="EZ45" s="106" t="str">
        <f>IF(ISBLANK(DATASHEET!EV33),"",DATASHEET!EV33)</f>
        <v/>
      </c>
      <c r="FA45" s="107" t="str">
        <f>IF(ISBLANK(DATASHEET!EW33),"",DATASHEET!EW33)</f>
        <v/>
      </c>
      <c r="FB45" s="123" t="str">
        <f t="shared" si="75"/>
        <v/>
      </c>
      <c r="FC45" s="124">
        <f>IFERROR(INDEX(DATASHEET!$A$1:$GG$231,MATCH(L3VA!$A45,DATASHEET!$A$1:$A$231,0),MATCH(L3VA!FD$2,DATASHEET!$A$1:$GG$1,0)),"")</f>
        <v>0</v>
      </c>
      <c r="FD45" s="105" t="str">
        <f>IF(VLOOKUP(L3VA!$A45,DATASHEET!$A$2:$FW$231,147,FALSE)="","",VLOOKUP(L3VA!$A45,DATASHEET!$A$2:$FW$231,147,FALSE))</f>
        <v>AWIL</v>
      </c>
      <c r="FE45" s="105" t="str">
        <f t="shared" si="76"/>
        <v/>
      </c>
      <c r="FF45" s="106" t="str">
        <f>IF(ISBLANK(DATASHEET!FA33),"",DATASHEET!FA33)</f>
        <v/>
      </c>
      <c r="FG45" s="107" t="str">
        <f>IF(ISBLANK(DATASHEET!FB33),"",DATASHEET!FB33)</f>
        <v/>
      </c>
    </row>
    <row r="46" spans="1:163" x14ac:dyDescent="0.25">
      <c r="A46" s="354">
        <f>DATASHEET!A34</f>
        <v>150890</v>
      </c>
      <c r="B46" s="42" t="str">
        <f>DATASHEET!B34</f>
        <v>BRYAN, Tanaka</v>
      </c>
      <c r="C46" s="109" t="str">
        <f>DATASHEET!C34</f>
        <v>12CSN</v>
      </c>
      <c r="D46" s="110" t="str">
        <f>DATASHEET!D34</f>
        <v>F</v>
      </c>
      <c r="E46" s="110" t="str">
        <f>IFERROR(VLOOKUP(A46,'[5]Y12 Students'!$E$3:$I$271,5,FALSE),"")</f>
        <v>INTERNAL</v>
      </c>
      <c r="F46" s="110" t="str">
        <f>DATASHEET!E34</f>
        <v>N</v>
      </c>
      <c r="G46" s="110" t="str">
        <f>DATASHEET!F34</f>
        <v>Other Black African</v>
      </c>
      <c r="H46" s="110" t="str">
        <f>DATASHEET!G34</f>
        <v>N</v>
      </c>
      <c r="I46" s="110" t="str">
        <f>DATASHEET!H34</f>
        <v>N</v>
      </c>
      <c r="J46" s="111" t="str">
        <f>DATASHEET!J34</f>
        <v>4.75+ (C/B)</v>
      </c>
      <c r="K46" s="104" t="str">
        <f t="shared" si="25"/>
        <v/>
      </c>
      <c r="L46" s="104" t="str">
        <f t="shared" si="26"/>
        <v/>
      </c>
      <c r="M46" s="336" t="str">
        <f>IF(COUNT(L3VA!$N46,L3VA!$Z46,L3VA!$T46,L3VA!$AF46,L3VA!$AX46,L3VA!$AR46,L3VA!$BJ46,L3VA!$BD46,L3VA!$BP46,L3VA!#REF!,L3VA!$AL46,L3VA!$BV46,L3VA!$CH46,L3VA!$CZ46,L3VA!$CN46,L3VA!$DF46,L3VA!$CB46,L3VA!#REF!,L3VA!$DR46,L3VA!$DX46,L3VA!$ED46,L3VA!$EJ46,L3VA!$EP46,L3VA!$EV46,L3VA!$FB46,L3VA!$DL46)=0,"",AVERAGE(N46,Z46,T46,AF46,AL46,AX46,AR46,BJ46,BD46,BP46,BV46,CH46,CZ46,CN46,DF46,CB46,DR46,DX46,ED46,EJ46,EP46,EV46,FB46,DL46))</f>
        <v/>
      </c>
      <c r="N46" s="123" t="str">
        <f t="shared" si="29"/>
        <v/>
      </c>
      <c r="O46" s="124">
        <f>IFERROR(INDEX(DATASHEET!$A$1:$GG$231,MATCH(L3VA!$A46,DATASHEET!$A$1:$A$231,0),MATCH(L3VA!P$2,DATASHEET!$A$1:$GG$1,0)),"")</f>
        <v>0</v>
      </c>
      <c r="P46" s="105">
        <f>IF(VLOOKUP(L3VA!$A46,DATASHEET!$A$2:$EW$231,22,FALSE)="","",VLOOKUP(L3VA!$A46,DATASHEET!$A$2:$EW$231,22,FALSE))</f>
        <v>1</v>
      </c>
      <c r="Q46" s="105" t="str">
        <f t="shared" si="30"/>
        <v/>
      </c>
      <c r="R46" s="106" t="str">
        <f>IF(ISBLANK(DATASHEET!AF34),"",DATASHEET!AF34)</f>
        <v/>
      </c>
      <c r="S46" s="107" t="str">
        <f>IF(ISBLANK(DATASHEET!AG34),"",DATASHEET!AG34)</f>
        <v/>
      </c>
      <c r="T46" s="123" t="str">
        <f t="shared" si="31"/>
        <v/>
      </c>
      <c r="U46" s="124">
        <f>IFERROR(INDEX(DATASHEET!$A$1:$GG$231,MATCH(L3VA!$A46,DATASHEET!$A$1:$A$231,0),MATCH(L3VA!V$2,DATASHEET!$A$1:$GG$1,0)),"")</f>
        <v>0</v>
      </c>
      <c r="V46" s="105">
        <f>IF(VLOOKUP(L3VA!$A46,DATASHEET!$A$2:$EW$231,27,FALSE)="","",VLOOKUP(L3VA!$A46,DATASHEET!$A$2:$EW$231,27,FALSE))</f>
        <v>1</v>
      </c>
      <c r="W46" s="105" t="str">
        <f t="shared" si="32"/>
        <v/>
      </c>
      <c r="X46" s="106" t="str">
        <f>IF(ISBLANK(DATASHEET!AK34),"",DATASHEET!AK34)</f>
        <v/>
      </c>
      <c r="Y46" s="107" t="str">
        <f>IF(ISBLANK(DATASHEET!AL34),"",DATASHEET!AL34)</f>
        <v/>
      </c>
      <c r="Z46" s="123" t="str">
        <f t="shared" si="33"/>
        <v/>
      </c>
      <c r="AA46" s="124">
        <f>IFERROR(INDEX(DATASHEET!$A$1:$GG$231,MATCH(L3VA!$A46,DATASHEET!$A$1:$A$231,0),MATCH(L3VA!AB$2,DATASHEET!$A$1:$GG$1,0)),"")</f>
        <v>0</v>
      </c>
      <c r="AB46" s="105" t="str">
        <f>IF(VLOOKUP(L3VA!$A46,DATASHEET!$A$2:$EW$231,32,FALSE)="","",VLOOKUP(L3VA!$A46,DATASHEET!$A$2:$EW$231,32,FALSE))</f>
        <v/>
      </c>
      <c r="AC46" s="105" t="str">
        <f t="shared" si="34"/>
        <v/>
      </c>
      <c r="AD46" s="106" t="str">
        <f>IF(ISBLANK(DATASHEET!AP34),"",DATASHEET!AP34)</f>
        <v/>
      </c>
      <c r="AE46" s="107" t="str">
        <f>IF(ISBLANK(DATASHEET!AQ34),"",DATASHEET!AQ34)</f>
        <v/>
      </c>
      <c r="AF46" s="123" t="str">
        <f t="shared" si="35"/>
        <v/>
      </c>
      <c r="AG46" s="124">
        <f>IFERROR(INDEX(DATASHEET!$A$1:$GG$231,MATCH(L3VA!$A46,DATASHEET!$A$1:$A$231,0),MATCH(L3VA!AH$2,DATASHEET!$A$1:$GG$1,0)),"")</f>
        <v>0</v>
      </c>
      <c r="AH46" s="105" t="str">
        <f>IF(VLOOKUP(L3VA!$A46,DATASHEET!$A$2:$EW$231,37,FALSE)="","",VLOOKUP(L3VA!$A46,DATASHEET!$A$2:$EW$231,37,FALSE))</f>
        <v/>
      </c>
      <c r="AI46" s="105" t="str">
        <f t="shared" si="36"/>
        <v/>
      </c>
      <c r="AJ46" s="106" t="str">
        <f>IF(ISBLANK(DATASHEET!AU34),"",DATASHEET!AU34)</f>
        <v/>
      </c>
      <c r="AK46" s="107" t="str">
        <f>IF(ISBLANK(DATASHEET!AV34),"",DATASHEET!AV34)</f>
        <v/>
      </c>
      <c r="AL46" s="123" t="str">
        <f t="shared" si="37"/>
        <v/>
      </c>
      <c r="AM46" s="124">
        <f>IFERROR(INDEX(DATASHEET!$A$1:$GG$231,MATCH(L3VA!$A46,DATASHEET!$A$1:$A$231,0),MATCH(L3VA!AN$2,DATASHEET!$A$1:$GG$1,0)),"")</f>
        <v>0</v>
      </c>
      <c r="AN46" s="105" t="str">
        <f>IF(VLOOKUP(L3VA!$A46,DATASHEET!$A$2:$EW$231,42,FALSE)="","",VLOOKUP(L3VA!$A46,DATASHEET!$A$2:$EW$231,42,FALSE))</f>
        <v/>
      </c>
      <c r="AO46" s="105" t="str">
        <f t="shared" si="38"/>
        <v/>
      </c>
      <c r="AP46" s="106" t="str">
        <f>IF(ISBLANK(DATASHEET!AZ34),"",DATASHEET!AZ34)</f>
        <v/>
      </c>
      <c r="AQ46" s="107" t="str">
        <f>IF(ISBLANK(DATASHEET!BA34),"",DATASHEET!BA34)</f>
        <v/>
      </c>
      <c r="AR46" s="123" t="str">
        <f t="shared" si="39"/>
        <v/>
      </c>
      <c r="AS46" s="124">
        <f>IFERROR(INDEX(DATASHEET!$A$1:$GG$231,MATCH(L3VA!$A46,DATASHEET!$A$1:$A$231,0),MATCH(L3VA!AT$2,DATASHEET!$A$1:$GG$1,0)),"")</f>
        <v>0</v>
      </c>
      <c r="AT46" s="105" t="str">
        <f>IF(VLOOKUP(L3VA!$A46,DATASHEET!$A$2:$EW$231,47,FALSE)="","",VLOOKUP(L3VA!$A46,DATASHEET!$A$2:$EW$231,47,FALSE))</f>
        <v/>
      </c>
      <c r="AU46" s="105" t="str">
        <f t="shared" si="40"/>
        <v/>
      </c>
      <c r="AV46" s="106" t="str">
        <f>IF(ISBLANK(DATASHEET!BE34),"",DATASHEET!BE34)</f>
        <v/>
      </c>
      <c r="AW46" s="107" t="str">
        <f>IF(ISBLANK(DATASHEET!BF34),"",DATASHEET!BF34)</f>
        <v/>
      </c>
      <c r="AX46" s="123" t="str">
        <f t="shared" si="41"/>
        <v/>
      </c>
      <c r="AY46" s="124">
        <f>IFERROR(INDEX(DATASHEET!$A$1:$GG$231,MATCH(L3VA!$A46,DATASHEET!$A$1:$A$231,0),MATCH(L3VA!AZ$2,DATASHEET!$A$1:$GG$1,0)),"")</f>
        <v>0</v>
      </c>
      <c r="AZ46" s="105" t="str">
        <f>IF(VLOOKUP(L3VA!$A46,DATASHEET!$A$2:$EW$231,52,FALSE)="","",VLOOKUP(L3VA!$A46,DATASHEET!$A$2:$EW$231,52,FALSE))</f>
        <v/>
      </c>
      <c r="BA46" s="105" t="str">
        <f t="shared" si="42"/>
        <v/>
      </c>
      <c r="BB46" s="106" t="str">
        <f>IF(ISBLANK(DATASHEET!BJ34),"",DATASHEET!BJ34)</f>
        <v/>
      </c>
      <c r="BC46" s="107" t="str">
        <f>IF(ISBLANK(DATASHEET!BK34),"",DATASHEET!BK34)</f>
        <v/>
      </c>
      <c r="BD46" s="123" t="str">
        <f t="shared" si="43"/>
        <v/>
      </c>
      <c r="BE46" s="124">
        <f>IFERROR(INDEX(DATASHEET!$A$1:$GG$231,MATCH(L3VA!$A46,DATASHEET!$A$1:$A$231,0),MATCH(L3VA!BF$2,DATASHEET!$A$1:$GG$1,0)),"")</f>
        <v>0</v>
      </c>
      <c r="BF46" s="105" t="str">
        <f>IF(VLOOKUP(L3VA!$A46,DATASHEET!$A$2:$EW$231,57,FALSE)="","",VLOOKUP(L3VA!$A46,DATASHEET!$A$2:$EW$231,57,FALSE))</f>
        <v/>
      </c>
      <c r="BG46" s="105" t="str">
        <f t="shared" si="44"/>
        <v/>
      </c>
      <c r="BH46" s="106" t="str">
        <f>IF(ISBLANK(DATASHEET!BO34),"",DATASHEET!BO34)</f>
        <v/>
      </c>
      <c r="BI46" s="107" t="str">
        <f>IF(ISBLANK(DATASHEET!BP34),"",DATASHEET!BP34)</f>
        <v/>
      </c>
      <c r="BJ46" s="123" t="str">
        <f t="shared" si="45"/>
        <v/>
      </c>
      <c r="BK46" s="124">
        <f>IFERROR(INDEX(DATASHEET!$A$1:$GG$231,MATCH(L3VA!$A46,DATASHEET!$A$1:$A$231,0),MATCH(L3VA!BL$2,DATASHEET!$A$1:$GG$1,0)),"")</f>
        <v>0</v>
      </c>
      <c r="BL46" s="105" t="str">
        <f>IF(VLOOKUP(L3VA!$A46,DATASHEET!$A$2:$EW$231,62,FALSE)="","",VLOOKUP(L3VA!$A46,DATASHEET!$A$2:$EW$231,62,FALSE))</f>
        <v/>
      </c>
      <c r="BM46" s="105" t="str">
        <f t="shared" si="46"/>
        <v/>
      </c>
      <c r="BN46" s="106" t="str">
        <f>IF(ISBLANK(DATASHEET!BT34),"",DATASHEET!BT34)</f>
        <v/>
      </c>
      <c r="BO46" s="107" t="str">
        <f>IF(ISBLANK(DATASHEET!BU34),"",DATASHEET!BU34)</f>
        <v/>
      </c>
      <c r="BP46" s="123" t="str">
        <f t="shared" si="47"/>
        <v/>
      </c>
      <c r="BQ46" s="124">
        <f>IFERROR(INDEX(DATASHEET!$A$1:$GG$231,MATCH(L3VA!$A46,DATASHEET!$A$1:$A$231,0),MATCH(L3VA!BR$2,DATASHEET!$A$1:$GG$1,0)),"")</f>
        <v>0</v>
      </c>
      <c r="BR46" s="105" t="str">
        <f>IF(VLOOKUP(L3VA!$A46,DATASHEET!$A$2:$EW$231,67,FALSE)="","",VLOOKUP(L3VA!$A46,DATASHEET!$A$2:$EW$231,67,FALSE))</f>
        <v/>
      </c>
      <c r="BS46" s="105" t="str">
        <f t="shared" si="48"/>
        <v/>
      </c>
      <c r="BT46" s="106" t="str">
        <f>IF(ISBLANK(DATASHEET!BY34),"",DATASHEET!BY34)</f>
        <v>JK</v>
      </c>
      <c r="BU46" s="107" t="str">
        <f>IF(ISBLANK(DATASHEET!BZ34),"",DATASHEET!BZ34)</f>
        <v>12A-ENL-5</v>
      </c>
      <c r="BV46" s="123" t="str">
        <f t="shared" si="49"/>
        <v/>
      </c>
      <c r="BW46" s="124">
        <f>IFERROR(INDEX(DATASHEET!$A$1:$GG$231,MATCH(L3VA!$A46,DATASHEET!$A$1:$A$231,0),MATCH(L3VA!BX$2,DATASHEET!$A$1:$GG$1,0)),"")</f>
        <v>0</v>
      </c>
      <c r="BX46" s="105" t="str">
        <f>IF(VLOOKUP(L3VA!$A46,DATASHEET!$A$2:$EW$231,77,FALSE)="","",VLOOKUP(L3VA!$A46,DATASHEET!$A$2:$EW$231,77,FALSE))</f>
        <v>JK</v>
      </c>
      <c r="BY46" s="105" t="str">
        <f t="shared" si="50"/>
        <v/>
      </c>
      <c r="BZ46" s="106" t="str">
        <f>IF(ISBLANK(DATASHEET!CI34),"",DATASHEET!CI34)</f>
        <v/>
      </c>
      <c r="CA46" s="107" t="str">
        <f>IF(ISBLANK(DATASHEET!CJ34),"",DATASHEET!CJ34)</f>
        <v/>
      </c>
      <c r="CB46" s="123" t="str">
        <f t="shared" si="51"/>
        <v/>
      </c>
      <c r="CC46" s="124">
        <f>IFERROR(INDEX(DATASHEET!$A$1:$GG$231,MATCH(L3VA!$A46,DATASHEET!$A$1:$A$231,0),MATCH(L3VA!CD$2,DATASHEET!$A$1:$GG$1,0)),"")</f>
        <v>0</v>
      </c>
      <c r="CD46" s="105" t="str">
        <f>IF(VLOOKUP(L3VA!$A46,DATASHEET!$A$2:$EW$231,82,FALSE)="","",VLOOKUP(L3VA!$A46,DATASHEET!$A$2:$EW$231,82,FALSE))</f>
        <v>CR</v>
      </c>
      <c r="CE46" s="105" t="str">
        <f t="shared" si="52"/>
        <v/>
      </c>
      <c r="CF46" s="106" t="str">
        <f>IF(ISBLANK(DATASHEET!CN34),"",DATASHEET!CN34)</f>
        <v/>
      </c>
      <c r="CG46" s="107" t="str">
        <f>IF(ISBLANK(DATASHEET!CO34),"",DATASHEET!CO34)</f>
        <v/>
      </c>
      <c r="CH46" s="123" t="str">
        <f t="shared" si="53"/>
        <v/>
      </c>
      <c r="CI46" s="124">
        <f>IFERROR(INDEX(DATASHEET!$A$1:$GG$231,MATCH(L3VA!$A46,DATASHEET!$A$1:$A$231,0),MATCH(L3VA!CJ$2,DATASHEET!$A$1:$GG$1,0)),"")</f>
        <v>0</v>
      </c>
      <c r="CJ46" s="105" t="str">
        <f>IF(VLOOKUP(L3VA!$A46,DATASHEET!$A$2:$EW$231,87,FALSE)="","",VLOOKUP(L3VA!$A46,DATASHEET!$A$2:$EW$231,87,FALSE))</f>
        <v/>
      </c>
      <c r="CK46" s="105" t="str">
        <f t="shared" si="27"/>
        <v/>
      </c>
      <c r="CL46" s="106" t="str">
        <f>IF(ISBLANK(DATASHEET!CS34),"",DATASHEET!CS34)</f>
        <v/>
      </c>
      <c r="CM46" s="107" t="str">
        <f>IF(ISBLANK(DATASHEET!CT34),"",DATASHEET!CT34)</f>
        <v/>
      </c>
      <c r="CN46" s="123" t="str">
        <f t="shared" si="54"/>
        <v/>
      </c>
      <c r="CO46" s="124">
        <f>IFERROR(INDEX(DATASHEET!$A$1:$GG$231,MATCH(L3VA!$A46,DATASHEET!$A$1:$A$231,0),MATCH(L3VA!CP$2,DATASHEET!$A$1:$GG$1,0)),"")</f>
        <v>0</v>
      </c>
      <c r="CP46" s="105" t="str">
        <f>IF(VLOOKUP(L3VA!$A46,DATASHEET!$A$2:$EW$231,92,FALSE)="","",VLOOKUP(L3VA!$A46,DATASHEET!$A$2:$EW$231,92,FALSE))</f>
        <v/>
      </c>
      <c r="CQ46" s="105" t="str">
        <f t="shared" si="55"/>
        <v/>
      </c>
      <c r="CR46" s="106" t="str">
        <f>IF(ISBLANK(DATASHEET!CX34),"",DATASHEET!CX34)</f>
        <v>AWIL</v>
      </c>
      <c r="CS46" s="107" t="str">
        <f>IF(ISBLANK(DATASHEET!CY34),"",DATASHEET!CY34)</f>
        <v>12B-HS-4</v>
      </c>
      <c r="CT46" s="123" t="str">
        <f t="shared" si="56"/>
        <v/>
      </c>
      <c r="CU46" s="124">
        <f>IFERROR(INDEX(DATASHEET!$A$1:$GG$231,MATCH(L3VA!$A46,DATASHEET!$A$1:$A$231,0),MATCH(L3VA!CV$2,DATASHEET!$A$1:$GG$1,0)),"")</f>
        <v>0</v>
      </c>
      <c r="CV46" s="105" t="str">
        <f>IF(VLOOKUP(L3VA!$A46,DATASHEET!$A$2:$EW$231,107,FALSE)="","",VLOOKUP(L3VA!$A46,DATASHEET!$A$2:$EW$231,107,FALSE))</f>
        <v/>
      </c>
      <c r="CW46" s="105" t="str">
        <f t="shared" si="57"/>
        <v/>
      </c>
      <c r="CX46" s="106" t="str">
        <f>IF(ISBLANK(DATASHEET!DC34),"",DATASHEET!DC34)</f>
        <v/>
      </c>
      <c r="CY46" s="107" t="str">
        <f>IF(ISBLANK(DATASHEET!DD34),"",DATASHEET!DD34)</f>
        <v/>
      </c>
      <c r="CZ46" s="123" t="str">
        <f t="shared" si="58"/>
        <v/>
      </c>
      <c r="DA46" s="124">
        <f>IFERROR(INDEX(DATASHEET!$A$1:$GG$231,MATCH(L3VA!$A46,DATASHEET!$A$1:$A$231,0),MATCH(L3VA!DB$2,DATASHEET!$A$1:$GG$1,0)),"")</f>
        <v>0</v>
      </c>
      <c r="DB46" s="105" t="str">
        <f>IF(VLOOKUP(L3VA!$A46,DATASHEET!$A$2:$EW$231,97,FALSE)="","",VLOOKUP(L3VA!$A46,DATASHEET!$A$2:$EW$231,97,FALSE))</f>
        <v/>
      </c>
      <c r="DC46" s="105" t="str">
        <f t="shared" si="59"/>
        <v/>
      </c>
      <c r="DD46" s="106" t="str">
        <f>IF(ISBLANK(DATASHEET!DH34),"",DATASHEET!DH34)</f>
        <v/>
      </c>
      <c r="DE46" s="107" t="str">
        <f>IF(ISBLANK(DATASHEET!DI34),"",DATASHEET!DI34)</f>
        <v/>
      </c>
      <c r="DF46" s="123" t="str">
        <f t="shared" si="60"/>
        <v/>
      </c>
      <c r="DG46" s="124">
        <f>IFERROR(INDEX(DATASHEET!$A$1:$GG$231,MATCH(L3VA!$A46,DATASHEET!$A$1:$A$231,0),MATCH(L3VA!DH$2,DATASHEET!$A$1:$GG$1,0)),"")</f>
        <v>0</v>
      </c>
      <c r="DH46" s="105" t="str">
        <f>IF(VLOOKUP(L3VA!$A46,DATASHEET!$A$2:$EW$231,102,FALSE)="","",VLOOKUP(L3VA!$A46,DATASHEET!$A$2:$EW$231,102,FALSE))</f>
        <v>AWIL</v>
      </c>
      <c r="DI46" s="105" t="str">
        <f t="shared" si="61"/>
        <v/>
      </c>
      <c r="DJ46" s="106" t="str">
        <f>IF(ISBLANK(DATASHEET!DM34),"",DATASHEET!DM34)</f>
        <v/>
      </c>
      <c r="DK46" s="107" t="str">
        <f>IF(ISBLANK(DATASHEET!DN34),"",DATASHEET!DN34)</f>
        <v/>
      </c>
      <c r="DL46" s="123" t="str">
        <f t="shared" si="62"/>
        <v/>
      </c>
      <c r="DM46" s="124">
        <f>IFERROR(INDEX(DATASHEET!$A$1:$GG$231,MATCH(L3VA!$A46,DATASHEET!$A$1:$A$231,0),MATCH(L3VA!DN$2,DATASHEET!$A$1:$GG$1,0)),"")</f>
        <v>0</v>
      </c>
      <c r="DN46" s="105" t="str">
        <f>IF(VLOOKUP(L3VA!$A46,DATASHEET!$A$2:$FW$231,112,FALSE)="","",VLOOKUP(L3VA!$A46,DATASHEET!$A$2:$FW$231,112,FALSE))</f>
        <v/>
      </c>
      <c r="DO46" s="105" t="str">
        <f t="shared" si="28"/>
        <v/>
      </c>
      <c r="DP46" s="106" t="str">
        <f>IF(ISBLANK(DATASHEET!DR34),"",DATASHEET!DR34)</f>
        <v/>
      </c>
      <c r="DQ46" s="107" t="str">
        <f>IF(ISBLANK(DATASHEET!DS34),"",DATASHEET!DS34)</f>
        <v/>
      </c>
      <c r="DR46" s="123" t="str">
        <f t="shared" si="63"/>
        <v/>
      </c>
      <c r="DS46" s="124">
        <f>IFERROR(INDEX(DATASHEET!$A$1:$GG$231,MATCH(L3VA!$A46,DATASHEET!$A$1:$A$231,0),MATCH(L3VA!DT$2,DATASHEET!$A$1:$GG$1,0)),"")</f>
        <v>0</v>
      </c>
      <c r="DT46" s="105" t="str">
        <f>IF(VLOOKUP(L3VA!$A46,DATASHEET!$A$2:$EW$231,117,FALSE)="","",VLOOKUP(L3VA!$A46,DATASHEET!$A$2:$EW$231,117,FALSE))</f>
        <v/>
      </c>
      <c r="DU46" s="105" t="str">
        <f t="shared" si="64"/>
        <v/>
      </c>
      <c r="DV46" s="106" t="str">
        <f>IF(ISBLANK(DATASHEET!DW34),"",DATASHEET!DW34)</f>
        <v>GRY</v>
      </c>
      <c r="DW46" s="107" t="str">
        <f>IF(ISBLANK(DATASHEET!DX34),"",DATASHEET!DX34)</f>
        <v>12E-P&amp;E-5</v>
      </c>
      <c r="DX46" s="123" t="str">
        <f t="shared" si="65"/>
        <v/>
      </c>
      <c r="DY46" s="124" t="str">
        <f>IFERROR(INDEX(DATASHEET!$A$1:$GG$231,MATCH(L3VA!$A46,DATASHEET!$A$1:$A$231,0),MATCH(L3VA!DZ$2,DATASHEET!$A$1:$GG$1,0)),"")</f>
        <v/>
      </c>
      <c r="DZ46" s="105" t="str">
        <f>IF(VLOOKUP(L3VA!$A46,DATASHEET!$A$2:$EW$231,122,FALSE)="","",VLOOKUP(L3VA!$A46,DATASHEET!$A$2:$EW$231,122,FALSE))</f>
        <v/>
      </c>
      <c r="EA46" s="105" t="str">
        <f t="shared" si="66"/>
        <v/>
      </c>
      <c r="EB46" s="106" t="str">
        <f>IF(ISBLANK(DATASHEET!EB34),"",DATASHEET!EB34)</f>
        <v/>
      </c>
      <c r="EC46" s="107" t="str">
        <f>IF(ISBLANK(DATASHEET!EC34),"",DATASHEET!EC34)</f>
        <v/>
      </c>
      <c r="ED46" s="123" t="str">
        <f t="shared" si="67"/>
        <v/>
      </c>
      <c r="EE46" s="124">
        <f>IFERROR(INDEX(DATASHEET!$A$1:$GG$231,MATCH(L3VA!$A46,DATASHEET!$A$1:$A$231,0),MATCH(L3VA!EF$2,DATASHEET!$A$1:$GG$1,0)),"")</f>
        <v>0</v>
      </c>
      <c r="EF46" s="105" t="str">
        <f>IF(VLOOKUP(L3VA!$A46,DATASHEET!$A$2:$EW$231,127,FALSE)="","",VLOOKUP(L3VA!$A46,DATASHEET!$A$2:$EW$231,127,FALSE))</f>
        <v>GRY</v>
      </c>
      <c r="EG46" s="105" t="str">
        <f t="shared" si="68"/>
        <v/>
      </c>
      <c r="EH46" s="106" t="str">
        <f>IF(ISBLANK(DATASHEET!EG34),"",DATASHEET!EG34)</f>
        <v/>
      </c>
      <c r="EI46" s="107" t="str">
        <f>IF(ISBLANK(DATASHEET!EH34),"",DATASHEET!EH34)</f>
        <v/>
      </c>
      <c r="EJ46" s="123" t="str">
        <f t="shared" si="69"/>
        <v/>
      </c>
      <c r="EK46" s="124">
        <f>IFERROR(INDEX(DATASHEET!$A$1:$GG$231,MATCH(L3VA!$A46,DATASHEET!$A$1:$A$231,0),MATCH(L3VA!EL$2,DATASHEET!$A$1:$GG$1,0)),"")</f>
        <v>0</v>
      </c>
      <c r="EL46" s="105" t="str">
        <f>IF(VLOOKUP(L3VA!$A46,DATASHEET!$A$2:$EW$231,132,FALSE)="","",VLOOKUP(L3VA!$A46,DATASHEET!$A$2:$EW$231,132,FALSE))</f>
        <v/>
      </c>
      <c r="EM46" s="105" t="str">
        <f t="shared" si="70"/>
        <v/>
      </c>
      <c r="EN46" s="106" t="str">
        <f>IF(ISBLANK(DATASHEET!EL34),"",DATASHEET!EL34)</f>
        <v/>
      </c>
      <c r="EO46" s="107" t="str">
        <f>IF(ISBLANK(DATASHEET!EM34),"",DATASHEET!EM34)</f>
        <v/>
      </c>
      <c r="EP46" s="123" t="str">
        <f t="shared" si="71"/>
        <v/>
      </c>
      <c r="EQ46" s="124">
        <f>IFERROR(INDEX(DATASHEET!$A$1:$GG$231,MATCH(L3VA!$A46,DATASHEET!$A$1:$A$231,0),MATCH(L3VA!ER$2,DATASHEET!$A$1:$GG$1,0)),"")</f>
        <v>0</v>
      </c>
      <c r="ER46" s="105" t="str">
        <f>IF(VLOOKUP(L3VA!$A46,DATASHEET!$A$2:$EW$231,137,FALSE)="","",VLOOKUP(L3VA!$A46,DATASHEET!$A$2:$EW$231,137,FALSE))</f>
        <v/>
      </c>
      <c r="ES46" s="105" t="str">
        <f t="shared" si="72"/>
        <v/>
      </c>
      <c r="ET46" s="106" t="str">
        <f>IF(ISBLANK(DATASHEET!EQ34),"",DATASHEET!EQ34)</f>
        <v/>
      </c>
      <c r="EU46" s="107" t="str">
        <f>IF(ISBLANK(DATASHEET!ER34),"",DATASHEET!ER34)</f>
        <v/>
      </c>
      <c r="EV46" s="123" t="str">
        <f t="shared" si="73"/>
        <v/>
      </c>
      <c r="EW46" s="124">
        <f>IFERROR(INDEX(DATASHEET!$A$1:$GG$231,MATCH(L3VA!$A46,DATASHEET!$A$1:$A$231,0),MATCH(L3VA!EX$2,DATASHEET!$A$1:$GG$1,0)),"")</f>
        <v>0</v>
      </c>
      <c r="EX46" s="105" t="str">
        <f>IF(VLOOKUP(L3VA!$A46,DATASHEET!$A$2:$EW$231,142,FALSE)="","",VLOOKUP(L3VA!$A46,DATASHEET!$A$2:$EW$231,142,FALSE))</f>
        <v/>
      </c>
      <c r="EY46" s="105" t="str">
        <f t="shared" si="74"/>
        <v/>
      </c>
      <c r="EZ46" s="106" t="str">
        <f>IF(ISBLANK(DATASHEET!EV34),"",DATASHEET!EV34)</f>
        <v/>
      </c>
      <c r="FA46" s="107" t="str">
        <f>IF(ISBLANK(DATASHEET!EW34),"",DATASHEET!EW34)</f>
        <v/>
      </c>
      <c r="FB46" s="123" t="str">
        <f t="shared" si="75"/>
        <v/>
      </c>
      <c r="FC46" s="124">
        <f>IFERROR(INDEX(DATASHEET!$A$1:$GG$231,MATCH(L3VA!$A46,DATASHEET!$A$1:$A$231,0),MATCH(L3VA!FD$2,DATASHEET!$A$1:$GG$1,0)),"")</f>
        <v>0</v>
      </c>
      <c r="FD46" s="105" t="str">
        <f>IF(VLOOKUP(L3VA!$A46,DATASHEET!$A$2:$FW$231,147,FALSE)="","",VLOOKUP(L3VA!$A46,DATASHEET!$A$2:$FW$231,147,FALSE))</f>
        <v/>
      </c>
      <c r="FE46" s="105" t="str">
        <f t="shared" si="76"/>
        <v/>
      </c>
      <c r="FF46" s="106" t="str">
        <f>IF(ISBLANK(DATASHEET!FA34),"",DATASHEET!FA34)</f>
        <v/>
      </c>
      <c r="FG46" s="107" t="str">
        <f>IF(ISBLANK(DATASHEET!FB34),"",DATASHEET!FB34)</f>
        <v/>
      </c>
    </row>
    <row r="47" spans="1:163" x14ac:dyDescent="0.25">
      <c r="A47" s="354">
        <f>DATASHEET!A35</f>
        <v>150836</v>
      </c>
      <c r="B47" s="42" t="str">
        <f>DATASHEET!B35</f>
        <v>BUCKLEY, Oliver</v>
      </c>
      <c r="C47" s="109" t="str">
        <f>DATASHEET!C35</f>
        <v>12CSN</v>
      </c>
      <c r="D47" s="110" t="str">
        <f>DATASHEET!D35</f>
        <v>M</v>
      </c>
      <c r="E47" s="110" t="str">
        <f>IFERROR(VLOOKUP(A47,'[5]Y12 Students'!$E$3:$I$271,5,FALSE),"")</f>
        <v>INTERNAL</v>
      </c>
      <c r="F47" s="110" t="str">
        <f>DATASHEET!E35</f>
        <v>N</v>
      </c>
      <c r="G47" s="110" t="str">
        <f>DATASHEET!F35</f>
        <v>White - British</v>
      </c>
      <c r="H47" s="110" t="str">
        <f>DATASHEET!G35</f>
        <v>N</v>
      </c>
      <c r="I47" s="110" t="str">
        <f>DATASHEET!H35</f>
        <v>N</v>
      </c>
      <c r="J47" s="111" t="str">
        <f>DATASHEET!J35</f>
        <v>6.25+ (B/A)</v>
      </c>
      <c r="K47" s="104" t="str">
        <f t="shared" si="25"/>
        <v/>
      </c>
      <c r="L47" s="104" t="str">
        <f t="shared" si="26"/>
        <v/>
      </c>
      <c r="M47" s="336" t="str">
        <f>IF(COUNT(L3VA!$N47,L3VA!$Z47,L3VA!$T47,L3VA!$AF47,L3VA!$AX47,L3VA!$AR47,L3VA!$BJ47,L3VA!$BD47,L3VA!$BP47,L3VA!#REF!,L3VA!$AL47,L3VA!$BV47,L3VA!$CH47,L3VA!$CZ47,L3VA!$CN47,L3VA!$DF47,L3VA!$CB47,L3VA!#REF!,L3VA!$DR47,L3VA!$DX47,L3VA!$ED47,L3VA!$EJ47,L3VA!$EP47,L3VA!$EV47,L3VA!$FB47,L3VA!$DL47)=0,"",AVERAGE(N47,Z47,T47,AF47,AL47,AX47,AR47,BJ47,BD47,BP47,BV47,CH47,CZ47,CN47,DF47,CB47,DR47,DX47,ED47,EJ47,EP47,EV47,FB47,DL47))</f>
        <v/>
      </c>
      <c r="N47" s="123" t="str">
        <f t="shared" si="29"/>
        <v/>
      </c>
      <c r="O47" s="124">
        <f>IFERROR(INDEX(DATASHEET!$A$1:$GG$231,MATCH(L3VA!$A47,DATASHEET!$A$1:$A$231,0),MATCH(L3VA!P$2,DATASHEET!$A$1:$GG$1,0)),"")</f>
        <v>0</v>
      </c>
      <c r="P47" s="105">
        <f>IF(VLOOKUP(L3VA!$A47,DATASHEET!$A$2:$EW$231,22,FALSE)="","",VLOOKUP(L3VA!$A47,DATASHEET!$A$2:$EW$231,22,FALSE))</f>
        <v>0</v>
      </c>
      <c r="Q47" s="105" t="str">
        <f t="shared" si="30"/>
        <v/>
      </c>
      <c r="R47" s="106" t="str">
        <f>IF(ISBLANK(DATASHEET!AF35),"",DATASHEET!AF35)</f>
        <v/>
      </c>
      <c r="S47" s="107" t="str">
        <f>IF(ISBLANK(DATASHEET!AG35),"",DATASHEET!AG35)</f>
        <v/>
      </c>
      <c r="T47" s="123" t="str">
        <f t="shared" si="31"/>
        <v/>
      </c>
      <c r="U47" s="124">
        <f>IFERROR(INDEX(DATASHEET!$A$1:$GG$231,MATCH(L3VA!$A47,DATASHEET!$A$1:$A$231,0),MATCH(L3VA!V$2,DATASHEET!$A$1:$GG$1,0)),"")</f>
        <v>0</v>
      </c>
      <c r="V47" s="105">
        <f>IF(VLOOKUP(L3VA!$A47,DATASHEET!$A$2:$EW$231,27,FALSE)="","",VLOOKUP(L3VA!$A47,DATASHEET!$A$2:$EW$231,27,FALSE))</f>
        <v>0</v>
      </c>
      <c r="W47" s="105" t="str">
        <f t="shared" si="32"/>
        <v/>
      </c>
      <c r="X47" s="106" t="str">
        <f>IF(ISBLANK(DATASHEET!AK35),"",DATASHEET!AK35)</f>
        <v/>
      </c>
      <c r="Y47" s="107" t="str">
        <f>IF(ISBLANK(DATASHEET!AL35),"",DATASHEET!AL35)</f>
        <v/>
      </c>
      <c r="Z47" s="123" t="str">
        <f t="shared" si="33"/>
        <v/>
      </c>
      <c r="AA47" s="124">
        <f>IFERROR(INDEX(DATASHEET!$A$1:$GG$231,MATCH(L3VA!$A47,DATASHEET!$A$1:$A$231,0),MATCH(L3VA!AB$2,DATASHEET!$A$1:$GG$1,0)),"")</f>
        <v>0</v>
      </c>
      <c r="AB47" s="105" t="str">
        <f>IF(VLOOKUP(L3VA!$A47,DATASHEET!$A$2:$EW$231,32,FALSE)="","",VLOOKUP(L3VA!$A47,DATASHEET!$A$2:$EW$231,32,FALSE))</f>
        <v/>
      </c>
      <c r="AC47" s="105" t="str">
        <f t="shared" si="34"/>
        <v/>
      </c>
      <c r="AD47" s="106" t="str">
        <f>IF(ISBLANK(DATASHEET!AP35),"",DATASHEET!AP35)</f>
        <v/>
      </c>
      <c r="AE47" s="107" t="str">
        <f>IF(ISBLANK(DATASHEET!AQ35),"",DATASHEET!AQ35)</f>
        <v/>
      </c>
      <c r="AF47" s="123" t="str">
        <f t="shared" si="35"/>
        <v/>
      </c>
      <c r="AG47" s="124">
        <f>IFERROR(INDEX(DATASHEET!$A$1:$GG$231,MATCH(L3VA!$A47,DATASHEET!$A$1:$A$231,0),MATCH(L3VA!AH$2,DATASHEET!$A$1:$GG$1,0)),"")</f>
        <v>0</v>
      </c>
      <c r="AH47" s="105" t="str">
        <f>IF(VLOOKUP(L3VA!$A47,DATASHEET!$A$2:$EW$231,37,FALSE)="","",VLOOKUP(L3VA!$A47,DATASHEET!$A$2:$EW$231,37,FALSE))</f>
        <v/>
      </c>
      <c r="AI47" s="105" t="str">
        <f t="shared" si="36"/>
        <v/>
      </c>
      <c r="AJ47" s="106" t="str">
        <f>IF(ISBLANK(DATASHEET!AU35),"",DATASHEET!AU35)</f>
        <v/>
      </c>
      <c r="AK47" s="107" t="str">
        <f>IF(ISBLANK(DATASHEET!AV35),"",DATASHEET!AV35)</f>
        <v/>
      </c>
      <c r="AL47" s="123" t="str">
        <f t="shared" si="37"/>
        <v/>
      </c>
      <c r="AM47" s="124">
        <f>IFERROR(INDEX(DATASHEET!$A$1:$GG$231,MATCH(L3VA!$A47,DATASHEET!$A$1:$A$231,0),MATCH(L3VA!AN$2,DATASHEET!$A$1:$GG$1,0)),"")</f>
        <v>0</v>
      </c>
      <c r="AN47" s="105" t="str">
        <f>IF(VLOOKUP(L3VA!$A47,DATASHEET!$A$2:$EW$231,42,FALSE)="","",VLOOKUP(L3VA!$A47,DATASHEET!$A$2:$EW$231,42,FALSE))</f>
        <v/>
      </c>
      <c r="AO47" s="105" t="str">
        <f t="shared" si="38"/>
        <v/>
      </c>
      <c r="AP47" s="106" t="str">
        <f>IF(ISBLANK(DATASHEET!AZ35),"",DATASHEET!AZ35)</f>
        <v/>
      </c>
      <c r="AQ47" s="107" t="str">
        <f>IF(ISBLANK(DATASHEET!BA35),"",DATASHEET!BA35)</f>
        <v/>
      </c>
      <c r="AR47" s="123" t="str">
        <f t="shared" si="39"/>
        <v/>
      </c>
      <c r="AS47" s="124">
        <f>IFERROR(INDEX(DATASHEET!$A$1:$GG$231,MATCH(L3VA!$A47,DATASHEET!$A$1:$A$231,0),MATCH(L3VA!AT$2,DATASHEET!$A$1:$GG$1,0)),"")</f>
        <v>0</v>
      </c>
      <c r="AT47" s="105" t="str">
        <f>IF(VLOOKUP(L3VA!$A47,DATASHEET!$A$2:$EW$231,47,FALSE)="","",VLOOKUP(L3VA!$A47,DATASHEET!$A$2:$EW$231,47,FALSE))</f>
        <v/>
      </c>
      <c r="AU47" s="105" t="str">
        <f t="shared" si="40"/>
        <v/>
      </c>
      <c r="AV47" s="106" t="str">
        <f>IF(ISBLANK(DATASHEET!BE35),"",DATASHEET!BE35)</f>
        <v/>
      </c>
      <c r="AW47" s="107" t="str">
        <f>IF(ISBLANK(DATASHEET!BF35),"",DATASHEET!BF35)</f>
        <v/>
      </c>
      <c r="AX47" s="123" t="str">
        <f t="shared" si="41"/>
        <v/>
      </c>
      <c r="AY47" s="124">
        <f>IFERROR(INDEX(DATASHEET!$A$1:$GG$231,MATCH(L3VA!$A47,DATASHEET!$A$1:$A$231,0),MATCH(L3VA!AZ$2,DATASHEET!$A$1:$GG$1,0)),"")</f>
        <v>0</v>
      </c>
      <c r="AZ47" s="105" t="str">
        <f>IF(VLOOKUP(L3VA!$A47,DATASHEET!$A$2:$EW$231,52,FALSE)="","",VLOOKUP(L3VA!$A47,DATASHEET!$A$2:$EW$231,52,FALSE))</f>
        <v/>
      </c>
      <c r="BA47" s="105" t="str">
        <f t="shared" si="42"/>
        <v/>
      </c>
      <c r="BB47" s="106" t="str">
        <f>IF(ISBLANK(DATASHEET!BJ35),"",DATASHEET!BJ35)</f>
        <v>EC</v>
      </c>
      <c r="BC47" s="107" t="str">
        <f>IF(ISBLANK(DATASHEET!BK35),"",DATASHEET!BK35)</f>
        <v>12D-DR-4</v>
      </c>
      <c r="BD47" s="123" t="str">
        <f t="shared" si="43"/>
        <v/>
      </c>
      <c r="BE47" s="124">
        <f>IFERROR(INDEX(DATASHEET!$A$1:$GG$231,MATCH(L3VA!$A47,DATASHEET!$A$1:$A$231,0),MATCH(L3VA!BF$2,DATASHEET!$A$1:$GG$1,0)),"")</f>
        <v>0</v>
      </c>
      <c r="BF47" s="105" t="str">
        <f>IF(VLOOKUP(L3VA!$A47,DATASHEET!$A$2:$EW$231,57,FALSE)="","",VLOOKUP(L3VA!$A47,DATASHEET!$A$2:$EW$231,57,FALSE))</f>
        <v/>
      </c>
      <c r="BG47" s="105" t="str">
        <f t="shared" si="44"/>
        <v/>
      </c>
      <c r="BH47" s="106" t="str">
        <f>IF(ISBLANK(DATASHEET!BO35),"",DATASHEET!BO35)</f>
        <v/>
      </c>
      <c r="BI47" s="107" t="str">
        <f>IF(ISBLANK(DATASHEET!BP35),"",DATASHEET!BP35)</f>
        <v/>
      </c>
      <c r="BJ47" s="123" t="str">
        <f t="shared" si="45"/>
        <v/>
      </c>
      <c r="BK47" s="124">
        <f>IFERROR(INDEX(DATASHEET!$A$1:$GG$231,MATCH(L3VA!$A47,DATASHEET!$A$1:$A$231,0),MATCH(L3VA!BL$2,DATASHEET!$A$1:$GG$1,0)),"")</f>
        <v>0</v>
      </c>
      <c r="BL47" s="105" t="str">
        <f>IF(VLOOKUP(L3VA!$A47,DATASHEET!$A$2:$EW$231,62,FALSE)="","",VLOOKUP(L3VA!$A47,DATASHEET!$A$2:$EW$231,62,FALSE))</f>
        <v>EC</v>
      </c>
      <c r="BM47" s="105" t="str">
        <f t="shared" si="46"/>
        <v/>
      </c>
      <c r="BN47" s="106" t="str">
        <f>IF(ISBLANK(DATASHEET!BT35),"",DATASHEET!BT35)</f>
        <v/>
      </c>
      <c r="BO47" s="107" t="str">
        <f>IF(ISBLANK(DATASHEET!BU35),"",DATASHEET!BU35)</f>
        <v/>
      </c>
      <c r="BP47" s="123" t="str">
        <f t="shared" si="47"/>
        <v/>
      </c>
      <c r="BQ47" s="124">
        <f>IFERROR(INDEX(DATASHEET!$A$1:$GG$231,MATCH(L3VA!$A47,DATASHEET!$A$1:$A$231,0),MATCH(L3VA!BR$2,DATASHEET!$A$1:$GG$1,0)),"")</f>
        <v>0</v>
      </c>
      <c r="BR47" s="105" t="str">
        <f>IF(VLOOKUP(L3VA!$A47,DATASHEET!$A$2:$EW$231,67,FALSE)="","",VLOOKUP(L3VA!$A47,DATASHEET!$A$2:$EW$231,67,FALSE))</f>
        <v/>
      </c>
      <c r="BS47" s="105" t="str">
        <f t="shared" si="48"/>
        <v/>
      </c>
      <c r="BT47" s="106" t="str">
        <f>IF(ISBLANK(DATASHEET!BY35),"",DATASHEET!BY35)</f>
        <v/>
      </c>
      <c r="BU47" s="107" t="str">
        <f>IF(ISBLANK(DATASHEET!BZ35),"",DATASHEET!BZ35)</f>
        <v/>
      </c>
      <c r="BV47" s="123" t="str">
        <f t="shared" si="49"/>
        <v/>
      </c>
      <c r="BW47" s="124">
        <f>IFERROR(INDEX(DATASHEET!$A$1:$GG$231,MATCH(L3VA!$A47,DATASHEET!$A$1:$A$231,0),MATCH(L3VA!BX$2,DATASHEET!$A$1:$GG$1,0)),"")</f>
        <v>0</v>
      </c>
      <c r="BX47" s="105" t="str">
        <f>IF(VLOOKUP(L3VA!$A47,DATASHEET!$A$2:$EW$231,77,FALSE)="","",VLOOKUP(L3VA!$A47,DATASHEET!$A$2:$EW$231,77,FALSE))</f>
        <v/>
      </c>
      <c r="BY47" s="105" t="str">
        <f t="shared" si="50"/>
        <v/>
      </c>
      <c r="BZ47" s="106" t="str">
        <f>IF(ISBLANK(DATASHEET!CI35),"",DATASHEET!CI35)</f>
        <v/>
      </c>
      <c r="CA47" s="107" t="str">
        <f>IF(ISBLANK(DATASHEET!CJ35),"",DATASHEET!CJ35)</f>
        <v/>
      </c>
      <c r="CB47" s="123" t="str">
        <f t="shared" si="51"/>
        <v/>
      </c>
      <c r="CC47" s="124">
        <f>IFERROR(INDEX(DATASHEET!$A$1:$GG$231,MATCH(L3VA!$A47,DATASHEET!$A$1:$A$231,0),MATCH(L3VA!CD$2,DATASHEET!$A$1:$GG$1,0)),"")</f>
        <v>0</v>
      </c>
      <c r="CD47" s="105" t="str">
        <f>IF(VLOOKUP(L3VA!$A47,DATASHEET!$A$2:$EW$231,82,FALSE)="","",VLOOKUP(L3VA!$A47,DATASHEET!$A$2:$EW$231,82,FALSE))</f>
        <v>CSN</v>
      </c>
      <c r="CE47" s="105" t="str">
        <f t="shared" si="52"/>
        <v/>
      </c>
      <c r="CF47" s="106" t="str">
        <f>IF(ISBLANK(DATASHEET!CN35),"",DATASHEET!CN35)</f>
        <v/>
      </c>
      <c r="CG47" s="107" t="str">
        <f>IF(ISBLANK(DATASHEET!CO35),"",DATASHEET!CO35)</f>
        <v/>
      </c>
      <c r="CH47" s="123" t="str">
        <f t="shared" si="53"/>
        <v/>
      </c>
      <c r="CI47" s="124">
        <f>IFERROR(INDEX(DATASHEET!$A$1:$GG$231,MATCH(L3VA!$A47,DATASHEET!$A$1:$A$231,0),MATCH(L3VA!CJ$2,DATASHEET!$A$1:$GG$1,0)),"")</f>
        <v>0</v>
      </c>
      <c r="CJ47" s="105" t="str">
        <f>IF(VLOOKUP(L3VA!$A47,DATASHEET!$A$2:$EW$231,87,FALSE)="","",VLOOKUP(L3VA!$A47,DATASHEET!$A$2:$EW$231,87,FALSE))</f>
        <v/>
      </c>
      <c r="CK47" s="105" t="str">
        <f t="shared" si="27"/>
        <v/>
      </c>
      <c r="CL47" s="106" t="str">
        <f>IF(ISBLANK(DATASHEET!CS35),"",DATASHEET!CS35)</f>
        <v/>
      </c>
      <c r="CM47" s="107" t="str">
        <f>IF(ISBLANK(DATASHEET!CT35),"",DATASHEET!CT35)</f>
        <v/>
      </c>
      <c r="CN47" s="123" t="str">
        <f t="shared" si="54"/>
        <v/>
      </c>
      <c r="CO47" s="124">
        <f>IFERROR(INDEX(DATASHEET!$A$1:$GG$231,MATCH(L3VA!$A47,DATASHEET!$A$1:$A$231,0),MATCH(L3VA!CP$2,DATASHEET!$A$1:$GG$1,0)),"")</f>
        <v>0</v>
      </c>
      <c r="CP47" s="105" t="str">
        <f>IF(VLOOKUP(L3VA!$A47,DATASHEET!$A$2:$EW$231,92,FALSE)="","",VLOOKUP(L3VA!$A47,DATASHEET!$A$2:$EW$231,92,FALSE))</f>
        <v/>
      </c>
      <c r="CQ47" s="105" t="str">
        <f t="shared" si="55"/>
        <v/>
      </c>
      <c r="CR47" s="106" t="str">
        <f>IF(ISBLANK(DATASHEET!CX35),"",DATASHEET!CX35)</f>
        <v/>
      </c>
      <c r="CS47" s="107" t="str">
        <f>IF(ISBLANK(DATASHEET!CY35),"",DATASHEET!CY35)</f>
        <v/>
      </c>
      <c r="CT47" s="123" t="str">
        <f t="shared" si="56"/>
        <v/>
      </c>
      <c r="CU47" s="124">
        <f>IFERROR(INDEX(DATASHEET!$A$1:$GG$231,MATCH(L3VA!$A47,DATASHEET!$A$1:$A$231,0),MATCH(L3VA!CV$2,DATASHEET!$A$1:$GG$1,0)),"")</f>
        <v>0</v>
      </c>
      <c r="CV47" s="105" t="str">
        <f>IF(VLOOKUP(L3VA!$A47,DATASHEET!$A$2:$EW$231,107,FALSE)="","",VLOOKUP(L3VA!$A47,DATASHEET!$A$2:$EW$231,107,FALSE))</f>
        <v/>
      </c>
      <c r="CW47" s="105" t="str">
        <f t="shared" si="57"/>
        <v/>
      </c>
      <c r="CX47" s="106" t="str">
        <f>IF(ISBLANK(DATASHEET!DC35),"",DATASHEET!DC35)</f>
        <v/>
      </c>
      <c r="CY47" s="107" t="str">
        <f>IF(ISBLANK(DATASHEET!DD35),"",DATASHEET!DD35)</f>
        <v/>
      </c>
      <c r="CZ47" s="123" t="str">
        <f t="shared" si="58"/>
        <v/>
      </c>
      <c r="DA47" s="124">
        <f>IFERROR(INDEX(DATASHEET!$A$1:$GG$231,MATCH(L3VA!$A47,DATASHEET!$A$1:$A$231,0),MATCH(L3VA!DB$2,DATASHEET!$A$1:$GG$1,0)),"")</f>
        <v>0</v>
      </c>
      <c r="DB47" s="105" t="str">
        <f>IF(VLOOKUP(L3VA!$A47,DATASHEET!$A$2:$EW$231,97,FALSE)="","",VLOOKUP(L3VA!$A47,DATASHEET!$A$2:$EW$231,97,FALSE))</f>
        <v/>
      </c>
      <c r="DC47" s="105" t="str">
        <f t="shared" si="59"/>
        <v/>
      </c>
      <c r="DD47" s="106" t="str">
        <f>IF(ISBLANK(DATASHEET!DH35),"",DATASHEET!DH35)</f>
        <v/>
      </c>
      <c r="DE47" s="107" t="str">
        <f>IF(ISBLANK(DATASHEET!DI35),"",DATASHEET!DI35)</f>
        <v/>
      </c>
      <c r="DF47" s="123" t="str">
        <f t="shared" si="60"/>
        <v/>
      </c>
      <c r="DG47" s="124">
        <f>IFERROR(INDEX(DATASHEET!$A$1:$GG$231,MATCH(L3VA!$A47,DATASHEET!$A$1:$A$231,0),MATCH(L3VA!DH$2,DATASHEET!$A$1:$GG$1,0)),"")</f>
        <v>0</v>
      </c>
      <c r="DH47" s="105" t="str">
        <f>IF(VLOOKUP(L3VA!$A47,DATASHEET!$A$2:$EW$231,102,FALSE)="","",VLOOKUP(L3VA!$A47,DATASHEET!$A$2:$EW$231,102,FALSE))</f>
        <v/>
      </c>
      <c r="DI47" s="105" t="str">
        <f t="shared" si="61"/>
        <v/>
      </c>
      <c r="DJ47" s="106" t="str">
        <f>IF(ISBLANK(DATASHEET!DM35),"",DATASHEET!DM35)</f>
        <v>JQ</v>
      </c>
      <c r="DK47" s="107" t="str">
        <f>IF(ISBLANK(DATASHEET!DN35),"",DATASHEET!DN35)</f>
        <v>12A-MA-8</v>
      </c>
      <c r="DL47" s="123" t="str">
        <f t="shared" si="62"/>
        <v/>
      </c>
      <c r="DM47" s="124">
        <f>IFERROR(INDEX(DATASHEET!$A$1:$GG$231,MATCH(L3VA!$A47,DATASHEET!$A$1:$A$231,0),MATCH(L3VA!DN$2,DATASHEET!$A$1:$GG$1,0)),"")</f>
        <v>0</v>
      </c>
      <c r="DN47" s="105" t="str">
        <f>IF(VLOOKUP(L3VA!$A47,DATASHEET!$A$2:$FW$231,112,FALSE)="","",VLOOKUP(L3VA!$A47,DATASHEET!$A$2:$FW$231,112,FALSE))</f>
        <v/>
      </c>
      <c r="DO47" s="105" t="str">
        <f t="shared" si="28"/>
        <v/>
      </c>
      <c r="DP47" s="106" t="str">
        <f>IF(ISBLANK(DATASHEET!DR35),"",DATASHEET!DR35)</f>
        <v/>
      </c>
      <c r="DQ47" s="107" t="str">
        <f>IF(ISBLANK(DATASHEET!DS35),"",DATASHEET!DS35)</f>
        <v/>
      </c>
      <c r="DR47" s="123" t="str">
        <f t="shared" si="63"/>
        <v/>
      </c>
      <c r="DS47" s="124">
        <f>IFERROR(INDEX(DATASHEET!$A$1:$GG$231,MATCH(L3VA!$A47,DATASHEET!$A$1:$A$231,0),MATCH(L3VA!DT$2,DATASHEET!$A$1:$GG$1,0)),"")</f>
        <v>0</v>
      </c>
      <c r="DT47" s="105" t="str">
        <f>IF(VLOOKUP(L3VA!$A47,DATASHEET!$A$2:$EW$231,117,FALSE)="","",VLOOKUP(L3VA!$A47,DATASHEET!$A$2:$EW$231,117,FALSE))</f>
        <v>JQ</v>
      </c>
      <c r="DU47" s="105" t="str">
        <f t="shared" si="64"/>
        <v/>
      </c>
      <c r="DV47" s="106" t="str">
        <f>IF(ISBLANK(DATASHEET!DW35),"",DATASHEET!DW35)</f>
        <v/>
      </c>
      <c r="DW47" s="107" t="str">
        <f>IF(ISBLANK(DATASHEET!DX35),"",DATASHEET!DX35)</f>
        <v/>
      </c>
      <c r="DX47" s="123" t="str">
        <f t="shared" si="65"/>
        <v/>
      </c>
      <c r="DY47" s="124" t="str">
        <f>IFERROR(INDEX(DATASHEET!$A$1:$GG$231,MATCH(L3VA!$A47,DATASHEET!$A$1:$A$231,0),MATCH(L3VA!DZ$2,DATASHEET!$A$1:$GG$1,0)),"")</f>
        <v/>
      </c>
      <c r="DZ47" s="105" t="str">
        <f>IF(VLOOKUP(L3VA!$A47,DATASHEET!$A$2:$EW$231,122,FALSE)="","",VLOOKUP(L3VA!$A47,DATASHEET!$A$2:$EW$231,122,FALSE))</f>
        <v/>
      </c>
      <c r="EA47" s="105" t="str">
        <f t="shared" si="66"/>
        <v/>
      </c>
      <c r="EB47" s="106" t="str">
        <f>IF(ISBLANK(DATASHEET!EB35),"",DATASHEET!EB35)</f>
        <v/>
      </c>
      <c r="EC47" s="107" t="str">
        <f>IF(ISBLANK(DATASHEET!EC35),"",DATASHEET!EC35)</f>
        <v/>
      </c>
      <c r="ED47" s="123" t="str">
        <f t="shared" si="67"/>
        <v/>
      </c>
      <c r="EE47" s="124">
        <f>IFERROR(INDEX(DATASHEET!$A$1:$GG$231,MATCH(L3VA!$A47,DATASHEET!$A$1:$A$231,0),MATCH(L3VA!EF$2,DATASHEET!$A$1:$GG$1,0)),"")</f>
        <v>0</v>
      </c>
      <c r="EF47" s="105" t="str">
        <f>IF(VLOOKUP(L3VA!$A47,DATASHEET!$A$2:$EW$231,127,FALSE)="","",VLOOKUP(L3VA!$A47,DATASHEET!$A$2:$EW$231,127,FALSE))</f>
        <v/>
      </c>
      <c r="EG47" s="105" t="str">
        <f t="shared" si="68"/>
        <v/>
      </c>
      <c r="EH47" s="106" t="str">
        <f>IF(ISBLANK(DATASHEET!EG35),"",DATASHEET!EG35)</f>
        <v/>
      </c>
      <c r="EI47" s="107" t="str">
        <f>IF(ISBLANK(DATASHEET!EH35),"",DATASHEET!EH35)</f>
        <v/>
      </c>
      <c r="EJ47" s="123" t="str">
        <f t="shared" si="69"/>
        <v/>
      </c>
      <c r="EK47" s="124">
        <f>IFERROR(INDEX(DATASHEET!$A$1:$GG$231,MATCH(L3VA!$A47,DATASHEET!$A$1:$A$231,0),MATCH(L3VA!EL$2,DATASHEET!$A$1:$GG$1,0)),"")</f>
        <v>0</v>
      </c>
      <c r="EL47" s="105" t="str">
        <f>IF(VLOOKUP(L3VA!$A47,DATASHEET!$A$2:$EW$231,132,FALSE)="","",VLOOKUP(L3VA!$A47,DATASHEET!$A$2:$EW$231,132,FALSE))</f>
        <v/>
      </c>
      <c r="EM47" s="105" t="str">
        <f t="shared" si="70"/>
        <v/>
      </c>
      <c r="EN47" s="106" t="str">
        <f>IF(ISBLANK(DATASHEET!EL35),"",DATASHEET!EL35)</f>
        <v>MSA</v>
      </c>
      <c r="EO47" s="107" t="str">
        <f>IF(ISBLANK(DATASHEET!EM35),"",DATASHEET!EM35)</f>
        <v>12C-PO-8</v>
      </c>
      <c r="EP47" s="123" t="str">
        <f t="shared" si="71"/>
        <v/>
      </c>
      <c r="EQ47" s="124">
        <f>IFERROR(INDEX(DATASHEET!$A$1:$GG$231,MATCH(L3VA!$A47,DATASHEET!$A$1:$A$231,0),MATCH(L3VA!ER$2,DATASHEET!$A$1:$GG$1,0)),"")</f>
        <v>0</v>
      </c>
      <c r="ER47" s="105" t="str">
        <f>IF(VLOOKUP(L3VA!$A47,DATASHEET!$A$2:$EW$231,137,FALSE)="","",VLOOKUP(L3VA!$A47,DATASHEET!$A$2:$EW$231,137,FALSE))</f>
        <v/>
      </c>
      <c r="ES47" s="105" t="str">
        <f t="shared" si="72"/>
        <v/>
      </c>
      <c r="ET47" s="106" t="str">
        <f>IF(ISBLANK(DATASHEET!EQ35),"",DATASHEET!EQ35)</f>
        <v/>
      </c>
      <c r="EU47" s="107" t="str">
        <f>IF(ISBLANK(DATASHEET!ER35),"",DATASHEET!ER35)</f>
        <v/>
      </c>
      <c r="EV47" s="123" t="str">
        <f t="shared" si="73"/>
        <v/>
      </c>
      <c r="EW47" s="124">
        <f>IFERROR(INDEX(DATASHEET!$A$1:$GG$231,MATCH(L3VA!$A47,DATASHEET!$A$1:$A$231,0),MATCH(L3VA!EX$2,DATASHEET!$A$1:$GG$1,0)),"")</f>
        <v>0</v>
      </c>
      <c r="EX47" s="105" t="str">
        <f>IF(VLOOKUP(L3VA!$A47,DATASHEET!$A$2:$EW$231,142,FALSE)="","",VLOOKUP(L3VA!$A47,DATASHEET!$A$2:$EW$231,142,FALSE))</f>
        <v>MSA</v>
      </c>
      <c r="EY47" s="105" t="str">
        <f t="shared" si="74"/>
        <v/>
      </c>
      <c r="EZ47" s="106" t="str">
        <f>IF(ISBLANK(DATASHEET!EV35),"",DATASHEET!EV35)</f>
        <v/>
      </c>
      <c r="FA47" s="107" t="str">
        <f>IF(ISBLANK(DATASHEET!EW35),"",DATASHEET!EW35)</f>
        <v/>
      </c>
      <c r="FB47" s="123" t="str">
        <f t="shared" si="75"/>
        <v/>
      </c>
      <c r="FC47" s="124">
        <f>IFERROR(INDEX(DATASHEET!$A$1:$GG$231,MATCH(L3VA!$A47,DATASHEET!$A$1:$A$231,0),MATCH(L3VA!FD$2,DATASHEET!$A$1:$GG$1,0)),"")</f>
        <v>0</v>
      </c>
      <c r="FD47" s="105" t="str">
        <f>IF(VLOOKUP(L3VA!$A47,DATASHEET!$A$2:$FW$231,147,FALSE)="","",VLOOKUP(L3VA!$A47,DATASHEET!$A$2:$FW$231,147,FALSE))</f>
        <v/>
      </c>
      <c r="FE47" s="105" t="str">
        <f t="shared" si="76"/>
        <v/>
      </c>
      <c r="FF47" s="106" t="str">
        <f>IF(ISBLANK(DATASHEET!FA35),"",DATASHEET!FA35)</f>
        <v/>
      </c>
      <c r="FG47" s="107" t="str">
        <f>IF(ISBLANK(DATASHEET!FB35),"",DATASHEET!FB35)</f>
        <v/>
      </c>
    </row>
    <row r="48" spans="1:163" x14ac:dyDescent="0.25">
      <c r="A48" s="354">
        <f>DATASHEET!A36</f>
        <v>150925</v>
      </c>
      <c r="B48" s="42" t="str">
        <f>DATASHEET!B36</f>
        <v>BYRNE, Jacob</v>
      </c>
      <c r="C48" s="109" t="str">
        <f>DATASHEET!C36</f>
        <v>12CSN</v>
      </c>
      <c r="D48" s="110" t="str">
        <f>DATASHEET!D36</f>
        <v>M</v>
      </c>
      <c r="E48" s="110" t="str">
        <f>IFERROR(VLOOKUP(A48,'[5]Y12 Students'!$E$3:$I$271,5,FALSE),"")</f>
        <v>INTERNAL</v>
      </c>
      <c r="F48" s="110" t="str">
        <f>DATASHEET!E36</f>
        <v>N</v>
      </c>
      <c r="G48" s="110" t="str">
        <f>DATASHEET!F36</f>
        <v>White - British</v>
      </c>
      <c r="H48" s="110" t="str">
        <f>DATASHEET!G36</f>
        <v>N</v>
      </c>
      <c r="I48" s="110" t="str">
        <f>DATASHEET!H36</f>
        <v>N</v>
      </c>
      <c r="J48" s="111" t="str">
        <f>DATASHEET!J36</f>
        <v>4.75+ (C/B)</v>
      </c>
      <c r="K48" s="104" t="str">
        <f t="shared" si="25"/>
        <v/>
      </c>
      <c r="L48" s="104" t="str">
        <f t="shared" si="26"/>
        <v/>
      </c>
      <c r="M48" s="336" t="str">
        <f>IF(COUNT(L3VA!$N48,L3VA!$Z48,L3VA!$T48,L3VA!$AF48,L3VA!$AX48,L3VA!$AR48,L3VA!$BJ48,L3VA!$BD48,L3VA!$BP48,L3VA!#REF!,L3VA!$AL48,L3VA!$BV48,L3VA!$CH48,L3VA!$CZ48,L3VA!$CN48,L3VA!$DF48,L3VA!$CB48,L3VA!#REF!,L3VA!$DR48,L3VA!$DX48,L3VA!$ED48,L3VA!$EJ48,L3VA!$EP48,L3VA!$EV48,L3VA!$FB48,L3VA!$DL48)=0,"",AVERAGE(N48,Z48,T48,AF48,AL48,AX48,AR48,BJ48,BD48,BP48,BV48,CH48,CZ48,CN48,DF48,CB48,DR48,DX48,ED48,EJ48,EP48,EV48,FB48,DL48))</f>
        <v/>
      </c>
      <c r="N48" s="123" t="str">
        <f t="shared" si="29"/>
        <v/>
      </c>
      <c r="O48" s="124">
        <f>IFERROR(INDEX(DATASHEET!$A$1:$GG$231,MATCH(L3VA!$A48,DATASHEET!$A$1:$A$231,0),MATCH(L3VA!P$2,DATASHEET!$A$1:$GG$1,0)),"")</f>
        <v>0</v>
      </c>
      <c r="P48" s="105">
        <f>IF(VLOOKUP(L3VA!$A48,DATASHEET!$A$2:$EW$231,22,FALSE)="","",VLOOKUP(L3VA!$A48,DATASHEET!$A$2:$EW$231,22,FALSE))</f>
        <v>0</v>
      </c>
      <c r="Q48" s="105" t="str">
        <f t="shared" si="30"/>
        <v/>
      </c>
      <c r="R48" s="106" t="str">
        <f>IF(ISBLANK(DATASHEET!AF36),"",DATASHEET!AF36)</f>
        <v/>
      </c>
      <c r="S48" s="107" t="str">
        <f>IF(ISBLANK(DATASHEET!AG36),"",DATASHEET!AG36)</f>
        <v/>
      </c>
      <c r="T48" s="123" t="str">
        <f t="shared" si="31"/>
        <v/>
      </c>
      <c r="U48" s="124">
        <f>IFERROR(INDEX(DATASHEET!$A$1:$GG$231,MATCH(L3VA!$A48,DATASHEET!$A$1:$A$231,0),MATCH(L3VA!V$2,DATASHEET!$A$1:$GG$1,0)),"")</f>
        <v>0</v>
      </c>
      <c r="V48" s="105">
        <f>IF(VLOOKUP(L3VA!$A48,DATASHEET!$A$2:$EW$231,27,FALSE)="","",VLOOKUP(L3VA!$A48,DATASHEET!$A$2:$EW$231,27,FALSE))</f>
        <v>0</v>
      </c>
      <c r="W48" s="105" t="str">
        <f t="shared" si="32"/>
        <v/>
      </c>
      <c r="X48" s="106" t="str">
        <f>IF(ISBLANK(DATASHEET!AK36),"",DATASHEET!AK36)</f>
        <v/>
      </c>
      <c r="Y48" s="107" t="str">
        <f>IF(ISBLANK(DATASHEET!AL36),"",DATASHEET!AL36)</f>
        <v/>
      </c>
      <c r="Z48" s="123" t="str">
        <f t="shared" si="33"/>
        <v/>
      </c>
      <c r="AA48" s="124">
        <f>IFERROR(INDEX(DATASHEET!$A$1:$GG$231,MATCH(L3VA!$A48,DATASHEET!$A$1:$A$231,0),MATCH(L3VA!AB$2,DATASHEET!$A$1:$GG$1,0)),"")</f>
        <v>0</v>
      </c>
      <c r="AB48" s="105" t="str">
        <f>IF(VLOOKUP(L3VA!$A48,DATASHEET!$A$2:$EW$231,32,FALSE)="","",VLOOKUP(L3VA!$A48,DATASHEET!$A$2:$EW$231,32,FALSE))</f>
        <v/>
      </c>
      <c r="AC48" s="105" t="str">
        <f t="shared" si="34"/>
        <v/>
      </c>
      <c r="AD48" s="106" t="str">
        <f>IF(ISBLANK(DATASHEET!AP36),"",DATASHEET!AP36)</f>
        <v/>
      </c>
      <c r="AE48" s="107" t="str">
        <f>IF(ISBLANK(DATASHEET!AQ36),"",DATASHEET!AQ36)</f>
        <v/>
      </c>
      <c r="AF48" s="123" t="str">
        <f t="shared" si="35"/>
        <v/>
      </c>
      <c r="AG48" s="124">
        <f>IFERROR(INDEX(DATASHEET!$A$1:$GG$231,MATCH(L3VA!$A48,DATASHEET!$A$1:$A$231,0),MATCH(L3VA!AH$2,DATASHEET!$A$1:$GG$1,0)),"")</f>
        <v>0</v>
      </c>
      <c r="AH48" s="105" t="str">
        <f>IF(VLOOKUP(L3VA!$A48,DATASHEET!$A$2:$EW$231,37,FALSE)="","",VLOOKUP(L3VA!$A48,DATASHEET!$A$2:$EW$231,37,FALSE))</f>
        <v/>
      </c>
      <c r="AI48" s="105" t="str">
        <f t="shared" si="36"/>
        <v/>
      </c>
      <c r="AJ48" s="106" t="str">
        <f>IF(ISBLANK(DATASHEET!AU36),"",DATASHEET!AU36)</f>
        <v/>
      </c>
      <c r="AK48" s="107" t="str">
        <f>IF(ISBLANK(DATASHEET!AV36),"",DATASHEET!AV36)</f>
        <v/>
      </c>
      <c r="AL48" s="123" t="str">
        <f t="shared" si="37"/>
        <v/>
      </c>
      <c r="AM48" s="124">
        <f>IFERROR(INDEX(DATASHEET!$A$1:$GG$231,MATCH(L3VA!$A48,DATASHEET!$A$1:$A$231,0),MATCH(L3VA!AN$2,DATASHEET!$A$1:$GG$1,0)),"")</f>
        <v>0</v>
      </c>
      <c r="AN48" s="105" t="str">
        <f>IF(VLOOKUP(L3VA!$A48,DATASHEET!$A$2:$EW$231,42,FALSE)="","",VLOOKUP(L3VA!$A48,DATASHEET!$A$2:$EW$231,42,FALSE))</f>
        <v/>
      </c>
      <c r="AO48" s="105" t="str">
        <f t="shared" si="38"/>
        <v/>
      </c>
      <c r="AP48" s="106" t="str">
        <f>IF(ISBLANK(DATASHEET!AZ36),"",DATASHEET!AZ36)</f>
        <v/>
      </c>
      <c r="AQ48" s="107" t="str">
        <f>IF(ISBLANK(DATASHEET!BA36),"",DATASHEET!BA36)</f>
        <v/>
      </c>
      <c r="AR48" s="123" t="str">
        <f t="shared" si="39"/>
        <v/>
      </c>
      <c r="AS48" s="124">
        <f>IFERROR(INDEX(DATASHEET!$A$1:$GG$231,MATCH(L3VA!$A48,DATASHEET!$A$1:$A$231,0),MATCH(L3VA!AT$2,DATASHEET!$A$1:$GG$1,0)),"")</f>
        <v>0</v>
      </c>
      <c r="AT48" s="105" t="str">
        <f>IF(VLOOKUP(L3VA!$A48,DATASHEET!$A$2:$EW$231,47,FALSE)="","",VLOOKUP(L3VA!$A48,DATASHEET!$A$2:$EW$231,47,FALSE))</f>
        <v/>
      </c>
      <c r="AU48" s="105" t="str">
        <f t="shared" si="40"/>
        <v/>
      </c>
      <c r="AV48" s="106" t="str">
        <f>IF(ISBLANK(DATASHEET!BE36),"",DATASHEET!BE36)</f>
        <v/>
      </c>
      <c r="AW48" s="107" t="str">
        <f>IF(ISBLANK(DATASHEET!BF36),"",DATASHEET!BF36)</f>
        <v/>
      </c>
      <c r="AX48" s="123" t="str">
        <f t="shared" si="41"/>
        <v/>
      </c>
      <c r="AY48" s="124">
        <f>IFERROR(INDEX(DATASHEET!$A$1:$GG$231,MATCH(L3VA!$A48,DATASHEET!$A$1:$A$231,0),MATCH(L3VA!AZ$2,DATASHEET!$A$1:$GG$1,0)),"")</f>
        <v>0</v>
      </c>
      <c r="AZ48" s="105" t="str">
        <f>IF(VLOOKUP(L3VA!$A48,DATASHEET!$A$2:$EW$231,52,FALSE)="","",VLOOKUP(L3VA!$A48,DATASHEET!$A$2:$EW$231,52,FALSE))</f>
        <v/>
      </c>
      <c r="BA48" s="105" t="str">
        <f t="shared" si="42"/>
        <v/>
      </c>
      <c r="BB48" s="106" t="str">
        <f>IF(ISBLANK(DATASHEET!BJ36),"",DATASHEET!BJ36)</f>
        <v/>
      </c>
      <c r="BC48" s="107" t="str">
        <f>IF(ISBLANK(DATASHEET!BK36),"",DATASHEET!BK36)</f>
        <v/>
      </c>
      <c r="BD48" s="123" t="str">
        <f t="shared" si="43"/>
        <v/>
      </c>
      <c r="BE48" s="124">
        <f>IFERROR(INDEX(DATASHEET!$A$1:$GG$231,MATCH(L3VA!$A48,DATASHEET!$A$1:$A$231,0),MATCH(L3VA!BF$2,DATASHEET!$A$1:$GG$1,0)),"")</f>
        <v>0</v>
      </c>
      <c r="BF48" s="105" t="str">
        <f>IF(VLOOKUP(L3VA!$A48,DATASHEET!$A$2:$EW$231,57,FALSE)="","",VLOOKUP(L3VA!$A48,DATASHEET!$A$2:$EW$231,57,FALSE))</f>
        <v/>
      </c>
      <c r="BG48" s="105" t="str">
        <f t="shared" si="44"/>
        <v/>
      </c>
      <c r="BH48" s="106" t="str">
        <f>IF(ISBLANK(DATASHEET!BO36),"",DATASHEET!BO36)</f>
        <v/>
      </c>
      <c r="BI48" s="107" t="str">
        <f>IF(ISBLANK(DATASHEET!BP36),"",DATASHEET!BP36)</f>
        <v/>
      </c>
      <c r="BJ48" s="123" t="str">
        <f t="shared" si="45"/>
        <v/>
      </c>
      <c r="BK48" s="124">
        <f>IFERROR(INDEX(DATASHEET!$A$1:$GG$231,MATCH(L3VA!$A48,DATASHEET!$A$1:$A$231,0),MATCH(L3VA!BL$2,DATASHEET!$A$1:$GG$1,0)),"")</f>
        <v>0</v>
      </c>
      <c r="BL48" s="105" t="str">
        <f>IF(VLOOKUP(L3VA!$A48,DATASHEET!$A$2:$EW$231,62,FALSE)="","",VLOOKUP(L3VA!$A48,DATASHEET!$A$2:$EW$231,62,FALSE))</f>
        <v/>
      </c>
      <c r="BM48" s="105" t="str">
        <f t="shared" si="46"/>
        <v/>
      </c>
      <c r="BN48" s="106" t="str">
        <f>IF(ISBLANK(DATASHEET!BT36),"",DATASHEET!BT36)</f>
        <v/>
      </c>
      <c r="BO48" s="107" t="str">
        <f>IF(ISBLANK(DATASHEET!BU36),"",DATASHEET!BU36)</f>
        <v/>
      </c>
      <c r="BP48" s="123" t="str">
        <f t="shared" si="47"/>
        <v/>
      </c>
      <c r="BQ48" s="124">
        <f>IFERROR(INDEX(DATASHEET!$A$1:$GG$231,MATCH(L3VA!$A48,DATASHEET!$A$1:$A$231,0),MATCH(L3VA!BR$2,DATASHEET!$A$1:$GG$1,0)),"")</f>
        <v>0</v>
      </c>
      <c r="BR48" s="105" t="str">
        <f>IF(VLOOKUP(L3VA!$A48,DATASHEET!$A$2:$EW$231,67,FALSE)="","",VLOOKUP(L3VA!$A48,DATASHEET!$A$2:$EW$231,67,FALSE))</f>
        <v/>
      </c>
      <c r="BS48" s="105" t="str">
        <f t="shared" si="48"/>
        <v/>
      </c>
      <c r="BT48" s="106" t="str">
        <f>IF(ISBLANK(DATASHEET!BY36),"",DATASHEET!BY36)</f>
        <v/>
      </c>
      <c r="BU48" s="107" t="str">
        <f>IF(ISBLANK(DATASHEET!BZ36),"",DATASHEET!BZ36)</f>
        <v/>
      </c>
      <c r="BV48" s="123" t="str">
        <f t="shared" si="49"/>
        <v/>
      </c>
      <c r="BW48" s="124">
        <f>IFERROR(INDEX(DATASHEET!$A$1:$GG$231,MATCH(L3VA!$A48,DATASHEET!$A$1:$A$231,0),MATCH(L3VA!BX$2,DATASHEET!$A$1:$GG$1,0)),"")</f>
        <v>0</v>
      </c>
      <c r="BX48" s="105" t="str">
        <f>IF(VLOOKUP(L3VA!$A48,DATASHEET!$A$2:$EW$231,77,FALSE)="","",VLOOKUP(L3VA!$A48,DATASHEET!$A$2:$EW$231,77,FALSE))</f>
        <v/>
      </c>
      <c r="BY48" s="105" t="str">
        <f t="shared" si="50"/>
        <v/>
      </c>
      <c r="BZ48" s="106" t="str">
        <f>IF(ISBLANK(DATASHEET!CI36),"",DATASHEET!CI36)</f>
        <v/>
      </c>
      <c r="CA48" s="107" t="str">
        <f>IF(ISBLANK(DATASHEET!CJ36),"",DATASHEET!CJ36)</f>
        <v/>
      </c>
      <c r="CB48" s="123" t="str">
        <f t="shared" si="51"/>
        <v/>
      </c>
      <c r="CC48" s="124">
        <f>IFERROR(INDEX(DATASHEET!$A$1:$GG$231,MATCH(L3VA!$A48,DATASHEET!$A$1:$A$231,0),MATCH(L3VA!CD$2,DATASHEET!$A$1:$GG$1,0)),"")</f>
        <v>0</v>
      </c>
      <c r="CD48" s="105" t="str">
        <f>IF(VLOOKUP(L3VA!$A48,DATASHEET!$A$2:$EW$231,82,FALSE)="","",VLOOKUP(L3VA!$A48,DATASHEET!$A$2:$EW$231,82,FALSE))</f>
        <v>CSN</v>
      </c>
      <c r="CE48" s="105" t="str">
        <f t="shared" si="52"/>
        <v/>
      </c>
      <c r="CF48" s="106" t="str">
        <f>IF(ISBLANK(DATASHEET!CN36),"",DATASHEET!CN36)</f>
        <v/>
      </c>
      <c r="CG48" s="107" t="str">
        <f>IF(ISBLANK(DATASHEET!CO36),"",DATASHEET!CO36)</f>
        <v/>
      </c>
      <c r="CH48" s="123" t="str">
        <f t="shared" si="53"/>
        <v/>
      </c>
      <c r="CI48" s="124">
        <f>IFERROR(INDEX(DATASHEET!$A$1:$GG$231,MATCH(L3VA!$A48,DATASHEET!$A$1:$A$231,0),MATCH(L3VA!CJ$2,DATASHEET!$A$1:$GG$1,0)),"")</f>
        <v>0</v>
      </c>
      <c r="CJ48" s="105" t="str">
        <f>IF(VLOOKUP(L3VA!$A48,DATASHEET!$A$2:$EW$231,87,FALSE)="","",VLOOKUP(L3VA!$A48,DATASHEET!$A$2:$EW$231,87,FALSE))</f>
        <v/>
      </c>
      <c r="CK48" s="105" t="str">
        <f t="shared" si="27"/>
        <v/>
      </c>
      <c r="CL48" s="106" t="str">
        <f>IF(ISBLANK(DATASHEET!CS36),"",DATASHEET!CS36)</f>
        <v/>
      </c>
      <c r="CM48" s="107" t="str">
        <f>IF(ISBLANK(DATASHEET!CT36),"",DATASHEET!CT36)</f>
        <v/>
      </c>
      <c r="CN48" s="123" t="str">
        <f t="shared" si="54"/>
        <v/>
      </c>
      <c r="CO48" s="124">
        <f>IFERROR(INDEX(DATASHEET!$A$1:$GG$231,MATCH(L3VA!$A48,DATASHEET!$A$1:$A$231,0),MATCH(L3VA!CP$2,DATASHEET!$A$1:$GG$1,0)),"")</f>
        <v>0</v>
      </c>
      <c r="CP48" s="105" t="str">
        <f>IF(VLOOKUP(L3VA!$A48,DATASHEET!$A$2:$EW$231,92,FALSE)="","",VLOOKUP(L3VA!$A48,DATASHEET!$A$2:$EW$231,92,FALSE))</f>
        <v/>
      </c>
      <c r="CQ48" s="105" t="str">
        <f t="shared" si="55"/>
        <v/>
      </c>
      <c r="CR48" s="106" t="str">
        <f>IF(ISBLANK(DATASHEET!CX36),"",DATASHEET!CX36)</f>
        <v/>
      </c>
      <c r="CS48" s="107" t="str">
        <f>IF(ISBLANK(DATASHEET!CY36),"",DATASHEET!CY36)</f>
        <v/>
      </c>
      <c r="CT48" s="123" t="str">
        <f t="shared" si="56"/>
        <v/>
      </c>
      <c r="CU48" s="124">
        <f>IFERROR(INDEX(DATASHEET!$A$1:$GG$231,MATCH(L3VA!$A48,DATASHEET!$A$1:$A$231,0),MATCH(L3VA!CV$2,DATASHEET!$A$1:$GG$1,0)),"")</f>
        <v>0</v>
      </c>
      <c r="CV48" s="105" t="str">
        <f>IF(VLOOKUP(L3VA!$A48,DATASHEET!$A$2:$EW$231,107,FALSE)="","",VLOOKUP(L3VA!$A48,DATASHEET!$A$2:$EW$231,107,FALSE))</f>
        <v/>
      </c>
      <c r="CW48" s="105" t="str">
        <f t="shared" si="57"/>
        <v/>
      </c>
      <c r="CX48" s="106" t="str">
        <f>IF(ISBLANK(DATASHEET!DC36),"",DATASHEET!DC36)</f>
        <v/>
      </c>
      <c r="CY48" s="107" t="str">
        <f>IF(ISBLANK(DATASHEET!DD36),"",DATASHEET!DD36)</f>
        <v/>
      </c>
      <c r="CZ48" s="123" t="str">
        <f t="shared" si="58"/>
        <v/>
      </c>
      <c r="DA48" s="124">
        <f>IFERROR(INDEX(DATASHEET!$A$1:$GG$231,MATCH(L3VA!$A48,DATASHEET!$A$1:$A$231,0),MATCH(L3VA!DB$2,DATASHEET!$A$1:$GG$1,0)),"")</f>
        <v>0</v>
      </c>
      <c r="DB48" s="105" t="str">
        <f>IF(VLOOKUP(L3VA!$A48,DATASHEET!$A$2:$EW$231,97,FALSE)="","",VLOOKUP(L3VA!$A48,DATASHEET!$A$2:$EW$231,97,FALSE))</f>
        <v/>
      </c>
      <c r="DC48" s="105" t="str">
        <f t="shared" si="59"/>
        <v/>
      </c>
      <c r="DD48" s="106" t="str">
        <f>IF(ISBLANK(DATASHEET!DH36),"",DATASHEET!DH36)</f>
        <v/>
      </c>
      <c r="DE48" s="107" t="str">
        <f>IF(ISBLANK(DATASHEET!DI36),"",DATASHEET!DI36)</f>
        <v/>
      </c>
      <c r="DF48" s="123" t="str">
        <f t="shared" si="60"/>
        <v/>
      </c>
      <c r="DG48" s="124">
        <f>IFERROR(INDEX(DATASHEET!$A$1:$GG$231,MATCH(L3VA!$A48,DATASHEET!$A$1:$A$231,0),MATCH(L3VA!DH$2,DATASHEET!$A$1:$GG$1,0)),"")</f>
        <v>0</v>
      </c>
      <c r="DH48" s="105" t="str">
        <f>IF(VLOOKUP(L3VA!$A48,DATASHEET!$A$2:$EW$231,102,FALSE)="","",VLOOKUP(L3VA!$A48,DATASHEET!$A$2:$EW$231,102,FALSE))</f>
        <v/>
      </c>
      <c r="DI48" s="105" t="str">
        <f t="shared" si="61"/>
        <v/>
      </c>
      <c r="DJ48" s="106" t="str">
        <f>IF(ISBLANK(DATASHEET!DM36),"",DATASHEET!DM36)</f>
        <v/>
      </c>
      <c r="DK48" s="107" t="str">
        <f>IF(ISBLANK(DATASHEET!DN36),"",DATASHEET!DN36)</f>
        <v/>
      </c>
      <c r="DL48" s="123" t="str">
        <f t="shared" si="62"/>
        <v/>
      </c>
      <c r="DM48" s="124">
        <f>IFERROR(INDEX(DATASHEET!$A$1:$GG$231,MATCH(L3VA!$A48,DATASHEET!$A$1:$A$231,0),MATCH(L3VA!DN$2,DATASHEET!$A$1:$GG$1,0)),"")</f>
        <v>0</v>
      </c>
      <c r="DN48" s="105" t="str">
        <f>IF(VLOOKUP(L3VA!$A48,DATASHEET!$A$2:$FW$231,112,FALSE)="","",VLOOKUP(L3VA!$A48,DATASHEET!$A$2:$FW$231,112,FALSE))</f>
        <v/>
      </c>
      <c r="DO48" s="105" t="str">
        <f t="shared" si="28"/>
        <v/>
      </c>
      <c r="DP48" s="106" t="str">
        <f>IF(ISBLANK(DATASHEET!DR36),"",DATASHEET!DR36)</f>
        <v/>
      </c>
      <c r="DQ48" s="107" t="str">
        <f>IF(ISBLANK(DATASHEET!DS36),"",DATASHEET!DS36)</f>
        <v/>
      </c>
      <c r="DR48" s="123" t="str">
        <f t="shared" si="63"/>
        <v/>
      </c>
      <c r="DS48" s="124">
        <f>IFERROR(INDEX(DATASHEET!$A$1:$GG$231,MATCH(L3VA!$A48,DATASHEET!$A$1:$A$231,0),MATCH(L3VA!DT$2,DATASHEET!$A$1:$GG$1,0)),"")</f>
        <v>0</v>
      </c>
      <c r="DT48" s="105" t="str">
        <f>IF(VLOOKUP(L3VA!$A48,DATASHEET!$A$2:$EW$231,117,FALSE)="","",VLOOKUP(L3VA!$A48,DATASHEET!$A$2:$EW$231,117,FALSE))</f>
        <v/>
      </c>
      <c r="DU48" s="105" t="str">
        <f t="shared" si="64"/>
        <v/>
      </c>
      <c r="DV48" s="106" t="str">
        <f>IF(ISBLANK(DATASHEET!DW36),"",DATASHEET!DW36)</f>
        <v/>
      </c>
      <c r="DW48" s="107" t="str">
        <f>IF(ISBLANK(DATASHEET!DX36),"",DATASHEET!DX36)</f>
        <v/>
      </c>
      <c r="DX48" s="123" t="str">
        <f t="shared" si="65"/>
        <v/>
      </c>
      <c r="DY48" s="124" t="str">
        <f>IFERROR(INDEX(DATASHEET!$A$1:$GG$231,MATCH(L3VA!$A48,DATASHEET!$A$1:$A$231,0),MATCH(L3VA!DZ$2,DATASHEET!$A$1:$GG$1,0)),"")</f>
        <v/>
      </c>
      <c r="DZ48" s="105" t="str">
        <f>IF(VLOOKUP(L3VA!$A48,DATASHEET!$A$2:$EW$231,122,FALSE)="","",VLOOKUP(L3VA!$A48,DATASHEET!$A$2:$EW$231,122,FALSE))</f>
        <v/>
      </c>
      <c r="EA48" s="105" t="str">
        <f t="shared" si="66"/>
        <v/>
      </c>
      <c r="EB48" s="106" t="str">
        <f>IF(ISBLANK(DATASHEET!EB36),"",DATASHEET!EB36)</f>
        <v/>
      </c>
      <c r="EC48" s="107" t="str">
        <f>IF(ISBLANK(DATASHEET!EC36),"",DATASHEET!EC36)</f>
        <v/>
      </c>
      <c r="ED48" s="123" t="str">
        <f t="shared" si="67"/>
        <v/>
      </c>
      <c r="EE48" s="124">
        <f>IFERROR(INDEX(DATASHEET!$A$1:$GG$231,MATCH(L3VA!$A48,DATASHEET!$A$1:$A$231,0),MATCH(L3VA!EF$2,DATASHEET!$A$1:$GG$1,0)),"")</f>
        <v>0</v>
      </c>
      <c r="EF48" s="105" t="str">
        <f>IF(VLOOKUP(L3VA!$A48,DATASHEET!$A$2:$EW$231,127,FALSE)="","",VLOOKUP(L3VA!$A48,DATASHEET!$A$2:$EW$231,127,FALSE))</f>
        <v/>
      </c>
      <c r="EG48" s="105" t="str">
        <f t="shared" si="68"/>
        <v/>
      </c>
      <c r="EH48" s="106" t="str">
        <f>IF(ISBLANK(DATASHEET!EG36),"",DATASHEET!EG36)</f>
        <v/>
      </c>
      <c r="EI48" s="107" t="str">
        <f>IF(ISBLANK(DATASHEET!EH36),"",DATASHEET!EH36)</f>
        <v/>
      </c>
      <c r="EJ48" s="123" t="str">
        <f t="shared" si="69"/>
        <v/>
      </c>
      <c r="EK48" s="124">
        <f>IFERROR(INDEX(DATASHEET!$A$1:$GG$231,MATCH(L3VA!$A48,DATASHEET!$A$1:$A$231,0),MATCH(L3VA!EL$2,DATASHEET!$A$1:$GG$1,0)),"")</f>
        <v>0</v>
      </c>
      <c r="EL48" s="105" t="str">
        <f>IF(VLOOKUP(L3VA!$A48,DATASHEET!$A$2:$EW$231,132,FALSE)="","",VLOOKUP(L3VA!$A48,DATASHEET!$A$2:$EW$231,132,FALSE))</f>
        <v/>
      </c>
      <c r="EM48" s="105" t="str">
        <f t="shared" si="70"/>
        <v/>
      </c>
      <c r="EN48" s="106" t="str">
        <f>IF(ISBLANK(DATASHEET!EL36),"",DATASHEET!EL36)</f>
        <v/>
      </c>
      <c r="EO48" s="107" t="str">
        <f>IF(ISBLANK(DATASHEET!EM36),"",DATASHEET!EM36)</f>
        <v/>
      </c>
      <c r="EP48" s="123" t="str">
        <f t="shared" si="71"/>
        <v/>
      </c>
      <c r="EQ48" s="124">
        <f>IFERROR(INDEX(DATASHEET!$A$1:$GG$231,MATCH(L3VA!$A48,DATASHEET!$A$1:$A$231,0),MATCH(L3VA!ER$2,DATASHEET!$A$1:$GG$1,0)),"")</f>
        <v>0</v>
      </c>
      <c r="ER48" s="105" t="str">
        <f>IF(VLOOKUP(L3VA!$A48,DATASHEET!$A$2:$EW$231,137,FALSE)="","",VLOOKUP(L3VA!$A48,DATASHEET!$A$2:$EW$231,137,FALSE))</f>
        <v/>
      </c>
      <c r="ES48" s="105" t="str">
        <f t="shared" si="72"/>
        <v/>
      </c>
      <c r="ET48" s="106" t="str">
        <f>IF(ISBLANK(DATASHEET!EQ36),"",DATASHEET!EQ36)</f>
        <v>BG</v>
      </c>
      <c r="EU48" s="107" t="str">
        <f>IF(ISBLANK(DATASHEET!ER36),"",DATASHEET!ER36)</f>
        <v>12C-PY-9</v>
      </c>
      <c r="EV48" s="123" t="str">
        <f t="shared" si="73"/>
        <v/>
      </c>
      <c r="EW48" s="124">
        <f>IFERROR(INDEX(DATASHEET!$A$1:$GG$231,MATCH(L3VA!$A48,DATASHEET!$A$1:$A$231,0),MATCH(L3VA!EX$2,DATASHEET!$A$1:$GG$1,0)),"")</f>
        <v>0</v>
      </c>
      <c r="EX48" s="105" t="str">
        <f>IF(VLOOKUP(L3VA!$A48,DATASHEET!$A$2:$EW$231,142,FALSE)="","",VLOOKUP(L3VA!$A48,DATASHEET!$A$2:$EW$231,142,FALSE))</f>
        <v/>
      </c>
      <c r="EY48" s="105" t="str">
        <f t="shared" si="74"/>
        <v/>
      </c>
      <c r="EZ48" s="106" t="str">
        <f>IF(ISBLANK(DATASHEET!EV36),"",DATASHEET!EV36)</f>
        <v>HSH</v>
      </c>
      <c r="FA48" s="107" t="str">
        <f>IF(ISBLANK(DATASHEET!EW36),"",DATASHEET!EW36)</f>
        <v>12B-SO-9</v>
      </c>
      <c r="FB48" s="123" t="str">
        <f t="shared" si="75"/>
        <v/>
      </c>
      <c r="FC48" s="124">
        <f>IFERROR(INDEX(DATASHEET!$A$1:$GG$231,MATCH(L3VA!$A48,DATASHEET!$A$1:$A$231,0),MATCH(L3VA!FD$2,DATASHEET!$A$1:$GG$1,0)),"")</f>
        <v>0</v>
      </c>
      <c r="FD48" s="105" t="str">
        <f>IF(VLOOKUP(L3VA!$A48,DATASHEET!$A$2:$FW$231,147,FALSE)="","",VLOOKUP(L3VA!$A48,DATASHEET!$A$2:$FW$231,147,FALSE))</f>
        <v>BG</v>
      </c>
      <c r="FE48" s="105" t="str">
        <f t="shared" si="76"/>
        <v/>
      </c>
      <c r="FF48" s="106" t="str">
        <f>IF(ISBLANK(DATASHEET!FA36),"",DATASHEET!FA36)</f>
        <v/>
      </c>
      <c r="FG48" s="107" t="str">
        <f>IF(ISBLANK(DATASHEET!FB36),"",DATASHEET!FB36)</f>
        <v/>
      </c>
    </row>
    <row r="49" spans="1:163" x14ac:dyDescent="0.25">
      <c r="A49" s="354">
        <f>DATASHEET!A37</f>
        <v>150861</v>
      </c>
      <c r="B49" s="42" t="str">
        <f>DATASHEET!B37</f>
        <v>BYROM, Martha</v>
      </c>
      <c r="C49" s="109" t="str">
        <f>DATASHEET!C37</f>
        <v>12CSN</v>
      </c>
      <c r="D49" s="110" t="str">
        <f>DATASHEET!D37</f>
        <v>F</v>
      </c>
      <c r="E49" s="110" t="str">
        <f>IFERROR(VLOOKUP(A49,'[5]Y12 Students'!$E$3:$I$271,5,FALSE),"")</f>
        <v>INTERNAL</v>
      </c>
      <c r="F49" s="110" t="str">
        <f>DATASHEET!E37</f>
        <v>N</v>
      </c>
      <c r="G49" s="110" t="str">
        <f>DATASHEET!F37</f>
        <v>White - British</v>
      </c>
      <c r="H49" s="110" t="str">
        <f>DATASHEET!G37</f>
        <v>N</v>
      </c>
      <c r="I49" s="110" t="str">
        <f>DATASHEET!H37</f>
        <v>N</v>
      </c>
      <c r="J49" s="111" t="str">
        <f>DATASHEET!J37</f>
        <v>6.25+ (B/A)</v>
      </c>
      <c r="K49" s="104" t="str">
        <f t="shared" si="25"/>
        <v/>
      </c>
      <c r="L49" s="104" t="str">
        <f t="shared" si="26"/>
        <v/>
      </c>
      <c r="M49" s="336" t="str">
        <f>IF(COUNT(L3VA!$N49,L3VA!$Z49,L3VA!$T49,L3VA!$AF49,L3VA!$AX49,L3VA!$AR49,L3VA!$BJ49,L3VA!$BD49,L3VA!$BP49,L3VA!#REF!,L3VA!$AL49,L3VA!$BV49,L3VA!$CH49,L3VA!$CZ49,L3VA!$CN49,L3VA!$DF49,L3VA!$CB49,L3VA!#REF!,L3VA!$DR49,L3VA!$DX49,L3VA!$ED49,L3VA!$EJ49,L3VA!$EP49,L3VA!$EV49,L3VA!$FB49,L3VA!$DL49)=0,"",AVERAGE(N49,Z49,T49,AF49,AL49,AX49,AR49,BJ49,BD49,BP49,BV49,CH49,CZ49,CN49,DF49,CB49,DR49,DX49,ED49,EJ49,EP49,EV49,FB49,DL49))</f>
        <v/>
      </c>
      <c r="N49" s="123" t="str">
        <f t="shared" si="29"/>
        <v/>
      </c>
      <c r="O49" s="124">
        <f>IFERROR(INDEX(DATASHEET!$A$1:$GG$231,MATCH(L3VA!$A49,DATASHEET!$A$1:$A$231,0),MATCH(L3VA!P$2,DATASHEET!$A$1:$GG$1,0)),"")</f>
        <v>0</v>
      </c>
      <c r="P49" s="105">
        <f>IF(VLOOKUP(L3VA!$A49,DATASHEET!$A$2:$EW$231,22,FALSE)="","",VLOOKUP(L3VA!$A49,DATASHEET!$A$2:$EW$231,22,FALSE))</f>
        <v>0</v>
      </c>
      <c r="Q49" s="105" t="str">
        <f t="shared" si="30"/>
        <v/>
      </c>
      <c r="R49" s="106" t="str">
        <f>IF(ISBLANK(DATASHEET!AF37),"",DATASHEET!AF37)</f>
        <v>PLE</v>
      </c>
      <c r="S49" s="107" t="str">
        <f>IF(ISBLANK(DATASHEET!AG37),"",DATASHEET!AG37)</f>
        <v>12C-AR-1</v>
      </c>
      <c r="T49" s="123" t="str">
        <f t="shared" si="31"/>
        <v/>
      </c>
      <c r="U49" s="124">
        <f>IFERROR(INDEX(DATASHEET!$A$1:$GG$231,MATCH(L3VA!$A49,DATASHEET!$A$1:$A$231,0),MATCH(L3VA!V$2,DATASHEET!$A$1:$GG$1,0)),"")</f>
        <v>0</v>
      </c>
      <c r="V49" s="105">
        <f>IF(VLOOKUP(L3VA!$A49,DATASHEET!$A$2:$EW$231,27,FALSE)="","",VLOOKUP(L3VA!$A49,DATASHEET!$A$2:$EW$231,27,FALSE))</f>
        <v>0</v>
      </c>
      <c r="W49" s="105" t="str">
        <f t="shared" si="32"/>
        <v/>
      </c>
      <c r="X49" s="106" t="str">
        <f>IF(ISBLANK(DATASHEET!AK37),"",DATASHEET!AK37)</f>
        <v>RAB</v>
      </c>
      <c r="Y49" s="107" t="str">
        <f>IF(ISBLANK(DATASHEET!AL37),"",DATASHEET!AL37)</f>
        <v>12B-BI-1</v>
      </c>
      <c r="Z49" s="123" t="str">
        <f t="shared" si="33"/>
        <v/>
      </c>
      <c r="AA49" s="124">
        <f>IFERROR(INDEX(DATASHEET!$A$1:$GG$231,MATCH(L3VA!$A49,DATASHEET!$A$1:$A$231,0),MATCH(L3VA!AB$2,DATASHEET!$A$1:$GG$1,0)),"")</f>
        <v>0</v>
      </c>
      <c r="AB49" s="105" t="str">
        <f>IF(VLOOKUP(L3VA!$A49,DATASHEET!$A$2:$EW$231,32,FALSE)="","",VLOOKUP(L3VA!$A49,DATASHEET!$A$2:$EW$231,32,FALSE))</f>
        <v>PLE</v>
      </c>
      <c r="AC49" s="105" t="str">
        <f t="shared" si="34"/>
        <v/>
      </c>
      <c r="AD49" s="106" t="str">
        <f>IF(ISBLANK(DATASHEET!AP37),"",DATASHEET!AP37)</f>
        <v/>
      </c>
      <c r="AE49" s="107" t="str">
        <f>IF(ISBLANK(DATASHEET!AQ37),"",DATASHEET!AQ37)</f>
        <v/>
      </c>
      <c r="AF49" s="123" t="str">
        <f t="shared" si="35"/>
        <v/>
      </c>
      <c r="AG49" s="124">
        <f>IFERROR(INDEX(DATASHEET!$A$1:$GG$231,MATCH(L3VA!$A49,DATASHEET!$A$1:$A$231,0),MATCH(L3VA!AH$2,DATASHEET!$A$1:$GG$1,0)),"")</f>
        <v>0</v>
      </c>
      <c r="AH49" s="105" t="str">
        <f>IF(VLOOKUP(L3VA!$A49,DATASHEET!$A$2:$EW$231,37,FALSE)="","",VLOOKUP(L3VA!$A49,DATASHEET!$A$2:$EW$231,37,FALSE))</f>
        <v>RAB</v>
      </c>
      <c r="AI49" s="105" t="str">
        <f t="shared" si="36"/>
        <v/>
      </c>
      <c r="AJ49" s="106" t="str">
        <f>IF(ISBLANK(DATASHEET!AU37),"",DATASHEET!AU37)</f>
        <v/>
      </c>
      <c r="AK49" s="107" t="str">
        <f>IF(ISBLANK(DATASHEET!AV37),"",DATASHEET!AV37)</f>
        <v/>
      </c>
      <c r="AL49" s="123" t="str">
        <f t="shared" si="37"/>
        <v/>
      </c>
      <c r="AM49" s="124">
        <f>IFERROR(INDEX(DATASHEET!$A$1:$GG$231,MATCH(L3VA!$A49,DATASHEET!$A$1:$A$231,0),MATCH(L3VA!AN$2,DATASHEET!$A$1:$GG$1,0)),"")</f>
        <v>0</v>
      </c>
      <c r="AN49" s="105" t="str">
        <f>IF(VLOOKUP(L3VA!$A49,DATASHEET!$A$2:$EW$231,42,FALSE)="","",VLOOKUP(L3VA!$A49,DATASHEET!$A$2:$EW$231,42,FALSE))</f>
        <v/>
      </c>
      <c r="AO49" s="105" t="str">
        <f t="shared" si="38"/>
        <v/>
      </c>
      <c r="AP49" s="106" t="str">
        <f>IF(ISBLANK(DATASHEET!AZ37),"",DATASHEET!AZ37)</f>
        <v/>
      </c>
      <c r="AQ49" s="107" t="str">
        <f>IF(ISBLANK(DATASHEET!BA37),"",DATASHEET!BA37)</f>
        <v/>
      </c>
      <c r="AR49" s="123" t="str">
        <f t="shared" si="39"/>
        <v/>
      </c>
      <c r="AS49" s="124">
        <f>IFERROR(INDEX(DATASHEET!$A$1:$GG$231,MATCH(L3VA!$A49,DATASHEET!$A$1:$A$231,0),MATCH(L3VA!AT$2,DATASHEET!$A$1:$GG$1,0)),"")</f>
        <v>0</v>
      </c>
      <c r="AT49" s="105" t="str">
        <f>IF(VLOOKUP(L3VA!$A49,DATASHEET!$A$2:$EW$231,47,FALSE)="","",VLOOKUP(L3VA!$A49,DATASHEET!$A$2:$EW$231,47,FALSE))</f>
        <v/>
      </c>
      <c r="AU49" s="105" t="str">
        <f t="shared" si="40"/>
        <v/>
      </c>
      <c r="AV49" s="106" t="str">
        <f>IF(ISBLANK(DATASHEET!BE37),"",DATASHEET!BE37)</f>
        <v/>
      </c>
      <c r="AW49" s="107" t="str">
        <f>IF(ISBLANK(DATASHEET!BF37),"",DATASHEET!BF37)</f>
        <v/>
      </c>
      <c r="AX49" s="123" t="str">
        <f t="shared" si="41"/>
        <v/>
      </c>
      <c r="AY49" s="124">
        <f>IFERROR(INDEX(DATASHEET!$A$1:$GG$231,MATCH(L3VA!$A49,DATASHEET!$A$1:$A$231,0),MATCH(L3VA!AZ$2,DATASHEET!$A$1:$GG$1,0)),"")</f>
        <v>0</v>
      </c>
      <c r="AZ49" s="105" t="str">
        <f>IF(VLOOKUP(L3VA!$A49,DATASHEET!$A$2:$EW$231,52,FALSE)="","",VLOOKUP(L3VA!$A49,DATASHEET!$A$2:$EW$231,52,FALSE))</f>
        <v/>
      </c>
      <c r="BA49" s="105" t="str">
        <f t="shared" si="42"/>
        <v/>
      </c>
      <c r="BB49" s="106" t="str">
        <f>IF(ISBLANK(DATASHEET!BJ37),"",DATASHEET!BJ37)</f>
        <v/>
      </c>
      <c r="BC49" s="107" t="str">
        <f>IF(ISBLANK(DATASHEET!BK37),"",DATASHEET!BK37)</f>
        <v/>
      </c>
      <c r="BD49" s="123" t="str">
        <f t="shared" si="43"/>
        <v/>
      </c>
      <c r="BE49" s="124">
        <f>IFERROR(INDEX(DATASHEET!$A$1:$GG$231,MATCH(L3VA!$A49,DATASHEET!$A$1:$A$231,0),MATCH(L3VA!BF$2,DATASHEET!$A$1:$GG$1,0)),"")</f>
        <v>0</v>
      </c>
      <c r="BF49" s="105" t="str">
        <f>IF(VLOOKUP(L3VA!$A49,DATASHEET!$A$2:$EW$231,57,FALSE)="","",VLOOKUP(L3VA!$A49,DATASHEET!$A$2:$EW$231,57,FALSE))</f>
        <v/>
      </c>
      <c r="BG49" s="105" t="str">
        <f t="shared" si="44"/>
        <v/>
      </c>
      <c r="BH49" s="106" t="str">
        <f>IF(ISBLANK(DATASHEET!BO37),"",DATASHEET!BO37)</f>
        <v/>
      </c>
      <c r="BI49" s="107" t="str">
        <f>IF(ISBLANK(DATASHEET!BP37),"",DATASHEET!BP37)</f>
        <v/>
      </c>
      <c r="BJ49" s="123" t="str">
        <f t="shared" si="45"/>
        <v/>
      </c>
      <c r="BK49" s="124">
        <f>IFERROR(INDEX(DATASHEET!$A$1:$GG$231,MATCH(L3VA!$A49,DATASHEET!$A$1:$A$231,0),MATCH(L3VA!BL$2,DATASHEET!$A$1:$GG$1,0)),"")</f>
        <v>0</v>
      </c>
      <c r="BL49" s="105" t="str">
        <f>IF(VLOOKUP(L3VA!$A49,DATASHEET!$A$2:$EW$231,62,FALSE)="","",VLOOKUP(L3VA!$A49,DATASHEET!$A$2:$EW$231,62,FALSE))</f>
        <v/>
      </c>
      <c r="BM49" s="105" t="str">
        <f t="shared" si="46"/>
        <v/>
      </c>
      <c r="BN49" s="106" t="str">
        <f>IF(ISBLANK(DATASHEET!BT37),"",DATASHEET!BT37)</f>
        <v/>
      </c>
      <c r="BO49" s="107" t="str">
        <f>IF(ISBLANK(DATASHEET!BU37),"",DATASHEET!BU37)</f>
        <v/>
      </c>
      <c r="BP49" s="123" t="str">
        <f t="shared" si="47"/>
        <v/>
      </c>
      <c r="BQ49" s="124">
        <f>IFERROR(INDEX(DATASHEET!$A$1:$GG$231,MATCH(L3VA!$A49,DATASHEET!$A$1:$A$231,0),MATCH(L3VA!BR$2,DATASHEET!$A$1:$GG$1,0)),"")</f>
        <v>0</v>
      </c>
      <c r="BR49" s="105" t="str">
        <f>IF(VLOOKUP(L3VA!$A49,DATASHEET!$A$2:$EW$231,67,FALSE)="","",VLOOKUP(L3VA!$A49,DATASHEET!$A$2:$EW$231,67,FALSE))</f>
        <v/>
      </c>
      <c r="BS49" s="105" t="str">
        <f t="shared" si="48"/>
        <v/>
      </c>
      <c r="BT49" s="106" t="str">
        <f>IF(ISBLANK(DATASHEET!BY37),"",DATASHEET!BY37)</f>
        <v/>
      </c>
      <c r="BU49" s="107" t="str">
        <f>IF(ISBLANK(DATASHEET!BZ37),"",DATASHEET!BZ37)</f>
        <v/>
      </c>
      <c r="BV49" s="123" t="str">
        <f t="shared" si="49"/>
        <v/>
      </c>
      <c r="BW49" s="124">
        <f>IFERROR(INDEX(DATASHEET!$A$1:$GG$231,MATCH(L3VA!$A49,DATASHEET!$A$1:$A$231,0),MATCH(L3VA!BX$2,DATASHEET!$A$1:$GG$1,0)),"")</f>
        <v>0</v>
      </c>
      <c r="BX49" s="105" t="str">
        <f>IF(VLOOKUP(L3VA!$A49,DATASHEET!$A$2:$EW$231,77,FALSE)="","",VLOOKUP(L3VA!$A49,DATASHEET!$A$2:$EW$231,77,FALSE))</f>
        <v/>
      </c>
      <c r="BY49" s="105" t="str">
        <f t="shared" si="50"/>
        <v/>
      </c>
      <c r="BZ49" s="106" t="str">
        <f>IF(ISBLANK(DATASHEET!CI37),"",DATASHEET!CI37)</f>
        <v/>
      </c>
      <c r="CA49" s="107" t="str">
        <f>IF(ISBLANK(DATASHEET!CJ37),"",DATASHEET!CJ37)</f>
        <v/>
      </c>
      <c r="CB49" s="123" t="str">
        <f t="shared" si="51"/>
        <v/>
      </c>
      <c r="CC49" s="124">
        <f>IFERROR(INDEX(DATASHEET!$A$1:$GG$231,MATCH(L3VA!$A49,DATASHEET!$A$1:$A$231,0),MATCH(L3VA!CD$2,DATASHEET!$A$1:$GG$1,0)),"")</f>
        <v>0</v>
      </c>
      <c r="CD49" s="105" t="str">
        <f>IF(VLOOKUP(L3VA!$A49,DATASHEET!$A$2:$EW$231,82,FALSE)="","",VLOOKUP(L3VA!$A49,DATASHEET!$A$2:$EW$231,82,FALSE))</f>
        <v>CSN</v>
      </c>
      <c r="CE49" s="105" t="str">
        <f t="shared" si="52"/>
        <v/>
      </c>
      <c r="CF49" s="106" t="str">
        <f>IF(ISBLANK(DATASHEET!CN37),"",DATASHEET!CN37)</f>
        <v/>
      </c>
      <c r="CG49" s="107" t="str">
        <f>IF(ISBLANK(DATASHEET!CO37),"",DATASHEET!CO37)</f>
        <v/>
      </c>
      <c r="CH49" s="123" t="str">
        <f t="shared" si="53"/>
        <v/>
      </c>
      <c r="CI49" s="124">
        <f>IFERROR(INDEX(DATASHEET!$A$1:$GG$231,MATCH(L3VA!$A49,DATASHEET!$A$1:$A$231,0),MATCH(L3VA!CJ$2,DATASHEET!$A$1:$GG$1,0)),"")</f>
        <v>0</v>
      </c>
      <c r="CJ49" s="105" t="str">
        <f>IF(VLOOKUP(L3VA!$A49,DATASHEET!$A$2:$EW$231,87,FALSE)="","",VLOOKUP(L3VA!$A49,DATASHEET!$A$2:$EW$231,87,FALSE))</f>
        <v/>
      </c>
      <c r="CK49" s="105" t="str">
        <f t="shared" si="27"/>
        <v/>
      </c>
      <c r="CL49" s="106" t="str">
        <f>IF(ISBLANK(DATASHEET!CS37),"",DATASHEET!CS37)</f>
        <v/>
      </c>
      <c r="CM49" s="107" t="str">
        <f>IF(ISBLANK(DATASHEET!CT37),"",DATASHEET!CT37)</f>
        <v/>
      </c>
      <c r="CN49" s="123" t="str">
        <f t="shared" si="54"/>
        <v/>
      </c>
      <c r="CO49" s="124">
        <f>IFERROR(INDEX(DATASHEET!$A$1:$GG$231,MATCH(L3VA!$A49,DATASHEET!$A$1:$A$231,0),MATCH(L3VA!CP$2,DATASHEET!$A$1:$GG$1,0)),"")</f>
        <v>0</v>
      </c>
      <c r="CP49" s="105" t="str">
        <f>IF(VLOOKUP(L3VA!$A49,DATASHEET!$A$2:$EW$231,92,FALSE)="","",VLOOKUP(L3VA!$A49,DATASHEET!$A$2:$EW$231,92,FALSE))</f>
        <v/>
      </c>
      <c r="CQ49" s="105" t="str">
        <f t="shared" si="55"/>
        <v/>
      </c>
      <c r="CR49" s="106" t="str">
        <f>IF(ISBLANK(DATASHEET!CX37),"",DATASHEET!CX37)</f>
        <v/>
      </c>
      <c r="CS49" s="107" t="str">
        <f>IF(ISBLANK(DATASHEET!CY37),"",DATASHEET!CY37)</f>
        <v/>
      </c>
      <c r="CT49" s="123" t="str">
        <f t="shared" si="56"/>
        <v/>
      </c>
      <c r="CU49" s="124">
        <f>IFERROR(INDEX(DATASHEET!$A$1:$GG$231,MATCH(L3VA!$A49,DATASHEET!$A$1:$A$231,0),MATCH(L3VA!CV$2,DATASHEET!$A$1:$GG$1,0)),"")</f>
        <v>0</v>
      </c>
      <c r="CV49" s="105" t="str">
        <f>IF(VLOOKUP(L3VA!$A49,DATASHEET!$A$2:$EW$231,107,FALSE)="","",VLOOKUP(L3VA!$A49,DATASHEET!$A$2:$EW$231,107,FALSE))</f>
        <v/>
      </c>
      <c r="CW49" s="105" t="str">
        <f t="shared" si="57"/>
        <v/>
      </c>
      <c r="CX49" s="106" t="str">
        <f>IF(ISBLANK(DATASHEET!DC37),"",DATASHEET!DC37)</f>
        <v/>
      </c>
      <c r="CY49" s="107" t="str">
        <f>IF(ISBLANK(DATASHEET!DD37),"",DATASHEET!DD37)</f>
        <v/>
      </c>
      <c r="CZ49" s="123" t="str">
        <f t="shared" si="58"/>
        <v/>
      </c>
      <c r="DA49" s="124">
        <f>IFERROR(INDEX(DATASHEET!$A$1:$GG$231,MATCH(L3VA!$A49,DATASHEET!$A$1:$A$231,0),MATCH(L3VA!DB$2,DATASHEET!$A$1:$GG$1,0)),"")</f>
        <v>0</v>
      </c>
      <c r="DB49" s="105" t="str">
        <f>IF(VLOOKUP(L3VA!$A49,DATASHEET!$A$2:$EW$231,97,FALSE)="","",VLOOKUP(L3VA!$A49,DATASHEET!$A$2:$EW$231,97,FALSE))</f>
        <v/>
      </c>
      <c r="DC49" s="105" t="str">
        <f t="shared" si="59"/>
        <v/>
      </c>
      <c r="DD49" s="106" t="str">
        <f>IF(ISBLANK(DATASHEET!DH37),"",DATASHEET!DH37)</f>
        <v/>
      </c>
      <c r="DE49" s="107" t="str">
        <f>IF(ISBLANK(DATASHEET!DI37),"",DATASHEET!DI37)</f>
        <v/>
      </c>
      <c r="DF49" s="123" t="str">
        <f t="shared" si="60"/>
        <v/>
      </c>
      <c r="DG49" s="124">
        <f>IFERROR(INDEX(DATASHEET!$A$1:$GG$231,MATCH(L3VA!$A49,DATASHEET!$A$1:$A$231,0),MATCH(L3VA!DH$2,DATASHEET!$A$1:$GG$1,0)),"")</f>
        <v>0</v>
      </c>
      <c r="DH49" s="105" t="str">
        <f>IF(VLOOKUP(L3VA!$A49,DATASHEET!$A$2:$EW$231,102,FALSE)="","",VLOOKUP(L3VA!$A49,DATASHEET!$A$2:$EW$231,102,FALSE))</f>
        <v/>
      </c>
      <c r="DI49" s="105" t="str">
        <f t="shared" si="61"/>
        <v/>
      </c>
      <c r="DJ49" s="106" t="str">
        <f>IF(ISBLANK(DATASHEET!DM37),"",DATASHEET!DM37)</f>
        <v/>
      </c>
      <c r="DK49" s="107" t="str">
        <f>IF(ISBLANK(DATASHEET!DN37),"",DATASHEET!DN37)</f>
        <v/>
      </c>
      <c r="DL49" s="123" t="str">
        <f t="shared" si="62"/>
        <v/>
      </c>
      <c r="DM49" s="124">
        <f>IFERROR(INDEX(DATASHEET!$A$1:$GG$231,MATCH(L3VA!$A49,DATASHEET!$A$1:$A$231,0),MATCH(L3VA!DN$2,DATASHEET!$A$1:$GG$1,0)),"")</f>
        <v>0</v>
      </c>
      <c r="DN49" s="105" t="str">
        <f>IF(VLOOKUP(L3VA!$A49,DATASHEET!$A$2:$FW$231,112,FALSE)="","",VLOOKUP(L3VA!$A49,DATASHEET!$A$2:$FW$231,112,FALSE))</f>
        <v/>
      </c>
      <c r="DO49" s="105" t="str">
        <f t="shared" si="28"/>
        <v/>
      </c>
      <c r="DP49" s="106" t="str">
        <f>IF(ISBLANK(DATASHEET!DR37),"",DATASHEET!DR37)</f>
        <v/>
      </c>
      <c r="DQ49" s="107" t="str">
        <f>IF(ISBLANK(DATASHEET!DS37),"",DATASHEET!DS37)</f>
        <v/>
      </c>
      <c r="DR49" s="123" t="str">
        <f t="shared" si="63"/>
        <v/>
      </c>
      <c r="DS49" s="124">
        <f>IFERROR(INDEX(DATASHEET!$A$1:$GG$231,MATCH(L3VA!$A49,DATASHEET!$A$1:$A$231,0),MATCH(L3VA!DT$2,DATASHEET!$A$1:$GG$1,0)),"")</f>
        <v>0</v>
      </c>
      <c r="DT49" s="105" t="str">
        <f>IF(VLOOKUP(L3VA!$A49,DATASHEET!$A$2:$EW$231,117,FALSE)="","",VLOOKUP(L3VA!$A49,DATASHEET!$A$2:$EW$231,117,FALSE))</f>
        <v/>
      </c>
      <c r="DU49" s="105" t="str">
        <f t="shared" si="64"/>
        <v/>
      </c>
      <c r="DV49" s="106" t="str">
        <f>IF(ISBLANK(DATASHEET!DW37),"",DATASHEET!DW37)</f>
        <v/>
      </c>
      <c r="DW49" s="107" t="str">
        <f>IF(ISBLANK(DATASHEET!DX37),"",DATASHEET!DX37)</f>
        <v/>
      </c>
      <c r="DX49" s="123" t="str">
        <f t="shared" si="65"/>
        <v/>
      </c>
      <c r="DY49" s="124" t="str">
        <f>IFERROR(INDEX(DATASHEET!$A$1:$GG$231,MATCH(L3VA!$A49,DATASHEET!$A$1:$A$231,0),MATCH(L3VA!DZ$2,DATASHEET!$A$1:$GG$1,0)),"")</f>
        <v/>
      </c>
      <c r="DZ49" s="105" t="str">
        <f>IF(VLOOKUP(L3VA!$A49,DATASHEET!$A$2:$EW$231,122,FALSE)="","",VLOOKUP(L3VA!$A49,DATASHEET!$A$2:$EW$231,122,FALSE))</f>
        <v/>
      </c>
      <c r="EA49" s="105" t="str">
        <f t="shared" si="66"/>
        <v/>
      </c>
      <c r="EB49" s="106" t="str">
        <f>IF(ISBLANK(DATASHEET!EB37),"",DATASHEET!EB37)</f>
        <v/>
      </c>
      <c r="EC49" s="107" t="str">
        <f>IF(ISBLANK(DATASHEET!EC37),"",DATASHEET!EC37)</f>
        <v/>
      </c>
      <c r="ED49" s="123" t="str">
        <f t="shared" si="67"/>
        <v/>
      </c>
      <c r="EE49" s="124">
        <f>IFERROR(INDEX(DATASHEET!$A$1:$GG$231,MATCH(L3VA!$A49,DATASHEET!$A$1:$A$231,0),MATCH(L3VA!EF$2,DATASHEET!$A$1:$GG$1,0)),"")</f>
        <v>0</v>
      </c>
      <c r="EF49" s="105" t="str">
        <f>IF(VLOOKUP(L3VA!$A49,DATASHEET!$A$2:$EW$231,127,FALSE)="","",VLOOKUP(L3VA!$A49,DATASHEET!$A$2:$EW$231,127,FALSE))</f>
        <v/>
      </c>
      <c r="EG49" s="105" t="str">
        <f t="shared" si="68"/>
        <v/>
      </c>
      <c r="EH49" s="106" t="str">
        <f>IF(ISBLANK(DATASHEET!EG37),"",DATASHEET!EG37)</f>
        <v/>
      </c>
      <c r="EI49" s="107" t="str">
        <f>IF(ISBLANK(DATASHEET!EH37),"",DATASHEET!EH37)</f>
        <v/>
      </c>
      <c r="EJ49" s="123" t="str">
        <f t="shared" si="69"/>
        <v/>
      </c>
      <c r="EK49" s="124">
        <f>IFERROR(INDEX(DATASHEET!$A$1:$GG$231,MATCH(L3VA!$A49,DATASHEET!$A$1:$A$231,0),MATCH(L3VA!EL$2,DATASHEET!$A$1:$GG$1,0)),"")</f>
        <v>0</v>
      </c>
      <c r="EL49" s="105" t="str">
        <f>IF(VLOOKUP(L3VA!$A49,DATASHEET!$A$2:$EW$231,132,FALSE)="","",VLOOKUP(L3VA!$A49,DATASHEET!$A$2:$EW$231,132,FALSE))</f>
        <v/>
      </c>
      <c r="EM49" s="105" t="str">
        <f t="shared" si="70"/>
        <v/>
      </c>
      <c r="EN49" s="106" t="str">
        <f>IF(ISBLANK(DATASHEET!EL37),"",DATASHEET!EL37)</f>
        <v/>
      </c>
      <c r="EO49" s="107" t="str">
        <f>IF(ISBLANK(DATASHEET!EM37),"",DATASHEET!EM37)</f>
        <v/>
      </c>
      <c r="EP49" s="123" t="str">
        <f t="shared" si="71"/>
        <v/>
      </c>
      <c r="EQ49" s="124">
        <f>IFERROR(INDEX(DATASHEET!$A$1:$GG$231,MATCH(L3VA!$A49,DATASHEET!$A$1:$A$231,0),MATCH(L3VA!ER$2,DATASHEET!$A$1:$GG$1,0)),"")</f>
        <v>0</v>
      </c>
      <c r="ER49" s="105" t="str">
        <f>IF(VLOOKUP(L3VA!$A49,DATASHEET!$A$2:$EW$231,137,FALSE)="","",VLOOKUP(L3VA!$A49,DATASHEET!$A$2:$EW$231,137,FALSE))</f>
        <v/>
      </c>
      <c r="ES49" s="105" t="str">
        <f t="shared" si="72"/>
        <v/>
      </c>
      <c r="ET49" s="106" t="str">
        <f>IF(ISBLANK(DATASHEET!EQ37),"",DATASHEET!EQ37)</f>
        <v/>
      </c>
      <c r="EU49" s="107" t="str">
        <f>IF(ISBLANK(DATASHEET!ER37),"",DATASHEET!ER37)</f>
        <v/>
      </c>
      <c r="EV49" s="123" t="str">
        <f t="shared" si="73"/>
        <v/>
      </c>
      <c r="EW49" s="124">
        <f>IFERROR(INDEX(DATASHEET!$A$1:$GG$231,MATCH(L3VA!$A49,DATASHEET!$A$1:$A$231,0),MATCH(L3VA!EX$2,DATASHEET!$A$1:$GG$1,0)),"")</f>
        <v>0</v>
      </c>
      <c r="EX49" s="105" t="str">
        <f>IF(VLOOKUP(L3VA!$A49,DATASHEET!$A$2:$EW$231,142,FALSE)="","",VLOOKUP(L3VA!$A49,DATASHEET!$A$2:$EW$231,142,FALSE))</f>
        <v/>
      </c>
      <c r="EY49" s="105" t="str">
        <f t="shared" si="74"/>
        <v/>
      </c>
      <c r="EZ49" s="106" t="str">
        <f>IF(ISBLANK(DATASHEET!EV37),"",DATASHEET!EV37)</f>
        <v/>
      </c>
      <c r="FA49" s="107" t="str">
        <f>IF(ISBLANK(DATASHEET!EW37),"",DATASHEET!EW37)</f>
        <v/>
      </c>
      <c r="FB49" s="123" t="str">
        <f t="shared" si="75"/>
        <v/>
      </c>
      <c r="FC49" s="124">
        <f>IFERROR(INDEX(DATASHEET!$A$1:$GG$231,MATCH(L3VA!$A49,DATASHEET!$A$1:$A$231,0),MATCH(L3VA!FD$2,DATASHEET!$A$1:$GG$1,0)),"")</f>
        <v>0</v>
      </c>
      <c r="FD49" s="105" t="str">
        <f>IF(VLOOKUP(L3VA!$A49,DATASHEET!$A$2:$FW$231,147,FALSE)="","",VLOOKUP(L3VA!$A49,DATASHEET!$A$2:$FW$231,147,FALSE))</f>
        <v/>
      </c>
      <c r="FE49" s="105" t="str">
        <f t="shared" si="76"/>
        <v/>
      </c>
      <c r="FF49" s="106" t="str">
        <f>IF(ISBLANK(DATASHEET!FA37),"",DATASHEET!FA37)</f>
        <v>BJM</v>
      </c>
      <c r="FG49" s="107" t="str">
        <f>IF(ISBLANK(DATASHEET!FB37),"",DATASHEET!FB37)</f>
        <v>12D-SP-10</v>
      </c>
    </row>
    <row r="50" spans="1:163" x14ac:dyDescent="0.25">
      <c r="A50" s="354">
        <f>DATASHEET!A38</f>
        <v>160108</v>
      </c>
      <c r="B50" s="42" t="str">
        <f>DATASHEET!B38</f>
        <v>CARR, Olivia</v>
      </c>
      <c r="C50" s="109" t="str">
        <f>DATASHEET!C38</f>
        <v>12ASA</v>
      </c>
      <c r="D50" s="110" t="str">
        <f>DATASHEET!D38</f>
        <v>F</v>
      </c>
      <c r="E50" s="110" t="str">
        <f>IFERROR(VLOOKUP(A50,'[5]Y12 Students'!$E$3:$I$271,5,FALSE),"")</f>
        <v>EXTERNAL</v>
      </c>
      <c r="F50" s="110" t="str">
        <f>DATASHEET!E38</f>
        <v>N</v>
      </c>
      <c r="G50" s="110" t="str">
        <f>DATASHEET!F38</f>
        <v>White - British</v>
      </c>
      <c r="H50" s="110" t="str">
        <f>DATASHEET!G38</f>
        <v>N</v>
      </c>
      <c r="I50" s="110" t="str">
        <f>DATASHEET!H38</f>
        <v>N</v>
      </c>
      <c r="J50" s="111" t="str">
        <f>DATASHEET!J38</f>
        <v>4.75+ (C/B)</v>
      </c>
      <c r="K50" s="104" t="str">
        <f t="shared" si="25"/>
        <v/>
      </c>
      <c r="L50" s="104" t="str">
        <f t="shared" si="26"/>
        <v/>
      </c>
      <c r="M50" s="336" t="str">
        <f>IF(COUNT(L3VA!$N50,L3VA!$Z50,L3VA!$T50,L3VA!$AF50,L3VA!$AX50,L3VA!$AR50,L3VA!$BJ50,L3VA!$BD50,L3VA!$BP50,L3VA!#REF!,L3VA!$AL50,L3VA!$BV50,L3VA!$CH50,L3VA!$CZ50,L3VA!$CN50,L3VA!$DF50,L3VA!$CB50,L3VA!#REF!,L3VA!$DR50,L3VA!$DX50,L3VA!$ED50,L3VA!$EJ50,L3VA!$EP50,L3VA!$EV50,L3VA!$FB50,L3VA!$DL50)=0,"",AVERAGE(N50,Z50,T50,AF50,AL50,AX50,AR50,BJ50,BD50,BP50,BV50,CH50,CZ50,CN50,DF50,CB50,DR50,DX50,ED50,EJ50,EP50,EV50,FB50,DL50))</f>
        <v/>
      </c>
      <c r="N50" s="123" t="str">
        <f t="shared" si="29"/>
        <v/>
      </c>
      <c r="O50" s="124">
        <f>IFERROR(INDEX(DATASHEET!$A$1:$GG$231,MATCH(L3VA!$A50,DATASHEET!$A$1:$A$231,0),MATCH(L3VA!P$2,DATASHEET!$A$1:$GG$1,0)),"")</f>
        <v>0</v>
      </c>
      <c r="P50" s="105">
        <f>IF(VLOOKUP(L3VA!$A50,DATASHEET!$A$2:$EW$231,22,FALSE)="","",VLOOKUP(L3VA!$A50,DATASHEET!$A$2:$EW$231,22,FALSE))</f>
        <v>0</v>
      </c>
      <c r="Q50" s="105" t="str">
        <f t="shared" si="30"/>
        <v/>
      </c>
      <c r="R50" s="106" t="str">
        <f>IF(ISBLANK(DATASHEET!AF38),"",DATASHEET!AF38)</f>
        <v/>
      </c>
      <c r="S50" s="107" t="str">
        <f>IF(ISBLANK(DATASHEET!AG38),"",DATASHEET!AG38)</f>
        <v/>
      </c>
      <c r="T50" s="123" t="str">
        <f t="shared" si="31"/>
        <v/>
      </c>
      <c r="U50" s="124">
        <f>IFERROR(INDEX(DATASHEET!$A$1:$GG$231,MATCH(L3VA!$A50,DATASHEET!$A$1:$A$231,0),MATCH(L3VA!V$2,DATASHEET!$A$1:$GG$1,0)),"")</f>
        <v>0</v>
      </c>
      <c r="V50" s="105">
        <f>IF(VLOOKUP(L3VA!$A50,DATASHEET!$A$2:$EW$231,27,FALSE)="","",VLOOKUP(L3VA!$A50,DATASHEET!$A$2:$EW$231,27,FALSE))</f>
        <v>0</v>
      </c>
      <c r="W50" s="105" t="str">
        <f t="shared" si="32"/>
        <v/>
      </c>
      <c r="X50" s="106" t="str">
        <f>IF(ISBLANK(DATASHEET!AK38),"",DATASHEET!AK38)</f>
        <v/>
      </c>
      <c r="Y50" s="107" t="str">
        <f>IF(ISBLANK(DATASHEET!AL38),"",DATASHEET!AL38)</f>
        <v/>
      </c>
      <c r="Z50" s="123" t="str">
        <f t="shared" si="33"/>
        <v/>
      </c>
      <c r="AA50" s="124">
        <f>IFERROR(INDEX(DATASHEET!$A$1:$GG$231,MATCH(L3VA!$A50,DATASHEET!$A$1:$A$231,0),MATCH(L3VA!AB$2,DATASHEET!$A$1:$GG$1,0)),"")</f>
        <v>0</v>
      </c>
      <c r="AB50" s="105" t="str">
        <f>IF(VLOOKUP(L3VA!$A50,DATASHEET!$A$2:$EW$231,32,FALSE)="","",VLOOKUP(L3VA!$A50,DATASHEET!$A$2:$EW$231,32,FALSE))</f>
        <v/>
      </c>
      <c r="AC50" s="105" t="str">
        <f t="shared" si="34"/>
        <v/>
      </c>
      <c r="AD50" s="106" t="str">
        <f>IF(ISBLANK(DATASHEET!AP38),"",DATASHEET!AP38)</f>
        <v/>
      </c>
      <c r="AE50" s="107" t="str">
        <f>IF(ISBLANK(DATASHEET!AQ38),"",DATASHEET!AQ38)</f>
        <v/>
      </c>
      <c r="AF50" s="123" t="str">
        <f t="shared" si="35"/>
        <v/>
      </c>
      <c r="AG50" s="124">
        <f>IFERROR(INDEX(DATASHEET!$A$1:$GG$231,MATCH(L3VA!$A50,DATASHEET!$A$1:$A$231,0),MATCH(L3VA!AH$2,DATASHEET!$A$1:$GG$1,0)),"")</f>
        <v>0</v>
      </c>
      <c r="AH50" s="105" t="str">
        <f>IF(VLOOKUP(L3VA!$A50,DATASHEET!$A$2:$EW$231,37,FALSE)="","",VLOOKUP(L3VA!$A50,DATASHEET!$A$2:$EW$231,37,FALSE))</f>
        <v/>
      </c>
      <c r="AI50" s="105" t="str">
        <f t="shared" si="36"/>
        <v/>
      </c>
      <c r="AJ50" s="106" t="str">
        <f>IF(ISBLANK(DATASHEET!AU38),"",DATASHEET!AU38)</f>
        <v/>
      </c>
      <c r="AK50" s="107" t="str">
        <f>IF(ISBLANK(DATASHEET!AV38),"",DATASHEET!AV38)</f>
        <v/>
      </c>
      <c r="AL50" s="123" t="str">
        <f t="shared" si="37"/>
        <v/>
      </c>
      <c r="AM50" s="124">
        <f>IFERROR(INDEX(DATASHEET!$A$1:$GG$231,MATCH(L3VA!$A50,DATASHEET!$A$1:$A$231,0),MATCH(L3VA!AN$2,DATASHEET!$A$1:$GG$1,0)),"")</f>
        <v>0</v>
      </c>
      <c r="AN50" s="105" t="str">
        <f>IF(VLOOKUP(L3VA!$A50,DATASHEET!$A$2:$EW$231,42,FALSE)="","",VLOOKUP(L3VA!$A50,DATASHEET!$A$2:$EW$231,42,FALSE))</f>
        <v/>
      </c>
      <c r="AO50" s="105" t="str">
        <f t="shared" si="38"/>
        <v/>
      </c>
      <c r="AP50" s="106" t="str">
        <f>IF(ISBLANK(DATASHEET!AZ38),"",DATASHEET!AZ38)</f>
        <v/>
      </c>
      <c r="AQ50" s="107" t="str">
        <f>IF(ISBLANK(DATASHEET!BA38),"",DATASHEET!BA38)</f>
        <v/>
      </c>
      <c r="AR50" s="123" t="str">
        <f t="shared" si="39"/>
        <v/>
      </c>
      <c r="AS50" s="124">
        <f>IFERROR(INDEX(DATASHEET!$A$1:$GG$231,MATCH(L3VA!$A50,DATASHEET!$A$1:$A$231,0),MATCH(L3VA!AT$2,DATASHEET!$A$1:$GG$1,0)),"")</f>
        <v>0</v>
      </c>
      <c r="AT50" s="105" t="str">
        <f>IF(VLOOKUP(L3VA!$A50,DATASHEET!$A$2:$EW$231,47,FALSE)="","",VLOOKUP(L3VA!$A50,DATASHEET!$A$2:$EW$231,47,FALSE))</f>
        <v/>
      </c>
      <c r="AU50" s="105" t="str">
        <f t="shared" si="40"/>
        <v/>
      </c>
      <c r="AV50" s="106" t="str">
        <f>IF(ISBLANK(DATASHEET!BE38),"",DATASHEET!BE38)</f>
        <v/>
      </c>
      <c r="AW50" s="107" t="str">
        <f>IF(ISBLANK(DATASHEET!BF38),"",DATASHEET!BF38)</f>
        <v/>
      </c>
      <c r="AX50" s="123" t="str">
        <f t="shared" si="41"/>
        <v/>
      </c>
      <c r="AY50" s="124">
        <f>IFERROR(INDEX(DATASHEET!$A$1:$GG$231,MATCH(L3VA!$A50,DATASHEET!$A$1:$A$231,0),MATCH(L3VA!AZ$2,DATASHEET!$A$1:$GG$1,0)),"")</f>
        <v>0</v>
      </c>
      <c r="AZ50" s="105" t="str">
        <f>IF(VLOOKUP(L3VA!$A50,DATASHEET!$A$2:$EW$231,52,FALSE)="","",VLOOKUP(L3VA!$A50,DATASHEET!$A$2:$EW$231,52,FALSE))</f>
        <v/>
      </c>
      <c r="BA50" s="105" t="str">
        <f t="shared" si="42"/>
        <v/>
      </c>
      <c r="BB50" s="106" t="str">
        <f>IF(ISBLANK(DATASHEET!BJ38),"",DATASHEET!BJ38)</f>
        <v/>
      </c>
      <c r="BC50" s="107" t="str">
        <f>IF(ISBLANK(DATASHEET!BK38),"",DATASHEET!BK38)</f>
        <v/>
      </c>
      <c r="BD50" s="123" t="str">
        <f t="shared" si="43"/>
        <v/>
      </c>
      <c r="BE50" s="124">
        <f>IFERROR(INDEX(DATASHEET!$A$1:$GG$231,MATCH(L3VA!$A50,DATASHEET!$A$1:$A$231,0),MATCH(L3VA!BF$2,DATASHEET!$A$1:$GG$1,0)),"")</f>
        <v>0</v>
      </c>
      <c r="BF50" s="105" t="str">
        <f>IF(VLOOKUP(L3VA!$A50,DATASHEET!$A$2:$EW$231,57,FALSE)="","",VLOOKUP(L3VA!$A50,DATASHEET!$A$2:$EW$231,57,FALSE))</f>
        <v/>
      </c>
      <c r="BG50" s="105" t="str">
        <f t="shared" si="44"/>
        <v/>
      </c>
      <c r="BH50" s="106" t="str">
        <f>IF(ISBLANK(DATASHEET!BO38),"",DATASHEET!BO38)</f>
        <v/>
      </c>
      <c r="BI50" s="107" t="str">
        <f>IF(ISBLANK(DATASHEET!BP38),"",DATASHEET!BP38)</f>
        <v/>
      </c>
      <c r="BJ50" s="123" t="str">
        <f t="shared" si="45"/>
        <v/>
      </c>
      <c r="BK50" s="124">
        <f>IFERROR(INDEX(DATASHEET!$A$1:$GG$231,MATCH(L3VA!$A50,DATASHEET!$A$1:$A$231,0),MATCH(L3VA!BL$2,DATASHEET!$A$1:$GG$1,0)),"")</f>
        <v>0</v>
      </c>
      <c r="BL50" s="105" t="str">
        <f>IF(VLOOKUP(L3VA!$A50,DATASHEET!$A$2:$EW$231,62,FALSE)="","",VLOOKUP(L3VA!$A50,DATASHEET!$A$2:$EW$231,62,FALSE))</f>
        <v/>
      </c>
      <c r="BM50" s="105" t="str">
        <f t="shared" si="46"/>
        <v/>
      </c>
      <c r="BN50" s="106" t="str">
        <f>IF(ISBLANK(DATASHEET!BT38),"",DATASHEET!BT38)</f>
        <v/>
      </c>
      <c r="BO50" s="107" t="str">
        <f>IF(ISBLANK(DATASHEET!BU38),"",DATASHEET!BU38)</f>
        <v/>
      </c>
      <c r="BP50" s="123" t="str">
        <f t="shared" si="47"/>
        <v/>
      </c>
      <c r="BQ50" s="124">
        <f>IFERROR(INDEX(DATASHEET!$A$1:$GG$231,MATCH(L3VA!$A50,DATASHEET!$A$1:$A$231,0),MATCH(L3VA!BR$2,DATASHEET!$A$1:$GG$1,0)),"")</f>
        <v>0</v>
      </c>
      <c r="BR50" s="105" t="str">
        <f>IF(VLOOKUP(L3VA!$A50,DATASHEET!$A$2:$EW$231,67,FALSE)="","",VLOOKUP(L3VA!$A50,DATASHEET!$A$2:$EW$231,67,FALSE))</f>
        <v/>
      </c>
      <c r="BS50" s="105" t="str">
        <f t="shared" si="48"/>
        <v/>
      </c>
      <c r="BT50" s="106" t="str">
        <f>IF(ISBLANK(DATASHEET!BY38),"",DATASHEET!BY38)</f>
        <v/>
      </c>
      <c r="BU50" s="107" t="str">
        <f>IF(ISBLANK(DATASHEET!BZ38),"",DATASHEET!BZ38)</f>
        <v/>
      </c>
      <c r="BV50" s="123" t="str">
        <f t="shared" si="49"/>
        <v/>
      </c>
      <c r="BW50" s="124">
        <f>IFERROR(INDEX(DATASHEET!$A$1:$GG$231,MATCH(L3VA!$A50,DATASHEET!$A$1:$A$231,0),MATCH(L3VA!BX$2,DATASHEET!$A$1:$GG$1,0)),"")</f>
        <v>0</v>
      </c>
      <c r="BX50" s="105" t="str">
        <f>IF(VLOOKUP(L3VA!$A50,DATASHEET!$A$2:$EW$231,77,FALSE)="","",VLOOKUP(L3VA!$A50,DATASHEET!$A$2:$EW$231,77,FALSE))</f>
        <v/>
      </c>
      <c r="BY50" s="105" t="str">
        <f t="shared" si="50"/>
        <v/>
      </c>
      <c r="BZ50" s="106" t="str">
        <f>IF(ISBLANK(DATASHEET!CI38),"",DATASHEET!CI38)</f>
        <v/>
      </c>
      <c r="CA50" s="107" t="str">
        <f>IF(ISBLANK(DATASHEET!CJ38),"",DATASHEET!CJ38)</f>
        <v/>
      </c>
      <c r="CB50" s="123" t="str">
        <f t="shared" si="51"/>
        <v/>
      </c>
      <c r="CC50" s="124">
        <f>IFERROR(INDEX(DATASHEET!$A$1:$GG$231,MATCH(L3VA!$A50,DATASHEET!$A$1:$A$231,0),MATCH(L3VA!CD$2,DATASHEET!$A$1:$GG$1,0)),"")</f>
        <v>0</v>
      </c>
      <c r="CD50" s="105" t="str">
        <f>IF(VLOOKUP(L3VA!$A50,DATASHEET!$A$2:$EW$231,82,FALSE)="","",VLOOKUP(L3VA!$A50,DATASHEET!$A$2:$EW$231,82,FALSE))</f>
        <v>AS</v>
      </c>
      <c r="CE50" s="105" t="str">
        <f t="shared" si="52"/>
        <v/>
      </c>
      <c r="CF50" s="106" t="str">
        <f>IF(ISBLANK(DATASHEET!CN38),"",DATASHEET!CN38)</f>
        <v/>
      </c>
      <c r="CG50" s="107" t="str">
        <f>IF(ISBLANK(DATASHEET!CO38),"",DATASHEET!CO38)</f>
        <v/>
      </c>
      <c r="CH50" s="123" t="str">
        <f t="shared" si="53"/>
        <v/>
      </c>
      <c r="CI50" s="124">
        <f>IFERROR(INDEX(DATASHEET!$A$1:$GG$231,MATCH(L3VA!$A50,DATASHEET!$A$1:$A$231,0),MATCH(L3VA!CJ$2,DATASHEET!$A$1:$GG$1,0)),"")</f>
        <v>0</v>
      </c>
      <c r="CJ50" s="105" t="str">
        <f>IF(VLOOKUP(L3VA!$A50,DATASHEET!$A$2:$EW$231,87,FALSE)="","",VLOOKUP(L3VA!$A50,DATASHEET!$A$2:$EW$231,87,FALSE))</f>
        <v/>
      </c>
      <c r="CK50" s="105" t="str">
        <f t="shared" si="27"/>
        <v/>
      </c>
      <c r="CL50" s="106" t="str">
        <f>IF(ISBLANK(DATASHEET!CS38),"",DATASHEET!CS38)</f>
        <v/>
      </c>
      <c r="CM50" s="107" t="str">
        <f>IF(ISBLANK(DATASHEET!CT38),"",DATASHEET!CT38)</f>
        <v/>
      </c>
      <c r="CN50" s="123" t="str">
        <f t="shared" si="54"/>
        <v/>
      </c>
      <c r="CO50" s="124">
        <f>IFERROR(INDEX(DATASHEET!$A$1:$GG$231,MATCH(L3VA!$A50,DATASHEET!$A$1:$A$231,0),MATCH(L3VA!CP$2,DATASHEET!$A$1:$GG$1,0)),"")</f>
        <v>0</v>
      </c>
      <c r="CP50" s="105" t="str">
        <f>IF(VLOOKUP(L3VA!$A50,DATASHEET!$A$2:$EW$231,92,FALSE)="","",VLOOKUP(L3VA!$A50,DATASHEET!$A$2:$EW$231,92,FALSE))</f>
        <v/>
      </c>
      <c r="CQ50" s="105" t="str">
        <f t="shared" si="55"/>
        <v/>
      </c>
      <c r="CR50" s="106" t="str">
        <f>IF(ISBLANK(DATASHEET!CX38),"",DATASHEET!CX38)</f>
        <v/>
      </c>
      <c r="CS50" s="107" t="str">
        <f>IF(ISBLANK(DATASHEET!CY38),"",DATASHEET!CY38)</f>
        <v/>
      </c>
      <c r="CT50" s="123" t="str">
        <f t="shared" si="56"/>
        <v/>
      </c>
      <c r="CU50" s="124">
        <f>IFERROR(INDEX(DATASHEET!$A$1:$GG$231,MATCH(L3VA!$A50,DATASHEET!$A$1:$A$231,0),MATCH(L3VA!CV$2,DATASHEET!$A$1:$GG$1,0)),"")</f>
        <v>0</v>
      </c>
      <c r="CV50" s="105" t="str">
        <f>IF(VLOOKUP(L3VA!$A50,DATASHEET!$A$2:$EW$231,107,FALSE)="","",VLOOKUP(L3VA!$A50,DATASHEET!$A$2:$EW$231,107,FALSE))</f>
        <v/>
      </c>
      <c r="CW50" s="105" t="str">
        <f t="shared" si="57"/>
        <v/>
      </c>
      <c r="CX50" s="106" t="str">
        <f>IF(ISBLANK(DATASHEET!DC38),"",DATASHEET!DC38)</f>
        <v/>
      </c>
      <c r="CY50" s="107" t="str">
        <f>IF(ISBLANK(DATASHEET!DD38),"",DATASHEET!DD38)</f>
        <v/>
      </c>
      <c r="CZ50" s="123" t="str">
        <f t="shared" si="58"/>
        <v/>
      </c>
      <c r="DA50" s="124">
        <f>IFERROR(INDEX(DATASHEET!$A$1:$GG$231,MATCH(L3VA!$A50,DATASHEET!$A$1:$A$231,0),MATCH(L3VA!DB$2,DATASHEET!$A$1:$GG$1,0)),"")</f>
        <v>0</v>
      </c>
      <c r="DB50" s="105" t="str">
        <f>IF(VLOOKUP(L3VA!$A50,DATASHEET!$A$2:$EW$231,97,FALSE)="","",VLOOKUP(L3VA!$A50,DATASHEET!$A$2:$EW$231,97,FALSE))</f>
        <v/>
      </c>
      <c r="DC50" s="105" t="str">
        <f t="shared" si="59"/>
        <v/>
      </c>
      <c r="DD50" s="106" t="str">
        <f>IF(ISBLANK(DATASHEET!DH38),"",DATASHEET!DH38)</f>
        <v/>
      </c>
      <c r="DE50" s="107" t="str">
        <f>IF(ISBLANK(DATASHEET!DI38),"",DATASHEET!DI38)</f>
        <v/>
      </c>
      <c r="DF50" s="123" t="str">
        <f t="shared" si="60"/>
        <v/>
      </c>
      <c r="DG50" s="124">
        <f>IFERROR(INDEX(DATASHEET!$A$1:$GG$231,MATCH(L3VA!$A50,DATASHEET!$A$1:$A$231,0),MATCH(L3VA!DH$2,DATASHEET!$A$1:$GG$1,0)),"")</f>
        <v>0</v>
      </c>
      <c r="DH50" s="105" t="str">
        <f>IF(VLOOKUP(L3VA!$A50,DATASHEET!$A$2:$EW$231,102,FALSE)="","",VLOOKUP(L3VA!$A50,DATASHEET!$A$2:$EW$231,102,FALSE))</f>
        <v/>
      </c>
      <c r="DI50" s="105" t="str">
        <f t="shared" si="61"/>
        <v/>
      </c>
      <c r="DJ50" s="106" t="str">
        <f>IF(ISBLANK(DATASHEET!DM38),"",DATASHEET!DM38)</f>
        <v/>
      </c>
      <c r="DK50" s="107" t="str">
        <f>IF(ISBLANK(DATASHEET!DN38),"",DATASHEET!DN38)</f>
        <v/>
      </c>
      <c r="DL50" s="123" t="str">
        <f t="shared" si="62"/>
        <v/>
      </c>
      <c r="DM50" s="124">
        <f>IFERROR(INDEX(DATASHEET!$A$1:$GG$231,MATCH(L3VA!$A50,DATASHEET!$A$1:$A$231,0),MATCH(L3VA!DN$2,DATASHEET!$A$1:$GG$1,0)),"")</f>
        <v>0</v>
      </c>
      <c r="DN50" s="105" t="str">
        <f>IF(VLOOKUP(L3VA!$A50,DATASHEET!$A$2:$FW$231,112,FALSE)="","",VLOOKUP(L3VA!$A50,DATASHEET!$A$2:$FW$231,112,FALSE))</f>
        <v/>
      </c>
      <c r="DO50" s="105" t="str">
        <f t="shared" si="28"/>
        <v/>
      </c>
      <c r="DP50" s="106" t="str">
        <f>IF(ISBLANK(DATASHEET!DR38),"",DATASHEET!DR38)</f>
        <v/>
      </c>
      <c r="DQ50" s="107" t="str">
        <f>IF(ISBLANK(DATASHEET!DS38),"",DATASHEET!DS38)</f>
        <v/>
      </c>
      <c r="DR50" s="123" t="str">
        <f t="shared" si="63"/>
        <v/>
      </c>
      <c r="DS50" s="124">
        <f>IFERROR(INDEX(DATASHEET!$A$1:$GG$231,MATCH(L3VA!$A50,DATASHEET!$A$1:$A$231,0),MATCH(L3VA!DT$2,DATASHEET!$A$1:$GG$1,0)),"")</f>
        <v>0</v>
      </c>
      <c r="DT50" s="105" t="str">
        <f>IF(VLOOKUP(L3VA!$A50,DATASHEET!$A$2:$EW$231,117,FALSE)="","",VLOOKUP(L3VA!$A50,DATASHEET!$A$2:$EW$231,117,FALSE))</f>
        <v/>
      </c>
      <c r="DU50" s="105" t="str">
        <f t="shared" si="64"/>
        <v/>
      </c>
      <c r="DV50" s="106" t="str">
        <f>IF(ISBLANK(DATASHEET!DW38),"",DATASHEET!DW38)</f>
        <v>GRY</v>
      </c>
      <c r="DW50" s="107" t="str">
        <f>IF(ISBLANK(DATASHEET!DX38),"",DATASHEET!DX38)</f>
        <v>12E-P&amp;E-5</v>
      </c>
      <c r="DX50" s="123" t="str">
        <f t="shared" si="65"/>
        <v/>
      </c>
      <c r="DY50" s="124" t="str">
        <f>IFERROR(INDEX(DATASHEET!$A$1:$GG$231,MATCH(L3VA!$A50,DATASHEET!$A$1:$A$231,0),MATCH(L3VA!DZ$2,DATASHEET!$A$1:$GG$1,0)),"")</f>
        <v/>
      </c>
      <c r="DZ50" s="105" t="str">
        <f>IF(VLOOKUP(L3VA!$A50,DATASHEET!$A$2:$EW$231,122,FALSE)="","",VLOOKUP(L3VA!$A50,DATASHEET!$A$2:$EW$231,122,FALSE))</f>
        <v/>
      </c>
      <c r="EA50" s="105" t="str">
        <f t="shared" si="66"/>
        <v/>
      </c>
      <c r="EB50" s="106" t="str">
        <f>IF(ISBLANK(DATASHEET!EB38),"",DATASHEET!EB38)</f>
        <v/>
      </c>
      <c r="EC50" s="107" t="str">
        <f>IF(ISBLANK(DATASHEET!EC38),"",DATASHEET!EC38)</f>
        <v/>
      </c>
      <c r="ED50" s="123" t="str">
        <f t="shared" si="67"/>
        <v/>
      </c>
      <c r="EE50" s="124">
        <f>IFERROR(INDEX(DATASHEET!$A$1:$GG$231,MATCH(L3VA!$A50,DATASHEET!$A$1:$A$231,0),MATCH(L3VA!EF$2,DATASHEET!$A$1:$GG$1,0)),"")</f>
        <v>0</v>
      </c>
      <c r="EF50" s="105" t="str">
        <f>IF(VLOOKUP(L3VA!$A50,DATASHEET!$A$2:$EW$231,127,FALSE)="","",VLOOKUP(L3VA!$A50,DATASHEET!$A$2:$EW$231,127,FALSE))</f>
        <v>GRY</v>
      </c>
      <c r="EG50" s="105" t="str">
        <f t="shared" si="68"/>
        <v/>
      </c>
      <c r="EH50" s="106" t="str">
        <f>IF(ISBLANK(DATASHEET!EG38),"",DATASHEET!EG38)</f>
        <v/>
      </c>
      <c r="EI50" s="107" t="str">
        <f>IF(ISBLANK(DATASHEET!EH38),"",DATASHEET!EH38)</f>
        <v/>
      </c>
      <c r="EJ50" s="123" t="str">
        <f t="shared" si="69"/>
        <v/>
      </c>
      <c r="EK50" s="124">
        <f>IFERROR(INDEX(DATASHEET!$A$1:$GG$231,MATCH(L3VA!$A50,DATASHEET!$A$1:$A$231,0),MATCH(L3VA!EL$2,DATASHEET!$A$1:$GG$1,0)),"")</f>
        <v>0</v>
      </c>
      <c r="EL50" s="105" t="str">
        <f>IF(VLOOKUP(L3VA!$A50,DATASHEET!$A$2:$EW$231,132,FALSE)="","",VLOOKUP(L3VA!$A50,DATASHEET!$A$2:$EW$231,132,FALSE))</f>
        <v/>
      </c>
      <c r="EM50" s="105" t="str">
        <f t="shared" si="70"/>
        <v/>
      </c>
      <c r="EN50" s="106" t="str">
        <f>IF(ISBLANK(DATASHEET!EL38),"",DATASHEET!EL38)</f>
        <v/>
      </c>
      <c r="EO50" s="107" t="str">
        <f>IF(ISBLANK(DATASHEET!EM38),"",DATASHEET!EM38)</f>
        <v/>
      </c>
      <c r="EP50" s="123" t="str">
        <f t="shared" si="71"/>
        <v/>
      </c>
      <c r="EQ50" s="124">
        <f>IFERROR(INDEX(DATASHEET!$A$1:$GG$231,MATCH(L3VA!$A50,DATASHEET!$A$1:$A$231,0),MATCH(L3VA!ER$2,DATASHEET!$A$1:$GG$1,0)),"")</f>
        <v>0</v>
      </c>
      <c r="ER50" s="105" t="str">
        <f>IF(VLOOKUP(L3VA!$A50,DATASHEET!$A$2:$EW$231,137,FALSE)="","",VLOOKUP(L3VA!$A50,DATASHEET!$A$2:$EW$231,137,FALSE))</f>
        <v/>
      </c>
      <c r="ES50" s="105" t="str">
        <f t="shared" si="72"/>
        <v/>
      </c>
      <c r="ET50" s="106" t="str">
        <f>IF(ISBLANK(DATASHEET!EQ38),"",DATASHEET!EQ38)</f>
        <v>BG</v>
      </c>
      <c r="EU50" s="107" t="str">
        <f>IF(ISBLANK(DATASHEET!ER38),"",DATASHEET!ER38)</f>
        <v>12A-PY-10</v>
      </c>
      <c r="EV50" s="123" t="str">
        <f t="shared" si="73"/>
        <v/>
      </c>
      <c r="EW50" s="124">
        <f>IFERROR(INDEX(DATASHEET!$A$1:$GG$231,MATCH(L3VA!$A50,DATASHEET!$A$1:$A$231,0),MATCH(L3VA!EX$2,DATASHEET!$A$1:$GG$1,0)),"")</f>
        <v>0</v>
      </c>
      <c r="EX50" s="105" t="str">
        <f>IF(VLOOKUP(L3VA!$A50,DATASHEET!$A$2:$EW$231,142,FALSE)="","",VLOOKUP(L3VA!$A50,DATASHEET!$A$2:$EW$231,142,FALSE))</f>
        <v/>
      </c>
      <c r="EY50" s="105" t="str">
        <f t="shared" si="74"/>
        <v/>
      </c>
      <c r="EZ50" s="106" t="str">
        <f>IF(ISBLANK(DATASHEET!EV38),"",DATASHEET!EV38)</f>
        <v>HSH</v>
      </c>
      <c r="FA50" s="107" t="str">
        <f>IF(ISBLANK(DATASHEET!EW38),"",DATASHEET!EW38)</f>
        <v>12B-SO-9</v>
      </c>
      <c r="FB50" s="123" t="str">
        <f t="shared" si="75"/>
        <v/>
      </c>
      <c r="FC50" s="124">
        <f>IFERROR(INDEX(DATASHEET!$A$1:$GG$231,MATCH(L3VA!$A50,DATASHEET!$A$1:$A$231,0),MATCH(L3VA!FD$2,DATASHEET!$A$1:$GG$1,0)),"")</f>
        <v>0</v>
      </c>
      <c r="FD50" s="105" t="str">
        <f>IF(VLOOKUP(L3VA!$A50,DATASHEET!$A$2:$FW$231,147,FALSE)="","",VLOOKUP(L3VA!$A50,DATASHEET!$A$2:$FW$231,147,FALSE))</f>
        <v>BG</v>
      </c>
      <c r="FE50" s="105" t="str">
        <f t="shared" si="76"/>
        <v/>
      </c>
      <c r="FF50" s="106" t="str">
        <f>IF(ISBLANK(DATASHEET!FA38),"",DATASHEET!FA38)</f>
        <v/>
      </c>
      <c r="FG50" s="107" t="str">
        <f>IF(ISBLANK(DATASHEET!FB38),"",DATASHEET!FB38)</f>
        <v/>
      </c>
    </row>
    <row r="51" spans="1:163" x14ac:dyDescent="0.25">
      <c r="A51" s="354">
        <f>DATASHEET!A39</f>
        <v>160124</v>
      </c>
      <c r="B51" s="42" t="str">
        <f>DATASHEET!B39</f>
        <v>CHAPMAN, Ella</v>
      </c>
      <c r="C51" s="109" t="str">
        <f>DATASHEET!C39</f>
        <v>12DHO</v>
      </c>
      <c r="D51" s="110" t="str">
        <f>DATASHEET!D39</f>
        <v>F</v>
      </c>
      <c r="E51" s="110" t="str">
        <f>IFERROR(VLOOKUP(A51,'[5]Y12 Students'!$E$3:$I$271,5,FALSE),"")</f>
        <v>EXTERNAL</v>
      </c>
      <c r="F51" s="110" t="str">
        <f>DATASHEET!E39</f>
        <v>N</v>
      </c>
      <c r="G51" s="110" t="str">
        <f>DATASHEET!F39</f>
        <v>White - British</v>
      </c>
      <c r="H51" s="110" t="str">
        <f>DATASHEET!G39</f>
        <v>N</v>
      </c>
      <c r="I51" s="110" t="str">
        <f>DATASHEET!H39</f>
        <v>N</v>
      </c>
      <c r="J51" s="111" t="str">
        <f>DATASHEET!J39</f>
        <v>6.25+ (B/A)</v>
      </c>
      <c r="K51" s="104" t="str">
        <f t="shared" si="25"/>
        <v/>
      </c>
      <c r="L51" s="104" t="str">
        <f t="shared" si="26"/>
        <v/>
      </c>
      <c r="M51" s="336" t="str">
        <f>IF(COUNT(L3VA!$N51,L3VA!$Z51,L3VA!$T51,L3VA!$AF51,L3VA!$AX51,L3VA!$AR51,L3VA!$BJ51,L3VA!$BD51,L3VA!$BP51,L3VA!#REF!,L3VA!$AL51,L3VA!$BV51,L3VA!$CH51,L3VA!$CZ51,L3VA!$CN51,L3VA!$DF51,L3VA!$CB51,L3VA!#REF!,L3VA!$DR51,L3VA!$DX51,L3VA!$ED51,L3VA!$EJ51,L3VA!$EP51,L3VA!$EV51,L3VA!$FB51,L3VA!$DL51)=0,"",AVERAGE(N51,Z51,T51,AF51,AL51,AX51,AR51,BJ51,BD51,BP51,BV51,CH51,CZ51,CN51,DF51,CB51,DR51,DX51,ED51,EJ51,EP51,EV51,FB51,DL51))</f>
        <v/>
      </c>
      <c r="N51" s="123" t="str">
        <f t="shared" si="29"/>
        <v/>
      </c>
      <c r="O51" s="124">
        <f>IFERROR(INDEX(DATASHEET!$A$1:$GG$231,MATCH(L3VA!$A51,DATASHEET!$A$1:$A$231,0),MATCH(L3VA!P$2,DATASHEET!$A$1:$GG$1,0)),"")</f>
        <v>0</v>
      </c>
      <c r="P51" s="105">
        <f>IF(VLOOKUP(L3VA!$A51,DATASHEET!$A$2:$EW$231,22,FALSE)="","",VLOOKUP(L3VA!$A51,DATASHEET!$A$2:$EW$231,22,FALSE))</f>
        <v>1</v>
      </c>
      <c r="Q51" s="105" t="str">
        <f t="shared" si="30"/>
        <v/>
      </c>
      <c r="R51" s="106" t="str">
        <f>IF(ISBLANK(DATASHEET!AF39),"",DATASHEET!AF39)</f>
        <v/>
      </c>
      <c r="S51" s="107" t="str">
        <f>IF(ISBLANK(DATASHEET!AG39),"",DATASHEET!AG39)</f>
        <v/>
      </c>
      <c r="T51" s="123" t="str">
        <f t="shared" si="31"/>
        <v/>
      </c>
      <c r="U51" s="124">
        <f>IFERROR(INDEX(DATASHEET!$A$1:$GG$231,MATCH(L3VA!$A51,DATASHEET!$A$1:$A$231,0),MATCH(L3VA!V$2,DATASHEET!$A$1:$GG$1,0)),"")</f>
        <v>0</v>
      </c>
      <c r="V51" s="105">
        <f>IF(VLOOKUP(L3VA!$A51,DATASHEET!$A$2:$EW$231,27,FALSE)="","",VLOOKUP(L3VA!$A51,DATASHEET!$A$2:$EW$231,27,FALSE))</f>
        <v>1</v>
      </c>
      <c r="W51" s="105" t="str">
        <f t="shared" si="32"/>
        <v/>
      </c>
      <c r="X51" s="106" t="str">
        <f>IF(ISBLANK(DATASHEET!AK39),"",DATASHEET!AK39)</f>
        <v>MM</v>
      </c>
      <c r="Y51" s="107" t="str">
        <f>IF(ISBLANK(DATASHEET!AL39),"",DATASHEET!AL39)</f>
        <v>12C-BI-10</v>
      </c>
      <c r="Z51" s="123" t="str">
        <f t="shared" si="33"/>
        <v/>
      </c>
      <c r="AA51" s="124">
        <f>IFERROR(INDEX(DATASHEET!$A$1:$GG$231,MATCH(L3VA!$A51,DATASHEET!$A$1:$A$231,0),MATCH(L3VA!AB$2,DATASHEET!$A$1:$GG$1,0)),"")</f>
        <v>0</v>
      </c>
      <c r="AB51" s="105" t="str">
        <f>IF(VLOOKUP(L3VA!$A51,DATASHEET!$A$2:$EW$231,32,FALSE)="","",VLOOKUP(L3VA!$A51,DATASHEET!$A$2:$EW$231,32,FALSE))</f>
        <v/>
      </c>
      <c r="AC51" s="105" t="str">
        <f t="shared" si="34"/>
        <v/>
      </c>
      <c r="AD51" s="106" t="str">
        <f>IF(ISBLANK(DATASHEET!AP39),"",DATASHEET!AP39)</f>
        <v/>
      </c>
      <c r="AE51" s="107" t="str">
        <f>IF(ISBLANK(DATASHEET!AQ39),"",DATASHEET!AQ39)</f>
        <v/>
      </c>
      <c r="AF51" s="123" t="str">
        <f t="shared" si="35"/>
        <v/>
      </c>
      <c r="AG51" s="124">
        <f>IFERROR(INDEX(DATASHEET!$A$1:$GG$231,MATCH(L3VA!$A51,DATASHEET!$A$1:$A$231,0),MATCH(L3VA!AH$2,DATASHEET!$A$1:$GG$1,0)),"")</f>
        <v>0</v>
      </c>
      <c r="AH51" s="105" t="str">
        <f>IF(VLOOKUP(L3VA!$A51,DATASHEET!$A$2:$EW$231,37,FALSE)="","",VLOOKUP(L3VA!$A51,DATASHEET!$A$2:$EW$231,37,FALSE))</f>
        <v>MM</v>
      </c>
      <c r="AI51" s="105" t="str">
        <f t="shared" si="36"/>
        <v/>
      </c>
      <c r="AJ51" s="106" t="str">
        <f>IF(ISBLANK(DATASHEET!AU39),"",DATASHEET!AU39)</f>
        <v>MB</v>
      </c>
      <c r="AK51" s="107" t="str">
        <f>IF(ISBLANK(DATASHEET!AV39),"",DATASHEET!AV39)</f>
        <v>12D-CH-2</v>
      </c>
      <c r="AL51" s="123" t="str">
        <f t="shared" si="37"/>
        <v/>
      </c>
      <c r="AM51" s="124">
        <f>IFERROR(INDEX(DATASHEET!$A$1:$GG$231,MATCH(L3VA!$A51,DATASHEET!$A$1:$A$231,0),MATCH(L3VA!AN$2,DATASHEET!$A$1:$GG$1,0)),"")</f>
        <v>0</v>
      </c>
      <c r="AN51" s="105" t="str">
        <f>IF(VLOOKUP(L3VA!$A51,DATASHEET!$A$2:$EW$231,42,FALSE)="","",VLOOKUP(L3VA!$A51,DATASHEET!$A$2:$EW$231,42,FALSE))</f>
        <v/>
      </c>
      <c r="AO51" s="105" t="str">
        <f t="shared" si="38"/>
        <v/>
      </c>
      <c r="AP51" s="106" t="str">
        <f>IF(ISBLANK(DATASHEET!AZ39),"",DATASHEET!AZ39)</f>
        <v/>
      </c>
      <c r="AQ51" s="107" t="str">
        <f>IF(ISBLANK(DATASHEET!BA39),"",DATASHEET!BA39)</f>
        <v/>
      </c>
      <c r="AR51" s="123" t="str">
        <f t="shared" si="39"/>
        <v/>
      </c>
      <c r="AS51" s="124">
        <f>IFERROR(INDEX(DATASHEET!$A$1:$GG$231,MATCH(L3VA!$A51,DATASHEET!$A$1:$A$231,0),MATCH(L3VA!AT$2,DATASHEET!$A$1:$GG$1,0)),"")</f>
        <v>0</v>
      </c>
      <c r="AT51" s="105" t="str">
        <f>IF(VLOOKUP(L3VA!$A51,DATASHEET!$A$2:$EW$231,47,FALSE)="","",VLOOKUP(L3VA!$A51,DATASHEET!$A$2:$EW$231,47,FALSE))</f>
        <v>MB</v>
      </c>
      <c r="AU51" s="105" t="str">
        <f t="shared" si="40"/>
        <v/>
      </c>
      <c r="AV51" s="106" t="str">
        <f>IF(ISBLANK(DATASHEET!BE39),"",DATASHEET!BE39)</f>
        <v/>
      </c>
      <c r="AW51" s="107" t="str">
        <f>IF(ISBLANK(DATASHEET!BF39),"",DATASHEET!BF39)</f>
        <v/>
      </c>
      <c r="AX51" s="123" t="str">
        <f t="shared" si="41"/>
        <v/>
      </c>
      <c r="AY51" s="124">
        <f>IFERROR(INDEX(DATASHEET!$A$1:$GG$231,MATCH(L3VA!$A51,DATASHEET!$A$1:$A$231,0),MATCH(L3VA!AZ$2,DATASHEET!$A$1:$GG$1,0)),"")</f>
        <v>0</v>
      </c>
      <c r="AZ51" s="105" t="str">
        <f>IF(VLOOKUP(L3VA!$A51,DATASHEET!$A$2:$EW$231,52,FALSE)="","",VLOOKUP(L3VA!$A51,DATASHEET!$A$2:$EW$231,52,FALSE))</f>
        <v/>
      </c>
      <c r="BA51" s="105" t="str">
        <f t="shared" si="42"/>
        <v/>
      </c>
      <c r="BB51" s="106" t="str">
        <f>IF(ISBLANK(DATASHEET!BJ39),"",DATASHEET!BJ39)</f>
        <v/>
      </c>
      <c r="BC51" s="107" t="str">
        <f>IF(ISBLANK(DATASHEET!BK39),"",DATASHEET!BK39)</f>
        <v/>
      </c>
      <c r="BD51" s="123" t="str">
        <f t="shared" si="43"/>
        <v/>
      </c>
      <c r="BE51" s="124">
        <f>IFERROR(INDEX(DATASHEET!$A$1:$GG$231,MATCH(L3VA!$A51,DATASHEET!$A$1:$A$231,0),MATCH(L3VA!BF$2,DATASHEET!$A$1:$GG$1,0)),"")</f>
        <v>0</v>
      </c>
      <c r="BF51" s="105" t="str">
        <f>IF(VLOOKUP(L3VA!$A51,DATASHEET!$A$2:$EW$231,57,FALSE)="","",VLOOKUP(L3VA!$A51,DATASHEET!$A$2:$EW$231,57,FALSE))</f>
        <v/>
      </c>
      <c r="BG51" s="105" t="str">
        <f t="shared" si="44"/>
        <v/>
      </c>
      <c r="BH51" s="106" t="str">
        <f>IF(ISBLANK(DATASHEET!BO39),"",DATASHEET!BO39)</f>
        <v/>
      </c>
      <c r="BI51" s="107" t="str">
        <f>IF(ISBLANK(DATASHEET!BP39),"",DATASHEET!BP39)</f>
        <v/>
      </c>
      <c r="BJ51" s="123" t="str">
        <f t="shared" si="45"/>
        <v/>
      </c>
      <c r="BK51" s="124">
        <f>IFERROR(INDEX(DATASHEET!$A$1:$GG$231,MATCH(L3VA!$A51,DATASHEET!$A$1:$A$231,0),MATCH(L3VA!BL$2,DATASHEET!$A$1:$GG$1,0)),"")</f>
        <v>0</v>
      </c>
      <c r="BL51" s="105" t="str">
        <f>IF(VLOOKUP(L3VA!$A51,DATASHEET!$A$2:$EW$231,62,FALSE)="","",VLOOKUP(L3VA!$A51,DATASHEET!$A$2:$EW$231,62,FALSE))</f>
        <v/>
      </c>
      <c r="BM51" s="105" t="str">
        <f t="shared" si="46"/>
        <v/>
      </c>
      <c r="BN51" s="106" t="str">
        <f>IF(ISBLANK(DATASHEET!BT39),"",DATASHEET!BT39)</f>
        <v/>
      </c>
      <c r="BO51" s="107" t="str">
        <f>IF(ISBLANK(DATASHEET!BU39),"",DATASHEET!BU39)</f>
        <v/>
      </c>
      <c r="BP51" s="123" t="str">
        <f t="shared" si="47"/>
        <v/>
      </c>
      <c r="BQ51" s="124">
        <f>IFERROR(INDEX(DATASHEET!$A$1:$GG$231,MATCH(L3VA!$A51,DATASHEET!$A$1:$A$231,0),MATCH(L3VA!BR$2,DATASHEET!$A$1:$GG$1,0)),"")</f>
        <v>0</v>
      </c>
      <c r="BR51" s="105" t="str">
        <f>IF(VLOOKUP(L3VA!$A51,DATASHEET!$A$2:$EW$231,67,FALSE)="","",VLOOKUP(L3VA!$A51,DATASHEET!$A$2:$EW$231,67,FALSE))</f>
        <v/>
      </c>
      <c r="BS51" s="105" t="str">
        <f t="shared" si="48"/>
        <v/>
      </c>
      <c r="BT51" s="106" t="str">
        <f>IF(ISBLANK(DATASHEET!BY39),"",DATASHEET!BY39)</f>
        <v/>
      </c>
      <c r="BU51" s="107" t="str">
        <f>IF(ISBLANK(DATASHEET!BZ39),"",DATASHEET!BZ39)</f>
        <v/>
      </c>
      <c r="BV51" s="123" t="str">
        <f t="shared" si="49"/>
        <v/>
      </c>
      <c r="BW51" s="124">
        <f>IFERROR(INDEX(DATASHEET!$A$1:$GG$231,MATCH(L3VA!$A51,DATASHEET!$A$1:$A$231,0),MATCH(L3VA!BX$2,DATASHEET!$A$1:$GG$1,0)),"")</f>
        <v>0</v>
      </c>
      <c r="BX51" s="105" t="str">
        <f>IF(VLOOKUP(L3VA!$A51,DATASHEET!$A$2:$EW$231,77,FALSE)="","",VLOOKUP(L3VA!$A51,DATASHEET!$A$2:$EW$231,77,FALSE))</f>
        <v/>
      </c>
      <c r="BY51" s="105" t="str">
        <f t="shared" si="50"/>
        <v/>
      </c>
      <c r="BZ51" s="106" t="str">
        <f>IF(ISBLANK(DATASHEET!CI39),"",DATASHEET!CI39)</f>
        <v/>
      </c>
      <c r="CA51" s="107" t="str">
        <f>IF(ISBLANK(DATASHEET!CJ39),"",DATASHEET!CJ39)</f>
        <v/>
      </c>
      <c r="CB51" s="123" t="str">
        <f t="shared" si="51"/>
        <v/>
      </c>
      <c r="CC51" s="124">
        <f>IFERROR(INDEX(DATASHEET!$A$1:$GG$231,MATCH(L3VA!$A51,DATASHEET!$A$1:$A$231,0),MATCH(L3VA!CD$2,DATASHEET!$A$1:$GG$1,0)),"")</f>
        <v>0</v>
      </c>
      <c r="CD51" s="105" t="str">
        <f>IF(VLOOKUP(L3VA!$A51,DATASHEET!$A$2:$EW$231,82,FALSE)="","",VLOOKUP(L3VA!$A51,DATASHEET!$A$2:$EW$231,82,FALSE))</f>
        <v>DHO</v>
      </c>
      <c r="CE51" s="105" t="str">
        <f t="shared" si="52"/>
        <v/>
      </c>
      <c r="CF51" s="106" t="str">
        <f>IF(ISBLANK(DATASHEET!CN39),"",DATASHEET!CN39)</f>
        <v/>
      </c>
      <c r="CG51" s="107" t="str">
        <f>IF(ISBLANK(DATASHEET!CO39),"",DATASHEET!CO39)</f>
        <v/>
      </c>
      <c r="CH51" s="123" t="str">
        <f t="shared" si="53"/>
        <v/>
      </c>
      <c r="CI51" s="124">
        <f>IFERROR(INDEX(DATASHEET!$A$1:$GG$231,MATCH(L3VA!$A51,DATASHEET!$A$1:$A$231,0),MATCH(L3VA!CJ$2,DATASHEET!$A$1:$GG$1,0)),"")</f>
        <v>0</v>
      </c>
      <c r="CJ51" s="105" t="str">
        <f>IF(VLOOKUP(L3VA!$A51,DATASHEET!$A$2:$EW$231,87,FALSE)="","",VLOOKUP(L3VA!$A51,DATASHEET!$A$2:$EW$231,87,FALSE))</f>
        <v/>
      </c>
      <c r="CK51" s="105" t="str">
        <f t="shared" si="27"/>
        <v/>
      </c>
      <c r="CL51" s="106" t="str">
        <f>IF(ISBLANK(DATASHEET!CS39),"",DATASHEET!CS39)</f>
        <v/>
      </c>
      <c r="CM51" s="107" t="str">
        <f>IF(ISBLANK(DATASHEET!CT39),"",DATASHEET!CT39)</f>
        <v/>
      </c>
      <c r="CN51" s="123" t="str">
        <f t="shared" si="54"/>
        <v/>
      </c>
      <c r="CO51" s="124">
        <f>IFERROR(INDEX(DATASHEET!$A$1:$GG$231,MATCH(L3VA!$A51,DATASHEET!$A$1:$A$231,0),MATCH(L3VA!CP$2,DATASHEET!$A$1:$GG$1,0)),"")</f>
        <v>0</v>
      </c>
      <c r="CP51" s="105" t="str">
        <f>IF(VLOOKUP(L3VA!$A51,DATASHEET!$A$2:$EW$231,92,FALSE)="","",VLOOKUP(L3VA!$A51,DATASHEET!$A$2:$EW$231,92,FALSE))</f>
        <v/>
      </c>
      <c r="CQ51" s="105" t="str">
        <f t="shared" si="55"/>
        <v/>
      </c>
      <c r="CR51" s="106" t="str">
        <f>IF(ISBLANK(DATASHEET!CX39),"",DATASHEET!CX39)</f>
        <v/>
      </c>
      <c r="CS51" s="107" t="str">
        <f>IF(ISBLANK(DATASHEET!CY39),"",DATASHEET!CY39)</f>
        <v/>
      </c>
      <c r="CT51" s="123" t="str">
        <f t="shared" si="56"/>
        <v/>
      </c>
      <c r="CU51" s="124">
        <f>IFERROR(INDEX(DATASHEET!$A$1:$GG$231,MATCH(L3VA!$A51,DATASHEET!$A$1:$A$231,0),MATCH(L3VA!CV$2,DATASHEET!$A$1:$GG$1,0)),"")</f>
        <v>0</v>
      </c>
      <c r="CV51" s="105" t="str">
        <f>IF(VLOOKUP(L3VA!$A51,DATASHEET!$A$2:$EW$231,107,FALSE)="","",VLOOKUP(L3VA!$A51,DATASHEET!$A$2:$EW$231,107,FALSE))</f>
        <v/>
      </c>
      <c r="CW51" s="105" t="str">
        <f t="shared" si="57"/>
        <v/>
      </c>
      <c r="CX51" s="106" t="str">
        <f>IF(ISBLANK(DATASHEET!DC39),"",DATASHEET!DC39)</f>
        <v/>
      </c>
      <c r="CY51" s="107" t="str">
        <f>IF(ISBLANK(DATASHEET!DD39),"",DATASHEET!DD39)</f>
        <v/>
      </c>
      <c r="CZ51" s="123" t="str">
        <f t="shared" si="58"/>
        <v/>
      </c>
      <c r="DA51" s="124">
        <f>IFERROR(INDEX(DATASHEET!$A$1:$GG$231,MATCH(L3VA!$A51,DATASHEET!$A$1:$A$231,0),MATCH(L3VA!DB$2,DATASHEET!$A$1:$GG$1,0)),"")</f>
        <v>0</v>
      </c>
      <c r="DB51" s="105" t="str">
        <f>IF(VLOOKUP(L3VA!$A51,DATASHEET!$A$2:$EW$231,97,FALSE)="","",VLOOKUP(L3VA!$A51,DATASHEET!$A$2:$EW$231,97,FALSE))</f>
        <v/>
      </c>
      <c r="DC51" s="105" t="str">
        <f t="shared" si="59"/>
        <v/>
      </c>
      <c r="DD51" s="106" t="str">
        <f>IF(ISBLANK(DATASHEET!DH39),"",DATASHEET!DH39)</f>
        <v/>
      </c>
      <c r="DE51" s="107" t="str">
        <f>IF(ISBLANK(DATASHEET!DI39),"",DATASHEET!DI39)</f>
        <v/>
      </c>
      <c r="DF51" s="123" t="str">
        <f t="shared" si="60"/>
        <v/>
      </c>
      <c r="DG51" s="124">
        <f>IFERROR(INDEX(DATASHEET!$A$1:$GG$231,MATCH(L3VA!$A51,DATASHEET!$A$1:$A$231,0),MATCH(L3VA!DH$2,DATASHEET!$A$1:$GG$1,0)),"")</f>
        <v>0</v>
      </c>
      <c r="DH51" s="105" t="str">
        <f>IF(VLOOKUP(L3VA!$A51,DATASHEET!$A$2:$EW$231,102,FALSE)="","",VLOOKUP(L3VA!$A51,DATASHEET!$A$2:$EW$231,102,FALSE))</f>
        <v/>
      </c>
      <c r="DI51" s="105" t="str">
        <f t="shared" si="61"/>
        <v/>
      </c>
      <c r="DJ51" s="106" t="str">
        <f>IF(ISBLANK(DATASHEET!DM39),"",DATASHEET!DM39)</f>
        <v/>
      </c>
      <c r="DK51" s="107" t="str">
        <f>IF(ISBLANK(DATASHEET!DN39),"",DATASHEET!DN39)</f>
        <v/>
      </c>
      <c r="DL51" s="123" t="str">
        <f t="shared" si="62"/>
        <v/>
      </c>
      <c r="DM51" s="124">
        <f>IFERROR(INDEX(DATASHEET!$A$1:$GG$231,MATCH(L3VA!$A51,DATASHEET!$A$1:$A$231,0),MATCH(L3VA!DN$2,DATASHEET!$A$1:$GG$1,0)),"")</f>
        <v>0</v>
      </c>
      <c r="DN51" s="105" t="str">
        <f>IF(VLOOKUP(L3VA!$A51,DATASHEET!$A$2:$FW$231,112,FALSE)="","",VLOOKUP(L3VA!$A51,DATASHEET!$A$2:$FW$231,112,FALSE))</f>
        <v/>
      </c>
      <c r="DO51" s="105" t="str">
        <f t="shared" si="28"/>
        <v/>
      </c>
      <c r="DP51" s="106" t="str">
        <f>IF(ISBLANK(DATASHEET!DR39),"",DATASHEET!DR39)</f>
        <v/>
      </c>
      <c r="DQ51" s="107" t="str">
        <f>IF(ISBLANK(DATASHEET!DS39),"",DATASHEET!DS39)</f>
        <v/>
      </c>
      <c r="DR51" s="123" t="str">
        <f t="shared" si="63"/>
        <v/>
      </c>
      <c r="DS51" s="124">
        <f>IFERROR(INDEX(DATASHEET!$A$1:$GG$231,MATCH(L3VA!$A51,DATASHEET!$A$1:$A$231,0),MATCH(L3VA!DT$2,DATASHEET!$A$1:$GG$1,0)),"")</f>
        <v>0</v>
      </c>
      <c r="DT51" s="105" t="str">
        <f>IF(VLOOKUP(L3VA!$A51,DATASHEET!$A$2:$EW$231,117,FALSE)="","",VLOOKUP(L3VA!$A51,DATASHEET!$A$2:$EW$231,117,FALSE))</f>
        <v/>
      </c>
      <c r="DU51" s="105" t="str">
        <f t="shared" si="64"/>
        <v/>
      </c>
      <c r="DV51" s="106" t="str">
        <f>IF(ISBLANK(DATASHEET!DW39),"",DATASHEET!DW39)</f>
        <v/>
      </c>
      <c r="DW51" s="107" t="str">
        <f>IF(ISBLANK(DATASHEET!DX39),"",DATASHEET!DX39)</f>
        <v/>
      </c>
      <c r="DX51" s="123" t="str">
        <f t="shared" si="65"/>
        <v/>
      </c>
      <c r="DY51" s="124" t="str">
        <f>IFERROR(INDEX(DATASHEET!$A$1:$GG$231,MATCH(L3VA!$A51,DATASHEET!$A$1:$A$231,0),MATCH(L3VA!DZ$2,DATASHEET!$A$1:$GG$1,0)),"")</f>
        <v/>
      </c>
      <c r="DZ51" s="105" t="str">
        <f>IF(VLOOKUP(L3VA!$A51,DATASHEET!$A$2:$EW$231,122,FALSE)="","",VLOOKUP(L3VA!$A51,DATASHEET!$A$2:$EW$231,122,FALSE))</f>
        <v/>
      </c>
      <c r="EA51" s="105" t="str">
        <f t="shared" si="66"/>
        <v/>
      </c>
      <c r="EB51" s="106" t="str">
        <f>IF(ISBLANK(DATASHEET!EB39),"",DATASHEET!EB39)</f>
        <v/>
      </c>
      <c r="EC51" s="107" t="str">
        <f>IF(ISBLANK(DATASHEET!EC39),"",DATASHEET!EC39)</f>
        <v/>
      </c>
      <c r="ED51" s="123" t="str">
        <f t="shared" si="67"/>
        <v/>
      </c>
      <c r="EE51" s="124">
        <f>IFERROR(INDEX(DATASHEET!$A$1:$GG$231,MATCH(L3VA!$A51,DATASHEET!$A$1:$A$231,0),MATCH(L3VA!EF$2,DATASHEET!$A$1:$GG$1,0)),"")</f>
        <v>0</v>
      </c>
      <c r="EF51" s="105" t="str">
        <f>IF(VLOOKUP(L3VA!$A51,DATASHEET!$A$2:$EW$231,127,FALSE)="","",VLOOKUP(L3VA!$A51,DATASHEET!$A$2:$EW$231,127,FALSE))</f>
        <v/>
      </c>
      <c r="EG51" s="105" t="str">
        <f t="shared" si="68"/>
        <v/>
      </c>
      <c r="EH51" s="106" t="str">
        <f>IF(ISBLANK(DATASHEET!EG39),"",DATASHEET!EG39)</f>
        <v/>
      </c>
      <c r="EI51" s="107" t="str">
        <f>IF(ISBLANK(DATASHEET!EH39),"",DATASHEET!EH39)</f>
        <v/>
      </c>
      <c r="EJ51" s="123" t="str">
        <f t="shared" si="69"/>
        <v/>
      </c>
      <c r="EK51" s="124">
        <f>IFERROR(INDEX(DATASHEET!$A$1:$GG$231,MATCH(L3VA!$A51,DATASHEET!$A$1:$A$231,0),MATCH(L3VA!EL$2,DATASHEET!$A$1:$GG$1,0)),"")</f>
        <v>0</v>
      </c>
      <c r="EL51" s="105" t="str">
        <f>IF(VLOOKUP(L3VA!$A51,DATASHEET!$A$2:$EW$231,132,FALSE)="","",VLOOKUP(L3VA!$A51,DATASHEET!$A$2:$EW$231,132,FALSE))</f>
        <v/>
      </c>
      <c r="EM51" s="105" t="str">
        <f t="shared" si="70"/>
        <v/>
      </c>
      <c r="EN51" s="106" t="str">
        <f>IF(ISBLANK(DATASHEET!EL39),"",DATASHEET!EL39)</f>
        <v/>
      </c>
      <c r="EO51" s="107" t="str">
        <f>IF(ISBLANK(DATASHEET!EM39),"",DATASHEET!EM39)</f>
        <v/>
      </c>
      <c r="EP51" s="123" t="str">
        <f t="shared" si="71"/>
        <v/>
      </c>
      <c r="EQ51" s="124">
        <f>IFERROR(INDEX(DATASHEET!$A$1:$GG$231,MATCH(L3VA!$A51,DATASHEET!$A$1:$A$231,0),MATCH(L3VA!ER$2,DATASHEET!$A$1:$GG$1,0)),"")</f>
        <v>0</v>
      </c>
      <c r="ER51" s="105" t="str">
        <f>IF(VLOOKUP(L3VA!$A51,DATASHEET!$A$2:$EW$231,137,FALSE)="","",VLOOKUP(L3VA!$A51,DATASHEET!$A$2:$EW$231,137,FALSE))</f>
        <v/>
      </c>
      <c r="ES51" s="105" t="str">
        <f t="shared" si="72"/>
        <v/>
      </c>
      <c r="ET51" s="106" t="str">
        <f>IF(ISBLANK(DATASHEET!EQ39),"",DATASHEET!EQ39)</f>
        <v>AWIL</v>
      </c>
      <c r="EU51" s="107" t="str">
        <f>IF(ISBLANK(DATASHEET!ER39),"",DATASHEET!ER39)</f>
        <v>12B-PY-8</v>
      </c>
      <c r="EV51" s="123" t="str">
        <f t="shared" si="73"/>
        <v/>
      </c>
      <c r="EW51" s="124">
        <f>IFERROR(INDEX(DATASHEET!$A$1:$GG$231,MATCH(L3VA!$A51,DATASHEET!$A$1:$A$231,0),MATCH(L3VA!EX$2,DATASHEET!$A$1:$GG$1,0)),"")</f>
        <v>0</v>
      </c>
      <c r="EX51" s="105" t="str">
        <f>IF(VLOOKUP(L3VA!$A51,DATASHEET!$A$2:$EW$231,142,FALSE)="","",VLOOKUP(L3VA!$A51,DATASHEET!$A$2:$EW$231,142,FALSE))</f>
        <v/>
      </c>
      <c r="EY51" s="105" t="str">
        <f t="shared" si="74"/>
        <v/>
      </c>
      <c r="EZ51" s="106" t="str">
        <f>IF(ISBLANK(DATASHEET!EV39),"",DATASHEET!EV39)</f>
        <v/>
      </c>
      <c r="FA51" s="107" t="str">
        <f>IF(ISBLANK(DATASHEET!EW39),"",DATASHEET!EW39)</f>
        <v/>
      </c>
      <c r="FB51" s="123" t="str">
        <f t="shared" si="75"/>
        <v/>
      </c>
      <c r="FC51" s="124">
        <f>IFERROR(INDEX(DATASHEET!$A$1:$GG$231,MATCH(L3VA!$A51,DATASHEET!$A$1:$A$231,0),MATCH(L3VA!FD$2,DATASHEET!$A$1:$GG$1,0)),"")</f>
        <v>0</v>
      </c>
      <c r="FD51" s="105" t="str">
        <f>IF(VLOOKUP(L3VA!$A51,DATASHEET!$A$2:$FW$231,147,FALSE)="","",VLOOKUP(L3VA!$A51,DATASHEET!$A$2:$FW$231,147,FALSE))</f>
        <v>AWIL</v>
      </c>
      <c r="FE51" s="105" t="str">
        <f t="shared" si="76"/>
        <v/>
      </c>
      <c r="FF51" s="106" t="str">
        <f>IF(ISBLANK(DATASHEET!FA39),"",DATASHEET!FA39)</f>
        <v/>
      </c>
      <c r="FG51" s="107" t="str">
        <f>IF(ISBLANK(DATASHEET!FB39),"",DATASHEET!FB39)</f>
        <v/>
      </c>
    </row>
    <row r="52" spans="1:163" x14ac:dyDescent="0.25">
      <c r="A52" s="354">
        <f>DATASHEET!A40</f>
        <v>150860</v>
      </c>
      <c r="B52" s="42" t="str">
        <f>DATASHEET!B40</f>
        <v>CHONGDER, Syona</v>
      </c>
      <c r="C52" s="109" t="str">
        <f>DATASHEET!C40</f>
        <v>12CSN</v>
      </c>
      <c r="D52" s="110" t="str">
        <f>DATASHEET!D40</f>
        <v>F</v>
      </c>
      <c r="E52" s="110" t="str">
        <f>IFERROR(VLOOKUP(A52,'[5]Y12 Students'!$E$3:$I$271,5,FALSE),"")</f>
        <v>INTERNAL</v>
      </c>
      <c r="F52" s="110" t="str">
        <f>DATASHEET!E40</f>
        <v>N</v>
      </c>
      <c r="G52" s="110" t="str">
        <f>DATASHEET!F40</f>
        <v>Indian</v>
      </c>
      <c r="H52" s="110" t="str">
        <f>DATASHEET!G40</f>
        <v>N</v>
      </c>
      <c r="I52" s="110" t="str">
        <f>DATASHEET!H40</f>
        <v>N</v>
      </c>
      <c r="J52" s="111" t="str">
        <f>DATASHEET!J40</f>
        <v>7.75+ (A/A*)</v>
      </c>
      <c r="K52" s="104" t="str">
        <f t="shared" si="25"/>
        <v/>
      </c>
      <c r="L52" s="104" t="str">
        <f t="shared" si="26"/>
        <v/>
      </c>
      <c r="M52" s="336" t="str">
        <f>IF(COUNT(L3VA!$N52,L3VA!$Z52,L3VA!$T52,L3VA!$AF52,L3VA!$AX52,L3VA!$AR52,L3VA!$BJ52,L3VA!$BD52,L3VA!$BP52,L3VA!#REF!,L3VA!$AL52,L3VA!$BV52,L3VA!$CH52,L3VA!$CZ52,L3VA!$CN52,L3VA!$DF52,L3VA!$CB52,L3VA!#REF!,L3VA!$DR52,L3VA!$DX52,L3VA!$ED52,L3VA!$EJ52,L3VA!$EP52,L3VA!$EV52,L3VA!$FB52,L3VA!$DL52)=0,"",AVERAGE(N52,Z52,T52,AF52,AL52,AX52,AR52,BJ52,BD52,BP52,BV52,CH52,CZ52,CN52,DF52,CB52,DR52,DX52,ED52,EJ52,EP52,EV52,FB52,DL52))</f>
        <v/>
      </c>
      <c r="N52" s="123" t="str">
        <f t="shared" si="29"/>
        <v/>
      </c>
      <c r="O52" s="124">
        <f>IFERROR(INDEX(DATASHEET!$A$1:$GG$231,MATCH(L3VA!$A52,DATASHEET!$A$1:$A$231,0),MATCH(L3VA!P$2,DATASHEET!$A$1:$GG$1,0)),"")</f>
        <v>0</v>
      </c>
      <c r="P52" s="105">
        <f>IF(VLOOKUP(L3VA!$A52,DATASHEET!$A$2:$EW$231,22,FALSE)="","",VLOOKUP(L3VA!$A52,DATASHEET!$A$2:$EW$231,22,FALSE))</f>
        <v>0</v>
      </c>
      <c r="Q52" s="105" t="str">
        <f t="shared" si="30"/>
        <v/>
      </c>
      <c r="R52" s="106" t="str">
        <f>IF(ISBLANK(DATASHEET!AF40),"",DATASHEET!AF40)</f>
        <v/>
      </c>
      <c r="S52" s="107" t="str">
        <f>IF(ISBLANK(DATASHEET!AG40),"",DATASHEET!AG40)</f>
        <v/>
      </c>
      <c r="T52" s="123" t="str">
        <f t="shared" si="31"/>
        <v/>
      </c>
      <c r="U52" s="124">
        <f>IFERROR(INDEX(DATASHEET!$A$1:$GG$231,MATCH(L3VA!$A52,DATASHEET!$A$1:$A$231,0),MATCH(L3VA!V$2,DATASHEET!$A$1:$GG$1,0)),"")</f>
        <v>0</v>
      </c>
      <c r="V52" s="105">
        <f>IF(VLOOKUP(L3VA!$A52,DATASHEET!$A$2:$EW$231,27,FALSE)="","",VLOOKUP(L3VA!$A52,DATASHEET!$A$2:$EW$231,27,FALSE))</f>
        <v>0</v>
      </c>
      <c r="W52" s="105" t="str">
        <f t="shared" si="32"/>
        <v/>
      </c>
      <c r="X52" s="106" t="str">
        <f>IF(ISBLANK(DATASHEET!AK40),"",DATASHEET!AK40)</f>
        <v>AWI</v>
      </c>
      <c r="Y52" s="107" t="str">
        <f>IF(ISBLANK(DATASHEET!AL40),"",DATASHEET!AL40)</f>
        <v>12D-BI-1</v>
      </c>
      <c r="Z52" s="123" t="str">
        <f t="shared" si="33"/>
        <v/>
      </c>
      <c r="AA52" s="124">
        <f>IFERROR(INDEX(DATASHEET!$A$1:$GG$231,MATCH(L3VA!$A52,DATASHEET!$A$1:$A$231,0),MATCH(L3VA!AB$2,DATASHEET!$A$1:$GG$1,0)),"")</f>
        <v>0</v>
      </c>
      <c r="AB52" s="105" t="str">
        <f>IF(VLOOKUP(L3VA!$A52,DATASHEET!$A$2:$EW$231,32,FALSE)="","",VLOOKUP(L3VA!$A52,DATASHEET!$A$2:$EW$231,32,FALSE))</f>
        <v/>
      </c>
      <c r="AC52" s="105" t="str">
        <f t="shared" si="34"/>
        <v/>
      </c>
      <c r="AD52" s="106" t="str">
        <f>IF(ISBLANK(DATASHEET!AP40),"",DATASHEET!AP40)</f>
        <v/>
      </c>
      <c r="AE52" s="107" t="str">
        <f>IF(ISBLANK(DATASHEET!AQ40),"",DATASHEET!AQ40)</f>
        <v/>
      </c>
      <c r="AF52" s="123" t="str">
        <f t="shared" si="35"/>
        <v/>
      </c>
      <c r="AG52" s="124">
        <f>IFERROR(INDEX(DATASHEET!$A$1:$GG$231,MATCH(L3VA!$A52,DATASHEET!$A$1:$A$231,0),MATCH(L3VA!AH$2,DATASHEET!$A$1:$GG$1,0)),"")</f>
        <v>0</v>
      </c>
      <c r="AH52" s="105" t="str">
        <f>IF(VLOOKUP(L3VA!$A52,DATASHEET!$A$2:$EW$231,37,FALSE)="","",VLOOKUP(L3VA!$A52,DATASHEET!$A$2:$EW$231,37,FALSE))</f>
        <v>AWI</v>
      </c>
      <c r="AI52" s="105" t="str">
        <f t="shared" si="36"/>
        <v/>
      </c>
      <c r="AJ52" s="106" t="str">
        <f>IF(ISBLANK(DATASHEET!AU40),"",DATASHEET!AU40)</f>
        <v>KR</v>
      </c>
      <c r="AK52" s="107" t="str">
        <f>IF(ISBLANK(DATASHEET!AV40),"",DATASHEET!AV40)</f>
        <v>12E-CH-1</v>
      </c>
      <c r="AL52" s="123" t="str">
        <f t="shared" si="37"/>
        <v/>
      </c>
      <c r="AM52" s="124">
        <f>IFERROR(INDEX(DATASHEET!$A$1:$GG$231,MATCH(L3VA!$A52,DATASHEET!$A$1:$A$231,0),MATCH(L3VA!AN$2,DATASHEET!$A$1:$GG$1,0)),"")</f>
        <v>0</v>
      </c>
      <c r="AN52" s="105" t="str">
        <f>IF(VLOOKUP(L3VA!$A52,DATASHEET!$A$2:$EW$231,42,FALSE)="","",VLOOKUP(L3VA!$A52,DATASHEET!$A$2:$EW$231,42,FALSE))</f>
        <v/>
      </c>
      <c r="AO52" s="105" t="str">
        <f t="shared" si="38"/>
        <v/>
      </c>
      <c r="AP52" s="106" t="str">
        <f>IF(ISBLANK(DATASHEET!AZ40),"",DATASHEET!AZ40)</f>
        <v/>
      </c>
      <c r="AQ52" s="107" t="str">
        <f>IF(ISBLANK(DATASHEET!BA40),"",DATASHEET!BA40)</f>
        <v/>
      </c>
      <c r="AR52" s="123" t="str">
        <f t="shared" si="39"/>
        <v/>
      </c>
      <c r="AS52" s="124">
        <f>IFERROR(INDEX(DATASHEET!$A$1:$GG$231,MATCH(L3VA!$A52,DATASHEET!$A$1:$A$231,0),MATCH(L3VA!AT$2,DATASHEET!$A$1:$GG$1,0)),"")</f>
        <v>0</v>
      </c>
      <c r="AT52" s="105" t="str">
        <f>IF(VLOOKUP(L3VA!$A52,DATASHEET!$A$2:$EW$231,47,FALSE)="","",VLOOKUP(L3VA!$A52,DATASHEET!$A$2:$EW$231,47,FALSE))</f>
        <v>KR</v>
      </c>
      <c r="AU52" s="105" t="str">
        <f t="shared" si="40"/>
        <v/>
      </c>
      <c r="AV52" s="106" t="str">
        <f>IF(ISBLANK(DATASHEET!BE40),"",DATASHEET!BE40)</f>
        <v/>
      </c>
      <c r="AW52" s="107" t="str">
        <f>IF(ISBLANK(DATASHEET!BF40),"",DATASHEET!BF40)</f>
        <v/>
      </c>
      <c r="AX52" s="123" t="str">
        <f t="shared" si="41"/>
        <v/>
      </c>
      <c r="AY52" s="124">
        <f>IFERROR(INDEX(DATASHEET!$A$1:$GG$231,MATCH(L3VA!$A52,DATASHEET!$A$1:$A$231,0),MATCH(L3VA!AZ$2,DATASHEET!$A$1:$GG$1,0)),"")</f>
        <v>0</v>
      </c>
      <c r="AZ52" s="105" t="str">
        <f>IF(VLOOKUP(L3VA!$A52,DATASHEET!$A$2:$EW$231,52,FALSE)="","",VLOOKUP(L3VA!$A52,DATASHEET!$A$2:$EW$231,52,FALSE))</f>
        <v/>
      </c>
      <c r="BA52" s="105" t="str">
        <f t="shared" si="42"/>
        <v/>
      </c>
      <c r="BB52" s="106" t="str">
        <f>IF(ISBLANK(DATASHEET!BJ40),"",DATASHEET!BJ40)</f>
        <v/>
      </c>
      <c r="BC52" s="107" t="str">
        <f>IF(ISBLANK(DATASHEET!BK40),"",DATASHEET!BK40)</f>
        <v/>
      </c>
      <c r="BD52" s="123" t="str">
        <f t="shared" si="43"/>
        <v/>
      </c>
      <c r="BE52" s="124">
        <f>IFERROR(INDEX(DATASHEET!$A$1:$GG$231,MATCH(L3VA!$A52,DATASHEET!$A$1:$A$231,0),MATCH(L3VA!BF$2,DATASHEET!$A$1:$GG$1,0)),"")</f>
        <v>0</v>
      </c>
      <c r="BF52" s="105" t="str">
        <f>IF(VLOOKUP(L3VA!$A52,DATASHEET!$A$2:$EW$231,57,FALSE)="","",VLOOKUP(L3VA!$A52,DATASHEET!$A$2:$EW$231,57,FALSE))</f>
        <v/>
      </c>
      <c r="BG52" s="105" t="str">
        <f t="shared" si="44"/>
        <v/>
      </c>
      <c r="BH52" s="106" t="str">
        <f>IF(ISBLANK(DATASHEET!BO40),"",DATASHEET!BO40)</f>
        <v/>
      </c>
      <c r="BI52" s="107" t="str">
        <f>IF(ISBLANK(DATASHEET!BP40),"",DATASHEET!BP40)</f>
        <v/>
      </c>
      <c r="BJ52" s="123" t="str">
        <f t="shared" si="45"/>
        <v/>
      </c>
      <c r="BK52" s="124">
        <f>IFERROR(INDEX(DATASHEET!$A$1:$GG$231,MATCH(L3VA!$A52,DATASHEET!$A$1:$A$231,0),MATCH(L3VA!BL$2,DATASHEET!$A$1:$GG$1,0)),"")</f>
        <v>0</v>
      </c>
      <c r="BL52" s="105" t="str">
        <f>IF(VLOOKUP(L3VA!$A52,DATASHEET!$A$2:$EW$231,62,FALSE)="","",VLOOKUP(L3VA!$A52,DATASHEET!$A$2:$EW$231,62,FALSE))</f>
        <v/>
      </c>
      <c r="BM52" s="105" t="str">
        <f t="shared" si="46"/>
        <v/>
      </c>
      <c r="BN52" s="106" t="str">
        <f>IF(ISBLANK(DATASHEET!BT40),"",DATASHEET!BT40)</f>
        <v/>
      </c>
      <c r="BO52" s="107" t="str">
        <f>IF(ISBLANK(DATASHEET!BU40),"",DATASHEET!BU40)</f>
        <v/>
      </c>
      <c r="BP52" s="123" t="str">
        <f t="shared" si="47"/>
        <v/>
      </c>
      <c r="BQ52" s="124">
        <f>IFERROR(INDEX(DATASHEET!$A$1:$GG$231,MATCH(L3VA!$A52,DATASHEET!$A$1:$A$231,0),MATCH(L3VA!BR$2,DATASHEET!$A$1:$GG$1,0)),"")</f>
        <v>0</v>
      </c>
      <c r="BR52" s="105" t="str">
        <f>IF(VLOOKUP(L3VA!$A52,DATASHEET!$A$2:$EW$231,67,FALSE)="","",VLOOKUP(L3VA!$A52,DATASHEET!$A$2:$EW$231,67,FALSE))</f>
        <v/>
      </c>
      <c r="BS52" s="105" t="str">
        <f t="shared" si="48"/>
        <v/>
      </c>
      <c r="BT52" s="106" t="str">
        <f>IF(ISBLANK(DATASHEET!BY40),"",DATASHEET!BY40)</f>
        <v/>
      </c>
      <c r="BU52" s="107" t="str">
        <f>IF(ISBLANK(DATASHEET!BZ40),"",DATASHEET!BZ40)</f>
        <v/>
      </c>
      <c r="BV52" s="123" t="str">
        <f t="shared" si="49"/>
        <v/>
      </c>
      <c r="BW52" s="124">
        <f>IFERROR(INDEX(DATASHEET!$A$1:$GG$231,MATCH(L3VA!$A52,DATASHEET!$A$1:$A$231,0),MATCH(L3VA!BX$2,DATASHEET!$A$1:$GG$1,0)),"")</f>
        <v>0</v>
      </c>
      <c r="BX52" s="105" t="str">
        <f>IF(VLOOKUP(L3VA!$A52,DATASHEET!$A$2:$EW$231,77,FALSE)="","",VLOOKUP(L3VA!$A52,DATASHEET!$A$2:$EW$231,77,FALSE))</f>
        <v/>
      </c>
      <c r="BY52" s="105" t="str">
        <f t="shared" si="50"/>
        <v/>
      </c>
      <c r="BZ52" s="106" t="str">
        <f>IF(ISBLANK(DATASHEET!CI40),"",DATASHEET!CI40)</f>
        <v/>
      </c>
      <c r="CA52" s="107" t="str">
        <f>IF(ISBLANK(DATASHEET!CJ40),"",DATASHEET!CJ40)</f>
        <v/>
      </c>
      <c r="CB52" s="123" t="str">
        <f t="shared" si="51"/>
        <v/>
      </c>
      <c r="CC52" s="124">
        <f>IFERROR(INDEX(DATASHEET!$A$1:$GG$231,MATCH(L3VA!$A52,DATASHEET!$A$1:$A$231,0),MATCH(L3VA!CD$2,DATASHEET!$A$1:$GG$1,0)),"")</f>
        <v>0</v>
      </c>
      <c r="CD52" s="105" t="str">
        <f>IF(VLOOKUP(L3VA!$A52,DATASHEET!$A$2:$EW$231,82,FALSE)="","",VLOOKUP(L3VA!$A52,DATASHEET!$A$2:$EW$231,82,FALSE))</f>
        <v>CSN</v>
      </c>
      <c r="CE52" s="105" t="str">
        <f t="shared" si="52"/>
        <v/>
      </c>
      <c r="CF52" s="106" t="str">
        <f>IF(ISBLANK(DATASHEET!CN40),"",DATASHEET!CN40)</f>
        <v/>
      </c>
      <c r="CG52" s="107" t="str">
        <f>IF(ISBLANK(DATASHEET!CO40),"",DATASHEET!CO40)</f>
        <v/>
      </c>
      <c r="CH52" s="123" t="str">
        <f t="shared" si="53"/>
        <v/>
      </c>
      <c r="CI52" s="124">
        <f>IFERROR(INDEX(DATASHEET!$A$1:$GG$231,MATCH(L3VA!$A52,DATASHEET!$A$1:$A$231,0),MATCH(L3VA!CJ$2,DATASHEET!$A$1:$GG$1,0)),"")</f>
        <v>0</v>
      </c>
      <c r="CJ52" s="105" t="str">
        <f>IF(VLOOKUP(L3VA!$A52,DATASHEET!$A$2:$EW$231,87,FALSE)="","",VLOOKUP(L3VA!$A52,DATASHEET!$A$2:$EW$231,87,FALSE))</f>
        <v/>
      </c>
      <c r="CK52" s="105" t="str">
        <f t="shared" si="27"/>
        <v/>
      </c>
      <c r="CL52" s="106" t="str">
        <f>IF(ISBLANK(DATASHEET!CS40),"",DATASHEET!CS40)</f>
        <v/>
      </c>
      <c r="CM52" s="107" t="str">
        <f>IF(ISBLANK(DATASHEET!CT40),"",DATASHEET!CT40)</f>
        <v/>
      </c>
      <c r="CN52" s="123" t="str">
        <f t="shared" si="54"/>
        <v/>
      </c>
      <c r="CO52" s="124">
        <f>IFERROR(INDEX(DATASHEET!$A$1:$GG$231,MATCH(L3VA!$A52,DATASHEET!$A$1:$A$231,0),MATCH(L3VA!CP$2,DATASHEET!$A$1:$GG$1,0)),"")</f>
        <v>0</v>
      </c>
      <c r="CP52" s="105" t="str">
        <f>IF(VLOOKUP(L3VA!$A52,DATASHEET!$A$2:$EW$231,92,FALSE)="","",VLOOKUP(L3VA!$A52,DATASHEET!$A$2:$EW$231,92,FALSE))</f>
        <v/>
      </c>
      <c r="CQ52" s="105" t="str">
        <f t="shared" si="55"/>
        <v/>
      </c>
      <c r="CR52" s="106" t="str">
        <f>IF(ISBLANK(DATASHEET!CX40),"",DATASHEET!CX40)</f>
        <v/>
      </c>
      <c r="CS52" s="107" t="str">
        <f>IF(ISBLANK(DATASHEET!CY40),"",DATASHEET!CY40)</f>
        <v/>
      </c>
      <c r="CT52" s="123" t="str">
        <f t="shared" si="56"/>
        <v/>
      </c>
      <c r="CU52" s="124">
        <f>IFERROR(INDEX(DATASHEET!$A$1:$GG$231,MATCH(L3VA!$A52,DATASHEET!$A$1:$A$231,0),MATCH(L3VA!CV$2,DATASHEET!$A$1:$GG$1,0)),"")</f>
        <v>0</v>
      </c>
      <c r="CV52" s="105" t="str">
        <f>IF(VLOOKUP(L3VA!$A52,DATASHEET!$A$2:$EW$231,107,FALSE)="","",VLOOKUP(L3VA!$A52,DATASHEET!$A$2:$EW$231,107,FALSE))</f>
        <v/>
      </c>
      <c r="CW52" s="105" t="str">
        <f t="shared" si="57"/>
        <v/>
      </c>
      <c r="CX52" s="106" t="str">
        <f>IF(ISBLANK(DATASHEET!DC40),"",DATASHEET!DC40)</f>
        <v/>
      </c>
      <c r="CY52" s="107" t="str">
        <f>IF(ISBLANK(DATASHEET!DD40),"",DATASHEET!DD40)</f>
        <v/>
      </c>
      <c r="CZ52" s="123" t="str">
        <f t="shared" si="58"/>
        <v/>
      </c>
      <c r="DA52" s="124">
        <f>IFERROR(INDEX(DATASHEET!$A$1:$GG$231,MATCH(L3VA!$A52,DATASHEET!$A$1:$A$231,0),MATCH(L3VA!DB$2,DATASHEET!$A$1:$GG$1,0)),"")</f>
        <v>0</v>
      </c>
      <c r="DB52" s="105" t="str">
        <f>IF(VLOOKUP(L3VA!$A52,DATASHEET!$A$2:$EW$231,97,FALSE)="","",VLOOKUP(L3VA!$A52,DATASHEET!$A$2:$EW$231,97,FALSE))</f>
        <v/>
      </c>
      <c r="DC52" s="105" t="str">
        <f t="shared" si="59"/>
        <v/>
      </c>
      <c r="DD52" s="106" t="str">
        <f>IF(ISBLANK(DATASHEET!DH40),"",DATASHEET!DH40)</f>
        <v/>
      </c>
      <c r="DE52" s="107" t="str">
        <f>IF(ISBLANK(DATASHEET!DI40),"",DATASHEET!DI40)</f>
        <v/>
      </c>
      <c r="DF52" s="123" t="str">
        <f t="shared" si="60"/>
        <v/>
      </c>
      <c r="DG52" s="124">
        <f>IFERROR(INDEX(DATASHEET!$A$1:$GG$231,MATCH(L3VA!$A52,DATASHEET!$A$1:$A$231,0),MATCH(L3VA!DH$2,DATASHEET!$A$1:$GG$1,0)),"")</f>
        <v>0</v>
      </c>
      <c r="DH52" s="105" t="str">
        <f>IF(VLOOKUP(L3VA!$A52,DATASHEET!$A$2:$EW$231,102,FALSE)="","",VLOOKUP(L3VA!$A52,DATASHEET!$A$2:$EW$231,102,FALSE))</f>
        <v/>
      </c>
      <c r="DI52" s="105" t="str">
        <f t="shared" si="61"/>
        <v/>
      </c>
      <c r="DJ52" s="106" t="str">
        <f>IF(ISBLANK(DATASHEET!DM40),"",DATASHEET!DM40)</f>
        <v>JQ</v>
      </c>
      <c r="DK52" s="107" t="str">
        <f>IF(ISBLANK(DATASHEET!DN40),"",DATASHEET!DN40)</f>
        <v>12C-MA-7</v>
      </c>
      <c r="DL52" s="123" t="str">
        <f t="shared" si="62"/>
        <v/>
      </c>
      <c r="DM52" s="124">
        <f>IFERROR(INDEX(DATASHEET!$A$1:$GG$231,MATCH(L3VA!$A52,DATASHEET!$A$1:$A$231,0),MATCH(L3VA!DN$2,DATASHEET!$A$1:$GG$1,0)),"")</f>
        <v>0</v>
      </c>
      <c r="DN52" s="105" t="str">
        <f>IF(VLOOKUP(L3VA!$A52,DATASHEET!$A$2:$FW$231,112,FALSE)="","",VLOOKUP(L3VA!$A52,DATASHEET!$A$2:$FW$231,112,FALSE))</f>
        <v/>
      </c>
      <c r="DO52" s="105" t="str">
        <f t="shared" si="28"/>
        <v/>
      </c>
      <c r="DP52" s="106" t="str">
        <f>IF(ISBLANK(DATASHEET!DR40),"",DATASHEET!DR40)</f>
        <v/>
      </c>
      <c r="DQ52" s="107" t="str">
        <f>IF(ISBLANK(DATASHEET!DS40),"",DATASHEET!DS40)</f>
        <v/>
      </c>
      <c r="DR52" s="123" t="str">
        <f t="shared" si="63"/>
        <v/>
      </c>
      <c r="DS52" s="124">
        <f>IFERROR(INDEX(DATASHEET!$A$1:$GG$231,MATCH(L3VA!$A52,DATASHEET!$A$1:$A$231,0),MATCH(L3VA!DT$2,DATASHEET!$A$1:$GG$1,0)),"")</f>
        <v>0</v>
      </c>
      <c r="DT52" s="105" t="str">
        <f>IF(VLOOKUP(L3VA!$A52,DATASHEET!$A$2:$EW$231,117,FALSE)="","",VLOOKUP(L3VA!$A52,DATASHEET!$A$2:$EW$231,117,FALSE))</f>
        <v>JQ</v>
      </c>
      <c r="DU52" s="105" t="str">
        <f t="shared" si="64"/>
        <v/>
      </c>
      <c r="DV52" s="106" t="str">
        <f>IF(ISBLANK(DATASHEET!DW40),"",DATASHEET!DW40)</f>
        <v/>
      </c>
      <c r="DW52" s="107" t="str">
        <f>IF(ISBLANK(DATASHEET!DX40),"",DATASHEET!DX40)</f>
        <v/>
      </c>
      <c r="DX52" s="123" t="str">
        <f t="shared" si="65"/>
        <v/>
      </c>
      <c r="DY52" s="124" t="str">
        <f>IFERROR(INDEX(DATASHEET!$A$1:$GG$231,MATCH(L3VA!$A52,DATASHEET!$A$1:$A$231,0),MATCH(L3VA!DZ$2,DATASHEET!$A$1:$GG$1,0)),"")</f>
        <v/>
      </c>
      <c r="DZ52" s="105" t="str">
        <f>IF(VLOOKUP(L3VA!$A52,DATASHEET!$A$2:$EW$231,122,FALSE)="","",VLOOKUP(L3VA!$A52,DATASHEET!$A$2:$EW$231,122,FALSE))</f>
        <v/>
      </c>
      <c r="EA52" s="105" t="str">
        <f t="shared" si="66"/>
        <v/>
      </c>
      <c r="EB52" s="106" t="str">
        <f>IF(ISBLANK(DATASHEET!EB40),"",DATASHEET!EB40)</f>
        <v/>
      </c>
      <c r="EC52" s="107" t="str">
        <f>IF(ISBLANK(DATASHEET!EC40),"",DATASHEET!EC40)</f>
        <v/>
      </c>
      <c r="ED52" s="123" t="str">
        <f t="shared" si="67"/>
        <v/>
      </c>
      <c r="EE52" s="124">
        <f>IFERROR(INDEX(DATASHEET!$A$1:$GG$231,MATCH(L3VA!$A52,DATASHEET!$A$1:$A$231,0),MATCH(L3VA!EF$2,DATASHEET!$A$1:$GG$1,0)),"")</f>
        <v>0</v>
      </c>
      <c r="EF52" s="105" t="str">
        <f>IF(VLOOKUP(L3VA!$A52,DATASHEET!$A$2:$EW$231,127,FALSE)="","",VLOOKUP(L3VA!$A52,DATASHEET!$A$2:$EW$231,127,FALSE))</f>
        <v/>
      </c>
      <c r="EG52" s="105" t="str">
        <f t="shared" si="68"/>
        <v/>
      </c>
      <c r="EH52" s="106" t="str">
        <f>IF(ISBLANK(DATASHEET!EG40),"",DATASHEET!EG40)</f>
        <v>AR</v>
      </c>
      <c r="EI52" s="107" t="str">
        <f>IF(ISBLANK(DATASHEET!EH40),"",DATASHEET!EH40)</f>
        <v>12A-PH-9</v>
      </c>
      <c r="EJ52" s="123" t="str">
        <f t="shared" si="69"/>
        <v/>
      </c>
      <c r="EK52" s="124">
        <f>IFERROR(INDEX(DATASHEET!$A$1:$GG$231,MATCH(L3VA!$A52,DATASHEET!$A$1:$A$231,0),MATCH(L3VA!EL$2,DATASHEET!$A$1:$GG$1,0)),"")</f>
        <v>0</v>
      </c>
      <c r="EL52" s="105" t="str">
        <f>IF(VLOOKUP(L3VA!$A52,DATASHEET!$A$2:$EW$231,132,FALSE)="","",VLOOKUP(L3VA!$A52,DATASHEET!$A$2:$EW$231,132,FALSE))</f>
        <v/>
      </c>
      <c r="EM52" s="105" t="str">
        <f t="shared" si="70"/>
        <v/>
      </c>
      <c r="EN52" s="106" t="str">
        <f>IF(ISBLANK(DATASHEET!EL40),"",DATASHEET!EL40)</f>
        <v/>
      </c>
      <c r="EO52" s="107" t="str">
        <f>IF(ISBLANK(DATASHEET!EM40),"",DATASHEET!EM40)</f>
        <v/>
      </c>
      <c r="EP52" s="123" t="str">
        <f t="shared" si="71"/>
        <v/>
      </c>
      <c r="EQ52" s="124">
        <f>IFERROR(INDEX(DATASHEET!$A$1:$GG$231,MATCH(L3VA!$A52,DATASHEET!$A$1:$A$231,0),MATCH(L3VA!ER$2,DATASHEET!$A$1:$GG$1,0)),"")</f>
        <v>0</v>
      </c>
      <c r="ER52" s="105" t="str">
        <f>IF(VLOOKUP(L3VA!$A52,DATASHEET!$A$2:$EW$231,137,FALSE)="","",VLOOKUP(L3VA!$A52,DATASHEET!$A$2:$EW$231,137,FALSE))</f>
        <v>AR</v>
      </c>
      <c r="ES52" s="105" t="str">
        <f t="shared" si="72"/>
        <v/>
      </c>
      <c r="ET52" s="106" t="str">
        <f>IF(ISBLANK(DATASHEET!EQ40),"",DATASHEET!EQ40)</f>
        <v/>
      </c>
      <c r="EU52" s="107" t="str">
        <f>IF(ISBLANK(DATASHEET!ER40),"",DATASHEET!ER40)</f>
        <v/>
      </c>
      <c r="EV52" s="123" t="str">
        <f t="shared" si="73"/>
        <v/>
      </c>
      <c r="EW52" s="124">
        <f>IFERROR(INDEX(DATASHEET!$A$1:$GG$231,MATCH(L3VA!$A52,DATASHEET!$A$1:$A$231,0),MATCH(L3VA!EX$2,DATASHEET!$A$1:$GG$1,0)),"")</f>
        <v>0</v>
      </c>
      <c r="EX52" s="105" t="str">
        <f>IF(VLOOKUP(L3VA!$A52,DATASHEET!$A$2:$EW$231,142,FALSE)="","",VLOOKUP(L3VA!$A52,DATASHEET!$A$2:$EW$231,142,FALSE))</f>
        <v/>
      </c>
      <c r="EY52" s="105" t="str">
        <f t="shared" si="74"/>
        <v/>
      </c>
      <c r="EZ52" s="106" t="str">
        <f>IF(ISBLANK(DATASHEET!EV40),"",DATASHEET!EV40)</f>
        <v/>
      </c>
      <c r="FA52" s="107" t="str">
        <f>IF(ISBLANK(DATASHEET!EW40),"",DATASHEET!EW40)</f>
        <v/>
      </c>
      <c r="FB52" s="123" t="str">
        <f t="shared" si="75"/>
        <v/>
      </c>
      <c r="FC52" s="124">
        <f>IFERROR(INDEX(DATASHEET!$A$1:$GG$231,MATCH(L3VA!$A52,DATASHEET!$A$1:$A$231,0),MATCH(L3VA!FD$2,DATASHEET!$A$1:$GG$1,0)),"")</f>
        <v>0</v>
      </c>
      <c r="FD52" s="105" t="str">
        <f>IF(VLOOKUP(L3VA!$A52,DATASHEET!$A$2:$FW$231,147,FALSE)="","",VLOOKUP(L3VA!$A52,DATASHEET!$A$2:$FW$231,147,FALSE))</f>
        <v/>
      </c>
      <c r="FE52" s="105" t="str">
        <f t="shared" si="76"/>
        <v/>
      </c>
      <c r="FF52" s="106" t="str">
        <f>IF(ISBLANK(DATASHEET!FA40),"",DATASHEET!FA40)</f>
        <v/>
      </c>
      <c r="FG52" s="107" t="str">
        <f>IF(ISBLANK(DATASHEET!FB40),"",DATASHEET!FB40)</f>
        <v/>
      </c>
    </row>
    <row r="53" spans="1:163" x14ac:dyDescent="0.25">
      <c r="A53" s="354">
        <f>DATASHEET!A41</f>
        <v>150992</v>
      </c>
      <c r="B53" s="42" t="str">
        <f>DATASHEET!B41</f>
        <v>CHRISTIE, Sienna</v>
      </c>
      <c r="C53" s="109" t="str">
        <f>DATASHEET!C41</f>
        <v>12CSN</v>
      </c>
      <c r="D53" s="110" t="str">
        <f>DATASHEET!D41</f>
        <v>F</v>
      </c>
      <c r="E53" s="110" t="str">
        <f>IFERROR(VLOOKUP(A53,'[5]Y12 Students'!$E$3:$I$271,5,FALSE),"")</f>
        <v>INTERNAL</v>
      </c>
      <c r="F53" s="110" t="str">
        <f>DATASHEET!E41</f>
        <v>Y</v>
      </c>
      <c r="G53" s="110" t="str">
        <f>DATASHEET!F41</f>
        <v>White and Black Caribbean</v>
      </c>
      <c r="H53" s="110" t="str">
        <f>DATASHEET!G41</f>
        <v>N</v>
      </c>
      <c r="I53" s="110" t="str">
        <f>DATASHEET!H41</f>
        <v>N</v>
      </c>
      <c r="J53" s="111" t="str">
        <f>DATASHEET!J41</f>
        <v>4.75+ (C/B)</v>
      </c>
      <c r="K53" s="104" t="str">
        <f t="shared" si="25"/>
        <v/>
      </c>
      <c r="L53" s="104" t="str">
        <f t="shared" si="26"/>
        <v/>
      </c>
      <c r="M53" s="336" t="str">
        <f>IF(COUNT(L3VA!$N53,L3VA!$Z53,L3VA!$T53,L3VA!$AF53,L3VA!$AX53,L3VA!$AR53,L3VA!$BJ53,L3VA!$BD53,L3VA!$BP53,L3VA!#REF!,L3VA!$AL53,L3VA!$BV53,L3VA!$CH53,L3VA!$CZ53,L3VA!$CN53,L3VA!$DF53,L3VA!$CB53,L3VA!#REF!,L3VA!$DR53,L3VA!$DX53,L3VA!$ED53,L3VA!$EJ53,L3VA!$EP53,L3VA!$EV53,L3VA!$FB53,L3VA!$DL53)=0,"",AVERAGE(N53,Z53,T53,AF53,AL53,AX53,AR53,BJ53,BD53,BP53,BV53,CH53,CZ53,CN53,DF53,CB53,DR53,DX53,ED53,EJ53,EP53,EV53,FB53,DL53))</f>
        <v/>
      </c>
      <c r="N53" s="123" t="str">
        <f t="shared" si="29"/>
        <v/>
      </c>
      <c r="O53" s="124">
        <f>IFERROR(INDEX(DATASHEET!$A$1:$GG$231,MATCH(L3VA!$A53,DATASHEET!$A$1:$A$231,0),MATCH(L3VA!P$2,DATASHEET!$A$1:$GG$1,0)),"")</f>
        <v>0</v>
      </c>
      <c r="P53" s="105">
        <f>IF(VLOOKUP(L3VA!$A53,DATASHEET!$A$2:$EW$231,22,FALSE)="","",VLOOKUP(L3VA!$A53,DATASHEET!$A$2:$EW$231,22,FALSE))</f>
        <v>0</v>
      </c>
      <c r="Q53" s="105" t="str">
        <f t="shared" si="30"/>
        <v/>
      </c>
      <c r="R53" s="106" t="str">
        <f>IF(ISBLANK(DATASHEET!AF41),"",DATASHEET!AF41)</f>
        <v/>
      </c>
      <c r="S53" s="107" t="str">
        <f>IF(ISBLANK(DATASHEET!AG41),"",DATASHEET!AG41)</f>
        <v/>
      </c>
      <c r="T53" s="123" t="str">
        <f t="shared" si="31"/>
        <v/>
      </c>
      <c r="U53" s="124">
        <f>IFERROR(INDEX(DATASHEET!$A$1:$GG$231,MATCH(L3VA!$A53,DATASHEET!$A$1:$A$231,0),MATCH(L3VA!V$2,DATASHEET!$A$1:$GG$1,0)),"")</f>
        <v>0</v>
      </c>
      <c r="V53" s="105">
        <f>IF(VLOOKUP(L3VA!$A53,DATASHEET!$A$2:$EW$231,27,FALSE)="","",VLOOKUP(L3VA!$A53,DATASHEET!$A$2:$EW$231,27,FALSE))</f>
        <v>0</v>
      </c>
      <c r="W53" s="105" t="str">
        <f t="shared" si="32"/>
        <v/>
      </c>
      <c r="X53" s="106" t="str">
        <f>IF(ISBLANK(DATASHEET!AK41),"",DATASHEET!AK41)</f>
        <v>KBW</v>
      </c>
      <c r="Y53" s="107" t="str">
        <f>IF(ISBLANK(DATASHEET!AL41),"",DATASHEET!AL41)</f>
        <v>12A-BI-2</v>
      </c>
      <c r="Z53" s="123" t="str">
        <f t="shared" si="33"/>
        <v/>
      </c>
      <c r="AA53" s="124">
        <f>IFERROR(INDEX(DATASHEET!$A$1:$GG$231,MATCH(L3VA!$A53,DATASHEET!$A$1:$A$231,0),MATCH(L3VA!AB$2,DATASHEET!$A$1:$GG$1,0)),"")</f>
        <v>0</v>
      </c>
      <c r="AB53" s="105" t="str">
        <f>IF(VLOOKUP(L3VA!$A53,DATASHEET!$A$2:$EW$231,32,FALSE)="","",VLOOKUP(L3VA!$A53,DATASHEET!$A$2:$EW$231,32,FALSE))</f>
        <v/>
      </c>
      <c r="AC53" s="105" t="str">
        <f t="shared" si="34"/>
        <v/>
      </c>
      <c r="AD53" s="106" t="str">
        <f>IF(ISBLANK(DATASHEET!AP41),"",DATASHEET!AP41)</f>
        <v/>
      </c>
      <c r="AE53" s="107" t="str">
        <f>IF(ISBLANK(DATASHEET!AQ41),"",DATASHEET!AQ41)</f>
        <v/>
      </c>
      <c r="AF53" s="123" t="str">
        <f t="shared" si="35"/>
        <v/>
      </c>
      <c r="AG53" s="124">
        <f>IFERROR(INDEX(DATASHEET!$A$1:$GG$231,MATCH(L3VA!$A53,DATASHEET!$A$1:$A$231,0),MATCH(L3VA!AH$2,DATASHEET!$A$1:$GG$1,0)),"")</f>
        <v>0</v>
      </c>
      <c r="AH53" s="105" t="str">
        <f>IF(VLOOKUP(L3VA!$A53,DATASHEET!$A$2:$EW$231,37,FALSE)="","",VLOOKUP(L3VA!$A53,DATASHEET!$A$2:$EW$231,37,FALSE))</f>
        <v>KBW</v>
      </c>
      <c r="AI53" s="105" t="str">
        <f t="shared" si="36"/>
        <v/>
      </c>
      <c r="AJ53" s="106" t="str">
        <f>IF(ISBLANK(DATASHEET!AU41),"",DATASHEET!AU41)</f>
        <v>ES</v>
      </c>
      <c r="AK53" s="107" t="str">
        <f>IF(ISBLANK(DATASHEET!AV41),"",DATASHEET!AV41)</f>
        <v>12C-CH-2</v>
      </c>
      <c r="AL53" s="123" t="str">
        <f t="shared" si="37"/>
        <v/>
      </c>
      <c r="AM53" s="124">
        <f>IFERROR(INDEX(DATASHEET!$A$1:$GG$231,MATCH(L3VA!$A53,DATASHEET!$A$1:$A$231,0),MATCH(L3VA!AN$2,DATASHEET!$A$1:$GG$1,0)),"")</f>
        <v>0</v>
      </c>
      <c r="AN53" s="105" t="str">
        <f>IF(VLOOKUP(L3VA!$A53,DATASHEET!$A$2:$EW$231,42,FALSE)="","",VLOOKUP(L3VA!$A53,DATASHEET!$A$2:$EW$231,42,FALSE))</f>
        <v/>
      </c>
      <c r="AO53" s="105" t="str">
        <f t="shared" si="38"/>
        <v/>
      </c>
      <c r="AP53" s="106" t="str">
        <f>IF(ISBLANK(DATASHEET!AZ41),"",DATASHEET!AZ41)</f>
        <v/>
      </c>
      <c r="AQ53" s="107" t="str">
        <f>IF(ISBLANK(DATASHEET!BA41),"",DATASHEET!BA41)</f>
        <v/>
      </c>
      <c r="AR53" s="123" t="str">
        <f t="shared" si="39"/>
        <v/>
      </c>
      <c r="AS53" s="124">
        <f>IFERROR(INDEX(DATASHEET!$A$1:$GG$231,MATCH(L3VA!$A53,DATASHEET!$A$1:$A$231,0),MATCH(L3VA!AT$2,DATASHEET!$A$1:$GG$1,0)),"")</f>
        <v>0</v>
      </c>
      <c r="AT53" s="105" t="str">
        <f>IF(VLOOKUP(L3VA!$A53,DATASHEET!$A$2:$EW$231,47,FALSE)="","",VLOOKUP(L3VA!$A53,DATASHEET!$A$2:$EW$231,47,FALSE))</f>
        <v>ES</v>
      </c>
      <c r="AU53" s="105" t="str">
        <f t="shared" si="40"/>
        <v/>
      </c>
      <c r="AV53" s="106" t="str">
        <f>IF(ISBLANK(DATASHEET!BE41),"",DATASHEET!BE41)</f>
        <v/>
      </c>
      <c r="AW53" s="107" t="str">
        <f>IF(ISBLANK(DATASHEET!BF41),"",DATASHEET!BF41)</f>
        <v/>
      </c>
      <c r="AX53" s="123" t="str">
        <f t="shared" si="41"/>
        <v/>
      </c>
      <c r="AY53" s="124">
        <f>IFERROR(INDEX(DATASHEET!$A$1:$GG$231,MATCH(L3VA!$A53,DATASHEET!$A$1:$A$231,0),MATCH(L3VA!AZ$2,DATASHEET!$A$1:$GG$1,0)),"")</f>
        <v>0</v>
      </c>
      <c r="AZ53" s="105" t="str">
        <f>IF(VLOOKUP(L3VA!$A53,DATASHEET!$A$2:$EW$231,52,FALSE)="","",VLOOKUP(L3VA!$A53,DATASHEET!$A$2:$EW$231,52,FALSE))</f>
        <v/>
      </c>
      <c r="BA53" s="105" t="str">
        <f t="shared" si="42"/>
        <v/>
      </c>
      <c r="BB53" s="106" t="str">
        <f>IF(ISBLANK(DATASHEET!BJ41),"",DATASHEET!BJ41)</f>
        <v>EC</v>
      </c>
      <c r="BC53" s="107" t="str">
        <f>IF(ISBLANK(DATASHEET!BK41),"",DATASHEET!BK41)</f>
        <v>12D-DR-4</v>
      </c>
      <c r="BD53" s="123" t="str">
        <f t="shared" si="43"/>
        <v/>
      </c>
      <c r="BE53" s="124">
        <f>IFERROR(INDEX(DATASHEET!$A$1:$GG$231,MATCH(L3VA!$A53,DATASHEET!$A$1:$A$231,0),MATCH(L3VA!BF$2,DATASHEET!$A$1:$GG$1,0)),"")</f>
        <v>0</v>
      </c>
      <c r="BF53" s="105" t="str">
        <f>IF(VLOOKUP(L3VA!$A53,DATASHEET!$A$2:$EW$231,57,FALSE)="","",VLOOKUP(L3VA!$A53,DATASHEET!$A$2:$EW$231,57,FALSE))</f>
        <v/>
      </c>
      <c r="BG53" s="105" t="str">
        <f t="shared" si="44"/>
        <v/>
      </c>
      <c r="BH53" s="106" t="str">
        <f>IF(ISBLANK(DATASHEET!BO41),"",DATASHEET!BO41)</f>
        <v/>
      </c>
      <c r="BI53" s="107" t="str">
        <f>IF(ISBLANK(DATASHEET!BP41),"",DATASHEET!BP41)</f>
        <v/>
      </c>
      <c r="BJ53" s="123" t="str">
        <f t="shared" si="45"/>
        <v/>
      </c>
      <c r="BK53" s="124">
        <f>IFERROR(INDEX(DATASHEET!$A$1:$GG$231,MATCH(L3VA!$A53,DATASHEET!$A$1:$A$231,0),MATCH(L3VA!BL$2,DATASHEET!$A$1:$GG$1,0)),"")</f>
        <v>0</v>
      </c>
      <c r="BL53" s="105" t="str">
        <f>IF(VLOOKUP(L3VA!$A53,DATASHEET!$A$2:$EW$231,62,FALSE)="","",VLOOKUP(L3VA!$A53,DATASHEET!$A$2:$EW$231,62,FALSE))</f>
        <v>EC</v>
      </c>
      <c r="BM53" s="105" t="str">
        <f t="shared" si="46"/>
        <v/>
      </c>
      <c r="BN53" s="106" t="str">
        <f>IF(ISBLANK(DATASHEET!BT41),"",DATASHEET!BT41)</f>
        <v/>
      </c>
      <c r="BO53" s="107" t="str">
        <f>IF(ISBLANK(DATASHEET!BU41),"",DATASHEET!BU41)</f>
        <v/>
      </c>
      <c r="BP53" s="123" t="str">
        <f t="shared" si="47"/>
        <v/>
      </c>
      <c r="BQ53" s="124">
        <f>IFERROR(INDEX(DATASHEET!$A$1:$GG$231,MATCH(L3VA!$A53,DATASHEET!$A$1:$A$231,0),MATCH(L3VA!BR$2,DATASHEET!$A$1:$GG$1,0)),"")</f>
        <v>0</v>
      </c>
      <c r="BR53" s="105" t="str">
        <f>IF(VLOOKUP(L3VA!$A53,DATASHEET!$A$2:$EW$231,67,FALSE)="","",VLOOKUP(L3VA!$A53,DATASHEET!$A$2:$EW$231,67,FALSE))</f>
        <v/>
      </c>
      <c r="BS53" s="105" t="str">
        <f t="shared" si="48"/>
        <v/>
      </c>
      <c r="BT53" s="106" t="str">
        <f>IF(ISBLANK(DATASHEET!BY41),"",DATASHEET!BY41)</f>
        <v/>
      </c>
      <c r="BU53" s="107" t="str">
        <f>IF(ISBLANK(DATASHEET!BZ41),"",DATASHEET!BZ41)</f>
        <v/>
      </c>
      <c r="BV53" s="123" t="str">
        <f t="shared" si="49"/>
        <v/>
      </c>
      <c r="BW53" s="124">
        <f>IFERROR(INDEX(DATASHEET!$A$1:$GG$231,MATCH(L3VA!$A53,DATASHEET!$A$1:$A$231,0),MATCH(L3VA!BX$2,DATASHEET!$A$1:$GG$1,0)),"")</f>
        <v>0</v>
      </c>
      <c r="BX53" s="105" t="str">
        <f>IF(VLOOKUP(L3VA!$A53,DATASHEET!$A$2:$EW$231,77,FALSE)="","",VLOOKUP(L3VA!$A53,DATASHEET!$A$2:$EW$231,77,FALSE))</f>
        <v/>
      </c>
      <c r="BY53" s="105" t="str">
        <f t="shared" si="50"/>
        <v/>
      </c>
      <c r="BZ53" s="106" t="str">
        <f>IF(ISBLANK(DATASHEET!CI41),"",DATASHEET!CI41)</f>
        <v/>
      </c>
      <c r="CA53" s="107" t="str">
        <f>IF(ISBLANK(DATASHEET!CJ41),"",DATASHEET!CJ41)</f>
        <v/>
      </c>
      <c r="CB53" s="123" t="str">
        <f t="shared" si="51"/>
        <v/>
      </c>
      <c r="CC53" s="124">
        <f>IFERROR(INDEX(DATASHEET!$A$1:$GG$231,MATCH(L3VA!$A53,DATASHEET!$A$1:$A$231,0),MATCH(L3VA!CD$2,DATASHEET!$A$1:$GG$1,0)),"")</f>
        <v>0</v>
      </c>
      <c r="CD53" s="105" t="str">
        <f>IF(VLOOKUP(L3VA!$A53,DATASHEET!$A$2:$EW$231,82,FALSE)="","",VLOOKUP(L3VA!$A53,DATASHEET!$A$2:$EW$231,82,FALSE))</f>
        <v>CSN</v>
      </c>
      <c r="CE53" s="105" t="str">
        <f t="shared" si="52"/>
        <v/>
      </c>
      <c r="CF53" s="106" t="str">
        <f>IF(ISBLANK(DATASHEET!CN41),"",DATASHEET!CN41)</f>
        <v/>
      </c>
      <c r="CG53" s="107" t="str">
        <f>IF(ISBLANK(DATASHEET!CO41),"",DATASHEET!CO41)</f>
        <v/>
      </c>
      <c r="CH53" s="123" t="str">
        <f t="shared" si="53"/>
        <v/>
      </c>
      <c r="CI53" s="124">
        <f>IFERROR(INDEX(DATASHEET!$A$1:$GG$231,MATCH(L3VA!$A53,DATASHEET!$A$1:$A$231,0),MATCH(L3VA!CJ$2,DATASHEET!$A$1:$GG$1,0)),"")</f>
        <v>0</v>
      </c>
      <c r="CJ53" s="105" t="str">
        <f>IF(VLOOKUP(L3VA!$A53,DATASHEET!$A$2:$EW$231,87,FALSE)="","",VLOOKUP(L3VA!$A53,DATASHEET!$A$2:$EW$231,87,FALSE))</f>
        <v/>
      </c>
      <c r="CK53" s="105" t="str">
        <f t="shared" si="27"/>
        <v/>
      </c>
      <c r="CL53" s="106" t="str">
        <f>IF(ISBLANK(DATASHEET!CS41),"",DATASHEET!CS41)</f>
        <v/>
      </c>
      <c r="CM53" s="107" t="str">
        <f>IF(ISBLANK(DATASHEET!CT41),"",DATASHEET!CT41)</f>
        <v/>
      </c>
      <c r="CN53" s="123" t="str">
        <f t="shared" si="54"/>
        <v/>
      </c>
      <c r="CO53" s="124">
        <f>IFERROR(INDEX(DATASHEET!$A$1:$GG$231,MATCH(L3VA!$A53,DATASHEET!$A$1:$A$231,0),MATCH(L3VA!CP$2,DATASHEET!$A$1:$GG$1,0)),"")</f>
        <v>0</v>
      </c>
      <c r="CP53" s="105" t="str">
        <f>IF(VLOOKUP(L3VA!$A53,DATASHEET!$A$2:$EW$231,92,FALSE)="","",VLOOKUP(L3VA!$A53,DATASHEET!$A$2:$EW$231,92,FALSE))</f>
        <v/>
      </c>
      <c r="CQ53" s="105" t="str">
        <f t="shared" si="55"/>
        <v/>
      </c>
      <c r="CR53" s="106" t="str">
        <f>IF(ISBLANK(DATASHEET!CX41),"",DATASHEET!CX41)</f>
        <v/>
      </c>
      <c r="CS53" s="107" t="str">
        <f>IF(ISBLANK(DATASHEET!CY41),"",DATASHEET!CY41)</f>
        <v/>
      </c>
      <c r="CT53" s="123" t="str">
        <f t="shared" si="56"/>
        <v/>
      </c>
      <c r="CU53" s="124">
        <f>IFERROR(INDEX(DATASHEET!$A$1:$GG$231,MATCH(L3VA!$A53,DATASHEET!$A$1:$A$231,0),MATCH(L3VA!CV$2,DATASHEET!$A$1:$GG$1,0)),"")</f>
        <v>0</v>
      </c>
      <c r="CV53" s="105" t="str">
        <f>IF(VLOOKUP(L3VA!$A53,DATASHEET!$A$2:$EW$231,107,FALSE)="","",VLOOKUP(L3VA!$A53,DATASHEET!$A$2:$EW$231,107,FALSE))</f>
        <v/>
      </c>
      <c r="CW53" s="105" t="str">
        <f t="shared" si="57"/>
        <v/>
      </c>
      <c r="CX53" s="106" t="str">
        <f>IF(ISBLANK(DATASHEET!DC41),"",DATASHEET!DC41)</f>
        <v/>
      </c>
      <c r="CY53" s="107" t="str">
        <f>IF(ISBLANK(DATASHEET!DD41),"",DATASHEET!DD41)</f>
        <v/>
      </c>
      <c r="CZ53" s="123" t="str">
        <f t="shared" si="58"/>
        <v/>
      </c>
      <c r="DA53" s="124">
        <f>IFERROR(INDEX(DATASHEET!$A$1:$GG$231,MATCH(L3VA!$A53,DATASHEET!$A$1:$A$231,0),MATCH(L3VA!DB$2,DATASHEET!$A$1:$GG$1,0)),"")</f>
        <v>0</v>
      </c>
      <c r="DB53" s="105" t="str">
        <f>IF(VLOOKUP(L3VA!$A53,DATASHEET!$A$2:$EW$231,97,FALSE)="","",VLOOKUP(L3VA!$A53,DATASHEET!$A$2:$EW$231,97,FALSE))</f>
        <v/>
      </c>
      <c r="DC53" s="105" t="str">
        <f t="shared" si="59"/>
        <v/>
      </c>
      <c r="DD53" s="106" t="str">
        <f>IF(ISBLANK(DATASHEET!DH41),"",DATASHEET!DH41)</f>
        <v/>
      </c>
      <c r="DE53" s="107" t="str">
        <f>IF(ISBLANK(DATASHEET!DI41),"",DATASHEET!DI41)</f>
        <v/>
      </c>
      <c r="DF53" s="123" t="str">
        <f t="shared" si="60"/>
        <v/>
      </c>
      <c r="DG53" s="124">
        <f>IFERROR(INDEX(DATASHEET!$A$1:$GG$231,MATCH(L3VA!$A53,DATASHEET!$A$1:$A$231,0),MATCH(L3VA!DH$2,DATASHEET!$A$1:$GG$1,0)),"")</f>
        <v>0</v>
      </c>
      <c r="DH53" s="105" t="str">
        <f>IF(VLOOKUP(L3VA!$A53,DATASHEET!$A$2:$EW$231,102,FALSE)="","",VLOOKUP(L3VA!$A53,DATASHEET!$A$2:$EW$231,102,FALSE))</f>
        <v/>
      </c>
      <c r="DI53" s="105" t="str">
        <f t="shared" si="61"/>
        <v/>
      </c>
      <c r="DJ53" s="106" t="str">
        <f>IF(ISBLANK(DATASHEET!DM41),"",DATASHEET!DM41)</f>
        <v/>
      </c>
      <c r="DK53" s="107" t="str">
        <f>IF(ISBLANK(DATASHEET!DN41),"",DATASHEET!DN41)</f>
        <v/>
      </c>
      <c r="DL53" s="123" t="str">
        <f t="shared" si="62"/>
        <v/>
      </c>
      <c r="DM53" s="124">
        <f>IFERROR(INDEX(DATASHEET!$A$1:$GG$231,MATCH(L3VA!$A53,DATASHEET!$A$1:$A$231,0),MATCH(L3VA!DN$2,DATASHEET!$A$1:$GG$1,0)),"")</f>
        <v>0</v>
      </c>
      <c r="DN53" s="105" t="str">
        <f>IF(VLOOKUP(L3VA!$A53,DATASHEET!$A$2:$FW$231,112,FALSE)="","",VLOOKUP(L3VA!$A53,DATASHEET!$A$2:$FW$231,112,FALSE))</f>
        <v/>
      </c>
      <c r="DO53" s="105" t="str">
        <f t="shared" si="28"/>
        <v/>
      </c>
      <c r="DP53" s="106" t="str">
        <f>IF(ISBLANK(DATASHEET!DR41),"",DATASHEET!DR41)</f>
        <v/>
      </c>
      <c r="DQ53" s="107" t="str">
        <f>IF(ISBLANK(DATASHEET!DS41),"",DATASHEET!DS41)</f>
        <v/>
      </c>
      <c r="DR53" s="123" t="str">
        <f t="shared" si="63"/>
        <v/>
      </c>
      <c r="DS53" s="124">
        <f>IFERROR(INDEX(DATASHEET!$A$1:$GG$231,MATCH(L3VA!$A53,DATASHEET!$A$1:$A$231,0),MATCH(L3VA!DT$2,DATASHEET!$A$1:$GG$1,0)),"")</f>
        <v>0</v>
      </c>
      <c r="DT53" s="105" t="str">
        <f>IF(VLOOKUP(L3VA!$A53,DATASHEET!$A$2:$EW$231,117,FALSE)="","",VLOOKUP(L3VA!$A53,DATASHEET!$A$2:$EW$231,117,FALSE))</f>
        <v/>
      </c>
      <c r="DU53" s="105" t="str">
        <f t="shared" si="64"/>
        <v/>
      </c>
      <c r="DV53" s="106" t="str">
        <f>IF(ISBLANK(DATASHEET!DW41),"",DATASHEET!DW41)</f>
        <v/>
      </c>
      <c r="DW53" s="107" t="str">
        <f>IF(ISBLANK(DATASHEET!DX41),"",DATASHEET!DX41)</f>
        <v/>
      </c>
      <c r="DX53" s="123" t="str">
        <f t="shared" si="65"/>
        <v/>
      </c>
      <c r="DY53" s="124" t="str">
        <f>IFERROR(INDEX(DATASHEET!$A$1:$GG$231,MATCH(L3VA!$A53,DATASHEET!$A$1:$A$231,0),MATCH(L3VA!DZ$2,DATASHEET!$A$1:$GG$1,0)),"")</f>
        <v/>
      </c>
      <c r="DZ53" s="105" t="str">
        <f>IF(VLOOKUP(L3VA!$A53,DATASHEET!$A$2:$EW$231,122,FALSE)="","",VLOOKUP(L3VA!$A53,DATASHEET!$A$2:$EW$231,122,FALSE))</f>
        <v/>
      </c>
      <c r="EA53" s="105" t="str">
        <f t="shared" si="66"/>
        <v/>
      </c>
      <c r="EB53" s="106" t="str">
        <f>IF(ISBLANK(DATASHEET!EB41),"",DATASHEET!EB41)</f>
        <v/>
      </c>
      <c r="EC53" s="107" t="str">
        <f>IF(ISBLANK(DATASHEET!EC41),"",DATASHEET!EC41)</f>
        <v/>
      </c>
      <c r="ED53" s="123" t="str">
        <f t="shared" si="67"/>
        <v/>
      </c>
      <c r="EE53" s="124">
        <f>IFERROR(INDEX(DATASHEET!$A$1:$GG$231,MATCH(L3VA!$A53,DATASHEET!$A$1:$A$231,0),MATCH(L3VA!EF$2,DATASHEET!$A$1:$GG$1,0)),"")</f>
        <v>0</v>
      </c>
      <c r="EF53" s="105" t="str">
        <f>IF(VLOOKUP(L3VA!$A53,DATASHEET!$A$2:$EW$231,127,FALSE)="","",VLOOKUP(L3VA!$A53,DATASHEET!$A$2:$EW$231,127,FALSE))</f>
        <v/>
      </c>
      <c r="EG53" s="105" t="str">
        <f t="shared" si="68"/>
        <v/>
      </c>
      <c r="EH53" s="106" t="str">
        <f>IF(ISBLANK(DATASHEET!EG41),"",DATASHEET!EG41)</f>
        <v/>
      </c>
      <c r="EI53" s="107" t="str">
        <f>IF(ISBLANK(DATASHEET!EH41),"",DATASHEET!EH41)</f>
        <v/>
      </c>
      <c r="EJ53" s="123" t="str">
        <f t="shared" si="69"/>
        <v/>
      </c>
      <c r="EK53" s="124">
        <f>IFERROR(INDEX(DATASHEET!$A$1:$GG$231,MATCH(L3VA!$A53,DATASHEET!$A$1:$A$231,0),MATCH(L3VA!EL$2,DATASHEET!$A$1:$GG$1,0)),"")</f>
        <v>0</v>
      </c>
      <c r="EL53" s="105" t="str">
        <f>IF(VLOOKUP(L3VA!$A53,DATASHEET!$A$2:$EW$231,132,FALSE)="","",VLOOKUP(L3VA!$A53,DATASHEET!$A$2:$EW$231,132,FALSE))</f>
        <v/>
      </c>
      <c r="EM53" s="105" t="str">
        <f t="shared" si="70"/>
        <v/>
      </c>
      <c r="EN53" s="106" t="str">
        <f>IF(ISBLANK(DATASHEET!EL41),"",DATASHEET!EL41)</f>
        <v/>
      </c>
      <c r="EO53" s="107" t="str">
        <f>IF(ISBLANK(DATASHEET!EM41),"",DATASHEET!EM41)</f>
        <v/>
      </c>
      <c r="EP53" s="123" t="str">
        <f t="shared" si="71"/>
        <v/>
      </c>
      <c r="EQ53" s="124">
        <f>IFERROR(INDEX(DATASHEET!$A$1:$GG$231,MATCH(L3VA!$A53,DATASHEET!$A$1:$A$231,0),MATCH(L3VA!ER$2,DATASHEET!$A$1:$GG$1,0)),"")</f>
        <v>0</v>
      </c>
      <c r="ER53" s="105" t="str">
        <f>IF(VLOOKUP(L3VA!$A53,DATASHEET!$A$2:$EW$231,137,FALSE)="","",VLOOKUP(L3VA!$A53,DATASHEET!$A$2:$EW$231,137,FALSE))</f>
        <v/>
      </c>
      <c r="ES53" s="105" t="str">
        <f t="shared" si="72"/>
        <v/>
      </c>
      <c r="ET53" s="106" t="str">
        <f>IF(ISBLANK(DATASHEET!EQ41),"",DATASHEET!EQ41)</f>
        <v/>
      </c>
      <c r="EU53" s="107" t="str">
        <f>IF(ISBLANK(DATASHEET!ER41),"",DATASHEET!ER41)</f>
        <v/>
      </c>
      <c r="EV53" s="123" t="str">
        <f t="shared" si="73"/>
        <v/>
      </c>
      <c r="EW53" s="124">
        <f>IFERROR(INDEX(DATASHEET!$A$1:$GG$231,MATCH(L3VA!$A53,DATASHEET!$A$1:$A$231,0),MATCH(L3VA!EX$2,DATASHEET!$A$1:$GG$1,0)),"")</f>
        <v>0</v>
      </c>
      <c r="EX53" s="105" t="str">
        <f>IF(VLOOKUP(L3VA!$A53,DATASHEET!$A$2:$EW$231,142,FALSE)="","",VLOOKUP(L3VA!$A53,DATASHEET!$A$2:$EW$231,142,FALSE))</f>
        <v/>
      </c>
      <c r="EY53" s="105" t="str">
        <f t="shared" si="74"/>
        <v/>
      </c>
      <c r="EZ53" s="106" t="str">
        <f>IF(ISBLANK(DATASHEET!EV41),"",DATASHEET!EV41)</f>
        <v/>
      </c>
      <c r="FA53" s="107" t="str">
        <f>IF(ISBLANK(DATASHEET!EW41),"",DATASHEET!EW41)</f>
        <v/>
      </c>
      <c r="FB53" s="123" t="str">
        <f t="shared" si="75"/>
        <v/>
      </c>
      <c r="FC53" s="124">
        <f>IFERROR(INDEX(DATASHEET!$A$1:$GG$231,MATCH(L3VA!$A53,DATASHEET!$A$1:$A$231,0),MATCH(L3VA!FD$2,DATASHEET!$A$1:$GG$1,0)),"")</f>
        <v>0</v>
      </c>
      <c r="FD53" s="105" t="str">
        <f>IF(VLOOKUP(L3VA!$A53,DATASHEET!$A$2:$FW$231,147,FALSE)="","",VLOOKUP(L3VA!$A53,DATASHEET!$A$2:$FW$231,147,FALSE))</f>
        <v/>
      </c>
      <c r="FE53" s="105" t="str">
        <f t="shared" si="76"/>
        <v/>
      </c>
      <c r="FF53" s="106" t="str">
        <f>IF(ISBLANK(DATASHEET!FA41),"",DATASHEET!FA41)</f>
        <v/>
      </c>
      <c r="FG53" s="107" t="str">
        <f>IF(ISBLANK(DATASHEET!FB41),"",DATASHEET!FB41)</f>
        <v/>
      </c>
    </row>
    <row r="54" spans="1:163" x14ac:dyDescent="0.25">
      <c r="A54" s="354">
        <f>DATASHEET!A42</f>
        <v>150835</v>
      </c>
      <c r="B54" s="42" t="str">
        <f>DATASHEET!B42</f>
        <v>CIVICO, Isaac</v>
      </c>
      <c r="C54" s="109" t="str">
        <f>DATASHEET!C42</f>
        <v>12CSN</v>
      </c>
      <c r="D54" s="110" t="str">
        <f>DATASHEET!D42</f>
        <v>M</v>
      </c>
      <c r="E54" s="110" t="str">
        <f>IFERROR(VLOOKUP(A54,'[5]Y12 Students'!$E$3:$I$271,5,FALSE),"")</f>
        <v>INTERNAL</v>
      </c>
      <c r="F54" s="110" t="str">
        <f>DATASHEET!E42</f>
        <v>N</v>
      </c>
      <c r="G54" s="110" t="str">
        <f>DATASHEET!F42</f>
        <v>White - British</v>
      </c>
      <c r="H54" s="110" t="str">
        <f>DATASHEET!G42</f>
        <v>N</v>
      </c>
      <c r="I54" s="110" t="str">
        <f>DATASHEET!H42</f>
        <v>N</v>
      </c>
      <c r="J54" s="111" t="str">
        <f>DATASHEET!J42</f>
        <v>7.75+ (A/A*)</v>
      </c>
      <c r="K54" s="104" t="str">
        <f t="shared" si="25"/>
        <v/>
      </c>
      <c r="L54" s="104" t="str">
        <f t="shared" si="26"/>
        <v/>
      </c>
      <c r="M54" s="336" t="str">
        <f>IF(COUNT(L3VA!$N54,L3VA!$Z54,L3VA!$T54,L3VA!$AF54,L3VA!$AX54,L3VA!$AR54,L3VA!$BJ54,L3VA!$BD54,L3VA!$BP54,L3VA!#REF!,L3VA!$AL54,L3VA!$BV54,L3VA!$CH54,L3VA!$CZ54,L3VA!$CN54,L3VA!$DF54,L3VA!$CB54,L3VA!#REF!,L3VA!$DR54,L3VA!$DX54,L3VA!$ED54,L3VA!$EJ54,L3VA!$EP54,L3VA!$EV54,L3VA!$FB54,L3VA!$DL54)=0,"",AVERAGE(N54,Z54,T54,AF54,AL54,AX54,AR54,BJ54,BD54,BP54,BV54,CH54,CZ54,CN54,DF54,CB54,DR54,DX54,ED54,EJ54,EP54,EV54,FB54,DL54))</f>
        <v/>
      </c>
      <c r="N54" s="123" t="str">
        <f t="shared" si="29"/>
        <v/>
      </c>
      <c r="O54" s="124">
        <f>IFERROR(INDEX(DATASHEET!$A$1:$GG$231,MATCH(L3VA!$A54,DATASHEET!$A$1:$A$231,0),MATCH(L3VA!P$2,DATASHEET!$A$1:$GG$1,0)),"")</f>
        <v>0</v>
      </c>
      <c r="P54" s="105">
        <f>IF(VLOOKUP(L3VA!$A54,DATASHEET!$A$2:$EW$231,22,FALSE)="","",VLOOKUP(L3VA!$A54,DATASHEET!$A$2:$EW$231,22,FALSE))</f>
        <v>0</v>
      </c>
      <c r="Q54" s="105" t="str">
        <f t="shared" si="30"/>
        <v/>
      </c>
      <c r="R54" s="106" t="str">
        <f>IF(ISBLANK(DATASHEET!AF42),"",DATASHEET!AF42)</f>
        <v/>
      </c>
      <c r="S54" s="107" t="str">
        <f>IF(ISBLANK(DATASHEET!AG42),"",DATASHEET!AG42)</f>
        <v/>
      </c>
      <c r="T54" s="123" t="str">
        <f t="shared" si="31"/>
        <v/>
      </c>
      <c r="U54" s="124">
        <f>IFERROR(INDEX(DATASHEET!$A$1:$GG$231,MATCH(L3VA!$A54,DATASHEET!$A$1:$A$231,0),MATCH(L3VA!V$2,DATASHEET!$A$1:$GG$1,0)),"")</f>
        <v>0</v>
      </c>
      <c r="V54" s="105">
        <f>IF(VLOOKUP(L3VA!$A54,DATASHEET!$A$2:$EW$231,27,FALSE)="","",VLOOKUP(L3VA!$A54,DATASHEET!$A$2:$EW$231,27,FALSE))</f>
        <v>0</v>
      </c>
      <c r="W54" s="105" t="str">
        <f t="shared" si="32"/>
        <v/>
      </c>
      <c r="X54" s="106" t="str">
        <f>IF(ISBLANK(DATASHEET!AK42),"",DATASHEET!AK42)</f>
        <v/>
      </c>
      <c r="Y54" s="107" t="str">
        <f>IF(ISBLANK(DATASHEET!AL42),"",DATASHEET!AL42)</f>
        <v/>
      </c>
      <c r="Z54" s="123" t="str">
        <f t="shared" si="33"/>
        <v/>
      </c>
      <c r="AA54" s="124">
        <f>IFERROR(INDEX(DATASHEET!$A$1:$GG$231,MATCH(L3VA!$A54,DATASHEET!$A$1:$A$231,0),MATCH(L3VA!AB$2,DATASHEET!$A$1:$GG$1,0)),"")</f>
        <v>0</v>
      </c>
      <c r="AB54" s="105" t="str">
        <f>IF(VLOOKUP(L3VA!$A54,DATASHEET!$A$2:$EW$231,32,FALSE)="","",VLOOKUP(L3VA!$A54,DATASHEET!$A$2:$EW$231,32,FALSE))</f>
        <v/>
      </c>
      <c r="AC54" s="105" t="str">
        <f t="shared" si="34"/>
        <v/>
      </c>
      <c r="AD54" s="106" t="str">
        <f>IF(ISBLANK(DATASHEET!AP42),"",DATASHEET!AP42)</f>
        <v/>
      </c>
      <c r="AE54" s="107" t="str">
        <f>IF(ISBLANK(DATASHEET!AQ42),"",DATASHEET!AQ42)</f>
        <v/>
      </c>
      <c r="AF54" s="123" t="str">
        <f t="shared" si="35"/>
        <v/>
      </c>
      <c r="AG54" s="124">
        <f>IFERROR(INDEX(DATASHEET!$A$1:$GG$231,MATCH(L3VA!$A54,DATASHEET!$A$1:$A$231,0),MATCH(L3VA!AH$2,DATASHEET!$A$1:$GG$1,0)),"")</f>
        <v>0</v>
      </c>
      <c r="AH54" s="105" t="str">
        <f>IF(VLOOKUP(L3VA!$A54,DATASHEET!$A$2:$EW$231,37,FALSE)="","",VLOOKUP(L3VA!$A54,DATASHEET!$A$2:$EW$231,37,FALSE))</f>
        <v/>
      </c>
      <c r="AI54" s="105" t="str">
        <f t="shared" si="36"/>
        <v/>
      </c>
      <c r="AJ54" s="106" t="str">
        <f>IF(ISBLANK(DATASHEET!AU42),"",DATASHEET!AU42)</f>
        <v/>
      </c>
      <c r="AK54" s="107" t="str">
        <f>IF(ISBLANK(DATASHEET!AV42),"",DATASHEET!AV42)</f>
        <v/>
      </c>
      <c r="AL54" s="123" t="str">
        <f t="shared" si="37"/>
        <v/>
      </c>
      <c r="AM54" s="124">
        <f>IFERROR(INDEX(DATASHEET!$A$1:$GG$231,MATCH(L3VA!$A54,DATASHEET!$A$1:$A$231,0),MATCH(L3VA!AN$2,DATASHEET!$A$1:$GG$1,0)),"")</f>
        <v>0</v>
      </c>
      <c r="AN54" s="105" t="str">
        <f>IF(VLOOKUP(L3VA!$A54,DATASHEET!$A$2:$EW$231,42,FALSE)="","",VLOOKUP(L3VA!$A54,DATASHEET!$A$2:$EW$231,42,FALSE))</f>
        <v/>
      </c>
      <c r="AO54" s="105" t="str">
        <f t="shared" si="38"/>
        <v/>
      </c>
      <c r="AP54" s="106" t="str">
        <f>IF(ISBLANK(DATASHEET!AZ42),"",DATASHEET!AZ42)</f>
        <v/>
      </c>
      <c r="AQ54" s="107" t="str">
        <f>IF(ISBLANK(DATASHEET!BA42),"",DATASHEET!BA42)</f>
        <v/>
      </c>
      <c r="AR54" s="123" t="str">
        <f t="shared" si="39"/>
        <v/>
      </c>
      <c r="AS54" s="124">
        <f>IFERROR(INDEX(DATASHEET!$A$1:$GG$231,MATCH(L3VA!$A54,DATASHEET!$A$1:$A$231,0),MATCH(L3VA!AT$2,DATASHEET!$A$1:$GG$1,0)),"")</f>
        <v>0</v>
      </c>
      <c r="AT54" s="105" t="str">
        <f>IF(VLOOKUP(L3VA!$A54,DATASHEET!$A$2:$EW$231,47,FALSE)="","",VLOOKUP(L3VA!$A54,DATASHEET!$A$2:$EW$231,47,FALSE))</f>
        <v/>
      </c>
      <c r="AU54" s="105" t="str">
        <f t="shared" si="40"/>
        <v/>
      </c>
      <c r="AV54" s="106" t="str">
        <f>IF(ISBLANK(DATASHEET!BE42),"",DATASHEET!BE42)</f>
        <v/>
      </c>
      <c r="AW54" s="107" t="str">
        <f>IF(ISBLANK(DATASHEET!BF42),"",DATASHEET!BF42)</f>
        <v/>
      </c>
      <c r="AX54" s="123" t="str">
        <f t="shared" si="41"/>
        <v/>
      </c>
      <c r="AY54" s="124">
        <f>IFERROR(INDEX(DATASHEET!$A$1:$GG$231,MATCH(L3VA!$A54,DATASHEET!$A$1:$A$231,0),MATCH(L3VA!AZ$2,DATASHEET!$A$1:$GG$1,0)),"")</f>
        <v>0</v>
      </c>
      <c r="AZ54" s="105" t="str">
        <f>IF(VLOOKUP(L3VA!$A54,DATASHEET!$A$2:$EW$231,52,FALSE)="","",VLOOKUP(L3VA!$A54,DATASHEET!$A$2:$EW$231,52,FALSE))</f>
        <v/>
      </c>
      <c r="BA54" s="105" t="str">
        <f t="shared" si="42"/>
        <v/>
      </c>
      <c r="BB54" s="106" t="str">
        <f>IF(ISBLANK(DATASHEET!BJ42),"",DATASHEET!BJ42)</f>
        <v/>
      </c>
      <c r="BC54" s="107" t="str">
        <f>IF(ISBLANK(DATASHEET!BK42),"",DATASHEET!BK42)</f>
        <v/>
      </c>
      <c r="BD54" s="123" t="str">
        <f t="shared" si="43"/>
        <v/>
      </c>
      <c r="BE54" s="124">
        <f>IFERROR(INDEX(DATASHEET!$A$1:$GG$231,MATCH(L3VA!$A54,DATASHEET!$A$1:$A$231,0),MATCH(L3VA!BF$2,DATASHEET!$A$1:$GG$1,0)),"")</f>
        <v>0</v>
      </c>
      <c r="BF54" s="105" t="str">
        <f>IF(VLOOKUP(L3VA!$A54,DATASHEET!$A$2:$EW$231,57,FALSE)="","",VLOOKUP(L3VA!$A54,DATASHEET!$A$2:$EW$231,57,FALSE))</f>
        <v/>
      </c>
      <c r="BG54" s="105" t="str">
        <f t="shared" si="44"/>
        <v/>
      </c>
      <c r="BH54" s="106" t="str">
        <f>IF(ISBLANK(DATASHEET!BO42),"",DATASHEET!BO42)</f>
        <v/>
      </c>
      <c r="BI54" s="107" t="str">
        <f>IF(ISBLANK(DATASHEET!BP42),"",DATASHEET!BP42)</f>
        <v/>
      </c>
      <c r="BJ54" s="123" t="str">
        <f t="shared" si="45"/>
        <v/>
      </c>
      <c r="BK54" s="124">
        <f>IFERROR(INDEX(DATASHEET!$A$1:$GG$231,MATCH(L3VA!$A54,DATASHEET!$A$1:$A$231,0),MATCH(L3VA!BL$2,DATASHEET!$A$1:$GG$1,0)),"")</f>
        <v>0</v>
      </c>
      <c r="BL54" s="105" t="str">
        <f>IF(VLOOKUP(L3VA!$A54,DATASHEET!$A$2:$EW$231,62,FALSE)="","",VLOOKUP(L3VA!$A54,DATASHEET!$A$2:$EW$231,62,FALSE))</f>
        <v/>
      </c>
      <c r="BM54" s="105" t="str">
        <f t="shared" si="46"/>
        <v/>
      </c>
      <c r="BN54" s="106" t="str">
        <f>IF(ISBLANK(DATASHEET!BT42),"",DATASHEET!BT42)</f>
        <v/>
      </c>
      <c r="BO54" s="107" t="str">
        <f>IF(ISBLANK(DATASHEET!BU42),"",DATASHEET!BU42)</f>
        <v/>
      </c>
      <c r="BP54" s="123" t="str">
        <f t="shared" si="47"/>
        <v/>
      </c>
      <c r="BQ54" s="124">
        <f>IFERROR(INDEX(DATASHEET!$A$1:$GG$231,MATCH(L3VA!$A54,DATASHEET!$A$1:$A$231,0),MATCH(L3VA!BR$2,DATASHEET!$A$1:$GG$1,0)),"")</f>
        <v>0</v>
      </c>
      <c r="BR54" s="105" t="str">
        <f>IF(VLOOKUP(L3VA!$A54,DATASHEET!$A$2:$EW$231,67,FALSE)="","",VLOOKUP(L3VA!$A54,DATASHEET!$A$2:$EW$231,67,FALSE))</f>
        <v/>
      </c>
      <c r="BS54" s="105" t="str">
        <f t="shared" si="48"/>
        <v/>
      </c>
      <c r="BT54" s="106" t="str">
        <f>IF(ISBLANK(DATASHEET!BY42),"",DATASHEET!BY42)</f>
        <v/>
      </c>
      <c r="BU54" s="107" t="str">
        <f>IF(ISBLANK(DATASHEET!BZ42),"",DATASHEET!BZ42)</f>
        <v/>
      </c>
      <c r="BV54" s="123" t="str">
        <f t="shared" si="49"/>
        <v/>
      </c>
      <c r="BW54" s="124">
        <f>IFERROR(INDEX(DATASHEET!$A$1:$GG$231,MATCH(L3VA!$A54,DATASHEET!$A$1:$A$231,0),MATCH(L3VA!BX$2,DATASHEET!$A$1:$GG$1,0)),"")</f>
        <v>0</v>
      </c>
      <c r="BX54" s="105" t="str">
        <f>IF(VLOOKUP(L3VA!$A54,DATASHEET!$A$2:$EW$231,77,FALSE)="","",VLOOKUP(L3VA!$A54,DATASHEET!$A$2:$EW$231,77,FALSE))</f>
        <v/>
      </c>
      <c r="BY54" s="105" t="str">
        <f t="shared" si="50"/>
        <v/>
      </c>
      <c r="BZ54" s="106" t="str">
        <f>IF(ISBLANK(DATASHEET!CI42),"",DATASHEET!CI42)</f>
        <v/>
      </c>
      <c r="CA54" s="107" t="str">
        <f>IF(ISBLANK(DATASHEET!CJ42),"",DATASHEET!CJ42)</f>
        <v/>
      </c>
      <c r="CB54" s="123" t="str">
        <f t="shared" si="51"/>
        <v/>
      </c>
      <c r="CC54" s="124">
        <f>IFERROR(INDEX(DATASHEET!$A$1:$GG$231,MATCH(L3VA!$A54,DATASHEET!$A$1:$A$231,0),MATCH(L3VA!CD$2,DATASHEET!$A$1:$GG$1,0)),"")</f>
        <v>0</v>
      </c>
      <c r="CD54" s="105" t="str">
        <f>IF(VLOOKUP(L3VA!$A54,DATASHEET!$A$2:$EW$231,82,FALSE)="","",VLOOKUP(L3VA!$A54,DATASHEET!$A$2:$EW$231,82,FALSE))</f>
        <v>CSN</v>
      </c>
      <c r="CE54" s="105" t="str">
        <f t="shared" si="52"/>
        <v/>
      </c>
      <c r="CF54" s="106" t="str">
        <f>IF(ISBLANK(DATASHEET!CN42),"",DATASHEET!CN42)</f>
        <v/>
      </c>
      <c r="CG54" s="107" t="str">
        <f>IF(ISBLANK(DATASHEET!CO42),"",DATASHEET!CO42)</f>
        <v/>
      </c>
      <c r="CH54" s="123" t="str">
        <f t="shared" si="53"/>
        <v/>
      </c>
      <c r="CI54" s="124">
        <f>IFERROR(INDEX(DATASHEET!$A$1:$GG$231,MATCH(L3VA!$A54,DATASHEET!$A$1:$A$231,0),MATCH(L3VA!CJ$2,DATASHEET!$A$1:$GG$1,0)),"")</f>
        <v>0</v>
      </c>
      <c r="CJ54" s="105" t="str">
        <f>IF(VLOOKUP(L3VA!$A54,DATASHEET!$A$2:$EW$231,87,FALSE)="","",VLOOKUP(L3VA!$A54,DATASHEET!$A$2:$EW$231,87,FALSE))</f>
        <v/>
      </c>
      <c r="CK54" s="105" t="str">
        <f t="shared" si="27"/>
        <v/>
      </c>
      <c r="CL54" s="106" t="str">
        <f>IF(ISBLANK(DATASHEET!CS42),"",DATASHEET!CS42)</f>
        <v/>
      </c>
      <c r="CM54" s="107" t="str">
        <f>IF(ISBLANK(DATASHEET!CT42),"",DATASHEET!CT42)</f>
        <v/>
      </c>
      <c r="CN54" s="123" t="str">
        <f t="shared" si="54"/>
        <v/>
      </c>
      <c r="CO54" s="124">
        <f>IFERROR(INDEX(DATASHEET!$A$1:$GG$231,MATCH(L3VA!$A54,DATASHEET!$A$1:$A$231,0),MATCH(L3VA!CP$2,DATASHEET!$A$1:$GG$1,0)),"")</f>
        <v>0</v>
      </c>
      <c r="CP54" s="105" t="str">
        <f>IF(VLOOKUP(L3VA!$A54,DATASHEET!$A$2:$EW$231,92,FALSE)="","",VLOOKUP(L3VA!$A54,DATASHEET!$A$2:$EW$231,92,FALSE))</f>
        <v/>
      </c>
      <c r="CQ54" s="105" t="str">
        <f t="shared" si="55"/>
        <v/>
      </c>
      <c r="CR54" s="106" t="str">
        <f>IF(ISBLANK(DATASHEET!CX42),"",DATASHEET!CX42)</f>
        <v/>
      </c>
      <c r="CS54" s="107" t="str">
        <f>IF(ISBLANK(DATASHEET!CY42),"",DATASHEET!CY42)</f>
        <v/>
      </c>
      <c r="CT54" s="123" t="str">
        <f t="shared" si="56"/>
        <v/>
      </c>
      <c r="CU54" s="124">
        <f>IFERROR(INDEX(DATASHEET!$A$1:$GG$231,MATCH(L3VA!$A54,DATASHEET!$A$1:$A$231,0),MATCH(L3VA!CV$2,DATASHEET!$A$1:$GG$1,0)),"")</f>
        <v>0</v>
      </c>
      <c r="CV54" s="105" t="str">
        <f>IF(VLOOKUP(L3VA!$A54,DATASHEET!$A$2:$EW$231,107,FALSE)="","",VLOOKUP(L3VA!$A54,DATASHEET!$A$2:$EW$231,107,FALSE))</f>
        <v/>
      </c>
      <c r="CW54" s="105" t="str">
        <f t="shared" si="57"/>
        <v/>
      </c>
      <c r="CX54" s="106" t="str">
        <f>IF(ISBLANK(DATASHEET!DC42),"",DATASHEET!DC42)</f>
        <v/>
      </c>
      <c r="CY54" s="107" t="str">
        <f>IF(ISBLANK(DATASHEET!DD42),"",DATASHEET!DD42)</f>
        <v/>
      </c>
      <c r="CZ54" s="123" t="str">
        <f t="shared" si="58"/>
        <v/>
      </c>
      <c r="DA54" s="124">
        <f>IFERROR(INDEX(DATASHEET!$A$1:$GG$231,MATCH(L3VA!$A54,DATASHEET!$A$1:$A$231,0),MATCH(L3VA!DB$2,DATASHEET!$A$1:$GG$1,0)),"")</f>
        <v>0</v>
      </c>
      <c r="DB54" s="105" t="str">
        <f>IF(VLOOKUP(L3VA!$A54,DATASHEET!$A$2:$EW$231,97,FALSE)="","",VLOOKUP(L3VA!$A54,DATASHEET!$A$2:$EW$231,97,FALSE))</f>
        <v/>
      </c>
      <c r="DC54" s="105" t="str">
        <f t="shared" si="59"/>
        <v/>
      </c>
      <c r="DD54" s="106" t="str">
        <f>IF(ISBLANK(DATASHEET!DH42),"",DATASHEET!DH42)</f>
        <v>EB</v>
      </c>
      <c r="DE54" s="107" t="str">
        <f>IF(ISBLANK(DATASHEET!DI42),"",DATASHEET!DI42)</f>
        <v>12C-HI-5</v>
      </c>
      <c r="DF54" s="123" t="str">
        <f t="shared" si="60"/>
        <v/>
      </c>
      <c r="DG54" s="124">
        <f>IFERROR(INDEX(DATASHEET!$A$1:$GG$231,MATCH(L3VA!$A54,DATASHEET!$A$1:$A$231,0),MATCH(L3VA!DH$2,DATASHEET!$A$1:$GG$1,0)),"")</f>
        <v>0</v>
      </c>
      <c r="DH54" s="105" t="str">
        <f>IF(VLOOKUP(L3VA!$A54,DATASHEET!$A$2:$EW$231,102,FALSE)="","",VLOOKUP(L3VA!$A54,DATASHEET!$A$2:$EW$231,102,FALSE))</f>
        <v/>
      </c>
      <c r="DI54" s="105" t="str">
        <f t="shared" si="61"/>
        <v/>
      </c>
      <c r="DJ54" s="106" t="str">
        <f>IF(ISBLANK(DATASHEET!DM42),"",DATASHEET!DM42)</f>
        <v>MRO</v>
      </c>
      <c r="DK54" s="107" t="str">
        <f>IF(ISBLANK(DATASHEET!DN42),"",DATASHEET!DN42)</f>
        <v>12D-MA-7</v>
      </c>
      <c r="DL54" s="123" t="str">
        <f t="shared" si="62"/>
        <v/>
      </c>
      <c r="DM54" s="124">
        <f>IFERROR(INDEX(DATASHEET!$A$1:$GG$231,MATCH(L3VA!$A54,DATASHEET!$A$1:$A$231,0),MATCH(L3VA!DN$2,DATASHEET!$A$1:$GG$1,0)),"")</f>
        <v>0</v>
      </c>
      <c r="DN54" s="105" t="str">
        <f>IF(VLOOKUP(L3VA!$A54,DATASHEET!$A$2:$FW$231,112,FALSE)="","",VLOOKUP(L3VA!$A54,DATASHEET!$A$2:$FW$231,112,FALSE))</f>
        <v>EB</v>
      </c>
      <c r="DO54" s="105" t="str">
        <f t="shared" si="28"/>
        <v/>
      </c>
      <c r="DP54" s="106" t="str">
        <f>IF(ISBLANK(DATASHEET!DR42),"",DATASHEET!DR42)</f>
        <v/>
      </c>
      <c r="DQ54" s="107" t="str">
        <f>IF(ISBLANK(DATASHEET!DS42),"",DATASHEET!DS42)</f>
        <v/>
      </c>
      <c r="DR54" s="123" t="str">
        <f t="shared" si="63"/>
        <v/>
      </c>
      <c r="DS54" s="124">
        <f>IFERROR(INDEX(DATASHEET!$A$1:$GG$231,MATCH(L3VA!$A54,DATASHEET!$A$1:$A$231,0),MATCH(L3VA!DT$2,DATASHEET!$A$1:$GG$1,0)),"")</f>
        <v>0</v>
      </c>
      <c r="DT54" s="105" t="str">
        <f>IF(VLOOKUP(L3VA!$A54,DATASHEET!$A$2:$EW$231,117,FALSE)="","",VLOOKUP(L3VA!$A54,DATASHEET!$A$2:$EW$231,117,FALSE))</f>
        <v>MRO</v>
      </c>
      <c r="DU54" s="105" t="str">
        <f t="shared" si="64"/>
        <v/>
      </c>
      <c r="DV54" s="106" t="str">
        <f>IF(ISBLANK(DATASHEET!DW42),"",DATASHEET!DW42)</f>
        <v/>
      </c>
      <c r="DW54" s="107" t="str">
        <f>IF(ISBLANK(DATASHEET!DX42),"",DATASHEET!DX42)</f>
        <v/>
      </c>
      <c r="DX54" s="123" t="str">
        <f t="shared" si="65"/>
        <v/>
      </c>
      <c r="DY54" s="124" t="str">
        <f>IFERROR(INDEX(DATASHEET!$A$1:$GG$231,MATCH(L3VA!$A54,DATASHEET!$A$1:$A$231,0),MATCH(L3VA!DZ$2,DATASHEET!$A$1:$GG$1,0)),"")</f>
        <v/>
      </c>
      <c r="DZ54" s="105" t="str">
        <f>IF(VLOOKUP(L3VA!$A54,DATASHEET!$A$2:$EW$231,122,FALSE)="","",VLOOKUP(L3VA!$A54,DATASHEET!$A$2:$EW$231,122,FALSE))</f>
        <v/>
      </c>
      <c r="EA54" s="105" t="str">
        <f t="shared" si="66"/>
        <v/>
      </c>
      <c r="EB54" s="106" t="str">
        <f>IF(ISBLANK(DATASHEET!EB42),"",DATASHEET!EB42)</f>
        <v/>
      </c>
      <c r="EC54" s="107" t="str">
        <f>IF(ISBLANK(DATASHEET!EC42),"",DATASHEET!EC42)</f>
        <v/>
      </c>
      <c r="ED54" s="123" t="str">
        <f t="shared" si="67"/>
        <v/>
      </c>
      <c r="EE54" s="124">
        <f>IFERROR(INDEX(DATASHEET!$A$1:$GG$231,MATCH(L3VA!$A54,DATASHEET!$A$1:$A$231,0),MATCH(L3VA!EF$2,DATASHEET!$A$1:$GG$1,0)),"")</f>
        <v>0</v>
      </c>
      <c r="EF54" s="105" t="str">
        <f>IF(VLOOKUP(L3VA!$A54,DATASHEET!$A$2:$EW$231,127,FALSE)="","",VLOOKUP(L3VA!$A54,DATASHEET!$A$2:$EW$231,127,FALSE))</f>
        <v/>
      </c>
      <c r="EG54" s="105" t="str">
        <f t="shared" si="68"/>
        <v/>
      </c>
      <c r="EH54" s="106" t="str">
        <f>IF(ISBLANK(DATASHEET!EG42),"",DATASHEET!EG42)</f>
        <v>AR</v>
      </c>
      <c r="EI54" s="107" t="str">
        <f>IF(ISBLANK(DATASHEET!EH42),"",DATASHEET!EH42)</f>
        <v>12A-PH-9</v>
      </c>
      <c r="EJ54" s="123" t="str">
        <f t="shared" si="69"/>
        <v/>
      </c>
      <c r="EK54" s="124">
        <f>IFERROR(INDEX(DATASHEET!$A$1:$GG$231,MATCH(L3VA!$A54,DATASHEET!$A$1:$A$231,0),MATCH(L3VA!EL$2,DATASHEET!$A$1:$GG$1,0)),"")</f>
        <v>0</v>
      </c>
      <c r="EL54" s="105" t="str">
        <f>IF(VLOOKUP(L3VA!$A54,DATASHEET!$A$2:$EW$231,132,FALSE)="","",VLOOKUP(L3VA!$A54,DATASHEET!$A$2:$EW$231,132,FALSE))</f>
        <v/>
      </c>
      <c r="EM54" s="105" t="str">
        <f t="shared" si="70"/>
        <v/>
      </c>
      <c r="EN54" s="106" t="str">
        <f>IF(ISBLANK(DATASHEET!EL42),"",DATASHEET!EL42)</f>
        <v>MSA</v>
      </c>
      <c r="EO54" s="107" t="str">
        <f>IF(ISBLANK(DATASHEET!EM42),"",DATASHEET!EM42)</f>
        <v>12E-PO-9</v>
      </c>
      <c r="EP54" s="123" t="str">
        <f t="shared" si="71"/>
        <v/>
      </c>
      <c r="EQ54" s="124">
        <f>IFERROR(INDEX(DATASHEET!$A$1:$GG$231,MATCH(L3VA!$A54,DATASHEET!$A$1:$A$231,0),MATCH(L3VA!ER$2,DATASHEET!$A$1:$GG$1,0)),"")</f>
        <v>0</v>
      </c>
      <c r="ER54" s="105" t="str">
        <f>IF(VLOOKUP(L3VA!$A54,DATASHEET!$A$2:$EW$231,137,FALSE)="","",VLOOKUP(L3VA!$A54,DATASHEET!$A$2:$EW$231,137,FALSE))</f>
        <v>AR</v>
      </c>
      <c r="ES54" s="105" t="str">
        <f t="shared" si="72"/>
        <v/>
      </c>
      <c r="ET54" s="106" t="str">
        <f>IF(ISBLANK(DATASHEET!EQ42),"",DATASHEET!EQ42)</f>
        <v/>
      </c>
      <c r="EU54" s="107" t="str">
        <f>IF(ISBLANK(DATASHEET!ER42),"",DATASHEET!ER42)</f>
        <v/>
      </c>
      <c r="EV54" s="123" t="str">
        <f t="shared" si="73"/>
        <v/>
      </c>
      <c r="EW54" s="124">
        <f>IFERROR(INDEX(DATASHEET!$A$1:$GG$231,MATCH(L3VA!$A54,DATASHEET!$A$1:$A$231,0),MATCH(L3VA!EX$2,DATASHEET!$A$1:$GG$1,0)),"")</f>
        <v>0</v>
      </c>
      <c r="EX54" s="105" t="str">
        <f>IF(VLOOKUP(L3VA!$A54,DATASHEET!$A$2:$EW$231,142,FALSE)="","",VLOOKUP(L3VA!$A54,DATASHEET!$A$2:$EW$231,142,FALSE))</f>
        <v>MSA</v>
      </c>
      <c r="EY54" s="105" t="str">
        <f t="shared" si="74"/>
        <v/>
      </c>
      <c r="EZ54" s="106" t="str">
        <f>IF(ISBLANK(DATASHEET!EV42),"",DATASHEET!EV42)</f>
        <v/>
      </c>
      <c r="FA54" s="107" t="str">
        <f>IF(ISBLANK(DATASHEET!EW42),"",DATASHEET!EW42)</f>
        <v/>
      </c>
      <c r="FB54" s="123" t="str">
        <f t="shared" si="75"/>
        <v/>
      </c>
      <c r="FC54" s="124">
        <f>IFERROR(INDEX(DATASHEET!$A$1:$GG$231,MATCH(L3VA!$A54,DATASHEET!$A$1:$A$231,0),MATCH(L3VA!FD$2,DATASHEET!$A$1:$GG$1,0)),"")</f>
        <v>0</v>
      </c>
      <c r="FD54" s="105" t="str">
        <f>IF(VLOOKUP(L3VA!$A54,DATASHEET!$A$2:$FW$231,147,FALSE)="","",VLOOKUP(L3VA!$A54,DATASHEET!$A$2:$FW$231,147,FALSE))</f>
        <v/>
      </c>
      <c r="FE54" s="105" t="str">
        <f t="shared" si="76"/>
        <v/>
      </c>
      <c r="FF54" s="106" t="str">
        <f>IF(ISBLANK(DATASHEET!FA42),"",DATASHEET!FA42)</f>
        <v/>
      </c>
      <c r="FG54" s="107" t="str">
        <f>IF(ISBLANK(DATASHEET!FB42),"",DATASHEET!FB42)</f>
        <v/>
      </c>
    </row>
    <row r="55" spans="1:163" x14ac:dyDescent="0.25">
      <c r="A55" s="354">
        <f>DATASHEET!A43</f>
        <v>150866</v>
      </c>
      <c r="B55" s="42" t="str">
        <f>DATASHEET!B43</f>
        <v>CLAYTON, Adam</v>
      </c>
      <c r="C55" s="109" t="str">
        <f>DATASHEET!C43</f>
        <v>12CSN</v>
      </c>
      <c r="D55" s="110" t="str">
        <f>DATASHEET!D43</f>
        <v>M</v>
      </c>
      <c r="E55" s="110" t="str">
        <f>IFERROR(VLOOKUP(A55,'[5]Y12 Students'!$E$3:$I$271,5,FALSE),"")</f>
        <v>INTERNAL</v>
      </c>
      <c r="F55" s="110" t="str">
        <f>DATASHEET!E43</f>
        <v>N</v>
      </c>
      <c r="G55" s="110" t="str">
        <f>DATASHEET!F43</f>
        <v>White - British</v>
      </c>
      <c r="H55" s="110" t="str">
        <f>DATASHEET!G43</f>
        <v>N</v>
      </c>
      <c r="I55" s="110" t="str">
        <f>DATASHEET!H43</f>
        <v>N</v>
      </c>
      <c r="J55" s="111" t="str">
        <f>DATASHEET!J43</f>
        <v>6.25+ (B/A)</v>
      </c>
      <c r="K55" s="104" t="str">
        <f t="shared" si="25"/>
        <v/>
      </c>
      <c r="L55" s="104" t="str">
        <f t="shared" si="26"/>
        <v/>
      </c>
      <c r="M55" s="336" t="str">
        <f>IF(COUNT(L3VA!$N55,L3VA!$Z55,L3VA!$T55,L3VA!$AF55,L3VA!$AX55,L3VA!$AR55,L3VA!$BJ55,L3VA!$BD55,L3VA!$BP55,L3VA!#REF!,L3VA!$AL55,L3VA!$BV55,L3VA!$CH55,L3VA!$CZ55,L3VA!$CN55,L3VA!$DF55,L3VA!$CB55,L3VA!#REF!,L3VA!$DR55,L3VA!$DX55,L3VA!$ED55,L3VA!$EJ55,L3VA!$EP55,L3VA!$EV55,L3VA!$FB55,L3VA!$DL55)=0,"",AVERAGE(N55,Z55,T55,AF55,AL55,AX55,AR55,BJ55,BD55,BP55,BV55,CH55,CZ55,CN55,DF55,CB55,DR55,DX55,ED55,EJ55,EP55,EV55,FB55,DL55))</f>
        <v/>
      </c>
      <c r="N55" s="123" t="str">
        <f t="shared" si="29"/>
        <v/>
      </c>
      <c r="O55" s="124">
        <f>IFERROR(INDEX(DATASHEET!$A$1:$GG$231,MATCH(L3VA!$A55,DATASHEET!$A$1:$A$231,0),MATCH(L3VA!P$2,DATASHEET!$A$1:$GG$1,0)),"")</f>
        <v>0</v>
      </c>
      <c r="P55" s="105">
        <f>IF(VLOOKUP(L3VA!$A55,DATASHEET!$A$2:$EW$231,22,FALSE)="","",VLOOKUP(L3VA!$A55,DATASHEET!$A$2:$EW$231,22,FALSE))</f>
        <v>0</v>
      </c>
      <c r="Q55" s="105" t="str">
        <f t="shared" si="30"/>
        <v/>
      </c>
      <c r="R55" s="106" t="str">
        <f>IF(ISBLANK(DATASHEET!AF43),"",DATASHEET!AF43)</f>
        <v/>
      </c>
      <c r="S55" s="107" t="str">
        <f>IF(ISBLANK(DATASHEET!AG43),"",DATASHEET!AG43)</f>
        <v/>
      </c>
      <c r="T55" s="123" t="str">
        <f t="shared" si="31"/>
        <v/>
      </c>
      <c r="U55" s="124">
        <f>IFERROR(INDEX(DATASHEET!$A$1:$GG$231,MATCH(L3VA!$A55,DATASHEET!$A$1:$A$231,0),MATCH(L3VA!V$2,DATASHEET!$A$1:$GG$1,0)),"")</f>
        <v>0</v>
      </c>
      <c r="V55" s="105">
        <f>IF(VLOOKUP(L3VA!$A55,DATASHEET!$A$2:$EW$231,27,FALSE)="","",VLOOKUP(L3VA!$A55,DATASHEET!$A$2:$EW$231,27,FALSE))</f>
        <v>0</v>
      </c>
      <c r="W55" s="105" t="str">
        <f t="shared" si="32"/>
        <v/>
      </c>
      <c r="X55" s="106" t="str">
        <f>IF(ISBLANK(DATASHEET!AK43),"",DATASHEET!AK43)</f>
        <v/>
      </c>
      <c r="Y55" s="107" t="str">
        <f>IF(ISBLANK(DATASHEET!AL43),"",DATASHEET!AL43)</f>
        <v/>
      </c>
      <c r="Z55" s="123" t="str">
        <f t="shared" si="33"/>
        <v/>
      </c>
      <c r="AA55" s="124">
        <f>IFERROR(INDEX(DATASHEET!$A$1:$GG$231,MATCH(L3VA!$A55,DATASHEET!$A$1:$A$231,0),MATCH(L3VA!AB$2,DATASHEET!$A$1:$GG$1,0)),"")</f>
        <v>0</v>
      </c>
      <c r="AB55" s="105" t="str">
        <f>IF(VLOOKUP(L3VA!$A55,DATASHEET!$A$2:$EW$231,32,FALSE)="","",VLOOKUP(L3VA!$A55,DATASHEET!$A$2:$EW$231,32,FALSE))</f>
        <v/>
      </c>
      <c r="AC55" s="105" t="str">
        <f t="shared" si="34"/>
        <v/>
      </c>
      <c r="AD55" s="106" t="str">
        <f>IF(ISBLANK(DATASHEET!AP43),"",DATASHEET!AP43)</f>
        <v/>
      </c>
      <c r="AE55" s="107" t="str">
        <f>IF(ISBLANK(DATASHEET!AQ43),"",DATASHEET!AQ43)</f>
        <v/>
      </c>
      <c r="AF55" s="123" t="str">
        <f t="shared" si="35"/>
        <v/>
      </c>
      <c r="AG55" s="124">
        <f>IFERROR(INDEX(DATASHEET!$A$1:$GG$231,MATCH(L3VA!$A55,DATASHEET!$A$1:$A$231,0),MATCH(L3VA!AH$2,DATASHEET!$A$1:$GG$1,0)),"")</f>
        <v>0</v>
      </c>
      <c r="AH55" s="105" t="str">
        <f>IF(VLOOKUP(L3VA!$A55,DATASHEET!$A$2:$EW$231,37,FALSE)="","",VLOOKUP(L3VA!$A55,DATASHEET!$A$2:$EW$231,37,FALSE))</f>
        <v/>
      </c>
      <c r="AI55" s="105" t="str">
        <f t="shared" si="36"/>
        <v/>
      </c>
      <c r="AJ55" s="106" t="str">
        <f>IF(ISBLANK(DATASHEET!AU43),"",DATASHEET!AU43)</f>
        <v>MB</v>
      </c>
      <c r="AK55" s="107" t="str">
        <f>IF(ISBLANK(DATASHEET!AV43),"",DATASHEET!AV43)</f>
        <v>12D-CH-2</v>
      </c>
      <c r="AL55" s="123" t="str">
        <f t="shared" si="37"/>
        <v/>
      </c>
      <c r="AM55" s="124">
        <f>IFERROR(INDEX(DATASHEET!$A$1:$GG$231,MATCH(L3VA!$A55,DATASHEET!$A$1:$A$231,0),MATCH(L3VA!AN$2,DATASHEET!$A$1:$GG$1,0)),"")</f>
        <v>0</v>
      </c>
      <c r="AN55" s="105" t="str">
        <f>IF(VLOOKUP(L3VA!$A55,DATASHEET!$A$2:$EW$231,42,FALSE)="","",VLOOKUP(L3VA!$A55,DATASHEET!$A$2:$EW$231,42,FALSE))</f>
        <v/>
      </c>
      <c r="AO55" s="105" t="str">
        <f t="shared" si="38"/>
        <v/>
      </c>
      <c r="AP55" s="106" t="str">
        <f>IF(ISBLANK(DATASHEET!AZ43),"",DATASHEET!AZ43)</f>
        <v/>
      </c>
      <c r="AQ55" s="107" t="str">
        <f>IF(ISBLANK(DATASHEET!BA43),"",DATASHEET!BA43)</f>
        <v/>
      </c>
      <c r="AR55" s="123" t="str">
        <f t="shared" si="39"/>
        <v/>
      </c>
      <c r="AS55" s="124">
        <f>IFERROR(INDEX(DATASHEET!$A$1:$GG$231,MATCH(L3VA!$A55,DATASHEET!$A$1:$A$231,0),MATCH(L3VA!AT$2,DATASHEET!$A$1:$GG$1,0)),"")</f>
        <v>0</v>
      </c>
      <c r="AT55" s="105" t="str">
        <f>IF(VLOOKUP(L3VA!$A55,DATASHEET!$A$2:$EW$231,47,FALSE)="","",VLOOKUP(L3VA!$A55,DATASHEET!$A$2:$EW$231,47,FALSE))</f>
        <v>MB</v>
      </c>
      <c r="AU55" s="105" t="str">
        <f t="shared" si="40"/>
        <v/>
      </c>
      <c r="AV55" s="106" t="str">
        <f>IF(ISBLANK(DATASHEET!BE43),"",DATASHEET!BE43)</f>
        <v/>
      </c>
      <c r="AW55" s="107" t="str">
        <f>IF(ISBLANK(DATASHEET!BF43),"",DATASHEET!BF43)</f>
        <v/>
      </c>
      <c r="AX55" s="123" t="str">
        <f t="shared" si="41"/>
        <v/>
      </c>
      <c r="AY55" s="124">
        <f>IFERROR(INDEX(DATASHEET!$A$1:$GG$231,MATCH(L3VA!$A55,DATASHEET!$A$1:$A$231,0),MATCH(L3VA!AZ$2,DATASHEET!$A$1:$GG$1,0)),"")</f>
        <v>0</v>
      </c>
      <c r="AZ55" s="105" t="str">
        <f>IF(VLOOKUP(L3VA!$A55,DATASHEET!$A$2:$EW$231,52,FALSE)="","",VLOOKUP(L3VA!$A55,DATASHEET!$A$2:$EW$231,52,FALSE))</f>
        <v/>
      </c>
      <c r="BA55" s="105" t="str">
        <f t="shared" si="42"/>
        <v/>
      </c>
      <c r="BB55" s="106" t="str">
        <f>IF(ISBLANK(DATASHEET!BJ43),"",DATASHEET!BJ43)</f>
        <v/>
      </c>
      <c r="BC55" s="107" t="str">
        <f>IF(ISBLANK(DATASHEET!BK43),"",DATASHEET!BK43)</f>
        <v/>
      </c>
      <c r="BD55" s="123" t="str">
        <f t="shared" si="43"/>
        <v/>
      </c>
      <c r="BE55" s="124">
        <f>IFERROR(INDEX(DATASHEET!$A$1:$GG$231,MATCH(L3VA!$A55,DATASHEET!$A$1:$A$231,0),MATCH(L3VA!BF$2,DATASHEET!$A$1:$GG$1,0)),"")</f>
        <v>0</v>
      </c>
      <c r="BF55" s="105" t="str">
        <f>IF(VLOOKUP(L3VA!$A55,DATASHEET!$A$2:$EW$231,57,FALSE)="","",VLOOKUP(L3VA!$A55,DATASHEET!$A$2:$EW$231,57,FALSE))</f>
        <v/>
      </c>
      <c r="BG55" s="105" t="str">
        <f t="shared" si="44"/>
        <v/>
      </c>
      <c r="BH55" s="106" t="str">
        <f>IF(ISBLANK(DATASHEET!BO43),"",DATASHEET!BO43)</f>
        <v/>
      </c>
      <c r="BI55" s="107" t="str">
        <f>IF(ISBLANK(DATASHEET!BP43),"",DATASHEET!BP43)</f>
        <v/>
      </c>
      <c r="BJ55" s="123" t="str">
        <f t="shared" si="45"/>
        <v/>
      </c>
      <c r="BK55" s="124">
        <f>IFERROR(INDEX(DATASHEET!$A$1:$GG$231,MATCH(L3VA!$A55,DATASHEET!$A$1:$A$231,0),MATCH(L3VA!BL$2,DATASHEET!$A$1:$GG$1,0)),"")</f>
        <v>0</v>
      </c>
      <c r="BL55" s="105" t="str">
        <f>IF(VLOOKUP(L3VA!$A55,DATASHEET!$A$2:$EW$231,62,FALSE)="","",VLOOKUP(L3VA!$A55,DATASHEET!$A$2:$EW$231,62,FALSE))</f>
        <v/>
      </c>
      <c r="BM55" s="105" t="str">
        <f t="shared" si="46"/>
        <v/>
      </c>
      <c r="BN55" s="106" t="str">
        <f>IF(ISBLANK(DATASHEET!BT43),"",DATASHEET!BT43)</f>
        <v/>
      </c>
      <c r="BO55" s="107" t="str">
        <f>IF(ISBLANK(DATASHEET!BU43),"",DATASHEET!BU43)</f>
        <v/>
      </c>
      <c r="BP55" s="123" t="str">
        <f t="shared" si="47"/>
        <v/>
      </c>
      <c r="BQ55" s="124">
        <f>IFERROR(INDEX(DATASHEET!$A$1:$GG$231,MATCH(L3VA!$A55,DATASHEET!$A$1:$A$231,0),MATCH(L3VA!BR$2,DATASHEET!$A$1:$GG$1,0)),"")</f>
        <v>0</v>
      </c>
      <c r="BR55" s="105" t="str">
        <f>IF(VLOOKUP(L3VA!$A55,DATASHEET!$A$2:$EW$231,67,FALSE)="","",VLOOKUP(L3VA!$A55,DATASHEET!$A$2:$EW$231,67,FALSE))</f>
        <v/>
      </c>
      <c r="BS55" s="105" t="str">
        <f t="shared" si="48"/>
        <v/>
      </c>
      <c r="BT55" s="106" t="str">
        <f>IF(ISBLANK(DATASHEET!BY43),"",DATASHEET!BY43)</f>
        <v/>
      </c>
      <c r="BU55" s="107" t="str">
        <f>IF(ISBLANK(DATASHEET!BZ43),"",DATASHEET!BZ43)</f>
        <v/>
      </c>
      <c r="BV55" s="123" t="str">
        <f t="shared" si="49"/>
        <v/>
      </c>
      <c r="BW55" s="124">
        <f>IFERROR(INDEX(DATASHEET!$A$1:$GG$231,MATCH(L3VA!$A55,DATASHEET!$A$1:$A$231,0),MATCH(L3VA!BX$2,DATASHEET!$A$1:$GG$1,0)),"")</f>
        <v>0</v>
      </c>
      <c r="BX55" s="105" t="str">
        <f>IF(VLOOKUP(L3VA!$A55,DATASHEET!$A$2:$EW$231,77,FALSE)="","",VLOOKUP(L3VA!$A55,DATASHEET!$A$2:$EW$231,77,FALSE))</f>
        <v/>
      </c>
      <c r="BY55" s="105" t="str">
        <f t="shared" si="50"/>
        <v/>
      </c>
      <c r="BZ55" s="106" t="str">
        <f>IF(ISBLANK(DATASHEET!CI43),"",DATASHEET!CI43)</f>
        <v/>
      </c>
      <c r="CA55" s="107" t="str">
        <f>IF(ISBLANK(DATASHEET!CJ43),"",DATASHEET!CJ43)</f>
        <v/>
      </c>
      <c r="CB55" s="123" t="str">
        <f t="shared" si="51"/>
        <v/>
      </c>
      <c r="CC55" s="124">
        <f>IFERROR(INDEX(DATASHEET!$A$1:$GG$231,MATCH(L3VA!$A55,DATASHEET!$A$1:$A$231,0),MATCH(L3VA!CD$2,DATASHEET!$A$1:$GG$1,0)),"")</f>
        <v>0</v>
      </c>
      <c r="CD55" s="105" t="str">
        <f>IF(VLOOKUP(L3VA!$A55,DATASHEET!$A$2:$EW$231,82,FALSE)="","",VLOOKUP(L3VA!$A55,DATASHEET!$A$2:$EW$231,82,FALSE))</f>
        <v>CSN</v>
      </c>
      <c r="CE55" s="105" t="str">
        <f t="shared" si="52"/>
        <v/>
      </c>
      <c r="CF55" s="106" t="str">
        <f>IF(ISBLANK(DATASHEET!CN43),"",DATASHEET!CN43)</f>
        <v>JQ</v>
      </c>
      <c r="CG55" s="107" t="str">
        <f>IF(ISBLANK(DATASHEET!CO43),"",DATASHEET!CO43)</f>
        <v>12E-MAF-4</v>
      </c>
      <c r="CH55" s="123" t="str">
        <f t="shared" si="53"/>
        <v/>
      </c>
      <c r="CI55" s="124">
        <f>IFERROR(INDEX(DATASHEET!$A$1:$GG$231,MATCH(L3VA!$A55,DATASHEET!$A$1:$A$231,0),MATCH(L3VA!CJ$2,DATASHEET!$A$1:$GG$1,0)),"")</f>
        <v>0</v>
      </c>
      <c r="CJ55" s="105" t="str">
        <f>IF(VLOOKUP(L3VA!$A55,DATASHEET!$A$2:$EW$231,87,FALSE)="","",VLOOKUP(L3VA!$A55,DATASHEET!$A$2:$EW$231,87,FALSE))</f>
        <v/>
      </c>
      <c r="CK55" s="105" t="str">
        <f t="shared" si="27"/>
        <v/>
      </c>
      <c r="CL55" s="106" t="str">
        <f>IF(ISBLANK(DATASHEET!CS43),"",DATASHEET!CS43)</f>
        <v/>
      </c>
      <c r="CM55" s="107" t="str">
        <f>IF(ISBLANK(DATASHEET!CT43),"",DATASHEET!CT43)</f>
        <v/>
      </c>
      <c r="CN55" s="123" t="str">
        <f t="shared" si="54"/>
        <v/>
      </c>
      <c r="CO55" s="124">
        <f>IFERROR(INDEX(DATASHEET!$A$1:$GG$231,MATCH(L3VA!$A55,DATASHEET!$A$1:$A$231,0),MATCH(L3VA!CP$2,DATASHEET!$A$1:$GG$1,0)),"")</f>
        <v>0</v>
      </c>
      <c r="CP55" s="105" t="str">
        <f>IF(VLOOKUP(L3VA!$A55,DATASHEET!$A$2:$EW$231,92,FALSE)="","",VLOOKUP(L3VA!$A55,DATASHEET!$A$2:$EW$231,92,FALSE))</f>
        <v>JQ</v>
      </c>
      <c r="CQ55" s="105" t="str">
        <f t="shared" si="55"/>
        <v/>
      </c>
      <c r="CR55" s="106" t="str">
        <f>IF(ISBLANK(DATASHEET!CX43),"",DATASHEET!CX43)</f>
        <v/>
      </c>
      <c r="CS55" s="107" t="str">
        <f>IF(ISBLANK(DATASHEET!CY43),"",DATASHEET!CY43)</f>
        <v/>
      </c>
      <c r="CT55" s="123" t="str">
        <f t="shared" si="56"/>
        <v/>
      </c>
      <c r="CU55" s="124">
        <f>IFERROR(INDEX(DATASHEET!$A$1:$GG$231,MATCH(L3VA!$A55,DATASHEET!$A$1:$A$231,0),MATCH(L3VA!CV$2,DATASHEET!$A$1:$GG$1,0)),"")</f>
        <v>0</v>
      </c>
      <c r="CV55" s="105" t="str">
        <f>IF(VLOOKUP(L3VA!$A55,DATASHEET!$A$2:$EW$231,107,FALSE)="","",VLOOKUP(L3VA!$A55,DATASHEET!$A$2:$EW$231,107,FALSE))</f>
        <v/>
      </c>
      <c r="CW55" s="105" t="str">
        <f t="shared" si="57"/>
        <v/>
      </c>
      <c r="CX55" s="106" t="str">
        <f>IF(ISBLANK(DATASHEET!DC43),"",DATASHEET!DC43)</f>
        <v/>
      </c>
      <c r="CY55" s="107" t="str">
        <f>IF(ISBLANK(DATASHEET!DD43),"",DATASHEET!DD43)</f>
        <v/>
      </c>
      <c r="CZ55" s="123" t="str">
        <f t="shared" si="58"/>
        <v/>
      </c>
      <c r="DA55" s="124">
        <f>IFERROR(INDEX(DATASHEET!$A$1:$GG$231,MATCH(L3VA!$A55,DATASHEET!$A$1:$A$231,0),MATCH(L3VA!DB$2,DATASHEET!$A$1:$GG$1,0)),"")</f>
        <v>0</v>
      </c>
      <c r="DB55" s="105" t="str">
        <f>IF(VLOOKUP(L3VA!$A55,DATASHEET!$A$2:$EW$231,97,FALSE)="","",VLOOKUP(L3VA!$A55,DATASHEET!$A$2:$EW$231,97,FALSE))</f>
        <v/>
      </c>
      <c r="DC55" s="105" t="str">
        <f t="shared" si="59"/>
        <v/>
      </c>
      <c r="DD55" s="106" t="str">
        <f>IF(ISBLANK(DATASHEET!DH43),"",DATASHEET!DH43)</f>
        <v/>
      </c>
      <c r="DE55" s="107" t="str">
        <f>IF(ISBLANK(DATASHEET!DI43),"",DATASHEET!DI43)</f>
        <v/>
      </c>
      <c r="DF55" s="123" t="str">
        <f t="shared" si="60"/>
        <v/>
      </c>
      <c r="DG55" s="124">
        <f>IFERROR(INDEX(DATASHEET!$A$1:$GG$231,MATCH(L3VA!$A55,DATASHEET!$A$1:$A$231,0),MATCH(L3VA!DH$2,DATASHEET!$A$1:$GG$1,0)),"")</f>
        <v>0</v>
      </c>
      <c r="DH55" s="105" t="str">
        <f>IF(VLOOKUP(L3VA!$A55,DATASHEET!$A$2:$EW$231,102,FALSE)="","",VLOOKUP(L3VA!$A55,DATASHEET!$A$2:$EW$231,102,FALSE))</f>
        <v/>
      </c>
      <c r="DI55" s="105" t="str">
        <f t="shared" si="61"/>
        <v/>
      </c>
      <c r="DJ55" s="106" t="str">
        <f>IF(ISBLANK(DATASHEET!DM43),"",DATASHEET!DM43)</f>
        <v>JQ</v>
      </c>
      <c r="DK55" s="107" t="str">
        <f>IF(ISBLANK(DATASHEET!DN43),"",DATASHEET!DN43)</f>
        <v>12C-MA-7</v>
      </c>
      <c r="DL55" s="123" t="str">
        <f t="shared" si="62"/>
        <v/>
      </c>
      <c r="DM55" s="124">
        <f>IFERROR(INDEX(DATASHEET!$A$1:$GG$231,MATCH(L3VA!$A55,DATASHEET!$A$1:$A$231,0),MATCH(L3VA!DN$2,DATASHEET!$A$1:$GG$1,0)),"")</f>
        <v>0</v>
      </c>
      <c r="DN55" s="105" t="str">
        <f>IF(VLOOKUP(L3VA!$A55,DATASHEET!$A$2:$FW$231,112,FALSE)="","",VLOOKUP(L3VA!$A55,DATASHEET!$A$2:$FW$231,112,FALSE))</f>
        <v/>
      </c>
      <c r="DO55" s="105" t="str">
        <f t="shared" si="28"/>
        <v/>
      </c>
      <c r="DP55" s="106" t="str">
        <f>IF(ISBLANK(DATASHEET!DR43),"",DATASHEET!DR43)</f>
        <v/>
      </c>
      <c r="DQ55" s="107" t="str">
        <f>IF(ISBLANK(DATASHEET!DS43),"",DATASHEET!DS43)</f>
        <v/>
      </c>
      <c r="DR55" s="123" t="str">
        <f t="shared" si="63"/>
        <v/>
      </c>
      <c r="DS55" s="124">
        <f>IFERROR(INDEX(DATASHEET!$A$1:$GG$231,MATCH(L3VA!$A55,DATASHEET!$A$1:$A$231,0),MATCH(L3VA!DT$2,DATASHEET!$A$1:$GG$1,0)),"")</f>
        <v>0</v>
      </c>
      <c r="DT55" s="105" t="str">
        <f>IF(VLOOKUP(L3VA!$A55,DATASHEET!$A$2:$EW$231,117,FALSE)="","",VLOOKUP(L3VA!$A55,DATASHEET!$A$2:$EW$231,117,FALSE))</f>
        <v>JQ</v>
      </c>
      <c r="DU55" s="105" t="str">
        <f t="shared" si="64"/>
        <v/>
      </c>
      <c r="DV55" s="106" t="str">
        <f>IF(ISBLANK(DATASHEET!DW43),"",DATASHEET!DW43)</f>
        <v/>
      </c>
      <c r="DW55" s="107" t="str">
        <f>IF(ISBLANK(DATASHEET!DX43),"",DATASHEET!DX43)</f>
        <v/>
      </c>
      <c r="DX55" s="123" t="str">
        <f t="shared" si="65"/>
        <v/>
      </c>
      <c r="DY55" s="124" t="str">
        <f>IFERROR(INDEX(DATASHEET!$A$1:$GG$231,MATCH(L3VA!$A55,DATASHEET!$A$1:$A$231,0),MATCH(L3VA!DZ$2,DATASHEET!$A$1:$GG$1,0)),"")</f>
        <v/>
      </c>
      <c r="DZ55" s="105" t="str">
        <f>IF(VLOOKUP(L3VA!$A55,DATASHEET!$A$2:$EW$231,122,FALSE)="","",VLOOKUP(L3VA!$A55,DATASHEET!$A$2:$EW$231,122,FALSE))</f>
        <v/>
      </c>
      <c r="EA55" s="105" t="str">
        <f t="shared" si="66"/>
        <v/>
      </c>
      <c r="EB55" s="106" t="str">
        <f>IF(ISBLANK(DATASHEET!EB43),"",DATASHEET!EB43)</f>
        <v/>
      </c>
      <c r="EC55" s="107" t="str">
        <f>IF(ISBLANK(DATASHEET!EC43),"",DATASHEET!EC43)</f>
        <v/>
      </c>
      <c r="ED55" s="123" t="str">
        <f t="shared" si="67"/>
        <v/>
      </c>
      <c r="EE55" s="124">
        <f>IFERROR(INDEX(DATASHEET!$A$1:$GG$231,MATCH(L3VA!$A55,DATASHEET!$A$1:$A$231,0),MATCH(L3VA!EF$2,DATASHEET!$A$1:$GG$1,0)),"")</f>
        <v>0</v>
      </c>
      <c r="EF55" s="105" t="str">
        <f>IF(VLOOKUP(L3VA!$A55,DATASHEET!$A$2:$EW$231,127,FALSE)="","",VLOOKUP(L3VA!$A55,DATASHEET!$A$2:$EW$231,127,FALSE))</f>
        <v/>
      </c>
      <c r="EG55" s="105" t="str">
        <f t="shared" si="68"/>
        <v/>
      </c>
      <c r="EH55" s="106" t="str">
        <f>IF(ISBLANK(DATASHEET!EG43),"",DATASHEET!EG43)</f>
        <v>AR</v>
      </c>
      <c r="EI55" s="107" t="str">
        <f>IF(ISBLANK(DATASHEET!EH43),"",DATASHEET!EH43)</f>
        <v>12A-PH-9</v>
      </c>
      <c r="EJ55" s="123" t="str">
        <f t="shared" si="69"/>
        <v/>
      </c>
      <c r="EK55" s="124">
        <f>IFERROR(INDEX(DATASHEET!$A$1:$GG$231,MATCH(L3VA!$A55,DATASHEET!$A$1:$A$231,0),MATCH(L3VA!EL$2,DATASHEET!$A$1:$GG$1,0)),"")</f>
        <v>0</v>
      </c>
      <c r="EL55" s="105" t="str">
        <f>IF(VLOOKUP(L3VA!$A55,DATASHEET!$A$2:$EW$231,132,FALSE)="","",VLOOKUP(L3VA!$A55,DATASHEET!$A$2:$EW$231,132,FALSE))</f>
        <v/>
      </c>
      <c r="EM55" s="105" t="str">
        <f t="shared" si="70"/>
        <v/>
      </c>
      <c r="EN55" s="106" t="str">
        <f>IF(ISBLANK(DATASHEET!EL43),"",DATASHEET!EL43)</f>
        <v/>
      </c>
      <c r="EO55" s="107" t="str">
        <f>IF(ISBLANK(DATASHEET!EM43),"",DATASHEET!EM43)</f>
        <v/>
      </c>
      <c r="EP55" s="123" t="str">
        <f t="shared" si="71"/>
        <v/>
      </c>
      <c r="EQ55" s="124">
        <f>IFERROR(INDEX(DATASHEET!$A$1:$GG$231,MATCH(L3VA!$A55,DATASHEET!$A$1:$A$231,0),MATCH(L3VA!ER$2,DATASHEET!$A$1:$GG$1,0)),"")</f>
        <v>0</v>
      </c>
      <c r="ER55" s="105" t="str">
        <f>IF(VLOOKUP(L3VA!$A55,DATASHEET!$A$2:$EW$231,137,FALSE)="","",VLOOKUP(L3VA!$A55,DATASHEET!$A$2:$EW$231,137,FALSE))</f>
        <v>AR</v>
      </c>
      <c r="ES55" s="105" t="str">
        <f t="shared" si="72"/>
        <v/>
      </c>
      <c r="ET55" s="106" t="str">
        <f>IF(ISBLANK(DATASHEET!EQ43),"",DATASHEET!EQ43)</f>
        <v/>
      </c>
      <c r="EU55" s="107" t="str">
        <f>IF(ISBLANK(DATASHEET!ER43),"",DATASHEET!ER43)</f>
        <v/>
      </c>
      <c r="EV55" s="123" t="str">
        <f t="shared" si="73"/>
        <v/>
      </c>
      <c r="EW55" s="124">
        <f>IFERROR(INDEX(DATASHEET!$A$1:$GG$231,MATCH(L3VA!$A55,DATASHEET!$A$1:$A$231,0),MATCH(L3VA!EX$2,DATASHEET!$A$1:$GG$1,0)),"")</f>
        <v>0</v>
      </c>
      <c r="EX55" s="105" t="str">
        <f>IF(VLOOKUP(L3VA!$A55,DATASHEET!$A$2:$EW$231,142,FALSE)="","",VLOOKUP(L3VA!$A55,DATASHEET!$A$2:$EW$231,142,FALSE))</f>
        <v/>
      </c>
      <c r="EY55" s="105" t="str">
        <f t="shared" si="74"/>
        <v/>
      </c>
      <c r="EZ55" s="106" t="str">
        <f>IF(ISBLANK(DATASHEET!EV43),"",DATASHEET!EV43)</f>
        <v/>
      </c>
      <c r="FA55" s="107" t="str">
        <f>IF(ISBLANK(DATASHEET!EW43),"",DATASHEET!EW43)</f>
        <v/>
      </c>
      <c r="FB55" s="123" t="str">
        <f t="shared" si="75"/>
        <v/>
      </c>
      <c r="FC55" s="124">
        <f>IFERROR(INDEX(DATASHEET!$A$1:$GG$231,MATCH(L3VA!$A55,DATASHEET!$A$1:$A$231,0),MATCH(L3VA!FD$2,DATASHEET!$A$1:$GG$1,0)),"")</f>
        <v>0</v>
      </c>
      <c r="FD55" s="105" t="str">
        <f>IF(VLOOKUP(L3VA!$A55,DATASHEET!$A$2:$FW$231,147,FALSE)="","",VLOOKUP(L3VA!$A55,DATASHEET!$A$2:$FW$231,147,FALSE))</f>
        <v/>
      </c>
      <c r="FE55" s="105" t="str">
        <f t="shared" si="76"/>
        <v/>
      </c>
      <c r="FF55" s="106" t="str">
        <f>IF(ISBLANK(DATASHEET!FA43),"",DATASHEET!FA43)</f>
        <v/>
      </c>
      <c r="FG55" s="107" t="str">
        <f>IF(ISBLANK(DATASHEET!FB43),"",DATASHEET!FB43)</f>
        <v/>
      </c>
    </row>
    <row r="56" spans="1:163" x14ac:dyDescent="0.25">
      <c r="A56" s="354">
        <f>DATASHEET!A44</f>
        <v>150929</v>
      </c>
      <c r="B56" s="42" t="str">
        <f>DATASHEET!B44</f>
        <v>CLAYTON, Isabelle</v>
      </c>
      <c r="C56" s="109" t="str">
        <f>DATASHEET!C44</f>
        <v>12CSN</v>
      </c>
      <c r="D56" s="110" t="str">
        <f>DATASHEET!D44</f>
        <v>F</v>
      </c>
      <c r="E56" s="110" t="str">
        <f>IFERROR(VLOOKUP(A56,'[5]Y12 Students'!$E$3:$I$271,5,FALSE),"")</f>
        <v>INTERNAL</v>
      </c>
      <c r="F56" s="110" t="str">
        <f>DATASHEET!E44</f>
        <v>N</v>
      </c>
      <c r="G56" s="110" t="str">
        <f>DATASHEET!F44</f>
        <v>White - British</v>
      </c>
      <c r="H56" s="110" t="str">
        <f>DATASHEET!G44</f>
        <v>N</v>
      </c>
      <c r="I56" s="110" t="str">
        <f>DATASHEET!H44</f>
        <v>N</v>
      </c>
      <c r="J56" s="111" t="str">
        <f>DATASHEET!J44</f>
        <v>4.75+ (C/B)</v>
      </c>
      <c r="K56" s="104" t="str">
        <f t="shared" si="25"/>
        <v/>
      </c>
      <c r="L56" s="104" t="str">
        <f t="shared" si="26"/>
        <v/>
      </c>
      <c r="M56" s="336" t="str">
        <f>IF(COUNT(L3VA!$N56,L3VA!$Z56,L3VA!$T56,L3VA!$AF56,L3VA!$AX56,L3VA!$AR56,L3VA!$BJ56,L3VA!$BD56,L3VA!$BP56,L3VA!#REF!,L3VA!$AL56,L3VA!$BV56,L3VA!$CH56,L3VA!$CZ56,L3VA!$CN56,L3VA!$DF56,L3VA!$CB56,L3VA!#REF!,L3VA!$DR56,L3VA!$DX56,L3VA!$ED56,L3VA!$EJ56,L3VA!$EP56,L3VA!$EV56,L3VA!$FB56,L3VA!$DL56)=0,"",AVERAGE(N56,Z56,T56,AF56,AL56,AX56,AR56,BJ56,BD56,BP56,BV56,CH56,CZ56,CN56,DF56,CB56,DR56,DX56,ED56,EJ56,EP56,EV56,FB56,DL56))</f>
        <v/>
      </c>
      <c r="N56" s="123" t="str">
        <f t="shared" si="29"/>
        <v/>
      </c>
      <c r="O56" s="124">
        <f>IFERROR(INDEX(DATASHEET!$A$1:$GG$231,MATCH(L3VA!$A56,DATASHEET!$A$1:$A$231,0),MATCH(L3VA!P$2,DATASHEET!$A$1:$GG$1,0)),"")</f>
        <v>0</v>
      </c>
      <c r="P56" s="105">
        <f>IF(VLOOKUP(L3VA!$A56,DATASHEET!$A$2:$EW$231,22,FALSE)="","",VLOOKUP(L3VA!$A56,DATASHEET!$A$2:$EW$231,22,FALSE))</f>
        <v>0</v>
      </c>
      <c r="Q56" s="105" t="str">
        <f t="shared" si="30"/>
        <v/>
      </c>
      <c r="R56" s="106" t="str">
        <f>IF(ISBLANK(DATASHEET!AF44),"",DATASHEET!AF44)</f>
        <v/>
      </c>
      <c r="S56" s="107" t="str">
        <f>IF(ISBLANK(DATASHEET!AG44),"",DATASHEET!AG44)</f>
        <v/>
      </c>
      <c r="T56" s="123" t="str">
        <f t="shared" si="31"/>
        <v/>
      </c>
      <c r="U56" s="124">
        <f>IFERROR(INDEX(DATASHEET!$A$1:$GG$231,MATCH(L3VA!$A56,DATASHEET!$A$1:$A$231,0),MATCH(L3VA!V$2,DATASHEET!$A$1:$GG$1,0)),"")</f>
        <v>0</v>
      </c>
      <c r="V56" s="105">
        <f>IF(VLOOKUP(L3VA!$A56,DATASHEET!$A$2:$EW$231,27,FALSE)="","",VLOOKUP(L3VA!$A56,DATASHEET!$A$2:$EW$231,27,FALSE))</f>
        <v>0</v>
      </c>
      <c r="W56" s="105" t="str">
        <f t="shared" si="32"/>
        <v/>
      </c>
      <c r="X56" s="106" t="str">
        <f>IF(ISBLANK(DATASHEET!AK44),"",DATASHEET!AK44)</f>
        <v/>
      </c>
      <c r="Y56" s="107" t="str">
        <f>IF(ISBLANK(DATASHEET!AL44),"",DATASHEET!AL44)</f>
        <v/>
      </c>
      <c r="Z56" s="123" t="str">
        <f t="shared" si="33"/>
        <v/>
      </c>
      <c r="AA56" s="124">
        <f>IFERROR(INDEX(DATASHEET!$A$1:$GG$231,MATCH(L3VA!$A56,DATASHEET!$A$1:$A$231,0),MATCH(L3VA!AB$2,DATASHEET!$A$1:$GG$1,0)),"")</f>
        <v>0</v>
      </c>
      <c r="AB56" s="105" t="str">
        <f>IF(VLOOKUP(L3VA!$A56,DATASHEET!$A$2:$EW$231,32,FALSE)="","",VLOOKUP(L3VA!$A56,DATASHEET!$A$2:$EW$231,32,FALSE))</f>
        <v/>
      </c>
      <c r="AC56" s="105" t="str">
        <f t="shared" si="34"/>
        <v/>
      </c>
      <c r="AD56" s="106" t="str">
        <f>IF(ISBLANK(DATASHEET!AP44),"",DATASHEET!AP44)</f>
        <v/>
      </c>
      <c r="AE56" s="107" t="str">
        <f>IF(ISBLANK(DATASHEET!AQ44),"",DATASHEET!AQ44)</f>
        <v/>
      </c>
      <c r="AF56" s="123" t="str">
        <f t="shared" si="35"/>
        <v/>
      </c>
      <c r="AG56" s="124">
        <f>IFERROR(INDEX(DATASHEET!$A$1:$GG$231,MATCH(L3VA!$A56,DATASHEET!$A$1:$A$231,0),MATCH(L3VA!AH$2,DATASHEET!$A$1:$GG$1,0)),"")</f>
        <v>0</v>
      </c>
      <c r="AH56" s="105" t="str">
        <f>IF(VLOOKUP(L3VA!$A56,DATASHEET!$A$2:$EW$231,37,FALSE)="","",VLOOKUP(L3VA!$A56,DATASHEET!$A$2:$EW$231,37,FALSE))</f>
        <v/>
      </c>
      <c r="AI56" s="105" t="str">
        <f t="shared" si="36"/>
        <v/>
      </c>
      <c r="AJ56" s="106" t="str">
        <f>IF(ISBLANK(DATASHEET!AU44),"",DATASHEET!AU44)</f>
        <v/>
      </c>
      <c r="AK56" s="107" t="str">
        <f>IF(ISBLANK(DATASHEET!AV44),"",DATASHEET!AV44)</f>
        <v/>
      </c>
      <c r="AL56" s="123" t="str">
        <f t="shared" si="37"/>
        <v/>
      </c>
      <c r="AM56" s="124">
        <f>IFERROR(INDEX(DATASHEET!$A$1:$GG$231,MATCH(L3VA!$A56,DATASHEET!$A$1:$A$231,0),MATCH(L3VA!AN$2,DATASHEET!$A$1:$GG$1,0)),"")</f>
        <v>0</v>
      </c>
      <c r="AN56" s="105" t="str">
        <f>IF(VLOOKUP(L3VA!$A56,DATASHEET!$A$2:$EW$231,42,FALSE)="","",VLOOKUP(L3VA!$A56,DATASHEET!$A$2:$EW$231,42,FALSE))</f>
        <v/>
      </c>
      <c r="AO56" s="105" t="str">
        <f t="shared" si="38"/>
        <v/>
      </c>
      <c r="AP56" s="106" t="str">
        <f>IF(ISBLANK(DATASHEET!AZ44),"",DATASHEET!AZ44)</f>
        <v/>
      </c>
      <c r="AQ56" s="107" t="str">
        <f>IF(ISBLANK(DATASHEET!BA44),"",DATASHEET!BA44)</f>
        <v/>
      </c>
      <c r="AR56" s="123" t="str">
        <f t="shared" si="39"/>
        <v/>
      </c>
      <c r="AS56" s="124">
        <f>IFERROR(INDEX(DATASHEET!$A$1:$GG$231,MATCH(L3VA!$A56,DATASHEET!$A$1:$A$231,0),MATCH(L3VA!AT$2,DATASHEET!$A$1:$GG$1,0)),"")</f>
        <v>0</v>
      </c>
      <c r="AT56" s="105" t="str">
        <f>IF(VLOOKUP(L3VA!$A56,DATASHEET!$A$2:$EW$231,47,FALSE)="","",VLOOKUP(L3VA!$A56,DATASHEET!$A$2:$EW$231,47,FALSE))</f>
        <v/>
      </c>
      <c r="AU56" s="105" t="str">
        <f t="shared" si="40"/>
        <v/>
      </c>
      <c r="AV56" s="106" t="str">
        <f>IF(ISBLANK(DATASHEET!BE44),"",DATASHEET!BE44)</f>
        <v/>
      </c>
      <c r="AW56" s="107" t="str">
        <f>IF(ISBLANK(DATASHEET!BF44),"",DATASHEET!BF44)</f>
        <v/>
      </c>
      <c r="AX56" s="123" t="str">
        <f t="shared" si="41"/>
        <v/>
      </c>
      <c r="AY56" s="124">
        <f>IFERROR(INDEX(DATASHEET!$A$1:$GG$231,MATCH(L3VA!$A56,DATASHEET!$A$1:$A$231,0),MATCH(L3VA!AZ$2,DATASHEET!$A$1:$GG$1,0)),"")</f>
        <v>0</v>
      </c>
      <c r="AZ56" s="105" t="str">
        <f>IF(VLOOKUP(L3VA!$A56,DATASHEET!$A$2:$EW$231,52,FALSE)="","",VLOOKUP(L3VA!$A56,DATASHEET!$A$2:$EW$231,52,FALSE))</f>
        <v/>
      </c>
      <c r="BA56" s="105" t="str">
        <f t="shared" si="42"/>
        <v/>
      </c>
      <c r="BB56" s="106" t="str">
        <f>IF(ISBLANK(DATASHEET!BJ44),"",DATASHEET!BJ44)</f>
        <v/>
      </c>
      <c r="BC56" s="107" t="str">
        <f>IF(ISBLANK(DATASHEET!BK44),"",DATASHEET!BK44)</f>
        <v/>
      </c>
      <c r="BD56" s="123" t="str">
        <f t="shared" si="43"/>
        <v/>
      </c>
      <c r="BE56" s="124">
        <f>IFERROR(INDEX(DATASHEET!$A$1:$GG$231,MATCH(L3VA!$A56,DATASHEET!$A$1:$A$231,0),MATCH(L3VA!BF$2,DATASHEET!$A$1:$GG$1,0)),"")</f>
        <v>0</v>
      </c>
      <c r="BF56" s="105" t="str">
        <f>IF(VLOOKUP(L3VA!$A56,DATASHEET!$A$2:$EW$231,57,FALSE)="","",VLOOKUP(L3VA!$A56,DATASHEET!$A$2:$EW$231,57,FALSE))</f>
        <v/>
      </c>
      <c r="BG56" s="105" t="str">
        <f t="shared" si="44"/>
        <v/>
      </c>
      <c r="BH56" s="106" t="str">
        <f>IF(ISBLANK(DATASHEET!BO44),"",DATASHEET!BO44)</f>
        <v/>
      </c>
      <c r="BI56" s="107" t="str">
        <f>IF(ISBLANK(DATASHEET!BP44),"",DATASHEET!BP44)</f>
        <v/>
      </c>
      <c r="BJ56" s="123" t="str">
        <f t="shared" si="45"/>
        <v/>
      </c>
      <c r="BK56" s="124">
        <f>IFERROR(INDEX(DATASHEET!$A$1:$GG$231,MATCH(L3VA!$A56,DATASHEET!$A$1:$A$231,0),MATCH(L3VA!BL$2,DATASHEET!$A$1:$GG$1,0)),"")</f>
        <v>0</v>
      </c>
      <c r="BL56" s="105" t="str">
        <f>IF(VLOOKUP(L3VA!$A56,DATASHEET!$A$2:$EW$231,62,FALSE)="","",VLOOKUP(L3VA!$A56,DATASHEET!$A$2:$EW$231,62,FALSE))</f>
        <v/>
      </c>
      <c r="BM56" s="105" t="str">
        <f t="shared" si="46"/>
        <v/>
      </c>
      <c r="BN56" s="106" t="str">
        <f>IF(ISBLANK(DATASHEET!BT44),"",DATASHEET!BT44)</f>
        <v>KK</v>
      </c>
      <c r="BO56" s="107" t="str">
        <f>IF(ISBLANK(DATASHEET!BU44),"",DATASHEET!BU44)</f>
        <v>12E-EA-3</v>
      </c>
      <c r="BP56" s="123" t="str">
        <f t="shared" si="47"/>
        <v/>
      </c>
      <c r="BQ56" s="124">
        <f>IFERROR(INDEX(DATASHEET!$A$1:$GG$231,MATCH(L3VA!$A56,DATASHEET!$A$1:$A$231,0),MATCH(L3VA!BR$2,DATASHEET!$A$1:$GG$1,0)),"")</f>
        <v>0</v>
      </c>
      <c r="BR56" s="105" t="str">
        <f>IF(VLOOKUP(L3VA!$A56,DATASHEET!$A$2:$EW$231,67,FALSE)="","",VLOOKUP(L3VA!$A56,DATASHEET!$A$2:$EW$231,67,FALSE))</f>
        <v/>
      </c>
      <c r="BS56" s="105" t="str">
        <f t="shared" si="48"/>
        <v/>
      </c>
      <c r="BT56" s="106" t="str">
        <f>IF(ISBLANK(DATASHEET!BY44),"",DATASHEET!BY44)</f>
        <v/>
      </c>
      <c r="BU56" s="107" t="str">
        <f>IF(ISBLANK(DATASHEET!BZ44),"",DATASHEET!BZ44)</f>
        <v/>
      </c>
      <c r="BV56" s="123" t="str">
        <f t="shared" si="49"/>
        <v/>
      </c>
      <c r="BW56" s="124">
        <f>IFERROR(INDEX(DATASHEET!$A$1:$GG$231,MATCH(L3VA!$A56,DATASHEET!$A$1:$A$231,0),MATCH(L3VA!BX$2,DATASHEET!$A$1:$GG$1,0)),"")</f>
        <v>0</v>
      </c>
      <c r="BX56" s="105" t="str">
        <f>IF(VLOOKUP(L3VA!$A56,DATASHEET!$A$2:$EW$231,77,FALSE)="","",VLOOKUP(L3VA!$A56,DATASHEET!$A$2:$EW$231,77,FALSE))</f>
        <v/>
      </c>
      <c r="BY56" s="105" t="str">
        <f t="shared" si="50"/>
        <v/>
      </c>
      <c r="BZ56" s="106" t="str">
        <f>IF(ISBLANK(DATASHEET!CI44),"",DATASHEET!CI44)</f>
        <v/>
      </c>
      <c r="CA56" s="107" t="str">
        <f>IF(ISBLANK(DATASHEET!CJ44),"",DATASHEET!CJ44)</f>
        <v/>
      </c>
      <c r="CB56" s="123" t="str">
        <f t="shared" si="51"/>
        <v/>
      </c>
      <c r="CC56" s="124">
        <f>IFERROR(INDEX(DATASHEET!$A$1:$GG$231,MATCH(L3VA!$A56,DATASHEET!$A$1:$A$231,0),MATCH(L3VA!CD$2,DATASHEET!$A$1:$GG$1,0)),"")</f>
        <v>0</v>
      </c>
      <c r="CD56" s="105" t="str">
        <f>IF(VLOOKUP(L3VA!$A56,DATASHEET!$A$2:$EW$231,82,FALSE)="","",VLOOKUP(L3VA!$A56,DATASHEET!$A$2:$EW$231,82,FALSE))</f>
        <v>CSN</v>
      </c>
      <c r="CE56" s="105" t="str">
        <f t="shared" si="52"/>
        <v/>
      </c>
      <c r="CF56" s="106" t="str">
        <f>IF(ISBLANK(DATASHEET!CN44),"",DATASHEET!CN44)</f>
        <v/>
      </c>
      <c r="CG56" s="107" t="str">
        <f>IF(ISBLANK(DATASHEET!CO44),"",DATASHEET!CO44)</f>
        <v/>
      </c>
      <c r="CH56" s="123" t="str">
        <f t="shared" si="53"/>
        <v/>
      </c>
      <c r="CI56" s="124">
        <f>IFERROR(INDEX(DATASHEET!$A$1:$GG$231,MATCH(L3VA!$A56,DATASHEET!$A$1:$A$231,0),MATCH(L3VA!CJ$2,DATASHEET!$A$1:$GG$1,0)),"")</f>
        <v>0</v>
      </c>
      <c r="CJ56" s="105" t="str">
        <f>IF(VLOOKUP(L3VA!$A56,DATASHEET!$A$2:$EW$231,87,FALSE)="","",VLOOKUP(L3VA!$A56,DATASHEET!$A$2:$EW$231,87,FALSE))</f>
        <v/>
      </c>
      <c r="CK56" s="105" t="str">
        <f t="shared" si="27"/>
        <v/>
      </c>
      <c r="CL56" s="106" t="str">
        <f>IF(ISBLANK(DATASHEET!CS44),"",DATASHEET!CS44)</f>
        <v/>
      </c>
      <c r="CM56" s="107" t="str">
        <f>IF(ISBLANK(DATASHEET!CT44),"",DATASHEET!CT44)</f>
        <v/>
      </c>
      <c r="CN56" s="123" t="str">
        <f t="shared" si="54"/>
        <v/>
      </c>
      <c r="CO56" s="124">
        <f>IFERROR(INDEX(DATASHEET!$A$1:$GG$231,MATCH(L3VA!$A56,DATASHEET!$A$1:$A$231,0),MATCH(L3VA!CP$2,DATASHEET!$A$1:$GG$1,0)),"")</f>
        <v>0</v>
      </c>
      <c r="CP56" s="105" t="str">
        <f>IF(VLOOKUP(L3VA!$A56,DATASHEET!$A$2:$EW$231,92,FALSE)="","",VLOOKUP(L3VA!$A56,DATASHEET!$A$2:$EW$231,92,FALSE))</f>
        <v/>
      </c>
      <c r="CQ56" s="105" t="str">
        <f t="shared" si="55"/>
        <v/>
      </c>
      <c r="CR56" s="106" t="str">
        <f>IF(ISBLANK(DATASHEET!CX44),"",DATASHEET!CX44)</f>
        <v/>
      </c>
      <c r="CS56" s="107" t="str">
        <f>IF(ISBLANK(DATASHEET!CY44),"",DATASHEET!CY44)</f>
        <v/>
      </c>
      <c r="CT56" s="123" t="str">
        <f t="shared" si="56"/>
        <v/>
      </c>
      <c r="CU56" s="124">
        <f>IFERROR(INDEX(DATASHEET!$A$1:$GG$231,MATCH(L3VA!$A56,DATASHEET!$A$1:$A$231,0),MATCH(L3VA!CV$2,DATASHEET!$A$1:$GG$1,0)),"")</f>
        <v>0</v>
      </c>
      <c r="CV56" s="105" t="str">
        <f>IF(VLOOKUP(L3VA!$A56,DATASHEET!$A$2:$EW$231,107,FALSE)="","",VLOOKUP(L3VA!$A56,DATASHEET!$A$2:$EW$231,107,FALSE))</f>
        <v/>
      </c>
      <c r="CW56" s="105" t="str">
        <f t="shared" si="57"/>
        <v/>
      </c>
      <c r="CX56" s="106" t="str">
        <f>IF(ISBLANK(DATASHEET!DC44),"",DATASHEET!DC44)</f>
        <v/>
      </c>
      <c r="CY56" s="107" t="str">
        <f>IF(ISBLANK(DATASHEET!DD44),"",DATASHEET!DD44)</f>
        <v/>
      </c>
      <c r="CZ56" s="123" t="str">
        <f t="shared" si="58"/>
        <v/>
      </c>
      <c r="DA56" s="124">
        <f>IFERROR(INDEX(DATASHEET!$A$1:$GG$231,MATCH(L3VA!$A56,DATASHEET!$A$1:$A$231,0),MATCH(L3VA!DB$2,DATASHEET!$A$1:$GG$1,0)),"")</f>
        <v>0</v>
      </c>
      <c r="DB56" s="105" t="str">
        <f>IF(VLOOKUP(L3VA!$A56,DATASHEET!$A$2:$EW$231,97,FALSE)="","",VLOOKUP(L3VA!$A56,DATASHEET!$A$2:$EW$231,97,FALSE))</f>
        <v/>
      </c>
      <c r="DC56" s="105" t="str">
        <f t="shared" si="59"/>
        <v/>
      </c>
      <c r="DD56" s="106" t="str">
        <f>IF(ISBLANK(DATASHEET!DH44),"",DATASHEET!DH44)</f>
        <v/>
      </c>
      <c r="DE56" s="107" t="str">
        <f>IF(ISBLANK(DATASHEET!DI44),"",DATASHEET!DI44)</f>
        <v/>
      </c>
      <c r="DF56" s="123" t="str">
        <f t="shared" si="60"/>
        <v/>
      </c>
      <c r="DG56" s="124">
        <f>IFERROR(INDEX(DATASHEET!$A$1:$GG$231,MATCH(L3VA!$A56,DATASHEET!$A$1:$A$231,0),MATCH(L3VA!DH$2,DATASHEET!$A$1:$GG$1,0)),"")</f>
        <v>0</v>
      </c>
      <c r="DH56" s="105" t="str">
        <f>IF(VLOOKUP(L3VA!$A56,DATASHEET!$A$2:$EW$231,102,FALSE)="","",VLOOKUP(L3VA!$A56,DATASHEET!$A$2:$EW$231,102,FALSE))</f>
        <v/>
      </c>
      <c r="DI56" s="105" t="str">
        <f t="shared" si="61"/>
        <v/>
      </c>
      <c r="DJ56" s="106" t="str">
        <f>IF(ISBLANK(DATASHEET!DM44),"",DATASHEET!DM44)</f>
        <v/>
      </c>
      <c r="DK56" s="107" t="str">
        <f>IF(ISBLANK(DATASHEET!DN44),"",DATASHEET!DN44)</f>
        <v/>
      </c>
      <c r="DL56" s="123" t="str">
        <f t="shared" si="62"/>
        <v/>
      </c>
      <c r="DM56" s="124">
        <f>IFERROR(INDEX(DATASHEET!$A$1:$GG$231,MATCH(L3VA!$A56,DATASHEET!$A$1:$A$231,0),MATCH(L3VA!DN$2,DATASHEET!$A$1:$GG$1,0)),"")</f>
        <v>0</v>
      </c>
      <c r="DN56" s="105" t="str">
        <f>IF(VLOOKUP(L3VA!$A56,DATASHEET!$A$2:$FW$231,112,FALSE)="","",VLOOKUP(L3VA!$A56,DATASHEET!$A$2:$FW$231,112,FALSE))</f>
        <v/>
      </c>
      <c r="DO56" s="105" t="str">
        <f t="shared" si="28"/>
        <v/>
      </c>
      <c r="DP56" s="106" t="str">
        <f>IF(ISBLANK(DATASHEET!DR44),"",DATASHEET!DR44)</f>
        <v/>
      </c>
      <c r="DQ56" s="107" t="str">
        <f>IF(ISBLANK(DATASHEET!DS44),"",DATASHEET!DS44)</f>
        <v/>
      </c>
      <c r="DR56" s="123" t="str">
        <f t="shared" si="63"/>
        <v/>
      </c>
      <c r="DS56" s="124">
        <f>IFERROR(INDEX(DATASHEET!$A$1:$GG$231,MATCH(L3VA!$A56,DATASHEET!$A$1:$A$231,0),MATCH(L3VA!DT$2,DATASHEET!$A$1:$GG$1,0)),"")</f>
        <v>0</v>
      </c>
      <c r="DT56" s="105" t="str">
        <f>IF(VLOOKUP(L3VA!$A56,DATASHEET!$A$2:$EW$231,117,FALSE)="","",VLOOKUP(L3VA!$A56,DATASHEET!$A$2:$EW$231,117,FALSE))</f>
        <v/>
      </c>
      <c r="DU56" s="105" t="str">
        <f t="shared" si="64"/>
        <v/>
      </c>
      <c r="DV56" s="106" t="str">
        <f>IF(ISBLANK(DATASHEET!DW44),"",DATASHEET!DW44)</f>
        <v/>
      </c>
      <c r="DW56" s="107" t="str">
        <f>IF(ISBLANK(DATASHEET!DX44),"",DATASHEET!DX44)</f>
        <v/>
      </c>
      <c r="DX56" s="123" t="str">
        <f t="shared" si="65"/>
        <v/>
      </c>
      <c r="DY56" s="124" t="str">
        <f>IFERROR(INDEX(DATASHEET!$A$1:$GG$231,MATCH(L3VA!$A56,DATASHEET!$A$1:$A$231,0),MATCH(L3VA!DZ$2,DATASHEET!$A$1:$GG$1,0)),"")</f>
        <v/>
      </c>
      <c r="DZ56" s="105" t="str">
        <f>IF(VLOOKUP(L3VA!$A56,DATASHEET!$A$2:$EW$231,122,FALSE)="","",VLOOKUP(L3VA!$A56,DATASHEET!$A$2:$EW$231,122,FALSE))</f>
        <v/>
      </c>
      <c r="EA56" s="105" t="str">
        <f t="shared" si="66"/>
        <v/>
      </c>
      <c r="EB56" s="106" t="str">
        <f>IF(ISBLANK(DATASHEET!EB44),"",DATASHEET!EB44)</f>
        <v/>
      </c>
      <c r="EC56" s="107" t="str">
        <f>IF(ISBLANK(DATASHEET!EC44),"",DATASHEET!EC44)</f>
        <v/>
      </c>
      <c r="ED56" s="123" t="str">
        <f t="shared" si="67"/>
        <v/>
      </c>
      <c r="EE56" s="124">
        <f>IFERROR(INDEX(DATASHEET!$A$1:$GG$231,MATCH(L3VA!$A56,DATASHEET!$A$1:$A$231,0),MATCH(L3VA!EF$2,DATASHEET!$A$1:$GG$1,0)),"")</f>
        <v>0</v>
      </c>
      <c r="EF56" s="105" t="str">
        <f>IF(VLOOKUP(L3VA!$A56,DATASHEET!$A$2:$EW$231,127,FALSE)="","",VLOOKUP(L3VA!$A56,DATASHEET!$A$2:$EW$231,127,FALSE))</f>
        <v/>
      </c>
      <c r="EG56" s="105" t="str">
        <f t="shared" si="68"/>
        <v/>
      </c>
      <c r="EH56" s="106" t="str">
        <f>IF(ISBLANK(DATASHEET!EG44),"",DATASHEET!EG44)</f>
        <v/>
      </c>
      <c r="EI56" s="107" t="str">
        <f>IF(ISBLANK(DATASHEET!EH44),"",DATASHEET!EH44)</f>
        <v/>
      </c>
      <c r="EJ56" s="123" t="str">
        <f t="shared" si="69"/>
        <v/>
      </c>
      <c r="EK56" s="124">
        <f>IFERROR(INDEX(DATASHEET!$A$1:$GG$231,MATCH(L3VA!$A56,DATASHEET!$A$1:$A$231,0),MATCH(L3VA!EL$2,DATASHEET!$A$1:$GG$1,0)),"")</f>
        <v>0</v>
      </c>
      <c r="EL56" s="105" t="str">
        <f>IF(VLOOKUP(L3VA!$A56,DATASHEET!$A$2:$EW$231,132,FALSE)="","",VLOOKUP(L3VA!$A56,DATASHEET!$A$2:$EW$231,132,FALSE))</f>
        <v/>
      </c>
      <c r="EM56" s="105" t="str">
        <f t="shared" si="70"/>
        <v/>
      </c>
      <c r="EN56" s="106" t="str">
        <f>IF(ISBLANK(DATASHEET!EL44),"",DATASHEET!EL44)</f>
        <v/>
      </c>
      <c r="EO56" s="107" t="str">
        <f>IF(ISBLANK(DATASHEET!EM44),"",DATASHEET!EM44)</f>
        <v/>
      </c>
      <c r="EP56" s="123" t="str">
        <f t="shared" si="71"/>
        <v/>
      </c>
      <c r="EQ56" s="124">
        <f>IFERROR(INDEX(DATASHEET!$A$1:$GG$231,MATCH(L3VA!$A56,DATASHEET!$A$1:$A$231,0),MATCH(L3VA!ER$2,DATASHEET!$A$1:$GG$1,0)),"")</f>
        <v>0</v>
      </c>
      <c r="ER56" s="105" t="str">
        <f>IF(VLOOKUP(L3VA!$A56,DATASHEET!$A$2:$EW$231,137,FALSE)="","",VLOOKUP(L3VA!$A56,DATASHEET!$A$2:$EW$231,137,FALSE))</f>
        <v/>
      </c>
      <c r="ES56" s="105" t="str">
        <f t="shared" si="72"/>
        <v/>
      </c>
      <c r="ET56" s="106" t="str">
        <f>IF(ISBLANK(DATASHEET!EQ44),"",DATASHEET!EQ44)</f>
        <v>BG</v>
      </c>
      <c r="EU56" s="107" t="str">
        <f>IF(ISBLANK(DATASHEET!ER44),"",DATASHEET!ER44)</f>
        <v>12C-PY-9</v>
      </c>
      <c r="EV56" s="123" t="str">
        <f t="shared" si="73"/>
        <v/>
      </c>
      <c r="EW56" s="124">
        <f>IFERROR(INDEX(DATASHEET!$A$1:$GG$231,MATCH(L3VA!$A56,DATASHEET!$A$1:$A$231,0),MATCH(L3VA!EX$2,DATASHEET!$A$1:$GG$1,0)),"")</f>
        <v>0</v>
      </c>
      <c r="EX56" s="105" t="str">
        <f>IF(VLOOKUP(L3VA!$A56,DATASHEET!$A$2:$EW$231,142,FALSE)="","",VLOOKUP(L3VA!$A56,DATASHEET!$A$2:$EW$231,142,FALSE))</f>
        <v/>
      </c>
      <c r="EY56" s="105" t="str">
        <f t="shared" si="74"/>
        <v/>
      </c>
      <c r="EZ56" s="106" t="str">
        <f>IF(ISBLANK(DATASHEET!EV44),"",DATASHEET!EV44)</f>
        <v>HSH</v>
      </c>
      <c r="FA56" s="107" t="str">
        <f>IF(ISBLANK(DATASHEET!EW44),"",DATASHEET!EW44)</f>
        <v>12B-SO-9</v>
      </c>
      <c r="FB56" s="123" t="str">
        <f t="shared" si="75"/>
        <v/>
      </c>
      <c r="FC56" s="124">
        <f>IFERROR(INDEX(DATASHEET!$A$1:$GG$231,MATCH(L3VA!$A56,DATASHEET!$A$1:$A$231,0),MATCH(L3VA!FD$2,DATASHEET!$A$1:$GG$1,0)),"")</f>
        <v>0</v>
      </c>
      <c r="FD56" s="105" t="str">
        <f>IF(VLOOKUP(L3VA!$A56,DATASHEET!$A$2:$FW$231,147,FALSE)="","",VLOOKUP(L3VA!$A56,DATASHEET!$A$2:$FW$231,147,FALSE))</f>
        <v>BG</v>
      </c>
      <c r="FE56" s="105" t="str">
        <f t="shared" si="76"/>
        <v/>
      </c>
      <c r="FF56" s="106" t="str">
        <f>IF(ISBLANK(DATASHEET!FA44),"",DATASHEET!FA44)</f>
        <v/>
      </c>
      <c r="FG56" s="107" t="str">
        <f>IF(ISBLANK(DATASHEET!FB44),"",DATASHEET!FB44)</f>
        <v/>
      </c>
    </row>
    <row r="57" spans="1:163" x14ac:dyDescent="0.25">
      <c r="A57" s="354">
        <f>DATASHEET!A45</f>
        <v>160063</v>
      </c>
      <c r="B57" s="42" t="str">
        <f>DATASHEET!B45</f>
        <v>CONDIE, Dylan</v>
      </c>
      <c r="C57" s="109" t="str">
        <f>DATASHEET!C45</f>
        <v>12EW</v>
      </c>
      <c r="D57" s="110" t="str">
        <f>DATASHEET!D45</f>
        <v>M</v>
      </c>
      <c r="E57" s="110" t="str">
        <f>IFERROR(VLOOKUP(A57,'[5]Y12 Students'!$E$3:$I$271,5,FALSE),"")</f>
        <v>EXTERNAL</v>
      </c>
      <c r="F57" s="110" t="str">
        <f>DATASHEET!E45</f>
        <v>N</v>
      </c>
      <c r="G57" s="110" t="str">
        <f>DATASHEET!F45</f>
        <v>White - British</v>
      </c>
      <c r="H57" s="110" t="str">
        <f>DATASHEET!G45</f>
        <v>N</v>
      </c>
      <c r="I57" s="110" t="str">
        <f>DATASHEET!H45</f>
        <v>N</v>
      </c>
      <c r="J57" s="111" t="str">
        <f>DATASHEET!J45</f>
        <v>6.25+ (B/A)</v>
      </c>
      <c r="K57" s="104" t="str">
        <f t="shared" si="25"/>
        <v/>
      </c>
      <c r="L57" s="104" t="str">
        <f t="shared" si="26"/>
        <v/>
      </c>
      <c r="M57" s="336" t="str">
        <f>IF(COUNT(L3VA!$N57,L3VA!$Z57,L3VA!$T57,L3VA!$AF57,L3VA!$AX57,L3VA!$AR57,L3VA!$BJ57,L3VA!$BD57,L3VA!$BP57,L3VA!#REF!,L3VA!$AL57,L3VA!$BV57,L3VA!$CH57,L3VA!$CZ57,L3VA!$CN57,L3VA!$DF57,L3VA!$CB57,L3VA!#REF!,L3VA!$DR57,L3VA!$DX57,L3VA!$ED57,L3VA!$EJ57,L3VA!$EP57,L3VA!$EV57,L3VA!$FB57,L3VA!$DL57)=0,"",AVERAGE(N57,Z57,T57,AF57,AL57,AX57,AR57,BJ57,BD57,BP57,BV57,CH57,CZ57,CN57,DF57,CB57,DR57,DX57,ED57,EJ57,EP57,EV57,FB57,DL57))</f>
        <v/>
      </c>
      <c r="N57" s="123" t="str">
        <f t="shared" si="29"/>
        <v/>
      </c>
      <c r="O57" s="124">
        <f>IFERROR(INDEX(DATASHEET!$A$1:$GG$231,MATCH(L3VA!$A57,DATASHEET!$A$1:$A$231,0),MATCH(L3VA!P$2,DATASHEET!$A$1:$GG$1,0)),"")</f>
        <v>0</v>
      </c>
      <c r="P57" s="105">
        <f>IF(VLOOKUP(L3VA!$A57,DATASHEET!$A$2:$EW$231,22,FALSE)="","",VLOOKUP(L3VA!$A57,DATASHEET!$A$2:$EW$231,22,FALSE))</f>
        <v>0</v>
      </c>
      <c r="Q57" s="105" t="str">
        <f t="shared" si="30"/>
        <v/>
      </c>
      <c r="R57" s="106" t="str">
        <f>IF(ISBLANK(DATASHEET!AF45),"",DATASHEET!AF45)</f>
        <v/>
      </c>
      <c r="S57" s="107" t="str">
        <f>IF(ISBLANK(DATASHEET!AG45),"",DATASHEET!AG45)</f>
        <v/>
      </c>
      <c r="T57" s="123" t="str">
        <f t="shared" si="31"/>
        <v/>
      </c>
      <c r="U57" s="124">
        <f>IFERROR(INDEX(DATASHEET!$A$1:$GG$231,MATCH(L3VA!$A57,DATASHEET!$A$1:$A$231,0),MATCH(L3VA!V$2,DATASHEET!$A$1:$GG$1,0)),"")</f>
        <v>0</v>
      </c>
      <c r="V57" s="105">
        <f>IF(VLOOKUP(L3VA!$A57,DATASHEET!$A$2:$EW$231,27,FALSE)="","",VLOOKUP(L3VA!$A57,DATASHEET!$A$2:$EW$231,27,FALSE))</f>
        <v>0</v>
      </c>
      <c r="W57" s="105" t="str">
        <f t="shared" si="32"/>
        <v/>
      </c>
      <c r="X57" s="106" t="str">
        <f>IF(ISBLANK(DATASHEET!AK45),"",DATASHEET!AK45)</f>
        <v/>
      </c>
      <c r="Y57" s="107" t="str">
        <f>IF(ISBLANK(DATASHEET!AL45),"",DATASHEET!AL45)</f>
        <v/>
      </c>
      <c r="Z57" s="123" t="str">
        <f t="shared" si="33"/>
        <v/>
      </c>
      <c r="AA57" s="124">
        <f>IFERROR(INDEX(DATASHEET!$A$1:$GG$231,MATCH(L3VA!$A57,DATASHEET!$A$1:$A$231,0),MATCH(L3VA!AB$2,DATASHEET!$A$1:$GG$1,0)),"")</f>
        <v>0</v>
      </c>
      <c r="AB57" s="105" t="str">
        <f>IF(VLOOKUP(L3VA!$A57,DATASHEET!$A$2:$EW$231,32,FALSE)="","",VLOOKUP(L3VA!$A57,DATASHEET!$A$2:$EW$231,32,FALSE))</f>
        <v/>
      </c>
      <c r="AC57" s="105" t="str">
        <f t="shared" si="34"/>
        <v/>
      </c>
      <c r="AD57" s="106" t="str">
        <f>IF(ISBLANK(DATASHEET!AP45),"",DATASHEET!AP45)</f>
        <v/>
      </c>
      <c r="AE57" s="107" t="str">
        <f>IF(ISBLANK(DATASHEET!AQ45),"",DATASHEET!AQ45)</f>
        <v/>
      </c>
      <c r="AF57" s="123" t="str">
        <f t="shared" si="35"/>
        <v/>
      </c>
      <c r="AG57" s="124">
        <f>IFERROR(INDEX(DATASHEET!$A$1:$GG$231,MATCH(L3VA!$A57,DATASHEET!$A$1:$A$231,0),MATCH(L3VA!AH$2,DATASHEET!$A$1:$GG$1,0)),"")</f>
        <v>0</v>
      </c>
      <c r="AH57" s="105" t="str">
        <f>IF(VLOOKUP(L3VA!$A57,DATASHEET!$A$2:$EW$231,37,FALSE)="","",VLOOKUP(L3VA!$A57,DATASHEET!$A$2:$EW$231,37,FALSE))</f>
        <v/>
      </c>
      <c r="AI57" s="105" t="str">
        <f t="shared" si="36"/>
        <v/>
      </c>
      <c r="AJ57" s="106" t="str">
        <f>IF(ISBLANK(DATASHEET!AU45),"",DATASHEET!AU45)</f>
        <v/>
      </c>
      <c r="AK57" s="107" t="str">
        <f>IF(ISBLANK(DATASHEET!AV45),"",DATASHEET!AV45)</f>
        <v/>
      </c>
      <c r="AL57" s="123" t="str">
        <f t="shared" si="37"/>
        <v/>
      </c>
      <c r="AM57" s="124">
        <f>IFERROR(INDEX(DATASHEET!$A$1:$GG$231,MATCH(L3VA!$A57,DATASHEET!$A$1:$A$231,0),MATCH(L3VA!AN$2,DATASHEET!$A$1:$GG$1,0)),"")</f>
        <v>0</v>
      </c>
      <c r="AN57" s="105" t="str">
        <f>IF(VLOOKUP(L3VA!$A57,DATASHEET!$A$2:$EW$231,42,FALSE)="","",VLOOKUP(L3VA!$A57,DATASHEET!$A$2:$EW$231,42,FALSE))</f>
        <v/>
      </c>
      <c r="AO57" s="105" t="str">
        <f t="shared" si="38"/>
        <v/>
      </c>
      <c r="AP57" s="106" t="str">
        <f>IF(ISBLANK(DATASHEET!AZ45),"",DATASHEET!AZ45)</f>
        <v/>
      </c>
      <c r="AQ57" s="107" t="str">
        <f>IF(ISBLANK(DATASHEET!BA45),"",DATASHEET!BA45)</f>
        <v/>
      </c>
      <c r="AR57" s="123" t="str">
        <f t="shared" si="39"/>
        <v/>
      </c>
      <c r="AS57" s="124">
        <f>IFERROR(INDEX(DATASHEET!$A$1:$GG$231,MATCH(L3VA!$A57,DATASHEET!$A$1:$A$231,0),MATCH(L3VA!AT$2,DATASHEET!$A$1:$GG$1,0)),"")</f>
        <v>0</v>
      </c>
      <c r="AT57" s="105" t="str">
        <f>IF(VLOOKUP(L3VA!$A57,DATASHEET!$A$2:$EW$231,47,FALSE)="","",VLOOKUP(L3VA!$A57,DATASHEET!$A$2:$EW$231,47,FALSE))</f>
        <v/>
      </c>
      <c r="AU57" s="105" t="str">
        <f t="shared" si="40"/>
        <v/>
      </c>
      <c r="AV57" s="106" t="str">
        <f>IF(ISBLANK(DATASHEET!BE45),"",DATASHEET!BE45)</f>
        <v/>
      </c>
      <c r="AW57" s="107" t="str">
        <f>IF(ISBLANK(DATASHEET!BF45),"",DATASHEET!BF45)</f>
        <v/>
      </c>
      <c r="AX57" s="123" t="str">
        <f t="shared" si="41"/>
        <v/>
      </c>
      <c r="AY57" s="124">
        <f>IFERROR(INDEX(DATASHEET!$A$1:$GG$231,MATCH(L3VA!$A57,DATASHEET!$A$1:$A$231,0),MATCH(L3VA!AZ$2,DATASHEET!$A$1:$GG$1,0)),"")</f>
        <v>0</v>
      </c>
      <c r="AZ57" s="105" t="str">
        <f>IF(VLOOKUP(L3VA!$A57,DATASHEET!$A$2:$EW$231,52,FALSE)="","",VLOOKUP(L3VA!$A57,DATASHEET!$A$2:$EW$231,52,FALSE))</f>
        <v/>
      </c>
      <c r="BA57" s="105" t="str">
        <f t="shared" si="42"/>
        <v/>
      </c>
      <c r="BB57" s="106" t="str">
        <f>IF(ISBLANK(DATASHEET!BJ45),"",DATASHEET!BJ45)</f>
        <v/>
      </c>
      <c r="BC57" s="107" t="str">
        <f>IF(ISBLANK(DATASHEET!BK45),"",DATASHEET!BK45)</f>
        <v/>
      </c>
      <c r="BD57" s="123" t="str">
        <f t="shared" si="43"/>
        <v/>
      </c>
      <c r="BE57" s="124">
        <f>IFERROR(INDEX(DATASHEET!$A$1:$GG$231,MATCH(L3VA!$A57,DATASHEET!$A$1:$A$231,0),MATCH(L3VA!BF$2,DATASHEET!$A$1:$GG$1,0)),"")</f>
        <v>0</v>
      </c>
      <c r="BF57" s="105" t="str">
        <f>IF(VLOOKUP(L3VA!$A57,DATASHEET!$A$2:$EW$231,57,FALSE)="","",VLOOKUP(L3VA!$A57,DATASHEET!$A$2:$EW$231,57,FALSE))</f>
        <v/>
      </c>
      <c r="BG57" s="105" t="str">
        <f t="shared" si="44"/>
        <v/>
      </c>
      <c r="BH57" s="106" t="str">
        <f>IF(ISBLANK(DATASHEET!BO45),"",DATASHEET!BO45)</f>
        <v>DHO</v>
      </c>
      <c r="BI57" s="107" t="str">
        <f>IF(ISBLANK(DATASHEET!BP45),"",DATASHEET!BP45)</f>
        <v>12A-EC-4</v>
      </c>
      <c r="BJ57" s="123" t="str">
        <f t="shared" si="45"/>
        <v/>
      </c>
      <c r="BK57" s="124">
        <f>IFERROR(INDEX(DATASHEET!$A$1:$GG$231,MATCH(L3VA!$A57,DATASHEET!$A$1:$A$231,0),MATCH(L3VA!BL$2,DATASHEET!$A$1:$GG$1,0)),"")</f>
        <v>0</v>
      </c>
      <c r="BL57" s="105" t="str">
        <f>IF(VLOOKUP(L3VA!$A57,DATASHEET!$A$2:$EW$231,62,FALSE)="","",VLOOKUP(L3VA!$A57,DATASHEET!$A$2:$EW$231,62,FALSE))</f>
        <v/>
      </c>
      <c r="BM57" s="105" t="str">
        <f t="shared" si="46"/>
        <v/>
      </c>
      <c r="BN57" s="106" t="str">
        <f>IF(ISBLANK(DATASHEET!BT45),"",DATASHEET!BT45)</f>
        <v/>
      </c>
      <c r="BO57" s="107" t="str">
        <f>IF(ISBLANK(DATASHEET!BU45),"",DATASHEET!BU45)</f>
        <v/>
      </c>
      <c r="BP57" s="123" t="str">
        <f t="shared" si="47"/>
        <v/>
      </c>
      <c r="BQ57" s="124">
        <f>IFERROR(INDEX(DATASHEET!$A$1:$GG$231,MATCH(L3VA!$A57,DATASHEET!$A$1:$A$231,0),MATCH(L3VA!BR$2,DATASHEET!$A$1:$GG$1,0)),"")</f>
        <v>0</v>
      </c>
      <c r="BR57" s="105" t="str">
        <f>IF(VLOOKUP(L3VA!$A57,DATASHEET!$A$2:$EW$231,67,FALSE)="","",VLOOKUP(L3VA!$A57,DATASHEET!$A$2:$EW$231,67,FALSE))</f>
        <v>DHO</v>
      </c>
      <c r="BS57" s="105" t="str">
        <f t="shared" si="48"/>
        <v/>
      </c>
      <c r="BT57" s="106" t="str">
        <f>IF(ISBLANK(DATASHEET!BY45),"",DATASHEET!BY45)</f>
        <v/>
      </c>
      <c r="BU57" s="107" t="str">
        <f>IF(ISBLANK(DATASHEET!BZ45),"",DATASHEET!BZ45)</f>
        <v/>
      </c>
      <c r="BV57" s="123" t="str">
        <f t="shared" si="49"/>
        <v/>
      </c>
      <c r="BW57" s="124">
        <f>IFERROR(INDEX(DATASHEET!$A$1:$GG$231,MATCH(L3VA!$A57,DATASHEET!$A$1:$A$231,0),MATCH(L3VA!BX$2,DATASHEET!$A$1:$GG$1,0)),"")</f>
        <v>0</v>
      </c>
      <c r="BX57" s="105" t="str">
        <f>IF(VLOOKUP(L3VA!$A57,DATASHEET!$A$2:$EW$231,77,FALSE)="","",VLOOKUP(L3VA!$A57,DATASHEET!$A$2:$EW$231,77,FALSE))</f>
        <v/>
      </c>
      <c r="BY57" s="105" t="str">
        <f t="shared" si="50"/>
        <v/>
      </c>
      <c r="BZ57" s="106" t="str">
        <f>IF(ISBLANK(DATASHEET!CI45),"",DATASHEET!CI45)</f>
        <v/>
      </c>
      <c r="CA57" s="107" t="str">
        <f>IF(ISBLANK(DATASHEET!CJ45),"",DATASHEET!CJ45)</f>
        <v/>
      </c>
      <c r="CB57" s="123" t="str">
        <f t="shared" si="51"/>
        <v/>
      </c>
      <c r="CC57" s="124">
        <f>IFERROR(INDEX(DATASHEET!$A$1:$GG$231,MATCH(L3VA!$A57,DATASHEET!$A$1:$A$231,0),MATCH(L3VA!CD$2,DATASHEET!$A$1:$GG$1,0)),"")</f>
        <v>0</v>
      </c>
      <c r="CD57" s="105" t="str">
        <f>IF(VLOOKUP(L3VA!$A57,DATASHEET!$A$2:$EW$231,82,FALSE)="","",VLOOKUP(L3VA!$A57,DATASHEET!$A$2:$EW$231,82,FALSE))</f>
        <v>BH</v>
      </c>
      <c r="CE57" s="105" t="str">
        <f t="shared" si="52"/>
        <v/>
      </c>
      <c r="CF57" s="106" t="str">
        <f>IF(ISBLANK(DATASHEET!CN45),"",DATASHEET!CN45)</f>
        <v/>
      </c>
      <c r="CG57" s="107" t="str">
        <f>IF(ISBLANK(DATASHEET!CO45),"",DATASHEET!CO45)</f>
        <v/>
      </c>
      <c r="CH57" s="123" t="str">
        <f t="shared" si="53"/>
        <v/>
      </c>
      <c r="CI57" s="124">
        <f>IFERROR(INDEX(DATASHEET!$A$1:$GG$231,MATCH(L3VA!$A57,DATASHEET!$A$1:$A$231,0),MATCH(L3VA!CJ$2,DATASHEET!$A$1:$GG$1,0)),"")</f>
        <v>0</v>
      </c>
      <c r="CJ57" s="105" t="str">
        <f>IF(VLOOKUP(L3VA!$A57,DATASHEET!$A$2:$EW$231,87,FALSE)="","",VLOOKUP(L3VA!$A57,DATASHEET!$A$2:$EW$231,87,FALSE))</f>
        <v/>
      </c>
      <c r="CK57" s="105" t="str">
        <f t="shared" si="27"/>
        <v/>
      </c>
      <c r="CL57" s="106" t="str">
        <f>IF(ISBLANK(DATASHEET!CS45),"",DATASHEET!CS45)</f>
        <v/>
      </c>
      <c r="CM57" s="107" t="str">
        <f>IF(ISBLANK(DATASHEET!CT45),"",DATASHEET!CT45)</f>
        <v/>
      </c>
      <c r="CN57" s="123" t="str">
        <f t="shared" si="54"/>
        <v/>
      </c>
      <c r="CO57" s="124">
        <f>IFERROR(INDEX(DATASHEET!$A$1:$GG$231,MATCH(L3VA!$A57,DATASHEET!$A$1:$A$231,0),MATCH(L3VA!CP$2,DATASHEET!$A$1:$GG$1,0)),"")</f>
        <v>0</v>
      </c>
      <c r="CP57" s="105" t="str">
        <f>IF(VLOOKUP(L3VA!$A57,DATASHEET!$A$2:$EW$231,92,FALSE)="","",VLOOKUP(L3VA!$A57,DATASHEET!$A$2:$EW$231,92,FALSE))</f>
        <v/>
      </c>
      <c r="CQ57" s="105" t="str">
        <f t="shared" si="55"/>
        <v/>
      </c>
      <c r="CR57" s="106" t="str">
        <f>IF(ISBLANK(DATASHEET!CX45),"",DATASHEET!CX45)</f>
        <v/>
      </c>
      <c r="CS57" s="107" t="str">
        <f>IF(ISBLANK(DATASHEET!CY45),"",DATASHEET!CY45)</f>
        <v/>
      </c>
      <c r="CT57" s="123" t="str">
        <f t="shared" si="56"/>
        <v/>
      </c>
      <c r="CU57" s="124">
        <f>IFERROR(INDEX(DATASHEET!$A$1:$GG$231,MATCH(L3VA!$A57,DATASHEET!$A$1:$A$231,0),MATCH(L3VA!CV$2,DATASHEET!$A$1:$GG$1,0)),"")</f>
        <v>0</v>
      </c>
      <c r="CV57" s="105" t="str">
        <f>IF(VLOOKUP(L3VA!$A57,DATASHEET!$A$2:$EW$231,107,FALSE)="","",VLOOKUP(L3VA!$A57,DATASHEET!$A$2:$EW$231,107,FALSE))</f>
        <v/>
      </c>
      <c r="CW57" s="105" t="str">
        <f t="shared" si="57"/>
        <v/>
      </c>
      <c r="CX57" s="106" t="str">
        <f>IF(ISBLANK(DATASHEET!DC45),"",DATASHEET!DC45)</f>
        <v/>
      </c>
      <c r="CY57" s="107" t="str">
        <f>IF(ISBLANK(DATASHEET!DD45),"",DATASHEET!DD45)</f>
        <v/>
      </c>
      <c r="CZ57" s="123" t="str">
        <f t="shared" si="58"/>
        <v/>
      </c>
      <c r="DA57" s="124">
        <f>IFERROR(INDEX(DATASHEET!$A$1:$GG$231,MATCH(L3VA!$A57,DATASHEET!$A$1:$A$231,0),MATCH(L3VA!DB$2,DATASHEET!$A$1:$GG$1,0)),"")</f>
        <v>0</v>
      </c>
      <c r="DB57" s="105" t="str">
        <f>IF(VLOOKUP(L3VA!$A57,DATASHEET!$A$2:$EW$231,97,FALSE)="","",VLOOKUP(L3VA!$A57,DATASHEET!$A$2:$EW$231,97,FALSE))</f>
        <v/>
      </c>
      <c r="DC57" s="105" t="str">
        <f t="shared" si="59"/>
        <v/>
      </c>
      <c r="DD57" s="106" t="str">
        <f>IF(ISBLANK(DATASHEET!DH45),"",DATASHEET!DH45)</f>
        <v>EB</v>
      </c>
      <c r="DE57" s="107" t="str">
        <f>IF(ISBLANK(DATASHEET!DI45),"",DATASHEET!DI45)</f>
        <v>12C-HI-5</v>
      </c>
      <c r="DF57" s="123" t="str">
        <f t="shared" si="60"/>
        <v/>
      </c>
      <c r="DG57" s="124">
        <f>IFERROR(INDEX(DATASHEET!$A$1:$GG$231,MATCH(L3VA!$A57,DATASHEET!$A$1:$A$231,0),MATCH(L3VA!DH$2,DATASHEET!$A$1:$GG$1,0)),"")</f>
        <v>0</v>
      </c>
      <c r="DH57" s="105" t="str">
        <f>IF(VLOOKUP(L3VA!$A57,DATASHEET!$A$2:$EW$231,102,FALSE)="","",VLOOKUP(L3VA!$A57,DATASHEET!$A$2:$EW$231,102,FALSE))</f>
        <v/>
      </c>
      <c r="DI57" s="105" t="str">
        <f t="shared" si="61"/>
        <v/>
      </c>
      <c r="DJ57" s="106" t="str">
        <f>IF(ISBLANK(DATASHEET!DM45),"",DATASHEET!DM45)</f>
        <v>MRO</v>
      </c>
      <c r="DK57" s="107" t="str">
        <f>IF(ISBLANK(DATASHEET!DN45),"",DATASHEET!DN45)</f>
        <v>12D-MA-7</v>
      </c>
      <c r="DL57" s="123" t="str">
        <f t="shared" si="62"/>
        <v/>
      </c>
      <c r="DM57" s="124">
        <f>IFERROR(INDEX(DATASHEET!$A$1:$GG$231,MATCH(L3VA!$A57,DATASHEET!$A$1:$A$231,0),MATCH(L3VA!DN$2,DATASHEET!$A$1:$GG$1,0)),"")</f>
        <v>0</v>
      </c>
      <c r="DN57" s="105" t="str">
        <f>IF(VLOOKUP(L3VA!$A57,DATASHEET!$A$2:$FW$231,112,FALSE)="","",VLOOKUP(L3VA!$A57,DATASHEET!$A$2:$FW$231,112,FALSE))</f>
        <v>EB</v>
      </c>
      <c r="DO57" s="105" t="str">
        <f t="shared" si="28"/>
        <v/>
      </c>
      <c r="DP57" s="106" t="str">
        <f>IF(ISBLANK(DATASHEET!DR45),"",DATASHEET!DR45)</f>
        <v/>
      </c>
      <c r="DQ57" s="107" t="str">
        <f>IF(ISBLANK(DATASHEET!DS45),"",DATASHEET!DS45)</f>
        <v/>
      </c>
      <c r="DR57" s="123" t="str">
        <f t="shared" si="63"/>
        <v/>
      </c>
      <c r="DS57" s="124">
        <f>IFERROR(INDEX(DATASHEET!$A$1:$GG$231,MATCH(L3VA!$A57,DATASHEET!$A$1:$A$231,0),MATCH(L3VA!DT$2,DATASHEET!$A$1:$GG$1,0)),"")</f>
        <v>0</v>
      </c>
      <c r="DT57" s="105" t="str">
        <f>IF(VLOOKUP(L3VA!$A57,DATASHEET!$A$2:$EW$231,117,FALSE)="","",VLOOKUP(L3VA!$A57,DATASHEET!$A$2:$EW$231,117,FALSE))</f>
        <v>MRO</v>
      </c>
      <c r="DU57" s="105" t="str">
        <f t="shared" si="64"/>
        <v/>
      </c>
      <c r="DV57" s="106" t="str">
        <f>IF(ISBLANK(DATASHEET!DW45),"",DATASHEET!DW45)</f>
        <v/>
      </c>
      <c r="DW57" s="107" t="str">
        <f>IF(ISBLANK(DATASHEET!DX45),"",DATASHEET!DX45)</f>
        <v/>
      </c>
      <c r="DX57" s="123" t="str">
        <f t="shared" si="65"/>
        <v/>
      </c>
      <c r="DY57" s="124" t="str">
        <f>IFERROR(INDEX(DATASHEET!$A$1:$GG$231,MATCH(L3VA!$A57,DATASHEET!$A$1:$A$231,0),MATCH(L3VA!DZ$2,DATASHEET!$A$1:$GG$1,0)),"")</f>
        <v/>
      </c>
      <c r="DZ57" s="105" t="str">
        <f>IF(VLOOKUP(L3VA!$A57,DATASHEET!$A$2:$EW$231,122,FALSE)="","",VLOOKUP(L3VA!$A57,DATASHEET!$A$2:$EW$231,122,FALSE))</f>
        <v/>
      </c>
      <c r="EA57" s="105" t="str">
        <f t="shared" si="66"/>
        <v/>
      </c>
      <c r="EB57" s="106" t="str">
        <f>IF(ISBLANK(DATASHEET!EB45),"",DATASHEET!EB45)</f>
        <v/>
      </c>
      <c r="EC57" s="107" t="str">
        <f>IF(ISBLANK(DATASHEET!EC45),"",DATASHEET!EC45)</f>
        <v/>
      </c>
      <c r="ED57" s="123" t="str">
        <f t="shared" si="67"/>
        <v/>
      </c>
      <c r="EE57" s="124">
        <f>IFERROR(INDEX(DATASHEET!$A$1:$GG$231,MATCH(L3VA!$A57,DATASHEET!$A$1:$A$231,0),MATCH(L3VA!EF$2,DATASHEET!$A$1:$GG$1,0)),"")</f>
        <v>0</v>
      </c>
      <c r="EF57" s="105" t="str">
        <f>IF(VLOOKUP(L3VA!$A57,DATASHEET!$A$2:$EW$231,127,FALSE)="","",VLOOKUP(L3VA!$A57,DATASHEET!$A$2:$EW$231,127,FALSE))</f>
        <v/>
      </c>
      <c r="EG57" s="105" t="str">
        <f t="shared" si="68"/>
        <v/>
      </c>
      <c r="EH57" s="106" t="str">
        <f>IF(ISBLANK(DATASHEET!EG45),"",DATASHEET!EG45)</f>
        <v/>
      </c>
      <c r="EI57" s="107" t="str">
        <f>IF(ISBLANK(DATASHEET!EH45),"",DATASHEET!EH45)</f>
        <v/>
      </c>
      <c r="EJ57" s="123" t="str">
        <f t="shared" si="69"/>
        <v/>
      </c>
      <c r="EK57" s="124">
        <f>IFERROR(INDEX(DATASHEET!$A$1:$GG$231,MATCH(L3VA!$A57,DATASHEET!$A$1:$A$231,0),MATCH(L3VA!EL$2,DATASHEET!$A$1:$GG$1,0)),"")</f>
        <v>0</v>
      </c>
      <c r="EL57" s="105" t="str">
        <f>IF(VLOOKUP(L3VA!$A57,DATASHEET!$A$2:$EW$231,132,FALSE)="","",VLOOKUP(L3VA!$A57,DATASHEET!$A$2:$EW$231,132,FALSE))</f>
        <v/>
      </c>
      <c r="EM57" s="105" t="str">
        <f t="shared" si="70"/>
        <v/>
      </c>
      <c r="EN57" s="106" t="str">
        <f>IF(ISBLANK(DATASHEET!EL45),"",DATASHEET!EL45)</f>
        <v/>
      </c>
      <c r="EO57" s="107" t="str">
        <f>IF(ISBLANK(DATASHEET!EM45),"",DATASHEET!EM45)</f>
        <v/>
      </c>
      <c r="EP57" s="123" t="str">
        <f t="shared" si="71"/>
        <v/>
      </c>
      <c r="EQ57" s="124">
        <f>IFERROR(INDEX(DATASHEET!$A$1:$GG$231,MATCH(L3VA!$A57,DATASHEET!$A$1:$A$231,0),MATCH(L3VA!ER$2,DATASHEET!$A$1:$GG$1,0)),"")</f>
        <v>0</v>
      </c>
      <c r="ER57" s="105" t="str">
        <f>IF(VLOOKUP(L3VA!$A57,DATASHEET!$A$2:$EW$231,137,FALSE)="","",VLOOKUP(L3VA!$A57,DATASHEET!$A$2:$EW$231,137,FALSE))</f>
        <v/>
      </c>
      <c r="ES57" s="105" t="str">
        <f t="shared" si="72"/>
        <v/>
      </c>
      <c r="ET57" s="106" t="str">
        <f>IF(ISBLANK(DATASHEET!EQ45),"",DATASHEET!EQ45)</f>
        <v/>
      </c>
      <c r="EU57" s="107" t="str">
        <f>IF(ISBLANK(DATASHEET!ER45),"",DATASHEET!ER45)</f>
        <v/>
      </c>
      <c r="EV57" s="123" t="str">
        <f t="shared" si="73"/>
        <v/>
      </c>
      <c r="EW57" s="124">
        <f>IFERROR(INDEX(DATASHEET!$A$1:$GG$231,MATCH(L3VA!$A57,DATASHEET!$A$1:$A$231,0),MATCH(L3VA!EX$2,DATASHEET!$A$1:$GG$1,0)),"")</f>
        <v>0</v>
      </c>
      <c r="EX57" s="105" t="str">
        <f>IF(VLOOKUP(L3VA!$A57,DATASHEET!$A$2:$EW$231,142,FALSE)="","",VLOOKUP(L3VA!$A57,DATASHEET!$A$2:$EW$231,142,FALSE))</f>
        <v/>
      </c>
      <c r="EY57" s="105" t="str">
        <f t="shared" si="74"/>
        <v/>
      </c>
      <c r="EZ57" s="106" t="str">
        <f>IF(ISBLANK(DATASHEET!EV45),"",DATASHEET!EV45)</f>
        <v/>
      </c>
      <c r="FA57" s="107" t="str">
        <f>IF(ISBLANK(DATASHEET!EW45),"",DATASHEET!EW45)</f>
        <v/>
      </c>
      <c r="FB57" s="123" t="str">
        <f t="shared" si="75"/>
        <v/>
      </c>
      <c r="FC57" s="124">
        <f>IFERROR(INDEX(DATASHEET!$A$1:$GG$231,MATCH(L3VA!$A57,DATASHEET!$A$1:$A$231,0),MATCH(L3VA!FD$2,DATASHEET!$A$1:$GG$1,0)),"")</f>
        <v>0</v>
      </c>
      <c r="FD57" s="105" t="str">
        <f>IF(VLOOKUP(L3VA!$A57,DATASHEET!$A$2:$FW$231,147,FALSE)="","",VLOOKUP(L3VA!$A57,DATASHEET!$A$2:$FW$231,147,FALSE))</f>
        <v/>
      </c>
      <c r="FE57" s="105" t="str">
        <f t="shared" si="76"/>
        <v/>
      </c>
      <c r="FF57" s="106" t="str">
        <f>IF(ISBLANK(DATASHEET!FA45),"",DATASHEET!FA45)</f>
        <v/>
      </c>
      <c r="FG57" s="107" t="str">
        <f>IF(ISBLANK(DATASHEET!FB45),"",DATASHEET!FB45)</f>
        <v/>
      </c>
    </row>
    <row r="58" spans="1:163" x14ac:dyDescent="0.25">
      <c r="A58" s="354">
        <f>DATASHEET!A46</f>
        <v>150975</v>
      </c>
      <c r="B58" s="42" t="str">
        <f>DATASHEET!B46</f>
        <v>CORDON, Harry</v>
      </c>
      <c r="C58" s="109" t="str">
        <f>DATASHEET!C46</f>
        <v>12CSN</v>
      </c>
      <c r="D58" s="110" t="str">
        <f>DATASHEET!D46</f>
        <v>M</v>
      </c>
      <c r="E58" s="110" t="str">
        <f>IFERROR(VLOOKUP(A58,'[5]Y12 Students'!$E$3:$I$271,5,FALSE),"")</f>
        <v>INTERNAL</v>
      </c>
      <c r="F58" s="110" t="str">
        <f>DATASHEET!E46</f>
        <v>N</v>
      </c>
      <c r="G58" s="110" t="str">
        <f>DATASHEET!F46</f>
        <v>White - British</v>
      </c>
      <c r="H58" s="110" t="str">
        <f>DATASHEET!G46</f>
        <v>N</v>
      </c>
      <c r="I58" s="110" t="str">
        <f>DATASHEET!H46</f>
        <v>N</v>
      </c>
      <c r="J58" s="111" t="str">
        <f>DATASHEET!J46</f>
        <v>4.75+ (C/B)</v>
      </c>
      <c r="K58" s="104" t="str">
        <f t="shared" si="25"/>
        <v/>
      </c>
      <c r="L58" s="104" t="str">
        <f t="shared" si="26"/>
        <v/>
      </c>
      <c r="M58" s="336" t="str">
        <f>IF(COUNT(L3VA!$N58,L3VA!$Z58,L3VA!$T58,L3VA!$AF58,L3VA!$AX58,L3VA!$AR58,L3VA!$BJ58,L3VA!$BD58,L3VA!$BP58,L3VA!#REF!,L3VA!$AL58,L3VA!$BV58,L3VA!$CH58,L3VA!$CZ58,L3VA!$CN58,L3VA!$DF58,L3VA!$CB58,L3VA!#REF!,L3VA!$DR58,L3VA!$DX58,L3VA!$ED58,L3VA!$EJ58,L3VA!$EP58,L3VA!$EV58,L3VA!$FB58,L3VA!$DL58)=0,"",AVERAGE(N58,Z58,T58,AF58,AL58,AX58,AR58,BJ58,BD58,BP58,BV58,CH58,CZ58,CN58,DF58,CB58,DR58,DX58,ED58,EJ58,EP58,EV58,FB58,DL58))</f>
        <v/>
      </c>
      <c r="N58" s="123" t="str">
        <f t="shared" si="29"/>
        <v/>
      </c>
      <c r="O58" s="124">
        <f>IFERROR(INDEX(DATASHEET!$A$1:$GG$231,MATCH(L3VA!$A58,DATASHEET!$A$1:$A$231,0),MATCH(L3VA!P$2,DATASHEET!$A$1:$GG$1,0)),"")</f>
        <v>0</v>
      </c>
      <c r="P58" s="105">
        <f>IF(VLOOKUP(L3VA!$A58,DATASHEET!$A$2:$EW$231,22,FALSE)="","",VLOOKUP(L3VA!$A58,DATASHEET!$A$2:$EW$231,22,FALSE))</f>
        <v>0</v>
      </c>
      <c r="Q58" s="105" t="str">
        <f t="shared" si="30"/>
        <v/>
      </c>
      <c r="R58" s="106" t="str">
        <f>IF(ISBLANK(DATASHEET!AF46),"",DATASHEET!AF46)</f>
        <v/>
      </c>
      <c r="S58" s="107" t="str">
        <f>IF(ISBLANK(DATASHEET!AG46),"",DATASHEET!AG46)</f>
        <v/>
      </c>
      <c r="T58" s="123" t="str">
        <f t="shared" si="31"/>
        <v/>
      </c>
      <c r="U58" s="124">
        <f>IFERROR(INDEX(DATASHEET!$A$1:$GG$231,MATCH(L3VA!$A58,DATASHEET!$A$1:$A$231,0),MATCH(L3VA!V$2,DATASHEET!$A$1:$GG$1,0)),"")</f>
        <v>0</v>
      </c>
      <c r="V58" s="105">
        <f>IF(VLOOKUP(L3VA!$A58,DATASHEET!$A$2:$EW$231,27,FALSE)="","",VLOOKUP(L3VA!$A58,DATASHEET!$A$2:$EW$231,27,FALSE))</f>
        <v>0</v>
      </c>
      <c r="W58" s="105" t="str">
        <f t="shared" si="32"/>
        <v/>
      </c>
      <c r="X58" s="106" t="str">
        <f>IF(ISBLANK(DATASHEET!AK46),"",DATASHEET!AK46)</f>
        <v>RAB</v>
      </c>
      <c r="Y58" s="107" t="str">
        <f>IF(ISBLANK(DATASHEET!AL46),"",DATASHEET!AL46)</f>
        <v>12B-BI-1</v>
      </c>
      <c r="Z58" s="123" t="str">
        <f t="shared" si="33"/>
        <v/>
      </c>
      <c r="AA58" s="124">
        <f>IFERROR(INDEX(DATASHEET!$A$1:$GG$231,MATCH(L3VA!$A58,DATASHEET!$A$1:$A$231,0),MATCH(L3VA!AB$2,DATASHEET!$A$1:$GG$1,0)),"")</f>
        <v>0</v>
      </c>
      <c r="AB58" s="105" t="str">
        <f>IF(VLOOKUP(L3VA!$A58,DATASHEET!$A$2:$EW$231,32,FALSE)="","",VLOOKUP(L3VA!$A58,DATASHEET!$A$2:$EW$231,32,FALSE))</f>
        <v/>
      </c>
      <c r="AC58" s="105" t="str">
        <f t="shared" si="34"/>
        <v/>
      </c>
      <c r="AD58" s="106" t="str">
        <f>IF(ISBLANK(DATASHEET!AP46),"",DATASHEET!AP46)</f>
        <v/>
      </c>
      <c r="AE58" s="107" t="str">
        <f>IF(ISBLANK(DATASHEET!AQ46),"",DATASHEET!AQ46)</f>
        <v/>
      </c>
      <c r="AF58" s="123" t="str">
        <f t="shared" si="35"/>
        <v/>
      </c>
      <c r="AG58" s="124">
        <f>IFERROR(INDEX(DATASHEET!$A$1:$GG$231,MATCH(L3VA!$A58,DATASHEET!$A$1:$A$231,0),MATCH(L3VA!AH$2,DATASHEET!$A$1:$GG$1,0)),"")</f>
        <v>0</v>
      </c>
      <c r="AH58" s="105" t="str">
        <f>IF(VLOOKUP(L3VA!$A58,DATASHEET!$A$2:$EW$231,37,FALSE)="","",VLOOKUP(L3VA!$A58,DATASHEET!$A$2:$EW$231,37,FALSE))</f>
        <v>RAB</v>
      </c>
      <c r="AI58" s="105" t="str">
        <f t="shared" si="36"/>
        <v/>
      </c>
      <c r="AJ58" s="106" t="str">
        <f>IF(ISBLANK(DATASHEET!AU46),"",DATASHEET!AU46)</f>
        <v/>
      </c>
      <c r="AK58" s="107" t="str">
        <f>IF(ISBLANK(DATASHEET!AV46),"",DATASHEET!AV46)</f>
        <v/>
      </c>
      <c r="AL58" s="123" t="str">
        <f t="shared" si="37"/>
        <v/>
      </c>
      <c r="AM58" s="124">
        <f>IFERROR(INDEX(DATASHEET!$A$1:$GG$231,MATCH(L3VA!$A58,DATASHEET!$A$1:$A$231,0),MATCH(L3VA!AN$2,DATASHEET!$A$1:$GG$1,0)),"")</f>
        <v>0</v>
      </c>
      <c r="AN58" s="105" t="str">
        <f>IF(VLOOKUP(L3VA!$A58,DATASHEET!$A$2:$EW$231,42,FALSE)="","",VLOOKUP(L3VA!$A58,DATASHEET!$A$2:$EW$231,42,FALSE))</f>
        <v/>
      </c>
      <c r="AO58" s="105" t="str">
        <f t="shared" si="38"/>
        <v/>
      </c>
      <c r="AP58" s="106" t="str">
        <f>IF(ISBLANK(DATASHEET!AZ46),"",DATASHEET!AZ46)</f>
        <v/>
      </c>
      <c r="AQ58" s="107" t="str">
        <f>IF(ISBLANK(DATASHEET!BA46),"",DATASHEET!BA46)</f>
        <v/>
      </c>
      <c r="AR58" s="123" t="str">
        <f t="shared" si="39"/>
        <v/>
      </c>
      <c r="AS58" s="124">
        <f>IFERROR(INDEX(DATASHEET!$A$1:$GG$231,MATCH(L3VA!$A58,DATASHEET!$A$1:$A$231,0),MATCH(L3VA!AT$2,DATASHEET!$A$1:$GG$1,0)),"")</f>
        <v>0</v>
      </c>
      <c r="AT58" s="105" t="str">
        <f>IF(VLOOKUP(L3VA!$A58,DATASHEET!$A$2:$EW$231,47,FALSE)="","",VLOOKUP(L3VA!$A58,DATASHEET!$A$2:$EW$231,47,FALSE))</f>
        <v/>
      </c>
      <c r="AU58" s="105" t="str">
        <f t="shared" si="40"/>
        <v/>
      </c>
      <c r="AV58" s="106" t="str">
        <f>IF(ISBLANK(DATASHEET!BE46),"",DATASHEET!BE46)</f>
        <v/>
      </c>
      <c r="AW58" s="107" t="str">
        <f>IF(ISBLANK(DATASHEET!BF46),"",DATASHEET!BF46)</f>
        <v/>
      </c>
      <c r="AX58" s="123" t="str">
        <f t="shared" si="41"/>
        <v/>
      </c>
      <c r="AY58" s="124">
        <f>IFERROR(INDEX(DATASHEET!$A$1:$GG$231,MATCH(L3VA!$A58,DATASHEET!$A$1:$A$231,0),MATCH(L3VA!AZ$2,DATASHEET!$A$1:$GG$1,0)),"")</f>
        <v>0</v>
      </c>
      <c r="AZ58" s="105" t="str">
        <f>IF(VLOOKUP(L3VA!$A58,DATASHEET!$A$2:$EW$231,52,FALSE)="","",VLOOKUP(L3VA!$A58,DATASHEET!$A$2:$EW$231,52,FALSE))</f>
        <v/>
      </c>
      <c r="BA58" s="105" t="str">
        <f t="shared" si="42"/>
        <v/>
      </c>
      <c r="BB58" s="106" t="str">
        <f>IF(ISBLANK(DATASHEET!BJ46),"",DATASHEET!BJ46)</f>
        <v/>
      </c>
      <c r="BC58" s="107" t="str">
        <f>IF(ISBLANK(DATASHEET!BK46),"",DATASHEET!BK46)</f>
        <v/>
      </c>
      <c r="BD58" s="123" t="str">
        <f t="shared" si="43"/>
        <v/>
      </c>
      <c r="BE58" s="124">
        <f>IFERROR(INDEX(DATASHEET!$A$1:$GG$231,MATCH(L3VA!$A58,DATASHEET!$A$1:$A$231,0),MATCH(L3VA!BF$2,DATASHEET!$A$1:$GG$1,0)),"")</f>
        <v>0</v>
      </c>
      <c r="BF58" s="105" t="str">
        <f>IF(VLOOKUP(L3VA!$A58,DATASHEET!$A$2:$EW$231,57,FALSE)="","",VLOOKUP(L3VA!$A58,DATASHEET!$A$2:$EW$231,57,FALSE))</f>
        <v/>
      </c>
      <c r="BG58" s="105" t="str">
        <f t="shared" si="44"/>
        <v/>
      </c>
      <c r="BH58" s="106" t="str">
        <f>IF(ISBLANK(DATASHEET!BO46),"",DATASHEET!BO46)</f>
        <v/>
      </c>
      <c r="BI58" s="107" t="str">
        <f>IF(ISBLANK(DATASHEET!BP46),"",DATASHEET!BP46)</f>
        <v/>
      </c>
      <c r="BJ58" s="123" t="str">
        <f t="shared" si="45"/>
        <v/>
      </c>
      <c r="BK58" s="124">
        <f>IFERROR(INDEX(DATASHEET!$A$1:$GG$231,MATCH(L3VA!$A58,DATASHEET!$A$1:$A$231,0),MATCH(L3VA!BL$2,DATASHEET!$A$1:$GG$1,0)),"")</f>
        <v>0</v>
      </c>
      <c r="BL58" s="105" t="str">
        <f>IF(VLOOKUP(L3VA!$A58,DATASHEET!$A$2:$EW$231,62,FALSE)="","",VLOOKUP(L3VA!$A58,DATASHEET!$A$2:$EW$231,62,FALSE))</f>
        <v/>
      </c>
      <c r="BM58" s="105" t="str">
        <f t="shared" si="46"/>
        <v/>
      </c>
      <c r="BN58" s="106" t="str">
        <f>IF(ISBLANK(DATASHEET!BT46),"",DATASHEET!BT46)</f>
        <v/>
      </c>
      <c r="BO58" s="107" t="str">
        <f>IF(ISBLANK(DATASHEET!BU46),"",DATASHEET!BU46)</f>
        <v/>
      </c>
      <c r="BP58" s="123" t="str">
        <f t="shared" si="47"/>
        <v/>
      </c>
      <c r="BQ58" s="124">
        <f>IFERROR(INDEX(DATASHEET!$A$1:$GG$231,MATCH(L3VA!$A58,DATASHEET!$A$1:$A$231,0),MATCH(L3VA!BR$2,DATASHEET!$A$1:$GG$1,0)),"")</f>
        <v>0</v>
      </c>
      <c r="BR58" s="105" t="str">
        <f>IF(VLOOKUP(L3VA!$A58,DATASHEET!$A$2:$EW$231,67,FALSE)="","",VLOOKUP(L3VA!$A58,DATASHEET!$A$2:$EW$231,67,FALSE))</f>
        <v/>
      </c>
      <c r="BS58" s="105" t="str">
        <f t="shared" si="48"/>
        <v/>
      </c>
      <c r="BT58" s="106" t="str">
        <f>IF(ISBLANK(DATASHEET!BY46),"",DATASHEET!BY46)</f>
        <v/>
      </c>
      <c r="BU58" s="107" t="str">
        <f>IF(ISBLANK(DATASHEET!BZ46),"",DATASHEET!BZ46)</f>
        <v/>
      </c>
      <c r="BV58" s="123" t="str">
        <f t="shared" si="49"/>
        <v/>
      </c>
      <c r="BW58" s="124">
        <f>IFERROR(INDEX(DATASHEET!$A$1:$GG$231,MATCH(L3VA!$A58,DATASHEET!$A$1:$A$231,0),MATCH(L3VA!BX$2,DATASHEET!$A$1:$GG$1,0)),"")</f>
        <v>0</v>
      </c>
      <c r="BX58" s="105" t="str">
        <f>IF(VLOOKUP(L3VA!$A58,DATASHEET!$A$2:$EW$231,77,FALSE)="","",VLOOKUP(L3VA!$A58,DATASHEET!$A$2:$EW$231,77,FALSE))</f>
        <v/>
      </c>
      <c r="BY58" s="105" t="str">
        <f t="shared" si="50"/>
        <v/>
      </c>
      <c r="BZ58" s="106" t="str">
        <f>IF(ISBLANK(DATASHEET!CI46),"",DATASHEET!CI46)</f>
        <v/>
      </c>
      <c r="CA58" s="107" t="str">
        <f>IF(ISBLANK(DATASHEET!CJ46),"",DATASHEET!CJ46)</f>
        <v/>
      </c>
      <c r="CB58" s="123" t="str">
        <f t="shared" si="51"/>
        <v/>
      </c>
      <c r="CC58" s="124">
        <f>IFERROR(INDEX(DATASHEET!$A$1:$GG$231,MATCH(L3VA!$A58,DATASHEET!$A$1:$A$231,0),MATCH(L3VA!CD$2,DATASHEET!$A$1:$GG$1,0)),"")</f>
        <v>0</v>
      </c>
      <c r="CD58" s="105" t="str">
        <f>IF(VLOOKUP(L3VA!$A58,DATASHEET!$A$2:$EW$231,82,FALSE)="","",VLOOKUP(L3VA!$A58,DATASHEET!$A$2:$EW$231,82,FALSE))</f>
        <v>CSN</v>
      </c>
      <c r="CE58" s="105" t="str">
        <f t="shared" si="52"/>
        <v/>
      </c>
      <c r="CF58" s="106" t="str">
        <f>IF(ISBLANK(DATASHEET!CN46),"",DATASHEET!CN46)</f>
        <v/>
      </c>
      <c r="CG58" s="107" t="str">
        <f>IF(ISBLANK(DATASHEET!CO46),"",DATASHEET!CO46)</f>
        <v/>
      </c>
      <c r="CH58" s="123" t="str">
        <f t="shared" si="53"/>
        <v/>
      </c>
      <c r="CI58" s="124">
        <f>IFERROR(INDEX(DATASHEET!$A$1:$GG$231,MATCH(L3VA!$A58,DATASHEET!$A$1:$A$231,0),MATCH(L3VA!CJ$2,DATASHEET!$A$1:$GG$1,0)),"")</f>
        <v>0</v>
      </c>
      <c r="CJ58" s="105" t="str">
        <f>IF(VLOOKUP(L3VA!$A58,DATASHEET!$A$2:$EW$231,87,FALSE)="","",VLOOKUP(L3VA!$A58,DATASHEET!$A$2:$EW$231,87,FALSE))</f>
        <v/>
      </c>
      <c r="CK58" s="105" t="str">
        <f t="shared" si="27"/>
        <v/>
      </c>
      <c r="CL58" s="106" t="str">
        <f>IF(ISBLANK(DATASHEET!CS46),"",DATASHEET!CS46)</f>
        <v/>
      </c>
      <c r="CM58" s="107" t="str">
        <f>IF(ISBLANK(DATASHEET!CT46),"",DATASHEET!CT46)</f>
        <v/>
      </c>
      <c r="CN58" s="123" t="str">
        <f t="shared" si="54"/>
        <v/>
      </c>
      <c r="CO58" s="124">
        <f>IFERROR(INDEX(DATASHEET!$A$1:$GG$231,MATCH(L3VA!$A58,DATASHEET!$A$1:$A$231,0),MATCH(L3VA!CP$2,DATASHEET!$A$1:$GG$1,0)),"")</f>
        <v>0</v>
      </c>
      <c r="CP58" s="105" t="str">
        <f>IF(VLOOKUP(L3VA!$A58,DATASHEET!$A$2:$EW$231,92,FALSE)="","",VLOOKUP(L3VA!$A58,DATASHEET!$A$2:$EW$231,92,FALSE))</f>
        <v/>
      </c>
      <c r="CQ58" s="105" t="str">
        <f t="shared" si="55"/>
        <v/>
      </c>
      <c r="CR58" s="106" t="str">
        <f>IF(ISBLANK(DATASHEET!CX46),"",DATASHEET!CX46)</f>
        <v/>
      </c>
      <c r="CS58" s="107" t="str">
        <f>IF(ISBLANK(DATASHEET!CY46),"",DATASHEET!CY46)</f>
        <v/>
      </c>
      <c r="CT58" s="123" t="str">
        <f t="shared" si="56"/>
        <v/>
      </c>
      <c r="CU58" s="124">
        <f>IFERROR(INDEX(DATASHEET!$A$1:$GG$231,MATCH(L3VA!$A58,DATASHEET!$A$1:$A$231,0),MATCH(L3VA!CV$2,DATASHEET!$A$1:$GG$1,0)),"")</f>
        <v>0</v>
      </c>
      <c r="CV58" s="105" t="str">
        <f>IF(VLOOKUP(L3VA!$A58,DATASHEET!$A$2:$EW$231,107,FALSE)="","",VLOOKUP(L3VA!$A58,DATASHEET!$A$2:$EW$231,107,FALSE))</f>
        <v/>
      </c>
      <c r="CW58" s="105" t="str">
        <f t="shared" si="57"/>
        <v/>
      </c>
      <c r="CX58" s="106" t="str">
        <f>IF(ISBLANK(DATASHEET!DC46),"",DATASHEET!DC46)</f>
        <v/>
      </c>
      <c r="CY58" s="107" t="str">
        <f>IF(ISBLANK(DATASHEET!DD46),"",DATASHEET!DD46)</f>
        <v/>
      </c>
      <c r="CZ58" s="123" t="str">
        <f t="shared" si="58"/>
        <v/>
      </c>
      <c r="DA58" s="124">
        <f>IFERROR(INDEX(DATASHEET!$A$1:$GG$231,MATCH(L3VA!$A58,DATASHEET!$A$1:$A$231,0),MATCH(L3VA!DB$2,DATASHEET!$A$1:$GG$1,0)),"")</f>
        <v>0</v>
      </c>
      <c r="DB58" s="105" t="str">
        <f>IF(VLOOKUP(L3VA!$A58,DATASHEET!$A$2:$EW$231,97,FALSE)="","",VLOOKUP(L3VA!$A58,DATASHEET!$A$2:$EW$231,97,FALSE))</f>
        <v/>
      </c>
      <c r="DC58" s="105" t="str">
        <f t="shared" si="59"/>
        <v/>
      </c>
      <c r="DD58" s="106" t="str">
        <f>IF(ISBLANK(DATASHEET!DH46),"",DATASHEET!DH46)</f>
        <v/>
      </c>
      <c r="DE58" s="107" t="str">
        <f>IF(ISBLANK(DATASHEET!DI46),"",DATASHEET!DI46)</f>
        <v/>
      </c>
      <c r="DF58" s="123" t="str">
        <f t="shared" si="60"/>
        <v/>
      </c>
      <c r="DG58" s="124">
        <f>IFERROR(INDEX(DATASHEET!$A$1:$GG$231,MATCH(L3VA!$A58,DATASHEET!$A$1:$A$231,0),MATCH(L3VA!DH$2,DATASHEET!$A$1:$GG$1,0)),"")</f>
        <v>0</v>
      </c>
      <c r="DH58" s="105" t="str">
        <f>IF(VLOOKUP(L3VA!$A58,DATASHEET!$A$2:$EW$231,102,FALSE)="","",VLOOKUP(L3VA!$A58,DATASHEET!$A$2:$EW$231,102,FALSE))</f>
        <v/>
      </c>
      <c r="DI58" s="105" t="str">
        <f t="shared" si="61"/>
        <v/>
      </c>
      <c r="DJ58" s="106" t="str">
        <f>IF(ISBLANK(DATASHEET!DM46),"",DATASHEET!DM46)</f>
        <v/>
      </c>
      <c r="DK58" s="107" t="str">
        <f>IF(ISBLANK(DATASHEET!DN46),"",DATASHEET!DN46)</f>
        <v/>
      </c>
      <c r="DL58" s="123" t="str">
        <f t="shared" si="62"/>
        <v/>
      </c>
      <c r="DM58" s="124">
        <f>IFERROR(INDEX(DATASHEET!$A$1:$GG$231,MATCH(L3VA!$A58,DATASHEET!$A$1:$A$231,0),MATCH(L3VA!DN$2,DATASHEET!$A$1:$GG$1,0)),"")</f>
        <v>0</v>
      </c>
      <c r="DN58" s="105" t="str">
        <f>IF(VLOOKUP(L3VA!$A58,DATASHEET!$A$2:$FW$231,112,FALSE)="","",VLOOKUP(L3VA!$A58,DATASHEET!$A$2:$FW$231,112,FALSE))</f>
        <v/>
      </c>
      <c r="DO58" s="105" t="str">
        <f t="shared" si="28"/>
        <v/>
      </c>
      <c r="DP58" s="106" t="str">
        <f>IF(ISBLANK(DATASHEET!DR46),"",DATASHEET!DR46)</f>
        <v/>
      </c>
      <c r="DQ58" s="107" t="str">
        <f>IF(ISBLANK(DATASHEET!DS46),"",DATASHEET!DS46)</f>
        <v/>
      </c>
      <c r="DR58" s="123" t="str">
        <f t="shared" si="63"/>
        <v/>
      </c>
      <c r="DS58" s="124">
        <f>IFERROR(INDEX(DATASHEET!$A$1:$GG$231,MATCH(L3VA!$A58,DATASHEET!$A$1:$A$231,0),MATCH(L3VA!DT$2,DATASHEET!$A$1:$GG$1,0)),"")</f>
        <v>0</v>
      </c>
      <c r="DT58" s="105" t="str">
        <f>IF(VLOOKUP(L3VA!$A58,DATASHEET!$A$2:$EW$231,117,FALSE)="","",VLOOKUP(L3VA!$A58,DATASHEET!$A$2:$EW$231,117,FALSE))</f>
        <v/>
      </c>
      <c r="DU58" s="105" t="str">
        <f t="shared" si="64"/>
        <v/>
      </c>
      <c r="DV58" s="106" t="str">
        <f>IF(ISBLANK(DATASHEET!DW46),"",DATASHEET!DW46)</f>
        <v/>
      </c>
      <c r="DW58" s="107" t="str">
        <f>IF(ISBLANK(DATASHEET!DX46),"",DATASHEET!DX46)</f>
        <v/>
      </c>
      <c r="DX58" s="123" t="str">
        <f t="shared" si="65"/>
        <v/>
      </c>
      <c r="DY58" s="124" t="str">
        <f>IFERROR(INDEX(DATASHEET!$A$1:$GG$231,MATCH(L3VA!$A58,DATASHEET!$A$1:$A$231,0),MATCH(L3VA!DZ$2,DATASHEET!$A$1:$GG$1,0)),"")</f>
        <v/>
      </c>
      <c r="DZ58" s="105" t="str">
        <f>IF(VLOOKUP(L3VA!$A58,DATASHEET!$A$2:$EW$231,122,FALSE)="","",VLOOKUP(L3VA!$A58,DATASHEET!$A$2:$EW$231,122,FALSE))</f>
        <v/>
      </c>
      <c r="EA58" s="105" t="str">
        <f t="shared" si="66"/>
        <v/>
      </c>
      <c r="EB58" s="106" t="str">
        <f>IF(ISBLANK(DATASHEET!EB46),"",DATASHEET!EB46)</f>
        <v>JN</v>
      </c>
      <c r="EC58" s="107" t="str">
        <f>IF(ISBLANK(DATASHEET!EC46),"",DATASHEET!EC46)</f>
        <v>12D-PE-9</v>
      </c>
      <c r="ED58" s="123" t="str">
        <f t="shared" si="67"/>
        <v/>
      </c>
      <c r="EE58" s="124">
        <f>IFERROR(INDEX(DATASHEET!$A$1:$GG$231,MATCH(L3VA!$A58,DATASHEET!$A$1:$A$231,0),MATCH(L3VA!EF$2,DATASHEET!$A$1:$GG$1,0)),"")</f>
        <v>0</v>
      </c>
      <c r="EF58" s="105" t="str">
        <f>IF(VLOOKUP(L3VA!$A58,DATASHEET!$A$2:$EW$231,127,FALSE)="","",VLOOKUP(L3VA!$A58,DATASHEET!$A$2:$EW$231,127,FALSE))</f>
        <v/>
      </c>
      <c r="EG58" s="105" t="str">
        <f t="shared" si="68"/>
        <v/>
      </c>
      <c r="EH58" s="106" t="str">
        <f>IF(ISBLANK(DATASHEET!EG46),"",DATASHEET!EG46)</f>
        <v/>
      </c>
      <c r="EI58" s="107" t="str">
        <f>IF(ISBLANK(DATASHEET!EH46),"",DATASHEET!EH46)</f>
        <v/>
      </c>
      <c r="EJ58" s="123" t="str">
        <f t="shared" si="69"/>
        <v/>
      </c>
      <c r="EK58" s="124">
        <f>IFERROR(INDEX(DATASHEET!$A$1:$GG$231,MATCH(L3VA!$A58,DATASHEET!$A$1:$A$231,0),MATCH(L3VA!EL$2,DATASHEET!$A$1:$GG$1,0)),"")</f>
        <v>0</v>
      </c>
      <c r="EL58" s="105" t="str">
        <f>IF(VLOOKUP(L3VA!$A58,DATASHEET!$A$2:$EW$231,132,FALSE)="","",VLOOKUP(L3VA!$A58,DATASHEET!$A$2:$EW$231,132,FALSE))</f>
        <v>JN</v>
      </c>
      <c r="EM58" s="105" t="str">
        <f t="shared" si="70"/>
        <v/>
      </c>
      <c r="EN58" s="106" t="str">
        <f>IF(ISBLANK(DATASHEET!EL46),"",DATASHEET!EL46)</f>
        <v/>
      </c>
      <c r="EO58" s="107" t="str">
        <f>IF(ISBLANK(DATASHEET!EM46),"",DATASHEET!EM46)</f>
        <v/>
      </c>
      <c r="EP58" s="123" t="str">
        <f t="shared" si="71"/>
        <v/>
      </c>
      <c r="EQ58" s="124">
        <f>IFERROR(INDEX(DATASHEET!$A$1:$GG$231,MATCH(L3VA!$A58,DATASHEET!$A$1:$A$231,0),MATCH(L3VA!ER$2,DATASHEET!$A$1:$GG$1,0)),"")</f>
        <v>0</v>
      </c>
      <c r="ER58" s="105" t="str">
        <f>IF(VLOOKUP(L3VA!$A58,DATASHEET!$A$2:$EW$231,137,FALSE)="","",VLOOKUP(L3VA!$A58,DATASHEET!$A$2:$EW$231,137,FALSE))</f>
        <v/>
      </c>
      <c r="ES58" s="105" t="str">
        <f t="shared" si="72"/>
        <v/>
      </c>
      <c r="ET58" s="106" t="str">
        <f>IF(ISBLANK(DATASHEET!EQ46),"",DATASHEET!EQ46)</f>
        <v>BG</v>
      </c>
      <c r="EU58" s="107" t="str">
        <f>IF(ISBLANK(DATASHEET!ER46),"",DATASHEET!ER46)</f>
        <v>12C-PY-9</v>
      </c>
      <c r="EV58" s="123" t="str">
        <f t="shared" si="73"/>
        <v/>
      </c>
      <c r="EW58" s="124">
        <f>IFERROR(INDEX(DATASHEET!$A$1:$GG$231,MATCH(L3VA!$A58,DATASHEET!$A$1:$A$231,0),MATCH(L3VA!EX$2,DATASHEET!$A$1:$GG$1,0)),"")</f>
        <v>0</v>
      </c>
      <c r="EX58" s="105" t="str">
        <f>IF(VLOOKUP(L3VA!$A58,DATASHEET!$A$2:$EW$231,142,FALSE)="","",VLOOKUP(L3VA!$A58,DATASHEET!$A$2:$EW$231,142,FALSE))</f>
        <v/>
      </c>
      <c r="EY58" s="105" t="str">
        <f t="shared" si="74"/>
        <v/>
      </c>
      <c r="EZ58" s="106" t="str">
        <f>IF(ISBLANK(DATASHEET!EV46),"",DATASHEET!EV46)</f>
        <v/>
      </c>
      <c r="FA58" s="107" t="str">
        <f>IF(ISBLANK(DATASHEET!EW46),"",DATASHEET!EW46)</f>
        <v/>
      </c>
      <c r="FB58" s="123" t="str">
        <f t="shared" si="75"/>
        <v/>
      </c>
      <c r="FC58" s="124">
        <f>IFERROR(INDEX(DATASHEET!$A$1:$GG$231,MATCH(L3VA!$A58,DATASHEET!$A$1:$A$231,0),MATCH(L3VA!FD$2,DATASHEET!$A$1:$GG$1,0)),"")</f>
        <v>0</v>
      </c>
      <c r="FD58" s="105" t="str">
        <f>IF(VLOOKUP(L3VA!$A58,DATASHEET!$A$2:$FW$231,147,FALSE)="","",VLOOKUP(L3VA!$A58,DATASHEET!$A$2:$FW$231,147,FALSE))</f>
        <v>BG</v>
      </c>
      <c r="FE58" s="105" t="str">
        <f t="shared" si="76"/>
        <v/>
      </c>
      <c r="FF58" s="106" t="str">
        <f>IF(ISBLANK(DATASHEET!FA46),"",DATASHEET!FA46)</f>
        <v/>
      </c>
      <c r="FG58" s="107" t="str">
        <f>IF(ISBLANK(DATASHEET!FB46),"",DATASHEET!FB46)</f>
        <v/>
      </c>
    </row>
    <row r="59" spans="1:163" x14ac:dyDescent="0.25">
      <c r="A59" s="354">
        <f>DATASHEET!A47</f>
        <v>150922</v>
      </c>
      <c r="B59" s="42" t="str">
        <f>DATASHEET!B47</f>
        <v>CORNWELL, Grace</v>
      </c>
      <c r="C59" s="109" t="str">
        <f>DATASHEET!C47</f>
        <v>12CSN</v>
      </c>
      <c r="D59" s="110" t="str">
        <f>DATASHEET!D47</f>
        <v>F</v>
      </c>
      <c r="E59" s="110" t="str">
        <f>IFERROR(VLOOKUP(A59,'[5]Y12 Students'!$E$3:$I$271,5,FALSE),"")</f>
        <v>INTERNAL</v>
      </c>
      <c r="F59" s="110" t="str">
        <f>DATASHEET!E47</f>
        <v>N</v>
      </c>
      <c r="G59" s="110" t="str">
        <f>DATASHEET!F47</f>
        <v>White - British</v>
      </c>
      <c r="H59" s="110" t="str">
        <f>DATASHEET!G47</f>
        <v>N</v>
      </c>
      <c r="I59" s="110" t="str">
        <f>DATASHEET!H47</f>
        <v>N</v>
      </c>
      <c r="J59" s="111" t="str">
        <f>DATASHEET!J47</f>
        <v>6.25+ (B/A)</v>
      </c>
      <c r="K59" s="104" t="str">
        <f t="shared" si="25"/>
        <v/>
      </c>
      <c r="L59" s="104" t="str">
        <f t="shared" si="26"/>
        <v/>
      </c>
      <c r="M59" s="336" t="str">
        <f>IF(COUNT(L3VA!$N59,L3VA!$Z59,L3VA!$T59,L3VA!$AF59,L3VA!$AX59,L3VA!$AR59,L3VA!$BJ59,L3VA!$BD59,L3VA!$BP59,L3VA!#REF!,L3VA!$AL59,L3VA!$BV59,L3VA!$CH59,L3VA!$CZ59,L3VA!$CN59,L3VA!$DF59,L3VA!$CB59,L3VA!#REF!,L3VA!$DR59,L3VA!$DX59,L3VA!$ED59,L3VA!$EJ59,L3VA!$EP59,L3VA!$EV59,L3VA!$FB59,L3VA!$DL59)=0,"",AVERAGE(N59,Z59,T59,AF59,AL59,AX59,AR59,BJ59,BD59,BP59,BV59,CH59,CZ59,CN59,DF59,CB59,DR59,DX59,ED59,EJ59,EP59,EV59,FB59,DL59))</f>
        <v/>
      </c>
      <c r="N59" s="123" t="str">
        <f t="shared" si="29"/>
        <v/>
      </c>
      <c r="O59" s="124">
        <f>IFERROR(INDEX(DATASHEET!$A$1:$GG$231,MATCH(L3VA!$A59,DATASHEET!$A$1:$A$231,0),MATCH(L3VA!P$2,DATASHEET!$A$1:$GG$1,0)),"")</f>
        <v>0</v>
      </c>
      <c r="P59" s="105">
        <f>IF(VLOOKUP(L3VA!$A59,DATASHEET!$A$2:$EW$231,22,FALSE)="","",VLOOKUP(L3VA!$A59,DATASHEET!$A$2:$EW$231,22,FALSE))</f>
        <v>0</v>
      </c>
      <c r="Q59" s="105" t="str">
        <f t="shared" si="30"/>
        <v/>
      </c>
      <c r="R59" s="106" t="str">
        <f>IF(ISBLANK(DATASHEET!AF47),"",DATASHEET!AF47)</f>
        <v/>
      </c>
      <c r="S59" s="107" t="str">
        <f>IF(ISBLANK(DATASHEET!AG47),"",DATASHEET!AG47)</f>
        <v/>
      </c>
      <c r="T59" s="123" t="str">
        <f t="shared" si="31"/>
        <v/>
      </c>
      <c r="U59" s="124">
        <f>IFERROR(INDEX(DATASHEET!$A$1:$GG$231,MATCH(L3VA!$A59,DATASHEET!$A$1:$A$231,0),MATCH(L3VA!V$2,DATASHEET!$A$1:$GG$1,0)),"")</f>
        <v>0</v>
      </c>
      <c r="V59" s="105">
        <f>IF(VLOOKUP(L3VA!$A59,DATASHEET!$A$2:$EW$231,27,FALSE)="","",VLOOKUP(L3VA!$A59,DATASHEET!$A$2:$EW$231,27,FALSE))</f>
        <v>0</v>
      </c>
      <c r="W59" s="105" t="str">
        <f t="shared" si="32"/>
        <v/>
      </c>
      <c r="X59" s="106" t="str">
        <f>IF(ISBLANK(DATASHEET!AK47),"",DATASHEET!AK47)</f>
        <v>MM</v>
      </c>
      <c r="Y59" s="107" t="str">
        <f>IF(ISBLANK(DATASHEET!AL47),"",DATASHEET!AL47)</f>
        <v>12C-BI-10</v>
      </c>
      <c r="Z59" s="123" t="str">
        <f t="shared" si="33"/>
        <v/>
      </c>
      <c r="AA59" s="124">
        <f>IFERROR(INDEX(DATASHEET!$A$1:$GG$231,MATCH(L3VA!$A59,DATASHEET!$A$1:$A$231,0),MATCH(L3VA!AB$2,DATASHEET!$A$1:$GG$1,0)),"")</f>
        <v>0</v>
      </c>
      <c r="AB59" s="105" t="str">
        <f>IF(VLOOKUP(L3VA!$A59,DATASHEET!$A$2:$EW$231,32,FALSE)="","",VLOOKUP(L3VA!$A59,DATASHEET!$A$2:$EW$231,32,FALSE))</f>
        <v/>
      </c>
      <c r="AC59" s="105" t="str">
        <f t="shared" si="34"/>
        <v/>
      </c>
      <c r="AD59" s="106" t="str">
        <f>IF(ISBLANK(DATASHEET!AP47),"",DATASHEET!AP47)</f>
        <v/>
      </c>
      <c r="AE59" s="107" t="str">
        <f>IF(ISBLANK(DATASHEET!AQ47),"",DATASHEET!AQ47)</f>
        <v/>
      </c>
      <c r="AF59" s="123" t="str">
        <f t="shared" si="35"/>
        <v/>
      </c>
      <c r="AG59" s="124">
        <f>IFERROR(INDEX(DATASHEET!$A$1:$GG$231,MATCH(L3VA!$A59,DATASHEET!$A$1:$A$231,0),MATCH(L3VA!AH$2,DATASHEET!$A$1:$GG$1,0)),"")</f>
        <v>0</v>
      </c>
      <c r="AH59" s="105" t="str">
        <f>IF(VLOOKUP(L3VA!$A59,DATASHEET!$A$2:$EW$231,37,FALSE)="","",VLOOKUP(L3VA!$A59,DATASHEET!$A$2:$EW$231,37,FALSE))</f>
        <v>MM</v>
      </c>
      <c r="AI59" s="105" t="str">
        <f t="shared" si="36"/>
        <v/>
      </c>
      <c r="AJ59" s="106" t="str">
        <f>IF(ISBLANK(DATASHEET!AU47),"",DATASHEET!AU47)</f>
        <v/>
      </c>
      <c r="AK59" s="107" t="str">
        <f>IF(ISBLANK(DATASHEET!AV47),"",DATASHEET!AV47)</f>
        <v/>
      </c>
      <c r="AL59" s="123" t="str">
        <f t="shared" si="37"/>
        <v/>
      </c>
      <c r="AM59" s="124">
        <f>IFERROR(INDEX(DATASHEET!$A$1:$GG$231,MATCH(L3VA!$A59,DATASHEET!$A$1:$A$231,0),MATCH(L3VA!AN$2,DATASHEET!$A$1:$GG$1,0)),"")</f>
        <v>0</v>
      </c>
      <c r="AN59" s="105" t="str">
        <f>IF(VLOOKUP(L3VA!$A59,DATASHEET!$A$2:$EW$231,42,FALSE)="","",VLOOKUP(L3VA!$A59,DATASHEET!$A$2:$EW$231,42,FALSE))</f>
        <v/>
      </c>
      <c r="AO59" s="105" t="str">
        <f t="shared" si="38"/>
        <v/>
      </c>
      <c r="AP59" s="106" t="str">
        <f>IF(ISBLANK(DATASHEET!AZ47),"",DATASHEET!AZ47)</f>
        <v/>
      </c>
      <c r="AQ59" s="107" t="str">
        <f>IF(ISBLANK(DATASHEET!BA47),"",DATASHEET!BA47)</f>
        <v/>
      </c>
      <c r="AR59" s="123" t="str">
        <f t="shared" si="39"/>
        <v/>
      </c>
      <c r="AS59" s="124">
        <f>IFERROR(INDEX(DATASHEET!$A$1:$GG$231,MATCH(L3VA!$A59,DATASHEET!$A$1:$A$231,0),MATCH(L3VA!AT$2,DATASHEET!$A$1:$GG$1,0)),"")</f>
        <v>0</v>
      </c>
      <c r="AT59" s="105" t="str">
        <f>IF(VLOOKUP(L3VA!$A59,DATASHEET!$A$2:$EW$231,47,FALSE)="","",VLOOKUP(L3VA!$A59,DATASHEET!$A$2:$EW$231,47,FALSE))</f>
        <v/>
      </c>
      <c r="AU59" s="105" t="str">
        <f t="shared" si="40"/>
        <v/>
      </c>
      <c r="AV59" s="106" t="str">
        <f>IF(ISBLANK(DATASHEET!BE47),"",DATASHEET!BE47)</f>
        <v/>
      </c>
      <c r="AW59" s="107" t="str">
        <f>IF(ISBLANK(DATASHEET!BF47),"",DATASHEET!BF47)</f>
        <v/>
      </c>
      <c r="AX59" s="123" t="str">
        <f t="shared" si="41"/>
        <v/>
      </c>
      <c r="AY59" s="124">
        <f>IFERROR(INDEX(DATASHEET!$A$1:$GG$231,MATCH(L3VA!$A59,DATASHEET!$A$1:$A$231,0),MATCH(L3VA!AZ$2,DATASHEET!$A$1:$GG$1,0)),"")</f>
        <v>0</v>
      </c>
      <c r="AZ59" s="105" t="str">
        <f>IF(VLOOKUP(L3VA!$A59,DATASHEET!$A$2:$EW$231,52,FALSE)="","",VLOOKUP(L3VA!$A59,DATASHEET!$A$2:$EW$231,52,FALSE))</f>
        <v/>
      </c>
      <c r="BA59" s="105" t="str">
        <f t="shared" si="42"/>
        <v/>
      </c>
      <c r="BB59" s="106" t="str">
        <f>IF(ISBLANK(DATASHEET!BJ47),"",DATASHEET!BJ47)</f>
        <v/>
      </c>
      <c r="BC59" s="107" t="str">
        <f>IF(ISBLANK(DATASHEET!BK47),"",DATASHEET!BK47)</f>
        <v/>
      </c>
      <c r="BD59" s="123" t="str">
        <f t="shared" si="43"/>
        <v/>
      </c>
      <c r="BE59" s="124">
        <f>IFERROR(INDEX(DATASHEET!$A$1:$GG$231,MATCH(L3VA!$A59,DATASHEET!$A$1:$A$231,0),MATCH(L3VA!BF$2,DATASHEET!$A$1:$GG$1,0)),"")</f>
        <v>0</v>
      </c>
      <c r="BF59" s="105" t="str">
        <f>IF(VLOOKUP(L3VA!$A59,DATASHEET!$A$2:$EW$231,57,FALSE)="","",VLOOKUP(L3VA!$A59,DATASHEET!$A$2:$EW$231,57,FALSE))</f>
        <v/>
      </c>
      <c r="BG59" s="105" t="str">
        <f t="shared" si="44"/>
        <v/>
      </c>
      <c r="BH59" s="106" t="str">
        <f>IF(ISBLANK(DATASHEET!BO47),"",DATASHEET!BO47)</f>
        <v/>
      </c>
      <c r="BI59" s="107" t="str">
        <f>IF(ISBLANK(DATASHEET!BP47),"",DATASHEET!BP47)</f>
        <v/>
      </c>
      <c r="BJ59" s="123" t="str">
        <f t="shared" si="45"/>
        <v/>
      </c>
      <c r="BK59" s="124">
        <f>IFERROR(INDEX(DATASHEET!$A$1:$GG$231,MATCH(L3VA!$A59,DATASHEET!$A$1:$A$231,0),MATCH(L3VA!BL$2,DATASHEET!$A$1:$GG$1,0)),"")</f>
        <v>0</v>
      </c>
      <c r="BL59" s="105" t="str">
        <f>IF(VLOOKUP(L3VA!$A59,DATASHEET!$A$2:$EW$231,62,FALSE)="","",VLOOKUP(L3VA!$A59,DATASHEET!$A$2:$EW$231,62,FALSE))</f>
        <v/>
      </c>
      <c r="BM59" s="105" t="str">
        <f t="shared" si="46"/>
        <v/>
      </c>
      <c r="BN59" s="106" t="str">
        <f>IF(ISBLANK(DATASHEET!BT47),"",DATASHEET!BT47)</f>
        <v/>
      </c>
      <c r="BO59" s="107" t="str">
        <f>IF(ISBLANK(DATASHEET!BU47),"",DATASHEET!BU47)</f>
        <v/>
      </c>
      <c r="BP59" s="123" t="str">
        <f t="shared" si="47"/>
        <v/>
      </c>
      <c r="BQ59" s="124">
        <f>IFERROR(INDEX(DATASHEET!$A$1:$GG$231,MATCH(L3VA!$A59,DATASHEET!$A$1:$A$231,0),MATCH(L3VA!BR$2,DATASHEET!$A$1:$GG$1,0)),"")</f>
        <v>0</v>
      </c>
      <c r="BR59" s="105" t="str">
        <f>IF(VLOOKUP(L3VA!$A59,DATASHEET!$A$2:$EW$231,67,FALSE)="","",VLOOKUP(L3VA!$A59,DATASHEET!$A$2:$EW$231,67,FALSE))</f>
        <v/>
      </c>
      <c r="BS59" s="105" t="str">
        <f t="shared" si="48"/>
        <v/>
      </c>
      <c r="BT59" s="106" t="str">
        <f>IF(ISBLANK(DATASHEET!BY47),"",DATASHEET!BY47)</f>
        <v>JK</v>
      </c>
      <c r="BU59" s="107" t="str">
        <f>IF(ISBLANK(DATASHEET!BZ47),"",DATASHEET!BZ47)</f>
        <v>12A-ENL-5</v>
      </c>
      <c r="BV59" s="123" t="str">
        <f t="shared" si="49"/>
        <v/>
      </c>
      <c r="BW59" s="124">
        <f>IFERROR(INDEX(DATASHEET!$A$1:$GG$231,MATCH(L3VA!$A59,DATASHEET!$A$1:$A$231,0),MATCH(L3VA!BX$2,DATASHEET!$A$1:$GG$1,0)),"")</f>
        <v>0</v>
      </c>
      <c r="BX59" s="105" t="str">
        <f>IF(VLOOKUP(L3VA!$A59,DATASHEET!$A$2:$EW$231,77,FALSE)="","",VLOOKUP(L3VA!$A59,DATASHEET!$A$2:$EW$231,77,FALSE))</f>
        <v>JK</v>
      </c>
      <c r="BY59" s="105" t="str">
        <f t="shared" si="50"/>
        <v/>
      </c>
      <c r="BZ59" s="106" t="str">
        <f>IF(ISBLANK(DATASHEET!CI47),"",DATASHEET!CI47)</f>
        <v/>
      </c>
      <c r="CA59" s="107" t="str">
        <f>IF(ISBLANK(DATASHEET!CJ47),"",DATASHEET!CJ47)</f>
        <v/>
      </c>
      <c r="CB59" s="123" t="str">
        <f t="shared" si="51"/>
        <v/>
      </c>
      <c r="CC59" s="124">
        <f>IFERROR(INDEX(DATASHEET!$A$1:$GG$231,MATCH(L3VA!$A59,DATASHEET!$A$1:$A$231,0),MATCH(L3VA!CD$2,DATASHEET!$A$1:$GG$1,0)),"")</f>
        <v>0</v>
      </c>
      <c r="CD59" s="105" t="str">
        <f>IF(VLOOKUP(L3VA!$A59,DATASHEET!$A$2:$EW$231,82,FALSE)="","",VLOOKUP(L3VA!$A59,DATASHEET!$A$2:$EW$231,82,FALSE))</f>
        <v>CSN</v>
      </c>
      <c r="CE59" s="105" t="str">
        <f t="shared" si="52"/>
        <v/>
      </c>
      <c r="CF59" s="106" t="str">
        <f>IF(ISBLANK(DATASHEET!CN47),"",DATASHEET!CN47)</f>
        <v/>
      </c>
      <c r="CG59" s="107" t="str">
        <f>IF(ISBLANK(DATASHEET!CO47),"",DATASHEET!CO47)</f>
        <v/>
      </c>
      <c r="CH59" s="123" t="str">
        <f t="shared" si="53"/>
        <v/>
      </c>
      <c r="CI59" s="124">
        <f>IFERROR(INDEX(DATASHEET!$A$1:$GG$231,MATCH(L3VA!$A59,DATASHEET!$A$1:$A$231,0),MATCH(L3VA!CJ$2,DATASHEET!$A$1:$GG$1,0)),"")</f>
        <v>0</v>
      </c>
      <c r="CJ59" s="105" t="str">
        <f>IF(VLOOKUP(L3VA!$A59,DATASHEET!$A$2:$EW$231,87,FALSE)="","",VLOOKUP(L3VA!$A59,DATASHEET!$A$2:$EW$231,87,FALSE))</f>
        <v/>
      </c>
      <c r="CK59" s="105" t="str">
        <f t="shared" si="27"/>
        <v/>
      </c>
      <c r="CL59" s="106" t="str">
        <f>IF(ISBLANK(DATASHEET!CS47),"",DATASHEET!CS47)</f>
        <v/>
      </c>
      <c r="CM59" s="107" t="str">
        <f>IF(ISBLANK(DATASHEET!CT47),"",DATASHEET!CT47)</f>
        <v/>
      </c>
      <c r="CN59" s="123" t="str">
        <f t="shared" si="54"/>
        <v/>
      </c>
      <c r="CO59" s="124">
        <f>IFERROR(INDEX(DATASHEET!$A$1:$GG$231,MATCH(L3VA!$A59,DATASHEET!$A$1:$A$231,0),MATCH(L3VA!CP$2,DATASHEET!$A$1:$GG$1,0)),"")</f>
        <v>0</v>
      </c>
      <c r="CP59" s="105" t="str">
        <f>IF(VLOOKUP(L3VA!$A59,DATASHEET!$A$2:$EW$231,92,FALSE)="","",VLOOKUP(L3VA!$A59,DATASHEET!$A$2:$EW$231,92,FALSE))</f>
        <v/>
      </c>
      <c r="CQ59" s="105" t="str">
        <f t="shared" si="55"/>
        <v/>
      </c>
      <c r="CR59" s="106" t="str">
        <f>IF(ISBLANK(DATASHEET!CX47),"",DATASHEET!CX47)</f>
        <v/>
      </c>
      <c r="CS59" s="107" t="str">
        <f>IF(ISBLANK(DATASHEET!CY47),"",DATASHEET!CY47)</f>
        <v/>
      </c>
      <c r="CT59" s="123" t="str">
        <f t="shared" si="56"/>
        <v/>
      </c>
      <c r="CU59" s="124">
        <f>IFERROR(INDEX(DATASHEET!$A$1:$GG$231,MATCH(L3VA!$A59,DATASHEET!$A$1:$A$231,0),MATCH(L3VA!CV$2,DATASHEET!$A$1:$GG$1,0)),"")</f>
        <v>0</v>
      </c>
      <c r="CV59" s="105" t="str">
        <f>IF(VLOOKUP(L3VA!$A59,DATASHEET!$A$2:$EW$231,107,FALSE)="","",VLOOKUP(L3VA!$A59,DATASHEET!$A$2:$EW$231,107,FALSE))</f>
        <v/>
      </c>
      <c r="CW59" s="105" t="str">
        <f t="shared" si="57"/>
        <v/>
      </c>
      <c r="CX59" s="106" t="str">
        <f>IF(ISBLANK(DATASHEET!DC47),"",DATASHEET!DC47)</f>
        <v/>
      </c>
      <c r="CY59" s="107" t="str">
        <f>IF(ISBLANK(DATASHEET!DD47),"",DATASHEET!DD47)</f>
        <v/>
      </c>
      <c r="CZ59" s="123" t="str">
        <f t="shared" si="58"/>
        <v/>
      </c>
      <c r="DA59" s="124">
        <f>IFERROR(INDEX(DATASHEET!$A$1:$GG$231,MATCH(L3VA!$A59,DATASHEET!$A$1:$A$231,0),MATCH(L3VA!DB$2,DATASHEET!$A$1:$GG$1,0)),"")</f>
        <v>0</v>
      </c>
      <c r="DB59" s="105" t="str">
        <f>IF(VLOOKUP(L3VA!$A59,DATASHEET!$A$2:$EW$231,97,FALSE)="","",VLOOKUP(L3VA!$A59,DATASHEET!$A$2:$EW$231,97,FALSE))</f>
        <v/>
      </c>
      <c r="DC59" s="105" t="str">
        <f t="shared" si="59"/>
        <v/>
      </c>
      <c r="DD59" s="106" t="str">
        <f>IF(ISBLANK(DATASHEET!DH47),"",DATASHEET!DH47)</f>
        <v/>
      </c>
      <c r="DE59" s="107" t="str">
        <f>IF(ISBLANK(DATASHEET!DI47),"",DATASHEET!DI47)</f>
        <v/>
      </c>
      <c r="DF59" s="123" t="str">
        <f t="shared" si="60"/>
        <v/>
      </c>
      <c r="DG59" s="124">
        <f>IFERROR(INDEX(DATASHEET!$A$1:$GG$231,MATCH(L3VA!$A59,DATASHEET!$A$1:$A$231,0),MATCH(L3VA!DH$2,DATASHEET!$A$1:$GG$1,0)),"")</f>
        <v>0</v>
      </c>
      <c r="DH59" s="105" t="str">
        <f>IF(VLOOKUP(L3VA!$A59,DATASHEET!$A$2:$EW$231,102,FALSE)="","",VLOOKUP(L3VA!$A59,DATASHEET!$A$2:$EW$231,102,FALSE))</f>
        <v/>
      </c>
      <c r="DI59" s="105" t="str">
        <f t="shared" si="61"/>
        <v/>
      </c>
      <c r="DJ59" s="106" t="str">
        <f>IF(ISBLANK(DATASHEET!DM47),"",DATASHEET!DM47)</f>
        <v/>
      </c>
      <c r="DK59" s="107" t="str">
        <f>IF(ISBLANK(DATASHEET!DN47),"",DATASHEET!DN47)</f>
        <v/>
      </c>
      <c r="DL59" s="123" t="str">
        <f t="shared" si="62"/>
        <v/>
      </c>
      <c r="DM59" s="124">
        <f>IFERROR(INDEX(DATASHEET!$A$1:$GG$231,MATCH(L3VA!$A59,DATASHEET!$A$1:$A$231,0),MATCH(L3VA!DN$2,DATASHEET!$A$1:$GG$1,0)),"")</f>
        <v>0</v>
      </c>
      <c r="DN59" s="105" t="str">
        <f>IF(VLOOKUP(L3VA!$A59,DATASHEET!$A$2:$FW$231,112,FALSE)="","",VLOOKUP(L3VA!$A59,DATASHEET!$A$2:$FW$231,112,FALSE))</f>
        <v/>
      </c>
      <c r="DO59" s="105" t="str">
        <f t="shared" si="28"/>
        <v/>
      </c>
      <c r="DP59" s="106" t="str">
        <f>IF(ISBLANK(DATASHEET!DR47),"",DATASHEET!DR47)</f>
        <v/>
      </c>
      <c r="DQ59" s="107" t="str">
        <f>IF(ISBLANK(DATASHEET!DS47),"",DATASHEET!DS47)</f>
        <v/>
      </c>
      <c r="DR59" s="123" t="str">
        <f t="shared" si="63"/>
        <v/>
      </c>
      <c r="DS59" s="124">
        <f>IFERROR(INDEX(DATASHEET!$A$1:$GG$231,MATCH(L3VA!$A59,DATASHEET!$A$1:$A$231,0),MATCH(L3VA!DT$2,DATASHEET!$A$1:$GG$1,0)),"")</f>
        <v>0</v>
      </c>
      <c r="DT59" s="105" t="str">
        <f>IF(VLOOKUP(L3VA!$A59,DATASHEET!$A$2:$EW$231,117,FALSE)="","",VLOOKUP(L3VA!$A59,DATASHEET!$A$2:$EW$231,117,FALSE))</f>
        <v/>
      </c>
      <c r="DU59" s="105" t="str">
        <f t="shared" si="64"/>
        <v/>
      </c>
      <c r="DV59" s="106" t="str">
        <f>IF(ISBLANK(DATASHEET!DW47),"",DATASHEET!DW47)</f>
        <v>MHA</v>
      </c>
      <c r="DW59" s="107" t="str">
        <f>IF(ISBLANK(DATASHEET!DX47),"",DATASHEET!DX47)</f>
        <v>12B-P&amp;E-7</v>
      </c>
      <c r="DX59" s="123" t="str">
        <f t="shared" si="65"/>
        <v/>
      </c>
      <c r="DY59" s="124" t="str">
        <f>IFERROR(INDEX(DATASHEET!$A$1:$GG$231,MATCH(L3VA!$A59,DATASHEET!$A$1:$A$231,0),MATCH(L3VA!DZ$2,DATASHEET!$A$1:$GG$1,0)),"")</f>
        <v/>
      </c>
      <c r="DZ59" s="105" t="str">
        <f>IF(VLOOKUP(L3VA!$A59,DATASHEET!$A$2:$EW$231,122,FALSE)="","",VLOOKUP(L3VA!$A59,DATASHEET!$A$2:$EW$231,122,FALSE))</f>
        <v/>
      </c>
      <c r="EA59" s="105" t="str">
        <f t="shared" si="66"/>
        <v/>
      </c>
      <c r="EB59" s="106" t="str">
        <f>IF(ISBLANK(DATASHEET!EB47),"",DATASHEET!EB47)</f>
        <v>JN</v>
      </c>
      <c r="EC59" s="107" t="str">
        <f>IF(ISBLANK(DATASHEET!EC47),"",DATASHEET!EC47)</f>
        <v>12D-PE-9</v>
      </c>
      <c r="ED59" s="123" t="str">
        <f t="shared" si="67"/>
        <v/>
      </c>
      <c r="EE59" s="124">
        <f>IFERROR(INDEX(DATASHEET!$A$1:$GG$231,MATCH(L3VA!$A59,DATASHEET!$A$1:$A$231,0),MATCH(L3VA!EF$2,DATASHEET!$A$1:$GG$1,0)),"")</f>
        <v>0</v>
      </c>
      <c r="EF59" s="105" t="str">
        <f>IF(VLOOKUP(L3VA!$A59,DATASHEET!$A$2:$EW$231,127,FALSE)="","",VLOOKUP(L3VA!$A59,DATASHEET!$A$2:$EW$231,127,FALSE))</f>
        <v>MHA</v>
      </c>
      <c r="EG59" s="105" t="str">
        <f t="shared" si="68"/>
        <v/>
      </c>
      <c r="EH59" s="106" t="str">
        <f>IF(ISBLANK(DATASHEET!EG47),"",DATASHEET!EG47)</f>
        <v/>
      </c>
      <c r="EI59" s="107" t="str">
        <f>IF(ISBLANK(DATASHEET!EH47),"",DATASHEET!EH47)</f>
        <v/>
      </c>
      <c r="EJ59" s="123" t="str">
        <f t="shared" si="69"/>
        <v/>
      </c>
      <c r="EK59" s="124">
        <f>IFERROR(INDEX(DATASHEET!$A$1:$GG$231,MATCH(L3VA!$A59,DATASHEET!$A$1:$A$231,0),MATCH(L3VA!EL$2,DATASHEET!$A$1:$GG$1,0)),"")</f>
        <v>0</v>
      </c>
      <c r="EL59" s="105" t="str">
        <f>IF(VLOOKUP(L3VA!$A59,DATASHEET!$A$2:$EW$231,132,FALSE)="","",VLOOKUP(L3VA!$A59,DATASHEET!$A$2:$EW$231,132,FALSE))</f>
        <v>JN</v>
      </c>
      <c r="EM59" s="105" t="str">
        <f t="shared" si="70"/>
        <v/>
      </c>
      <c r="EN59" s="106" t="str">
        <f>IF(ISBLANK(DATASHEET!EL47),"",DATASHEET!EL47)</f>
        <v/>
      </c>
      <c r="EO59" s="107" t="str">
        <f>IF(ISBLANK(DATASHEET!EM47),"",DATASHEET!EM47)</f>
        <v/>
      </c>
      <c r="EP59" s="123" t="str">
        <f t="shared" si="71"/>
        <v/>
      </c>
      <c r="EQ59" s="124">
        <f>IFERROR(INDEX(DATASHEET!$A$1:$GG$231,MATCH(L3VA!$A59,DATASHEET!$A$1:$A$231,0),MATCH(L3VA!ER$2,DATASHEET!$A$1:$GG$1,0)),"")</f>
        <v>0</v>
      </c>
      <c r="ER59" s="105" t="str">
        <f>IF(VLOOKUP(L3VA!$A59,DATASHEET!$A$2:$EW$231,137,FALSE)="","",VLOOKUP(L3VA!$A59,DATASHEET!$A$2:$EW$231,137,FALSE))</f>
        <v/>
      </c>
      <c r="ES59" s="105" t="str">
        <f t="shared" si="72"/>
        <v/>
      </c>
      <c r="ET59" s="106" t="str">
        <f>IF(ISBLANK(DATASHEET!EQ47),"",DATASHEET!EQ47)</f>
        <v/>
      </c>
      <c r="EU59" s="107" t="str">
        <f>IF(ISBLANK(DATASHEET!ER47),"",DATASHEET!ER47)</f>
        <v/>
      </c>
      <c r="EV59" s="123" t="str">
        <f t="shared" si="73"/>
        <v/>
      </c>
      <c r="EW59" s="124">
        <f>IFERROR(INDEX(DATASHEET!$A$1:$GG$231,MATCH(L3VA!$A59,DATASHEET!$A$1:$A$231,0),MATCH(L3VA!EX$2,DATASHEET!$A$1:$GG$1,0)),"")</f>
        <v>0</v>
      </c>
      <c r="EX59" s="105" t="str">
        <f>IF(VLOOKUP(L3VA!$A59,DATASHEET!$A$2:$EW$231,142,FALSE)="","",VLOOKUP(L3VA!$A59,DATASHEET!$A$2:$EW$231,142,FALSE))</f>
        <v/>
      </c>
      <c r="EY59" s="105" t="str">
        <f t="shared" si="74"/>
        <v/>
      </c>
      <c r="EZ59" s="106" t="str">
        <f>IF(ISBLANK(DATASHEET!EV47),"",DATASHEET!EV47)</f>
        <v/>
      </c>
      <c r="FA59" s="107" t="str">
        <f>IF(ISBLANK(DATASHEET!EW47),"",DATASHEET!EW47)</f>
        <v/>
      </c>
      <c r="FB59" s="123" t="str">
        <f t="shared" si="75"/>
        <v/>
      </c>
      <c r="FC59" s="124">
        <f>IFERROR(INDEX(DATASHEET!$A$1:$GG$231,MATCH(L3VA!$A59,DATASHEET!$A$1:$A$231,0),MATCH(L3VA!FD$2,DATASHEET!$A$1:$GG$1,0)),"")</f>
        <v>0</v>
      </c>
      <c r="FD59" s="105" t="str">
        <f>IF(VLOOKUP(L3VA!$A59,DATASHEET!$A$2:$FW$231,147,FALSE)="","",VLOOKUP(L3VA!$A59,DATASHEET!$A$2:$FW$231,147,FALSE))</f>
        <v/>
      </c>
      <c r="FE59" s="105" t="str">
        <f t="shared" si="76"/>
        <v/>
      </c>
      <c r="FF59" s="106" t="str">
        <f>IF(ISBLANK(DATASHEET!FA47),"",DATASHEET!FA47)</f>
        <v/>
      </c>
      <c r="FG59" s="107" t="str">
        <f>IF(ISBLANK(DATASHEET!FB47),"",DATASHEET!FB47)</f>
        <v/>
      </c>
    </row>
    <row r="60" spans="1:163" x14ac:dyDescent="0.25">
      <c r="A60" s="354">
        <f>DATASHEET!A48</f>
        <v>160047</v>
      </c>
      <c r="B60" s="42" t="str">
        <f>DATASHEET!B48</f>
        <v>CRAMPIN, Alfred</v>
      </c>
      <c r="C60" s="109" t="str">
        <f>DATASHEET!C48</f>
        <v>12JW</v>
      </c>
      <c r="D60" s="110" t="str">
        <f>DATASHEET!D48</f>
        <v>M</v>
      </c>
      <c r="E60" s="110" t="str">
        <f>IFERROR(VLOOKUP(A60,'[5]Y12 Students'!$E$3:$I$271,5,FALSE),"")</f>
        <v>EXTERNAL</v>
      </c>
      <c r="F60" s="110" t="str">
        <f>DATASHEET!E48</f>
        <v>N</v>
      </c>
      <c r="G60" s="110" t="str">
        <f>DATASHEET!F48</f>
        <v>White - British</v>
      </c>
      <c r="H60" s="110" t="str">
        <f>DATASHEET!G48</f>
        <v>N</v>
      </c>
      <c r="I60" s="110" t="str">
        <f>DATASHEET!H48</f>
        <v>N</v>
      </c>
      <c r="J60" s="111" t="str">
        <f>DATASHEET!J48</f>
        <v>6.25+ (B/A)</v>
      </c>
      <c r="K60" s="104" t="str">
        <f t="shared" si="25"/>
        <v/>
      </c>
      <c r="L60" s="104" t="str">
        <f t="shared" si="26"/>
        <v/>
      </c>
      <c r="M60" s="336" t="str">
        <f>IF(COUNT(L3VA!$N60,L3VA!$Z60,L3VA!$T60,L3VA!$AF60,L3VA!$AX60,L3VA!$AR60,L3VA!$BJ60,L3VA!$BD60,L3VA!$BP60,L3VA!#REF!,L3VA!$AL60,L3VA!$BV60,L3VA!$CH60,L3VA!$CZ60,L3VA!$CN60,L3VA!$DF60,L3VA!$CB60,L3VA!#REF!,L3VA!$DR60,L3VA!$DX60,L3VA!$ED60,L3VA!$EJ60,L3VA!$EP60,L3VA!$EV60,L3VA!$FB60,L3VA!$DL60)=0,"",AVERAGE(N60,Z60,T60,AF60,AL60,AX60,AR60,BJ60,BD60,BP60,BV60,CH60,CZ60,CN60,DF60,CB60,DR60,DX60,ED60,EJ60,EP60,EV60,FB60,DL60))</f>
        <v/>
      </c>
      <c r="N60" s="123" t="str">
        <f t="shared" si="29"/>
        <v/>
      </c>
      <c r="O60" s="124">
        <f>IFERROR(INDEX(DATASHEET!$A$1:$GG$231,MATCH(L3VA!$A60,DATASHEET!$A$1:$A$231,0),MATCH(L3VA!P$2,DATASHEET!$A$1:$GG$1,0)),"")</f>
        <v>0</v>
      </c>
      <c r="P60" s="105">
        <f>IF(VLOOKUP(L3VA!$A60,DATASHEET!$A$2:$EW$231,22,FALSE)="","",VLOOKUP(L3VA!$A60,DATASHEET!$A$2:$EW$231,22,FALSE))</f>
        <v>0</v>
      </c>
      <c r="Q60" s="105" t="str">
        <f t="shared" si="30"/>
        <v/>
      </c>
      <c r="R60" s="106" t="str">
        <f>IF(ISBLANK(DATASHEET!AF48),"",DATASHEET!AF48)</f>
        <v/>
      </c>
      <c r="S60" s="107" t="str">
        <f>IF(ISBLANK(DATASHEET!AG48),"",DATASHEET!AG48)</f>
        <v/>
      </c>
      <c r="T60" s="123" t="str">
        <f t="shared" si="31"/>
        <v/>
      </c>
      <c r="U60" s="124">
        <f>IFERROR(INDEX(DATASHEET!$A$1:$GG$231,MATCH(L3VA!$A60,DATASHEET!$A$1:$A$231,0),MATCH(L3VA!V$2,DATASHEET!$A$1:$GG$1,0)),"")</f>
        <v>0</v>
      </c>
      <c r="V60" s="105">
        <f>IF(VLOOKUP(L3VA!$A60,DATASHEET!$A$2:$EW$231,27,FALSE)="","",VLOOKUP(L3VA!$A60,DATASHEET!$A$2:$EW$231,27,FALSE))</f>
        <v>0</v>
      </c>
      <c r="W60" s="105" t="str">
        <f t="shared" si="32"/>
        <v/>
      </c>
      <c r="X60" s="106" t="str">
        <f>IF(ISBLANK(DATASHEET!AK48),"",DATASHEET!AK48)</f>
        <v/>
      </c>
      <c r="Y60" s="107" t="str">
        <f>IF(ISBLANK(DATASHEET!AL48),"",DATASHEET!AL48)</f>
        <v/>
      </c>
      <c r="Z60" s="123" t="str">
        <f t="shared" si="33"/>
        <v/>
      </c>
      <c r="AA60" s="124">
        <f>IFERROR(INDEX(DATASHEET!$A$1:$GG$231,MATCH(L3VA!$A60,DATASHEET!$A$1:$A$231,0),MATCH(L3VA!AB$2,DATASHEET!$A$1:$GG$1,0)),"")</f>
        <v>0</v>
      </c>
      <c r="AB60" s="105" t="str">
        <f>IF(VLOOKUP(L3VA!$A60,DATASHEET!$A$2:$EW$231,32,FALSE)="","",VLOOKUP(L3VA!$A60,DATASHEET!$A$2:$EW$231,32,FALSE))</f>
        <v/>
      </c>
      <c r="AC60" s="105" t="str">
        <f t="shared" si="34"/>
        <v/>
      </c>
      <c r="AD60" s="106" t="str">
        <f>IF(ISBLANK(DATASHEET!AP48),"",DATASHEET!AP48)</f>
        <v/>
      </c>
      <c r="AE60" s="107" t="str">
        <f>IF(ISBLANK(DATASHEET!AQ48),"",DATASHEET!AQ48)</f>
        <v/>
      </c>
      <c r="AF60" s="123" t="str">
        <f t="shared" si="35"/>
        <v/>
      </c>
      <c r="AG60" s="124">
        <f>IFERROR(INDEX(DATASHEET!$A$1:$GG$231,MATCH(L3VA!$A60,DATASHEET!$A$1:$A$231,0),MATCH(L3VA!AH$2,DATASHEET!$A$1:$GG$1,0)),"")</f>
        <v>0</v>
      </c>
      <c r="AH60" s="105" t="str">
        <f>IF(VLOOKUP(L3VA!$A60,DATASHEET!$A$2:$EW$231,37,FALSE)="","",VLOOKUP(L3VA!$A60,DATASHEET!$A$2:$EW$231,37,FALSE))</f>
        <v/>
      </c>
      <c r="AI60" s="105" t="str">
        <f t="shared" si="36"/>
        <v/>
      </c>
      <c r="AJ60" s="106" t="str">
        <f>IF(ISBLANK(DATASHEET!AU48),"",DATASHEET!AU48)</f>
        <v/>
      </c>
      <c r="AK60" s="107" t="str">
        <f>IF(ISBLANK(DATASHEET!AV48),"",DATASHEET!AV48)</f>
        <v/>
      </c>
      <c r="AL60" s="123" t="str">
        <f t="shared" si="37"/>
        <v/>
      </c>
      <c r="AM60" s="124">
        <f>IFERROR(INDEX(DATASHEET!$A$1:$GG$231,MATCH(L3VA!$A60,DATASHEET!$A$1:$A$231,0),MATCH(L3VA!AN$2,DATASHEET!$A$1:$GG$1,0)),"")</f>
        <v>0</v>
      </c>
      <c r="AN60" s="105" t="str">
        <f>IF(VLOOKUP(L3VA!$A60,DATASHEET!$A$2:$EW$231,42,FALSE)="","",VLOOKUP(L3VA!$A60,DATASHEET!$A$2:$EW$231,42,FALSE))</f>
        <v/>
      </c>
      <c r="AO60" s="105" t="str">
        <f t="shared" si="38"/>
        <v/>
      </c>
      <c r="AP60" s="106" t="str">
        <f>IF(ISBLANK(DATASHEET!AZ48),"",DATASHEET!AZ48)</f>
        <v>DCR</v>
      </c>
      <c r="AQ60" s="107" t="str">
        <f>IF(ISBLANK(DATASHEET!BA48),"",DATASHEET!BA48)</f>
        <v>12C-CS-3</v>
      </c>
      <c r="AR60" s="123" t="str">
        <f t="shared" si="39"/>
        <v/>
      </c>
      <c r="AS60" s="124">
        <f>IFERROR(INDEX(DATASHEET!$A$1:$GG$231,MATCH(L3VA!$A60,DATASHEET!$A$1:$A$231,0),MATCH(L3VA!AT$2,DATASHEET!$A$1:$GG$1,0)),"")</f>
        <v>0</v>
      </c>
      <c r="AT60" s="105" t="str">
        <f>IF(VLOOKUP(L3VA!$A60,DATASHEET!$A$2:$EW$231,47,FALSE)="","",VLOOKUP(L3VA!$A60,DATASHEET!$A$2:$EW$231,47,FALSE))</f>
        <v/>
      </c>
      <c r="AU60" s="105" t="str">
        <f t="shared" si="40"/>
        <v/>
      </c>
      <c r="AV60" s="106" t="str">
        <f>IF(ISBLANK(DATASHEET!BE48),"",DATASHEET!BE48)</f>
        <v/>
      </c>
      <c r="AW60" s="107" t="str">
        <f>IF(ISBLANK(DATASHEET!BF48),"",DATASHEET!BF48)</f>
        <v/>
      </c>
      <c r="AX60" s="123" t="str">
        <f t="shared" si="41"/>
        <v/>
      </c>
      <c r="AY60" s="124">
        <f>IFERROR(INDEX(DATASHEET!$A$1:$GG$231,MATCH(L3VA!$A60,DATASHEET!$A$1:$A$231,0),MATCH(L3VA!AZ$2,DATASHEET!$A$1:$GG$1,0)),"")</f>
        <v>0</v>
      </c>
      <c r="AZ60" s="105" t="str">
        <f>IF(VLOOKUP(L3VA!$A60,DATASHEET!$A$2:$EW$231,52,FALSE)="","",VLOOKUP(L3VA!$A60,DATASHEET!$A$2:$EW$231,52,FALSE))</f>
        <v>DCR</v>
      </c>
      <c r="BA60" s="105" t="str">
        <f t="shared" si="42"/>
        <v/>
      </c>
      <c r="BB60" s="106" t="str">
        <f>IF(ISBLANK(DATASHEET!BJ48),"",DATASHEET!BJ48)</f>
        <v/>
      </c>
      <c r="BC60" s="107" t="str">
        <f>IF(ISBLANK(DATASHEET!BK48),"",DATASHEET!BK48)</f>
        <v/>
      </c>
      <c r="BD60" s="123" t="str">
        <f t="shared" si="43"/>
        <v/>
      </c>
      <c r="BE60" s="124">
        <f>IFERROR(INDEX(DATASHEET!$A$1:$GG$231,MATCH(L3VA!$A60,DATASHEET!$A$1:$A$231,0),MATCH(L3VA!BF$2,DATASHEET!$A$1:$GG$1,0)),"")</f>
        <v>0</v>
      </c>
      <c r="BF60" s="105" t="str">
        <f>IF(VLOOKUP(L3VA!$A60,DATASHEET!$A$2:$EW$231,57,FALSE)="","",VLOOKUP(L3VA!$A60,DATASHEET!$A$2:$EW$231,57,FALSE))</f>
        <v/>
      </c>
      <c r="BG60" s="105" t="str">
        <f t="shared" si="44"/>
        <v/>
      </c>
      <c r="BH60" s="106" t="str">
        <f>IF(ISBLANK(DATASHEET!BO48),"",DATASHEET!BO48)</f>
        <v/>
      </c>
      <c r="BI60" s="107" t="str">
        <f>IF(ISBLANK(DATASHEET!BP48),"",DATASHEET!BP48)</f>
        <v/>
      </c>
      <c r="BJ60" s="123" t="str">
        <f t="shared" si="45"/>
        <v/>
      </c>
      <c r="BK60" s="124">
        <f>IFERROR(INDEX(DATASHEET!$A$1:$GG$231,MATCH(L3VA!$A60,DATASHEET!$A$1:$A$231,0),MATCH(L3VA!BL$2,DATASHEET!$A$1:$GG$1,0)),"")</f>
        <v>0</v>
      </c>
      <c r="BL60" s="105" t="str">
        <f>IF(VLOOKUP(L3VA!$A60,DATASHEET!$A$2:$EW$231,62,FALSE)="","",VLOOKUP(L3VA!$A60,DATASHEET!$A$2:$EW$231,62,FALSE))</f>
        <v/>
      </c>
      <c r="BM60" s="105" t="str">
        <f t="shared" si="46"/>
        <v/>
      </c>
      <c r="BN60" s="106" t="str">
        <f>IF(ISBLANK(DATASHEET!BT48),"",DATASHEET!BT48)</f>
        <v/>
      </c>
      <c r="BO60" s="107" t="str">
        <f>IF(ISBLANK(DATASHEET!BU48),"",DATASHEET!BU48)</f>
        <v/>
      </c>
      <c r="BP60" s="123" t="str">
        <f t="shared" si="47"/>
        <v/>
      </c>
      <c r="BQ60" s="124">
        <f>IFERROR(INDEX(DATASHEET!$A$1:$GG$231,MATCH(L3VA!$A60,DATASHEET!$A$1:$A$231,0),MATCH(L3VA!BR$2,DATASHEET!$A$1:$GG$1,0)),"")</f>
        <v>0</v>
      </c>
      <c r="BR60" s="105" t="str">
        <f>IF(VLOOKUP(L3VA!$A60,DATASHEET!$A$2:$EW$231,67,FALSE)="","",VLOOKUP(L3VA!$A60,DATASHEET!$A$2:$EW$231,67,FALSE))</f>
        <v/>
      </c>
      <c r="BS60" s="105" t="str">
        <f t="shared" si="48"/>
        <v/>
      </c>
      <c r="BT60" s="106" t="str">
        <f>IF(ISBLANK(DATASHEET!BY48),"",DATASHEET!BY48)</f>
        <v/>
      </c>
      <c r="BU60" s="107" t="str">
        <f>IF(ISBLANK(DATASHEET!BZ48),"",DATASHEET!BZ48)</f>
        <v/>
      </c>
      <c r="BV60" s="123" t="str">
        <f t="shared" si="49"/>
        <v/>
      </c>
      <c r="BW60" s="124">
        <f>IFERROR(INDEX(DATASHEET!$A$1:$GG$231,MATCH(L3VA!$A60,DATASHEET!$A$1:$A$231,0),MATCH(L3VA!BX$2,DATASHEET!$A$1:$GG$1,0)),"")</f>
        <v>0</v>
      </c>
      <c r="BX60" s="105" t="str">
        <f>IF(VLOOKUP(L3VA!$A60,DATASHEET!$A$2:$EW$231,77,FALSE)="","",VLOOKUP(L3VA!$A60,DATASHEET!$A$2:$EW$231,77,FALSE))</f>
        <v/>
      </c>
      <c r="BY60" s="105" t="str">
        <f t="shared" si="50"/>
        <v/>
      </c>
      <c r="BZ60" s="106" t="str">
        <f>IF(ISBLANK(DATASHEET!CI48),"",DATASHEET!CI48)</f>
        <v/>
      </c>
      <c r="CA60" s="107" t="str">
        <f>IF(ISBLANK(DATASHEET!CJ48),"",DATASHEET!CJ48)</f>
        <v/>
      </c>
      <c r="CB60" s="123" t="str">
        <f t="shared" si="51"/>
        <v/>
      </c>
      <c r="CC60" s="124">
        <f>IFERROR(INDEX(DATASHEET!$A$1:$GG$231,MATCH(L3VA!$A60,DATASHEET!$A$1:$A$231,0),MATCH(L3VA!CD$2,DATASHEET!$A$1:$GG$1,0)),"")</f>
        <v>0</v>
      </c>
      <c r="CD60" s="105" t="str">
        <f>IF(VLOOKUP(L3VA!$A60,DATASHEET!$A$2:$EW$231,82,FALSE)="","",VLOOKUP(L3VA!$A60,DATASHEET!$A$2:$EW$231,82,FALSE))</f>
        <v>CR</v>
      </c>
      <c r="CE60" s="105" t="str">
        <f t="shared" si="52"/>
        <v/>
      </c>
      <c r="CF60" s="106" t="str">
        <f>IF(ISBLANK(DATASHEET!CN48),"",DATASHEET!CN48)</f>
        <v>JQ</v>
      </c>
      <c r="CG60" s="107" t="str">
        <f>IF(ISBLANK(DATASHEET!CO48),"",DATASHEET!CO48)</f>
        <v>12E-MAF-4</v>
      </c>
      <c r="CH60" s="123" t="str">
        <f t="shared" si="53"/>
        <v/>
      </c>
      <c r="CI60" s="124">
        <f>IFERROR(INDEX(DATASHEET!$A$1:$GG$231,MATCH(L3VA!$A60,DATASHEET!$A$1:$A$231,0),MATCH(L3VA!CJ$2,DATASHEET!$A$1:$GG$1,0)),"")</f>
        <v>0</v>
      </c>
      <c r="CJ60" s="105" t="str">
        <f>IF(VLOOKUP(L3VA!$A60,DATASHEET!$A$2:$EW$231,87,FALSE)="","",VLOOKUP(L3VA!$A60,DATASHEET!$A$2:$EW$231,87,FALSE))</f>
        <v/>
      </c>
      <c r="CK60" s="105" t="str">
        <f t="shared" si="27"/>
        <v/>
      </c>
      <c r="CL60" s="106" t="str">
        <f>IF(ISBLANK(DATASHEET!CS48),"",DATASHEET!CS48)</f>
        <v/>
      </c>
      <c r="CM60" s="107" t="str">
        <f>IF(ISBLANK(DATASHEET!CT48),"",DATASHEET!CT48)</f>
        <v/>
      </c>
      <c r="CN60" s="123" t="str">
        <f t="shared" si="54"/>
        <v/>
      </c>
      <c r="CO60" s="124">
        <f>IFERROR(INDEX(DATASHEET!$A$1:$GG$231,MATCH(L3VA!$A60,DATASHEET!$A$1:$A$231,0),MATCH(L3VA!CP$2,DATASHEET!$A$1:$GG$1,0)),"")</f>
        <v>0</v>
      </c>
      <c r="CP60" s="105" t="str">
        <f>IF(VLOOKUP(L3VA!$A60,DATASHEET!$A$2:$EW$231,92,FALSE)="","",VLOOKUP(L3VA!$A60,DATASHEET!$A$2:$EW$231,92,FALSE))</f>
        <v>JQ</v>
      </c>
      <c r="CQ60" s="105" t="str">
        <f t="shared" si="55"/>
        <v/>
      </c>
      <c r="CR60" s="106" t="str">
        <f>IF(ISBLANK(DATASHEET!CX48),"",DATASHEET!CX48)</f>
        <v/>
      </c>
      <c r="CS60" s="107" t="str">
        <f>IF(ISBLANK(DATASHEET!CY48),"",DATASHEET!CY48)</f>
        <v/>
      </c>
      <c r="CT60" s="123" t="str">
        <f t="shared" si="56"/>
        <v/>
      </c>
      <c r="CU60" s="124">
        <f>IFERROR(INDEX(DATASHEET!$A$1:$GG$231,MATCH(L3VA!$A60,DATASHEET!$A$1:$A$231,0),MATCH(L3VA!CV$2,DATASHEET!$A$1:$GG$1,0)),"")</f>
        <v>0</v>
      </c>
      <c r="CV60" s="105" t="str">
        <f>IF(VLOOKUP(L3VA!$A60,DATASHEET!$A$2:$EW$231,107,FALSE)="","",VLOOKUP(L3VA!$A60,DATASHEET!$A$2:$EW$231,107,FALSE))</f>
        <v/>
      </c>
      <c r="CW60" s="105" t="str">
        <f t="shared" si="57"/>
        <v/>
      </c>
      <c r="CX60" s="106" t="str">
        <f>IF(ISBLANK(DATASHEET!DC48),"",DATASHEET!DC48)</f>
        <v/>
      </c>
      <c r="CY60" s="107" t="str">
        <f>IF(ISBLANK(DATASHEET!DD48),"",DATASHEET!DD48)</f>
        <v/>
      </c>
      <c r="CZ60" s="123" t="str">
        <f t="shared" si="58"/>
        <v/>
      </c>
      <c r="DA60" s="124">
        <f>IFERROR(INDEX(DATASHEET!$A$1:$GG$231,MATCH(L3VA!$A60,DATASHEET!$A$1:$A$231,0),MATCH(L3VA!DB$2,DATASHEET!$A$1:$GG$1,0)),"")</f>
        <v>0</v>
      </c>
      <c r="DB60" s="105" t="str">
        <f>IF(VLOOKUP(L3VA!$A60,DATASHEET!$A$2:$EW$231,97,FALSE)="","",VLOOKUP(L3VA!$A60,DATASHEET!$A$2:$EW$231,97,FALSE))</f>
        <v/>
      </c>
      <c r="DC60" s="105" t="str">
        <f t="shared" si="59"/>
        <v/>
      </c>
      <c r="DD60" s="106" t="str">
        <f>IF(ISBLANK(DATASHEET!DH48),"",DATASHEET!DH48)</f>
        <v/>
      </c>
      <c r="DE60" s="107" t="str">
        <f>IF(ISBLANK(DATASHEET!DI48),"",DATASHEET!DI48)</f>
        <v/>
      </c>
      <c r="DF60" s="123" t="str">
        <f t="shared" si="60"/>
        <v/>
      </c>
      <c r="DG60" s="124">
        <f>IFERROR(INDEX(DATASHEET!$A$1:$GG$231,MATCH(L3VA!$A60,DATASHEET!$A$1:$A$231,0),MATCH(L3VA!DH$2,DATASHEET!$A$1:$GG$1,0)),"")</f>
        <v>0</v>
      </c>
      <c r="DH60" s="105" t="str">
        <f>IF(VLOOKUP(L3VA!$A60,DATASHEET!$A$2:$EW$231,102,FALSE)="","",VLOOKUP(L3VA!$A60,DATASHEET!$A$2:$EW$231,102,FALSE))</f>
        <v/>
      </c>
      <c r="DI60" s="105" t="str">
        <f t="shared" si="61"/>
        <v/>
      </c>
      <c r="DJ60" s="106" t="str">
        <f>IF(ISBLANK(DATASHEET!DM48),"",DATASHEET!DM48)</f>
        <v>JQ</v>
      </c>
      <c r="DK60" s="107" t="str">
        <f>IF(ISBLANK(DATASHEET!DN48),"",DATASHEET!DN48)</f>
        <v>12B-MA-5</v>
      </c>
      <c r="DL60" s="123" t="str">
        <f t="shared" si="62"/>
        <v/>
      </c>
      <c r="DM60" s="124">
        <f>IFERROR(INDEX(DATASHEET!$A$1:$GG$231,MATCH(L3VA!$A60,DATASHEET!$A$1:$A$231,0),MATCH(L3VA!DN$2,DATASHEET!$A$1:$GG$1,0)),"")</f>
        <v>0</v>
      </c>
      <c r="DN60" s="105" t="str">
        <f>IF(VLOOKUP(L3VA!$A60,DATASHEET!$A$2:$FW$231,112,FALSE)="","",VLOOKUP(L3VA!$A60,DATASHEET!$A$2:$FW$231,112,FALSE))</f>
        <v/>
      </c>
      <c r="DO60" s="105" t="str">
        <f t="shared" si="28"/>
        <v/>
      </c>
      <c r="DP60" s="106" t="str">
        <f>IF(ISBLANK(DATASHEET!DR48),"",DATASHEET!DR48)</f>
        <v/>
      </c>
      <c r="DQ60" s="107" t="str">
        <f>IF(ISBLANK(DATASHEET!DS48),"",DATASHEET!DS48)</f>
        <v/>
      </c>
      <c r="DR60" s="123" t="str">
        <f t="shared" si="63"/>
        <v/>
      </c>
      <c r="DS60" s="124">
        <f>IFERROR(INDEX(DATASHEET!$A$1:$GG$231,MATCH(L3VA!$A60,DATASHEET!$A$1:$A$231,0),MATCH(L3VA!DT$2,DATASHEET!$A$1:$GG$1,0)),"")</f>
        <v>0</v>
      </c>
      <c r="DT60" s="105" t="str">
        <f>IF(VLOOKUP(L3VA!$A60,DATASHEET!$A$2:$EW$231,117,FALSE)="","",VLOOKUP(L3VA!$A60,DATASHEET!$A$2:$EW$231,117,FALSE))</f>
        <v>JQ</v>
      </c>
      <c r="DU60" s="105" t="str">
        <f t="shared" si="64"/>
        <v/>
      </c>
      <c r="DV60" s="106" t="str">
        <f>IF(ISBLANK(DATASHEET!DW48),"",DATASHEET!DW48)</f>
        <v/>
      </c>
      <c r="DW60" s="107" t="str">
        <f>IF(ISBLANK(DATASHEET!DX48),"",DATASHEET!DX48)</f>
        <v/>
      </c>
      <c r="DX60" s="123" t="str">
        <f t="shared" si="65"/>
        <v/>
      </c>
      <c r="DY60" s="124" t="str">
        <f>IFERROR(INDEX(DATASHEET!$A$1:$GG$231,MATCH(L3VA!$A60,DATASHEET!$A$1:$A$231,0),MATCH(L3VA!DZ$2,DATASHEET!$A$1:$GG$1,0)),"")</f>
        <v/>
      </c>
      <c r="DZ60" s="105" t="str">
        <f>IF(VLOOKUP(L3VA!$A60,DATASHEET!$A$2:$EW$231,122,FALSE)="","",VLOOKUP(L3VA!$A60,DATASHEET!$A$2:$EW$231,122,FALSE))</f>
        <v/>
      </c>
      <c r="EA60" s="105" t="str">
        <f t="shared" si="66"/>
        <v/>
      </c>
      <c r="EB60" s="106" t="str">
        <f>IF(ISBLANK(DATASHEET!EB48),"",DATASHEET!EB48)</f>
        <v/>
      </c>
      <c r="EC60" s="107" t="str">
        <f>IF(ISBLANK(DATASHEET!EC48),"",DATASHEET!EC48)</f>
        <v/>
      </c>
      <c r="ED60" s="123" t="str">
        <f t="shared" si="67"/>
        <v/>
      </c>
      <c r="EE60" s="124">
        <f>IFERROR(INDEX(DATASHEET!$A$1:$GG$231,MATCH(L3VA!$A60,DATASHEET!$A$1:$A$231,0),MATCH(L3VA!EF$2,DATASHEET!$A$1:$GG$1,0)),"")</f>
        <v>0</v>
      </c>
      <c r="EF60" s="105" t="str">
        <f>IF(VLOOKUP(L3VA!$A60,DATASHEET!$A$2:$EW$231,127,FALSE)="","",VLOOKUP(L3VA!$A60,DATASHEET!$A$2:$EW$231,127,FALSE))</f>
        <v/>
      </c>
      <c r="EG60" s="105" t="str">
        <f t="shared" si="68"/>
        <v/>
      </c>
      <c r="EH60" s="106" t="str">
        <f>IF(ISBLANK(DATASHEET!EG48),"",DATASHEET!EG48)</f>
        <v>AR</v>
      </c>
      <c r="EI60" s="107" t="str">
        <f>IF(ISBLANK(DATASHEET!EH48),"",DATASHEET!EH48)</f>
        <v>12A-PH-9</v>
      </c>
      <c r="EJ60" s="123" t="str">
        <f t="shared" si="69"/>
        <v/>
      </c>
      <c r="EK60" s="124">
        <f>IFERROR(INDEX(DATASHEET!$A$1:$GG$231,MATCH(L3VA!$A60,DATASHEET!$A$1:$A$231,0),MATCH(L3VA!EL$2,DATASHEET!$A$1:$GG$1,0)),"")</f>
        <v>0</v>
      </c>
      <c r="EL60" s="105" t="str">
        <f>IF(VLOOKUP(L3VA!$A60,DATASHEET!$A$2:$EW$231,132,FALSE)="","",VLOOKUP(L3VA!$A60,DATASHEET!$A$2:$EW$231,132,FALSE))</f>
        <v/>
      </c>
      <c r="EM60" s="105" t="str">
        <f t="shared" si="70"/>
        <v/>
      </c>
      <c r="EN60" s="106" t="str">
        <f>IF(ISBLANK(DATASHEET!EL48),"",DATASHEET!EL48)</f>
        <v/>
      </c>
      <c r="EO60" s="107" t="str">
        <f>IF(ISBLANK(DATASHEET!EM48),"",DATASHEET!EM48)</f>
        <v/>
      </c>
      <c r="EP60" s="123" t="str">
        <f t="shared" si="71"/>
        <v/>
      </c>
      <c r="EQ60" s="124">
        <f>IFERROR(INDEX(DATASHEET!$A$1:$GG$231,MATCH(L3VA!$A60,DATASHEET!$A$1:$A$231,0),MATCH(L3VA!ER$2,DATASHEET!$A$1:$GG$1,0)),"")</f>
        <v>0</v>
      </c>
      <c r="ER60" s="105" t="str">
        <f>IF(VLOOKUP(L3VA!$A60,DATASHEET!$A$2:$EW$231,137,FALSE)="","",VLOOKUP(L3VA!$A60,DATASHEET!$A$2:$EW$231,137,FALSE))</f>
        <v>AR</v>
      </c>
      <c r="ES60" s="105" t="str">
        <f t="shared" si="72"/>
        <v/>
      </c>
      <c r="ET60" s="106" t="str">
        <f>IF(ISBLANK(DATASHEET!EQ48),"",DATASHEET!EQ48)</f>
        <v/>
      </c>
      <c r="EU60" s="107" t="str">
        <f>IF(ISBLANK(DATASHEET!ER48),"",DATASHEET!ER48)</f>
        <v/>
      </c>
      <c r="EV60" s="123" t="str">
        <f t="shared" si="73"/>
        <v/>
      </c>
      <c r="EW60" s="124">
        <f>IFERROR(INDEX(DATASHEET!$A$1:$GG$231,MATCH(L3VA!$A60,DATASHEET!$A$1:$A$231,0),MATCH(L3VA!EX$2,DATASHEET!$A$1:$GG$1,0)),"")</f>
        <v>0</v>
      </c>
      <c r="EX60" s="105" t="str">
        <f>IF(VLOOKUP(L3VA!$A60,DATASHEET!$A$2:$EW$231,142,FALSE)="","",VLOOKUP(L3VA!$A60,DATASHEET!$A$2:$EW$231,142,FALSE))</f>
        <v/>
      </c>
      <c r="EY60" s="105" t="str">
        <f t="shared" si="74"/>
        <v/>
      </c>
      <c r="EZ60" s="106" t="str">
        <f>IF(ISBLANK(DATASHEET!EV48),"",DATASHEET!EV48)</f>
        <v/>
      </c>
      <c r="FA60" s="107" t="str">
        <f>IF(ISBLANK(DATASHEET!EW48),"",DATASHEET!EW48)</f>
        <v/>
      </c>
      <c r="FB60" s="123" t="str">
        <f t="shared" si="75"/>
        <v/>
      </c>
      <c r="FC60" s="124">
        <f>IFERROR(INDEX(DATASHEET!$A$1:$GG$231,MATCH(L3VA!$A60,DATASHEET!$A$1:$A$231,0),MATCH(L3VA!FD$2,DATASHEET!$A$1:$GG$1,0)),"")</f>
        <v>0</v>
      </c>
      <c r="FD60" s="105" t="str">
        <f>IF(VLOOKUP(L3VA!$A60,DATASHEET!$A$2:$FW$231,147,FALSE)="","",VLOOKUP(L3VA!$A60,DATASHEET!$A$2:$FW$231,147,FALSE))</f>
        <v/>
      </c>
      <c r="FE60" s="105" t="str">
        <f t="shared" si="76"/>
        <v/>
      </c>
      <c r="FF60" s="106" t="str">
        <f>IF(ISBLANK(DATASHEET!FA48),"",DATASHEET!FA48)</f>
        <v/>
      </c>
      <c r="FG60" s="107" t="str">
        <f>IF(ISBLANK(DATASHEET!FB48),"",DATASHEET!FB48)</f>
        <v/>
      </c>
    </row>
    <row r="61" spans="1:163" x14ac:dyDescent="0.25">
      <c r="A61" s="354">
        <f>DATASHEET!A49</f>
        <v>160042</v>
      </c>
      <c r="B61" s="42" t="str">
        <f>DATASHEET!B49</f>
        <v>CRAWFORD- THOMSON, Rhianna</v>
      </c>
      <c r="C61" s="109" t="str">
        <f>DATASHEET!C49</f>
        <v>12SG</v>
      </c>
      <c r="D61" s="110" t="str">
        <f>DATASHEET!D49</f>
        <v>F</v>
      </c>
      <c r="E61" s="110" t="str">
        <f>IFERROR(VLOOKUP(A61,'[5]Y12 Students'!$E$3:$I$271,5,FALSE),"")</f>
        <v>EXTERNAL</v>
      </c>
      <c r="F61" s="110" t="str">
        <f>DATASHEET!E49</f>
        <v>N</v>
      </c>
      <c r="G61" s="110" t="str">
        <f>DATASHEET!F49</f>
        <v>White - British</v>
      </c>
      <c r="H61" s="110" t="str">
        <f>DATASHEET!G49</f>
        <v>N</v>
      </c>
      <c r="I61" s="110" t="str">
        <f>DATASHEET!H49</f>
        <v>N</v>
      </c>
      <c r="J61" s="111" t="str">
        <f>DATASHEET!J49</f>
        <v>4.75+ (C/B)</v>
      </c>
      <c r="K61" s="104" t="str">
        <f t="shared" si="25"/>
        <v/>
      </c>
      <c r="L61" s="104" t="str">
        <f t="shared" si="26"/>
        <v/>
      </c>
      <c r="M61" s="336" t="str">
        <f>IF(COUNT(L3VA!$N61,L3VA!$Z61,L3VA!$T61,L3VA!$AF61,L3VA!$AX61,L3VA!$AR61,L3VA!$BJ61,L3VA!$BD61,L3VA!$BP61,L3VA!#REF!,L3VA!$AL61,L3VA!$BV61,L3VA!$CH61,L3VA!$CZ61,L3VA!$CN61,L3VA!$DF61,L3VA!$CB61,L3VA!#REF!,L3VA!$DR61,L3VA!$DX61,L3VA!$ED61,L3VA!$EJ61,L3VA!$EP61,L3VA!$EV61,L3VA!$FB61,L3VA!$DL61)=0,"",AVERAGE(N61,Z61,T61,AF61,AL61,AX61,AR61,BJ61,BD61,BP61,BV61,CH61,CZ61,CN61,DF61,CB61,DR61,DX61,ED61,EJ61,EP61,EV61,FB61,DL61))</f>
        <v/>
      </c>
      <c r="N61" s="123" t="str">
        <f t="shared" si="29"/>
        <v/>
      </c>
      <c r="O61" s="124">
        <f>IFERROR(INDEX(DATASHEET!$A$1:$GG$231,MATCH(L3VA!$A61,DATASHEET!$A$1:$A$231,0),MATCH(L3VA!P$2,DATASHEET!$A$1:$GG$1,0)),"")</f>
        <v>0</v>
      </c>
      <c r="P61" s="105">
        <f>IF(VLOOKUP(L3VA!$A61,DATASHEET!$A$2:$EW$231,22,FALSE)="","",VLOOKUP(L3VA!$A61,DATASHEET!$A$2:$EW$231,22,FALSE))</f>
        <v>0</v>
      </c>
      <c r="Q61" s="105" t="str">
        <f t="shared" si="30"/>
        <v/>
      </c>
      <c r="R61" s="106" t="str">
        <f>IF(ISBLANK(DATASHEET!AF49),"",DATASHEET!AF49)</f>
        <v/>
      </c>
      <c r="S61" s="107" t="str">
        <f>IF(ISBLANK(DATASHEET!AG49),"",DATASHEET!AG49)</f>
        <v/>
      </c>
      <c r="T61" s="123" t="str">
        <f t="shared" si="31"/>
        <v/>
      </c>
      <c r="U61" s="124">
        <f>IFERROR(INDEX(DATASHEET!$A$1:$GG$231,MATCH(L3VA!$A61,DATASHEET!$A$1:$A$231,0),MATCH(L3VA!V$2,DATASHEET!$A$1:$GG$1,0)),"")</f>
        <v>0</v>
      </c>
      <c r="V61" s="105">
        <f>IF(VLOOKUP(L3VA!$A61,DATASHEET!$A$2:$EW$231,27,FALSE)="","",VLOOKUP(L3VA!$A61,DATASHEET!$A$2:$EW$231,27,FALSE))</f>
        <v>0</v>
      </c>
      <c r="W61" s="105" t="str">
        <f t="shared" si="32"/>
        <v/>
      </c>
      <c r="X61" s="106" t="str">
        <f>IF(ISBLANK(DATASHEET!AK49),"",DATASHEET!AK49)</f>
        <v/>
      </c>
      <c r="Y61" s="107" t="str">
        <f>IF(ISBLANK(DATASHEET!AL49),"",DATASHEET!AL49)</f>
        <v/>
      </c>
      <c r="Z61" s="123" t="str">
        <f t="shared" si="33"/>
        <v/>
      </c>
      <c r="AA61" s="124">
        <f>IFERROR(INDEX(DATASHEET!$A$1:$GG$231,MATCH(L3VA!$A61,DATASHEET!$A$1:$A$231,0),MATCH(L3VA!AB$2,DATASHEET!$A$1:$GG$1,0)),"")</f>
        <v>0</v>
      </c>
      <c r="AB61" s="105" t="str">
        <f>IF(VLOOKUP(L3VA!$A61,DATASHEET!$A$2:$EW$231,32,FALSE)="","",VLOOKUP(L3VA!$A61,DATASHEET!$A$2:$EW$231,32,FALSE))</f>
        <v/>
      </c>
      <c r="AC61" s="105" t="str">
        <f t="shared" si="34"/>
        <v/>
      </c>
      <c r="AD61" s="106" t="str">
        <f>IF(ISBLANK(DATASHEET!AP49),"",DATASHEET!AP49)</f>
        <v/>
      </c>
      <c r="AE61" s="107" t="str">
        <f>IF(ISBLANK(DATASHEET!AQ49),"",DATASHEET!AQ49)</f>
        <v/>
      </c>
      <c r="AF61" s="123" t="str">
        <f t="shared" si="35"/>
        <v/>
      </c>
      <c r="AG61" s="124">
        <f>IFERROR(INDEX(DATASHEET!$A$1:$GG$231,MATCH(L3VA!$A61,DATASHEET!$A$1:$A$231,0),MATCH(L3VA!AH$2,DATASHEET!$A$1:$GG$1,0)),"")</f>
        <v>0</v>
      </c>
      <c r="AH61" s="105" t="str">
        <f>IF(VLOOKUP(L3VA!$A61,DATASHEET!$A$2:$EW$231,37,FALSE)="","",VLOOKUP(L3VA!$A61,DATASHEET!$A$2:$EW$231,37,FALSE))</f>
        <v/>
      </c>
      <c r="AI61" s="105" t="str">
        <f t="shared" si="36"/>
        <v/>
      </c>
      <c r="AJ61" s="106" t="str">
        <f>IF(ISBLANK(DATASHEET!AU49),"",DATASHEET!AU49)</f>
        <v/>
      </c>
      <c r="AK61" s="107" t="str">
        <f>IF(ISBLANK(DATASHEET!AV49),"",DATASHEET!AV49)</f>
        <v/>
      </c>
      <c r="AL61" s="123" t="str">
        <f t="shared" si="37"/>
        <v/>
      </c>
      <c r="AM61" s="124">
        <f>IFERROR(INDEX(DATASHEET!$A$1:$GG$231,MATCH(L3VA!$A61,DATASHEET!$A$1:$A$231,0),MATCH(L3VA!AN$2,DATASHEET!$A$1:$GG$1,0)),"")</f>
        <v>0</v>
      </c>
      <c r="AN61" s="105" t="str">
        <f>IF(VLOOKUP(L3VA!$A61,DATASHEET!$A$2:$EW$231,42,FALSE)="","",VLOOKUP(L3VA!$A61,DATASHEET!$A$2:$EW$231,42,FALSE))</f>
        <v/>
      </c>
      <c r="AO61" s="105" t="str">
        <f t="shared" si="38"/>
        <v/>
      </c>
      <c r="AP61" s="106" t="str">
        <f>IF(ISBLANK(DATASHEET!AZ49),"",DATASHEET!AZ49)</f>
        <v/>
      </c>
      <c r="AQ61" s="107" t="str">
        <f>IF(ISBLANK(DATASHEET!BA49),"",DATASHEET!BA49)</f>
        <v/>
      </c>
      <c r="AR61" s="123" t="str">
        <f t="shared" si="39"/>
        <v/>
      </c>
      <c r="AS61" s="124">
        <f>IFERROR(INDEX(DATASHEET!$A$1:$GG$231,MATCH(L3VA!$A61,DATASHEET!$A$1:$A$231,0),MATCH(L3VA!AT$2,DATASHEET!$A$1:$GG$1,0)),"")</f>
        <v>0</v>
      </c>
      <c r="AT61" s="105" t="str">
        <f>IF(VLOOKUP(L3VA!$A61,DATASHEET!$A$2:$EW$231,47,FALSE)="","",VLOOKUP(L3VA!$A61,DATASHEET!$A$2:$EW$231,47,FALSE))</f>
        <v/>
      </c>
      <c r="AU61" s="105" t="str">
        <f t="shared" si="40"/>
        <v/>
      </c>
      <c r="AV61" s="106" t="str">
        <f>IF(ISBLANK(DATASHEET!BE49),"",DATASHEET!BE49)</f>
        <v/>
      </c>
      <c r="AW61" s="107" t="str">
        <f>IF(ISBLANK(DATASHEET!BF49),"",DATASHEET!BF49)</f>
        <v/>
      </c>
      <c r="AX61" s="123" t="str">
        <f t="shared" si="41"/>
        <v/>
      </c>
      <c r="AY61" s="124">
        <f>IFERROR(INDEX(DATASHEET!$A$1:$GG$231,MATCH(L3VA!$A61,DATASHEET!$A$1:$A$231,0),MATCH(L3VA!AZ$2,DATASHEET!$A$1:$GG$1,0)),"")</f>
        <v>0</v>
      </c>
      <c r="AZ61" s="105" t="str">
        <f>IF(VLOOKUP(L3VA!$A61,DATASHEET!$A$2:$EW$231,52,FALSE)="","",VLOOKUP(L3VA!$A61,DATASHEET!$A$2:$EW$231,52,FALSE))</f>
        <v/>
      </c>
      <c r="BA61" s="105" t="str">
        <f t="shared" si="42"/>
        <v/>
      </c>
      <c r="BB61" s="106" t="str">
        <f>IF(ISBLANK(DATASHEET!BJ49),"",DATASHEET!BJ49)</f>
        <v/>
      </c>
      <c r="BC61" s="107" t="str">
        <f>IF(ISBLANK(DATASHEET!BK49),"",DATASHEET!BK49)</f>
        <v/>
      </c>
      <c r="BD61" s="123" t="str">
        <f t="shared" si="43"/>
        <v/>
      </c>
      <c r="BE61" s="124">
        <f>IFERROR(INDEX(DATASHEET!$A$1:$GG$231,MATCH(L3VA!$A61,DATASHEET!$A$1:$A$231,0),MATCH(L3VA!BF$2,DATASHEET!$A$1:$GG$1,0)),"")</f>
        <v>0</v>
      </c>
      <c r="BF61" s="105" t="str">
        <f>IF(VLOOKUP(L3VA!$A61,DATASHEET!$A$2:$EW$231,57,FALSE)="","",VLOOKUP(L3VA!$A61,DATASHEET!$A$2:$EW$231,57,FALSE))</f>
        <v/>
      </c>
      <c r="BG61" s="105" t="str">
        <f t="shared" si="44"/>
        <v/>
      </c>
      <c r="BH61" s="106" t="str">
        <f>IF(ISBLANK(DATASHEET!BO49),"",DATASHEET!BO49)</f>
        <v/>
      </c>
      <c r="BI61" s="107" t="str">
        <f>IF(ISBLANK(DATASHEET!BP49),"",DATASHEET!BP49)</f>
        <v/>
      </c>
      <c r="BJ61" s="123" t="str">
        <f t="shared" si="45"/>
        <v/>
      </c>
      <c r="BK61" s="124">
        <f>IFERROR(INDEX(DATASHEET!$A$1:$GG$231,MATCH(L3VA!$A61,DATASHEET!$A$1:$A$231,0),MATCH(L3VA!BL$2,DATASHEET!$A$1:$GG$1,0)),"")</f>
        <v>0</v>
      </c>
      <c r="BL61" s="105" t="str">
        <f>IF(VLOOKUP(L3VA!$A61,DATASHEET!$A$2:$EW$231,62,FALSE)="","",VLOOKUP(L3VA!$A61,DATASHEET!$A$2:$EW$231,62,FALSE))</f>
        <v/>
      </c>
      <c r="BM61" s="105" t="str">
        <f t="shared" si="46"/>
        <v/>
      </c>
      <c r="BN61" s="106" t="str">
        <f>IF(ISBLANK(DATASHEET!BT49),"",DATASHEET!BT49)</f>
        <v>BH</v>
      </c>
      <c r="BO61" s="107" t="str">
        <f>IF(ISBLANK(DATASHEET!BU49),"",DATASHEET!BU49)</f>
        <v>12C-EA-4</v>
      </c>
      <c r="BP61" s="123" t="str">
        <f t="shared" si="47"/>
        <v/>
      </c>
      <c r="BQ61" s="124">
        <f>IFERROR(INDEX(DATASHEET!$A$1:$GG$231,MATCH(L3VA!$A61,DATASHEET!$A$1:$A$231,0),MATCH(L3VA!BR$2,DATASHEET!$A$1:$GG$1,0)),"")</f>
        <v>0</v>
      </c>
      <c r="BR61" s="105" t="str">
        <f>IF(VLOOKUP(L3VA!$A61,DATASHEET!$A$2:$EW$231,67,FALSE)="","",VLOOKUP(L3VA!$A61,DATASHEET!$A$2:$EW$231,67,FALSE))</f>
        <v/>
      </c>
      <c r="BS61" s="105" t="str">
        <f t="shared" si="48"/>
        <v/>
      </c>
      <c r="BT61" s="106" t="str">
        <f>IF(ISBLANK(DATASHEET!BY49),"",DATASHEET!BY49)</f>
        <v/>
      </c>
      <c r="BU61" s="107" t="str">
        <f>IF(ISBLANK(DATASHEET!BZ49),"",DATASHEET!BZ49)</f>
        <v/>
      </c>
      <c r="BV61" s="123" t="str">
        <f t="shared" si="49"/>
        <v/>
      </c>
      <c r="BW61" s="124">
        <f>IFERROR(INDEX(DATASHEET!$A$1:$GG$231,MATCH(L3VA!$A61,DATASHEET!$A$1:$A$231,0),MATCH(L3VA!BX$2,DATASHEET!$A$1:$GG$1,0)),"")</f>
        <v>0</v>
      </c>
      <c r="BX61" s="105" t="str">
        <f>IF(VLOOKUP(L3VA!$A61,DATASHEET!$A$2:$EW$231,77,FALSE)="","",VLOOKUP(L3VA!$A61,DATASHEET!$A$2:$EW$231,77,FALSE))</f>
        <v/>
      </c>
      <c r="BY61" s="105" t="str">
        <f t="shared" si="50"/>
        <v/>
      </c>
      <c r="BZ61" s="106" t="str">
        <f>IF(ISBLANK(DATASHEET!CI49),"",DATASHEET!CI49)</f>
        <v/>
      </c>
      <c r="CA61" s="107" t="str">
        <f>IF(ISBLANK(DATASHEET!CJ49),"",DATASHEET!CJ49)</f>
        <v/>
      </c>
      <c r="CB61" s="123" t="str">
        <f t="shared" si="51"/>
        <v/>
      </c>
      <c r="CC61" s="124">
        <f>IFERROR(INDEX(DATASHEET!$A$1:$GG$231,MATCH(L3VA!$A61,DATASHEET!$A$1:$A$231,0),MATCH(L3VA!CD$2,DATASHEET!$A$1:$GG$1,0)),"")</f>
        <v>0</v>
      </c>
      <c r="CD61" s="105" t="str">
        <f>IF(VLOOKUP(L3VA!$A61,DATASHEET!$A$2:$EW$231,82,FALSE)="","",VLOOKUP(L3VA!$A61,DATASHEET!$A$2:$EW$231,82,FALSE))</f>
        <v>CR</v>
      </c>
      <c r="CE61" s="105" t="str">
        <f t="shared" si="52"/>
        <v/>
      </c>
      <c r="CF61" s="106" t="str">
        <f>IF(ISBLANK(DATASHEET!CN49),"",DATASHEET!CN49)</f>
        <v/>
      </c>
      <c r="CG61" s="107" t="str">
        <f>IF(ISBLANK(DATASHEET!CO49),"",DATASHEET!CO49)</f>
        <v/>
      </c>
      <c r="CH61" s="123" t="str">
        <f t="shared" si="53"/>
        <v/>
      </c>
      <c r="CI61" s="124">
        <f>IFERROR(INDEX(DATASHEET!$A$1:$GG$231,MATCH(L3VA!$A61,DATASHEET!$A$1:$A$231,0),MATCH(L3VA!CJ$2,DATASHEET!$A$1:$GG$1,0)),"")</f>
        <v>0</v>
      </c>
      <c r="CJ61" s="105" t="str">
        <f>IF(VLOOKUP(L3VA!$A61,DATASHEET!$A$2:$EW$231,87,FALSE)="","",VLOOKUP(L3VA!$A61,DATASHEET!$A$2:$EW$231,87,FALSE))</f>
        <v/>
      </c>
      <c r="CK61" s="105" t="str">
        <f t="shared" si="27"/>
        <v/>
      </c>
      <c r="CL61" s="106" t="str">
        <f>IF(ISBLANK(DATASHEET!CS49),"",DATASHEET!CS49)</f>
        <v/>
      </c>
      <c r="CM61" s="107" t="str">
        <f>IF(ISBLANK(DATASHEET!CT49),"",DATASHEET!CT49)</f>
        <v/>
      </c>
      <c r="CN61" s="123" t="str">
        <f t="shared" si="54"/>
        <v/>
      </c>
      <c r="CO61" s="124">
        <f>IFERROR(INDEX(DATASHEET!$A$1:$GG$231,MATCH(L3VA!$A61,DATASHEET!$A$1:$A$231,0),MATCH(L3VA!CP$2,DATASHEET!$A$1:$GG$1,0)),"")</f>
        <v>0</v>
      </c>
      <c r="CP61" s="105" t="str">
        <f>IF(VLOOKUP(L3VA!$A61,DATASHEET!$A$2:$EW$231,92,FALSE)="","",VLOOKUP(L3VA!$A61,DATASHEET!$A$2:$EW$231,92,FALSE))</f>
        <v/>
      </c>
      <c r="CQ61" s="105" t="str">
        <f t="shared" si="55"/>
        <v/>
      </c>
      <c r="CR61" s="106" t="str">
        <f>IF(ISBLANK(DATASHEET!CX49),"",DATASHEET!CX49)</f>
        <v/>
      </c>
      <c r="CS61" s="107" t="str">
        <f>IF(ISBLANK(DATASHEET!CY49),"",DATASHEET!CY49)</f>
        <v/>
      </c>
      <c r="CT61" s="123" t="str">
        <f t="shared" si="56"/>
        <v/>
      </c>
      <c r="CU61" s="124">
        <f>IFERROR(INDEX(DATASHEET!$A$1:$GG$231,MATCH(L3VA!$A61,DATASHEET!$A$1:$A$231,0),MATCH(L3VA!CV$2,DATASHEET!$A$1:$GG$1,0)),"")</f>
        <v>0</v>
      </c>
      <c r="CV61" s="105" t="str">
        <f>IF(VLOOKUP(L3VA!$A61,DATASHEET!$A$2:$EW$231,107,FALSE)="","",VLOOKUP(L3VA!$A61,DATASHEET!$A$2:$EW$231,107,FALSE))</f>
        <v/>
      </c>
      <c r="CW61" s="105" t="str">
        <f t="shared" si="57"/>
        <v/>
      </c>
      <c r="CX61" s="106" t="str">
        <f>IF(ISBLANK(DATASHEET!DC49),"",DATASHEET!DC49)</f>
        <v/>
      </c>
      <c r="CY61" s="107" t="str">
        <f>IF(ISBLANK(DATASHEET!DD49),"",DATASHEET!DD49)</f>
        <v/>
      </c>
      <c r="CZ61" s="123" t="str">
        <f t="shared" si="58"/>
        <v/>
      </c>
      <c r="DA61" s="124">
        <f>IFERROR(INDEX(DATASHEET!$A$1:$GG$231,MATCH(L3VA!$A61,DATASHEET!$A$1:$A$231,0),MATCH(L3VA!DB$2,DATASHEET!$A$1:$GG$1,0)),"")</f>
        <v>0</v>
      </c>
      <c r="DB61" s="105" t="str">
        <f>IF(VLOOKUP(L3VA!$A61,DATASHEET!$A$2:$EW$231,97,FALSE)="","",VLOOKUP(L3VA!$A61,DATASHEET!$A$2:$EW$231,97,FALSE))</f>
        <v/>
      </c>
      <c r="DC61" s="105" t="str">
        <f t="shared" si="59"/>
        <v/>
      </c>
      <c r="DD61" s="106" t="str">
        <f>IF(ISBLANK(DATASHEET!DH49),"",DATASHEET!DH49)</f>
        <v>EB</v>
      </c>
      <c r="DE61" s="107" t="str">
        <f>IF(ISBLANK(DATASHEET!DI49),"",DATASHEET!DI49)</f>
        <v>12A-HI-7</v>
      </c>
      <c r="DF61" s="123" t="str">
        <f t="shared" si="60"/>
        <v/>
      </c>
      <c r="DG61" s="124">
        <f>IFERROR(INDEX(DATASHEET!$A$1:$GG$231,MATCH(L3VA!$A61,DATASHEET!$A$1:$A$231,0),MATCH(L3VA!DH$2,DATASHEET!$A$1:$GG$1,0)),"")</f>
        <v>0</v>
      </c>
      <c r="DH61" s="105" t="str">
        <f>IF(VLOOKUP(L3VA!$A61,DATASHEET!$A$2:$EW$231,102,FALSE)="","",VLOOKUP(L3VA!$A61,DATASHEET!$A$2:$EW$231,102,FALSE))</f>
        <v/>
      </c>
      <c r="DI61" s="105" t="str">
        <f t="shared" si="61"/>
        <v/>
      </c>
      <c r="DJ61" s="106" t="str">
        <f>IF(ISBLANK(DATASHEET!DM49),"",DATASHEET!DM49)</f>
        <v/>
      </c>
      <c r="DK61" s="107" t="str">
        <f>IF(ISBLANK(DATASHEET!DN49),"",DATASHEET!DN49)</f>
        <v/>
      </c>
      <c r="DL61" s="123" t="str">
        <f t="shared" si="62"/>
        <v/>
      </c>
      <c r="DM61" s="124">
        <f>IFERROR(INDEX(DATASHEET!$A$1:$GG$231,MATCH(L3VA!$A61,DATASHEET!$A$1:$A$231,0),MATCH(L3VA!DN$2,DATASHEET!$A$1:$GG$1,0)),"")</f>
        <v>0</v>
      </c>
      <c r="DN61" s="105" t="str">
        <f>IF(VLOOKUP(L3VA!$A61,DATASHEET!$A$2:$FW$231,112,FALSE)="","",VLOOKUP(L3VA!$A61,DATASHEET!$A$2:$FW$231,112,FALSE))</f>
        <v>EB</v>
      </c>
      <c r="DO61" s="105" t="str">
        <f t="shared" si="28"/>
        <v/>
      </c>
      <c r="DP61" s="106" t="str">
        <f>IF(ISBLANK(DATASHEET!DR49),"",DATASHEET!DR49)</f>
        <v/>
      </c>
      <c r="DQ61" s="107" t="str">
        <f>IF(ISBLANK(DATASHEET!DS49),"",DATASHEET!DS49)</f>
        <v/>
      </c>
      <c r="DR61" s="123" t="str">
        <f t="shared" si="63"/>
        <v/>
      </c>
      <c r="DS61" s="124">
        <f>IFERROR(INDEX(DATASHEET!$A$1:$GG$231,MATCH(L3VA!$A61,DATASHEET!$A$1:$A$231,0),MATCH(L3VA!DT$2,DATASHEET!$A$1:$GG$1,0)),"")</f>
        <v>0</v>
      </c>
      <c r="DT61" s="105" t="str">
        <f>IF(VLOOKUP(L3VA!$A61,DATASHEET!$A$2:$EW$231,117,FALSE)="","",VLOOKUP(L3VA!$A61,DATASHEET!$A$2:$EW$231,117,FALSE))</f>
        <v/>
      </c>
      <c r="DU61" s="105" t="str">
        <f t="shared" si="64"/>
        <v/>
      </c>
      <c r="DV61" s="106" t="str">
        <f>IF(ISBLANK(DATASHEET!DW49),"",DATASHEET!DW49)</f>
        <v>PLO</v>
      </c>
      <c r="DW61" s="107" t="str">
        <f>IF(ISBLANK(DATASHEET!DX49),"",DATASHEET!DX49)</f>
        <v>12B-P&amp;E-7</v>
      </c>
      <c r="DX61" s="123" t="str">
        <f t="shared" si="65"/>
        <v/>
      </c>
      <c r="DY61" s="124" t="str">
        <f>IFERROR(INDEX(DATASHEET!$A$1:$GG$231,MATCH(L3VA!$A61,DATASHEET!$A$1:$A$231,0),MATCH(L3VA!DZ$2,DATASHEET!$A$1:$GG$1,0)),"")</f>
        <v/>
      </c>
      <c r="DZ61" s="105" t="str">
        <f>IF(VLOOKUP(L3VA!$A61,DATASHEET!$A$2:$EW$231,122,FALSE)="","",VLOOKUP(L3VA!$A61,DATASHEET!$A$2:$EW$231,122,FALSE))</f>
        <v/>
      </c>
      <c r="EA61" s="105" t="str">
        <f t="shared" si="66"/>
        <v/>
      </c>
      <c r="EB61" s="106" t="str">
        <f>IF(ISBLANK(DATASHEET!EB49),"",DATASHEET!EB49)</f>
        <v/>
      </c>
      <c r="EC61" s="107" t="str">
        <f>IF(ISBLANK(DATASHEET!EC49),"",DATASHEET!EC49)</f>
        <v/>
      </c>
      <c r="ED61" s="123" t="str">
        <f t="shared" si="67"/>
        <v/>
      </c>
      <c r="EE61" s="124">
        <f>IFERROR(INDEX(DATASHEET!$A$1:$GG$231,MATCH(L3VA!$A61,DATASHEET!$A$1:$A$231,0),MATCH(L3VA!EF$2,DATASHEET!$A$1:$GG$1,0)),"")</f>
        <v>0</v>
      </c>
      <c r="EF61" s="105" t="str">
        <f>IF(VLOOKUP(L3VA!$A61,DATASHEET!$A$2:$EW$231,127,FALSE)="","",VLOOKUP(L3VA!$A61,DATASHEET!$A$2:$EW$231,127,FALSE))</f>
        <v>PLO</v>
      </c>
      <c r="EG61" s="105" t="str">
        <f t="shared" si="68"/>
        <v/>
      </c>
      <c r="EH61" s="106" t="str">
        <f>IF(ISBLANK(DATASHEET!EG49),"",DATASHEET!EG49)</f>
        <v/>
      </c>
      <c r="EI61" s="107" t="str">
        <f>IF(ISBLANK(DATASHEET!EH49),"",DATASHEET!EH49)</f>
        <v/>
      </c>
      <c r="EJ61" s="123" t="str">
        <f t="shared" si="69"/>
        <v/>
      </c>
      <c r="EK61" s="124">
        <f>IFERROR(INDEX(DATASHEET!$A$1:$GG$231,MATCH(L3VA!$A61,DATASHEET!$A$1:$A$231,0),MATCH(L3VA!EL$2,DATASHEET!$A$1:$GG$1,0)),"")</f>
        <v>0</v>
      </c>
      <c r="EL61" s="105" t="str">
        <f>IF(VLOOKUP(L3VA!$A61,DATASHEET!$A$2:$EW$231,132,FALSE)="","",VLOOKUP(L3VA!$A61,DATASHEET!$A$2:$EW$231,132,FALSE))</f>
        <v/>
      </c>
      <c r="EM61" s="105" t="str">
        <f t="shared" si="70"/>
        <v/>
      </c>
      <c r="EN61" s="106" t="str">
        <f>IF(ISBLANK(DATASHEET!EL49),"",DATASHEET!EL49)</f>
        <v/>
      </c>
      <c r="EO61" s="107" t="str">
        <f>IF(ISBLANK(DATASHEET!EM49),"",DATASHEET!EM49)</f>
        <v/>
      </c>
      <c r="EP61" s="123" t="str">
        <f t="shared" si="71"/>
        <v/>
      </c>
      <c r="EQ61" s="124">
        <f>IFERROR(INDEX(DATASHEET!$A$1:$GG$231,MATCH(L3VA!$A61,DATASHEET!$A$1:$A$231,0),MATCH(L3VA!ER$2,DATASHEET!$A$1:$GG$1,0)),"")</f>
        <v>0</v>
      </c>
      <c r="ER61" s="105" t="str">
        <f>IF(VLOOKUP(L3VA!$A61,DATASHEET!$A$2:$EW$231,137,FALSE)="","",VLOOKUP(L3VA!$A61,DATASHEET!$A$2:$EW$231,137,FALSE))</f>
        <v/>
      </c>
      <c r="ES61" s="105" t="str">
        <f t="shared" si="72"/>
        <v/>
      </c>
      <c r="ET61" s="106" t="str">
        <f>IF(ISBLANK(DATASHEET!EQ49),"",DATASHEET!EQ49)</f>
        <v/>
      </c>
      <c r="EU61" s="107" t="str">
        <f>IF(ISBLANK(DATASHEET!ER49),"",DATASHEET!ER49)</f>
        <v/>
      </c>
      <c r="EV61" s="123" t="str">
        <f t="shared" si="73"/>
        <v/>
      </c>
      <c r="EW61" s="124">
        <f>IFERROR(INDEX(DATASHEET!$A$1:$GG$231,MATCH(L3VA!$A61,DATASHEET!$A$1:$A$231,0),MATCH(L3VA!EX$2,DATASHEET!$A$1:$GG$1,0)),"")</f>
        <v>0</v>
      </c>
      <c r="EX61" s="105" t="str">
        <f>IF(VLOOKUP(L3VA!$A61,DATASHEET!$A$2:$EW$231,142,FALSE)="","",VLOOKUP(L3VA!$A61,DATASHEET!$A$2:$EW$231,142,FALSE))</f>
        <v/>
      </c>
      <c r="EY61" s="105" t="str">
        <f t="shared" si="74"/>
        <v/>
      </c>
      <c r="EZ61" s="106" t="str">
        <f>IF(ISBLANK(DATASHEET!EV49),"",DATASHEET!EV49)</f>
        <v/>
      </c>
      <c r="FA61" s="107" t="str">
        <f>IF(ISBLANK(DATASHEET!EW49),"",DATASHEET!EW49)</f>
        <v/>
      </c>
      <c r="FB61" s="123" t="str">
        <f t="shared" si="75"/>
        <v/>
      </c>
      <c r="FC61" s="124">
        <f>IFERROR(INDEX(DATASHEET!$A$1:$GG$231,MATCH(L3VA!$A61,DATASHEET!$A$1:$A$231,0),MATCH(L3VA!FD$2,DATASHEET!$A$1:$GG$1,0)),"")</f>
        <v>0</v>
      </c>
      <c r="FD61" s="105" t="str">
        <f>IF(VLOOKUP(L3VA!$A61,DATASHEET!$A$2:$FW$231,147,FALSE)="","",VLOOKUP(L3VA!$A61,DATASHEET!$A$2:$FW$231,147,FALSE))</f>
        <v/>
      </c>
      <c r="FE61" s="105" t="str">
        <f t="shared" si="76"/>
        <v/>
      </c>
      <c r="FF61" s="106" t="str">
        <f>IF(ISBLANK(DATASHEET!FA49),"",DATASHEET!FA49)</f>
        <v/>
      </c>
      <c r="FG61" s="107" t="str">
        <f>IF(ISBLANK(DATASHEET!FB49),"",DATASHEET!FB49)</f>
        <v/>
      </c>
    </row>
    <row r="62" spans="1:163" x14ac:dyDescent="0.25">
      <c r="A62" s="354">
        <f>DATASHEET!A50</f>
        <v>160121</v>
      </c>
      <c r="B62" s="42" t="str">
        <f>DATASHEET!B50</f>
        <v>DARTEY, Dorcy</v>
      </c>
      <c r="C62" s="109" t="str">
        <f>DATASHEET!C50</f>
        <v>12MP</v>
      </c>
      <c r="D62" s="110" t="str">
        <f>DATASHEET!D50</f>
        <v>F</v>
      </c>
      <c r="E62" s="110" t="str">
        <f>IFERROR(VLOOKUP(A62,'[5]Y12 Students'!$E$3:$I$271,5,FALSE),"")</f>
        <v>EXTERNAL</v>
      </c>
      <c r="F62" s="110" t="str">
        <f>DATASHEET!E50</f>
        <v>Y</v>
      </c>
      <c r="G62" s="110" t="str">
        <f>DATASHEET!F50</f>
        <v>Black - African</v>
      </c>
      <c r="H62" s="110" t="str">
        <f>DATASHEET!G50</f>
        <v>N</v>
      </c>
      <c r="I62" s="110" t="str">
        <f>DATASHEET!H50</f>
        <v>N</v>
      </c>
      <c r="J62" s="111" t="str">
        <f>DATASHEET!J50</f>
        <v>6.25+ (B/A)</v>
      </c>
      <c r="K62" s="104" t="str">
        <f t="shared" si="25"/>
        <v/>
      </c>
      <c r="L62" s="104" t="str">
        <f t="shared" si="26"/>
        <v/>
      </c>
      <c r="M62" s="336" t="str">
        <f>IF(COUNT(L3VA!$N62,L3VA!$Z62,L3VA!$T62,L3VA!$AF62,L3VA!$AX62,L3VA!$AR62,L3VA!$BJ62,L3VA!$BD62,L3VA!$BP62,L3VA!#REF!,L3VA!$AL62,L3VA!$BV62,L3VA!$CH62,L3VA!$CZ62,L3VA!$CN62,L3VA!$DF62,L3VA!$CB62,L3VA!#REF!,L3VA!$DR62,L3VA!$DX62,L3VA!$ED62,L3VA!$EJ62,L3VA!$EP62,L3VA!$EV62,L3VA!$FB62,L3VA!$DL62)=0,"",AVERAGE(N62,Z62,T62,AF62,AL62,AX62,AR62,BJ62,BD62,BP62,BV62,CH62,CZ62,CN62,DF62,CB62,DR62,DX62,ED62,EJ62,EP62,EV62,FB62,DL62))</f>
        <v/>
      </c>
      <c r="N62" s="123" t="str">
        <f t="shared" si="29"/>
        <v/>
      </c>
      <c r="O62" s="124">
        <f>IFERROR(INDEX(DATASHEET!$A$1:$GG$231,MATCH(L3VA!$A62,DATASHEET!$A$1:$A$231,0),MATCH(L3VA!P$2,DATASHEET!$A$1:$GG$1,0)),"")</f>
        <v>0</v>
      </c>
      <c r="P62" s="105">
        <f>IF(VLOOKUP(L3VA!$A62,DATASHEET!$A$2:$EW$231,22,FALSE)="","",VLOOKUP(L3VA!$A62,DATASHEET!$A$2:$EW$231,22,FALSE))</f>
        <v>0</v>
      </c>
      <c r="Q62" s="105" t="str">
        <f t="shared" si="30"/>
        <v/>
      </c>
      <c r="R62" s="106" t="str">
        <f>IF(ISBLANK(DATASHEET!AF50),"",DATASHEET!AF50)</f>
        <v/>
      </c>
      <c r="S62" s="107" t="str">
        <f>IF(ISBLANK(DATASHEET!AG50),"",DATASHEET!AG50)</f>
        <v/>
      </c>
      <c r="T62" s="123" t="str">
        <f t="shared" si="31"/>
        <v/>
      </c>
      <c r="U62" s="124">
        <f>IFERROR(INDEX(DATASHEET!$A$1:$GG$231,MATCH(L3VA!$A62,DATASHEET!$A$1:$A$231,0),MATCH(L3VA!V$2,DATASHEET!$A$1:$GG$1,0)),"")</f>
        <v>0</v>
      </c>
      <c r="V62" s="105">
        <f>IF(VLOOKUP(L3VA!$A62,DATASHEET!$A$2:$EW$231,27,FALSE)="","",VLOOKUP(L3VA!$A62,DATASHEET!$A$2:$EW$231,27,FALSE))</f>
        <v>0</v>
      </c>
      <c r="W62" s="105" t="str">
        <f t="shared" si="32"/>
        <v/>
      </c>
      <c r="X62" s="106" t="str">
        <f>IF(ISBLANK(DATASHEET!AK50),"",DATASHEET!AK50)</f>
        <v>AWI</v>
      </c>
      <c r="Y62" s="107" t="str">
        <f>IF(ISBLANK(DATASHEET!AL50),"",DATASHEET!AL50)</f>
        <v>12D-BI-1</v>
      </c>
      <c r="Z62" s="123" t="str">
        <f t="shared" si="33"/>
        <v/>
      </c>
      <c r="AA62" s="124">
        <f>IFERROR(INDEX(DATASHEET!$A$1:$GG$231,MATCH(L3VA!$A62,DATASHEET!$A$1:$A$231,0),MATCH(L3VA!AB$2,DATASHEET!$A$1:$GG$1,0)),"")</f>
        <v>0</v>
      </c>
      <c r="AB62" s="105" t="str">
        <f>IF(VLOOKUP(L3VA!$A62,DATASHEET!$A$2:$EW$231,32,FALSE)="","",VLOOKUP(L3VA!$A62,DATASHEET!$A$2:$EW$231,32,FALSE))</f>
        <v/>
      </c>
      <c r="AC62" s="105" t="str">
        <f t="shared" si="34"/>
        <v/>
      </c>
      <c r="AD62" s="106" t="str">
        <f>IF(ISBLANK(DATASHEET!AP50),"",DATASHEET!AP50)</f>
        <v/>
      </c>
      <c r="AE62" s="107" t="str">
        <f>IF(ISBLANK(DATASHEET!AQ50),"",DATASHEET!AQ50)</f>
        <v/>
      </c>
      <c r="AF62" s="123" t="str">
        <f t="shared" si="35"/>
        <v/>
      </c>
      <c r="AG62" s="124">
        <f>IFERROR(INDEX(DATASHEET!$A$1:$GG$231,MATCH(L3VA!$A62,DATASHEET!$A$1:$A$231,0),MATCH(L3VA!AH$2,DATASHEET!$A$1:$GG$1,0)),"")</f>
        <v>0</v>
      </c>
      <c r="AH62" s="105" t="str">
        <f>IF(VLOOKUP(L3VA!$A62,DATASHEET!$A$2:$EW$231,37,FALSE)="","",VLOOKUP(L3VA!$A62,DATASHEET!$A$2:$EW$231,37,FALSE))</f>
        <v>AWI</v>
      </c>
      <c r="AI62" s="105" t="str">
        <f t="shared" si="36"/>
        <v/>
      </c>
      <c r="AJ62" s="106" t="str">
        <f>IF(ISBLANK(DATASHEET!AU50),"",DATASHEET!AU50)</f>
        <v>KR</v>
      </c>
      <c r="AK62" s="107" t="str">
        <f>IF(ISBLANK(DATASHEET!AV50),"",DATASHEET!AV50)</f>
        <v>12E-CH-1</v>
      </c>
      <c r="AL62" s="123" t="str">
        <f t="shared" si="37"/>
        <v/>
      </c>
      <c r="AM62" s="124">
        <f>IFERROR(INDEX(DATASHEET!$A$1:$GG$231,MATCH(L3VA!$A62,DATASHEET!$A$1:$A$231,0),MATCH(L3VA!AN$2,DATASHEET!$A$1:$GG$1,0)),"")</f>
        <v>0</v>
      </c>
      <c r="AN62" s="105" t="str">
        <f>IF(VLOOKUP(L3VA!$A62,DATASHEET!$A$2:$EW$231,42,FALSE)="","",VLOOKUP(L3VA!$A62,DATASHEET!$A$2:$EW$231,42,FALSE))</f>
        <v/>
      </c>
      <c r="AO62" s="105" t="str">
        <f t="shared" si="38"/>
        <v/>
      </c>
      <c r="AP62" s="106" t="str">
        <f>IF(ISBLANK(DATASHEET!AZ50),"",DATASHEET!AZ50)</f>
        <v/>
      </c>
      <c r="AQ62" s="107" t="str">
        <f>IF(ISBLANK(DATASHEET!BA50),"",DATASHEET!BA50)</f>
        <v/>
      </c>
      <c r="AR62" s="123" t="str">
        <f t="shared" si="39"/>
        <v/>
      </c>
      <c r="AS62" s="124">
        <f>IFERROR(INDEX(DATASHEET!$A$1:$GG$231,MATCH(L3VA!$A62,DATASHEET!$A$1:$A$231,0),MATCH(L3VA!AT$2,DATASHEET!$A$1:$GG$1,0)),"")</f>
        <v>0</v>
      </c>
      <c r="AT62" s="105" t="str">
        <f>IF(VLOOKUP(L3VA!$A62,DATASHEET!$A$2:$EW$231,47,FALSE)="","",VLOOKUP(L3VA!$A62,DATASHEET!$A$2:$EW$231,47,FALSE))</f>
        <v>KR</v>
      </c>
      <c r="AU62" s="105" t="str">
        <f t="shared" si="40"/>
        <v/>
      </c>
      <c r="AV62" s="106" t="str">
        <f>IF(ISBLANK(DATASHEET!BE50),"",DATASHEET!BE50)</f>
        <v/>
      </c>
      <c r="AW62" s="107" t="str">
        <f>IF(ISBLANK(DATASHEET!BF50),"",DATASHEET!BF50)</f>
        <v/>
      </c>
      <c r="AX62" s="123" t="str">
        <f t="shared" si="41"/>
        <v/>
      </c>
      <c r="AY62" s="124">
        <f>IFERROR(INDEX(DATASHEET!$A$1:$GG$231,MATCH(L3VA!$A62,DATASHEET!$A$1:$A$231,0),MATCH(L3VA!AZ$2,DATASHEET!$A$1:$GG$1,0)),"")</f>
        <v>0</v>
      </c>
      <c r="AZ62" s="105" t="str">
        <f>IF(VLOOKUP(L3VA!$A62,DATASHEET!$A$2:$EW$231,52,FALSE)="","",VLOOKUP(L3VA!$A62,DATASHEET!$A$2:$EW$231,52,FALSE))</f>
        <v/>
      </c>
      <c r="BA62" s="105" t="str">
        <f t="shared" si="42"/>
        <v/>
      </c>
      <c r="BB62" s="106" t="str">
        <f>IF(ISBLANK(DATASHEET!BJ50),"",DATASHEET!BJ50)</f>
        <v/>
      </c>
      <c r="BC62" s="107" t="str">
        <f>IF(ISBLANK(DATASHEET!BK50),"",DATASHEET!BK50)</f>
        <v/>
      </c>
      <c r="BD62" s="123" t="str">
        <f t="shared" si="43"/>
        <v/>
      </c>
      <c r="BE62" s="124">
        <f>IFERROR(INDEX(DATASHEET!$A$1:$GG$231,MATCH(L3VA!$A62,DATASHEET!$A$1:$A$231,0),MATCH(L3VA!BF$2,DATASHEET!$A$1:$GG$1,0)),"")</f>
        <v>0</v>
      </c>
      <c r="BF62" s="105" t="str">
        <f>IF(VLOOKUP(L3VA!$A62,DATASHEET!$A$2:$EW$231,57,FALSE)="","",VLOOKUP(L3VA!$A62,DATASHEET!$A$2:$EW$231,57,FALSE))</f>
        <v/>
      </c>
      <c r="BG62" s="105" t="str">
        <f t="shared" si="44"/>
        <v/>
      </c>
      <c r="BH62" s="106" t="str">
        <f>IF(ISBLANK(DATASHEET!BO50),"",DATASHEET!BO50)</f>
        <v/>
      </c>
      <c r="BI62" s="107" t="str">
        <f>IF(ISBLANK(DATASHEET!BP50),"",DATASHEET!BP50)</f>
        <v/>
      </c>
      <c r="BJ62" s="123" t="str">
        <f t="shared" si="45"/>
        <v/>
      </c>
      <c r="BK62" s="124">
        <f>IFERROR(INDEX(DATASHEET!$A$1:$GG$231,MATCH(L3VA!$A62,DATASHEET!$A$1:$A$231,0),MATCH(L3VA!BL$2,DATASHEET!$A$1:$GG$1,0)),"")</f>
        <v>0</v>
      </c>
      <c r="BL62" s="105" t="str">
        <f>IF(VLOOKUP(L3VA!$A62,DATASHEET!$A$2:$EW$231,62,FALSE)="","",VLOOKUP(L3VA!$A62,DATASHEET!$A$2:$EW$231,62,FALSE))</f>
        <v/>
      </c>
      <c r="BM62" s="105" t="str">
        <f t="shared" si="46"/>
        <v/>
      </c>
      <c r="BN62" s="106" t="str">
        <f>IF(ISBLANK(DATASHEET!BT50),"",DATASHEET!BT50)</f>
        <v/>
      </c>
      <c r="BO62" s="107" t="str">
        <f>IF(ISBLANK(DATASHEET!BU50),"",DATASHEET!BU50)</f>
        <v/>
      </c>
      <c r="BP62" s="123" t="str">
        <f t="shared" si="47"/>
        <v/>
      </c>
      <c r="BQ62" s="124">
        <f>IFERROR(INDEX(DATASHEET!$A$1:$GG$231,MATCH(L3VA!$A62,DATASHEET!$A$1:$A$231,0),MATCH(L3VA!BR$2,DATASHEET!$A$1:$GG$1,0)),"")</f>
        <v>0</v>
      </c>
      <c r="BR62" s="105" t="str">
        <f>IF(VLOOKUP(L3VA!$A62,DATASHEET!$A$2:$EW$231,67,FALSE)="","",VLOOKUP(L3VA!$A62,DATASHEET!$A$2:$EW$231,67,FALSE))</f>
        <v/>
      </c>
      <c r="BS62" s="105" t="str">
        <f t="shared" si="48"/>
        <v/>
      </c>
      <c r="BT62" s="106" t="str">
        <f>IF(ISBLANK(DATASHEET!BY50),"",DATASHEET!BY50)</f>
        <v/>
      </c>
      <c r="BU62" s="107" t="str">
        <f>IF(ISBLANK(DATASHEET!BZ50),"",DATASHEET!BZ50)</f>
        <v/>
      </c>
      <c r="BV62" s="123" t="str">
        <f t="shared" si="49"/>
        <v/>
      </c>
      <c r="BW62" s="124">
        <f>IFERROR(INDEX(DATASHEET!$A$1:$GG$231,MATCH(L3VA!$A62,DATASHEET!$A$1:$A$231,0),MATCH(L3VA!BX$2,DATASHEET!$A$1:$GG$1,0)),"")</f>
        <v>0</v>
      </c>
      <c r="BX62" s="105" t="str">
        <f>IF(VLOOKUP(L3VA!$A62,DATASHEET!$A$2:$EW$231,77,FALSE)="","",VLOOKUP(L3VA!$A62,DATASHEET!$A$2:$EW$231,77,FALSE))</f>
        <v/>
      </c>
      <c r="BY62" s="105" t="str">
        <f t="shared" si="50"/>
        <v/>
      </c>
      <c r="BZ62" s="106" t="str">
        <f>IF(ISBLANK(DATASHEET!CI50),"",DATASHEET!CI50)</f>
        <v/>
      </c>
      <c r="CA62" s="107" t="str">
        <f>IF(ISBLANK(DATASHEET!CJ50),"",DATASHEET!CJ50)</f>
        <v/>
      </c>
      <c r="CB62" s="123" t="str">
        <f t="shared" si="51"/>
        <v/>
      </c>
      <c r="CC62" s="124">
        <f>IFERROR(INDEX(DATASHEET!$A$1:$GG$231,MATCH(L3VA!$A62,DATASHEET!$A$1:$A$231,0),MATCH(L3VA!CD$2,DATASHEET!$A$1:$GG$1,0)),"")</f>
        <v>0</v>
      </c>
      <c r="CD62" s="105" t="str">
        <f>IF(VLOOKUP(L3VA!$A62,DATASHEET!$A$2:$EW$231,82,FALSE)="","",VLOOKUP(L3VA!$A62,DATASHEET!$A$2:$EW$231,82,FALSE))</f>
        <v>LSA5</v>
      </c>
      <c r="CE62" s="105" t="str">
        <f t="shared" si="52"/>
        <v/>
      </c>
      <c r="CF62" s="106" t="str">
        <f>IF(ISBLANK(DATASHEET!CN50),"",DATASHEET!CN50)</f>
        <v/>
      </c>
      <c r="CG62" s="107" t="str">
        <f>IF(ISBLANK(DATASHEET!CO50),"",DATASHEET!CO50)</f>
        <v/>
      </c>
      <c r="CH62" s="123" t="str">
        <f t="shared" si="53"/>
        <v/>
      </c>
      <c r="CI62" s="124">
        <f>IFERROR(INDEX(DATASHEET!$A$1:$GG$231,MATCH(L3VA!$A62,DATASHEET!$A$1:$A$231,0),MATCH(L3VA!CJ$2,DATASHEET!$A$1:$GG$1,0)),"")</f>
        <v>0</v>
      </c>
      <c r="CJ62" s="105" t="str">
        <f>IF(VLOOKUP(L3VA!$A62,DATASHEET!$A$2:$EW$231,87,FALSE)="","",VLOOKUP(L3VA!$A62,DATASHEET!$A$2:$EW$231,87,FALSE))</f>
        <v/>
      </c>
      <c r="CK62" s="105" t="str">
        <f t="shared" si="27"/>
        <v/>
      </c>
      <c r="CL62" s="106" t="str">
        <f>IF(ISBLANK(DATASHEET!CS50),"",DATASHEET!CS50)</f>
        <v/>
      </c>
      <c r="CM62" s="107" t="str">
        <f>IF(ISBLANK(DATASHEET!CT50),"",DATASHEET!CT50)</f>
        <v/>
      </c>
      <c r="CN62" s="123" t="str">
        <f t="shared" si="54"/>
        <v/>
      </c>
      <c r="CO62" s="124">
        <f>IFERROR(INDEX(DATASHEET!$A$1:$GG$231,MATCH(L3VA!$A62,DATASHEET!$A$1:$A$231,0),MATCH(L3VA!CP$2,DATASHEET!$A$1:$GG$1,0)),"")</f>
        <v>0</v>
      </c>
      <c r="CP62" s="105" t="str">
        <f>IF(VLOOKUP(L3VA!$A62,DATASHEET!$A$2:$EW$231,92,FALSE)="","",VLOOKUP(L3VA!$A62,DATASHEET!$A$2:$EW$231,92,FALSE))</f>
        <v/>
      </c>
      <c r="CQ62" s="105" t="str">
        <f t="shared" si="55"/>
        <v/>
      </c>
      <c r="CR62" s="106" t="str">
        <f>IF(ISBLANK(DATASHEET!CX50),"",DATASHEET!CX50)</f>
        <v/>
      </c>
      <c r="CS62" s="107" t="str">
        <f>IF(ISBLANK(DATASHEET!CY50),"",DATASHEET!CY50)</f>
        <v/>
      </c>
      <c r="CT62" s="123" t="str">
        <f t="shared" si="56"/>
        <v/>
      </c>
      <c r="CU62" s="124">
        <f>IFERROR(INDEX(DATASHEET!$A$1:$GG$231,MATCH(L3VA!$A62,DATASHEET!$A$1:$A$231,0),MATCH(L3VA!CV$2,DATASHEET!$A$1:$GG$1,0)),"")</f>
        <v>0</v>
      </c>
      <c r="CV62" s="105" t="str">
        <f>IF(VLOOKUP(L3VA!$A62,DATASHEET!$A$2:$EW$231,107,FALSE)="","",VLOOKUP(L3VA!$A62,DATASHEET!$A$2:$EW$231,107,FALSE))</f>
        <v/>
      </c>
      <c r="CW62" s="105" t="str">
        <f t="shared" si="57"/>
        <v/>
      </c>
      <c r="CX62" s="106" t="str">
        <f>IF(ISBLANK(DATASHEET!DC50),"",DATASHEET!DC50)</f>
        <v/>
      </c>
      <c r="CY62" s="107" t="str">
        <f>IF(ISBLANK(DATASHEET!DD50),"",DATASHEET!DD50)</f>
        <v/>
      </c>
      <c r="CZ62" s="123" t="str">
        <f t="shared" si="58"/>
        <v/>
      </c>
      <c r="DA62" s="124">
        <f>IFERROR(INDEX(DATASHEET!$A$1:$GG$231,MATCH(L3VA!$A62,DATASHEET!$A$1:$A$231,0),MATCH(L3VA!DB$2,DATASHEET!$A$1:$GG$1,0)),"")</f>
        <v>0</v>
      </c>
      <c r="DB62" s="105" t="str">
        <f>IF(VLOOKUP(L3VA!$A62,DATASHEET!$A$2:$EW$231,97,FALSE)="","",VLOOKUP(L3VA!$A62,DATASHEET!$A$2:$EW$231,97,FALSE))</f>
        <v/>
      </c>
      <c r="DC62" s="105" t="str">
        <f t="shared" si="59"/>
        <v/>
      </c>
      <c r="DD62" s="106" t="str">
        <f>IF(ISBLANK(DATASHEET!DH50),"",DATASHEET!DH50)</f>
        <v/>
      </c>
      <c r="DE62" s="107" t="str">
        <f>IF(ISBLANK(DATASHEET!DI50),"",DATASHEET!DI50)</f>
        <v/>
      </c>
      <c r="DF62" s="123" t="str">
        <f t="shared" si="60"/>
        <v/>
      </c>
      <c r="DG62" s="124">
        <f>IFERROR(INDEX(DATASHEET!$A$1:$GG$231,MATCH(L3VA!$A62,DATASHEET!$A$1:$A$231,0),MATCH(L3VA!DH$2,DATASHEET!$A$1:$GG$1,0)),"")</f>
        <v>0</v>
      </c>
      <c r="DH62" s="105" t="str">
        <f>IF(VLOOKUP(L3VA!$A62,DATASHEET!$A$2:$EW$231,102,FALSE)="","",VLOOKUP(L3VA!$A62,DATASHEET!$A$2:$EW$231,102,FALSE))</f>
        <v/>
      </c>
      <c r="DI62" s="105" t="str">
        <f t="shared" si="61"/>
        <v/>
      </c>
      <c r="DJ62" s="106" t="str">
        <f>IF(ISBLANK(DATASHEET!DM50),"",DATASHEET!DM50)</f>
        <v>JQ</v>
      </c>
      <c r="DK62" s="107" t="str">
        <f>IF(ISBLANK(DATASHEET!DN50),"",DATASHEET!DN50)</f>
        <v>12C-MA-7</v>
      </c>
      <c r="DL62" s="123" t="str">
        <f t="shared" si="62"/>
        <v/>
      </c>
      <c r="DM62" s="124">
        <f>IFERROR(INDEX(DATASHEET!$A$1:$GG$231,MATCH(L3VA!$A62,DATASHEET!$A$1:$A$231,0),MATCH(L3VA!DN$2,DATASHEET!$A$1:$GG$1,0)),"")</f>
        <v>0</v>
      </c>
      <c r="DN62" s="105" t="str">
        <f>IF(VLOOKUP(L3VA!$A62,DATASHEET!$A$2:$FW$231,112,FALSE)="","",VLOOKUP(L3VA!$A62,DATASHEET!$A$2:$FW$231,112,FALSE))</f>
        <v/>
      </c>
      <c r="DO62" s="105" t="str">
        <f t="shared" si="28"/>
        <v/>
      </c>
      <c r="DP62" s="106" t="str">
        <f>IF(ISBLANK(DATASHEET!DR50),"",DATASHEET!DR50)</f>
        <v/>
      </c>
      <c r="DQ62" s="107" t="str">
        <f>IF(ISBLANK(DATASHEET!DS50),"",DATASHEET!DS50)</f>
        <v/>
      </c>
      <c r="DR62" s="123" t="str">
        <f t="shared" si="63"/>
        <v/>
      </c>
      <c r="DS62" s="124">
        <f>IFERROR(INDEX(DATASHEET!$A$1:$GG$231,MATCH(L3VA!$A62,DATASHEET!$A$1:$A$231,0),MATCH(L3VA!DT$2,DATASHEET!$A$1:$GG$1,0)),"")</f>
        <v>0</v>
      </c>
      <c r="DT62" s="105" t="str">
        <f>IF(VLOOKUP(L3VA!$A62,DATASHEET!$A$2:$EW$231,117,FALSE)="","",VLOOKUP(L3VA!$A62,DATASHEET!$A$2:$EW$231,117,FALSE))</f>
        <v>JQ</v>
      </c>
      <c r="DU62" s="105" t="str">
        <f t="shared" si="64"/>
        <v/>
      </c>
      <c r="DV62" s="106" t="str">
        <f>IF(ISBLANK(DATASHEET!DW50),"",DATASHEET!DW50)</f>
        <v/>
      </c>
      <c r="DW62" s="107" t="str">
        <f>IF(ISBLANK(DATASHEET!DX50),"",DATASHEET!DX50)</f>
        <v/>
      </c>
      <c r="DX62" s="123" t="str">
        <f t="shared" si="65"/>
        <v/>
      </c>
      <c r="DY62" s="124" t="str">
        <f>IFERROR(INDEX(DATASHEET!$A$1:$GG$231,MATCH(L3VA!$A62,DATASHEET!$A$1:$A$231,0),MATCH(L3VA!DZ$2,DATASHEET!$A$1:$GG$1,0)),"")</f>
        <v/>
      </c>
      <c r="DZ62" s="105" t="str">
        <f>IF(VLOOKUP(L3VA!$A62,DATASHEET!$A$2:$EW$231,122,FALSE)="","",VLOOKUP(L3VA!$A62,DATASHEET!$A$2:$EW$231,122,FALSE))</f>
        <v/>
      </c>
      <c r="EA62" s="105" t="str">
        <f t="shared" si="66"/>
        <v/>
      </c>
      <c r="EB62" s="106" t="str">
        <f>IF(ISBLANK(DATASHEET!EB50),"",DATASHEET!EB50)</f>
        <v/>
      </c>
      <c r="EC62" s="107" t="str">
        <f>IF(ISBLANK(DATASHEET!EC50),"",DATASHEET!EC50)</f>
        <v/>
      </c>
      <c r="ED62" s="123" t="str">
        <f t="shared" si="67"/>
        <v/>
      </c>
      <c r="EE62" s="124">
        <f>IFERROR(INDEX(DATASHEET!$A$1:$GG$231,MATCH(L3VA!$A62,DATASHEET!$A$1:$A$231,0),MATCH(L3VA!EF$2,DATASHEET!$A$1:$GG$1,0)),"")</f>
        <v>0</v>
      </c>
      <c r="EF62" s="105" t="str">
        <f>IF(VLOOKUP(L3VA!$A62,DATASHEET!$A$2:$EW$231,127,FALSE)="","",VLOOKUP(L3VA!$A62,DATASHEET!$A$2:$EW$231,127,FALSE))</f>
        <v/>
      </c>
      <c r="EG62" s="105" t="str">
        <f t="shared" si="68"/>
        <v/>
      </c>
      <c r="EH62" s="106" t="str">
        <f>IF(ISBLANK(DATASHEET!EG50),"",DATASHEET!EG50)</f>
        <v/>
      </c>
      <c r="EI62" s="107" t="str">
        <f>IF(ISBLANK(DATASHEET!EH50),"",DATASHEET!EH50)</f>
        <v/>
      </c>
      <c r="EJ62" s="123" t="str">
        <f t="shared" si="69"/>
        <v/>
      </c>
      <c r="EK62" s="124">
        <f>IFERROR(INDEX(DATASHEET!$A$1:$GG$231,MATCH(L3VA!$A62,DATASHEET!$A$1:$A$231,0),MATCH(L3VA!EL$2,DATASHEET!$A$1:$GG$1,0)),"")</f>
        <v>0</v>
      </c>
      <c r="EL62" s="105" t="str">
        <f>IF(VLOOKUP(L3VA!$A62,DATASHEET!$A$2:$EW$231,132,FALSE)="","",VLOOKUP(L3VA!$A62,DATASHEET!$A$2:$EW$231,132,FALSE))</f>
        <v/>
      </c>
      <c r="EM62" s="105" t="str">
        <f t="shared" si="70"/>
        <v/>
      </c>
      <c r="EN62" s="106" t="str">
        <f>IF(ISBLANK(DATASHEET!EL50),"",DATASHEET!EL50)</f>
        <v/>
      </c>
      <c r="EO62" s="107" t="str">
        <f>IF(ISBLANK(DATASHEET!EM50),"",DATASHEET!EM50)</f>
        <v/>
      </c>
      <c r="EP62" s="123" t="str">
        <f t="shared" si="71"/>
        <v/>
      </c>
      <c r="EQ62" s="124">
        <f>IFERROR(INDEX(DATASHEET!$A$1:$GG$231,MATCH(L3VA!$A62,DATASHEET!$A$1:$A$231,0),MATCH(L3VA!ER$2,DATASHEET!$A$1:$GG$1,0)),"")</f>
        <v>0</v>
      </c>
      <c r="ER62" s="105" t="str">
        <f>IF(VLOOKUP(L3VA!$A62,DATASHEET!$A$2:$EW$231,137,FALSE)="","",VLOOKUP(L3VA!$A62,DATASHEET!$A$2:$EW$231,137,FALSE))</f>
        <v/>
      </c>
      <c r="ES62" s="105" t="str">
        <f t="shared" si="72"/>
        <v/>
      </c>
      <c r="ET62" s="106" t="str">
        <f>IF(ISBLANK(DATASHEET!EQ50),"",DATASHEET!EQ50)</f>
        <v>BG</v>
      </c>
      <c r="EU62" s="107" t="str">
        <f>IF(ISBLANK(DATASHEET!ER50),"",DATASHEET!ER50)</f>
        <v>12A-PY-10</v>
      </c>
      <c r="EV62" s="123" t="str">
        <f t="shared" si="73"/>
        <v/>
      </c>
      <c r="EW62" s="124">
        <f>IFERROR(INDEX(DATASHEET!$A$1:$GG$231,MATCH(L3VA!$A62,DATASHEET!$A$1:$A$231,0),MATCH(L3VA!EX$2,DATASHEET!$A$1:$GG$1,0)),"")</f>
        <v>0</v>
      </c>
      <c r="EX62" s="105" t="str">
        <f>IF(VLOOKUP(L3VA!$A62,DATASHEET!$A$2:$EW$231,142,FALSE)="","",VLOOKUP(L3VA!$A62,DATASHEET!$A$2:$EW$231,142,FALSE))</f>
        <v/>
      </c>
      <c r="EY62" s="105" t="str">
        <f t="shared" si="74"/>
        <v/>
      </c>
      <c r="EZ62" s="106" t="str">
        <f>IF(ISBLANK(DATASHEET!EV50),"",DATASHEET!EV50)</f>
        <v/>
      </c>
      <c r="FA62" s="107" t="str">
        <f>IF(ISBLANK(DATASHEET!EW50),"",DATASHEET!EW50)</f>
        <v/>
      </c>
      <c r="FB62" s="123" t="str">
        <f t="shared" si="75"/>
        <v/>
      </c>
      <c r="FC62" s="124">
        <f>IFERROR(INDEX(DATASHEET!$A$1:$GG$231,MATCH(L3VA!$A62,DATASHEET!$A$1:$A$231,0),MATCH(L3VA!FD$2,DATASHEET!$A$1:$GG$1,0)),"")</f>
        <v>0</v>
      </c>
      <c r="FD62" s="105" t="str">
        <f>IF(VLOOKUP(L3VA!$A62,DATASHEET!$A$2:$FW$231,147,FALSE)="","",VLOOKUP(L3VA!$A62,DATASHEET!$A$2:$FW$231,147,FALSE))</f>
        <v>BG</v>
      </c>
      <c r="FE62" s="105" t="str">
        <f t="shared" si="76"/>
        <v/>
      </c>
      <c r="FF62" s="106" t="str">
        <f>IF(ISBLANK(DATASHEET!FA50),"",DATASHEET!FA50)</f>
        <v/>
      </c>
      <c r="FG62" s="107" t="str">
        <f>IF(ISBLANK(DATASHEET!FB50),"",DATASHEET!FB50)</f>
        <v/>
      </c>
    </row>
    <row r="63" spans="1:163" x14ac:dyDescent="0.25">
      <c r="A63" s="354">
        <f>DATASHEET!A51</f>
        <v>160114</v>
      </c>
      <c r="B63" s="42" t="str">
        <f>DATASHEET!B51</f>
        <v>DAVIDSON, Callum</v>
      </c>
      <c r="C63" s="109" t="str">
        <f>DATASHEET!C51</f>
        <v>12CSN</v>
      </c>
      <c r="D63" s="110" t="str">
        <f>DATASHEET!D51</f>
        <v>M</v>
      </c>
      <c r="E63" s="110" t="str">
        <f>IFERROR(VLOOKUP(A63,'[5]Y12 Students'!$E$3:$I$271,5,FALSE),"")</f>
        <v>EXTERNAL</v>
      </c>
      <c r="F63" s="110" t="str">
        <f>DATASHEET!E51</f>
        <v>N</v>
      </c>
      <c r="G63" s="110" t="str">
        <f>DATASHEET!F51</f>
        <v>White - British</v>
      </c>
      <c r="H63" s="110" t="str">
        <f>DATASHEET!G51</f>
        <v>N</v>
      </c>
      <c r="I63" s="110" t="str">
        <f>DATASHEET!H51</f>
        <v>N</v>
      </c>
      <c r="J63" s="111" t="str">
        <f>DATASHEET!J51</f>
        <v>6.25+ (B/A)</v>
      </c>
      <c r="K63" s="104" t="str">
        <f t="shared" si="25"/>
        <v/>
      </c>
      <c r="L63" s="104" t="str">
        <f t="shared" si="26"/>
        <v/>
      </c>
      <c r="M63" s="336" t="str">
        <f>IF(COUNT(L3VA!$N63,L3VA!$Z63,L3VA!$T63,L3VA!$AF63,L3VA!$AX63,L3VA!$AR63,L3VA!$BJ63,L3VA!$BD63,L3VA!$BP63,L3VA!#REF!,L3VA!$AL63,L3VA!$BV63,L3VA!$CH63,L3VA!$CZ63,L3VA!$CN63,L3VA!$DF63,L3VA!$CB63,L3VA!#REF!,L3VA!$DR63,L3VA!$DX63,L3VA!$ED63,L3VA!$EJ63,L3VA!$EP63,L3VA!$EV63,L3VA!$FB63,L3VA!$DL63)=0,"",AVERAGE(N63,Z63,T63,AF63,AL63,AX63,AR63,BJ63,BD63,BP63,BV63,CH63,CZ63,CN63,DF63,CB63,DR63,DX63,ED63,EJ63,EP63,EV63,FB63,DL63))</f>
        <v/>
      </c>
      <c r="N63" s="123" t="str">
        <f t="shared" si="29"/>
        <v/>
      </c>
      <c r="O63" s="124">
        <f>IFERROR(INDEX(DATASHEET!$A$1:$GG$231,MATCH(L3VA!$A63,DATASHEET!$A$1:$A$231,0),MATCH(L3VA!P$2,DATASHEET!$A$1:$GG$1,0)),"")</f>
        <v>0</v>
      </c>
      <c r="P63" s="105">
        <f>IF(VLOOKUP(L3VA!$A63,DATASHEET!$A$2:$EW$231,22,FALSE)="","",VLOOKUP(L3VA!$A63,DATASHEET!$A$2:$EW$231,22,FALSE))</f>
        <v>1</v>
      </c>
      <c r="Q63" s="105" t="str">
        <f t="shared" si="30"/>
        <v/>
      </c>
      <c r="R63" s="106" t="str">
        <f>IF(ISBLANK(DATASHEET!AF51),"",DATASHEET!AF51)</f>
        <v/>
      </c>
      <c r="S63" s="107" t="str">
        <f>IF(ISBLANK(DATASHEET!AG51),"",DATASHEET!AG51)</f>
        <v/>
      </c>
      <c r="T63" s="123" t="str">
        <f t="shared" si="31"/>
        <v/>
      </c>
      <c r="U63" s="124">
        <f>IFERROR(INDEX(DATASHEET!$A$1:$GG$231,MATCH(L3VA!$A63,DATASHEET!$A$1:$A$231,0),MATCH(L3VA!V$2,DATASHEET!$A$1:$GG$1,0)),"")</f>
        <v>0</v>
      </c>
      <c r="V63" s="105">
        <f>IF(VLOOKUP(L3VA!$A63,DATASHEET!$A$2:$EW$231,27,FALSE)="","",VLOOKUP(L3VA!$A63,DATASHEET!$A$2:$EW$231,27,FALSE))</f>
        <v>1</v>
      </c>
      <c r="W63" s="105" t="str">
        <f t="shared" si="32"/>
        <v/>
      </c>
      <c r="X63" s="106" t="str">
        <f>IF(ISBLANK(DATASHEET!AK51),"",DATASHEET!AK51)</f>
        <v/>
      </c>
      <c r="Y63" s="107" t="str">
        <f>IF(ISBLANK(DATASHEET!AL51),"",DATASHEET!AL51)</f>
        <v/>
      </c>
      <c r="Z63" s="123" t="str">
        <f t="shared" si="33"/>
        <v/>
      </c>
      <c r="AA63" s="124">
        <f>IFERROR(INDEX(DATASHEET!$A$1:$GG$231,MATCH(L3VA!$A63,DATASHEET!$A$1:$A$231,0),MATCH(L3VA!AB$2,DATASHEET!$A$1:$GG$1,0)),"")</f>
        <v>0</v>
      </c>
      <c r="AB63" s="105" t="str">
        <f>IF(VLOOKUP(L3VA!$A63,DATASHEET!$A$2:$EW$231,32,FALSE)="","",VLOOKUP(L3VA!$A63,DATASHEET!$A$2:$EW$231,32,FALSE))</f>
        <v/>
      </c>
      <c r="AC63" s="105" t="str">
        <f t="shared" si="34"/>
        <v/>
      </c>
      <c r="AD63" s="106" t="str">
        <f>IF(ISBLANK(DATASHEET!AP51),"",DATASHEET!AP51)</f>
        <v/>
      </c>
      <c r="AE63" s="107" t="str">
        <f>IF(ISBLANK(DATASHEET!AQ51),"",DATASHEET!AQ51)</f>
        <v/>
      </c>
      <c r="AF63" s="123" t="str">
        <f t="shared" si="35"/>
        <v/>
      </c>
      <c r="AG63" s="124">
        <f>IFERROR(INDEX(DATASHEET!$A$1:$GG$231,MATCH(L3VA!$A63,DATASHEET!$A$1:$A$231,0),MATCH(L3VA!AH$2,DATASHEET!$A$1:$GG$1,0)),"")</f>
        <v>0</v>
      </c>
      <c r="AH63" s="105" t="str">
        <f>IF(VLOOKUP(L3VA!$A63,DATASHEET!$A$2:$EW$231,37,FALSE)="","",VLOOKUP(L3VA!$A63,DATASHEET!$A$2:$EW$231,37,FALSE))</f>
        <v/>
      </c>
      <c r="AI63" s="105" t="str">
        <f t="shared" si="36"/>
        <v/>
      </c>
      <c r="AJ63" s="106" t="str">
        <f>IF(ISBLANK(DATASHEET!AU51),"",DATASHEET!AU51)</f>
        <v>ES</v>
      </c>
      <c r="AK63" s="107" t="str">
        <f>IF(ISBLANK(DATASHEET!AV51),"",DATASHEET!AV51)</f>
        <v>12C-CH-2</v>
      </c>
      <c r="AL63" s="123" t="str">
        <f t="shared" si="37"/>
        <v/>
      </c>
      <c r="AM63" s="124">
        <f>IFERROR(INDEX(DATASHEET!$A$1:$GG$231,MATCH(L3VA!$A63,DATASHEET!$A$1:$A$231,0),MATCH(L3VA!AN$2,DATASHEET!$A$1:$GG$1,0)),"")</f>
        <v>0</v>
      </c>
      <c r="AN63" s="105" t="str">
        <f>IF(VLOOKUP(L3VA!$A63,DATASHEET!$A$2:$EW$231,42,FALSE)="","",VLOOKUP(L3VA!$A63,DATASHEET!$A$2:$EW$231,42,FALSE))</f>
        <v/>
      </c>
      <c r="AO63" s="105" t="str">
        <f t="shared" si="38"/>
        <v/>
      </c>
      <c r="AP63" s="106" t="str">
        <f>IF(ISBLANK(DATASHEET!AZ51),"",DATASHEET!AZ51)</f>
        <v/>
      </c>
      <c r="AQ63" s="107" t="str">
        <f>IF(ISBLANK(DATASHEET!BA51),"",DATASHEET!BA51)</f>
        <v/>
      </c>
      <c r="AR63" s="123" t="str">
        <f t="shared" si="39"/>
        <v/>
      </c>
      <c r="AS63" s="124">
        <f>IFERROR(INDEX(DATASHEET!$A$1:$GG$231,MATCH(L3VA!$A63,DATASHEET!$A$1:$A$231,0),MATCH(L3VA!AT$2,DATASHEET!$A$1:$GG$1,0)),"")</f>
        <v>0</v>
      </c>
      <c r="AT63" s="105" t="str">
        <f>IF(VLOOKUP(L3VA!$A63,DATASHEET!$A$2:$EW$231,47,FALSE)="","",VLOOKUP(L3VA!$A63,DATASHEET!$A$2:$EW$231,47,FALSE))</f>
        <v>ES</v>
      </c>
      <c r="AU63" s="105" t="str">
        <f t="shared" si="40"/>
        <v/>
      </c>
      <c r="AV63" s="106" t="str">
        <f>IF(ISBLANK(DATASHEET!BE51),"",DATASHEET!BE51)</f>
        <v/>
      </c>
      <c r="AW63" s="107" t="str">
        <f>IF(ISBLANK(DATASHEET!BF51),"",DATASHEET!BF51)</f>
        <v/>
      </c>
      <c r="AX63" s="123" t="str">
        <f t="shared" si="41"/>
        <v/>
      </c>
      <c r="AY63" s="124">
        <f>IFERROR(INDEX(DATASHEET!$A$1:$GG$231,MATCH(L3VA!$A63,DATASHEET!$A$1:$A$231,0),MATCH(L3VA!AZ$2,DATASHEET!$A$1:$GG$1,0)),"")</f>
        <v>0</v>
      </c>
      <c r="AZ63" s="105" t="str">
        <f>IF(VLOOKUP(L3VA!$A63,DATASHEET!$A$2:$EW$231,52,FALSE)="","",VLOOKUP(L3VA!$A63,DATASHEET!$A$2:$EW$231,52,FALSE))</f>
        <v/>
      </c>
      <c r="BA63" s="105" t="str">
        <f t="shared" si="42"/>
        <v/>
      </c>
      <c r="BB63" s="106" t="str">
        <f>IF(ISBLANK(DATASHEET!BJ51),"",DATASHEET!BJ51)</f>
        <v/>
      </c>
      <c r="BC63" s="107" t="str">
        <f>IF(ISBLANK(DATASHEET!BK51),"",DATASHEET!BK51)</f>
        <v/>
      </c>
      <c r="BD63" s="123" t="str">
        <f t="shared" si="43"/>
        <v/>
      </c>
      <c r="BE63" s="124">
        <f>IFERROR(INDEX(DATASHEET!$A$1:$GG$231,MATCH(L3VA!$A63,DATASHEET!$A$1:$A$231,0),MATCH(L3VA!BF$2,DATASHEET!$A$1:$GG$1,0)),"")</f>
        <v>0</v>
      </c>
      <c r="BF63" s="105" t="str">
        <f>IF(VLOOKUP(L3VA!$A63,DATASHEET!$A$2:$EW$231,57,FALSE)="","",VLOOKUP(L3VA!$A63,DATASHEET!$A$2:$EW$231,57,FALSE))</f>
        <v/>
      </c>
      <c r="BG63" s="105" t="str">
        <f t="shared" si="44"/>
        <v/>
      </c>
      <c r="BH63" s="106" t="str">
        <f>IF(ISBLANK(DATASHEET!BO51),"",DATASHEET!BO51)</f>
        <v/>
      </c>
      <c r="BI63" s="107" t="str">
        <f>IF(ISBLANK(DATASHEET!BP51),"",DATASHEET!BP51)</f>
        <v/>
      </c>
      <c r="BJ63" s="123" t="str">
        <f t="shared" si="45"/>
        <v/>
      </c>
      <c r="BK63" s="124">
        <f>IFERROR(INDEX(DATASHEET!$A$1:$GG$231,MATCH(L3VA!$A63,DATASHEET!$A$1:$A$231,0),MATCH(L3VA!BL$2,DATASHEET!$A$1:$GG$1,0)),"")</f>
        <v>0</v>
      </c>
      <c r="BL63" s="105" t="str">
        <f>IF(VLOOKUP(L3VA!$A63,DATASHEET!$A$2:$EW$231,62,FALSE)="","",VLOOKUP(L3VA!$A63,DATASHEET!$A$2:$EW$231,62,FALSE))</f>
        <v/>
      </c>
      <c r="BM63" s="105" t="str">
        <f t="shared" si="46"/>
        <v/>
      </c>
      <c r="BN63" s="106" t="str">
        <f>IF(ISBLANK(DATASHEET!BT51),"",DATASHEET!BT51)</f>
        <v/>
      </c>
      <c r="BO63" s="107" t="str">
        <f>IF(ISBLANK(DATASHEET!BU51),"",DATASHEET!BU51)</f>
        <v/>
      </c>
      <c r="BP63" s="123" t="str">
        <f t="shared" si="47"/>
        <v/>
      </c>
      <c r="BQ63" s="124">
        <f>IFERROR(INDEX(DATASHEET!$A$1:$GG$231,MATCH(L3VA!$A63,DATASHEET!$A$1:$A$231,0),MATCH(L3VA!BR$2,DATASHEET!$A$1:$GG$1,0)),"")</f>
        <v>0</v>
      </c>
      <c r="BR63" s="105" t="str">
        <f>IF(VLOOKUP(L3VA!$A63,DATASHEET!$A$2:$EW$231,67,FALSE)="","",VLOOKUP(L3VA!$A63,DATASHEET!$A$2:$EW$231,67,FALSE))</f>
        <v/>
      </c>
      <c r="BS63" s="105" t="str">
        <f t="shared" si="48"/>
        <v/>
      </c>
      <c r="BT63" s="106" t="str">
        <f>IF(ISBLANK(DATASHEET!BY51),"",DATASHEET!BY51)</f>
        <v/>
      </c>
      <c r="BU63" s="107" t="str">
        <f>IF(ISBLANK(DATASHEET!BZ51),"",DATASHEET!BZ51)</f>
        <v/>
      </c>
      <c r="BV63" s="123" t="str">
        <f t="shared" si="49"/>
        <v/>
      </c>
      <c r="BW63" s="124">
        <f>IFERROR(INDEX(DATASHEET!$A$1:$GG$231,MATCH(L3VA!$A63,DATASHEET!$A$1:$A$231,0),MATCH(L3VA!BX$2,DATASHEET!$A$1:$GG$1,0)),"")</f>
        <v>0</v>
      </c>
      <c r="BX63" s="105" t="str">
        <f>IF(VLOOKUP(L3VA!$A63,DATASHEET!$A$2:$EW$231,77,FALSE)="","",VLOOKUP(L3VA!$A63,DATASHEET!$A$2:$EW$231,77,FALSE))</f>
        <v/>
      </c>
      <c r="BY63" s="105" t="str">
        <f t="shared" si="50"/>
        <v/>
      </c>
      <c r="BZ63" s="106" t="str">
        <f>IF(ISBLANK(DATASHEET!CI51),"",DATASHEET!CI51)</f>
        <v/>
      </c>
      <c r="CA63" s="107" t="str">
        <f>IF(ISBLANK(DATASHEET!CJ51),"",DATASHEET!CJ51)</f>
        <v/>
      </c>
      <c r="CB63" s="123" t="str">
        <f t="shared" si="51"/>
        <v/>
      </c>
      <c r="CC63" s="124">
        <f>IFERROR(INDEX(DATASHEET!$A$1:$GG$231,MATCH(L3VA!$A63,DATASHEET!$A$1:$A$231,0),MATCH(L3VA!CD$2,DATASHEET!$A$1:$GG$1,0)),"")</f>
        <v>0</v>
      </c>
      <c r="CD63" s="105" t="str">
        <f>IF(VLOOKUP(L3VA!$A63,DATASHEET!$A$2:$EW$231,82,FALSE)="","",VLOOKUP(L3VA!$A63,DATASHEET!$A$2:$EW$231,82,FALSE))</f>
        <v>CSN</v>
      </c>
      <c r="CE63" s="105" t="str">
        <f t="shared" si="52"/>
        <v/>
      </c>
      <c r="CF63" s="106" t="str">
        <f>IF(ISBLANK(DATASHEET!CN51),"",DATASHEET!CN51)</f>
        <v/>
      </c>
      <c r="CG63" s="107" t="str">
        <f>IF(ISBLANK(DATASHEET!CO51),"",DATASHEET!CO51)</f>
        <v/>
      </c>
      <c r="CH63" s="123" t="str">
        <f t="shared" si="53"/>
        <v/>
      </c>
      <c r="CI63" s="124">
        <f>IFERROR(INDEX(DATASHEET!$A$1:$GG$231,MATCH(L3VA!$A63,DATASHEET!$A$1:$A$231,0),MATCH(L3VA!CJ$2,DATASHEET!$A$1:$GG$1,0)),"")</f>
        <v>0</v>
      </c>
      <c r="CJ63" s="105" t="str">
        <f>IF(VLOOKUP(L3VA!$A63,DATASHEET!$A$2:$EW$231,87,FALSE)="","",VLOOKUP(L3VA!$A63,DATASHEET!$A$2:$EW$231,87,FALSE))</f>
        <v/>
      </c>
      <c r="CK63" s="105" t="str">
        <f t="shared" si="27"/>
        <v/>
      </c>
      <c r="CL63" s="106" t="str">
        <f>IF(ISBLANK(DATASHEET!CS51),"",DATASHEET!CS51)</f>
        <v/>
      </c>
      <c r="CM63" s="107" t="str">
        <f>IF(ISBLANK(DATASHEET!CT51),"",DATASHEET!CT51)</f>
        <v/>
      </c>
      <c r="CN63" s="123" t="str">
        <f t="shared" si="54"/>
        <v/>
      </c>
      <c r="CO63" s="124">
        <f>IFERROR(INDEX(DATASHEET!$A$1:$GG$231,MATCH(L3VA!$A63,DATASHEET!$A$1:$A$231,0),MATCH(L3VA!CP$2,DATASHEET!$A$1:$GG$1,0)),"")</f>
        <v>0</v>
      </c>
      <c r="CP63" s="105" t="str">
        <f>IF(VLOOKUP(L3VA!$A63,DATASHEET!$A$2:$EW$231,92,FALSE)="","",VLOOKUP(L3VA!$A63,DATASHEET!$A$2:$EW$231,92,FALSE))</f>
        <v/>
      </c>
      <c r="CQ63" s="105" t="str">
        <f t="shared" si="55"/>
        <v/>
      </c>
      <c r="CR63" s="106" t="str">
        <f>IF(ISBLANK(DATASHEET!CX51),"",DATASHEET!CX51)</f>
        <v/>
      </c>
      <c r="CS63" s="107" t="str">
        <f>IF(ISBLANK(DATASHEET!CY51),"",DATASHEET!CY51)</f>
        <v/>
      </c>
      <c r="CT63" s="123" t="str">
        <f t="shared" si="56"/>
        <v/>
      </c>
      <c r="CU63" s="124">
        <f>IFERROR(INDEX(DATASHEET!$A$1:$GG$231,MATCH(L3VA!$A63,DATASHEET!$A$1:$A$231,0),MATCH(L3VA!CV$2,DATASHEET!$A$1:$GG$1,0)),"")</f>
        <v>0</v>
      </c>
      <c r="CV63" s="105" t="str">
        <f>IF(VLOOKUP(L3VA!$A63,DATASHEET!$A$2:$EW$231,107,FALSE)="","",VLOOKUP(L3VA!$A63,DATASHEET!$A$2:$EW$231,107,FALSE))</f>
        <v/>
      </c>
      <c r="CW63" s="105" t="str">
        <f t="shared" si="57"/>
        <v/>
      </c>
      <c r="CX63" s="106" t="str">
        <f>IF(ISBLANK(DATASHEET!DC51),"",DATASHEET!DC51)</f>
        <v/>
      </c>
      <c r="CY63" s="107" t="str">
        <f>IF(ISBLANK(DATASHEET!DD51),"",DATASHEET!DD51)</f>
        <v/>
      </c>
      <c r="CZ63" s="123" t="str">
        <f t="shared" si="58"/>
        <v/>
      </c>
      <c r="DA63" s="124">
        <f>IFERROR(INDEX(DATASHEET!$A$1:$GG$231,MATCH(L3VA!$A63,DATASHEET!$A$1:$A$231,0),MATCH(L3VA!DB$2,DATASHEET!$A$1:$GG$1,0)),"")</f>
        <v>0</v>
      </c>
      <c r="DB63" s="105" t="str">
        <f>IF(VLOOKUP(L3VA!$A63,DATASHEET!$A$2:$EW$231,97,FALSE)="","",VLOOKUP(L3VA!$A63,DATASHEET!$A$2:$EW$231,97,FALSE))</f>
        <v/>
      </c>
      <c r="DC63" s="105" t="str">
        <f t="shared" si="59"/>
        <v/>
      </c>
      <c r="DD63" s="106" t="str">
        <f>IF(ISBLANK(DATASHEET!DH51),"",DATASHEET!DH51)</f>
        <v/>
      </c>
      <c r="DE63" s="107" t="str">
        <f>IF(ISBLANK(DATASHEET!DI51),"",DATASHEET!DI51)</f>
        <v/>
      </c>
      <c r="DF63" s="123" t="str">
        <f t="shared" si="60"/>
        <v/>
      </c>
      <c r="DG63" s="124">
        <f>IFERROR(INDEX(DATASHEET!$A$1:$GG$231,MATCH(L3VA!$A63,DATASHEET!$A$1:$A$231,0),MATCH(L3VA!DH$2,DATASHEET!$A$1:$GG$1,0)),"")</f>
        <v>0</v>
      </c>
      <c r="DH63" s="105" t="str">
        <f>IF(VLOOKUP(L3VA!$A63,DATASHEET!$A$2:$EW$231,102,FALSE)="","",VLOOKUP(L3VA!$A63,DATASHEET!$A$2:$EW$231,102,FALSE))</f>
        <v/>
      </c>
      <c r="DI63" s="105" t="str">
        <f t="shared" si="61"/>
        <v/>
      </c>
      <c r="DJ63" s="106" t="str">
        <f>IF(ISBLANK(DATASHEET!DM51),"",DATASHEET!DM51)</f>
        <v>MRO</v>
      </c>
      <c r="DK63" s="107" t="str">
        <f>IF(ISBLANK(DATASHEET!DN51),"",DATASHEET!DN51)</f>
        <v>12D-MA-7</v>
      </c>
      <c r="DL63" s="123" t="str">
        <f t="shared" si="62"/>
        <v/>
      </c>
      <c r="DM63" s="124">
        <f>IFERROR(INDEX(DATASHEET!$A$1:$GG$231,MATCH(L3VA!$A63,DATASHEET!$A$1:$A$231,0),MATCH(L3VA!DN$2,DATASHEET!$A$1:$GG$1,0)),"")</f>
        <v>0</v>
      </c>
      <c r="DN63" s="105" t="str">
        <f>IF(VLOOKUP(L3VA!$A63,DATASHEET!$A$2:$FW$231,112,FALSE)="","",VLOOKUP(L3VA!$A63,DATASHEET!$A$2:$FW$231,112,FALSE))</f>
        <v/>
      </c>
      <c r="DO63" s="105" t="str">
        <f t="shared" si="28"/>
        <v/>
      </c>
      <c r="DP63" s="106" t="str">
        <f>IF(ISBLANK(DATASHEET!DR51),"",DATASHEET!DR51)</f>
        <v/>
      </c>
      <c r="DQ63" s="107" t="str">
        <f>IF(ISBLANK(DATASHEET!DS51),"",DATASHEET!DS51)</f>
        <v/>
      </c>
      <c r="DR63" s="123" t="str">
        <f t="shared" si="63"/>
        <v/>
      </c>
      <c r="DS63" s="124">
        <f>IFERROR(INDEX(DATASHEET!$A$1:$GG$231,MATCH(L3VA!$A63,DATASHEET!$A$1:$A$231,0),MATCH(L3VA!DT$2,DATASHEET!$A$1:$GG$1,0)),"")</f>
        <v>0</v>
      </c>
      <c r="DT63" s="105" t="str">
        <f>IF(VLOOKUP(L3VA!$A63,DATASHEET!$A$2:$EW$231,117,FALSE)="","",VLOOKUP(L3VA!$A63,DATASHEET!$A$2:$EW$231,117,FALSE))</f>
        <v>MRO</v>
      </c>
      <c r="DU63" s="105" t="str">
        <f t="shared" si="64"/>
        <v/>
      </c>
      <c r="DV63" s="106" t="str">
        <f>IF(ISBLANK(DATASHEET!DW51),"",DATASHEET!DW51)</f>
        <v/>
      </c>
      <c r="DW63" s="107" t="str">
        <f>IF(ISBLANK(DATASHEET!DX51),"",DATASHEET!DX51)</f>
        <v/>
      </c>
      <c r="DX63" s="123" t="str">
        <f t="shared" si="65"/>
        <v/>
      </c>
      <c r="DY63" s="124" t="str">
        <f>IFERROR(INDEX(DATASHEET!$A$1:$GG$231,MATCH(L3VA!$A63,DATASHEET!$A$1:$A$231,0),MATCH(L3VA!DZ$2,DATASHEET!$A$1:$GG$1,0)),"")</f>
        <v/>
      </c>
      <c r="DZ63" s="105" t="str">
        <f>IF(VLOOKUP(L3VA!$A63,DATASHEET!$A$2:$EW$231,122,FALSE)="","",VLOOKUP(L3VA!$A63,DATASHEET!$A$2:$EW$231,122,FALSE))</f>
        <v/>
      </c>
      <c r="EA63" s="105" t="str">
        <f t="shared" si="66"/>
        <v/>
      </c>
      <c r="EB63" s="106" t="str">
        <f>IF(ISBLANK(DATASHEET!EB51),"",DATASHEET!EB51)</f>
        <v/>
      </c>
      <c r="EC63" s="107" t="str">
        <f>IF(ISBLANK(DATASHEET!EC51),"",DATASHEET!EC51)</f>
        <v/>
      </c>
      <c r="ED63" s="123" t="str">
        <f t="shared" si="67"/>
        <v/>
      </c>
      <c r="EE63" s="124">
        <f>IFERROR(INDEX(DATASHEET!$A$1:$GG$231,MATCH(L3VA!$A63,DATASHEET!$A$1:$A$231,0),MATCH(L3VA!EF$2,DATASHEET!$A$1:$GG$1,0)),"")</f>
        <v>0</v>
      </c>
      <c r="EF63" s="105" t="str">
        <f>IF(VLOOKUP(L3VA!$A63,DATASHEET!$A$2:$EW$231,127,FALSE)="","",VLOOKUP(L3VA!$A63,DATASHEET!$A$2:$EW$231,127,FALSE))</f>
        <v/>
      </c>
      <c r="EG63" s="105" t="str">
        <f t="shared" si="68"/>
        <v/>
      </c>
      <c r="EH63" s="106" t="str">
        <f>IF(ISBLANK(DATASHEET!EG51),"",DATASHEET!EG51)</f>
        <v>AR</v>
      </c>
      <c r="EI63" s="107" t="str">
        <f>IF(ISBLANK(DATASHEET!EH51),"",DATASHEET!EH51)</f>
        <v>12A-PH-9</v>
      </c>
      <c r="EJ63" s="123" t="str">
        <f t="shared" si="69"/>
        <v/>
      </c>
      <c r="EK63" s="124">
        <f>IFERROR(INDEX(DATASHEET!$A$1:$GG$231,MATCH(L3VA!$A63,DATASHEET!$A$1:$A$231,0),MATCH(L3VA!EL$2,DATASHEET!$A$1:$GG$1,0)),"")</f>
        <v>0</v>
      </c>
      <c r="EL63" s="105" t="str">
        <f>IF(VLOOKUP(L3VA!$A63,DATASHEET!$A$2:$EW$231,132,FALSE)="","",VLOOKUP(L3VA!$A63,DATASHEET!$A$2:$EW$231,132,FALSE))</f>
        <v/>
      </c>
      <c r="EM63" s="105" t="str">
        <f t="shared" si="70"/>
        <v/>
      </c>
      <c r="EN63" s="106" t="str">
        <f>IF(ISBLANK(DATASHEET!EL51),"",DATASHEET!EL51)</f>
        <v/>
      </c>
      <c r="EO63" s="107" t="str">
        <f>IF(ISBLANK(DATASHEET!EM51),"",DATASHEET!EM51)</f>
        <v/>
      </c>
      <c r="EP63" s="123" t="str">
        <f t="shared" si="71"/>
        <v/>
      </c>
      <c r="EQ63" s="124">
        <f>IFERROR(INDEX(DATASHEET!$A$1:$GG$231,MATCH(L3VA!$A63,DATASHEET!$A$1:$A$231,0),MATCH(L3VA!ER$2,DATASHEET!$A$1:$GG$1,0)),"")</f>
        <v>0</v>
      </c>
      <c r="ER63" s="105" t="str">
        <f>IF(VLOOKUP(L3VA!$A63,DATASHEET!$A$2:$EW$231,137,FALSE)="","",VLOOKUP(L3VA!$A63,DATASHEET!$A$2:$EW$231,137,FALSE))</f>
        <v>AR</v>
      </c>
      <c r="ES63" s="105" t="str">
        <f t="shared" si="72"/>
        <v/>
      </c>
      <c r="ET63" s="106" t="str">
        <f>IF(ISBLANK(DATASHEET!EQ51),"",DATASHEET!EQ51)</f>
        <v/>
      </c>
      <c r="EU63" s="107" t="str">
        <f>IF(ISBLANK(DATASHEET!ER51),"",DATASHEET!ER51)</f>
        <v/>
      </c>
      <c r="EV63" s="123" t="str">
        <f t="shared" si="73"/>
        <v/>
      </c>
      <c r="EW63" s="124">
        <f>IFERROR(INDEX(DATASHEET!$A$1:$GG$231,MATCH(L3VA!$A63,DATASHEET!$A$1:$A$231,0),MATCH(L3VA!EX$2,DATASHEET!$A$1:$GG$1,0)),"")</f>
        <v>0</v>
      </c>
      <c r="EX63" s="105" t="str">
        <f>IF(VLOOKUP(L3VA!$A63,DATASHEET!$A$2:$EW$231,142,FALSE)="","",VLOOKUP(L3VA!$A63,DATASHEET!$A$2:$EW$231,142,FALSE))</f>
        <v/>
      </c>
      <c r="EY63" s="105" t="str">
        <f t="shared" si="74"/>
        <v/>
      </c>
      <c r="EZ63" s="106" t="str">
        <f>IF(ISBLANK(DATASHEET!EV51),"",DATASHEET!EV51)</f>
        <v/>
      </c>
      <c r="FA63" s="107" t="str">
        <f>IF(ISBLANK(DATASHEET!EW51),"",DATASHEET!EW51)</f>
        <v/>
      </c>
      <c r="FB63" s="123" t="str">
        <f t="shared" si="75"/>
        <v/>
      </c>
      <c r="FC63" s="124">
        <f>IFERROR(INDEX(DATASHEET!$A$1:$GG$231,MATCH(L3VA!$A63,DATASHEET!$A$1:$A$231,0),MATCH(L3VA!FD$2,DATASHEET!$A$1:$GG$1,0)),"")</f>
        <v>0</v>
      </c>
      <c r="FD63" s="105" t="str">
        <f>IF(VLOOKUP(L3VA!$A63,DATASHEET!$A$2:$FW$231,147,FALSE)="","",VLOOKUP(L3VA!$A63,DATASHEET!$A$2:$FW$231,147,FALSE))</f>
        <v/>
      </c>
      <c r="FE63" s="105" t="str">
        <f t="shared" si="76"/>
        <v/>
      </c>
      <c r="FF63" s="106" t="str">
        <f>IF(ISBLANK(DATASHEET!FA51),"",DATASHEET!FA51)</f>
        <v/>
      </c>
      <c r="FG63" s="107" t="str">
        <f>IF(ISBLANK(DATASHEET!FB51),"",DATASHEET!FB51)</f>
        <v/>
      </c>
    </row>
    <row r="64" spans="1:163" x14ac:dyDescent="0.25">
      <c r="A64" s="354">
        <f>DATASHEET!A52</f>
        <v>150849</v>
      </c>
      <c r="B64" s="42" t="str">
        <f>DATASHEET!B52</f>
        <v>DAVIES, Benjamin</v>
      </c>
      <c r="C64" s="109" t="str">
        <f>DATASHEET!C52</f>
        <v>12CSN</v>
      </c>
      <c r="D64" s="110" t="str">
        <f>DATASHEET!D52</f>
        <v>M</v>
      </c>
      <c r="E64" s="110" t="str">
        <f>IFERROR(VLOOKUP(A64,'[5]Y12 Students'!$E$3:$I$271,5,FALSE),"")</f>
        <v>INTERNAL</v>
      </c>
      <c r="F64" s="110" t="str">
        <f>DATASHEET!E52</f>
        <v>N</v>
      </c>
      <c r="G64" s="110" t="str">
        <f>DATASHEET!F52</f>
        <v>White - British</v>
      </c>
      <c r="H64" s="110" t="str">
        <f>DATASHEET!G52</f>
        <v>N</v>
      </c>
      <c r="I64" s="110" t="str">
        <f>DATASHEET!H52</f>
        <v>N</v>
      </c>
      <c r="J64" s="111" t="str">
        <f>DATASHEET!J52</f>
        <v>7.75+ (A/A*)</v>
      </c>
      <c r="K64" s="104" t="str">
        <f t="shared" si="25"/>
        <v/>
      </c>
      <c r="L64" s="104" t="str">
        <f t="shared" si="26"/>
        <v/>
      </c>
      <c r="M64" s="336" t="str">
        <f>IF(COUNT(L3VA!$N64,L3VA!$Z64,L3VA!$T64,L3VA!$AF64,L3VA!$AX64,L3VA!$AR64,L3VA!$BJ64,L3VA!$BD64,L3VA!$BP64,L3VA!#REF!,L3VA!$AL64,L3VA!$BV64,L3VA!$CH64,L3VA!$CZ64,L3VA!$CN64,L3VA!$DF64,L3VA!$CB64,L3VA!#REF!,L3VA!$DR64,L3VA!$DX64,L3VA!$ED64,L3VA!$EJ64,L3VA!$EP64,L3VA!$EV64,L3VA!$FB64,L3VA!$DL64)=0,"",AVERAGE(N64,Z64,T64,AF64,AL64,AX64,AR64,BJ64,BD64,BP64,BV64,CH64,CZ64,CN64,DF64,CB64,DR64,DX64,ED64,EJ64,EP64,EV64,FB64,DL64))</f>
        <v/>
      </c>
      <c r="N64" s="123" t="str">
        <f t="shared" si="29"/>
        <v/>
      </c>
      <c r="O64" s="124">
        <f>IFERROR(INDEX(DATASHEET!$A$1:$GG$231,MATCH(L3VA!$A64,DATASHEET!$A$1:$A$231,0),MATCH(L3VA!P$2,DATASHEET!$A$1:$GG$1,0)),"")</f>
        <v>0</v>
      </c>
      <c r="P64" s="105">
        <f>IF(VLOOKUP(L3VA!$A64,DATASHEET!$A$2:$EW$231,22,FALSE)="","",VLOOKUP(L3VA!$A64,DATASHEET!$A$2:$EW$231,22,FALSE))</f>
        <v>0</v>
      </c>
      <c r="Q64" s="105" t="str">
        <f t="shared" si="30"/>
        <v/>
      </c>
      <c r="R64" s="106" t="str">
        <f>IF(ISBLANK(DATASHEET!AF52),"",DATASHEET!AF52)</f>
        <v/>
      </c>
      <c r="S64" s="107" t="str">
        <f>IF(ISBLANK(DATASHEET!AG52),"",DATASHEET!AG52)</f>
        <v/>
      </c>
      <c r="T64" s="123" t="str">
        <f t="shared" si="31"/>
        <v/>
      </c>
      <c r="U64" s="124">
        <f>IFERROR(INDEX(DATASHEET!$A$1:$GG$231,MATCH(L3VA!$A64,DATASHEET!$A$1:$A$231,0),MATCH(L3VA!V$2,DATASHEET!$A$1:$GG$1,0)),"")</f>
        <v>0</v>
      </c>
      <c r="V64" s="105">
        <f>IF(VLOOKUP(L3VA!$A64,DATASHEET!$A$2:$EW$231,27,FALSE)="","",VLOOKUP(L3VA!$A64,DATASHEET!$A$2:$EW$231,27,FALSE))</f>
        <v>0</v>
      </c>
      <c r="W64" s="105" t="str">
        <f t="shared" si="32"/>
        <v/>
      </c>
      <c r="X64" s="106" t="str">
        <f>IF(ISBLANK(DATASHEET!AK52),"",DATASHEET!AK52)</f>
        <v/>
      </c>
      <c r="Y64" s="107" t="str">
        <f>IF(ISBLANK(DATASHEET!AL52),"",DATASHEET!AL52)</f>
        <v/>
      </c>
      <c r="Z64" s="123" t="str">
        <f t="shared" si="33"/>
        <v/>
      </c>
      <c r="AA64" s="124">
        <f>IFERROR(INDEX(DATASHEET!$A$1:$GG$231,MATCH(L3VA!$A64,DATASHEET!$A$1:$A$231,0),MATCH(L3VA!AB$2,DATASHEET!$A$1:$GG$1,0)),"")</f>
        <v>0</v>
      </c>
      <c r="AB64" s="105" t="str">
        <f>IF(VLOOKUP(L3VA!$A64,DATASHEET!$A$2:$EW$231,32,FALSE)="","",VLOOKUP(L3VA!$A64,DATASHEET!$A$2:$EW$231,32,FALSE))</f>
        <v/>
      </c>
      <c r="AC64" s="105" t="str">
        <f t="shared" si="34"/>
        <v/>
      </c>
      <c r="AD64" s="106" t="str">
        <f>IF(ISBLANK(DATASHEET!AP52),"",DATASHEET!AP52)</f>
        <v/>
      </c>
      <c r="AE64" s="107" t="str">
        <f>IF(ISBLANK(DATASHEET!AQ52),"",DATASHEET!AQ52)</f>
        <v/>
      </c>
      <c r="AF64" s="123" t="str">
        <f t="shared" si="35"/>
        <v/>
      </c>
      <c r="AG64" s="124">
        <f>IFERROR(INDEX(DATASHEET!$A$1:$GG$231,MATCH(L3VA!$A64,DATASHEET!$A$1:$A$231,0),MATCH(L3VA!AH$2,DATASHEET!$A$1:$GG$1,0)),"")</f>
        <v>0</v>
      </c>
      <c r="AH64" s="105" t="str">
        <f>IF(VLOOKUP(L3VA!$A64,DATASHEET!$A$2:$EW$231,37,FALSE)="","",VLOOKUP(L3VA!$A64,DATASHEET!$A$2:$EW$231,37,FALSE))</f>
        <v/>
      </c>
      <c r="AI64" s="105" t="str">
        <f t="shared" si="36"/>
        <v/>
      </c>
      <c r="AJ64" s="106" t="str">
        <f>IF(ISBLANK(DATASHEET!AU52),"",DATASHEET!AU52)</f>
        <v/>
      </c>
      <c r="AK64" s="107" t="str">
        <f>IF(ISBLANK(DATASHEET!AV52),"",DATASHEET!AV52)</f>
        <v/>
      </c>
      <c r="AL64" s="123" t="str">
        <f t="shared" si="37"/>
        <v/>
      </c>
      <c r="AM64" s="124">
        <f>IFERROR(INDEX(DATASHEET!$A$1:$GG$231,MATCH(L3VA!$A64,DATASHEET!$A$1:$A$231,0),MATCH(L3VA!AN$2,DATASHEET!$A$1:$GG$1,0)),"")</f>
        <v>0</v>
      </c>
      <c r="AN64" s="105" t="str">
        <f>IF(VLOOKUP(L3VA!$A64,DATASHEET!$A$2:$EW$231,42,FALSE)="","",VLOOKUP(L3VA!$A64,DATASHEET!$A$2:$EW$231,42,FALSE))</f>
        <v/>
      </c>
      <c r="AO64" s="105" t="str">
        <f t="shared" si="38"/>
        <v/>
      </c>
      <c r="AP64" s="106" t="str">
        <f>IF(ISBLANK(DATASHEET!AZ52),"",DATASHEET!AZ52)</f>
        <v/>
      </c>
      <c r="AQ64" s="107" t="str">
        <f>IF(ISBLANK(DATASHEET!BA52),"",DATASHEET!BA52)</f>
        <v/>
      </c>
      <c r="AR64" s="123" t="str">
        <f t="shared" si="39"/>
        <v/>
      </c>
      <c r="AS64" s="124">
        <f>IFERROR(INDEX(DATASHEET!$A$1:$GG$231,MATCH(L3VA!$A64,DATASHEET!$A$1:$A$231,0),MATCH(L3VA!AT$2,DATASHEET!$A$1:$GG$1,0)),"")</f>
        <v>0</v>
      </c>
      <c r="AT64" s="105" t="str">
        <f>IF(VLOOKUP(L3VA!$A64,DATASHEET!$A$2:$EW$231,47,FALSE)="","",VLOOKUP(L3VA!$A64,DATASHEET!$A$2:$EW$231,47,FALSE))</f>
        <v/>
      </c>
      <c r="AU64" s="105" t="str">
        <f t="shared" si="40"/>
        <v/>
      </c>
      <c r="AV64" s="106" t="str">
        <f>IF(ISBLANK(DATASHEET!BE52),"",DATASHEET!BE52)</f>
        <v/>
      </c>
      <c r="AW64" s="107" t="str">
        <f>IF(ISBLANK(DATASHEET!BF52),"",DATASHEET!BF52)</f>
        <v/>
      </c>
      <c r="AX64" s="123" t="str">
        <f t="shared" si="41"/>
        <v/>
      </c>
      <c r="AY64" s="124">
        <f>IFERROR(INDEX(DATASHEET!$A$1:$GG$231,MATCH(L3VA!$A64,DATASHEET!$A$1:$A$231,0),MATCH(L3VA!AZ$2,DATASHEET!$A$1:$GG$1,0)),"")</f>
        <v>0</v>
      </c>
      <c r="AZ64" s="105" t="str">
        <f>IF(VLOOKUP(L3VA!$A64,DATASHEET!$A$2:$EW$231,52,FALSE)="","",VLOOKUP(L3VA!$A64,DATASHEET!$A$2:$EW$231,52,FALSE))</f>
        <v/>
      </c>
      <c r="BA64" s="105" t="str">
        <f t="shared" si="42"/>
        <v/>
      </c>
      <c r="BB64" s="106" t="str">
        <f>IF(ISBLANK(DATASHEET!BJ52),"",DATASHEET!BJ52)</f>
        <v/>
      </c>
      <c r="BC64" s="107" t="str">
        <f>IF(ISBLANK(DATASHEET!BK52),"",DATASHEET!BK52)</f>
        <v/>
      </c>
      <c r="BD64" s="123" t="str">
        <f t="shared" si="43"/>
        <v/>
      </c>
      <c r="BE64" s="124">
        <f>IFERROR(INDEX(DATASHEET!$A$1:$GG$231,MATCH(L3VA!$A64,DATASHEET!$A$1:$A$231,0),MATCH(L3VA!BF$2,DATASHEET!$A$1:$GG$1,0)),"")</f>
        <v>0</v>
      </c>
      <c r="BF64" s="105" t="str">
        <f>IF(VLOOKUP(L3VA!$A64,DATASHEET!$A$2:$EW$231,57,FALSE)="","",VLOOKUP(L3VA!$A64,DATASHEET!$A$2:$EW$231,57,FALSE))</f>
        <v/>
      </c>
      <c r="BG64" s="105" t="str">
        <f t="shared" si="44"/>
        <v/>
      </c>
      <c r="BH64" s="106" t="str">
        <f>IF(ISBLANK(DATASHEET!BO52),"",DATASHEET!BO52)</f>
        <v/>
      </c>
      <c r="BI64" s="107" t="str">
        <f>IF(ISBLANK(DATASHEET!BP52),"",DATASHEET!BP52)</f>
        <v/>
      </c>
      <c r="BJ64" s="123" t="str">
        <f t="shared" si="45"/>
        <v/>
      </c>
      <c r="BK64" s="124">
        <f>IFERROR(INDEX(DATASHEET!$A$1:$GG$231,MATCH(L3VA!$A64,DATASHEET!$A$1:$A$231,0),MATCH(L3VA!BL$2,DATASHEET!$A$1:$GG$1,0)),"")</f>
        <v>0</v>
      </c>
      <c r="BL64" s="105" t="str">
        <f>IF(VLOOKUP(L3VA!$A64,DATASHEET!$A$2:$EW$231,62,FALSE)="","",VLOOKUP(L3VA!$A64,DATASHEET!$A$2:$EW$231,62,FALSE))</f>
        <v/>
      </c>
      <c r="BM64" s="105" t="str">
        <f t="shared" si="46"/>
        <v/>
      </c>
      <c r="BN64" s="106" t="str">
        <f>IF(ISBLANK(DATASHEET!BT52),"",DATASHEET!BT52)</f>
        <v/>
      </c>
      <c r="BO64" s="107" t="str">
        <f>IF(ISBLANK(DATASHEET!BU52),"",DATASHEET!BU52)</f>
        <v/>
      </c>
      <c r="BP64" s="123" t="str">
        <f t="shared" si="47"/>
        <v/>
      </c>
      <c r="BQ64" s="124">
        <f>IFERROR(INDEX(DATASHEET!$A$1:$GG$231,MATCH(L3VA!$A64,DATASHEET!$A$1:$A$231,0),MATCH(L3VA!BR$2,DATASHEET!$A$1:$GG$1,0)),"")</f>
        <v>0</v>
      </c>
      <c r="BR64" s="105" t="str">
        <f>IF(VLOOKUP(L3VA!$A64,DATASHEET!$A$2:$EW$231,67,FALSE)="","",VLOOKUP(L3VA!$A64,DATASHEET!$A$2:$EW$231,67,FALSE))</f>
        <v/>
      </c>
      <c r="BS64" s="105" t="str">
        <f t="shared" si="48"/>
        <v/>
      </c>
      <c r="BT64" s="106" t="str">
        <f>IF(ISBLANK(DATASHEET!BY52),"",DATASHEET!BY52)</f>
        <v>CSN</v>
      </c>
      <c r="BU64" s="107" t="str">
        <f>IF(ISBLANK(DATASHEET!BZ52),"",DATASHEET!BZ52)</f>
        <v>12D-ENL-5</v>
      </c>
      <c r="BV64" s="123" t="str">
        <f t="shared" si="49"/>
        <v/>
      </c>
      <c r="BW64" s="124">
        <f>IFERROR(INDEX(DATASHEET!$A$1:$GG$231,MATCH(L3VA!$A64,DATASHEET!$A$1:$A$231,0),MATCH(L3VA!BX$2,DATASHEET!$A$1:$GG$1,0)),"")</f>
        <v>0</v>
      </c>
      <c r="BX64" s="105" t="str">
        <f>IF(VLOOKUP(L3VA!$A64,DATASHEET!$A$2:$EW$231,77,FALSE)="","",VLOOKUP(L3VA!$A64,DATASHEET!$A$2:$EW$231,77,FALSE))</f>
        <v>CSN</v>
      </c>
      <c r="BY64" s="105" t="str">
        <f t="shared" si="50"/>
        <v/>
      </c>
      <c r="BZ64" s="106" t="str">
        <f>IF(ISBLANK(DATASHEET!CI52),"",DATASHEET!CI52)</f>
        <v/>
      </c>
      <c r="CA64" s="107" t="str">
        <f>IF(ISBLANK(DATASHEET!CJ52),"",DATASHEET!CJ52)</f>
        <v/>
      </c>
      <c r="CB64" s="123" t="str">
        <f t="shared" si="51"/>
        <v/>
      </c>
      <c r="CC64" s="124">
        <f>IFERROR(INDEX(DATASHEET!$A$1:$GG$231,MATCH(L3VA!$A64,DATASHEET!$A$1:$A$231,0),MATCH(L3VA!CD$2,DATASHEET!$A$1:$GG$1,0)),"")</f>
        <v>0</v>
      </c>
      <c r="CD64" s="105" t="str">
        <f>IF(VLOOKUP(L3VA!$A64,DATASHEET!$A$2:$EW$231,82,FALSE)="","",VLOOKUP(L3VA!$A64,DATASHEET!$A$2:$EW$231,82,FALSE))</f>
        <v>CSN</v>
      </c>
      <c r="CE64" s="105" t="str">
        <f t="shared" si="52"/>
        <v/>
      </c>
      <c r="CF64" s="106" t="str">
        <f>IF(ISBLANK(DATASHEET!CN52),"",DATASHEET!CN52)</f>
        <v/>
      </c>
      <c r="CG64" s="107" t="str">
        <f>IF(ISBLANK(DATASHEET!CO52),"",DATASHEET!CO52)</f>
        <v/>
      </c>
      <c r="CH64" s="123" t="str">
        <f t="shared" si="53"/>
        <v/>
      </c>
      <c r="CI64" s="124">
        <f>IFERROR(INDEX(DATASHEET!$A$1:$GG$231,MATCH(L3VA!$A64,DATASHEET!$A$1:$A$231,0),MATCH(L3VA!CJ$2,DATASHEET!$A$1:$GG$1,0)),"")</f>
        <v>0</v>
      </c>
      <c r="CJ64" s="105" t="str">
        <f>IF(VLOOKUP(L3VA!$A64,DATASHEET!$A$2:$EW$231,87,FALSE)="","",VLOOKUP(L3VA!$A64,DATASHEET!$A$2:$EW$231,87,FALSE))</f>
        <v/>
      </c>
      <c r="CK64" s="105" t="str">
        <f t="shared" si="27"/>
        <v/>
      </c>
      <c r="CL64" s="106" t="str">
        <f>IF(ISBLANK(DATASHEET!CS52),"",DATASHEET!CS52)</f>
        <v/>
      </c>
      <c r="CM64" s="107" t="str">
        <f>IF(ISBLANK(DATASHEET!CT52),"",DATASHEET!CT52)</f>
        <v/>
      </c>
      <c r="CN64" s="123" t="str">
        <f t="shared" si="54"/>
        <v/>
      </c>
      <c r="CO64" s="124">
        <f>IFERROR(INDEX(DATASHEET!$A$1:$GG$231,MATCH(L3VA!$A64,DATASHEET!$A$1:$A$231,0),MATCH(L3VA!CP$2,DATASHEET!$A$1:$GG$1,0)),"")</f>
        <v>0</v>
      </c>
      <c r="CP64" s="105" t="str">
        <f>IF(VLOOKUP(L3VA!$A64,DATASHEET!$A$2:$EW$231,92,FALSE)="","",VLOOKUP(L3VA!$A64,DATASHEET!$A$2:$EW$231,92,FALSE))</f>
        <v/>
      </c>
      <c r="CQ64" s="105" t="str">
        <f t="shared" si="55"/>
        <v/>
      </c>
      <c r="CR64" s="106" t="str">
        <f>IF(ISBLANK(DATASHEET!CX52),"",DATASHEET!CX52)</f>
        <v/>
      </c>
      <c r="CS64" s="107" t="str">
        <f>IF(ISBLANK(DATASHEET!CY52),"",DATASHEET!CY52)</f>
        <v/>
      </c>
      <c r="CT64" s="123" t="str">
        <f t="shared" si="56"/>
        <v/>
      </c>
      <c r="CU64" s="124">
        <f>IFERROR(INDEX(DATASHEET!$A$1:$GG$231,MATCH(L3VA!$A64,DATASHEET!$A$1:$A$231,0),MATCH(L3VA!CV$2,DATASHEET!$A$1:$GG$1,0)),"")</f>
        <v>0</v>
      </c>
      <c r="CV64" s="105" t="str">
        <f>IF(VLOOKUP(L3VA!$A64,DATASHEET!$A$2:$EW$231,107,FALSE)="","",VLOOKUP(L3VA!$A64,DATASHEET!$A$2:$EW$231,107,FALSE))</f>
        <v/>
      </c>
      <c r="CW64" s="105" t="str">
        <f t="shared" si="57"/>
        <v/>
      </c>
      <c r="CX64" s="106" t="str">
        <f>IF(ISBLANK(DATASHEET!DC52),"",DATASHEET!DC52)</f>
        <v/>
      </c>
      <c r="CY64" s="107" t="str">
        <f>IF(ISBLANK(DATASHEET!DD52),"",DATASHEET!DD52)</f>
        <v/>
      </c>
      <c r="CZ64" s="123" t="str">
        <f t="shared" si="58"/>
        <v/>
      </c>
      <c r="DA64" s="124">
        <f>IFERROR(INDEX(DATASHEET!$A$1:$GG$231,MATCH(L3VA!$A64,DATASHEET!$A$1:$A$231,0),MATCH(L3VA!DB$2,DATASHEET!$A$1:$GG$1,0)),"")</f>
        <v>0</v>
      </c>
      <c r="DB64" s="105" t="str">
        <f>IF(VLOOKUP(L3VA!$A64,DATASHEET!$A$2:$EW$231,97,FALSE)="","",VLOOKUP(L3VA!$A64,DATASHEET!$A$2:$EW$231,97,FALSE))</f>
        <v/>
      </c>
      <c r="DC64" s="105" t="str">
        <f t="shared" si="59"/>
        <v/>
      </c>
      <c r="DD64" s="106" t="str">
        <f>IF(ISBLANK(DATASHEET!DH52),"",DATASHEET!DH52)</f>
        <v/>
      </c>
      <c r="DE64" s="107" t="str">
        <f>IF(ISBLANK(DATASHEET!DI52),"",DATASHEET!DI52)</f>
        <v/>
      </c>
      <c r="DF64" s="123" t="str">
        <f t="shared" si="60"/>
        <v/>
      </c>
      <c r="DG64" s="124">
        <f>IFERROR(INDEX(DATASHEET!$A$1:$GG$231,MATCH(L3VA!$A64,DATASHEET!$A$1:$A$231,0),MATCH(L3VA!DH$2,DATASHEET!$A$1:$GG$1,0)),"")</f>
        <v>0</v>
      </c>
      <c r="DH64" s="105" t="str">
        <f>IF(VLOOKUP(L3VA!$A64,DATASHEET!$A$2:$EW$231,102,FALSE)="","",VLOOKUP(L3VA!$A64,DATASHEET!$A$2:$EW$231,102,FALSE))</f>
        <v/>
      </c>
      <c r="DI64" s="105" t="str">
        <f t="shared" si="61"/>
        <v/>
      </c>
      <c r="DJ64" s="106" t="str">
        <f>IF(ISBLANK(DATASHEET!DM52),"",DATASHEET!DM52)</f>
        <v/>
      </c>
      <c r="DK64" s="107" t="str">
        <f>IF(ISBLANK(DATASHEET!DN52),"",DATASHEET!DN52)</f>
        <v/>
      </c>
      <c r="DL64" s="123" t="str">
        <f t="shared" si="62"/>
        <v/>
      </c>
      <c r="DM64" s="124">
        <f>IFERROR(INDEX(DATASHEET!$A$1:$GG$231,MATCH(L3VA!$A64,DATASHEET!$A$1:$A$231,0),MATCH(L3VA!DN$2,DATASHEET!$A$1:$GG$1,0)),"")</f>
        <v>0</v>
      </c>
      <c r="DN64" s="105" t="str">
        <f>IF(VLOOKUP(L3VA!$A64,DATASHEET!$A$2:$FW$231,112,FALSE)="","",VLOOKUP(L3VA!$A64,DATASHEET!$A$2:$FW$231,112,FALSE))</f>
        <v/>
      </c>
      <c r="DO64" s="105" t="str">
        <f t="shared" si="28"/>
        <v/>
      </c>
      <c r="DP64" s="106" t="str">
        <f>IF(ISBLANK(DATASHEET!DR52),"",DATASHEET!DR52)</f>
        <v/>
      </c>
      <c r="DQ64" s="107" t="str">
        <f>IF(ISBLANK(DATASHEET!DS52),"",DATASHEET!DS52)</f>
        <v/>
      </c>
      <c r="DR64" s="123" t="str">
        <f t="shared" si="63"/>
        <v/>
      </c>
      <c r="DS64" s="124">
        <f>IFERROR(INDEX(DATASHEET!$A$1:$GG$231,MATCH(L3VA!$A64,DATASHEET!$A$1:$A$231,0),MATCH(L3VA!DT$2,DATASHEET!$A$1:$GG$1,0)),"")</f>
        <v>0</v>
      </c>
      <c r="DT64" s="105" t="str">
        <f>IF(VLOOKUP(L3VA!$A64,DATASHEET!$A$2:$EW$231,117,FALSE)="","",VLOOKUP(L3VA!$A64,DATASHEET!$A$2:$EW$231,117,FALSE))</f>
        <v/>
      </c>
      <c r="DU64" s="105" t="str">
        <f t="shared" si="64"/>
        <v/>
      </c>
      <c r="DV64" s="106" t="str">
        <f>IF(ISBLANK(DATASHEET!DW52),"",DATASHEET!DW52)</f>
        <v>MHA</v>
      </c>
      <c r="DW64" s="107" t="str">
        <f>IF(ISBLANK(DATASHEET!DX52),"",DATASHEET!DX52)</f>
        <v>12B-P&amp;E-7</v>
      </c>
      <c r="DX64" s="123" t="str">
        <f t="shared" si="65"/>
        <v/>
      </c>
      <c r="DY64" s="124" t="str">
        <f>IFERROR(INDEX(DATASHEET!$A$1:$GG$231,MATCH(L3VA!$A64,DATASHEET!$A$1:$A$231,0),MATCH(L3VA!DZ$2,DATASHEET!$A$1:$GG$1,0)),"")</f>
        <v/>
      </c>
      <c r="DZ64" s="105" t="str">
        <f>IF(VLOOKUP(L3VA!$A64,DATASHEET!$A$2:$EW$231,122,FALSE)="","",VLOOKUP(L3VA!$A64,DATASHEET!$A$2:$EW$231,122,FALSE))</f>
        <v/>
      </c>
      <c r="EA64" s="105" t="str">
        <f t="shared" si="66"/>
        <v/>
      </c>
      <c r="EB64" s="106" t="str">
        <f>IF(ISBLANK(DATASHEET!EB52),"",DATASHEET!EB52)</f>
        <v/>
      </c>
      <c r="EC64" s="107" t="str">
        <f>IF(ISBLANK(DATASHEET!EC52),"",DATASHEET!EC52)</f>
        <v/>
      </c>
      <c r="ED64" s="123" t="str">
        <f t="shared" si="67"/>
        <v/>
      </c>
      <c r="EE64" s="124">
        <f>IFERROR(INDEX(DATASHEET!$A$1:$GG$231,MATCH(L3VA!$A64,DATASHEET!$A$1:$A$231,0),MATCH(L3VA!EF$2,DATASHEET!$A$1:$GG$1,0)),"")</f>
        <v>0</v>
      </c>
      <c r="EF64" s="105" t="str">
        <f>IF(VLOOKUP(L3VA!$A64,DATASHEET!$A$2:$EW$231,127,FALSE)="","",VLOOKUP(L3VA!$A64,DATASHEET!$A$2:$EW$231,127,FALSE))</f>
        <v>MHA</v>
      </c>
      <c r="EG64" s="105" t="str">
        <f t="shared" si="68"/>
        <v/>
      </c>
      <c r="EH64" s="106" t="str">
        <f>IF(ISBLANK(DATASHEET!EG52),"",DATASHEET!EG52)</f>
        <v>SPI</v>
      </c>
      <c r="EI64" s="107" t="str">
        <f>IF(ISBLANK(DATASHEET!EH52),"",DATASHEET!EH52)</f>
        <v>12E-PH-6</v>
      </c>
      <c r="EJ64" s="123" t="str">
        <f t="shared" si="69"/>
        <v/>
      </c>
      <c r="EK64" s="124">
        <f>IFERROR(INDEX(DATASHEET!$A$1:$GG$231,MATCH(L3VA!$A64,DATASHEET!$A$1:$A$231,0),MATCH(L3VA!EL$2,DATASHEET!$A$1:$GG$1,0)),"")</f>
        <v>0</v>
      </c>
      <c r="EL64" s="105" t="str">
        <f>IF(VLOOKUP(L3VA!$A64,DATASHEET!$A$2:$EW$231,132,FALSE)="","",VLOOKUP(L3VA!$A64,DATASHEET!$A$2:$EW$231,132,FALSE))</f>
        <v/>
      </c>
      <c r="EM64" s="105" t="str">
        <f t="shared" si="70"/>
        <v/>
      </c>
      <c r="EN64" s="106" t="str">
        <f>IF(ISBLANK(DATASHEET!EL52),"",DATASHEET!EL52)</f>
        <v>MSA</v>
      </c>
      <c r="EO64" s="107" t="str">
        <f>IF(ISBLANK(DATASHEET!EM52),"",DATASHEET!EM52)</f>
        <v>12C-PO-8</v>
      </c>
      <c r="EP64" s="123" t="str">
        <f t="shared" si="71"/>
        <v/>
      </c>
      <c r="EQ64" s="124">
        <f>IFERROR(INDEX(DATASHEET!$A$1:$GG$231,MATCH(L3VA!$A64,DATASHEET!$A$1:$A$231,0),MATCH(L3VA!ER$2,DATASHEET!$A$1:$GG$1,0)),"")</f>
        <v>0</v>
      </c>
      <c r="ER64" s="105" t="str">
        <f>IF(VLOOKUP(L3VA!$A64,DATASHEET!$A$2:$EW$231,137,FALSE)="","",VLOOKUP(L3VA!$A64,DATASHEET!$A$2:$EW$231,137,FALSE))</f>
        <v>SPI</v>
      </c>
      <c r="ES64" s="105" t="str">
        <f t="shared" si="72"/>
        <v/>
      </c>
      <c r="ET64" s="106" t="str">
        <f>IF(ISBLANK(DATASHEET!EQ52),"",DATASHEET!EQ52)</f>
        <v/>
      </c>
      <c r="EU64" s="107" t="str">
        <f>IF(ISBLANK(DATASHEET!ER52),"",DATASHEET!ER52)</f>
        <v/>
      </c>
      <c r="EV64" s="123" t="str">
        <f t="shared" si="73"/>
        <v/>
      </c>
      <c r="EW64" s="124">
        <f>IFERROR(INDEX(DATASHEET!$A$1:$GG$231,MATCH(L3VA!$A64,DATASHEET!$A$1:$A$231,0),MATCH(L3VA!EX$2,DATASHEET!$A$1:$GG$1,0)),"")</f>
        <v>0</v>
      </c>
      <c r="EX64" s="105" t="str">
        <f>IF(VLOOKUP(L3VA!$A64,DATASHEET!$A$2:$EW$231,142,FALSE)="","",VLOOKUP(L3VA!$A64,DATASHEET!$A$2:$EW$231,142,FALSE))</f>
        <v>MSA</v>
      </c>
      <c r="EY64" s="105" t="str">
        <f t="shared" si="74"/>
        <v/>
      </c>
      <c r="EZ64" s="106" t="str">
        <f>IF(ISBLANK(DATASHEET!EV52),"",DATASHEET!EV52)</f>
        <v/>
      </c>
      <c r="FA64" s="107" t="str">
        <f>IF(ISBLANK(DATASHEET!EW52),"",DATASHEET!EW52)</f>
        <v/>
      </c>
      <c r="FB64" s="123" t="str">
        <f t="shared" si="75"/>
        <v/>
      </c>
      <c r="FC64" s="124">
        <f>IFERROR(INDEX(DATASHEET!$A$1:$GG$231,MATCH(L3VA!$A64,DATASHEET!$A$1:$A$231,0),MATCH(L3VA!FD$2,DATASHEET!$A$1:$GG$1,0)),"")</f>
        <v>0</v>
      </c>
      <c r="FD64" s="105" t="str">
        <f>IF(VLOOKUP(L3VA!$A64,DATASHEET!$A$2:$FW$231,147,FALSE)="","",VLOOKUP(L3VA!$A64,DATASHEET!$A$2:$FW$231,147,FALSE))</f>
        <v/>
      </c>
      <c r="FE64" s="105" t="str">
        <f t="shared" si="76"/>
        <v/>
      </c>
      <c r="FF64" s="106" t="str">
        <f>IF(ISBLANK(DATASHEET!FA52),"",DATASHEET!FA52)</f>
        <v/>
      </c>
      <c r="FG64" s="107" t="str">
        <f>IF(ISBLANK(DATASHEET!FB52),"",DATASHEET!FB52)</f>
        <v/>
      </c>
    </row>
    <row r="65" spans="1:163" x14ac:dyDescent="0.25">
      <c r="A65" s="354">
        <f>DATASHEET!A53</f>
        <v>160058</v>
      </c>
      <c r="B65" s="42" t="str">
        <f>DATASHEET!B53</f>
        <v>DELANEY, Rohan</v>
      </c>
      <c r="C65" s="109" t="str">
        <f>DATASHEET!C53</f>
        <v>12KD</v>
      </c>
      <c r="D65" s="110" t="str">
        <f>DATASHEET!D53</f>
        <v>M</v>
      </c>
      <c r="E65" s="110" t="str">
        <f>IFERROR(VLOOKUP(A65,'[5]Y12 Students'!$E$3:$I$271,5,FALSE),"")</f>
        <v>EXTERNAL</v>
      </c>
      <c r="F65" s="110" t="str">
        <f>DATASHEET!E53</f>
        <v>N</v>
      </c>
      <c r="G65" s="110" t="str">
        <f>DATASHEET!F53</f>
        <v>White - British</v>
      </c>
      <c r="H65" s="110" t="str">
        <f>DATASHEET!G53</f>
        <v>N</v>
      </c>
      <c r="I65" s="110" t="str">
        <f>DATASHEET!H53</f>
        <v>N</v>
      </c>
      <c r="J65" s="111" t="str">
        <f>DATASHEET!J53</f>
        <v>4.75+ (C/B)</v>
      </c>
      <c r="K65" s="104" t="str">
        <f t="shared" si="25"/>
        <v/>
      </c>
      <c r="L65" s="104" t="str">
        <f t="shared" si="26"/>
        <v/>
      </c>
      <c r="M65" s="336" t="str">
        <f>IF(COUNT(L3VA!$N65,L3VA!$Z65,L3VA!$T65,L3VA!$AF65,L3VA!$AX65,L3VA!$AR65,L3VA!$BJ65,L3VA!$BD65,L3VA!$BP65,L3VA!#REF!,L3VA!$AL65,L3VA!$BV65,L3VA!$CH65,L3VA!$CZ65,L3VA!$CN65,L3VA!$DF65,L3VA!$CB65,L3VA!#REF!,L3VA!$DR65,L3VA!$DX65,L3VA!$ED65,L3VA!$EJ65,L3VA!$EP65,L3VA!$EV65,L3VA!$FB65,L3VA!$DL65)=0,"",AVERAGE(N65,Z65,T65,AF65,AL65,AX65,AR65,BJ65,BD65,BP65,BV65,CH65,CZ65,CN65,DF65,CB65,DR65,DX65,ED65,EJ65,EP65,EV65,FB65,DL65))</f>
        <v/>
      </c>
      <c r="N65" s="123" t="str">
        <f t="shared" si="29"/>
        <v/>
      </c>
      <c r="O65" s="124">
        <f>IFERROR(INDEX(DATASHEET!$A$1:$GG$231,MATCH(L3VA!$A65,DATASHEET!$A$1:$A$231,0),MATCH(L3VA!P$2,DATASHEET!$A$1:$GG$1,0)),"")</f>
        <v>0</v>
      </c>
      <c r="P65" s="105">
        <f>IF(VLOOKUP(L3VA!$A65,DATASHEET!$A$2:$EW$231,22,FALSE)="","",VLOOKUP(L3VA!$A65,DATASHEET!$A$2:$EW$231,22,FALSE))</f>
        <v>0</v>
      </c>
      <c r="Q65" s="105" t="str">
        <f t="shared" si="30"/>
        <v/>
      </c>
      <c r="R65" s="106" t="str">
        <f>IF(ISBLANK(DATASHEET!AF53),"",DATASHEET!AF53)</f>
        <v/>
      </c>
      <c r="S65" s="107" t="str">
        <f>IF(ISBLANK(DATASHEET!AG53),"",DATASHEET!AG53)</f>
        <v/>
      </c>
      <c r="T65" s="123" t="str">
        <f t="shared" si="31"/>
        <v/>
      </c>
      <c r="U65" s="124">
        <f>IFERROR(INDEX(DATASHEET!$A$1:$GG$231,MATCH(L3VA!$A65,DATASHEET!$A$1:$A$231,0),MATCH(L3VA!V$2,DATASHEET!$A$1:$GG$1,0)),"")</f>
        <v>0</v>
      </c>
      <c r="V65" s="105">
        <f>IF(VLOOKUP(L3VA!$A65,DATASHEET!$A$2:$EW$231,27,FALSE)="","",VLOOKUP(L3VA!$A65,DATASHEET!$A$2:$EW$231,27,FALSE))</f>
        <v>0</v>
      </c>
      <c r="W65" s="105" t="str">
        <f t="shared" si="32"/>
        <v/>
      </c>
      <c r="X65" s="106" t="str">
        <f>IF(ISBLANK(DATASHEET!AK53),"",DATASHEET!AK53)</f>
        <v/>
      </c>
      <c r="Y65" s="107" t="str">
        <f>IF(ISBLANK(DATASHEET!AL53),"",DATASHEET!AL53)</f>
        <v/>
      </c>
      <c r="Z65" s="123" t="str">
        <f t="shared" si="33"/>
        <v/>
      </c>
      <c r="AA65" s="124">
        <f>IFERROR(INDEX(DATASHEET!$A$1:$GG$231,MATCH(L3VA!$A65,DATASHEET!$A$1:$A$231,0),MATCH(L3VA!AB$2,DATASHEET!$A$1:$GG$1,0)),"")</f>
        <v>0</v>
      </c>
      <c r="AB65" s="105" t="str">
        <f>IF(VLOOKUP(L3VA!$A65,DATASHEET!$A$2:$EW$231,32,FALSE)="","",VLOOKUP(L3VA!$A65,DATASHEET!$A$2:$EW$231,32,FALSE))</f>
        <v/>
      </c>
      <c r="AC65" s="105" t="str">
        <f t="shared" si="34"/>
        <v/>
      </c>
      <c r="AD65" s="106" t="str">
        <f>IF(ISBLANK(DATASHEET!AP53),"",DATASHEET!AP53)</f>
        <v/>
      </c>
      <c r="AE65" s="107" t="str">
        <f>IF(ISBLANK(DATASHEET!AQ53),"",DATASHEET!AQ53)</f>
        <v/>
      </c>
      <c r="AF65" s="123" t="str">
        <f t="shared" si="35"/>
        <v/>
      </c>
      <c r="AG65" s="124">
        <f>IFERROR(INDEX(DATASHEET!$A$1:$GG$231,MATCH(L3VA!$A65,DATASHEET!$A$1:$A$231,0),MATCH(L3VA!AH$2,DATASHEET!$A$1:$GG$1,0)),"")</f>
        <v>0</v>
      </c>
      <c r="AH65" s="105" t="str">
        <f>IF(VLOOKUP(L3VA!$A65,DATASHEET!$A$2:$EW$231,37,FALSE)="","",VLOOKUP(L3VA!$A65,DATASHEET!$A$2:$EW$231,37,FALSE))</f>
        <v/>
      </c>
      <c r="AI65" s="105" t="str">
        <f t="shared" si="36"/>
        <v/>
      </c>
      <c r="AJ65" s="106" t="str">
        <f>IF(ISBLANK(DATASHEET!AU53),"",DATASHEET!AU53)</f>
        <v/>
      </c>
      <c r="AK65" s="107" t="str">
        <f>IF(ISBLANK(DATASHEET!AV53),"",DATASHEET!AV53)</f>
        <v/>
      </c>
      <c r="AL65" s="123" t="str">
        <f t="shared" si="37"/>
        <v/>
      </c>
      <c r="AM65" s="124">
        <f>IFERROR(INDEX(DATASHEET!$A$1:$GG$231,MATCH(L3VA!$A65,DATASHEET!$A$1:$A$231,0),MATCH(L3VA!AN$2,DATASHEET!$A$1:$GG$1,0)),"")</f>
        <v>0</v>
      </c>
      <c r="AN65" s="105" t="str">
        <f>IF(VLOOKUP(L3VA!$A65,DATASHEET!$A$2:$EW$231,42,FALSE)="","",VLOOKUP(L3VA!$A65,DATASHEET!$A$2:$EW$231,42,FALSE))</f>
        <v/>
      </c>
      <c r="AO65" s="105" t="str">
        <f t="shared" si="38"/>
        <v/>
      </c>
      <c r="AP65" s="106" t="str">
        <f>IF(ISBLANK(DATASHEET!AZ53),"",DATASHEET!AZ53)</f>
        <v/>
      </c>
      <c r="AQ65" s="107" t="str">
        <f>IF(ISBLANK(DATASHEET!BA53),"",DATASHEET!BA53)</f>
        <v/>
      </c>
      <c r="AR65" s="123" t="str">
        <f t="shared" si="39"/>
        <v/>
      </c>
      <c r="AS65" s="124">
        <f>IFERROR(INDEX(DATASHEET!$A$1:$GG$231,MATCH(L3VA!$A65,DATASHEET!$A$1:$A$231,0),MATCH(L3VA!AT$2,DATASHEET!$A$1:$GG$1,0)),"")</f>
        <v>0</v>
      </c>
      <c r="AT65" s="105" t="str">
        <f>IF(VLOOKUP(L3VA!$A65,DATASHEET!$A$2:$EW$231,47,FALSE)="","",VLOOKUP(L3VA!$A65,DATASHEET!$A$2:$EW$231,47,FALSE))</f>
        <v/>
      </c>
      <c r="AU65" s="105" t="str">
        <f t="shared" si="40"/>
        <v/>
      </c>
      <c r="AV65" s="106" t="str">
        <f>IF(ISBLANK(DATASHEET!BE53),"",DATASHEET!BE53)</f>
        <v/>
      </c>
      <c r="AW65" s="107" t="str">
        <f>IF(ISBLANK(DATASHEET!BF53),"",DATASHEET!BF53)</f>
        <v/>
      </c>
      <c r="AX65" s="123" t="str">
        <f t="shared" si="41"/>
        <v/>
      </c>
      <c r="AY65" s="124">
        <f>IFERROR(INDEX(DATASHEET!$A$1:$GG$231,MATCH(L3VA!$A65,DATASHEET!$A$1:$A$231,0),MATCH(L3VA!AZ$2,DATASHEET!$A$1:$GG$1,0)),"")</f>
        <v>0</v>
      </c>
      <c r="AZ65" s="105" t="str">
        <f>IF(VLOOKUP(L3VA!$A65,DATASHEET!$A$2:$EW$231,52,FALSE)="","",VLOOKUP(L3VA!$A65,DATASHEET!$A$2:$EW$231,52,FALSE))</f>
        <v/>
      </c>
      <c r="BA65" s="105" t="str">
        <f t="shared" si="42"/>
        <v/>
      </c>
      <c r="BB65" s="106" t="str">
        <f>IF(ISBLANK(DATASHEET!BJ53),"",DATASHEET!BJ53)</f>
        <v/>
      </c>
      <c r="BC65" s="107" t="str">
        <f>IF(ISBLANK(DATASHEET!BK53),"",DATASHEET!BK53)</f>
        <v/>
      </c>
      <c r="BD65" s="123" t="str">
        <f t="shared" si="43"/>
        <v/>
      </c>
      <c r="BE65" s="124">
        <f>IFERROR(INDEX(DATASHEET!$A$1:$GG$231,MATCH(L3VA!$A65,DATASHEET!$A$1:$A$231,0),MATCH(L3VA!BF$2,DATASHEET!$A$1:$GG$1,0)),"")</f>
        <v>0</v>
      </c>
      <c r="BF65" s="105" t="str">
        <f>IF(VLOOKUP(L3VA!$A65,DATASHEET!$A$2:$EW$231,57,FALSE)="","",VLOOKUP(L3VA!$A65,DATASHEET!$A$2:$EW$231,57,FALSE))</f>
        <v/>
      </c>
      <c r="BG65" s="105" t="str">
        <f t="shared" si="44"/>
        <v/>
      </c>
      <c r="BH65" s="106" t="str">
        <f>IF(ISBLANK(DATASHEET!BO53),"",DATASHEET!BO53)</f>
        <v/>
      </c>
      <c r="BI65" s="107" t="str">
        <f>IF(ISBLANK(DATASHEET!BP53),"",DATASHEET!BP53)</f>
        <v/>
      </c>
      <c r="BJ65" s="123" t="str">
        <f t="shared" si="45"/>
        <v/>
      </c>
      <c r="BK65" s="124">
        <f>IFERROR(INDEX(DATASHEET!$A$1:$GG$231,MATCH(L3VA!$A65,DATASHEET!$A$1:$A$231,0),MATCH(L3VA!BL$2,DATASHEET!$A$1:$GG$1,0)),"")</f>
        <v>0</v>
      </c>
      <c r="BL65" s="105" t="str">
        <f>IF(VLOOKUP(L3VA!$A65,DATASHEET!$A$2:$EW$231,62,FALSE)="","",VLOOKUP(L3VA!$A65,DATASHEET!$A$2:$EW$231,62,FALSE))</f>
        <v/>
      </c>
      <c r="BM65" s="105" t="str">
        <f t="shared" si="46"/>
        <v/>
      </c>
      <c r="BN65" s="106" t="str">
        <f>IF(ISBLANK(DATASHEET!BT53),"",DATASHEET!BT53)</f>
        <v>BH</v>
      </c>
      <c r="BO65" s="107" t="str">
        <f>IF(ISBLANK(DATASHEET!BU53),"",DATASHEET!BU53)</f>
        <v>12C-EA-4</v>
      </c>
      <c r="BP65" s="123" t="str">
        <f t="shared" si="47"/>
        <v/>
      </c>
      <c r="BQ65" s="124">
        <f>IFERROR(INDEX(DATASHEET!$A$1:$GG$231,MATCH(L3VA!$A65,DATASHEET!$A$1:$A$231,0),MATCH(L3VA!BR$2,DATASHEET!$A$1:$GG$1,0)),"")</f>
        <v>0</v>
      </c>
      <c r="BR65" s="105" t="str">
        <f>IF(VLOOKUP(L3VA!$A65,DATASHEET!$A$2:$EW$231,67,FALSE)="","",VLOOKUP(L3VA!$A65,DATASHEET!$A$2:$EW$231,67,FALSE))</f>
        <v/>
      </c>
      <c r="BS65" s="105" t="str">
        <f t="shared" si="48"/>
        <v/>
      </c>
      <c r="BT65" s="106" t="str">
        <f>IF(ISBLANK(DATASHEET!BY53),"",DATASHEET!BY53)</f>
        <v/>
      </c>
      <c r="BU65" s="107" t="str">
        <f>IF(ISBLANK(DATASHEET!BZ53),"",DATASHEET!BZ53)</f>
        <v/>
      </c>
      <c r="BV65" s="123" t="str">
        <f t="shared" si="49"/>
        <v/>
      </c>
      <c r="BW65" s="124">
        <f>IFERROR(INDEX(DATASHEET!$A$1:$GG$231,MATCH(L3VA!$A65,DATASHEET!$A$1:$A$231,0),MATCH(L3VA!BX$2,DATASHEET!$A$1:$GG$1,0)),"")</f>
        <v>0</v>
      </c>
      <c r="BX65" s="105" t="str">
        <f>IF(VLOOKUP(L3VA!$A65,DATASHEET!$A$2:$EW$231,77,FALSE)="","",VLOOKUP(L3VA!$A65,DATASHEET!$A$2:$EW$231,77,FALSE))</f>
        <v/>
      </c>
      <c r="BY65" s="105" t="str">
        <f t="shared" si="50"/>
        <v/>
      </c>
      <c r="BZ65" s="106" t="str">
        <f>IF(ISBLANK(DATASHEET!CI53),"",DATASHEET!CI53)</f>
        <v/>
      </c>
      <c r="CA65" s="107" t="str">
        <f>IF(ISBLANK(DATASHEET!CJ53),"",DATASHEET!CJ53)</f>
        <v/>
      </c>
      <c r="CB65" s="123" t="str">
        <f t="shared" si="51"/>
        <v/>
      </c>
      <c r="CC65" s="124">
        <f>IFERROR(INDEX(DATASHEET!$A$1:$GG$231,MATCH(L3VA!$A65,DATASHEET!$A$1:$A$231,0),MATCH(L3VA!CD$2,DATASHEET!$A$1:$GG$1,0)),"")</f>
        <v>0</v>
      </c>
      <c r="CD65" s="105" t="str">
        <f>IF(VLOOKUP(L3VA!$A65,DATASHEET!$A$2:$EW$231,82,FALSE)="","",VLOOKUP(L3VA!$A65,DATASHEET!$A$2:$EW$231,82,FALSE))</f>
        <v>CR</v>
      </c>
      <c r="CE65" s="105" t="str">
        <f t="shared" si="52"/>
        <v/>
      </c>
      <c r="CF65" s="106" t="str">
        <f>IF(ISBLANK(DATASHEET!CN53),"",DATASHEET!CN53)</f>
        <v/>
      </c>
      <c r="CG65" s="107" t="str">
        <f>IF(ISBLANK(DATASHEET!CO53),"",DATASHEET!CO53)</f>
        <v/>
      </c>
      <c r="CH65" s="123" t="str">
        <f t="shared" si="53"/>
        <v/>
      </c>
      <c r="CI65" s="124">
        <f>IFERROR(INDEX(DATASHEET!$A$1:$GG$231,MATCH(L3VA!$A65,DATASHEET!$A$1:$A$231,0),MATCH(L3VA!CJ$2,DATASHEET!$A$1:$GG$1,0)),"")</f>
        <v>0</v>
      </c>
      <c r="CJ65" s="105" t="str">
        <f>IF(VLOOKUP(L3VA!$A65,DATASHEET!$A$2:$EW$231,87,FALSE)="","",VLOOKUP(L3VA!$A65,DATASHEET!$A$2:$EW$231,87,FALSE))</f>
        <v/>
      </c>
      <c r="CK65" s="105" t="str">
        <f t="shared" si="27"/>
        <v/>
      </c>
      <c r="CL65" s="106" t="str">
        <f>IF(ISBLANK(DATASHEET!CS53),"",DATASHEET!CS53)</f>
        <v/>
      </c>
      <c r="CM65" s="107" t="str">
        <f>IF(ISBLANK(DATASHEET!CT53),"",DATASHEET!CT53)</f>
        <v/>
      </c>
      <c r="CN65" s="123" t="str">
        <f t="shared" si="54"/>
        <v/>
      </c>
      <c r="CO65" s="124">
        <f>IFERROR(INDEX(DATASHEET!$A$1:$GG$231,MATCH(L3VA!$A65,DATASHEET!$A$1:$A$231,0),MATCH(L3VA!CP$2,DATASHEET!$A$1:$GG$1,0)),"")</f>
        <v>0</v>
      </c>
      <c r="CP65" s="105" t="str">
        <f>IF(VLOOKUP(L3VA!$A65,DATASHEET!$A$2:$EW$231,92,FALSE)="","",VLOOKUP(L3VA!$A65,DATASHEET!$A$2:$EW$231,92,FALSE))</f>
        <v/>
      </c>
      <c r="CQ65" s="105" t="str">
        <f t="shared" si="55"/>
        <v/>
      </c>
      <c r="CR65" s="106" t="str">
        <f>IF(ISBLANK(DATASHEET!CX53),"",DATASHEET!CX53)</f>
        <v/>
      </c>
      <c r="CS65" s="107" t="str">
        <f>IF(ISBLANK(DATASHEET!CY53),"",DATASHEET!CY53)</f>
        <v/>
      </c>
      <c r="CT65" s="123" t="str">
        <f t="shared" si="56"/>
        <v/>
      </c>
      <c r="CU65" s="124">
        <f>IFERROR(INDEX(DATASHEET!$A$1:$GG$231,MATCH(L3VA!$A65,DATASHEET!$A$1:$A$231,0),MATCH(L3VA!CV$2,DATASHEET!$A$1:$GG$1,0)),"")</f>
        <v>0</v>
      </c>
      <c r="CV65" s="105" t="str">
        <f>IF(VLOOKUP(L3VA!$A65,DATASHEET!$A$2:$EW$231,107,FALSE)="","",VLOOKUP(L3VA!$A65,DATASHEET!$A$2:$EW$231,107,FALSE))</f>
        <v/>
      </c>
      <c r="CW65" s="105" t="str">
        <f t="shared" si="57"/>
        <v/>
      </c>
      <c r="CX65" s="106" t="str">
        <f>IF(ISBLANK(DATASHEET!DC53),"",DATASHEET!DC53)</f>
        <v/>
      </c>
      <c r="CY65" s="107" t="str">
        <f>IF(ISBLANK(DATASHEET!DD53),"",DATASHEET!DD53)</f>
        <v/>
      </c>
      <c r="CZ65" s="123" t="str">
        <f t="shared" si="58"/>
        <v/>
      </c>
      <c r="DA65" s="124">
        <f>IFERROR(INDEX(DATASHEET!$A$1:$GG$231,MATCH(L3VA!$A65,DATASHEET!$A$1:$A$231,0),MATCH(L3VA!DB$2,DATASHEET!$A$1:$GG$1,0)),"")</f>
        <v>0</v>
      </c>
      <c r="DB65" s="105" t="str">
        <f>IF(VLOOKUP(L3VA!$A65,DATASHEET!$A$2:$EW$231,97,FALSE)="","",VLOOKUP(L3VA!$A65,DATASHEET!$A$2:$EW$231,97,FALSE))</f>
        <v/>
      </c>
      <c r="DC65" s="105" t="str">
        <f t="shared" si="59"/>
        <v/>
      </c>
      <c r="DD65" s="106" t="str">
        <f>IF(ISBLANK(DATASHEET!DH53),"",DATASHEET!DH53)</f>
        <v>EB</v>
      </c>
      <c r="DE65" s="107" t="str">
        <f>IF(ISBLANK(DATASHEET!DI53),"",DATASHEET!DI53)</f>
        <v>12A-HI-7</v>
      </c>
      <c r="DF65" s="123" t="str">
        <f t="shared" si="60"/>
        <v/>
      </c>
      <c r="DG65" s="124">
        <f>IFERROR(INDEX(DATASHEET!$A$1:$GG$231,MATCH(L3VA!$A65,DATASHEET!$A$1:$A$231,0),MATCH(L3VA!DH$2,DATASHEET!$A$1:$GG$1,0)),"")</f>
        <v>0</v>
      </c>
      <c r="DH65" s="105" t="str">
        <f>IF(VLOOKUP(L3VA!$A65,DATASHEET!$A$2:$EW$231,102,FALSE)="","",VLOOKUP(L3VA!$A65,DATASHEET!$A$2:$EW$231,102,FALSE))</f>
        <v/>
      </c>
      <c r="DI65" s="105" t="str">
        <f t="shared" si="61"/>
        <v/>
      </c>
      <c r="DJ65" s="106" t="str">
        <f>IF(ISBLANK(DATASHEET!DM53),"",DATASHEET!DM53)</f>
        <v/>
      </c>
      <c r="DK65" s="107" t="str">
        <f>IF(ISBLANK(DATASHEET!DN53),"",DATASHEET!DN53)</f>
        <v/>
      </c>
      <c r="DL65" s="123" t="str">
        <f t="shared" si="62"/>
        <v/>
      </c>
      <c r="DM65" s="124">
        <f>IFERROR(INDEX(DATASHEET!$A$1:$GG$231,MATCH(L3VA!$A65,DATASHEET!$A$1:$A$231,0),MATCH(L3VA!DN$2,DATASHEET!$A$1:$GG$1,0)),"")</f>
        <v>0</v>
      </c>
      <c r="DN65" s="105" t="str">
        <f>IF(VLOOKUP(L3VA!$A65,DATASHEET!$A$2:$FW$231,112,FALSE)="","",VLOOKUP(L3VA!$A65,DATASHEET!$A$2:$FW$231,112,FALSE))</f>
        <v>EB</v>
      </c>
      <c r="DO65" s="105" t="str">
        <f t="shared" si="28"/>
        <v/>
      </c>
      <c r="DP65" s="106" t="str">
        <f>IF(ISBLANK(DATASHEET!DR53),"",DATASHEET!DR53)</f>
        <v/>
      </c>
      <c r="DQ65" s="107" t="str">
        <f>IF(ISBLANK(DATASHEET!DS53),"",DATASHEET!DS53)</f>
        <v/>
      </c>
      <c r="DR65" s="123" t="str">
        <f t="shared" si="63"/>
        <v/>
      </c>
      <c r="DS65" s="124">
        <f>IFERROR(INDEX(DATASHEET!$A$1:$GG$231,MATCH(L3VA!$A65,DATASHEET!$A$1:$A$231,0),MATCH(L3VA!DT$2,DATASHEET!$A$1:$GG$1,0)),"")</f>
        <v>0</v>
      </c>
      <c r="DT65" s="105" t="str">
        <f>IF(VLOOKUP(L3VA!$A65,DATASHEET!$A$2:$EW$231,117,FALSE)="","",VLOOKUP(L3VA!$A65,DATASHEET!$A$2:$EW$231,117,FALSE))</f>
        <v/>
      </c>
      <c r="DU65" s="105" t="str">
        <f t="shared" si="64"/>
        <v/>
      </c>
      <c r="DV65" s="106" t="str">
        <f>IF(ISBLANK(DATASHEET!DW53),"",DATASHEET!DW53)</f>
        <v/>
      </c>
      <c r="DW65" s="107" t="str">
        <f>IF(ISBLANK(DATASHEET!DX53),"",DATASHEET!DX53)</f>
        <v/>
      </c>
      <c r="DX65" s="123" t="str">
        <f t="shared" si="65"/>
        <v/>
      </c>
      <c r="DY65" s="124" t="str">
        <f>IFERROR(INDEX(DATASHEET!$A$1:$GG$231,MATCH(L3VA!$A65,DATASHEET!$A$1:$A$231,0),MATCH(L3VA!DZ$2,DATASHEET!$A$1:$GG$1,0)),"")</f>
        <v/>
      </c>
      <c r="DZ65" s="105" t="str">
        <f>IF(VLOOKUP(L3VA!$A65,DATASHEET!$A$2:$EW$231,122,FALSE)="","",VLOOKUP(L3VA!$A65,DATASHEET!$A$2:$EW$231,122,FALSE))</f>
        <v/>
      </c>
      <c r="EA65" s="105" t="str">
        <f t="shared" si="66"/>
        <v/>
      </c>
      <c r="EB65" s="106" t="str">
        <f>IF(ISBLANK(DATASHEET!EB53),"",DATASHEET!EB53)</f>
        <v/>
      </c>
      <c r="EC65" s="107" t="str">
        <f>IF(ISBLANK(DATASHEET!EC53),"",DATASHEET!EC53)</f>
        <v/>
      </c>
      <c r="ED65" s="123" t="str">
        <f t="shared" si="67"/>
        <v/>
      </c>
      <c r="EE65" s="124">
        <f>IFERROR(INDEX(DATASHEET!$A$1:$GG$231,MATCH(L3VA!$A65,DATASHEET!$A$1:$A$231,0),MATCH(L3VA!EF$2,DATASHEET!$A$1:$GG$1,0)),"")</f>
        <v>0</v>
      </c>
      <c r="EF65" s="105" t="str">
        <f>IF(VLOOKUP(L3VA!$A65,DATASHEET!$A$2:$EW$231,127,FALSE)="","",VLOOKUP(L3VA!$A65,DATASHEET!$A$2:$EW$231,127,FALSE))</f>
        <v/>
      </c>
      <c r="EG65" s="105" t="str">
        <f t="shared" si="68"/>
        <v/>
      </c>
      <c r="EH65" s="106" t="str">
        <f>IF(ISBLANK(DATASHEET!EG53),"",DATASHEET!EG53)</f>
        <v/>
      </c>
      <c r="EI65" s="107" t="str">
        <f>IF(ISBLANK(DATASHEET!EH53),"",DATASHEET!EH53)</f>
        <v/>
      </c>
      <c r="EJ65" s="123" t="str">
        <f t="shared" si="69"/>
        <v/>
      </c>
      <c r="EK65" s="124">
        <f>IFERROR(INDEX(DATASHEET!$A$1:$GG$231,MATCH(L3VA!$A65,DATASHEET!$A$1:$A$231,0),MATCH(L3VA!EL$2,DATASHEET!$A$1:$GG$1,0)),"")</f>
        <v>0</v>
      </c>
      <c r="EL65" s="105" t="str">
        <f>IF(VLOOKUP(L3VA!$A65,DATASHEET!$A$2:$EW$231,132,FALSE)="","",VLOOKUP(L3VA!$A65,DATASHEET!$A$2:$EW$231,132,FALSE))</f>
        <v/>
      </c>
      <c r="EM65" s="105" t="str">
        <f t="shared" si="70"/>
        <v/>
      </c>
      <c r="EN65" s="106" t="str">
        <f>IF(ISBLANK(DATASHEET!EL53),"",DATASHEET!EL53)</f>
        <v>MSA</v>
      </c>
      <c r="EO65" s="107" t="str">
        <f>IF(ISBLANK(DATASHEET!EM53),"",DATASHEET!EM53)</f>
        <v>12E-PO-9</v>
      </c>
      <c r="EP65" s="123" t="str">
        <f t="shared" si="71"/>
        <v/>
      </c>
      <c r="EQ65" s="124">
        <f>IFERROR(INDEX(DATASHEET!$A$1:$GG$231,MATCH(L3VA!$A65,DATASHEET!$A$1:$A$231,0),MATCH(L3VA!ER$2,DATASHEET!$A$1:$GG$1,0)),"")</f>
        <v>0</v>
      </c>
      <c r="ER65" s="105" t="str">
        <f>IF(VLOOKUP(L3VA!$A65,DATASHEET!$A$2:$EW$231,137,FALSE)="","",VLOOKUP(L3VA!$A65,DATASHEET!$A$2:$EW$231,137,FALSE))</f>
        <v/>
      </c>
      <c r="ES65" s="105" t="str">
        <f t="shared" si="72"/>
        <v/>
      </c>
      <c r="ET65" s="106" t="str">
        <f>IF(ISBLANK(DATASHEET!EQ53),"",DATASHEET!EQ53)</f>
        <v/>
      </c>
      <c r="EU65" s="107" t="str">
        <f>IF(ISBLANK(DATASHEET!ER53),"",DATASHEET!ER53)</f>
        <v/>
      </c>
      <c r="EV65" s="123" t="str">
        <f t="shared" si="73"/>
        <v/>
      </c>
      <c r="EW65" s="124">
        <f>IFERROR(INDEX(DATASHEET!$A$1:$GG$231,MATCH(L3VA!$A65,DATASHEET!$A$1:$A$231,0),MATCH(L3VA!EX$2,DATASHEET!$A$1:$GG$1,0)),"")</f>
        <v>0</v>
      </c>
      <c r="EX65" s="105" t="str">
        <f>IF(VLOOKUP(L3VA!$A65,DATASHEET!$A$2:$EW$231,142,FALSE)="","",VLOOKUP(L3VA!$A65,DATASHEET!$A$2:$EW$231,142,FALSE))</f>
        <v>MSA</v>
      </c>
      <c r="EY65" s="105" t="str">
        <f t="shared" si="74"/>
        <v/>
      </c>
      <c r="EZ65" s="106" t="str">
        <f>IF(ISBLANK(DATASHEET!EV53),"",DATASHEET!EV53)</f>
        <v/>
      </c>
      <c r="FA65" s="107" t="str">
        <f>IF(ISBLANK(DATASHEET!EW53),"",DATASHEET!EW53)</f>
        <v/>
      </c>
      <c r="FB65" s="123" t="str">
        <f t="shared" si="75"/>
        <v/>
      </c>
      <c r="FC65" s="124">
        <f>IFERROR(INDEX(DATASHEET!$A$1:$GG$231,MATCH(L3VA!$A65,DATASHEET!$A$1:$A$231,0),MATCH(L3VA!FD$2,DATASHEET!$A$1:$GG$1,0)),"")</f>
        <v>0</v>
      </c>
      <c r="FD65" s="105" t="str">
        <f>IF(VLOOKUP(L3VA!$A65,DATASHEET!$A$2:$FW$231,147,FALSE)="","",VLOOKUP(L3VA!$A65,DATASHEET!$A$2:$FW$231,147,FALSE))</f>
        <v/>
      </c>
      <c r="FE65" s="105" t="str">
        <f t="shared" si="76"/>
        <v/>
      </c>
      <c r="FF65" s="106" t="str">
        <f>IF(ISBLANK(DATASHEET!FA53),"",DATASHEET!FA53)</f>
        <v/>
      </c>
      <c r="FG65" s="107" t="str">
        <f>IF(ISBLANK(DATASHEET!FB53),"",DATASHEET!FB53)</f>
        <v/>
      </c>
    </row>
    <row r="66" spans="1:163" x14ac:dyDescent="0.25">
      <c r="A66" s="354">
        <f>DATASHEET!A54</f>
        <v>150886</v>
      </c>
      <c r="B66" s="42" t="str">
        <f>DATASHEET!B54</f>
        <v>DEREJE, Kalab</v>
      </c>
      <c r="C66" s="109" t="str">
        <f>DATASHEET!C54</f>
        <v>12CSN</v>
      </c>
      <c r="D66" s="110" t="str">
        <f>DATASHEET!D54</f>
        <v>M</v>
      </c>
      <c r="E66" s="110" t="str">
        <f>IFERROR(VLOOKUP(A66,'[5]Y12 Students'!$E$3:$I$271,5,FALSE),"")</f>
        <v>INTERNAL</v>
      </c>
      <c r="F66" s="110" t="str">
        <f>DATASHEET!E54</f>
        <v>N</v>
      </c>
      <c r="G66" s="110" t="str">
        <f>DATASHEET!F54</f>
        <v>Black and Any Other Ethnic Group</v>
      </c>
      <c r="H66" s="110" t="str">
        <f>DATASHEET!G54</f>
        <v>N</v>
      </c>
      <c r="I66" s="110" t="str">
        <f>DATASHEET!H54</f>
        <v>N</v>
      </c>
      <c r="J66" s="111" t="str">
        <f>DATASHEET!J54</f>
        <v>4.75+ (C/B)</v>
      </c>
      <c r="K66" s="104" t="str">
        <f t="shared" si="25"/>
        <v/>
      </c>
      <c r="L66" s="104" t="str">
        <f t="shared" si="26"/>
        <v/>
      </c>
      <c r="M66" s="336" t="str">
        <f>IF(COUNT(L3VA!$N66,L3VA!$Z66,L3VA!$T66,L3VA!$AF66,L3VA!$AX66,L3VA!$AR66,L3VA!$BJ66,L3VA!$BD66,L3VA!$BP66,L3VA!#REF!,L3VA!$AL66,L3VA!$BV66,L3VA!$CH66,L3VA!$CZ66,L3VA!$CN66,L3VA!$DF66,L3VA!$CB66,L3VA!#REF!,L3VA!$DR66,L3VA!$DX66,L3VA!$ED66,L3VA!$EJ66,L3VA!$EP66,L3VA!$EV66,L3VA!$FB66,L3VA!$DL66)=0,"",AVERAGE(N66,Z66,T66,AF66,AL66,AX66,AR66,BJ66,BD66,BP66,BV66,CH66,CZ66,CN66,DF66,CB66,DR66,DX66,ED66,EJ66,EP66,EV66,FB66,DL66))</f>
        <v/>
      </c>
      <c r="N66" s="123" t="str">
        <f t="shared" si="29"/>
        <v/>
      </c>
      <c r="O66" s="124">
        <f>IFERROR(INDEX(DATASHEET!$A$1:$GG$231,MATCH(L3VA!$A66,DATASHEET!$A$1:$A$231,0),MATCH(L3VA!P$2,DATASHEET!$A$1:$GG$1,0)),"")</f>
        <v>0</v>
      </c>
      <c r="P66" s="105">
        <f>IF(VLOOKUP(L3VA!$A66,DATASHEET!$A$2:$EW$231,22,FALSE)="","",VLOOKUP(L3VA!$A66,DATASHEET!$A$2:$EW$231,22,FALSE))</f>
        <v>0</v>
      </c>
      <c r="Q66" s="105" t="str">
        <f t="shared" si="30"/>
        <v/>
      </c>
      <c r="R66" s="106" t="str">
        <f>IF(ISBLANK(DATASHEET!AF54),"",DATASHEET!AF54)</f>
        <v/>
      </c>
      <c r="S66" s="107" t="str">
        <f>IF(ISBLANK(DATASHEET!AG54),"",DATASHEET!AG54)</f>
        <v/>
      </c>
      <c r="T66" s="123" t="str">
        <f t="shared" si="31"/>
        <v/>
      </c>
      <c r="U66" s="124">
        <f>IFERROR(INDEX(DATASHEET!$A$1:$GG$231,MATCH(L3VA!$A66,DATASHEET!$A$1:$A$231,0),MATCH(L3VA!V$2,DATASHEET!$A$1:$GG$1,0)),"")</f>
        <v>0</v>
      </c>
      <c r="V66" s="105">
        <f>IF(VLOOKUP(L3VA!$A66,DATASHEET!$A$2:$EW$231,27,FALSE)="","",VLOOKUP(L3VA!$A66,DATASHEET!$A$2:$EW$231,27,FALSE))</f>
        <v>0</v>
      </c>
      <c r="W66" s="105" t="str">
        <f t="shared" si="32"/>
        <v/>
      </c>
      <c r="X66" s="106" t="str">
        <f>IF(ISBLANK(DATASHEET!AK54),"",DATASHEET!AK54)</f>
        <v/>
      </c>
      <c r="Y66" s="107" t="str">
        <f>IF(ISBLANK(DATASHEET!AL54),"",DATASHEET!AL54)</f>
        <v/>
      </c>
      <c r="Z66" s="123" t="str">
        <f t="shared" si="33"/>
        <v/>
      </c>
      <c r="AA66" s="124">
        <f>IFERROR(INDEX(DATASHEET!$A$1:$GG$231,MATCH(L3VA!$A66,DATASHEET!$A$1:$A$231,0),MATCH(L3VA!AB$2,DATASHEET!$A$1:$GG$1,0)),"")</f>
        <v>0</v>
      </c>
      <c r="AB66" s="105" t="str">
        <f>IF(VLOOKUP(L3VA!$A66,DATASHEET!$A$2:$EW$231,32,FALSE)="","",VLOOKUP(L3VA!$A66,DATASHEET!$A$2:$EW$231,32,FALSE))</f>
        <v/>
      </c>
      <c r="AC66" s="105" t="str">
        <f t="shared" si="34"/>
        <v/>
      </c>
      <c r="AD66" s="106" t="str">
        <f>IF(ISBLANK(DATASHEET!AP54),"",DATASHEET!AP54)</f>
        <v/>
      </c>
      <c r="AE66" s="107" t="str">
        <f>IF(ISBLANK(DATASHEET!AQ54),"",DATASHEET!AQ54)</f>
        <v/>
      </c>
      <c r="AF66" s="123" t="str">
        <f t="shared" si="35"/>
        <v/>
      </c>
      <c r="AG66" s="124">
        <f>IFERROR(INDEX(DATASHEET!$A$1:$GG$231,MATCH(L3VA!$A66,DATASHEET!$A$1:$A$231,0),MATCH(L3VA!AH$2,DATASHEET!$A$1:$GG$1,0)),"")</f>
        <v>0</v>
      </c>
      <c r="AH66" s="105" t="str">
        <f>IF(VLOOKUP(L3VA!$A66,DATASHEET!$A$2:$EW$231,37,FALSE)="","",VLOOKUP(L3VA!$A66,DATASHEET!$A$2:$EW$231,37,FALSE))</f>
        <v/>
      </c>
      <c r="AI66" s="105" t="str">
        <f t="shared" si="36"/>
        <v/>
      </c>
      <c r="AJ66" s="106" t="str">
        <f>IF(ISBLANK(DATASHEET!AU54),"",DATASHEET!AU54)</f>
        <v/>
      </c>
      <c r="AK66" s="107" t="str">
        <f>IF(ISBLANK(DATASHEET!AV54),"",DATASHEET!AV54)</f>
        <v/>
      </c>
      <c r="AL66" s="123" t="str">
        <f t="shared" si="37"/>
        <v/>
      </c>
      <c r="AM66" s="124">
        <f>IFERROR(INDEX(DATASHEET!$A$1:$GG$231,MATCH(L3VA!$A66,DATASHEET!$A$1:$A$231,0),MATCH(L3VA!AN$2,DATASHEET!$A$1:$GG$1,0)),"")</f>
        <v>0</v>
      </c>
      <c r="AN66" s="105" t="str">
        <f>IF(VLOOKUP(L3VA!$A66,DATASHEET!$A$2:$EW$231,42,FALSE)="","",VLOOKUP(L3VA!$A66,DATASHEET!$A$2:$EW$231,42,FALSE))</f>
        <v/>
      </c>
      <c r="AO66" s="105" t="str">
        <f t="shared" si="38"/>
        <v/>
      </c>
      <c r="AP66" s="106" t="str">
        <f>IF(ISBLANK(DATASHEET!AZ54),"",DATASHEET!AZ54)</f>
        <v>DCR</v>
      </c>
      <c r="AQ66" s="107" t="str">
        <f>IF(ISBLANK(DATASHEET!BA54),"",DATASHEET!BA54)</f>
        <v>12C-CS-3</v>
      </c>
      <c r="AR66" s="123" t="str">
        <f t="shared" si="39"/>
        <v/>
      </c>
      <c r="AS66" s="124">
        <f>IFERROR(INDEX(DATASHEET!$A$1:$GG$231,MATCH(L3VA!$A66,DATASHEET!$A$1:$A$231,0),MATCH(L3VA!AT$2,DATASHEET!$A$1:$GG$1,0)),"")</f>
        <v>0</v>
      </c>
      <c r="AT66" s="105" t="str">
        <f>IF(VLOOKUP(L3VA!$A66,DATASHEET!$A$2:$EW$231,47,FALSE)="","",VLOOKUP(L3VA!$A66,DATASHEET!$A$2:$EW$231,47,FALSE))</f>
        <v/>
      </c>
      <c r="AU66" s="105" t="str">
        <f t="shared" si="40"/>
        <v/>
      </c>
      <c r="AV66" s="106" t="str">
        <f>IF(ISBLANK(DATASHEET!BE54),"",DATASHEET!BE54)</f>
        <v/>
      </c>
      <c r="AW66" s="107" t="str">
        <f>IF(ISBLANK(DATASHEET!BF54),"",DATASHEET!BF54)</f>
        <v/>
      </c>
      <c r="AX66" s="123" t="str">
        <f t="shared" si="41"/>
        <v/>
      </c>
      <c r="AY66" s="124">
        <f>IFERROR(INDEX(DATASHEET!$A$1:$GG$231,MATCH(L3VA!$A66,DATASHEET!$A$1:$A$231,0),MATCH(L3VA!AZ$2,DATASHEET!$A$1:$GG$1,0)),"")</f>
        <v>0</v>
      </c>
      <c r="AZ66" s="105" t="str">
        <f>IF(VLOOKUP(L3VA!$A66,DATASHEET!$A$2:$EW$231,52,FALSE)="","",VLOOKUP(L3VA!$A66,DATASHEET!$A$2:$EW$231,52,FALSE))</f>
        <v>DCR</v>
      </c>
      <c r="BA66" s="105" t="str">
        <f t="shared" si="42"/>
        <v/>
      </c>
      <c r="BB66" s="106" t="str">
        <f>IF(ISBLANK(DATASHEET!BJ54),"",DATASHEET!BJ54)</f>
        <v/>
      </c>
      <c r="BC66" s="107" t="str">
        <f>IF(ISBLANK(DATASHEET!BK54),"",DATASHEET!BK54)</f>
        <v/>
      </c>
      <c r="BD66" s="123" t="str">
        <f t="shared" si="43"/>
        <v/>
      </c>
      <c r="BE66" s="124">
        <f>IFERROR(INDEX(DATASHEET!$A$1:$GG$231,MATCH(L3VA!$A66,DATASHEET!$A$1:$A$231,0),MATCH(L3VA!BF$2,DATASHEET!$A$1:$GG$1,0)),"")</f>
        <v>0</v>
      </c>
      <c r="BF66" s="105" t="str">
        <f>IF(VLOOKUP(L3VA!$A66,DATASHEET!$A$2:$EW$231,57,FALSE)="","",VLOOKUP(L3VA!$A66,DATASHEET!$A$2:$EW$231,57,FALSE))</f>
        <v/>
      </c>
      <c r="BG66" s="105" t="str">
        <f t="shared" si="44"/>
        <v/>
      </c>
      <c r="BH66" s="106" t="str">
        <f>IF(ISBLANK(DATASHEET!BO54),"",DATASHEET!BO54)</f>
        <v/>
      </c>
      <c r="BI66" s="107" t="str">
        <f>IF(ISBLANK(DATASHEET!BP54),"",DATASHEET!BP54)</f>
        <v/>
      </c>
      <c r="BJ66" s="123" t="str">
        <f t="shared" si="45"/>
        <v/>
      </c>
      <c r="BK66" s="124">
        <f>IFERROR(INDEX(DATASHEET!$A$1:$GG$231,MATCH(L3VA!$A66,DATASHEET!$A$1:$A$231,0),MATCH(L3VA!BL$2,DATASHEET!$A$1:$GG$1,0)),"")</f>
        <v>0</v>
      </c>
      <c r="BL66" s="105" t="str">
        <f>IF(VLOOKUP(L3VA!$A66,DATASHEET!$A$2:$EW$231,62,FALSE)="","",VLOOKUP(L3VA!$A66,DATASHEET!$A$2:$EW$231,62,FALSE))</f>
        <v/>
      </c>
      <c r="BM66" s="105" t="str">
        <f t="shared" si="46"/>
        <v/>
      </c>
      <c r="BN66" s="106" t="str">
        <f>IF(ISBLANK(DATASHEET!BT54),"",DATASHEET!BT54)</f>
        <v/>
      </c>
      <c r="BO66" s="107" t="str">
        <f>IF(ISBLANK(DATASHEET!BU54),"",DATASHEET!BU54)</f>
        <v/>
      </c>
      <c r="BP66" s="123" t="str">
        <f t="shared" si="47"/>
        <v/>
      </c>
      <c r="BQ66" s="124">
        <f>IFERROR(INDEX(DATASHEET!$A$1:$GG$231,MATCH(L3VA!$A66,DATASHEET!$A$1:$A$231,0),MATCH(L3VA!BR$2,DATASHEET!$A$1:$GG$1,0)),"")</f>
        <v>0</v>
      </c>
      <c r="BR66" s="105" t="str">
        <f>IF(VLOOKUP(L3VA!$A66,DATASHEET!$A$2:$EW$231,67,FALSE)="","",VLOOKUP(L3VA!$A66,DATASHEET!$A$2:$EW$231,67,FALSE))</f>
        <v/>
      </c>
      <c r="BS66" s="105" t="str">
        <f t="shared" si="48"/>
        <v/>
      </c>
      <c r="BT66" s="106" t="str">
        <f>IF(ISBLANK(DATASHEET!BY54),"",DATASHEET!BY54)</f>
        <v/>
      </c>
      <c r="BU66" s="107" t="str">
        <f>IF(ISBLANK(DATASHEET!BZ54),"",DATASHEET!BZ54)</f>
        <v/>
      </c>
      <c r="BV66" s="123" t="str">
        <f t="shared" si="49"/>
        <v/>
      </c>
      <c r="BW66" s="124">
        <f>IFERROR(INDEX(DATASHEET!$A$1:$GG$231,MATCH(L3VA!$A66,DATASHEET!$A$1:$A$231,0),MATCH(L3VA!BX$2,DATASHEET!$A$1:$GG$1,0)),"")</f>
        <v>0</v>
      </c>
      <c r="BX66" s="105" t="str">
        <f>IF(VLOOKUP(L3VA!$A66,DATASHEET!$A$2:$EW$231,77,FALSE)="","",VLOOKUP(L3VA!$A66,DATASHEET!$A$2:$EW$231,77,FALSE))</f>
        <v/>
      </c>
      <c r="BY66" s="105" t="str">
        <f t="shared" si="50"/>
        <v/>
      </c>
      <c r="BZ66" s="106" t="str">
        <f>IF(ISBLANK(DATASHEET!CI54),"",DATASHEET!CI54)</f>
        <v/>
      </c>
      <c r="CA66" s="107" t="str">
        <f>IF(ISBLANK(DATASHEET!CJ54),"",DATASHEET!CJ54)</f>
        <v/>
      </c>
      <c r="CB66" s="123" t="str">
        <f t="shared" si="51"/>
        <v/>
      </c>
      <c r="CC66" s="124">
        <f>IFERROR(INDEX(DATASHEET!$A$1:$GG$231,MATCH(L3VA!$A66,DATASHEET!$A$1:$A$231,0),MATCH(L3VA!CD$2,DATASHEET!$A$1:$GG$1,0)),"")</f>
        <v>0</v>
      </c>
      <c r="CD66" s="105" t="str">
        <f>IF(VLOOKUP(L3VA!$A66,DATASHEET!$A$2:$EW$231,82,FALSE)="","",VLOOKUP(L3VA!$A66,DATASHEET!$A$2:$EW$231,82,FALSE))</f>
        <v>CSN</v>
      </c>
      <c r="CE66" s="105" t="str">
        <f t="shared" si="52"/>
        <v/>
      </c>
      <c r="CF66" s="106" t="str">
        <f>IF(ISBLANK(DATASHEET!CN54),"",DATASHEET!CN54)</f>
        <v/>
      </c>
      <c r="CG66" s="107" t="str">
        <f>IF(ISBLANK(DATASHEET!CO54),"",DATASHEET!CO54)</f>
        <v/>
      </c>
      <c r="CH66" s="123" t="str">
        <f t="shared" si="53"/>
        <v/>
      </c>
      <c r="CI66" s="124">
        <f>IFERROR(INDEX(DATASHEET!$A$1:$GG$231,MATCH(L3VA!$A66,DATASHEET!$A$1:$A$231,0),MATCH(L3VA!CJ$2,DATASHEET!$A$1:$GG$1,0)),"")</f>
        <v>0</v>
      </c>
      <c r="CJ66" s="105" t="str">
        <f>IF(VLOOKUP(L3VA!$A66,DATASHEET!$A$2:$EW$231,87,FALSE)="","",VLOOKUP(L3VA!$A66,DATASHEET!$A$2:$EW$231,87,FALSE))</f>
        <v/>
      </c>
      <c r="CK66" s="105" t="str">
        <f t="shared" si="27"/>
        <v/>
      </c>
      <c r="CL66" s="106" t="str">
        <f>IF(ISBLANK(DATASHEET!CS54),"",DATASHEET!CS54)</f>
        <v/>
      </c>
      <c r="CM66" s="107" t="str">
        <f>IF(ISBLANK(DATASHEET!CT54),"",DATASHEET!CT54)</f>
        <v/>
      </c>
      <c r="CN66" s="123" t="str">
        <f t="shared" si="54"/>
        <v/>
      </c>
      <c r="CO66" s="124">
        <f>IFERROR(INDEX(DATASHEET!$A$1:$GG$231,MATCH(L3VA!$A66,DATASHEET!$A$1:$A$231,0),MATCH(L3VA!CP$2,DATASHEET!$A$1:$GG$1,0)),"")</f>
        <v>0</v>
      </c>
      <c r="CP66" s="105" t="str">
        <f>IF(VLOOKUP(L3VA!$A66,DATASHEET!$A$2:$EW$231,92,FALSE)="","",VLOOKUP(L3VA!$A66,DATASHEET!$A$2:$EW$231,92,FALSE))</f>
        <v/>
      </c>
      <c r="CQ66" s="105" t="str">
        <f t="shared" si="55"/>
        <v/>
      </c>
      <c r="CR66" s="106" t="str">
        <f>IF(ISBLANK(DATASHEET!CX54),"",DATASHEET!CX54)</f>
        <v/>
      </c>
      <c r="CS66" s="107" t="str">
        <f>IF(ISBLANK(DATASHEET!CY54),"",DATASHEET!CY54)</f>
        <v/>
      </c>
      <c r="CT66" s="123" t="str">
        <f t="shared" si="56"/>
        <v/>
      </c>
      <c r="CU66" s="124">
        <f>IFERROR(INDEX(DATASHEET!$A$1:$GG$231,MATCH(L3VA!$A66,DATASHEET!$A$1:$A$231,0),MATCH(L3VA!CV$2,DATASHEET!$A$1:$GG$1,0)),"")</f>
        <v>0</v>
      </c>
      <c r="CV66" s="105" t="str">
        <f>IF(VLOOKUP(L3VA!$A66,DATASHEET!$A$2:$EW$231,107,FALSE)="","",VLOOKUP(L3VA!$A66,DATASHEET!$A$2:$EW$231,107,FALSE))</f>
        <v/>
      </c>
      <c r="CW66" s="105" t="str">
        <f t="shared" si="57"/>
        <v/>
      </c>
      <c r="CX66" s="106" t="str">
        <f>IF(ISBLANK(DATASHEET!DC54),"",DATASHEET!DC54)</f>
        <v/>
      </c>
      <c r="CY66" s="107" t="str">
        <f>IF(ISBLANK(DATASHEET!DD54),"",DATASHEET!DD54)</f>
        <v/>
      </c>
      <c r="CZ66" s="123" t="str">
        <f t="shared" si="58"/>
        <v/>
      </c>
      <c r="DA66" s="124">
        <f>IFERROR(INDEX(DATASHEET!$A$1:$GG$231,MATCH(L3VA!$A66,DATASHEET!$A$1:$A$231,0),MATCH(L3VA!DB$2,DATASHEET!$A$1:$GG$1,0)),"")</f>
        <v>0</v>
      </c>
      <c r="DB66" s="105" t="str">
        <f>IF(VLOOKUP(L3VA!$A66,DATASHEET!$A$2:$EW$231,97,FALSE)="","",VLOOKUP(L3VA!$A66,DATASHEET!$A$2:$EW$231,97,FALSE))</f>
        <v/>
      </c>
      <c r="DC66" s="105" t="str">
        <f t="shared" si="59"/>
        <v/>
      </c>
      <c r="DD66" s="106" t="str">
        <f>IF(ISBLANK(DATASHEET!DH54),"",DATASHEET!DH54)</f>
        <v/>
      </c>
      <c r="DE66" s="107" t="str">
        <f>IF(ISBLANK(DATASHEET!DI54),"",DATASHEET!DI54)</f>
        <v/>
      </c>
      <c r="DF66" s="123" t="str">
        <f t="shared" si="60"/>
        <v/>
      </c>
      <c r="DG66" s="124">
        <f>IFERROR(INDEX(DATASHEET!$A$1:$GG$231,MATCH(L3VA!$A66,DATASHEET!$A$1:$A$231,0),MATCH(L3VA!DH$2,DATASHEET!$A$1:$GG$1,0)),"")</f>
        <v>0</v>
      </c>
      <c r="DH66" s="105" t="str">
        <f>IF(VLOOKUP(L3VA!$A66,DATASHEET!$A$2:$EW$231,102,FALSE)="","",VLOOKUP(L3VA!$A66,DATASHEET!$A$2:$EW$231,102,FALSE))</f>
        <v/>
      </c>
      <c r="DI66" s="105" t="str">
        <f t="shared" si="61"/>
        <v/>
      </c>
      <c r="DJ66" s="106" t="str">
        <f>IF(ISBLANK(DATASHEET!DM54),"",DATASHEET!DM54)</f>
        <v>MRO</v>
      </c>
      <c r="DK66" s="107" t="str">
        <f>IF(ISBLANK(DATASHEET!DN54),"",DATASHEET!DN54)</f>
        <v>12D-MA-7</v>
      </c>
      <c r="DL66" s="123" t="str">
        <f t="shared" si="62"/>
        <v/>
      </c>
      <c r="DM66" s="124">
        <f>IFERROR(INDEX(DATASHEET!$A$1:$GG$231,MATCH(L3VA!$A66,DATASHEET!$A$1:$A$231,0),MATCH(L3VA!DN$2,DATASHEET!$A$1:$GG$1,0)),"")</f>
        <v>0</v>
      </c>
      <c r="DN66" s="105" t="str">
        <f>IF(VLOOKUP(L3VA!$A66,DATASHEET!$A$2:$FW$231,112,FALSE)="","",VLOOKUP(L3VA!$A66,DATASHEET!$A$2:$FW$231,112,FALSE))</f>
        <v/>
      </c>
      <c r="DO66" s="105" t="str">
        <f t="shared" si="28"/>
        <v/>
      </c>
      <c r="DP66" s="106" t="str">
        <f>IF(ISBLANK(DATASHEET!DR54),"",DATASHEET!DR54)</f>
        <v/>
      </c>
      <c r="DQ66" s="107" t="str">
        <f>IF(ISBLANK(DATASHEET!DS54),"",DATASHEET!DS54)</f>
        <v/>
      </c>
      <c r="DR66" s="123" t="str">
        <f t="shared" si="63"/>
        <v/>
      </c>
      <c r="DS66" s="124">
        <f>IFERROR(INDEX(DATASHEET!$A$1:$GG$231,MATCH(L3VA!$A66,DATASHEET!$A$1:$A$231,0),MATCH(L3VA!DT$2,DATASHEET!$A$1:$GG$1,0)),"")</f>
        <v>0</v>
      </c>
      <c r="DT66" s="105" t="str">
        <f>IF(VLOOKUP(L3VA!$A66,DATASHEET!$A$2:$EW$231,117,FALSE)="","",VLOOKUP(L3VA!$A66,DATASHEET!$A$2:$EW$231,117,FALSE))</f>
        <v>MRO</v>
      </c>
      <c r="DU66" s="105" t="str">
        <f t="shared" si="64"/>
        <v/>
      </c>
      <c r="DV66" s="106" t="str">
        <f>IF(ISBLANK(DATASHEET!DW54),"",DATASHEET!DW54)</f>
        <v/>
      </c>
      <c r="DW66" s="107" t="str">
        <f>IF(ISBLANK(DATASHEET!DX54),"",DATASHEET!DX54)</f>
        <v/>
      </c>
      <c r="DX66" s="123" t="str">
        <f t="shared" si="65"/>
        <v/>
      </c>
      <c r="DY66" s="124" t="str">
        <f>IFERROR(INDEX(DATASHEET!$A$1:$GG$231,MATCH(L3VA!$A66,DATASHEET!$A$1:$A$231,0),MATCH(L3VA!DZ$2,DATASHEET!$A$1:$GG$1,0)),"")</f>
        <v/>
      </c>
      <c r="DZ66" s="105" t="str">
        <f>IF(VLOOKUP(L3VA!$A66,DATASHEET!$A$2:$EW$231,122,FALSE)="","",VLOOKUP(L3VA!$A66,DATASHEET!$A$2:$EW$231,122,FALSE))</f>
        <v/>
      </c>
      <c r="EA66" s="105" t="str">
        <f t="shared" si="66"/>
        <v/>
      </c>
      <c r="EB66" s="106" t="str">
        <f>IF(ISBLANK(DATASHEET!EB54),"",DATASHEET!EB54)</f>
        <v/>
      </c>
      <c r="EC66" s="107" t="str">
        <f>IF(ISBLANK(DATASHEET!EC54),"",DATASHEET!EC54)</f>
        <v/>
      </c>
      <c r="ED66" s="123" t="str">
        <f t="shared" si="67"/>
        <v/>
      </c>
      <c r="EE66" s="124">
        <f>IFERROR(INDEX(DATASHEET!$A$1:$GG$231,MATCH(L3VA!$A66,DATASHEET!$A$1:$A$231,0),MATCH(L3VA!EF$2,DATASHEET!$A$1:$GG$1,0)),"")</f>
        <v>0</v>
      </c>
      <c r="EF66" s="105" t="str">
        <f>IF(VLOOKUP(L3VA!$A66,DATASHEET!$A$2:$EW$231,127,FALSE)="","",VLOOKUP(L3VA!$A66,DATASHEET!$A$2:$EW$231,127,FALSE))</f>
        <v/>
      </c>
      <c r="EG66" s="105" t="str">
        <f t="shared" si="68"/>
        <v/>
      </c>
      <c r="EH66" s="106" t="str">
        <f>IF(ISBLANK(DATASHEET!EG54),"",DATASHEET!EG54)</f>
        <v>AR</v>
      </c>
      <c r="EI66" s="107" t="str">
        <f>IF(ISBLANK(DATASHEET!EH54),"",DATASHEET!EH54)</f>
        <v>12A-PH-9</v>
      </c>
      <c r="EJ66" s="123" t="str">
        <f t="shared" si="69"/>
        <v/>
      </c>
      <c r="EK66" s="124">
        <f>IFERROR(INDEX(DATASHEET!$A$1:$GG$231,MATCH(L3VA!$A66,DATASHEET!$A$1:$A$231,0),MATCH(L3VA!EL$2,DATASHEET!$A$1:$GG$1,0)),"")</f>
        <v>0</v>
      </c>
      <c r="EL66" s="105" t="str">
        <f>IF(VLOOKUP(L3VA!$A66,DATASHEET!$A$2:$EW$231,132,FALSE)="","",VLOOKUP(L3VA!$A66,DATASHEET!$A$2:$EW$231,132,FALSE))</f>
        <v/>
      </c>
      <c r="EM66" s="105" t="str">
        <f t="shared" si="70"/>
        <v/>
      </c>
      <c r="EN66" s="106" t="str">
        <f>IF(ISBLANK(DATASHEET!EL54),"",DATASHEET!EL54)</f>
        <v/>
      </c>
      <c r="EO66" s="107" t="str">
        <f>IF(ISBLANK(DATASHEET!EM54),"",DATASHEET!EM54)</f>
        <v/>
      </c>
      <c r="EP66" s="123" t="str">
        <f t="shared" si="71"/>
        <v/>
      </c>
      <c r="EQ66" s="124">
        <f>IFERROR(INDEX(DATASHEET!$A$1:$GG$231,MATCH(L3VA!$A66,DATASHEET!$A$1:$A$231,0),MATCH(L3VA!ER$2,DATASHEET!$A$1:$GG$1,0)),"")</f>
        <v>0</v>
      </c>
      <c r="ER66" s="105" t="str">
        <f>IF(VLOOKUP(L3VA!$A66,DATASHEET!$A$2:$EW$231,137,FALSE)="","",VLOOKUP(L3VA!$A66,DATASHEET!$A$2:$EW$231,137,FALSE))</f>
        <v>AR</v>
      </c>
      <c r="ES66" s="105" t="str">
        <f t="shared" si="72"/>
        <v/>
      </c>
      <c r="ET66" s="106" t="str">
        <f>IF(ISBLANK(DATASHEET!EQ54),"",DATASHEET!EQ54)</f>
        <v/>
      </c>
      <c r="EU66" s="107" t="str">
        <f>IF(ISBLANK(DATASHEET!ER54),"",DATASHEET!ER54)</f>
        <v/>
      </c>
      <c r="EV66" s="123" t="str">
        <f t="shared" si="73"/>
        <v/>
      </c>
      <c r="EW66" s="124">
        <f>IFERROR(INDEX(DATASHEET!$A$1:$GG$231,MATCH(L3VA!$A66,DATASHEET!$A$1:$A$231,0),MATCH(L3VA!EX$2,DATASHEET!$A$1:$GG$1,0)),"")</f>
        <v>0</v>
      </c>
      <c r="EX66" s="105" t="str">
        <f>IF(VLOOKUP(L3VA!$A66,DATASHEET!$A$2:$EW$231,142,FALSE)="","",VLOOKUP(L3VA!$A66,DATASHEET!$A$2:$EW$231,142,FALSE))</f>
        <v/>
      </c>
      <c r="EY66" s="105" t="str">
        <f t="shared" si="74"/>
        <v/>
      </c>
      <c r="EZ66" s="106" t="str">
        <f>IF(ISBLANK(DATASHEET!EV54),"",DATASHEET!EV54)</f>
        <v/>
      </c>
      <c r="FA66" s="107" t="str">
        <f>IF(ISBLANK(DATASHEET!EW54),"",DATASHEET!EW54)</f>
        <v/>
      </c>
      <c r="FB66" s="123" t="str">
        <f t="shared" si="75"/>
        <v/>
      </c>
      <c r="FC66" s="124">
        <f>IFERROR(INDEX(DATASHEET!$A$1:$GG$231,MATCH(L3VA!$A66,DATASHEET!$A$1:$A$231,0),MATCH(L3VA!FD$2,DATASHEET!$A$1:$GG$1,0)),"")</f>
        <v>0</v>
      </c>
      <c r="FD66" s="105" t="str">
        <f>IF(VLOOKUP(L3VA!$A66,DATASHEET!$A$2:$FW$231,147,FALSE)="","",VLOOKUP(L3VA!$A66,DATASHEET!$A$2:$FW$231,147,FALSE))</f>
        <v/>
      </c>
      <c r="FE66" s="105" t="str">
        <f t="shared" si="76"/>
        <v/>
      </c>
      <c r="FF66" s="106" t="str">
        <f>IF(ISBLANK(DATASHEET!FA54),"",DATASHEET!FA54)</f>
        <v/>
      </c>
      <c r="FG66" s="107" t="str">
        <f>IF(ISBLANK(DATASHEET!FB54),"",DATASHEET!FB54)</f>
        <v/>
      </c>
    </row>
    <row r="67" spans="1:163" x14ac:dyDescent="0.25">
      <c r="A67" s="354">
        <f>DATASHEET!A55</f>
        <v>150873</v>
      </c>
      <c r="B67" s="42" t="str">
        <f>DATASHEET!B55</f>
        <v>DESSEY, Segen</v>
      </c>
      <c r="C67" s="109" t="str">
        <f>DATASHEET!C55</f>
        <v>12CSN</v>
      </c>
      <c r="D67" s="110" t="str">
        <f>DATASHEET!D55</f>
        <v>F</v>
      </c>
      <c r="E67" s="110" t="str">
        <f>IFERROR(VLOOKUP(A67,'[5]Y12 Students'!$E$3:$I$271,5,FALSE),"")</f>
        <v>INTERNAL</v>
      </c>
      <c r="F67" s="110" t="str">
        <f>DATASHEET!E55</f>
        <v>N</v>
      </c>
      <c r="G67" s="110" t="str">
        <f>DATASHEET!F55</f>
        <v>White and Black African</v>
      </c>
      <c r="H67" s="110" t="str">
        <f>DATASHEET!G55</f>
        <v>N</v>
      </c>
      <c r="I67" s="110" t="str">
        <f>DATASHEET!H55</f>
        <v>N</v>
      </c>
      <c r="J67" s="111" t="str">
        <f>DATASHEET!J55</f>
        <v>2.5+ (D/C)</v>
      </c>
      <c r="K67" s="104" t="str">
        <f t="shared" si="25"/>
        <v/>
      </c>
      <c r="L67" s="104" t="str">
        <f t="shared" si="26"/>
        <v/>
      </c>
      <c r="M67" s="336" t="str">
        <f>IF(COUNT(L3VA!$N67,L3VA!$Z67,L3VA!$T67,L3VA!$AF67,L3VA!$AX67,L3VA!$AR67,L3VA!$BJ67,L3VA!$BD67,L3VA!$BP67,L3VA!#REF!,L3VA!$AL67,L3VA!$BV67,L3VA!$CH67,L3VA!$CZ67,L3VA!$CN67,L3VA!$DF67,L3VA!$CB67,L3VA!#REF!,L3VA!$DR67,L3VA!$DX67,L3VA!$ED67,L3VA!$EJ67,L3VA!$EP67,L3VA!$EV67,L3VA!$FB67,L3VA!$DL67)=0,"",AVERAGE(N67,Z67,T67,AF67,AL67,AX67,AR67,BJ67,BD67,BP67,BV67,CH67,CZ67,CN67,DF67,CB67,DR67,DX67,ED67,EJ67,EP67,EV67,FB67,DL67))</f>
        <v/>
      </c>
      <c r="N67" s="123" t="str">
        <f t="shared" si="29"/>
        <v/>
      </c>
      <c r="O67" s="124">
        <f>IFERROR(INDEX(DATASHEET!$A$1:$GG$231,MATCH(L3VA!$A67,DATASHEET!$A$1:$A$231,0),MATCH(L3VA!P$2,DATASHEET!$A$1:$GG$1,0)),"")</f>
        <v>0</v>
      </c>
      <c r="P67" s="105">
        <f>IF(VLOOKUP(L3VA!$A67,DATASHEET!$A$2:$EW$231,22,FALSE)="","",VLOOKUP(L3VA!$A67,DATASHEET!$A$2:$EW$231,22,FALSE))</f>
        <v>0</v>
      </c>
      <c r="Q67" s="105" t="str">
        <f t="shared" si="30"/>
        <v/>
      </c>
      <c r="R67" s="106" t="str">
        <f>IF(ISBLANK(DATASHEET!AF55),"",DATASHEET!AF55)</f>
        <v/>
      </c>
      <c r="S67" s="107" t="str">
        <f>IF(ISBLANK(DATASHEET!AG55),"",DATASHEET!AG55)</f>
        <v/>
      </c>
      <c r="T67" s="123" t="str">
        <f t="shared" si="31"/>
        <v/>
      </c>
      <c r="U67" s="124">
        <f>IFERROR(INDEX(DATASHEET!$A$1:$GG$231,MATCH(L3VA!$A67,DATASHEET!$A$1:$A$231,0),MATCH(L3VA!V$2,DATASHEET!$A$1:$GG$1,0)),"")</f>
        <v>0</v>
      </c>
      <c r="V67" s="105">
        <f>IF(VLOOKUP(L3VA!$A67,DATASHEET!$A$2:$EW$231,27,FALSE)="","",VLOOKUP(L3VA!$A67,DATASHEET!$A$2:$EW$231,27,FALSE))</f>
        <v>0</v>
      </c>
      <c r="W67" s="105" t="str">
        <f t="shared" si="32"/>
        <v/>
      </c>
      <c r="X67" s="106" t="str">
        <f>IF(ISBLANK(DATASHEET!AK55),"",DATASHEET!AK55)</f>
        <v/>
      </c>
      <c r="Y67" s="107" t="str">
        <f>IF(ISBLANK(DATASHEET!AL55),"",DATASHEET!AL55)</f>
        <v/>
      </c>
      <c r="Z67" s="123" t="str">
        <f t="shared" si="33"/>
        <v/>
      </c>
      <c r="AA67" s="124">
        <f>IFERROR(INDEX(DATASHEET!$A$1:$GG$231,MATCH(L3VA!$A67,DATASHEET!$A$1:$A$231,0),MATCH(L3VA!AB$2,DATASHEET!$A$1:$GG$1,0)),"")</f>
        <v>0</v>
      </c>
      <c r="AB67" s="105" t="str">
        <f>IF(VLOOKUP(L3VA!$A67,DATASHEET!$A$2:$EW$231,32,FALSE)="","",VLOOKUP(L3VA!$A67,DATASHEET!$A$2:$EW$231,32,FALSE))</f>
        <v/>
      </c>
      <c r="AC67" s="105" t="str">
        <f t="shared" si="34"/>
        <v/>
      </c>
      <c r="AD67" s="106" t="str">
        <f>IF(ISBLANK(DATASHEET!AP55),"",DATASHEET!AP55)</f>
        <v/>
      </c>
      <c r="AE67" s="107" t="str">
        <f>IF(ISBLANK(DATASHEET!AQ55),"",DATASHEET!AQ55)</f>
        <v/>
      </c>
      <c r="AF67" s="123" t="str">
        <f t="shared" si="35"/>
        <v/>
      </c>
      <c r="AG67" s="124">
        <f>IFERROR(INDEX(DATASHEET!$A$1:$GG$231,MATCH(L3VA!$A67,DATASHEET!$A$1:$A$231,0),MATCH(L3VA!AH$2,DATASHEET!$A$1:$GG$1,0)),"")</f>
        <v>0</v>
      </c>
      <c r="AH67" s="105" t="str">
        <f>IF(VLOOKUP(L3VA!$A67,DATASHEET!$A$2:$EW$231,37,FALSE)="","",VLOOKUP(L3VA!$A67,DATASHEET!$A$2:$EW$231,37,FALSE))</f>
        <v/>
      </c>
      <c r="AI67" s="105" t="str">
        <f t="shared" si="36"/>
        <v/>
      </c>
      <c r="AJ67" s="106" t="str">
        <f>IF(ISBLANK(DATASHEET!AU55),"",DATASHEET!AU55)</f>
        <v/>
      </c>
      <c r="AK67" s="107" t="str">
        <f>IF(ISBLANK(DATASHEET!AV55),"",DATASHEET!AV55)</f>
        <v/>
      </c>
      <c r="AL67" s="123" t="str">
        <f t="shared" si="37"/>
        <v/>
      </c>
      <c r="AM67" s="124">
        <f>IFERROR(INDEX(DATASHEET!$A$1:$GG$231,MATCH(L3VA!$A67,DATASHEET!$A$1:$A$231,0),MATCH(L3VA!AN$2,DATASHEET!$A$1:$GG$1,0)),"")</f>
        <v>0</v>
      </c>
      <c r="AN67" s="105" t="str">
        <f>IF(VLOOKUP(L3VA!$A67,DATASHEET!$A$2:$EW$231,42,FALSE)="","",VLOOKUP(L3VA!$A67,DATASHEET!$A$2:$EW$231,42,FALSE))</f>
        <v/>
      </c>
      <c r="AO67" s="105" t="str">
        <f t="shared" si="38"/>
        <v/>
      </c>
      <c r="AP67" s="106" t="str">
        <f>IF(ISBLANK(DATASHEET!AZ55),"",DATASHEET!AZ55)</f>
        <v/>
      </c>
      <c r="AQ67" s="107" t="str">
        <f>IF(ISBLANK(DATASHEET!BA55),"",DATASHEET!BA55)</f>
        <v/>
      </c>
      <c r="AR67" s="123" t="str">
        <f t="shared" si="39"/>
        <v/>
      </c>
      <c r="AS67" s="124">
        <f>IFERROR(INDEX(DATASHEET!$A$1:$GG$231,MATCH(L3VA!$A67,DATASHEET!$A$1:$A$231,0),MATCH(L3VA!AT$2,DATASHEET!$A$1:$GG$1,0)),"")</f>
        <v>0</v>
      </c>
      <c r="AT67" s="105" t="str">
        <f>IF(VLOOKUP(L3VA!$A67,DATASHEET!$A$2:$EW$231,47,FALSE)="","",VLOOKUP(L3VA!$A67,DATASHEET!$A$2:$EW$231,47,FALSE))</f>
        <v/>
      </c>
      <c r="AU67" s="105" t="str">
        <f t="shared" si="40"/>
        <v/>
      </c>
      <c r="AV67" s="106" t="str">
        <f>IF(ISBLANK(DATASHEET!BE55),"",DATASHEET!BE55)</f>
        <v/>
      </c>
      <c r="AW67" s="107" t="str">
        <f>IF(ISBLANK(DATASHEET!BF55),"",DATASHEET!BF55)</f>
        <v/>
      </c>
      <c r="AX67" s="123" t="str">
        <f t="shared" si="41"/>
        <v/>
      </c>
      <c r="AY67" s="124">
        <f>IFERROR(INDEX(DATASHEET!$A$1:$GG$231,MATCH(L3VA!$A67,DATASHEET!$A$1:$A$231,0),MATCH(L3VA!AZ$2,DATASHEET!$A$1:$GG$1,0)),"")</f>
        <v>0</v>
      </c>
      <c r="AZ67" s="105" t="str">
        <f>IF(VLOOKUP(L3VA!$A67,DATASHEET!$A$2:$EW$231,52,FALSE)="","",VLOOKUP(L3VA!$A67,DATASHEET!$A$2:$EW$231,52,FALSE))</f>
        <v/>
      </c>
      <c r="BA67" s="105" t="str">
        <f t="shared" si="42"/>
        <v/>
      </c>
      <c r="BB67" s="106" t="str">
        <f>IF(ISBLANK(DATASHEET!BJ55),"",DATASHEET!BJ55)</f>
        <v/>
      </c>
      <c r="BC67" s="107" t="str">
        <f>IF(ISBLANK(DATASHEET!BK55),"",DATASHEET!BK55)</f>
        <v/>
      </c>
      <c r="BD67" s="123" t="str">
        <f t="shared" si="43"/>
        <v/>
      </c>
      <c r="BE67" s="124">
        <f>IFERROR(INDEX(DATASHEET!$A$1:$GG$231,MATCH(L3VA!$A67,DATASHEET!$A$1:$A$231,0),MATCH(L3VA!BF$2,DATASHEET!$A$1:$GG$1,0)),"")</f>
        <v>0</v>
      </c>
      <c r="BF67" s="105" t="str">
        <f>IF(VLOOKUP(L3VA!$A67,DATASHEET!$A$2:$EW$231,57,FALSE)="","",VLOOKUP(L3VA!$A67,DATASHEET!$A$2:$EW$231,57,FALSE))</f>
        <v/>
      </c>
      <c r="BG67" s="105" t="str">
        <f t="shared" si="44"/>
        <v/>
      </c>
      <c r="BH67" s="106" t="str">
        <f>IF(ISBLANK(DATASHEET!BO55),"",DATASHEET!BO55)</f>
        <v/>
      </c>
      <c r="BI67" s="107" t="str">
        <f>IF(ISBLANK(DATASHEET!BP55),"",DATASHEET!BP55)</f>
        <v/>
      </c>
      <c r="BJ67" s="123" t="str">
        <f t="shared" si="45"/>
        <v/>
      </c>
      <c r="BK67" s="124">
        <f>IFERROR(INDEX(DATASHEET!$A$1:$GG$231,MATCH(L3VA!$A67,DATASHEET!$A$1:$A$231,0),MATCH(L3VA!BL$2,DATASHEET!$A$1:$GG$1,0)),"")</f>
        <v>0</v>
      </c>
      <c r="BL67" s="105" t="str">
        <f>IF(VLOOKUP(L3VA!$A67,DATASHEET!$A$2:$EW$231,62,FALSE)="","",VLOOKUP(L3VA!$A67,DATASHEET!$A$2:$EW$231,62,FALSE))</f>
        <v/>
      </c>
      <c r="BM67" s="105" t="str">
        <f t="shared" si="46"/>
        <v/>
      </c>
      <c r="BN67" s="106" t="str">
        <f>IF(ISBLANK(DATASHEET!BT55),"",DATASHEET!BT55)</f>
        <v/>
      </c>
      <c r="BO67" s="107" t="str">
        <f>IF(ISBLANK(DATASHEET!BU55),"",DATASHEET!BU55)</f>
        <v/>
      </c>
      <c r="BP67" s="123" t="str">
        <f t="shared" si="47"/>
        <v/>
      </c>
      <c r="BQ67" s="124">
        <f>IFERROR(INDEX(DATASHEET!$A$1:$GG$231,MATCH(L3VA!$A67,DATASHEET!$A$1:$A$231,0),MATCH(L3VA!BR$2,DATASHEET!$A$1:$GG$1,0)),"")</f>
        <v>0</v>
      </c>
      <c r="BR67" s="105" t="str">
        <f>IF(VLOOKUP(L3VA!$A67,DATASHEET!$A$2:$EW$231,67,FALSE)="","",VLOOKUP(L3VA!$A67,DATASHEET!$A$2:$EW$231,67,FALSE))</f>
        <v/>
      </c>
      <c r="BS67" s="105" t="str">
        <f t="shared" si="48"/>
        <v/>
      </c>
      <c r="BT67" s="106" t="str">
        <f>IF(ISBLANK(DATASHEET!BY55),"",DATASHEET!BY55)</f>
        <v/>
      </c>
      <c r="BU67" s="107" t="str">
        <f>IF(ISBLANK(DATASHEET!BZ55),"",DATASHEET!BZ55)</f>
        <v/>
      </c>
      <c r="BV67" s="123" t="str">
        <f t="shared" si="49"/>
        <v/>
      </c>
      <c r="BW67" s="124">
        <f>IFERROR(INDEX(DATASHEET!$A$1:$GG$231,MATCH(L3VA!$A67,DATASHEET!$A$1:$A$231,0),MATCH(L3VA!BX$2,DATASHEET!$A$1:$GG$1,0)),"")</f>
        <v>0</v>
      </c>
      <c r="BX67" s="105" t="str">
        <f>IF(VLOOKUP(L3VA!$A67,DATASHEET!$A$2:$EW$231,77,FALSE)="","",VLOOKUP(L3VA!$A67,DATASHEET!$A$2:$EW$231,77,FALSE))</f>
        <v/>
      </c>
      <c r="BY67" s="105" t="str">
        <f t="shared" si="50"/>
        <v/>
      </c>
      <c r="BZ67" s="106" t="str">
        <f>IF(ISBLANK(DATASHEET!CI55),"",DATASHEET!CI55)</f>
        <v/>
      </c>
      <c r="CA67" s="107" t="str">
        <f>IF(ISBLANK(DATASHEET!CJ55),"",DATASHEET!CJ55)</f>
        <v/>
      </c>
      <c r="CB67" s="123" t="str">
        <f t="shared" si="51"/>
        <v/>
      </c>
      <c r="CC67" s="124">
        <f>IFERROR(INDEX(DATASHEET!$A$1:$GG$231,MATCH(L3VA!$A67,DATASHEET!$A$1:$A$231,0),MATCH(L3VA!CD$2,DATASHEET!$A$1:$GG$1,0)),"")</f>
        <v>0</v>
      </c>
      <c r="CD67" s="105" t="str">
        <f>IF(VLOOKUP(L3VA!$A67,DATASHEET!$A$2:$EW$231,82,FALSE)="","",VLOOKUP(L3VA!$A67,DATASHEET!$A$2:$EW$231,82,FALSE))</f>
        <v>AMA</v>
      </c>
      <c r="CE67" s="105" t="str">
        <f t="shared" si="52"/>
        <v/>
      </c>
      <c r="CF67" s="106" t="str">
        <f>IF(ISBLANK(DATASHEET!CN55),"",DATASHEET!CN55)</f>
        <v/>
      </c>
      <c r="CG67" s="107" t="str">
        <f>IF(ISBLANK(DATASHEET!CO55),"",DATASHEET!CO55)</f>
        <v/>
      </c>
      <c r="CH67" s="123" t="str">
        <f t="shared" si="53"/>
        <v/>
      </c>
      <c r="CI67" s="124">
        <f>IFERROR(INDEX(DATASHEET!$A$1:$GG$231,MATCH(L3VA!$A67,DATASHEET!$A$1:$A$231,0),MATCH(L3VA!CJ$2,DATASHEET!$A$1:$GG$1,0)),"")</f>
        <v>0</v>
      </c>
      <c r="CJ67" s="105" t="str">
        <f>IF(VLOOKUP(L3VA!$A67,DATASHEET!$A$2:$EW$231,87,FALSE)="","",VLOOKUP(L3VA!$A67,DATASHEET!$A$2:$EW$231,87,FALSE))</f>
        <v/>
      </c>
      <c r="CK67" s="105" t="str">
        <f t="shared" si="27"/>
        <v/>
      </c>
      <c r="CL67" s="106" t="str">
        <f>IF(ISBLANK(DATASHEET!CS55),"",DATASHEET!CS55)</f>
        <v/>
      </c>
      <c r="CM67" s="107" t="str">
        <f>IF(ISBLANK(DATASHEET!CT55),"",DATASHEET!CT55)</f>
        <v/>
      </c>
      <c r="CN67" s="123" t="str">
        <f t="shared" si="54"/>
        <v/>
      </c>
      <c r="CO67" s="124">
        <f>IFERROR(INDEX(DATASHEET!$A$1:$GG$231,MATCH(L3VA!$A67,DATASHEET!$A$1:$A$231,0),MATCH(L3VA!CP$2,DATASHEET!$A$1:$GG$1,0)),"")</f>
        <v>0</v>
      </c>
      <c r="CP67" s="105" t="str">
        <f>IF(VLOOKUP(L3VA!$A67,DATASHEET!$A$2:$EW$231,92,FALSE)="","",VLOOKUP(L3VA!$A67,DATASHEET!$A$2:$EW$231,92,FALSE))</f>
        <v/>
      </c>
      <c r="CQ67" s="105" t="str">
        <f t="shared" si="55"/>
        <v/>
      </c>
      <c r="CR67" s="106" t="str">
        <f>IF(ISBLANK(DATASHEET!CX55),"",DATASHEET!CX55)</f>
        <v>AWIL</v>
      </c>
      <c r="CS67" s="107" t="str">
        <f>IF(ISBLANK(DATASHEET!CY55),"",DATASHEET!CY55)</f>
        <v>12B-HS-4</v>
      </c>
      <c r="CT67" s="123" t="str">
        <f t="shared" si="56"/>
        <v/>
      </c>
      <c r="CU67" s="124">
        <f>IFERROR(INDEX(DATASHEET!$A$1:$GG$231,MATCH(L3VA!$A67,DATASHEET!$A$1:$A$231,0),MATCH(L3VA!CV$2,DATASHEET!$A$1:$GG$1,0)),"")</f>
        <v>0</v>
      </c>
      <c r="CV67" s="105" t="str">
        <f>IF(VLOOKUP(L3VA!$A67,DATASHEET!$A$2:$EW$231,107,FALSE)="","",VLOOKUP(L3VA!$A67,DATASHEET!$A$2:$EW$231,107,FALSE))</f>
        <v>AWIL</v>
      </c>
      <c r="CW67" s="105" t="str">
        <f t="shared" si="57"/>
        <v/>
      </c>
      <c r="CX67" s="106" t="str">
        <f>IF(ISBLANK(DATASHEET!DC55),"",DATASHEET!DC55)</f>
        <v>AWIL</v>
      </c>
      <c r="CY67" s="107" t="str">
        <f>IF(ISBLANK(DATASHEET!DD55),"",DATASHEET!DD55)</f>
        <v>12C-HSD-6</v>
      </c>
      <c r="CZ67" s="123" t="str">
        <f t="shared" si="58"/>
        <v/>
      </c>
      <c r="DA67" s="124">
        <f>IFERROR(INDEX(DATASHEET!$A$1:$GG$231,MATCH(L3VA!$A67,DATASHEET!$A$1:$A$231,0),MATCH(L3VA!DB$2,DATASHEET!$A$1:$GG$1,0)),"")</f>
        <v>0</v>
      </c>
      <c r="DB67" s="105" t="str">
        <f>IF(VLOOKUP(L3VA!$A67,DATASHEET!$A$2:$EW$231,97,FALSE)="","",VLOOKUP(L3VA!$A67,DATASHEET!$A$2:$EW$231,97,FALSE))</f>
        <v/>
      </c>
      <c r="DC67" s="105" t="str">
        <f t="shared" si="59"/>
        <v/>
      </c>
      <c r="DD67" s="106" t="str">
        <f>IF(ISBLANK(DATASHEET!DH55),"",DATASHEET!DH55)</f>
        <v/>
      </c>
      <c r="DE67" s="107" t="str">
        <f>IF(ISBLANK(DATASHEET!DI55),"",DATASHEET!DI55)</f>
        <v/>
      </c>
      <c r="DF67" s="123" t="str">
        <f t="shared" si="60"/>
        <v/>
      </c>
      <c r="DG67" s="124">
        <f>IFERROR(INDEX(DATASHEET!$A$1:$GG$231,MATCH(L3VA!$A67,DATASHEET!$A$1:$A$231,0),MATCH(L3VA!DH$2,DATASHEET!$A$1:$GG$1,0)),"")</f>
        <v>0</v>
      </c>
      <c r="DH67" s="105" t="str">
        <f>IF(VLOOKUP(L3VA!$A67,DATASHEET!$A$2:$EW$231,102,FALSE)="","",VLOOKUP(L3VA!$A67,DATASHEET!$A$2:$EW$231,102,FALSE))</f>
        <v>AWIL</v>
      </c>
      <c r="DI67" s="105" t="str">
        <f t="shared" si="61"/>
        <v/>
      </c>
      <c r="DJ67" s="106" t="str">
        <f>IF(ISBLANK(DATASHEET!DM55),"",DATASHEET!DM55)</f>
        <v/>
      </c>
      <c r="DK67" s="107" t="str">
        <f>IF(ISBLANK(DATASHEET!DN55),"",DATASHEET!DN55)</f>
        <v/>
      </c>
      <c r="DL67" s="123" t="str">
        <f t="shared" si="62"/>
        <v/>
      </c>
      <c r="DM67" s="124">
        <f>IFERROR(INDEX(DATASHEET!$A$1:$GG$231,MATCH(L3VA!$A67,DATASHEET!$A$1:$A$231,0),MATCH(L3VA!DN$2,DATASHEET!$A$1:$GG$1,0)),"")</f>
        <v>0</v>
      </c>
      <c r="DN67" s="105" t="str">
        <f>IF(VLOOKUP(L3VA!$A67,DATASHEET!$A$2:$FW$231,112,FALSE)="","",VLOOKUP(L3VA!$A67,DATASHEET!$A$2:$FW$231,112,FALSE))</f>
        <v/>
      </c>
      <c r="DO67" s="105" t="str">
        <f t="shared" si="28"/>
        <v/>
      </c>
      <c r="DP67" s="106" t="str">
        <f>IF(ISBLANK(DATASHEET!DR55),"",DATASHEET!DR55)</f>
        <v/>
      </c>
      <c r="DQ67" s="107" t="str">
        <f>IF(ISBLANK(DATASHEET!DS55),"",DATASHEET!DS55)</f>
        <v/>
      </c>
      <c r="DR67" s="123" t="str">
        <f t="shared" si="63"/>
        <v/>
      </c>
      <c r="DS67" s="124">
        <f>IFERROR(INDEX(DATASHEET!$A$1:$GG$231,MATCH(L3VA!$A67,DATASHEET!$A$1:$A$231,0),MATCH(L3VA!DT$2,DATASHEET!$A$1:$GG$1,0)),"")</f>
        <v>0</v>
      </c>
      <c r="DT67" s="105" t="str">
        <f>IF(VLOOKUP(L3VA!$A67,DATASHEET!$A$2:$EW$231,117,FALSE)="","",VLOOKUP(L3VA!$A67,DATASHEET!$A$2:$EW$231,117,FALSE))</f>
        <v/>
      </c>
      <c r="DU67" s="105" t="str">
        <f t="shared" si="64"/>
        <v/>
      </c>
      <c r="DV67" s="106" t="str">
        <f>IF(ISBLANK(DATASHEET!DW55),"",DATASHEET!DW55)</f>
        <v/>
      </c>
      <c r="DW67" s="107" t="str">
        <f>IF(ISBLANK(DATASHEET!DX55),"",DATASHEET!DX55)</f>
        <v/>
      </c>
      <c r="DX67" s="123" t="str">
        <f t="shared" si="65"/>
        <v/>
      </c>
      <c r="DY67" s="124" t="str">
        <f>IFERROR(INDEX(DATASHEET!$A$1:$GG$231,MATCH(L3VA!$A67,DATASHEET!$A$1:$A$231,0),MATCH(L3VA!DZ$2,DATASHEET!$A$1:$GG$1,0)),"")</f>
        <v/>
      </c>
      <c r="DZ67" s="105" t="str">
        <f>IF(VLOOKUP(L3VA!$A67,DATASHEET!$A$2:$EW$231,122,FALSE)="","",VLOOKUP(L3VA!$A67,DATASHEET!$A$2:$EW$231,122,FALSE))</f>
        <v/>
      </c>
      <c r="EA67" s="105" t="str">
        <f t="shared" si="66"/>
        <v/>
      </c>
      <c r="EB67" s="106" t="str">
        <f>IF(ISBLANK(DATASHEET!EB55),"",DATASHEET!EB55)</f>
        <v/>
      </c>
      <c r="EC67" s="107" t="str">
        <f>IF(ISBLANK(DATASHEET!EC55),"",DATASHEET!EC55)</f>
        <v/>
      </c>
      <c r="ED67" s="123" t="str">
        <f t="shared" si="67"/>
        <v/>
      </c>
      <c r="EE67" s="124">
        <f>IFERROR(INDEX(DATASHEET!$A$1:$GG$231,MATCH(L3VA!$A67,DATASHEET!$A$1:$A$231,0),MATCH(L3VA!EF$2,DATASHEET!$A$1:$GG$1,0)),"")</f>
        <v>0</v>
      </c>
      <c r="EF67" s="105" t="str">
        <f>IF(VLOOKUP(L3VA!$A67,DATASHEET!$A$2:$EW$231,127,FALSE)="","",VLOOKUP(L3VA!$A67,DATASHEET!$A$2:$EW$231,127,FALSE))</f>
        <v/>
      </c>
      <c r="EG67" s="105" t="str">
        <f t="shared" si="68"/>
        <v/>
      </c>
      <c r="EH67" s="106" t="str">
        <f>IF(ISBLANK(DATASHEET!EG55),"",DATASHEET!EG55)</f>
        <v/>
      </c>
      <c r="EI67" s="107" t="str">
        <f>IF(ISBLANK(DATASHEET!EH55),"",DATASHEET!EH55)</f>
        <v/>
      </c>
      <c r="EJ67" s="123" t="str">
        <f t="shared" si="69"/>
        <v/>
      </c>
      <c r="EK67" s="124">
        <f>IFERROR(INDEX(DATASHEET!$A$1:$GG$231,MATCH(L3VA!$A67,DATASHEET!$A$1:$A$231,0),MATCH(L3VA!EL$2,DATASHEET!$A$1:$GG$1,0)),"")</f>
        <v>0</v>
      </c>
      <c r="EL67" s="105" t="str">
        <f>IF(VLOOKUP(L3VA!$A67,DATASHEET!$A$2:$EW$231,132,FALSE)="","",VLOOKUP(L3VA!$A67,DATASHEET!$A$2:$EW$231,132,FALSE))</f>
        <v/>
      </c>
      <c r="EM67" s="105" t="str">
        <f t="shared" si="70"/>
        <v/>
      </c>
      <c r="EN67" s="106" t="str">
        <f>IF(ISBLANK(DATASHEET!EL55),"",DATASHEET!EL55)</f>
        <v/>
      </c>
      <c r="EO67" s="107" t="str">
        <f>IF(ISBLANK(DATASHEET!EM55),"",DATASHEET!EM55)</f>
        <v/>
      </c>
      <c r="EP67" s="123" t="str">
        <f t="shared" si="71"/>
        <v/>
      </c>
      <c r="EQ67" s="124">
        <f>IFERROR(INDEX(DATASHEET!$A$1:$GG$231,MATCH(L3VA!$A67,DATASHEET!$A$1:$A$231,0),MATCH(L3VA!ER$2,DATASHEET!$A$1:$GG$1,0)),"")</f>
        <v>0</v>
      </c>
      <c r="ER67" s="105" t="str">
        <f>IF(VLOOKUP(L3VA!$A67,DATASHEET!$A$2:$EW$231,137,FALSE)="","",VLOOKUP(L3VA!$A67,DATASHEET!$A$2:$EW$231,137,FALSE))</f>
        <v/>
      </c>
      <c r="ES67" s="105" t="str">
        <f t="shared" si="72"/>
        <v/>
      </c>
      <c r="ET67" s="106" t="str">
        <f>IF(ISBLANK(DATASHEET!EQ55),"",DATASHEET!EQ55)</f>
        <v/>
      </c>
      <c r="EU67" s="107" t="str">
        <f>IF(ISBLANK(DATASHEET!ER55),"",DATASHEET!ER55)</f>
        <v/>
      </c>
      <c r="EV67" s="123" t="str">
        <f t="shared" si="73"/>
        <v/>
      </c>
      <c r="EW67" s="124">
        <f>IFERROR(INDEX(DATASHEET!$A$1:$GG$231,MATCH(L3VA!$A67,DATASHEET!$A$1:$A$231,0),MATCH(L3VA!EX$2,DATASHEET!$A$1:$GG$1,0)),"")</f>
        <v>0</v>
      </c>
      <c r="EX67" s="105" t="str">
        <f>IF(VLOOKUP(L3VA!$A67,DATASHEET!$A$2:$EW$231,142,FALSE)="","",VLOOKUP(L3VA!$A67,DATASHEET!$A$2:$EW$231,142,FALSE))</f>
        <v/>
      </c>
      <c r="EY67" s="105" t="str">
        <f t="shared" si="74"/>
        <v/>
      </c>
      <c r="EZ67" s="106" t="str">
        <f>IF(ISBLANK(DATASHEET!EV55),"",DATASHEET!EV55)</f>
        <v>HSH</v>
      </c>
      <c r="FA67" s="107" t="str">
        <f>IF(ISBLANK(DATASHEET!EW55),"",DATASHEET!EW55)</f>
        <v>12E-SO-8</v>
      </c>
      <c r="FB67" s="123" t="str">
        <f t="shared" si="75"/>
        <v/>
      </c>
      <c r="FC67" s="124">
        <f>IFERROR(INDEX(DATASHEET!$A$1:$GG$231,MATCH(L3VA!$A67,DATASHEET!$A$1:$A$231,0),MATCH(L3VA!FD$2,DATASHEET!$A$1:$GG$1,0)),"")</f>
        <v>0</v>
      </c>
      <c r="FD67" s="105" t="str">
        <f>IF(VLOOKUP(L3VA!$A67,DATASHEET!$A$2:$FW$231,147,FALSE)="","",VLOOKUP(L3VA!$A67,DATASHEET!$A$2:$FW$231,147,FALSE))</f>
        <v/>
      </c>
      <c r="FE67" s="105" t="str">
        <f t="shared" si="76"/>
        <v/>
      </c>
      <c r="FF67" s="106" t="str">
        <f>IF(ISBLANK(DATASHEET!FA55),"",DATASHEET!FA55)</f>
        <v/>
      </c>
      <c r="FG67" s="107" t="str">
        <f>IF(ISBLANK(DATASHEET!FB55),"",DATASHEET!FB55)</f>
        <v/>
      </c>
    </row>
    <row r="68" spans="1:163" x14ac:dyDescent="0.25">
      <c r="A68" s="354">
        <f>DATASHEET!A56</f>
        <v>150837</v>
      </c>
      <c r="B68" s="42" t="str">
        <f>DATASHEET!B56</f>
        <v>DINGLE, Nathaniel</v>
      </c>
      <c r="C68" s="109" t="str">
        <f>DATASHEET!C56</f>
        <v>12DHO</v>
      </c>
      <c r="D68" s="110" t="str">
        <f>DATASHEET!D56</f>
        <v>M</v>
      </c>
      <c r="E68" s="110" t="str">
        <f>IFERROR(VLOOKUP(A68,'[5]Y12 Students'!$E$3:$I$271,5,FALSE),"")</f>
        <v>INTERNAL</v>
      </c>
      <c r="F68" s="110" t="str">
        <f>DATASHEET!E56</f>
        <v>N</v>
      </c>
      <c r="G68" s="110" t="str">
        <f>DATASHEET!F56</f>
        <v>White - British</v>
      </c>
      <c r="H68" s="110" t="str">
        <f>DATASHEET!G56</f>
        <v>N</v>
      </c>
      <c r="I68" s="110" t="str">
        <f>DATASHEET!H56</f>
        <v>N</v>
      </c>
      <c r="J68" s="111" t="str">
        <f>DATASHEET!J56</f>
        <v>7.75+ (A/A*)</v>
      </c>
      <c r="K68" s="104" t="str">
        <f t="shared" si="25"/>
        <v/>
      </c>
      <c r="L68" s="104" t="str">
        <f t="shared" si="26"/>
        <v/>
      </c>
      <c r="M68" s="336" t="str">
        <f>IF(COUNT(L3VA!$N68,L3VA!$Z68,L3VA!$T68,L3VA!$AF68,L3VA!$AX68,L3VA!$AR68,L3VA!$BJ68,L3VA!$BD68,L3VA!$BP68,L3VA!#REF!,L3VA!$AL68,L3VA!$BV68,L3VA!$CH68,L3VA!$CZ68,L3VA!$CN68,L3VA!$DF68,L3VA!$CB68,L3VA!#REF!,L3VA!$DR68,L3VA!$DX68,L3VA!$ED68,L3VA!$EJ68,L3VA!$EP68,L3VA!$EV68,L3VA!$FB68,L3VA!$DL68)=0,"",AVERAGE(N68,Z68,T68,AF68,AL68,AX68,AR68,BJ68,BD68,BP68,BV68,CH68,CZ68,CN68,DF68,CB68,DR68,DX68,ED68,EJ68,EP68,EV68,FB68,DL68))</f>
        <v/>
      </c>
      <c r="N68" s="123" t="str">
        <f t="shared" si="29"/>
        <v/>
      </c>
      <c r="O68" s="124">
        <f>IFERROR(INDEX(DATASHEET!$A$1:$GG$231,MATCH(L3VA!$A68,DATASHEET!$A$1:$A$231,0),MATCH(L3VA!P$2,DATASHEET!$A$1:$GG$1,0)),"")</f>
        <v>0</v>
      </c>
      <c r="P68" s="105">
        <f>IF(VLOOKUP(L3VA!$A68,DATASHEET!$A$2:$EW$231,22,FALSE)="","",VLOOKUP(L3VA!$A68,DATASHEET!$A$2:$EW$231,22,FALSE))</f>
        <v>0</v>
      </c>
      <c r="Q68" s="105" t="str">
        <f t="shared" si="30"/>
        <v/>
      </c>
      <c r="R68" s="106" t="str">
        <f>IF(ISBLANK(DATASHEET!AF56),"",DATASHEET!AF56)</f>
        <v/>
      </c>
      <c r="S68" s="107" t="str">
        <f>IF(ISBLANK(DATASHEET!AG56),"",DATASHEET!AG56)</f>
        <v/>
      </c>
      <c r="T68" s="123" t="str">
        <f t="shared" si="31"/>
        <v/>
      </c>
      <c r="U68" s="124">
        <f>IFERROR(INDEX(DATASHEET!$A$1:$GG$231,MATCH(L3VA!$A68,DATASHEET!$A$1:$A$231,0),MATCH(L3VA!V$2,DATASHEET!$A$1:$GG$1,0)),"")</f>
        <v>0</v>
      </c>
      <c r="V68" s="105">
        <f>IF(VLOOKUP(L3VA!$A68,DATASHEET!$A$2:$EW$231,27,FALSE)="","",VLOOKUP(L3VA!$A68,DATASHEET!$A$2:$EW$231,27,FALSE))</f>
        <v>0</v>
      </c>
      <c r="W68" s="105" t="str">
        <f t="shared" si="32"/>
        <v/>
      </c>
      <c r="X68" s="106" t="str">
        <f>IF(ISBLANK(DATASHEET!AK56),"",DATASHEET!AK56)</f>
        <v/>
      </c>
      <c r="Y68" s="107" t="str">
        <f>IF(ISBLANK(DATASHEET!AL56),"",DATASHEET!AL56)</f>
        <v/>
      </c>
      <c r="Z68" s="123" t="str">
        <f t="shared" si="33"/>
        <v/>
      </c>
      <c r="AA68" s="124">
        <f>IFERROR(INDEX(DATASHEET!$A$1:$GG$231,MATCH(L3VA!$A68,DATASHEET!$A$1:$A$231,0),MATCH(L3VA!AB$2,DATASHEET!$A$1:$GG$1,0)),"")</f>
        <v>0</v>
      </c>
      <c r="AB68" s="105" t="str">
        <f>IF(VLOOKUP(L3VA!$A68,DATASHEET!$A$2:$EW$231,32,FALSE)="","",VLOOKUP(L3VA!$A68,DATASHEET!$A$2:$EW$231,32,FALSE))</f>
        <v/>
      </c>
      <c r="AC68" s="105" t="str">
        <f t="shared" si="34"/>
        <v/>
      </c>
      <c r="AD68" s="106" t="str">
        <f>IF(ISBLANK(DATASHEET!AP56),"",DATASHEET!AP56)</f>
        <v/>
      </c>
      <c r="AE68" s="107" t="str">
        <f>IF(ISBLANK(DATASHEET!AQ56),"",DATASHEET!AQ56)</f>
        <v/>
      </c>
      <c r="AF68" s="123" t="str">
        <f t="shared" si="35"/>
        <v/>
      </c>
      <c r="AG68" s="124">
        <f>IFERROR(INDEX(DATASHEET!$A$1:$GG$231,MATCH(L3VA!$A68,DATASHEET!$A$1:$A$231,0),MATCH(L3VA!AH$2,DATASHEET!$A$1:$GG$1,0)),"")</f>
        <v>0</v>
      </c>
      <c r="AH68" s="105" t="str">
        <f>IF(VLOOKUP(L3VA!$A68,DATASHEET!$A$2:$EW$231,37,FALSE)="","",VLOOKUP(L3VA!$A68,DATASHEET!$A$2:$EW$231,37,FALSE))</f>
        <v/>
      </c>
      <c r="AI68" s="105" t="str">
        <f t="shared" si="36"/>
        <v/>
      </c>
      <c r="AJ68" s="106" t="str">
        <f>IF(ISBLANK(DATASHEET!AU56),"",DATASHEET!AU56)</f>
        <v/>
      </c>
      <c r="AK68" s="107" t="str">
        <f>IF(ISBLANK(DATASHEET!AV56),"",DATASHEET!AV56)</f>
        <v/>
      </c>
      <c r="AL68" s="123" t="str">
        <f t="shared" si="37"/>
        <v/>
      </c>
      <c r="AM68" s="124">
        <f>IFERROR(INDEX(DATASHEET!$A$1:$GG$231,MATCH(L3VA!$A68,DATASHEET!$A$1:$A$231,0),MATCH(L3VA!AN$2,DATASHEET!$A$1:$GG$1,0)),"")</f>
        <v>0</v>
      </c>
      <c r="AN68" s="105" t="str">
        <f>IF(VLOOKUP(L3VA!$A68,DATASHEET!$A$2:$EW$231,42,FALSE)="","",VLOOKUP(L3VA!$A68,DATASHEET!$A$2:$EW$231,42,FALSE))</f>
        <v/>
      </c>
      <c r="AO68" s="105" t="str">
        <f t="shared" si="38"/>
        <v/>
      </c>
      <c r="AP68" s="106" t="str">
        <f>IF(ISBLANK(DATASHEET!AZ56),"",DATASHEET!AZ56)</f>
        <v/>
      </c>
      <c r="AQ68" s="107" t="str">
        <f>IF(ISBLANK(DATASHEET!BA56),"",DATASHEET!BA56)</f>
        <v/>
      </c>
      <c r="AR68" s="123" t="str">
        <f t="shared" si="39"/>
        <v/>
      </c>
      <c r="AS68" s="124">
        <f>IFERROR(INDEX(DATASHEET!$A$1:$GG$231,MATCH(L3VA!$A68,DATASHEET!$A$1:$A$231,0),MATCH(L3VA!AT$2,DATASHEET!$A$1:$GG$1,0)),"")</f>
        <v>0</v>
      </c>
      <c r="AT68" s="105" t="str">
        <f>IF(VLOOKUP(L3VA!$A68,DATASHEET!$A$2:$EW$231,47,FALSE)="","",VLOOKUP(L3VA!$A68,DATASHEET!$A$2:$EW$231,47,FALSE))</f>
        <v/>
      </c>
      <c r="AU68" s="105" t="str">
        <f t="shared" si="40"/>
        <v/>
      </c>
      <c r="AV68" s="106" t="str">
        <f>IF(ISBLANK(DATASHEET!BE56),"",DATASHEET!BE56)</f>
        <v/>
      </c>
      <c r="AW68" s="107" t="str">
        <f>IF(ISBLANK(DATASHEET!BF56),"",DATASHEET!BF56)</f>
        <v/>
      </c>
      <c r="AX68" s="123" t="str">
        <f t="shared" si="41"/>
        <v/>
      </c>
      <c r="AY68" s="124">
        <f>IFERROR(INDEX(DATASHEET!$A$1:$GG$231,MATCH(L3VA!$A68,DATASHEET!$A$1:$A$231,0),MATCH(L3VA!AZ$2,DATASHEET!$A$1:$GG$1,0)),"")</f>
        <v>0</v>
      </c>
      <c r="AZ68" s="105" t="str">
        <f>IF(VLOOKUP(L3VA!$A68,DATASHEET!$A$2:$EW$231,52,FALSE)="","",VLOOKUP(L3VA!$A68,DATASHEET!$A$2:$EW$231,52,FALSE))</f>
        <v/>
      </c>
      <c r="BA68" s="105" t="str">
        <f t="shared" si="42"/>
        <v/>
      </c>
      <c r="BB68" s="106" t="str">
        <f>IF(ISBLANK(DATASHEET!BJ56),"",DATASHEET!BJ56)</f>
        <v/>
      </c>
      <c r="BC68" s="107" t="str">
        <f>IF(ISBLANK(DATASHEET!BK56),"",DATASHEET!BK56)</f>
        <v/>
      </c>
      <c r="BD68" s="123" t="str">
        <f t="shared" si="43"/>
        <v/>
      </c>
      <c r="BE68" s="124">
        <f>IFERROR(INDEX(DATASHEET!$A$1:$GG$231,MATCH(L3VA!$A68,DATASHEET!$A$1:$A$231,0),MATCH(L3VA!BF$2,DATASHEET!$A$1:$GG$1,0)),"")</f>
        <v>0</v>
      </c>
      <c r="BF68" s="105" t="str">
        <f>IF(VLOOKUP(L3VA!$A68,DATASHEET!$A$2:$EW$231,57,FALSE)="","",VLOOKUP(L3VA!$A68,DATASHEET!$A$2:$EW$231,57,FALSE))</f>
        <v/>
      </c>
      <c r="BG68" s="105" t="str">
        <f t="shared" si="44"/>
        <v/>
      </c>
      <c r="BH68" s="106" t="str">
        <f>IF(ISBLANK(DATASHEET!BO56),"",DATASHEET!BO56)</f>
        <v/>
      </c>
      <c r="BI68" s="107" t="str">
        <f>IF(ISBLANK(DATASHEET!BP56),"",DATASHEET!BP56)</f>
        <v/>
      </c>
      <c r="BJ68" s="123" t="str">
        <f t="shared" si="45"/>
        <v/>
      </c>
      <c r="BK68" s="124">
        <f>IFERROR(INDEX(DATASHEET!$A$1:$GG$231,MATCH(L3VA!$A68,DATASHEET!$A$1:$A$231,0),MATCH(L3VA!BL$2,DATASHEET!$A$1:$GG$1,0)),"")</f>
        <v>0</v>
      </c>
      <c r="BL68" s="105" t="str">
        <f>IF(VLOOKUP(L3VA!$A68,DATASHEET!$A$2:$EW$231,62,FALSE)="","",VLOOKUP(L3VA!$A68,DATASHEET!$A$2:$EW$231,62,FALSE))</f>
        <v/>
      </c>
      <c r="BM68" s="105" t="str">
        <f t="shared" si="46"/>
        <v/>
      </c>
      <c r="BN68" s="106" t="str">
        <f>IF(ISBLANK(DATASHEET!BT56),"",DATASHEET!BT56)</f>
        <v/>
      </c>
      <c r="BO68" s="107" t="str">
        <f>IF(ISBLANK(DATASHEET!BU56),"",DATASHEET!BU56)</f>
        <v/>
      </c>
      <c r="BP68" s="123" t="str">
        <f t="shared" si="47"/>
        <v/>
      </c>
      <c r="BQ68" s="124">
        <f>IFERROR(INDEX(DATASHEET!$A$1:$GG$231,MATCH(L3VA!$A68,DATASHEET!$A$1:$A$231,0),MATCH(L3VA!BR$2,DATASHEET!$A$1:$GG$1,0)),"")</f>
        <v>0</v>
      </c>
      <c r="BR68" s="105" t="str">
        <f>IF(VLOOKUP(L3VA!$A68,DATASHEET!$A$2:$EW$231,67,FALSE)="","",VLOOKUP(L3VA!$A68,DATASHEET!$A$2:$EW$231,67,FALSE))</f>
        <v/>
      </c>
      <c r="BS68" s="105" t="str">
        <f t="shared" si="48"/>
        <v/>
      </c>
      <c r="BT68" s="106" t="str">
        <f>IF(ISBLANK(DATASHEET!BY56),"",DATASHEET!BY56)</f>
        <v/>
      </c>
      <c r="BU68" s="107" t="str">
        <f>IF(ISBLANK(DATASHEET!BZ56),"",DATASHEET!BZ56)</f>
        <v/>
      </c>
      <c r="BV68" s="123" t="str">
        <f t="shared" si="49"/>
        <v/>
      </c>
      <c r="BW68" s="124">
        <f>IFERROR(INDEX(DATASHEET!$A$1:$GG$231,MATCH(L3VA!$A68,DATASHEET!$A$1:$A$231,0),MATCH(L3VA!BX$2,DATASHEET!$A$1:$GG$1,0)),"")</f>
        <v>0</v>
      </c>
      <c r="BX68" s="105" t="str">
        <f>IF(VLOOKUP(L3VA!$A68,DATASHEET!$A$2:$EW$231,77,FALSE)="","",VLOOKUP(L3VA!$A68,DATASHEET!$A$2:$EW$231,77,FALSE))</f>
        <v/>
      </c>
      <c r="BY68" s="105" t="str">
        <f t="shared" si="50"/>
        <v/>
      </c>
      <c r="BZ68" s="106" t="str">
        <f>IF(ISBLANK(DATASHEET!CI56),"",DATASHEET!CI56)</f>
        <v/>
      </c>
      <c r="CA68" s="107" t="str">
        <f>IF(ISBLANK(DATASHEET!CJ56),"",DATASHEET!CJ56)</f>
        <v/>
      </c>
      <c r="CB68" s="123" t="str">
        <f t="shared" si="51"/>
        <v/>
      </c>
      <c r="CC68" s="124">
        <f>IFERROR(INDEX(DATASHEET!$A$1:$GG$231,MATCH(L3VA!$A68,DATASHEET!$A$1:$A$231,0),MATCH(L3VA!CD$2,DATASHEET!$A$1:$GG$1,0)),"")</f>
        <v>0</v>
      </c>
      <c r="CD68" s="105" t="str">
        <f>IF(VLOOKUP(L3VA!$A68,DATASHEET!$A$2:$EW$231,82,FALSE)="","",VLOOKUP(L3VA!$A68,DATASHEET!$A$2:$EW$231,82,FALSE))</f>
        <v>CR</v>
      </c>
      <c r="CE68" s="105" t="str">
        <f t="shared" si="52"/>
        <v/>
      </c>
      <c r="CF68" s="106" t="str">
        <f>IF(ISBLANK(DATASHEET!CN56),"",DATASHEET!CN56)</f>
        <v>JQ</v>
      </c>
      <c r="CG68" s="107" t="str">
        <f>IF(ISBLANK(DATASHEET!CO56),"",DATASHEET!CO56)</f>
        <v>12E-MAF-4</v>
      </c>
      <c r="CH68" s="123" t="str">
        <f t="shared" si="53"/>
        <v/>
      </c>
      <c r="CI68" s="124">
        <f>IFERROR(INDEX(DATASHEET!$A$1:$GG$231,MATCH(L3VA!$A68,DATASHEET!$A$1:$A$231,0),MATCH(L3VA!CJ$2,DATASHEET!$A$1:$GG$1,0)),"")</f>
        <v>0</v>
      </c>
      <c r="CJ68" s="105" t="str">
        <f>IF(VLOOKUP(L3VA!$A68,DATASHEET!$A$2:$EW$231,87,FALSE)="","",VLOOKUP(L3VA!$A68,DATASHEET!$A$2:$EW$231,87,FALSE))</f>
        <v/>
      </c>
      <c r="CK68" s="105" t="str">
        <f t="shared" si="27"/>
        <v/>
      </c>
      <c r="CL68" s="106" t="str">
        <f>IF(ISBLANK(DATASHEET!CS56),"",DATASHEET!CS56)</f>
        <v/>
      </c>
      <c r="CM68" s="107" t="str">
        <f>IF(ISBLANK(DATASHEET!CT56),"",DATASHEET!CT56)</f>
        <v/>
      </c>
      <c r="CN68" s="123" t="str">
        <f t="shared" si="54"/>
        <v/>
      </c>
      <c r="CO68" s="124">
        <f>IFERROR(INDEX(DATASHEET!$A$1:$GG$231,MATCH(L3VA!$A68,DATASHEET!$A$1:$A$231,0),MATCH(L3VA!CP$2,DATASHEET!$A$1:$GG$1,0)),"")</f>
        <v>0</v>
      </c>
      <c r="CP68" s="105" t="str">
        <f>IF(VLOOKUP(L3VA!$A68,DATASHEET!$A$2:$EW$231,92,FALSE)="","",VLOOKUP(L3VA!$A68,DATASHEET!$A$2:$EW$231,92,FALSE))</f>
        <v>JQ</v>
      </c>
      <c r="CQ68" s="105" t="str">
        <f t="shared" si="55"/>
        <v/>
      </c>
      <c r="CR68" s="106" t="str">
        <f>IF(ISBLANK(DATASHEET!CX56),"",DATASHEET!CX56)</f>
        <v/>
      </c>
      <c r="CS68" s="107" t="str">
        <f>IF(ISBLANK(DATASHEET!CY56),"",DATASHEET!CY56)</f>
        <v/>
      </c>
      <c r="CT68" s="123" t="str">
        <f t="shared" si="56"/>
        <v/>
      </c>
      <c r="CU68" s="124">
        <f>IFERROR(INDEX(DATASHEET!$A$1:$GG$231,MATCH(L3VA!$A68,DATASHEET!$A$1:$A$231,0),MATCH(L3VA!CV$2,DATASHEET!$A$1:$GG$1,0)),"")</f>
        <v>0</v>
      </c>
      <c r="CV68" s="105" t="str">
        <f>IF(VLOOKUP(L3VA!$A68,DATASHEET!$A$2:$EW$231,107,FALSE)="","",VLOOKUP(L3VA!$A68,DATASHEET!$A$2:$EW$231,107,FALSE))</f>
        <v/>
      </c>
      <c r="CW68" s="105" t="str">
        <f t="shared" si="57"/>
        <v/>
      </c>
      <c r="CX68" s="106" t="str">
        <f>IF(ISBLANK(DATASHEET!DC56),"",DATASHEET!DC56)</f>
        <v/>
      </c>
      <c r="CY68" s="107" t="str">
        <f>IF(ISBLANK(DATASHEET!DD56),"",DATASHEET!DD56)</f>
        <v/>
      </c>
      <c r="CZ68" s="123" t="str">
        <f t="shared" si="58"/>
        <v/>
      </c>
      <c r="DA68" s="124">
        <f>IFERROR(INDEX(DATASHEET!$A$1:$GG$231,MATCH(L3VA!$A68,DATASHEET!$A$1:$A$231,0),MATCH(L3VA!DB$2,DATASHEET!$A$1:$GG$1,0)),"")</f>
        <v>0</v>
      </c>
      <c r="DB68" s="105" t="str">
        <f>IF(VLOOKUP(L3VA!$A68,DATASHEET!$A$2:$EW$231,97,FALSE)="","",VLOOKUP(L3VA!$A68,DATASHEET!$A$2:$EW$231,97,FALSE))</f>
        <v/>
      </c>
      <c r="DC68" s="105" t="str">
        <f t="shared" si="59"/>
        <v/>
      </c>
      <c r="DD68" s="106" t="str">
        <f>IF(ISBLANK(DATASHEET!DH56),"",DATASHEET!DH56)</f>
        <v/>
      </c>
      <c r="DE68" s="107" t="str">
        <f>IF(ISBLANK(DATASHEET!DI56),"",DATASHEET!DI56)</f>
        <v/>
      </c>
      <c r="DF68" s="123" t="str">
        <f t="shared" si="60"/>
        <v/>
      </c>
      <c r="DG68" s="124">
        <f>IFERROR(INDEX(DATASHEET!$A$1:$GG$231,MATCH(L3VA!$A68,DATASHEET!$A$1:$A$231,0),MATCH(L3VA!DH$2,DATASHEET!$A$1:$GG$1,0)),"")</f>
        <v>0</v>
      </c>
      <c r="DH68" s="105" t="str">
        <f>IF(VLOOKUP(L3VA!$A68,DATASHEET!$A$2:$EW$231,102,FALSE)="","",VLOOKUP(L3VA!$A68,DATASHEET!$A$2:$EW$231,102,FALSE))</f>
        <v/>
      </c>
      <c r="DI68" s="105" t="str">
        <f t="shared" si="61"/>
        <v/>
      </c>
      <c r="DJ68" s="106" t="str">
        <f>IF(ISBLANK(DATASHEET!DM56),"",DATASHEET!DM56)</f>
        <v>JQ</v>
      </c>
      <c r="DK68" s="107" t="str">
        <f>IF(ISBLANK(DATASHEET!DN56),"",DATASHEET!DN56)</f>
        <v>12B-MA-5</v>
      </c>
      <c r="DL68" s="123" t="str">
        <f t="shared" si="62"/>
        <v/>
      </c>
      <c r="DM68" s="124">
        <f>IFERROR(INDEX(DATASHEET!$A$1:$GG$231,MATCH(L3VA!$A68,DATASHEET!$A$1:$A$231,0),MATCH(L3VA!DN$2,DATASHEET!$A$1:$GG$1,0)),"")</f>
        <v>0</v>
      </c>
      <c r="DN68" s="105" t="str">
        <f>IF(VLOOKUP(L3VA!$A68,DATASHEET!$A$2:$FW$231,112,FALSE)="","",VLOOKUP(L3VA!$A68,DATASHEET!$A$2:$FW$231,112,FALSE))</f>
        <v/>
      </c>
      <c r="DO68" s="105" t="str">
        <f t="shared" si="28"/>
        <v/>
      </c>
      <c r="DP68" s="106" t="str">
        <f>IF(ISBLANK(DATASHEET!DR56),"",DATASHEET!DR56)</f>
        <v/>
      </c>
      <c r="DQ68" s="107" t="str">
        <f>IF(ISBLANK(DATASHEET!DS56),"",DATASHEET!DS56)</f>
        <v/>
      </c>
      <c r="DR68" s="123" t="str">
        <f t="shared" si="63"/>
        <v/>
      </c>
      <c r="DS68" s="124">
        <f>IFERROR(INDEX(DATASHEET!$A$1:$GG$231,MATCH(L3VA!$A68,DATASHEET!$A$1:$A$231,0),MATCH(L3VA!DT$2,DATASHEET!$A$1:$GG$1,0)),"")</f>
        <v>0</v>
      </c>
      <c r="DT68" s="105" t="str">
        <f>IF(VLOOKUP(L3VA!$A68,DATASHEET!$A$2:$EW$231,117,FALSE)="","",VLOOKUP(L3VA!$A68,DATASHEET!$A$2:$EW$231,117,FALSE))</f>
        <v>JQ</v>
      </c>
      <c r="DU68" s="105" t="str">
        <f t="shared" si="64"/>
        <v/>
      </c>
      <c r="DV68" s="106" t="str">
        <f>IF(ISBLANK(DATASHEET!DW56),"",DATASHEET!DW56)</f>
        <v/>
      </c>
      <c r="DW68" s="107" t="str">
        <f>IF(ISBLANK(DATASHEET!DX56),"",DATASHEET!DX56)</f>
        <v/>
      </c>
      <c r="DX68" s="123" t="str">
        <f t="shared" si="65"/>
        <v/>
      </c>
      <c r="DY68" s="124" t="str">
        <f>IFERROR(INDEX(DATASHEET!$A$1:$GG$231,MATCH(L3VA!$A68,DATASHEET!$A$1:$A$231,0),MATCH(L3VA!DZ$2,DATASHEET!$A$1:$GG$1,0)),"")</f>
        <v/>
      </c>
      <c r="DZ68" s="105" t="str">
        <f>IF(VLOOKUP(L3VA!$A68,DATASHEET!$A$2:$EW$231,122,FALSE)="","",VLOOKUP(L3VA!$A68,DATASHEET!$A$2:$EW$231,122,FALSE))</f>
        <v/>
      </c>
      <c r="EA68" s="105" t="str">
        <f t="shared" si="66"/>
        <v/>
      </c>
      <c r="EB68" s="106" t="str">
        <f>IF(ISBLANK(DATASHEET!EB56),"",DATASHEET!EB56)</f>
        <v/>
      </c>
      <c r="EC68" s="107" t="str">
        <f>IF(ISBLANK(DATASHEET!EC56),"",DATASHEET!EC56)</f>
        <v/>
      </c>
      <c r="ED68" s="123" t="str">
        <f t="shared" si="67"/>
        <v/>
      </c>
      <c r="EE68" s="124">
        <f>IFERROR(INDEX(DATASHEET!$A$1:$GG$231,MATCH(L3VA!$A68,DATASHEET!$A$1:$A$231,0),MATCH(L3VA!EF$2,DATASHEET!$A$1:$GG$1,0)),"")</f>
        <v>0</v>
      </c>
      <c r="EF68" s="105" t="str">
        <f>IF(VLOOKUP(L3VA!$A68,DATASHEET!$A$2:$EW$231,127,FALSE)="","",VLOOKUP(L3VA!$A68,DATASHEET!$A$2:$EW$231,127,FALSE))</f>
        <v/>
      </c>
      <c r="EG68" s="105" t="str">
        <f t="shared" si="68"/>
        <v/>
      </c>
      <c r="EH68" s="106" t="str">
        <f>IF(ISBLANK(DATASHEET!EG56),"",DATASHEET!EG56)</f>
        <v>AR</v>
      </c>
      <c r="EI68" s="107" t="str">
        <f>IF(ISBLANK(DATASHEET!EH56),"",DATASHEET!EH56)</f>
        <v>12A-PH-9</v>
      </c>
      <c r="EJ68" s="123" t="str">
        <f t="shared" si="69"/>
        <v/>
      </c>
      <c r="EK68" s="124">
        <f>IFERROR(INDEX(DATASHEET!$A$1:$GG$231,MATCH(L3VA!$A68,DATASHEET!$A$1:$A$231,0),MATCH(L3VA!EL$2,DATASHEET!$A$1:$GG$1,0)),"")</f>
        <v>0</v>
      </c>
      <c r="EL68" s="105" t="str">
        <f>IF(VLOOKUP(L3VA!$A68,DATASHEET!$A$2:$EW$231,132,FALSE)="","",VLOOKUP(L3VA!$A68,DATASHEET!$A$2:$EW$231,132,FALSE))</f>
        <v/>
      </c>
      <c r="EM68" s="105" t="str">
        <f t="shared" si="70"/>
        <v/>
      </c>
      <c r="EN68" s="106" t="str">
        <f>IF(ISBLANK(DATASHEET!EL56),"",DATASHEET!EL56)</f>
        <v/>
      </c>
      <c r="EO68" s="107" t="str">
        <f>IF(ISBLANK(DATASHEET!EM56),"",DATASHEET!EM56)</f>
        <v/>
      </c>
      <c r="EP68" s="123" t="str">
        <f t="shared" si="71"/>
        <v/>
      </c>
      <c r="EQ68" s="124">
        <f>IFERROR(INDEX(DATASHEET!$A$1:$GG$231,MATCH(L3VA!$A68,DATASHEET!$A$1:$A$231,0),MATCH(L3VA!ER$2,DATASHEET!$A$1:$GG$1,0)),"")</f>
        <v>0</v>
      </c>
      <c r="ER68" s="105" t="str">
        <f>IF(VLOOKUP(L3VA!$A68,DATASHEET!$A$2:$EW$231,137,FALSE)="","",VLOOKUP(L3VA!$A68,DATASHEET!$A$2:$EW$231,137,FALSE))</f>
        <v>AR</v>
      </c>
      <c r="ES68" s="105" t="str">
        <f t="shared" si="72"/>
        <v/>
      </c>
      <c r="ET68" s="106" t="str">
        <f>IF(ISBLANK(DATASHEET!EQ56),"",DATASHEET!EQ56)</f>
        <v/>
      </c>
      <c r="EU68" s="107" t="str">
        <f>IF(ISBLANK(DATASHEET!ER56),"",DATASHEET!ER56)</f>
        <v/>
      </c>
      <c r="EV68" s="123" t="str">
        <f t="shared" si="73"/>
        <v/>
      </c>
      <c r="EW68" s="124">
        <f>IFERROR(INDEX(DATASHEET!$A$1:$GG$231,MATCH(L3VA!$A68,DATASHEET!$A$1:$A$231,0),MATCH(L3VA!EX$2,DATASHEET!$A$1:$GG$1,0)),"")</f>
        <v>0</v>
      </c>
      <c r="EX68" s="105" t="str">
        <f>IF(VLOOKUP(L3VA!$A68,DATASHEET!$A$2:$EW$231,142,FALSE)="","",VLOOKUP(L3VA!$A68,DATASHEET!$A$2:$EW$231,142,FALSE))</f>
        <v/>
      </c>
      <c r="EY68" s="105" t="str">
        <f t="shared" si="74"/>
        <v/>
      </c>
      <c r="EZ68" s="106" t="str">
        <f>IF(ISBLANK(DATASHEET!EV56),"",DATASHEET!EV56)</f>
        <v/>
      </c>
      <c r="FA68" s="107" t="str">
        <f>IF(ISBLANK(DATASHEET!EW56),"",DATASHEET!EW56)</f>
        <v/>
      </c>
      <c r="FB68" s="123" t="str">
        <f t="shared" si="75"/>
        <v/>
      </c>
      <c r="FC68" s="124">
        <f>IFERROR(INDEX(DATASHEET!$A$1:$GG$231,MATCH(L3VA!$A68,DATASHEET!$A$1:$A$231,0),MATCH(L3VA!FD$2,DATASHEET!$A$1:$GG$1,0)),"")</f>
        <v>0</v>
      </c>
      <c r="FD68" s="105" t="str">
        <f>IF(VLOOKUP(L3VA!$A68,DATASHEET!$A$2:$FW$231,147,FALSE)="","",VLOOKUP(L3VA!$A68,DATASHEET!$A$2:$FW$231,147,FALSE))</f>
        <v/>
      </c>
      <c r="FE68" s="105" t="str">
        <f t="shared" si="76"/>
        <v/>
      </c>
      <c r="FF68" s="106" t="str">
        <f>IF(ISBLANK(DATASHEET!FA56),"",DATASHEET!FA56)</f>
        <v/>
      </c>
      <c r="FG68" s="107" t="str">
        <f>IF(ISBLANK(DATASHEET!FB56),"",DATASHEET!FB56)</f>
        <v/>
      </c>
    </row>
    <row r="69" spans="1:163" x14ac:dyDescent="0.25">
      <c r="A69" s="354">
        <f>DATASHEET!A57</f>
        <v>150913</v>
      </c>
      <c r="B69" s="42" t="str">
        <f>DATASHEET!B57</f>
        <v>DOHERTY, Hannah</v>
      </c>
      <c r="C69" s="109" t="str">
        <f>DATASHEET!C57</f>
        <v>12CSN</v>
      </c>
      <c r="D69" s="110" t="str">
        <f>DATASHEET!D57</f>
        <v>F</v>
      </c>
      <c r="E69" s="110" t="str">
        <f>IFERROR(VLOOKUP(A69,'[5]Y12 Students'!$E$3:$I$271,5,FALSE),"")</f>
        <v>INTERNAL</v>
      </c>
      <c r="F69" s="110" t="str">
        <f>DATASHEET!E57</f>
        <v>N</v>
      </c>
      <c r="G69" s="110" t="str">
        <f>DATASHEET!F57</f>
        <v>White - Irish</v>
      </c>
      <c r="H69" s="110" t="str">
        <f>DATASHEET!G57</f>
        <v>N</v>
      </c>
      <c r="I69" s="110" t="str">
        <f>DATASHEET!H57</f>
        <v>N</v>
      </c>
      <c r="J69" s="111" t="str">
        <f>DATASHEET!J57</f>
        <v>6.25+ (B/A)</v>
      </c>
      <c r="K69" s="104" t="str">
        <f t="shared" si="25"/>
        <v/>
      </c>
      <c r="L69" s="104" t="str">
        <f t="shared" si="26"/>
        <v/>
      </c>
      <c r="M69" s="336" t="str">
        <f>IF(COUNT(L3VA!$N69,L3VA!$Z69,L3VA!$T69,L3VA!$AF69,L3VA!$AX69,L3VA!$AR69,L3VA!$BJ69,L3VA!$BD69,L3VA!$BP69,L3VA!#REF!,L3VA!$AL69,L3VA!$BV69,L3VA!$CH69,L3VA!$CZ69,L3VA!$CN69,L3VA!$DF69,L3VA!$CB69,L3VA!#REF!,L3VA!$DR69,L3VA!$DX69,L3VA!$ED69,L3VA!$EJ69,L3VA!$EP69,L3VA!$EV69,L3VA!$FB69,L3VA!$DL69)=0,"",AVERAGE(N69,Z69,T69,AF69,AL69,AX69,AR69,BJ69,BD69,BP69,BV69,CH69,CZ69,CN69,DF69,CB69,DR69,DX69,ED69,EJ69,EP69,EV69,FB69,DL69))</f>
        <v/>
      </c>
      <c r="N69" s="123" t="str">
        <f t="shared" si="29"/>
        <v/>
      </c>
      <c r="O69" s="124">
        <f>IFERROR(INDEX(DATASHEET!$A$1:$GG$231,MATCH(L3VA!$A69,DATASHEET!$A$1:$A$231,0),MATCH(L3VA!P$2,DATASHEET!$A$1:$GG$1,0)),"")</f>
        <v>0</v>
      </c>
      <c r="P69" s="105">
        <f>IF(VLOOKUP(L3VA!$A69,DATASHEET!$A$2:$EW$231,22,FALSE)="","",VLOOKUP(L3VA!$A69,DATASHEET!$A$2:$EW$231,22,FALSE))</f>
        <v>0</v>
      </c>
      <c r="Q69" s="105" t="str">
        <f t="shared" si="30"/>
        <v/>
      </c>
      <c r="R69" s="106" t="str">
        <f>IF(ISBLANK(DATASHEET!AF57),"",DATASHEET!AF57)</f>
        <v/>
      </c>
      <c r="S69" s="107" t="str">
        <f>IF(ISBLANK(DATASHEET!AG57),"",DATASHEET!AG57)</f>
        <v/>
      </c>
      <c r="T69" s="123" t="str">
        <f t="shared" si="31"/>
        <v/>
      </c>
      <c r="U69" s="124">
        <f>IFERROR(INDEX(DATASHEET!$A$1:$GG$231,MATCH(L3VA!$A69,DATASHEET!$A$1:$A$231,0),MATCH(L3VA!V$2,DATASHEET!$A$1:$GG$1,0)),"")</f>
        <v>0</v>
      </c>
      <c r="V69" s="105">
        <f>IF(VLOOKUP(L3VA!$A69,DATASHEET!$A$2:$EW$231,27,FALSE)="","",VLOOKUP(L3VA!$A69,DATASHEET!$A$2:$EW$231,27,FALSE))</f>
        <v>0</v>
      </c>
      <c r="W69" s="105" t="str">
        <f t="shared" si="32"/>
        <v/>
      </c>
      <c r="X69" s="106" t="str">
        <f>IF(ISBLANK(DATASHEET!AK57),"",DATASHEET!AK57)</f>
        <v>MM</v>
      </c>
      <c r="Y69" s="107" t="str">
        <f>IF(ISBLANK(DATASHEET!AL57),"",DATASHEET!AL57)</f>
        <v>12C-BI-10</v>
      </c>
      <c r="Z69" s="123" t="str">
        <f t="shared" si="33"/>
        <v/>
      </c>
      <c r="AA69" s="124">
        <f>IFERROR(INDEX(DATASHEET!$A$1:$GG$231,MATCH(L3VA!$A69,DATASHEET!$A$1:$A$231,0),MATCH(L3VA!AB$2,DATASHEET!$A$1:$GG$1,0)),"")</f>
        <v>0</v>
      </c>
      <c r="AB69" s="105" t="str">
        <f>IF(VLOOKUP(L3VA!$A69,DATASHEET!$A$2:$EW$231,32,FALSE)="","",VLOOKUP(L3VA!$A69,DATASHEET!$A$2:$EW$231,32,FALSE))</f>
        <v/>
      </c>
      <c r="AC69" s="105" t="str">
        <f t="shared" si="34"/>
        <v/>
      </c>
      <c r="AD69" s="106" t="str">
        <f>IF(ISBLANK(DATASHEET!AP57),"",DATASHEET!AP57)</f>
        <v/>
      </c>
      <c r="AE69" s="107" t="str">
        <f>IF(ISBLANK(DATASHEET!AQ57),"",DATASHEET!AQ57)</f>
        <v/>
      </c>
      <c r="AF69" s="123" t="str">
        <f t="shared" si="35"/>
        <v/>
      </c>
      <c r="AG69" s="124">
        <f>IFERROR(INDEX(DATASHEET!$A$1:$GG$231,MATCH(L3VA!$A69,DATASHEET!$A$1:$A$231,0),MATCH(L3VA!AH$2,DATASHEET!$A$1:$GG$1,0)),"")</f>
        <v>0</v>
      </c>
      <c r="AH69" s="105" t="str">
        <f>IF(VLOOKUP(L3VA!$A69,DATASHEET!$A$2:$EW$231,37,FALSE)="","",VLOOKUP(L3VA!$A69,DATASHEET!$A$2:$EW$231,37,FALSE))</f>
        <v>MM</v>
      </c>
      <c r="AI69" s="105" t="str">
        <f t="shared" si="36"/>
        <v/>
      </c>
      <c r="AJ69" s="106" t="str">
        <f>IF(ISBLANK(DATASHEET!AU57),"",DATASHEET!AU57)</f>
        <v>MB</v>
      </c>
      <c r="AK69" s="107" t="str">
        <f>IF(ISBLANK(DATASHEET!AV57),"",DATASHEET!AV57)</f>
        <v>12D-CH-2</v>
      </c>
      <c r="AL69" s="123" t="str">
        <f t="shared" si="37"/>
        <v/>
      </c>
      <c r="AM69" s="124">
        <f>IFERROR(INDEX(DATASHEET!$A$1:$GG$231,MATCH(L3VA!$A69,DATASHEET!$A$1:$A$231,0),MATCH(L3VA!AN$2,DATASHEET!$A$1:$GG$1,0)),"")</f>
        <v>0</v>
      </c>
      <c r="AN69" s="105" t="str">
        <f>IF(VLOOKUP(L3VA!$A69,DATASHEET!$A$2:$EW$231,42,FALSE)="","",VLOOKUP(L3VA!$A69,DATASHEET!$A$2:$EW$231,42,FALSE))</f>
        <v/>
      </c>
      <c r="AO69" s="105" t="str">
        <f t="shared" si="38"/>
        <v/>
      </c>
      <c r="AP69" s="106" t="str">
        <f>IF(ISBLANK(DATASHEET!AZ57),"",DATASHEET!AZ57)</f>
        <v/>
      </c>
      <c r="AQ69" s="107" t="str">
        <f>IF(ISBLANK(DATASHEET!BA57),"",DATASHEET!BA57)</f>
        <v/>
      </c>
      <c r="AR69" s="123" t="str">
        <f t="shared" si="39"/>
        <v/>
      </c>
      <c r="AS69" s="124">
        <f>IFERROR(INDEX(DATASHEET!$A$1:$GG$231,MATCH(L3VA!$A69,DATASHEET!$A$1:$A$231,0),MATCH(L3VA!AT$2,DATASHEET!$A$1:$GG$1,0)),"")</f>
        <v>0</v>
      </c>
      <c r="AT69" s="105" t="str">
        <f>IF(VLOOKUP(L3VA!$A69,DATASHEET!$A$2:$EW$231,47,FALSE)="","",VLOOKUP(L3VA!$A69,DATASHEET!$A$2:$EW$231,47,FALSE))</f>
        <v>MB</v>
      </c>
      <c r="AU69" s="105" t="str">
        <f t="shared" si="40"/>
        <v/>
      </c>
      <c r="AV69" s="106" t="str">
        <f>IF(ISBLANK(DATASHEET!BE57),"",DATASHEET!BE57)</f>
        <v/>
      </c>
      <c r="AW69" s="107" t="str">
        <f>IF(ISBLANK(DATASHEET!BF57),"",DATASHEET!BF57)</f>
        <v/>
      </c>
      <c r="AX69" s="123" t="str">
        <f t="shared" si="41"/>
        <v/>
      </c>
      <c r="AY69" s="124">
        <f>IFERROR(INDEX(DATASHEET!$A$1:$GG$231,MATCH(L3VA!$A69,DATASHEET!$A$1:$A$231,0),MATCH(L3VA!AZ$2,DATASHEET!$A$1:$GG$1,0)),"")</f>
        <v>0</v>
      </c>
      <c r="AZ69" s="105" t="str">
        <f>IF(VLOOKUP(L3VA!$A69,DATASHEET!$A$2:$EW$231,52,FALSE)="","",VLOOKUP(L3VA!$A69,DATASHEET!$A$2:$EW$231,52,FALSE))</f>
        <v/>
      </c>
      <c r="BA69" s="105" t="str">
        <f t="shared" si="42"/>
        <v/>
      </c>
      <c r="BB69" s="106" t="str">
        <f>IF(ISBLANK(DATASHEET!BJ57),"",DATASHEET!BJ57)</f>
        <v/>
      </c>
      <c r="BC69" s="107" t="str">
        <f>IF(ISBLANK(DATASHEET!BK57),"",DATASHEET!BK57)</f>
        <v/>
      </c>
      <c r="BD69" s="123" t="str">
        <f t="shared" si="43"/>
        <v/>
      </c>
      <c r="BE69" s="124">
        <f>IFERROR(INDEX(DATASHEET!$A$1:$GG$231,MATCH(L3VA!$A69,DATASHEET!$A$1:$A$231,0),MATCH(L3VA!BF$2,DATASHEET!$A$1:$GG$1,0)),"")</f>
        <v>0</v>
      </c>
      <c r="BF69" s="105" t="str">
        <f>IF(VLOOKUP(L3VA!$A69,DATASHEET!$A$2:$EW$231,57,FALSE)="","",VLOOKUP(L3VA!$A69,DATASHEET!$A$2:$EW$231,57,FALSE))</f>
        <v/>
      </c>
      <c r="BG69" s="105" t="str">
        <f t="shared" si="44"/>
        <v/>
      </c>
      <c r="BH69" s="106" t="str">
        <f>IF(ISBLANK(DATASHEET!BO57),"",DATASHEET!BO57)</f>
        <v/>
      </c>
      <c r="BI69" s="107" t="str">
        <f>IF(ISBLANK(DATASHEET!BP57),"",DATASHEET!BP57)</f>
        <v/>
      </c>
      <c r="BJ69" s="123" t="str">
        <f t="shared" si="45"/>
        <v/>
      </c>
      <c r="BK69" s="124">
        <f>IFERROR(INDEX(DATASHEET!$A$1:$GG$231,MATCH(L3VA!$A69,DATASHEET!$A$1:$A$231,0),MATCH(L3VA!BL$2,DATASHEET!$A$1:$GG$1,0)),"")</f>
        <v>0</v>
      </c>
      <c r="BL69" s="105" t="str">
        <f>IF(VLOOKUP(L3VA!$A69,DATASHEET!$A$2:$EW$231,62,FALSE)="","",VLOOKUP(L3VA!$A69,DATASHEET!$A$2:$EW$231,62,FALSE))</f>
        <v/>
      </c>
      <c r="BM69" s="105" t="str">
        <f t="shared" si="46"/>
        <v/>
      </c>
      <c r="BN69" s="106" t="str">
        <f>IF(ISBLANK(DATASHEET!BT57),"",DATASHEET!BT57)</f>
        <v/>
      </c>
      <c r="BO69" s="107" t="str">
        <f>IF(ISBLANK(DATASHEET!BU57),"",DATASHEET!BU57)</f>
        <v/>
      </c>
      <c r="BP69" s="123" t="str">
        <f t="shared" si="47"/>
        <v/>
      </c>
      <c r="BQ69" s="124">
        <f>IFERROR(INDEX(DATASHEET!$A$1:$GG$231,MATCH(L3VA!$A69,DATASHEET!$A$1:$A$231,0),MATCH(L3VA!BR$2,DATASHEET!$A$1:$GG$1,0)),"")</f>
        <v>0</v>
      </c>
      <c r="BR69" s="105" t="str">
        <f>IF(VLOOKUP(L3VA!$A69,DATASHEET!$A$2:$EW$231,67,FALSE)="","",VLOOKUP(L3VA!$A69,DATASHEET!$A$2:$EW$231,67,FALSE))</f>
        <v/>
      </c>
      <c r="BS69" s="105" t="str">
        <f t="shared" si="48"/>
        <v/>
      </c>
      <c r="BT69" s="106" t="str">
        <f>IF(ISBLANK(DATASHEET!BY57),"",DATASHEET!BY57)</f>
        <v/>
      </c>
      <c r="BU69" s="107" t="str">
        <f>IF(ISBLANK(DATASHEET!BZ57),"",DATASHEET!BZ57)</f>
        <v/>
      </c>
      <c r="BV69" s="123" t="str">
        <f t="shared" si="49"/>
        <v/>
      </c>
      <c r="BW69" s="124">
        <f>IFERROR(INDEX(DATASHEET!$A$1:$GG$231,MATCH(L3VA!$A69,DATASHEET!$A$1:$A$231,0),MATCH(L3VA!BX$2,DATASHEET!$A$1:$GG$1,0)),"")</f>
        <v>0</v>
      </c>
      <c r="BX69" s="105" t="str">
        <f>IF(VLOOKUP(L3VA!$A69,DATASHEET!$A$2:$EW$231,77,FALSE)="","",VLOOKUP(L3VA!$A69,DATASHEET!$A$2:$EW$231,77,FALSE))</f>
        <v/>
      </c>
      <c r="BY69" s="105" t="str">
        <f t="shared" si="50"/>
        <v/>
      </c>
      <c r="BZ69" s="106" t="str">
        <f>IF(ISBLANK(DATASHEET!CI57),"",DATASHEET!CI57)</f>
        <v/>
      </c>
      <c r="CA69" s="107" t="str">
        <f>IF(ISBLANK(DATASHEET!CJ57),"",DATASHEET!CJ57)</f>
        <v/>
      </c>
      <c r="CB69" s="123" t="str">
        <f t="shared" si="51"/>
        <v/>
      </c>
      <c r="CC69" s="124">
        <f>IFERROR(INDEX(DATASHEET!$A$1:$GG$231,MATCH(L3VA!$A69,DATASHEET!$A$1:$A$231,0),MATCH(L3VA!CD$2,DATASHEET!$A$1:$GG$1,0)),"")</f>
        <v>0</v>
      </c>
      <c r="CD69" s="105" t="str">
        <f>IF(VLOOKUP(L3VA!$A69,DATASHEET!$A$2:$EW$231,82,FALSE)="","",VLOOKUP(L3VA!$A69,DATASHEET!$A$2:$EW$231,82,FALSE))</f>
        <v>CSN</v>
      </c>
      <c r="CE69" s="105" t="str">
        <f t="shared" si="52"/>
        <v/>
      </c>
      <c r="CF69" s="106" t="str">
        <f>IF(ISBLANK(DATASHEET!CN57),"",DATASHEET!CN57)</f>
        <v/>
      </c>
      <c r="CG69" s="107" t="str">
        <f>IF(ISBLANK(DATASHEET!CO57),"",DATASHEET!CO57)</f>
        <v/>
      </c>
      <c r="CH69" s="123" t="str">
        <f t="shared" si="53"/>
        <v/>
      </c>
      <c r="CI69" s="124">
        <f>IFERROR(INDEX(DATASHEET!$A$1:$GG$231,MATCH(L3VA!$A69,DATASHEET!$A$1:$A$231,0),MATCH(L3VA!CJ$2,DATASHEET!$A$1:$GG$1,0)),"")</f>
        <v>0</v>
      </c>
      <c r="CJ69" s="105" t="str">
        <f>IF(VLOOKUP(L3VA!$A69,DATASHEET!$A$2:$EW$231,87,FALSE)="","",VLOOKUP(L3VA!$A69,DATASHEET!$A$2:$EW$231,87,FALSE))</f>
        <v/>
      </c>
      <c r="CK69" s="105" t="str">
        <f t="shared" si="27"/>
        <v/>
      </c>
      <c r="CL69" s="106" t="str">
        <f>IF(ISBLANK(DATASHEET!CS57),"",DATASHEET!CS57)</f>
        <v/>
      </c>
      <c r="CM69" s="107" t="str">
        <f>IF(ISBLANK(DATASHEET!CT57),"",DATASHEET!CT57)</f>
        <v/>
      </c>
      <c r="CN69" s="123" t="str">
        <f t="shared" si="54"/>
        <v/>
      </c>
      <c r="CO69" s="124">
        <f>IFERROR(INDEX(DATASHEET!$A$1:$GG$231,MATCH(L3VA!$A69,DATASHEET!$A$1:$A$231,0),MATCH(L3VA!CP$2,DATASHEET!$A$1:$GG$1,0)),"")</f>
        <v>0</v>
      </c>
      <c r="CP69" s="105" t="str">
        <f>IF(VLOOKUP(L3VA!$A69,DATASHEET!$A$2:$EW$231,92,FALSE)="","",VLOOKUP(L3VA!$A69,DATASHEET!$A$2:$EW$231,92,FALSE))</f>
        <v/>
      </c>
      <c r="CQ69" s="105" t="str">
        <f t="shared" si="55"/>
        <v/>
      </c>
      <c r="CR69" s="106" t="str">
        <f>IF(ISBLANK(DATASHEET!CX57),"",DATASHEET!CX57)</f>
        <v/>
      </c>
      <c r="CS69" s="107" t="str">
        <f>IF(ISBLANK(DATASHEET!CY57),"",DATASHEET!CY57)</f>
        <v/>
      </c>
      <c r="CT69" s="123" t="str">
        <f t="shared" si="56"/>
        <v/>
      </c>
      <c r="CU69" s="124">
        <f>IFERROR(INDEX(DATASHEET!$A$1:$GG$231,MATCH(L3VA!$A69,DATASHEET!$A$1:$A$231,0),MATCH(L3VA!CV$2,DATASHEET!$A$1:$GG$1,0)),"")</f>
        <v>0</v>
      </c>
      <c r="CV69" s="105" t="str">
        <f>IF(VLOOKUP(L3VA!$A69,DATASHEET!$A$2:$EW$231,107,FALSE)="","",VLOOKUP(L3VA!$A69,DATASHEET!$A$2:$EW$231,107,FALSE))</f>
        <v/>
      </c>
      <c r="CW69" s="105" t="str">
        <f t="shared" si="57"/>
        <v/>
      </c>
      <c r="CX69" s="106" t="str">
        <f>IF(ISBLANK(DATASHEET!DC57),"",DATASHEET!DC57)</f>
        <v/>
      </c>
      <c r="CY69" s="107" t="str">
        <f>IF(ISBLANK(DATASHEET!DD57),"",DATASHEET!DD57)</f>
        <v/>
      </c>
      <c r="CZ69" s="123" t="str">
        <f t="shared" si="58"/>
        <v/>
      </c>
      <c r="DA69" s="124">
        <f>IFERROR(INDEX(DATASHEET!$A$1:$GG$231,MATCH(L3VA!$A69,DATASHEET!$A$1:$A$231,0),MATCH(L3VA!DB$2,DATASHEET!$A$1:$GG$1,0)),"")</f>
        <v>0</v>
      </c>
      <c r="DB69" s="105" t="str">
        <f>IF(VLOOKUP(L3VA!$A69,DATASHEET!$A$2:$EW$231,97,FALSE)="","",VLOOKUP(L3VA!$A69,DATASHEET!$A$2:$EW$231,97,FALSE))</f>
        <v/>
      </c>
      <c r="DC69" s="105" t="str">
        <f t="shared" si="59"/>
        <v/>
      </c>
      <c r="DD69" s="106" t="str">
        <f>IF(ISBLANK(DATASHEET!DH57),"",DATASHEET!DH57)</f>
        <v/>
      </c>
      <c r="DE69" s="107" t="str">
        <f>IF(ISBLANK(DATASHEET!DI57),"",DATASHEET!DI57)</f>
        <v/>
      </c>
      <c r="DF69" s="123" t="str">
        <f t="shared" si="60"/>
        <v/>
      </c>
      <c r="DG69" s="124">
        <f>IFERROR(INDEX(DATASHEET!$A$1:$GG$231,MATCH(L3VA!$A69,DATASHEET!$A$1:$A$231,0),MATCH(L3VA!DH$2,DATASHEET!$A$1:$GG$1,0)),"")</f>
        <v>0</v>
      </c>
      <c r="DH69" s="105" t="str">
        <f>IF(VLOOKUP(L3VA!$A69,DATASHEET!$A$2:$EW$231,102,FALSE)="","",VLOOKUP(L3VA!$A69,DATASHEET!$A$2:$EW$231,102,FALSE))</f>
        <v/>
      </c>
      <c r="DI69" s="105" t="str">
        <f t="shared" si="61"/>
        <v/>
      </c>
      <c r="DJ69" s="106" t="str">
        <f>IF(ISBLANK(DATASHEET!DM57),"",DATASHEET!DM57)</f>
        <v/>
      </c>
      <c r="DK69" s="107" t="str">
        <f>IF(ISBLANK(DATASHEET!DN57),"",DATASHEET!DN57)</f>
        <v/>
      </c>
      <c r="DL69" s="123" t="str">
        <f t="shared" si="62"/>
        <v/>
      </c>
      <c r="DM69" s="124">
        <f>IFERROR(INDEX(DATASHEET!$A$1:$GG$231,MATCH(L3VA!$A69,DATASHEET!$A$1:$A$231,0),MATCH(L3VA!DN$2,DATASHEET!$A$1:$GG$1,0)),"")</f>
        <v>0</v>
      </c>
      <c r="DN69" s="105" t="str">
        <f>IF(VLOOKUP(L3VA!$A69,DATASHEET!$A$2:$FW$231,112,FALSE)="","",VLOOKUP(L3VA!$A69,DATASHEET!$A$2:$FW$231,112,FALSE))</f>
        <v/>
      </c>
      <c r="DO69" s="105" t="str">
        <f t="shared" si="28"/>
        <v/>
      </c>
      <c r="DP69" s="106" t="str">
        <f>IF(ISBLANK(DATASHEET!DR57),"",DATASHEET!DR57)</f>
        <v/>
      </c>
      <c r="DQ69" s="107" t="str">
        <f>IF(ISBLANK(DATASHEET!DS57),"",DATASHEET!DS57)</f>
        <v/>
      </c>
      <c r="DR69" s="123" t="str">
        <f t="shared" si="63"/>
        <v/>
      </c>
      <c r="DS69" s="124">
        <f>IFERROR(INDEX(DATASHEET!$A$1:$GG$231,MATCH(L3VA!$A69,DATASHEET!$A$1:$A$231,0),MATCH(L3VA!DT$2,DATASHEET!$A$1:$GG$1,0)),"")</f>
        <v>0</v>
      </c>
      <c r="DT69" s="105" t="str">
        <f>IF(VLOOKUP(L3VA!$A69,DATASHEET!$A$2:$EW$231,117,FALSE)="","",VLOOKUP(L3VA!$A69,DATASHEET!$A$2:$EW$231,117,FALSE))</f>
        <v/>
      </c>
      <c r="DU69" s="105" t="str">
        <f t="shared" si="64"/>
        <v/>
      </c>
      <c r="DV69" s="106" t="str">
        <f>IF(ISBLANK(DATASHEET!DW57),"",DATASHEET!DW57)</f>
        <v/>
      </c>
      <c r="DW69" s="107" t="str">
        <f>IF(ISBLANK(DATASHEET!DX57),"",DATASHEET!DX57)</f>
        <v/>
      </c>
      <c r="DX69" s="123" t="str">
        <f t="shared" si="65"/>
        <v/>
      </c>
      <c r="DY69" s="124" t="str">
        <f>IFERROR(INDEX(DATASHEET!$A$1:$GG$231,MATCH(L3VA!$A69,DATASHEET!$A$1:$A$231,0),MATCH(L3VA!DZ$2,DATASHEET!$A$1:$GG$1,0)),"")</f>
        <v/>
      </c>
      <c r="DZ69" s="105" t="str">
        <f>IF(VLOOKUP(L3VA!$A69,DATASHEET!$A$2:$EW$231,122,FALSE)="","",VLOOKUP(L3VA!$A69,DATASHEET!$A$2:$EW$231,122,FALSE))</f>
        <v/>
      </c>
      <c r="EA69" s="105" t="str">
        <f t="shared" si="66"/>
        <v/>
      </c>
      <c r="EB69" s="106" t="str">
        <f>IF(ISBLANK(DATASHEET!EB57),"",DATASHEET!EB57)</f>
        <v/>
      </c>
      <c r="EC69" s="107" t="str">
        <f>IF(ISBLANK(DATASHEET!EC57),"",DATASHEET!EC57)</f>
        <v/>
      </c>
      <c r="ED69" s="123" t="str">
        <f t="shared" si="67"/>
        <v/>
      </c>
      <c r="EE69" s="124">
        <f>IFERROR(INDEX(DATASHEET!$A$1:$GG$231,MATCH(L3VA!$A69,DATASHEET!$A$1:$A$231,0),MATCH(L3VA!EF$2,DATASHEET!$A$1:$GG$1,0)),"")</f>
        <v>0</v>
      </c>
      <c r="EF69" s="105" t="str">
        <f>IF(VLOOKUP(L3VA!$A69,DATASHEET!$A$2:$EW$231,127,FALSE)="","",VLOOKUP(L3VA!$A69,DATASHEET!$A$2:$EW$231,127,FALSE))</f>
        <v/>
      </c>
      <c r="EG69" s="105" t="str">
        <f t="shared" si="68"/>
        <v/>
      </c>
      <c r="EH69" s="106" t="str">
        <f>IF(ISBLANK(DATASHEET!EG57),"",DATASHEET!EG57)</f>
        <v/>
      </c>
      <c r="EI69" s="107" t="str">
        <f>IF(ISBLANK(DATASHEET!EH57),"",DATASHEET!EH57)</f>
        <v/>
      </c>
      <c r="EJ69" s="123" t="str">
        <f t="shared" si="69"/>
        <v/>
      </c>
      <c r="EK69" s="124">
        <f>IFERROR(INDEX(DATASHEET!$A$1:$GG$231,MATCH(L3VA!$A69,DATASHEET!$A$1:$A$231,0),MATCH(L3VA!EL$2,DATASHEET!$A$1:$GG$1,0)),"")</f>
        <v>0</v>
      </c>
      <c r="EL69" s="105" t="str">
        <f>IF(VLOOKUP(L3VA!$A69,DATASHEET!$A$2:$EW$231,132,FALSE)="","",VLOOKUP(L3VA!$A69,DATASHEET!$A$2:$EW$231,132,FALSE))</f>
        <v/>
      </c>
      <c r="EM69" s="105" t="str">
        <f t="shared" si="70"/>
        <v/>
      </c>
      <c r="EN69" s="106" t="str">
        <f>IF(ISBLANK(DATASHEET!EL57),"",DATASHEET!EL57)</f>
        <v/>
      </c>
      <c r="EO69" s="107" t="str">
        <f>IF(ISBLANK(DATASHEET!EM57),"",DATASHEET!EM57)</f>
        <v/>
      </c>
      <c r="EP69" s="123" t="str">
        <f t="shared" si="71"/>
        <v/>
      </c>
      <c r="EQ69" s="124">
        <f>IFERROR(INDEX(DATASHEET!$A$1:$GG$231,MATCH(L3VA!$A69,DATASHEET!$A$1:$A$231,0),MATCH(L3VA!ER$2,DATASHEET!$A$1:$GG$1,0)),"")</f>
        <v>0</v>
      </c>
      <c r="ER69" s="105" t="str">
        <f>IF(VLOOKUP(L3VA!$A69,DATASHEET!$A$2:$EW$231,137,FALSE)="","",VLOOKUP(L3VA!$A69,DATASHEET!$A$2:$EW$231,137,FALSE))</f>
        <v/>
      </c>
      <c r="ES69" s="105" t="str">
        <f t="shared" si="72"/>
        <v/>
      </c>
      <c r="ET69" s="106" t="str">
        <f>IF(ISBLANK(DATASHEET!EQ57),"",DATASHEET!EQ57)</f>
        <v>BG</v>
      </c>
      <c r="EU69" s="107" t="str">
        <f>IF(ISBLANK(DATASHEET!ER57),"",DATASHEET!ER57)</f>
        <v>12A-PY-10</v>
      </c>
      <c r="EV69" s="123" t="str">
        <f t="shared" si="73"/>
        <v/>
      </c>
      <c r="EW69" s="124">
        <f>IFERROR(INDEX(DATASHEET!$A$1:$GG$231,MATCH(L3VA!$A69,DATASHEET!$A$1:$A$231,0),MATCH(L3VA!EX$2,DATASHEET!$A$1:$GG$1,0)),"")</f>
        <v>0</v>
      </c>
      <c r="EX69" s="105" t="str">
        <f>IF(VLOOKUP(L3VA!$A69,DATASHEET!$A$2:$EW$231,142,FALSE)="","",VLOOKUP(L3VA!$A69,DATASHEET!$A$2:$EW$231,142,FALSE))</f>
        <v/>
      </c>
      <c r="EY69" s="105" t="str">
        <f t="shared" si="74"/>
        <v/>
      </c>
      <c r="EZ69" s="106" t="str">
        <f>IF(ISBLANK(DATASHEET!EV57),"",DATASHEET!EV57)</f>
        <v/>
      </c>
      <c r="FA69" s="107" t="str">
        <f>IF(ISBLANK(DATASHEET!EW57),"",DATASHEET!EW57)</f>
        <v/>
      </c>
      <c r="FB69" s="123" t="str">
        <f t="shared" si="75"/>
        <v/>
      </c>
      <c r="FC69" s="124">
        <f>IFERROR(INDEX(DATASHEET!$A$1:$GG$231,MATCH(L3VA!$A69,DATASHEET!$A$1:$A$231,0),MATCH(L3VA!FD$2,DATASHEET!$A$1:$GG$1,0)),"")</f>
        <v>0</v>
      </c>
      <c r="FD69" s="105" t="str">
        <f>IF(VLOOKUP(L3VA!$A69,DATASHEET!$A$2:$FW$231,147,FALSE)="","",VLOOKUP(L3VA!$A69,DATASHEET!$A$2:$FW$231,147,FALSE))</f>
        <v>BG</v>
      </c>
      <c r="FE69" s="105" t="str">
        <f t="shared" si="76"/>
        <v/>
      </c>
      <c r="FF69" s="106" t="str">
        <f>IF(ISBLANK(DATASHEET!FA57),"",DATASHEET!FA57)</f>
        <v/>
      </c>
      <c r="FG69" s="107" t="str">
        <f>IF(ISBLANK(DATASHEET!FB57),"",DATASHEET!FB57)</f>
        <v/>
      </c>
    </row>
    <row r="70" spans="1:163" x14ac:dyDescent="0.25">
      <c r="A70" s="354">
        <f>DATASHEET!A58</f>
        <v>150852</v>
      </c>
      <c r="B70" s="42" t="str">
        <f>DATASHEET!B58</f>
        <v>DOMINIC, Carmina</v>
      </c>
      <c r="C70" s="109" t="str">
        <f>DATASHEET!C58</f>
        <v>12JN</v>
      </c>
      <c r="D70" s="110" t="str">
        <f>DATASHEET!D58</f>
        <v>F</v>
      </c>
      <c r="E70" s="110" t="str">
        <f>IFERROR(VLOOKUP(A70,'[5]Y12 Students'!$E$3:$I$271,5,FALSE),"")</f>
        <v>INTERNAL</v>
      </c>
      <c r="F70" s="110" t="str">
        <f>DATASHEET!E58</f>
        <v>N</v>
      </c>
      <c r="G70" s="110" t="str">
        <f>DATASHEET!F58</f>
        <v>Indian</v>
      </c>
      <c r="H70" s="110" t="str">
        <f>DATASHEET!G58</f>
        <v>N</v>
      </c>
      <c r="I70" s="110" t="str">
        <f>DATASHEET!H58</f>
        <v>N</v>
      </c>
      <c r="J70" s="111" t="str">
        <f>DATASHEET!J58</f>
        <v>4.75+ (C/B)</v>
      </c>
      <c r="K70" s="104" t="str">
        <f t="shared" si="25"/>
        <v/>
      </c>
      <c r="L70" s="104" t="str">
        <f t="shared" si="26"/>
        <v/>
      </c>
      <c r="M70" s="336" t="str">
        <f>IF(COUNT(L3VA!$N70,L3VA!$Z70,L3VA!$T70,L3VA!$AF70,L3VA!$AX70,L3VA!$AR70,L3VA!$BJ70,L3VA!$BD70,L3VA!$BP70,L3VA!#REF!,L3VA!$AL70,L3VA!$BV70,L3VA!$CH70,L3VA!$CZ70,L3VA!$CN70,L3VA!$DF70,L3VA!$CB70,L3VA!#REF!,L3VA!$DR70,L3VA!$DX70,L3VA!$ED70,L3VA!$EJ70,L3VA!$EP70,L3VA!$EV70,L3VA!$FB70,L3VA!$DL70)=0,"",AVERAGE(N70,Z70,T70,AF70,AL70,AX70,AR70,BJ70,BD70,BP70,BV70,CH70,CZ70,CN70,DF70,CB70,DR70,DX70,ED70,EJ70,EP70,EV70,FB70,DL70))</f>
        <v/>
      </c>
      <c r="N70" s="123" t="str">
        <f t="shared" si="29"/>
        <v/>
      </c>
      <c r="O70" s="124">
        <f>IFERROR(INDEX(DATASHEET!$A$1:$GG$231,MATCH(L3VA!$A70,DATASHEET!$A$1:$A$231,0),MATCH(L3VA!P$2,DATASHEET!$A$1:$GG$1,0)),"")</f>
        <v>0</v>
      </c>
      <c r="P70" s="105">
        <f>IF(VLOOKUP(L3VA!$A70,DATASHEET!$A$2:$EW$231,22,FALSE)="","",VLOOKUP(L3VA!$A70,DATASHEET!$A$2:$EW$231,22,FALSE))</f>
        <v>0</v>
      </c>
      <c r="Q70" s="105" t="str">
        <f t="shared" si="30"/>
        <v/>
      </c>
      <c r="R70" s="106" t="str">
        <f>IF(ISBLANK(DATASHEET!AF58),"",DATASHEET!AF58)</f>
        <v/>
      </c>
      <c r="S70" s="107" t="str">
        <f>IF(ISBLANK(DATASHEET!AG58),"",DATASHEET!AG58)</f>
        <v/>
      </c>
      <c r="T70" s="123" t="str">
        <f t="shared" si="31"/>
        <v/>
      </c>
      <c r="U70" s="124">
        <f>IFERROR(INDEX(DATASHEET!$A$1:$GG$231,MATCH(L3VA!$A70,DATASHEET!$A$1:$A$231,0),MATCH(L3VA!V$2,DATASHEET!$A$1:$GG$1,0)),"")</f>
        <v>0</v>
      </c>
      <c r="V70" s="105">
        <f>IF(VLOOKUP(L3VA!$A70,DATASHEET!$A$2:$EW$231,27,FALSE)="","",VLOOKUP(L3VA!$A70,DATASHEET!$A$2:$EW$231,27,FALSE))</f>
        <v>0</v>
      </c>
      <c r="W70" s="105" t="str">
        <f t="shared" si="32"/>
        <v/>
      </c>
      <c r="X70" s="106" t="str">
        <f>IF(ISBLANK(DATASHEET!AK58),"",DATASHEET!AK58)</f>
        <v>KBW</v>
      </c>
      <c r="Y70" s="107" t="str">
        <f>IF(ISBLANK(DATASHEET!AL58),"",DATASHEET!AL58)</f>
        <v>12A-BI-2</v>
      </c>
      <c r="Z70" s="123" t="str">
        <f t="shared" si="33"/>
        <v/>
      </c>
      <c r="AA70" s="124">
        <f>IFERROR(INDEX(DATASHEET!$A$1:$GG$231,MATCH(L3VA!$A70,DATASHEET!$A$1:$A$231,0),MATCH(L3VA!AB$2,DATASHEET!$A$1:$GG$1,0)),"")</f>
        <v>0</v>
      </c>
      <c r="AB70" s="105" t="str">
        <f>IF(VLOOKUP(L3VA!$A70,DATASHEET!$A$2:$EW$231,32,FALSE)="","",VLOOKUP(L3VA!$A70,DATASHEET!$A$2:$EW$231,32,FALSE))</f>
        <v/>
      </c>
      <c r="AC70" s="105" t="str">
        <f t="shared" si="34"/>
        <v/>
      </c>
      <c r="AD70" s="106" t="str">
        <f>IF(ISBLANK(DATASHEET!AP58),"",DATASHEET!AP58)</f>
        <v/>
      </c>
      <c r="AE70" s="107" t="str">
        <f>IF(ISBLANK(DATASHEET!AQ58),"",DATASHEET!AQ58)</f>
        <v/>
      </c>
      <c r="AF70" s="123" t="str">
        <f t="shared" si="35"/>
        <v/>
      </c>
      <c r="AG70" s="124">
        <f>IFERROR(INDEX(DATASHEET!$A$1:$GG$231,MATCH(L3VA!$A70,DATASHEET!$A$1:$A$231,0),MATCH(L3VA!AH$2,DATASHEET!$A$1:$GG$1,0)),"")</f>
        <v>0</v>
      </c>
      <c r="AH70" s="105" t="str">
        <f>IF(VLOOKUP(L3VA!$A70,DATASHEET!$A$2:$EW$231,37,FALSE)="","",VLOOKUP(L3VA!$A70,DATASHEET!$A$2:$EW$231,37,FALSE))</f>
        <v>KBW</v>
      </c>
      <c r="AI70" s="105" t="str">
        <f t="shared" si="36"/>
        <v/>
      </c>
      <c r="AJ70" s="106" t="str">
        <f>IF(ISBLANK(DATASHEET!AU58),"",DATASHEET!AU58)</f>
        <v>KR</v>
      </c>
      <c r="AK70" s="107" t="str">
        <f>IF(ISBLANK(DATASHEET!AV58),"",DATASHEET!AV58)</f>
        <v>12E-CH-1</v>
      </c>
      <c r="AL70" s="123" t="str">
        <f t="shared" si="37"/>
        <v/>
      </c>
      <c r="AM70" s="124">
        <f>IFERROR(INDEX(DATASHEET!$A$1:$GG$231,MATCH(L3VA!$A70,DATASHEET!$A$1:$A$231,0),MATCH(L3VA!AN$2,DATASHEET!$A$1:$GG$1,0)),"")</f>
        <v>0</v>
      </c>
      <c r="AN70" s="105" t="str">
        <f>IF(VLOOKUP(L3VA!$A70,DATASHEET!$A$2:$EW$231,42,FALSE)="","",VLOOKUP(L3VA!$A70,DATASHEET!$A$2:$EW$231,42,FALSE))</f>
        <v/>
      </c>
      <c r="AO70" s="105" t="str">
        <f t="shared" si="38"/>
        <v/>
      </c>
      <c r="AP70" s="106" t="str">
        <f>IF(ISBLANK(DATASHEET!AZ58),"",DATASHEET!AZ58)</f>
        <v/>
      </c>
      <c r="AQ70" s="107" t="str">
        <f>IF(ISBLANK(DATASHEET!BA58),"",DATASHEET!BA58)</f>
        <v/>
      </c>
      <c r="AR70" s="123" t="str">
        <f t="shared" si="39"/>
        <v/>
      </c>
      <c r="AS70" s="124">
        <f>IFERROR(INDEX(DATASHEET!$A$1:$GG$231,MATCH(L3VA!$A70,DATASHEET!$A$1:$A$231,0),MATCH(L3VA!AT$2,DATASHEET!$A$1:$GG$1,0)),"")</f>
        <v>0</v>
      </c>
      <c r="AT70" s="105" t="str">
        <f>IF(VLOOKUP(L3VA!$A70,DATASHEET!$A$2:$EW$231,47,FALSE)="","",VLOOKUP(L3VA!$A70,DATASHEET!$A$2:$EW$231,47,FALSE))</f>
        <v>KR</v>
      </c>
      <c r="AU70" s="105" t="str">
        <f t="shared" si="40"/>
        <v/>
      </c>
      <c r="AV70" s="106" t="str">
        <f>IF(ISBLANK(DATASHEET!BE58),"",DATASHEET!BE58)</f>
        <v/>
      </c>
      <c r="AW70" s="107" t="str">
        <f>IF(ISBLANK(DATASHEET!BF58),"",DATASHEET!BF58)</f>
        <v/>
      </c>
      <c r="AX70" s="123" t="str">
        <f t="shared" si="41"/>
        <v/>
      </c>
      <c r="AY70" s="124">
        <f>IFERROR(INDEX(DATASHEET!$A$1:$GG$231,MATCH(L3VA!$A70,DATASHEET!$A$1:$A$231,0),MATCH(L3VA!AZ$2,DATASHEET!$A$1:$GG$1,0)),"")</f>
        <v>0</v>
      </c>
      <c r="AZ70" s="105" t="str">
        <f>IF(VLOOKUP(L3VA!$A70,DATASHEET!$A$2:$EW$231,52,FALSE)="","",VLOOKUP(L3VA!$A70,DATASHEET!$A$2:$EW$231,52,FALSE))</f>
        <v/>
      </c>
      <c r="BA70" s="105" t="str">
        <f t="shared" si="42"/>
        <v/>
      </c>
      <c r="BB70" s="106" t="str">
        <f>IF(ISBLANK(DATASHEET!BJ58),"",DATASHEET!BJ58)</f>
        <v/>
      </c>
      <c r="BC70" s="107" t="str">
        <f>IF(ISBLANK(DATASHEET!BK58),"",DATASHEET!BK58)</f>
        <v/>
      </c>
      <c r="BD70" s="123" t="str">
        <f t="shared" si="43"/>
        <v/>
      </c>
      <c r="BE70" s="124">
        <f>IFERROR(INDEX(DATASHEET!$A$1:$GG$231,MATCH(L3VA!$A70,DATASHEET!$A$1:$A$231,0),MATCH(L3VA!BF$2,DATASHEET!$A$1:$GG$1,0)),"")</f>
        <v>0</v>
      </c>
      <c r="BF70" s="105" t="str">
        <f>IF(VLOOKUP(L3VA!$A70,DATASHEET!$A$2:$EW$231,57,FALSE)="","",VLOOKUP(L3VA!$A70,DATASHEET!$A$2:$EW$231,57,FALSE))</f>
        <v/>
      </c>
      <c r="BG70" s="105" t="str">
        <f t="shared" si="44"/>
        <v/>
      </c>
      <c r="BH70" s="106" t="str">
        <f>IF(ISBLANK(DATASHEET!BO58),"",DATASHEET!BO58)</f>
        <v/>
      </c>
      <c r="BI70" s="107" t="str">
        <f>IF(ISBLANK(DATASHEET!BP58),"",DATASHEET!BP58)</f>
        <v/>
      </c>
      <c r="BJ70" s="123" t="str">
        <f t="shared" si="45"/>
        <v/>
      </c>
      <c r="BK70" s="124">
        <f>IFERROR(INDEX(DATASHEET!$A$1:$GG$231,MATCH(L3VA!$A70,DATASHEET!$A$1:$A$231,0),MATCH(L3VA!BL$2,DATASHEET!$A$1:$GG$1,0)),"")</f>
        <v>0</v>
      </c>
      <c r="BL70" s="105" t="str">
        <f>IF(VLOOKUP(L3VA!$A70,DATASHEET!$A$2:$EW$231,62,FALSE)="","",VLOOKUP(L3VA!$A70,DATASHEET!$A$2:$EW$231,62,FALSE))</f>
        <v/>
      </c>
      <c r="BM70" s="105" t="str">
        <f t="shared" si="46"/>
        <v/>
      </c>
      <c r="BN70" s="106" t="str">
        <f>IF(ISBLANK(DATASHEET!BT58),"",DATASHEET!BT58)</f>
        <v/>
      </c>
      <c r="BO70" s="107" t="str">
        <f>IF(ISBLANK(DATASHEET!BU58),"",DATASHEET!BU58)</f>
        <v/>
      </c>
      <c r="BP70" s="123" t="str">
        <f t="shared" si="47"/>
        <v/>
      </c>
      <c r="BQ70" s="124">
        <f>IFERROR(INDEX(DATASHEET!$A$1:$GG$231,MATCH(L3VA!$A70,DATASHEET!$A$1:$A$231,0),MATCH(L3VA!BR$2,DATASHEET!$A$1:$GG$1,0)),"")</f>
        <v>0</v>
      </c>
      <c r="BR70" s="105" t="str">
        <f>IF(VLOOKUP(L3VA!$A70,DATASHEET!$A$2:$EW$231,67,FALSE)="","",VLOOKUP(L3VA!$A70,DATASHEET!$A$2:$EW$231,67,FALSE))</f>
        <v/>
      </c>
      <c r="BS70" s="105" t="str">
        <f t="shared" si="48"/>
        <v/>
      </c>
      <c r="BT70" s="106" t="str">
        <f>IF(ISBLANK(DATASHEET!BY58),"",DATASHEET!BY58)</f>
        <v/>
      </c>
      <c r="BU70" s="107" t="str">
        <f>IF(ISBLANK(DATASHEET!BZ58),"",DATASHEET!BZ58)</f>
        <v/>
      </c>
      <c r="BV70" s="123" t="str">
        <f t="shared" si="49"/>
        <v/>
      </c>
      <c r="BW70" s="124">
        <f>IFERROR(INDEX(DATASHEET!$A$1:$GG$231,MATCH(L3VA!$A70,DATASHEET!$A$1:$A$231,0),MATCH(L3VA!BX$2,DATASHEET!$A$1:$GG$1,0)),"")</f>
        <v>0</v>
      </c>
      <c r="BX70" s="105" t="str">
        <f>IF(VLOOKUP(L3VA!$A70,DATASHEET!$A$2:$EW$231,77,FALSE)="","",VLOOKUP(L3VA!$A70,DATASHEET!$A$2:$EW$231,77,FALSE))</f>
        <v/>
      </c>
      <c r="BY70" s="105" t="str">
        <f t="shared" si="50"/>
        <v/>
      </c>
      <c r="BZ70" s="106" t="str">
        <f>IF(ISBLANK(DATASHEET!CI58),"",DATASHEET!CI58)</f>
        <v/>
      </c>
      <c r="CA70" s="107" t="str">
        <f>IF(ISBLANK(DATASHEET!CJ58),"",DATASHEET!CJ58)</f>
        <v/>
      </c>
      <c r="CB70" s="123" t="str">
        <f t="shared" si="51"/>
        <v/>
      </c>
      <c r="CC70" s="124">
        <f>IFERROR(INDEX(DATASHEET!$A$1:$GG$231,MATCH(L3VA!$A70,DATASHEET!$A$1:$A$231,0),MATCH(L3VA!CD$2,DATASHEET!$A$1:$GG$1,0)),"")</f>
        <v>0</v>
      </c>
      <c r="CD70" s="105" t="str">
        <f>IF(VLOOKUP(L3VA!$A70,DATASHEET!$A$2:$EW$231,82,FALSE)="","",VLOOKUP(L3VA!$A70,DATASHEET!$A$2:$EW$231,82,FALSE))</f>
        <v>CR</v>
      </c>
      <c r="CE70" s="105" t="str">
        <f t="shared" si="52"/>
        <v/>
      </c>
      <c r="CF70" s="106" t="str">
        <f>IF(ISBLANK(DATASHEET!CN58),"",DATASHEET!CN58)</f>
        <v/>
      </c>
      <c r="CG70" s="107" t="str">
        <f>IF(ISBLANK(DATASHEET!CO58),"",DATASHEET!CO58)</f>
        <v/>
      </c>
      <c r="CH70" s="123" t="str">
        <f t="shared" si="53"/>
        <v/>
      </c>
      <c r="CI70" s="124">
        <f>IFERROR(INDEX(DATASHEET!$A$1:$GG$231,MATCH(L3VA!$A70,DATASHEET!$A$1:$A$231,0),MATCH(L3VA!CJ$2,DATASHEET!$A$1:$GG$1,0)),"")</f>
        <v>0</v>
      </c>
      <c r="CJ70" s="105" t="str">
        <f>IF(VLOOKUP(L3VA!$A70,DATASHEET!$A$2:$EW$231,87,FALSE)="","",VLOOKUP(L3VA!$A70,DATASHEET!$A$2:$EW$231,87,FALSE))</f>
        <v/>
      </c>
      <c r="CK70" s="105" t="str">
        <f t="shared" si="27"/>
        <v/>
      </c>
      <c r="CL70" s="106" t="str">
        <f>IF(ISBLANK(DATASHEET!CS58),"",DATASHEET!CS58)</f>
        <v/>
      </c>
      <c r="CM70" s="107" t="str">
        <f>IF(ISBLANK(DATASHEET!CT58),"",DATASHEET!CT58)</f>
        <v/>
      </c>
      <c r="CN70" s="123" t="str">
        <f t="shared" si="54"/>
        <v/>
      </c>
      <c r="CO70" s="124">
        <f>IFERROR(INDEX(DATASHEET!$A$1:$GG$231,MATCH(L3VA!$A70,DATASHEET!$A$1:$A$231,0),MATCH(L3VA!CP$2,DATASHEET!$A$1:$GG$1,0)),"")</f>
        <v>0</v>
      </c>
      <c r="CP70" s="105" t="str">
        <f>IF(VLOOKUP(L3VA!$A70,DATASHEET!$A$2:$EW$231,92,FALSE)="","",VLOOKUP(L3VA!$A70,DATASHEET!$A$2:$EW$231,92,FALSE))</f>
        <v/>
      </c>
      <c r="CQ70" s="105" t="str">
        <f t="shared" si="55"/>
        <v/>
      </c>
      <c r="CR70" s="106" t="str">
        <f>IF(ISBLANK(DATASHEET!CX58),"",DATASHEET!CX58)</f>
        <v/>
      </c>
      <c r="CS70" s="107" t="str">
        <f>IF(ISBLANK(DATASHEET!CY58),"",DATASHEET!CY58)</f>
        <v/>
      </c>
      <c r="CT70" s="123" t="str">
        <f t="shared" si="56"/>
        <v/>
      </c>
      <c r="CU70" s="124">
        <f>IFERROR(INDEX(DATASHEET!$A$1:$GG$231,MATCH(L3VA!$A70,DATASHEET!$A$1:$A$231,0),MATCH(L3VA!CV$2,DATASHEET!$A$1:$GG$1,0)),"")</f>
        <v>0</v>
      </c>
      <c r="CV70" s="105" t="str">
        <f>IF(VLOOKUP(L3VA!$A70,DATASHEET!$A$2:$EW$231,107,FALSE)="","",VLOOKUP(L3VA!$A70,DATASHEET!$A$2:$EW$231,107,FALSE))</f>
        <v/>
      </c>
      <c r="CW70" s="105" t="str">
        <f t="shared" si="57"/>
        <v/>
      </c>
      <c r="CX70" s="106" t="str">
        <f>IF(ISBLANK(DATASHEET!DC58),"",DATASHEET!DC58)</f>
        <v/>
      </c>
      <c r="CY70" s="107" t="str">
        <f>IF(ISBLANK(DATASHEET!DD58),"",DATASHEET!DD58)</f>
        <v/>
      </c>
      <c r="CZ70" s="123" t="str">
        <f t="shared" si="58"/>
        <v/>
      </c>
      <c r="DA70" s="124">
        <f>IFERROR(INDEX(DATASHEET!$A$1:$GG$231,MATCH(L3VA!$A70,DATASHEET!$A$1:$A$231,0),MATCH(L3VA!DB$2,DATASHEET!$A$1:$GG$1,0)),"")</f>
        <v>0</v>
      </c>
      <c r="DB70" s="105" t="str">
        <f>IF(VLOOKUP(L3VA!$A70,DATASHEET!$A$2:$EW$231,97,FALSE)="","",VLOOKUP(L3VA!$A70,DATASHEET!$A$2:$EW$231,97,FALSE))</f>
        <v/>
      </c>
      <c r="DC70" s="105" t="str">
        <f t="shared" si="59"/>
        <v/>
      </c>
      <c r="DD70" s="106" t="str">
        <f>IF(ISBLANK(DATASHEET!DH58),"",DATASHEET!DH58)</f>
        <v/>
      </c>
      <c r="DE70" s="107" t="str">
        <f>IF(ISBLANK(DATASHEET!DI58),"",DATASHEET!DI58)</f>
        <v/>
      </c>
      <c r="DF70" s="123" t="str">
        <f t="shared" si="60"/>
        <v/>
      </c>
      <c r="DG70" s="124">
        <f>IFERROR(INDEX(DATASHEET!$A$1:$GG$231,MATCH(L3VA!$A70,DATASHEET!$A$1:$A$231,0),MATCH(L3VA!DH$2,DATASHEET!$A$1:$GG$1,0)),"")</f>
        <v>0</v>
      </c>
      <c r="DH70" s="105" t="str">
        <f>IF(VLOOKUP(L3VA!$A70,DATASHEET!$A$2:$EW$231,102,FALSE)="","",VLOOKUP(L3VA!$A70,DATASHEET!$A$2:$EW$231,102,FALSE))</f>
        <v/>
      </c>
      <c r="DI70" s="105" t="str">
        <f t="shared" si="61"/>
        <v/>
      </c>
      <c r="DJ70" s="106" t="str">
        <f>IF(ISBLANK(DATASHEET!DM58),"",DATASHEET!DM58)</f>
        <v>JQ</v>
      </c>
      <c r="DK70" s="107" t="str">
        <f>IF(ISBLANK(DATASHEET!DN58),"",DATASHEET!DN58)</f>
        <v>12C-MA-7</v>
      </c>
      <c r="DL70" s="123" t="str">
        <f t="shared" si="62"/>
        <v/>
      </c>
      <c r="DM70" s="124">
        <f>IFERROR(INDEX(DATASHEET!$A$1:$GG$231,MATCH(L3VA!$A70,DATASHEET!$A$1:$A$231,0),MATCH(L3VA!DN$2,DATASHEET!$A$1:$GG$1,0)),"")</f>
        <v>0</v>
      </c>
      <c r="DN70" s="105" t="str">
        <f>IF(VLOOKUP(L3VA!$A70,DATASHEET!$A$2:$FW$231,112,FALSE)="","",VLOOKUP(L3VA!$A70,DATASHEET!$A$2:$FW$231,112,FALSE))</f>
        <v/>
      </c>
      <c r="DO70" s="105" t="str">
        <f t="shared" si="28"/>
        <v/>
      </c>
      <c r="DP70" s="106" t="str">
        <f>IF(ISBLANK(DATASHEET!DR58),"",DATASHEET!DR58)</f>
        <v/>
      </c>
      <c r="DQ70" s="107" t="str">
        <f>IF(ISBLANK(DATASHEET!DS58),"",DATASHEET!DS58)</f>
        <v/>
      </c>
      <c r="DR70" s="123" t="str">
        <f t="shared" si="63"/>
        <v/>
      </c>
      <c r="DS70" s="124">
        <f>IFERROR(INDEX(DATASHEET!$A$1:$GG$231,MATCH(L3VA!$A70,DATASHEET!$A$1:$A$231,0),MATCH(L3VA!DT$2,DATASHEET!$A$1:$GG$1,0)),"")</f>
        <v>0</v>
      </c>
      <c r="DT70" s="105" t="str">
        <f>IF(VLOOKUP(L3VA!$A70,DATASHEET!$A$2:$EW$231,117,FALSE)="","",VLOOKUP(L3VA!$A70,DATASHEET!$A$2:$EW$231,117,FALSE))</f>
        <v>JQ</v>
      </c>
      <c r="DU70" s="105" t="str">
        <f t="shared" si="64"/>
        <v/>
      </c>
      <c r="DV70" s="106" t="str">
        <f>IF(ISBLANK(DATASHEET!DW58),"",DATASHEET!DW58)</f>
        <v/>
      </c>
      <c r="DW70" s="107" t="str">
        <f>IF(ISBLANK(DATASHEET!DX58),"",DATASHEET!DX58)</f>
        <v/>
      </c>
      <c r="DX70" s="123" t="str">
        <f t="shared" si="65"/>
        <v/>
      </c>
      <c r="DY70" s="124" t="str">
        <f>IFERROR(INDEX(DATASHEET!$A$1:$GG$231,MATCH(L3VA!$A70,DATASHEET!$A$1:$A$231,0),MATCH(L3VA!DZ$2,DATASHEET!$A$1:$GG$1,0)),"")</f>
        <v/>
      </c>
      <c r="DZ70" s="105" t="str">
        <f>IF(VLOOKUP(L3VA!$A70,DATASHEET!$A$2:$EW$231,122,FALSE)="","",VLOOKUP(L3VA!$A70,DATASHEET!$A$2:$EW$231,122,FALSE))</f>
        <v/>
      </c>
      <c r="EA70" s="105" t="str">
        <f t="shared" si="66"/>
        <v/>
      </c>
      <c r="EB70" s="106" t="str">
        <f>IF(ISBLANK(DATASHEET!EB58),"",DATASHEET!EB58)</f>
        <v/>
      </c>
      <c r="EC70" s="107" t="str">
        <f>IF(ISBLANK(DATASHEET!EC58),"",DATASHEET!EC58)</f>
        <v/>
      </c>
      <c r="ED70" s="123" t="str">
        <f t="shared" si="67"/>
        <v/>
      </c>
      <c r="EE70" s="124">
        <f>IFERROR(INDEX(DATASHEET!$A$1:$GG$231,MATCH(L3VA!$A70,DATASHEET!$A$1:$A$231,0),MATCH(L3VA!EF$2,DATASHEET!$A$1:$GG$1,0)),"")</f>
        <v>0</v>
      </c>
      <c r="EF70" s="105" t="str">
        <f>IF(VLOOKUP(L3VA!$A70,DATASHEET!$A$2:$EW$231,127,FALSE)="","",VLOOKUP(L3VA!$A70,DATASHEET!$A$2:$EW$231,127,FALSE))</f>
        <v/>
      </c>
      <c r="EG70" s="105" t="str">
        <f t="shared" si="68"/>
        <v/>
      </c>
      <c r="EH70" s="106" t="str">
        <f>IF(ISBLANK(DATASHEET!EG58),"",DATASHEET!EG58)</f>
        <v/>
      </c>
      <c r="EI70" s="107" t="str">
        <f>IF(ISBLANK(DATASHEET!EH58),"",DATASHEET!EH58)</f>
        <v/>
      </c>
      <c r="EJ70" s="123" t="str">
        <f t="shared" si="69"/>
        <v/>
      </c>
      <c r="EK70" s="124">
        <f>IFERROR(INDEX(DATASHEET!$A$1:$GG$231,MATCH(L3VA!$A70,DATASHEET!$A$1:$A$231,0),MATCH(L3VA!EL$2,DATASHEET!$A$1:$GG$1,0)),"")</f>
        <v>0</v>
      </c>
      <c r="EL70" s="105" t="str">
        <f>IF(VLOOKUP(L3VA!$A70,DATASHEET!$A$2:$EW$231,132,FALSE)="","",VLOOKUP(L3VA!$A70,DATASHEET!$A$2:$EW$231,132,FALSE))</f>
        <v/>
      </c>
      <c r="EM70" s="105" t="str">
        <f t="shared" si="70"/>
        <v/>
      </c>
      <c r="EN70" s="106" t="str">
        <f>IF(ISBLANK(DATASHEET!EL58),"",DATASHEET!EL58)</f>
        <v/>
      </c>
      <c r="EO70" s="107" t="str">
        <f>IF(ISBLANK(DATASHEET!EM58),"",DATASHEET!EM58)</f>
        <v/>
      </c>
      <c r="EP70" s="123" t="str">
        <f t="shared" si="71"/>
        <v/>
      </c>
      <c r="EQ70" s="124">
        <f>IFERROR(INDEX(DATASHEET!$A$1:$GG$231,MATCH(L3VA!$A70,DATASHEET!$A$1:$A$231,0),MATCH(L3VA!ER$2,DATASHEET!$A$1:$GG$1,0)),"")</f>
        <v>0</v>
      </c>
      <c r="ER70" s="105" t="str">
        <f>IF(VLOOKUP(L3VA!$A70,DATASHEET!$A$2:$EW$231,137,FALSE)="","",VLOOKUP(L3VA!$A70,DATASHEET!$A$2:$EW$231,137,FALSE))</f>
        <v/>
      </c>
      <c r="ES70" s="105" t="str">
        <f t="shared" si="72"/>
        <v/>
      </c>
      <c r="ET70" s="106" t="str">
        <f>IF(ISBLANK(DATASHEET!EQ58),"",DATASHEET!EQ58)</f>
        <v/>
      </c>
      <c r="EU70" s="107" t="str">
        <f>IF(ISBLANK(DATASHEET!ER58),"",DATASHEET!ER58)</f>
        <v/>
      </c>
      <c r="EV70" s="123" t="str">
        <f t="shared" si="73"/>
        <v/>
      </c>
      <c r="EW70" s="124">
        <f>IFERROR(INDEX(DATASHEET!$A$1:$GG$231,MATCH(L3VA!$A70,DATASHEET!$A$1:$A$231,0),MATCH(L3VA!EX$2,DATASHEET!$A$1:$GG$1,0)),"")</f>
        <v>0</v>
      </c>
      <c r="EX70" s="105" t="str">
        <f>IF(VLOOKUP(L3VA!$A70,DATASHEET!$A$2:$EW$231,142,FALSE)="","",VLOOKUP(L3VA!$A70,DATASHEET!$A$2:$EW$231,142,FALSE))</f>
        <v/>
      </c>
      <c r="EY70" s="105" t="str">
        <f t="shared" si="74"/>
        <v/>
      </c>
      <c r="EZ70" s="106" t="str">
        <f>IF(ISBLANK(DATASHEET!EV58),"",DATASHEET!EV58)</f>
        <v/>
      </c>
      <c r="FA70" s="107" t="str">
        <f>IF(ISBLANK(DATASHEET!EW58),"",DATASHEET!EW58)</f>
        <v/>
      </c>
      <c r="FB70" s="123" t="str">
        <f t="shared" si="75"/>
        <v/>
      </c>
      <c r="FC70" s="124">
        <f>IFERROR(INDEX(DATASHEET!$A$1:$GG$231,MATCH(L3VA!$A70,DATASHEET!$A$1:$A$231,0),MATCH(L3VA!FD$2,DATASHEET!$A$1:$GG$1,0)),"")</f>
        <v>0</v>
      </c>
      <c r="FD70" s="105" t="str">
        <f>IF(VLOOKUP(L3VA!$A70,DATASHEET!$A$2:$FW$231,147,FALSE)="","",VLOOKUP(L3VA!$A70,DATASHEET!$A$2:$FW$231,147,FALSE))</f>
        <v/>
      </c>
      <c r="FE70" s="105" t="str">
        <f t="shared" si="76"/>
        <v/>
      </c>
      <c r="FF70" s="106" t="str">
        <f>IF(ISBLANK(DATASHEET!FA58),"",DATASHEET!FA58)</f>
        <v/>
      </c>
      <c r="FG70" s="107" t="str">
        <f>IF(ISBLANK(DATASHEET!FB58),"",DATASHEET!FB58)</f>
        <v/>
      </c>
    </row>
    <row r="71" spans="1:163" x14ac:dyDescent="0.25">
      <c r="A71" s="354">
        <f>DATASHEET!A59</f>
        <v>100349</v>
      </c>
      <c r="B71" s="42" t="str">
        <f>DATASHEET!B59</f>
        <v>EDWARDS, Evie</v>
      </c>
      <c r="C71" s="109" t="str">
        <f>DATASHEET!C59</f>
        <v>12DHO</v>
      </c>
      <c r="D71" s="110" t="str">
        <f>DATASHEET!D59</f>
        <v>F</v>
      </c>
      <c r="E71" s="110" t="str">
        <f>IFERROR(VLOOKUP(A71,'[5]Y12 Students'!$E$3:$I$271,5,FALSE),"")</f>
        <v>INTERNAL</v>
      </c>
      <c r="F71" s="110" t="str">
        <f>DATASHEET!E59</f>
        <v>N</v>
      </c>
      <c r="G71" s="110" t="str">
        <f>DATASHEET!F59</f>
        <v>White - British</v>
      </c>
      <c r="H71" s="110" t="str">
        <f>DATASHEET!G59</f>
        <v>N</v>
      </c>
      <c r="I71" s="110" t="str">
        <f>DATASHEET!H59</f>
        <v>N</v>
      </c>
      <c r="J71" s="111" t="str">
        <f>DATASHEET!J59</f>
        <v>6.25+ (B/A)</v>
      </c>
      <c r="K71" s="104" t="str">
        <f t="shared" si="25"/>
        <v/>
      </c>
      <c r="L71" s="104" t="str">
        <f t="shared" si="26"/>
        <v/>
      </c>
      <c r="M71" s="336" t="str">
        <f>IF(COUNT(L3VA!$N71,L3VA!$Z71,L3VA!$T71,L3VA!$AF71,L3VA!$AX71,L3VA!$AR71,L3VA!$BJ71,L3VA!$BD71,L3VA!$BP71,L3VA!#REF!,L3VA!$AL71,L3VA!$BV71,L3VA!$CH71,L3VA!$CZ71,L3VA!$CN71,L3VA!$DF71,L3VA!$CB71,L3VA!#REF!,L3VA!$DR71,L3VA!$DX71,L3VA!$ED71,L3VA!$EJ71,L3VA!$EP71,L3VA!$EV71,L3VA!$FB71,L3VA!$DL71)=0,"",AVERAGE(N71,Z71,T71,AF71,AL71,AX71,AR71,BJ71,BD71,BP71,BV71,CH71,CZ71,CN71,DF71,CB71,DR71,DX71,ED71,EJ71,EP71,EV71,FB71,DL71))</f>
        <v/>
      </c>
      <c r="N71" s="123" t="str">
        <f t="shared" si="29"/>
        <v/>
      </c>
      <c r="O71" s="124">
        <f>IFERROR(INDEX(DATASHEET!$A$1:$GG$231,MATCH(L3VA!$A71,DATASHEET!$A$1:$A$231,0),MATCH(L3VA!P$2,DATASHEET!$A$1:$GG$1,0)),"")</f>
        <v>0</v>
      </c>
      <c r="P71" s="105">
        <f>IF(VLOOKUP(L3VA!$A71,DATASHEET!$A$2:$EW$231,22,FALSE)="","",VLOOKUP(L3VA!$A71,DATASHEET!$A$2:$EW$231,22,FALSE))</f>
        <v>0</v>
      </c>
      <c r="Q71" s="105" t="str">
        <f t="shared" si="30"/>
        <v/>
      </c>
      <c r="R71" s="106" t="str">
        <f>IF(ISBLANK(DATASHEET!AF59),"",DATASHEET!AF59)</f>
        <v/>
      </c>
      <c r="S71" s="107" t="str">
        <f>IF(ISBLANK(DATASHEET!AG59),"",DATASHEET!AG59)</f>
        <v/>
      </c>
      <c r="T71" s="123" t="str">
        <f t="shared" si="31"/>
        <v/>
      </c>
      <c r="U71" s="124">
        <f>IFERROR(INDEX(DATASHEET!$A$1:$GG$231,MATCH(L3VA!$A71,DATASHEET!$A$1:$A$231,0),MATCH(L3VA!V$2,DATASHEET!$A$1:$GG$1,0)),"")</f>
        <v>0</v>
      </c>
      <c r="V71" s="105">
        <f>IF(VLOOKUP(L3VA!$A71,DATASHEET!$A$2:$EW$231,27,FALSE)="","",VLOOKUP(L3VA!$A71,DATASHEET!$A$2:$EW$231,27,FALSE))</f>
        <v>0</v>
      </c>
      <c r="W71" s="105" t="str">
        <f t="shared" si="32"/>
        <v/>
      </c>
      <c r="X71" s="106" t="str">
        <f>IF(ISBLANK(DATASHEET!AK59),"",DATASHEET!AK59)</f>
        <v/>
      </c>
      <c r="Y71" s="107" t="str">
        <f>IF(ISBLANK(DATASHEET!AL59),"",DATASHEET!AL59)</f>
        <v/>
      </c>
      <c r="Z71" s="123" t="str">
        <f t="shared" si="33"/>
        <v/>
      </c>
      <c r="AA71" s="124">
        <f>IFERROR(INDEX(DATASHEET!$A$1:$GG$231,MATCH(L3VA!$A71,DATASHEET!$A$1:$A$231,0),MATCH(L3VA!AB$2,DATASHEET!$A$1:$GG$1,0)),"")</f>
        <v>0</v>
      </c>
      <c r="AB71" s="105" t="str">
        <f>IF(VLOOKUP(L3VA!$A71,DATASHEET!$A$2:$EW$231,32,FALSE)="","",VLOOKUP(L3VA!$A71,DATASHEET!$A$2:$EW$231,32,FALSE))</f>
        <v/>
      </c>
      <c r="AC71" s="105" t="str">
        <f t="shared" si="34"/>
        <v/>
      </c>
      <c r="AD71" s="106" t="str">
        <f>IF(ISBLANK(DATASHEET!AP59),"",DATASHEET!AP59)</f>
        <v/>
      </c>
      <c r="AE71" s="107" t="str">
        <f>IF(ISBLANK(DATASHEET!AQ59),"",DATASHEET!AQ59)</f>
        <v/>
      </c>
      <c r="AF71" s="123" t="str">
        <f t="shared" si="35"/>
        <v/>
      </c>
      <c r="AG71" s="124">
        <f>IFERROR(INDEX(DATASHEET!$A$1:$GG$231,MATCH(L3VA!$A71,DATASHEET!$A$1:$A$231,0),MATCH(L3VA!AH$2,DATASHEET!$A$1:$GG$1,0)),"")</f>
        <v>0</v>
      </c>
      <c r="AH71" s="105" t="str">
        <f>IF(VLOOKUP(L3VA!$A71,DATASHEET!$A$2:$EW$231,37,FALSE)="","",VLOOKUP(L3VA!$A71,DATASHEET!$A$2:$EW$231,37,FALSE))</f>
        <v/>
      </c>
      <c r="AI71" s="105" t="str">
        <f t="shared" si="36"/>
        <v/>
      </c>
      <c r="AJ71" s="106" t="str">
        <f>IF(ISBLANK(DATASHEET!AU59),"",DATASHEET!AU59)</f>
        <v/>
      </c>
      <c r="AK71" s="107" t="str">
        <f>IF(ISBLANK(DATASHEET!AV59),"",DATASHEET!AV59)</f>
        <v/>
      </c>
      <c r="AL71" s="123" t="str">
        <f t="shared" si="37"/>
        <v/>
      </c>
      <c r="AM71" s="124">
        <f>IFERROR(INDEX(DATASHEET!$A$1:$GG$231,MATCH(L3VA!$A71,DATASHEET!$A$1:$A$231,0),MATCH(L3VA!AN$2,DATASHEET!$A$1:$GG$1,0)),"")</f>
        <v>0</v>
      </c>
      <c r="AN71" s="105" t="str">
        <f>IF(VLOOKUP(L3VA!$A71,DATASHEET!$A$2:$EW$231,42,FALSE)="","",VLOOKUP(L3VA!$A71,DATASHEET!$A$2:$EW$231,42,FALSE))</f>
        <v/>
      </c>
      <c r="AO71" s="105" t="str">
        <f t="shared" si="38"/>
        <v/>
      </c>
      <c r="AP71" s="106" t="str">
        <f>IF(ISBLANK(DATASHEET!AZ59),"",DATASHEET!AZ59)</f>
        <v/>
      </c>
      <c r="AQ71" s="107" t="str">
        <f>IF(ISBLANK(DATASHEET!BA59),"",DATASHEET!BA59)</f>
        <v/>
      </c>
      <c r="AR71" s="123" t="str">
        <f t="shared" si="39"/>
        <v/>
      </c>
      <c r="AS71" s="124">
        <f>IFERROR(INDEX(DATASHEET!$A$1:$GG$231,MATCH(L3VA!$A71,DATASHEET!$A$1:$A$231,0),MATCH(L3VA!AT$2,DATASHEET!$A$1:$GG$1,0)),"")</f>
        <v>0</v>
      </c>
      <c r="AT71" s="105" t="str">
        <f>IF(VLOOKUP(L3VA!$A71,DATASHEET!$A$2:$EW$231,47,FALSE)="","",VLOOKUP(L3VA!$A71,DATASHEET!$A$2:$EW$231,47,FALSE))</f>
        <v/>
      </c>
      <c r="AU71" s="105" t="str">
        <f t="shared" si="40"/>
        <v/>
      </c>
      <c r="AV71" s="106" t="str">
        <f>IF(ISBLANK(DATASHEET!BE59),"",DATASHEET!BE59)</f>
        <v/>
      </c>
      <c r="AW71" s="107" t="str">
        <f>IF(ISBLANK(DATASHEET!BF59),"",DATASHEET!BF59)</f>
        <v/>
      </c>
      <c r="AX71" s="123" t="str">
        <f t="shared" si="41"/>
        <v/>
      </c>
      <c r="AY71" s="124">
        <f>IFERROR(INDEX(DATASHEET!$A$1:$GG$231,MATCH(L3VA!$A71,DATASHEET!$A$1:$A$231,0),MATCH(L3VA!AZ$2,DATASHEET!$A$1:$GG$1,0)),"")</f>
        <v>0</v>
      </c>
      <c r="AZ71" s="105" t="str">
        <f>IF(VLOOKUP(L3VA!$A71,DATASHEET!$A$2:$EW$231,52,FALSE)="","",VLOOKUP(L3VA!$A71,DATASHEET!$A$2:$EW$231,52,FALSE))</f>
        <v/>
      </c>
      <c r="BA71" s="105" t="str">
        <f t="shared" si="42"/>
        <v/>
      </c>
      <c r="BB71" s="106" t="str">
        <f>IF(ISBLANK(DATASHEET!BJ59),"",DATASHEET!BJ59)</f>
        <v/>
      </c>
      <c r="BC71" s="107" t="str">
        <f>IF(ISBLANK(DATASHEET!BK59),"",DATASHEET!BK59)</f>
        <v/>
      </c>
      <c r="BD71" s="123" t="str">
        <f t="shared" si="43"/>
        <v/>
      </c>
      <c r="BE71" s="124">
        <f>IFERROR(INDEX(DATASHEET!$A$1:$GG$231,MATCH(L3VA!$A71,DATASHEET!$A$1:$A$231,0),MATCH(L3VA!BF$2,DATASHEET!$A$1:$GG$1,0)),"")</f>
        <v>0</v>
      </c>
      <c r="BF71" s="105" t="str">
        <f>IF(VLOOKUP(L3VA!$A71,DATASHEET!$A$2:$EW$231,57,FALSE)="","",VLOOKUP(L3VA!$A71,DATASHEET!$A$2:$EW$231,57,FALSE))</f>
        <v/>
      </c>
      <c r="BG71" s="105" t="str">
        <f t="shared" si="44"/>
        <v/>
      </c>
      <c r="BH71" s="106" t="str">
        <f>IF(ISBLANK(DATASHEET!BO59),"",DATASHEET!BO59)</f>
        <v>DHO</v>
      </c>
      <c r="BI71" s="107" t="str">
        <f>IF(ISBLANK(DATASHEET!BP59),"",DATASHEET!BP59)</f>
        <v>12E-EC-2</v>
      </c>
      <c r="BJ71" s="123" t="str">
        <f t="shared" si="45"/>
        <v/>
      </c>
      <c r="BK71" s="124">
        <f>IFERROR(INDEX(DATASHEET!$A$1:$GG$231,MATCH(L3VA!$A71,DATASHEET!$A$1:$A$231,0),MATCH(L3VA!BL$2,DATASHEET!$A$1:$GG$1,0)),"")</f>
        <v>0</v>
      </c>
      <c r="BL71" s="105" t="str">
        <f>IF(VLOOKUP(L3VA!$A71,DATASHEET!$A$2:$EW$231,62,FALSE)="","",VLOOKUP(L3VA!$A71,DATASHEET!$A$2:$EW$231,62,FALSE))</f>
        <v/>
      </c>
      <c r="BM71" s="105" t="str">
        <f t="shared" si="46"/>
        <v/>
      </c>
      <c r="BN71" s="106" t="str">
        <f>IF(ISBLANK(DATASHEET!BT59),"",DATASHEET!BT59)</f>
        <v>BH</v>
      </c>
      <c r="BO71" s="107" t="str">
        <f>IF(ISBLANK(DATASHEET!BU59),"",DATASHEET!BU59)</f>
        <v>12C-EA-4</v>
      </c>
      <c r="BP71" s="123" t="str">
        <f t="shared" si="47"/>
        <v/>
      </c>
      <c r="BQ71" s="124">
        <f>IFERROR(INDEX(DATASHEET!$A$1:$GG$231,MATCH(L3VA!$A71,DATASHEET!$A$1:$A$231,0),MATCH(L3VA!BR$2,DATASHEET!$A$1:$GG$1,0)),"")</f>
        <v>0</v>
      </c>
      <c r="BR71" s="105" t="str">
        <f>IF(VLOOKUP(L3VA!$A71,DATASHEET!$A$2:$EW$231,67,FALSE)="","",VLOOKUP(L3VA!$A71,DATASHEET!$A$2:$EW$231,67,FALSE))</f>
        <v>DHO</v>
      </c>
      <c r="BS71" s="105" t="str">
        <f t="shared" si="48"/>
        <v/>
      </c>
      <c r="BT71" s="106" t="str">
        <f>IF(ISBLANK(DATASHEET!BY59),"",DATASHEET!BY59)</f>
        <v/>
      </c>
      <c r="BU71" s="107" t="str">
        <f>IF(ISBLANK(DATASHEET!BZ59),"",DATASHEET!BZ59)</f>
        <v/>
      </c>
      <c r="BV71" s="123" t="str">
        <f t="shared" si="49"/>
        <v/>
      </c>
      <c r="BW71" s="124">
        <f>IFERROR(INDEX(DATASHEET!$A$1:$GG$231,MATCH(L3VA!$A71,DATASHEET!$A$1:$A$231,0),MATCH(L3VA!BX$2,DATASHEET!$A$1:$GG$1,0)),"")</f>
        <v>0</v>
      </c>
      <c r="BX71" s="105" t="str">
        <f>IF(VLOOKUP(L3VA!$A71,DATASHEET!$A$2:$EW$231,77,FALSE)="","",VLOOKUP(L3VA!$A71,DATASHEET!$A$2:$EW$231,77,FALSE))</f>
        <v/>
      </c>
      <c r="BY71" s="105" t="str">
        <f t="shared" si="50"/>
        <v/>
      </c>
      <c r="BZ71" s="106" t="str">
        <f>IF(ISBLANK(DATASHEET!CI59),"",DATASHEET!CI59)</f>
        <v/>
      </c>
      <c r="CA71" s="107" t="str">
        <f>IF(ISBLANK(DATASHEET!CJ59),"",DATASHEET!CJ59)</f>
        <v/>
      </c>
      <c r="CB71" s="123" t="str">
        <f t="shared" si="51"/>
        <v/>
      </c>
      <c r="CC71" s="124">
        <f>IFERROR(INDEX(DATASHEET!$A$1:$GG$231,MATCH(L3VA!$A71,DATASHEET!$A$1:$A$231,0),MATCH(L3VA!CD$2,DATASHEET!$A$1:$GG$1,0)),"")</f>
        <v>0</v>
      </c>
      <c r="CD71" s="105" t="str">
        <f>IF(VLOOKUP(L3VA!$A71,DATASHEET!$A$2:$EW$231,82,FALSE)="","",VLOOKUP(L3VA!$A71,DATASHEET!$A$2:$EW$231,82,FALSE))</f>
        <v>DHO</v>
      </c>
      <c r="CE71" s="105" t="str">
        <f t="shared" si="52"/>
        <v/>
      </c>
      <c r="CF71" s="106" t="str">
        <f>IF(ISBLANK(DATASHEET!CN59),"",DATASHEET!CN59)</f>
        <v/>
      </c>
      <c r="CG71" s="107" t="str">
        <f>IF(ISBLANK(DATASHEET!CO59),"",DATASHEET!CO59)</f>
        <v/>
      </c>
      <c r="CH71" s="123" t="str">
        <f t="shared" si="53"/>
        <v/>
      </c>
      <c r="CI71" s="124">
        <f>IFERROR(INDEX(DATASHEET!$A$1:$GG$231,MATCH(L3VA!$A71,DATASHEET!$A$1:$A$231,0),MATCH(L3VA!CJ$2,DATASHEET!$A$1:$GG$1,0)),"")</f>
        <v>0</v>
      </c>
      <c r="CJ71" s="105" t="str">
        <f>IF(VLOOKUP(L3VA!$A71,DATASHEET!$A$2:$EW$231,87,FALSE)="","",VLOOKUP(L3VA!$A71,DATASHEET!$A$2:$EW$231,87,FALSE))</f>
        <v/>
      </c>
      <c r="CK71" s="105" t="str">
        <f t="shared" si="27"/>
        <v/>
      </c>
      <c r="CL71" s="106" t="str">
        <f>IF(ISBLANK(DATASHEET!CS59),"",DATASHEET!CS59)</f>
        <v/>
      </c>
      <c r="CM71" s="107" t="str">
        <f>IF(ISBLANK(DATASHEET!CT59),"",DATASHEET!CT59)</f>
        <v/>
      </c>
      <c r="CN71" s="123" t="str">
        <f t="shared" si="54"/>
        <v/>
      </c>
      <c r="CO71" s="124">
        <f>IFERROR(INDEX(DATASHEET!$A$1:$GG$231,MATCH(L3VA!$A71,DATASHEET!$A$1:$A$231,0),MATCH(L3VA!CP$2,DATASHEET!$A$1:$GG$1,0)),"")</f>
        <v>0</v>
      </c>
      <c r="CP71" s="105" t="str">
        <f>IF(VLOOKUP(L3VA!$A71,DATASHEET!$A$2:$EW$231,92,FALSE)="","",VLOOKUP(L3VA!$A71,DATASHEET!$A$2:$EW$231,92,FALSE))</f>
        <v/>
      </c>
      <c r="CQ71" s="105" t="str">
        <f t="shared" si="55"/>
        <v/>
      </c>
      <c r="CR71" s="106" t="str">
        <f>IF(ISBLANK(DATASHEET!CX59),"",DATASHEET!CX59)</f>
        <v/>
      </c>
      <c r="CS71" s="107" t="str">
        <f>IF(ISBLANK(DATASHEET!CY59),"",DATASHEET!CY59)</f>
        <v/>
      </c>
      <c r="CT71" s="123" t="str">
        <f t="shared" si="56"/>
        <v/>
      </c>
      <c r="CU71" s="124">
        <f>IFERROR(INDEX(DATASHEET!$A$1:$GG$231,MATCH(L3VA!$A71,DATASHEET!$A$1:$A$231,0),MATCH(L3VA!CV$2,DATASHEET!$A$1:$GG$1,0)),"")</f>
        <v>0</v>
      </c>
      <c r="CV71" s="105" t="str">
        <f>IF(VLOOKUP(L3VA!$A71,DATASHEET!$A$2:$EW$231,107,FALSE)="","",VLOOKUP(L3VA!$A71,DATASHEET!$A$2:$EW$231,107,FALSE))</f>
        <v/>
      </c>
      <c r="CW71" s="105" t="str">
        <f t="shared" si="57"/>
        <v/>
      </c>
      <c r="CX71" s="106" t="str">
        <f>IF(ISBLANK(DATASHEET!DC59),"",DATASHEET!DC59)</f>
        <v/>
      </c>
      <c r="CY71" s="107" t="str">
        <f>IF(ISBLANK(DATASHEET!DD59),"",DATASHEET!DD59)</f>
        <v/>
      </c>
      <c r="CZ71" s="123" t="str">
        <f t="shared" si="58"/>
        <v/>
      </c>
      <c r="DA71" s="124">
        <f>IFERROR(INDEX(DATASHEET!$A$1:$GG$231,MATCH(L3VA!$A71,DATASHEET!$A$1:$A$231,0),MATCH(L3VA!DB$2,DATASHEET!$A$1:$GG$1,0)),"")</f>
        <v>0</v>
      </c>
      <c r="DB71" s="105" t="str">
        <f>IF(VLOOKUP(L3VA!$A71,DATASHEET!$A$2:$EW$231,97,FALSE)="","",VLOOKUP(L3VA!$A71,DATASHEET!$A$2:$EW$231,97,FALSE))</f>
        <v/>
      </c>
      <c r="DC71" s="105" t="str">
        <f t="shared" si="59"/>
        <v/>
      </c>
      <c r="DD71" s="106" t="str">
        <f>IF(ISBLANK(DATASHEET!DH59),"",DATASHEET!DH59)</f>
        <v/>
      </c>
      <c r="DE71" s="107" t="str">
        <f>IF(ISBLANK(DATASHEET!DI59),"",DATASHEET!DI59)</f>
        <v/>
      </c>
      <c r="DF71" s="123" t="str">
        <f t="shared" si="60"/>
        <v/>
      </c>
      <c r="DG71" s="124">
        <f>IFERROR(INDEX(DATASHEET!$A$1:$GG$231,MATCH(L3VA!$A71,DATASHEET!$A$1:$A$231,0),MATCH(L3VA!DH$2,DATASHEET!$A$1:$GG$1,0)),"")</f>
        <v>0</v>
      </c>
      <c r="DH71" s="105" t="str">
        <f>IF(VLOOKUP(L3VA!$A71,DATASHEET!$A$2:$EW$231,102,FALSE)="","",VLOOKUP(L3VA!$A71,DATASHEET!$A$2:$EW$231,102,FALSE))</f>
        <v/>
      </c>
      <c r="DI71" s="105" t="str">
        <f t="shared" si="61"/>
        <v/>
      </c>
      <c r="DJ71" s="106" t="str">
        <f>IF(ISBLANK(DATASHEET!DM59),"",DATASHEET!DM59)</f>
        <v/>
      </c>
      <c r="DK71" s="107" t="str">
        <f>IF(ISBLANK(DATASHEET!DN59),"",DATASHEET!DN59)</f>
        <v/>
      </c>
      <c r="DL71" s="123" t="str">
        <f t="shared" si="62"/>
        <v/>
      </c>
      <c r="DM71" s="124">
        <f>IFERROR(INDEX(DATASHEET!$A$1:$GG$231,MATCH(L3VA!$A71,DATASHEET!$A$1:$A$231,0),MATCH(L3VA!DN$2,DATASHEET!$A$1:$GG$1,0)),"")</f>
        <v>0</v>
      </c>
      <c r="DN71" s="105" t="str">
        <f>IF(VLOOKUP(L3VA!$A71,DATASHEET!$A$2:$FW$231,112,FALSE)="","",VLOOKUP(L3VA!$A71,DATASHEET!$A$2:$FW$231,112,FALSE))</f>
        <v/>
      </c>
      <c r="DO71" s="105" t="str">
        <f t="shared" si="28"/>
        <v/>
      </c>
      <c r="DP71" s="106" t="str">
        <f>IF(ISBLANK(DATASHEET!DR59),"",DATASHEET!DR59)</f>
        <v/>
      </c>
      <c r="DQ71" s="107" t="str">
        <f>IF(ISBLANK(DATASHEET!DS59),"",DATASHEET!DS59)</f>
        <v/>
      </c>
      <c r="DR71" s="123" t="str">
        <f t="shared" si="63"/>
        <v/>
      </c>
      <c r="DS71" s="124">
        <f>IFERROR(INDEX(DATASHEET!$A$1:$GG$231,MATCH(L3VA!$A71,DATASHEET!$A$1:$A$231,0),MATCH(L3VA!DT$2,DATASHEET!$A$1:$GG$1,0)),"")</f>
        <v>0</v>
      </c>
      <c r="DT71" s="105" t="str">
        <f>IF(VLOOKUP(L3VA!$A71,DATASHEET!$A$2:$EW$231,117,FALSE)="","",VLOOKUP(L3VA!$A71,DATASHEET!$A$2:$EW$231,117,FALSE))</f>
        <v/>
      </c>
      <c r="DU71" s="105" t="str">
        <f t="shared" si="64"/>
        <v/>
      </c>
      <c r="DV71" s="106" t="str">
        <f>IF(ISBLANK(DATASHEET!DW59),"",DATASHEET!DW59)</f>
        <v/>
      </c>
      <c r="DW71" s="107" t="str">
        <f>IF(ISBLANK(DATASHEET!DX59),"",DATASHEET!DX59)</f>
        <v/>
      </c>
      <c r="DX71" s="123" t="str">
        <f t="shared" si="65"/>
        <v/>
      </c>
      <c r="DY71" s="124" t="str">
        <f>IFERROR(INDEX(DATASHEET!$A$1:$GG$231,MATCH(L3VA!$A71,DATASHEET!$A$1:$A$231,0),MATCH(L3VA!DZ$2,DATASHEET!$A$1:$GG$1,0)),"")</f>
        <v/>
      </c>
      <c r="DZ71" s="105" t="str">
        <f>IF(VLOOKUP(L3VA!$A71,DATASHEET!$A$2:$EW$231,122,FALSE)="","",VLOOKUP(L3VA!$A71,DATASHEET!$A$2:$EW$231,122,FALSE))</f>
        <v/>
      </c>
      <c r="EA71" s="105" t="str">
        <f t="shared" si="66"/>
        <v/>
      </c>
      <c r="EB71" s="106" t="str">
        <f>IF(ISBLANK(DATASHEET!EB59),"",DATASHEET!EB59)</f>
        <v/>
      </c>
      <c r="EC71" s="107" t="str">
        <f>IF(ISBLANK(DATASHEET!EC59),"",DATASHEET!EC59)</f>
        <v/>
      </c>
      <c r="ED71" s="123" t="str">
        <f t="shared" si="67"/>
        <v/>
      </c>
      <c r="EE71" s="124">
        <f>IFERROR(INDEX(DATASHEET!$A$1:$GG$231,MATCH(L3VA!$A71,DATASHEET!$A$1:$A$231,0),MATCH(L3VA!EF$2,DATASHEET!$A$1:$GG$1,0)),"")</f>
        <v>0</v>
      </c>
      <c r="EF71" s="105" t="str">
        <f>IF(VLOOKUP(L3VA!$A71,DATASHEET!$A$2:$EW$231,127,FALSE)="","",VLOOKUP(L3VA!$A71,DATASHEET!$A$2:$EW$231,127,FALSE))</f>
        <v/>
      </c>
      <c r="EG71" s="105" t="str">
        <f t="shared" si="68"/>
        <v/>
      </c>
      <c r="EH71" s="106" t="str">
        <f>IF(ISBLANK(DATASHEET!EG59),"",DATASHEET!EG59)</f>
        <v/>
      </c>
      <c r="EI71" s="107" t="str">
        <f>IF(ISBLANK(DATASHEET!EH59),"",DATASHEET!EH59)</f>
        <v/>
      </c>
      <c r="EJ71" s="123" t="str">
        <f t="shared" si="69"/>
        <v/>
      </c>
      <c r="EK71" s="124">
        <f>IFERROR(INDEX(DATASHEET!$A$1:$GG$231,MATCH(L3VA!$A71,DATASHEET!$A$1:$A$231,0),MATCH(L3VA!EL$2,DATASHEET!$A$1:$GG$1,0)),"")</f>
        <v>0</v>
      </c>
      <c r="EL71" s="105" t="str">
        <f>IF(VLOOKUP(L3VA!$A71,DATASHEET!$A$2:$EW$231,132,FALSE)="","",VLOOKUP(L3VA!$A71,DATASHEET!$A$2:$EW$231,132,FALSE))</f>
        <v/>
      </c>
      <c r="EM71" s="105" t="str">
        <f t="shared" si="70"/>
        <v/>
      </c>
      <c r="EN71" s="106" t="str">
        <f>IF(ISBLANK(DATASHEET!EL59),"",DATASHEET!EL59)</f>
        <v/>
      </c>
      <c r="EO71" s="107" t="str">
        <f>IF(ISBLANK(DATASHEET!EM59),"",DATASHEET!EM59)</f>
        <v/>
      </c>
      <c r="EP71" s="123" t="str">
        <f t="shared" si="71"/>
        <v/>
      </c>
      <c r="EQ71" s="124">
        <f>IFERROR(INDEX(DATASHEET!$A$1:$GG$231,MATCH(L3VA!$A71,DATASHEET!$A$1:$A$231,0),MATCH(L3VA!ER$2,DATASHEET!$A$1:$GG$1,0)),"")</f>
        <v>0</v>
      </c>
      <c r="ER71" s="105" t="str">
        <f>IF(VLOOKUP(L3VA!$A71,DATASHEET!$A$2:$EW$231,137,FALSE)="","",VLOOKUP(L3VA!$A71,DATASHEET!$A$2:$EW$231,137,FALSE))</f>
        <v/>
      </c>
      <c r="ES71" s="105" t="str">
        <f t="shared" si="72"/>
        <v/>
      </c>
      <c r="ET71" s="106" t="str">
        <f>IF(ISBLANK(DATASHEET!EQ59),"",DATASHEET!EQ59)</f>
        <v/>
      </c>
      <c r="EU71" s="107" t="str">
        <f>IF(ISBLANK(DATASHEET!ER59),"",DATASHEET!ER59)</f>
        <v/>
      </c>
      <c r="EV71" s="123" t="str">
        <f t="shared" si="73"/>
        <v/>
      </c>
      <c r="EW71" s="124">
        <f>IFERROR(INDEX(DATASHEET!$A$1:$GG$231,MATCH(L3VA!$A71,DATASHEET!$A$1:$A$231,0),MATCH(L3VA!EX$2,DATASHEET!$A$1:$GG$1,0)),"")</f>
        <v>0</v>
      </c>
      <c r="EX71" s="105" t="str">
        <f>IF(VLOOKUP(L3VA!$A71,DATASHEET!$A$2:$EW$231,142,FALSE)="","",VLOOKUP(L3VA!$A71,DATASHEET!$A$2:$EW$231,142,FALSE))</f>
        <v/>
      </c>
      <c r="EY71" s="105" t="str">
        <f t="shared" si="74"/>
        <v/>
      </c>
      <c r="EZ71" s="106" t="str">
        <f>IF(ISBLANK(DATASHEET!EV59),"",DATASHEET!EV59)</f>
        <v>HSH</v>
      </c>
      <c r="FA71" s="107" t="str">
        <f>IF(ISBLANK(DATASHEET!EW59),"",DATASHEET!EW59)</f>
        <v>12B-SO-9</v>
      </c>
      <c r="FB71" s="123" t="str">
        <f t="shared" si="75"/>
        <v/>
      </c>
      <c r="FC71" s="124">
        <f>IFERROR(INDEX(DATASHEET!$A$1:$GG$231,MATCH(L3VA!$A71,DATASHEET!$A$1:$A$231,0),MATCH(L3VA!FD$2,DATASHEET!$A$1:$GG$1,0)),"")</f>
        <v>0</v>
      </c>
      <c r="FD71" s="105" t="str">
        <f>IF(VLOOKUP(L3VA!$A71,DATASHEET!$A$2:$FW$231,147,FALSE)="","",VLOOKUP(L3VA!$A71,DATASHEET!$A$2:$FW$231,147,FALSE))</f>
        <v/>
      </c>
      <c r="FE71" s="105" t="str">
        <f t="shared" si="76"/>
        <v/>
      </c>
      <c r="FF71" s="106" t="str">
        <f>IF(ISBLANK(DATASHEET!FA59),"",DATASHEET!FA59)</f>
        <v/>
      </c>
      <c r="FG71" s="107" t="str">
        <f>IF(ISBLANK(DATASHEET!FB59),"",DATASHEET!FB59)</f>
        <v/>
      </c>
    </row>
    <row r="72" spans="1:163" x14ac:dyDescent="0.25">
      <c r="A72" s="354">
        <f>DATASHEET!A60</f>
        <v>152117</v>
      </c>
      <c r="B72" s="42" t="str">
        <f>DATASHEET!B60</f>
        <v>EDWARDS, Rowan</v>
      </c>
      <c r="C72" s="109" t="str">
        <f>DATASHEET!C60</f>
        <v>12JW</v>
      </c>
      <c r="D72" s="110" t="str">
        <f>DATASHEET!D60</f>
        <v>F</v>
      </c>
      <c r="E72" s="110" t="str">
        <f>IFERROR(VLOOKUP(A72,'[5]Y12 Students'!$E$3:$I$271,5,FALSE),"")</f>
        <v>INTERNAL</v>
      </c>
      <c r="F72" s="110" t="str">
        <f>DATASHEET!E60</f>
        <v>N</v>
      </c>
      <c r="G72" s="110" t="str">
        <f>DATASHEET!F60</f>
        <v>White - British</v>
      </c>
      <c r="H72" s="110" t="str">
        <f>DATASHEET!G60</f>
        <v>N</v>
      </c>
      <c r="I72" s="110" t="str">
        <f>DATASHEET!H60</f>
        <v>N</v>
      </c>
      <c r="J72" s="111" t="str">
        <f>DATASHEET!J60</f>
        <v/>
      </c>
      <c r="K72" s="104" t="str">
        <f t="shared" si="25"/>
        <v/>
      </c>
      <c r="L72" s="104" t="str">
        <f t="shared" si="26"/>
        <v/>
      </c>
      <c r="M72" s="336" t="str">
        <f>IF(COUNT(L3VA!$N72,L3VA!$Z72,L3VA!$T72,L3VA!$AF72,L3VA!$AX72,L3VA!$AR72,L3VA!$BJ72,L3VA!$BD72,L3VA!$BP72,L3VA!#REF!,L3VA!$AL72,L3VA!$BV72,L3VA!$CH72,L3VA!$CZ72,L3VA!$CN72,L3VA!$DF72,L3VA!$CB72,L3VA!#REF!,L3VA!$DR72,L3VA!$DX72,L3VA!$ED72,L3VA!$EJ72,L3VA!$EP72,L3VA!$EV72,L3VA!$FB72,L3VA!$DL72)=0,"",AVERAGE(N72,Z72,T72,AF72,AL72,AX72,AR72,BJ72,BD72,BP72,BV72,CH72,CZ72,CN72,DF72,CB72,DR72,DX72,ED72,EJ72,EP72,EV72,FB72,DL72))</f>
        <v/>
      </c>
      <c r="N72" s="123" t="str">
        <f t="shared" si="29"/>
        <v/>
      </c>
      <c r="O72" s="124">
        <f>IFERROR(INDEX(DATASHEET!$A$1:$GG$231,MATCH(L3VA!$A72,DATASHEET!$A$1:$A$231,0),MATCH(L3VA!P$2,DATASHEET!$A$1:$GG$1,0)),"")</f>
        <v>0</v>
      </c>
      <c r="P72" s="105">
        <f>IF(VLOOKUP(L3VA!$A72,DATASHEET!$A$2:$EW$231,22,FALSE)="","",VLOOKUP(L3VA!$A72,DATASHEET!$A$2:$EW$231,22,FALSE))</f>
        <v>2</v>
      </c>
      <c r="Q72" s="105" t="str">
        <f t="shared" si="30"/>
        <v/>
      </c>
      <c r="R72" s="106" t="str">
        <f>IF(ISBLANK(DATASHEET!AF60),"",DATASHEET!AF60)</f>
        <v/>
      </c>
      <c r="S72" s="107" t="str">
        <f>IF(ISBLANK(DATASHEET!AG60),"",DATASHEET!AG60)</f>
        <v/>
      </c>
      <c r="T72" s="123" t="str">
        <f t="shared" si="31"/>
        <v/>
      </c>
      <c r="U72" s="124">
        <f>IFERROR(INDEX(DATASHEET!$A$1:$GG$231,MATCH(L3VA!$A72,DATASHEET!$A$1:$A$231,0),MATCH(L3VA!V$2,DATASHEET!$A$1:$GG$1,0)),"")</f>
        <v>0</v>
      </c>
      <c r="V72" s="105">
        <f>IF(VLOOKUP(L3VA!$A72,DATASHEET!$A$2:$EW$231,27,FALSE)="","",VLOOKUP(L3VA!$A72,DATASHEET!$A$2:$EW$231,27,FALSE))</f>
        <v>3</v>
      </c>
      <c r="W72" s="105" t="str">
        <f t="shared" si="32"/>
        <v/>
      </c>
      <c r="X72" s="106" t="str">
        <f>IF(ISBLANK(DATASHEET!AK60),"",DATASHEET!AK60)</f>
        <v/>
      </c>
      <c r="Y72" s="107" t="str">
        <f>IF(ISBLANK(DATASHEET!AL60),"",DATASHEET!AL60)</f>
        <v/>
      </c>
      <c r="Z72" s="123" t="str">
        <f t="shared" si="33"/>
        <v/>
      </c>
      <c r="AA72" s="124">
        <f>IFERROR(INDEX(DATASHEET!$A$1:$GG$231,MATCH(L3VA!$A72,DATASHEET!$A$1:$A$231,0),MATCH(L3VA!AB$2,DATASHEET!$A$1:$GG$1,0)),"")</f>
        <v>0</v>
      </c>
      <c r="AB72" s="105" t="str">
        <f>IF(VLOOKUP(L3VA!$A72,DATASHEET!$A$2:$EW$231,32,FALSE)="","",VLOOKUP(L3VA!$A72,DATASHEET!$A$2:$EW$231,32,FALSE))</f>
        <v/>
      </c>
      <c r="AC72" s="105" t="str">
        <f t="shared" si="34"/>
        <v/>
      </c>
      <c r="AD72" s="106" t="str">
        <f>IF(ISBLANK(DATASHEET!AP60),"",DATASHEET!AP60)</f>
        <v/>
      </c>
      <c r="AE72" s="107" t="str">
        <f>IF(ISBLANK(DATASHEET!AQ60),"",DATASHEET!AQ60)</f>
        <v/>
      </c>
      <c r="AF72" s="123" t="str">
        <f t="shared" si="35"/>
        <v/>
      </c>
      <c r="AG72" s="124">
        <f>IFERROR(INDEX(DATASHEET!$A$1:$GG$231,MATCH(L3VA!$A72,DATASHEET!$A$1:$A$231,0),MATCH(L3VA!AH$2,DATASHEET!$A$1:$GG$1,0)),"")</f>
        <v>0</v>
      </c>
      <c r="AH72" s="105" t="str">
        <f>IF(VLOOKUP(L3VA!$A72,DATASHEET!$A$2:$EW$231,37,FALSE)="","",VLOOKUP(L3VA!$A72,DATASHEET!$A$2:$EW$231,37,FALSE))</f>
        <v/>
      </c>
      <c r="AI72" s="105" t="str">
        <f t="shared" si="36"/>
        <v/>
      </c>
      <c r="AJ72" s="106" t="str">
        <f>IF(ISBLANK(DATASHEET!AU60),"",DATASHEET!AU60)</f>
        <v/>
      </c>
      <c r="AK72" s="107" t="str">
        <f>IF(ISBLANK(DATASHEET!AV60),"",DATASHEET!AV60)</f>
        <v/>
      </c>
      <c r="AL72" s="123" t="str">
        <f t="shared" si="37"/>
        <v/>
      </c>
      <c r="AM72" s="124">
        <f>IFERROR(INDEX(DATASHEET!$A$1:$GG$231,MATCH(L3VA!$A72,DATASHEET!$A$1:$A$231,0),MATCH(L3VA!AN$2,DATASHEET!$A$1:$GG$1,0)),"")</f>
        <v>0</v>
      </c>
      <c r="AN72" s="105" t="str">
        <f>IF(VLOOKUP(L3VA!$A72,DATASHEET!$A$2:$EW$231,42,FALSE)="","",VLOOKUP(L3VA!$A72,DATASHEET!$A$2:$EW$231,42,FALSE))</f>
        <v/>
      </c>
      <c r="AO72" s="105" t="str">
        <f t="shared" si="38"/>
        <v/>
      </c>
      <c r="AP72" s="106" t="str">
        <f>IF(ISBLANK(DATASHEET!AZ60),"",DATASHEET!AZ60)</f>
        <v/>
      </c>
      <c r="AQ72" s="107" t="str">
        <f>IF(ISBLANK(DATASHEET!BA60),"",DATASHEET!BA60)</f>
        <v/>
      </c>
      <c r="AR72" s="123" t="str">
        <f t="shared" si="39"/>
        <v/>
      </c>
      <c r="AS72" s="124">
        <f>IFERROR(INDEX(DATASHEET!$A$1:$GG$231,MATCH(L3VA!$A72,DATASHEET!$A$1:$A$231,0),MATCH(L3VA!AT$2,DATASHEET!$A$1:$GG$1,0)),"")</f>
        <v>0</v>
      </c>
      <c r="AT72" s="105" t="str">
        <f>IF(VLOOKUP(L3VA!$A72,DATASHEET!$A$2:$EW$231,47,FALSE)="","",VLOOKUP(L3VA!$A72,DATASHEET!$A$2:$EW$231,47,FALSE))</f>
        <v/>
      </c>
      <c r="AU72" s="105" t="str">
        <f t="shared" si="40"/>
        <v/>
      </c>
      <c r="AV72" s="106" t="str">
        <f>IF(ISBLANK(DATASHEET!BE60),"",DATASHEET!BE60)</f>
        <v/>
      </c>
      <c r="AW72" s="107" t="str">
        <f>IF(ISBLANK(DATASHEET!BF60),"",DATASHEET!BF60)</f>
        <v/>
      </c>
      <c r="AX72" s="123" t="str">
        <f t="shared" si="41"/>
        <v/>
      </c>
      <c r="AY72" s="124">
        <f>IFERROR(INDEX(DATASHEET!$A$1:$GG$231,MATCH(L3VA!$A72,DATASHEET!$A$1:$A$231,0),MATCH(L3VA!AZ$2,DATASHEET!$A$1:$GG$1,0)),"")</f>
        <v>0</v>
      </c>
      <c r="AZ72" s="105" t="str">
        <f>IF(VLOOKUP(L3VA!$A72,DATASHEET!$A$2:$EW$231,52,FALSE)="","",VLOOKUP(L3VA!$A72,DATASHEET!$A$2:$EW$231,52,FALSE))</f>
        <v/>
      </c>
      <c r="BA72" s="105" t="str">
        <f t="shared" si="42"/>
        <v/>
      </c>
      <c r="BB72" s="106" t="str">
        <f>IF(ISBLANK(DATASHEET!BJ60),"",DATASHEET!BJ60)</f>
        <v/>
      </c>
      <c r="BC72" s="107" t="str">
        <f>IF(ISBLANK(DATASHEET!BK60),"",DATASHEET!BK60)</f>
        <v/>
      </c>
      <c r="BD72" s="123" t="str">
        <f t="shared" si="43"/>
        <v/>
      </c>
      <c r="BE72" s="124">
        <f>IFERROR(INDEX(DATASHEET!$A$1:$GG$231,MATCH(L3VA!$A72,DATASHEET!$A$1:$A$231,0),MATCH(L3VA!BF$2,DATASHEET!$A$1:$GG$1,0)),"")</f>
        <v>0</v>
      </c>
      <c r="BF72" s="105" t="str">
        <f>IF(VLOOKUP(L3VA!$A72,DATASHEET!$A$2:$EW$231,57,FALSE)="","",VLOOKUP(L3VA!$A72,DATASHEET!$A$2:$EW$231,57,FALSE))</f>
        <v/>
      </c>
      <c r="BG72" s="105" t="str">
        <f t="shared" si="44"/>
        <v/>
      </c>
      <c r="BH72" s="106" t="str">
        <f>IF(ISBLANK(DATASHEET!BO60),"",DATASHEET!BO60)</f>
        <v/>
      </c>
      <c r="BI72" s="107" t="str">
        <f>IF(ISBLANK(DATASHEET!BP60),"",DATASHEET!BP60)</f>
        <v/>
      </c>
      <c r="BJ72" s="123" t="str">
        <f t="shared" si="45"/>
        <v/>
      </c>
      <c r="BK72" s="124">
        <f>IFERROR(INDEX(DATASHEET!$A$1:$GG$231,MATCH(L3VA!$A72,DATASHEET!$A$1:$A$231,0),MATCH(L3VA!BL$2,DATASHEET!$A$1:$GG$1,0)),"")</f>
        <v>0</v>
      </c>
      <c r="BL72" s="105" t="str">
        <f>IF(VLOOKUP(L3VA!$A72,DATASHEET!$A$2:$EW$231,62,FALSE)="","",VLOOKUP(L3VA!$A72,DATASHEET!$A$2:$EW$231,62,FALSE))</f>
        <v/>
      </c>
      <c r="BM72" s="105" t="str">
        <f t="shared" si="46"/>
        <v/>
      </c>
      <c r="BN72" s="106" t="str">
        <f>IF(ISBLANK(DATASHEET!BT60),"",DATASHEET!BT60)</f>
        <v>KK</v>
      </c>
      <c r="BO72" s="107" t="str">
        <f>IF(ISBLANK(DATASHEET!BU60),"",DATASHEET!BU60)</f>
        <v>12E-EA-3</v>
      </c>
      <c r="BP72" s="123" t="str">
        <f t="shared" si="47"/>
        <v/>
      </c>
      <c r="BQ72" s="124">
        <f>IFERROR(INDEX(DATASHEET!$A$1:$GG$231,MATCH(L3VA!$A72,DATASHEET!$A$1:$A$231,0),MATCH(L3VA!BR$2,DATASHEET!$A$1:$GG$1,0)),"")</f>
        <v>0</v>
      </c>
      <c r="BR72" s="105" t="str">
        <f>IF(VLOOKUP(L3VA!$A72,DATASHEET!$A$2:$EW$231,67,FALSE)="","",VLOOKUP(L3VA!$A72,DATASHEET!$A$2:$EW$231,67,FALSE))</f>
        <v/>
      </c>
      <c r="BS72" s="105" t="str">
        <f t="shared" si="48"/>
        <v/>
      </c>
      <c r="BT72" s="106" t="str">
        <f>IF(ISBLANK(DATASHEET!BY60),"",DATASHEET!BY60)</f>
        <v/>
      </c>
      <c r="BU72" s="107" t="str">
        <f>IF(ISBLANK(DATASHEET!BZ60),"",DATASHEET!BZ60)</f>
        <v/>
      </c>
      <c r="BV72" s="123" t="str">
        <f t="shared" si="49"/>
        <v/>
      </c>
      <c r="BW72" s="124">
        <f>IFERROR(INDEX(DATASHEET!$A$1:$GG$231,MATCH(L3VA!$A72,DATASHEET!$A$1:$A$231,0),MATCH(L3VA!BX$2,DATASHEET!$A$1:$GG$1,0)),"")</f>
        <v>0</v>
      </c>
      <c r="BX72" s="105" t="str">
        <f>IF(VLOOKUP(L3VA!$A72,DATASHEET!$A$2:$EW$231,77,FALSE)="","",VLOOKUP(L3VA!$A72,DATASHEET!$A$2:$EW$231,77,FALSE))</f>
        <v/>
      </c>
      <c r="BY72" s="105" t="str">
        <f t="shared" si="50"/>
        <v/>
      </c>
      <c r="BZ72" s="106" t="str">
        <f>IF(ISBLANK(DATASHEET!CI60),"",DATASHEET!CI60)</f>
        <v>BJM</v>
      </c>
      <c r="CA72" s="107" t="str">
        <f>IF(ISBLANK(DATASHEET!CJ60),"",DATASHEET!CJ60)</f>
        <v>12A-FR-6</v>
      </c>
      <c r="CB72" s="123" t="str">
        <f t="shared" si="51"/>
        <v/>
      </c>
      <c r="CC72" s="124">
        <f>IFERROR(INDEX(DATASHEET!$A$1:$GG$231,MATCH(L3VA!$A72,DATASHEET!$A$1:$A$231,0),MATCH(L3VA!CD$2,DATASHEET!$A$1:$GG$1,0)),"")</f>
        <v>0</v>
      </c>
      <c r="CD72" s="105" t="str">
        <f>IF(VLOOKUP(L3VA!$A72,DATASHEET!$A$2:$EW$231,82,FALSE)="","",VLOOKUP(L3VA!$A72,DATASHEET!$A$2:$EW$231,82,FALSE))</f>
        <v>CR</v>
      </c>
      <c r="CE72" s="105" t="str">
        <f t="shared" si="52"/>
        <v/>
      </c>
      <c r="CF72" s="106" t="str">
        <f>IF(ISBLANK(DATASHEET!CN60),"",DATASHEET!CN60)</f>
        <v/>
      </c>
      <c r="CG72" s="107" t="str">
        <f>IF(ISBLANK(DATASHEET!CO60),"",DATASHEET!CO60)</f>
        <v/>
      </c>
      <c r="CH72" s="123" t="str">
        <f t="shared" si="53"/>
        <v/>
      </c>
      <c r="CI72" s="124">
        <f>IFERROR(INDEX(DATASHEET!$A$1:$GG$231,MATCH(L3VA!$A72,DATASHEET!$A$1:$A$231,0),MATCH(L3VA!CJ$2,DATASHEET!$A$1:$GG$1,0)),"")</f>
        <v>0</v>
      </c>
      <c r="CJ72" s="105" t="str">
        <f>IF(VLOOKUP(L3VA!$A72,DATASHEET!$A$2:$EW$231,87,FALSE)="","",VLOOKUP(L3VA!$A72,DATASHEET!$A$2:$EW$231,87,FALSE))</f>
        <v>BJM</v>
      </c>
      <c r="CK72" s="105" t="str">
        <f t="shared" si="27"/>
        <v/>
      </c>
      <c r="CL72" s="106" t="str">
        <f>IF(ISBLANK(DATASHEET!CS60),"",DATASHEET!CS60)</f>
        <v/>
      </c>
      <c r="CM72" s="107" t="str">
        <f>IF(ISBLANK(DATASHEET!CT60),"",DATASHEET!CT60)</f>
        <v/>
      </c>
      <c r="CN72" s="123" t="str">
        <f t="shared" si="54"/>
        <v/>
      </c>
      <c r="CO72" s="124">
        <f>IFERROR(INDEX(DATASHEET!$A$1:$GG$231,MATCH(L3VA!$A72,DATASHEET!$A$1:$A$231,0),MATCH(L3VA!CP$2,DATASHEET!$A$1:$GG$1,0)),"")</f>
        <v>0</v>
      </c>
      <c r="CP72" s="105" t="str">
        <f>IF(VLOOKUP(L3VA!$A72,DATASHEET!$A$2:$EW$231,92,FALSE)="","",VLOOKUP(L3VA!$A72,DATASHEET!$A$2:$EW$231,92,FALSE))</f>
        <v/>
      </c>
      <c r="CQ72" s="105" t="str">
        <f t="shared" si="55"/>
        <v/>
      </c>
      <c r="CR72" s="106" t="str">
        <f>IF(ISBLANK(DATASHEET!CX60),"",DATASHEET!CX60)</f>
        <v/>
      </c>
      <c r="CS72" s="107" t="str">
        <f>IF(ISBLANK(DATASHEET!CY60),"",DATASHEET!CY60)</f>
        <v/>
      </c>
      <c r="CT72" s="123" t="str">
        <f t="shared" si="56"/>
        <v/>
      </c>
      <c r="CU72" s="124">
        <f>IFERROR(INDEX(DATASHEET!$A$1:$GG$231,MATCH(L3VA!$A72,DATASHEET!$A$1:$A$231,0),MATCH(L3VA!CV$2,DATASHEET!$A$1:$GG$1,0)),"")</f>
        <v>0</v>
      </c>
      <c r="CV72" s="105" t="str">
        <f>IF(VLOOKUP(L3VA!$A72,DATASHEET!$A$2:$EW$231,107,FALSE)="","",VLOOKUP(L3VA!$A72,DATASHEET!$A$2:$EW$231,107,FALSE))</f>
        <v/>
      </c>
      <c r="CW72" s="105" t="str">
        <f t="shared" si="57"/>
        <v/>
      </c>
      <c r="CX72" s="106" t="str">
        <f>IF(ISBLANK(DATASHEET!DC60),"",DATASHEET!DC60)</f>
        <v/>
      </c>
      <c r="CY72" s="107" t="str">
        <f>IF(ISBLANK(DATASHEET!DD60),"",DATASHEET!DD60)</f>
        <v/>
      </c>
      <c r="CZ72" s="123" t="str">
        <f t="shared" si="58"/>
        <v/>
      </c>
      <c r="DA72" s="124">
        <f>IFERROR(INDEX(DATASHEET!$A$1:$GG$231,MATCH(L3VA!$A72,DATASHEET!$A$1:$A$231,0),MATCH(L3VA!DB$2,DATASHEET!$A$1:$GG$1,0)),"")</f>
        <v>0</v>
      </c>
      <c r="DB72" s="105" t="str">
        <f>IF(VLOOKUP(L3VA!$A72,DATASHEET!$A$2:$EW$231,97,FALSE)="","",VLOOKUP(L3VA!$A72,DATASHEET!$A$2:$EW$231,97,FALSE))</f>
        <v/>
      </c>
      <c r="DC72" s="105" t="str">
        <f t="shared" si="59"/>
        <v/>
      </c>
      <c r="DD72" s="106" t="str">
        <f>IF(ISBLANK(DATASHEET!DH60),"",DATASHEET!DH60)</f>
        <v>EB</v>
      </c>
      <c r="DE72" s="107" t="str">
        <f>IF(ISBLANK(DATASHEET!DI60),"",DATASHEET!DI60)</f>
        <v>12C-HI-5</v>
      </c>
      <c r="DF72" s="123" t="str">
        <f t="shared" si="60"/>
        <v/>
      </c>
      <c r="DG72" s="124">
        <f>IFERROR(INDEX(DATASHEET!$A$1:$GG$231,MATCH(L3VA!$A72,DATASHEET!$A$1:$A$231,0),MATCH(L3VA!DH$2,DATASHEET!$A$1:$GG$1,0)),"")</f>
        <v>0</v>
      </c>
      <c r="DH72" s="105" t="str">
        <f>IF(VLOOKUP(L3VA!$A72,DATASHEET!$A$2:$EW$231,102,FALSE)="","",VLOOKUP(L3VA!$A72,DATASHEET!$A$2:$EW$231,102,FALSE))</f>
        <v/>
      </c>
      <c r="DI72" s="105" t="str">
        <f t="shared" si="61"/>
        <v/>
      </c>
      <c r="DJ72" s="106" t="str">
        <f>IF(ISBLANK(DATASHEET!DM60),"",DATASHEET!DM60)</f>
        <v/>
      </c>
      <c r="DK72" s="107" t="str">
        <f>IF(ISBLANK(DATASHEET!DN60),"",DATASHEET!DN60)</f>
        <v/>
      </c>
      <c r="DL72" s="123" t="str">
        <f t="shared" si="62"/>
        <v/>
      </c>
      <c r="DM72" s="124">
        <f>IFERROR(INDEX(DATASHEET!$A$1:$GG$231,MATCH(L3VA!$A72,DATASHEET!$A$1:$A$231,0),MATCH(L3VA!DN$2,DATASHEET!$A$1:$GG$1,0)),"")</f>
        <v>0</v>
      </c>
      <c r="DN72" s="105" t="str">
        <f>IF(VLOOKUP(L3VA!$A72,DATASHEET!$A$2:$FW$231,112,FALSE)="","",VLOOKUP(L3VA!$A72,DATASHEET!$A$2:$FW$231,112,FALSE))</f>
        <v>EB</v>
      </c>
      <c r="DO72" s="105" t="str">
        <f t="shared" si="28"/>
        <v/>
      </c>
      <c r="DP72" s="106" t="str">
        <f>IF(ISBLANK(DATASHEET!DR60),"",DATASHEET!DR60)</f>
        <v/>
      </c>
      <c r="DQ72" s="107" t="str">
        <f>IF(ISBLANK(DATASHEET!DS60),"",DATASHEET!DS60)</f>
        <v/>
      </c>
      <c r="DR72" s="123" t="str">
        <f t="shared" si="63"/>
        <v/>
      </c>
      <c r="DS72" s="124">
        <f>IFERROR(INDEX(DATASHEET!$A$1:$GG$231,MATCH(L3VA!$A72,DATASHEET!$A$1:$A$231,0),MATCH(L3VA!DT$2,DATASHEET!$A$1:$GG$1,0)),"")</f>
        <v>0</v>
      </c>
      <c r="DT72" s="105" t="str">
        <f>IF(VLOOKUP(L3VA!$A72,DATASHEET!$A$2:$EW$231,117,FALSE)="","",VLOOKUP(L3VA!$A72,DATASHEET!$A$2:$EW$231,117,FALSE))</f>
        <v/>
      </c>
      <c r="DU72" s="105" t="str">
        <f t="shared" si="64"/>
        <v/>
      </c>
      <c r="DV72" s="106" t="str">
        <f>IF(ISBLANK(DATASHEET!DW60),"",DATASHEET!DW60)</f>
        <v/>
      </c>
      <c r="DW72" s="107" t="str">
        <f>IF(ISBLANK(DATASHEET!DX60),"",DATASHEET!DX60)</f>
        <v/>
      </c>
      <c r="DX72" s="123" t="str">
        <f t="shared" si="65"/>
        <v/>
      </c>
      <c r="DY72" s="124" t="str">
        <f>IFERROR(INDEX(DATASHEET!$A$1:$GG$231,MATCH(L3VA!$A72,DATASHEET!$A$1:$A$231,0),MATCH(L3VA!DZ$2,DATASHEET!$A$1:$GG$1,0)),"")</f>
        <v/>
      </c>
      <c r="DZ72" s="105" t="str">
        <f>IF(VLOOKUP(L3VA!$A72,DATASHEET!$A$2:$EW$231,122,FALSE)="","",VLOOKUP(L3VA!$A72,DATASHEET!$A$2:$EW$231,122,FALSE))</f>
        <v/>
      </c>
      <c r="EA72" s="105" t="str">
        <f t="shared" si="66"/>
        <v/>
      </c>
      <c r="EB72" s="106" t="str">
        <f>IF(ISBLANK(DATASHEET!EB60),"",DATASHEET!EB60)</f>
        <v/>
      </c>
      <c r="EC72" s="107" t="str">
        <f>IF(ISBLANK(DATASHEET!EC60),"",DATASHEET!EC60)</f>
        <v/>
      </c>
      <c r="ED72" s="123" t="str">
        <f t="shared" si="67"/>
        <v/>
      </c>
      <c r="EE72" s="124">
        <f>IFERROR(INDEX(DATASHEET!$A$1:$GG$231,MATCH(L3VA!$A72,DATASHEET!$A$1:$A$231,0),MATCH(L3VA!EF$2,DATASHEET!$A$1:$GG$1,0)),"")</f>
        <v>0</v>
      </c>
      <c r="EF72" s="105" t="str">
        <f>IF(VLOOKUP(L3VA!$A72,DATASHEET!$A$2:$EW$231,127,FALSE)="","",VLOOKUP(L3VA!$A72,DATASHEET!$A$2:$EW$231,127,FALSE))</f>
        <v/>
      </c>
      <c r="EG72" s="105" t="str">
        <f t="shared" si="68"/>
        <v/>
      </c>
      <c r="EH72" s="106" t="str">
        <f>IF(ISBLANK(DATASHEET!EG60),"",DATASHEET!EG60)</f>
        <v/>
      </c>
      <c r="EI72" s="107" t="str">
        <f>IF(ISBLANK(DATASHEET!EH60),"",DATASHEET!EH60)</f>
        <v/>
      </c>
      <c r="EJ72" s="123" t="str">
        <f t="shared" si="69"/>
        <v/>
      </c>
      <c r="EK72" s="124">
        <f>IFERROR(INDEX(DATASHEET!$A$1:$GG$231,MATCH(L3VA!$A72,DATASHEET!$A$1:$A$231,0),MATCH(L3VA!EL$2,DATASHEET!$A$1:$GG$1,0)),"")</f>
        <v>0</v>
      </c>
      <c r="EL72" s="105" t="str">
        <f>IF(VLOOKUP(L3VA!$A72,DATASHEET!$A$2:$EW$231,132,FALSE)="","",VLOOKUP(L3VA!$A72,DATASHEET!$A$2:$EW$231,132,FALSE))</f>
        <v/>
      </c>
      <c r="EM72" s="105" t="str">
        <f t="shared" si="70"/>
        <v/>
      </c>
      <c r="EN72" s="106" t="str">
        <f>IF(ISBLANK(DATASHEET!EL60),"",DATASHEET!EL60)</f>
        <v/>
      </c>
      <c r="EO72" s="107" t="str">
        <f>IF(ISBLANK(DATASHEET!EM60),"",DATASHEET!EM60)</f>
        <v/>
      </c>
      <c r="EP72" s="123" t="str">
        <f t="shared" si="71"/>
        <v/>
      </c>
      <c r="EQ72" s="124">
        <f>IFERROR(INDEX(DATASHEET!$A$1:$GG$231,MATCH(L3VA!$A72,DATASHEET!$A$1:$A$231,0),MATCH(L3VA!ER$2,DATASHEET!$A$1:$GG$1,0)),"")</f>
        <v>0</v>
      </c>
      <c r="ER72" s="105" t="str">
        <f>IF(VLOOKUP(L3VA!$A72,DATASHEET!$A$2:$EW$231,137,FALSE)="","",VLOOKUP(L3VA!$A72,DATASHEET!$A$2:$EW$231,137,FALSE))</f>
        <v/>
      </c>
      <c r="ES72" s="105" t="str">
        <f t="shared" si="72"/>
        <v/>
      </c>
      <c r="ET72" s="106" t="str">
        <f>IF(ISBLANK(DATASHEET!EQ60),"",DATASHEET!EQ60)</f>
        <v/>
      </c>
      <c r="EU72" s="107" t="str">
        <f>IF(ISBLANK(DATASHEET!ER60),"",DATASHEET!ER60)</f>
        <v/>
      </c>
      <c r="EV72" s="123" t="str">
        <f t="shared" si="73"/>
        <v/>
      </c>
      <c r="EW72" s="124">
        <f>IFERROR(INDEX(DATASHEET!$A$1:$GG$231,MATCH(L3VA!$A72,DATASHEET!$A$1:$A$231,0),MATCH(L3VA!EX$2,DATASHEET!$A$1:$GG$1,0)),"")</f>
        <v>0</v>
      </c>
      <c r="EX72" s="105" t="str">
        <f>IF(VLOOKUP(L3VA!$A72,DATASHEET!$A$2:$EW$231,142,FALSE)="","",VLOOKUP(L3VA!$A72,DATASHEET!$A$2:$EW$231,142,FALSE))</f>
        <v/>
      </c>
      <c r="EY72" s="105" t="str">
        <f t="shared" si="74"/>
        <v/>
      </c>
      <c r="EZ72" s="106" t="str">
        <f>IF(ISBLANK(DATASHEET!EV60),"",DATASHEET!EV60)</f>
        <v/>
      </c>
      <c r="FA72" s="107" t="str">
        <f>IF(ISBLANK(DATASHEET!EW60),"",DATASHEET!EW60)</f>
        <v/>
      </c>
      <c r="FB72" s="123" t="str">
        <f t="shared" si="75"/>
        <v/>
      </c>
      <c r="FC72" s="124">
        <f>IFERROR(INDEX(DATASHEET!$A$1:$GG$231,MATCH(L3VA!$A72,DATASHEET!$A$1:$A$231,0),MATCH(L3VA!FD$2,DATASHEET!$A$1:$GG$1,0)),"")</f>
        <v>0</v>
      </c>
      <c r="FD72" s="105" t="str">
        <f>IF(VLOOKUP(L3VA!$A72,DATASHEET!$A$2:$FW$231,147,FALSE)="","",VLOOKUP(L3VA!$A72,DATASHEET!$A$2:$FW$231,147,FALSE))</f>
        <v/>
      </c>
      <c r="FE72" s="105" t="str">
        <f t="shared" si="76"/>
        <v/>
      </c>
      <c r="FF72" s="106" t="str">
        <f>IF(ISBLANK(DATASHEET!FA60),"",DATASHEET!FA60)</f>
        <v/>
      </c>
      <c r="FG72" s="107" t="str">
        <f>IF(ISBLANK(DATASHEET!FB60),"",DATASHEET!FB60)</f>
        <v/>
      </c>
    </row>
    <row r="73" spans="1:163" x14ac:dyDescent="0.25">
      <c r="A73" s="354">
        <f>DATASHEET!A61</f>
        <v>150885</v>
      </c>
      <c r="B73" s="42" t="str">
        <f>DATASHEET!B61</f>
        <v>EFOBI, Toby</v>
      </c>
      <c r="C73" s="109" t="str">
        <f>DATASHEET!C61</f>
        <v>12DHO</v>
      </c>
      <c r="D73" s="110" t="str">
        <f>DATASHEET!D61</f>
        <v>M</v>
      </c>
      <c r="E73" s="110" t="str">
        <f>IFERROR(VLOOKUP(A73,'[5]Y12 Students'!$E$3:$I$271,5,FALSE),"")</f>
        <v>INTERNAL</v>
      </c>
      <c r="F73" s="110" t="str">
        <f>DATASHEET!E61</f>
        <v>N</v>
      </c>
      <c r="G73" s="110" t="str">
        <f>DATASHEET!F61</f>
        <v>Other Black African</v>
      </c>
      <c r="H73" s="110" t="str">
        <f>DATASHEET!G61</f>
        <v>N</v>
      </c>
      <c r="I73" s="110" t="str">
        <f>DATASHEET!H61</f>
        <v>N</v>
      </c>
      <c r="J73" s="111" t="str">
        <f>DATASHEET!J61</f>
        <v>2.5+ (D/C)</v>
      </c>
      <c r="K73" s="104" t="str">
        <f t="shared" si="25"/>
        <v/>
      </c>
      <c r="L73" s="104" t="str">
        <f t="shared" si="26"/>
        <v/>
      </c>
      <c r="M73" s="336" t="str">
        <f>IF(COUNT(L3VA!$N73,L3VA!$Z73,L3VA!$T73,L3VA!$AF73,L3VA!$AX73,L3VA!$AR73,L3VA!$BJ73,L3VA!$BD73,L3VA!$BP73,L3VA!#REF!,L3VA!$AL73,L3VA!$BV73,L3VA!$CH73,L3VA!$CZ73,L3VA!$CN73,L3VA!$DF73,L3VA!$CB73,L3VA!#REF!,L3VA!$DR73,L3VA!$DX73,L3VA!$ED73,L3VA!$EJ73,L3VA!$EP73,L3VA!$EV73,L3VA!$FB73,L3VA!$DL73)=0,"",AVERAGE(N73,Z73,T73,AF73,AL73,AX73,AR73,BJ73,BD73,BP73,BV73,CH73,CZ73,CN73,DF73,CB73,DR73,DX73,ED73,EJ73,EP73,EV73,FB73,DL73))</f>
        <v/>
      </c>
      <c r="N73" s="123" t="str">
        <f t="shared" si="29"/>
        <v/>
      </c>
      <c r="O73" s="124">
        <f>IFERROR(INDEX(DATASHEET!$A$1:$GG$231,MATCH(L3VA!$A73,DATASHEET!$A$1:$A$231,0),MATCH(L3VA!P$2,DATASHEET!$A$1:$GG$1,0)),"")</f>
        <v>0</v>
      </c>
      <c r="P73" s="105">
        <f>IF(VLOOKUP(L3VA!$A73,DATASHEET!$A$2:$EW$231,22,FALSE)="","",VLOOKUP(L3VA!$A73,DATASHEET!$A$2:$EW$231,22,FALSE))</f>
        <v>1</v>
      </c>
      <c r="Q73" s="105" t="str">
        <f t="shared" si="30"/>
        <v/>
      </c>
      <c r="R73" s="106" t="str">
        <f>IF(ISBLANK(DATASHEET!AF61),"",DATASHEET!AF61)</f>
        <v/>
      </c>
      <c r="S73" s="107" t="str">
        <f>IF(ISBLANK(DATASHEET!AG61),"",DATASHEET!AG61)</f>
        <v/>
      </c>
      <c r="T73" s="123" t="str">
        <f t="shared" si="31"/>
        <v/>
      </c>
      <c r="U73" s="124">
        <f>IFERROR(INDEX(DATASHEET!$A$1:$GG$231,MATCH(L3VA!$A73,DATASHEET!$A$1:$A$231,0),MATCH(L3VA!V$2,DATASHEET!$A$1:$GG$1,0)),"")</f>
        <v>0</v>
      </c>
      <c r="V73" s="105">
        <f>IF(VLOOKUP(L3VA!$A73,DATASHEET!$A$2:$EW$231,27,FALSE)="","",VLOOKUP(L3VA!$A73,DATASHEET!$A$2:$EW$231,27,FALSE))</f>
        <v>1</v>
      </c>
      <c r="W73" s="105" t="str">
        <f t="shared" si="32"/>
        <v/>
      </c>
      <c r="X73" s="106" t="str">
        <f>IF(ISBLANK(DATASHEET!AK61),"",DATASHEET!AK61)</f>
        <v/>
      </c>
      <c r="Y73" s="107" t="str">
        <f>IF(ISBLANK(DATASHEET!AL61),"",DATASHEET!AL61)</f>
        <v/>
      </c>
      <c r="Z73" s="123" t="str">
        <f t="shared" si="33"/>
        <v/>
      </c>
      <c r="AA73" s="124">
        <f>IFERROR(INDEX(DATASHEET!$A$1:$GG$231,MATCH(L3VA!$A73,DATASHEET!$A$1:$A$231,0),MATCH(L3VA!AB$2,DATASHEET!$A$1:$GG$1,0)),"")</f>
        <v>0</v>
      </c>
      <c r="AB73" s="105" t="str">
        <f>IF(VLOOKUP(L3VA!$A73,DATASHEET!$A$2:$EW$231,32,FALSE)="","",VLOOKUP(L3VA!$A73,DATASHEET!$A$2:$EW$231,32,FALSE))</f>
        <v/>
      </c>
      <c r="AC73" s="105" t="str">
        <f t="shared" si="34"/>
        <v/>
      </c>
      <c r="AD73" s="106" t="str">
        <f>IF(ISBLANK(DATASHEET!AP61),"",DATASHEET!AP61)</f>
        <v>ASM</v>
      </c>
      <c r="AE73" s="107" t="str">
        <f>IF(ISBLANK(DATASHEET!AQ61),"",DATASHEET!AQ61)</f>
        <v>12A-BE-1</v>
      </c>
      <c r="AF73" s="123" t="str">
        <f t="shared" si="35"/>
        <v/>
      </c>
      <c r="AG73" s="124">
        <f>IFERROR(INDEX(DATASHEET!$A$1:$GG$231,MATCH(L3VA!$A73,DATASHEET!$A$1:$A$231,0),MATCH(L3VA!AH$2,DATASHEET!$A$1:$GG$1,0)),"")</f>
        <v>0</v>
      </c>
      <c r="AH73" s="105" t="str">
        <f>IF(VLOOKUP(L3VA!$A73,DATASHEET!$A$2:$EW$231,37,FALSE)="","",VLOOKUP(L3VA!$A73,DATASHEET!$A$2:$EW$231,37,FALSE))</f>
        <v/>
      </c>
      <c r="AI73" s="105" t="str">
        <f t="shared" si="36"/>
        <v/>
      </c>
      <c r="AJ73" s="106" t="str">
        <f>IF(ISBLANK(DATASHEET!AU61),"",DATASHEET!AU61)</f>
        <v/>
      </c>
      <c r="AK73" s="107" t="str">
        <f>IF(ISBLANK(DATASHEET!AV61),"",DATASHEET!AV61)</f>
        <v/>
      </c>
      <c r="AL73" s="123" t="str">
        <f t="shared" si="37"/>
        <v/>
      </c>
      <c r="AM73" s="124">
        <f>IFERROR(INDEX(DATASHEET!$A$1:$GG$231,MATCH(L3VA!$A73,DATASHEET!$A$1:$A$231,0),MATCH(L3VA!AN$2,DATASHEET!$A$1:$GG$1,0)),"")</f>
        <v>0</v>
      </c>
      <c r="AN73" s="105" t="str">
        <f>IF(VLOOKUP(L3VA!$A73,DATASHEET!$A$2:$EW$231,42,FALSE)="","",VLOOKUP(L3VA!$A73,DATASHEET!$A$2:$EW$231,42,FALSE))</f>
        <v>ASM</v>
      </c>
      <c r="AO73" s="105" t="str">
        <f t="shared" si="38"/>
        <v/>
      </c>
      <c r="AP73" s="106" t="str">
        <f>IF(ISBLANK(DATASHEET!AZ61),"",DATASHEET!AZ61)</f>
        <v/>
      </c>
      <c r="AQ73" s="107" t="str">
        <f>IF(ISBLANK(DATASHEET!BA61),"",DATASHEET!BA61)</f>
        <v/>
      </c>
      <c r="AR73" s="123" t="str">
        <f t="shared" si="39"/>
        <v/>
      </c>
      <c r="AS73" s="124">
        <f>IFERROR(INDEX(DATASHEET!$A$1:$GG$231,MATCH(L3VA!$A73,DATASHEET!$A$1:$A$231,0),MATCH(L3VA!AT$2,DATASHEET!$A$1:$GG$1,0)),"")</f>
        <v>0</v>
      </c>
      <c r="AT73" s="105" t="str">
        <f>IF(VLOOKUP(L3VA!$A73,DATASHEET!$A$2:$EW$231,47,FALSE)="","",VLOOKUP(L3VA!$A73,DATASHEET!$A$2:$EW$231,47,FALSE))</f>
        <v/>
      </c>
      <c r="AU73" s="105" t="str">
        <f t="shared" si="40"/>
        <v/>
      </c>
      <c r="AV73" s="106" t="str">
        <f>IF(ISBLANK(DATASHEET!BE61),"",DATASHEET!BE61)</f>
        <v/>
      </c>
      <c r="AW73" s="107" t="str">
        <f>IF(ISBLANK(DATASHEET!BF61),"",DATASHEET!BF61)</f>
        <v/>
      </c>
      <c r="AX73" s="123" t="str">
        <f t="shared" si="41"/>
        <v/>
      </c>
      <c r="AY73" s="124">
        <f>IFERROR(INDEX(DATASHEET!$A$1:$GG$231,MATCH(L3VA!$A73,DATASHEET!$A$1:$A$231,0),MATCH(L3VA!AZ$2,DATASHEET!$A$1:$GG$1,0)),"")</f>
        <v>0</v>
      </c>
      <c r="AZ73" s="105" t="str">
        <f>IF(VLOOKUP(L3VA!$A73,DATASHEET!$A$2:$EW$231,52,FALSE)="","",VLOOKUP(L3VA!$A73,DATASHEET!$A$2:$EW$231,52,FALSE))</f>
        <v/>
      </c>
      <c r="BA73" s="105" t="str">
        <f t="shared" si="42"/>
        <v/>
      </c>
      <c r="BB73" s="106" t="str">
        <f>IF(ISBLANK(DATASHEET!BJ61),"",DATASHEET!BJ61)</f>
        <v/>
      </c>
      <c r="BC73" s="107" t="str">
        <f>IF(ISBLANK(DATASHEET!BK61),"",DATASHEET!BK61)</f>
        <v/>
      </c>
      <c r="BD73" s="123" t="str">
        <f t="shared" si="43"/>
        <v/>
      </c>
      <c r="BE73" s="124">
        <f>IFERROR(INDEX(DATASHEET!$A$1:$GG$231,MATCH(L3VA!$A73,DATASHEET!$A$1:$A$231,0),MATCH(L3VA!BF$2,DATASHEET!$A$1:$GG$1,0)),"")</f>
        <v>0</v>
      </c>
      <c r="BF73" s="105" t="str">
        <f>IF(VLOOKUP(L3VA!$A73,DATASHEET!$A$2:$EW$231,57,FALSE)="","",VLOOKUP(L3VA!$A73,DATASHEET!$A$2:$EW$231,57,FALSE))</f>
        <v/>
      </c>
      <c r="BG73" s="105" t="str">
        <f t="shared" si="44"/>
        <v/>
      </c>
      <c r="BH73" s="106" t="str">
        <f>IF(ISBLANK(DATASHEET!BO61),"",DATASHEET!BO61)</f>
        <v/>
      </c>
      <c r="BI73" s="107" t="str">
        <f>IF(ISBLANK(DATASHEET!BP61),"",DATASHEET!BP61)</f>
        <v/>
      </c>
      <c r="BJ73" s="123" t="str">
        <f t="shared" si="45"/>
        <v/>
      </c>
      <c r="BK73" s="124">
        <f>IFERROR(INDEX(DATASHEET!$A$1:$GG$231,MATCH(L3VA!$A73,DATASHEET!$A$1:$A$231,0),MATCH(L3VA!BL$2,DATASHEET!$A$1:$GG$1,0)),"")</f>
        <v>0</v>
      </c>
      <c r="BL73" s="105" t="str">
        <f>IF(VLOOKUP(L3VA!$A73,DATASHEET!$A$2:$EW$231,62,FALSE)="","",VLOOKUP(L3VA!$A73,DATASHEET!$A$2:$EW$231,62,FALSE))</f>
        <v/>
      </c>
      <c r="BM73" s="105" t="str">
        <f t="shared" si="46"/>
        <v/>
      </c>
      <c r="BN73" s="106" t="str">
        <f>IF(ISBLANK(DATASHEET!BT61),"",DATASHEET!BT61)</f>
        <v/>
      </c>
      <c r="BO73" s="107" t="str">
        <f>IF(ISBLANK(DATASHEET!BU61),"",DATASHEET!BU61)</f>
        <v/>
      </c>
      <c r="BP73" s="123" t="str">
        <f t="shared" si="47"/>
        <v/>
      </c>
      <c r="BQ73" s="124">
        <f>IFERROR(INDEX(DATASHEET!$A$1:$GG$231,MATCH(L3VA!$A73,DATASHEET!$A$1:$A$231,0),MATCH(L3VA!BR$2,DATASHEET!$A$1:$GG$1,0)),"")</f>
        <v>0</v>
      </c>
      <c r="BR73" s="105" t="str">
        <f>IF(VLOOKUP(L3VA!$A73,DATASHEET!$A$2:$EW$231,67,FALSE)="","",VLOOKUP(L3VA!$A73,DATASHEET!$A$2:$EW$231,67,FALSE))</f>
        <v/>
      </c>
      <c r="BS73" s="105" t="str">
        <f t="shared" si="48"/>
        <v/>
      </c>
      <c r="BT73" s="106" t="str">
        <f>IF(ISBLANK(DATASHEET!BY61),"",DATASHEET!BY61)</f>
        <v/>
      </c>
      <c r="BU73" s="107" t="str">
        <f>IF(ISBLANK(DATASHEET!BZ61),"",DATASHEET!BZ61)</f>
        <v/>
      </c>
      <c r="BV73" s="123" t="str">
        <f t="shared" si="49"/>
        <v/>
      </c>
      <c r="BW73" s="124">
        <f>IFERROR(INDEX(DATASHEET!$A$1:$GG$231,MATCH(L3VA!$A73,DATASHEET!$A$1:$A$231,0),MATCH(L3VA!BX$2,DATASHEET!$A$1:$GG$1,0)),"")</f>
        <v>0</v>
      </c>
      <c r="BX73" s="105" t="str">
        <f>IF(VLOOKUP(L3VA!$A73,DATASHEET!$A$2:$EW$231,77,FALSE)="","",VLOOKUP(L3VA!$A73,DATASHEET!$A$2:$EW$231,77,FALSE))</f>
        <v/>
      </c>
      <c r="BY73" s="105" t="str">
        <f t="shared" si="50"/>
        <v/>
      </c>
      <c r="BZ73" s="106" t="str">
        <f>IF(ISBLANK(DATASHEET!CI61),"",DATASHEET!CI61)</f>
        <v/>
      </c>
      <c r="CA73" s="107" t="str">
        <f>IF(ISBLANK(DATASHEET!CJ61),"",DATASHEET!CJ61)</f>
        <v/>
      </c>
      <c r="CB73" s="123" t="str">
        <f t="shared" si="51"/>
        <v/>
      </c>
      <c r="CC73" s="124">
        <f>IFERROR(INDEX(DATASHEET!$A$1:$GG$231,MATCH(L3VA!$A73,DATASHEET!$A$1:$A$231,0),MATCH(L3VA!CD$2,DATASHEET!$A$1:$GG$1,0)),"")</f>
        <v>0</v>
      </c>
      <c r="CD73" s="105" t="str">
        <f>IF(VLOOKUP(L3VA!$A73,DATASHEET!$A$2:$EW$231,82,FALSE)="","",VLOOKUP(L3VA!$A73,DATASHEET!$A$2:$EW$231,82,FALSE))</f>
        <v>DHO</v>
      </c>
      <c r="CE73" s="105" t="str">
        <f t="shared" si="52"/>
        <v/>
      </c>
      <c r="CF73" s="106" t="str">
        <f>IF(ISBLANK(DATASHEET!CN61),"",DATASHEET!CN61)</f>
        <v/>
      </c>
      <c r="CG73" s="107" t="str">
        <f>IF(ISBLANK(DATASHEET!CO61),"",DATASHEET!CO61)</f>
        <v/>
      </c>
      <c r="CH73" s="123" t="str">
        <f t="shared" si="53"/>
        <v/>
      </c>
      <c r="CI73" s="124">
        <f>IFERROR(INDEX(DATASHEET!$A$1:$GG$231,MATCH(L3VA!$A73,DATASHEET!$A$1:$A$231,0),MATCH(L3VA!CJ$2,DATASHEET!$A$1:$GG$1,0)),"")</f>
        <v>0</v>
      </c>
      <c r="CJ73" s="105" t="str">
        <f>IF(VLOOKUP(L3VA!$A73,DATASHEET!$A$2:$EW$231,87,FALSE)="","",VLOOKUP(L3VA!$A73,DATASHEET!$A$2:$EW$231,87,FALSE))</f>
        <v/>
      </c>
      <c r="CK73" s="105" t="str">
        <f t="shared" si="27"/>
        <v/>
      </c>
      <c r="CL73" s="106" t="str">
        <f>IF(ISBLANK(DATASHEET!CS61),"",DATASHEET!CS61)</f>
        <v/>
      </c>
      <c r="CM73" s="107" t="str">
        <f>IF(ISBLANK(DATASHEET!CT61),"",DATASHEET!CT61)</f>
        <v/>
      </c>
      <c r="CN73" s="123" t="str">
        <f t="shared" si="54"/>
        <v/>
      </c>
      <c r="CO73" s="124">
        <f>IFERROR(INDEX(DATASHEET!$A$1:$GG$231,MATCH(L3VA!$A73,DATASHEET!$A$1:$A$231,0),MATCH(L3VA!CP$2,DATASHEET!$A$1:$GG$1,0)),"")</f>
        <v>0</v>
      </c>
      <c r="CP73" s="105" t="str">
        <f>IF(VLOOKUP(L3VA!$A73,DATASHEET!$A$2:$EW$231,92,FALSE)="","",VLOOKUP(L3VA!$A73,DATASHEET!$A$2:$EW$231,92,FALSE))</f>
        <v/>
      </c>
      <c r="CQ73" s="105" t="str">
        <f t="shared" si="55"/>
        <v/>
      </c>
      <c r="CR73" s="106" t="str">
        <f>IF(ISBLANK(DATASHEET!CX61),"",DATASHEET!CX61)</f>
        <v/>
      </c>
      <c r="CS73" s="107" t="str">
        <f>IF(ISBLANK(DATASHEET!CY61),"",DATASHEET!CY61)</f>
        <v/>
      </c>
      <c r="CT73" s="123" t="str">
        <f t="shared" si="56"/>
        <v/>
      </c>
      <c r="CU73" s="124">
        <f>IFERROR(INDEX(DATASHEET!$A$1:$GG$231,MATCH(L3VA!$A73,DATASHEET!$A$1:$A$231,0),MATCH(L3VA!CV$2,DATASHEET!$A$1:$GG$1,0)),"")</f>
        <v>0</v>
      </c>
      <c r="CV73" s="105" t="str">
        <f>IF(VLOOKUP(L3VA!$A73,DATASHEET!$A$2:$EW$231,107,FALSE)="","",VLOOKUP(L3VA!$A73,DATASHEET!$A$2:$EW$231,107,FALSE))</f>
        <v/>
      </c>
      <c r="CW73" s="105" t="str">
        <f t="shared" si="57"/>
        <v/>
      </c>
      <c r="CX73" s="106" t="str">
        <f>IF(ISBLANK(DATASHEET!DC61),"",DATASHEET!DC61)</f>
        <v/>
      </c>
      <c r="CY73" s="107" t="str">
        <f>IF(ISBLANK(DATASHEET!DD61),"",DATASHEET!DD61)</f>
        <v/>
      </c>
      <c r="CZ73" s="123" t="str">
        <f t="shared" si="58"/>
        <v/>
      </c>
      <c r="DA73" s="124">
        <f>IFERROR(INDEX(DATASHEET!$A$1:$GG$231,MATCH(L3VA!$A73,DATASHEET!$A$1:$A$231,0),MATCH(L3VA!DB$2,DATASHEET!$A$1:$GG$1,0)),"")</f>
        <v>0</v>
      </c>
      <c r="DB73" s="105" t="str">
        <f>IF(VLOOKUP(L3VA!$A73,DATASHEET!$A$2:$EW$231,97,FALSE)="","",VLOOKUP(L3VA!$A73,DATASHEET!$A$2:$EW$231,97,FALSE))</f>
        <v/>
      </c>
      <c r="DC73" s="105" t="str">
        <f t="shared" si="59"/>
        <v/>
      </c>
      <c r="DD73" s="106" t="str">
        <f>IF(ISBLANK(DATASHEET!DH61),"",DATASHEET!DH61)</f>
        <v/>
      </c>
      <c r="DE73" s="107" t="str">
        <f>IF(ISBLANK(DATASHEET!DI61),"",DATASHEET!DI61)</f>
        <v/>
      </c>
      <c r="DF73" s="123" t="str">
        <f t="shared" si="60"/>
        <v/>
      </c>
      <c r="DG73" s="124">
        <f>IFERROR(INDEX(DATASHEET!$A$1:$GG$231,MATCH(L3VA!$A73,DATASHEET!$A$1:$A$231,0),MATCH(L3VA!DH$2,DATASHEET!$A$1:$GG$1,0)),"")</f>
        <v>0</v>
      </c>
      <c r="DH73" s="105" t="str">
        <f>IF(VLOOKUP(L3VA!$A73,DATASHEET!$A$2:$EW$231,102,FALSE)="","",VLOOKUP(L3VA!$A73,DATASHEET!$A$2:$EW$231,102,FALSE))</f>
        <v/>
      </c>
      <c r="DI73" s="105" t="str">
        <f t="shared" si="61"/>
        <v/>
      </c>
      <c r="DJ73" s="106" t="str">
        <f>IF(ISBLANK(DATASHEET!DM61),"",DATASHEET!DM61)</f>
        <v/>
      </c>
      <c r="DK73" s="107" t="str">
        <f>IF(ISBLANK(DATASHEET!DN61),"",DATASHEET!DN61)</f>
        <v/>
      </c>
      <c r="DL73" s="123" t="str">
        <f t="shared" si="62"/>
        <v/>
      </c>
      <c r="DM73" s="124">
        <f>IFERROR(INDEX(DATASHEET!$A$1:$GG$231,MATCH(L3VA!$A73,DATASHEET!$A$1:$A$231,0),MATCH(L3VA!DN$2,DATASHEET!$A$1:$GG$1,0)),"")</f>
        <v>0</v>
      </c>
      <c r="DN73" s="105" t="str">
        <f>IF(VLOOKUP(L3VA!$A73,DATASHEET!$A$2:$FW$231,112,FALSE)="","",VLOOKUP(L3VA!$A73,DATASHEET!$A$2:$FW$231,112,FALSE))</f>
        <v/>
      </c>
      <c r="DO73" s="105" t="str">
        <f t="shared" si="28"/>
        <v/>
      </c>
      <c r="DP73" s="106" t="str">
        <f>IF(ISBLANK(DATASHEET!DR61),"",DATASHEET!DR61)</f>
        <v/>
      </c>
      <c r="DQ73" s="107" t="str">
        <f>IF(ISBLANK(DATASHEET!DS61),"",DATASHEET!DS61)</f>
        <v/>
      </c>
      <c r="DR73" s="123" t="str">
        <f t="shared" si="63"/>
        <v/>
      </c>
      <c r="DS73" s="124">
        <f>IFERROR(INDEX(DATASHEET!$A$1:$GG$231,MATCH(L3VA!$A73,DATASHEET!$A$1:$A$231,0),MATCH(L3VA!DT$2,DATASHEET!$A$1:$GG$1,0)),"")</f>
        <v>0</v>
      </c>
      <c r="DT73" s="105" t="str">
        <f>IF(VLOOKUP(L3VA!$A73,DATASHEET!$A$2:$EW$231,117,FALSE)="","",VLOOKUP(L3VA!$A73,DATASHEET!$A$2:$EW$231,117,FALSE))</f>
        <v/>
      </c>
      <c r="DU73" s="105" t="str">
        <f t="shared" si="64"/>
        <v/>
      </c>
      <c r="DV73" s="106" t="str">
        <f>IF(ISBLANK(DATASHEET!DW61),"",DATASHEET!DW61)</f>
        <v>GRY</v>
      </c>
      <c r="DW73" s="107" t="str">
        <f>IF(ISBLANK(DATASHEET!DX61),"",DATASHEET!DX61)</f>
        <v>12E-P&amp;E-5</v>
      </c>
      <c r="DX73" s="123" t="str">
        <f t="shared" si="65"/>
        <v/>
      </c>
      <c r="DY73" s="124" t="str">
        <f>IFERROR(INDEX(DATASHEET!$A$1:$GG$231,MATCH(L3VA!$A73,DATASHEET!$A$1:$A$231,0),MATCH(L3VA!DZ$2,DATASHEET!$A$1:$GG$1,0)),"")</f>
        <v/>
      </c>
      <c r="DZ73" s="105" t="str">
        <f>IF(VLOOKUP(L3VA!$A73,DATASHEET!$A$2:$EW$231,122,FALSE)="","",VLOOKUP(L3VA!$A73,DATASHEET!$A$2:$EW$231,122,FALSE))</f>
        <v/>
      </c>
      <c r="EA73" s="105" t="str">
        <f t="shared" si="66"/>
        <v/>
      </c>
      <c r="EB73" s="106" t="str">
        <f>IF(ISBLANK(DATASHEET!EB61),"",DATASHEET!EB61)</f>
        <v/>
      </c>
      <c r="EC73" s="107" t="str">
        <f>IF(ISBLANK(DATASHEET!EC61),"",DATASHEET!EC61)</f>
        <v/>
      </c>
      <c r="ED73" s="123" t="str">
        <f t="shared" si="67"/>
        <v/>
      </c>
      <c r="EE73" s="124">
        <f>IFERROR(INDEX(DATASHEET!$A$1:$GG$231,MATCH(L3VA!$A73,DATASHEET!$A$1:$A$231,0),MATCH(L3VA!EF$2,DATASHEET!$A$1:$GG$1,0)),"")</f>
        <v>0</v>
      </c>
      <c r="EF73" s="105" t="str">
        <f>IF(VLOOKUP(L3VA!$A73,DATASHEET!$A$2:$EW$231,127,FALSE)="","",VLOOKUP(L3VA!$A73,DATASHEET!$A$2:$EW$231,127,FALSE))</f>
        <v>GRY</v>
      </c>
      <c r="EG73" s="105" t="str">
        <f t="shared" si="68"/>
        <v/>
      </c>
      <c r="EH73" s="106" t="str">
        <f>IF(ISBLANK(DATASHEET!EG61),"",DATASHEET!EG61)</f>
        <v/>
      </c>
      <c r="EI73" s="107" t="str">
        <f>IF(ISBLANK(DATASHEET!EH61),"",DATASHEET!EH61)</f>
        <v/>
      </c>
      <c r="EJ73" s="123" t="str">
        <f t="shared" si="69"/>
        <v/>
      </c>
      <c r="EK73" s="124">
        <f>IFERROR(INDEX(DATASHEET!$A$1:$GG$231,MATCH(L3VA!$A73,DATASHEET!$A$1:$A$231,0),MATCH(L3VA!EL$2,DATASHEET!$A$1:$GG$1,0)),"")</f>
        <v>0</v>
      </c>
      <c r="EL73" s="105" t="str">
        <f>IF(VLOOKUP(L3VA!$A73,DATASHEET!$A$2:$EW$231,132,FALSE)="","",VLOOKUP(L3VA!$A73,DATASHEET!$A$2:$EW$231,132,FALSE))</f>
        <v/>
      </c>
      <c r="EM73" s="105" t="str">
        <f t="shared" si="70"/>
        <v/>
      </c>
      <c r="EN73" s="106" t="str">
        <f>IF(ISBLANK(DATASHEET!EL61),"",DATASHEET!EL61)</f>
        <v/>
      </c>
      <c r="EO73" s="107" t="str">
        <f>IF(ISBLANK(DATASHEET!EM61),"",DATASHEET!EM61)</f>
        <v/>
      </c>
      <c r="EP73" s="123" t="str">
        <f t="shared" si="71"/>
        <v/>
      </c>
      <c r="EQ73" s="124">
        <f>IFERROR(INDEX(DATASHEET!$A$1:$GG$231,MATCH(L3VA!$A73,DATASHEET!$A$1:$A$231,0),MATCH(L3VA!ER$2,DATASHEET!$A$1:$GG$1,0)),"")</f>
        <v>0</v>
      </c>
      <c r="ER73" s="105" t="str">
        <f>IF(VLOOKUP(L3VA!$A73,DATASHEET!$A$2:$EW$231,137,FALSE)="","",VLOOKUP(L3VA!$A73,DATASHEET!$A$2:$EW$231,137,FALSE))</f>
        <v/>
      </c>
      <c r="ES73" s="105" t="str">
        <f t="shared" si="72"/>
        <v/>
      </c>
      <c r="ET73" s="106" t="str">
        <f>IF(ISBLANK(DATASHEET!EQ61),"",DATASHEET!EQ61)</f>
        <v>AWIL</v>
      </c>
      <c r="EU73" s="107" t="str">
        <f>IF(ISBLANK(DATASHEET!ER61),"",DATASHEET!ER61)</f>
        <v>12B-PY-8</v>
      </c>
      <c r="EV73" s="123" t="str">
        <f t="shared" si="73"/>
        <v/>
      </c>
      <c r="EW73" s="124">
        <f>IFERROR(INDEX(DATASHEET!$A$1:$GG$231,MATCH(L3VA!$A73,DATASHEET!$A$1:$A$231,0),MATCH(L3VA!EX$2,DATASHEET!$A$1:$GG$1,0)),"")</f>
        <v>0</v>
      </c>
      <c r="EX73" s="105" t="str">
        <f>IF(VLOOKUP(L3VA!$A73,DATASHEET!$A$2:$EW$231,142,FALSE)="","",VLOOKUP(L3VA!$A73,DATASHEET!$A$2:$EW$231,142,FALSE))</f>
        <v/>
      </c>
      <c r="EY73" s="105" t="str">
        <f t="shared" si="74"/>
        <v/>
      </c>
      <c r="EZ73" s="106" t="str">
        <f>IF(ISBLANK(DATASHEET!EV61),"",DATASHEET!EV61)</f>
        <v/>
      </c>
      <c r="FA73" s="107" t="str">
        <f>IF(ISBLANK(DATASHEET!EW61),"",DATASHEET!EW61)</f>
        <v/>
      </c>
      <c r="FB73" s="123" t="str">
        <f t="shared" si="75"/>
        <v/>
      </c>
      <c r="FC73" s="124">
        <f>IFERROR(INDEX(DATASHEET!$A$1:$GG$231,MATCH(L3VA!$A73,DATASHEET!$A$1:$A$231,0),MATCH(L3VA!FD$2,DATASHEET!$A$1:$GG$1,0)),"")</f>
        <v>0</v>
      </c>
      <c r="FD73" s="105" t="str">
        <f>IF(VLOOKUP(L3VA!$A73,DATASHEET!$A$2:$FW$231,147,FALSE)="","",VLOOKUP(L3VA!$A73,DATASHEET!$A$2:$FW$231,147,FALSE))</f>
        <v>AWIL</v>
      </c>
      <c r="FE73" s="105" t="str">
        <f t="shared" si="76"/>
        <v/>
      </c>
      <c r="FF73" s="106" t="str">
        <f>IF(ISBLANK(DATASHEET!FA61),"",DATASHEET!FA61)</f>
        <v/>
      </c>
      <c r="FG73" s="107" t="str">
        <f>IF(ISBLANK(DATASHEET!FB61),"",DATASHEET!FB61)</f>
        <v/>
      </c>
    </row>
    <row r="74" spans="1:163" x14ac:dyDescent="0.25">
      <c r="A74" s="354">
        <f>DATASHEET!A62</f>
        <v>150819</v>
      </c>
      <c r="B74" s="42" t="str">
        <f>DATASHEET!B62</f>
        <v>EGLESTON, Orla</v>
      </c>
      <c r="C74" s="109" t="str">
        <f>DATASHEET!C62</f>
        <v>12DHO</v>
      </c>
      <c r="D74" s="110" t="str">
        <f>DATASHEET!D62</f>
        <v>F</v>
      </c>
      <c r="E74" s="110" t="str">
        <f>IFERROR(VLOOKUP(A74,'[5]Y12 Students'!$E$3:$I$271,5,FALSE),"")</f>
        <v>INTERNAL</v>
      </c>
      <c r="F74" s="110" t="str">
        <f>DATASHEET!E62</f>
        <v>N</v>
      </c>
      <c r="G74" s="110" t="str">
        <f>DATASHEET!F62</f>
        <v>White - British</v>
      </c>
      <c r="H74" s="110" t="str">
        <f>DATASHEET!G62</f>
        <v>N</v>
      </c>
      <c r="I74" s="110" t="str">
        <f>DATASHEET!H62</f>
        <v>N</v>
      </c>
      <c r="J74" s="111" t="str">
        <f>DATASHEET!J62</f>
        <v>4.75+ (C/B)</v>
      </c>
      <c r="K74" s="104" t="str">
        <f t="shared" si="25"/>
        <v/>
      </c>
      <c r="L74" s="104" t="str">
        <f t="shared" si="26"/>
        <v/>
      </c>
      <c r="M74" s="336" t="str">
        <f>IF(COUNT(L3VA!$N74,L3VA!$Z74,L3VA!$T74,L3VA!$AF74,L3VA!$AX74,L3VA!$AR74,L3VA!$BJ74,L3VA!$BD74,L3VA!$BP74,L3VA!#REF!,L3VA!$AL74,L3VA!$BV74,L3VA!$CH74,L3VA!$CZ74,L3VA!$CN74,L3VA!$DF74,L3VA!$CB74,L3VA!#REF!,L3VA!$DR74,L3VA!$DX74,L3VA!$ED74,L3VA!$EJ74,L3VA!$EP74,L3VA!$EV74,L3VA!$FB74,L3VA!$DL74)=0,"",AVERAGE(N74,Z74,T74,AF74,AL74,AX74,AR74,BJ74,BD74,BP74,BV74,CH74,CZ74,CN74,DF74,CB74,DR74,DX74,ED74,EJ74,EP74,EV74,FB74,DL74))</f>
        <v/>
      </c>
      <c r="N74" s="123" t="str">
        <f t="shared" si="29"/>
        <v/>
      </c>
      <c r="O74" s="124">
        <f>IFERROR(INDEX(DATASHEET!$A$1:$GG$231,MATCH(L3VA!$A74,DATASHEET!$A$1:$A$231,0),MATCH(L3VA!P$2,DATASHEET!$A$1:$GG$1,0)),"")</f>
        <v>0</v>
      </c>
      <c r="P74" s="105">
        <f>IF(VLOOKUP(L3VA!$A74,DATASHEET!$A$2:$EW$231,22,FALSE)="","",VLOOKUP(L3VA!$A74,DATASHEET!$A$2:$EW$231,22,FALSE))</f>
        <v>0</v>
      </c>
      <c r="Q74" s="105" t="str">
        <f t="shared" si="30"/>
        <v/>
      </c>
      <c r="R74" s="106" t="str">
        <f>IF(ISBLANK(DATASHEET!AF62),"",DATASHEET!AF62)</f>
        <v/>
      </c>
      <c r="S74" s="107" t="str">
        <f>IF(ISBLANK(DATASHEET!AG62),"",DATASHEET!AG62)</f>
        <v/>
      </c>
      <c r="T74" s="123" t="str">
        <f t="shared" si="31"/>
        <v/>
      </c>
      <c r="U74" s="124">
        <f>IFERROR(INDEX(DATASHEET!$A$1:$GG$231,MATCH(L3VA!$A74,DATASHEET!$A$1:$A$231,0),MATCH(L3VA!V$2,DATASHEET!$A$1:$GG$1,0)),"")</f>
        <v>0</v>
      </c>
      <c r="V74" s="105">
        <f>IF(VLOOKUP(L3VA!$A74,DATASHEET!$A$2:$EW$231,27,FALSE)="","",VLOOKUP(L3VA!$A74,DATASHEET!$A$2:$EW$231,27,FALSE))</f>
        <v>0</v>
      </c>
      <c r="W74" s="105" t="str">
        <f t="shared" si="32"/>
        <v/>
      </c>
      <c r="X74" s="106" t="str">
        <f>IF(ISBLANK(DATASHEET!AK62),"",DATASHEET!AK62)</f>
        <v/>
      </c>
      <c r="Y74" s="107" t="str">
        <f>IF(ISBLANK(DATASHEET!AL62),"",DATASHEET!AL62)</f>
        <v/>
      </c>
      <c r="Z74" s="123" t="str">
        <f t="shared" si="33"/>
        <v/>
      </c>
      <c r="AA74" s="124">
        <f>IFERROR(INDEX(DATASHEET!$A$1:$GG$231,MATCH(L3VA!$A74,DATASHEET!$A$1:$A$231,0),MATCH(L3VA!AB$2,DATASHEET!$A$1:$GG$1,0)),"")</f>
        <v>0</v>
      </c>
      <c r="AB74" s="105" t="str">
        <f>IF(VLOOKUP(L3VA!$A74,DATASHEET!$A$2:$EW$231,32,FALSE)="","",VLOOKUP(L3VA!$A74,DATASHEET!$A$2:$EW$231,32,FALSE))</f>
        <v/>
      </c>
      <c r="AC74" s="105" t="str">
        <f t="shared" si="34"/>
        <v/>
      </c>
      <c r="AD74" s="106" t="str">
        <f>IF(ISBLANK(DATASHEET!AP62),"",DATASHEET!AP62)</f>
        <v/>
      </c>
      <c r="AE74" s="107" t="str">
        <f>IF(ISBLANK(DATASHEET!AQ62),"",DATASHEET!AQ62)</f>
        <v/>
      </c>
      <c r="AF74" s="123" t="str">
        <f t="shared" si="35"/>
        <v/>
      </c>
      <c r="AG74" s="124">
        <f>IFERROR(INDEX(DATASHEET!$A$1:$GG$231,MATCH(L3VA!$A74,DATASHEET!$A$1:$A$231,0),MATCH(L3VA!AH$2,DATASHEET!$A$1:$GG$1,0)),"")</f>
        <v>0</v>
      </c>
      <c r="AH74" s="105" t="str">
        <f>IF(VLOOKUP(L3VA!$A74,DATASHEET!$A$2:$EW$231,37,FALSE)="","",VLOOKUP(L3VA!$A74,DATASHEET!$A$2:$EW$231,37,FALSE))</f>
        <v/>
      </c>
      <c r="AI74" s="105" t="str">
        <f t="shared" si="36"/>
        <v/>
      </c>
      <c r="AJ74" s="106" t="str">
        <f>IF(ISBLANK(DATASHEET!AU62),"",DATASHEET!AU62)</f>
        <v/>
      </c>
      <c r="AK74" s="107" t="str">
        <f>IF(ISBLANK(DATASHEET!AV62),"",DATASHEET!AV62)</f>
        <v/>
      </c>
      <c r="AL74" s="123" t="str">
        <f t="shared" si="37"/>
        <v/>
      </c>
      <c r="AM74" s="124">
        <f>IFERROR(INDEX(DATASHEET!$A$1:$GG$231,MATCH(L3VA!$A74,DATASHEET!$A$1:$A$231,0),MATCH(L3VA!AN$2,DATASHEET!$A$1:$GG$1,0)),"")</f>
        <v>0</v>
      </c>
      <c r="AN74" s="105" t="str">
        <f>IF(VLOOKUP(L3VA!$A74,DATASHEET!$A$2:$EW$231,42,FALSE)="","",VLOOKUP(L3VA!$A74,DATASHEET!$A$2:$EW$231,42,FALSE))</f>
        <v/>
      </c>
      <c r="AO74" s="105" t="str">
        <f t="shared" si="38"/>
        <v/>
      </c>
      <c r="AP74" s="106" t="str">
        <f>IF(ISBLANK(DATASHEET!AZ62),"",DATASHEET!AZ62)</f>
        <v/>
      </c>
      <c r="AQ74" s="107" t="str">
        <f>IF(ISBLANK(DATASHEET!BA62),"",DATASHEET!BA62)</f>
        <v/>
      </c>
      <c r="AR74" s="123" t="str">
        <f t="shared" si="39"/>
        <v/>
      </c>
      <c r="AS74" s="124">
        <f>IFERROR(INDEX(DATASHEET!$A$1:$GG$231,MATCH(L3VA!$A74,DATASHEET!$A$1:$A$231,0),MATCH(L3VA!AT$2,DATASHEET!$A$1:$GG$1,0)),"")</f>
        <v>0</v>
      </c>
      <c r="AT74" s="105" t="str">
        <f>IF(VLOOKUP(L3VA!$A74,DATASHEET!$A$2:$EW$231,47,FALSE)="","",VLOOKUP(L3VA!$A74,DATASHEET!$A$2:$EW$231,47,FALSE))</f>
        <v/>
      </c>
      <c r="AU74" s="105" t="str">
        <f t="shared" si="40"/>
        <v/>
      </c>
      <c r="AV74" s="106" t="str">
        <f>IF(ISBLANK(DATASHEET!BE62),"",DATASHEET!BE62)</f>
        <v/>
      </c>
      <c r="AW74" s="107" t="str">
        <f>IF(ISBLANK(DATASHEET!BF62),"",DATASHEET!BF62)</f>
        <v/>
      </c>
      <c r="AX74" s="123" t="str">
        <f t="shared" si="41"/>
        <v/>
      </c>
      <c r="AY74" s="124">
        <f>IFERROR(INDEX(DATASHEET!$A$1:$GG$231,MATCH(L3VA!$A74,DATASHEET!$A$1:$A$231,0),MATCH(L3VA!AZ$2,DATASHEET!$A$1:$GG$1,0)),"")</f>
        <v>0</v>
      </c>
      <c r="AZ74" s="105" t="str">
        <f>IF(VLOOKUP(L3VA!$A74,DATASHEET!$A$2:$EW$231,52,FALSE)="","",VLOOKUP(L3VA!$A74,DATASHEET!$A$2:$EW$231,52,FALSE))</f>
        <v/>
      </c>
      <c r="BA74" s="105" t="str">
        <f t="shared" si="42"/>
        <v/>
      </c>
      <c r="BB74" s="106" t="str">
        <f>IF(ISBLANK(DATASHEET!BJ62),"",DATASHEET!BJ62)</f>
        <v/>
      </c>
      <c r="BC74" s="107" t="str">
        <f>IF(ISBLANK(DATASHEET!BK62),"",DATASHEET!BK62)</f>
        <v/>
      </c>
      <c r="BD74" s="123" t="str">
        <f t="shared" si="43"/>
        <v/>
      </c>
      <c r="BE74" s="124">
        <f>IFERROR(INDEX(DATASHEET!$A$1:$GG$231,MATCH(L3VA!$A74,DATASHEET!$A$1:$A$231,0),MATCH(L3VA!BF$2,DATASHEET!$A$1:$GG$1,0)),"")</f>
        <v>0</v>
      </c>
      <c r="BF74" s="105" t="str">
        <f>IF(VLOOKUP(L3VA!$A74,DATASHEET!$A$2:$EW$231,57,FALSE)="","",VLOOKUP(L3VA!$A74,DATASHEET!$A$2:$EW$231,57,FALSE))</f>
        <v/>
      </c>
      <c r="BG74" s="105" t="str">
        <f t="shared" si="44"/>
        <v/>
      </c>
      <c r="BH74" s="106" t="str">
        <f>IF(ISBLANK(DATASHEET!BO62),"",DATASHEET!BO62)</f>
        <v/>
      </c>
      <c r="BI74" s="107" t="str">
        <f>IF(ISBLANK(DATASHEET!BP62),"",DATASHEET!BP62)</f>
        <v/>
      </c>
      <c r="BJ74" s="123" t="str">
        <f t="shared" si="45"/>
        <v/>
      </c>
      <c r="BK74" s="124">
        <f>IFERROR(INDEX(DATASHEET!$A$1:$GG$231,MATCH(L3VA!$A74,DATASHEET!$A$1:$A$231,0),MATCH(L3VA!BL$2,DATASHEET!$A$1:$GG$1,0)),"")</f>
        <v>0</v>
      </c>
      <c r="BL74" s="105" t="str">
        <f>IF(VLOOKUP(L3VA!$A74,DATASHEET!$A$2:$EW$231,62,FALSE)="","",VLOOKUP(L3VA!$A74,DATASHEET!$A$2:$EW$231,62,FALSE))</f>
        <v/>
      </c>
      <c r="BM74" s="105" t="str">
        <f t="shared" si="46"/>
        <v/>
      </c>
      <c r="BN74" s="106" t="str">
        <f>IF(ISBLANK(DATASHEET!BT62),"",DATASHEET!BT62)</f>
        <v/>
      </c>
      <c r="BO74" s="107" t="str">
        <f>IF(ISBLANK(DATASHEET!BU62),"",DATASHEET!BU62)</f>
        <v/>
      </c>
      <c r="BP74" s="123" t="str">
        <f t="shared" si="47"/>
        <v/>
      </c>
      <c r="BQ74" s="124">
        <f>IFERROR(INDEX(DATASHEET!$A$1:$GG$231,MATCH(L3VA!$A74,DATASHEET!$A$1:$A$231,0),MATCH(L3VA!BR$2,DATASHEET!$A$1:$GG$1,0)),"")</f>
        <v>0</v>
      </c>
      <c r="BR74" s="105" t="str">
        <f>IF(VLOOKUP(L3VA!$A74,DATASHEET!$A$2:$EW$231,67,FALSE)="","",VLOOKUP(L3VA!$A74,DATASHEET!$A$2:$EW$231,67,FALSE))</f>
        <v/>
      </c>
      <c r="BS74" s="105" t="str">
        <f t="shared" si="48"/>
        <v/>
      </c>
      <c r="BT74" s="106" t="str">
        <f>IF(ISBLANK(DATASHEET!BY62),"",DATASHEET!BY62)</f>
        <v/>
      </c>
      <c r="BU74" s="107" t="str">
        <f>IF(ISBLANK(DATASHEET!BZ62),"",DATASHEET!BZ62)</f>
        <v/>
      </c>
      <c r="BV74" s="123" t="str">
        <f t="shared" si="49"/>
        <v/>
      </c>
      <c r="BW74" s="124">
        <f>IFERROR(INDEX(DATASHEET!$A$1:$GG$231,MATCH(L3VA!$A74,DATASHEET!$A$1:$A$231,0),MATCH(L3VA!BX$2,DATASHEET!$A$1:$GG$1,0)),"")</f>
        <v>0</v>
      </c>
      <c r="BX74" s="105" t="str">
        <f>IF(VLOOKUP(L3VA!$A74,DATASHEET!$A$2:$EW$231,77,FALSE)="","",VLOOKUP(L3VA!$A74,DATASHEET!$A$2:$EW$231,77,FALSE))</f>
        <v/>
      </c>
      <c r="BY74" s="105" t="str">
        <f t="shared" si="50"/>
        <v/>
      </c>
      <c r="BZ74" s="106" t="str">
        <f>IF(ISBLANK(DATASHEET!CI62),"",DATASHEET!CI62)</f>
        <v/>
      </c>
      <c r="CA74" s="107" t="str">
        <f>IF(ISBLANK(DATASHEET!CJ62),"",DATASHEET!CJ62)</f>
        <v/>
      </c>
      <c r="CB74" s="123" t="str">
        <f t="shared" si="51"/>
        <v/>
      </c>
      <c r="CC74" s="124">
        <f>IFERROR(INDEX(DATASHEET!$A$1:$GG$231,MATCH(L3VA!$A74,DATASHEET!$A$1:$A$231,0),MATCH(L3VA!CD$2,DATASHEET!$A$1:$GG$1,0)),"")</f>
        <v>0</v>
      </c>
      <c r="CD74" s="105" t="str">
        <f>IF(VLOOKUP(L3VA!$A74,DATASHEET!$A$2:$EW$231,82,FALSE)="","",VLOOKUP(L3VA!$A74,DATASHEET!$A$2:$EW$231,82,FALSE))</f>
        <v>DHO</v>
      </c>
      <c r="CE74" s="105" t="str">
        <f t="shared" si="52"/>
        <v/>
      </c>
      <c r="CF74" s="106" t="str">
        <f>IF(ISBLANK(DATASHEET!CN62),"",DATASHEET!CN62)</f>
        <v/>
      </c>
      <c r="CG74" s="107" t="str">
        <f>IF(ISBLANK(DATASHEET!CO62),"",DATASHEET!CO62)</f>
        <v/>
      </c>
      <c r="CH74" s="123" t="str">
        <f t="shared" si="53"/>
        <v/>
      </c>
      <c r="CI74" s="124">
        <f>IFERROR(INDEX(DATASHEET!$A$1:$GG$231,MATCH(L3VA!$A74,DATASHEET!$A$1:$A$231,0),MATCH(L3VA!CJ$2,DATASHEET!$A$1:$GG$1,0)),"")</f>
        <v>0</v>
      </c>
      <c r="CJ74" s="105" t="str">
        <f>IF(VLOOKUP(L3VA!$A74,DATASHEET!$A$2:$EW$231,87,FALSE)="","",VLOOKUP(L3VA!$A74,DATASHEET!$A$2:$EW$231,87,FALSE))</f>
        <v/>
      </c>
      <c r="CK74" s="105" t="str">
        <f t="shared" si="27"/>
        <v/>
      </c>
      <c r="CL74" s="106" t="str">
        <f>IF(ISBLANK(DATASHEET!CS62),"",DATASHEET!CS62)</f>
        <v/>
      </c>
      <c r="CM74" s="107" t="str">
        <f>IF(ISBLANK(DATASHEET!CT62),"",DATASHEET!CT62)</f>
        <v/>
      </c>
      <c r="CN74" s="123" t="str">
        <f t="shared" si="54"/>
        <v/>
      </c>
      <c r="CO74" s="124">
        <f>IFERROR(INDEX(DATASHEET!$A$1:$GG$231,MATCH(L3VA!$A74,DATASHEET!$A$1:$A$231,0),MATCH(L3VA!CP$2,DATASHEET!$A$1:$GG$1,0)),"")</f>
        <v>0</v>
      </c>
      <c r="CP74" s="105" t="str">
        <f>IF(VLOOKUP(L3VA!$A74,DATASHEET!$A$2:$EW$231,92,FALSE)="","",VLOOKUP(L3VA!$A74,DATASHEET!$A$2:$EW$231,92,FALSE))</f>
        <v/>
      </c>
      <c r="CQ74" s="105" t="str">
        <f t="shared" si="55"/>
        <v/>
      </c>
      <c r="CR74" s="106" t="str">
        <f>IF(ISBLANK(DATASHEET!CX62),"",DATASHEET!CX62)</f>
        <v/>
      </c>
      <c r="CS74" s="107" t="str">
        <f>IF(ISBLANK(DATASHEET!CY62),"",DATASHEET!CY62)</f>
        <v/>
      </c>
      <c r="CT74" s="123" t="str">
        <f t="shared" si="56"/>
        <v/>
      </c>
      <c r="CU74" s="124">
        <f>IFERROR(INDEX(DATASHEET!$A$1:$GG$231,MATCH(L3VA!$A74,DATASHEET!$A$1:$A$231,0),MATCH(L3VA!CV$2,DATASHEET!$A$1:$GG$1,0)),"")</f>
        <v>0</v>
      </c>
      <c r="CV74" s="105" t="str">
        <f>IF(VLOOKUP(L3VA!$A74,DATASHEET!$A$2:$EW$231,107,FALSE)="","",VLOOKUP(L3VA!$A74,DATASHEET!$A$2:$EW$231,107,FALSE))</f>
        <v/>
      </c>
      <c r="CW74" s="105" t="str">
        <f t="shared" si="57"/>
        <v/>
      </c>
      <c r="CX74" s="106" t="str">
        <f>IF(ISBLANK(DATASHEET!DC62),"",DATASHEET!DC62)</f>
        <v/>
      </c>
      <c r="CY74" s="107" t="str">
        <f>IF(ISBLANK(DATASHEET!DD62),"",DATASHEET!DD62)</f>
        <v/>
      </c>
      <c r="CZ74" s="123" t="str">
        <f t="shared" si="58"/>
        <v/>
      </c>
      <c r="DA74" s="124">
        <f>IFERROR(INDEX(DATASHEET!$A$1:$GG$231,MATCH(L3VA!$A74,DATASHEET!$A$1:$A$231,0),MATCH(L3VA!DB$2,DATASHEET!$A$1:$GG$1,0)),"")</f>
        <v>0</v>
      </c>
      <c r="DB74" s="105" t="str">
        <f>IF(VLOOKUP(L3VA!$A74,DATASHEET!$A$2:$EW$231,97,FALSE)="","",VLOOKUP(L3VA!$A74,DATASHEET!$A$2:$EW$231,97,FALSE))</f>
        <v/>
      </c>
      <c r="DC74" s="105" t="str">
        <f t="shared" si="59"/>
        <v/>
      </c>
      <c r="DD74" s="106" t="str">
        <f>IF(ISBLANK(DATASHEET!DH62),"",DATASHEET!DH62)</f>
        <v/>
      </c>
      <c r="DE74" s="107" t="str">
        <f>IF(ISBLANK(DATASHEET!DI62),"",DATASHEET!DI62)</f>
        <v/>
      </c>
      <c r="DF74" s="123" t="str">
        <f t="shared" si="60"/>
        <v/>
      </c>
      <c r="DG74" s="124">
        <f>IFERROR(INDEX(DATASHEET!$A$1:$GG$231,MATCH(L3VA!$A74,DATASHEET!$A$1:$A$231,0),MATCH(L3VA!DH$2,DATASHEET!$A$1:$GG$1,0)),"")</f>
        <v>0</v>
      </c>
      <c r="DH74" s="105" t="str">
        <f>IF(VLOOKUP(L3VA!$A74,DATASHEET!$A$2:$EW$231,102,FALSE)="","",VLOOKUP(L3VA!$A74,DATASHEET!$A$2:$EW$231,102,FALSE))</f>
        <v/>
      </c>
      <c r="DI74" s="105" t="str">
        <f t="shared" si="61"/>
        <v/>
      </c>
      <c r="DJ74" s="106" t="str">
        <f>IF(ISBLANK(DATASHEET!DM62),"",DATASHEET!DM62)</f>
        <v/>
      </c>
      <c r="DK74" s="107" t="str">
        <f>IF(ISBLANK(DATASHEET!DN62),"",DATASHEET!DN62)</f>
        <v/>
      </c>
      <c r="DL74" s="123" t="str">
        <f t="shared" si="62"/>
        <v/>
      </c>
      <c r="DM74" s="124">
        <f>IFERROR(INDEX(DATASHEET!$A$1:$GG$231,MATCH(L3VA!$A74,DATASHEET!$A$1:$A$231,0),MATCH(L3VA!DN$2,DATASHEET!$A$1:$GG$1,0)),"")</f>
        <v>0</v>
      </c>
      <c r="DN74" s="105" t="str">
        <f>IF(VLOOKUP(L3VA!$A74,DATASHEET!$A$2:$FW$231,112,FALSE)="","",VLOOKUP(L3VA!$A74,DATASHEET!$A$2:$FW$231,112,FALSE))</f>
        <v/>
      </c>
      <c r="DO74" s="105" t="str">
        <f t="shared" si="28"/>
        <v/>
      </c>
      <c r="DP74" s="106" t="str">
        <f>IF(ISBLANK(DATASHEET!DR62),"",DATASHEET!DR62)</f>
        <v/>
      </c>
      <c r="DQ74" s="107" t="str">
        <f>IF(ISBLANK(DATASHEET!DS62),"",DATASHEET!DS62)</f>
        <v/>
      </c>
      <c r="DR74" s="123" t="str">
        <f t="shared" si="63"/>
        <v/>
      </c>
      <c r="DS74" s="124">
        <f>IFERROR(INDEX(DATASHEET!$A$1:$GG$231,MATCH(L3VA!$A74,DATASHEET!$A$1:$A$231,0),MATCH(L3VA!DT$2,DATASHEET!$A$1:$GG$1,0)),"")</f>
        <v>0</v>
      </c>
      <c r="DT74" s="105" t="str">
        <f>IF(VLOOKUP(L3VA!$A74,DATASHEET!$A$2:$EW$231,117,FALSE)="","",VLOOKUP(L3VA!$A74,DATASHEET!$A$2:$EW$231,117,FALSE))</f>
        <v/>
      </c>
      <c r="DU74" s="105" t="str">
        <f t="shared" si="64"/>
        <v/>
      </c>
      <c r="DV74" s="106" t="str">
        <f>IF(ISBLANK(DATASHEET!DW62),"",DATASHEET!DW62)</f>
        <v>MHA</v>
      </c>
      <c r="DW74" s="107" t="str">
        <f>IF(ISBLANK(DATASHEET!DX62),"",DATASHEET!DX62)</f>
        <v>12B-P&amp;E-7</v>
      </c>
      <c r="DX74" s="123" t="str">
        <f t="shared" si="65"/>
        <v/>
      </c>
      <c r="DY74" s="124" t="str">
        <f>IFERROR(INDEX(DATASHEET!$A$1:$GG$231,MATCH(L3VA!$A74,DATASHEET!$A$1:$A$231,0),MATCH(L3VA!DZ$2,DATASHEET!$A$1:$GG$1,0)),"")</f>
        <v/>
      </c>
      <c r="DZ74" s="105" t="str">
        <f>IF(VLOOKUP(L3VA!$A74,DATASHEET!$A$2:$EW$231,122,FALSE)="","",VLOOKUP(L3VA!$A74,DATASHEET!$A$2:$EW$231,122,FALSE))</f>
        <v/>
      </c>
      <c r="EA74" s="105" t="str">
        <f t="shared" si="66"/>
        <v/>
      </c>
      <c r="EB74" s="106" t="str">
        <f>IF(ISBLANK(DATASHEET!EB62),"",DATASHEET!EB62)</f>
        <v/>
      </c>
      <c r="EC74" s="107" t="str">
        <f>IF(ISBLANK(DATASHEET!EC62),"",DATASHEET!EC62)</f>
        <v/>
      </c>
      <c r="ED74" s="123" t="str">
        <f t="shared" si="67"/>
        <v/>
      </c>
      <c r="EE74" s="124">
        <f>IFERROR(INDEX(DATASHEET!$A$1:$GG$231,MATCH(L3VA!$A74,DATASHEET!$A$1:$A$231,0),MATCH(L3VA!EF$2,DATASHEET!$A$1:$GG$1,0)),"")</f>
        <v>0</v>
      </c>
      <c r="EF74" s="105" t="str">
        <f>IF(VLOOKUP(L3VA!$A74,DATASHEET!$A$2:$EW$231,127,FALSE)="","",VLOOKUP(L3VA!$A74,DATASHEET!$A$2:$EW$231,127,FALSE))</f>
        <v>MHA</v>
      </c>
      <c r="EG74" s="105" t="str">
        <f t="shared" si="68"/>
        <v/>
      </c>
      <c r="EH74" s="106" t="str">
        <f>IF(ISBLANK(DATASHEET!EG62),"",DATASHEET!EG62)</f>
        <v/>
      </c>
      <c r="EI74" s="107" t="str">
        <f>IF(ISBLANK(DATASHEET!EH62),"",DATASHEET!EH62)</f>
        <v/>
      </c>
      <c r="EJ74" s="123" t="str">
        <f t="shared" si="69"/>
        <v/>
      </c>
      <c r="EK74" s="124">
        <f>IFERROR(INDEX(DATASHEET!$A$1:$GG$231,MATCH(L3VA!$A74,DATASHEET!$A$1:$A$231,0),MATCH(L3VA!EL$2,DATASHEET!$A$1:$GG$1,0)),"")</f>
        <v>0</v>
      </c>
      <c r="EL74" s="105" t="str">
        <f>IF(VLOOKUP(L3VA!$A74,DATASHEET!$A$2:$EW$231,132,FALSE)="","",VLOOKUP(L3VA!$A74,DATASHEET!$A$2:$EW$231,132,FALSE))</f>
        <v/>
      </c>
      <c r="EM74" s="105" t="str">
        <f t="shared" si="70"/>
        <v/>
      </c>
      <c r="EN74" s="106" t="str">
        <f>IF(ISBLANK(DATASHEET!EL62),"",DATASHEET!EL62)</f>
        <v/>
      </c>
      <c r="EO74" s="107" t="str">
        <f>IF(ISBLANK(DATASHEET!EM62),"",DATASHEET!EM62)</f>
        <v/>
      </c>
      <c r="EP74" s="123" t="str">
        <f t="shared" si="71"/>
        <v/>
      </c>
      <c r="EQ74" s="124">
        <f>IFERROR(INDEX(DATASHEET!$A$1:$GG$231,MATCH(L3VA!$A74,DATASHEET!$A$1:$A$231,0),MATCH(L3VA!ER$2,DATASHEET!$A$1:$GG$1,0)),"")</f>
        <v>0</v>
      </c>
      <c r="ER74" s="105" t="str">
        <f>IF(VLOOKUP(L3VA!$A74,DATASHEET!$A$2:$EW$231,137,FALSE)="","",VLOOKUP(L3VA!$A74,DATASHEET!$A$2:$EW$231,137,FALSE))</f>
        <v/>
      </c>
      <c r="ES74" s="105" t="str">
        <f t="shared" si="72"/>
        <v/>
      </c>
      <c r="ET74" s="106" t="str">
        <f>IF(ISBLANK(DATASHEET!EQ62),"",DATASHEET!EQ62)</f>
        <v>BG</v>
      </c>
      <c r="EU74" s="107" t="str">
        <f>IF(ISBLANK(DATASHEET!ER62),"",DATASHEET!ER62)</f>
        <v>12A-PY-10</v>
      </c>
      <c r="EV74" s="123" t="str">
        <f t="shared" si="73"/>
        <v/>
      </c>
      <c r="EW74" s="124">
        <f>IFERROR(INDEX(DATASHEET!$A$1:$GG$231,MATCH(L3VA!$A74,DATASHEET!$A$1:$A$231,0),MATCH(L3VA!EX$2,DATASHEET!$A$1:$GG$1,0)),"")</f>
        <v>0</v>
      </c>
      <c r="EX74" s="105" t="str">
        <f>IF(VLOOKUP(L3VA!$A74,DATASHEET!$A$2:$EW$231,142,FALSE)="","",VLOOKUP(L3VA!$A74,DATASHEET!$A$2:$EW$231,142,FALSE))</f>
        <v/>
      </c>
      <c r="EY74" s="105" t="str">
        <f t="shared" si="74"/>
        <v/>
      </c>
      <c r="EZ74" s="106" t="str">
        <f>IF(ISBLANK(DATASHEET!EV62),"",DATASHEET!EV62)</f>
        <v>HSH</v>
      </c>
      <c r="FA74" s="107" t="str">
        <f>IF(ISBLANK(DATASHEET!EW62),"",DATASHEET!EW62)</f>
        <v>12E-SO-8</v>
      </c>
      <c r="FB74" s="123" t="str">
        <f t="shared" si="75"/>
        <v/>
      </c>
      <c r="FC74" s="124">
        <f>IFERROR(INDEX(DATASHEET!$A$1:$GG$231,MATCH(L3VA!$A74,DATASHEET!$A$1:$A$231,0),MATCH(L3VA!FD$2,DATASHEET!$A$1:$GG$1,0)),"")</f>
        <v>0</v>
      </c>
      <c r="FD74" s="105" t="str">
        <f>IF(VLOOKUP(L3VA!$A74,DATASHEET!$A$2:$FW$231,147,FALSE)="","",VLOOKUP(L3VA!$A74,DATASHEET!$A$2:$FW$231,147,FALSE))</f>
        <v>BG</v>
      </c>
      <c r="FE74" s="105" t="str">
        <f t="shared" si="76"/>
        <v/>
      </c>
      <c r="FF74" s="106" t="str">
        <f>IF(ISBLANK(DATASHEET!FA62),"",DATASHEET!FA62)</f>
        <v/>
      </c>
      <c r="FG74" s="107" t="str">
        <f>IF(ISBLANK(DATASHEET!FB62),"",DATASHEET!FB62)</f>
        <v/>
      </c>
    </row>
    <row r="75" spans="1:163" x14ac:dyDescent="0.25">
      <c r="A75" s="354">
        <f>DATASHEET!A63</f>
        <v>160100</v>
      </c>
      <c r="B75" s="42" t="str">
        <f>DATASHEET!B63</f>
        <v>EJIOGU, Chinemerem</v>
      </c>
      <c r="C75" s="109" t="str">
        <f>DATASHEET!C63</f>
        <v>12JN</v>
      </c>
      <c r="D75" s="110" t="str">
        <f>DATASHEET!D63</f>
        <v>M</v>
      </c>
      <c r="E75" s="110" t="str">
        <f>IFERROR(VLOOKUP(A75,'[5]Y12 Students'!$E$3:$I$271,5,FALSE),"")</f>
        <v>EXTERNAL</v>
      </c>
      <c r="F75" s="110" t="str">
        <f>DATASHEET!E63</f>
        <v>N</v>
      </c>
      <c r="G75" s="110" t="str">
        <f>DATASHEET!F63</f>
        <v>Black and Any Other Ethnic Group</v>
      </c>
      <c r="H75" s="110" t="str">
        <f>DATASHEET!G63</f>
        <v>N</v>
      </c>
      <c r="I75" s="110" t="str">
        <f>DATASHEET!H63</f>
        <v>N</v>
      </c>
      <c r="J75" s="111" t="str">
        <f>DATASHEET!J63</f>
        <v>4.75+ (C/B)</v>
      </c>
      <c r="K75" s="104" t="str">
        <f t="shared" si="25"/>
        <v/>
      </c>
      <c r="L75" s="104" t="str">
        <f t="shared" si="26"/>
        <v/>
      </c>
      <c r="M75" s="336" t="str">
        <f>IF(COUNT(L3VA!$N75,L3VA!$Z75,L3VA!$T75,L3VA!$AF75,L3VA!$AX75,L3VA!$AR75,L3VA!$BJ75,L3VA!$BD75,L3VA!$BP75,L3VA!#REF!,L3VA!$AL75,L3VA!$BV75,L3VA!$CH75,L3VA!$CZ75,L3VA!$CN75,L3VA!$DF75,L3VA!$CB75,L3VA!#REF!,L3VA!$DR75,L3VA!$DX75,L3VA!$ED75,L3VA!$EJ75,L3VA!$EP75,L3VA!$EV75,L3VA!$FB75,L3VA!$DL75)=0,"",AVERAGE(N75,Z75,T75,AF75,AL75,AX75,AR75,BJ75,BD75,BP75,BV75,CH75,CZ75,CN75,DF75,CB75,DR75,DX75,ED75,EJ75,EP75,EV75,FB75,DL75))</f>
        <v/>
      </c>
      <c r="N75" s="123" t="str">
        <f t="shared" si="29"/>
        <v/>
      </c>
      <c r="O75" s="124">
        <f>IFERROR(INDEX(DATASHEET!$A$1:$GG$231,MATCH(L3VA!$A75,DATASHEET!$A$1:$A$231,0),MATCH(L3VA!P$2,DATASHEET!$A$1:$GG$1,0)),"")</f>
        <v>0</v>
      </c>
      <c r="P75" s="105">
        <f>IF(VLOOKUP(L3VA!$A75,DATASHEET!$A$2:$EW$231,22,FALSE)="","",VLOOKUP(L3VA!$A75,DATASHEET!$A$2:$EW$231,22,FALSE))</f>
        <v>1</v>
      </c>
      <c r="Q75" s="105" t="str">
        <f t="shared" si="30"/>
        <v/>
      </c>
      <c r="R75" s="106" t="str">
        <f>IF(ISBLANK(DATASHEET!AF63),"",DATASHEET!AF63)</f>
        <v/>
      </c>
      <c r="S75" s="107" t="str">
        <f>IF(ISBLANK(DATASHEET!AG63),"",DATASHEET!AG63)</f>
        <v/>
      </c>
      <c r="T75" s="123" t="str">
        <f t="shared" si="31"/>
        <v/>
      </c>
      <c r="U75" s="124">
        <f>IFERROR(INDEX(DATASHEET!$A$1:$GG$231,MATCH(L3VA!$A75,DATASHEET!$A$1:$A$231,0),MATCH(L3VA!V$2,DATASHEET!$A$1:$GG$1,0)),"")</f>
        <v>0</v>
      </c>
      <c r="V75" s="105">
        <f>IF(VLOOKUP(L3VA!$A75,DATASHEET!$A$2:$EW$231,27,FALSE)="","",VLOOKUP(L3VA!$A75,DATASHEET!$A$2:$EW$231,27,FALSE))</f>
        <v>1</v>
      </c>
      <c r="W75" s="105" t="str">
        <f t="shared" si="32"/>
        <v/>
      </c>
      <c r="X75" s="106" t="str">
        <f>IF(ISBLANK(DATASHEET!AK63),"",DATASHEET!AK63)</f>
        <v>AWI</v>
      </c>
      <c r="Y75" s="107" t="str">
        <f>IF(ISBLANK(DATASHEET!AL63),"",DATASHEET!AL63)</f>
        <v>12D-BI-1</v>
      </c>
      <c r="Z75" s="123" t="str">
        <f t="shared" si="33"/>
        <v/>
      </c>
      <c r="AA75" s="124">
        <f>IFERROR(INDEX(DATASHEET!$A$1:$GG$231,MATCH(L3VA!$A75,DATASHEET!$A$1:$A$231,0),MATCH(L3VA!AB$2,DATASHEET!$A$1:$GG$1,0)),"")</f>
        <v>0</v>
      </c>
      <c r="AB75" s="105" t="str">
        <f>IF(VLOOKUP(L3VA!$A75,DATASHEET!$A$2:$EW$231,32,FALSE)="","",VLOOKUP(L3VA!$A75,DATASHEET!$A$2:$EW$231,32,FALSE))</f>
        <v/>
      </c>
      <c r="AC75" s="105" t="str">
        <f t="shared" si="34"/>
        <v/>
      </c>
      <c r="AD75" s="106" t="str">
        <f>IF(ISBLANK(DATASHEET!AP63),"",DATASHEET!AP63)</f>
        <v/>
      </c>
      <c r="AE75" s="107" t="str">
        <f>IF(ISBLANK(DATASHEET!AQ63),"",DATASHEET!AQ63)</f>
        <v/>
      </c>
      <c r="AF75" s="123" t="str">
        <f t="shared" si="35"/>
        <v/>
      </c>
      <c r="AG75" s="124">
        <f>IFERROR(INDEX(DATASHEET!$A$1:$GG$231,MATCH(L3VA!$A75,DATASHEET!$A$1:$A$231,0),MATCH(L3VA!AH$2,DATASHEET!$A$1:$GG$1,0)),"")</f>
        <v>0</v>
      </c>
      <c r="AH75" s="105" t="str">
        <f>IF(VLOOKUP(L3VA!$A75,DATASHEET!$A$2:$EW$231,37,FALSE)="","",VLOOKUP(L3VA!$A75,DATASHEET!$A$2:$EW$231,37,FALSE))</f>
        <v>AWI</v>
      </c>
      <c r="AI75" s="105" t="str">
        <f t="shared" si="36"/>
        <v/>
      </c>
      <c r="AJ75" s="106" t="str">
        <f>IF(ISBLANK(DATASHEET!AU63),"",DATASHEET!AU63)</f>
        <v>ES</v>
      </c>
      <c r="AK75" s="107" t="str">
        <f>IF(ISBLANK(DATASHEET!AV63),"",DATASHEET!AV63)</f>
        <v>12C-CH-2</v>
      </c>
      <c r="AL75" s="123" t="str">
        <f t="shared" si="37"/>
        <v/>
      </c>
      <c r="AM75" s="124">
        <f>IFERROR(INDEX(DATASHEET!$A$1:$GG$231,MATCH(L3VA!$A75,DATASHEET!$A$1:$A$231,0),MATCH(L3VA!AN$2,DATASHEET!$A$1:$GG$1,0)),"")</f>
        <v>0</v>
      </c>
      <c r="AN75" s="105" t="str">
        <f>IF(VLOOKUP(L3VA!$A75,DATASHEET!$A$2:$EW$231,42,FALSE)="","",VLOOKUP(L3VA!$A75,DATASHEET!$A$2:$EW$231,42,FALSE))</f>
        <v/>
      </c>
      <c r="AO75" s="105" t="str">
        <f t="shared" si="38"/>
        <v/>
      </c>
      <c r="AP75" s="106" t="str">
        <f>IF(ISBLANK(DATASHEET!AZ63),"",DATASHEET!AZ63)</f>
        <v/>
      </c>
      <c r="AQ75" s="107" t="str">
        <f>IF(ISBLANK(DATASHEET!BA63),"",DATASHEET!BA63)</f>
        <v/>
      </c>
      <c r="AR75" s="123" t="str">
        <f t="shared" si="39"/>
        <v/>
      </c>
      <c r="AS75" s="124">
        <f>IFERROR(INDEX(DATASHEET!$A$1:$GG$231,MATCH(L3VA!$A75,DATASHEET!$A$1:$A$231,0),MATCH(L3VA!AT$2,DATASHEET!$A$1:$GG$1,0)),"")</f>
        <v>0</v>
      </c>
      <c r="AT75" s="105" t="str">
        <f>IF(VLOOKUP(L3VA!$A75,DATASHEET!$A$2:$EW$231,47,FALSE)="","",VLOOKUP(L3VA!$A75,DATASHEET!$A$2:$EW$231,47,FALSE))</f>
        <v>ES</v>
      </c>
      <c r="AU75" s="105" t="str">
        <f t="shared" si="40"/>
        <v/>
      </c>
      <c r="AV75" s="106" t="str">
        <f>IF(ISBLANK(DATASHEET!BE63),"",DATASHEET!BE63)</f>
        <v/>
      </c>
      <c r="AW75" s="107" t="str">
        <f>IF(ISBLANK(DATASHEET!BF63),"",DATASHEET!BF63)</f>
        <v/>
      </c>
      <c r="AX75" s="123" t="str">
        <f t="shared" si="41"/>
        <v/>
      </c>
      <c r="AY75" s="124">
        <f>IFERROR(INDEX(DATASHEET!$A$1:$GG$231,MATCH(L3VA!$A75,DATASHEET!$A$1:$A$231,0),MATCH(L3VA!AZ$2,DATASHEET!$A$1:$GG$1,0)),"")</f>
        <v>0</v>
      </c>
      <c r="AZ75" s="105" t="str">
        <f>IF(VLOOKUP(L3VA!$A75,DATASHEET!$A$2:$EW$231,52,FALSE)="","",VLOOKUP(L3VA!$A75,DATASHEET!$A$2:$EW$231,52,FALSE))</f>
        <v/>
      </c>
      <c r="BA75" s="105" t="str">
        <f t="shared" si="42"/>
        <v/>
      </c>
      <c r="BB75" s="106" t="str">
        <f>IF(ISBLANK(DATASHEET!BJ63),"",DATASHEET!BJ63)</f>
        <v/>
      </c>
      <c r="BC75" s="107" t="str">
        <f>IF(ISBLANK(DATASHEET!BK63),"",DATASHEET!BK63)</f>
        <v/>
      </c>
      <c r="BD75" s="123" t="str">
        <f t="shared" si="43"/>
        <v/>
      </c>
      <c r="BE75" s="124">
        <f>IFERROR(INDEX(DATASHEET!$A$1:$GG$231,MATCH(L3VA!$A75,DATASHEET!$A$1:$A$231,0),MATCH(L3VA!BF$2,DATASHEET!$A$1:$GG$1,0)),"")</f>
        <v>0</v>
      </c>
      <c r="BF75" s="105" t="str">
        <f>IF(VLOOKUP(L3VA!$A75,DATASHEET!$A$2:$EW$231,57,FALSE)="","",VLOOKUP(L3VA!$A75,DATASHEET!$A$2:$EW$231,57,FALSE))</f>
        <v/>
      </c>
      <c r="BG75" s="105" t="str">
        <f t="shared" si="44"/>
        <v/>
      </c>
      <c r="BH75" s="106" t="str">
        <f>IF(ISBLANK(DATASHEET!BO63),"",DATASHEET!BO63)</f>
        <v/>
      </c>
      <c r="BI75" s="107" t="str">
        <f>IF(ISBLANK(DATASHEET!BP63),"",DATASHEET!BP63)</f>
        <v/>
      </c>
      <c r="BJ75" s="123" t="str">
        <f t="shared" si="45"/>
        <v/>
      </c>
      <c r="BK75" s="124">
        <f>IFERROR(INDEX(DATASHEET!$A$1:$GG$231,MATCH(L3VA!$A75,DATASHEET!$A$1:$A$231,0),MATCH(L3VA!BL$2,DATASHEET!$A$1:$GG$1,0)),"")</f>
        <v>0</v>
      </c>
      <c r="BL75" s="105" t="str">
        <f>IF(VLOOKUP(L3VA!$A75,DATASHEET!$A$2:$EW$231,62,FALSE)="","",VLOOKUP(L3VA!$A75,DATASHEET!$A$2:$EW$231,62,FALSE))</f>
        <v/>
      </c>
      <c r="BM75" s="105" t="str">
        <f t="shared" si="46"/>
        <v/>
      </c>
      <c r="BN75" s="106" t="str">
        <f>IF(ISBLANK(DATASHEET!BT63),"",DATASHEET!BT63)</f>
        <v/>
      </c>
      <c r="BO75" s="107" t="str">
        <f>IF(ISBLANK(DATASHEET!BU63),"",DATASHEET!BU63)</f>
        <v/>
      </c>
      <c r="BP75" s="123" t="str">
        <f t="shared" si="47"/>
        <v/>
      </c>
      <c r="BQ75" s="124">
        <f>IFERROR(INDEX(DATASHEET!$A$1:$GG$231,MATCH(L3VA!$A75,DATASHEET!$A$1:$A$231,0),MATCH(L3VA!BR$2,DATASHEET!$A$1:$GG$1,0)),"")</f>
        <v>0</v>
      </c>
      <c r="BR75" s="105" t="str">
        <f>IF(VLOOKUP(L3VA!$A75,DATASHEET!$A$2:$EW$231,67,FALSE)="","",VLOOKUP(L3VA!$A75,DATASHEET!$A$2:$EW$231,67,FALSE))</f>
        <v/>
      </c>
      <c r="BS75" s="105" t="str">
        <f t="shared" si="48"/>
        <v/>
      </c>
      <c r="BT75" s="106" t="str">
        <f>IF(ISBLANK(DATASHEET!BY63),"",DATASHEET!BY63)</f>
        <v/>
      </c>
      <c r="BU75" s="107" t="str">
        <f>IF(ISBLANK(DATASHEET!BZ63),"",DATASHEET!BZ63)</f>
        <v/>
      </c>
      <c r="BV75" s="123" t="str">
        <f t="shared" si="49"/>
        <v/>
      </c>
      <c r="BW75" s="124">
        <f>IFERROR(INDEX(DATASHEET!$A$1:$GG$231,MATCH(L3VA!$A75,DATASHEET!$A$1:$A$231,0),MATCH(L3VA!BX$2,DATASHEET!$A$1:$GG$1,0)),"")</f>
        <v>0</v>
      </c>
      <c r="BX75" s="105" t="str">
        <f>IF(VLOOKUP(L3VA!$A75,DATASHEET!$A$2:$EW$231,77,FALSE)="","",VLOOKUP(L3VA!$A75,DATASHEET!$A$2:$EW$231,77,FALSE))</f>
        <v/>
      </c>
      <c r="BY75" s="105" t="str">
        <f t="shared" si="50"/>
        <v/>
      </c>
      <c r="BZ75" s="106" t="str">
        <f>IF(ISBLANK(DATASHEET!CI63),"",DATASHEET!CI63)</f>
        <v/>
      </c>
      <c r="CA75" s="107" t="str">
        <f>IF(ISBLANK(DATASHEET!CJ63),"",DATASHEET!CJ63)</f>
        <v/>
      </c>
      <c r="CB75" s="123" t="str">
        <f t="shared" si="51"/>
        <v/>
      </c>
      <c r="CC75" s="124">
        <f>IFERROR(INDEX(DATASHEET!$A$1:$GG$231,MATCH(L3VA!$A75,DATASHEET!$A$1:$A$231,0),MATCH(L3VA!CD$2,DATASHEET!$A$1:$GG$1,0)),"")</f>
        <v>0</v>
      </c>
      <c r="CD75" s="105" t="str">
        <f>IF(VLOOKUP(L3VA!$A75,DATASHEET!$A$2:$EW$231,82,FALSE)="","",VLOOKUP(L3VA!$A75,DATASHEET!$A$2:$EW$231,82,FALSE))</f>
        <v>DWA</v>
      </c>
      <c r="CE75" s="105" t="str">
        <f t="shared" si="52"/>
        <v/>
      </c>
      <c r="CF75" s="106" t="str">
        <f>IF(ISBLANK(DATASHEET!CN63),"",DATASHEET!CN63)</f>
        <v/>
      </c>
      <c r="CG75" s="107" t="str">
        <f>IF(ISBLANK(DATASHEET!CO63),"",DATASHEET!CO63)</f>
        <v/>
      </c>
      <c r="CH75" s="123" t="str">
        <f t="shared" si="53"/>
        <v/>
      </c>
      <c r="CI75" s="124">
        <f>IFERROR(INDEX(DATASHEET!$A$1:$GG$231,MATCH(L3VA!$A75,DATASHEET!$A$1:$A$231,0),MATCH(L3VA!CJ$2,DATASHEET!$A$1:$GG$1,0)),"")</f>
        <v>0</v>
      </c>
      <c r="CJ75" s="105" t="str">
        <f>IF(VLOOKUP(L3VA!$A75,DATASHEET!$A$2:$EW$231,87,FALSE)="","",VLOOKUP(L3VA!$A75,DATASHEET!$A$2:$EW$231,87,FALSE))</f>
        <v/>
      </c>
      <c r="CK75" s="105" t="str">
        <f t="shared" si="27"/>
        <v/>
      </c>
      <c r="CL75" s="106" t="str">
        <f>IF(ISBLANK(DATASHEET!CS63),"",DATASHEET!CS63)</f>
        <v>JJA</v>
      </c>
      <c r="CM75" s="107" t="str">
        <f>IF(ISBLANK(DATASHEET!CT63),"",DATASHEET!CT63)</f>
        <v>12B-GG-3</v>
      </c>
      <c r="CN75" s="123" t="str">
        <f t="shared" si="54"/>
        <v/>
      </c>
      <c r="CO75" s="124">
        <f>IFERROR(INDEX(DATASHEET!$A$1:$GG$231,MATCH(L3VA!$A75,DATASHEET!$A$1:$A$231,0),MATCH(L3VA!CP$2,DATASHEET!$A$1:$GG$1,0)),"")</f>
        <v>0</v>
      </c>
      <c r="CP75" s="105" t="str">
        <f>IF(VLOOKUP(L3VA!$A75,DATASHEET!$A$2:$EW$231,92,FALSE)="","",VLOOKUP(L3VA!$A75,DATASHEET!$A$2:$EW$231,92,FALSE))</f>
        <v/>
      </c>
      <c r="CQ75" s="105" t="str">
        <f t="shared" si="55"/>
        <v/>
      </c>
      <c r="CR75" s="106" t="str">
        <f>IF(ISBLANK(DATASHEET!CX63),"",DATASHEET!CX63)</f>
        <v/>
      </c>
      <c r="CS75" s="107" t="str">
        <f>IF(ISBLANK(DATASHEET!CY63),"",DATASHEET!CY63)</f>
        <v/>
      </c>
      <c r="CT75" s="123" t="str">
        <f t="shared" si="56"/>
        <v/>
      </c>
      <c r="CU75" s="124">
        <f>IFERROR(INDEX(DATASHEET!$A$1:$GG$231,MATCH(L3VA!$A75,DATASHEET!$A$1:$A$231,0),MATCH(L3VA!CV$2,DATASHEET!$A$1:$GG$1,0)),"")</f>
        <v>0</v>
      </c>
      <c r="CV75" s="105" t="str">
        <f>IF(VLOOKUP(L3VA!$A75,DATASHEET!$A$2:$EW$231,107,FALSE)="","",VLOOKUP(L3VA!$A75,DATASHEET!$A$2:$EW$231,107,FALSE))</f>
        <v/>
      </c>
      <c r="CW75" s="105" t="str">
        <f t="shared" si="57"/>
        <v/>
      </c>
      <c r="CX75" s="106" t="str">
        <f>IF(ISBLANK(DATASHEET!DC63),"",DATASHEET!DC63)</f>
        <v/>
      </c>
      <c r="CY75" s="107" t="str">
        <f>IF(ISBLANK(DATASHEET!DD63),"",DATASHEET!DD63)</f>
        <v/>
      </c>
      <c r="CZ75" s="123" t="str">
        <f t="shared" si="58"/>
        <v/>
      </c>
      <c r="DA75" s="124">
        <f>IFERROR(INDEX(DATASHEET!$A$1:$GG$231,MATCH(L3VA!$A75,DATASHEET!$A$1:$A$231,0),MATCH(L3VA!DB$2,DATASHEET!$A$1:$GG$1,0)),"")</f>
        <v>0</v>
      </c>
      <c r="DB75" s="105" t="str">
        <f>IF(VLOOKUP(L3VA!$A75,DATASHEET!$A$2:$EW$231,97,FALSE)="","",VLOOKUP(L3VA!$A75,DATASHEET!$A$2:$EW$231,97,FALSE))</f>
        <v>JJA</v>
      </c>
      <c r="DC75" s="105" t="str">
        <f t="shared" si="59"/>
        <v/>
      </c>
      <c r="DD75" s="106" t="str">
        <f>IF(ISBLANK(DATASHEET!DH63),"",DATASHEET!DH63)</f>
        <v/>
      </c>
      <c r="DE75" s="107" t="str">
        <f>IF(ISBLANK(DATASHEET!DI63),"",DATASHEET!DI63)</f>
        <v/>
      </c>
      <c r="DF75" s="123" t="str">
        <f t="shared" si="60"/>
        <v/>
      </c>
      <c r="DG75" s="124">
        <f>IFERROR(INDEX(DATASHEET!$A$1:$GG$231,MATCH(L3VA!$A75,DATASHEET!$A$1:$A$231,0),MATCH(L3VA!DH$2,DATASHEET!$A$1:$GG$1,0)),"")</f>
        <v>0</v>
      </c>
      <c r="DH75" s="105" t="str">
        <f>IF(VLOOKUP(L3VA!$A75,DATASHEET!$A$2:$EW$231,102,FALSE)="","",VLOOKUP(L3VA!$A75,DATASHEET!$A$2:$EW$231,102,FALSE))</f>
        <v/>
      </c>
      <c r="DI75" s="105" t="str">
        <f t="shared" si="61"/>
        <v/>
      </c>
      <c r="DJ75" s="106" t="str">
        <f>IF(ISBLANK(DATASHEET!DM63),"",DATASHEET!DM63)</f>
        <v/>
      </c>
      <c r="DK75" s="107" t="str">
        <f>IF(ISBLANK(DATASHEET!DN63),"",DATASHEET!DN63)</f>
        <v/>
      </c>
      <c r="DL75" s="123" t="str">
        <f t="shared" si="62"/>
        <v/>
      </c>
      <c r="DM75" s="124">
        <f>IFERROR(INDEX(DATASHEET!$A$1:$GG$231,MATCH(L3VA!$A75,DATASHEET!$A$1:$A$231,0),MATCH(L3VA!DN$2,DATASHEET!$A$1:$GG$1,0)),"")</f>
        <v>0</v>
      </c>
      <c r="DN75" s="105" t="str">
        <f>IF(VLOOKUP(L3VA!$A75,DATASHEET!$A$2:$FW$231,112,FALSE)="","",VLOOKUP(L3VA!$A75,DATASHEET!$A$2:$FW$231,112,FALSE))</f>
        <v/>
      </c>
      <c r="DO75" s="105" t="str">
        <f t="shared" si="28"/>
        <v/>
      </c>
      <c r="DP75" s="106" t="str">
        <f>IF(ISBLANK(DATASHEET!DR63),"",DATASHEET!DR63)</f>
        <v/>
      </c>
      <c r="DQ75" s="107" t="str">
        <f>IF(ISBLANK(DATASHEET!DS63),"",DATASHEET!DS63)</f>
        <v/>
      </c>
      <c r="DR75" s="123" t="str">
        <f t="shared" si="63"/>
        <v/>
      </c>
      <c r="DS75" s="124">
        <f>IFERROR(INDEX(DATASHEET!$A$1:$GG$231,MATCH(L3VA!$A75,DATASHEET!$A$1:$A$231,0),MATCH(L3VA!DT$2,DATASHEET!$A$1:$GG$1,0)),"")</f>
        <v>0</v>
      </c>
      <c r="DT75" s="105" t="str">
        <f>IF(VLOOKUP(L3VA!$A75,DATASHEET!$A$2:$EW$231,117,FALSE)="","",VLOOKUP(L3VA!$A75,DATASHEET!$A$2:$EW$231,117,FALSE))</f>
        <v/>
      </c>
      <c r="DU75" s="105" t="str">
        <f t="shared" si="64"/>
        <v/>
      </c>
      <c r="DV75" s="106" t="str">
        <f>IF(ISBLANK(DATASHEET!DW63),"",DATASHEET!DW63)</f>
        <v/>
      </c>
      <c r="DW75" s="107" t="str">
        <f>IF(ISBLANK(DATASHEET!DX63),"",DATASHEET!DX63)</f>
        <v/>
      </c>
      <c r="DX75" s="123" t="str">
        <f t="shared" si="65"/>
        <v/>
      </c>
      <c r="DY75" s="124" t="str">
        <f>IFERROR(INDEX(DATASHEET!$A$1:$GG$231,MATCH(L3VA!$A75,DATASHEET!$A$1:$A$231,0),MATCH(L3VA!DZ$2,DATASHEET!$A$1:$GG$1,0)),"")</f>
        <v/>
      </c>
      <c r="DZ75" s="105" t="str">
        <f>IF(VLOOKUP(L3VA!$A75,DATASHEET!$A$2:$EW$231,122,FALSE)="","",VLOOKUP(L3VA!$A75,DATASHEET!$A$2:$EW$231,122,FALSE))</f>
        <v/>
      </c>
      <c r="EA75" s="105" t="str">
        <f t="shared" si="66"/>
        <v/>
      </c>
      <c r="EB75" s="106" t="str">
        <f>IF(ISBLANK(DATASHEET!EB63),"",DATASHEET!EB63)</f>
        <v/>
      </c>
      <c r="EC75" s="107" t="str">
        <f>IF(ISBLANK(DATASHEET!EC63),"",DATASHEET!EC63)</f>
        <v/>
      </c>
      <c r="ED75" s="123" t="str">
        <f t="shared" si="67"/>
        <v/>
      </c>
      <c r="EE75" s="124">
        <f>IFERROR(INDEX(DATASHEET!$A$1:$GG$231,MATCH(L3VA!$A75,DATASHEET!$A$1:$A$231,0),MATCH(L3VA!EF$2,DATASHEET!$A$1:$GG$1,0)),"")</f>
        <v>0</v>
      </c>
      <c r="EF75" s="105" t="str">
        <f>IF(VLOOKUP(L3VA!$A75,DATASHEET!$A$2:$EW$231,127,FALSE)="","",VLOOKUP(L3VA!$A75,DATASHEET!$A$2:$EW$231,127,FALSE))</f>
        <v/>
      </c>
      <c r="EG75" s="105" t="str">
        <f t="shared" si="68"/>
        <v/>
      </c>
      <c r="EH75" s="106" t="str">
        <f>IF(ISBLANK(DATASHEET!EG63),"",DATASHEET!EG63)</f>
        <v/>
      </c>
      <c r="EI75" s="107" t="str">
        <f>IF(ISBLANK(DATASHEET!EH63),"",DATASHEET!EH63)</f>
        <v/>
      </c>
      <c r="EJ75" s="123" t="str">
        <f t="shared" si="69"/>
        <v/>
      </c>
      <c r="EK75" s="124">
        <f>IFERROR(INDEX(DATASHEET!$A$1:$GG$231,MATCH(L3VA!$A75,DATASHEET!$A$1:$A$231,0),MATCH(L3VA!EL$2,DATASHEET!$A$1:$GG$1,0)),"")</f>
        <v>0</v>
      </c>
      <c r="EL75" s="105" t="str">
        <f>IF(VLOOKUP(L3VA!$A75,DATASHEET!$A$2:$EW$231,132,FALSE)="","",VLOOKUP(L3VA!$A75,DATASHEET!$A$2:$EW$231,132,FALSE))</f>
        <v/>
      </c>
      <c r="EM75" s="105" t="str">
        <f t="shared" si="70"/>
        <v/>
      </c>
      <c r="EN75" s="106" t="str">
        <f>IF(ISBLANK(DATASHEET!EL63),"",DATASHEET!EL63)</f>
        <v/>
      </c>
      <c r="EO75" s="107" t="str">
        <f>IF(ISBLANK(DATASHEET!EM63),"",DATASHEET!EM63)</f>
        <v/>
      </c>
      <c r="EP75" s="123" t="str">
        <f t="shared" si="71"/>
        <v/>
      </c>
      <c r="EQ75" s="124">
        <f>IFERROR(INDEX(DATASHEET!$A$1:$GG$231,MATCH(L3VA!$A75,DATASHEET!$A$1:$A$231,0),MATCH(L3VA!ER$2,DATASHEET!$A$1:$GG$1,0)),"")</f>
        <v>0</v>
      </c>
      <c r="ER75" s="105" t="str">
        <f>IF(VLOOKUP(L3VA!$A75,DATASHEET!$A$2:$EW$231,137,FALSE)="","",VLOOKUP(L3VA!$A75,DATASHEET!$A$2:$EW$231,137,FALSE))</f>
        <v/>
      </c>
      <c r="ES75" s="105" t="str">
        <f t="shared" si="72"/>
        <v/>
      </c>
      <c r="ET75" s="106" t="str">
        <f>IF(ISBLANK(DATASHEET!EQ63),"",DATASHEET!EQ63)</f>
        <v/>
      </c>
      <c r="EU75" s="107" t="str">
        <f>IF(ISBLANK(DATASHEET!ER63),"",DATASHEET!ER63)</f>
        <v/>
      </c>
      <c r="EV75" s="123" t="str">
        <f t="shared" si="73"/>
        <v/>
      </c>
      <c r="EW75" s="124">
        <f>IFERROR(INDEX(DATASHEET!$A$1:$GG$231,MATCH(L3VA!$A75,DATASHEET!$A$1:$A$231,0),MATCH(L3VA!EX$2,DATASHEET!$A$1:$GG$1,0)),"")</f>
        <v>0</v>
      </c>
      <c r="EX75" s="105" t="str">
        <f>IF(VLOOKUP(L3VA!$A75,DATASHEET!$A$2:$EW$231,142,FALSE)="","",VLOOKUP(L3VA!$A75,DATASHEET!$A$2:$EW$231,142,FALSE))</f>
        <v/>
      </c>
      <c r="EY75" s="105" t="str">
        <f t="shared" si="74"/>
        <v/>
      </c>
      <c r="EZ75" s="106" t="str">
        <f>IF(ISBLANK(DATASHEET!EV63),"",DATASHEET!EV63)</f>
        <v/>
      </c>
      <c r="FA75" s="107" t="str">
        <f>IF(ISBLANK(DATASHEET!EW63),"",DATASHEET!EW63)</f>
        <v/>
      </c>
      <c r="FB75" s="123" t="str">
        <f t="shared" si="75"/>
        <v/>
      </c>
      <c r="FC75" s="124">
        <f>IFERROR(INDEX(DATASHEET!$A$1:$GG$231,MATCH(L3VA!$A75,DATASHEET!$A$1:$A$231,0),MATCH(L3VA!FD$2,DATASHEET!$A$1:$GG$1,0)),"")</f>
        <v>0</v>
      </c>
      <c r="FD75" s="105" t="str">
        <f>IF(VLOOKUP(L3VA!$A75,DATASHEET!$A$2:$FW$231,147,FALSE)="","",VLOOKUP(L3VA!$A75,DATASHEET!$A$2:$FW$231,147,FALSE))</f>
        <v/>
      </c>
      <c r="FE75" s="105" t="str">
        <f t="shared" si="76"/>
        <v/>
      </c>
      <c r="FF75" s="106" t="str">
        <f>IF(ISBLANK(DATASHEET!FA63),"",DATASHEET!FA63)</f>
        <v/>
      </c>
      <c r="FG75" s="107" t="str">
        <f>IF(ISBLANK(DATASHEET!FB63),"",DATASHEET!FB63)</f>
        <v/>
      </c>
    </row>
    <row r="76" spans="1:163" x14ac:dyDescent="0.25">
      <c r="A76" s="354">
        <f>DATASHEET!A64</f>
        <v>150960</v>
      </c>
      <c r="B76" s="42" t="str">
        <f>DATASHEET!B64</f>
        <v>EVANS, Rebecca</v>
      </c>
      <c r="C76" s="109" t="str">
        <f>DATASHEET!C64</f>
        <v>12DHO</v>
      </c>
      <c r="D76" s="110" t="str">
        <f>DATASHEET!D64</f>
        <v>F</v>
      </c>
      <c r="E76" s="110" t="str">
        <f>IFERROR(VLOOKUP(A76,'[5]Y12 Students'!$E$3:$I$271,5,FALSE),"")</f>
        <v>INTERNAL</v>
      </c>
      <c r="F76" s="110" t="str">
        <f>DATASHEET!E64</f>
        <v>N</v>
      </c>
      <c r="G76" s="110" t="str">
        <f>DATASHEET!F64</f>
        <v>White - British</v>
      </c>
      <c r="H76" s="110" t="str">
        <f>DATASHEET!G64</f>
        <v>N</v>
      </c>
      <c r="I76" s="110" t="str">
        <f>DATASHEET!H64</f>
        <v>N</v>
      </c>
      <c r="J76" s="111" t="str">
        <f>DATASHEET!J64</f>
        <v>7.75+ (A/A*)</v>
      </c>
      <c r="K76" s="104" t="str">
        <f t="shared" si="25"/>
        <v/>
      </c>
      <c r="L76" s="104" t="str">
        <f t="shared" si="26"/>
        <v/>
      </c>
      <c r="M76" s="336" t="str">
        <f>IF(COUNT(L3VA!$N76,L3VA!$Z76,L3VA!$T76,L3VA!$AF76,L3VA!$AX76,L3VA!$AR76,L3VA!$BJ76,L3VA!$BD76,L3VA!$BP76,L3VA!#REF!,L3VA!$AL76,L3VA!$BV76,L3VA!$CH76,L3VA!$CZ76,L3VA!$CN76,L3VA!$DF76,L3VA!$CB76,L3VA!#REF!,L3VA!$DR76,L3VA!$DX76,L3VA!$ED76,L3VA!$EJ76,L3VA!$EP76,L3VA!$EV76,L3VA!$FB76,L3VA!$DL76)=0,"",AVERAGE(N76,Z76,T76,AF76,AL76,AX76,AR76,BJ76,BD76,BP76,BV76,CH76,CZ76,CN76,DF76,CB76,DR76,DX76,ED76,EJ76,EP76,EV76,FB76,DL76))</f>
        <v/>
      </c>
      <c r="N76" s="123" t="str">
        <f t="shared" si="29"/>
        <v/>
      </c>
      <c r="O76" s="124">
        <f>IFERROR(INDEX(DATASHEET!$A$1:$GG$231,MATCH(L3VA!$A76,DATASHEET!$A$1:$A$231,0),MATCH(L3VA!P$2,DATASHEET!$A$1:$GG$1,0)),"")</f>
        <v>0</v>
      </c>
      <c r="P76" s="105">
        <f>IF(VLOOKUP(L3VA!$A76,DATASHEET!$A$2:$EW$231,22,FALSE)="","",VLOOKUP(L3VA!$A76,DATASHEET!$A$2:$EW$231,22,FALSE))</f>
        <v>0</v>
      </c>
      <c r="Q76" s="105" t="str">
        <f t="shared" si="30"/>
        <v/>
      </c>
      <c r="R76" s="106" t="str">
        <f>IF(ISBLANK(DATASHEET!AF64),"",DATASHEET!AF64)</f>
        <v/>
      </c>
      <c r="S76" s="107" t="str">
        <f>IF(ISBLANK(DATASHEET!AG64),"",DATASHEET!AG64)</f>
        <v/>
      </c>
      <c r="T76" s="123" t="str">
        <f t="shared" si="31"/>
        <v/>
      </c>
      <c r="U76" s="124">
        <f>IFERROR(INDEX(DATASHEET!$A$1:$GG$231,MATCH(L3VA!$A76,DATASHEET!$A$1:$A$231,0),MATCH(L3VA!V$2,DATASHEET!$A$1:$GG$1,0)),"")</f>
        <v>0</v>
      </c>
      <c r="V76" s="105">
        <f>IF(VLOOKUP(L3VA!$A76,DATASHEET!$A$2:$EW$231,27,FALSE)="","",VLOOKUP(L3VA!$A76,DATASHEET!$A$2:$EW$231,27,FALSE))</f>
        <v>0</v>
      </c>
      <c r="W76" s="105" t="str">
        <f t="shared" si="32"/>
        <v/>
      </c>
      <c r="X76" s="106" t="str">
        <f>IF(ISBLANK(DATASHEET!AK64),"",DATASHEET!AK64)</f>
        <v>RAB</v>
      </c>
      <c r="Y76" s="107" t="str">
        <f>IF(ISBLANK(DATASHEET!AL64),"",DATASHEET!AL64)</f>
        <v>12B-BI-1</v>
      </c>
      <c r="Z76" s="123" t="str">
        <f t="shared" si="33"/>
        <v/>
      </c>
      <c r="AA76" s="124">
        <f>IFERROR(INDEX(DATASHEET!$A$1:$GG$231,MATCH(L3VA!$A76,DATASHEET!$A$1:$A$231,0),MATCH(L3VA!AB$2,DATASHEET!$A$1:$GG$1,0)),"")</f>
        <v>0</v>
      </c>
      <c r="AB76" s="105" t="str">
        <f>IF(VLOOKUP(L3VA!$A76,DATASHEET!$A$2:$EW$231,32,FALSE)="","",VLOOKUP(L3VA!$A76,DATASHEET!$A$2:$EW$231,32,FALSE))</f>
        <v/>
      </c>
      <c r="AC76" s="105" t="str">
        <f t="shared" si="34"/>
        <v/>
      </c>
      <c r="AD76" s="106" t="str">
        <f>IF(ISBLANK(DATASHEET!AP64),"",DATASHEET!AP64)</f>
        <v/>
      </c>
      <c r="AE76" s="107" t="str">
        <f>IF(ISBLANK(DATASHEET!AQ64),"",DATASHEET!AQ64)</f>
        <v/>
      </c>
      <c r="AF76" s="123" t="str">
        <f t="shared" si="35"/>
        <v/>
      </c>
      <c r="AG76" s="124">
        <f>IFERROR(INDEX(DATASHEET!$A$1:$GG$231,MATCH(L3VA!$A76,DATASHEET!$A$1:$A$231,0),MATCH(L3VA!AH$2,DATASHEET!$A$1:$GG$1,0)),"")</f>
        <v>0</v>
      </c>
      <c r="AH76" s="105" t="str">
        <f>IF(VLOOKUP(L3VA!$A76,DATASHEET!$A$2:$EW$231,37,FALSE)="","",VLOOKUP(L3VA!$A76,DATASHEET!$A$2:$EW$231,37,FALSE))</f>
        <v>RAB</v>
      </c>
      <c r="AI76" s="105" t="str">
        <f t="shared" si="36"/>
        <v/>
      </c>
      <c r="AJ76" s="106" t="str">
        <f>IF(ISBLANK(DATASHEET!AU64),"",DATASHEET!AU64)</f>
        <v/>
      </c>
      <c r="AK76" s="107" t="str">
        <f>IF(ISBLANK(DATASHEET!AV64),"",DATASHEET!AV64)</f>
        <v/>
      </c>
      <c r="AL76" s="123" t="str">
        <f t="shared" si="37"/>
        <v/>
      </c>
      <c r="AM76" s="124">
        <f>IFERROR(INDEX(DATASHEET!$A$1:$GG$231,MATCH(L3VA!$A76,DATASHEET!$A$1:$A$231,0),MATCH(L3VA!AN$2,DATASHEET!$A$1:$GG$1,0)),"")</f>
        <v>0</v>
      </c>
      <c r="AN76" s="105" t="str">
        <f>IF(VLOOKUP(L3VA!$A76,DATASHEET!$A$2:$EW$231,42,FALSE)="","",VLOOKUP(L3VA!$A76,DATASHEET!$A$2:$EW$231,42,FALSE))</f>
        <v/>
      </c>
      <c r="AO76" s="105" t="str">
        <f t="shared" si="38"/>
        <v/>
      </c>
      <c r="AP76" s="106" t="str">
        <f>IF(ISBLANK(DATASHEET!AZ64),"",DATASHEET!AZ64)</f>
        <v/>
      </c>
      <c r="AQ76" s="107" t="str">
        <f>IF(ISBLANK(DATASHEET!BA64),"",DATASHEET!BA64)</f>
        <v/>
      </c>
      <c r="AR76" s="123" t="str">
        <f t="shared" si="39"/>
        <v/>
      </c>
      <c r="AS76" s="124">
        <f>IFERROR(INDEX(DATASHEET!$A$1:$GG$231,MATCH(L3VA!$A76,DATASHEET!$A$1:$A$231,0),MATCH(L3VA!AT$2,DATASHEET!$A$1:$GG$1,0)),"")</f>
        <v>0</v>
      </c>
      <c r="AT76" s="105" t="str">
        <f>IF(VLOOKUP(L3VA!$A76,DATASHEET!$A$2:$EW$231,47,FALSE)="","",VLOOKUP(L3VA!$A76,DATASHEET!$A$2:$EW$231,47,FALSE))</f>
        <v/>
      </c>
      <c r="AU76" s="105" t="str">
        <f t="shared" si="40"/>
        <v/>
      </c>
      <c r="AV76" s="106" t="str">
        <f>IF(ISBLANK(DATASHEET!BE64),"",DATASHEET!BE64)</f>
        <v/>
      </c>
      <c r="AW76" s="107" t="str">
        <f>IF(ISBLANK(DATASHEET!BF64),"",DATASHEET!BF64)</f>
        <v/>
      </c>
      <c r="AX76" s="123" t="str">
        <f t="shared" si="41"/>
        <v/>
      </c>
      <c r="AY76" s="124">
        <f>IFERROR(INDEX(DATASHEET!$A$1:$GG$231,MATCH(L3VA!$A76,DATASHEET!$A$1:$A$231,0),MATCH(L3VA!AZ$2,DATASHEET!$A$1:$GG$1,0)),"")</f>
        <v>0</v>
      </c>
      <c r="AZ76" s="105" t="str">
        <f>IF(VLOOKUP(L3VA!$A76,DATASHEET!$A$2:$EW$231,52,FALSE)="","",VLOOKUP(L3VA!$A76,DATASHEET!$A$2:$EW$231,52,FALSE))</f>
        <v/>
      </c>
      <c r="BA76" s="105" t="str">
        <f t="shared" si="42"/>
        <v/>
      </c>
      <c r="BB76" s="106" t="str">
        <f>IF(ISBLANK(DATASHEET!BJ64),"",DATASHEET!BJ64)</f>
        <v/>
      </c>
      <c r="BC76" s="107" t="str">
        <f>IF(ISBLANK(DATASHEET!BK64),"",DATASHEET!BK64)</f>
        <v/>
      </c>
      <c r="BD76" s="123" t="str">
        <f t="shared" si="43"/>
        <v/>
      </c>
      <c r="BE76" s="124">
        <f>IFERROR(INDEX(DATASHEET!$A$1:$GG$231,MATCH(L3VA!$A76,DATASHEET!$A$1:$A$231,0),MATCH(L3VA!BF$2,DATASHEET!$A$1:$GG$1,0)),"")</f>
        <v>0</v>
      </c>
      <c r="BF76" s="105" t="str">
        <f>IF(VLOOKUP(L3VA!$A76,DATASHEET!$A$2:$EW$231,57,FALSE)="","",VLOOKUP(L3VA!$A76,DATASHEET!$A$2:$EW$231,57,FALSE))</f>
        <v/>
      </c>
      <c r="BG76" s="105" t="str">
        <f t="shared" si="44"/>
        <v/>
      </c>
      <c r="BH76" s="106" t="str">
        <f>IF(ISBLANK(DATASHEET!BO64),"",DATASHEET!BO64)</f>
        <v/>
      </c>
      <c r="BI76" s="107" t="str">
        <f>IF(ISBLANK(DATASHEET!BP64),"",DATASHEET!BP64)</f>
        <v/>
      </c>
      <c r="BJ76" s="123" t="str">
        <f t="shared" si="45"/>
        <v/>
      </c>
      <c r="BK76" s="124">
        <f>IFERROR(INDEX(DATASHEET!$A$1:$GG$231,MATCH(L3VA!$A76,DATASHEET!$A$1:$A$231,0),MATCH(L3VA!BL$2,DATASHEET!$A$1:$GG$1,0)),"")</f>
        <v>0</v>
      </c>
      <c r="BL76" s="105" t="str">
        <f>IF(VLOOKUP(L3VA!$A76,DATASHEET!$A$2:$EW$231,62,FALSE)="","",VLOOKUP(L3VA!$A76,DATASHEET!$A$2:$EW$231,62,FALSE))</f>
        <v/>
      </c>
      <c r="BM76" s="105" t="str">
        <f t="shared" si="46"/>
        <v/>
      </c>
      <c r="BN76" s="106" t="str">
        <f>IF(ISBLANK(DATASHEET!BT64),"",DATASHEET!BT64)</f>
        <v/>
      </c>
      <c r="BO76" s="107" t="str">
        <f>IF(ISBLANK(DATASHEET!BU64),"",DATASHEET!BU64)</f>
        <v/>
      </c>
      <c r="BP76" s="123" t="str">
        <f t="shared" si="47"/>
        <v/>
      </c>
      <c r="BQ76" s="124">
        <f>IFERROR(INDEX(DATASHEET!$A$1:$GG$231,MATCH(L3VA!$A76,DATASHEET!$A$1:$A$231,0),MATCH(L3VA!BR$2,DATASHEET!$A$1:$GG$1,0)),"")</f>
        <v>0</v>
      </c>
      <c r="BR76" s="105" t="str">
        <f>IF(VLOOKUP(L3VA!$A76,DATASHEET!$A$2:$EW$231,67,FALSE)="","",VLOOKUP(L3VA!$A76,DATASHEET!$A$2:$EW$231,67,FALSE))</f>
        <v/>
      </c>
      <c r="BS76" s="105" t="str">
        <f t="shared" si="48"/>
        <v/>
      </c>
      <c r="BT76" s="106" t="str">
        <f>IF(ISBLANK(DATASHEET!BY64),"",DATASHEET!BY64)</f>
        <v/>
      </c>
      <c r="BU76" s="107" t="str">
        <f>IF(ISBLANK(DATASHEET!BZ64),"",DATASHEET!BZ64)</f>
        <v/>
      </c>
      <c r="BV76" s="123" t="str">
        <f t="shared" si="49"/>
        <v/>
      </c>
      <c r="BW76" s="124">
        <f>IFERROR(INDEX(DATASHEET!$A$1:$GG$231,MATCH(L3VA!$A76,DATASHEET!$A$1:$A$231,0),MATCH(L3VA!BX$2,DATASHEET!$A$1:$GG$1,0)),"")</f>
        <v>0</v>
      </c>
      <c r="BX76" s="105" t="str">
        <f>IF(VLOOKUP(L3VA!$A76,DATASHEET!$A$2:$EW$231,77,FALSE)="","",VLOOKUP(L3VA!$A76,DATASHEET!$A$2:$EW$231,77,FALSE))</f>
        <v/>
      </c>
      <c r="BY76" s="105" t="str">
        <f t="shared" si="50"/>
        <v/>
      </c>
      <c r="BZ76" s="106" t="str">
        <f>IF(ISBLANK(DATASHEET!CI64),"",DATASHEET!CI64)</f>
        <v/>
      </c>
      <c r="CA76" s="107" t="str">
        <f>IF(ISBLANK(DATASHEET!CJ64),"",DATASHEET!CJ64)</f>
        <v/>
      </c>
      <c r="CB76" s="123" t="str">
        <f t="shared" si="51"/>
        <v/>
      </c>
      <c r="CC76" s="124">
        <f>IFERROR(INDEX(DATASHEET!$A$1:$GG$231,MATCH(L3VA!$A76,DATASHEET!$A$1:$A$231,0),MATCH(L3VA!CD$2,DATASHEET!$A$1:$GG$1,0)),"")</f>
        <v>0</v>
      </c>
      <c r="CD76" s="105" t="str">
        <f>IF(VLOOKUP(L3VA!$A76,DATASHEET!$A$2:$EW$231,82,FALSE)="","",VLOOKUP(L3VA!$A76,DATASHEET!$A$2:$EW$231,82,FALSE))</f>
        <v>CR</v>
      </c>
      <c r="CE76" s="105" t="str">
        <f t="shared" si="52"/>
        <v/>
      </c>
      <c r="CF76" s="106" t="str">
        <f>IF(ISBLANK(DATASHEET!CN64),"",DATASHEET!CN64)</f>
        <v/>
      </c>
      <c r="CG76" s="107" t="str">
        <f>IF(ISBLANK(DATASHEET!CO64),"",DATASHEET!CO64)</f>
        <v/>
      </c>
      <c r="CH76" s="123" t="str">
        <f t="shared" si="53"/>
        <v/>
      </c>
      <c r="CI76" s="124">
        <f>IFERROR(INDEX(DATASHEET!$A$1:$GG$231,MATCH(L3VA!$A76,DATASHEET!$A$1:$A$231,0),MATCH(L3VA!CJ$2,DATASHEET!$A$1:$GG$1,0)),"")</f>
        <v>0</v>
      </c>
      <c r="CJ76" s="105" t="str">
        <f>IF(VLOOKUP(L3VA!$A76,DATASHEET!$A$2:$EW$231,87,FALSE)="","",VLOOKUP(L3VA!$A76,DATASHEET!$A$2:$EW$231,87,FALSE))</f>
        <v/>
      </c>
      <c r="CK76" s="105" t="str">
        <f t="shared" si="27"/>
        <v/>
      </c>
      <c r="CL76" s="106" t="str">
        <f>IF(ISBLANK(DATASHEET!CS64),"",DATASHEET!CS64)</f>
        <v/>
      </c>
      <c r="CM76" s="107" t="str">
        <f>IF(ISBLANK(DATASHEET!CT64),"",DATASHEET!CT64)</f>
        <v/>
      </c>
      <c r="CN76" s="123" t="str">
        <f t="shared" si="54"/>
        <v/>
      </c>
      <c r="CO76" s="124">
        <f>IFERROR(INDEX(DATASHEET!$A$1:$GG$231,MATCH(L3VA!$A76,DATASHEET!$A$1:$A$231,0),MATCH(L3VA!CP$2,DATASHEET!$A$1:$GG$1,0)),"")</f>
        <v>0</v>
      </c>
      <c r="CP76" s="105" t="str">
        <f>IF(VLOOKUP(L3VA!$A76,DATASHEET!$A$2:$EW$231,92,FALSE)="","",VLOOKUP(L3VA!$A76,DATASHEET!$A$2:$EW$231,92,FALSE))</f>
        <v/>
      </c>
      <c r="CQ76" s="105" t="str">
        <f t="shared" si="55"/>
        <v/>
      </c>
      <c r="CR76" s="106" t="str">
        <f>IF(ISBLANK(DATASHEET!CX64),"",DATASHEET!CX64)</f>
        <v/>
      </c>
      <c r="CS76" s="107" t="str">
        <f>IF(ISBLANK(DATASHEET!CY64),"",DATASHEET!CY64)</f>
        <v/>
      </c>
      <c r="CT76" s="123" t="str">
        <f t="shared" si="56"/>
        <v/>
      </c>
      <c r="CU76" s="124">
        <f>IFERROR(INDEX(DATASHEET!$A$1:$GG$231,MATCH(L3VA!$A76,DATASHEET!$A$1:$A$231,0),MATCH(L3VA!CV$2,DATASHEET!$A$1:$GG$1,0)),"")</f>
        <v>0</v>
      </c>
      <c r="CV76" s="105" t="str">
        <f>IF(VLOOKUP(L3VA!$A76,DATASHEET!$A$2:$EW$231,107,FALSE)="","",VLOOKUP(L3VA!$A76,DATASHEET!$A$2:$EW$231,107,FALSE))</f>
        <v/>
      </c>
      <c r="CW76" s="105" t="str">
        <f t="shared" si="57"/>
        <v/>
      </c>
      <c r="CX76" s="106" t="str">
        <f>IF(ISBLANK(DATASHEET!DC64),"",DATASHEET!DC64)</f>
        <v/>
      </c>
      <c r="CY76" s="107" t="str">
        <f>IF(ISBLANK(DATASHEET!DD64),"",DATASHEET!DD64)</f>
        <v/>
      </c>
      <c r="CZ76" s="123" t="str">
        <f t="shared" si="58"/>
        <v/>
      </c>
      <c r="DA76" s="124">
        <f>IFERROR(INDEX(DATASHEET!$A$1:$GG$231,MATCH(L3VA!$A76,DATASHEET!$A$1:$A$231,0),MATCH(L3VA!DB$2,DATASHEET!$A$1:$GG$1,0)),"")</f>
        <v>0</v>
      </c>
      <c r="DB76" s="105" t="str">
        <f>IF(VLOOKUP(L3VA!$A76,DATASHEET!$A$2:$EW$231,97,FALSE)="","",VLOOKUP(L3VA!$A76,DATASHEET!$A$2:$EW$231,97,FALSE))</f>
        <v/>
      </c>
      <c r="DC76" s="105" t="str">
        <f t="shared" si="59"/>
        <v/>
      </c>
      <c r="DD76" s="106" t="str">
        <f>IF(ISBLANK(DATASHEET!DH64),"",DATASHEET!DH64)</f>
        <v>EB</v>
      </c>
      <c r="DE76" s="107" t="str">
        <f>IF(ISBLANK(DATASHEET!DI64),"",DATASHEET!DI64)</f>
        <v>12C-HI-5</v>
      </c>
      <c r="DF76" s="123" t="str">
        <f t="shared" si="60"/>
        <v/>
      </c>
      <c r="DG76" s="124">
        <f>IFERROR(INDEX(DATASHEET!$A$1:$GG$231,MATCH(L3VA!$A76,DATASHEET!$A$1:$A$231,0),MATCH(L3VA!DH$2,DATASHEET!$A$1:$GG$1,0)),"")</f>
        <v>0</v>
      </c>
      <c r="DH76" s="105" t="str">
        <f>IF(VLOOKUP(L3VA!$A76,DATASHEET!$A$2:$EW$231,102,FALSE)="","",VLOOKUP(L3VA!$A76,DATASHEET!$A$2:$EW$231,102,FALSE))</f>
        <v/>
      </c>
      <c r="DI76" s="105" t="str">
        <f t="shared" si="61"/>
        <v/>
      </c>
      <c r="DJ76" s="106" t="str">
        <f>IF(ISBLANK(DATASHEET!DM64),"",DATASHEET!DM64)</f>
        <v/>
      </c>
      <c r="DK76" s="107" t="str">
        <f>IF(ISBLANK(DATASHEET!DN64),"",DATASHEET!DN64)</f>
        <v/>
      </c>
      <c r="DL76" s="123" t="str">
        <f t="shared" si="62"/>
        <v/>
      </c>
      <c r="DM76" s="124">
        <f>IFERROR(INDEX(DATASHEET!$A$1:$GG$231,MATCH(L3VA!$A76,DATASHEET!$A$1:$A$231,0),MATCH(L3VA!DN$2,DATASHEET!$A$1:$GG$1,0)),"")</f>
        <v>0</v>
      </c>
      <c r="DN76" s="105" t="str">
        <f>IF(VLOOKUP(L3VA!$A76,DATASHEET!$A$2:$FW$231,112,FALSE)="","",VLOOKUP(L3VA!$A76,DATASHEET!$A$2:$FW$231,112,FALSE))</f>
        <v>EB</v>
      </c>
      <c r="DO76" s="105" t="str">
        <f t="shared" si="28"/>
        <v/>
      </c>
      <c r="DP76" s="106" t="str">
        <f>IF(ISBLANK(DATASHEET!DR64),"",DATASHEET!DR64)</f>
        <v/>
      </c>
      <c r="DQ76" s="107" t="str">
        <f>IF(ISBLANK(DATASHEET!DS64),"",DATASHEET!DS64)</f>
        <v/>
      </c>
      <c r="DR76" s="123" t="str">
        <f t="shared" si="63"/>
        <v/>
      </c>
      <c r="DS76" s="124">
        <f>IFERROR(INDEX(DATASHEET!$A$1:$GG$231,MATCH(L3VA!$A76,DATASHEET!$A$1:$A$231,0),MATCH(L3VA!DT$2,DATASHEET!$A$1:$GG$1,0)),"")</f>
        <v>0</v>
      </c>
      <c r="DT76" s="105" t="str">
        <f>IF(VLOOKUP(L3VA!$A76,DATASHEET!$A$2:$EW$231,117,FALSE)="","",VLOOKUP(L3VA!$A76,DATASHEET!$A$2:$EW$231,117,FALSE))</f>
        <v/>
      </c>
      <c r="DU76" s="105" t="str">
        <f t="shared" si="64"/>
        <v/>
      </c>
      <c r="DV76" s="106" t="str">
        <f>IF(ISBLANK(DATASHEET!DW64),"",DATASHEET!DW64)</f>
        <v/>
      </c>
      <c r="DW76" s="107" t="str">
        <f>IF(ISBLANK(DATASHEET!DX64),"",DATASHEET!DX64)</f>
        <v/>
      </c>
      <c r="DX76" s="123" t="str">
        <f t="shared" si="65"/>
        <v/>
      </c>
      <c r="DY76" s="124" t="str">
        <f>IFERROR(INDEX(DATASHEET!$A$1:$GG$231,MATCH(L3VA!$A76,DATASHEET!$A$1:$A$231,0),MATCH(L3VA!DZ$2,DATASHEET!$A$1:$GG$1,0)),"")</f>
        <v/>
      </c>
      <c r="DZ76" s="105" t="str">
        <f>IF(VLOOKUP(L3VA!$A76,DATASHEET!$A$2:$EW$231,122,FALSE)="","",VLOOKUP(L3VA!$A76,DATASHEET!$A$2:$EW$231,122,FALSE))</f>
        <v/>
      </c>
      <c r="EA76" s="105" t="str">
        <f t="shared" si="66"/>
        <v/>
      </c>
      <c r="EB76" s="106" t="str">
        <f>IF(ISBLANK(DATASHEET!EB64),"",DATASHEET!EB64)</f>
        <v/>
      </c>
      <c r="EC76" s="107" t="str">
        <f>IF(ISBLANK(DATASHEET!EC64),"",DATASHEET!EC64)</f>
        <v/>
      </c>
      <c r="ED76" s="123" t="str">
        <f t="shared" si="67"/>
        <v/>
      </c>
      <c r="EE76" s="124">
        <f>IFERROR(INDEX(DATASHEET!$A$1:$GG$231,MATCH(L3VA!$A76,DATASHEET!$A$1:$A$231,0),MATCH(L3VA!EF$2,DATASHEET!$A$1:$GG$1,0)),"")</f>
        <v>0</v>
      </c>
      <c r="EF76" s="105" t="str">
        <f>IF(VLOOKUP(L3VA!$A76,DATASHEET!$A$2:$EW$231,127,FALSE)="","",VLOOKUP(L3VA!$A76,DATASHEET!$A$2:$EW$231,127,FALSE))</f>
        <v/>
      </c>
      <c r="EG76" s="105" t="str">
        <f t="shared" si="68"/>
        <v/>
      </c>
      <c r="EH76" s="106" t="str">
        <f>IF(ISBLANK(DATASHEET!EG64),"",DATASHEET!EG64)</f>
        <v/>
      </c>
      <c r="EI76" s="107" t="str">
        <f>IF(ISBLANK(DATASHEET!EH64),"",DATASHEET!EH64)</f>
        <v/>
      </c>
      <c r="EJ76" s="123" t="str">
        <f t="shared" si="69"/>
        <v/>
      </c>
      <c r="EK76" s="124">
        <f>IFERROR(INDEX(DATASHEET!$A$1:$GG$231,MATCH(L3VA!$A76,DATASHEET!$A$1:$A$231,0),MATCH(L3VA!EL$2,DATASHEET!$A$1:$GG$1,0)),"")</f>
        <v>0</v>
      </c>
      <c r="EL76" s="105" t="str">
        <f>IF(VLOOKUP(L3VA!$A76,DATASHEET!$A$2:$EW$231,132,FALSE)="","",VLOOKUP(L3VA!$A76,DATASHEET!$A$2:$EW$231,132,FALSE))</f>
        <v/>
      </c>
      <c r="EM76" s="105" t="str">
        <f t="shared" si="70"/>
        <v/>
      </c>
      <c r="EN76" s="106" t="str">
        <f>IF(ISBLANK(DATASHEET!EL64),"",DATASHEET!EL64)</f>
        <v/>
      </c>
      <c r="EO76" s="107" t="str">
        <f>IF(ISBLANK(DATASHEET!EM64),"",DATASHEET!EM64)</f>
        <v/>
      </c>
      <c r="EP76" s="123" t="str">
        <f t="shared" si="71"/>
        <v/>
      </c>
      <c r="EQ76" s="124">
        <f>IFERROR(INDEX(DATASHEET!$A$1:$GG$231,MATCH(L3VA!$A76,DATASHEET!$A$1:$A$231,0),MATCH(L3VA!ER$2,DATASHEET!$A$1:$GG$1,0)),"")</f>
        <v>0</v>
      </c>
      <c r="ER76" s="105" t="str">
        <f>IF(VLOOKUP(L3VA!$A76,DATASHEET!$A$2:$EW$231,137,FALSE)="","",VLOOKUP(L3VA!$A76,DATASHEET!$A$2:$EW$231,137,FALSE))</f>
        <v/>
      </c>
      <c r="ES76" s="105" t="str">
        <f t="shared" si="72"/>
        <v/>
      </c>
      <c r="ET76" s="106" t="str">
        <f>IF(ISBLANK(DATASHEET!EQ64),"",DATASHEET!EQ64)</f>
        <v>AWIL</v>
      </c>
      <c r="EU76" s="107" t="str">
        <f>IF(ISBLANK(DATASHEET!ER64),"",DATASHEET!ER64)</f>
        <v>12E-PY-7</v>
      </c>
      <c r="EV76" s="123" t="str">
        <f t="shared" si="73"/>
        <v/>
      </c>
      <c r="EW76" s="124">
        <f>IFERROR(INDEX(DATASHEET!$A$1:$GG$231,MATCH(L3VA!$A76,DATASHEET!$A$1:$A$231,0),MATCH(L3VA!EX$2,DATASHEET!$A$1:$GG$1,0)),"")</f>
        <v>0</v>
      </c>
      <c r="EX76" s="105" t="str">
        <f>IF(VLOOKUP(L3VA!$A76,DATASHEET!$A$2:$EW$231,142,FALSE)="","",VLOOKUP(L3VA!$A76,DATASHEET!$A$2:$EW$231,142,FALSE))</f>
        <v/>
      </c>
      <c r="EY76" s="105" t="str">
        <f t="shared" si="74"/>
        <v/>
      </c>
      <c r="EZ76" s="106" t="str">
        <f>IF(ISBLANK(DATASHEET!EV64),"",DATASHEET!EV64)</f>
        <v/>
      </c>
      <c r="FA76" s="107" t="str">
        <f>IF(ISBLANK(DATASHEET!EW64),"",DATASHEET!EW64)</f>
        <v/>
      </c>
      <c r="FB76" s="123" t="str">
        <f t="shared" si="75"/>
        <v/>
      </c>
      <c r="FC76" s="124">
        <f>IFERROR(INDEX(DATASHEET!$A$1:$GG$231,MATCH(L3VA!$A76,DATASHEET!$A$1:$A$231,0),MATCH(L3VA!FD$2,DATASHEET!$A$1:$GG$1,0)),"")</f>
        <v>0</v>
      </c>
      <c r="FD76" s="105" t="str">
        <f>IF(VLOOKUP(L3VA!$A76,DATASHEET!$A$2:$FW$231,147,FALSE)="","",VLOOKUP(L3VA!$A76,DATASHEET!$A$2:$FW$231,147,FALSE))</f>
        <v>AWIL</v>
      </c>
      <c r="FE76" s="105" t="str">
        <f t="shared" si="76"/>
        <v/>
      </c>
      <c r="FF76" s="106" t="str">
        <f>IF(ISBLANK(DATASHEET!FA64),"",DATASHEET!FA64)</f>
        <v/>
      </c>
      <c r="FG76" s="107" t="str">
        <f>IF(ISBLANK(DATASHEET!FB64),"",DATASHEET!FB64)</f>
        <v/>
      </c>
    </row>
    <row r="77" spans="1:163" x14ac:dyDescent="0.25">
      <c r="A77" s="354">
        <f>DATASHEET!A65</f>
        <v>160119</v>
      </c>
      <c r="B77" s="42" t="str">
        <f>DATASHEET!B65</f>
        <v>EZE, Ruth</v>
      </c>
      <c r="C77" s="109" t="str">
        <f>DATASHEET!C65</f>
        <v>12ASA</v>
      </c>
      <c r="D77" s="110" t="str">
        <f>DATASHEET!D65</f>
        <v>F</v>
      </c>
      <c r="E77" s="110" t="str">
        <f>IFERROR(VLOOKUP(A77,'[5]Y12 Students'!$E$3:$I$271,5,FALSE),"")</f>
        <v>EXTERNAL</v>
      </c>
      <c r="F77" s="110" t="str">
        <f>DATASHEET!E65</f>
        <v>N</v>
      </c>
      <c r="G77" s="110" t="str">
        <f>DATASHEET!F65</f>
        <v>White and Black African</v>
      </c>
      <c r="H77" s="110" t="str">
        <f>DATASHEET!G65</f>
        <v>N</v>
      </c>
      <c r="I77" s="110" t="str">
        <f>DATASHEET!H65</f>
        <v>N</v>
      </c>
      <c r="J77" s="111" t="str">
        <f>DATASHEET!J65</f>
        <v>6.25+ (B/A)</v>
      </c>
      <c r="K77" s="104" t="str">
        <f t="shared" si="25"/>
        <v/>
      </c>
      <c r="L77" s="104" t="str">
        <f t="shared" si="26"/>
        <v/>
      </c>
      <c r="M77" s="336" t="str">
        <f>IF(COUNT(L3VA!$N77,L3VA!$Z77,L3VA!$T77,L3VA!$AF77,L3VA!$AX77,L3VA!$AR77,L3VA!$BJ77,L3VA!$BD77,L3VA!$BP77,L3VA!#REF!,L3VA!$AL77,L3VA!$BV77,L3VA!$CH77,L3VA!$CZ77,L3VA!$CN77,L3VA!$DF77,L3VA!$CB77,L3VA!#REF!,L3VA!$DR77,L3VA!$DX77,L3VA!$ED77,L3VA!$EJ77,L3VA!$EP77,L3VA!$EV77,L3VA!$FB77,L3VA!$DL77)=0,"",AVERAGE(N77,Z77,T77,AF77,AL77,AX77,AR77,BJ77,BD77,BP77,BV77,CH77,CZ77,CN77,DF77,CB77,DR77,DX77,ED77,EJ77,EP77,EV77,FB77,DL77))</f>
        <v/>
      </c>
      <c r="N77" s="123" t="str">
        <f t="shared" si="29"/>
        <v/>
      </c>
      <c r="O77" s="124">
        <f>IFERROR(INDEX(DATASHEET!$A$1:$GG$231,MATCH(L3VA!$A77,DATASHEET!$A$1:$A$231,0),MATCH(L3VA!P$2,DATASHEET!$A$1:$GG$1,0)),"")</f>
        <v>0</v>
      </c>
      <c r="P77" s="105">
        <f>IF(VLOOKUP(L3VA!$A77,DATASHEET!$A$2:$EW$231,22,FALSE)="","",VLOOKUP(L3VA!$A77,DATASHEET!$A$2:$EW$231,22,FALSE))</f>
        <v>0</v>
      </c>
      <c r="Q77" s="105" t="str">
        <f t="shared" si="30"/>
        <v/>
      </c>
      <c r="R77" s="106" t="str">
        <f>IF(ISBLANK(DATASHEET!AF65),"",DATASHEET!AF65)</f>
        <v/>
      </c>
      <c r="S77" s="107" t="str">
        <f>IF(ISBLANK(DATASHEET!AG65),"",DATASHEET!AG65)</f>
        <v/>
      </c>
      <c r="T77" s="123" t="str">
        <f t="shared" si="31"/>
        <v/>
      </c>
      <c r="U77" s="124">
        <f>IFERROR(INDEX(DATASHEET!$A$1:$GG$231,MATCH(L3VA!$A77,DATASHEET!$A$1:$A$231,0),MATCH(L3VA!V$2,DATASHEET!$A$1:$GG$1,0)),"")</f>
        <v>0</v>
      </c>
      <c r="V77" s="105">
        <f>IF(VLOOKUP(L3VA!$A77,DATASHEET!$A$2:$EW$231,27,FALSE)="","",VLOOKUP(L3VA!$A77,DATASHEET!$A$2:$EW$231,27,FALSE))</f>
        <v>0</v>
      </c>
      <c r="W77" s="105" t="str">
        <f t="shared" si="32"/>
        <v/>
      </c>
      <c r="X77" s="106" t="str">
        <f>IF(ISBLANK(DATASHEET!AK65),"",DATASHEET!AK65)</f>
        <v/>
      </c>
      <c r="Y77" s="107" t="str">
        <f>IF(ISBLANK(DATASHEET!AL65),"",DATASHEET!AL65)</f>
        <v/>
      </c>
      <c r="Z77" s="123" t="str">
        <f t="shared" si="33"/>
        <v/>
      </c>
      <c r="AA77" s="124">
        <f>IFERROR(INDEX(DATASHEET!$A$1:$GG$231,MATCH(L3VA!$A77,DATASHEET!$A$1:$A$231,0),MATCH(L3VA!AB$2,DATASHEET!$A$1:$GG$1,0)),"")</f>
        <v>0</v>
      </c>
      <c r="AB77" s="105" t="str">
        <f>IF(VLOOKUP(L3VA!$A77,DATASHEET!$A$2:$EW$231,32,FALSE)="","",VLOOKUP(L3VA!$A77,DATASHEET!$A$2:$EW$231,32,FALSE))</f>
        <v/>
      </c>
      <c r="AC77" s="105" t="str">
        <f t="shared" si="34"/>
        <v/>
      </c>
      <c r="AD77" s="106" t="str">
        <f>IF(ISBLANK(DATASHEET!AP65),"",DATASHEET!AP65)</f>
        <v>ASM</v>
      </c>
      <c r="AE77" s="107" t="str">
        <f>IF(ISBLANK(DATASHEET!AQ65),"",DATASHEET!AQ65)</f>
        <v>12A-BE-1</v>
      </c>
      <c r="AF77" s="123" t="str">
        <f t="shared" si="35"/>
        <v/>
      </c>
      <c r="AG77" s="124">
        <f>IFERROR(INDEX(DATASHEET!$A$1:$GG$231,MATCH(L3VA!$A77,DATASHEET!$A$1:$A$231,0),MATCH(L3VA!AH$2,DATASHEET!$A$1:$GG$1,0)),"")</f>
        <v>0</v>
      </c>
      <c r="AH77" s="105" t="str">
        <f>IF(VLOOKUP(L3VA!$A77,DATASHEET!$A$2:$EW$231,37,FALSE)="","",VLOOKUP(L3VA!$A77,DATASHEET!$A$2:$EW$231,37,FALSE))</f>
        <v/>
      </c>
      <c r="AI77" s="105" t="str">
        <f t="shared" si="36"/>
        <v/>
      </c>
      <c r="AJ77" s="106" t="str">
        <f>IF(ISBLANK(DATASHEET!AU65),"",DATASHEET!AU65)</f>
        <v/>
      </c>
      <c r="AK77" s="107" t="str">
        <f>IF(ISBLANK(DATASHEET!AV65),"",DATASHEET!AV65)</f>
        <v/>
      </c>
      <c r="AL77" s="123" t="str">
        <f t="shared" si="37"/>
        <v/>
      </c>
      <c r="AM77" s="124">
        <f>IFERROR(INDEX(DATASHEET!$A$1:$GG$231,MATCH(L3VA!$A77,DATASHEET!$A$1:$A$231,0),MATCH(L3VA!AN$2,DATASHEET!$A$1:$GG$1,0)),"")</f>
        <v>0</v>
      </c>
      <c r="AN77" s="105" t="str">
        <f>IF(VLOOKUP(L3VA!$A77,DATASHEET!$A$2:$EW$231,42,FALSE)="","",VLOOKUP(L3VA!$A77,DATASHEET!$A$2:$EW$231,42,FALSE))</f>
        <v>ASM</v>
      </c>
      <c r="AO77" s="105" t="str">
        <f t="shared" si="38"/>
        <v/>
      </c>
      <c r="AP77" s="106" t="str">
        <f>IF(ISBLANK(DATASHEET!AZ65),"",DATASHEET!AZ65)</f>
        <v/>
      </c>
      <c r="AQ77" s="107" t="str">
        <f>IF(ISBLANK(DATASHEET!BA65),"",DATASHEET!BA65)</f>
        <v/>
      </c>
      <c r="AR77" s="123" t="str">
        <f t="shared" si="39"/>
        <v/>
      </c>
      <c r="AS77" s="124">
        <f>IFERROR(INDEX(DATASHEET!$A$1:$GG$231,MATCH(L3VA!$A77,DATASHEET!$A$1:$A$231,0),MATCH(L3VA!AT$2,DATASHEET!$A$1:$GG$1,0)),"")</f>
        <v>0</v>
      </c>
      <c r="AT77" s="105" t="str">
        <f>IF(VLOOKUP(L3VA!$A77,DATASHEET!$A$2:$EW$231,47,FALSE)="","",VLOOKUP(L3VA!$A77,DATASHEET!$A$2:$EW$231,47,FALSE))</f>
        <v/>
      </c>
      <c r="AU77" s="105" t="str">
        <f t="shared" si="40"/>
        <v/>
      </c>
      <c r="AV77" s="106" t="str">
        <f>IF(ISBLANK(DATASHEET!BE65),"",DATASHEET!BE65)</f>
        <v/>
      </c>
      <c r="AW77" s="107" t="str">
        <f>IF(ISBLANK(DATASHEET!BF65),"",DATASHEET!BF65)</f>
        <v/>
      </c>
      <c r="AX77" s="123" t="str">
        <f t="shared" si="41"/>
        <v/>
      </c>
      <c r="AY77" s="124">
        <f>IFERROR(INDEX(DATASHEET!$A$1:$GG$231,MATCH(L3VA!$A77,DATASHEET!$A$1:$A$231,0),MATCH(L3VA!AZ$2,DATASHEET!$A$1:$GG$1,0)),"")</f>
        <v>0</v>
      </c>
      <c r="AZ77" s="105" t="str">
        <f>IF(VLOOKUP(L3VA!$A77,DATASHEET!$A$2:$EW$231,52,FALSE)="","",VLOOKUP(L3VA!$A77,DATASHEET!$A$2:$EW$231,52,FALSE))</f>
        <v/>
      </c>
      <c r="BA77" s="105" t="str">
        <f t="shared" si="42"/>
        <v/>
      </c>
      <c r="BB77" s="106" t="str">
        <f>IF(ISBLANK(DATASHEET!BJ65),"",DATASHEET!BJ65)</f>
        <v/>
      </c>
      <c r="BC77" s="107" t="str">
        <f>IF(ISBLANK(DATASHEET!BK65),"",DATASHEET!BK65)</f>
        <v/>
      </c>
      <c r="BD77" s="123" t="str">
        <f t="shared" si="43"/>
        <v/>
      </c>
      <c r="BE77" s="124">
        <f>IFERROR(INDEX(DATASHEET!$A$1:$GG$231,MATCH(L3VA!$A77,DATASHEET!$A$1:$A$231,0),MATCH(L3VA!BF$2,DATASHEET!$A$1:$GG$1,0)),"")</f>
        <v>0</v>
      </c>
      <c r="BF77" s="105" t="str">
        <f>IF(VLOOKUP(L3VA!$A77,DATASHEET!$A$2:$EW$231,57,FALSE)="","",VLOOKUP(L3VA!$A77,DATASHEET!$A$2:$EW$231,57,FALSE))</f>
        <v/>
      </c>
      <c r="BG77" s="105" t="str">
        <f t="shared" si="44"/>
        <v/>
      </c>
      <c r="BH77" s="106" t="str">
        <f>IF(ISBLANK(DATASHEET!BO65),"",DATASHEET!BO65)</f>
        <v/>
      </c>
      <c r="BI77" s="107" t="str">
        <f>IF(ISBLANK(DATASHEET!BP65),"",DATASHEET!BP65)</f>
        <v/>
      </c>
      <c r="BJ77" s="123" t="str">
        <f t="shared" si="45"/>
        <v/>
      </c>
      <c r="BK77" s="124">
        <f>IFERROR(INDEX(DATASHEET!$A$1:$GG$231,MATCH(L3VA!$A77,DATASHEET!$A$1:$A$231,0),MATCH(L3VA!BL$2,DATASHEET!$A$1:$GG$1,0)),"")</f>
        <v>0</v>
      </c>
      <c r="BL77" s="105" t="str">
        <f>IF(VLOOKUP(L3VA!$A77,DATASHEET!$A$2:$EW$231,62,FALSE)="","",VLOOKUP(L3VA!$A77,DATASHEET!$A$2:$EW$231,62,FALSE))</f>
        <v/>
      </c>
      <c r="BM77" s="105" t="str">
        <f t="shared" si="46"/>
        <v/>
      </c>
      <c r="BN77" s="106" t="str">
        <f>IF(ISBLANK(DATASHEET!BT65),"",DATASHEET!BT65)</f>
        <v/>
      </c>
      <c r="BO77" s="107" t="str">
        <f>IF(ISBLANK(DATASHEET!BU65),"",DATASHEET!BU65)</f>
        <v/>
      </c>
      <c r="BP77" s="123" t="str">
        <f t="shared" si="47"/>
        <v/>
      </c>
      <c r="BQ77" s="124">
        <f>IFERROR(INDEX(DATASHEET!$A$1:$GG$231,MATCH(L3VA!$A77,DATASHEET!$A$1:$A$231,0),MATCH(L3VA!BR$2,DATASHEET!$A$1:$GG$1,0)),"")</f>
        <v>0</v>
      </c>
      <c r="BR77" s="105" t="str">
        <f>IF(VLOOKUP(L3VA!$A77,DATASHEET!$A$2:$EW$231,67,FALSE)="","",VLOOKUP(L3VA!$A77,DATASHEET!$A$2:$EW$231,67,FALSE))</f>
        <v/>
      </c>
      <c r="BS77" s="105" t="str">
        <f t="shared" si="48"/>
        <v/>
      </c>
      <c r="BT77" s="106" t="str">
        <f>IF(ISBLANK(DATASHEET!BY65),"",DATASHEET!BY65)</f>
        <v>CSN</v>
      </c>
      <c r="BU77" s="107" t="str">
        <f>IF(ISBLANK(DATASHEET!BZ65),"",DATASHEET!BZ65)</f>
        <v>12D-ENL-5</v>
      </c>
      <c r="BV77" s="123" t="str">
        <f t="shared" si="49"/>
        <v/>
      </c>
      <c r="BW77" s="124">
        <f>IFERROR(INDEX(DATASHEET!$A$1:$GG$231,MATCH(L3VA!$A77,DATASHEET!$A$1:$A$231,0),MATCH(L3VA!BX$2,DATASHEET!$A$1:$GG$1,0)),"")</f>
        <v>0</v>
      </c>
      <c r="BX77" s="105" t="str">
        <f>IF(VLOOKUP(L3VA!$A77,DATASHEET!$A$2:$EW$231,77,FALSE)="","",VLOOKUP(L3VA!$A77,DATASHEET!$A$2:$EW$231,77,FALSE))</f>
        <v>CSN</v>
      </c>
      <c r="BY77" s="105" t="str">
        <f t="shared" si="50"/>
        <v/>
      </c>
      <c r="BZ77" s="106" t="str">
        <f>IF(ISBLANK(DATASHEET!CI65),"",DATASHEET!CI65)</f>
        <v/>
      </c>
      <c r="CA77" s="107" t="str">
        <f>IF(ISBLANK(DATASHEET!CJ65),"",DATASHEET!CJ65)</f>
        <v/>
      </c>
      <c r="CB77" s="123" t="str">
        <f t="shared" si="51"/>
        <v/>
      </c>
      <c r="CC77" s="124">
        <f>IFERROR(INDEX(DATASHEET!$A$1:$GG$231,MATCH(L3VA!$A77,DATASHEET!$A$1:$A$231,0),MATCH(L3VA!CD$2,DATASHEET!$A$1:$GG$1,0)),"")</f>
        <v>0</v>
      </c>
      <c r="CD77" s="105" t="str">
        <f>IF(VLOOKUP(L3VA!$A77,DATASHEET!$A$2:$EW$231,82,FALSE)="","",VLOOKUP(L3VA!$A77,DATASHEET!$A$2:$EW$231,82,FALSE))</f>
        <v>AS</v>
      </c>
      <c r="CE77" s="105" t="str">
        <f t="shared" si="52"/>
        <v/>
      </c>
      <c r="CF77" s="106" t="str">
        <f>IF(ISBLANK(DATASHEET!CN65),"",DATASHEET!CN65)</f>
        <v/>
      </c>
      <c r="CG77" s="107" t="str">
        <f>IF(ISBLANK(DATASHEET!CO65),"",DATASHEET!CO65)</f>
        <v/>
      </c>
      <c r="CH77" s="123" t="str">
        <f t="shared" si="53"/>
        <v/>
      </c>
      <c r="CI77" s="124">
        <f>IFERROR(INDEX(DATASHEET!$A$1:$GG$231,MATCH(L3VA!$A77,DATASHEET!$A$1:$A$231,0),MATCH(L3VA!CJ$2,DATASHEET!$A$1:$GG$1,0)),"")</f>
        <v>0</v>
      </c>
      <c r="CJ77" s="105" t="str">
        <f>IF(VLOOKUP(L3VA!$A77,DATASHEET!$A$2:$EW$231,87,FALSE)="","",VLOOKUP(L3VA!$A77,DATASHEET!$A$2:$EW$231,87,FALSE))</f>
        <v/>
      </c>
      <c r="CK77" s="105" t="str">
        <f t="shared" si="27"/>
        <v/>
      </c>
      <c r="CL77" s="106" t="str">
        <f>IF(ISBLANK(DATASHEET!CS65),"",DATASHEET!CS65)</f>
        <v/>
      </c>
      <c r="CM77" s="107" t="str">
        <f>IF(ISBLANK(DATASHEET!CT65),"",DATASHEET!CT65)</f>
        <v/>
      </c>
      <c r="CN77" s="123" t="str">
        <f t="shared" si="54"/>
        <v/>
      </c>
      <c r="CO77" s="124">
        <f>IFERROR(INDEX(DATASHEET!$A$1:$GG$231,MATCH(L3VA!$A77,DATASHEET!$A$1:$A$231,0),MATCH(L3VA!CP$2,DATASHEET!$A$1:$GG$1,0)),"")</f>
        <v>0</v>
      </c>
      <c r="CP77" s="105" t="str">
        <f>IF(VLOOKUP(L3VA!$A77,DATASHEET!$A$2:$EW$231,92,FALSE)="","",VLOOKUP(L3VA!$A77,DATASHEET!$A$2:$EW$231,92,FALSE))</f>
        <v/>
      </c>
      <c r="CQ77" s="105" t="str">
        <f t="shared" si="55"/>
        <v/>
      </c>
      <c r="CR77" s="106" t="str">
        <f>IF(ISBLANK(DATASHEET!CX65),"",DATASHEET!CX65)</f>
        <v/>
      </c>
      <c r="CS77" s="107" t="str">
        <f>IF(ISBLANK(DATASHEET!CY65),"",DATASHEET!CY65)</f>
        <v/>
      </c>
      <c r="CT77" s="123" t="str">
        <f t="shared" si="56"/>
        <v/>
      </c>
      <c r="CU77" s="124">
        <f>IFERROR(INDEX(DATASHEET!$A$1:$GG$231,MATCH(L3VA!$A77,DATASHEET!$A$1:$A$231,0),MATCH(L3VA!CV$2,DATASHEET!$A$1:$GG$1,0)),"")</f>
        <v>0</v>
      </c>
      <c r="CV77" s="105" t="str">
        <f>IF(VLOOKUP(L3VA!$A77,DATASHEET!$A$2:$EW$231,107,FALSE)="","",VLOOKUP(L3VA!$A77,DATASHEET!$A$2:$EW$231,107,FALSE))</f>
        <v/>
      </c>
      <c r="CW77" s="105" t="str">
        <f t="shared" si="57"/>
        <v/>
      </c>
      <c r="CX77" s="106" t="str">
        <f>IF(ISBLANK(DATASHEET!DC65),"",DATASHEET!DC65)</f>
        <v/>
      </c>
      <c r="CY77" s="107" t="str">
        <f>IF(ISBLANK(DATASHEET!DD65),"",DATASHEET!DD65)</f>
        <v/>
      </c>
      <c r="CZ77" s="123" t="str">
        <f t="shared" si="58"/>
        <v/>
      </c>
      <c r="DA77" s="124">
        <f>IFERROR(INDEX(DATASHEET!$A$1:$GG$231,MATCH(L3VA!$A77,DATASHEET!$A$1:$A$231,0),MATCH(L3VA!DB$2,DATASHEET!$A$1:$GG$1,0)),"")</f>
        <v>0</v>
      </c>
      <c r="DB77" s="105" t="str">
        <f>IF(VLOOKUP(L3VA!$A77,DATASHEET!$A$2:$EW$231,97,FALSE)="","",VLOOKUP(L3VA!$A77,DATASHEET!$A$2:$EW$231,97,FALSE))</f>
        <v/>
      </c>
      <c r="DC77" s="105" t="str">
        <f t="shared" si="59"/>
        <v/>
      </c>
      <c r="DD77" s="106" t="str">
        <f>IF(ISBLANK(DATASHEET!DH65),"",DATASHEET!DH65)</f>
        <v>EB</v>
      </c>
      <c r="DE77" s="107" t="str">
        <f>IF(ISBLANK(DATASHEET!DI65),"",DATASHEET!DI65)</f>
        <v>12C-HI-5</v>
      </c>
      <c r="DF77" s="123" t="str">
        <f t="shared" si="60"/>
        <v/>
      </c>
      <c r="DG77" s="124">
        <f>IFERROR(INDEX(DATASHEET!$A$1:$GG$231,MATCH(L3VA!$A77,DATASHEET!$A$1:$A$231,0),MATCH(L3VA!DH$2,DATASHEET!$A$1:$GG$1,0)),"")</f>
        <v>0</v>
      </c>
      <c r="DH77" s="105" t="str">
        <f>IF(VLOOKUP(L3VA!$A77,DATASHEET!$A$2:$EW$231,102,FALSE)="","",VLOOKUP(L3VA!$A77,DATASHEET!$A$2:$EW$231,102,FALSE))</f>
        <v/>
      </c>
      <c r="DI77" s="105" t="str">
        <f t="shared" si="61"/>
        <v/>
      </c>
      <c r="DJ77" s="106" t="str">
        <f>IF(ISBLANK(DATASHEET!DM65),"",DATASHEET!DM65)</f>
        <v/>
      </c>
      <c r="DK77" s="107" t="str">
        <f>IF(ISBLANK(DATASHEET!DN65),"",DATASHEET!DN65)</f>
        <v/>
      </c>
      <c r="DL77" s="123" t="str">
        <f t="shared" si="62"/>
        <v/>
      </c>
      <c r="DM77" s="124">
        <f>IFERROR(INDEX(DATASHEET!$A$1:$GG$231,MATCH(L3VA!$A77,DATASHEET!$A$1:$A$231,0),MATCH(L3VA!DN$2,DATASHEET!$A$1:$GG$1,0)),"")</f>
        <v>0</v>
      </c>
      <c r="DN77" s="105" t="str">
        <f>IF(VLOOKUP(L3VA!$A77,DATASHEET!$A$2:$FW$231,112,FALSE)="","",VLOOKUP(L3VA!$A77,DATASHEET!$A$2:$FW$231,112,FALSE))</f>
        <v>EB</v>
      </c>
      <c r="DO77" s="105" t="str">
        <f t="shared" si="28"/>
        <v/>
      </c>
      <c r="DP77" s="106" t="str">
        <f>IF(ISBLANK(DATASHEET!DR65),"",DATASHEET!DR65)</f>
        <v/>
      </c>
      <c r="DQ77" s="107" t="str">
        <f>IF(ISBLANK(DATASHEET!DS65),"",DATASHEET!DS65)</f>
        <v/>
      </c>
      <c r="DR77" s="123" t="str">
        <f t="shared" si="63"/>
        <v/>
      </c>
      <c r="DS77" s="124">
        <f>IFERROR(INDEX(DATASHEET!$A$1:$GG$231,MATCH(L3VA!$A77,DATASHEET!$A$1:$A$231,0),MATCH(L3VA!DT$2,DATASHEET!$A$1:$GG$1,0)),"")</f>
        <v>0</v>
      </c>
      <c r="DT77" s="105" t="str">
        <f>IF(VLOOKUP(L3VA!$A77,DATASHEET!$A$2:$EW$231,117,FALSE)="","",VLOOKUP(L3VA!$A77,DATASHEET!$A$2:$EW$231,117,FALSE))</f>
        <v/>
      </c>
      <c r="DU77" s="105" t="str">
        <f t="shared" si="64"/>
        <v/>
      </c>
      <c r="DV77" s="106" t="str">
        <f>IF(ISBLANK(DATASHEET!DW65),"",DATASHEET!DW65)</f>
        <v/>
      </c>
      <c r="DW77" s="107" t="str">
        <f>IF(ISBLANK(DATASHEET!DX65),"",DATASHEET!DX65)</f>
        <v/>
      </c>
      <c r="DX77" s="123" t="str">
        <f t="shared" si="65"/>
        <v/>
      </c>
      <c r="DY77" s="124" t="str">
        <f>IFERROR(INDEX(DATASHEET!$A$1:$GG$231,MATCH(L3VA!$A77,DATASHEET!$A$1:$A$231,0),MATCH(L3VA!DZ$2,DATASHEET!$A$1:$GG$1,0)),"")</f>
        <v/>
      </c>
      <c r="DZ77" s="105" t="str">
        <f>IF(VLOOKUP(L3VA!$A77,DATASHEET!$A$2:$EW$231,122,FALSE)="","",VLOOKUP(L3VA!$A77,DATASHEET!$A$2:$EW$231,122,FALSE))</f>
        <v/>
      </c>
      <c r="EA77" s="105" t="str">
        <f t="shared" si="66"/>
        <v/>
      </c>
      <c r="EB77" s="106" t="str">
        <f>IF(ISBLANK(DATASHEET!EB65),"",DATASHEET!EB65)</f>
        <v/>
      </c>
      <c r="EC77" s="107" t="str">
        <f>IF(ISBLANK(DATASHEET!EC65),"",DATASHEET!EC65)</f>
        <v/>
      </c>
      <c r="ED77" s="123" t="str">
        <f t="shared" si="67"/>
        <v/>
      </c>
      <c r="EE77" s="124">
        <f>IFERROR(INDEX(DATASHEET!$A$1:$GG$231,MATCH(L3VA!$A77,DATASHEET!$A$1:$A$231,0),MATCH(L3VA!EF$2,DATASHEET!$A$1:$GG$1,0)),"")</f>
        <v>0</v>
      </c>
      <c r="EF77" s="105" t="str">
        <f>IF(VLOOKUP(L3VA!$A77,DATASHEET!$A$2:$EW$231,127,FALSE)="","",VLOOKUP(L3VA!$A77,DATASHEET!$A$2:$EW$231,127,FALSE))</f>
        <v/>
      </c>
      <c r="EG77" s="105" t="str">
        <f t="shared" si="68"/>
        <v/>
      </c>
      <c r="EH77" s="106" t="str">
        <f>IF(ISBLANK(DATASHEET!EG65),"",DATASHEET!EG65)</f>
        <v/>
      </c>
      <c r="EI77" s="107" t="str">
        <f>IF(ISBLANK(DATASHEET!EH65),"",DATASHEET!EH65)</f>
        <v/>
      </c>
      <c r="EJ77" s="123" t="str">
        <f t="shared" si="69"/>
        <v/>
      </c>
      <c r="EK77" s="124">
        <f>IFERROR(INDEX(DATASHEET!$A$1:$GG$231,MATCH(L3VA!$A77,DATASHEET!$A$1:$A$231,0),MATCH(L3VA!EL$2,DATASHEET!$A$1:$GG$1,0)),"")</f>
        <v>0</v>
      </c>
      <c r="EL77" s="105" t="str">
        <f>IF(VLOOKUP(L3VA!$A77,DATASHEET!$A$2:$EW$231,132,FALSE)="","",VLOOKUP(L3VA!$A77,DATASHEET!$A$2:$EW$231,132,FALSE))</f>
        <v/>
      </c>
      <c r="EM77" s="105" t="str">
        <f t="shared" si="70"/>
        <v/>
      </c>
      <c r="EN77" s="106" t="str">
        <f>IF(ISBLANK(DATASHEET!EL65),"",DATASHEET!EL65)</f>
        <v/>
      </c>
      <c r="EO77" s="107" t="str">
        <f>IF(ISBLANK(DATASHEET!EM65),"",DATASHEET!EM65)</f>
        <v/>
      </c>
      <c r="EP77" s="123" t="str">
        <f t="shared" si="71"/>
        <v/>
      </c>
      <c r="EQ77" s="124">
        <f>IFERROR(INDEX(DATASHEET!$A$1:$GG$231,MATCH(L3VA!$A77,DATASHEET!$A$1:$A$231,0),MATCH(L3VA!ER$2,DATASHEET!$A$1:$GG$1,0)),"")</f>
        <v>0</v>
      </c>
      <c r="ER77" s="105" t="str">
        <f>IF(VLOOKUP(L3VA!$A77,DATASHEET!$A$2:$EW$231,137,FALSE)="","",VLOOKUP(L3VA!$A77,DATASHEET!$A$2:$EW$231,137,FALSE))</f>
        <v/>
      </c>
      <c r="ES77" s="105" t="str">
        <f t="shared" si="72"/>
        <v/>
      </c>
      <c r="ET77" s="106" t="str">
        <f>IF(ISBLANK(DATASHEET!EQ65),"",DATASHEET!EQ65)</f>
        <v/>
      </c>
      <c r="EU77" s="107" t="str">
        <f>IF(ISBLANK(DATASHEET!ER65),"",DATASHEET!ER65)</f>
        <v/>
      </c>
      <c r="EV77" s="123" t="str">
        <f t="shared" si="73"/>
        <v/>
      </c>
      <c r="EW77" s="124">
        <f>IFERROR(INDEX(DATASHEET!$A$1:$GG$231,MATCH(L3VA!$A77,DATASHEET!$A$1:$A$231,0),MATCH(L3VA!EX$2,DATASHEET!$A$1:$GG$1,0)),"")</f>
        <v>0</v>
      </c>
      <c r="EX77" s="105" t="str">
        <f>IF(VLOOKUP(L3VA!$A77,DATASHEET!$A$2:$EW$231,142,FALSE)="","",VLOOKUP(L3VA!$A77,DATASHEET!$A$2:$EW$231,142,FALSE))</f>
        <v/>
      </c>
      <c r="EY77" s="105" t="str">
        <f t="shared" si="74"/>
        <v/>
      </c>
      <c r="EZ77" s="106" t="str">
        <f>IF(ISBLANK(DATASHEET!EV65),"",DATASHEET!EV65)</f>
        <v/>
      </c>
      <c r="FA77" s="107" t="str">
        <f>IF(ISBLANK(DATASHEET!EW65),"",DATASHEET!EW65)</f>
        <v/>
      </c>
      <c r="FB77" s="123" t="str">
        <f t="shared" si="75"/>
        <v/>
      </c>
      <c r="FC77" s="124">
        <f>IFERROR(INDEX(DATASHEET!$A$1:$GG$231,MATCH(L3VA!$A77,DATASHEET!$A$1:$A$231,0),MATCH(L3VA!FD$2,DATASHEET!$A$1:$GG$1,0)),"")</f>
        <v>0</v>
      </c>
      <c r="FD77" s="105" t="str">
        <f>IF(VLOOKUP(L3VA!$A77,DATASHEET!$A$2:$FW$231,147,FALSE)="","",VLOOKUP(L3VA!$A77,DATASHEET!$A$2:$FW$231,147,FALSE))</f>
        <v/>
      </c>
      <c r="FE77" s="105" t="str">
        <f t="shared" si="76"/>
        <v/>
      </c>
      <c r="FF77" s="106" t="str">
        <f>IF(ISBLANK(DATASHEET!FA65),"",DATASHEET!FA65)</f>
        <v/>
      </c>
      <c r="FG77" s="107" t="str">
        <f>IF(ISBLANK(DATASHEET!FB65),"",DATASHEET!FB65)</f>
        <v/>
      </c>
    </row>
    <row r="78" spans="1:163" x14ac:dyDescent="0.25">
      <c r="A78" s="354">
        <f>DATASHEET!A66</f>
        <v>160358</v>
      </c>
      <c r="B78" s="42" t="str">
        <f>DATASHEET!B66</f>
        <v>FARNSWORTH, Grace</v>
      </c>
      <c r="C78" s="109" t="str">
        <f>DATASHEET!C66</f>
        <v>12SG</v>
      </c>
      <c r="D78" s="110" t="str">
        <f>DATASHEET!D66</f>
        <v>F</v>
      </c>
      <c r="E78" s="110" t="str">
        <f>IFERROR(VLOOKUP(A78,'[5]Y12 Students'!$E$3:$I$271,5,FALSE),"")</f>
        <v>EXTERNAL</v>
      </c>
      <c r="F78" s="110" t="str">
        <f>DATASHEET!E66</f>
        <v>N</v>
      </c>
      <c r="G78" s="110" t="str">
        <f>DATASHEET!F66</f>
        <v>White - British</v>
      </c>
      <c r="H78" s="110" t="str">
        <f>DATASHEET!G66</f>
        <v>N</v>
      </c>
      <c r="I78" s="110" t="str">
        <f>DATASHEET!H66</f>
        <v>N</v>
      </c>
      <c r="J78" s="111" t="str">
        <f>DATASHEET!J66</f>
        <v>4.75+ (C/B)</v>
      </c>
      <c r="K78" s="104" t="str">
        <f t="shared" ref="K78:K141" si="77">IFERROR(SUM(COUNTIF($N78,"&gt;=0"),COUNTIF($Z78,"&gt;=0"),COUNTIF($T78,"&gt;=0"),COUNTIF($AF78,"&gt;=0"),COUNTIF($AX78,"&gt;=0"),COUNTIF($AR78,"&gt;=0"),COUNTIF($BJ78,"&gt;=0"),COUNTIF($BD78,"&gt;=0"),COUNTIF($BP78,"&gt;=0"),COUNTIF($BV78,"&gt;=0"),COUNTIF($CH78,"&gt;=0"),COUNTIF($CZ78,"&gt;=0"),COUNTIF($CN78,"&gt;=0"),COUNTIF($DF78,"&gt;=0"),COUNTIF($CB78,"&gt;=0"),COUNTIF($DR78,"&gt;=0"),COUNTIF($DX78,"&gt;=0"),COUNTIF($ED78,"&gt;=0"),COUNTIF($EJ78,"&gt;=0"),COUNTIF($EP78,"&gt;=0"),COUNTIF($EV78,"&gt;=0"),COUNTIF($FB78,"&gt;=0"),COUNTIF($DL78,"&gt;=0"),COUNTIF($AL78,"&gt;=0"),COUNTIF($CT78,"&gt;=0"))/COUNT($N78,$Z78,$T78,$AF78,$AL78,$AX78,$AR78,$BJ78,$BD78,$BP78,$BV78,$CH78,$CZ78,$CN78,$DF78,$CB78,$DR78,$DX78,$ED78,$EJ78,$EP78,$EV78,$FB78,$DL78,$CT78),"")</f>
        <v/>
      </c>
      <c r="L78" s="104" t="str">
        <f t="shared" ref="L78:L141" si="78">IFERROR(SUM(COUNTIF($N78,"&lt;0"),COUNTIF($Z78,"&lt;0"),COUNTIF($T78,"&lt;0"),COUNTIF($AF78,"&lt;0"),COUNTIF($AX78,"&lt;0"),COUNTIF($AR78,"&lt;0"),COUNTIF($BJ78,"&lt;0"),COUNTIF($BD78,"&lt;0"),COUNTIF($BP78,"&lt;0"),COUNTIF($BV78,"&lt;0"),COUNTIF($CH78,"&lt;0"),COUNTIF($CZ78,"&lt;0"),COUNTIF($CN78,"&lt;0"),COUNTIF($DF78,"&lt;0"),COUNTIF($CB78,"&lt;0"),COUNTIF($DR78,"&lt;0"),COUNTIF($DX78,"&lt;0"),COUNTIF($ED78,"&lt;0"),COUNTIF($EJ78,"&lt;0"),COUNTIF($EP78,"&lt;0"),COUNTIF($EV78,"&lt;0"),COUNTIF($FB78,"&lt;0"),COUNTIF($DL78,"&lt;0"),COUNTIF($CT78,"&lt;0"),COUNTIF($AL78,"&lt;0"))/COUNT($N78,$Z78,$T78,$AF78,$AX78,$AR78,$BJ78,$BD78,$BP78,$BV78,$CH78,$CZ78,$CN78,$DF78,$CB78,$DR78,$DX78,$ED78,$EJ78,$EP78,$EV78,$FB78,$DL78,$CT78,$AL78),"")</f>
        <v/>
      </c>
      <c r="M78" s="336" t="str">
        <f>IF(COUNT(L3VA!$N78,L3VA!$Z78,L3VA!$T78,L3VA!$AF78,L3VA!$AX78,L3VA!$AR78,L3VA!$BJ78,L3VA!$BD78,L3VA!$BP78,L3VA!#REF!,L3VA!$AL78,L3VA!$BV78,L3VA!$CH78,L3VA!$CZ78,L3VA!$CN78,L3VA!$DF78,L3VA!$CB78,L3VA!#REF!,L3VA!$DR78,L3VA!$DX78,L3VA!$ED78,L3VA!$EJ78,L3VA!$EP78,L3VA!$EV78,L3VA!$FB78,L3VA!$DL78)=0,"",AVERAGE(N78,Z78,T78,AF78,AL78,AX78,AR78,BJ78,BD78,BP78,BV78,CH78,CZ78,CN78,DF78,CB78,DR78,DX78,ED78,EJ78,EP78,EV78,FB78,DL78))</f>
        <v/>
      </c>
      <c r="N78" s="123" t="str">
        <f t="shared" si="29"/>
        <v/>
      </c>
      <c r="O78" s="124">
        <f>IFERROR(INDEX(DATASHEET!$A$1:$GG$231,MATCH(L3VA!$A78,DATASHEET!$A$1:$A$231,0),MATCH(L3VA!P$2,DATASHEET!$A$1:$GG$1,0)),"")</f>
        <v>0</v>
      </c>
      <c r="P78" s="105">
        <f>IF(VLOOKUP(L3VA!$A78,DATASHEET!$A$2:$EW$231,22,FALSE)="","",VLOOKUP(L3VA!$A78,DATASHEET!$A$2:$EW$231,22,FALSE))</f>
        <v>0</v>
      </c>
      <c r="Q78" s="105" t="str">
        <f t="shared" si="30"/>
        <v/>
      </c>
      <c r="R78" s="106" t="str">
        <f>IF(ISBLANK(DATASHEET!AF66),"",DATASHEET!AF66)</f>
        <v>PLE</v>
      </c>
      <c r="S78" s="107" t="str">
        <f>IF(ISBLANK(DATASHEET!AG66),"",DATASHEET!AG66)</f>
        <v>12C-AR-1</v>
      </c>
      <c r="T78" s="123" t="str">
        <f t="shared" si="31"/>
        <v/>
      </c>
      <c r="U78" s="124">
        <f>IFERROR(INDEX(DATASHEET!$A$1:$GG$231,MATCH(L3VA!$A78,DATASHEET!$A$1:$A$231,0),MATCH(L3VA!V$2,DATASHEET!$A$1:$GG$1,0)),"")</f>
        <v>0</v>
      </c>
      <c r="V78" s="105">
        <f>IF(VLOOKUP(L3VA!$A78,DATASHEET!$A$2:$EW$231,27,FALSE)="","",VLOOKUP(L3VA!$A78,DATASHEET!$A$2:$EW$231,27,FALSE))</f>
        <v>0</v>
      </c>
      <c r="W78" s="105" t="str">
        <f t="shared" si="32"/>
        <v/>
      </c>
      <c r="X78" s="106" t="str">
        <f>IF(ISBLANK(DATASHEET!AK66),"",DATASHEET!AK66)</f>
        <v/>
      </c>
      <c r="Y78" s="107" t="str">
        <f>IF(ISBLANK(DATASHEET!AL66),"",DATASHEET!AL66)</f>
        <v/>
      </c>
      <c r="Z78" s="123" t="str">
        <f t="shared" si="33"/>
        <v/>
      </c>
      <c r="AA78" s="124">
        <f>IFERROR(INDEX(DATASHEET!$A$1:$GG$231,MATCH(L3VA!$A78,DATASHEET!$A$1:$A$231,0),MATCH(L3VA!AB$2,DATASHEET!$A$1:$GG$1,0)),"")</f>
        <v>0</v>
      </c>
      <c r="AB78" s="105" t="str">
        <f>IF(VLOOKUP(L3VA!$A78,DATASHEET!$A$2:$EW$231,32,FALSE)="","",VLOOKUP(L3VA!$A78,DATASHEET!$A$2:$EW$231,32,FALSE))</f>
        <v>PLE</v>
      </c>
      <c r="AC78" s="105" t="str">
        <f t="shared" si="34"/>
        <v/>
      </c>
      <c r="AD78" s="106" t="str">
        <f>IF(ISBLANK(DATASHEET!AP66),"",DATASHEET!AP66)</f>
        <v/>
      </c>
      <c r="AE78" s="107" t="str">
        <f>IF(ISBLANK(DATASHEET!AQ66),"",DATASHEET!AQ66)</f>
        <v/>
      </c>
      <c r="AF78" s="123" t="str">
        <f t="shared" si="35"/>
        <v/>
      </c>
      <c r="AG78" s="124">
        <f>IFERROR(INDEX(DATASHEET!$A$1:$GG$231,MATCH(L3VA!$A78,DATASHEET!$A$1:$A$231,0),MATCH(L3VA!AH$2,DATASHEET!$A$1:$GG$1,0)),"")</f>
        <v>0</v>
      </c>
      <c r="AH78" s="105" t="str">
        <f>IF(VLOOKUP(L3VA!$A78,DATASHEET!$A$2:$EW$231,37,FALSE)="","",VLOOKUP(L3VA!$A78,DATASHEET!$A$2:$EW$231,37,FALSE))</f>
        <v/>
      </c>
      <c r="AI78" s="105" t="str">
        <f t="shared" si="36"/>
        <v/>
      </c>
      <c r="AJ78" s="106" t="str">
        <f>IF(ISBLANK(DATASHEET!AU66),"",DATASHEET!AU66)</f>
        <v/>
      </c>
      <c r="AK78" s="107" t="str">
        <f>IF(ISBLANK(DATASHEET!AV66),"",DATASHEET!AV66)</f>
        <v/>
      </c>
      <c r="AL78" s="123" t="str">
        <f t="shared" si="37"/>
        <v/>
      </c>
      <c r="AM78" s="124">
        <f>IFERROR(INDEX(DATASHEET!$A$1:$GG$231,MATCH(L3VA!$A78,DATASHEET!$A$1:$A$231,0),MATCH(L3VA!AN$2,DATASHEET!$A$1:$GG$1,0)),"")</f>
        <v>0</v>
      </c>
      <c r="AN78" s="105" t="str">
        <f>IF(VLOOKUP(L3VA!$A78,DATASHEET!$A$2:$EW$231,42,FALSE)="","",VLOOKUP(L3VA!$A78,DATASHEET!$A$2:$EW$231,42,FALSE))</f>
        <v/>
      </c>
      <c r="AO78" s="105" t="str">
        <f t="shared" si="38"/>
        <v/>
      </c>
      <c r="AP78" s="106" t="str">
        <f>IF(ISBLANK(DATASHEET!AZ66),"",DATASHEET!AZ66)</f>
        <v/>
      </c>
      <c r="AQ78" s="107" t="str">
        <f>IF(ISBLANK(DATASHEET!BA66),"",DATASHEET!BA66)</f>
        <v/>
      </c>
      <c r="AR78" s="123" t="str">
        <f t="shared" si="39"/>
        <v/>
      </c>
      <c r="AS78" s="124">
        <f>IFERROR(INDEX(DATASHEET!$A$1:$GG$231,MATCH(L3VA!$A78,DATASHEET!$A$1:$A$231,0),MATCH(L3VA!AT$2,DATASHEET!$A$1:$GG$1,0)),"")</f>
        <v>0</v>
      </c>
      <c r="AT78" s="105" t="str">
        <f>IF(VLOOKUP(L3VA!$A78,DATASHEET!$A$2:$EW$231,47,FALSE)="","",VLOOKUP(L3VA!$A78,DATASHEET!$A$2:$EW$231,47,FALSE))</f>
        <v/>
      </c>
      <c r="AU78" s="105" t="str">
        <f t="shared" si="40"/>
        <v/>
      </c>
      <c r="AV78" s="106" t="str">
        <f>IF(ISBLANK(DATASHEET!BE66),"",DATASHEET!BE66)</f>
        <v/>
      </c>
      <c r="AW78" s="107" t="str">
        <f>IF(ISBLANK(DATASHEET!BF66),"",DATASHEET!BF66)</f>
        <v/>
      </c>
      <c r="AX78" s="123" t="str">
        <f t="shared" si="41"/>
        <v/>
      </c>
      <c r="AY78" s="124">
        <f>IFERROR(INDEX(DATASHEET!$A$1:$GG$231,MATCH(L3VA!$A78,DATASHEET!$A$1:$A$231,0),MATCH(L3VA!AZ$2,DATASHEET!$A$1:$GG$1,0)),"")</f>
        <v>0</v>
      </c>
      <c r="AZ78" s="105" t="str">
        <f>IF(VLOOKUP(L3VA!$A78,DATASHEET!$A$2:$EW$231,52,FALSE)="","",VLOOKUP(L3VA!$A78,DATASHEET!$A$2:$EW$231,52,FALSE))</f>
        <v/>
      </c>
      <c r="BA78" s="105" t="str">
        <f t="shared" si="42"/>
        <v/>
      </c>
      <c r="BB78" s="106" t="str">
        <f>IF(ISBLANK(DATASHEET!BJ66),"",DATASHEET!BJ66)</f>
        <v>EC</v>
      </c>
      <c r="BC78" s="107" t="str">
        <f>IF(ISBLANK(DATASHEET!BK66),"",DATASHEET!BK66)</f>
        <v>12D-DR-4</v>
      </c>
      <c r="BD78" s="123" t="str">
        <f t="shared" si="43"/>
        <v/>
      </c>
      <c r="BE78" s="124">
        <f>IFERROR(INDEX(DATASHEET!$A$1:$GG$231,MATCH(L3VA!$A78,DATASHEET!$A$1:$A$231,0),MATCH(L3VA!BF$2,DATASHEET!$A$1:$GG$1,0)),"")</f>
        <v>0</v>
      </c>
      <c r="BF78" s="105" t="str">
        <f>IF(VLOOKUP(L3VA!$A78,DATASHEET!$A$2:$EW$231,57,FALSE)="","",VLOOKUP(L3VA!$A78,DATASHEET!$A$2:$EW$231,57,FALSE))</f>
        <v/>
      </c>
      <c r="BG78" s="105" t="str">
        <f t="shared" si="44"/>
        <v/>
      </c>
      <c r="BH78" s="106" t="str">
        <f>IF(ISBLANK(DATASHEET!BO66),"",DATASHEET!BO66)</f>
        <v/>
      </c>
      <c r="BI78" s="107" t="str">
        <f>IF(ISBLANK(DATASHEET!BP66),"",DATASHEET!BP66)</f>
        <v/>
      </c>
      <c r="BJ78" s="123" t="str">
        <f t="shared" si="45"/>
        <v/>
      </c>
      <c r="BK78" s="124">
        <f>IFERROR(INDEX(DATASHEET!$A$1:$GG$231,MATCH(L3VA!$A78,DATASHEET!$A$1:$A$231,0),MATCH(L3VA!BL$2,DATASHEET!$A$1:$GG$1,0)),"")</f>
        <v>0</v>
      </c>
      <c r="BL78" s="105" t="str">
        <f>IF(VLOOKUP(L3VA!$A78,DATASHEET!$A$2:$EW$231,62,FALSE)="","",VLOOKUP(L3VA!$A78,DATASHEET!$A$2:$EW$231,62,FALSE))</f>
        <v>EC</v>
      </c>
      <c r="BM78" s="105" t="str">
        <f t="shared" si="46"/>
        <v/>
      </c>
      <c r="BN78" s="106" t="str">
        <f>IF(ISBLANK(DATASHEET!BT66),"",DATASHEET!BT66)</f>
        <v/>
      </c>
      <c r="BO78" s="107" t="str">
        <f>IF(ISBLANK(DATASHEET!BU66),"",DATASHEET!BU66)</f>
        <v/>
      </c>
      <c r="BP78" s="123" t="str">
        <f t="shared" si="47"/>
        <v/>
      </c>
      <c r="BQ78" s="124">
        <f>IFERROR(INDEX(DATASHEET!$A$1:$GG$231,MATCH(L3VA!$A78,DATASHEET!$A$1:$A$231,0),MATCH(L3VA!BR$2,DATASHEET!$A$1:$GG$1,0)),"")</f>
        <v>0</v>
      </c>
      <c r="BR78" s="105" t="str">
        <f>IF(VLOOKUP(L3VA!$A78,DATASHEET!$A$2:$EW$231,67,FALSE)="","",VLOOKUP(L3VA!$A78,DATASHEET!$A$2:$EW$231,67,FALSE))</f>
        <v/>
      </c>
      <c r="BS78" s="105" t="str">
        <f t="shared" si="48"/>
        <v/>
      </c>
      <c r="BT78" s="106" t="str">
        <f>IF(ISBLANK(DATASHEET!BY66),"",DATASHEET!BY66)</f>
        <v>JK</v>
      </c>
      <c r="BU78" s="107" t="str">
        <f>IF(ISBLANK(DATASHEET!BZ66),"",DATASHEET!BZ66)</f>
        <v>12A-ENL-5</v>
      </c>
      <c r="BV78" s="123" t="str">
        <f t="shared" si="49"/>
        <v/>
      </c>
      <c r="BW78" s="124">
        <f>IFERROR(INDEX(DATASHEET!$A$1:$GG$231,MATCH(L3VA!$A78,DATASHEET!$A$1:$A$231,0),MATCH(L3VA!BX$2,DATASHEET!$A$1:$GG$1,0)),"")</f>
        <v>0</v>
      </c>
      <c r="BX78" s="105" t="str">
        <f>IF(VLOOKUP(L3VA!$A78,DATASHEET!$A$2:$EW$231,77,FALSE)="","",VLOOKUP(L3VA!$A78,DATASHEET!$A$2:$EW$231,77,FALSE))</f>
        <v>JK</v>
      </c>
      <c r="BY78" s="105" t="str">
        <f t="shared" si="50"/>
        <v/>
      </c>
      <c r="BZ78" s="106" t="str">
        <f>IF(ISBLANK(DATASHEET!CI66),"",DATASHEET!CI66)</f>
        <v/>
      </c>
      <c r="CA78" s="107" t="str">
        <f>IF(ISBLANK(DATASHEET!CJ66),"",DATASHEET!CJ66)</f>
        <v/>
      </c>
      <c r="CB78" s="123" t="str">
        <f t="shared" si="51"/>
        <v/>
      </c>
      <c r="CC78" s="124">
        <f>IFERROR(INDEX(DATASHEET!$A$1:$GG$231,MATCH(L3VA!$A78,DATASHEET!$A$1:$A$231,0),MATCH(L3VA!CD$2,DATASHEET!$A$1:$GG$1,0)),"")</f>
        <v>0</v>
      </c>
      <c r="CD78" s="105" t="str">
        <f>IF(VLOOKUP(L3VA!$A78,DATASHEET!$A$2:$EW$231,82,FALSE)="","",VLOOKUP(L3VA!$A78,DATASHEET!$A$2:$EW$231,82,FALSE))</f>
        <v>LSA5</v>
      </c>
      <c r="CE78" s="105" t="str">
        <f t="shared" si="52"/>
        <v/>
      </c>
      <c r="CF78" s="106" t="str">
        <f>IF(ISBLANK(DATASHEET!CN66),"",DATASHEET!CN66)</f>
        <v/>
      </c>
      <c r="CG78" s="107" t="str">
        <f>IF(ISBLANK(DATASHEET!CO66),"",DATASHEET!CO66)</f>
        <v/>
      </c>
      <c r="CH78" s="123" t="str">
        <f t="shared" si="53"/>
        <v/>
      </c>
      <c r="CI78" s="124">
        <f>IFERROR(INDEX(DATASHEET!$A$1:$GG$231,MATCH(L3VA!$A78,DATASHEET!$A$1:$A$231,0),MATCH(L3VA!CJ$2,DATASHEET!$A$1:$GG$1,0)),"")</f>
        <v>0</v>
      </c>
      <c r="CJ78" s="105" t="str">
        <f>IF(VLOOKUP(L3VA!$A78,DATASHEET!$A$2:$EW$231,87,FALSE)="","",VLOOKUP(L3VA!$A78,DATASHEET!$A$2:$EW$231,87,FALSE))</f>
        <v/>
      </c>
      <c r="CK78" s="105" t="str">
        <f t="shared" ref="CK78:CK141" si="79">IFERROR(VLOOKUP(CJ78,lookup,2,FALSE),"")</f>
        <v/>
      </c>
      <c r="CL78" s="106" t="str">
        <f>IF(ISBLANK(DATASHEET!CS66),"",DATASHEET!CS66)</f>
        <v/>
      </c>
      <c r="CM78" s="107" t="str">
        <f>IF(ISBLANK(DATASHEET!CT66),"",DATASHEET!CT66)</f>
        <v/>
      </c>
      <c r="CN78" s="123" t="str">
        <f t="shared" si="54"/>
        <v/>
      </c>
      <c r="CO78" s="124">
        <f>IFERROR(INDEX(DATASHEET!$A$1:$GG$231,MATCH(L3VA!$A78,DATASHEET!$A$1:$A$231,0),MATCH(L3VA!CP$2,DATASHEET!$A$1:$GG$1,0)),"")</f>
        <v>0</v>
      </c>
      <c r="CP78" s="105" t="str">
        <f>IF(VLOOKUP(L3VA!$A78,DATASHEET!$A$2:$EW$231,92,FALSE)="","",VLOOKUP(L3VA!$A78,DATASHEET!$A$2:$EW$231,92,FALSE))</f>
        <v/>
      </c>
      <c r="CQ78" s="105" t="str">
        <f t="shared" si="55"/>
        <v/>
      </c>
      <c r="CR78" s="106" t="str">
        <f>IF(ISBLANK(DATASHEET!CX66),"",DATASHEET!CX66)</f>
        <v/>
      </c>
      <c r="CS78" s="107" t="str">
        <f>IF(ISBLANK(DATASHEET!CY66),"",DATASHEET!CY66)</f>
        <v/>
      </c>
      <c r="CT78" s="123" t="str">
        <f t="shared" si="56"/>
        <v/>
      </c>
      <c r="CU78" s="124">
        <f>IFERROR(INDEX(DATASHEET!$A$1:$GG$231,MATCH(L3VA!$A78,DATASHEET!$A$1:$A$231,0),MATCH(L3VA!CV$2,DATASHEET!$A$1:$GG$1,0)),"")</f>
        <v>0</v>
      </c>
      <c r="CV78" s="105" t="str">
        <f>IF(VLOOKUP(L3VA!$A78,DATASHEET!$A$2:$EW$231,107,FALSE)="","",VLOOKUP(L3VA!$A78,DATASHEET!$A$2:$EW$231,107,FALSE))</f>
        <v/>
      </c>
      <c r="CW78" s="105" t="str">
        <f t="shared" si="57"/>
        <v/>
      </c>
      <c r="CX78" s="106" t="str">
        <f>IF(ISBLANK(DATASHEET!DC66),"",DATASHEET!DC66)</f>
        <v/>
      </c>
      <c r="CY78" s="107" t="str">
        <f>IF(ISBLANK(DATASHEET!DD66),"",DATASHEET!DD66)</f>
        <v/>
      </c>
      <c r="CZ78" s="123" t="str">
        <f t="shared" si="58"/>
        <v/>
      </c>
      <c r="DA78" s="124">
        <f>IFERROR(INDEX(DATASHEET!$A$1:$GG$231,MATCH(L3VA!$A78,DATASHEET!$A$1:$A$231,0),MATCH(L3VA!DB$2,DATASHEET!$A$1:$GG$1,0)),"")</f>
        <v>0</v>
      </c>
      <c r="DB78" s="105" t="str">
        <f>IF(VLOOKUP(L3VA!$A78,DATASHEET!$A$2:$EW$231,97,FALSE)="","",VLOOKUP(L3VA!$A78,DATASHEET!$A$2:$EW$231,97,FALSE))</f>
        <v/>
      </c>
      <c r="DC78" s="105" t="str">
        <f t="shared" si="59"/>
        <v/>
      </c>
      <c r="DD78" s="106" t="str">
        <f>IF(ISBLANK(DATASHEET!DH66),"",DATASHEET!DH66)</f>
        <v/>
      </c>
      <c r="DE78" s="107" t="str">
        <f>IF(ISBLANK(DATASHEET!DI66),"",DATASHEET!DI66)</f>
        <v/>
      </c>
      <c r="DF78" s="123" t="str">
        <f t="shared" si="60"/>
        <v/>
      </c>
      <c r="DG78" s="124">
        <f>IFERROR(INDEX(DATASHEET!$A$1:$GG$231,MATCH(L3VA!$A78,DATASHEET!$A$1:$A$231,0),MATCH(L3VA!DH$2,DATASHEET!$A$1:$GG$1,0)),"")</f>
        <v>0</v>
      </c>
      <c r="DH78" s="105" t="str">
        <f>IF(VLOOKUP(L3VA!$A78,DATASHEET!$A$2:$EW$231,102,FALSE)="","",VLOOKUP(L3VA!$A78,DATASHEET!$A$2:$EW$231,102,FALSE))</f>
        <v/>
      </c>
      <c r="DI78" s="105" t="str">
        <f t="shared" si="61"/>
        <v/>
      </c>
      <c r="DJ78" s="106" t="str">
        <f>IF(ISBLANK(DATASHEET!DM66),"",DATASHEET!DM66)</f>
        <v/>
      </c>
      <c r="DK78" s="107" t="str">
        <f>IF(ISBLANK(DATASHEET!DN66),"",DATASHEET!DN66)</f>
        <v/>
      </c>
      <c r="DL78" s="123" t="str">
        <f t="shared" si="62"/>
        <v/>
      </c>
      <c r="DM78" s="124">
        <f>IFERROR(INDEX(DATASHEET!$A$1:$GG$231,MATCH(L3VA!$A78,DATASHEET!$A$1:$A$231,0),MATCH(L3VA!DN$2,DATASHEET!$A$1:$GG$1,0)),"")</f>
        <v>0</v>
      </c>
      <c r="DN78" s="105" t="str">
        <f>IF(VLOOKUP(L3VA!$A78,DATASHEET!$A$2:$FW$231,112,FALSE)="","",VLOOKUP(L3VA!$A78,DATASHEET!$A$2:$FW$231,112,FALSE))</f>
        <v/>
      </c>
      <c r="DO78" s="105" t="str">
        <f t="shared" ref="DO78:DO141" si="80">IFERROR(VLOOKUP(DN78,lookup,2,FALSE),"")</f>
        <v/>
      </c>
      <c r="DP78" s="106" t="str">
        <f>IF(ISBLANK(DATASHEET!DR66),"",DATASHEET!DR66)</f>
        <v/>
      </c>
      <c r="DQ78" s="107" t="str">
        <f>IF(ISBLANK(DATASHEET!DS66),"",DATASHEET!DS66)</f>
        <v/>
      </c>
      <c r="DR78" s="123" t="str">
        <f t="shared" si="63"/>
        <v/>
      </c>
      <c r="DS78" s="124">
        <f>IFERROR(INDEX(DATASHEET!$A$1:$GG$231,MATCH(L3VA!$A78,DATASHEET!$A$1:$A$231,0),MATCH(L3VA!DT$2,DATASHEET!$A$1:$GG$1,0)),"")</f>
        <v>0</v>
      </c>
      <c r="DT78" s="105" t="str">
        <f>IF(VLOOKUP(L3VA!$A78,DATASHEET!$A$2:$EW$231,117,FALSE)="","",VLOOKUP(L3VA!$A78,DATASHEET!$A$2:$EW$231,117,FALSE))</f>
        <v/>
      </c>
      <c r="DU78" s="105" t="str">
        <f t="shared" si="64"/>
        <v/>
      </c>
      <c r="DV78" s="106" t="str">
        <f>IF(ISBLANK(DATASHEET!DW66),"",DATASHEET!DW66)</f>
        <v/>
      </c>
      <c r="DW78" s="107" t="str">
        <f>IF(ISBLANK(DATASHEET!DX66),"",DATASHEET!DX66)</f>
        <v/>
      </c>
      <c r="DX78" s="123" t="str">
        <f t="shared" si="65"/>
        <v/>
      </c>
      <c r="DY78" s="124" t="str">
        <f>IFERROR(INDEX(DATASHEET!$A$1:$GG$231,MATCH(L3VA!$A78,DATASHEET!$A$1:$A$231,0),MATCH(L3VA!DZ$2,DATASHEET!$A$1:$GG$1,0)),"")</f>
        <v/>
      </c>
      <c r="DZ78" s="105" t="str">
        <f>IF(VLOOKUP(L3VA!$A78,DATASHEET!$A$2:$EW$231,122,FALSE)="","",VLOOKUP(L3VA!$A78,DATASHEET!$A$2:$EW$231,122,FALSE))</f>
        <v/>
      </c>
      <c r="EA78" s="105" t="str">
        <f t="shared" si="66"/>
        <v/>
      </c>
      <c r="EB78" s="106" t="str">
        <f>IF(ISBLANK(DATASHEET!EB66),"",DATASHEET!EB66)</f>
        <v/>
      </c>
      <c r="EC78" s="107" t="str">
        <f>IF(ISBLANK(DATASHEET!EC66),"",DATASHEET!EC66)</f>
        <v/>
      </c>
      <c r="ED78" s="123" t="str">
        <f t="shared" si="67"/>
        <v/>
      </c>
      <c r="EE78" s="124">
        <f>IFERROR(INDEX(DATASHEET!$A$1:$GG$231,MATCH(L3VA!$A78,DATASHEET!$A$1:$A$231,0),MATCH(L3VA!EF$2,DATASHEET!$A$1:$GG$1,0)),"")</f>
        <v>0</v>
      </c>
      <c r="EF78" s="105" t="str">
        <f>IF(VLOOKUP(L3VA!$A78,DATASHEET!$A$2:$EW$231,127,FALSE)="","",VLOOKUP(L3VA!$A78,DATASHEET!$A$2:$EW$231,127,FALSE))</f>
        <v/>
      </c>
      <c r="EG78" s="105" t="str">
        <f t="shared" si="68"/>
        <v/>
      </c>
      <c r="EH78" s="106" t="str">
        <f>IF(ISBLANK(DATASHEET!EG66),"",DATASHEET!EG66)</f>
        <v/>
      </c>
      <c r="EI78" s="107" t="str">
        <f>IF(ISBLANK(DATASHEET!EH66),"",DATASHEET!EH66)</f>
        <v/>
      </c>
      <c r="EJ78" s="123" t="str">
        <f t="shared" si="69"/>
        <v/>
      </c>
      <c r="EK78" s="124">
        <f>IFERROR(INDEX(DATASHEET!$A$1:$GG$231,MATCH(L3VA!$A78,DATASHEET!$A$1:$A$231,0),MATCH(L3VA!EL$2,DATASHEET!$A$1:$GG$1,0)),"")</f>
        <v>0</v>
      </c>
      <c r="EL78" s="105" t="str">
        <f>IF(VLOOKUP(L3VA!$A78,DATASHEET!$A$2:$EW$231,132,FALSE)="","",VLOOKUP(L3VA!$A78,DATASHEET!$A$2:$EW$231,132,FALSE))</f>
        <v/>
      </c>
      <c r="EM78" s="105" t="str">
        <f t="shared" si="70"/>
        <v/>
      </c>
      <c r="EN78" s="106" t="str">
        <f>IF(ISBLANK(DATASHEET!EL66),"",DATASHEET!EL66)</f>
        <v/>
      </c>
      <c r="EO78" s="107" t="str">
        <f>IF(ISBLANK(DATASHEET!EM66),"",DATASHEET!EM66)</f>
        <v/>
      </c>
      <c r="EP78" s="123" t="str">
        <f t="shared" si="71"/>
        <v/>
      </c>
      <c r="EQ78" s="124">
        <f>IFERROR(INDEX(DATASHEET!$A$1:$GG$231,MATCH(L3VA!$A78,DATASHEET!$A$1:$A$231,0),MATCH(L3VA!ER$2,DATASHEET!$A$1:$GG$1,0)),"")</f>
        <v>0</v>
      </c>
      <c r="ER78" s="105" t="str">
        <f>IF(VLOOKUP(L3VA!$A78,DATASHEET!$A$2:$EW$231,137,FALSE)="","",VLOOKUP(L3VA!$A78,DATASHEET!$A$2:$EW$231,137,FALSE))</f>
        <v/>
      </c>
      <c r="ES78" s="105" t="str">
        <f t="shared" si="72"/>
        <v/>
      </c>
      <c r="ET78" s="106" t="str">
        <f>IF(ISBLANK(DATASHEET!EQ66),"",DATASHEET!EQ66)</f>
        <v/>
      </c>
      <c r="EU78" s="107" t="str">
        <f>IF(ISBLANK(DATASHEET!ER66),"",DATASHEET!ER66)</f>
        <v/>
      </c>
      <c r="EV78" s="123" t="str">
        <f t="shared" si="73"/>
        <v/>
      </c>
      <c r="EW78" s="124">
        <f>IFERROR(INDEX(DATASHEET!$A$1:$GG$231,MATCH(L3VA!$A78,DATASHEET!$A$1:$A$231,0),MATCH(L3VA!EX$2,DATASHEET!$A$1:$GG$1,0)),"")</f>
        <v>0</v>
      </c>
      <c r="EX78" s="105" t="str">
        <f>IF(VLOOKUP(L3VA!$A78,DATASHEET!$A$2:$EW$231,142,FALSE)="","",VLOOKUP(L3VA!$A78,DATASHEET!$A$2:$EW$231,142,FALSE))</f>
        <v/>
      </c>
      <c r="EY78" s="105" t="str">
        <f t="shared" si="74"/>
        <v/>
      </c>
      <c r="EZ78" s="106" t="str">
        <f>IF(ISBLANK(DATASHEET!EV66),"",DATASHEET!EV66)</f>
        <v/>
      </c>
      <c r="FA78" s="107" t="str">
        <f>IF(ISBLANK(DATASHEET!EW66),"",DATASHEET!EW66)</f>
        <v/>
      </c>
      <c r="FB78" s="123" t="str">
        <f t="shared" si="75"/>
        <v/>
      </c>
      <c r="FC78" s="124">
        <f>IFERROR(INDEX(DATASHEET!$A$1:$GG$231,MATCH(L3VA!$A78,DATASHEET!$A$1:$A$231,0),MATCH(L3VA!FD$2,DATASHEET!$A$1:$GG$1,0)),"")</f>
        <v>0</v>
      </c>
      <c r="FD78" s="105" t="str">
        <f>IF(VLOOKUP(L3VA!$A78,DATASHEET!$A$2:$FW$231,147,FALSE)="","",VLOOKUP(L3VA!$A78,DATASHEET!$A$2:$FW$231,147,FALSE))</f>
        <v/>
      </c>
      <c r="FE78" s="105" t="str">
        <f t="shared" si="76"/>
        <v/>
      </c>
      <c r="FF78" s="106" t="str">
        <f>IF(ISBLANK(DATASHEET!FA66),"",DATASHEET!FA66)</f>
        <v/>
      </c>
      <c r="FG78" s="107" t="str">
        <f>IF(ISBLANK(DATASHEET!FB66),"",DATASHEET!FB66)</f>
        <v/>
      </c>
    </row>
    <row r="79" spans="1:163" x14ac:dyDescent="0.25">
      <c r="A79" s="354">
        <f>DATASHEET!A67</f>
        <v>160104</v>
      </c>
      <c r="B79" s="42" t="str">
        <f>DATASHEET!B67</f>
        <v>FAULKNER, Alex</v>
      </c>
      <c r="C79" s="109" t="str">
        <f>DATASHEET!C67</f>
        <v>12SG</v>
      </c>
      <c r="D79" s="110" t="str">
        <f>DATASHEET!D67</f>
        <v>M</v>
      </c>
      <c r="E79" s="110" t="str">
        <f>IFERROR(VLOOKUP(A79,'[5]Y12 Students'!$E$3:$I$271,5,FALSE),"")</f>
        <v>EXTERNAL</v>
      </c>
      <c r="F79" s="110" t="str">
        <f>DATASHEET!E67</f>
        <v>N</v>
      </c>
      <c r="G79" s="110" t="str">
        <f>DATASHEET!F67</f>
        <v>White - British</v>
      </c>
      <c r="H79" s="110" t="str">
        <f>DATASHEET!G67</f>
        <v>N</v>
      </c>
      <c r="I79" s="110" t="str">
        <f>DATASHEET!H67</f>
        <v>N</v>
      </c>
      <c r="J79" s="111" t="str">
        <f>DATASHEET!J67</f>
        <v>6.25+ (B/A)</v>
      </c>
      <c r="K79" s="104" t="str">
        <f t="shared" si="77"/>
        <v/>
      </c>
      <c r="L79" s="104" t="str">
        <f t="shared" si="78"/>
        <v/>
      </c>
      <c r="M79" s="336" t="str">
        <f>IF(COUNT(L3VA!$N79,L3VA!$Z79,L3VA!$T79,L3VA!$AF79,L3VA!$AX79,L3VA!$AR79,L3VA!$BJ79,L3VA!$BD79,L3VA!$BP79,L3VA!#REF!,L3VA!$AL79,L3VA!$BV79,L3VA!$CH79,L3VA!$CZ79,L3VA!$CN79,L3VA!$DF79,L3VA!$CB79,L3VA!#REF!,L3VA!$DR79,L3VA!$DX79,L3VA!$ED79,L3VA!$EJ79,L3VA!$EP79,L3VA!$EV79,L3VA!$FB79,L3VA!$DL79)=0,"",AVERAGE(N79,Z79,T79,AF79,AL79,AX79,AR79,BJ79,BD79,BP79,BV79,CH79,CZ79,CN79,DF79,CB79,DR79,DX79,ED79,EJ79,EP79,EV79,FB79,DL79))</f>
        <v/>
      </c>
      <c r="N79" s="123" t="str">
        <f t="shared" ref="N79:N142" si="81">IFERROR((Q79-O79)/10,"")</f>
        <v/>
      </c>
      <c r="O79" s="124">
        <f>IFERROR(INDEX(DATASHEET!$A$1:$GG$231,MATCH(L3VA!$A79,DATASHEET!$A$1:$A$231,0),MATCH(L3VA!P$2,DATASHEET!$A$1:$GG$1,0)),"")</f>
        <v>0</v>
      </c>
      <c r="P79" s="105">
        <f>IF(VLOOKUP(L3VA!$A79,DATASHEET!$A$2:$EW$231,22,FALSE)="","",VLOOKUP(L3VA!$A79,DATASHEET!$A$2:$EW$231,22,FALSE))</f>
        <v>1</v>
      </c>
      <c r="Q79" s="105" t="str">
        <f t="shared" ref="Q79:Q142" si="82">IFERROR(VLOOKUP(P79,lookup,2,FALSE),"")</f>
        <v/>
      </c>
      <c r="R79" s="106" t="str">
        <f>IF(ISBLANK(DATASHEET!AF67),"",DATASHEET!AF67)</f>
        <v/>
      </c>
      <c r="S79" s="107" t="str">
        <f>IF(ISBLANK(DATASHEET!AG67),"",DATASHEET!AG67)</f>
        <v/>
      </c>
      <c r="T79" s="123" t="str">
        <f t="shared" ref="T79:T142" si="83">IFERROR((W79-U79)/10,"")</f>
        <v/>
      </c>
      <c r="U79" s="124">
        <f>IFERROR(INDEX(DATASHEET!$A$1:$GG$231,MATCH(L3VA!$A79,DATASHEET!$A$1:$A$231,0),MATCH(L3VA!V$2,DATASHEET!$A$1:$GG$1,0)),"")</f>
        <v>0</v>
      </c>
      <c r="V79" s="105">
        <f>IF(VLOOKUP(L3VA!$A79,DATASHEET!$A$2:$EW$231,27,FALSE)="","",VLOOKUP(L3VA!$A79,DATASHEET!$A$2:$EW$231,27,FALSE))</f>
        <v>1</v>
      </c>
      <c r="W79" s="105" t="str">
        <f t="shared" ref="W79:W142" si="84">IFERROR(VLOOKUP(V79,lookup,2,FALSE),"")</f>
        <v/>
      </c>
      <c r="X79" s="106" t="str">
        <f>IF(ISBLANK(DATASHEET!AK67),"",DATASHEET!AK67)</f>
        <v>AWI</v>
      </c>
      <c r="Y79" s="107" t="str">
        <f>IF(ISBLANK(DATASHEET!AL67),"",DATASHEET!AL67)</f>
        <v>12D-BI-1</v>
      </c>
      <c r="Z79" s="123" t="str">
        <f t="shared" ref="Z79:Z142" si="85">IFERROR((AC79-AA79)/10,"")</f>
        <v/>
      </c>
      <c r="AA79" s="124">
        <f>IFERROR(INDEX(DATASHEET!$A$1:$GG$231,MATCH(L3VA!$A79,DATASHEET!$A$1:$A$231,0),MATCH(L3VA!AB$2,DATASHEET!$A$1:$GG$1,0)),"")</f>
        <v>0</v>
      </c>
      <c r="AB79" s="105" t="str">
        <f>IF(VLOOKUP(L3VA!$A79,DATASHEET!$A$2:$EW$231,32,FALSE)="","",VLOOKUP(L3VA!$A79,DATASHEET!$A$2:$EW$231,32,FALSE))</f>
        <v/>
      </c>
      <c r="AC79" s="105" t="str">
        <f t="shared" ref="AC79:AC142" si="86">IFERROR(VLOOKUP(AB79,lookup,2,FALSE),"")</f>
        <v/>
      </c>
      <c r="AD79" s="106" t="str">
        <f>IF(ISBLANK(DATASHEET!AP67),"",DATASHEET!AP67)</f>
        <v/>
      </c>
      <c r="AE79" s="107" t="str">
        <f>IF(ISBLANK(DATASHEET!AQ67),"",DATASHEET!AQ67)</f>
        <v/>
      </c>
      <c r="AF79" s="123" t="str">
        <f t="shared" ref="AF79:AF142" si="87">IFERROR((AI79-AG79)/10,"")</f>
        <v/>
      </c>
      <c r="AG79" s="124">
        <f>IFERROR(INDEX(DATASHEET!$A$1:$GG$231,MATCH(L3VA!$A79,DATASHEET!$A$1:$A$231,0),MATCH(L3VA!AH$2,DATASHEET!$A$1:$GG$1,0)),"")</f>
        <v>0</v>
      </c>
      <c r="AH79" s="105" t="str">
        <f>IF(VLOOKUP(L3VA!$A79,DATASHEET!$A$2:$EW$231,37,FALSE)="","",VLOOKUP(L3VA!$A79,DATASHEET!$A$2:$EW$231,37,FALSE))</f>
        <v>AWI</v>
      </c>
      <c r="AI79" s="105" t="str">
        <f t="shared" ref="AI79:AI142" si="88">IFERROR(VLOOKUP(AH79,lookup,2,FALSE),"")</f>
        <v/>
      </c>
      <c r="AJ79" s="106" t="str">
        <f>IF(ISBLANK(DATASHEET!AU67),"",DATASHEET!AU67)</f>
        <v>ES</v>
      </c>
      <c r="AK79" s="107" t="str">
        <f>IF(ISBLANK(DATASHEET!AV67),"",DATASHEET!AV67)</f>
        <v>12C-CH-2</v>
      </c>
      <c r="AL79" s="123" t="str">
        <f t="shared" ref="AL79:AL142" si="89">IFERROR((AO79-AM79)/10,"")</f>
        <v/>
      </c>
      <c r="AM79" s="124">
        <f>IFERROR(INDEX(DATASHEET!$A$1:$GG$231,MATCH(L3VA!$A79,DATASHEET!$A$1:$A$231,0),MATCH(L3VA!AN$2,DATASHEET!$A$1:$GG$1,0)),"")</f>
        <v>0</v>
      </c>
      <c r="AN79" s="105" t="str">
        <f>IF(VLOOKUP(L3VA!$A79,DATASHEET!$A$2:$EW$231,42,FALSE)="","",VLOOKUP(L3VA!$A79,DATASHEET!$A$2:$EW$231,42,FALSE))</f>
        <v/>
      </c>
      <c r="AO79" s="105" t="str">
        <f t="shared" ref="AO79:AO142" si="90">IFERROR(VLOOKUP(AN79,lookup,2,FALSE),"")</f>
        <v/>
      </c>
      <c r="AP79" s="106" t="str">
        <f>IF(ISBLANK(DATASHEET!AZ67),"",DATASHEET!AZ67)</f>
        <v/>
      </c>
      <c r="AQ79" s="107" t="str">
        <f>IF(ISBLANK(DATASHEET!BA67),"",DATASHEET!BA67)</f>
        <v/>
      </c>
      <c r="AR79" s="123" t="str">
        <f t="shared" ref="AR79:AR142" si="91">IFERROR((AU79-AS79)/10,"")</f>
        <v/>
      </c>
      <c r="AS79" s="124">
        <f>IFERROR(INDEX(DATASHEET!$A$1:$GG$231,MATCH(L3VA!$A79,DATASHEET!$A$1:$A$231,0),MATCH(L3VA!AT$2,DATASHEET!$A$1:$GG$1,0)),"")</f>
        <v>0</v>
      </c>
      <c r="AT79" s="105" t="str">
        <f>IF(VLOOKUP(L3VA!$A79,DATASHEET!$A$2:$EW$231,47,FALSE)="","",VLOOKUP(L3VA!$A79,DATASHEET!$A$2:$EW$231,47,FALSE))</f>
        <v>ES</v>
      </c>
      <c r="AU79" s="105" t="str">
        <f t="shared" ref="AU79:AU142" si="92">IFERROR(VLOOKUP(AT79,lookup,2,FALSE),"")</f>
        <v/>
      </c>
      <c r="AV79" s="106" t="str">
        <f>IF(ISBLANK(DATASHEET!BE67),"",DATASHEET!BE67)</f>
        <v/>
      </c>
      <c r="AW79" s="107" t="str">
        <f>IF(ISBLANK(DATASHEET!BF67),"",DATASHEET!BF67)</f>
        <v/>
      </c>
      <c r="AX79" s="123" t="str">
        <f t="shared" ref="AX79:AX142" si="93">IFERROR((BA79-AY79)/10,"")</f>
        <v/>
      </c>
      <c r="AY79" s="124">
        <f>IFERROR(INDEX(DATASHEET!$A$1:$GG$231,MATCH(L3VA!$A79,DATASHEET!$A$1:$A$231,0),MATCH(L3VA!AZ$2,DATASHEET!$A$1:$GG$1,0)),"")</f>
        <v>0</v>
      </c>
      <c r="AZ79" s="105" t="str">
        <f>IF(VLOOKUP(L3VA!$A79,DATASHEET!$A$2:$EW$231,52,FALSE)="","",VLOOKUP(L3VA!$A79,DATASHEET!$A$2:$EW$231,52,FALSE))</f>
        <v/>
      </c>
      <c r="BA79" s="105" t="str">
        <f t="shared" ref="BA79:BA142" si="94">IFERROR(VLOOKUP(AZ79,lookup,2,FALSE),"")</f>
        <v/>
      </c>
      <c r="BB79" s="106" t="str">
        <f>IF(ISBLANK(DATASHEET!BJ67),"",DATASHEET!BJ67)</f>
        <v/>
      </c>
      <c r="BC79" s="107" t="str">
        <f>IF(ISBLANK(DATASHEET!BK67),"",DATASHEET!BK67)</f>
        <v/>
      </c>
      <c r="BD79" s="123" t="str">
        <f t="shared" ref="BD79:BD142" si="95">IFERROR((BG79-BE79)/10,"")</f>
        <v/>
      </c>
      <c r="BE79" s="124">
        <f>IFERROR(INDEX(DATASHEET!$A$1:$GG$231,MATCH(L3VA!$A79,DATASHEET!$A$1:$A$231,0),MATCH(L3VA!BF$2,DATASHEET!$A$1:$GG$1,0)),"")</f>
        <v>0</v>
      </c>
      <c r="BF79" s="105" t="str">
        <f>IF(VLOOKUP(L3VA!$A79,DATASHEET!$A$2:$EW$231,57,FALSE)="","",VLOOKUP(L3VA!$A79,DATASHEET!$A$2:$EW$231,57,FALSE))</f>
        <v/>
      </c>
      <c r="BG79" s="105" t="str">
        <f t="shared" ref="BG79:BG142" si="96">IFERROR(VLOOKUP(BF79,lookup,2,FALSE),"")</f>
        <v/>
      </c>
      <c r="BH79" s="106" t="str">
        <f>IF(ISBLANK(DATASHEET!BO67),"",DATASHEET!BO67)</f>
        <v/>
      </c>
      <c r="BI79" s="107" t="str">
        <f>IF(ISBLANK(DATASHEET!BP67),"",DATASHEET!BP67)</f>
        <v/>
      </c>
      <c r="BJ79" s="123" t="str">
        <f t="shared" ref="BJ79:BJ142" si="97">IFERROR((BM79-BK79)/10,"")</f>
        <v/>
      </c>
      <c r="BK79" s="124">
        <f>IFERROR(INDEX(DATASHEET!$A$1:$GG$231,MATCH(L3VA!$A79,DATASHEET!$A$1:$A$231,0),MATCH(L3VA!BL$2,DATASHEET!$A$1:$GG$1,0)),"")</f>
        <v>0</v>
      </c>
      <c r="BL79" s="105" t="str">
        <f>IF(VLOOKUP(L3VA!$A79,DATASHEET!$A$2:$EW$231,62,FALSE)="","",VLOOKUP(L3VA!$A79,DATASHEET!$A$2:$EW$231,62,FALSE))</f>
        <v/>
      </c>
      <c r="BM79" s="105" t="str">
        <f t="shared" ref="BM79:BM142" si="98">IFERROR(VLOOKUP(BL79,lookup,2,FALSE),"")</f>
        <v/>
      </c>
      <c r="BN79" s="106" t="str">
        <f>IF(ISBLANK(DATASHEET!BT67),"",DATASHEET!BT67)</f>
        <v/>
      </c>
      <c r="BO79" s="107" t="str">
        <f>IF(ISBLANK(DATASHEET!BU67),"",DATASHEET!BU67)</f>
        <v/>
      </c>
      <c r="BP79" s="123" t="str">
        <f t="shared" ref="BP79:BP142" si="99">IFERROR((BS79-BQ79)/10,"")</f>
        <v/>
      </c>
      <c r="BQ79" s="124">
        <f>IFERROR(INDEX(DATASHEET!$A$1:$GG$231,MATCH(L3VA!$A79,DATASHEET!$A$1:$A$231,0),MATCH(L3VA!BR$2,DATASHEET!$A$1:$GG$1,0)),"")</f>
        <v>0</v>
      </c>
      <c r="BR79" s="105" t="str">
        <f>IF(VLOOKUP(L3VA!$A79,DATASHEET!$A$2:$EW$231,67,FALSE)="","",VLOOKUP(L3VA!$A79,DATASHEET!$A$2:$EW$231,67,FALSE))</f>
        <v/>
      </c>
      <c r="BS79" s="105" t="str">
        <f t="shared" ref="BS79:BS142" si="100">IFERROR(VLOOKUP(BR79,lookup,2,FALSE),"")</f>
        <v/>
      </c>
      <c r="BT79" s="106" t="str">
        <f>IF(ISBLANK(DATASHEET!BY67),"",DATASHEET!BY67)</f>
        <v/>
      </c>
      <c r="BU79" s="107" t="str">
        <f>IF(ISBLANK(DATASHEET!BZ67),"",DATASHEET!BZ67)</f>
        <v/>
      </c>
      <c r="BV79" s="123" t="str">
        <f t="shared" ref="BV79:BV142" si="101">IFERROR((BY79-BW79)/10,"")</f>
        <v/>
      </c>
      <c r="BW79" s="124">
        <f>IFERROR(INDEX(DATASHEET!$A$1:$GG$231,MATCH(L3VA!$A79,DATASHEET!$A$1:$A$231,0),MATCH(L3VA!BX$2,DATASHEET!$A$1:$GG$1,0)),"")</f>
        <v>0</v>
      </c>
      <c r="BX79" s="105" t="str">
        <f>IF(VLOOKUP(L3VA!$A79,DATASHEET!$A$2:$EW$231,77,FALSE)="","",VLOOKUP(L3VA!$A79,DATASHEET!$A$2:$EW$231,77,FALSE))</f>
        <v/>
      </c>
      <c r="BY79" s="105" t="str">
        <f t="shared" ref="BY79:BY142" si="102">IFERROR(VLOOKUP(BX79,lookup,2,FALSE),"")</f>
        <v/>
      </c>
      <c r="BZ79" s="106" t="str">
        <f>IF(ISBLANK(DATASHEET!CI67),"",DATASHEET!CI67)</f>
        <v/>
      </c>
      <c r="CA79" s="107" t="str">
        <f>IF(ISBLANK(DATASHEET!CJ67),"",DATASHEET!CJ67)</f>
        <v/>
      </c>
      <c r="CB79" s="123" t="str">
        <f t="shared" ref="CB79:CB142" si="103">IFERROR((CE79-CC79)/10,"")</f>
        <v/>
      </c>
      <c r="CC79" s="124">
        <f>IFERROR(INDEX(DATASHEET!$A$1:$GG$231,MATCH(L3VA!$A79,DATASHEET!$A$1:$A$231,0),MATCH(L3VA!CD$2,DATASHEET!$A$1:$GG$1,0)),"")</f>
        <v>0</v>
      </c>
      <c r="CD79" s="105" t="str">
        <f>IF(VLOOKUP(L3VA!$A79,DATASHEET!$A$2:$EW$231,82,FALSE)="","",VLOOKUP(L3VA!$A79,DATASHEET!$A$2:$EW$231,82,FALSE))</f>
        <v>LSA5</v>
      </c>
      <c r="CE79" s="105" t="str">
        <f t="shared" ref="CE79:CE142" si="104">IFERROR(VLOOKUP(CD79,lookup,2,FALSE),"")</f>
        <v/>
      </c>
      <c r="CF79" s="106" t="str">
        <f>IF(ISBLANK(DATASHEET!CN67),"",DATASHEET!CN67)</f>
        <v/>
      </c>
      <c r="CG79" s="107" t="str">
        <f>IF(ISBLANK(DATASHEET!CO67),"",DATASHEET!CO67)</f>
        <v/>
      </c>
      <c r="CH79" s="123" t="str">
        <f t="shared" ref="CH79:CH142" si="105">IFERROR((CK79-CI79)/10,"")</f>
        <v/>
      </c>
      <c r="CI79" s="124">
        <f>IFERROR(INDEX(DATASHEET!$A$1:$GG$231,MATCH(L3VA!$A79,DATASHEET!$A$1:$A$231,0),MATCH(L3VA!CJ$2,DATASHEET!$A$1:$GG$1,0)),"")</f>
        <v>0</v>
      </c>
      <c r="CJ79" s="105" t="str">
        <f>IF(VLOOKUP(L3VA!$A79,DATASHEET!$A$2:$EW$231,87,FALSE)="","",VLOOKUP(L3VA!$A79,DATASHEET!$A$2:$EW$231,87,FALSE))</f>
        <v/>
      </c>
      <c r="CK79" s="105" t="str">
        <f t="shared" si="79"/>
        <v/>
      </c>
      <c r="CL79" s="106" t="str">
        <f>IF(ISBLANK(DATASHEET!CS67),"",DATASHEET!CS67)</f>
        <v/>
      </c>
      <c r="CM79" s="107" t="str">
        <f>IF(ISBLANK(DATASHEET!CT67),"",DATASHEET!CT67)</f>
        <v/>
      </c>
      <c r="CN79" s="123" t="str">
        <f t="shared" ref="CN79:CN142" si="106">IFERROR((CQ79-CO79)/10,"")</f>
        <v/>
      </c>
      <c r="CO79" s="124">
        <f>IFERROR(INDEX(DATASHEET!$A$1:$GG$231,MATCH(L3VA!$A79,DATASHEET!$A$1:$A$231,0),MATCH(L3VA!CP$2,DATASHEET!$A$1:$GG$1,0)),"")</f>
        <v>0</v>
      </c>
      <c r="CP79" s="105" t="str">
        <f>IF(VLOOKUP(L3VA!$A79,DATASHEET!$A$2:$EW$231,92,FALSE)="","",VLOOKUP(L3VA!$A79,DATASHEET!$A$2:$EW$231,92,FALSE))</f>
        <v/>
      </c>
      <c r="CQ79" s="105" t="str">
        <f t="shared" ref="CQ79:CQ142" si="107">IFERROR(VLOOKUP(CP79,lookup,2,FALSE),"")</f>
        <v/>
      </c>
      <c r="CR79" s="106" t="str">
        <f>IF(ISBLANK(DATASHEET!CX67),"",DATASHEET!CX67)</f>
        <v/>
      </c>
      <c r="CS79" s="107" t="str">
        <f>IF(ISBLANK(DATASHEET!CY67),"",DATASHEET!CY67)</f>
        <v/>
      </c>
      <c r="CT79" s="123" t="str">
        <f t="shared" ref="CT79:CT142" si="108">IFERROR((CW79-CU79)/10,"")</f>
        <v/>
      </c>
      <c r="CU79" s="124">
        <f>IFERROR(INDEX(DATASHEET!$A$1:$GG$231,MATCH(L3VA!$A79,DATASHEET!$A$1:$A$231,0),MATCH(L3VA!CV$2,DATASHEET!$A$1:$GG$1,0)),"")</f>
        <v>0</v>
      </c>
      <c r="CV79" s="105" t="str">
        <f>IF(VLOOKUP(L3VA!$A79,DATASHEET!$A$2:$EW$231,107,FALSE)="","",VLOOKUP(L3VA!$A79,DATASHEET!$A$2:$EW$231,107,FALSE))</f>
        <v/>
      </c>
      <c r="CW79" s="105" t="str">
        <f t="shared" ref="CW79:CW142" si="109">IFERROR(VLOOKUP(CV79,lookup,2,FALSE),"")</f>
        <v/>
      </c>
      <c r="CX79" s="106" t="str">
        <f>IF(ISBLANK(DATASHEET!DC67),"",DATASHEET!DC67)</f>
        <v/>
      </c>
      <c r="CY79" s="107" t="str">
        <f>IF(ISBLANK(DATASHEET!DD67),"",DATASHEET!DD67)</f>
        <v/>
      </c>
      <c r="CZ79" s="123" t="str">
        <f t="shared" ref="CZ79:CZ142" si="110">IFERROR((DC79-DA79)/10,"")</f>
        <v/>
      </c>
      <c r="DA79" s="124">
        <f>IFERROR(INDEX(DATASHEET!$A$1:$GG$231,MATCH(L3VA!$A79,DATASHEET!$A$1:$A$231,0),MATCH(L3VA!DB$2,DATASHEET!$A$1:$GG$1,0)),"")</f>
        <v>0</v>
      </c>
      <c r="DB79" s="105" t="str">
        <f>IF(VLOOKUP(L3VA!$A79,DATASHEET!$A$2:$EW$231,97,FALSE)="","",VLOOKUP(L3VA!$A79,DATASHEET!$A$2:$EW$231,97,FALSE))</f>
        <v/>
      </c>
      <c r="DC79" s="105" t="str">
        <f t="shared" ref="DC79:DC142" si="111">IFERROR(VLOOKUP(DB79,lookup,2,FALSE),"")</f>
        <v/>
      </c>
      <c r="DD79" s="106" t="str">
        <f>IF(ISBLANK(DATASHEET!DH67),"",DATASHEET!DH67)</f>
        <v/>
      </c>
      <c r="DE79" s="107" t="str">
        <f>IF(ISBLANK(DATASHEET!DI67),"",DATASHEET!DI67)</f>
        <v/>
      </c>
      <c r="DF79" s="123" t="str">
        <f t="shared" ref="DF79:DF142" si="112">IFERROR((DI79-DG79)/10,"")</f>
        <v/>
      </c>
      <c r="DG79" s="124">
        <f>IFERROR(INDEX(DATASHEET!$A$1:$GG$231,MATCH(L3VA!$A79,DATASHEET!$A$1:$A$231,0),MATCH(L3VA!DH$2,DATASHEET!$A$1:$GG$1,0)),"")</f>
        <v>0</v>
      </c>
      <c r="DH79" s="105" t="str">
        <f>IF(VLOOKUP(L3VA!$A79,DATASHEET!$A$2:$EW$231,102,FALSE)="","",VLOOKUP(L3VA!$A79,DATASHEET!$A$2:$EW$231,102,FALSE))</f>
        <v/>
      </c>
      <c r="DI79" s="105" t="str">
        <f t="shared" ref="DI79:DI142" si="113">IFERROR(VLOOKUP(DH79,lookup,2,FALSE),"")</f>
        <v/>
      </c>
      <c r="DJ79" s="106" t="str">
        <f>IF(ISBLANK(DATASHEET!DM67),"",DATASHEET!DM67)</f>
        <v>JQ</v>
      </c>
      <c r="DK79" s="107" t="str">
        <f>IF(ISBLANK(DATASHEET!DN67),"",DATASHEET!DN67)</f>
        <v>12A-MA-8</v>
      </c>
      <c r="DL79" s="123" t="str">
        <f t="shared" ref="DL79:DL142" si="114">IFERROR((DO79-DM79)/10,"")</f>
        <v/>
      </c>
      <c r="DM79" s="124">
        <f>IFERROR(INDEX(DATASHEET!$A$1:$GG$231,MATCH(L3VA!$A79,DATASHEET!$A$1:$A$231,0),MATCH(L3VA!DN$2,DATASHEET!$A$1:$GG$1,0)),"")</f>
        <v>0</v>
      </c>
      <c r="DN79" s="105" t="str">
        <f>IF(VLOOKUP(L3VA!$A79,DATASHEET!$A$2:$FW$231,112,FALSE)="","",VLOOKUP(L3VA!$A79,DATASHEET!$A$2:$FW$231,112,FALSE))</f>
        <v/>
      </c>
      <c r="DO79" s="105" t="str">
        <f t="shared" si="80"/>
        <v/>
      </c>
      <c r="DP79" s="106" t="str">
        <f>IF(ISBLANK(DATASHEET!DR67),"",DATASHEET!DR67)</f>
        <v/>
      </c>
      <c r="DQ79" s="107" t="str">
        <f>IF(ISBLANK(DATASHEET!DS67),"",DATASHEET!DS67)</f>
        <v/>
      </c>
      <c r="DR79" s="123" t="str">
        <f t="shared" ref="DR79:DR142" si="115">IFERROR((DU79-DS79)/10,"")</f>
        <v/>
      </c>
      <c r="DS79" s="124">
        <f>IFERROR(INDEX(DATASHEET!$A$1:$GG$231,MATCH(L3VA!$A79,DATASHEET!$A$1:$A$231,0),MATCH(L3VA!DT$2,DATASHEET!$A$1:$GG$1,0)),"")</f>
        <v>0</v>
      </c>
      <c r="DT79" s="105" t="str">
        <f>IF(VLOOKUP(L3VA!$A79,DATASHEET!$A$2:$EW$231,117,FALSE)="","",VLOOKUP(L3VA!$A79,DATASHEET!$A$2:$EW$231,117,FALSE))</f>
        <v>JQ</v>
      </c>
      <c r="DU79" s="105" t="str">
        <f t="shared" ref="DU79:DU142" si="116">IFERROR(VLOOKUP(DT79,lookup,2,FALSE),"")</f>
        <v/>
      </c>
      <c r="DV79" s="106" t="str">
        <f>IF(ISBLANK(DATASHEET!DW67),"",DATASHEET!DW67)</f>
        <v/>
      </c>
      <c r="DW79" s="107" t="str">
        <f>IF(ISBLANK(DATASHEET!DX67),"",DATASHEET!DX67)</f>
        <v/>
      </c>
      <c r="DX79" s="123" t="str">
        <f t="shared" ref="DX79:DX142" si="117">IFERROR((EA79-DY79)/10,"")</f>
        <v/>
      </c>
      <c r="DY79" s="124" t="str">
        <f>IFERROR(INDEX(DATASHEET!$A$1:$GG$231,MATCH(L3VA!$A79,DATASHEET!$A$1:$A$231,0),MATCH(L3VA!DZ$2,DATASHEET!$A$1:$GG$1,0)),"")</f>
        <v/>
      </c>
      <c r="DZ79" s="105" t="str">
        <f>IF(VLOOKUP(L3VA!$A79,DATASHEET!$A$2:$EW$231,122,FALSE)="","",VLOOKUP(L3VA!$A79,DATASHEET!$A$2:$EW$231,122,FALSE))</f>
        <v/>
      </c>
      <c r="EA79" s="105" t="str">
        <f t="shared" ref="EA79:EA142" si="118">IFERROR(VLOOKUP(DZ79,lookup,2,FALSE),"")</f>
        <v/>
      </c>
      <c r="EB79" s="106" t="str">
        <f>IF(ISBLANK(DATASHEET!EB67),"",DATASHEET!EB67)</f>
        <v/>
      </c>
      <c r="EC79" s="107" t="str">
        <f>IF(ISBLANK(DATASHEET!EC67),"",DATASHEET!EC67)</f>
        <v/>
      </c>
      <c r="ED79" s="123" t="str">
        <f t="shared" ref="ED79:ED142" si="119">IFERROR((EG79-EE79)/10,"")</f>
        <v/>
      </c>
      <c r="EE79" s="124">
        <f>IFERROR(INDEX(DATASHEET!$A$1:$GG$231,MATCH(L3VA!$A79,DATASHEET!$A$1:$A$231,0),MATCH(L3VA!EF$2,DATASHEET!$A$1:$GG$1,0)),"")</f>
        <v>0</v>
      </c>
      <c r="EF79" s="105" t="str">
        <f>IF(VLOOKUP(L3VA!$A79,DATASHEET!$A$2:$EW$231,127,FALSE)="","",VLOOKUP(L3VA!$A79,DATASHEET!$A$2:$EW$231,127,FALSE))</f>
        <v/>
      </c>
      <c r="EG79" s="105" t="str">
        <f t="shared" ref="EG79:EG142" si="120">IFERROR(VLOOKUP(EF79,lookup,2,FALSE),"")</f>
        <v/>
      </c>
      <c r="EH79" s="106" t="str">
        <f>IF(ISBLANK(DATASHEET!EG67),"",DATASHEET!EG67)</f>
        <v/>
      </c>
      <c r="EI79" s="107" t="str">
        <f>IF(ISBLANK(DATASHEET!EH67),"",DATASHEET!EH67)</f>
        <v/>
      </c>
      <c r="EJ79" s="123" t="str">
        <f t="shared" ref="EJ79:EJ142" si="121">IFERROR((EM79-EK79)/10,"")</f>
        <v/>
      </c>
      <c r="EK79" s="124">
        <f>IFERROR(INDEX(DATASHEET!$A$1:$GG$231,MATCH(L3VA!$A79,DATASHEET!$A$1:$A$231,0),MATCH(L3VA!EL$2,DATASHEET!$A$1:$GG$1,0)),"")</f>
        <v>0</v>
      </c>
      <c r="EL79" s="105" t="str">
        <f>IF(VLOOKUP(L3VA!$A79,DATASHEET!$A$2:$EW$231,132,FALSE)="","",VLOOKUP(L3VA!$A79,DATASHEET!$A$2:$EW$231,132,FALSE))</f>
        <v/>
      </c>
      <c r="EM79" s="105" t="str">
        <f t="shared" ref="EM79:EM142" si="122">IFERROR(VLOOKUP(EL79,lookup,2,FALSE),"")</f>
        <v/>
      </c>
      <c r="EN79" s="106" t="str">
        <f>IF(ISBLANK(DATASHEET!EL67),"",DATASHEET!EL67)</f>
        <v/>
      </c>
      <c r="EO79" s="107" t="str">
        <f>IF(ISBLANK(DATASHEET!EM67),"",DATASHEET!EM67)</f>
        <v/>
      </c>
      <c r="EP79" s="123" t="str">
        <f t="shared" ref="EP79:EP142" si="123">IFERROR((ES79-EQ79)/10,"")</f>
        <v/>
      </c>
      <c r="EQ79" s="124">
        <f>IFERROR(INDEX(DATASHEET!$A$1:$GG$231,MATCH(L3VA!$A79,DATASHEET!$A$1:$A$231,0),MATCH(L3VA!ER$2,DATASHEET!$A$1:$GG$1,0)),"")</f>
        <v>0</v>
      </c>
      <c r="ER79" s="105" t="str">
        <f>IF(VLOOKUP(L3VA!$A79,DATASHEET!$A$2:$EW$231,137,FALSE)="","",VLOOKUP(L3VA!$A79,DATASHEET!$A$2:$EW$231,137,FALSE))</f>
        <v/>
      </c>
      <c r="ES79" s="105" t="str">
        <f t="shared" ref="ES79:ES142" si="124">IFERROR(VLOOKUP(ER79,lookup,2,FALSE),"")</f>
        <v/>
      </c>
      <c r="ET79" s="106" t="str">
        <f>IF(ISBLANK(DATASHEET!EQ67),"",DATASHEET!EQ67)</f>
        <v/>
      </c>
      <c r="EU79" s="107" t="str">
        <f>IF(ISBLANK(DATASHEET!ER67),"",DATASHEET!ER67)</f>
        <v/>
      </c>
      <c r="EV79" s="123" t="str">
        <f t="shared" ref="EV79:EV142" si="125">IFERROR((EY79-EW79)/10,"")</f>
        <v/>
      </c>
      <c r="EW79" s="124">
        <f>IFERROR(INDEX(DATASHEET!$A$1:$GG$231,MATCH(L3VA!$A79,DATASHEET!$A$1:$A$231,0),MATCH(L3VA!EX$2,DATASHEET!$A$1:$GG$1,0)),"")</f>
        <v>0</v>
      </c>
      <c r="EX79" s="105" t="str">
        <f>IF(VLOOKUP(L3VA!$A79,DATASHEET!$A$2:$EW$231,142,FALSE)="","",VLOOKUP(L3VA!$A79,DATASHEET!$A$2:$EW$231,142,FALSE))</f>
        <v/>
      </c>
      <c r="EY79" s="105" t="str">
        <f t="shared" ref="EY79:EY142" si="126">IFERROR(VLOOKUP(EX79,lookup,2,FALSE),"")</f>
        <v/>
      </c>
      <c r="EZ79" s="106" t="str">
        <f>IF(ISBLANK(DATASHEET!EV67),"",DATASHEET!EV67)</f>
        <v/>
      </c>
      <c r="FA79" s="107" t="str">
        <f>IF(ISBLANK(DATASHEET!EW67),"",DATASHEET!EW67)</f>
        <v/>
      </c>
      <c r="FB79" s="123" t="str">
        <f t="shared" ref="FB79:FB142" si="127">IFERROR((FE79-FC79)/10,"")</f>
        <v/>
      </c>
      <c r="FC79" s="124">
        <f>IFERROR(INDEX(DATASHEET!$A$1:$GG$231,MATCH(L3VA!$A79,DATASHEET!$A$1:$A$231,0),MATCH(L3VA!FD$2,DATASHEET!$A$1:$GG$1,0)),"")</f>
        <v>0</v>
      </c>
      <c r="FD79" s="105" t="str">
        <f>IF(VLOOKUP(L3VA!$A79,DATASHEET!$A$2:$FW$231,147,FALSE)="","",VLOOKUP(L3VA!$A79,DATASHEET!$A$2:$FW$231,147,FALSE))</f>
        <v/>
      </c>
      <c r="FE79" s="105" t="str">
        <f t="shared" ref="FE79:FE142" si="128">IFERROR(VLOOKUP(FD79,lookup,2,FALSE),"")</f>
        <v/>
      </c>
      <c r="FF79" s="106" t="str">
        <f>IF(ISBLANK(DATASHEET!FA67),"",DATASHEET!FA67)</f>
        <v/>
      </c>
      <c r="FG79" s="107" t="str">
        <f>IF(ISBLANK(DATASHEET!FB67),"",DATASHEET!FB67)</f>
        <v/>
      </c>
    </row>
    <row r="80" spans="1:163" x14ac:dyDescent="0.25">
      <c r="A80" s="354">
        <f>DATASHEET!A68</f>
        <v>150996</v>
      </c>
      <c r="B80" s="42" t="str">
        <f>DATASHEET!B68</f>
        <v>FAZEEL, Subhaan</v>
      </c>
      <c r="C80" s="109" t="str">
        <f>DATASHEET!C68</f>
        <v>12DHO</v>
      </c>
      <c r="D80" s="110" t="str">
        <f>DATASHEET!D68</f>
        <v>M</v>
      </c>
      <c r="E80" s="110" t="str">
        <f>IFERROR(VLOOKUP(A80,'[5]Y12 Students'!$E$3:$I$271,5,FALSE),"")</f>
        <v>INTERNAL</v>
      </c>
      <c r="F80" s="110" t="str">
        <f>DATASHEET!E68</f>
        <v>N</v>
      </c>
      <c r="G80" s="110" t="str">
        <f>DATASHEET!F68</f>
        <v>Pakistani</v>
      </c>
      <c r="H80" s="110" t="str">
        <f>DATASHEET!G68</f>
        <v>N</v>
      </c>
      <c r="I80" s="110" t="str">
        <f>DATASHEET!H68</f>
        <v>N</v>
      </c>
      <c r="J80" s="111" t="str">
        <f>DATASHEET!J68</f>
        <v>6.25+ (B/A)</v>
      </c>
      <c r="K80" s="104" t="str">
        <f t="shared" si="77"/>
        <v/>
      </c>
      <c r="L80" s="104" t="str">
        <f t="shared" si="78"/>
        <v/>
      </c>
      <c r="M80" s="336" t="str">
        <f>IF(COUNT(L3VA!$N80,L3VA!$Z80,L3VA!$T80,L3VA!$AF80,L3VA!$AX80,L3VA!$AR80,L3VA!$BJ80,L3VA!$BD80,L3VA!$BP80,L3VA!#REF!,L3VA!$AL80,L3VA!$BV80,L3VA!$CH80,L3VA!$CZ80,L3VA!$CN80,L3VA!$DF80,L3VA!$CB80,L3VA!#REF!,L3VA!$DR80,L3VA!$DX80,L3VA!$ED80,L3VA!$EJ80,L3VA!$EP80,L3VA!$EV80,L3VA!$FB80,L3VA!$DL80)=0,"",AVERAGE(N80,Z80,T80,AF80,AL80,AX80,AR80,BJ80,BD80,BP80,BV80,CH80,CZ80,CN80,DF80,CB80,DR80,DX80,ED80,EJ80,EP80,EV80,FB80,DL80))</f>
        <v/>
      </c>
      <c r="N80" s="123" t="str">
        <f t="shared" si="81"/>
        <v/>
      </c>
      <c r="O80" s="124">
        <f>IFERROR(INDEX(DATASHEET!$A$1:$GG$231,MATCH(L3VA!$A80,DATASHEET!$A$1:$A$231,0),MATCH(L3VA!P$2,DATASHEET!$A$1:$GG$1,0)),"")</f>
        <v>0</v>
      </c>
      <c r="P80" s="105">
        <f>IF(VLOOKUP(L3VA!$A80,DATASHEET!$A$2:$EW$231,22,FALSE)="","",VLOOKUP(L3VA!$A80,DATASHEET!$A$2:$EW$231,22,FALSE))</f>
        <v>1</v>
      </c>
      <c r="Q80" s="105" t="str">
        <f t="shared" si="82"/>
        <v/>
      </c>
      <c r="R80" s="106" t="str">
        <f>IF(ISBLANK(DATASHEET!AF68),"",DATASHEET!AF68)</f>
        <v/>
      </c>
      <c r="S80" s="107" t="str">
        <f>IF(ISBLANK(DATASHEET!AG68),"",DATASHEET!AG68)</f>
        <v/>
      </c>
      <c r="T80" s="123" t="str">
        <f t="shared" si="83"/>
        <v/>
      </c>
      <c r="U80" s="124">
        <f>IFERROR(INDEX(DATASHEET!$A$1:$GG$231,MATCH(L3VA!$A80,DATASHEET!$A$1:$A$231,0),MATCH(L3VA!V$2,DATASHEET!$A$1:$GG$1,0)),"")</f>
        <v>0</v>
      </c>
      <c r="V80" s="105">
        <f>IF(VLOOKUP(L3VA!$A80,DATASHEET!$A$2:$EW$231,27,FALSE)="","",VLOOKUP(L3VA!$A80,DATASHEET!$A$2:$EW$231,27,FALSE))</f>
        <v>1</v>
      </c>
      <c r="W80" s="105" t="str">
        <f t="shared" si="84"/>
        <v/>
      </c>
      <c r="X80" s="106" t="str">
        <f>IF(ISBLANK(DATASHEET!AK68),"",DATASHEET!AK68)</f>
        <v/>
      </c>
      <c r="Y80" s="107" t="str">
        <f>IF(ISBLANK(DATASHEET!AL68),"",DATASHEET!AL68)</f>
        <v/>
      </c>
      <c r="Z80" s="123" t="str">
        <f t="shared" si="85"/>
        <v/>
      </c>
      <c r="AA80" s="124">
        <f>IFERROR(INDEX(DATASHEET!$A$1:$GG$231,MATCH(L3VA!$A80,DATASHEET!$A$1:$A$231,0),MATCH(L3VA!AB$2,DATASHEET!$A$1:$GG$1,0)),"")</f>
        <v>0</v>
      </c>
      <c r="AB80" s="105" t="str">
        <f>IF(VLOOKUP(L3VA!$A80,DATASHEET!$A$2:$EW$231,32,FALSE)="","",VLOOKUP(L3VA!$A80,DATASHEET!$A$2:$EW$231,32,FALSE))</f>
        <v/>
      </c>
      <c r="AC80" s="105" t="str">
        <f t="shared" si="86"/>
        <v/>
      </c>
      <c r="AD80" s="106" t="str">
        <f>IF(ISBLANK(DATASHEET!AP68),"",DATASHEET!AP68)</f>
        <v/>
      </c>
      <c r="AE80" s="107" t="str">
        <f>IF(ISBLANK(DATASHEET!AQ68),"",DATASHEET!AQ68)</f>
        <v/>
      </c>
      <c r="AF80" s="123" t="str">
        <f t="shared" si="87"/>
        <v/>
      </c>
      <c r="AG80" s="124">
        <f>IFERROR(INDEX(DATASHEET!$A$1:$GG$231,MATCH(L3VA!$A80,DATASHEET!$A$1:$A$231,0),MATCH(L3VA!AH$2,DATASHEET!$A$1:$GG$1,0)),"")</f>
        <v>0</v>
      </c>
      <c r="AH80" s="105" t="str">
        <f>IF(VLOOKUP(L3VA!$A80,DATASHEET!$A$2:$EW$231,37,FALSE)="","",VLOOKUP(L3VA!$A80,DATASHEET!$A$2:$EW$231,37,FALSE))</f>
        <v/>
      </c>
      <c r="AI80" s="105" t="str">
        <f t="shared" si="88"/>
        <v/>
      </c>
      <c r="AJ80" s="106" t="str">
        <f>IF(ISBLANK(DATASHEET!AU68),"",DATASHEET!AU68)</f>
        <v/>
      </c>
      <c r="AK80" s="107" t="str">
        <f>IF(ISBLANK(DATASHEET!AV68),"",DATASHEET!AV68)</f>
        <v/>
      </c>
      <c r="AL80" s="123" t="str">
        <f t="shared" si="89"/>
        <v/>
      </c>
      <c r="AM80" s="124">
        <f>IFERROR(INDEX(DATASHEET!$A$1:$GG$231,MATCH(L3VA!$A80,DATASHEET!$A$1:$A$231,0),MATCH(L3VA!AN$2,DATASHEET!$A$1:$GG$1,0)),"")</f>
        <v>0</v>
      </c>
      <c r="AN80" s="105" t="str">
        <f>IF(VLOOKUP(L3VA!$A80,DATASHEET!$A$2:$EW$231,42,FALSE)="","",VLOOKUP(L3VA!$A80,DATASHEET!$A$2:$EW$231,42,FALSE))</f>
        <v/>
      </c>
      <c r="AO80" s="105" t="str">
        <f t="shared" si="90"/>
        <v/>
      </c>
      <c r="AP80" s="106" t="str">
        <f>IF(ISBLANK(DATASHEET!AZ68),"",DATASHEET!AZ68)</f>
        <v>DCR</v>
      </c>
      <c r="AQ80" s="107" t="str">
        <f>IF(ISBLANK(DATASHEET!BA68),"",DATASHEET!BA68)</f>
        <v>12C-CS-3</v>
      </c>
      <c r="AR80" s="123" t="str">
        <f t="shared" si="91"/>
        <v/>
      </c>
      <c r="AS80" s="124">
        <f>IFERROR(INDEX(DATASHEET!$A$1:$GG$231,MATCH(L3VA!$A80,DATASHEET!$A$1:$A$231,0),MATCH(L3VA!AT$2,DATASHEET!$A$1:$GG$1,0)),"")</f>
        <v>0</v>
      </c>
      <c r="AT80" s="105" t="str">
        <f>IF(VLOOKUP(L3VA!$A80,DATASHEET!$A$2:$EW$231,47,FALSE)="","",VLOOKUP(L3VA!$A80,DATASHEET!$A$2:$EW$231,47,FALSE))</f>
        <v/>
      </c>
      <c r="AU80" s="105" t="str">
        <f t="shared" si="92"/>
        <v/>
      </c>
      <c r="AV80" s="106" t="str">
        <f>IF(ISBLANK(DATASHEET!BE68),"",DATASHEET!BE68)</f>
        <v/>
      </c>
      <c r="AW80" s="107" t="str">
        <f>IF(ISBLANK(DATASHEET!BF68),"",DATASHEET!BF68)</f>
        <v/>
      </c>
      <c r="AX80" s="123" t="str">
        <f t="shared" si="93"/>
        <v/>
      </c>
      <c r="AY80" s="124">
        <f>IFERROR(INDEX(DATASHEET!$A$1:$GG$231,MATCH(L3VA!$A80,DATASHEET!$A$1:$A$231,0),MATCH(L3VA!AZ$2,DATASHEET!$A$1:$GG$1,0)),"")</f>
        <v>0</v>
      </c>
      <c r="AZ80" s="105" t="str">
        <f>IF(VLOOKUP(L3VA!$A80,DATASHEET!$A$2:$EW$231,52,FALSE)="","",VLOOKUP(L3VA!$A80,DATASHEET!$A$2:$EW$231,52,FALSE))</f>
        <v>DCR</v>
      </c>
      <c r="BA80" s="105" t="str">
        <f t="shared" si="94"/>
        <v/>
      </c>
      <c r="BB80" s="106" t="str">
        <f>IF(ISBLANK(DATASHEET!BJ68),"",DATASHEET!BJ68)</f>
        <v/>
      </c>
      <c r="BC80" s="107" t="str">
        <f>IF(ISBLANK(DATASHEET!BK68),"",DATASHEET!BK68)</f>
        <v/>
      </c>
      <c r="BD80" s="123" t="str">
        <f t="shared" si="95"/>
        <v/>
      </c>
      <c r="BE80" s="124">
        <f>IFERROR(INDEX(DATASHEET!$A$1:$GG$231,MATCH(L3VA!$A80,DATASHEET!$A$1:$A$231,0),MATCH(L3VA!BF$2,DATASHEET!$A$1:$GG$1,0)),"")</f>
        <v>0</v>
      </c>
      <c r="BF80" s="105" t="str">
        <f>IF(VLOOKUP(L3VA!$A80,DATASHEET!$A$2:$EW$231,57,FALSE)="","",VLOOKUP(L3VA!$A80,DATASHEET!$A$2:$EW$231,57,FALSE))</f>
        <v/>
      </c>
      <c r="BG80" s="105" t="str">
        <f t="shared" si="96"/>
        <v/>
      </c>
      <c r="BH80" s="106" t="str">
        <f>IF(ISBLANK(DATASHEET!BO68),"",DATASHEET!BO68)</f>
        <v/>
      </c>
      <c r="BI80" s="107" t="str">
        <f>IF(ISBLANK(DATASHEET!BP68),"",DATASHEET!BP68)</f>
        <v/>
      </c>
      <c r="BJ80" s="123" t="str">
        <f t="shared" si="97"/>
        <v/>
      </c>
      <c r="BK80" s="124">
        <f>IFERROR(INDEX(DATASHEET!$A$1:$GG$231,MATCH(L3VA!$A80,DATASHEET!$A$1:$A$231,0),MATCH(L3VA!BL$2,DATASHEET!$A$1:$GG$1,0)),"")</f>
        <v>0</v>
      </c>
      <c r="BL80" s="105" t="str">
        <f>IF(VLOOKUP(L3VA!$A80,DATASHEET!$A$2:$EW$231,62,FALSE)="","",VLOOKUP(L3VA!$A80,DATASHEET!$A$2:$EW$231,62,FALSE))</f>
        <v/>
      </c>
      <c r="BM80" s="105" t="str">
        <f t="shared" si="98"/>
        <v/>
      </c>
      <c r="BN80" s="106" t="str">
        <f>IF(ISBLANK(DATASHEET!BT68),"",DATASHEET!BT68)</f>
        <v/>
      </c>
      <c r="BO80" s="107" t="str">
        <f>IF(ISBLANK(DATASHEET!BU68),"",DATASHEET!BU68)</f>
        <v/>
      </c>
      <c r="BP80" s="123" t="str">
        <f t="shared" si="99"/>
        <v/>
      </c>
      <c r="BQ80" s="124">
        <f>IFERROR(INDEX(DATASHEET!$A$1:$GG$231,MATCH(L3VA!$A80,DATASHEET!$A$1:$A$231,0),MATCH(L3VA!BR$2,DATASHEET!$A$1:$GG$1,0)),"")</f>
        <v>0</v>
      </c>
      <c r="BR80" s="105" t="str">
        <f>IF(VLOOKUP(L3VA!$A80,DATASHEET!$A$2:$EW$231,67,FALSE)="","",VLOOKUP(L3VA!$A80,DATASHEET!$A$2:$EW$231,67,FALSE))</f>
        <v/>
      </c>
      <c r="BS80" s="105" t="str">
        <f t="shared" si="100"/>
        <v/>
      </c>
      <c r="BT80" s="106" t="str">
        <f>IF(ISBLANK(DATASHEET!BY68),"",DATASHEET!BY68)</f>
        <v/>
      </c>
      <c r="BU80" s="107" t="str">
        <f>IF(ISBLANK(DATASHEET!BZ68),"",DATASHEET!BZ68)</f>
        <v/>
      </c>
      <c r="BV80" s="123" t="str">
        <f t="shared" si="101"/>
        <v/>
      </c>
      <c r="BW80" s="124">
        <f>IFERROR(INDEX(DATASHEET!$A$1:$GG$231,MATCH(L3VA!$A80,DATASHEET!$A$1:$A$231,0),MATCH(L3VA!BX$2,DATASHEET!$A$1:$GG$1,0)),"")</f>
        <v>0</v>
      </c>
      <c r="BX80" s="105" t="str">
        <f>IF(VLOOKUP(L3VA!$A80,DATASHEET!$A$2:$EW$231,77,FALSE)="","",VLOOKUP(L3VA!$A80,DATASHEET!$A$2:$EW$231,77,FALSE))</f>
        <v/>
      </c>
      <c r="BY80" s="105" t="str">
        <f t="shared" si="102"/>
        <v/>
      </c>
      <c r="BZ80" s="106" t="str">
        <f>IF(ISBLANK(DATASHEET!CI68),"",DATASHEET!CI68)</f>
        <v/>
      </c>
      <c r="CA80" s="107" t="str">
        <f>IF(ISBLANK(DATASHEET!CJ68),"",DATASHEET!CJ68)</f>
        <v/>
      </c>
      <c r="CB80" s="123" t="str">
        <f t="shared" si="103"/>
        <v/>
      </c>
      <c r="CC80" s="124">
        <f>IFERROR(INDEX(DATASHEET!$A$1:$GG$231,MATCH(L3VA!$A80,DATASHEET!$A$1:$A$231,0),MATCH(L3VA!CD$2,DATASHEET!$A$1:$GG$1,0)),"")</f>
        <v>0</v>
      </c>
      <c r="CD80" s="105" t="str">
        <f>IF(VLOOKUP(L3VA!$A80,DATASHEET!$A$2:$EW$231,82,FALSE)="","",VLOOKUP(L3VA!$A80,DATASHEET!$A$2:$EW$231,82,FALSE))</f>
        <v>DHO</v>
      </c>
      <c r="CE80" s="105" t="str">
        <f t="shared" si="104"/>
        <v/>
      </c>
      <c r="CF80" s="106" t="str">
        <f>IF(ISBLANK(DATASHEET!CN68),"",DATASHEET!CN68)</f>
        <v/>
      </c>
      <c r="CG80" s="107" t="str">
        <f>IF(ISBLANK(DATASHEET!CO68),"",DATASHEET!CO68)</f>
        <v/>
      </c>
      <c r="CH80" s="123" t="str">
        <f t="shared" si="105"/>
        <v/>
      </c>
      <c r="CI80" s="124">
        <f>IFERROR(INDEX(DATASHEET!$A$1:$GG$231,MATCH(L3VA!$A80,DATASHEET!$A$1:$A$231,0),MATCH(L3VA!CJ$2,DATASHEET!$A$1:$GG$1,0)),"")</f>
        <v>0</v>
      </c>
      <c r="CJ80" s="105" t="str">
        <f>IF(VLOOKUP(L3VA!$A80,DATASHEET!$A$2:$EW$231,87,FALSE)="","",VLOOKUP(L3VA!$A80,DATASHEET!$A$2:$EW$231,87,FALSE))</f>
        <v/>
      </c>
      <c r="CK80" s="105" t="str">
        <f t="shared" si="79"/>
        <v/>
      </c>
      <c r="CL80" s="106" t="str">
        <f>IF(ISBLANK(DATASHEET!CS68),"",DATASHEET!CS68)</f>
        <v/>
      </c>
      <c r="CM80" s="107" t="str">
        <f>IF(ISBLANK(DATASHEET!CT68),"",DATASHEET!CT68)</f>
        <v/>
      </c>
      <c r="CN80" s="123" t="str">
        <f t="shared" si="106"/>
        <v/>
      </c>
      <c r="CO80" s="124">
        <f>IFERROR(INDEX(DATASHEET!$A$1:$GG$231,MATCH(L3VA!$A80,DATASHEET!$A$1:$A$231,0),MATCH(L3VA!CP$2,DATASHEET!$A$1:$GG$1,0)),"")</f>
        <v>0</v>
      </c>
      <c r="CP80" s="105" t="str">
        <f>IF(VLOOKUP(L3VA!$A80,DATASHEET!$A$2:$EW$231,92,FALSE)="","",VLOOKUP(L3VA!$A80,DATASHEET!$A$2:$EW$231,92,FALSE))</f>
        <v/>
      </c>
      <c r="CQ80" s="105" t="str">
        <f t="shared" si="107"/>
        <v/>
      </c>
      <c r="CR80" s="106" t="str">
        <f>IF(ISBLANK(DATASHEET!CX68),"",DATASHEET!CX68)</f>
        <v/>
      </c>
      <c r="CS80" s="107" t="str">
        <f>IF(ISBLANK(DATASHEET!CY68),"",DATASHEET!CY68)</f>
        <v/>
      </c>
      <c r="CT80" s="123" t="str">
        <f t="shared" si="108"/>
        <v/>
      </c>
      <c r="CU80" s="124">
        <f>IFERROR(INDEX(DATASHEET!$A$1:$GG$231,MATCH(L3VA!$A80,DATASHEET!$A$1:$A$231,0),MATCH(L3VA!CV$2,DATASHEET!$A$1:$GG$1,0)),"")</f>
        <v>0</v>
      </c>
      <c r="CV80" s="105" t="str">
        <f>IF(VLOOKUP(L3VA!$A80,DATASHEET!$A$2:$EW$231,107,FALSE)="","",VLOOKUP(L3VA!$A80,DATASHEET!$A$2:$EW$231,107,FALSE))</f>
        <v/>
      </c>
      <c r="CW80" s="105" t="str">
        <f t="shared" si="109"/>
        <v/>
      </c>
      <c r="CX80" s="106" t="str">
        <f>IF(ISBLANK(DATASHEET!DC68),"",DATASHEET!DC68)</f>
        <v/>
      </c>
      <c r="CY80" s="107" t="str">
        <f>IF(ISBLANK(DATASHEET!DD68),"",DATASHEET!DD68)</f>
        <v/>
      </c>
      <c r="CZ80" s="123" t="str">
        <f t="shared" si="110"/>
        <v/>
      </c>
      <c r="DA80" s="124">
        <f>IFERROR(INDEX(DATASHEET!$A$1:$GG$231,MATCH(L3VA!$A80,DATASHEET!$A$1:$A$231,0),MATCH(L3VA!DB$2,DATASHEET!$A$1:$GG$1,0)),"")</f>
        <v>0</v>
      </c>
      <c r="DB80" s="105" t="str">
        <f>IF(VLOOKUP(L3VA!$A80,DATASHEET!$A$2:$EW$231,97,FALSE)="","",VLOOKUP(L3VA!$A80,DATASHEET!$A$2:$EW$231,97,FALSE))</f>
        <v/>
      </c>
      <c r="DC80" s="105" t="str">
        <f t="shared" si="111"/>
        <v/>
      </c>
      <c r="DD80" s="106" t="str">
        <f>IF(ISBLANK(DATASHEET!DH68),"",DATASHEET!DH68)</f>
        <v/>
      </c>
      <c r="DE80" s="107" t="str">
        <f>IF(ISBLANK(DATASHEET!DI68),"",DATASHEET!DI68)</f>
        <v/>
      </c>
      <c r="DF80" s="123" t="str">
        <f t="shared" si="112"/>
        <v/>
      </c>
      <c r="DG80" s="124">
        <f>IFERROR(INDEX(DATASHEET!$A$1:$GG$231,MATCH(L3VA!$A80,DATASHEET!$A$1:$A$231,0),MATCH(L3VA!DH$2,DATASHEET!$A$1:$GG$1,0)),"")</f>
        <v>0</v>
      </c>
      <c r="DH80" s="105" t="str">
        <f>IF(VLOOKUP(L3VA!$A80,DATASHEET!$A$2:$EW$231,102,FALSE)="","",VLOOKUP(L3VA!$A80,DATASHEET!$A$2:$EW$231,102,FALSE))</f>
        <v/>
      </c>
      <c r="DI80" s="105" t="str">
        <f t="shared" si="113"/>
        <v/>
      </c>
      <c r="DJ80" s="106" t="str">
        <f>IF(ISBLANK(DATASHEET!DM68),"",DATASHEET!DM68)</f>
        <v>JQ</v>
      </c>
      <c r="DK80" s="107" t="str">
        <f>IF(ISBLANK(DATASHEET!DN68),"",DATASHEET!DN68)</f>
        <v>12A-MA-8</v>
      </c>
      <c r="DL80" s="123" t="str">
        <f t="shared" si="114"/>
        <v/>
      </c>
      <c r="DM80" s="124">
        <f>IFERROR(INDEX(DATASHEET!$A$1:$GG$231,MATCH(L3VA!$A80,DATASHEET!$A$1:$A$231,0),MATCH(L3VA!DN$2,DATASHEET!$A$1:$GG$1,0)),"")</f>
        <v>0</v>
      </c>
      <c r="DN80" s="105" t="str">
        <f>IF(VLOOKUP(L3VA!$A80,DATASHEET!$A$2:$FW$231,112,FALSE)="","",VLOOKUP(L3VA!$A80,DATASHEET!$A$2:$FW$231,112,FALSE))</f>
        <v/>
      </c>
      <c r="DO80" s="105" t="str">
        <f t="shared" si="80"/>
        <v/>
      </c>
      <c r="DP80" s="106" t="str">
        <f>IF(ISBLANK(DATASHEET!DR68),"",DATASHEET!DR68)</f>
        <v/>
      </c>
      <c r="DQ80" s="107" t="str">
        <f>IF(ISBLANK(DATASHEET!DS68),"",DATASHEET!DS68)</f>
        <v/>
      </c>
      <c r="DR80" s="123" t="str">
        <f t="shared" si="115"/>
        <v/>
      </c>
      <c r="DS80" s="124">
        <f>IFERROR(INDEX(DATASHEET!$A$1:$GG$231,MATCH(L3VA!$A80,DATASHEET!$A$1:$A$231,0),MATCH(L3VA!DT$2,DATASHEET!$A$1:$GG$1,0)),"")</f>
        <v>0</v>
      </c>
      <c r="DT80" s="105" t="str">
        <f>IF(VLOOKUP(L3VA!$A80,DATASHEET!$A$2:$EW$231,117,FALSE)="","",VLOOKUP(L3VA!$A80,DATASHEET!$A$2:$EW$231,117,FALSE))</f>
        <v>JQ</v>
      </c>
      <c r="DU80" s="105" t="str">
        <f t="shared" si="116"/>
        <v/>
      </c>
      <c r="DV80" s="106" t="str">
        <f>IF(ISBLANK(DATASHEET!DW68),"",DATASHEET!DW68)</f>
        <v/>
      </c>
      <c r="DW80" s="107" t="str">
        <f>IF(ISBLANK(DATASHEET!DX68),"",DATASHEET!DX68)</f>
        <v/>
      </c>
      <c r="DX80" s="123" t="str">
        <f t="shared" si="117"/>
        <v/>
      </c>
      <c r="DY80" s="124" t="str">
        <f>IFERROR(INDEX(DATASHEET!$A$1:$GG$231,MATCH(L3VA!$A80,DATASHEET!$A$1:$A$231,0),MATCH(L3VA!DZ$2,DATASHEET!$A$1:$GG$1,0)),"")</f>
        <v/>
      </c>
      <c r="DZ80" s="105" t="str">
        <f>IF(VLOOKUP(L3VA!$A80,DATASHEET!$A$2:$EW$231,122,FALSE)="","",VLOOKUP(L3VA!$A80,DATASHEET!$A$2:$EW$231,122,FALSE))</f>
        <v/>
      </c>
      <c r="EA80" s="105" t="str">
        <f t="shared" si="118"/>
        <v/>
      </c>
      <c r="EB80" s="106" t="str">
        <f>IF(ISBLANK(DATASHEET!EB68),"",DATASHEET!EB68)</f>
        <v/>
      </c>
      <c r="EC80" s="107" t="str">
        <f>IF(ISBLANK(DATASHEET!EC68),"",DATASHEET!EC68)</f>
        <v/>
      </c>
      <c r="ED80" s="123" t="str">
        <f t="shared" si="119"/>
        <v/>
      </c>
      <c r="EE80" s="124">
        <f>IFERROR(INDEX(DATASHEET!$A$1:$GG$231,MATCH(L3VA!$A80,DATASHEET!$A$1:$A$231,0),MATCH(L3VA!EF$2,DATASHEET!$A$1:$GG$1,0)),"")</f>
        <v>0</v>
      </c>
      <c r="EF80" s="105" t="str">
        <f>IF(VLOOKUP(L3VA!$A80,DATASHEET!$A$2:$EW$231,127,FALSE)="","",VLOOKUP(L3VA!$A80,DATASHEET!$A$2:$EW$231,127,FALSE))</f>
        <v/>
      </c>
      <c r="EG80" s="105" t="str">
        <f t="shared" si="120"/>
        <v/>
      </c>
      <c r="EH80" s="106" t="str">
        <f>IF(ISBLANK(DATASHEET!EG68),"",DATASHEET!EG68)</f>
        <v>SPI</v>
      </c>
      <c r="EI80" s="107" t="str">
        <f>IF(ISBLANK(DATASHEET!EH68),"",DATASHEET!EH68)</f>
        <v>12E-PH-6</v>
      </c>
      <c r="EJ80" s="123" t="str">
        <f t="shared" si="121"/>
        <v/>
      </c>
      <c r="EK80" s="124">
        <f>IFERROR(INDEX(DATASHEET!$A$1:$GG$231,MATCH(L3VA!$A80,DATASHEET!$A$1:$A$231,0),MATCH(L3VA!EL$2,DATASHEET!$A$1:$GG$1,0)),"")</f>
        <v>0</v>
      </c>
      <c r="EL80" s="105" t="str">
        <f>IF(VLOOKUP(L3VA!$A80,DATASHEET!$A$2:$EW$231,132,FALSE)="","",VLOOKUP(L3VA!$A80,DATASHEET!$A$2:$EW$231,132,FALSE))</f>
        <v/>
      </c>
      <c r="EM80" s="105" t="str">
        <f t="shared" si="122"/>
        <v/>
      </c>
      <c r="EN80" s="106" t="str">
        <f>IF(ISBLANK(DATASHEET!EL68),"",DATASHEET!EL68)</f>
        <v/>
      </c>
      <c r="EO80" s="107" t="str">
        <f>IF(ISBLANK(DATASHEET!EM68),"",DATASHEET!EM68)</f>
        <v/>
      </c>
      <c r="EP80" s="123" t="str">
        <f t="shared" si="123"/>
        <v/>
      </c>
      <c r="EQ80" s="124">
        <f>IFERROR(INDEX(DATASHEET!$A$1:$GG$231,MATCH(L3VA!$A80,DATASHEET!$A$1:$A$231,0),MATCH(L3VA!ER$2,DATASHEET!$A$1:$GG$1,0)),"")</f>
        <v>0</v>
      </c>
      <c r="ER80" s="105" t="str">
        <f>IF(VLOOKUP(L3VA!$A80,DATASHEET!$A$2:$EW$231,137,FALSE)="","",VLOOKUP(L3VA!$A80,DATASHEET!$A$2:$EW$231,137,FALSE))</f>
        <v>SPI</v>
      </c>
      <c r="ES80" s="105" t="str">
        <f t="shared" si="124"/>
        <v/>
      </c>
      <c r="ET80" s="106" t="str">
        <f>IF(ISBLANK(DATASHEET!EQ68),"",DATASHEET!EQ68)</f>
        <v/>
      </c>
      <c r="EU80" s="107" t="str">
        <f>IF(ISBLANK(DATASHEET!ER68),"",DATASHEET!ER68)</f>
        <v/>
      </c>
      <c r="EV80" s="123" t="str">
        <f t="shared" si="125"/>
        <v/>
      </c>
      <c r="EW80" s="124">
        <f>IFERROR(INDEX(DATASHEET!$A$1:$GG$231,MATCH(L3VA!$A80,DATASHEET!$A$1:$A$231,0),MATCH(L3VA!EX$2,DATASHEET!$A$1:$GG$1,0)),"")</f>
        <v>0</v>
      </c>
      <c r="EX80" s="105" t="str">
        <f>IF(VLOOKUP(L3VA!$A80,DATASHEET!$A$2:$EW$231,142,FALSE)="","",VLOOKUP(L3VA!$A80,DATASHEET!$A$2:$EW$231,142,FALSE))</f>
        <v/>
      </c>
      <c r="EY80" s="105" t="str">
        <f t="shared" si="126"/>
        <v/>
      </c>
      <c r="EZ80" s="106" t="str">
        <f>IF(ISBLANK(DATASHEET!EV68),"",DATASHEET!EV68)</f>
        <v/>
      </c>
      <c r="FA80" s="107" t="str">
        <f>IF(ISBLANK(DATASHEET!EW68),"",DATASHEET!EW68)</f>
        <v/>
      </c>
      <c r="FB80" s="123" t="str">
        <f t="shared" si="127"/>
        <v/>
      </c>
      <c r="FC80" s="124">
        <f>IFERROR(INDEX(DATASHEET!$A$1:$GG$231,MATCH(L3VA!$A80,DATASHEET!$A$1:$A$231,0),MATCH(L3VA!FD$2,DATASHEET!$A$1:$GG$1,0)),"")</f>
        <v>0</v>
      </c>
      <c r="FD80" s="105" t="str">
        <f>IF(VLOOKUP(L3VA!$A80,DATASHEET!$A$2:$FW$231,147,FALSE)="","",VLOOKUP(L3VA!$A80,DATASHEET!$A$2:$FW$231,147,FALSE))</f>
        <v/>
      </c>
      <c r="FE80" s="105" t="str">
        <f t="shared" si="128"/>
        <v/>
      </c>
      <c r="FF80" s="106" t="str">
        <f>IF(ISBLANK(DATASHEET!FA68),"",DATASHEET!FA68)</f>
        <v/>
      </c>
      <c r="FG80" s="107" t="str">
        <f>IF(ISBLANK(DATASHEET!FB68),"",DATASHEET!FB68)</f>
        <v/>
      </c>
    </row>
    <row r="81" spans="1:163" x14ac:dyDescent="0.25">
      <c r="A81" s="354">
        <f>DATASHEET!A69</f>
        <v>160095</v>
      </c>
      <c r="B81" s="42" t="str">
        <f>DATASHEET!B69</f>
        <v>FLETCHER, Poppy</v>
      </c>
      <c r="C81" s="109" t="str">
        <f>DATASHEET!C69</f>
        <v>12ASA</v>
      </c>
      <c r="D81" s="110" t="str">
        <f>DATASHEET!D69</f>
        <v>F</v>
      </c>
      <c r="E81" s="110" t="str">
        <f>IFERROR(VLOOKUP(A81,'[5]Y12 Students'!$E$3:$I$271,5,FALSE),"")</f>
        <v>EXTERNAL</v>
      </c>
      <c r="F81" s="110" t="str">
        <f>DATASHEET!E69</f>
        <v>N</v>
      </c>
      <c r="G81" s="110" t="str">
        <f>DATASHEET!F69</f>
        <v>White - British</v>
      </c>
      <c r="H81" s="110" t="str">
        <f>DATASHEET!G69</f>
        <v>N</v>
      </c>
      <c r="I81" s="110" t="str">
        <f>DATASHEET!H69</f>
        <v>N</v>
      </c>
      <c r="J81" s="111" t="str">
        <f>DATASHEET!J69</f>
        <v>2.5+ (D/C)</v>
      </c>
      <c r="K81" s="104" t="str">
        <f t="shared" si="77"/>
        <v/>
      </c>
      <c r="L81" s="104" t="str">
        <f t="shared" si="78"/>
        <v/>
      </c>
      <c r="M81" s="336" t="str">
        <f>IF(COUNT(L3VA!$N81,L3VA!$Z81,L3VA!$T81,L3VA!$AF81,L3VA!$AX81,L3VA!$AR81,L3VA!$BJ81,L3VA!$BD81,L3VA!$BP81,L3VA!#REF!,L3VA!$AL81,L3VA!$BV81,L3VA!$CH81,L3VA!$CZ81,L3VA!$CN81,L3VA!$DF81,L3VA!$CB81,L3VA!#REF!,L3VA!$DR81,L3VA!$DX81,L3VA!$ED81,L3VA!$EJ81,L3VA!$EP81,L3VA!$EV81,L3VA!$FB81,L3VA!$DL81)=0,"",AVERAGE(N81,Z81,T81,AF81,AL81,AX81,AR81,BJ81,BD81,BP81,BV81,CH81,CZ81,CN81,DF81,CB81,DR81,DX81,ED81,EJ81,EP81,EV81,FB81,DL81))</f>
        <v/>
      </c>
      <c r="N81" s="123" t="str">
        <f t="shared" si="81"/>
        <v/>
      </c>
      <c r="O81" s="124">
        <f>IFERROR(INDEX(DATASHEET!$A$1:$GG$231,MATCH(L3VA!$A81,DATASHEET!$A$1:$A$231,0),MATCH(L3VA!P$2,DATASHEET!$A$1:$GG$1,0)),"")</f>
        <v>0</v>
      </c>
      <c r="P81" s="105">
        <f>IF(VLOOKUP(L3VA!$A81,DATASHEET!$A$2:$EW$231,22,FALSE)="","",VLOOKUP(L3VA!$A81,DATASHEET!$A$2:$EW$231,22,FALSE))</f>
        <v>0</v>
      </c>
      <c r="Q81" s="105" t="str">
        <f t="shared" si="82"/>
        <v/>
      </c>
      <c r="R81" s="106" t="str">
        <f>IF(ISBLANK(DATASHEET!AF69),"",DATASHEET!AF69)</f>
        <v/>
      </c>
      <c r="S81" s="107" t="str">
        <f>IF(ISBLANK(DATASHEET!AG69),"",DATASHEET!AG69)</f>
        <v/>
      </c>
      <c r="T81" s="123" t="str">
        <f t="shared" si="83"/>
        <v/>
      </c>
      <c r="U81" s="124">
        <f>IFERROR(INDEX(DATASHEET!$A$1:$GG$231,MATCH(L3VA!$A81,DATASHEET!$A$1:$A$231,0),MATCH(L3VA!V$2,DATASHEET!$A$1:$GG$1,0)),"")</f>
        <v>0</v>
      </c>
      <c r="V81" s="105">
        <f>IF(VLOOKUP(L3VA!$A81,DATASHEET!$A$2:$EW$231,27,FALSE)="","",VLOOKUP(L3VA!$A81,DATASHEET!$A$2:$EW$231,27,FALSE))</f>
        <v>0</v>
      </c>
      <c r="W81" s="105" t="str">
        <f t="shared" si="84"/>
        <v/>
      </c>
      <c r="X81" s="106" t="str">
        <f>IF(ISBLANK(DATASHEET!AK69),"",DATASHEET!AK69)</f>
        <v/>
      </c>
      <c r="Y81" s="107" t="str">
        <f>IF(ISBLANK(DATASHEET!AL69),"",DATASHEET!AL69)</f>
        <v/>
      </c>
      <c r="Z81" s="123" t="str">
        <f t="shared" si="85"/>
        <v/>
      </c>
      <c r="AA81" s="124">
        <f>IFERROR(INDEX(DATASHEET!$A$1:$GG$231,MATCH(L3VA!$A81,DATASHEET!$A$1:$A$231,0),MATCH(L3VA!AB$2,DATASHEET!$A$1:$GG$1,0)),"")</f>
        <v>0</v>
      </c>
      <c r="AB81" s="105" t="str">
        <f>IF(VLOOKUP(L3VA!$A81,DATASHEET!$A$2:$EW$231,32,FALSE)="","",VLOOKUP(L3VA!$A81,DATASHEET!$A$2:$EW$231,32,FALSE))</f>
        <v/>
      </c>
      <c r="AC81" s="105" t="str">
        <f t="shared" si="86"/>
        <v/>
      </c>
      <c r="AD81" s="106" t="str">
        <f>IF(ISBLANK(DATASHEET!AP69),"",DATASHEET!AP69)</f>
        <v/>
      </c>
      <c r="AE81" s="107" t="str">
        <f>IF(ISBLANK(DATASHEET!AQ69),"",DATASHEET!AQ69)</f>
        <v/>
      </c>
      <c r="AF81" s="123" t="str">
        <f t="shared" si="87"/>
        <v/>
      </c>
      <c r="AG81" s="124">
        <f>IFERROR(INDEX(DATASHEET!$A$1:$GG$231,MATCH(L3VA!$A81,DATASHEET!$A$1:$A$231,0),MATCH(L3VA!AH$2,DATASHEET!$A$1:$GG$1,0)),"")</f>
        <v>0</v>
      </c>
      <c r="AH81" s="105" t="str">
        <f>IF(VLOOKUP(L3VA!$A81,DATASHEET!$A$2:$EW$231,37,FALSE)="","",VLOOKUP(L3VA!$A81,DATASHEET!$A$2:$EW$231,37,FALSE))</f>
        <v/>
      </c>
      <c r="AI81" s="105" t="str">
        <f t="shared" si="88"/>
        <v/>
      </c>
      <c r="AJ81" s="106" t="str">
        <f>IF(ISBLANK(DATASHEET!AU69),"",DATASHEET!AU69)</f>
        <v/>
      </c>
      <c r="AK81" s="107" t="str">
        <f>IF(ISBLANK(DATASHEET!AV69),"",DATASHEET!AV69)</f>
        <v/>
      </c>
      <c r="AL81" s="123" t="str">
        <f t="shared" si="89"/>
        <v/>
      </c>
      <c r="AM81" s="124">
        <f>IFERROR(INDEX(DATASHEET!$A$1:$GG$231,MATCH(L3VA!$A81,DATASHEET!$A$1:$A$231,0),MATCH(L3VA!AN$2,DATASHEET!$A$1:$GG$1,0)),"")</f>
        <v>0</v>
      </c>
      <c r="AN81" s="105" t="str">
        <f>IF(VLOOKUP(L3VA!$A81,DATASHEET!$A$2:$EW$231,42,FALSE)="","",VLOOKUP(L3VA!$A81,DATASHEET!$A$2:$EW$231,42,FALSE))</f>
        <v/>
      </c>
      <c r="AO81" s="105" t="str">
        <f t="shared" si="90"/>
        <v/>
      </c>
      <c r="AP81" s="106" t="str">
        <f>IF(ISBLANK(DATASHEET!AZ69),"",DATASHEET!AZ69)</f>
        <v/>
      </c>
      <c r="AQ81" s="107" t="str">
        <f>IF(ISBLANK(DATASHEET!BA69),"",DATASHEET!BA69)</f>
        <v/>
      </c>
      <c r="AR81" s="123" t="str">
        <f t="shared" si="91"/>
        <v/>
      </c>
      <c r="AS81" s="124">
        <f>IFERROR(INDEX(DATASHEET!$A$1:$GG$231,MATCH(L3VA!$A81,DATASHEET!$A$1:$A$231,0),MATCH(L3VA!AT$2,DATASHEET!$A$1:$GG$1,0)),"")</f>
        <v>0</v>
      </c>
      <c r="AT81" s="105" t="str">
        <f>IF(VLOOKUP(L3VA!$A81,DATASHEET!$A$2:$EW$231,47,FALSE)="","",VLOOKUP(L3VA!$A81,DATASHEET!$A$2:$EW$231,47,FALSE))</f>
        <v/>
      </c>
      <c r="AU81" s="105" t="str">
        <f t="shared" si="92"/>
        <v/>
      </c>
      <c r="AV81" s="106" t="str">
        <f>IF(ISBLANK(DATASHEET!BE69),"",DATASHEET!BE69)</f>
        <v/>
      </c>
      <c r="AW81" s="107" t="str">
        <f>IF(ISBLANK(DATASHEET!BF69),"",DATASHEET!BF69)</f>
        <v/>
      </c>
      <c r="AX81" s="123" t="str">
        <f t="shared" si="93"/>
        <v/>
      </c>
      <c r="AY81" s="124">
        <f>IFERROR(INDEX(DATASHEET!$A$1:$GG$231,MATCH(L3VA!$A81,DATASHEET!$A$1:$A$231,0),MATCH(L3VA!AZ$2,DATASHEET!$A$1:$GG$1,0)),"")</f>
        <v>0</v>
      </c>
      <c r="AZ81" s="105" t="str">
        <f>IF(VLOOKUP(L3VA!$A81,DATASHEET!$A$2:$EW$231,52,FALSE)="","",VLOOKUP(L3VA!$A81,DATASHEET!$A$2:$EW$231,52,FALSE))</f>
        <v/>
      </c>
      <c r="BA81" s="105" t="str">
        <f t="shared" si="94"/>
        <v/>
      </c>
      <c r="BB81" s="106" t="str">
        <f>IF(ISBLANK(DATASHEET!BJ69),"",DATASHEET!BJ69)</f>
        <v/>
      </c>
      <c r="BC81" s="107" t="str">
        <f>IF(ISBLANK(DATASHEET!BK69),"",DATASHEET!BK69)</f>
        <v/>
      </c>
      <c r="BD81" s="123" t="str">
        <f t="shared" si="95"/>
        <v/>
      </c>
      <c r="BE81" s="124">
        <f>IFERROR(INDEX(DATASHEET!$A$1:$GG$231,MATCH(L3VA!$A81,DATASHEET!$A$1:$A$231,0),MATCH(L3VA!BF$2,DATASHEET!$A$1:$GG$1,0)),"")</f>
        <v>0</v>
      </c>
      <c r="BF81" s="105" t="str">
        <f>IF(VLOOKUP(L3VA!$A81,DATASHEET!$A$2:$EW$231,57,FALSE)="","",VLOOKUP(L3VA!$A81,DATASHEET!$A$2:$EW$231,57,FALSE))</f>
        <v/>
      </c>
      <c r="BG81" s="105" t="str">
        <f t="shared" si="96"/>
        <v/>
      </c>
      <c r="BH81" s="106" t="str">
        <f>IF(ISBLANK(DATASHEET!BO69),"",DATASHEET!BO69)</f>
        <v/>
      </c>
      <c r="BI81" s="107" t="str">
        <f>IF(ISBLANK(DATASHEET!BP69),"",DATASHEET!BP69)</f>
        <v/>
      </c>
      <c r="BJ81" s="123" t="str">
        <f t="shared" si="97"/>
        <v/>
      </c>
      <c r="BK81" s="124">
        <f>IFERROR(INDEX(DATASHEET!$A$1:$GG$231,MATCH(L3VA!$A81,DATASHEET!$A$1:$A$231,0),MATCH(L3VA!BL$2,DATASHEET!$A$1:$GG$1,0)),"")</f>
        <v>0</v>
      </c>
      <c r="BL81" s="105" t="str">
        <f>IF(VLOOKUP(L3VA!$A81,DATASHEET!$A$2:$EW$231,62,FALSE)="","",VLOOKUP(L3VA!$A81,DATASHEET!$A$2:$EW$231,62,FALSE))</f>
        <v/>
      </c>
      <c r="BM81" s="105" t="str">
        <f t="shared" si="98"/>
        <v/>
      </c>
      <c r="BN81" s="106" t="str">
        <f>IF(ISBLANK(DATASHEET!BT69),"",DATASHEET!BT69)</f>
        <v/>
      </c>
      <c r="BO81" s="107" t="str">
        <f>IF(ISBLANK(DATASHEET!BU69),"",DATASHEET!BU69)</f>
        <v/>
      </c>
      <c r="BP81" s="123" t="str">
        <f t="shared" si="99"/>
        <v/>
      </c>
      <c r="BQ81" s="124">
        <f>IFERROR(INDEX(DATASHEET!$A$1:$GG$231,MATCH(L3VA!$A81,DATASHEET!$A$1:$A$231,0),MATCH(L3VA!BR$2,DATASHEET!$A$1:$GG$1,0)),"")</f>
        <v>0</v>
      </c>
      <c r="BR81" s="105" t="str">
        <f>IF(VLOOKUP(L3VA!$A81,DATASHEET!$A$2:$EW$231,67,FALSE)="","",VLOOKUP(L3VA!$A81,DATASHEET!$A$2:$EW$231,67,FALSE))</f>
        <v/>
      </c>
      <c r="BS81" s="105" t="str">
        <f t="shared" si="100"/>
        <v/>
      </c>
      <c r="BT81" s="106" t="str">
        <f>IF(ISBLANK(DATASHEET!BY69),"",DATASHEET!BY69)</f>
        <v/>
      </c>
      <c r="BU81" s="107" t="str">
        <f>IF(ISBLANK(DATASHEET!BZ69),"",DATASHEET!BZ69)</f>
        <v/>
      </c>
      <c r="BV81" s="123" t="str">
        <f t="shared" si="101"/>
        <v/>
      </c>
      <c r="BW81" s="124">
        <f>IFERROR(INDEX(DATASHEET!$A$1:$GG$231,MATCH(L3VA!$A81,DATASHEET!$A$1:$A$231,0),MATCH(L3VA!BX$2,DATASHEET!$A$1:$GG$1,0)),"")</f>
        <v>0</v>
      </c>
      <c r="BX81" s="105" t="str">
        <f>IF(VLOOKUP(L3VA!$A81,DATASHEET!$A$2:$EW$231,77,FALSE)="","",VLOOKUP(L3VA!$A81,DATASHEET!$A$2:$EW$231,77,FALSE))</f>
        <v/>
      </c>
      <c r="BY81" s="105" t="str">
        <f t="shared" si="102"/>
        <v/>
      </c>
      <c r="BZ81" s="106" t="str">
        <f>IF(ISBLANK(DATASHEET!CI69),"",DATASHEET!CI69)</f>
        <v/>
      </c>
      <c r="CA81" s="107" t="str">
        <f>IF(ISBLANK(DATASHEET!CJ69),"",DATASHEET!CJ69)</f>
        <v/>
      </c>
      <c r="CB81" s="123" t="str">
        <f t="shared" si="103"/>
        <v/>
      </c>
      <c r="CC81" s="124">
        <f>IFERROR(INDEX(DATASHEET!$A$1:$GG$231,MATCH(L3VA!$A81,DATASHEET!$A$1:$A$231,0),MATCH(L3VA!CD$2,DATASHEET!$A$1:$GG$1,0)),"")</f>
        <v>0</v>
      </c>
      <c r="CD81" s="105" t="str">
        <f>IF(VLOOKUP(L3VA!$A81,DATASHEET!$A$2:$EW$231,82,FALSE)="","",VLOOKUP(L3VA!$A81,DATASHEET!$A$2:$EW$231,82,FALSE))</f>
        <v>AS</v>
      </c>
      <c r="CE81" s="105" t="str">
        <f t="shared" si="104"/>
        <v/>
      </c>
      <c r="CF81" s="106" t="str">
        <f>IF(ISBLANK(DATASHEET!CN69),"",DATASHEET!CN69)</f>
        <v/>
      </c>
      <c r="CG81" s="107" t="str">
        <f>IF(ISBLANK(DATASHEET!CO69),"",DATASHEET!CO69)</f>
        <v/>
      </c>
      <c r="CH81" s="123" t="str">
        <f t="shared" si="105"/>
        <v/>
      </c>
      <c r="CI81" s="124">
        <f>IFERROR(INDEX(DATASHEET!$A$1:$GG$231,MATCH(L3VA!$A81,DATASHEET!$A$1:$A$231,0),MATCH(L3VA!CJ$2,DATASHEET!$A$1:$GG$1,0)),"")</f>
        <v>0</v>
      </c>
      <c r="CJ81" s="105" t="str">
        <f>IF(VLOOKUP(L3VA!$A81,DATASHEET!$A$2:$EW$231,87,FALSE)="","",VLOOKUP(L3VA!$A81,DATASHEET!$A$2:$EW$231,87,FALSE))</f>
        <v/>
      </c>
      <c r="CK81" s="105" t="str">
        <f t="shared" si="79"/>
        <v/>
      </c>
      <c r="CL81" s="106" t="str">
        <f>IF(ISBLANK(DATASHEET!CS69),"",DATASHEET!CS69)</f>
        <v/>
      </c>
      <c r="CM81" s="107" t="str">
        <f>IF(ISBLANK(DATASHEET!CT69),"",DATASHEET!CT69)</f>
        <v/>
      </c>
      <c r="CN81" s="123" t="str">
        <f t="shared" si="106"/>
        <v/>
      </c>
      <c r="CO81" s="124">
        <f>IFERROR(INDEX(DATASHEET!$A$1:$GG$231,MATCH(L3VA!$A81,DATASHEET!$A$1:$A$231,0),MATCH(L3VA!CP$2,DATASHEET!$A$1:$GG$1,0)),"")</f>
        <v>0</v>
      </c>
      <c r="CP81" s="105" t="str">
        <f>IF(VLOOKUP(L3VA!$A81,DATASHEET!$A$2:$EW$231,92,FALSE)="","",VLOOKUP(L3VA!$A81,DATASHEET!$A$2:$EW$231,92,FALSE))</f>
        <v/>
      </c>
      <c r="CQ81" s="105" t="str">
        <f t="shared" si="107"/>
        <v/>
      </c>
      <c r="CR81" s="106" t="str">
        <f>IF(ISBLANK(DATASHEET!CX69),"",DATASHEET!CX69)</f>
        <v/>
      </c>
      <c r="CS81" s="107" t="str">
        <f>IF(ISBLANK(DATASHEET!CY69),"",DATASHEET!CY69)</f>
        <v/>
      </c>
      <c r="CT81" s="123" t="str">
        <f t="shared" si="108"/>
        <v/>
      </c>
      <c r="CU81" s="124">
        <f>IFERROR(INDEX(DATASHEET!$A$1:$GG$231,MATCH(L3VA!$A81,DATASHEET!$A$1:$A$231,0),MATCH(L3VA!CV$2,DATASHEET!$A$1:$GG$1,0)),"")</f>
        <v>0</v>
      </c>
      <c r="CV81" s="105" t="str">
        <f>IF(VLOOKUP(L3VA!$A81,DATASHEET!$A$2:$EW$231,107,FALSE)="","",VLOOKUP(L3VA!$A81,DATASHEET!$A$2:$EW$231,107,FALSE))</f>
        <v/>
      </c>
      <c r="CW81" s="105" t="str">
        <f t="shared" si="109"/>
        <v/>
      </c>
      <c r="CX81" s="106" t="str">
        <f>IF(ISBLANK(DATASHEET!DC69),"",DATASHEET!DC69)</f>
        <v/>
      </c>
      <c r="CY81" s="107" t="str">
        <f>IF(ISBLANK(DATASHEET!DD69),"",DATASHEET!DD69)</f>
        <v/>
      </c>
      <c r="CZ81" s="123" t="str">
        <f t="shared" si="110"/>
        <v/>
      </c>
      <c r="DA81" s="124">
        <f>IFERROR(INDEX(DATASHEET!$A$1:$GG$231,MATCH(L3VA!$A81,DATASHEET!$A$1:$A$231,0),MATCH(L3VA!DB$2,DATASHEET!$A$1:$GG$1,0)),"")</f>
        <v>0</v>
      </c>
      <c r="DB81" s="105" t="str">
        <f>IF(VLOOKUP(L3VA!$A81,DATASHEET!$A$2:$EW$231,97,FALSE)="","",VLOOKUP(L3VA!$A81,DATASHEET!$A$2:$EW$231,97,FALSE))</f>
        <v/>
      </c>
      <c r="DC81" s="105" t="str">
        <f t="shared" si="111"/>
        <v/>
      </c>
      <c r="DD81" s="106" t="str">
        <f>IF(ISBLANK(DATASHEET!DH69),"",DATASHEET!DH69)</f>
        <v/>
      </c>
      <c r="DE81" s="107" t="str">
        <f>IF(ISBLANK(DATASHEET!DI69),"",DATASHEET!DI69)</f>
        <v/>
      </c>
      <c r="DF81" s="123" t="str">
        <f t="shared" si="112"/>
        <v/>
      </c>
      <c r="DG81" s="124">
        <f>IFERROR(INDEX(DATASHEET!$A$1:$GG$231,MATCH(L3VA!$A81,DATASHEET!$A$1:$A$231,0),MATCH(L3VA!DH$2,DATASHEET!$A$1:$GG$1,0)),"")</f>
        <v>0</v>
      </c>
      <c r="DH81" s="105" t="str">
        <f>IF(VLOOKUP(L3VA!$A81,DATASHEET!$A$2:$EW$231,102,FALSE)="","",VLOOKUP(L3VA!$A81,DATASHEET!$A$2:$EW$231,102,FALSE))</f>
        <v/>
      </c>
      <c r="DI81" s="105" t="str">
        <f t="shared" si="113"/>
        <v/>
      </c>
      <c r="DJ81" s="106" t="str">
        <f>IF(ISBLANK(DATASHEET!DM69),"",DATASHEET!DM69)</f>
        <v/>
      </c>
      <c r="DK81" s="107" t="str">
        <f>IF(ISBLANK(DATASHEET!DN69),"",DATASHEET!DN69)</f>
        <v/>
      </c>
      <c r="DL81" s="123" t="str">
        <f t="shared" si="114"/>
        <v/>
      </c>
      <c r="DM81" s="124">
        <f>IFERROR(INDEX(DATASHEET!$A$1:$GG$231,MATCH(L3VA!$A81,DATASHEET!$A$1:$A$231,0),MATCH(L3VA!DN$2,DATASHEET!$A$1:$GG$1,0)),"")</f>
        <v>0</v>
      </c>
      <c r="DN81" s="105" t="str">
        <f>IF(VLOOKUP(L3VA!$A81,DATASHEET!$A$2:$FW$231,112,FALSE)="","",VLOOKUP(L3VA!$A81,DATASHEET!$A$2:$FW$231,112,FALSE))</f>
        <v/>
      </c>
      <c r="DO81" s="105" t="str">
        <f t="shared" si="80"/>
        <v/>
      </c>
      <c r="DP81" s="106" t="str">
        <f>IF(ISBLANK(DATASHEET!DR69),"",DATASHEET!DR69)</f>
        <v/>
      </c>
      <c r="DQ81" s="107" t="str">
        <f>IF(ISBLANK(DATASHEET!DS69),"",DATASHEET!DS69)</f>
        <v/>
      </c>
      <c r="DR81" s="123" t="str">
        <f t="shared" si="115"/>
        <v/>
      </c>
      <c r="DS81" s="124">
        <f>IFERROR(INDEX(DATASHEET!$A$1:$GG$231,MATCH(L3VA!$A81,DATASHEET!$A$1:$A$231,0),MATCH(L3VA!DT$2,DATASHEET!$A$1:$GG$1,0)),"")</f>
        <v>0</v>
      </c>
      <c r="DT81" s="105" t="str">
        <f>IF(VLOOKUP(L3VA!$A81,DATASHEET!$A$2:$EW$231,117,FALSE)="","",VLOOKUP(L3VA!$A81,DATASHEET!$A$2:$EW$231,117,FALSE))</f>
        <v/>
      </c>
      <c r="DU81" s="105" t="str">
        <f t="shared" si="116"/>
        <v/>
      </c>
      <c r="DV81" s="106" t="str">
        <f>IF(ISBLANK(DATASHEET!DW69),"",DATASHEET!DW69)</f>
        <v>GRY</v>
      </c>
      <c r="DW81" s="107" t="str">
        <f>IF(ISBLANK(DATASHEET!DX69),"",DATASHEET!DX69)</f>
        <v>12E-P&amp;E-5</v>
      </c>
      <c r="DX81" s="123" t="str">
        <f t="shared" si="117"/>
        <v/>
      </c>
      <c r="DY81" s="124" t="str">
        <f>IFERROR(INDEX(DATASHEET!$A$1:$GG$231,MATCH(L3VA!$A81,DATASHEET!$A$1:$A$231,0),MATCH(L3VA!DZ$2,DATASHEET!$A$1:$GG$1,0)),"")</f>
        <v/>
      </c>
      <c r="DZ81" s="105" t="str">
        <f>IF(VLOOKUP(L3VA!$A81,DATASHEET!$A$2:$EW$231,122,FALSE)="","",VLOOKUP(L3VA!$A81,DATASHEET!$A$2:$EW$231,122,FALSE))</f>
        <v/>
      </c>
      <c r="EA81" s="105" t="str">
        <f t="shared" si="118"/>
        <v/>
      </c>
      <c r="EB81" s="106" t="str">
        <f>IF(ISBLANK(DATASHEET!EB69),"",DATASHEET!EB69)</f>
        <v/>
      </c>
      <c r="EC81" s="107" t="str">
        <f>IF(ISBLANK(DATASHEET!EC69),"",DATASHEET!EC69)</f>
        <v/>
      </c>
      <c r="ED81" s="123" t="str">
        <f t="shared" si="119"/>
        <v/>
      </c>
      <c r="EE81" s="124">
        <f>IFERROR(INDEX(DATASHEET!$A$1:$GG$231,MATCH(L3VA!$A81,DATASHEET!$A$1:$A$231,0),MATCH(L3VA!EF$2,DATASHEET!$A$1:$GG$1,0)),"")</f>
        <v>0</v>
      </c>
      <c r="EF81" s="105" t="str">
        <f>IF(VLOOKUP(L3VA!$A81,DATASHEET!$A$2:$EW$231,127,FALSE)="","",VLOOKUP(L3VA!$A81,DATASHEET!$A$2:$EW$231,127,FALSE))</f>
        <v>GRY</v>
      </c>
      <c r="EG81" s="105" t="str">
        <f t="shared" si="120"/>
        <v/>
      </c>
      <c r="EH81" s="106" t="str">
        <f>IF(ISBLANK(DATASHEET!EG69),"",DATASHEET!EG69)</f>
        <v/>
      </c>
      <c r="EI81" s="107" t="str">
        <f>IF(ISBLANK(DATASHEET!EH69),"",DATASHEET!EH69)</f>
        <v/>
      </c>
      <c r="EJ81" s="123" t="str">
        <f t="shared" si="121"/>
        <v/>
      </c>
      <c r="EK81" s="124">
        <f>IFERROR(INDEX(DATASHEET!$A$1:$GG$231,MATCH(L3VA!$A81,DATASHEET!$A$1:$A$231,0),MATCH(L3VA!EL$2,DATASHEET!$A$1:$GG$1,0)),"")</f>
        <v>0</v>
      </c>
      <c r="EL81" s="105" t="str">
        <f>IF(VLOOKUP(L3VA!$A81,DATASHEET!$A$2:$EW$231,132,FALSE)="","",VLOOKUP(L3VA!$A81,DATASHEET!$A$2:$EW$231,132,FALSE))</f>
        <v/>
      </c>
      <c r="EM81" s="105" t="str">
        <f t="shared" si="122"/>
        <v/>
      </c>
      <c r="EN81" s="106" t="str">
        <f>IF(ISBLANK(DATASHEET!EL69),"",DATASHEET!EL69)</f>
        <v>MSA</v>
      </c>
      <c r="EO81" s="107" t="str">
        <f>IF(ISBLANK(DATASHEET!EM69),"",DATASHEET!EM69)</f>
        <v>12C-PO-8</v>
      </c>
      <c r="EP81" s="123" t="str">
        <f t="shared" si="123"/>
        <v/>
      </c>
      <c r="EQ81" s="124">
        <f>IFERROR(INDEX(DATASHEET!$A$1:$GG$231,MATCH(L3VA!$A81,DATASHEET!$A$1:$A$231,0),MATCH(L3VA!ER$2,DATASHEET!$A$1:$GG$1,0)),"")</f>
        <v>0</v>
      </c>
      <c r="ER81" s="105" t="str">
        <f>IF(VLOOKUP(L3VA!$A81,DATASHEET!$A$2:$EW$231,137,FALSE)="","",VLOOKUP(L3VA!$A81,DATASHEET!$A$2:$EW$231,137,FALSE))</f>
        <v/>
      </c>
      <c r="ES81" s="105" t="str">
        <f t="shared" si="124"/>
        <v/>
      </c>
      <c r="ET81" s="106" t="str">
        <f>IF(ISBLANK(DATASHEET!EQ69),"",DATASHEET!EQ69)</f>
        <v/>
      </c>
      <c r="EU81" s="107" t="str">
        <f>IF(ISBLANK(DATASHEET!ER69),"",DATASHEET!ER69)</f>
        <v/>
      </c>
      <c r="EV81" s="123" t="str">
        <f t="shared" si="125"/>
        <v/>
      </c>
      <c r="EW81" s="124">
        <f>IFERROR(INDEX(DATASHEET!$A$1:$GG$231,MATCH(L3VA!$A81,DATASHEET!$A$1:$A$231,0),MATCH(L3VA!EX$2,DATASHEET!$A$1:$GG$1,0)),"")</f>
        <v>0</v>
      </c>
      <c r="EX81" s="105" t="str">
        <f>IF(VLOOKUP(L3VA!$A81,DATASHEET!$A$2:$EW$231,142,FALSE)="","",VLOOKUP(L3VA!$A81,DATASHEET!$A$2:$EW$231,142,FALSE))</f>
        <v>MSA</v>
      </c>
      <c r="EY81" s="105" t="str">
        <f t="shared" si="126"/>
        <v/>
      </c>
      <c r="EZ81" s="106" t="str">
        <f>IF(ISBLANK(DATASHEET!EV69),"",DATASHEET!EV69)</f>
        <v>HSH</v>
      </c>
      <c r="FA81" s="107" t="str">
        <f>IF(ISBLANK(DATASHEET!EW69),"",DATASHEET!EW69)</f>
        <v>12B-SO-9</v>
      </c>
      <c r="FB81" s="123" t="str">
        <f t="shared" si="127"/>
        <v/>
      </c>
      <c r="FC81" s="124">
        <f>IFERROR(INDEX(DATASHEET!$A$1:$GG$231,MATCH(L3VA!$A81,DATASHEET!$A$1:$A$231,0),MATCH(L3VA!FD$2,DATASHEET!$A$1:$GG$1,0)),"")</f>
        <v>0</v>
      </c>
      <c r="FD81" s="105" t="str">
        <f>IF(VLOOKUP(L3VA!$A81,DATASHEET!$A$2:$FW$231,147,FALSE)="","",VLOOKUP(L3VA!$A81,DATASHEET!$A$2:$FW$231,147,FALSE))</f>
        <v/>
      </c>
      <c r="FE81" s="105" t="str">
        <f t="shared" si="128"/>
        <v/>
      </c>
      <c r="FF81" s="106" t="str">
        <f>IF(ISBLANK(DATASHEET!FA69),"",DATASHEET!FA69)</f>
        <v/>
      </c>
      <c r="FG81" s="107" t="str">
        <f>IF(ISBLANK(DATASHEET!FB69),"",DATASHEET!FB69)</f>
        <v/>
      </c>
    </row>
    <row r="82" spans="1:163" x14ac:dyDescent="0.25">
      <c r="A82" s="354">
        <f>DATASHEET!A70</f>
        <v>150808</v>
      </c>
      <c r="B82" s="42" t="str">
        <f>DATASHEET!B70</f>
        <v>FORD, Tamsin</v>
      </c>
      <c r="C82" s="109" t="str">
        <f>DATASHEET!C70</f>
        <v>12DHO</v>
      </c>
      <c r="D82" s="110" t="str">
        <f>DATASHEET!D70</f>
        <v>F</v>
      </c>
      <c r="E82" s="110" t="str">
        <f>IFERROR(VLOOKUP(A82,'[5]Y12 Students'!$E$3:$I$271,5,FALSE),"")</f>
        <v>INTERNAL</v>
      </c>
      <c r="F82" s="110" t="str">
        <f>DATASHEET!E70</f>
        <v>N</v>
      </c>
      <c r="G82" s="110" t="str">
        <f>DATASHEET!F70</f>
        <v>White - British</v>
      </c>
      <c r="H82" s="110" t="str">
        <f>DATASHEET!G70</f>
        <v>N</v>
      </c>
      <c r="I82" s="110" t="str">
        <f>DATASHEET!H70</f>
        <v>N</v>
      </c>
      <c r="J82" s="111" t="str">
        <f>DATASHEET!J70</f>
        <v>6.25+ (B/A)</v>
      </c>
      <c r="K82" s="104" t="str">
        <f t="shared" si="77"/>
        <v/>
      </c>
      <c r="L82" s="104" t="str">
        <f t="shared" si="78"/>
        <v/>
      </c>
      <c r="M82" s="336" t="str">
        <f>IF(COUNT(L3VA!$N82,L3VA!$Z82,L3VA!$T82,L3VA!$AF82,L3VA!$AX82,L3VA!$AR82,L3VA!$BJ82,L3VA!$BD82,L3VA!$BP82,L3VA!#REF!,L3VA!$AL82,L3VA!$BV82,L3VA!$CH82,L3VA!$CZ82,L3VA!$CN82,L3VA!$DF82,L3VA!$CB82,L3VA!#REF!,L3VA!$DR82,L3VA!$DX82,L3VA!$ED82,L3VA!$EJ82,L3VA!$EP82,L3VA!$EV82,L3VA!$FB82,L3VA!$DL82)=0,"",AVERAGE(N82,Z82,T82,AF82,AL82,AX82,AR82,BJ82,BD82,BP82,BV82,CH82,CZ82,CN82,DF82,CB82,DR82,DX82,ED82,EJ82,EP82,EV82,FB82,DL82))</f>
        <v/>
      </c>
      <c r="N82" s="123" t="str">
        <f t="shared" si="81"/>
        <v/>
      </c>
      <c r="O82" s="124">
        <f>IFERROR(INDEX(DATASHEET!$A$1:$GG$231,MATCH(L3VA!$A82,DATASHEET!$A$1:$A$231,0),MATCH(L3VA!P$2,DATASHEET!$A$1:$GG$1,0)),"")</f>
        <v>0</v>
      </c>
      <c r="P82" s="105">
        <f>IF(VLOOKUP(L3VA!$A82,DATASHEET!$A$2:$EW$231,22,FALSE)="","",VLOOKUP(L3VA!$A82,DATASHEET!$A$2:$EW$231,22,FALSE))</f>
        <v>0</v>
      </c>
      <c r="Q82" s="105" t="str">
        <f t="shared" si="82"/>
        <v/>
      </c>
      <c r="R82" s="106" t="str">
        <f>IF(ISBLANK(DATASHEET!AF70),"",DATASHEET!AF70)</f>
        <v/>
      </c>
      <c r="S82" s="107" t="str">
        <f>IF(ISBLANK(DATASHEET!AG70),"",DATASHEET!AG70)</f>
        <v/>
      </c>
      <c r="T82" s="123" t="str">
        <f t="shared" si="83"/>
        <v/>
      </c>
      <c r="U82" s="124">
        <f>IFERROR(INDEX(DATASHEET!$A$1:$GG$231,MATCH(L3VA!$A82,DATASHEET!$A$1:$A$231,0),MATCH(L3VA!V$2,DATASHEET!$A$1:$GG$1,0)),"")</f>
        <v>0</v>
      </c>
      <c r="V82" s="105">
        <f>IF(VLOOKUP(L3VA!$A82,DATASHEET!$A$2:$EW$231,27,FALSE)="","",VLOOKUP(L3VA!$A82,DATASHEET!$A$2:$EW$231,27,FALSE))</f>
        <v>0</v>
      </c>
      <c r="W82" s="105" t="str">
        <f t="shared" si="84"/>
        <v/>
      </c>
      <c r="X82" s="106" t="str">
        <f>IF(ISBLANK(DATASHEET!AK70),"",DATASHEET!AK70)</f>
        <v>AWI</v>
      </c>
      <c r="Y82" s="107" t="str">
        <f>IF(ISBLANK(DATASHEET!AL70),"",DATASHEET!AL70)</f>
        <v>12D-BI-1</v>
      </c>
      <c r="Z82" s="123" t="str">
        <f t="shared" si="85"/>
        <v/>
      </c>
      <c r="AA82" s="124">
        <f>IFERROR(INDEX(DATASHEET!$A$1:$GG$231,MATCH(L3VA!$A82,DATASHEET!$A$1:$A$231,0),MATCH(L3VA!AB$2,DATASHEET!$A$1:$GG$1,0)),"")</f>
        <v>0</v>
      </c>
      <c r="AB82" s="105" t="str">
        <f>IF(VLOOKUP(L3VA!$A82,DATASHEET!$A$2:$EW$231,32,FALSE)="","",VLOOKUP(L3VA!$A82,DATASHEET!$A$2:$EW$231,32,FALSE))</f>
        <v/>
      </c>
      <c r="AC82" s="105" t="str">
        <f t="shared" si="86"/>
        <v/>
      </c>
      <c r="AD82" s="106" t="str">
        <f>IF(ISBLANK(DATASHEET!AP70),"",DATASHEET!AP70)</f>
        <v/>
      </c>
      <c r="AE82" s="107" t="str">
        <f>IF(ISBLANK(DATASHEET!AQ70),"",DATASHEET!AQ70)</f>
        <v/>
      </c>
      <c r="AF82" s="123" t="str">
        <f t="shared" si="87"/>
        <v/>
      </c>
      <c r="AG82" s="124">
        <f>IFERROR(INDEX(DATASHEET!$A$1:$GG$231,MATCH(L3VA!$A82,DATASHEET!$A$1:$A$231,0),MATCH(L3VA!AH$2,DATASHEET!$A$1:$GG$1,0)),"")</f>
        <v>0</v>
      </c>
      <c r="AH82" s="105" t="str">
        <f>IF(VLOOKUP(L3VA!$A82,DATASHEET!$A$2:$EW$231,37,FALSE)="","",VLOOKUP(L3VA!$A82,DATASHEET!$A$2:$EW$231,37,FALSE))</f>
        <v>AWI</v>
      </c>
      <c r="AI82" s="105" t="str">
        <f t="shared" si="88"/>
        <v/>
      </c>
      <c r="AJ82" s="106" t="str">
        <f>IF(ISBLANK(DATASHEET!AU70),"",DATASHEET!AU70)</f>
        <v>KR</v>
      </c>
      <c r="AK82" s="107" t="str">
        <f>IF(ISBLANK(DATASHEET!AV70),"",DATASHEET!AV70)</f>
        <v>12E-CH-1</v>
      </c>
      <c r="AL82" s="123" t="str">
        <f t="shared" si="89"/>
        <v/>
      </c>
      <c r="AM82" s="124">
        <f>IFERROR(INDEX(DATASHEET!$A$1:$GG$231,MATCH(L3VA!$A82,DATASHEET!$A$1:$A$231,0),MATCH(L3VA!AN$2,DATASHEET!$A$1:$GG$1,0)),"")</f>
        <v>0</v>
      </c>
      <c r="AN82" s="105" t="str">
        <f>IF(VLOOKUP(L3VA!$A82,DATASHEET!$A$2:$EW$231,42,FALSE)="","",VLOOKUP(L3VA!$A82,DATASHEET!$A$2:$EW$231,42,FALSE))</f>
        <v/>
      </c>
      <c r="AO82" s="105" t="str">
        <f t="shared" si="90"/>
        <v/>
      </c>
      <c r="AP82" s="106" t="str">
        <f>IF(ISBLANK(DATASHEET!AZ70),"",DATASHEET!AZ70)</f>
        <v/>
      </c>
      <c r="AQ82" s="107" t="str">
        <f>IF(ISBLANK(DATASHEET!BA70),"",DATASHEET!BA70)</f>
        <v/>
      </c>
      <c r="AR82" s="123" t="str">
        <f t="shared" si="91"/>
        <v/>
      </c>
      <c r="AS82" s="124">
        <f>IFERROR(INDEX(DATASHEET!$A$1:$GG$231,MATCH(L3VA!$A82,DATASHEET!$A$1:$A$231,0),MATCH(L3VA!AT$2,DATASHEET!$A$1:$GG$1,0)),"")</f>
        <v>0</v>
      </c>
      <c r="AT82" s="105" t="str">
        <f>IF(VLOOKUP(L3VA!$A82,DATASHEET!$A$2:$EW$231,47,FALSE)="","",VLOOKUP(L3VA!$A82,DATASHEET!$A$2:$EW$231,47,FALSE))</f>
        <v>KR</v>
      </c>
      <c r="AU82" s="105" t="str">
        <f t="shared" si="92"/>
        <v/>
      </c>
      <c r="AV82" s="106" t="str">
        <f>IF(ISBLANK(DATASHEET!BE70),"",DATASHEET!BE70)</f>
        <v/>
      </c>
      <c r="AW82" s="107" t="str">
        <f>IF(ISBLANK(DATASHEET!BF70),"",DATASHEET!BF70)</f>
        <v/>
      </c>
      <c r="AX82" s="123" t="str">
        <f t="shared" si="93"/>
        <v/>
      </c>
      <c r="AY82" s="124">
        <f>IFERROR(INDEX(DATASHEET!$A$1:$GG$231,MATCH(L3VA!$A82,DATASHEET!$A$1:$A$231,0),MATCH(L3VA!AZ$2,DATASHEET!$A$1:$GG$1,0)),"")</f>
        <v>0</v>
      </c>
      <c r="AZ82" s="105" t="str">
        <f>IF(VLOOKUP(L3VA!$A82,DATASHEET!$A$2:$EW$231,52,FALSE)="","",VLOOKUP(L3VA!$A82,DATASHEET!$A$2:$EW$231,52,FALSE))</f>
        <v/>
      </c>
      <c r="BA82" s="105" t="str">
        <f t="shared" si="94"/>
        <v/>
      </c>
      <c r="BB82" s="106" t="str">
        <f>IF(ISBLANK(DATASHEET!BJ70),"",DATASHEET!BJ70)</f>
        <v/>
      </c>
      <c r="BC82" s="107" t="str">
        <f>IF(ISBLANK(DATASHEET!BK70),"",DATASHEET!BK70)</f>
        <v/>
      </c>
      <c r="BD82" s="123" t="str">
        <f t="shared" si="95"/>
        <v/>
      </c>
      <c r="BE82" s="124">
        <f>IFERROR(INDEX(DATASHEET!$A$1:$GG$231,MATCH(L3VA!$A82,DATASHEET!$A$1:$A$231,0),MATCH(L3VA!BF$2,DATASHEET!$A$1:$GG$1,0)),"")</f>
        <v>0</v>
      </c>
      <c r="BF82" s="105" t="str">
        <f>IF(VLOOKUP(L3VA!$A82,DATASHEET!$A$2:$EW$231,57,FALSE)="","",VLOOKUP(L3VA!$A82,DATASHEET!$A$2:$EW$231,57,FALSE))</f>
        <v/>
      </c>
      <c r="BG82" s="105" t="str">
        <f t="shared" si="96"/>
        <v/>
      </c>
      <c r="BH82" s="106" t="str">
        <f>IF(ISBLANK(DATASHEET!BO70),"",DATASHEET!BO70)</f>
        <v/>
      </c>
      <c r="BI82" s="107" t="str">
        <f>IF(ISBLANK(DATASHEET!BP70),"",DATASHEET!BP70)</f>
        <v/>
      </c>
      <c r="BJ82" s="123" t="str">
        <f t="shared" si="97"/>
        <v/>
      </c>
      <c r="BK82" s="124">
        <f>IFERROR(INDEX(DATASHEET!$A$1:$GG$231,MATCH(L3VA!$A82,DATASHEET!$A$1:$A$231,0),MATCH(L3VA!BL$2,DATASHEET!$A$1:$GG$1,0)),"")</f>
        <v>0</v>
      </c>
      <c r="BL82" s="105" t="str">
        <f>IF(VLOOKUP(L3VA!$A82,DATASHEET!$A$2:$EW$231,62,FALSE)="","",VLOOKUP(L3VA!$A82,DATASHEET!$A$2:$EW$231,62,FALSE))</f>
        <v/>
      </c>
      <c r="BM82" s="105" t="str">
        <f t="shared" si="98"/>
        <v/>
      </c>
      <c r="BN82" s="106" t="str">
        <f>IF(ISBLANK(DATASHEET!BT70),"",DATASHEET!BT70)</f>
        <v/>
      </c>
      <c r="BO82" s="107" t="str">
        <f>IF(ISBLANK(DATASHEET!BU70),"",DATASHEET!BU70)</f>
        <v/>
      </c>
      <c r="BP82" s="123" t="str">
        <f t="shared" si="99"/>
        <v/>
      </c>
      <c r="BQ82" s="124">
        <f>IFERROR(INDEX(DATASHEET!$A$1:$GG$231,MATCH(L3VA!$A82,DATASHEET!$A$1:$A$231,0),MATCH(L3VA!BR$2,DATASHEET!$A$1:$GG$1,0)),"")</f>
        <v>0</v>
      </c>
      <c r="BR82" s="105" t="str">
        <f>IF(VLOOKUP(L3VA!$A82,DATASHEET!$A$2:$EW$231,67,FALSE)="","",VLOOKUP(L3VA!$A82,DATASHEET!$A$2:$EW$231,67,FALSE))</f>
        <v/>
      </c>
      <c r="BS82" s="105" t="str">
        <f t="shared" si="100"/>
        <v/>
      </c>
      <c r="BT82" s="106" t="str">
        <f>IF(ISBLANK(DATASHEET!BY70),"",DATASHEET!BY70)</f>
        <v/>
      </c>
      <c r="BU82" s="107" t="str">
        <f>IF(ISBLANK(DATASHEET!BZ70),"",DATASHEET!BZ70)</f>
        <v/>
      </c>
      <c r="BV82" s="123" t="str">
        <f t="shared" si="101"/>
        <v/>
      </c>
      <c r="BW82" s="124">
        <f>IFERROR(INDEX(DATASHEET!$A$1:$GG$231,MATCH(L3VA!$A82,DATASHEET!$A$1:$A$231,0),MATCH(L3VA!BX$2,DATASHEET!$A$1:$GG$1,0)),"")</f>
        <v>0</v>
      </c>
      <c r="BX82" s="105" t="str">
        <f>IF(VLOOKUP(L3VA!$A82,DATASHEET!$A$2:$EW$231,77,FALSE)="","",VLOOKUP(L3VA!$A82,DATASHEET!$A$2:$EW$231,77,FALSE))</f>
        <v/>
      </c>
      <c r="BY82" s="105" t="str">
        <f t="shared" si="102"/>
        <v/>
      </c>
      <c r="BZ82" s="106" t="str">
        <f>IF(ISBLANK(DATASHEET!CI70),"",DATASHEET!CI70)</f>
        <v/>
      </c>
      <c r="CA82" s="107" t="str">
        <f>IF(ISBLANK(DATASHEET!CJ70),"",DATASHEET!CJ70)</f>
        <v/>
      </c>
      <c r="CB82" s="123" t="str">
        <f t="shared" si="103"/>
        <v/>
      </c>
      <c r="CC82" s="124">
        <f>IFERROR(INDEX(DATASHEET!$A$1:$GG$231,MATCH(L3VA!$A82,DATASHEET!$A$1:$A$231,0),MATCH(L3VA!CD$2,DATASHEET!$A$1:$GG$1,0)),"")</f>
        <v>0</v>
      </c>
      <c r="CD82" s="105" t="str">
        <f>IF(VLOOKUP(L3VA!$A82,DATASHEET!$A$2:$EW$231,82,FALSE)="","",VLOOKUP(L3VA!$A82,DATASHEET!$A$2:$EW$231,82,FALSE))</f>
        <v>DHO</v>
      </c>
      <c r="CE82" s="105" t="str">
        <f t="shared" si="104"/>
        <v/>
      </c>
      <c r="CF82" s="106" t="str">
        <f>IF(ISBLANK(DATASHEET!CN70),"",DATASHEET!CN70)</f>
        <v/>
      </c>
      <c r="CG82" s="107" t="str">
        <f>IF(ISBLANK(DATASHEET!CO70),"",DATASHEET!CO70)</f>
        <v/>
      </c>
      <c r="CH82" s="123" t="str">
        <f t="shared" si="105"/>
        <v/>
      </c>
      <c r="CI82" s="124">
        <f>IFERROR(INDEX(DATASHEET!$A$1:$GG$231,MATCH(L3VA!$A82,DATASHEET!$A$1:$A$231,0),MATCH(L3VA!CJ$2,DATASHEET!$A$1:$GG$1,0)),"")</f>
        <v>0</v>
      </c>
      <c r="CJ82" s="105" t="str">
        <f>IF(VLOOKUP(L3VA!$A82,DATASHEET!$A$2:$EW$231,87,FALSE)="","",VLOOKUP(L3VA!$A82,DATASHEET!$A$2:$EW$231,87,FALSE))</f>
        <v/>
      </c>
      <c r="CK82" s="105" t="str">
        <f t="shared" si="79"/>
        <v/>
      </c>
      <c r="CL82" s="106" t="str">
        <f>IF(ISBLANK(DATASHEET!CS70),"",DATASHEET!CS70)</f>
        <v/>
      </c>
      <c r="CM82" s="107" t="str">
        <f>IF(ISBLANK(DATASHEET!CT70),"",DATASHEET!CT70)</f>
        <v/>
      </c>
      <c r="CN82" s="123" t="str">
        <f t="shared" si="106"/>
        <v/>
      </c>
      <c r="CO82" s="124">
        <f>IFERROR(INDEX(DATASHEET!$A$1:$GG$231,MATCH(L3VA!$A82,DATASHEET!$A$1:$A$231,0),MATCH(L3VA!CP$2,DATASHEET!$A$1:$GG$1,0)),"")</f>
        <v>0</v>
      </c>
      <c r="CP82" s="105" t="str">
        <f>IF(VLOOKUP(L3VA!$A82,DATASHEET!$A$2:$EW$231,92,FALSE)="","",VLOOKUP(L3VA!$A82,DATASHEET!$A$2:$EW$231,92,FALSE))</f>
        <v/>
      </c>
      <c r="CQ82" s="105" t="str">
        <f t="shared" si="107"/>
        <v/>
      </c>
      <c r="CR82" s="106" t="str">
        <f>IF(ISBLANK(DATASHEET!CX70),"",DATASHEET!CX70)</f>
        <v/>
      </c>
      <c r="CS82" s="107" t="str">
        <f>IF(ISBLANK(DATASHEET!CY70),"",DATASHEET!CY70)</f>
        <v/>
      </c>
      <c r="CT82" s="123" t="str">
        <f t="shared" si="108"/>
        <v/>
      </c>
      <c r="CU82" s="124">
        <f>IFERROR(INDEX(DATASHEET!$A$1:$GG$231,MATCH(L3VA!$A82,DATASHEET!$A$1:$A$231,0),MATCH(L3VA!CV$2,DATASHEET!$A$1:$GG$1,0)),"")</f>
        <v>0</v>
      </c>
      <c r="CV82" s="105" t="str">
        <f>IF(VLOOKUP(L3VA!$A82,DATASHEET!$A$2:$EW$231,107,FALSE)="","",VLOOKUP(L3VA!$A82,DATASHEET!$A$2:$EW$231,107,FALSE))</f>
        <v/>
      </c>
      <c r="CW82" s="105" t="str">
        <f t="shared" si="109"/>
        <v/>
      </c>
      <c r="CX82" s="106" t="str">
        <f>IF(ISBLANK(DATASHEET!DC70),"",DATASHEET!DC70)</f>
        <v/>
      </c>
      <c r="CY82" s="107" t="str">
        <f>IF(ISBLANK(DATASHEET!DD70),"",DATASHEET!DD70)</f>
        <v/>
      </c>
      <c r="CZ82" s="123" t="str">
        <f t="shared" si="110"/>
        <v/>
      </c>
      <c r="DA82" s="124">
        <f>IFERROR(INDEX(DATASHEET!$A$1:$GG$231,MATCH(L3VA!$A82,DATASHEET!$A$1:$A$231,0),MATCH(L3VA!DB$2,DATASHEET!$A$1:$GG$1,0)),"")</f>
        <v>0</v>
      </c>
      <c r="DB82" s="105" t="str">
        <f>IF(VLOOKUP(L3VA!$A82,DATASHEET!$A$2:$EW$231,97,FALSE)="","",VLOOKUP(L3VA!$A82,DATASHEET!$A$2:$EW$231,97,FALSE))</f>
        <v/>
      </c>
      <c r="DC82" s="105" t="str">
        <f t="shared" si="111"/>
        <v/>
      </c>
      <c r="DD82" s="106" t="str">
        <f>IF(ISBLANK(DATASHEET!DH70),"",DATASHEET!DH70)</f>
        <v/>
      </c>
      <c r="DE82" s="107" t="str">
        <f>IF(ISBLANK(DATASHEET!DI70),"",DATASHEET!DI70)</f>
        <v/>
      </c>
      <c r="DF82" s="123" t="str">
        <f t="shared" si="112"/>
        <v/>
      </c>
      <c r="DG82" s="124">
        <f>IFERROR(INDEX(DATASHEET!$A$1:$GG$231,MATCH(L3VA!$A82,DATASHEET!$A$1:$A$231,0),MATCH(L3VA!DH$2,DATASHEET!$A$1:$GG$1,0)),"")</f>
        <v>0</v>
      </c>
      <c r="DH82" s="105" t="str">
        <f>IF(VLOOKUP(L3VA!$A82,DATASHEET!$A$2:$EW$231,102,FALSE)="","",VLOOKUP(L3VA!$A82,DATASHEET!$A$2:$EW$231,102,FALSE))</f>
        <v/>
      </c>
      <c r="DI82" s="105" t="str">
        <f t="shared" si="113"/>
        <v/>
      </c>
      <c r="DJ82" s="106" t="str">
        <f>IF(ISBLANK(DATASHEET!DM70),"",DATASHEET!DM70)</f>
        <v>JQ</v>
      </c>
      <c r="DK82" s="107" t="str">
        <f>IF(ISBLANK(DATASHEET!DN70),"",DATASHEET!DN70)</f>
        <v>12B-MA-5</v>
      </c>
      <c r="DL82" s="123" t="str">
        <f t="shared" si="114"/>
        <v/>
      </c>
      <c r="DM82" s="124">
        <f>IFERROR(INDEX(DATASHEET!$A$1:$GG$231,MATCH(L3VA!$A82,DATASHEET!$A$1:$A$231,0),MATCH(L3VA!DN$2,DATASHEET!$A$1:$GG$1,0)),"")</f>
        <v>0</v>
      </c>
      <c r="DN82" s="105" t="str">
        <f>IF(VLOOKUP(L3VA!$A82,DATASHEET!$A$2:$FW$231,112,FALSE)="","",VLOOKUP(L3VA!$A82,DATASHEET!$A$2:$FW$231,112,FALSE))</f>
        <v/>
      </c>
      <c r="DO82" s="105" t="str">
        <f t="shared" si="80"/>
        <v/>
      </c>
      <c r="DP82" s="106" t="str">
        <f>IF(ISBLANK(DATASHEET!DR70),"",DATASHEET!DR70)</f>
        <v/>
      </c>
      <c r="DQ82" s="107" t="str">
        <f>IF(ISBLANK(DATASHEET!DS70),"",DATASHEET!DS70)</f>
        <v/>
      </c>
      <c r="DR82" s="123" t="str">
        <f t="shared" si="115"/>
        <v/>
      </c>
      <c r="DS82" s="124">
        <f>IFERROR(INDEX(DATASHEET!$A$1:$GG$231,MATCH(L3VA!$A82,DATASHEET!$A$1:$A$231,0),MATCH(L3VA!DT$2,DATASHEET!$A$1:$GG$1,0)),"")</f>
        <v>0</v>
      </c>
      <c r="DT82" s="105" t="str">
        <f>IF(VLOOKUP(L3VA!$A82,DATASHEET!$A$2:$EW$231,117,FALSE)="","",VLOOKUP(L3VA!$A82,DATASHEET!$A$2:$EW$231,117,FALSE))</f>
        <v>JQ</v>
      </c>
      <c r="DU82" s="105" t="str">
        <f t="shared" si="116"/>
        <v/>
      </c>
      <c r="DV82" s="106" t="str">
        <f>IF(ISBLANK(DATASHEET!DW70),"",DATASHEET!DW70)</f>
        <v/>
      </c>
      <c r="DW82" s="107" t="str">
        <f>IF(ISBLANK(DATASHEET!DX70),"",DATASHEET!DX70)</f>
        <v/>
      </c>
      <c r="DX82" s="123" t="str">
        <f t="shared" si="117"/>
        <v/>
      </c>
      <c r="DY82" s="124" t="str">
        <f>IFERROR(INDEX(DATASHEET!$A$1:$GG$231,MATCH(L3VA!$A82,DATASHEET!$A$1:$A$231,0),MATCH(L3VA!DZ$2,DATASHEET!$A$1:$GG$1,0)),"")</f>
        <v/>
      </c>
      <c r="DZ82" s="105" t="str">
        <f>IF(VLOOKUP(L3VA!$A82,DATASHEET!$A$2:$EW$231,122,FALSE)="","",VLOOKUP(L3VA!$A82,DATASHEET!$A$2:$EW$231,122,FALSE))</f>
        <v/>
      </c>
      <c r="EA82" s="105" t="str">
        <f t="shared" si="118"/>
        <v/>
      </c>
      <c r="EB82" s="106" t="str">
        <f>IF(ISBLANK(DATASHEET!EB70),"",DATASHEET!EB70)</f>
        <v/>
      </c>
      <c r="EC82" s="107" t="str">
        <f>IF(ISBLANK(DATASHEET!EC70),"",DATASHEET!EC70)</f>
        <v/>
      </c>
      <c r="ED82" s="123" t="str">
        <f t="shared" si="119"/>
        <v/>
      </c>
      <c r="EE82" s="124">
        <f>IFERROR(INDEX(DATASHEET!$A$1:$GG$231,MATCH(L3VA!$A82,DATASHEET!$A$1:$A$231,0),MATCH(L3VA!EF$2,DATASHEET!$A$1:$GG$1,0)),"")</f>
        <v>0</v>
      </c>
      <c r="EF82" s="105" t="str">
        <f>IF(VLOOKUP(L3VA!$A82,DATASHEET!$A$2:$EW$231,127,FALSE)="","",VLOOKUP(L3VA!$A82,DATASHEET!$A$2:$EW$231,127,FALSE))</f>
        <v/>
      </c>
      <c r="EG82" s="105" t="str">
        <f t="shared" si="120"/>
        <v/>
      </c>
      <c r="EH82" s="106" t="str">
        <f>IF(ISBLANK(DATASHEET!EG70),"",DATASHEET!EG70)</f>
        <v/>
      </c>
      <c r="EI82" s="107" t="str">
        <f>IF(ISBLANK(DATASHEET!EH70),"",DATASHEET!EH70)</f>
        <v/>
      </c>
      <c r="EJ82" s="123" t="str">
        <f t="shared" si="121"/>
        <v/>
      </c>
      <c r="EK82" s="124">
        <f>IFERROR(INDEX(DATASHEET!$A$1:$GG$231,MATCH(L3VA!$A82,DATASHEET!$A$1:$A$231,0),MATCH(L3VA!EL$2,DATASHEET!$A$1:$GG$1,0)),"")</f>
        <v>0</v>
      </c>
      <c r="EL82" s="105" t="str">
        <f>IF(VLOOKUP(L3VA!$A82,DATASHEET!$A$2:$EW$231,132,FALSE)="","",VLOOKUP(L3VA!$A82,DATASHEET!$A$2:$EW$231,132,FALSE))</f>
        <v/>
      </c>
      <c r="EM82" s="105" t="str">
        <f t="shared" si="122"/>
        <v/>
      </c>
      <c r="EN82" s="106" t="str">
        <f>IF(ISBLANK(DATASHEET!EL70),"",DATASHEET!EL70)</f>
        <v/>
      </c>
      <c r="EO82" s="107" t="str">
        <f>IF(ISBLANK(DATASHEET!EM70),"",DATASHEET!EM70)</f>
        <v/>
      </c>
      <c r="EP82" s="123" t="str">
        <f t="shared" si="123"/>
        <v/>
      </c>
      <c r="EQ82" s="124">
        <f>IFERROR(INDEX(DATASHEET!$A$1:$GG$231,MATCH(L3VA!$A82,DATASHEET!$A$1:$A$231,0),MATCH(L3VA!ER$2,DATASHEET!$A$1:$GG$1,0)),"")</f>
        <v>0</v>
      </c>
      <c r="ER82" s="105" t="str">
        <f>IF(VLOOKUP(L3VA!$A82,DATASHEET!$A$2:$EW$231,137,FALSE)="","",VLOOKUP(L3VA!$A82,DATASHEET!$A$2:$EW$231,137,FALSE))</f>
        <v/>
      </c>
      <c r="ES82" s="105" t="str">
        <f t="shared" si="124"/>
        <v/>
      </c>
      <c r="ET82" s="106" t="str">
        <f>IF(ISBLANK(DATASHEET!EQ70),"",DATASHEET!EQ70)</f>
        <v/>
      </c>
      <c r="EU82" s="107" t="str">
        <f>IF(ISBLANK(DATASHEET!ER70),"",DATASHEET!ER70)</f>
        <v/>
      </c>
      <c r="EV82" s="123" t="str">
        <f t="shared" si="125"/>
        <v/>
      </c>
      <c r="EW82" s="124">
        <f>IFERROR(INDEX(DATASHEET!$A$1:$GG$231,MATCH(L3VA!$A82,DATASHEET!$A$1:$A$231,0),MATCH(L3VA!EX$2,DATASHEET!$A$1:$GG$1,0)),"")</f>
        <v>0</v>
      </c>
      <c r="EX82" s="105" t="str">
        <f>IF(VLOOKUP(L3VA!$A82,DATASHEET!$A$2:$EW$231,142,FALSE)="","",VLOOKUP(L3VA!$A82,DATASHEET!$A$2:$EW$231,142,FALSE))</f>
        <v/>
      </c>
      <c r="EY82" s="105" t="str">
        <f t="shared" si="126"/>
        <v/>
      </c>
      <c r="EZ82" s="106" t="str">
        <f>IF(ISBLANK(DATASHEET!EV70),"",DATASHEET!EV70)</f>
        <v/>
      </c>
      <c r="FA82" s="107" t="str">
        <f>IF(ISBLANK(DATASHEET!EW70),"",DATASHEET!EW70)</f>
        <v/>
      </c>
      <c r="FB82" s="123" t="str">
        <f t="shared" si="127"/>
        <v/>
      </c>
      <c r="FC82" s="124">
        <f>IFERROR(INDEX(DATASHEET!$A$1:$GG$231,MATCH(L3VA!$A82,DATASHEET!$A$1:$A$231,0),MATCH(L3VA!FD$2,DATASHEET!$A$1:$GG$1,0)),"")</f>
        <v>0</v>
      </c>
      <c r="FD82" s="105" t="str">
        <f>IF(VLOOKUP(L3VA!$A82,DATASHEET!$A$2:$FW$231,147,FALSE)="","",VLOOKUP(L3VA!$A82,DATASHEET!$A$2:$FW$231,147,FALSE))</f>
        <v/>
      </c>
      <c r="FE82" s="105" t="str">
        <f t="shared" si="128"/>
        <v/>
      </c>
      <c r="FF82" s="106" t="str">
        <f>IF(ISBLANK(DATASHEET!FA70),"",DATASHEET!FA70)</f>
        <v/>
      </c>
      <c r="FG82" s="107" t="str">
        <f>IF(ISBLANK(DATASHEET!FB70),"",DATASHEET!FB70)</f>
        <v/>
      </c>
    </row>
    <row r="83" spans="1:163" x14ac:dyDescent="0.25">
      <c r="A83" s="354">
        <f>DATASHEET!A71</f>
        <v>150967</v>
      </c>
      <c r="B83" s="42" t="str">
        <f>DATASHEET!B71</f>
        <v>FORSYTHE, Laurie</v>
      </c>
      <c r="C83" s="109" t="str">
        <f>DATASHEET!C71</f>
        <v>12DHO</v>
      </c>
      <c r="D83" s="110" t="str">
        <f>DATASHEET!D71</f>
        <v>F</v>
      </c>
      <c r="E83" s="110" t="str">
        <f>IFERROR(VLOOKUP(A83,'[5]Y12 Students'!$E$3:$I$271,5,FALSE),"")</f>
        <v>INTERNAL</v>
      </c>
      <c r="F83" s="110" t="str">
        <f>DATASHEET!E71</f>
        <v>N</v>
      </c>
      <c r="G83" s="110" t="str">
        <f>DATASHEET!F71</f>
        <v>White - British</v>
      </c>
      <c r="H83" s="110" t="str">
        <f>DATASHEET!G71</f>
        <v>N</v>
      </c>
      <c r="I83" s="110" t="str">
        <f>DATASHEET!H71</f>
        <v>N</v>
      </c>
      <c r="J83" s="111" t="str">
        <f>DATASHEET!J71</f>
        <v>6.25+ (B/A)</v>
      </c>
      <c r="K83" s="104" t="str">
        <f t="shared" si="77"/>
        <v/>
      </c>
      <c r="L83" s="104" t="str">
        <f t="shared" si="78"/>
        <v/>
      </c>
      <c r="M83" s="336" t="str">
        <f>IF(COUNT(L3VA!$N83,L3VA!$Z83,L3VA!$T83,L3VA!$AF83,L3VA!$AX83,L3VA!$AR83,L3VA!$BJ83,L3VA!$BD83,L3VA!$BP83,L3VA!#REF!,L3VA!$AL83,L3VA!$BV83,L3VA!$CH83,L3VA!$CZ83,L3VA!$CN83,L3VA!$DF83,L3VA!$CB83,L3VA!#REF!,L3VA!$DR83,L3VA!$DX83,L3VA!$ED83,L3VA!$EJ83,L3VA!$EP83,L3VA!$EV83,L3VA!$FB83,L3VA!$DL83)=0,"",AVERAGE(N83,Z83,T83,AF83,AL83,AX83,AR83,BJ83,BD83,BP83,BV83,CH83,CZ83,CN83,DF83,CB83,DR83,DX83,ED83,EJ83,EP83,EV83,FB83,DL83))</f>
        <v/>
      </c>
      <c r="N83" s="123" t="str">
        <f t="shared" si="81"/>
        <v/>
      </c>
      <c r="O83" s="124">
        <f>IFERROR(INDEX(DATASHEET!$A$1:$GG$231,MATCH(L3VA!$A83,DATASHEET!$A$1:$A$231,0),MATCH(L3VA!P$2,DATASHEET!$A$1:$GG$1,0)),"")</f>
        <v>0</v>
      </c>
      <c r="P83" s="105">
        <f>IF(VLOOKUP(L3VA!$A83,DATASHEET!$A$2:$EW$231,22,FALSE)="","",VLOOKUP(L3VA!$A83,DATASHEET!$A$2:$EW$231,22,FALSE))</f>
        <v>0</v>
      </c>
      <c r="Q83" s="105" t="str">
        <f t="shared" si="82"/>
        <v/>
      </c>
      <c r="R83" s="106" t="str">
        <f>IF(ISBLANK(DATASHEET!AF71),"",DATASHEET!AF71)</f>
        <v/>
      </c>
      <c r="S83" s="107" t="str">
        <f>IF(ISBLANK(DATASHEET!AG71),"",DATASHEET!AG71)</f>
        <v/>
      </c>
      <c r="T83" s="123" t="str">
        <f t="shared" si="83"/>
        <v/>
      </c>
      <c r="U83" s="124">
        <f>IFERROR(INDEX(DATASHEET!$A$1:$GG$231,MATCH(L3VA!$A83,DATASHEET!$A$1:$A$231,0),MATCH(L3VA!V$2,DATASHEET!$A$1:$GG$1,0)),"")</f>
        <v>0</v>
      </c>
      <c r="V83" s="105">
        <f>IF(VLOOKUP(L3VA!$A83,DATASHEET!$A$2:$EW$231,27,FALSE)="","",VLOOKUP(L3VA!$A83,DATASHEET!$A$2:$EW$231,27,FALSE))</f>
        <v>0</v>
      </c>
      <c r="W83" s="105" t="str">
        <f t="shared" si="84"/>
        <v/>
      </c>
      <c r="X83" s="106" t="str">
        <f>IF(ISBLANK(DATASHEET!AK71),"",DATASHEET!AK71)</f>
        <v/>
      </c>
      <c r="Y83" s="107" t="str">
        <f>IF(ISBLANK(DATASHEET!AL71),"",DATASHEET!AL71)</f>
        <v/>
      </c>
      <c r="Z83" s="123" t="str">
        <f t="shared" si="85"/>
        <v/>
      </c>
      <c r="AA83" s="124">
        <f>IFERROR(INDEX(DATASHEET!$A$1:$GG$231,MATCH(L3VA!$A83,DATASHEET!$A$1:$A$231,0),MATCH(L3VA!AB$2,DATASHEET!$A$1:$GG$1,0)),"")</f>
        <v>0</v>
      </c>
      <c r="AB83" s="105" t="str">
        <f>IF(VLOOKUP(L3VA!$A83,DATASHEET!$A$2:$EW$231,32,FALSE)="","",VLOOKUP(L3VA!$A83,DATASHEET!$A$2:$EW$231,32,FALSE))</f>
        <v/>
      </c>
      <c r="AC83" s="105" t="str">
        <f t="shared" si="86"/>
        <v/>
      </c>
      <c r="AD83" s="106" t="str">
        <f>IF(ISBLANK(DATASHEET!AP71),"",DATASHEET!AP71)</f>
        <v/>
      </c>
      <c r="AE83" s="107" t="str">
        <f>IF(ISBLANK(DATASHEET!AQ71),"",DATASHEET!AQ71)</f>
        <v/>
      </c>
      <c r="AF83" s="123" t="str">
        <f t="shared" si="87"/>
        <v/>
      </c>
      <c r="AG83" s="124">
        <f>IFERROR(INDEX(DATASHEET!$A$1:$GG$231,MATCH(L3VA!$A83,DATASHEET!$A$1:$A$231,0),MATCH(L3VA!AH$2,DATASHEET!$A$1:$GG$1,0)),"")</f>
        <v>0</v>
      </c>
      <c r="AH83" s="105" t="str">
        <f>IF(VLOOKUP(L3VA!$A83,DATASHEET!$A$2:$EW$231,37,FALSE)="","",VLOOKUP(L3VA!$A83,DATASHEET!$A$2:$EW$231,37,FALSE))</f>
        <v/>
      </c>
      <c r="AI83" s="105" t="str">
        <f t="shared" si="88"/>
        <v/>
      </c>
      <c r="AJ83" s="106" t="str">
        <f>IF(ISBLANK(DATASHEET!AU71),"",DATASHEET!AU71)</f>
        <v/>
      </c>
      <c r="AK83" s="107" t="str">
        <f>IF(ISBLANK(DATASHEET!AV71),"",DATASHEET!AV71)</f>
        <v/>
      </c>
      <c r="AL83" s="123" t="str">
        <f t="shared" si="89"/>
        <v/>
      </c>
      <c r="AM83" s="124">
        <f>IFERROR(INDEX(DATASHEET!$A$1:$GG$231,MATCH(L3VA!$A83,DATASHEET!$A$1:$A$231,0),MATCH(L3VA!AN$2,DATASHEET!$A$1:$GG$1,0)),"")</f>
        <v>0</v>
      </c>
      <c r="AN83" s="105" t="str">
        <f>IF(VLOOKUP(L3VA!$A83,DATASHEET!$A$2:$EW$231,42,FALSE)="","",VLOOKUP(L3VA!$A83,DATASHEET!$A$2:$EW$231,42,FALSE))</f>
        <v/>
      </c>
      <c r="AO83" s="105" t="str">
        <f t="shared" si="90"/>
        <v/>
      </c>
      <c r="AP83" s="106" t="str">
        <f>IF(ISBLANK(DATASHEET!AZ71),"",DATASHEET!AZ71)</f>
        <v/>
      </c>
      <c r="AQ83" s="107" t="str">
        <f>IF(ISBLANK(DATASHEET!BA71),"",DATASHEET!BA71)</f>
        <v/>
      </c>
      <c r="AR83" s="123" t="str">
        <f t="shared" si="91"/>
        <v/>
      </c>
      <c r="AS83" s="124">
        <f>IFERROR(INDEX(DATASHEET!$A$1:$GG$231,MATCH(L3VA!$A83,DATASHEET!$A$1:$A$231,0),MATCH(L3VA!AT$2,DATASHEET!$A$1:$GG$1,0)),"")</f>
        <v>0</v>
      </c>
      <c r="AT83" s="105" t="str">
        <f>IF(VLOOKUP(L3VA!$A83,DATASHEET!$A$2:$EW$231,47,FALSE)="","",VLOOKUP(L3VA!$A83,DATASHEET!$A$2:$EW$231,47,FALSE))</f>
        <v/>
      </c>
      <c r="AU83" s="105" t="str">
        <f t="shared" si="92"/>
        <v/>
      </c>
      <c r="AV83" s="106" t="str">
        <f>IF(ISBLANK(DATASHEET!BE71),"",DATASHEET!BE71)</f>
        <v/>
      </c>
      <c r="AW83" s="107" t="str">
        <f>IF(ISBLANK(DATASHEET!BF71),"",DATASHEET!BF71)</f>
        <v/>
      </c>
      <c r="AX83" s="123" t="str">
        <f t="shared" si="93"/>
        <v/>
      </c>
      <c r="AY83" s="124">
        <f>IFERROR(INDEX(DATASHEET!$A$1:$GG$231,MATCH(L3VA!$A83,DATASHEET!$A$1:$A$231,0),MATCH(L3VA!AZ$2,DATASHEET!$A$1:$GG$1,0)),"")</f>
        <v>0</v>
      </c>
      <c r="AZ83" s="105" t="str">
        <f>IF(VLOOKUP(L3VA!$A83,DATASHEET!$A$2:$EW$231,52,FALSE)="","",VLOOKUP(L3VA!$A83,DATASHEET!$A$2:$EW$231,52,FALSE))</f>
        <v/>
      </c>
      <c r="BA83" s="105" t="str">
        <f t="shared" si="94"/>
        <v/>
      </c>
      <c r="BB83" s="106" t="str">
        <f>IF(ISBLANK(DATASHEET!BJ71),"",DATASHEET!BJ71)</f>
        <v/>
      </c>
      <c r="BC83" s="107" t="str">
        <f>IF(ISBLANK(DATASHEET!BK71),"",DATASHEET!BK71)</f>
        <v/>
      </c>
      <c r="BD83" s="123" t="str">
        <f t="shared" si="95"/>
        <v/>
      </c>
      <c r="BE83" s="124">
        <f>IFERROR(INDEX(DATASHEET!$A$1:$GG$231,MATCH(L3VA!$A83,DATASHEET!$A$1:$A$231,0),MATCH(L3VA!BF$2,DATASHEET!$A$1:$GG$1,0)),"")</f>
        <v>0</v>
      </c>
      <c r="BF83" s="105" t="str">
        <f>IF(VLOOKUP(L3VA!$A83,DATASHEET!$A$2:$EW$231,57,FALSE)="","",VLOOKUP(L3VA!$A83,DATASHEET!$A$2:$EW$231,57,FALSE))</f>
        <v/>
      </c>
      <c r="BG83" s="105" t="str">
        <f t="shared" si="96"/>
        <v/>
      </c>
      <c r="BH83" s="106" t="str">
        <f>IF(ISBLANK(DATASHEET!BO71),"",DATASHEET!BO71)</f>
        <v/>
      </c>
      <c r="BI83" s="107" t="str">
        <f>IF(ISBLANK(DATASHEET!BP71),"",DATASHEET!BP71)</f>
        <v/>
      </c>
      <c r="BJ83" s="123" t="str">
        <f t="shared" si="97"/>
        <v/>
      </c>
      <c r="BK83" s="124">
        <f>IFERROR(INDEX(DATASHEET!$A$1:$GG$231,MATCH(L3VA!$A83,DATASHEET!$A$1:$A$231,0),MATCH(L3VA!BL$2,DATASHEET!$A$1:$GG$1,0)),"")</f>
        <v>0</v>
      </c>
      <c r="BL83" s="105" t="str">
        <f>IF(VLOOKUP(L3VA!$A83,DATASHEET!$A$2:$EW$231,62,FALSE)="","",VLOOKUP(L3VA!$A83,DATASHEET!$A$2:$EW$231,62,FALSE))</f>
        <v/>
      </c>
      <c r="BM83" s="105" t="str">
        <f t="shared" si="98"/>
        <v/>
      </c>
      <c r="BN83" s="106" t="str">
        <f>IF(ISBLANK(DATASHEET!BT71),"",DATASHEET!BT71)</f>
        <v/>
      </c>
      <c r="BO83" s="107" t="str">
        <f>IF(ISBLANK(DATASHEET!BU71),"",DATASHEET!BU71)</f>
        <v/>
      </c>
      <c r="BP83" s="123" t="str">
        <f t="shared" si="99"/>
        <v/>
      </c>
      <c r="BQ83" s="124">
        <f>IFERROR(INDEX(DATASHEET!$A$1:$GG$231,MATCH(L3VA!$A83,DATASHEET!$A$1:$A$231,0),MATCH(L3VA!BR$2,DATASHEET!$A$1:$GG$1,0)),"")</f>
        <v>0</v>
      </c>
      <c r="BR83" s="105" t="str">
        <f>IF(VLOOKUP(L3VA!$A83,DATASHEET!$A$2:$EW$231,67,FALSE)="","",VLOOKUP(L3VA!$A83,DATASHEET!$A$2:$EW$231,67,FALSE))</f>
        <v/>
      </c>
      <c r="BS83" s="105" t="str">
        <f t="shared" si="100"/>
        <v/>
      </c>
      <c r="BT83" s="106" t="str">
        <f>IF(ISBLANK(DATASHEET!BY71),"",DATASHEET!BY71)</f>
        <v>JK</v>
      </c>
      <c r="BU83" s="107" t="str">
        <f>IF(ISBLANK(DATASHEET!BZ71),"",DATASHEET!BZ71)</f>
        <v>12A-ENL-5</v>
      </c>
      <c r="BV83" s="123" t="str">
        <f t="shared" si="101"/>
        <v/>
      </c>
      <c r="BW83" s="124">
        <f>IFERROR(INDEX(DATASHEET!$A$1:$GG$231,MATCH(L3VA!$A83,DATASHEET!$A$1:$A$231,0),MATCH(L3VA!BX$2,DATASHEET!$A$1:$GG$1,0)),"")</f>
        <v>0</v>
      </c>
      <c r="BX83" s="105" t="str">
        <f>IF(VLOOKUP(L3VA!$A83,DATASHEET!$A$2:$EW$231,77,FALSE)="","",VLOOKUP(L3VA!$A83,DATASHEET!$A$2:$EW$231,77,FALSE))</f>
        <v>JK</v>
      </c>
      <c r="BY83" s="105" t="str">
        <f t="shared" si="102"/>
        <v/>
      </c>
      <c r="BZ83" s="106" t="str">
        <f>IF(ISBLANK(DATASHEET!CI71),"",DATASHEET!CI71)</f>
        <v/>
      </c>
      <c r="CA83" s="107" t="str">
        <f>IF(ISBLANK(DATASHEET!CJ71),"",DATASHEET!CJ71)</f>
        <v/>
      </c>
      <c r="CB83" s="123" t="str">
        <f t="shared" si="103"/>
        <v/>
      </c>
      <c r="CC83" s="124">
        <f>IFERROR(INDEX(DATASHEET!$A$1:$GG$231,MATCH(L3VA!$A83,DATASHEET!$A$1:$A$231,0),MATCH(L3VA!CD$2,DATASHEET!$A$1:$GG$1,0)),"")</f>
        <v>0</v>
      </c>
      <c r="CD83" s="105" t="str">
        <f>IF(VLOOKUP(L3VA!$A83,DATASHEET!$A$2:$EW$231,82,FALSE)="","",VLOOKUP(L3VA!$A83,DATASHEET!$A$2:$EW$231,82,FALSE))</f>
        <v>DHO</v>
      </c>
      <c r="CE83" s="105" t="str">
        <f t="shared" si="104"/>
        <v/>
      </c>
      <c r="CF83" s="106" t="str">
        <f>IF(ISBLANK(DATASHEET!CN71),"",DATASHEET!CN71)</f>
        <v/>
      </c>
      <c r="CG83" s="107" t="str">
        <f>IF(ISBLANK(DATASHEET!CO71),"",DATASHEET!CO71)</f>
        <v/>
      </c>
      <c r="CH83" s="123" t="str">
        <f t="shared" si="105"/>
        <v/>
      </c>
      <c r="CI83" s="124">
        <f>IFERROR(INDEX(DATASHEET!$A$1:$GG$231,MATCH(L3VA!$A83,DATASHEET!$A$1:$A$231,0),MATCH(L3VA!CJ$2,DATASHEET!$A$1:$GG$1,0)),"")</f>
        <v>0</v>
      </c>
      <c r="CJ83" s="105" t="str">
        <f>IF(VLOOKUP(L3VA!$A83,DATASHEET!$A$2:$EW$231,87,FALSE)="","",VLOOKUP(L3VA!$A83,DATASHEET!$A$2:$EW$231,87,FALSE))</f>
        <v/>
      </c>
      <c r="CK83" s="105" t="str">
        <f t="shared" si="79"/>
        <v/>
      </c>
      <c r="CL83" s="106" t="str">
        <f>IF(ISBLANK(DATASHEET!CS71),"",DATASHEET!CS71)</f>
        <v/>
      </c>
      <c r="CM83" s="107" t="str">
        <f>IF(ISBLANK(DATASHEET!CT71),"",DATASHEET!CT71)</f>
        <v/>
      </c>
      <c r="CN83" s="123" t="str">
        <f t="shared" si="106"/>
        <v/>
      </c>
      <c r="CO83" s="124">
        <f>IFERROR(INDEX(DATASHEET!$A$1:$GG$231,MATCH(L3VA!$A83,DATASHEET!$A$1:$A$231,0),MATCH(L3VA!CP$2,DATASHEET!$A$1:$GG$1,0)),"")</f>
        <v>0</v>
      </c>
      <c r="CP83" s="105" t="str">
        <f>IF(VLOOKUP(L3VA!$A83,DATASHEET!$A$2:$EW$231,92,FALSE)="","",VLOOKUP(L3VA!$A83,DATASHEET!$A$2:$EW$231,92,FALSE))</f>
        <v/>
      </c>
      <c r="CQ83" s="105" t="str">
        <f t="shared" si="107"/>
        <v/>
      </c>
      <c r="CR83" s="106" t="str">
        <f>IF(ISBLANK(DATASHEET!CX71),"",DATASHEET!CX71)</f>
        <v/>
      </c>
      <c r="CS83" s="107" t="str">
        <f>IF(ISBLANK(DATASHEET!CY71),"",DATASHEET!CY71)</f>
        <v/>
      </c>
      <c r="CT83" s="123" t="str">
        <f t="shared" si="108"/>
        <v/>
      </c>
      <c r="CU83" s="124">
        <f>IFERROR(INDEX(DATASHEET!$A$1:$GG$231,MATCH(L3VA!$A83,DATASHEET!$A$1:$A$231,0),MATCH(L3VA!CV$2,DATASHEET!$A$1:$GG$1,0)),"")</f>
        <v>0</v>
      </c>
      <c r="CV83" s="105" t="str">
        <f>IF(VLOOKUP(L3VA!$A83,DATASHEET!$A$2:$EW$231,107,FALSE)="","",VLOOKUP(L3VA!$A83,DATASHEET!$A$2:$EW$231,107,FALSE))</f>
        <v/>
      </c>
      <c r="CW83" s="105" t="str">
        <f t="shared" si="109"/>
        <v/>
      </c>
      <c r="CX83" s="106" t="str">
        <f>IF(ISBLANK(DATASHEET!DC71),"",DATASHEET!DC71)</f>
        <v/>
      </c>
      <c r="CY83" s="107" t="str">
        <f>IF(ISBLANK(DATASHEET!DD71),"",DATASHEET!DD71)</f>
        <v/>
      </c>
      <c r="CZ83" s="123" t="str">
        <f t="shared" si="110"/>
        <v/>
      </c>
      <c r="DA83" s="124">
        <f>IFERROR(INDEX(DATASHEET!$A$1:$GG$231,MATCH(L3VA!$A83,DATASHEET!$A$1:$A$231,0),MATCH(L3VA!DB$2,DATASHEET!$A$1:$GG$1,0)),"")</f>
        <v>0</v>
      </c>
      <c r="DB83" s="105" t="str">
        <f>IF(VLOOKUP(L3VA!$A83,DATASHEET!$A$2:$EW$231,97,FALSE)="","",VLOOKUP(L3VA!$A83,DATASHEET!$A$2:$EW$231,97,FALSE))</f>
        <v/>
      </c>
      <c r="DC83" s="105" t="str">
        <f t="shared" si="111"/>
        <v/>
      </c>
      <c r="DD83" s="106" t="str">
        <f>IF(ISBLANK(DATASHEET!DH71),"",DATASHEET!DH71)</f>
        <v>EB</v>
      </c>
      <c r="DE83" s="107" t="str">
        <f>IF(ISBLANK(DATASHEET!DI71),"",DATASHEET!DI71)</f>
        <v>12C-HI-5</v>
      </c>
      <c r="DF83" s="123" t="str">
        <f t="shared" si="112"/>
        <v/>
      </c>
      <c r="DG83" s="124">
        <f>IFERROR(INDEX(DATASHEET!$A$1:$GG$231,MATCH(L3VA!$A83,DATASHEET!$A$1:$A$231,0),MATCH(L3VA!DH$2,DATASHEET!$A$1:$GG$1,0)),"")</f>
        <v>0</v>
      </c>
      <c r="DH83" s="105" t="str">
        <f>IF(VLOOKUP(L3VA!$A83,DATASHEET!$A$2:$EW$231,102,FALSE)="","",VLOOKUP(L3VA!$A83,DATASHEET!$A$2:$EW$231,102,FALSE))</f>
        <v/>
      </c>
      <c r="DI83" s="105" t="str">
        <f t="shared" si="113"/>
        <v/>
      </c>
      <c r="DJ83" s="106" t="str">
        <f>IF(ISBLANK(DATASHEET!DM71),"",DATASHEET!DM71)</f>
        <v/>
      </c>
      <c r="DK83" s="107" t="str">
        <f>IF(ISBLANK(DATASHEET!DN71),"",DATASHEET!DN71)</f>
        <v/>
      </c>
      <c r="DL83" s="123" t="str">
        <f t="shared" si="114"/>
        <v/>
      </c>
      <c r="DM83" s="124">
        <f>IFERROR(INDEX(DATASHEET!$A$1:$GG$231,MATCH(L3VA!$A83,DATASHEET!$A$1:$A$231,0),MATCH(L3VA!DN$2,DATASHEET!$A$1:$GG$1,0)),"")</f>
        <v>0</v>
      </c>
      <c r="DN83" s="105" t="str">
        <f>IF(VLOOKUP(L3VA!$A83,DATASHEET!$A$2:$FW$231,112,FALSE)="","",VLOOKUP(L3VA!$A83,DATASHEET!$A$2:$FW$231,112,FALSE))</f>
        <v>EB</v>
      </c>
      <c r="DO83" s="105" t="str">
        <f t="shared" si="80"/>
        <v/>
      </c>
      <c r="DP83" s="106" t="str">
        <f>IF(ISBLANK(DATASHEET!DR71),"",DATASHEET!DR71)</f>
        <v/>
      </c>
      <c r="DQ83" s="107" t="str">
        <f>IF(ISBLANK(DATASHEET!DS71),"",DATASHEET!DS71)</f>
        <v/>
      </c>
      <c r="DR83" s="123" t="str">
        <f t="shared" si="115"/>
        <v/>
      </c>
      <c r="DS83" s="124">
        <f>IFERROR(INDEX(DATASHEET!$A$1:$GG$231,MATCH(L3VA!$A83,DATASHEET!$A$1:$A$231,0),MATCH(L3VA!DT$2,DATASHEET!$A$1:$GG$1,0)),"")</f>
        <v>0</v>
      </c>
      <c r="DT83" s="105" t="str">
        <f>IF(VLOOKUP(L3VA!$A83,DATASHEET!$A$2:$EW$231,117,FALSE)="","",VLOOKUP(L3VA!$A83,DATASHEET!$A$2:$EW$231,117,FALSE))</f>
        <v/>
      </c>
      <c r="DU83" s="105" t="str">
        <f t="shared" si="116"/>
        <v/>
      </c>
      <c r="DV83" s="106" t="str">
        <f>IF(ISBLANK(DATASHEET!DW71),"",DATASHEET!DW71)</f>
        <v/>
      </c>
      <c r="DW83" s="107" t="str">
        <f>IF(ISBLANK(DATASHEET!DX71),"",DATASHEET!DX71)</f>
        <v/>
      </c>
      <c r="DX83" s="123" t="str">
        <f t="shared" si="117"/>
        <v/>
      </c>
      <c r="DY83" s="124" t="str">
        <f>IFERROR(INDEX(DATASHEET!$A$1:$GG$231,MATCH(L3VA!$A83,DATASHEET!$A$1:$A$231,0),MATCH(L3VA!DZ$2,DATASHEET!$A$1:$GG$1,0)),"")</f>
        <v/>
      </c>
      <c r="DZ83" s="105" t="str">
        <f>IF(VLOOKUP(L3VA!$A83,DATASHEET!$A$2:$EW$231,122,FALSE)="","",VLOOKUP(L3VA!$A83,DATASHEET!$A$2:$EW$231,122,FALSE))</f>
        <v/>
      </c>
      <c r="EA83" s="105" t="str">
        <f t="shared" si="118"/>
        <v/>
      </c>
      <c r="EB83" s="106" t="str">
        <f>IF(ISBLANK(DATASHEET!EB71),"",DATASHEET!EB71)</f>
        <v/>
      </c>
      <c r="EC83" s="107" t="str">
        <f>IF(ISBLANK(DATASHEET!EC71),"",DATASHEET!EC71)</f>
        <v/>
      </c>
      <c r="ED83" s="123" t="str">
        <f t="shared" si="119"/>
        <v/>
      </c>
      <c r="EE83" s="124">
        <f>IFERROR(INDEX(DATASHEET!$A$1:$GG$231,MATCH(L3VA!$A83,DATASHEET!$A$1:$A$231,0),MATCH(L3VA!EF$2,DATASHEET!$A$1:$GG$1,0)),"")</f>
        <v>0</v>
      </c>
      <c r="EF83" s="105" t="str">
        <f>IF(VLOOKUP(L3VA!$A83,DATASHEET!$A$2:$EW$231,127,FALSE)="","",VLOOKUP(L3VA!$A83,DATASHEET!$A$2:$EW$231,127,FALSE))</f>
        <v/>
      </c>
      <c r="EG83" s="105" t="str">
        <f t="shared" si="120"/>
        <v/>
      </c>
      <c r="EH83" s="106" t="str">
        <f>IF(ISBLANK(DATASHEET!EG71),"",DATASHEET!EG71)</f>
        <v/>
      </c>
      <c r="EI83" s="107" t="str">
        <f>IF(ISBLANK(DATASHEET!EH71),"",DATASHEET!EH71)</f>
        <v/>
      </c>
      <c r="EJ83" s="123" t="str">
        <f t="shared" si="121"/>
        <v/>
      </c>
      <c r="EK83" s="124">
        <f>IFERROR(INDEX(DATASHEET!$A$1:$GG$231,MATCH(L3VA!$A83,DATASHEET!$A$1:$A$231,0),MATCH(L3VA!EL$2,DATASHEET!$A$1:$GG$1,0)),"")</f>
        <v>0</v>
      </c>
      <c r="EL83" s="105" t="str">
        <f>IF(VLOOKUP(L3VA!$A83,DATASHEET!$A$2:$EW$231,132,FALSE)="","",VLOOKUP(L3VA!$A83,DATASHEET!$A$2:$EW$231,132,FALSE))</f>
        <v/>
      </c>
      <c r="EM83" s="105" t="str">
        <f t="shared" si="122"/>
        <v/>
      </c>
      <c r="EN83" s="106" t="str">
        <f>IF(ISBLANK(DATASHEET!EL71),"",DATASHEET!EL71)</f>
        <v>MSA</v>
      </c>
      <c r="EO83" s="107" t="str">
        <f>IF(ISBLANK(DATASHEET!EM71),"",DATASHEET!EM71)</f>
        <v>12E-PO-9</v>
      </c>
      <c r="EP83" s="123" t="str">
        <f t="shared" si="123"/>
        <v/>
      </c>
      <c r="EQ83" s="124">
        <f>IFERROR(INDEX(DATASHEET!$A$1:$GG$231,MATCH(L3VA!$A83,DATASHEET!$A$1:$A$231,0),MATCH(L3VA!ER$2,DATASHEET!$A$1:$GG$1,0)),"")</f>
        <v>0</v>
      </c>
      <c r="ER83" s="105" t="str">
        <f>IF(VLOOKUP(L3VA!$A83,DATASHEET!$A$2:$EW$231,137,FALSE)="","",VLOOKUP(L3VA!$A83,DATASHEET!$A$2:$EW$231,137,FALSE))</f>
        <v/>
      </c>
      <c r="ES83" s="105" t="str">
        <f t="shared" si="124"/>
        <v/>
      </c>
      <c r="ET83" s="106" t="str">
        <f>IF(ISBLANK(DATASHEET!EQ71),"",DATASHEET!EQ71)</f>
        <v/>
      </c>
      <c r="EU83" s="107" t="str">
        <f>IF(ISBLANK(DATASHEET!ER71),"",DATASHEET!ER71)</f>
        <v/>
      </c>
      <c r="EV83" s="123" t="str">
        <f t="shared" si="125"/>
        <v/>
      </c>
      <c r="EW83" s="124">
        <f>IFERROR(INDEX(DATASHEET!$A$1:$GG$231,MATCH(L3VA!$A83,DATASHEET!$A$1:$A$231,0),MATCH(L3VA!EX$2,DATASHEET!$A$1:$GG$1,0)),"")</f>
        <v>0</v>
      </c>
      <c r="EX83" s="105" t="str">
        <f>IF(VLOOKUP(L3VA!$A83,DATASHEET!$A$2:$EW$231,142,FALSE)="","",VLOOKUP(L3VA!$A83,DATASHEET!$A$2:$EW$231,142,FALSE))</f>
        <v>MSA</v>
      </c>
      <c r="EY83" s="105" t="str">
        <f t="shared" si="126"/>
        <v/>
      </c>
      <c r="EZ83" s="106" t="str">
        <f>IF(ISBLANK(DATASHEET!EV71),"",DATASHEET!EV71)</f>
        <v/>
      </c>
      <c r="FA83" s="107" t="str">
        <f>IF(ISBLANK(DATASHEET!EW71),"",DATASHEET!EW71)</f>
        <v/>
      </c>
      <c r="FB83" s="123" t="str">
        <f t="shared" si="127"/>
        <v/>
      </c>
      <c r="FC83" s="124">
        <f>IFERROR(INDEX(DATASHEET!$A$1:$GG$231,MATCH(L3VA!$A83,DATASHEET!$A$1:$A$231,0),MATCH(L3VA!FD$2,DATASHEET!$A$1:$GG$1,0)),"")</f>
        <v>0</v>
      </c>
      <c r="FD83" s="105" t="str">
        <f>IF(VLOOKUP(L3VA!$A83,DATASHEET!$A$2:$FW$231,147,FALSE)="","",VLOOKUP(L3VA!$A83,DATASHEET!$A$2:$FW$231,147,FALSE))</f>
        <v/>
      </c>
      <c r="FE83" s="105" t="str">
        <f t="shared" si="128"/>
        <v/>
      </c>
      <c r="FF83" s="106" t="str">
        <f>IF(ISBLANK(DATASHEET!FA71),"",DATASHEET!FA71)</f>
        <v/>
      </c>
      <c r="FG83" s="107" t="str">
        <f>IF(ISBLANK(DATASHEET!FB71),"",DATASHEET!FB71)</f>
        <v/>
      </c>
    </row>
    <row r="84" spans="1:163" x14ac:dyDescent="0.25">
      <c r="A84" s="354">
        <f>DATASHEET!A72</f>
        <v>150881</v>
      </c>
      <c r="B84" s="42" t="str">
        <f>DATASHEET!B72</f>
        <v>FRANCIS, Susanna</v>
      </c>
      <c r="C84" s="109" t="str">
        <f>DATASHEET!C72</f>
        <v>12DHO</v>
      </c>
      <c r="D84" s="110" t="str">
        <f>DATASHEET!D72</f>
        <v>F</v>
      </c>
      <c r="E84" s="110" t="str">
        <f>IFERROR(VLOOKUP(A84,'[5]Y12 Students'!$E$3:$I$271,5,FALSE),"")</f>
        <v>INTERNAL</v>
      </c>
      <c r="F84" s="110" t="str">
        <f>DATASHEET!E72</f>
        <v>N</v>
      </c>
      <c r="G84" s="110" t="str">
        <f>DATASHEET!F72</f>
        <v>Indian</v>
      </c>
      <c r="H84" s="110" t="str">
        <f>DATASHEET!G72</f>
        <v>N</v>
      </c>
      <c r="I84" s="110" t="str">
        <f>DATASHEET!H72</f>
        <v>N</v>
      </c>
      <c r="J84" s="111" t="str">
        <f>DATASHEET!J72</f>
        <v>7.75+ (A/A*)</v>
      </c>
      <c r="K84" s="104" t="str">
        <f t="shared" si="77"/>
        <v/>
      </c>
      <c r="L84" s="104" t="str">
        <f t="shared" si="78"/>
        <v/>
      </c>
      <c r="M84" s="336" t="str">
        <f>IF(COUNT(L3VA!$N84,L3VA!$Z84,L3VA!$T84,L3VA!$AF84,L3VA!$AX84,L3VA!$AR84,L3VA!$BJ84,L3VA!$BD84,L3VA!$BP84,L3VA!#REF!,L3VA!$AL84,L3VA!$BV84,L3VA!$CH84,L3VA!$CZ84,L3VA!$CN84,L3VA!$DF84,L3VA!$CB84,L3VA!#REF!,L3VA!$DR84,L3VA!$DX84,L3VA!$ED84,L3VA!$EJ84,L3VA!$EP84,L3VA!$EV84,L3VA!$FB84,L3VA!$DL84)=0,"",AVERAGE(N84,Z84,T84,AF84,AL84,AX84,AR84,BJ84,BD84,BP84,BV84,CH84,CZ84,CN84,DF84,CB84,DR84,DX84,ED84,EJ84,EP84,EV84,FB84,DL84))</f>
        <v/>
      </c>
      <c r="N84" s="123" t="str">
        <f t="shared" si="81"/>
        <v/>
      </c>
      <c r="O84" s="124">
        <f>IFERROR(INDEX(DATASHEET!$A$1:$GG$231,MATCH(L3VA!$A84,DATASHEET!$A$1:$A$231,0),MATCH(L3VA!P$2,DATASHEET!$A$1:$GG$1,0)),"")</f>
        <v>0</v>
      </c>
      <c r="P84" s="105">
        <f>IF(VLOOKUP(L3VA!$A84,DATASHEET!$A$2:$EW$231,22,FALSE)="","",VLOOKUP(L3VA!$A84,DATASHEET!$A$2:$EW$231,22,FALSE))</f>
        <v>0</v>
      </c>
      <c r="Q84" s="105" t="str">
        <f t="shared" si="82"/>
        <v/>
      </c>
      <c r="R84" s="106" t="str">
        <f>IF(ISBLANK(DATASHEET!AF72),"",DATASHEET!AF72)</f>
        <v/>
      </c>
      <c r="S84" s="107" t="str">
        <f>IF(ISBLANK(DATASHEET!AG72),"",DATASHEET!AG72)</f>
        <v/>
      </c>
      <c r="T84" s="123" t="str">
        <f t="shared" si="83"/>
        <v/>
      </c>
      <c r="U84" s="124">
        <f>IFERROR(INDEX(DATASHEET!$A$1:$GG$231,MATCH(L3VA!$A84,DATASHEET!$A$1:$A$231,0),MATCH(L3VA!V$2,DATASHEET!$A$1:$GG$1,0)),"")</f>
        <v>0</v>
      </c>
      <c r="V84" s="105">
        <f>IF(VLOOKUP(L3VA!$A84,DATASHEET!$A$2:$EW$231,27,FALSE)="","",VLOOKUP(L3VA!$A84,DATASHEET!$A$2:$EW$231,27,FALSE))</f>
        <v>0</v>
      </c>
      <c r="W84" s="105" t="str">
        <f t="shared" si="84"/>
        <v/>
      </c>
      <c r="X84" s="106" t="str">
        <f>IF(ISBLANK(DATASHEET!AK72),"",DATASHEET!AK72)</f>
        <v/>
      </c>
      <c r="Y84" s="107" t="str">
        <f>IF(ISBLANK(DATASHEET!AL72),"",DATASHEET!AL72)</f>
        <v/>
      </c>
      <c r="Z84" s="123" t="str">
        <f t="shared" si="85"/>
        <v/>
      </c>
      <c r="AA84" s="124">
        <f>IFERROR(INDEX(DATASHEET!$A$1:$GG$231,MATCH(L3VA!$A84,DATASHEET!$A$1:$A$231,0),MATCH(L3VA!AB$2,DATASHEET!$A$1:$GG$1,0)),"")</f>
        <v>0</v>
      </c>
      <c r="AB84" s="105" t="str">
        <f>IF(VLOOKUP(L3VA!$A84,DATASHEET!$A$2:$EW$231,32,FALSE)="","",VLOOKUP(L3VA!$A84,DATASHEET!$A$2:$EW$231,32,FALSE))</f>
        <v/>
      </c>
      <c r="AC84" s="105" t="str">
        <f t="shared" si="86"/>
        <v/>
      </c>
      <c r="AD84" s="106" t="str">
        <f>IF(ISBLANK(DATASHEET!AP72),"",DATASHEET!AP72)</f>
        <v/>
      </c>
      <c r="AE84" s="107" t="str">
        <f>IF(ISBLANK(DATASHEET!AQ72),"",DATASHEET!AQ72)</f>
        <v/>
      </c>
      <c r="AF84" s="123" t="str">
        <f t="shared" si="87"/>
        <v/>
      </c>
      <c r="AG84" s="124">
        <f>IFERROR(INDEX(DATASHEET!$A$1:$GG$231,MATCH(L3VA!$A84,DATASHEET!$A$1:$A$231,0),MATCH(L3VA!AH$2,DATASHEET!$A$1:$GG$1,0)),"")</f>
        <v>0</v>
      </c>
      <c r="AH84" s="105" t="str">
        <f>IF(VLOOKUP(L3VA!$A84,DATASHEET!$A$2:$EW$231,37,FALSE)="","",VLOOKUP(L3VA!$A84,DATASHEET!$A$2:$EW$231,37,FALSE))</f>
        <v/>
      </c>
      <c r="AI84" s="105" t="str">
        <f t="shared" si="88"/>
        <v/>
      </c>
      <c r="AJ84" s="106" t="str">
        <f>IF(ISBLANK(DATASHEET!AU72),"",DATASHEET!AU72)</f>
        <v/>
      </c>
      <c r="AK84" s="107" t="str">
        <f>IF(ISBLANK(DATASHEET!AV72),"",DATASHEET!AV72)</f>
        <v/>
      </c>
      <c r="AL84" s="123" t="str">
        <f t="shared" si="89"/>
        <v/>
      </c>
      <c r="AM84" s="124">
        <f>IFERROR(INDEX(DATASHEET!$A$1:$GG$231,MATCH(L3VA!$A84,DATASHEET!$A$1:$A$231,0),MATCH(L3VA!AN$2,DATASHEET!$A$1:$GG$1,0)),"")</f>
        <v>0</v>
      </c>
      <c r="AN84" s="105" t="str">
        <f>IF(VLOOKUP(L3VA!$A84,DATASHEET!$A$2:$EW$231,42,FALSE)="","",VLOOKUP(L3VA!$A84,DATASHEET!$A$2:$EW$231,42,FALSE))</f>
        <v/>
      </c>
      <c r="AO84" s="105" t="str">
        <f t="shared" si="90"/>
        <v/>
      </c>
      <c r="AP84" s="106" t="str">
        <f>IF(ISBLANK(DATASHEET!AZ72),"",DATASHEET!AZ72)</f>
        <v/>
      </c>
      <c r="AQ84" s="107" t="str">
        <f>IF(ISBLANK(DATASHEET!BA72),"",DATASHEET!BA72)</f>
        <v/>
      </c>
      <c r="AR84" s="123" t="str">
        <f t="shared" si="91"/>
        <v/>
      </c>
      <c r="AS84" s="124">
        <f>IFERROR(INDEX(DATASHEET!$A$1:$GG$231,MATCH(L3VA!$A84,DATASHEET!$A$1:$A$231,0),MATCH(L3VA!AT$2,DATASHEET!$A$1:$GG$1,0)),"")</f>
        <v>0</v>
      </c>
      <c r="AT84" s="105" t="str">
        <f>IF(VLOOKUP(L3VA!$A84,DATASHEET!$A$2:$EW$231,47,FALSE)="","",VLOOKUP(L3VA!$A84,DATASHEET!$A$2:$EW$231,47,FALSE))</f>
        <v/>
      </c>
      <c r="AU84" s="105" t="str">
        <f t="shared" si="92"/>
        <v/>
      </c>
      <c r="AV84" s="106" t="str">
        <f>IF(ISBLANK(DATASHEET!BE72),"",DATASHEET!BE72)</f>
        <v/>
      </c>
      <c r="AW84" s="107" t="str">
        <f>IF(ISBLANK(DATASHEET!BF72),"",DATASHEET!BF72)</f>
        <v/>
      </c>
      <c r="AX84" s="123" t="str">
        <f t="shared" si="93"/>
        <v/>
      </c>
      <c r="AY84" s="124">
        <f>IFERROR(INDEX(DATASHEET!$A$1:$GG$231,MATCH(L3VA!$A84,DATASHEET!$A$1:$A$231,0),MATCH(L3VA!AZ$2,DATASHEET!$A$1:$GG$1,0)),"")</f>
        <v>0</v>
      </c>
      <c r="AZ84" s="105" t="str">
        <f>IF(VLOOKUP(L3VA!$A84,DATASHEET!$A$2:$EW$231,52,FALSE)="","",VLOOKUP(L3VA!$A84,DATASHEET!$A$2:$EW$231,52,FALSE))</f>
        <v/>
      </c>
      <c r="BA84" s="105" t="str">
        <f t="shared" si="94"/>
        <v/>
      </c>
      <c r="BB84" s="106" t="str">
        <f>IF(ISBLANK(DATASHEET!BJ72),"",DATASHEET!BJ72)</f>
        <v/>
      </c>
      <c r="BC84" s="107" t="str">
        <f>IF(ISBLANK(DATASHEET!BK72),"",DATASHEET!BK72)</f>
        <v/>
      </c>
      <c r="BD84" s="123" t="str">
        <f t="shared" si="95"/>
        <v/>
      </c>
      <c r="BE84" s="124">
        <f>IFERROR(INDEX(DATASHEET!$A$1:$GG$231,MATCH(L3VA!$A84,DATASHEET!$A$1:$A$231,0),MATCH(L3VA!BF$2,DATASHEET!$A$1:$GG$1,0)),"")</f>
        <v>0</v>
      </c>
      <c r="BF84" s="105" t="str">
        <f>IF(VLOOKUP(L3VA!$A84,DATASHEET!$A$2:$EW$231,57,FALSE)="","",VLOOKUP(L3VA!$A84,DATASHEET!$A$2:$EW$231,57,FALSE))</f>
        <v/>
      </c>
      <c r="BG84" s="105" t="str">
        <f t="shared" si="96"/>
        <v/>
      </c>
      <c r="BH84" s="106" t="str">
        <f>IF(ISBLANK(DATASHEET!BO72),"",DATASHEET!BO72)</f>
        <v/>
      </c>
      <c r="BI84" s="107" t="str">
        <f>IF(ISBLANK(DATASHEET!BP72),"",DATASHEET!BP72)</f>
        <v/>
      </c>
      <c r="BJ84" s="123" t="str">
        <f t="shared" si="97"/>
        <v/>
      </c>
      <c r="BK84" s="124">
        <f>IFERROR(INDEX(DATASHEET!$A$1:$GG$231,MATCH(L3VA!$A84,DATASHEET!$A$1:$A$231,0),MATCH(L3VA!BL$2,DATASHEET!$A$1:$GG$1,0)),"")</f>
        <v>0</v>
      </c>
      <c r="BL84" s="105" t="str">
        <f>IF(VLOOKUP(L3VA!$A84,DATASHEET!$A$2:$EW$231,62,FALSE)="","",VLOOKUP(L3VA!$A84,DATASHEET!$A$2:$EW$231,62,FALSE))</f>
        <v/>
      </c>
      <c r="BM84" s="105" t="str">
        <f t="shared" si="98"/>
        <v/>
      </c>
      <c r="BN84" s="106" t="str">
        <f>IF(ISBLANK(DATASHEET!BT72),"",DATASHEET!BT72)</f>
        <v/>
      </c>
      <c r="BO84" s="107" t="str">
        <f>IF(ISBLANK(DATASHEET!BU72),"",DATASHEET!BU72)</f>
        <v/>
      </c>
      <c r="BP84" s="123" t="str">
        <f t="shared" si="99"/>
        <v/>
      </c>
      <c r="BQ84" s="124">
        <f>IFERROR(INDEX(DATASHEET!$A$1:$GG$231,MATCH(L3VA!$A84,DATASHEET!$A$1:$A$231,0),MATCH(L3VA!BR$2,DATASHEET!$A$1:$GG$1,0)),"")</f>
        <v>0</v>
      </c>
      <c r="BR84" s="105" t="str">
        <f>IF(VLOOKUP(L3VA!$A84,DATASHEET!$A$2:$EW$231,67,FALSE)="","",VLOOKUP(L3VA!$A84,DATASHEET!$A$2:$EW$231,67,FALSE))</f>
        <v/>
      </c>
      <c r="BS84" s="105" t="str">
        <f t="shared" si="100"/>
        <v/>
      </c>
      <c r="BT84" s="106" t="str">
        <f>IF(ISBLANK(DATASHEET!BY72),"",DATASHEET!BY72)</f>
        <v/>
      </c>
      <c r="BU84" s="107" t="str">
        <f>IF(ISBLANK(DATASHEET!BZ72),"",DATASHEET!BZ72)</f>
        <v/>
      </c>
      <c r="BV84" s="123" t="str">
        <f t="shared" si="101"/>
        <v/>
      </c>
      <c r="BW84" s="124">
        <f>IFERROR(INDEX(DATASHEET!$A$1:$GG$231,MATCH(L3VA!$A84,DATASHEET!$A$1:$A$231,0),MATCH(L3VA!BX$2,DATASHEET!$A$1:$GG$1,0)),"")</f>
        <v>0</v>
      </c>
      <c r="BX84" s="105" t="str">
        <f>IF(VLOOKUP(L3VA!$A84,DATASHEET!$A$2:$EW$231,77,FALSE)="","",VLOOKUP(L3VA!$A84,DATASHEET!$A$2:$EW$231,77,FALSE))</f>
        <v/>
      </c>
      <c r="BY84" s="105" t="str">
        <f t="shared" si="102"/>
        <v/>
      </c>
      <c r="BZ84" s="106" t="str">
        <f>IF(ISBLANK(DATASHEET!CI72),"",DATASHEET!CI72)</f>
        <v/>
      </c>
      <c r="CA84" s="107" t="str">
        <f>IF(ISBLANK(DATASHEET!CJ72),"",DATASHEET!CJ72)</f>
        <v/>
      </c>
      <c r="CB84" s="123" t="str">
        <f t="shared" si="103"/>
        <v/>
      </c>
      <c r="CC84" s="124">
        <f>IFERROR(INDEX(DATASHEET!$A$1:$GG$231,MATCH(L3VA!$A84,DATASHEET!$A$1:$A$231,0),MATCH(L3VA!CD$2,DATASHEET!$A$1:$GG$1,0)),"")</f>
        <v>0</v>
      </c>
      <c r="CD84" s="105" t="str">
        <f>IF(VLOOKUP(L3VA!$A84,DATASHEET!$A$2:$EW$231,82,FALSE)="","",VLOOKUP(L3VA!$A84,DATASHEET!$A$2:$EW$231,82,FALSE))</f>
        <v>DHO</v>
      </c>
      <c r="CE84" s="105" t="str">
        <f t="shared" si="104"/>
        <v/>
      </c>
      <c r="CF84" s="106" t="str">
        <f>IF(ISBLANK(DATASHEET!CN72),"",DATASHEET!CN72)</f>
        <v/>
      </c>
      <c r="CG84" s="107" t="str">
        <f>IF(ISBLANK(DATASHEET!CO72),"",DATASHEET!CO72)</f>
        <v/>
      </c>
      <c r="CH84" s="123" t="str">
        <f t="shared" si="105"/>
        <v/>
      </c>
      <c r="CI84" s="124">
        <f>IFERROR(INDEX(DATASHEET!$A$1:$GG$231,MATCH(L3VA!$A84,DATASHEET!$A$1:$A$231,0),MATCH(L3VA!CJ$2,DATASHEET!$A$1:$GG$1,0)),"")</f>
        <v>0</v>
      </c>
      <c r="CJ84" s="105" t="str">
        <f>IF(VLOOKUP(L3VA!$A84,DATASHEET!$A$2:$EW$231,87,FALSE)="","",VLOOKUP(L3VA!$A84,DATASHEET!$A$2:$EW$231,87,FALSE))</f>
        <v/>
      </c>
      <c r="CK84" s="105" t="str">
        <f t="shared" si="79"/>
        <v/>
      </c>
      <c r="CL84" s="106" t="str">
        <f>IF(ISBLANK(DATASHEET!CS72),"",DATASHEET!CS72)</f>
        <v/>
      </c>
      <c r="CM84" s="107" t="str">
        <f>IF(ISBLANK(DATASHEET!CT72),"",DATASHEET!CT72)</f>
        <v/>
      </c>
      <c r="CN84" s="123" t="str">
        <f t="shared" si="106"/>
        <v/>
      </c>
      <c r="CO84" s="124">
        <f>IFERROR(INDEX(DATASHEET!$A$1:$GG$231,MATCH(L3VA!$A84,DATASHEET!$A$1:$A$231,0),MATCH(L3VA!CP$2,DATASHEET!$A$1:$GG$1,0)),"")</f>
        <v>0</v>
      </c>
      <c r="CP84" s="105" t="str">
        <f>IF(VLOOKUP(L3VA!$A84,DATASHEET!$A$2:$EW$231,92,FALSE)="","",VLOOKUP(L3VA!$A84,DATASHEET!$A$2:$EW$231,92,FALSE))</f>
        <v/>
      </c>
      <c r="CQ84" s="105" t="str">
        <f t="shared" si="107"/>
        <v/>
      </c>
      <c r="CR84" s="106" t="str">
        <f>IF(ISBLANK(DATASHEET!CX72),"",DATASHEET!CX72)</f>
        <v/>
      </c>
      <c r="CS84" s="107" t="str">
        <f>IF(ISBLANK(DATASHEET!CY72),"",DATASHEET!CY72)</f>
        <v/>
      </c>
      <c r="CT84" s="123" t="str">
        <f t="shared" si="108"/>
        <v/>
      </c>
      <c r="CU84" s="124">
        <f>IFERROR(INDEX(DATASHEET!$A$1:$GG$231,MATCH(L3VA!$A84,DATASHEET!$A$1:$A$231,0),MATCH(L3VA!CV$2,DATASHEET!$A$1:$GG$1,0)),"")</f>
        <v>0</v>
      </c>
      <c r="CV84" s="105" t="str">
        <f>IF(VLOOKUP(L3VA!$A84,DATASHEET!$A$2:$EW$231,107,FALSE)="","",VLOOKUP(L3VA!$A84,DATASHEET!$A$2:$EW$231,107,FALSE))</f>
        <v/>
      </c>
      <c r="CW84" s="105" t="str">
        <f t="shared" si="109"/>
        <v/>
      </c>
      <c r="CX84" s="106" t="str">
        <f>IF(ISBLANK(DATASHEET!DC72),"",DATASHEET!DC72)</f>
        <v/>
      </c>
      <c r="CY84" s="107" t="str">
        <f>IF(ISBLANK(DATASHEET!DD72),"",DATASHEET!DD72)</f>
        <v/>
      </c>
      <c r="CZ84" s="123" t="str">
        <f t="shared" si="110"/>
        <v/>
      </c>
      <c r="DA84" s="124">
        <f>IFERROR(INDEX(DATASHEET!$A$1:$GG$231,MATCH(L3VA!$A84,DATASHEET!$A$1:$A$231,0),MATCH(L3VA!DB$2,DATASHEET!$A$1:$GG$1,0)),"")</f>
        <v>0</v>
      </c>
      <c r="DB84" s="105" t="str">
        <f>IF(VLOOKUP(L3VA!$A84,DATASHEET!$A$2:$EW$231,97,FALSE)="","",VLOOKUP(L3VA!$A84,DATASHEET!$A$2:$EW$231,97,FALSE))</f>
        <v/>
      </c>
      <c r="DC84" s="105" t="str">
        <f t="shared" si="111"/>
        <v/>
      </c>
      <c r="DD84" s="106" t="str">
        <f>IF(ISBLANK(DATASHEET!DH72),"",DATASHEET!DH72)</f>
        <v/>
      </c>
      <c r="DE84" s="107" t="str">
        <f>IF(ISBLANK(DATASHEET!DI72),"",DATASHEET!DI72)</f>
        <v/>
      </c>
      <c r="DF84" s="123" t="str">
        <f t="shared" si="112"/>
        <v/>
      </c>
      <c r="DG84" s="124">
        <f>IFERROR(INDEX(DATASHEET!$A$1:$GG$231,MATCH(L3VA!$A84,DATASHEET!$A$1:$A$231,0),MATCH(L3VA!DH$2,DATASHEET!$A$1:$GG$1,0)),"")</f>
        <v>0</v>
      </c>
      <c r="DH84" s="105" t="str">
        <f>IF(VLOOKUP(L3VA!$A84,DATASHEET!$A$2:$EW$231,102,FALSE)="","",VLOOKUP(L3VA!$A84,DATASHEET!$A$2:$EW$231,102,FALSE))</f>
        <v/>
      </c>
      <c r="DI84" s="105" t="str">
        <f t="shared" si="113"/>
        <v/>
      </c>
      <c r="DJ84" s="106" t="str">
        <f>IF(ISBLANK(DATASHEET!DM72),"",DATASHEET!DM72)</f>
        <v>JQ</v>
      </c>
      <c r="DK84" s="107" t="str">
        <f>IF(ISBLANK(DATASHEET!DN72),"",DATASHEET!DN72)</f>
        <v>12C-MA-7</v>
      </c>
      <c r="DL84" s="123" t="str">
        <f t="shared" si="114"/>
        <v/>
      </c>
      <c r="DM84" s="124">
        <f>IFERROR(INDEX(DATASHEET!$A$1:$GG$231,MATCH(L3VA!$A84,DATASHEET!$A$1:$A$231,0),MATCH(L3VA!DN$2,DATASHEET!$A$1:$GG$1,0)),"")</f>
        <v>0</v>
      </c>
      <c r="DN84" s="105" t="str">
        <f>IF(VLOOKUP(L3VA!$A84,DATASHEET!$A$2:$FW$231,112,FALSE)="","",VLOOKUP(L3VA!$A84,DATASHEET!$A$2:$FW$231,112,FALSE))</f>
        <v/>
      </c>
      <c r="DO84" s="105" t="str">
        <f t="shared" si="80"/>
        <v/>
      </c>
      <c r="DP84" s="106" t="str">
        <f>IF(ISBLANK(DATASHEET!DR72),"",DATASHEET!DR72)</f>
        <v/>
      </c>
      <c r="DQ84" s="107" t="str">
        <f>IF(ISBLANK(DATASHEET!DS72),"",DATASHEET!DS72)</f>
        <v/>
      </c>
      <c r="DR84" s="123" t="str">
        <f t="shared" si="115"/>
        <v/>
      </c>
      <c r="DS84" s="124">
        <f>IFERROR(INDEX(DATASHEET!$A$1:$GG$231,MATCH(L3VA!$A84,DATASHEET!$A$1:$A$231,0),MATCH(L3VA!DT$2,DATASHEET!$A$1:$GG$1,0)),"")</f>
        <v>0</v>
      </c>
      <c r="DT84" s="105" t="str">
        <f>IF(VLOOKUP(L3VA!$A84,DATASHEET!$A$2:$EW$231,117,FALSE)="","",VLOOKUP(L3VA!$A84,DATASHEET!$A$2:$EW$231,117,FALSE))</f>
        <v>JQ</v>
      </c>
      <c r="DU84" s="105" t="str">
        <f t="shared" si="116"/>
        <v/>
      </c>
      <c r="DV84" s="106" t="str">
        <f>IF(ISBLANK(DATASHEET!DW72),"",DATASHEET!DW72)</f>
        <v>GRY</v>
      </c>
      <c r="DW84" s="107" t="str">
        <f>IF(ISBLANK(DATASHEET!DX72),"",DATASHEET!DX72)</f>
        <v>12E-P&amp;E-5</v>
      </c>
      <c r="DX84" s="123" t="str">
        <f t="shared" si="117"/>
        <v/>
      </c>
      <c r="DY84" s="124" t="str">
        <f>IFERROR(INDEX(DATASHEET!$A$1:$GG$231,MATCH(L3VA!$A84,DATASHEET!$A$1:$A$231,0),MATCH(L3VA!DZ$2,DATASHEET!$A$1:$GG$1,0)),"")</f>
        <v/>
      </c>
      <c r="DZ84" s="105" t="str">
        <f>IF(VLOOKUP(L3VA!$A84,DATASHEET!$A$2:$EW$231,122,FALSE)="","",VLOOKUP(L3VA!$A84,DATASHEET!$A$2:$EW$231,122,FALSE))</f>
        <v/>
      </c>
      <c r="EA84" s="105" t="str">
        <f t="shared" si="118"/>
        <v/>
      </c>
      <c r="EB84" s="106" t="str">
        <f>IF(ISBLANK(DATASHEET!EB72),"",DATASHEET!EB72)</f>
        <v/>
      </c>
      <c r="EC84" s="107" t="str">
        <f>IF(ISBLANK(DATASHEET!EC72),"",DATASHEET!EC72)</f>
        <v/>
      </c>
      <c r="ED84" s="123" t="str">
        <f t="shared" si="119"/>
        <v/>
      </c>
      <c r="EE84" s="124">
        <f>IFERROR(INDEX(DATASHEET!$A$1:$GG$231,MATCH(L3VA!$A84,DATASHEET!$A$1:$A$231,0),MATCH(L3VA!EF$2,DATASHEET!$A$1:$GG$1,0)),"")</f>
        <v>0</v>
      </c>
      <c r="EF84" s="105" t="str">
        <f>IF(VLOOKUP(L3VA!$A84,DATASHEET!$A$2:$EW$231,127,FALSE)="","",VLOOKUP(L3VA!$A84,DATASHEET!$A$2:$EW$231,127,FALSE))</f>
        <v>GRY</v>
      </c>
      <c r="EG84" s="105" t="str">
        <f t="shared" si="120"/>
        <v/>
      </c>
      <c r="EH84" s="106" t="str">
        <f>IF(ISBLANK(DATASHEET!EG72),"",DATASHEET!EG72)</f>
        <v/>
      </c>
      <c r="EI84" s="107" t="str">
        <f>IF(ISBLANK(DATASHEET!EH72),"",DATASHEET!EH72)</f>
        <v/>
      </c>
      <c r="EJ84" s="123" t="str">
        <f t="shared" si="121"/>
        <v/>
      </c>
      <c r="EK84" s="124">
        <f>IFERROR(INDEX(DATASHEET!$A$1:$GG$231,MATCH(L3VA!$A84,DATASHEET!$A$1:$A$231,0),MATCH(L3VA!EL$2,DATASHEET!$A$1:$GG$1,0)),"")</f>
        <v>0</v>
      </c>
      <c r="EL84" s="105" t="str">
        <f>IF(VLOOKUP(L3VA!$A84,DATASHEET!$A$2:$EW$231,132,FALSE)="","",VLOOKUP(L3VA!$A84,DATASHEET!$A$2:$EW$231,132,FALSE))</f>
        <v/>
      </c>
      <c r="EM84" s="105" t="str">
        <f t="shared" si="122"/>
        <v/>
      </c>
      <c r="EN84" s="106" t="str">
        <f>IF(ISBLANK(DATASHEET!EL72),"",DATASHEET!EL72)</f>
        <v/>
      </c>
      <c r="EO84" s="107" t="str">
        <f>IF(ISBLANK(DATASHEET!EM72),"",DATASHEET!EM72)</f>
        <v/>
      </c>
      <c r="EP84" s="123" t="str">
        <f t="shared" si="123"/>
        <v/>
      </c>
      <c r="EQ84" s="124">
        <f>IFERROR(INDEX(DATASHEET!$A$1:$GG$231,MATCH(L3VA!$A84,DATASHEET!$A$1:$A$231,0),MATCH(L3VA!ER$2,DATASHEET!$A$1:$GG$1,0)),"")</f>
        <v>0</v>
      </c>
      <c r="ER84" s="105" t="str">
        <f>IF(VLOOKUP(L3VA!$A84,DATASHEET!$A$2:$EW$231,137,FALSE)="","",VLOOKUP(L3VA!$A84,DATASHEET!$A$2:$EW$231,137,FALSE))</f>
        <v/>
      </c>
      <c r="ES84" s="105" t="str">
        <f t="shared" si="124"/>
        <v/>
      </c>
      <c r="ET84" s="106" t="str">
        <f>IF(ISBLANK(DATASHEET!EQ72),"",DATASHEET!EQ72)</f>
        <v/>
      </c>
      <c r="EU84" s="107" t="str">
        <f>IF(ISBLANK(DATASHEET!ER72),"",DATASHEET!ER72)</f>
        <v/>
      </c>
      <c r="EV84" s="123" t="str">
        <f t="shared" si="125"/>
        <v/>
      </c>
      <c r="EW84" s="124">
        <f>IFERROR(INDEX(DATASHEET!$A$1:$GG$231,MATCH(L3VA!$A84,DATASHEET!$A$1:$A$231,0),MATCH(L3VA!EX$2,DATASHEET!$A$1:$GG$1,0)),"")</f>
        <v>0</v>
      </c>
      <c r="EX84" s="105" t="str">
        <f>IF(VLOOKUP(L3VA!$A84,DATASHEET!$A$2:$EW$231,142,FALSE)="","",VLOOKUP(L3VA!$A84,DATASHEET!$A$2:$EW$231,142,FALSE))</f>
        <v/>
      </c>
      <c r="EY84" s="105" t="str">
        <f t="shared" si="126"/>
        <v/>
      </c>
      <c r="EZ84" s="106" t="str">
        <f>IF(ISBLANK(DATASHEET!EV72),"",DATASHEET!EV72)</f>
        <v>HSH</v>
      </c>
      <c r="FA84" s="107" t="str">
        <f>IF(ISBLANK(DATASHEET!EW72),"",DATASHEET!EW72)</f>
        <v>12B-SO-9</v>
      </c>
      <c r="FB84" s="123" t="str">
        <f t="shared" si="127"/>
        <v/>
      </c>
      <c r="FC84" s="124">
        <f>IFERROR(INDEX(DATASHEET!$A$1:$GG$231,MATCH(L3VA!$A84,DATASHEET!$A$1:$A$231,0),MATCH(L3VA!FD$2,DATASHEET!$A$1:$GG$1,0)),"")</f>
        <v>0</v>
      </c>
      <c r="FD84" s="105" t="str">
        <f>IF(VLOOKUP(L3VA!$A84,DATASHEET!$A$2:$FW$231,147,FALSE)="","",VLOOKUP(L3VA!$A84,DATASHEET!$A$2:$FW$231,147,FALSE))</f>
        <v/>
      </c>
      <c r="FE84" s="105" t="str">
        <f t="shared" si="128"/>
        <v/>
      </c>
      <c r="FF84" s="106" t="str">
        <f>IF(ISBLANK(DATASHEET!FA72),"",DATASHEET!FA72)</f>
        <v/>
      </c>
      <c r="FG84" s="107" t="str">
        <f>IF(ISBLANK(DATASHEET!FB72),"",DATASHEET!FB72)</f>
        <v/>
      </c>
    </row>
    <row r="85" spans="1:163" x14ac:dyDescent="0.25">
      <c r="A85" s="354">
        <f>DATASHEET!A73</f>
        <v>150842</v>
      </c>
      <c r="B85" s="42" t="str">
        <f>DATASHEET!B73</f>
        <v>GARNETT, Alexandra</v>
      </c>
      <c r="C85" s="109" t="str">
        <f>DATASHEET!C73</f>
        <v>12DHO</v>
      </c>
      <c r="D85" s="110" t="str">
        <f>DATASHEET!D73</f>
        <v>F</v>
      </c>
      <c r="E85" s="110" t="str">
        <f>IFERROR(VLOOKUP(A85,'[5]Y12 Students'!$E$3:$I$271,5,FALSE),"")</f>
        <v>INTERNAL</v>
      </c>
      <c r="F85" s="110" t="str">
        <f>DATASHEET!E73</f>
        <v>N</v>
      </c>
      <c r="G85" s="110" t="str">
        <f>DATASHEET!F73</f>
        <v>White - British</v>
      </c>
      <c r="H85" s="110" t="str">
        <f>DATASHEET!G73</f>
        <v>N</v>
      </c>
      <c r="I85" s="110" t="str">
        <f>DATASHEET!H73</f>
        <v>N</v>
      </c>
      <c r="J85" s="111" t="str">
        <f>DATASHEET!J73</f>
        <v>7.75+ (A/A*)</v>
      </c>
      <c r="K85" s="104" t="str">
        <f t="shared" si="77"/>
        <v/>
      </c>
      <c r="L85" s="104" t="str">
        <f t="shared" si="78"/>
        <v/>
      </c>
      <c r="M85" s="336" t="str">
        <f>IF(COUNT(L3VA!$N85,L3VA!$Z85,L3VA!$T85,L3VA!$AF85,L3VA!$AX85,L3VA!$AR85,L3VA!$BJ85,L3VA!$BD85,L3VA!$BP85,L3VA!#REF!,L3VA!$AL85,L3VA!$BV85,L3VA!$CH85,L3VA!$CZ85,L3VA!$CN85,L3VA!$DF85,L3VA!$CB85,L3VA!#REF!,L3VA!$DR85,L3VA!$DX85,L3VA!$ED85,L3VA!$EJ85,L3VA!$EP85,L3VA!$EV85,L3VA!$FB85,L3VA!$DL85)=0,"",AVERAGE(N85,Z85,T85,AF85,AL85,AX85,AR85,BJ85,BD85,BP85,BV85,CH85,CZ85,CN85,DF85,CB85,DR85,DX85,ED85,EJ85,EP85,EV85,FB85,DL85))</f>
        <v/>
      </c>
      <c r="N85" s="123" t="str">
        <f t="shared" si="81"/>
        <v/>
      </c>
      <c r="O85" s="124">
        <f>IFERROR(INDEX(DATASHEET!$A$1:$GG$231,MATCH(L3VA!$A85,DATASHEET!$A$1:$A$231,0),MATCH(L3VA!P$2,DATASHEET!$A$1:$GG$1,0)),"")</f>
        <v>0</v>
      </c>
      <c r="P85" s="105">
        <f>IF(VLOOKUP(L3VA!$A85,DATASHEET!$A$2:$EW$231,22,FALSE)="","",VLOOKUP(L3VA!$A85,DATASHEET!$A$2:$EW$231,22,FALSE))</f>
        <v>0</v>
      </c>
      <c r="Q85" s="105" t="str">
        <f t="shared" si="82"/>
        <v/>
      </c>
      <c r="R85" s="106" t="str">
        <f>IF(ISBLANK(DATASHEET!AF73),"",DATASHEET!AF73)</f>
        <v/>
      </c>
      <c r="S85" s="107" t="str">
        <f>IF(ISBLANK(DATASHEET!AG73),"",DATASHEET!AG73)</f>
        <v/>
      </c>
      <c r="T85" s="123" t="str">
        <f t="shared" si="83"/>
        <v/>
      </c>
      <c r="U85" s="124">
        <f>IFERROR(INDEX(DATASHEET!$A$1:$GG$231,MATCH(L3VA!$A85,DATASHEET!$A$1:$A$231,0),MATCH(L3VA!V$2,DATASHEET!$A$1:$GG$1,0)),"")</f>
        <v>0</v>
      </c>
      <c r="V85" s="105">
        <f>IF(VLOOKUP(L3VA!$A85,DATASHEET!$A$2:$EW$231,27,FALSE)="","",VLOOKUP(L3VA!$A85,DATASHEET!$A$2:$EW$231,27,FALSE))</f>
        <v>0</v>
      </c>
      <c r="W85" s="105" t="str">
        <f t="shared" si="84"/>
        <v/>
      </c>
      <c r="X85" s="106" t="str">
        <f>IF(ISBLANK(DATASHEET!AK73),"",DATASHEET!AK73)</f>
        <v>KBW</v>
      </c>
      <c r="Y85" s="107" t="str">
        <f>IF(ISBLANK(DATASHEET!AL73),"",DATASHEET!AL73)</f>
        <v>12A-BI-2</v>
      </c>
      <c r="Z85" s="123" t="str">
        <f t="shared" si="85"/>
        <v/>
      </c>
      <c r="AA85" s="124">
        <f>IFERROR(INDEX(DATASHEET!$A$1:$GG$231,MATCH(L3VA!$A85,DATASHEET!$A$1:$A$231,0),MATCH(L3VA!AB$2,DATASHEET!$A$1:$GG$1,0)),"")</f>
        <v>0</v>
      </c>
      <c r="AB85" s="105" t="str">
        <f>IF(VLOOKUP(L3VA!$A85,DATASHEET!$A$2:$EW$231,32,FALSE)="","",VLOOKUP(L3VA!$A85,DATASHEET!$A$2:$EW$231,32,FALSE))</f>
        <v/>
      </c>
      <c r="AC85" s="105" t="str">
        <f t="shared" si="86"/>
        <v/>
      </c>
      <c r="AD85" s="106" t="str">
        <f>IF(ISBLANK(DATASHEET!AP73),"",DATASHEET!AP73)</f>
        <v/>
      </c>
      <c r="AE85" s="107" t="str">
        <f>IF(ISBLANK(DATASHEET!AQ73),"",DATASHEET!AQ73)</f>
        <v/>
      </c>
      <c r="AF85" s="123" t="str">
        <f t="shared" si="87"/>
        <v/>
      </c>
      <c r="AG85" s="124">
        <f>IFERROR(INDEX(DATASHEET!$A$1:$GG$231,MATCH(L3VA!$A85,DATASHEET!$A$1:$A$231,0),MATCH(L3VA!AH$2,DATASHEET!$A$1:$GG$1,0)),"")</f>
        <v>0</v>
      </c>
      <c r="AH85" s="105" t="str">
        <f>IF(VLOOKUP(L3VA!$A85,DATASHEET!$A$2:$EW$231,37,FALSE)="","",VLOOKUP(L3VA!$A85,DATASHEET!$A$2:$EW$231,37,FALSE))</f>
        <v>KBW</v>
      </c>
      <c r="AI85" s="105" t="str">
        <f t="shared" si="88"/>
        <v/>
      </c>
      <c r="AJ85" s="106" t="str">
        <f>IF(ISBLANK(DATASHEET!AU73),"",DATASHEET!AU73)</f>
        <v>ES</v>
      </c>
      <c r="AK85" s="107" t="str">
        <f>IF(ISBLANK(DATASHEET!AV73),"",DATASHEET!AV73)</f>
        <v>12C-CH-2</v>
      </c>
      <c r="AL85" s="123" t="str">
        <f t="shared" si="89"/>
        <v/>
      </c>
      <c r="AM85" s="124">
        <f>IFERROR(INDEX(DATASHEET!$A$1:$GG$231,MATCH(L3VA!$A85,DATASHEET!$A$1:$A$231,0),MATCH(L3VA!AN$2,DATASHEET!$A$1:$GG$1,0)),"")</f>
        <v>0</v>
      </c>
      <c r="AN85" s="105" t="str">
        <f>IF(VLOOKUP(L3VA!$A85,DATASHEET!$A$2:$EW$231,42,FALSE)="","",VLOOKUP(L3VA!$A85,DATASHEET!$A$2:$EW$231,42,FALSE))</f>
        <v/>
      </c>
      <c r="AO85" s="105" t="str">
        <f t="shared" si="90"/>
        <v/>
      </c>
      <c r="AP85" s="106" t="str">
        <f>IF(ISBLANK(DATASHEET!AZ73),"",DATASHEET!AZ73)</f>
        <v/>
      </c>
      <c r="AQ85" s="107" t="str">
        <f>IF(ISBLANK(DATASHEET!BA73),"",DATASHEET!BA73)</f>
        <v/>
      </c>
      <c r="AR85" s="123" t="str">
        <f t="shared" si="91"/>
        <v/>
      </c>
      <c r="AS85" s="124">
        <f>IFERROR(INDEX(DATASHEET!$A$1:$GG$231,MATCH(L3VA!$A85,DATASHEET!$A$1:$A$231,0),MATCH(L3VA!AT$2,DATASHEET!$A$1:$GG$1,0)),"")</f>
        <v>0</v>
      </c>
      <c r="AT85" s="105" t="str">
        <f>IF(VLOOKUP(L3VA!$A85,DATASHEET!$A$2:$EW$231,47,FALSE)="","",VLOOKUP(L3VA!$A85,DATASHEET!$A$2:$EW$231,47,FALSE))</f>
        <v>ES</v>
      </c>
      <c r="AU85" s="105" t="str">
        <f t="shared" si="92"/>
        <v/>
      </c>
      <c r="AV85" s="106" t="str">
        <f>IF(ISBLANK(DATASHEET!BE73),"",DATASHEET!BE73)</f>
        <v/>
      </c>
      <c r="AW85" s="107" t="str">
        <f>IF(ISBLANK(DATASHEET!BF73),"",DATASHEET!BF73)</f>
        <v/>
      </c>
      <c r="AX85" s="123" t="str">
        <f t="shared" si="93"/>
        <v/>
      </c>
      <c r="AY85" s="124">
        <f>IFERROR(INDEX(DATASHEET!$A$1:$GG$231,MATCH(L3VA!$A85,DATASHEET!$A$1:$A$231,0),MATCH(L3VA!AZ$2,DATASHEET!$A$1:$GG$1,0)),"")</f>
        <v>0</v>
      </c>
      <c r="AZ85" s="105" t="str">
        <f>IF(VLOOKUP(L3VA!$A85,DATASHEET!$A$2:$EW$231,52,FALSE)="","",VLOOKUP(L3VA!$A85,DATASHEET!$A$2:$EW$231,52,FALSE))</f>
        <v/>
      </c>
      <c r="BA85" s="105" t="str">
        <f t="shared" si="94"/>
        <v/>
      </c>
      <c r="BB85" s="106" t="str">
        <f>IF(ISBLANK(DATASHEET!BJ73),"",DATASHEET!BJ73)</f>
        <v/>
      </c>
      <c r="BC85" s="107" t="str">
        <f>IF(ISBLANK(DATASHEET!BK73),"",DATASHEET!BK73)</f>
        <v/>
      </c>
      <c r="BD85" s="123" t="str">
        <f t="shared" si="95"/>
        <v/>
      </c>
      <c r="BE85" s="124">
        <f>IFERROR(INDEX(DATASHEET!$A$1:$GG$231,MATCH(L3VA!$A85,DATASHEET!$A$1:$A$231,0),MATCH(L3VA!BF$2,DATASHEET!$A$1:$GG$1,0)),"")</f>
        <v>0</v>
      </c>
      <c r="BF85" s="105" t="str">
        <f>IF(VLOOKUP(L3VA!$A85,DATASHEET!$A$2:$EW$231,57,FALSE)="","",VLOOKUP(L3VA!$A85,DATASHEET!$A$2:$EW$231,57,FALSE))</f>
        <v/>
      </c>
      <c r="BG85" s="105" t="str">
        <f t="shared" si="96"/>
        <v/>
      </c>
      <c r="BH85" s="106" t="str">
        <f>IF(ISBLANK(DATASHEET!BO73),"",DATASHEET!BO73)</f>
        <v/>
      </c>
      <c r="BI85" s="107" t="str">
        <f>IF(ISBLANK(DATASHEET!BP73),"",DATASHEET!BP73)</f>
        <v/>
      </c>
      <c r="BJ85" s="123" t="str">
        <f t="shared" si="97"/>
        <v/>
      </c>
      <c r="BK85" s="124">
        <f>IFERROR(INDEX(DATASHEET!$A$1:$GG$231,MATCH(L3VA!$A85,DATASHEET!$A$1:$A$231,0),MATCH(L3VA!BL$2,DATASHEET!$A$1:$GG$1,0)),"")</f>
        <v>0</v>
      </c>
      <c r="BL85" s="105" t="str">
        <f>IF(VLOOKUP(L3VA!$A85,DATASHEET!$A$2:$EW$231,62,FALSE)="","",VLOOKUP(L3VA!$A85,DATASHEET!$A$2:$EW$231,62,FALSE))</f>
        <v/>
      </c>
      <c r="BM85" s="105" t="str">
        <f t="shared" si="98"/>
        <v/>
      </c>
      <c r="BN85" s="106" t="str">
        <f>IF(ISBLANK(DATASHEET!BT73),"",DATASHEET!BT73)</f>
        <v/>
      </c>
      <c r="BO85" s="107" t="str">
        <f>IF(ISBLANK(DATASHEET!BU73),"",DATASHEET!BU73)</f>
        <v/>
      </c>
      <c r="BP85" s="123" t="str">
        <f t="shared" si="99"/>
        <v/>
      </c>
      <c r="BQ85" s="124">
        <f>IFERROR(INDEX(DATASHEET!$A$1:$GG$231,MATCH(L3VA!$A85,DATASHEET!$A$1:$A$231,0),MATCH(L3VA!BR$2,DATASHEET!$A$1:$GG$1,0)),"")</f>
        <v>0</v>
      </c>
      <c r="BR85" s="105" t="str">
        <f>IF(VLOOKUP(L3VA!$A85,DATASHEET!$A$2:$EW$231,67,FALSE)="","",VLOOKUP(L3VA!$A85,DATASHEET!$A$2:$EW$231,67,FALSE))</f>
        <v/>
      </c>
      <c r="BS85" s="105" t="str">
        <f t="shared" si="100"/>
        <v/>
      </c>
      <c r="BT85" s="106" t="str">
        <f>IF(ISBLANK(DATASHEET!BY73),"",DATASHEET!BY73)</f>
        <v/>
      </c>
      <c r="BU85" s="107" t="str">
        <f>IF(ISBLANK(DATASHEET!BZ73),"",DATASHEET!BZ73)</f>
        <v/>
      </c>
      <c r="BV85" s="123" t="str">
        <f t="shared" si="101"/>
        <v/>
      </c>
      <c r="BW85" s="124">
        <f>IFERROR(INDEX(DATASHEET!$A$1:$GG$231,MATCH(L3VA!$A85,DATASHEET!$A$1:$A$231,0),MATCH(L3VA!BX$2,DATASHEET!$A$1:$GG$1,0)),"")</f>
        <v>0</v>
      </c>
      <c r="BX85" s="105" t="str">
        <f>IF(VLOOKUP(L3VA!$A85,DATASHEET!$A$2:$EW$231,77,FALSE)="","",VLOOKUP(L3VA!$A85,DATASHEET!$A$2:$EW$231,77,FALSE))</f>
        <v/>
      </c>
      <c r="BY85" s="105" t="str">
        <f t="shared" si="102"/>
        <v/>
      </c>
      <c r="BZ85" s="106" t="str">
        <f>IF(ISBLANK(DATASHEET!CI73),"",DATASHEET!CI73)</f>
        <v/>
      </c>
      <c r="CA85" s="107" t="str">
        <f>IF(ISBLANK(DATASHEET!CJ73),"",DATASHEET!CJ73)</f>
        <v/>
      </c>
      <c r="CB85" s="123" t="str">
        <f t="shared" si="103"/>
        <v/>
      </c>
      <c r="CC85" s="124">
        <f>IFERROR(INDEX(DATASHEET!$A$1:$GG$231,MATCH(L3VA!$A85,DATASHEET!$A$1:$A$231,0),MATCH(L3VA!CD$2,DATASHEET!$A$1:$GG$1,0)),"")</f>
        <v>0</v>
      </c>
      <c r="CD85" s="105" t="str">
        <f>IF(VLOOKUP(L3VA!$A85,DATASHEET!$A$2:$EW$231,82,FALSE)="","",VLOOKUP(L3VA!$A85,DATASHEET!$A$2:$EW$231,82,FALSE))</f>
        <v>DHO</v>
      </c>
      <c r="CE85" s="105" t="str">
        <f t="shared" si="104"/>
        <v/>
      </c>
      <c r="CF85" s="106" t="str">
        <f>IF(ISBLANK(DATASHEET!CN73),"",DATASHEET!CN73)</f>
        <v/>
      </c>
      <c r="CG85" s="107" t="str">
        <f>IF(ISBLANK(DATASHEET!CO73),"",DATASHEET!CO73)</f>
        <v/>
      </c>
      <c r="CH85" s="123" t="str">
        <f t="shared" si="105"/>
        <v/>
      </c>
      <c r="CI85" s="124">
        <f>IFERROR(INDEX(DATASHEET!$A$1:$GG$231,MATCH(L3VA!$A85,DATASHEET!$A$1:$A$231,0),MATCH(L3VA!CJ$2,DATASHEET!$A$1:$GG$1,0)),"")</f>
        <v>0</v>
      </c>
      <c r="CJ85" s="105" t="str">
        <f>IF(VLOOKUP(L3VA!$A85,DATASHEET!$A$2:$EW$231,87,FALSE)="","",VLOOKUP(L3VA!$A85,DATASHEET!$A$2:$EW$231,87,FALSE))</f>
        <v/>
      </c>
      <c r="CK85" s="105" t="str">
        <f t="shared" si="79"/>
        <v/>
      </c>
      <c r="CL85" s="106" t="str">
        <f>IF(ISBLANK(DATASHEET!CS73),"",DATASHEET!CS73)</f>
        <v/>
      </c>
      <c r="CM85" s="107" t="str">
        <f>IF(ISBLANK(DATASHEET!CT73),"",DATASHEET!CT73)</f>
        <v/>
      </c>
      <c r="CN85" s="123" t="str">
        <f t="shared" si="106"/>
        <v/>
      </c>
      <c r="CO85" s="124">
        <f>IFERROR(INDEX(DATASHEET!$A$1:$GG$231,MATCH(L3VA!$A85,DATASHEET!$A$1:$A$231,0),MATCH(L3VA!CP$2,DATASHEET!$A$1:$GG$1,0)),"")</f>
        <v>0</v>
      </c>
      <c r="CP85" s="105" t="str">
        <f>IF(VLOOKUP(L3VA!$A85,DATASHEET!$A$2:$EW$231,92,FALSE)="","",VLOOKUP(L3VA!$A85,DATASHEET!$A$2:$EW$231,92,FALSE))</f>
        <v/>
      </c>
      <c r="CQ85" s="105" t="str">
        <f t="shared" si="107"/>
        <v/>
      </c>
      <c r="CR85" s="106" t="str">
        <f>IF(ISBLANK(DATASHEET!CX73),"",DATASHEET!CX73)</f>
        <v/>
      </c>
      <c r="CS85" s="107" t="str">
        <f>IF(ISBLANK(DATASHEET!CY73),"",DATASHEET!CY73)</f>
        <v/>
      </c>
      <c r="CT85" s="123" t="str">
        <f t="shared" si="108"/>
        <v/>
      </c>
      <c r="CU85" s="124">
        <f>IFERROR(INDEX(DATASHEET!$A$1:$GG$231,MATCH(L3VA!$A85,DATASHEET!$A$1:$A$231,0),MATCH(L3VA!CV$2,DATASHEET!$A$1:$GG$1,0)),"")</f>
        <v>0</v>
      </c>
      <c r="CV85" s="105" t="str">
        <f>IF(VLOOKUP(L3VA!$A85,DATASHEET!$A$2:$EW$231,107,FALSE)="","",VLOOKUP(L3VA!$A85,DATASHEET!$A$2:$EW$231,107,FALSE))</f>
        <v/>
      </c>
      <c r="CW85" s="105" t="str">
        <f t="shared" si="109"/>
        <v/>
      </c>
      <c r="CX85" s="106" t="str">
        <f>IF(ISBLANK(DATASHEET!DC73),"",DATASHEET!DC73)</f>
        <v/>
      </c>
      <c r="CY85" s="107" t="str">
        <f>IF(ISBLANK(DATASHEET!DD73),"",DATASHEET!DD73)</f>
        <v/>
      </c>
      <c r="CZ85" s="123" t="str">
        <f t="shared" si="110"/>
        <v/>
      </c>
      <c r="DA85" s="124">
        <f>IFERROR(INDEX(DATASHEET!$A$1:$GG$231,MATCH(L3VA!$A85,DATASHEET!$A$1:$A$231,0),MATCH(L3VA!DB$2,DATASHEET!$A$1:$GG$1,0)),"")</f>
        <v>0</v>
      </c>
      <c r="DB85" s="105" t="str">
        <f>IF(VLOOKUP(L3VA!$A85,DATASHEET!$A$2:$EW$231,97,FALSE)="","",VLOOKUP(L3VA!$A85,DATASHEET!$A$2:$EW$231,97,FALSE))</f>
        <v/>
      </c>
      <c r="DC85" s="105" t="str">
        <f t="shared" si="111"/>
        <v/>
      </c>
      <c r="DD85" s="106" t="str">
        <f>IF(ISBLANK(DATASHEET!DH73),"",DATASHEET!DH73)</f>
        <v/>
      </c>
      <c r="DE85" s="107" t="str">
        <f>IF(ISBLANK(DATASHEET!DI73),"",DATASHEET!DI73)</f>
        <v/>
      </c>
      <c r="DF85" s="123" t="str">
        <f t="shared" si="112"/>
        <v/>
      </c>
      <c r="DG85" s="124">
        <f>IFERROR(INDEX(DATASHEET!$A$1:$GG$231,MATCH(L3VA!$A85,DATASHEET!$A$1:$A$231,0),MATCH(L3VA!DH$2,DATASHEET!$A$1:$GG$1,0)),"")</f>
        <v>0</v>
      </c>
      <c r="DH85" s="105" t="str">
        <f>IF(VLOOKUP(L3VA!$A85,DATASHEET!$A$2:$EW$231,102,FALSE)="","",VLOOKUP(L3VA!$A85,DATASHEET!$A$2:$EW$231,102,FALSE))</f>
        <v/>
      </c>
      <c r="DI85" s="105" t="str">
        <f t="shared" si="113"/>
        <v/>
      </c>
      <c r="DJ85" s="106" t="str">
        <f>IF(ISBLANK(DATASHEET!DM73),"",DATASHEET!DM73)</f>
        <v>MRO</v>
      </c>
      <c r="DK85" s="107" t="str">
        <f>IF(ISBLANK(DATASHEET!DN73),"",DATASHEET!DN73)</f>
        <v>12D-MA-7</v>
      </c>
      <c r="DL85" s="123" t="str">
        <f t="shared" si="114"/>
        <v/>
      </c>
      <c r="DM85" s="124">
        <f>IFERROR(INDEX(DATASHEET!$A$1:$GG$231,MATCH(L3VA!$A85,DATASHEET!$A$1:$A$231,0),MATCH(L3VA!DN$2,DATASHEET!$A$1:$GG$1,0)),"")</f>
        <v>0</v>
      </c>
      <c r="DN85" s="105" t="str">
        <f>IF(VLOOKUP(L3VA!$A85,DATASHEET!$A$2:$FW$231,112,FALSE)="","",VLOOKUP(L3VA!$A85,DATASHEET!$A$2:$FW$231,112,FALSE))</f>
        <v/>
      </c>
      <c r="DO85" s="105" t="str">
        <f t="shared" si="80"/>
        <v/>
      </c>
      <c r="DP85" s="106" t="str">
        <f>IF(ISBLANK(DATASHEET!DR73),"",DATASHEET!DR73)</f>
        <v/>
      </c>
      <c r="DQ85" s="107" t="str">
        <f>IF(ISBLANK(DATASHEET!DS73),"",DATASHEET!DS73)</f>
        <v/>
      </c>
      <c r="DR85" s="123" t="str">
        <f t="shared" si="115"/>
        <v/>
      </c>
      <c r="DS85" s="124">
        <f>IFERROR(INDEX(DATASHEET!$A$1:$GG$231,MATCH(L3VA!$A85,DATASHEET!$A$1:$A$231,0),MATCH(L3VA!DT$2,DATASHEET!$A$1:$GG$1,0)),"")</f>
        <v>0</v>
      </c>
      <c r="DT85" s="105" t="str">
        <f>IF(VLOOKUP(L3VA!$A85,DATASHEET!$A$2:$EW$231,117,FALSE)="","",VLOOKUP(L3VA!$A85,DATASHEET!$A$2:$EW$231,117,FALSE))</f>
        <v>MRO</v>
      </c>
      <c r="DU85" s="105" t="str">
        <f t="shared" si="116"/>
        <v/>
      </c>
      <c r="DV85" s="106" t="str">
        <f>IF(ISBLANK(DATASHEET!DW73),"",DATASHEET!DW73)</f>
        <v/>
      </c>
      <c r="DW85" s="107" t="str">
        <f>IF(ISBLANK(DATASHEET!DX73),"",DATASHEET!DX73)</f>
        <v/>
      </c>
      <c r="DX85" s="123" t="str">
        <f t="shared" si="117"/>
        <v/>
      </c>
      <c r="DY85" s="124" t="str">
        <f>IFERROR(INDEX(DATASHEET!$A$1:$GG$231,MATCH(L3VA!$A85,DATASHEET!$A$1:$A$231,0),MATCH(L3VA!DZ$2,DATASHEET!$A$1:$GG$1,0)),"")</f>
        <v/>
      </c>
      <c r="DZ85" s="105" t="str">
        <f>IF(VLOOKUP(L3VA!$A85,DATASHEET!$A$2:$EW$231,122,FALSE)="","",VLOOKUP(L3VA!$A85,DATASHEET!$A$2:$EW$231,122,FALSE))</f>
        <v/>
      </c>
      <c r="EA85" s="105" t="str">
        <f t="shared" si="118"/>
        <v/>
      </c>
      <c r="EB85" s="106" t="str">
        <f>IF(ISBLANK(DATASHEET!EB73),"",DATASHEET!EB73)</f>
        <v/>
      </c>
      <c r="EC85" s="107" t="str">
        <f>IF(ISBLANK(DATASHEET!EC73),"",DATASHEET!EC73)</f>
        <v/>
      </c>
      <c r="ED85" s="123" t="str">
        <f t="shared" si="119"/>
        <v/>
      </c>
      <c r="EE85" s="124">
        <f>IFERROR(INDEX(DATASHEET!$A$1:$GG$231,MATCH(L3VA!$A85,DATASHEET!$A$1:$A$231,0),MATCH(L3VA!EF$2,DATASHEET!$A$1:$GG$1,0)),"")</f>
        <v>0</v>
      </c>
      <c r="EF85" s="105" t="str">
        <f>IF(VLOOKUP(L3VA!$A85,DATASHEET!$A$2:$EW$231,127,FALSE)="","",VLOOKUP(L3VA!$A85,DATASHEET!$A$2:$EW$231,127,FALSE))</f>
        <v/>
      </c>
      <c r="EG85" s="105" t="str">
        <f t="shared" si="120"/>
        <v/>
      </c>
      <c r="EH85" s="106" t="str">
        <f>IF(ISBLANK(DATASHEET!EG73),"",DATASHEET!EG73)</f>
        <v/>
      </c>
      <c r="EI85" s="107" t="str">
        <f>IF(ISBLANK(DATASHEET!EH73),"",DATASHEET!EH73)</f>
        <v/>
      </c>
      <c r="EJ85" s="123" t="str">
        <f t="shared" si="121"/>
        <v/>
      </c>
      <c r="EK85" s="124">
        <f>IFERROR(INDEX(DATASHEET!$A$1:$GG$231,MATCH(L3VA!$A85,DATASHEET!$A$1:$A$231,0),MATCH(L3VA!EL$2,DATASHEET!$A$1:$GG$1,0)),"")</f>
        <v>0</v>
      </c>
      <c r="EL85" s="105" t="str">
        <f>IF(VLOOKUP(L3VA!$A85,DATASHEET!$A$2:$EW$231,132,FALSE)="","",VLOOKUP(L3VA!$A85,DATASHEET!$A$2:$EW$231,132,FALSE))</f>
        <v/>
      </c>
      <c r="EM85" s="105" t="str">
        <f t="shared" si="122"/>
        <v/>
      </c>
      <c r="EN85" s="106" t="str">
        <f>IF(ISBLANK(DATASHEET!EL73),"",DATASHEET!EL73)</f>
        <v/>
      </c>
      <c r="EO85" s="107" t="str">
        <f>IF(ISBLANK(DATASHEET!EM73),"",DATASHEET!EM73)</f>
        <v/>
      </c>
      <c r="EP85" s="123" t="str">
        <f t="shared" si="123"/>
        <v/>
      </c>
      <c r="EQ85" s="124">
        <f>IFERROR(INDEX(DATASHEET!$A$1:$GG$231,MATCH(L3VA!$A85,DATASHEET!$A$1:$A$231,0),MATCH(L3VA!ER$2,DATASHEET!$A$1:$GG$1,0)),"")</f>
        <v>0</v>
      </c>
      <c r="ER85" s="105" t="str">
        <f>IF(VLOOKUP(L3VA!$A85,DATASHEET!$A$2:$EW$231,137,FALSE)="","",VLOOKUP(L3VA!$A85,DATASHEET!$A$2:$EW$231,137,FALSE))</f>
        <v/>
      </c>
      <c r="ES85" s="105" t="str">
        <f t="shared" si="124"/>
        <v/>
      </c>
      <c r="ET85" s="106" t="str">
        <f>IF(ISBLANK(DATASHEET!EQ73),"",DATASHEET!EQ73)</f>
        <v/>
      </c>
      <c r="EU85" s="107" t="str">
        <f>IF(ISBLANK(DATASHEET!ER73),"",DATASHEET!ER73)</f>
        <v/>
      </c>
      <c r="EV85" s="123" t="str">
        <f t="shared" si="125"/>
        <v/>
      </c>
      <c r="EW85" s="124">
        <f>IFERROR(INDEX(DATASHEET!$A$1:$GG$231,MATCH(L3VA!$A85,DATASHEET!$A$1:$A$231,0),MATCH(L3VA!EX$2,DATASHEET!$A$1:$GG$1,0)),"")</f>
        <v>0</v>
      </c>
      <c r="EX85" s="105" t="str">
        <f>IF(VLOOKUP(L3VA!$A85,DATASHEET!$A$2:$EW$231,142,FALSE)="","",VLOOKUP(L3VA!$A85,DATASHEET!$A$2:$EW$231,142,FALSE))</f>
        <v/>
      </c>
      <c r="EY85" s="105" t="str">
        <f t="shared" si="126"/>
        <v/>
      </c>
      <c r="EZ85" s="106" t="str">
        <f>IF(ISBLANK(DATASHEET!EV73),"",DATASHEET!EV73)</f>
        <v/>
      </c>
      <c r="FA85" s="107" t="str">
        <f>IF(ISBLANK(DATASHEET!EW73),"",DATASHEET!EW73)</f>
        <v/>
      </c>
      <c r="FB85" s="123" t="str">
        <f t="shared" si="127"/>
        <v/>
      </c>
      <c r="FC85" s="124">
        <f>IFERROR(INDEX(DATASHEET!$A$1:$GG$231,MATCH(L3VA!$A85,DATASHEET!$A$1:$A$231,0),MATCH(L3VA!FD$2,DATASHEET!$A$1:$GG$1,0)),"")</f>
        <v>0</v>
      </c>
      <c r="FD85" s="105" t="str">
        <f>IF(VLOOKUP(L3VA!$A85,DATASHEET!$A$2:$FW$231,147,FALSE)="","",VLOOKUP(L3VA!$A85,DATASHEET!$A$2:$FW$231,147,FALSE))</f>
        <v/>
      </c>
      <c r="FE85" s="105" t="str">
        <f t="shared" si="128"/>
        <v/>
      </c>
      <c r="FF85" s="106" t="str">
        <f>IF(ISBLANK(DATASHEET!FA73),"",DATASHEET!FA73)</f>
        <v/>
      </c>
      <c r="FG85" s="107" t="str">
        <f>IF(ISBLANK(DATASHEET!FB73),"",DATASHEET!FB73)</f>
        <v/>
      </c>
    </row>
    <row r="86" spans="1:163" x14ac:dyDescent="0.25">
      <c r="A86" s="354">
        <f>DATASHEET!A74</f>
        <v>160116</v>
      </c>
      <c r="B86" s="42" t="str">
        <f>DATASHEET!B74</f>
        <v>GASHI, Nela</v>
      </c>
      <c r="C86" s="109" t="str">
        <f>DATASHEET!C74</f>
        <v>12JN</v>
      </c>
      <c r="D86" s="110" t="str">
        <f>DATASHEET!D74</f>
        <v>F</v>
      </c>
      <c r="E86" s="110" t="str">
        <f>IFERROR(VLOOKUP(A86,'[5]Y12 Students'!$E$3:$I$271,5,FALSE),"")</f>
        <v>EXTERNAL</v>
      </c>
      <c r="F86" s="110" t="str">
        <f>DATASHEET!E74</f>
        <v>N</v>
      </c>
      <c r="G86" s="110" t="str">
        <f>DATASHEET!F74</f>
        <v>Albanian</v>
      </c>
      <c r="H86" s="110" t="str">
        <f>DATASHEET!G74</f>
        <v>N</v>
      </c>
      <c r="I86" s="110" t="str">
        <f>DATASHEET!H74</f>
        <v>N</v>
      </c>
      <c r="J86" s="111" t="str">
        <f>DATASHEET!J74</f>
        <v>6.25+ (B/A)</v>
      </c>
      <c r="K86" s="104" t="str">
        <f t="shared" si="77"/>
        <v/>
      </c>
      <c r="L86" s="104" t="str">
        <f t="shared" si="78"/>
        <v/>
      </c>
      <c r="M86" s="336" t="str">
        <f>IF(COUNT(L3VA!$N86,L3VA!$Z86,L3VA!$T86,L3VA!$AF86,L3VA!$AX86,L3VA!$AR86,L3VA!$BJ86,L3VA!$BD86,L3VA!$BP86,L3VA!#REF!,L3VA!$AL86,L3VA!$BV86,L3VA!$CH86,L3VA!$CZ86,L3VA!$CN86,L3VA!$DF86,L3VA!$CB86,L3VA!#REF!,L3VA!$DR86,L3VA!$DX86,L3VA!$ED86,L3VA!$EJ86,L3VA!$EP86,L3VA!$EV86,L3VA!$FB86,L3VA!$DL86)=0,"",AVERAGE(N86,Z86,T86,AF86,AL86,AX86,AR86,BJ86,BD86,BP86,BV86,CH86,CZ86,CN86,DF86,CB86,DR86,DX86,ED86,EJ86,EP86,EV86,FB86,DL86))</f>
        <v/>
      </c>
      <c r="N86" s="123" t="str">
        <f t="shared" si="81"/>
        <v/>
      </c>
      <c r="O86" s="124">
        <f>IFERROR(INDEX(DATASHEET!$A$1:$GG$231,MATCH(L3VA!$A86,DATASHEET!$A$1:$A$231,0),MATCH(L3VA!P$2,DATASHEET!$A$1:$GG$1,0)),"")</f>
        <v>0</v>
      </c>
      <c r="P86" s="105">
        <f>IF(VLOOKUP(L3VA!$A86,DATASHEET!$A$2:$EW$231,22,FALSE)="","",VLOOKUP(L3VA!$A86,DATASHEET!$A$2:$EW$231,22,FALSE))</f>
        <v>0</v>
      </c>
      <c r="Q86" s="105" t="str">
        <f t="shared" si="82"/>
        <v/>
      </c>
      <c r="R86" s="106" t="str">
        <f>IF(ISBLANK(DATASHEET!AF74),"",DATASHEET!AF74)</f>
        <v/>
      </c>
      <c r="S86" s="107" t="str">
        <f>IF(ISBLANK(DATASHEET!AG74),"",DATASHEET!AG74)</f>
        <v/>
      </c>
      <c r="T86" s="123" t="str">
        <f t="shared" si="83"/>
        <v/>
      </c>
      <c r="U86" s="124">
        <f>IFERROR(INDEX(DATASHEET!$A$1:$GG$231,MATCH(L3VA!$A86,DATASHEET!$A$1:$A$231,0),MATCH(L3VA!V$2,DATASHEET!$A$1:$GG$1,0)),"")</f>
        <v>0</v>
      </c>
      <c r="V86" s="105">
        <f>IF(VLOOKUP(L3VA!$A86,DATASHEET!$A$2:$EW$231,27,FALSE)="","",VLOOKUP(L3VA!$A86,DATASHEET!$A$2:$EW$231,27,FALSE))</f>
        <v>0</v>
      </c>
      <c r="W86" s="105" t="str">
        <f t="shared" si="84"/>
        <v/>
      </c>
      <c r="X86" s="106" t="str">
        <f>IF(ISBLANK(DATASHEET!AK74),"",DATASHEET!AK74)</f>
        <v>RAB</v>
      </c>
      <c r="Y86" s="107" t="str">
        <f>IF(ISBLANK(DATASHEET!AL74),"",DATASHEET!AL74)</f>
        <v>12B-BI-1</v>
      </c>
      <c r="Z86" s="123" t="str">
        <f t="shared" si="85"/>
        <v/>
      </c>
      <c r="AA86" s="124">
        <f>IFERROR(INDEX(DATASHEET!$A$1:$GG$231,MATCH(L3VA!$A86,DATASHEET!$A$1:$A$231,0),MATCH(L3VA!AB$2,DATASHEET!$A$1:$GG$1,0)),"")</f>
        <v>0</v>
      </c>
      <c r="AB86" s="105" t="str">
        <f>IF(VLOOKUP(L3VA!$A86,DATASHEET!$A$2:$EW$231,32,FALSE)="","",VLOOKUP(L3VA!$A86,DATASHEET!$A$2:$EW$231,32,FALSE))</f>
        <v/>
      </c>
      <c r="AC86" s="105" t="str">
        <f t="shared" si="86"/>
        <v/>
      </c>
      <c r="AD86" s="106" t="str">
        <f>IF(ISBLANK(DATASHEET!AP74),"",DATASHEET!AP74)</f>
        <v/>
      </c>
      <c r="AE86" s="107" t="str">
        <f>IF(ISBLANK(DATASHEET!AQ74),"",DATASHEET!AQ74)</f>
        <v/>
      </c>
      <c r="AF86" s="123" t="str">
        <f t="shared" si="87"/>
        <v/>
      </c>
      <c r="AG86" s="124">
        <f>IFERROR(INDEX(DATASHEET!$A$1:$GG$231,MATCH(L3VA!$A86,DATASHEET!$A$1:$A$231,0),MATCH(L3VA!AH$2,DATASHEET!$A$1:$GG$1,0)),"")</f>
        <v>0</v>
      </c>
      <c r="AH86" s="105" t="str">
        <f>IF(VLOOKUP(L3VA!$A86,DATASHEET!$A$2:$EW$231,37,FALSE)="","",VLOOKUP(L3VA!$A86,DATASHEET!$A$2:$EW$231,37,FALSE))</f>
        <v>RAB</v>
      </c>
      <c r="AI86" s="105" t="str">
        <f t="shared" si="88"/>
        <v/>
      </c>
      <c r="AJ86" s="106" t="str">
        <f>IF(ISBLANK(DATASHEET!AU74),"",DATASHEET!AU74)</f>
        <v>KR</v>
      </c>
      <c r="AK86" s="107" t="str">
        <f>IF(ISBLANK(DATASHEET!AV74),"",DATASHEET!AV74)</f>
        <v>12E-CH-1</v>
      </c>
      <c r="AL86" s="123" t="str">
        <f t="shared" si="89"/>
        <v/>
      </c>
      <c r="AM86" s="124">
        <f>IFERROR(INDEX(DATASHEET!$A$1:$GG$231,MATCH(L3VA!$A86,DATASHEET!$A$1:$A$231,0),MATCH(L3VA!AN$2,DATASHEET!$A$1:$GG$1,0)),"")</f>
        <v>0</v>
      </c>
      <c r="AN86" s="105" t="str">
        <f>IF(VLOOKUP(L3VA!$A86,DATASHEET!$A$2:$EW$231,42,FALSE)="","",VLOOKUP(L3VA!$A86,DATASHEET!$A$2:$EW$231,42,FALSE))</f>
        <v/>
      </c>
      <c r="AO86" s="105" t="str">
        <f t="shared" si="90"/>
        <v/>
      </c>
      <c r="AP86" s="106" t="str">
        <f>IF(ISBLANK(DATASHEET!AZ74),"",DATASHEET!AZ74)</f>
        <v/>
      </c>
      <c r="AQ86" s="107" t="str">
        <f>IF(ISBLANK(DATASHEET!BA74),"",DATASHEET!BA74)</f>
        <v/>
      </c>
      <c r="AR86" s="123" t="str">
        <f t="shared" si="91"/>
        <v/>
      </c>
      <c r="AS86" s="124">
        <f>IFERROR(INDEX(DATASHEET!$A$1:$GG$231,MATCH(L3VA!$A86,DATASHEET!$A$1:$A$231,0),MATCH(L3VA!AT$2,DATASHEET!$A$1:$GG$1,0)),"")</f>
        <v>0</v>
      </c>
      <c r="AT86" s="105" t="str">
        <f>IF(VLOOKUP(L3VA!$A86,DATASHEET!$A$2:$EW$231,47,FALSE)="","",VLOOKUP(L3VA!$A86,DATASHEET!$A$2:$EW$231,47,FALSE))</f>
        <v>KR</v>
      </c>
      <c r="AU86" s="105" t="str">
        <f t="shared" si="92"/>
        <v/>
      </c>
      <c r="AV86" s="106" t="str">
        <f>IF(ISBLANK(DATASHEET!BE74),"",DATASHEET!BE74)</f>
        <v/>
      </c>
      <c r="AW86" s="107" t="str">
        <f>IF(ISBLANK(DATASHEET!BF74),"",DATASHEET!BF74)</f>
        <v/>
      </c>
      <c r="AX86" s="123" t="str">
        <f t="shared" si="93"/>
        <v/>
      </c>
      <c r="AY86" s="124">
        <f>IFERROR(INDEX(DATASHEET!$A$1:$GG$231,MATCH(L3VA!$A86,DATASHEET!$A$1:$A$231,0),MATCH(L3VA!AZ$2,DATASHEET!$A$1:$GG$1,0)),"")</f>
        <v>0</v>
      </c>
      <c r="AZ86" s="105" t="str">
        <f>IF(VLOOKUP(L3VA!$A86,DATASHEET!$A$2:$EW$231,52,FALSE)="","",VLOOKUP(L3VA!$A86,DATASHEET!$A$2:$EW$231,52,FALSE))</f>
        <v/>
      </c>
      <c r="BA86" s="105" t="str">
        <f t="shared" si="94"/>
        <v/>
      </c>
      <c r="BB86" s="106" t="str">
        <f>IF(ISBLANK(DATASHEET!BJ74),"",DATASHEET!BJ74)</f>
        <v/>
      </c>
      <c r="BC86" s="107" t="str">
        <f>IF(ISBLANK(DATASHEET!BK74),"",DATASHEET!BK74)</f>
        <v/>
      </c>
      <c r="BD86" s="123" t="str">
        <f t="shared" si="95"/>
        <v/>
      </c>
      <c r="BE86" s="124">
        <f>IFERROR(INDEX(DATASHEET!$A$1:$GG$231,MATCH(L3VA!$A86,DATASHEET!$A$1:$A$231,0),MATCH(L3VA!BF$2,DATASHEET!$A$1:$GG$1,0)),"")</f>
        <v>0</v>
      </c>
      <c r="BF86" s="105" t="str">
        <f>IF(VLOOKUP(L3VA!$A86,DATASHEET!$A$2:$EW$231,57,FALSE)="","",VLOOKUP(L3VA!$A86,DATASHEET!$A$2:$EW$231,57,FALSE))</f>
        <v/>
      </c>
      <c r="BG86" s="105" t="str">
        <f t="shared" si="96"/>
        <v/>
      </c>
      <c r="BH86" s="106" t="str">
        <f>IF(ISBLANK(DATASHEET!BO74),"",DATASHEET!BO74)</f>
        <v/>
      </c>
      <c r="BI86" s="107" t="str">
        <f>IF(ISBLANK(DATASHEET!BP74),"",DATASHEET!BP74)</f>
        <v/>
      </c>
      <c r="BJ86" s="123" t="str">
        <f t="shared" si="97"/>
        <v/>
      </c>
      <c r="BK86" s="124">
        <f>IFERROR(INDEX(DATASHEET!$A$1:$GG$231,MATCH(L3VA!$A86,DATASHEET!$A$1:$A$231,0),MATCH(L3VA!BL$2,DATASHEET!$A$1:$GG$1,0)),"")</f>
        <v>0</v>
      </c>
      <c r="BL86" s="105" t="str">
        <f>IF(VLOOKUP(L3VA!$A86,DATASHEET!$A$2:$EW$231,62,FALSE)="","",VLOOKUP(L3VA!$A86,DATASHEET!$A$2:$EW$231,62,FALSE))</f>
        <v/>
      </c>
      <c r="BM86" s="105" t="str">
        <f t="shared" si="98"/>
        <v/>
      </c>
      <c r="BN86" s="106" t="str">
        <f>IF(ISBLANK(DATASHEET!BT74),"",DATASHEET!BT74)</f>
        <v/>
      </c>
      <c r="BO86" s="107" t="str">
        <f>IF(ISBLANK(DATASHEET!BU74),"",DATASHEET!BU74)</f>
        <v/>
      </c>
      <c r="BP86" s="123" t="str">
        <f t="shared" si="99"/>
        <v/>
      </c>
      <c r="BQ86" s="124">
        <f>IFERROR(INDEX(DATASHEET!$A$1:$GG$231,MATCH(L3VA!$A86,DATASHEET!$A$1:$A$231,0),MATCH(L3VA!BR$2,DATASHEET!$A$1:$GG$1,0)),"")</f>
        <v>0</v>
      </c>
      <c r="BR86" s="105" t="str">
        <f>IF(VLOOKUP(L3VA!$A86,DATASHEET!$A$2:$EW$231,67,FALSE)="","",VLOOKUP(L3VA!$A86,DATASHEET!$A$2:$EW$231,67,FALSE))</f>
        <v/>
      </c>
      <c r="BS86" s="105" t="str">
        <f t="shared" si="100"/>
        <v/>
      </c>
      <c r="BT86" s="106" t="str">
        <f>IF(ISBLANK(DATASHEET!BY74),"",DATASHEET!BY74)</f>
        <v>CSN</v>
      </c>
      <c r="BU86" s="107" t="str">
        <f>IF(ISBLANK(DATASHEET!BZ74),"",DATASHEET!BZ74)</f>
        <v>12D-ENL-5</v>
      </c>
      <c r="BV86" s="123" t="str">
        <f t="shared" si="101"/>
        <v/>
      </c>
      <c r="BW86" s="124">
        <f>IFERROR(INDEX(DATASHEET!$A$1:$GG$231,MATCH(L3VA!$A86,DATASHEET!$A$1:$A$231,0),MATCH(L3VA!BX$2,DATASHEET!$A$1:$GG$1,0)),"")</f>
        <v>0</v>
      </c>
      <c r="BX86" s="105" t="str">
        <f>IF(VLOOKUP(L3VA!$A86,DATASHEET!$A$2:$EW$231,77,FALSE)="","",VLOOKUP(L3VA!$A86,DATASHEET!$A$2:$EW$231,77,FALSE))</f>
        <v>CSN</v>
      </c>
      <c r="BY86" s="105" t="str">
        <f t="shared" si="102"/>
        <v/>
      </c>
      <c r="BZ86" s="106" t="str">
        <f>IF(ISBLANK(DATASHEET!CI74),"",DATASHEET!CI74)</f>
        <v/>
      </c>
      <c r="CA86" s="107" t="str">
        <f>IF(ISBLANK(DATASHEET!CJ74),"",DATASHEET!CJ74)</f>
        <v/>
      </c>
      <c r="CB86" s="123" t="str">
        <f t="shared" si="103"/>
        <v/>
      </c>
      <c r="CC86" s="124">
        <f>IFERROR(INDEX(DATASHEET!$A$1:$GG$231,MATCH(L3VA!$A86,DATASHEET!$A$1:$A$231,0),MATCH(L3VA!CD$2,DATASHEET!$A$1:$GG$1,0)),"")</f>
        <v>0</v>
      </c>
      <c r="CD86" s="105" t="str">
        <f>IF(VLOOKUP(L3VA!$A86,DATASHEET!$A$2:$EW$231,82,FALSE)="","",VLOOKUP(L3VA!$A86,DATASHEET!$A$2:$EW$231,82,FALSE))</f>
        <v>DWA</v>
      </c>
      <c r="CE86" s="105" t="str">
        <f t="shared" si="104"/>
        <v/>
      </c>
      <c r="CF86" s="106" t="str">
        <f>IF(ISBLANK(DATASHEET!CN74),"",DATASHEET!CN74)</f>
        <v/>
      </c>
      <c r="CG86" s="107" t="str">
        <f>IF(ISBLANK(DATASHEET!CO74),"",DATASHEET!CO74)</f>
        <v/>
      </c>
      <c r="CH86" s="123" t="str">
        <f t="shared" si="105"/>
        <v/>
      </c>
      <c r="CI86" s="124">
        <f>IFERROR(INDEX(DATASHEET!$A$1:$GG$231,MATCH(L3VA!$A86,DATASHEET!$A$1:$A$231,0),MATCH(L3VA!CJ$2,DATASHEET!$A$1:$GG$1,0)),"")</f>
        <v>0</v>
      </c>
      <c r="CJ86" s="105" t="str">
        <f>IF(VLOOKUP(L3VA!$A86,DATASHEET!$A$2:$EW$231,87,FALSE)="","",VLOOKUP(L3VA!$A86,DATASHEET!$A$2:$EW$231,87,FALSE))</f>
        <v/>
      </c>
      <c r="CK86" s="105" t="str">
        <f t="shared" si="79"/>
        <v/>
      </c>
      <c r="CL86" s="106" t="str">
        <f>IF(ISBLANK(DATASHEET!CS74),"",DATASHEET!CS74)</f>
        <v/>
      </c>
      <c r="CM86" s="107" t="str">
        <f>IF(ISBLANK(DATASHEET!CT74),"",DATASHEET!CT74)</f>
        <v/>
      </c>
      <c r="CN86" s="123" t="str">
        <f t="shared" si="106"/>
        <v/>
      </c>
      <c r="CO86" s="124">
        <f>IFERROR(INDEX(DATASHEET!$A$1:$GG$231,MATCH(L3VA!$A86,DATASHEET!$A$1:$A$231,0),MATCH(L3VA!CP$2,DATASHEET!$A$1:$GG$1,0)),"")</f>
        <v>0</v>
      </c>
      <c r="CP86" s="105" t="str">
        <f>IF(VLOOKUP(L3VA!$A86,DATASHEET!$A$2:$EW$231,92,FALSE)="","",VLOOKUP(L3VA!$A86,DATASHEET!$A$2:$EW$231,92,FALSE))</f>
        <v/>
      </c>
      <c r="CQ86" s="105" t="str">
        <f t="shared" si="107"/>
        <v/>
      </c>
      <c r="CR86" s="106" t="str">
        <f>IF(ISBLANK(DATASHEET!CX74),"",DATASHEET!CX74)</f>
        <v/>
      </c>
      <c r="CS86" s="107" t="str">
        <f>IF(ISBLANK(DATASHEET!CY74),"",DATASHEET!CY74)</f>
        <v/>
      </c>
      <c r="CT86" s="123" t="str">
        <f t="shared" si="108"/>
        <v/>
      </c>
      <c r="CU86" s="124">
        <f>IFERROR(INDEX(DATASHEET!$A$1:$GG$231,MATCH(L3VA!$A86,DATASHEET!$A$1:$A$231,0),MATCH(L3VA!CV$2,DATASHEET!$A$1:$GG$1,0)),"")</f>
        <v>0</v>
      </c>
      <c r="CV86" s="105" t="str">
        <f>IF(VLOOKUP(L3VA!$A86,DATASHEET!$A$2:$EW$231,107,FALSE)="","",VLOOKUP(L3VA!$A86,DATASHEET!$A$2:$EW$231,107,FALSE))</f>
        <v/>
      </c>
      <c r="CW86" s="105" t="str">
        <f t="shared" si="109"/>
        <v/>
      </c>
      <c r="CX86" s="106" t="str">
        <f>IF(ISBLANK(DATASHEET!DC74),"",DATASHEET!DC74)</f>
        <v/>
      </c>
      <c r="CY86" s="107" t="str">
        <f>IF(ISBLANK(DATASHEET!DD74),"",DATASHEET!DD74)</f>
        <v/>
      </c>
      <c r="CZ86" s="123" t="str">
        <f t="shared" si="110"/>
        <v/>
      </c>
      <c r="DA86" s="124">
        <f>IFERROR(INDEX(DATASHEET!$A$1:$GG$231,MATCH(L3VA!$A86,DATASHEET!$A$1:$A$231,0),MATCH(L3VA!DB$2,DATASHEET!$A$1:$GG$1,0)),"")</f>
        <v>0</v>
      </c>
      <c r="DB86" s="105" t="str">
        <f>IF(VLOOKUP(L3VA!$A86,DATASHEET!$A$2:$EW$231,97,FALSE)="","",VLOOKUP(L3VA!$A86,DATASHEET!$A$2:$EW$231,97,FALSE))</f>
        <v/>
      </c>
      <c r="DC86" s="105" t="str">
        <f t="shared" si="111"/>
        <v/>
      </c>
      <c r="DD86" s="106" t="str">
        <f>IF(ISBLANK(DATASHEET!DH74),"",DATASHEET!DH74)</f>
        <v/>
      </c>
      <c r="DE86" s="107" t="str">
        <f>IF(ISBLANK(DATASHEET!DI74),"",DATASHEET!DI74)</f>
        <v/>
      </c>
      <c r="DF86" s="123" t="str">
        <f t="shared" si="112"/>
        <v/>
      </c>
      <c r="DG86" s="124">
        <f>IFERROR(INDEX(DATASHEET!$A$1:$GG$231,MATCH(L3VA!$A86,DATASHEET!$A$1:$A$231,0),MATCH(L3VA!DH$2,DATASHEET!$A$1:$GG$1,0)),"")</f>
        <v>0</v>
      </c>
      <c r="DH86" s="105" t="str">
        <f>IF(VLOOKUP(L3VA!$A86,DATASHEET!$A$2:$EW$231,102,FALSE)="","",VLOOKUP(L3VA!$A86,DATASHEET!$A$2:$EW$231,102,FALSE))</f>
        <v/>
      </c>
      <c r="DI86" s="105" t="str">
        <f t="shared" si="113"/>
        <v/>
      </c>
      <c r="DJ86" s="106" t="str">
        <f>IF(ISBLANK(DATASHEET!DM74),"",DATASHEET!DM74)</f>
        <v/>
      </c>
      <c r="DK86" s="107" t="str">
        <f>IF(ISBLANK(DATASHEET!DN74),"",DATASHEET!DN74)</f>
        <v/>
      </c>
      <c r="DL86" s="123" t="str">
        <f t="shared" si="114"/>
        <v/>
      </c>
      <c r="DM86" s="124">
        <f>IFERROR(INDEX(DATASHEET!$A$1:$GG$231,MATCH(L3VA!$A86,DATASHEET!$A$1:$A$231,0),MATCH(L3VA!DN$2,DATASHEET!$A$1:$GG$1,0)),"")</f>
        <v>0</v>
      </c>
      <c r="DN86" s="105" t="str">
        <f>IF(VLOOKUP(L3VA!$A86,DATASHEET!$A$2:$FW$231,112,FALSE)="","",VLOOKUP(L3VA!$A86,DATASHEET!$A$2:$FW$231,112,FALSE))</f>
        <v/>
      </c>
      <c r="DO86" s="105" t="str">
        <f t="shared" si="80"/>
        <v/>
      </c>
      <c r="DP86" s="106" t="str">
        <f>IF(ISBLANK(DATASHEET!DR74),"",DATASHEET!DR74)</f>
        <v/>
      </c>
      <c r="DQ86" s="107" t="str">
        <f>IF(ISBLANK(DATASHEET!DS74),"",DATASHEET!DS74)</f>
        <v/>
      </c>
      <c r="DR86" s="123" t="str">
        <f t="shared" si="115"/>
        <v/>
      </c>
      <c r="DS86" s="124">
        <f>IFERROR(INDEX(DATASHEET!$A$1:$GG$231,MATCH(L3VA!$A86,DATASHEET!$A$1:$A$231,0),MATCH(L3VA!DT$2,DATASHEET!$A$1:$GG$1,0)),"")</f>
        <v>0</v>
      </c>
      <c r="DT86" s="105" t="str">
        <f>IF(VLOOKUP(L3VA!$A86,DATASHEET!$A$2:$EW$231,117,FALSE)="","",VLOOKUP(L3VA!$A86,DATASHEET!$A$2:$EW$231,117,FALSE))</f>
        <v/>
      </c>
      <c r="DU86" s="105" t="str">
        <f t="shared" si="116"/>
        <v/>
      </c>
      <c r="DV86" s="106" t="str">
        <f>IF(ISBLANK(DATASHEET!DW74),"",DATASHEET!DW74)</f>
        <v/>
      </c>
      <c r="DW86" s="107" t="str">
        <f>IF(ISBLANK(DATASHEET!DX74),"",DATASHEET!DX74)</f>
        <v/>
      </c>
      <c r="DX86" s="123" t="str">
        <f t="shared" si="117"/>
        <v/>
      </c>
      <c r="DY86" s="124" t="str">
        <f>IFERROR(INDEX(DATASHEET!$A$1:$GG$231,MATCH(L3VA!$A86,DATASHEET!$A$1:$A$231,0),MATCH(L3VA!DZ$2,DATASHEET!$A$1:$GG$1,0)),"")</f>
        <v/>
      </c>
      <c r="DZ86" s="105" t="str">
        <f>IF(VLOOKUP(L3VA!$A86,DATASHEET!$A$2:$EW$231,122,FALSE)="","",VLOOKUP(L3VA!$A86,DATASHEET!$A$2:$EW$231,122,FALSE))</f>
        <v/>
      </c>
      <c r="EA86" s="105" t="str">
        <f t="shared" si="118"/>
        <v/>
      </c>
      <c r="EB86" s="106" t="str">
        <f>IF(ISBLANK(DATASHEET!EB74),"",DATASHEET!EB74)</f>
        <v/>
      </c>
      <c r="EC86" s="107" t="str">
        <f>IF(ISBLANK(DATASHEET!EC74),"",DATASHEET!EC74)</f>
        <v/>
      </c>
      <c r="ED86" s="123" t="str">
        <f t="shared" si="119"/>
        <v/>
      </c>
      <c r="EE86" s="124">
        <f>IFERROR(INDEX(DATASHEET!$A$1:$GG$231,MATCH(L3VA!$A86,DATASHEET!$A$1:$A$231,0),MATCH(L3VA!EF$2,DATASHEET!$A$1:$GG$1,0)),"")</f>
        <v>0</v>
      </c>
      <c r="EF86" s="105" t="str">
        <f>IF(VLOOKUP(L3VA!$A86,DATASHEET!$A$2:$EW$231,127,FALSE)="","",VLOOKUP(L3VA!$A86,DATASHEET!$A$2:$EW$231,127,FALSE))</f>
        <v/>
      </c>
      <c r="EG86" s="105" t="str">
        <f t="shared" si="120"/>
        <v/>
      </c>
      <c r="EH86" s="106" t="str">
        <f>IF(ISBLANK(DATASHEET!EG74),"",DATASHEET!EG74)</f>
        <v/>
      </c>
      <c r="EI86" s="107" t="str">
        <f>IF(ISBLANK(DATASHEET!EH74),"",DATASHEET!EH74)</f>
        <v/>
      </c>
      <c r="EJ86" s="123" t="str">
        <f t="shared" si="121"/>
        <v/>
      </c>
      <c r="EK86" s="124">
        <f>IFERROR(INDEX(DATASHEET!$A$1:$GG$231,MATCH(L3VA!$A86,DATASHEET!$A$1:$A$231,0),MATCH(L3VA!EL$2,DATASHEET!$A$1:$GG$1,0)),"")</f>
        <v>0</v>
      </c>
      <c r="EL86" s="105" t="str">
        <f>IF(VLOOKUP(L3VA!$A86,DATASHEET!$A$2:$EW$231,132,FALSE)="","",VLOOKUP(L3VA!$A86,DATASHEET!$A$2:$EW$231,132,FALSE))</f>
        <v/>
      </c>
      <c r="EM86" s="105" t="str">
        <f t="shared" si="122"/>
        <v/>
      </c>
      <c r="EN86" s="106" t="str">
        <f>IF(ISBLANK(DATASHEET!EL74),"",DATASHEET!EL74)</f>
        <v/>
      </c>
      <c r="EO86" s="107" t="str">
        <f>IF(ISBLANK(DATASHEET!EM74),"",DATASHEET!EM74)</f>
        <v/>
      </c>
      <c r="EP86" s="123" t="str">
        <f t="shared" si="123"/>
        <v/>
      </c>
      <c r="EQ86" s="124">
        <f>IFERROR(INDEX(DATASHEET!$A$1:$GG$231,MATCH(L3VA!$A86,DATASHEET!$A$1:$A$231,0),MATCH(L3VA!ER$2,DATASHEET!$A$1:$GG$1,0)),"")</f>
        <v>0</v>
      </c>
      <c r="ER86" s="105" t="str">
        <f>IF(VLOOKUP(L3VA!$A86,DATASHEET!$A$2:$EW$231,137,FALSE)="","",VLOOKUP(L3VA!$A86,DATASHEET!$A$2:$EW$231,137,FALSE))</f>
        <v/>
      </c>
      <c r="ES86" s="105" t="str">
        <f t="shared" si="124"/>
        <v/>
      </c>
      <c r="ET86" s="106" t="str">
        <f>IF(ISBLANK(DATASHEET!EQ74),"",DATASHEET!EQ74)</f>
        <v/>
      </c>
      <c r="EU86" s="107" t="str">
        <f>IF(ISBLANK(DATASHEET!ER74),"",DATASHEET!ER74)</f>
        <v/>
      </c>
      <c r="EV86" s="123" t="str">
        <f t="shared" si="125"/>
        <v/>
      </c>
      <c r="EW86" s="124">
        <f>IFERROR(INDEX(DATASHEET!$A$1:$GG$231,MATCH(L3VA!$A86,DATASHEET!$A$1:$A$231,0),MATCH(L3VA!EX$2,DATASHEET!$A$1:$GG$1,0)),"")</f>
        <v>0</v>
      </c>
      <c r="EX86" s="105" t="str">
        <f>IF(VLOOKUP(L3VA!$A86,DATASHEET!$A$2:$EW$231,142,FALSE)="","",VLOOKUP(L3VA!$A86,DATASHEET!$A$2:$EW$231,142,FALSE))</f>
        <v/>
      </c>
      <c r="EY86" s="105" t="str">
        <f t="shared" si="126"/>
        <v/>
      </c>
      <c r="EZ86" s="106" t="str">
        <f>IF(ISBLANK(DATASHEET!EV74),"",DATASHEET!EV74)</f>
        <v/>
      </c>
      <c r="FA86" s="107" t="str">
        <f>IF(ISBLANK(DATASHEET!EW74),"",DATASHEET!EW74)</f>
        <v/>
      </c>
      <c r="FB86" s="123" t="str">
        <f t="shared" si="127"/>
        <v/>
      </c>
      <c r="FC86" s="124">
        <f>IFERROR(INDEX(DATASHEET!$A$1:$GG$231,MATCH(L3VA!$A86,DATASHEET!$A$1:$A$231,0),MATCH(L3VA!FD$2,DATASHEET!$A$1:$GG$1,0)),"")</f>
        <v>0</v>
      </c>
      <c r="FD86" s="105" t="str">
        <f>IF(VLOOKUP(L3VA!$A86,DATASHEET!$A$2:$FW$231,147,FALSE)="","",VLOOKUP(L3VA!$A86,DATASHEET!$A$2:$FW$231,147,FALSE))</f>
        <v/>
      </c>
      <c r="FE86" s="105" t="str">
        <f t="shared" si="128"/>
        <v/>
      </c>
      <c r="FF86" s="106" t="str">
        <f>IF(ISBLANK(DATASHEET!FA74),"",DATASHEET!FA74)</f>
        <v/>
      </c>
      <c r="FG86" s="107" t="str">
        <f>IF(ISBLANK(DATASHEET!FB74),"",DATASHEET!FB74)</f>
        <v/>
      </c>
    </row>
    <row r="87" spans="1:163" x14ac:dyDescent="0.25">
      <c r="A87" s="354">
        <f>DATASHEET!A75</f>
        <v>150916</v>
      </c>
      <c r="B87" s="42" t="str">
        <f>DATASHEET!B75</f>
        <v>GODSIL, Katie</v>
      </c>
      <c r="C87" s="109" t="str">
        <f>DATASHEET!C75</f>
        <v>12DHO</v>
      </c>
      <c r="D87" s="110" t="str">
        <f>DATASHEET!D75</f>
        <v>F</v>
      </c>
      <c r="E87" s="110" t="str">
        <f>IFERROR(VLOOKUP(A87,'[5]Y12 Students'!$E$3:$I$271,5,FALSE),"")</f>
        <v>INTERNAL</v>
      </c>
      <c r="F87" s="110" t="str">
        <f>DATASHEET!E75</f>
        <v>N</v>
      </c>
      <c r="G87" s="110" t="str">
        <f>DATASHEET!F75</f>
        <v>White - British</v>
      </c>
      <c r="H87" s="110" t="str">
        <f>DATASHEET!G75</f>
        <v>N</v>
      </c>
      <c r="I87" s="110" t="str">
        <f>DATASHEET!H75</f>
        <v>N</v>
      </c>
      <c r="J87" s="111" t="str">
        <f>DATASHEET!J75</f>
        <v>6.25+ (B/A)</v>
      </c>
      <c r="K87" s="104" t="str">
        <f t="shared" si="77"/>
        <v/>
      </c>
      <c r="L87" s="104" t="str">
        <f t="shared" si="78"/>
        <v/>
      </c>
      <c r="M87" s="336" t="str">
        <f>IF(COUNT(L3VA!$N87,L3VA!$Z87,L3VA!$T87,L3VA!$AF87,L3VA!$AX87,L3VA!$AR87,L3VA!$BJ87,L3VA!$BD87,L3VA!$BP87,L3VA!#REF!,L3VA!$AL87,L3VA!$BV87,L3VA!$CH87,L3VA!$CZ87,L3VA!$CN87,L3VA!$DF87,L3VA!$CB87,L3VA!#REF!,L3VA!$DR87,L3VA!$DX87,L3VA!$ED87,L3VA!$EJ87,L3VA!$EP87,L3VA!$EV87,L3VA!$FB87,L3VA!$DL87)=0,"",AVERAGE(N87,Z87,T87,AF87,AL87,AX87,AR87,BJ87,BD87,BP87,BV87,CH87,CZ87,CN87,DF87,CB87,DR87,DX87,ED87,EJ87,EP87,EV87,FB87,DL87))</f>
        <v/>
      </c>
      <c r="N87" s="123" t="str">
        <f t="shared" si="81"/>
        <v/>
      </c>
      <c r="O87" s="124">
        <f>IFERROR(INDEX(DATASHEET!$A$1:$GG$231,MATCH(L3VA!$A87,DATASHEET!$A$1:$A$231,0),MATCH(L3VA!P$2,DATASHEET!$A$1:$GG$1,0)),"")</f>
        <v>0</v>
      </c>
      <c r="P87" s="105">
        <f>IF(VLOOKUP(L3VA!$A87,DATASHEET!$A$2:$EW$231,22,FALSE)="","",VLOOKUP(L3VA!$A87,DATASHEET!$A$2:$EW$231,22,FALSE))</f>
        <v>0</v>
      </c>
      <c r="Q87" s="105" t="str">
        <f t="shared" si="82"/>
        <v/>
      </c>
      <c r="R87" s="106" t="str">
        <f>IF(ISBLANK(DATASHEET!AF75),"",DATASHEET!AF75)</f>
        <v/>
      </c>
      <c r="S87" s="107" t="str">
        <f>IF(ISBLANK(DATASHEET!AG75),"",DATASHEET!AG75)</f>
        <v/>
      </c>
      <c r="T87" s="123" t="str">
        <f t="shared" si="83"/>
        <v/>
      </c>
      <c r="U87" s="124">
        <f>IFERROR(INDEX(DATASHEET!$A$1:$GG$231,MATCH(L3VA!$A87,DATASHEET!$A$1:$A$231,0),MATCH(L3VA!V$2,DATASHEET!$A$1:$GG$1,0)),"")</f>
        <v>0</v>
      </c>
      <c r="V87" s="105">
        <f>IF(VLOOKUP(L3VA!$A87,DATASHEET!$A$2:$EW$231,27,FALSE)="","",VLOOKUP(L3VA!$A87,DATASHEET!$A$2:$EW$231,27,FALSE))</f>
        <v>0</v>
      </c>
      <c r="W87" s="105" t="str">
        <f t="shared" si="84"/>
        <v/>
      </c>
      <c r="X87" s="106" t="str">
        <f>IF(ISBLANK(DATASHEET!AK75),"",DATASHEET!AK75)</f>
        <v/>
      </c>
      <c r="Y87" s="107" t="str">
        <f>IF(ISBLANK(DATASHEET!AL75),"",DATASHEET!AL75)</f>
        <v/>
      </c>
      <c r="Z87" s="123" t="str">
        <f t="shared" si="85"/>
        <v/>
      </c>
      <c r="AA87" s="124">
        <f>IFERROR(INDEX(DATASHEET!$A$1:$GG$231,MATCH(L3VA!$A87,DATASHEET!$A$1:$A$231,0),MATCH(L3VA!AB$2,DATASHEET!$A$1:$GG$1,0)),"")</f>
        <v>0</v>
      </c>
      <c r="AB87" s="105" t="str">
        <f>IF(VLOOKUP(L3VA!$A87,DATASHEET!$A$2:$EW$231,32,FALSE)="","",VLOOKUP(L3VA!$A87,DATASHEET!$A$2:$EW$231,32,FALSE))</f>
        <v/>
      </c>
      <c r="AC87" s="105" t="str">
        <f t="shared" si="86"/>
        <v/>
      </c>
      <c r="AD87" s="106" t="str">
        <f>IF(ISBLANK(DATASHEET!AP75),"",DATASHEET!AP75)</f>
        <v/>
      </c>
      <c r="AE87" s="107" t="str">
        <f>IF(ISBLANK(DATASHEET!AQ75),"",DATASHEET!AQ75)</f>
        <v/>
      </c>
      <c r="AF87" s="123" t="str">
        <f t="shared" si="87"/>
        <v/>
      </c>
      <c r="AG87" s="124">
        <f>IFERROR(INDEX(DATASHEET!$A$1:$GG$231,MATCH(L3VA!$A87,DATASHEET!$A$1:$A$231,0),MATCH(L3VA!AH$2,DATASHEET!$A$1:$GG$1,0)),"")</f>
        <v>0</v>
      </c>
      <c r="AH87" s="105" t="str">
        <f>IF(VLOOKUP(L3VA!$A87,DATASHEET!$A$2:$EW$231,37,FALSE)="","",VLOOKUP(L3VA!$A87,DATASHEET!$A$2:$EW$231,37,FALSE))</f>
        <v/>
      </c>
      <c r="AI87" s="105" t="str">
        <f t="shared" si="88"/>
        <v/>
      </c>
      <c r="AJ87" s="106" t="str">
        <f>IF(ISBLANK(DATASHEET!AU75),"",DATASHEET!AU75)</f>
        <v/>
      </c>
      <c r="AK87" s="107" t="str">
        <f>IF(ISBLANK(DATASHEET!AV75),"",DATASHEET!AV75)</f>
        <v/>
      </c>
      <c r="AL87" s="123" t="str">
        <f t="shared" si="89"/>
        <v/>
      </c>
      <c r="AM87" s="124">
        <f>IFERROR(INDEX(DATASHEET!$A$1:$GG$231,MATCH(L3VA!$A87,DATASHEET!$A$1:$A$231,0),MATCH(L3VA!AN$2,DATASHEET!$A$1:$GG$1,0)),"")</f>
        <v>0</v>
      </c>
      <c r="AN87" s="105" t="str">
        <f>IF(VLOOKUP(L3VA!$A87,DATASHEET!$A$2:$EW$231,42,FALSE)="","",VLOOKUP(L3VA!$A87,DATASHEET!$A$2:$EW$231,42,FALSE))</f>
        <v/>
      </c>
      <c r="AO87" s="105" t="str">
        <f t="shared" si="90"/>
        <v/>
      </c>
      <c r="AP87" s="106" t="str">
        <f>IF(ISBLANK(DATASHEET!AZ75),"",DATASHEET!AZ75)</f>
        <v/>
      </c>
      <c r="AQ87" s="107" t="str">
        <f>IF(ISBLANK(DATASHEET!BA75),"",DATASHEET!BA75)</f>
        <v/>
      </c>
      <c r="AR87" s="123" t="str">
        <f t="shared" si="91"/>
        <v/>
      </c>
      <c r="AS87" s="124">
        <f>IFERROR(INDEX(DATASHEET!$A$1:$GG$231,MATCH(L3VA!$A87,DATASHEET!$A$1:$A$231,0),MATCH(L3VA!AT$2,DATASHEET!$A$1:$GG$1,0)),"")</f>
        <v>0</v>
      </c>
      <c r="AT87" s="105" t="str">
        <f>IF(VLOOKUP(L3VA!$A87,DATASHEET!$A$2:$EW$231,47,FALSE)="","",VLOOKUP(L3VA!$A87,DATASHEET!$A$2:$EW$231,47,FALSE))</f>
        <v/>
      </c>
      <c r="AU87" s="105" t="str">
        <f t="shared" si="92"/>
        <v/>
      </c>
      <c r="AV87" s="106" t="str">
        <f>IF(ISBLANK(DATASHEET!BE75),"",DATASHEET!BE75)</f>
        <v/>
      </c>
      <c r="AW87" s="107" t="str">
        <f>IF(ISBLANK(DATASHEET!BF75),"",DATASHEET!BF75)</f>
        <v/>
      </c>
      <c r="AX87" s="123" t="str">
        <f t="shared" si="93"/>
        <v/>
      </c>
      <c r="AY87" s="124">
        <f>IFERROR(INDEX(DATASHEET!$A$1:$GG$231,MATCH(L3VA!$A87,DATASHEET!$A$1:$A$231,0),MATCH(L3VA!AZ$2,DATASHEET!$A$1:$GG$1,0)),"")</f>
        <v>0</v>
      </c>
      <c r="AZ87" s="105" t="str">
        <f>IF(VLOOKUP(L3VA!$A87,DATASHEET!$A$2:$EW$231,52,FALSE)="","",VLOOKUP(L3VA!$A87,DATASHEET!$A$2:$EW$231,52,FALSE))</f>
        <v/>
      </c>
      <c r="BA87" s="105" t="str">
        <f t="shared" si="94"/>
        <v/>
      </c>
      <c r="BB87" s="106" t="str">
        <f>IF(ISBLANK(DATASHEET!BJ75),"",DATASHEET!BJ75)</f>
        <v/>
      </c>
      <c r="BC87" s="107" t="str">
        <f>IF(ISBLANK(DATASHEET!BK75),"",DATASHEET!BK75)</f>
        <v/>
      </c>
      <c r="BD87" s="123" t="str">
        <f t="shared" si="95"/>
        <v/>
      </c>
      <c r="BE87" s="124">
        <f>IFERROR(INDEX(DATASHEET!$A$1:$GG$231,MATCH(L3VA!$A87,DATASHEET!$A$1:$A$231,0),MATCH(L3VA!BF$2,DATASHEET!$A$1:$GG$1,0)),"")</f>
        <v>0</v>
      </c>
      <c r="BF87" s="105" t="str">
        <f>IF(VLOOKUP(L3VA!$A87,DATASHEET!$A$2:$EW$231,57,FALSE)="","",VLOOKUP(L3VA!$A87,DATASHEET!$A$2:$EW$231,57,FALSE))</f>
        <v/>
      </c>
      <c r="BG87" s="105" t="str">
        <f t="shared" si="96"/>
        <v/>
      </c>
      <c r="BH87" s="106" t="str">
        <f>IF(ISBLANK(DATASHEET!BO75),"",DATASHEET!BO75)</f>
        <v>DHO</v>
      </c>
      <c r="BI87" s="107" t="str">
        <f>IF(ISBLANK(DATASHEET!BP75),"",DATASHEET!BP75)</f>
        <v>12A-EC-4</v>
      </c>
      <c r="BJ87" s="123" t="str">
        <f t="shared" si="97"/>
        <v/>
      </c>
      <c r="BK87" s="124">
        <f>IFERROR(INDEX(DATASHEET!$A$1:$GG$231,MATCH(L3VA!$A87,DATASHEET!$A$1:$A$231,0),MATCH(L3VA!BL$2,DATASHEET!$A$1:$GG$1,0)),"")</f>
        <v>0</v>
      </c>
      <c r="BL87" s="105" t="str">
        <f>IF(VLOOKUP(L3VA!$A87,DATASHEET!$A$2:$EW$231,62,FALSE)="","",VLOOKUP(L3VA!$A87,DATASHEET!$A$2:$EW$231,62,FALSE))</f>
        <v/>
      </c>
      <c r="BM87" s="105" t="str">
        <f t="shared" si="98"/>
        <v/>
      </c>
      <c r="BN87" s="106" t="str">
        <f>IF(ISBLANK(DATASHEET!BT75),"",DATASHEET!BT75)</f>
        <v>BH</v>
      </c>
      <c r="BO87" s="107" t="str">
        <f>IF(ISBLANK(DATASHEET!BU75),"",DATASHEET!BU75)</f>
        <v>12C-EA-4</v>
      </c>
      <c r="BP87" s="123" t="str">
        <f t="shared" si="99"/>
        <v/>
      </c>
      <c r="BQ87" s="124">
        <f>IFERROR(INDEX(DATASHEET!$A$1:$GG$231,MATCH(L3VA!$A87,DATASHEET!$A$1:$A$231,0),MATCH(L3VA!BR$2,DATASHEET!$A$1:$GG$1,0)),"")</f>
        <v>0</v>
      </c>
      <c r="BR87" s="105" t="str">
        <f>IF(VLOOKUP(L3VA!$A87,DATASHEET!$A$2:$EW$231,67,FALSE)="","",VLOOKUP(L3VA!$A87,DATASHEET!$A$2:$EW$231,67,FALSE))</f>
        <v>DHO</v>
      </c>
      <c r="BS87" s="105" t="str">
        <f t="shared" si="100"/>
        <v/>
      </c>
      <c r="BT87" s="106" t="str">
        <f>IF(ISBLANK(DATASHEET!BY75),"",DATASHEET!BY75)</f>
        <v/>
      </c>
      <c r="BU87" s="107" t="str">
        <f>IF(ISBLANK(DATASHEET!BZ75),"",DATASHEET!BZ75)</f>
        <v/>
      </c>
      <c r="BV87" s="123" t="str">
        <f t="shared" si="101"/>
        <v/>
      </c>
      <c r="BW87" s="124">
        <f>IFERROR(INDEX(DATASHEET!$A$1:$GG$231,MATCH(L3VA!$A87,DATASHEET!$A$1:$A$231,0),MATCH(L3VA!BX$2,DATASHEET!$A$1:$GG$1,0)),"")</f>
        <v>0</v>
      </c>
      <c r="BX87" s="105" t="str">
        <f>IF(VLOOKUP(L3VA!$A87,DATASHEET!$A$2:$EW$231,77,FALSE)="","",VLOOKUP(L3VA!$A87,DATASHEET!$A$2:$EW$231,77,FALSE))</f>
        <v/>
      </c>
      <c r="BY87" s="105" t="str">
        <f t="shared" si="102"/>
        <v/>
      </c>
      <c r="BZ87" s="106" t="str">
        <f>IF(ISBLANK(DATASHEET!CI75),"",DATASHEET!CI75)</f>
        <v/>
      </c>
      <c r="CA87" s="107" t="str">
        <f>IF(ISBLANK(DATASHEET!CJ75),"",DATASHEET!CJ75)</f>
        <v/>
      </c>
      <c r="CB87" s="123" t="str">
        <f t="shared" si="103"/>
        <v/>
      </c>
      <c r="CC87" s="124">
        <f>IFERROR(INDEX(DATASHEET!$A$1:$GG$231,MATCH(L3VA!$A87,DATASHEET!$A$1:$A$231,0),MATCH(L3VA!CD$2,DATASHEET!$A$1:$GG$1,0)),"")</f>
        <v>0</v>
      </c>
      <c r="CD87" s="105" t="str">
        <f>IF(VLOOKUP(L3VA!$A87,DATASHEET!$A$2:$EW$231,82,FALSE)="","",VLOOKUP(L3VA!$A87,DATASHEET!$A$2:$EW$231,82,FALSE))</f>
        <v>DHO</v>
      </c>
      <c r="CE87" s="105" t="str">
        <f t="shared" si="104"/>
        <v/>
      </c>
      <c r="CF87" s="106" t="str">
        <f>IF(ISBLANK(DATASHEET!CN75),"",DATASHEET!CN75)</f>
        <v/>
      </c>
      <c r="CG87" s="107" t="str">
        <f>IF(ISBLANK(DATASHEET!CO75),"",DATASHEET!CO75)</f>
        <v/>
      </c>
      <c r="CH87" s="123" t="str">
        <f t="shared" si="105"/>
        <v/>
      </c>
      <c r="CI87" s="124">
        <f>IFERROR(INDEX(DATASHEET!$A$1:$GG$231,MATCH(L3VA!$A87,DATASHEET!$A$1:$A$231,0),MATCH(L3VA!CJ$2,DATASHEET!$A$1:$GG$1,0)),"")</f>
        <v>0</v>
      </c>
      <c r="CJ87" s="105" t="str">
        <f>IF(VLOOKUP(L3VA!$A87,DATASHEET!$A$2:$EW$231,87,FALSE)="","",VLOOKUP(L3VA!$A87,DATASHEET!$A$2:$EW$231,87,FALSE))</f>
        <v/>
      </c>
      <c r="CK87" s="105" t="str">
        <f t="shared" si="79"/>
        <v/>
      </c>
      <c r="CL87" s="106" t="str">
        <f>IF(ISBLANK(DATASHEET!CS75),"",DATASHEET!CS75)</f>
        <v>JJA</v>
      </c>
      <c r="CM87" s="107" t="str">
        <f>IF(ISBLANK(DATASHEET!CT75),"",DATASHEET!CT75)</f>
        <v>12B-GG-3</v>
      </c>
      <c r="CN87" s="123" t="str">
        <f t="shared" si="106"/>
        <v/>
      </c>
      <c r="CO87" s="124">
        <f>IFERROR(INDEX(DATASHEET!$A$1:$GG$231,MATCH(L3VA!$A87,DATASHEET!$A$1:$A$231,0),MATCH(L3VA!CP$2,DATASHEET!$A$1:$GG$1,0)),"")</f>
        <v>0</v>
      </c>
      <c r="CP87" s="105" t="str">
        <f>IF(VLOOKUP(L3VA!$A87,DATASHEET!$A$2:$EW$231,92,FALSE)="","",VLOOKUP(L3VA!$A87,DATASHEET!$A$2:$EW$231,92,FALSE))</f>
        <v/>
      </c>
      <c r="CQ87" s="105" t="str">
        <f t="shared" si="107"/>
        <v/>
      </c>
      <c r="CR87" s="106" t="str">
        <f>IF(ISBLANK(DATASHEET!CX75),"",DATASHEET!CX75)</f>
        <v/>
      </c>
      <c r="CS87" s="107" t="str">
        <f>IF(ISBLANK(DATASHEET!CY75),"",DATASHEET!CY75)</f>
        <v/>
      </c>
      <c r="CT87" s="123" t="str">
        <f t="shared" si="108"/>
        <v/>
      </c>
      <c r="CU87" s="124">
        <f>IFERROR(INDEX(DATASHEET!$A$1:$GG$231,MATCH(L3VA!$A87,DATASHEET!$A$1:$A$231,0),MATCH(L3VA!CV$2,DATASHEET!$A$1:$GG$1,0)),"")</f>
        <v>0</v>
      </c>
      <c r="CV87" s="105" t="str">
        <f>IF(VLOOKUP(L3VA!$A87,DATASHEET!$A$2:$EW$231,107,FALSE)="","",VLOOKUP(L3VA!$A87,DATASHEET!$A$2:$EW$231,107,FALSE))</f>
        <v/>
      </c>
      <c r="CW87" s="105" t="str">
        <f t="shared" si="109"/>
        <v/>
      </c>
      <c r="CX87" s="106" t="str">
        <f>IF(ISBLANK(DATASHEET!DC75),"",DATASHEET!DC75)</f>
        <v/>
      </c>
      <c r="CY87" s="107" t="str">
        <f>IF(ISBLANK(DATASHEET!DD75),"",DATASHEET!DD75)</f>
        <v/>
      </c>
      <c r="CZ87" s="123" t="str">
        <f t="shared" si="110"/>
        <v/>
      </c>
      <c r="DA87" s="124">
        <f>IFERROR(INDEX(DATASHEET!$A$1:$GG$231,MATCH(L3VA!$A87,DATASHEET!$A$1:$A$231,0),MATCH(L3VA!DB$2,DATASHEET!$A$1:$GG$1,0)),"")</f>
        <v>0</v>
      </c>
      <c r="DB87" s="105" t="str">
        <f>IF(VLOOKUP(L3VA!$A87,DATASHEET!$A$2:$EW$231,97,FALSE)="","",VLOOKUP(L3VA!$A87,DATASHEET!$A$2:$EW$231,97,FALSE))</f>
        <v>JJA</v>
      </c>
      <c r="DC87" s="105" t="str">
        <f t="shared" si="111"/>
        <v/>
      </c>
      <c r="DD87" s="106" t="str">
        <f>IF(ISBLANK(DATASHEET!DH75),"",DATASHEET!DH75)</f>
        <v/>
      </c>
      <c r="DE87" s="107" t="str">
        <f>IF(ISBLANK(DATASHEET!DI75),"",DATASHEET!DI75)</f>
        <v/>
      </c>
      <c r="DF87" s="123" t="str">
        <f t="shared" si="112"/>
        <v/>
      </c>
      <c r="DG87" s="124">
        <f>IFERROR(INDEX(DATASHEET!$A$1:$GG$231,MATCH(L3VA!$A87,DATASHEET!$A$1:$A$231,0),MATCH(L3VA!DH$2,DATASHEET!$A$1:$GG$1,0)),"")</f>
        <v>0</v>
      </c>
      <c r="DH87" s="105" t="str">
        <f>IF(VLOOKUP(L3VA!$A87,DATASHEET!$A$2:$EW$231,102,FALSE)="","",VLOOKUP(L3VA!$A87,DATASHEET!$A$2:$EW$231,102,FALSE))</f>
        <v/>
      </c>
      <c r="DI87" s="105" t="str">
        <f t="shared" si="113"/>
        <v/>
      </c>
      <c r="DJ87" s="106" t="str">
        <f>IF(ISBLANK(DATASHEET!DM75),"",DATASHEET!DM75)</f>
        <v/>
      </c>
      <c r="DK87" s="107" t="str">
        <f>IF(ISBLANK(DATASHEET!DN75),"",DATASHEET!DN75)</f>
        <v/>
      </c>
      <c r="DL87" s="123" t="str">
        <f t="shared" si="114"/>
        <v/>
      </c>
      <c r="DM87" s="124">
        <f>IFERROR(INDEX(DATASHEET!$A$1:$GG$231,MATCH(L3VA!$A87,DATASHEET!$A$1:$A$231,0),MATCH(L3VA!DN$2,DATASHEET!$A$1:$GG$1,0)),"")</f>
        <v>0</v>
      </c>
      <c r="DN87" s="105" t="str">
        <f>IF(VLOOKUP(L3VA!$A87,DATASHEET!$A$2:$FW$231,112,FALSE)="","",VLOOKUP(L3VA!$A87,DATASHEET!$A$2:$FW$231,112,FALSE))</f>
        <v/>
      </c>
      <c r="DO87" s="105" t="str">
        <f t="shared" si="80"/>
        <v/>
      </c>
      <c r="DP87" s="106" t="str">
        <f>IF(ISBLANK(DATASHEET!DR75),"",DATASHEET!DR75)</f>
        <v/>
      </c>
      <c r="DQ87" s="107" t="str">
        <f>IF(ISBLANK(DATASHEET!DS75),"",DATASHEET!DS75)</f>
        <v/>
      </c>
      <c r="DR87" s="123" t="str">
        <f t="shared" si="115"/>
        <v/>
      </c>
      <c r="DS87" s="124">
        <f>IFERROR(INDEX(DATASHEET!$A$1:$GG$231,MATCH(L3VA!$A87,DATASHEET!$A$1:$A$231,0),MATCH(L3VA!DT$2,DATASHEET!$A$1:$GG$1,0)),"")</f>
        <v>0</v>
      </c>
      <c r="DT87" s="105" t="str">
        <f>IF(VLOOKUP(L3VA!$A87,DATASHEET!$A$2:$EW$231,117,FALSE)="","",VLOOKUP(L3VA!$A87,DATASHEET!$A$2:$EW$231,117,FALSE))</f>
        <v/>
      </c>
      <c r="DU87" s="105" t="str">
        <f t="shared" si="116"/>
        <v/>
      </c>
      <c r="DV87" s="106" t="str">
        <f>IF(ISBLANK(DATASHEET!DW75),"",DATASHEET!DW75)</f>
        <v/>
      </c>
      <c r="DW87" s="107" t="str">
        <f>IF(ISBLANK(DATASHEET!DX75),"",DATASHEET!DX75)</f>
        <v/>
      </c>
      <c r="DX87" s="123" t="str">
        <f t="shared" si="117"/>
        <v/>
      </c>
      <c r="DY87" s="124" t="str">
        <f>IFERROR(INDEX(DATASHEET!$A$1:$GG$231,MATCH(L3VA!$A87,DATASHEET!$A$1:$A$231,0),MATCH(L3VA!DZ$2,DATASHEET!$A$1:$GG$1,0)),"")</f>
        <v/>
      </c>
      <c r="DZ87" s="105" t="str">
        <f>IF(VLOOKUP(L3VA!$A87,DATASHEET!$A$2:$EW$231,122,FALSE)="","",VLOOKUP(L3VA!$A87,DATASHEET!$A$2:$EW$231,122,FALSE))</f>
        <v/>
      </c>
      <c r="EA87" s="105" t="str">
        <f t="shared" si="118"/>
        <v/>
      </c>
      <c r="EB87" s="106" t="str">
        <f>IF(ISBLANK(DATASHEET!EB75),"",DATASHEET!EB75)</f>
        <v/>
      </c>
      <c r="EC87" s="107" t="str">
        <f>IF(ISBLANK(DATASHEET!EC75),"",DATASHEET!EC75)</f>
        <v/>
      </c>
      <c r="ED87" s="123" t="str">
        <f t="shared" si="119"/>
        <v/>
      </c>
      <c r="EE87" s="124">
        <f>IFERROR(INDEX(DATASHEET!$A$1:$GG$231,MATCH(L3VA!$A87,DATASHEET!$A$1:$A$231,0),MATCH(L3VA!EF$2,DATASHEET!$A$1:$GG$1,0)),"")</f>
        <v>0</v>
      </c>
      <c r="EF87" s="105" t="str">
        <f>IF(VLOOKUP(L3VA!$A87,DATASHEET!$A$2:$EW$231,127,FALSE)="","",VLOOKUP(L3VA!$A87,DATASHEET!$A$2:$EW$231,127,FALSE))</f>
        <v/>
      </c>
      <c r="EG87" s="105" t="str">
        <f t="shared" si="120"/>
        <v/>
      </c>
      <c r="EH87" s="106" t="str">
        <f>IF(ISBLANK(DATASHEET!EG75),"",DATASHEET!EG75)</f>
        <v/>
      </c>
      <c r="EI87" s="107" t="str">
        <f>IF(ISBLANK(DATASHEET!EH75),"",DATASHEET!EH75)</f>
        <v/>
      </c>
      <c r="EJ87" s="123" t="str">
        <f t="shared" si="121"/>
        <v/>
      </c>
      <c r="EK87" s="124">
        <f>IFERROR(INDEX(DATASHEET!$A$1:$GG$231,MATCH(L3VA!$A87,DATASHEET!$A$1:$A$231,0),MATCH(L3VA!EL$2,DATASHEET!$A$1:$GG$1,0)),"")</f>
        <v>0</v>
      </c>
      <c r="EL87" s="105" t="str">
        <f>IF(VLOOKUP(L3VA!$A87,DATASHEET!$A$2:$EW$231,132,FALSE)="","",VLOOKUP(L3VA!$A87,DATASHEET!$A$2:$EW$231,132,FALSE))</f>
        <v/>
      </c>
      <c r="EM87" s="105" t="str">
        <f t="shared" si="122"/>
        <v/>
      </c>
      <c r="EN87" s="106" t="str">
        <f>IF(ISBLANK(DATASHEET!EL75),"",DATASHEET!EL75)</f>
        <v/>
      </c>
      <c r="EO87" s="107" t="str">
        <f>IF(ISBLANK(DATASHEET!EM75),"",DATASHEET!EM75)</f>
        <v/>
      </c>
      <c r="EP87" s="123" t="str">
        <f t="shared" si="123"/>
        <v/>
      </c>
      <c r="EQ87" s="124">
        <f>IFERROR(INDEX(DATASHEET!$A$1:$GG$231,MATCH(L3VA!$A87,DATASHEET!$A$1:$A$231,0),MATCH(L3VA!ER$2,DATASHEET!$A$1:$GG$1,0)),"")</f>
        <v>0</v>
      </c>
      <c r="ER87" s="105" t="str">
        <f>IF(VLOOKUP(L3VA!$A87,DATASHEET!$A$2:$EW$231,137,FALSE)="","",VLOOKUP(L3VA!$A87,DATASHEET!$A$2:$EW$231,137,FALSE))</f>
        <v/>
      </c>
      <c r="ES87" s="105" t="str">
        <f t="shared" si="124"/>
        <v/>
      </c>
      <c r="ET87" s="106" t="str">
        <f>IF(ISBLANK(DATASHEET!EQ75),"",DATASHEET!EQ75)</f>
        <v/>
      </c>
      <c r="EU87" s="107" t="str">
        <f>IF(ISBLANK(DATASHEET!ER75),"",DATASHEET!ER75)</f>
        <v/>
      </c>
      <c r="EV87" s="123" t="str">
        <f t="shared" si="125"/>
        <v/>
      </c>
      <c r="EW87" s="124">
        <f>IFERROR(INDEX(DATASHEET!$A$1:$GG$231,MATCH(L3VA!$A87,DATASHEET!$A$1:$A$231,0),MATCH(L3VA!EX$2,DATASHEET!$A$1:$GG$1,0)),"")</f>
        <v>0</v>
      </c>
      <c r="EX87" s="105" t="str">
        <f>IF(VLOOKUP(L3VA!$A87,DATASHEET!$A$2:$EW$231,142,FALSE)="","",VLOOKUP(L3VA!$A87,DATASHEET!$A$2:$EW$231,142,FALSE))</f>
        <v/>
      </c>
      <c r="EY87" s="105" t="str">
        <f t="shared" si="126"/>
        <v/>
      </c>
      <c r="EZ87" s="106" t="str">
        <f>IF(ISBLANK(DATASHEET!EV75),"",DATASHEET!EV75)</f>
        <v/>
      </c>
      <c r="FA87" s="107" t="str">
        <f>IF(ISBLANK(DATASHEET!EW75),"",DATASHEET!EW75)</f>
        <v/>
      </c>
      <c r="FB87" s="123" t="str">
        <f t="shared" si="127"/>
        <v/>
      </c>
      <c r="FC87" s="124">
        <f>IFERROR(INDEX(DATASHEET!$A$1:$GG$231,MATCH(L3VA!$A87,DATASHEET!$A$1:$A$231,0),MATCH(L3VA!FD$2,DATASHEET!$A$1:$GG$1,0)),"")</f>
        <v>0</v>
      </c>
      <c r="FD87" s="105" t="str">
        <f>IF(VLOOKUP(L3VA!$A87,DATASHEET!$A$2:$FW$231,147,FALSE)="","",VLOOKUP(L3VA!$A87,DATASHEET!$A$2:$FW$231,147,FALSE))</f>
        <v/>
      </c>
      <c r="FE87" s="105" t="str">
        <f t="shared" si="128"/>
        <v/>
      </c>
      <c r="FF87" s="106" t="str">
        <f>IF(ISBLANK(DATASHEET!FA75),"",DATASHEET!FA75)</f>
        <v/>
      </c>
      <c r="FG87" s="107" t="str">
        <f>IF(ISBLANK(DATASHEET!FB75),"",DATASHEET!FB75)</f>
        <v/>
      </c>
    </row>
    <row r="88" spans="1:163" x14ac:dyDescent="0.25">
      <c r="A88" s="354">
        <f>DATASHEET!A76</f>
        <v>150818</v>
      </c>
      <c r="B88" s="42" t="str">
        <f>DATASHEET!B76</f>
        <v>GOODCHILD, Alice</v>
      </c>
      <c r="C88" s="109" t="str">
        <f>DATASHEET!C76</f>
        <v>12JN</v>
      </c>
      <c r="D88" s="110" t="str">
        <f>DATASHEET!D76</f>
        <v>F</v>
      </c>
      <c r="E88" s="110" t="str">
        <f>IFERROR(VLOOKUP(A88,'[5]Y12 Students'!$E$3:$I$271,5,FALSE),"")</f>
        <v>INTERNAL</v>
      </c>
      <c r="F88" s="110" t="str">
        <f>DATASHEET!E76</f>
        <v>N</v>
      </c>
      <c r="G88" s="110" t="str">
        <f>DATASHEET!F76</f>
        <v>White - British</v>
      </c>
      <c r="H88" s="110" t="str">
        <f>DATASHEET!G76</f>
        <v>N</v>
      </c>
      <c r="I88" s="110" t="str">
        <f>DATASHEET!H76</f>
        <v>N</v>
      </c>
      <c r="J88" s="111" t="str">
        <f>DATASHEET!J76</f>
        <v>7.75+ (A/A*)</v>
      </c>
      <c r="K88" s="104" t="str">
        <f t="shared" si="77"/>
        <v/>
      </c>
      <c r="L88" s="104" t="str">
        <f t="shared" si="78"/>
        <v/>
      </c>
      <c r="M88" s="336" t="str">
        <f>IF(COUNT(L3VA!$N88,L3VA!$Z88,L3VA!$T88,L3VA!$AF88,L3VA!$AX88,L3VA!$AR88,L3VA!$BJ88,L3VA!$BD88,L3VA!$BP88,L3VA!#REF!,L3VA!$AL88,L3VA!$BV88,L3VA!$CH88,L3VA!$CZ88,L3VA!$CN88,L3VA!$DF88,L3VA!$CB88,L3VA!#REF!,L3VA!$DR88,L3VA!$DX88,L3VA!$ED88,L3VA!$EJ88,L3VA!$EP88,L3VA!$EV88,L3VA!$FB88,L3VA!$DL88)=0,"",AVERAGE(N88,Z88,T88,AF88,AL88,AX88,AR88,BJ88,BD88,BP88,BV88,CH88,CZ88,CN88,DF88,CB88,DR88,DX88,ED88,EJ88,EP88,EV88,FB88,DL88))</f>
        <v/>
      </c>
      <c r="N88" s="123" t="str">
        <f t="shared" si="81"/>
        <v/>
      </c>
      <c r="O88" s="124">
        <f>IFERROR(INDEX(DATASHEET!$A$1:$GG$231,MATCH(L3VA!$A88,DATASHEET!$A$1:$A$231,0),MATCH(L3VA!P$2,DATASHEET!$A$1:$GG$1,0)),"")</f>
        <v>0</v>
      </c>
      <c r="P88" s="105">
        <f>IF(VLOOKUP(L3VA!$A88,DATASHEET!$A$2:$EW$231,22,FALSE)="","",VLOOKUP(L3VA!$A88,DATASHEET!$A$2:$EW$231,22,FALSE))</f>
        <v>0</v>
      </c>
      <c r="Q88" s="105" t="str">
        <f t="shared" si="82"/>
        <v/>
      </c>
      <c r="R88" s="106" t="str">
        <f>IF(ISBLANK(DATASHEET!AF76),"",DATASHEET!AF76)</f>
        <v/>
      </c>
      <c r="S88" s="107" t="str">
        <f>IF(ISBLANK(DATASHEET!AG76),"",DATASHEET!AG76)</f>
        <v/>
      </c>
      <c r="T88" s="123" t="str">
        <f t="shared" si="83"/>
        <v/>
      </c>
      <c r="U88" s="124">
        <f>IFERROR(INDEX(DATASHEET!$A$1:$GG$231,MATCH(L3VA!$A88,DATASHEET!$A$1:$A$231,0),MATCH(L3VA!V$2,DATASHEET!$A$1:$GG$1,0)),"")</f>
        <v>0</v>
      </c>
      <c r="V88" s="105">
        <f>IF(VLOOKUP(L3VA!$A88,DATASHEET!$A$2:$EW$231,27,FALSE)="","",VLOOKUP(L3VA!$A88,DATASHEET!$A$2:$EW$231,27,FALSE))</f>
        <v>0</v>
      </c>
      <c r="W88" s="105" t="str">
        <f t="shared" si="84"/>
        <v/>
      </c>
      <c r="X88" s="106" t="str">
        <f>IF(ISBLANK(DATASHEET!AK76),"",DATASHEET!AK76)</f>
        <v/>
      </c>
      <c r="Y88" s="107" t="str">
        <f>IF(ISBLANK(DATASHEET!AL76),"",DATASHEET!AL76)</f>
        <v/>
      </c>
      <c r="Z88" s="123" t="str">
        <f t="shared" si="85"/>
        <v/>
      </c>
      <c r="AA88" s="124">
        <f>IFERROR(INDEX(DATASHEET!$A$1:$GG$231,MATCH(L3VA!$A88,DATASHEET!$A$1:$A$231,0),MATCH(L3VA!AB$2,DATASHEET!$A$1:$GG$1,0)),"")</f>
        <v>0</v>
      </c>
      <c r="AB88" s="105" t="str">
        <f>IF(VLOOKUP(L3VA!$A88,DATASHEET!$A$2:$EW$231,32,FALSE)="","",VLOOKUP(L3VA!$A88,DATASHEET!$A$2:$EW$231,32,FALSE))</f>
        <v/>
      </c>
      <c r="AC88" s="105" t="str">
        <f t="shared" si="86"/>
        <v/>
      </c>
      <c r="AD88" s="106" t="str">
        <f>IF(ISBLANK(DATASHEET!AP76),"",DATASHEET!AP76)</f>
        <v/>
      </c>
      <c r="AE88" s="107" t="str">
        <f>IF(ISBLANK(DATASHEET!AQ76),"",DATASHEET!AQ76)</f>
        <v/>
      </c>
      <c r="AF88" s="123" t="str">
        <f t="shared" si="87"/>
        <v/>
      </c>
      <c r="AG88" s="124">
        <f>IFERROR(INDEX(DATASHEET!$A$1:$GG$231,MATCH(L3VA!$A88,DATASHEET!$A$1:$A$231,0),MATCH(L3VA!AH$2,DATASHEET!$A$1:$GG$1,0)),"")</f>
        <v>0</v>
      </c>
      <c r="AH88" s="105" t="str">
        <f>IF(VLOOKUP(L3VA!$A88,DATASHEET!$A$2:$EW$231,37,FALSE)="","",VLOOKUP(L3VA!$A88,DATASHEET!$A$2:$EW$231,37,FALSE))</f>
        <v/>
      </c>
      <c r="AI88" s="105" t="str">
        <f t="shared" si="88"/>
        <v/>
      </c>
      <c r="AJ88" s="106" t="str">
        <f>IF(ISBLANK(DATASHEET!AU76),"",DATASHEET!AU76)</f>
        <v/>
      </c>
      <c r="AK88" s="107" t="str">
        <f>IF(ISBLANK(DATASHEET!AV76),"",DATASHEET!AV76)</f>
        <v/>
      </c>
      <c r="AL88" s="123" t="str">
        <f t="shared" si="89"/>
        <v/>
      </c>
      <c r="AM88" s="124">
        <f>IFERROR(INDEX(DATASHEET!$A$1:$GG$231,MATCH(L3VA!$A88,DATASHEET!$A$1:$A$231,0),MATCH(L3VA!AN$2,DATASHEET!$A$1:$GG$1,0)),"")</f>
        <v>0</v>
      </c>
      <c r="AN88" s="105" t="str">
        <f>IF(VLOOKUP(L3VA!$A88,DATASHEET!$A$2:$EW$231,42,FALSE)="","",VLOOKUP(L3VA!$A88,DATASHEET!$A$2:$EW$231,42,FALSE))</f>
        <v/>
      </c>
      <c r="AO88" s="105" t="str">
        <f t="shared" si="90"/>
        <v/>
      </c>
      <c r="AP88" s="106" t="str">
        <f>IF(ISBLANK(DATASHEET!AZ76),"",DATASHEET!AZ76)</f>
        <v/>
      </c>
      <c r="AQ88" s="107" t="str">
        <f>IF(ISBLANK(DATASHEET!BA76),"",DATASHEET!BA76)</f>
        <v/>
      </c>
      <c r="AR88" s="123" t="str">
        <f t="shared" si="91"/>
        <v/>
      </c>
      <c r="AS88" s="124">
        <f>IFERROR(INDEX(DATASHEET!$A$1:$GG$231,MATCH(L3VA!$A88,DATASHEET!$A$1:$A$231,0),MATCH(L3VA!AT$2,DATASHEET!$A$1:$GG$1,0)),"")</f>
        <v>0</v>
      </c>
      <c r="AT88" s="105" t="str">
        <f>IF(VLOOKUP(L3VA!$A88,DATASHEET!$A$2:$EW$231,47,FALSE)="","",VLOOKUP(L3VA!$A88,DATASHEET!$A$2:$EW$231,47,FALSE))</f>
        <v/>
      </c>
      <c r="AU88" s="105" t="str">
        <f t="shared" si="92"/>
        <v/>
      </c>
      <c r="AV88" s="106" t="str">
        <f>IF(ISBLANK(DATASHEET!BE76),"",DATASHEET!BE76)</f>
        <v/>
      </c>
      <c r="AW88" s="107" t="str">
        <f>IF(ISBLANK(DATASHEET!BF76),"",DATASHEET!BF76)</f>
        <v/>
      </c>
      <c r="AX88" s="123" t="str">
        <f t="shared" si="93"/>
        <v/>
      </c>
      <c r="AY88" s="124">
        <f>IFERROR(INDEX(DATASHEET!$A$1:$GG$231,MATCH(L3VA!$A88,DATASHEET!$A$1:$A$231,0),MATCH(L3VA!AZ$2,DATASHEET!$A$1:$GG$1,0)),"")</f>
        <v>0</v>
      </c>
      <c r="AZ88" s="105" t="str">
        <f>IF(VLOOKUP(L3VA!$A88,DATASHEET!$A$2:$EW$231,52,FALSE)="","",VLOOKUP(L3VA!$A88,DATASHEET!$A$2:$EW$231,52,FALSE))</f>
        <v/>
      </c>
      <c r="BA88" s="105" t="str">
        <f t="shared" si="94"/>
        <v/>
      </c>
      <c r="BB88" s="106" t="str">
        <f>IF(ISBLANK(DATASHEET!BJ76),"",DATASHEET!BJ76)</f>
        <v/>
      </c>
      <c r="BC88" s="107" t="str">
        <f>IF(ISBLANK(DATASHEET!BK76),"",DATASHEET!BK76)</f>
        <v/>
      </c>
      <c r="BD88" s="123" t="str">
        <f t="shared" si="95"/>
        <v/>
      </c>
      <c r="BE88" s="124">
        <f>IFERROR(INDEX(DATASHEET!$A$1:$GG$231,MATCH(L3VA!$A88,DATASHEET!$A$1:$A$231,0),MATCH(L3VA!BF$2,DATASHEET!$A$1:$GG$1,0)),"")</f>
        <v>0</v>
      </c>
      <c r="BF88" s="105" t="str">
        <f>IF(VLOOKUP(L3VA!$A88,DATASHEET!$A$2:$EW$231,57,FALSE)="","",VLOOKUP(L3VA!$A88,DATASHEET!$A$2:$EW$231,57,FALSE))</f>
        <v/>
      </c>
      <c r="BG88" s="105" t="str">
        <f t="shared" si="96"/>
        <v/>
      </c>
      <c r="BH88" s="106" t="str">
        <f>IF(ISBLANK(DATASHEET!BO76),"",DATASHEET!BO76)</f>
        <v>DHO</v>
      </c>
      <c r="BI88" s="107" t="str">
        <f>IF(ISBLANK(DATASHEET!BP76),"",DATASHEET!BP76)</f>
        <v>12E-EC-2</v>
      </c>
      <c r="BJ88" s="123" t="str">
        <f t="shared" si="97"/>
        <v/>
      </c>
      <c r="BK88" s="124">
        <f>IFERROR(INDEX(DATASHEET!$A$1:$GG$231,MATCH(L3VA!$A88,DATASHEET!$A$1:$A$231,0),MATCH(L3VA!BL$2,DATASHEET!$A$1:$GG$1,0)),"")</f>
        <v>0</v>
      </c>
      <c r="BL88" s="105" t="str">
        <f>IF(VLOOKUP(L3VA!$A88,DATASHEET!$A$2:$EW$231,62,FALSE)="","",VLOOKUP(L3VA!$A88,DATASHEET!$A$2:$EW$231,62,FALSE))</f>
        <v/>
      </c>
      <c r="BM88" s="105" t="str">
        <f t="shared" si="98"/>
        <v/>
      </c>
      <c r="BN88" s="106" t="str">
        <f>IF(ISBLANK(DATASHEET!BT76),"",DATASHEET!BT76)</f>
        <v/>
      </c>
      <c r="BO88" s="107" t="str">
        <f>IF(ISBLANK(DATASHEET!BU76),"",DATASHEET!BU76)</f>
        <v/>
      </c>
      <c r="BP88" s="123" t="str">
        <f t="shared" si="99"/>
        <v/>
      </c>
      <c r="BQ88" s="124">
        <f>IFERROR(INDEX(DATASHEET!$A$1:$GG$231,MATCH(L3VA!$A88,DATASHEET!$A$1:$A$231,0),MATCH(L3VA!BR$2,DATASHEET!$A$1:$GG$1,0)),"")</f>
        <v>0</v>
      </c>
      <c r="BR88" s="105" t="str">
        <f>IF(VLOOKUP(L3VA!$A88,DATASHEET!$A$2:$EW$231,67,FALSE)="","",VLOOKUP(L3VA!$A88,DATASHEET!$A$2:$EW$231,67,FALSE))</f>
        <v>DHO</v>
      </c>
      <c r="BS88" s="105" t="str">
        <f t="shared" si="100"/>
        <v/>
      </c>
      <c r="BT88" s="106" t="str">
        <f>IF(ISBLANK(DATASHEET!BY76),"",DATASHEET!BY76)</f>
        <v/>
      </c>
      <c r="BU88" s="107" t="str">
        <f>IF(ISBLANK(DATASHEET!BZ76),"",DATASHEET!BZ76)</f>
        <v/>
      </c>
      <c r="BV88" s="123" t="str">
        <f t="shared" si="101"/>
        <v/>
      </c>
      <c r="BW88" s="124">
        <f>IFERROR(INDEX(DATASHEET!$A$1:$GG$231,MATCH(L3VA!$A88,DATASHEET!$A$1:$A$231,0),MATCH(L3VA!BX$2,DATASHEET!$A$1:$GG$1,0)),"")</f>
        <v>0</v>
      </c>
      <c r="BX88" s="105" t="str">
        <f>IF(VLOOKUP(L3VA!$A88,DATASHEET!$A$2:$EW$231,77,FALSE)="","",VLOOKUP(L3VA!$A88,DATASHEET!$A$2:$EW$231,77,FALSE))</f>
        <v/>
      </c>
      <c r="BY88" s="105" t="str">
        <f t="shared" si="102"/>
        <v/>
      </c>
      <c r="BZ88" s="106" t="str">
        <f>IF(ISBLANK(DATASHEET!CI76),"",DATASHEET!CI76)</f>
        <v/>
      </c>
      <c r="CA88" s="107" t="str">
        <f>IF(ISBLANK(DATASHEET!CJ76),"",DATASHEET!CJ76)</f>
        <v/>
      </c>
      <c r="CB88" s="123" t="str">
        <f t="shared" si="103"/>
        <v/>
      </c>
      <c r="CC88" s="124">
        <f>IFERROR(INDEX(DATASHEET!$A$1:$GG$231,MATCH(L3VA!$A88,DATASHEET!$A$1:$A$231,0),MATCH(L3VA!CD$2,DATASHEET!$A$1:$GG$1,0)),"")</f>
        <v>0</v>
      </c>
      <c r="CD88" s="105" t="str">
        <f>IF(VLOOKUP(L3VA!$A88,DATASHEET!$A$2:$EW$231,82,FALSE)="","",VLOOKUP(L3VA!$A88,DATASHEET!$A$2:$EW$231,82,FALSE))</f>
        <v>DWA</v>
      </c>
      <c r="CE88" s="105" t="str">
        <f t="shared" si="104"/>
        <v/>
      </c>
      <c r="CF88" s="106" t="str">
        <f>IF(ISBLANK(DATASHEET!CN76),"",DATASHEET!CN76)</f>
        <v/>
      </c>
      <c r="CG88" s="107" t="str">
        <f>IF(ISBLANK(DATASHEET!CO76),"",DATASHEET!CO76)</f>
        <v/>
      </c>
      <c r="CH88" s="123" t="str">
        <f t="shared" si="105"/>
        <v/>
      </c>
      <c r="CI88" s="124">
        <f>IFERROR(INDEX(DATASHEET!$A$1:$GG$231,MATCH(L3VA!$A88,DATASHEET!$A$1:$A$231,0),MATCH(L3VA!CJ$2,DATASHEET!$A$1:$GG$1,0)),"")</f>
        <v>0</v>
      </c>
      <c r="CJ88" s="105" t="str">
        <f>IF(VLOOKUP(L3VA!$A88,DATASHEET!$A$2:$EW$231,87,FALSE)="","",VLOOKUP(L3VA!$A88,DATASHEET!$A$2:$EW$231,87,FALSE))</f>
        <v/>
      </c>
      <c r="CK88" s="105" t="str">
        <f t="shared" si="79"/>
        <v/>
      </c>
      <c r="CL88" s="106" t="str">
        <f>IF(ISBLANK(DATASHEET!CS76),"",DATASHEET!CS76)</f>
        <v>JJA</v>
      </c>
      <c r="CM88" s="107" t="str">
        <f>IF(ISBLANK(DATASHEET!CT76),"",DATASHEET!CT76)</f>
        <v>12B-GG-3</v>
      </c>
      <c r="CN88" s="123" t="str">
        <f t="shared" si="106"/>
        <v/>
      </c>
      <c r="CO88" s="124">
        <f>IFERROR(INDEX(DATASHEET!$A$1:$GG$231,MATCH(L3VA!$A88,DATASHEET!$A$1:$A$231,0),MATCH(L3VA!CP$2,DATASHEET!$A$1:$GG$1,0)),"")</f>
        <v>0</v>
      </c>
      <c r="CP88" s="105" t="str">
        <f>IF(VLOOKUP(L3VA!$A88,DATASHEET!$A$2:$EW$231,92,FALSE)="","",VLOOKUP(L3VA!$A88,DATASHEET!$A$2:$EW$231,92,FALSE))</f>
        <v/>
      </c>
      <c r="CQ88" s="105" t="str">
        <f t="shared" si="107"/>
        <v/>
      </c>
      <c r="CR88" s="106" t="str">
        <f>IF(ISBLANK(DATASHEET!CX76),"",DATASHEET!CX76)</f>
        <v/>
      </c>
      <c r="CS88" s="107" t="str">
        <f>IF(ISBLANK(DATASHEET!CY76),"",DATASHEET!CY76)</f>
        <v/>
      </c>
      <c r="CT88" s="123" t="str">
        <f t="shared" si="108"/>
        <v/>
      </c>
      <c r="CU88" s="124">
        <f>IFERROR(INDEX(DATASHEET!$A$1:$GG$231,MATCH(L3VA!$A88,DATASHEET!$A$1:$A$231,0),MATCH(L3VA!CV$2,DATASHEET!$A$1:$GG$1,0)),"")</f>
        <v>0</v>
      </c>
      <c r="CV88" s="105" t="str">
        <f>IF(VLOOKUP(L3VA!$A88,DATASHEET!$A$2:$EW$231,107,FALSE)="","",VLOOKUP(L3VA!$A88,DATASHEET!$A$2:$EW$231,107,FALSE))</f>
        <v/>
      </c>
      <c r="CW88" s="105" t="str">
        <f t="shared" si="109"/>
        <v/>
      </c>
      <c r="CX88" s="106" t="str">
        <f>IF(ISBLANK(DATASHEET!DC76),"",DATASHEET!DC76)</f>
        <v/>
      </c>
      <c r="CY88" s="107" t="str">
        <f>IF(ISBLANK(DATASHEET!DD76),"",DATASHEET!DD76)</f>
        <v/>
      </c>
      <c r="CZ88" s="123" t="str">
        <f t="shared" si="110"/>
        <v/>
      </c>
      <c r="DA88" s="124">
        <f>IFERROR(INDEX(DATASHEET!$A$1:$GG$231,MATCH(L3VA!$A88,DATASHEET!$A$1:$A$231,0),MATCH(L3VA!DB$2,DATASHEET!$A$1:$GG$1,0)),"")</f>
        <v>0</v>
      </c>
      <c r="DB88" s="105" t="str">
        <f>IF(VLOOKUP(L3VA!$A88,DATASHEET!$A$2:$EW$231,97,FALSE)="","",VLOOKUP(L3VA!$A88,DATASHEET!$A$2:$EW$231,97,FALSE))</f>
        <v>JJA</v>
      </c>
      <c r="DC88" s="105" t="str">
        <f t="shared" si="111"/>
        <v/>
      </c>
      <c r="DD88" s="106" t="str">
        <f>IF(ISBLANK(DATASHEET!DH76),"",DATASHEET!DH76)</f>
        <v/>
      </c>
      <c r="DE88" s="107" t="str">
        <f>IF(ISBLANK(DATASHEET!DI76),"",DATASHEET!DI76)</f>
        <v/>
      </c>
      <c r="DF88" s="123" t="str">
        <f t="shared" si="112"/>
        <v/>
      </c>
      <c r="DG88" s="124">
        <f>IFERROR(INDEX(DATASHEET!$A$1:$GG$231,MATCH(L3VA!$A88,DATASHEET!$A$1:$A$231,0),MATCH(L3VA!DH$2,DATASHEET!$A$1:$GG$1,0)),"")</f>
        <v>0</v>
      </c>
      <c r="DH88" s="105" t="str">
        <f>IF(VLOOKUP(L3VA!$A88,DATASHEET!$A$2:$EW$231,102,FALSE)="","",VLOOKUP(L3VA!$A88,DATASHEET!$A$2:$EW$231,102,FALSE))</f>
        <v/>
      </c>
      <c r="DI88" s="105" t="str">
        <f t="shared" si="113"/>
        <v/>
      </c>
      <c r="DJ88" s="106" t="str">
        <f>IF(ISBLANK(DATASHEET!DM76),"",DATASHEET!DM76)</f>
        <v/>
      </c>
      <c r="DK88" s="107" t="str">
        <f>IF(ISBLANK(DATASHEET!DN76),"",DATASHEET!DN76)</f>
        <v/>
      </c>
      <c r="DL88" s="123" t="str">
        <f t="shared" si="114"/>
        <v/>
      </c>
      <c r="DM88" s="124">
        <f>IFERROR(INDEX(DATASHEET!$A$1:$GG$231,MATCH(L3VA!$A88,DATASHEET!$A$1:$A$231,0),MATCH(L3VA!DN$2,DATASHEET!$A$1:$GG$1,0)),"")</f>
        <v>0</v>
      </c>
      <c r="DN88" s="105" t="str">
        <f>IF(VLOOKUP(L3VA!$A88,DATASHEET!$A$2:$FW$231,112,FALSE)="","",VLOOKUP(L3VA!$A88,DATASHEET!$A$2:$FW$231,112,FALSE))</f>
        <v/>
      </c>
      <c r="DO88" s="105" t="str">
        <f t="shared" si="80"/>
        <v/>
      </c>
      <c r="DP88" s="106" t="str">
        <f>IF(ISBLANK(DATASHEET!DR76),"",DATASHEET!DR76)</f>
        <v/>
      </c>
      <c r="DQ88" s="107" t="str">
        <f>IF(ISBLANK(DATASHEET!DS76),"",DATASHEET!DS76)</f>
        <v/>
      </c>
      <c r="DR88" s="123" t="str">
        <f t="shared" si="115"/>
        <v/>
      </c>
      <c r="DS88" s="124">
        <f>IFERROR(INDEX(DATASHEET!$A$1:$GG$231,MATCH(L3VA!$A88,DATASHEET!$A$1:$A$231,0),MATCH(L3VA!DT$2,DATASHEET!$A$1:$GG$1,0)),"")</f>
        <v>0</v>
      </c>
      <c r="DT88" s="105" t="str">
        <f>IF(VLOOKUP(L3VA!$A88,DATASHEET!$A$2:$EW$231,117,FALSE)="","",VLOOKUP(L3VA!$A88,DATASHEET!$A$2:$EW$231,117,FALSE))</f>
        <v/>
      </c>
      <c r="DU88" s="105" t="str">
        <f t="shared" si="116"/>
        <v/>
      </c>
      <c r="DV88" s="106" t="str">
        <f>IF(ISBLANK(DATASHEET!DW76),"",DATASHEET!DW76)</f>
        <v/>
      </c>
      <c r="DW88" s="107" t="str">
        <f>IF(ISBLANK(DATASHEET!DX76),"",DATASHEET!DX76)</f>
        <v/>
      </c>
      <c r="DX88" s="123" t="str">
        <f t="shared" si="117"/>
        <v/>
      </c>
      <c r="DY88" s="124" t="str">
        <f>IFERROR(INDEX(DATASHEET!$A$1:$GG$231,MATCH(L3VA!$A88,DATASHEET!$A$1:$A$231,0),MATCH(L3VA!DZ$2,DATASHEET!$A$1:$GG$1,0)),"")</f>
        <v/>
      </c>
      <c r="DZ88" s="105" t="str">
        <f>IF(VLOOKUP(L3VA!$A88,DATASHEET!$A$2:$EW$231,122,FALSE)="","",VLOOKUP(L3VA!$A88,DATASHEET!$A$2:$EW$231,122,FALSE))</f>
        <v/>
      </c>
      <c r="EA88" s="105" t="str">
        <f t="shared" si="118"/>
        <v/>
      </c>
      <c r="EB88" s="106" t="str">
        <f>IF(ISBLANK(DATASHEET!EB76),"",DATASHEET!EB76)</f>
        <v/>
      </c>
      <c r="EC88" s="107" t="str">
        <f>IF(ISBLANK(DATASHEET!EC76),"",DATASHEET!EC76)</f>
        <v/>
      </c>
      <c r="ED88" s="123" t="str">
        <f t="shared" si="119"/>
        <v/>
      </c>
      <c r="EE88" s="124">
        <f>IFERROR(INDEX(DATASHEET!$A$1:$GG$231,MATCH(L3VA!$A88,DATASHEET!$A$1:$A$231,0),MATCH(L3VA!EF$2,DATASHEET!$A$1:$GG$1,0)),"")</f>
        <v>0</v>
      </c>
      <c r="EF88" s="105" t="str">
        <f>IF(VLOOKUP(L3VA!$A88,DATASHEET!$A$2:$EW$231,127,FALSE)="","",VLOOKUP(L3VA!$A88,DATASHEET!$A$2:$EW$231,127,FALSE))</f>
        <v/>
      </c>
      <c r="EG88" s="105" t="str">
        <f t="shared" si="120"/>
        <v/>
      </c>
      <c r="EH88" s="106" t="str">
        <f>IF(ISBLANK(DATASHEET!EG76),"",DATASHEET!EG76)</f>
        <v/>
      </c>
      <c r="EI88" s="107" t="str">
        <f>IF(ISBLANK(DATASHEET!EH76),"",DATASHEET!EH76)</f>
        <v/>
      </c>
      <c r="EJ88" s="123" t="str">
        <f t="shared" si="121"/>
        <v/>
      </c>
      <c r="EK88" s="124">
        <f>IFERROR(INDEX(DATASHEET!$A$1:$GG$231,MATCH(L3VA!$A88,DATASHEET!$A$1:$A$231,0),MATCH(L3VA!EL$2,DATASHEET!$A$1:$GG$1,0)),"")</f>
        <v>0</v>
      </c>
      <c r="EL88" s="105" t="str">
        <f>IF(VLOOKUP(L3VA!$A88,DATASHEET!$A$2:$EW$231,132,FALSE)="","",VLOOKUP(L3VA!$A88,DATASHEET!$A$2:$EW$231,132,FALSE))</f>
        <v/>
      </c>
      <c r="EM88" s="105" t="str">
        <f t="shared" si="122"/>
        <v/>
      </c>
      <c r="EN88" s="106" t="str">
        <f>IF(ISBLANK(DATASHEET!EL76),"",DATASHEET!EL76)</f>
        <v>MSA</v>
      </c>
      <c r="EO88" s="107" t="str">
        <f>IF(ISBLANK(DATASHEET!EM76),"",DATASHEET!EM76)</f>
        <v>12C-PO-8</v>
      </c>
      <c r="EP88" s="123" t="str">
        <f t="shared" si="123"/>
        <v/>
      </c>
      <c r="EQ88" s="124">
        <f>IFERROR(INDEX(DATASHEET!$A$1:$GG$231,MATCH(L3VA!$A88,DATASHEET!$A$1:$A$231,0),MATCH(L3VA!ER$2,DATASHEET!$A$1:$GG$1,0)),"")</f>
        <v>0</v>
      </c>
      <c r="ER88" s="105" t="str">
        <f>IF(VLOOKUP(L3VA!$A88,DATASHEET!$A$2:$EW$231,137,FALSE)="","",VLOOKUP(L3VA!$A88,DATASHEET!$A$2:$EW$231,137,FALSE))</f>
        <v/>
      </c>
      <c r="ES88" s="105" t="str">
        <f t="shared" si="124"/>
        <v/>
      </c>
      <c r="ET88" s="106" t="str">
        <f>IF(ISBLANK(DATASHEET!EQ76),"",DATASHEET!EQ76)</f>
        <v/>
      </c>
      <c r="EU88" s="107" t="str">
        <f>IF(ISBLANK(DATASHEET!ER76),"",DATASHEET!ER76)</f>
        <v/>
      </c>
      <c r="EV88" s="123" t="str">
        <f t="shared" si="125"/>
        <v/>
      </c>
      <c r="EW88" s="124">
        <f>IFERROR(INDEX(DATASHEET!$A$1:$GG$231,MATCH(L3VA!$A88,DATASHEET!$A$1:$A$231,0),MATCH(L3VA!EX$2,DATASHEET!$A$1:$GG$1,0)),"")</f>
        <v>0</v>
      </c>
      <c r="EX88" s="105" t="str">
        <f>IF(VLOOKUP(L3VA!$A88,DATASHEET!$A$2:$EW$231,142,FALSE)="","",VLOOKUP(L3VA!$A88,DATASHEET!$A$2:$EW$231,142,FALSE))</f>
        <v>MSA</v>
      </c>
      <c r="EY88" s="105" t="str">
        <f t="shared" si="126"/>
        <v/>
      </c>
      <c r="EZ88" s="106" t="str">
        <f>IF(ISBLANK(DATASHEET!EV76),"",DATASHEET!EV76)</f>
        <v/>
      </c>
      <c r="FA88" s="107" t="str">
        <f>IF(ISBLANK(DATASHEET!EW76),"",DATASHEET!EW76)</f>
        <v/>
      </c>
      <c r="FB88" s="123" t="str">
        <f t="shared" si="127"/>
        <v/>
      </c>
      <c r="FC88" s="124">
        <f>IFERROR(INDEX(DATASHEET!$A$1:$GG$231,MATCH(L3VA!$A88,DATASHEET!$A$1:$A$231,0),MATCH(L3VA!FD$2,DATASHEET!$A$1:$GG$1,0)),"")</f>
        <v>0</v>
      </c>
      <c r="FD88" s="105" t="str">
        <f>IF(VLOOKUP(L3VA!$A88,DATASHEET!$A$2:$FW$231,147,FALSE)="","",VLOOKUP(L3VA!$A88,DATASHEET!$A$2:$FW$231,147,FALSE))</f>
        <v/>
      </c>
      <c r="FE88" s="105" t="str">
        <f t="shared" si="128"/>
        <v/>
      </c>
      <c r="FF88" s="106" t="str">
        <f>IF(ISBLANK(DATASHEET!FA76),"",DATASHEET!FA76)</f>
        <v>BJM</v>
      </c>
      <c r="FG88" s="107" t="str">
        <f>IF(ISBLANK(DATASHEET!FB76),"",DATASHEET!FB76)</f>
        <v>12D-SP-10</v>
      </c>
    </row>
    <row r="89" spans="1:163" x14ac:dyDescent="0.25">
      <c r="A89" s="354">
        <f>DATASHEET!A77</f>
        <v>150779</v>
      </c>
      <c r="B89" s="42" t="str">
        <f>DATASHEET!B77</f>
        <v>GOODWIN, Freya</v>
      </c>
      <c r="C89" s="109" t="str">
        <f>DATASHEET!C77</f>
        <v>12JN</v>
      </c>
      <c r="D89" s="110" t="str">
        <f>DATASHEET!D77</f>
        <v>F</v>
      </c>
      <c r="E89" s="110" t="str">
        <f>IFERROR(VLOOKUP(A89,'[5]Y12 Students'!$E$3:$I$271,5,FALSE),"")</f>
        <v>INTERNAL</v>
      </c>
      <c r="F89" s="110" t="str">
        <f>DATASHEET!E77</f>
        <v>N</v>
      </c>
      <c r="G89" s="110" t="str">
        <f>DATASHEET!F77</f>
        <v>White - British</v>
      </c>
      <c r="H89" s="110" t="str">
        <f>DATASHEET!G77</f>
        <v>N</v>
      </c>
      <c r="I89" s="110" t="str">
        <f>DATASHEET!H77</f>
        <v>N</v>
      </c>
      <c r="J89" s="111" t="str">
        <f>DATASHEET!J77</f>
        <v>6.25+ (B/A)</v>
      </c>
      <c r="K89" s="104" t="str">
        <f t="shared" si="77"/>
        <v/>
      </c>
      <c r="L89" s="104" t="str">
        <f t="shared" si="78"/>
        <v/>
      </c>
      <c r="M89" s="336" t="str">
        <f>IF(COUNT(L3VA!$N89,L3VA!$Z89,L3VA!$T89,L3VA!$AF89,L3VA!$AX89,L3VA!$AR89,L3VA!$BJ89,L3VA!$BD89,L3VA!$BP89,L3VA!#REF!,L3VA!$AL89,L3VA!$BV89,L3VA!$CH89,L3VA!$CZ89,L3VA!$CN89,L3VA!$DF89,L3VA!$CB89,L3VA!#REF!,L3VA!$DR89,L3VA!$DX89,L3VA!$ED89,L3VA!$EJ89,L3VA!$EP89,L3VA!$EV89,L3VA!$FB89,L3VA!$DL89)=0,"",AVERAGE(N89,Z89,T89,AF89,AL89,AX89,AR89,BJ89,BD89,BP89,BV89,CH89,CZ89,CN89,DF89,CB89,DR89,DX89,ED89,EJ89,EP89,EV89,FB89,DL89))</f>
        <v/>
      </c>
      <c r="N89" s="123" t="str">
        <f t="shared" si="81"/>
        <v/>
      </c>
      <c r="O89" s="124">
        <f>IFERROR(INDEX(DATASHEET!$A$1:$GG$231,MATCH(L3VA!$A89,DATASHEET!$A$1:$A$231,0),MATCH(L3VA!P$2,DATASHEET!$A$1:$GG$1,0)),"")</f>
        <v>0</v>
      </c>
      <c r="P89" s="105">
        <f>IF(VLOOKUP(L3VA!$A89,DATASHEET!$A$2:$EW$231,22,FALSE)="","",VLOOKUP(L3VA!$A89,DATASHEET!$A$2:$EW$231,22,FALSE))</f>
        <v>0</v>
      </c>
      <c r="Q89" s="105" t="str">
        <f t="shared" si="82"/>
        <v/>
      </c>
      <c r="R89" s="106" t="str">
        <f>IF(ISBLANK(DATASHEET!AF77),"",DATASHEET!AF77)</f>
        <v>PLE</v>
      </c>
      <c r="S89" s="107" t="str">
        <f>IF(ISBLANK(DATASHEET!AG77),"",DATASHEET!AG77)</f>
        <v>12C-AR-1</v>
      </c>
      <c r="T89" s="123" t="str">
        <f t="shared" si="83"/>
        <v/>
      </c>
      <c r="U89" s="124">
        <f>IFERROR(INDEX(DATASHEET!$A$1:$GG$231,MATCH(L3VA!$A89,DATASHEET!$A$1:$A$231,0),MATCH(L3VA!V$2,DATASHEET!$A$1:$GG$1,0)),"")</f>
        <v>0</v>
      </c>
      <c r="V89" s="105">
        <f>IF(VLOOKUP(L3VA!$A89,DATASHEET!$A$2:$EW$231,27,FALSE)="","",VLOOKUP(L3VA!$A89,DATASHEET!$A$2:$EW$231,27,FALSE))</f>
        <v>0</v>
      </c>
      <c r="W89" s="105" t="str">
        <f t="shared" si="84"/>
        <v/>
      </c>
      <c r="X89" s="106" t="str">
        <f>IF(ISBLANK(DATASHEET!AK77),"",DATASHEET!AK77)</f>
        <v/>
      </c>
      <c r="Y89" s="107" t="str">
        <f>IF(ISBLANK(DATASHEET!AL77),"",DATASHEET!AL77)</f>
        <v/>
      </c>
      <c r="Z89" s="123" t="str">
        <f t="shared" si="85"/>
        <v/>
      </c>
      <c r="AA89" s="124">
        <f>IFERROR(INDEX(DATASHEET!$A$1:$GG$231,MATCH(L3VA!$A89,DATASHEET!$A$1:$A$231,0),MATCH(L3VA!AB$2,DATASHEET!$A$1:$GG$1,0)),"")</f>
        <v>0</v>
      </c>
      <c r="AB89" s="105" t="str">
        <f>IF(VLOOKUP(L3VA!$A89,DATASHEET!$A$2:$EW$231,32,FALSE)="","",VLOOKUP(L3VA!$A89,DATASHEET!$A$2:$EW$231,32,FALSE))</f>
        <v>PLE</v>
      </c>
      <c r="AC89" s="105" t="str">
        <f t="shared" si="86"/>
        <v/>
      </c>
      <c r="AD89" s="106" t="str">
        <f>IF(ISBLANK(DATASHEET!AP77),"",DATASHEET!AP77)</f>
        <v/>
      </c>
      <c r="AE89" s="107" t="str">
        <f>IF(ISBLANK(DATASHEET!AQ77),"",DATASHEET!AQ77)</f>
        <v/>
      </c>
      <c r="AF89" s="123" t="str">
        <f t="shared" si="87"/>
        <v/>
      </c>
      <c r="AG89" s="124">
        <f>IFERROR(INDEX(DATASHEET!$A$1:$GG$231,MATCH(L3VA!$A89,DATASHEET!$A$1:$A$231,0),MATCH(L3VA!AH$2,DATASHEET!$A$1:$GG$1,0)),"")</f>
        <v>0</v>
      </c>
      <c r="AH89" s="105" t="str">
        <f>IF(VLOOKUP(L3VA!$A89,DATASHEET!$A$2:$EW$231,37,FALSE)="","",VLOOKUP(L3VA!$A89,DATASHEET!$A$2:$EW$231,37,FALSE))</f>
        <v/>
      </c>
      <c r="AI89" s="105" t="str">
        <f t="shared" si="88"/>
        <v/>
      </c>
      <c r="AJ89" s="106" t="str">
        <f>IF(ISBLANK(DATASHEET!AU77),"",DATASHEET!AU77)</f>
        <v/>
      </c>
      <c r="AK89" s="107" t="str">
        <f>IF(ISBLANK(DATASHEET!AV77),"",DATASHEET!AV77)</f>
        <v/>
      </c>
      <c r="AL89" s="123" t="str">
        <f t="shared" si="89"/>
        <v/>
      </c>
      <c r="AM89" s="124">
        <f>IFERROR(INDEX(DATASHEET!$A$1:$GG$231,MATCH(L3VA!$A89,DATASHEET!$A$1:$A$231,0),MATCH(L3VA!AN$2,DATASHEET!$A$1:$GG$1,0)),"")</f>
        <v>0</v>
      </c>
      <c r="AN89" s="105" t="str">
        <f>IF(VLOOKUP(L3VA!$A89,DATASHEET!$A$2:$EW$231,42,FALSE)="","",VLOOKUP(L3VA!$A89,DATASHEET!$A$2:$EW$231,42,FALSE))</f>
        <v/>
      </c>
      <c r="AO89" s="105" t="str">
        <f t="shared" si="90"/>
        <v/>
      </c>
      <c r="AP89" s="106" t="str">
        <f>IF(ISBLANK(DATASHEET!AZ77),"",DATASHEET!AZ77)</f>
        <v/>
      </c>
      <c r="AQ89" s="107" t="str">
        <f>IF(ISBLANK(DATASHEET!BA77),"",DATASHEET!BA77)</f>
        <v/>
      </c>
      <c r="AR89" s="123" t="str">
        <f t="shared" si="91"/>
        <v/>
      </c>
      <c r="AS89" s="124">
        <f>IFERROR(INDEX(DATASHEET!$A$1:$GG$231,MATCH(L3VA!$A89,DATASHEET!$A$1:$A$231,0),MATCH(L3VA!AT$2,DATASHEET!$A$1:$GG$1,0)),"")</f>
        <v>0</v>
      </c>
      <c r="AT89" s="105" t="str">
        <f>IF(VLOOKUP(L3VA!$A89,DATASHEET!$A$2:$EW$231,47,FALSE)="","",VLOOKUP(L3VA!$A89,DATASHEET!$A$2:$EW$231,47,FALSE))</f>
        <v/>
      </c>
      <c r="AU89" s="105" t="str">
        <f t="shared" si="92"/>
        <v/>
      </c>
      <c r="AV89" s="106" t="str">
        <f>IF(ISBLANK(DATASHEET!BE77),"",DATASHEET!BE77)</f>
        <v/>
      </c>
      <c r="AW89" s="107" t="str">
        <f>IF(ISBLANK(DATASHEET!BF77),"",DATASHEET!BF77)</f>
        <v/>
      </c>
      <c r="AX89" s="123" t="str">
        <f t="shared" si="93"/>
        <v/>
      </c>
      <c r="AY89" s="124">
        <f>IFERROR(INDEX(DATASHEET!$A$1:$GG$231,MATCH(L3VA!$A89,DATASHEET!$A$1:$A$231,0),MATCH(L3VA!AZ$2,DATASHEET!$A$1:$GG$1,0)),"")</f>
        <v>0</v>
      </c>
      <c r="AZ89" s="105" t="str">
        <f>IF(VLOOKUP(L3VA!$A89,DATASHEET!$A$2:$EW$231,52,FALSE)="","",VLOOKUP(L3VA!$A89,DATASHEET!$A$2:$EW$231,52,FALSE))</f>
        <v/>
      </c>
      <c r="BA89" s="105" t="str">
        <f t="shared" si="94"/>
        <v/>
      </c>
      <c r="BB89" s="106" t="str">
        <f>IF(ISBLANK(DATASHEET!BJ77),"",DATASHEET!BJ77)</f>
        <v/>
      </c>
      <c r="BC89" s="107" t="str">
        <f>IF(ISBLANK(DATASHEET!BK77),"",DATASHEET!BK77)</f>
        <v/>
      </c>
      <c r="BD89" s="123" t="str">
        <f t="shared" si="95"/>
        <v/>
      </c>
      <c r="BE89" s="124">
        <f>IFERROR(INDEX(DATASHEET!$A$1:$GG$231,MATCH(L3VA!$A89,DATASHEET!$A$1:$A$231,0),MATCH(L3VA!BF$2,DATASHEET!$A$1:$GG$1,0)),"")</f>
        <v>0</v>
      </c>
      <c r="BF89" s="105" t="str">
        <f>IF(VLOOKUP(L3VA!$A89,DATASHEET!$A$2:$EW$231,57,FALSE)="","",VLOOKUP(L3VA!$A89,DATASHEET!$A$2:$EW$231,57,FALSE))</f>
        <v/>
      </c>
      <c r="BG89" s="105" t="str">
        <f t="shared" si="96"/>
        <v/>
      </c>
      <c r="BH89" s="106" t="str">
        <f>IF(ISBLANK(DATASHEET!BO77),"",DATASHEET!BO77)</f>
        <v/>
      </c>
      <c r="BI89" s="107" t="str">
        <f>IF(ISBLANK(DATASHEET!BP77),"",DATASHEET!BP77)</f>
        <v/>
      </c>
      <c r="BJ89" s="123" t="str">
        <f t="shared" si="97"/>
        <v/>
      </c>
      <c r="BK89" s="124">
        <f>IFERROR(INDEX(DATASHEET!$A$1:$GG$231,MATCH(L3VA!$A89,DATASHEET!$A$1:$A$231,0),MATCH(L3VA!BL$2,DATASHEET!$A$1:$GG$1,0)),"")</f>
        <v>0</v>
      </c>
      <c r="BL89" s="105" t="str">
        <f>IF(VLOOKUP(L3VA!$A89,DATASHEET!$A$2:$EW$231,62,FALSE)="","",VLOOKUP(L3VA!$A89,DATASHEET!$A$2:$EW$231,62,FALSE))</f>
        <v/>
      </c>
      <c r="BM89" s="105" t="str">
        <f t="shared" si="98"/>
        <v/>
      </c>
      <c r="BN89" s="106" t="str">
        <f>IF(ISBLANK(DATASHEET!BT77),"",DATASHEET!BT77)</f>
        <v/>
      </c>
      <c r="BO89" s="107" t="str">
        <f>IF(ISBLANK(DATASHEET!BU77),"",DATASHEET!BU77)</f>
        <v/>
      </c>
      <c r="BP89" s="123" t="str">
        <f t="shared" si="99"/>
        <v/>
      </c>
      <c r="BQ89" s="124">
        <f>IFERROR(INDEX(DATASHEET!$A$1:$GG$231,MATCH(L3VA!$A89,DATASHEET!$A$1:$A$231,0),MATCH(L3VA!BR$2,DATASHEET!$A$1:$GG$1,0)),"")</f>
        <v>0</v>
      </c>
      <c r="BR89" s="105" t="str">
        <f>IF(VLOOKUP(L3VA!$A89,DATASHEET!$A$2:$EW$231,67,FALSE)="","",VLOOKUP(L3VA!$A89,DATASHEET!$A$2:$EW$231,67,FALSE))</f>
        <v/>
      </c>
      <c r="BS89" s="105" t="str">
        <f t="shared" si="100"/>
        <v/>
      </c>
      <c r="BT89" s="106" t="str">
        <f>IF(ISBLANK(DATASHEET!BY77),"",DATASHEET!BY77)</f>
        <v>CSN</v>
      </c>
      <c r="BU89" s="107" t="str">
        <f>IF(ISBLANK(DATASHEET!BZ77),"",DATASHEET!BZ77)</f>
        <v>12D-ENL-5</v>
      </c>
      <c r="BV89" s="123" t="str">
        <f t="shared" si="101"/>
        <v/>
      </c>
      <c r="BW89" s="124">
        <f>IFERROR(INDEX(DATASHEET!$A$1:$GG$231,MATCH(L3VA!$A89,DATASHEET!$A$1:$A$231,0),MATCH(L3VA!BX$2,DATASHEET!$A$1:$GG$1,0)),"")</f>
        <v>0</v>
      </c>
      <c r="BX89" s="105" t="str">
        <f>IF(VLOOKUP(L3VA!$A89,DATASHEET!$A$2:$EW$231,77,FALSE)="","",VLOOKUP(L3VA!$A89,DATASHEET!$A$2:$EW$231,77,FALSE))</f>
        <v>CSN</v>
      </c>
      <c r="BY89" s="105" t="str">
        <f t="shared" si="102"/>
        <v/>
      </c>
      <c r="BZ89" s="106" t="str">
        <f>IF(ISBLANK(DATASHEET!CI77),"",DATASHEET!CI77)</f>
        <v>BJM</v>
      </c>
      <c r="CA89" s="107" t="str">
        <f>IF(ISBLANK(DATASHEET!CJ77),"",DATASHEET!CJ77)</f>
        <v>12A-FR-6</v>
      </c>
      <c r="CB89" s="123" t="str">
        <f t="shared" si="103"/>
        <v/>
      </c>
      <c r="CC89" s="124">
        <f>IFERROR(INDEX(DATASHEET!$A$1:$GG$231,MATCH(L3VA!$A89,DATASHEET!$A$1:$A$231,0),MATCH(L3VA!CD$2,DATASHEET!$A$1:$GG$1,0)),"")</f>
        <v>0</v>
      </c>
      <c r="CD89" s="105" t="str">
        <f>IF(VLOOKUP(L3VA!$A89,DATASHEET!$A$2:$EW$231,82,FALSE)="","",VLOOKUP(L3VA!$A89,DATASHEET!$A$2:$EW$231,82,FALSE))</f>
        <v>DWA</v>
      </c>
      <c r="CE89" s="105" t="str">
        <f t="shared" si="104"/>
        <v/>
      </c>
      <c r="CF89" s="106" t="str">
        <f>IF(ISBLANK(DATASHEET!CN77),"",DATASHEET!CN77)</f>
        <v/>
      </c>
      <c r="CG89" s="107" t="str">
        <f>IF(ISBLANK(DATASHEET!CO77),"",DATASHEET!CO77)</f>
        <v/>
      </c>
      <c r="CH89" s="123" t="str">
        <f t="shared" si="105"/>
        <v/>
      </c>
      <c r="CI89" s="124">
        <f>IFERROR(INDEX(DATASHEET!$A$1:$GG$231,MATCH(L3VA!$A89,DATASHEET!$A$1:$A$231,0),MATCH(L3VA!CJ$2,DATASHEET!$A$1:$GG$1,0)),"")</f>
        <v>0</v>
      </c>
      <c r="CJ89" s="105" t="str">
        <f>IF(VLOOKUP(L3VA!$A89,DATASHEET!$A$2:$EW$231,87,FALSE)="","",VLOOKUP(L3VA!$A89,DATASHEET!$A$2:$EW$231,87,FALSE))</f>
        <v>BJM</v>
      </c>
      <c r="CK89" s="105" t="str">
        <f t="shared" si="79"/>
        <v/>
      </c>
      <c r="CL89" s="106" t="str">
        <f>IF(ISBLANK(DATASHEET!CS77),"",DATASHEET!CS77)</f>
        <v/>
      </c>
      <c r="CM89" s="107" t="str">
        <f>IF(ISBLANK(DATASHEET!CT77),"",DATASHEET!CT77)</f>
        <v/>
      </c>
      <c r="CN89" s="123" t="str">
        <f t="shared" si="106"/>
        <v/>
      </c>
      <c r="CO89" s="124">
        <f>IFERROR(INDEX(DATASHEET!$A$1:$GG$231,MATCH(L3VA!$A89,DATASHEET!$A$1:$A$231,0),MATCH(L3VA!CP$2,DATASHEET!$A$1:$GG$1,0)),"")</f>
        <v>0</v>
      </c>
      <c r="CP89" s="105" t="str">
        <f>IF(VLOOKUP(L3VA!$A89,DATASHEET!$A$2:$EW$231,92,FALSE)="","",VLOOKUP(L3VA!$A89,DATASHEET!$A$2:$EW$231,92,FALSE))</f>
        <v/>
      </c>
      <c r="CQ89" s="105" t="str">
        <f t="shared" si="107"/>
        <v/>
      </c>
      <c r="CR89" s="106" t="str">
        <f>IF(ISBLANK(DATASHEET!CX77),"",DATASHEET!CX77)</f>
        <v/>
      </c>
      <c r="CS89" s="107" t="str">
        <f>IF(ISBLANK(DATASHEET!CY77),"",DATASHEET!CY77)</f>
        <v/>
      </c>
      <c r="CT89" s="123" t="str">
        <f t="shared" si="108"/>
        <v/>
      </c>
      <c r="CU89" s="124">
        <f>IFERROR(INDEX(DATASHEET!$A$1:$GG$231,MATCH(L3VA!$A89,DATASHEET!$A$1:$A$231,0),MATCH(L3VA!CV$2,DATASHEET!$A$1:$GG$1,0)),"")</f>
        <v>0</v>
      </c>
      <c r="CV89" s="105" t="str">
        <f>IF(VLOOKUP(L3VA!$A89,DATASHEET!$A$2:$EW$231,107,FALSE)="","",VLOOKUP(L3VA!$A89,DATASHEET!$A$2:$EW$231,107,FALSE))</f>
        <v/>
      </c>
      <c r="CW89" s="105" t="str">
        <f t="shared" si="109"/>
        <v/>
      </c>
      <c r="CX89" s="106" t="str">
        <f>IF(ISBLANK(DATASHEET!DC77),"",DATASHEET!DC77)</f>
        <v/>
      </c>
      <c r="CY89" s="107" t="str">
        <f>IF(ISBLANK(DATASHEET!DD77),"",DATASHEET!DD77)</f>
        <v/>
      </c>
      <c r="CZ89" s="123" t="str">
        <f t="shared" si="110"/>
        <v/>
      </c>
      <c r="DA89" s="124">
        <f>IFERROR(INDEX(DATASHEET!$A$1:$GG$231,MATCH(L3VA!$A89,DATASHEET!$A$1:$A$231,0),MATCH(L3VA!DB$2,DATASHEET!$A$1:$GG$1,0)),"")</f>
        <v>0</v>
      </c>
      <c r="DB89" s="105" t="str">
        <f>IF(VLOOKUP(L3VA!$A89,DATASHEET!$A$2:$EW$231,97,FALSE)="","",VLOOKUP(L3VA!$A89,DATASHEET!$A$2:$EW$231,97,FALSE))</f>
        <v/>
      </c>
      <c r="DC89" s="105" t="str">
        <f t="shared" si="111"/>
        <v/>
      </c>
      <c r="DD89" s="106" t="str">
        <f>IF(ISBLANK(DATASHEET!DH77),"",DATASHEET!DH77)</f>
        <v/>
      </c>
      <c r="DE89" s="107" t="str">
        <f>IF(ISBLANK(DATASHEET!DI77),"",DATASHEET!DI77)</f>
        <v/>
      </c>
      <c r="DF89" s="123" t="str">
        <f t="shared" si="112"/>
        <v/>
      </c>
      <c r="DG89" s="124">
        <f>IFERROR(INDEX(DATASHEET!$A$1:$GG$231,MATCH(L3VA!$A89,DATASHEET!$A$1:$A$231,0),MATCH(L3VA!DH$2,DATASHEET!$A$1:$GG$1,0)),"")</f>
        <v>0</v>
      </c>
      <c r="DH89" s="105" t="str">
        <f>IF(VLOOKUP(L3VA!$A89,DATASHEET!$A$2:$EW$231,102,FALSE)="","",VLOOKUP(L3VA!$A89,DATASHEET!$A$2:$EW$231,102,FALSE))</f>
        <v/>
      </c>
      <c r="DI89" s="105" t="str">
        <f t="shared" si="113"/>
        <v/>
      </c>
      <c r="DJ89" s="106" t="str">
        <f>IF(ISBLANK(DATASHEET!DM77),"",DATASHEET!DM77)</f>
        <v/>
      </c>
      <c r="DK89" s="107" t="str">
        <f>IF(ISBLANK(DATASHEET!DN77),"",DATASHEET!DN77)</f>
        <v/>
      </c>
      <c r="DL89" s="123" t="str">
        <f t="shared" si="114"/>
        <v/>
      </c>
      <c r="DM89" s="124">
        <f>IFERROR(INDEX(DATASHEET!$A$1:$GG$231,MATCH(L3VA!$A89,DATASHEET!$A$1:$A$231,0),MATCH(L3VA!DN$2,DATASHEET!$A$1:$GG$1,0)),"")</f>
        <v>0</v>
      </c>
      <c r="DN89" s="105" t="str">
        <f>IF(VLOOKUP(L3VA!$A89,DATASHEET!$A$2:$FW$231,112,FALSE)="","",VLOOKUP(L3VA!$A89,DATASHEET!$A$2:$FW$231,112,FALSE))</f>
        <v/>
      </c>
      <c r="DO89" s="105" t="str">
        <f t="shared" si="80"/>
        <v/>
      </c>
      <c r="DP89" s="106" t="str">
        <f>IF(ISBLANK(DATASHEET!DR77),"",DATASHEET!DR77)</f>
        <v/>
      </c>
      <c r="DQ89" s="107" t="str">
        <f>IF(ISBLANK(DATASHEET!DS77),"",DATASHEET!DS77)</f>
        <v/>
      </c>
      <c r="DR89" s="123" t="str">
        <f t="shared" si="115"/>
        <v/>
      </c>
      <c r="DS89" s="124">
        <f>IFERROR(INDEX(DATASHEET!$A$1:$GG$231,MATCH(L3VA!$A89,DATASHEET!$A$1:$A$231,0),MATCH(L3VA!DT$2,DATASHEET!$A$1:$GG$1,0)),"")</f>
        <v>0</v>
      </c>
      <c r="DT89" s="105" t="str">
        <f>IF(VLOOKUP(L3VA!$A89,DATASHEET!$A$2:$EW$231,117,FALSE)="","",VLOOKUP(L3VA!$A89,DATASHEET!$A$2:$EW$231,117,FALSE))</f>
        <v/>
      </c>
      <c r="DU89" s="105" t="str">
        <f t="shared" si="116"/>
        <v/>
      </c>
      <c r="DV89" s="106" t="str">
        <f>IF(ISBLANK(DATASHEET!DW77),"",DATASHEET!DW77)</f>
        <v/>
      </c>
      <c r="DW89" s="107" t="str">
        <f>IF(ISBLANK(DATASHEET!DX77),"",DATASHEET!DX77)</f>
        <v/>
      </c>
      <c r="DX89" s="123" t="str">
        <f t="shared" si="117"/>
        <v/>
      </c>
      <c r="DY89" s="124" t="str">
        <f>IFERROR(INDEX(DATASHEET!$A$1:$GG$231,MATCH(L3VA!$A89,DATASHEET!$A$1:$A$231,0),MATCH(L3VA!DZ$2,DATASHEET!$A$1:$GG$1,0)),"")</f>
        <v/>
      </c>
      <c r="DZ89" s="105" t="str">
        <f>IF(VLOOKUP(L3VA!$A89,DATASHEET!$A$2:$EW$231,122,FALSE)="","",VLOOKUP(L3VA!$A89,DATASHEET!$A$2:$EW$231,122,FALSE))</f>
        <v/>
      </c>
      <c r="EA89" s="105" t="str">
        <f t="shared" si="118"/>
        <v/>
      </c>
      <c r="EB89" s="106" t="str">
        <f>IF(ISBLANK(DATASHEET!EB77),"",DATASHEET!EB77)</f>
        <v/>
      </c>
      <c r="EC89" s="107" t="str">
        <f>IF(ISBLANK(DATASHEET!EC77),"",DATASHEET!EC77)</f>
        <v/>
      </c>
      <c r="ED89" s="123" t="str">
        <f t="shared" si="119"/>
        <v/>
      </c>
      <c r="EE89" s="124">
        <f>IFERROR(INDEX(DATASHEET!$A$1:$GG$231,MATCH(L3VA!$A89,DATASHEET!$A$1:$A$231,0),MATCH(L3VA!EF$2,DATASHEET!$A$1:$GG$1,0)),"")</f>
        <v>0</v>
      </c>
      <c r="EF89" s="105" t="str">
        <f>IF(VLOOKUP(L3VA!$A89,DATASHEET!$A$2:$EW$231,127,FALSE)="","",VLOOKUP(L3VA!$A89,DATASHEET!$A$2:$EW$231,127,FALSE))</f>
        <v/>
      </c>
      <c r="EG89" s="105" t="str">
        <f t="shared" si="120"/>
        <v/>
      </c>
      <c r="EH89" s="106" t="str">
        <f>IF(ISBLANK(DATASHEET!EG77),"",DATASHEET!EG77)</f>
        <v/>
      </c>
      <c r="EI89" s="107" t="str">
        <f>IF(ISBLANK(DATASHEET!EH77),"",DATASHEET!EH77)</f>
        <v/>
      </c>
      <c r="EJ89" s="123" t="str">
        <f t="shared" si="121"/>
        <v/>
      </c>
      <c r="EK89" s="124">
        <f>IFERROR(INDEX(DATASHEET!$A$1:$GG$231,MATCH(L3VA!$A89,DATASHEET!$A$1:$A$231,0),MATCH(L3VA!EL$2,DATASHEET!$A$1:$GG$1,0)),"")</f>
        <v>0</v>
      </c>
      <c r="EL89" s="105" t="str">
        <f>IF(VLOOKUP(L3VA!$A89,DATASHEET!$A$2:$EW$231,132,FALSE)="","",VLOOKUP(L3VA!$A89,DATASHEET!$A$2:$EW$231,132,FALSE))</f>
        <v/>
      </c>
      <c r="EM89" s="105" t="str">
        <f t="shared" si="122"/>
        <v/>
      </c>
      <c r="EN89" s="106" t="str">
        <f>IF(ISBLANK(DATASHEET!EL77),"",DATASHEET!EL77)</f>
        <v/>
      </c>
      <c r="EO89" s="107" t="str">
        <f>IF(ISBLANK(DATASHEET!EM77),"",DATASHEET!EM77)</f>
        <v/>
      </c>
      <c r="EP89" s="123" t="str">
        <f t="shared" si="123"/>
        <v/>
      </c>
      <c r="EQ89" s="124">
        <f>IFERROR(INDEX(DATASHEET!$A$1:$GG$231,MATCH(L3VA!$A89,DATASHEET!$A$1:$A$231,0),MATCH(L3VA!ER$2,DATASHEET!$A$1:$GG$1,0)),"")</f>
        <v>0</v>
      </c>
      <c r="ER89" s="105" t="str">
        <f>IF(VLOOKUP(L3VA!$A89,DATASHEET!$A$2:$EW$231,137,FALSE)="","",VLOOKUP(L3VA!$A89,DATASHEET!$A$2:$EW$231,137,FALSE))</f>
        <v/>
      </c>
      <c r="ES89" s="105" t="str">
        <f t="shared" si="124"/>
        <v/>
      </c>
      <c r="ET89" s="106" t="str">
        <f>IF(ISBLANK(DATASHEET!EQ77),"",DATASHEET!EQ77)</f>
        <v/>
      </c>
      <c r="EU89" s="107" t="str">
        <f>IF(ISBLANK(DATASHEET!ER77),"",DATASHEET!ER77)</f>
        <v/>
      </c>
      <c r="EV89" s="123" t="str">
        <f t="shared" si="125"/>
        <v/>
      </c>
      <c r="EW89" s="124">
        <f>IFERROR(INDEX(DATASHEET!$A$1:$GG$231,MATCH(L3VA!$A89,DATASHEET!$A$1:$A$231,0),MATCH(L3VA!EX$2,DATASHEET!$A$1:$GG$1,0)),"")</f>
        <v>0</v>
      </c>
      <c r="EX89" s="105" t="str">
        <f>IF(VLOOKUP(L3VA!$A89,DATASHEET!$A$2:$EW$231,142,FALSE)="","",VLOOKUP(L3VA!$A89,DATASHEET!$A$2:$EW$231,142,FALSE))</f>
        <v/>
      </c>
      <c r="EY89" s="105" t="str">
        <f t="shared" si="126"/>
        <v/>
      </c>
      <c r="EZ89" s="106" t="str">
        <f>IF(ISBLANK(DATASHEET!EV77),"",DATASHEET!EV77)</f>
        <v/>
      </c>
      <c r="FA89" s="107" t="str">
        <f>IF(ISBLANK(DATASHEET!EW77),"",DATASHEET!EW77)</f>
        <v/>
      </c>
      <c r="FB89" s="123" t="str">
        <f t="shared" si="127"/>
        <v/>
      </c>
      <c r="FC89" s="124">
        <f>IFERROR(INDEX(DATASHEET!$A$1:$GG$231,MATCH(L3VA!$A89,DATASHEET!$A$1:$A$231,0),MATCH(L3VA!FD$2,DATASHEET!$A$1:$GG$1,0)),"")</f>
        <v>0</v>
      </c>
      <c r="FD89" s="105" t="str">
        <f>IF(VLOOKUP(L3VA!$A89,DATASHEET!$A$2:$FW$231,147,FALSE)="","",VLOOKUP(L3VA!$A89,DATASHEET!$A$2:$FW$231,147,FALSE))</f>
        <v/>
      </c>
      <c r="FE89" s="105" t="str">
        <f t="shared" si="128"/>
        <v/>
      </c>
      <c r="FF89" s="106" t="str">
        <f>IF(ISBLANK(DATASHEET!FA77),"",DATASHEET!FA77)</f>
        <v/>
      </c>
      <c r="FG89" s="107" t="str">
        <f>IF(ISBLANK(DATASHEET!FB77),"",DATASHEET!FB77)</f>
        <v/>
      </c>
    </row>
    <row r="90" spans="1:163" x14ac:dyDescent="0.25">
      <c r="A90" s="354">
        <f>DATASHEET!A78</f>
        <v>150980</v>
      </c>
      <c r="B90" s="42" t="str">
        <f>DATASHEET!B78</f>
        <v>GRADY, Lucy</v>
      </c>
      <c r="C90" s="109" t="str">
        <f>DATASHEET!C78</f>
        <v>12JN</v>
      </c>
      <c r="D90" s="110" t="str">
        <f>DATASHEET!D78</f>
        <v>F</v>
      </c>
      <c r="E90" s="110" t="str">
        <f>IFERROR(VLOOKUP(A90,'[5]Y12 Students'!$E$3:$I$271,5,FALSE),"")</f>
        <v>INTERNAL</v>
      </c>
      <c r="F90" s="110" t="str">
        <f>DATASHEET!E78</f>
        <v>N</v>
      </c>
      <c r="G90" s="110" t="str">
        <f>DATASHEET!F78</f>
        <v>White - British</v>
      </c>
      <c r="H90" s="110" t="str">
        <f>DATASHEET!G78</f>
        <v>N</v>
      </c>
      <c r="I90" s="110" t="str">
        <f>DATASHEET!H78</f>
        <v>N</v>
      </c>
      <c r="J90" s="111" t="str">
        <f>DATASHEET!J78</f>
        <v>7.75+ (A/A*)</v>
      </c>
      <c r="K90" s="104" t="str">
        <f t="shared" si="77"/>
        <v/>
      </c>
      <c r="L90" s="104" t="str">
        <f t="shared" si="78"/>
        <v/>
      </c>
      <c r="M90" s="336" t="str">
        <f>IF(COUNT(L3VA!$N90,L3VA!$Z90,L3VA!$T90,L3VA!$AF90,L3VA!$AX90,L3VA!$AR90,L3VA!$BJ90,L3VA!$BD90,L3VA!$BP90,L3VA!#REF!,L3VA!$AL90,L3VA!$BV90,L3VA!$CH90,L3VA!$CZ90,L3VA!$CN90,L3VA!$DF90,L3VA!$CB90,L3VA!#REF!,L3VA!$DR90,L3VA!$DX90,L3VA!$ED90,L3VA!$EJ90,L3VA!$EP90,L3VA!$EV90,L3VA!$FB90,L3VA!$DL90)=0,"",AVERAGE(N90,Z90,T90,AF90,AL90,AX90,AR90,BJ90,BD90,BP90,BV90,CH90,CZ90,CN90,DF90,CB90,DR90,DX90,ED90,EJ90,EP90,EV90,FB90,DL90))</f>
        <v/>
      </c>
      <c r="N90" s="123" t="str">
        <f t="shared" si="81"/>
        <v/>
      </c>
      <c r="O90" s="124">
        <f>IFERROR(INDEX(DATASHEET!$A$1:$GG$231,MATCH(L3VA!$A90,DATASHEET!$A$1:$A$231,0),MATCH(L3VA!P$2,DATASHEET!$A$1:$GG$1,0)),"")</f>
        <v>0</v>
      </c>
      <c r="P90" s="105">
        <f>IF(VLOOKUP(L3VA!$A90,DATASHEET!$A$2:$EW$231,22,FALSE)="","",VLOOKUP(L3VA!$A90,DATASHEET!$A$2:$EW$231,22,FALSE))</f>
        <v>0</v>
      </c>
      <c r="Q90" s="105" t="str">
        <f t="shared" si="82"/>
        <v/>
      </c>
      <c r="R90" s="106" t="str">
        <f>IF(ISBLANK(DATASHEET!AF78),"",DATASHEET!AF78)</f>
        <v/>
      </c>
      <c r="S90" s="107" t="str">
        <f>IF(ISBLANK(DATASHEET!AG78),"",DATASHEET!AG78)</f>
        <v/>
      </c>
      <c r="T90" s="123" t="str">
        <f t="shared" si="83"/>
        <v/>
      </c>
      <c r="U90" s="124">
        <f>IFERROR(INDEX(DATASHEET!$A$1:$GG$231,MATCH(L3VA!$A90,DATASHEET!$A$1:$A$231,0),MATCH(L3VA!V$2,DATASHEET!$A$1:$GG$1,0)),"")</f>
        <v>0</v>
      </c>
      <c r="V90" s="105">
        <f>IF(VLOOKUP(L3VA!$A90,DATASHEET!$A$2:$EW$231,27,FALSE)="","",VLOOKUP(L3VA!$A90,DATASHEET!$A$2:$EW$231,27,FALSE))</f>
        <v>0</v>
      </c>
      <c r="W90" s="105" t="str">
        <f t="shared" si="84"/>
        <v/>
      </c>
      <c r="X90" s="106" t="str">
        <f>IF(ISBLANK(DATASHEET!AK78),"",DATASHEET!AK78)</f>
        <v>MM</v>
      </c>
      <c r="Y90" s="107" t="str">
        <f>IF(ISBLANK(DATASHEET!AL78),"",DATASHEET!AL78)</f>
        <v>12C-BI-10</v>
      </c>
      <c r="Z90" s="123" t="str">
        <f t="shared" si="85"/>
        <v/>
      </c>
      <c r="AA90" s="124">
        <f>IFERROR(INDEX(DATASHEET!$A$1:$GG$231,MATCH(L3VA!$A90,DATASHEET!$A$1:$A$231,0),MATCH(L3VA!AB$2,DATASHEET!$A$1:$GG$1,0)),"")</f>
        <v>0</v>
      </c>
      <c r="AB90" s="105" t="str">
        <f>IF(VLOOKUP(L3VA!$A90,DATASHEET!$A$2:$EW$231,32,FALSE)="","",VLOOKUP(L3VA!$A90,DATASHEET!$A$2:$EW$231,32,FALSE))</f>
        <v/>
      </c>
      <c r="AC90" s="105" t="str">
        <f t="shared" si="86"/>
        <v/>
      </c>
      <c r="AD90" s="106" t="str">
        <f>IF(ISBLANK(DATASHEET!AP78),"",DATASHEET!AP78)</f>
        <v/>
      </c>
      <c r="AE90" s="107" t="str">
        <f>IF(ISBLANK(DATASHEET!AQ78),"",DATASHEET!AQ78)</f>
        <v/>
      </c>
      <c r="AF90" s="123" t="str">
        <f t="shared" si="87"/>
        <v/>
      </c>
      <c r="AG90" s="124">
        <f>IFERROR(INDEX(DATASHEET!$A$1:$GG$231,MATCH(L3VA!$A90,DATASHEET!$A$1:$A$231,0),MATCH(L3VA!AH$2,DATASHEET!$A$1:$GG$1,0)),"")</f>
        <v>0</v>
      </c>
      <c r="AH90" s="105" t="str">
        <f>IF(VLOOKUP(L3VA!$A90,DATASHEET!$A$2:$EW$231,37,FALSE)="","",VLOOKUP(L3VA!$A90,DATASHEET!$A$2:$EW$231,37,FALSE))</f>
        <v>MM</v>
      </c>
      <c r="AI90" s="105" t="str">
        <f t="shared" si="88"/>
        <v/>
      </c>
      <c r="AJ90" s="106" t="str">
        <f>IF(ISBLANK(DATASHEET!AU78),"",DATASHEET!AU78)</f>
        <v>MB</v>
      </c>
      <c r="AK90" s="107" t="str">
        <f>IF(ISBLANK(DATASHEET!AV78),"",DATASHEET!AV78)</f>
        <v>12D-CH-2</v>
      </c>
      <c r="AL90" s="123" t="str">
        <f t="shared" si="89"/>
        <v/>
      </c>
      <c r="AM90" s="124">
        <f>IFERROR(INDEX(DATASHEET!$A$1:$GG$231,MATCH(L3VA!$A90,DATASHEET!$A$1:$A$231,0),MATCH(L3VA!AN$2,DATASHEET!$A$1:$GG$1,0)),"")</f>
        <v>0</v>
      </c>
      <c r="AN90" s="105" t="str">
        <f>IF(VLOOKUP(L3VA!$A90,DATASHEET!$A$2:$EW$231,42,FALSE)="","",VLOOKUP(L3VA!$A90,DATASHEET!$A$2:$EW$231,42,FALSE))</f>
        <v/>
      </c>
      <c r="AO90" s="105" t="str">
        <f t="shared" si="90"/>
        <v/>
      </c>
      <c r="AP90" s="106" t="str">
        <f>IF(ISBLANK(DATASHEET!AZ78),"",DATASHEET!AZ78)</f>
        <v/>
      </c>
      <c r="AQ90" s="107" t="str">
        <f>IF(ISBLANK(DATASHEET!BA78),"",DATASHEET!BA78)</f>
        <v/>
      </c>
      <c r="AR90" s="123" t="str">
        <f t="shared" si="91"/>
        <v/>
      </c>
      <c r="AS90" s="124">
        <f>IFERROR(INDEX(DATASHEET!$A$1:$GG$231,MATCH(L3VA!$A90,DATASHEET!$A$1:$A$231,0),MATCH(L3VA!AT$2,DATASHEET!$A$1:$GG$1,0)),"")</f>
        <v>0</v>
      </c>
      <c r="AT90" s="105" t="str">
        <f>IF(VLOOKUP(L3VA!$A90,DATASHEET!$A$2:$EW$231,47,FALSE)="","",VLOOKUP(L3VA!$A90,DATASHEET!$A$2:$EW$231,47,FALSE))</f>
        <v>MB</v>
      </c>
      <c r="AU90" s="105" t="str">
        <f t="shared" si="92"/>
        <v/>
      </c>
      <c r="AV90" s="106" t="str">
        <f>IF(ISBLANK(DATASHEET!BE78),"",DATASHEET!BE78)</f>
        <v/>
      </c>
      <c r="AW90" s="107" t="str">
        <f>IF(ISBLANK(DATASHEET!BF78),"",DATASHEET!BF78)</f>
        <v/>
      </c>
      <c r="AX90" s="123" t="str">
        <f t="shared" si="93"/>
        <v/>
      </c>
      <c r="AY90" s="124">
        <f>IFERROR(INDEX(DATASHEET!$A$1:$GG$231,MATCH(L3VA!$A90,DATASHEET!$A$1:$A$231,0),MATCH(L3VA!AZ$2,DATASHEET!$A$1:$GG$1,0)),"")</f>
        <v>0</v>
      </c>
      <c r="AZ90" s="105" t="str">
        <f>IF(VLOOKUP(L3VA!$A90,DATASHEET!$A$2:$EW$231,52,FALSE)="","",VLOOKUP(L3VA!$A90,DATASHEET!$A$2:$EW$231,52,FALSE))</f>
        <v/>
      </c>
      <c r="BA90" s="105" t="str">
        <f t="shared" si="94"/>
        <v/>
      </c>
      <c r="BB90" s="106" t="str">
        <f>IF(ISBLANK(DATASHEET!BJ78),"",DATASHEET!BJ78)</f>
        <v/>
      </c>
      <c r="BC90" s="107" t="str">
        <f>IF(ISBLANK(DATASHEET!BK78),"",DATASHEET!BK78)</f>
        <v/>
      </c>
      <c r="BD90" s="123" t="str">
        <f t="shared" si="95"/>
        <v/>
      </c>
      <c r="BE90" s="124">
        <f>IFERROR(INDEX(DATASHEET!$A$1:$GG$231,MATCH(L3VA!$A90,DATASHEET!$A$1:$A$231,0),MATCH(L3VA!BF$2,DATASHEET!$A$1:$GG$1,0)),"")</f>
        <v>0</v>
      </c>
      <c r="BF90" s="105" t="str">
        <f>IF(VLOOKUP(L3VA!$A90,DATASHEET!$A$2:$EW$231,57,FALSE)="","",VLOOKUP(L3VA!$A90,DATASHEET!$A$2:$EW$231,57,FALSE))</f>
        <v/>
      </c>
      <c r="BG90" s="105" t="str">
        <f t="shared" si="96"/>
        <v/>
      </c>
      <c r="BH90" s="106" t="str">
        <f>IF(ISBLANK(DATASHEET!BO78),"",DATASHEET!BO78)</f>
        <v/>
      </c>
      <c r="BI90" s="107" t="str">
        <f>IF(ISBLANK(DATASHEET!BP78),"",DATASHEET!BP78)</f>
        <v/>
      </c>
      <c r="BJ90" s="123" t="str">
        <f t="shared" si="97"/>
        <v/>
      </c>
      <c r="BK90" s="124">
        <f>IFERROR(INDEX(DATASHEET!$A$1:$GG$231,MATCH(L3VA!$A90,DATASHEET!$A$1:$A$231,0),MATCH(L3VA!BL$2,DATASHEET!$A$1:$GG$1,0)),"")</f>
        <v>0</v>
      </c>
      <c r="BL90" s="105" t="str">
        <f>IF(VLOOKUP(L3VA!$A90,DATASHEET!$A$2:$EW$231,62,FALSE)="","",VLOOKUP(L3VA!$A90,DATASHEET!$A$2:$EW$231,62,FALSE))</f>
        <v/>
      </c>
      <c r="BM90" s="105" t="str">
        <f t="shared" si="98"/>
        <v/>
      </c>
      <c r="BN90" s="106" t="str">
        <f>IF(ISBLANK(DATASHEET!BT78),"",DATASHEET!BT78)</f>
        <v/>
      </c>
      <c r="BO90" s="107" t="str">
        <f>IF(ISBLANK(DATASHEET!BU78),"",DATASHEET!BU78)</f>
        <v/>
      </c>
      <c r="BP90" s="123" t="str">
        <f t="shared" si="99"/>
        <v/>
      </c>
      <c r="BQ90" s="124">
        <f>IFERROR(INDEX(DATASHEET!$A$1:$GG$231,MATCH(L3VA!$A90,DATASHEET!$A$1:$A$231,0),MATCH(L3VA!BR$2,DATASHEET!$A$1:$GG$1,0)),"")</f>
        <v>0</v>
      </c>
      <c r="BR90" s="105" t="str">
        <f>IF(VLOOKUP(L3VA!$A90,DATASHEET!$A$2:$EW$231,67,FALSE)="","",VLOOKUP(L3VA!$A90,DATASHEET!$A$2:$EW$231,67,FALSE))</f>
        <v/>
      </c>
      <c r="BS90" s="105" t="str">
        <f t="shared" si="100"/>
        <v/>
      </c>
      <c r="BT90" s="106" t="str">
        <f>IF(ISBLANK(DATASHEET!BY78),"",DATASHEET!BY78)</f>
        <v/>
      </c>
      <c r="BU90" s="107" t="str">
        <f>IF(ISBLANK(DATASHEET!BZ78),"",DATASHEET!BZ78)</f>
        <v/>
      </c>
      <c r="BV90" s="123" t="str">
        <f t="shared" si="101"/>
        <v/>
      </c>
      <c r="BW90" s="124">
        <f>IFERROR(INDEX(DATASHEET!$A$1:$GG$231,MATCH(L3VA!$A90,DATASHEET!$A$1:$A$231,0),MATCH(L3VA!BX$2,DATASHEET!$A$1:$GG$1,0)),"")</f>
        <v>0</v>
      </c>
      <c r="BX90" s="105" t="str">
        <f>IF(VLOOKUP(L3VA!$A90,DATASHEET!$A$2:$EW$231,77,FALSE)="","",VLOOKUP(L3VA!$A90,DATASHEET!$A$2:$EW$231,77,FALSE))</f>
        <v/>
      </c>
      <c r="BY90" s="105" t="str">
        <f t="shared" si="102"/>
        <v/>
      </c>
      <c r="BZ90" s="106" t="str">
        <f>IF(ISBLANK(DATASHEET!CI78),"",DATASHEET!CI78)</f>
        <v/>
      </c>
      <c r="CA90" s="107" t="str">
        <f>IF(ISBLANK(DATASHEET!CJ78),"",DATASHEET!CJ78)</f>
        <v/>
      </c>
      <c r="CB90" s="123" t="str">
        <f t="shared" si="103"/>
        <v/>
      </c>
      <c r="CC90" s="124">
        <f>IFERROR(INDEX(DATASHEET!$A$1:$GG$231,MATCH(L3VA!$A90,DATASHEET!$A$1:$A$231,0),MATCH(L3VA!CD$2,DATASHEET!$A$1:$GG$1,0)),"")</f>
        <v>0</v>
      </c>
      <c r="CD90" s="105" t="str">
        <f>IF(VLOOKUP(L3VA!$A90,DATASHEET!$A$2:$EW$231,82,FALSE)="","",VLOOKUP(L3VA!$A90,DATASHEET!$A$2:$EW$231,82,FALSE))</f>
        <v>DWA</v>
      </c>
      <c r="CE90" s="105" t="str">
        <f t="shared" si="104"/>
        <v/>
      </c>
      <c r="CF90" s="106" t="str">
        <f>IF(ISBLANK(DATASHEET!CN78),"",DATASHEET!CN78)</f>
        <v/>
      </c>
      <c r="CG90" s="107" t="str">
        <f>IF(ISBLANK(DATASHEET!CO78),"",DATASHEET!CO78)</f>
        <v/>
      </c>
      <c r="CH90" s="123" t="str">
        <f t="shared" si="105"/>
        <v/>
      </c>
      <c r="CI90" s="124">
        <f>IFERROR(INDEX(DATASHEET!$A$1:$GG$231,MATCH(L3VA!$A90,DATASHEET!$A$1:$A$231,0),MATCH(L3VA!CJ$2,DATASHEET!$A$1:$GG$1,0)),"")</f>
        <v>0</v>
      </c>
      <c r="CJ90" s="105" t="str">
        <f>IF(VLOOKUP(L3VA!$A90,DATASHEET!$A$2:$EW$231,87,FALSE)="","",VLOOKUP(L3VA!$A90,DATASHEET!$A$2:$EW$231,87,FALSE))</f>
        <v/>
      </c>
      <c r="CK90" s="105" t="str">
        <f t="shared" si="79"/>
        <v/>
      </c>
      <c r="CL90" s="106" t="str">
        <f>IF(ISBLANK(DATASHEET!CS78),"",DATASHEET!CS78)</f>
        <v/>
      </c>
      <c r="CM90" s="107" t="str">
        <f>IF(ISBLANK(DATASHEET!CT78),"",DATASHEET!CT78)</f>
        <v/>
      </c>
      <c r="CN90" s="123" t="str">
        <f t="shared" si="106"/>
        <v/>
      </c>
      <c r="CO90" s="124">
        <f>IFERROR(INDEX(DATASHEET!$A$1:$GG$231,MATCH(L3VA!$A90,DATASHEET!$A$1:$A$231,0),MATCH(L3VA!CP$2,DATASHEET!$A$1:$GG$1,0)),"")</f>
        <v>0</v>
      </c>
      <c r="CP90" s="105" t="str">
        <f>IF(VLOOKUP(L3VA!$A90,DATASHEET!$A$2:$EW$231,92,FALSE)="","",VLOOKUP(L3VA!$A90,DATASHEET!$A$2:$EW$231,92,FALSE))</f>
        <v/>
      </c>
      <c r="CQ90" s="105" t="str">
        <f t="shared" si="107"/>
        <v/>
      </c>
      <c r="CR90" s="106" t="str">
        <f>IF(ISBLANK(DATASHEET!CX78),"",DATASHEET!CX78)</f>
        <v/>
      </c>
      <c r="CS90" s="107" t="str">
        <f>IF(ISBLANK(DATASHEET!CY78),"",DATASHEET!CY78)</f>
        <v/>
      </c>
      <c r="CT90" s="123" t="str">
        <f t="shared" si="108"/>
        <v/>
      </c>
      <c r="CU90" s="124">
        <f>IFERROR(INDEX(DATASHEET!$A$1:$GG$231,MATCH(L3VA!$A90,DATASHEET!$A$1:$A$231,0),MATCH(L3VA!CV$2,DATASHEET!$A$1:$GG$1,0)),"")</f>
        <v>0</v>
      </c>
      <c r="CV90" s="105" t="str">
        <f>IF(VLOOKUP(L3VA!$A90,DATASHEET!$A$2:$EW$231,107,FALSE)="","",VLOOKUP(L3VA!$A90,DATASHEET!$A$2:$EW$231,107,FALSE))</f>
        <v/>
      </c>
      <c r="CW90" s="105" t="str">
        <f t="shared" si="109"/>
        <v/>
      </c>
      <c r="CX90" s="106" t="str">
        <f>IF(ISBLANK(DATASHEET!DC78),"",DATASHEET!DC78)</f>
        <v/>
      </c>
      <c r="CY90" s="107" t="str">
        <f>IF(ISBLANK(DATASHEET!DD78),"",DATASHEET!DD78)</f>
        <v/>
      </c>
      <c r="CZ90" s="123" t="str">
        <f t="shared" si="110"/>
        <v/>
      </c>
      <c r="DA90" s="124">
        <f>IFERROR(INDEX(DATASHEET!$A$1:$GG$231,MATCH(L3VA!$A90,DATASHEET!$A$1:$A$231,0),MATCH(L3VA!DB$2,DATASHEET!$A$1:$GG$1,0)),"")</f>
        <v>0</v>
      </c>
      <c r="DB90" s="105" t="str">
        <f>IF(VLOOKUP(L3VA!$A90,DATASHEET!$A$2:$EW$231,97,FALSE)="","",VLOOKUP(L3VA!$A90,DATASHEET!$A$2:$EW$231,97,FALSE))</f>
        <v/>
      </c>
      <c r="DC90" s="105" t="str">
        <f t="shared" si="111"/>
        <v/>
      </c>
      <c r="DD90" s="106" t="str">
        <f>IF(ISBLANK(DATASHEET!DH78),"",DATASHEET!DH78)</f>
        <v/>
      </c>
      <c r="DE90" s="107" t="str">
        <f>IF(ISBLANK(DATASHEET!DI78),"",DATASHEET!DI78)</f>
        <v/>
      </c>
      <c r="DF90" s="123" t="str">
        <f t="shared" si="112"/>
        <v/>
      </c>
      <c r="DG90" s="124">
        <f>IFERROR(INDEX(DATASHEET!$A$1:$GG$231,MATCH(L3VA!$A90,DATASHEET!$A$1:$A$231,0),MATCH(L3VA!DH$2,DATASHEET!$A$1:$GG$1,0)),"")</f>
        <v>0</v>
      </c>
      <c r="DH90" s="105" t="str">
        <f>IF(VLOOKUP(L3VA!$A90,DATASHEET!$A$2:$EW$231,102,FALSE)="","",VLOOKUP(L3VA!$A90,DATASHEET!$A$2:$EW$231,102,FALSE))</f>
        <v/>
      </c>
      <c r="DI90" s="105" t="str">
        <f t="shared" si="113"/>
        <v/>
      </c>
      <c r="DJ90" s="106" t="str">
        <f>IF(ISBLANK(DATASHEET!DM78),"",DATASHEET!DM78)</f>
        <v>JQ</v>
      </c>
      <c r="DK90" s="107" t="str">
        <f>IF(ISBLANK(DATASHEET!DN78),"",DATASHEET!DN78)</f>
        <v>12A-MA-8</v>
      </c>
      <c r="DL90" s="123" t="str">
        <f t="shared" si="114"/>
        <v/>
      </c>
      <c r="DM90" s="124">
        <f>IFERROR(INDEX(DATASHEET!$A$1:$GG$231,MATCH(L3VA!$A90,DATASHEET!$A$1:$A$231,0),MATCH(L3VA!DN$2,DATASHEET!$A$1:$GG$1,0)),"")</f>
        <v>0</v>
      </c>
      <c r="DN90" s="105" t="str">
        <f>IF(VLOOKUP(L3VA!$A90,DATASHEET!$A$2:$FW$231,112,FALSE)="","",VLOOKUP(L3VA!$A90,DATASHEET!$A$2:$FW$231,112,FALSE))</f>
        <v/>
      </c>
      <c r="DO90" s="105" t="str">
        <f t="shared" si="80"/>
        <v/>
      </c>
      <c r="DP90" s="106" t="str">
        <f>IF(ISBLANK(DATASHEET!DR78),"",DATASHEET!DR78)</f>
        <v/>
      </c>
      <c r="DQ90" s="107" t="str">
        <f>IF(ISBLANK(DATASHEET!DS78),"",DATASHEET!DS78)</f>
        <v/>
      </c>
      <c r="DR90" s="123" t="str">
        <f t="shared" si="115"/>
        <v/>
      </c>
      <c r="DS90" s="124">
        <f>IFERROR(INDEX(DATASHEET!$A$1:$GG$231,MATCH(L3VA!$A90,DATASHEET!$A$1:$A$231,0),MATCH(L3VA!DT$2,DATASHEET!$A$1:$GG$1,0)),"")</f>
        <v>0</v>
      </c>
      <c r="DT90" s="105" t="str">
        <f>IF(VLOOKUP(L3VA!$A90,DATASHEET!$A$2:$EW$231,117,FALSE)="","",VLOOKUP(L3VA!$A90,DATASHEET!$A$2:$EW$231,117,FALSE))</f>
        <v>JQ</v>
      </c>
      <c r="DU90" s="105" t="str">
        <f t="shared" si="116"/>
        <v/>
      </c>
      <c r="DV90" s="106" t="str">
        <f>IF(ISBLANK(DATASHEET!DW78),"",DATASHEET!DW78)</f>
        <v/>
      </c>
      <c r="DW90" s="107" t="str">
        <f>IF(ISBLANK(DATASHEET!DX78),"",DATASHEET!DX78)</f>
        <v/>
      </c>
      <c r="DX90" s="123" t="str">
        <f t="shared" si="117"/>
        <v/>
      </c>
      <c r="DY90" s="124" t="str">
        <f>IFERROR(INDEX(DATASHEET!$A$1:$GG$231,MATCH(L3VA!$A90,DATASHEET!$A$1:$A$231,0),MATCH(L3VA!DZ$2,DATASHEET!$A$1:$GG$1,0)),"")</f>
        <v/>
      </c>
      <c r="DZ90" s="105" t="str">
        <f>IF(VLOOKUP(L3VA!$A90,DATASHEET!$A$2:$EW$231,122,FALSE)="","",VLOOKUP(L3VA!$A90,DATASHEET!$A$2:$EW$231,122,FALSE))</f>
        <v/>
      </c>
      <c r="EA90" s="105" t="str">
        <f t="shared" si="118"/>
        <v/>
      </c>
      <c r="EB90" s="106" t="str">
        <f>IF(ISBLANK(DATASHEET!EB78),"",DATASHEET!EB78)</f>
        <v/>
      </c>
      <c r="EC90" s="107" t="str">
        <f>IF(ISBLANK(DATASHEET!EC78),"",DATASHEET!EC78)</f>
        <v/>
      </c>
      <c r="ED90" s="123" t="str">
        <f t="shared" si="119"/>
        <v/>
      </c>
      <c r="EE90" s="124">
        <f>IFERROR(INDEX(DATASHEET!$A$1:$GG$231,MATCH(L3VA!$A90,DATASHEET!$A$1:$A$231,0),MATCH(L3VA!EF$2,DATASHEET!$A$1:$GG$1,0)),"")</f>
        <v>0</v>
      </c>
      <c r="EF90" s="105" t="str">
        <f>IF(VLOOKUP(L3VA!$A90,DATASHEET!$A$2:$EW$231,127,FALSE)="","",VLOOKUP(L3VA!$A90,DATASHEET!$A$2:$EW$231,127,FALSE))</f>
        <v/>
      </c>
      <c r="EG90" s="105" t="str">
        <f t="shared" si="120"/>
        <v/>
      </c>
      <c r="EH90" s="106" t="str">
        <f>IF(ISBLANK(DATASHEET!EG78),"",DATASHEET!EG78)</f>
        <v>SPI</v>
      </c>
      <c r="EI90" s="107" t="str">
        <f>IF(ISBLANK(DATASHEET!EH78),"",DATASHEET!EH78)</f>
        <v>12E-PH-6</v>
      </c>
      <c r="EJ90" s="123" t="str">
        <f t="shared" si="121"/>
        <v/>
      </c>
      <c r="EK90" s="124">
        <f>IFERROR(INDEX(DATASHEET!$A$1:$GG$231,MATCH(L3VA!$A90,DATASHEET!$A$1:$A$231,0),MATCH(L3VA!EL$2,DATASHEET!$A$1:$GG$1,0)),"")</f>
        <v>0</v>
      </c>
      <c r="EL90" s="105" t="str">
        <f>IF(VLOOKUP(L3VA!$A90,DATASHEET!$A$2:$EW$231,132,FALSE)="","",VLOOKUP(L3VA!$A90,DATASHEET!$A$2:$EW$231,132,FALSE))</f>
        <v/>
      </c>
      <c r="EM90" s="105" t="str">
        <f t="shared" si="122"/>
        <v/>
      </c>
      <c r="EN90" s="106" t="str">
        <f>IF(ISBLANK(DATASHEET!EL78),"",DATASHEET!EL78)</f>
        <v/>
      </c>
      <c r="EO90" s="107" t="str">
        <f>IF(ISBLANK(DATASHEET!EM78),"",DATASHEET!EM78)</f>
        <v/>
      </c>
      <c r="EP90" s="123" t="str">
        <f t="shared" si="123"/>
        <v/>
      </c>
      <c r="EQ90" s="124">
        <f>IFERROR(INDEX(DATASHEET!$A$1:$GG$231,MATCH(L3VA!$A90,DATASHEET!$A$1:$A$231,0),MATCH(L3VA!ER$2,DATASHEET!$A$1:$GG$1,0)),"")</f>
        <v>0</v>
      </c>
      <c r="ER90" s="105" t="str">
        <f>IF(VLOOKUP(L3VA!$A90,DATASHEET!$A$2:$EW$231,137,FALSE)="","",VLOOKUP(L3VA!$A90,DATASHEET!$A$2:$EW$231,137,FALSE))</f>
        <v>SPI</v>
      </c>
      <c r="ES90" s="105" t="str">
        <f t="shared" si="124"/>
        <v/>
      </c>
      <c r="ET90" s="106" t="str">
        <f>IF(ISBLANK(DATASHEET!EQ78),"",DATASHEET!EQ78)</f>
        <v/>
      </c>
      <c r="EU90" s="107" t="str">
        <f>IF(ISBLANK(DATASHEET!ER78),"",DATASHEET!ER78)</f>
        <v/>
      </c>
      <c r="EV90" s="123" t="str">
        <f t="shared" si="125"/>
        <v/>
      </c>
      <c r="EW90" s="124">
        <f>IFERROR(INDEX(DATASHEET!$A$1:$GG$231,MATCH(L3VA!$A90,DATASHEET!$A$1:$A$231,0),MATCH(L3VA!EX$2,DATASHEET!$A$1:$GG$1,0)),"")</f>
        <v>0</v>
      </c>
      <c r="EX90" s="105" t="str">
        <f>IF(VLOOKUP(L3VA!$A90,DATASHEET!$A$2:$EW$231,142,FALSE)="","",VLOOKUP(L3VA!$A90,DATASHEET!$A$2:$EW$231,142,FALSE))</f>
        <v/>
      </c>
      <c r="EY90" s="105" t="str">
        <f t="shared" si="126"/>
        <v/>
      </c>
      <c r="EZ90" s="106" t="str">
        <f>IF(ISBLANK(DATASHEET!EV78),"",DATASHEET!EV78)</f>
        <v/>
      </c>
      <c r="FA90" s="107" t="str">
        <f>IF(ISBLANK(DATASHEET!EW78),"",DATASHEET!EW78)</f>
        <v/>
      </c>
      <c r="FB90" s="123" t="str">
        <f t="shared" si="127"/>
        <v/>
      </c>
      <c r="FC90" s="124">
        <f>IFERROR(INDEX(DATASHEET!$A$1:$GG$231,MATCH(L3VA!$A90,DATASHEET!$A$1:$A$231,0),MATCH(L3VA!FD$2,DATASHEET!$A$1:$GG$1,0)),"")</f>
        <v>0</v>
      </c>
      <c r="FD90" s="105" t="str">
        <f>IF(VLOOKUP(L3VA!$A90,DATASHEET!$A$2:$FW$231,147,FALSE)="","",VLOOKUP(L3VA!$A90,DATASHEET!$A$2:$FW$231,147,FALSE))</f>
        <v/>
      </c>
      <c r="FE90" s="105" t="str">
        <f t="shared" si="128"/>
        <v/>
      </c>
      <c r="FF90" s="106" t="str">
        <f>IF(ISBLANK(DATASHEET!FA78),"",DATASHEET!FA78)</f>
        <v/>
      </c>
      <c r="FG90" s="107" t="str">
        <f>IF(ISBLANK(DATASHEET!FB78),"",DATASHEET!FB78)</f>
        <v/>
      </c>
    </row>
    <row r="91" spans="1:163" x14ac:dyDescent="0.25">
      <c r="A91" s="354">
        <f>DATASHEET!A79</f>
        <v>160088</v>
      </c>
      <c r="B91" s="42" t="str">
        <f>DATASHEET!B79</f>
        <v>GRANT, Alfie</v>
      </c>
      <c r="C91" s="109" t="str">
        <f>DATASHEET!C79</f>
        <v>12JW</v>
      </c>
      <c r="D91" s="110" t="str">
        <f>DATASHEET!D79</f>
        <v>M</v>
      </c>
      <c r="E91" s="110" t="str">
        <f>IFERROR(VLOOKUP(A91,'[5]Y12 Students'!$E$3:$I$271,5,FALSE),"")</f>
        <v>EXTERNAL</v>
      </c>
      <c r="F91" s="110" t="str">
        <f>DATASHEET!E79</f>
        <v>N</v>
      </c>
      <c r="G91" s="110" t="str">
        <f>DATASHEET!F79</f>
        <v>White - British</v>
      </c>
      <c r="H91" s="110" t="str">
        <f>DATASHEET!G79</f>
        <v>N</v>
      </c>
      <c r="I91" s="110" t="str">
        <f>DATASHEET!H79</f>
        <v>N</v>
      </c>
      <c r="J91" s="111" t="str">
        <f>DATASHEET!J79</f>
        <v>4.75+ (C/B)</v>
      </c>
      <c r="K91" s="104" t="str">
        <f t="shared" si="77"/>
        <v/>
      </c>
      <c r="L91" s="104" t="str">
        <f t="shared" si="78"/>
        <v/>
      </c>
      <c r="M91" s="336" t="str">
        <f>IF(COUNT(L3VA!$N91,L3VA!$Z91,L3VA!$T91,L3VA!$AF91,L3VA!$AX91,L3VA!$AR91,L3VA!$BJ91,L3VA!$BD91,L3VA!$BP91,L3VA!#REF!,L3VA!$AL91,L3VA!$BV91,L3VA!$CH91,L3VA!$CZ91,L3VA!$CN91,L3VA!$DF91,L3VA!$CB91,L3VA!#REF!,L3VA!$DR91,L3VA!$DX91,L3VA!$ED91,L3VA!$EJ91,L3VA!$EP91,L3VA!$EV91,L3VA!$FB91,L3VA!$DL91)=0,"",AVERAGE(N91,Z91,T91,AF91,AL91,AX91,AR91,BJ91,BD91,BP91,BV91,CH91,CZ91,CN91,DF91,CB91,DR91,DX91,ED91,EJ91,EP91,EV91,FB91,DL91))</f>
        <v/>
      </c>
      <c r="N91" s="123" t="str">
        <f t="shared" si="81"/>
        <v/>
      </c>
      <c r="O91" s="124">
        <f>IFERROR(INDEX(DATASHEET!$A$1:$GG$231,MATCH(L3VA!$A91,DATASHEET!$A$1:$A$231,0),MATCH(L3VA!P$2,DATASHEET!$A$1:$GG$1,0)),"")</f>
        <v>0</v>
      </c>
      <c r="P91" s="105">
        <f>IF(VLOOKUP(L3VA!$A91,DATASHEET!$A$2:$EW$231,22,FALSE)="","",VLOOKUP(L3VA!$A91,DATASHEET!$A$2:$EW$231,22,FALSE))</f>
        <v>0</v>
      </c>
      <c r="Q91" s="105" t="str">
        <f t="shared" si="82"/>
        <v/>
      </c>
      <c r="R91" s="106" t="str">
        <f>IF(ISBLANK(DATASHEET!AF79),"",DATASHEET!AF79)</f>
        <v/>
      </c>
      <c r="S91" s="107" t="str">
        <f>IF(ISBLANK(DATASHEET!AG79),"",DATASHEET!AG79)</f>
        <v/>
      </c>
      <c r="T91" s="123" t="str">
        <f t="shared" si="83"/>
        <v/>
      </c>
      <c r="U91" s="124">
        <f>IFERROR(INDEX(DATASHEET!$A$1:$GG$231,MATCH(L3VA!$A91,DATASHEET!$A$1:$A$231,0),MATCH(L3VA!V$2,DATASHEET!$A$1:$GG$1,0)),"")</f>
        <v>0</v>
      </c>
      <c r="V91" s="105">
        <f>IF(VLOOKUP(L3VA!$A91,DATASHEET!$A$2:$EW$231,27,FALSE)="","",VLOOKUP(L3VA!$A91,DATASHEET!$A$2:$EW$231,27,FALSE))</f>
        <v>0</v>
      </c>
      <c r="W91" s="105" t="str">
        <f t="shared" si="84"/>
        <v/>
      </c>
      <c r="X91" s="106" t="str">
        <f>IF(ISBLANK(DATASHEET!AK79),"",DATASHEET!AK79)</f>
        <v/>
      </c>
      <c r="Y91" s="107" t="str">
        <f>IF(ISBLANK(DATASHEET!AL79),"",DATASHEET!AL79)</f>
        <v/>
      </c>
      <c r="Z91" s="123" t="str">
        <f t="shared" si="85"/>
        <v/>
      </c>
      <c r="AA91" s="124">
        <f>IFERROR(INDEX(DATASHEET!$A$1:$GG$231,MATCH(L3VA!$A91,DATASHEET!$A$1:$A$231,0),MATCH(L3VA!AB$2,DATASHEET!$A$1:$GG$1,0)),"")</f>
        <v>0</v>
      </c>
      <c r="AB91" s="105" t="str">
        <f>IF(VLOOKUP(L3VA!$A91,DATASHEET!$A$2:$EW$231,32,FALSE)="","",VLOOKUP(L3VA!$A91,DATASHEET!$A$2:$EW$231,32,FALSE))</f>
        <v/>
      </c>
      <c r="AC91" s="105" t="str">
        <f t="shared" si="86"/>
        <v/>
      </c>
      <c r="AD91" s="106" t="str">
        <f>IF(ISBLANK(DATASHEET!AP79),"",DATASHEET!AP79)</f>
        <v>ASM</v>
      </c>
      <c r="AE91" s="107" t="str">
        <f>IF(ISBLANK(DATASHEET!AQ79),"",DATASHEET!AQ79)</f>
        <v>12A-BE-1</v>
      </c>
      <c r="AF91" s="123" t="str">
        <f t="shared" si="87"/>
        <v/>
      </c>
      <c r="AG91" s="124">
        <f>IFERROR(INDEX(DATASHEET!$A$1:$GG$231,MATCH(L3VA!$A91,DATASHEET!$A$1:$A$231,0),MATCH(L3VA!AH$2,DATASHEET!$A$1:$GG$1,0)),"")</f>
        <v>0</v>
      </c>
      <c r="AH91" s="105" t="str">
        <f>IF(VLOOKUP(L3VA!$A91,DATASHEET!$A$2:$EW$231,37,FALSE)="","",VLOOKUP(L3VA!$A91,DATASHEET!$A$2:$EW$231,37,FALSE))</f>
        <v/>
      </c>
      <c r="AI91" s="105" t="str">
        <f t="shared" si="88"/>
        <v/>
      </c>
      <c r="AJ91" s="106" t="str">
        <f>IF(ISBLANK(DATASHEET!AU79),"",DATASHEET!AU79)</f>
        <v/>
      </c>
      <c r="AK91" s="107" t="str">
        <f>IF(ISBLANK(DATASHEET!AV79),"",DATASHEET!AV79)</f>
        <v/>
      </c>
      <c r="AL91" s="123" t="str">
        <f t="shared" si="89"/>
        <v/>
      </c>
      <c r="AM91" s="124">
        <f>IFERROR(INDEX(DATASHEET!$A$1:$GG$231,MATCH(L3VA!$A91,DATASHEET!$A$1:$A$231,0),MATCH(L3VA!AN$2,DATASHEET!$A$1:$GG$1,0)),"")</f>
        <v>0</v>
      </c>
      <c r="AN91" s="105" t="str">
        <f>IF(VLOOKUP(L3VA!$A91,DATASHEET!$A$2:$EW$231,42,FALSE)="","",VLOOKUP(L3VA!$A91,DATASHEET!$A$2:$EW$231,42,FALSE))</f>
        <v>ASM</v>
      </c>
      <c r="AO91" s="105" t="str">
        <f t="shared" si="90"/>
        <v/>
      </c>
      <c r="AP91" s="106" t="str">
        <f>IF(ISBLANK(DATASHEET!AZ79),"",DATASHEET!AZ79)</f>
        <v/>
      </c>
      <c r="AQ91" s="107" t="str">
        <f>IF(ISBLANK(DATASHEET!BA79),"",DATASHEET!BA79)</f>
        <v/>
      </c>
      <c r="AR91" s="123" t="str">
        <f t="shared" si="91"/>
        <v/>
      </c>
      <c r="AS91" s="124">
        <f>IFERROR(INDEX(DATASHEET!$A$1:$GG$231,MATCH(L3VA!$A91,DATASHEET!$A$1:$A$231,0),MATCH(L3VA!AT$2,DATASHEET!$A$1:$GG$1,0)),"")</f>
        <v>0</v>
      </c>
      <c r="AT91" s="105" t="str">
        <f>IF(VLOOKUP(L3VA!$A91,DATASHEET!$A$2:$EW$231,47,FALSE)="","",VLOOKUP(L3VA!$A91,DATASHEET!$A$2:$EW$231,47,FALSE))</f>
        <v/>
      </c>
      <c r="AU91" s="105" t="str">
        <f t="shared" si="92"/>
        <v/>
      </c>
      <c r="AV91" s="106" t="str">
        <f>IF(ISBLANK(DATASHEET!BE79),"",DATASHEET!BE79)</f>
        <v/>
      </c>
      <c r="AW91" s="107" t="str">
        <f>IF(ISBLANK(DATASHEET!BF79),"",DATASHEET!BF79)</f>
        <v/>
      </c>
      <c r="AX91" s="123" t="str">
        <f t="shared" si="93"/>
        <v/>
      </c>
      <c r="AY91" s="124">
        <f>IFERROR(INDEX(DATASHEET!$A$1:$GG$231,MATCH(L3VA!$A91,DATASHEET!$A$1:$A$231,0),MATCH(L3VA!AZ$2,DATASHEET!$A$1:$GG$1,0)),"")</f>
        <v>0</v>
      </c>
      <c r="AZ91" s="105" t="str">
        <f>IF(VLOOKUP(L3VA!$A91,DATASHEET!$A$2:$EW$231,52,FALSE)="","",VLOOKUP(L3VA!$A91,DATASHEET!$A$2:$EW$231,52,FALSE))</f>
        <v/>
      </c>
      <c r="BA91" s="105" t="str">
        <f t="shared" si="94"/>
        <v/>
      </c>
      <c r="BB91" s="106" t="str">
        <f>IF(ISBLANK(DATASHEET!BJ79),"",DATASHEET!BJ79)</f>
        <v/>
      </c>
      <c r="BC91" s="107" t="str">
        <f>IF(ISBLANK(DATASHEET!BK79),"",DATASHEET!BK79)</f>
        <v/>
      </c>
      <c r="BD91" s="123" t="str">
        <f t="shared" si="95"/>
        <v/>
      </c>
      <c r="BE91" s="124">
        <f>IFERROR(INDEX(DATASHEET!$A$1:$GG$231,MATCH(L3VA!$A91,DATASHEET!$A$1:$A$231,0),MATCH(L3VA!BF$2,DATASHEET!$A$1:$GG$1,0)),"")</f>
        <v>0</v>
      </c>
      <c r="BF91" s="105" t="str">
        <f>IF(VLOOKUP(L3VA!$A91,DATASHEET!$A$2:$EW$231,57,FALSE)="","",VLOOKUP(L3VA!$A91,DATASHEET!$A$2:$EW$231,57,FALSE))</f>
        <v/>
      </c>
      <c r="BG91" s="105" t="str">
        <f t="shared" si="96"/>
        <v/>
      </c>
      <c r="BH91" s="106" t="str">
        <f>IF(ISBLANK(DATASHEET!BO79),"",DATASHEET!BO79)</f>
        <v>DHO</v>
      </c>
      <c r="BI91" s="107" t="str">
        <f>IF(ISBLANK(DATASHEET!BP79),"",DATASHEET!BP79)</f>
        <v>12E-EC-2</v>
      </c>
      <c r="BJ91" s="123" t="str">
        <f t="shared" si="97"/>
        <v/>
      </c>
      <c r="BK91" s="124">
        <f>IFERROR(INDEX(DATASHEET!$A$1:$GG$231,MATCH(L3VA!$A91,DATASHEET!$A$1:$A$231,0),MATCH(L3VA!BL$2,DATASHEET!$A$1:$GG$1,0)),"")</f>
        <v>0</v>
      </c>
      <c r="BL91" s="105" t="str">
        <f>IF(VLOOKUP(L3VA!$A91,DATASHEET!$A$2:$EW$231,62,FALSE)="","",VLOOKUP(L3VA!$A91,DATASHEET!$A$2:$EW$231,62,FALSE))</f>
        <v/>
      </c>
      <c r="BM91" s="105" t="str">
        <f t="shared" si="98"/>
        <v/>
      </c>
      <c r="BN91" s="106" t="str">
        <f>IF(ISBLANK(DATASHEET!BT79),"",DATASHEET!BT79)</f>
        <v/>
      </c>
      <c r="BO91" s="107" t="str">
        <f>IF(ISBLANK(DATASHEET!BU79),"",DATASHEET!BU79)</f>
        <v/>
      </c>
      <c r="BP91" s="123" t="str">
        <f t="shared" si="99"/>
        <v/>
      </c>
      <c r="BQ91" s="124">
        <f>IFERROR(INDEX(DATASHEET!$A$1:$GG$231,MATCH(L3VA!$A91,DATASHEET!$A$1:$A$231,0),MATCH(L3VA!BR$2,DATASHEET!$A$1:$GG$1,0)),"")</f>
        <v>0</v>
      </c>
      <c r="BR91" s="105" t="str">
        <f>IF(VLOOKUP(L3VA!$A91,DATASHEET!$A$2:$EW$231,67,FALSE)="","",VLOOKUP(L3VA!$A91,DATASHEET!$A$2:$EW$231,67,FALSE))</f>
        <v>DHO</v>
      </c>
      <c r="BS91" s="105" t="str">
        <f t="shared" si="100"/>
        <v/>
      </c>
      <c r="BT91" s="106" t="str">
        <f>IF(ISBLANK(DATASHEET!BY79),"",DATASHEET!BY79)</f>
        <v/>
      </c>
      <c r="BU91" s="107" t="str">
        <f>IF(ISBLANK(DATASHEET!BZ79),"",DATASHEET!BZ79)</f>
        <v/>
      </c>
      <c r="BV91" s="123" t="str">
        <f t="shared" si="101"/>
        <v/>
      </c>
      <c r="BW91" s="124">
        <f>IFERROR(INDEX(DATASHEET!$A$1:$GG$231,MATCH(L3VA!$A91,DATASHEET!$A$1:$A$231,0),MATCH(L3VA!BX$2,DATASHEET!$A$1:$GG$1,0)),"")</f>
        <v>0</v>
      </c>
      <c r="BX91" s="105" t="str">
        <f>IF(VLOOKUP(L3VA!$A91,DATASHEET!$A$2:$EW$231,77,FALSE)="","",VLOOKUP(L3VA!$A91,DATASHEET!$A$2:$EW$231,77,FALSE))</f>
        <v/>
      </c>
      <c r="BY91" s="105" t="str">
        <f t="shared" si="102"/>
        <v/>
      </c>
      <c r="BZ91" s="106" t="str">
        <f>IF(ISBLANK(DATASHEET!CI79),"",DATASHEET!CI79)</f>
        <v/>
      </c>
      <c r="CA91" s="107" t="str">
        <f>IF(ISBLANK(DATASHEET!CJ79),"",DATASHEET!CJ79)</f>
        <v/>
      </c>
      <c r="CB91" s="123" t="str">
        <f t="shared" si="103"/>
        <v/>
      </c>
      <c r="CC91" s="124">
        <f>IFERROR(INDEX(DATASHEET!$A$1:$GG$231,MATCH(L3VA!$A91,DATASHEET!$A$1:$A$231,0),MATCH(L3VA!CD$2,DATASHEET!$A$1:$GG$1,0)),"")</f>
        <v>0</v>
      </c>
      <c r="CD91" s="105" t="str">
        <f>IF(VLOOKUP(L3VA!$A91,DATASHEET!$A$2:$EW$231,82,FALSE)="","",VLOOKUP(L3VA!$A91,DATASHEET!$A$2:$EW$231,82,FALSE))</f>
        <v>FG</v>
      </c>
      <c r="CE91" s="105" t="str">
        <f t="shared" si="104"/>
        <v/>
      </c>
      <c r="CF91" s="106" t="str">
        <f>IF(ISBLANK(DATASHEET!CN79),"",DATASHEET!CN79)</f>
        <v/>
      </c>
      <c r="CG91" s="107" t="str">
        <f>IF(ISBLANK(DATASHEET!CO79),"",DATASHEET!CO79)</f>
        <v/>
      </c>
      <c r="CH91" s="123" t="str">
        <f t="shared" si="105"/>
        <v/>
      </c>
      <c r="CI91" s="124">
        <f>IFERROR(INDEX(DATASHEET!$A$1:$GG$231,MATCH(L3VA!$A91,DATASHEET!$A$1:$A$231,0),MATCH(L3VA!CJ$2,DATASHEET!$A$1:$GG$1,0)),"")</f>
        <v>0</v>
      </c>
      <c r="CJ91" s="105" t="str">
        <f>IF(VLOOKUP(L3VA!$A91,DATASHEET!$A$2:$EW$231,87,FALSE)="","",VLOOKUP(L3VA!$A91,DATASHEET!$A$2:$EW$231,87,FALSE))</f>
        <v/>
      </c>
      <c r="CK91" s="105" t="str">
        <f t="shared" si="79"/>
        <v/>
      </c>
      <c r="CL91" s="106" t="str">
        <f>IF(ISBLANK(DATASHEET!CS79),"",DATASHEET!CS79)</f>
        <v/>
      </c>
      <c r="CM91" s="107" t="str">
        <f>IF(ISBLANK(DATASHEET!CT79),"",DATASHEET!CT79)</f>
        <v/>
      </c>
      <c r="CN91" s="123" t="str">
        <f t="shared" si="106"/>
        <v/>
      </c>
      <c r="CO91" s="124">
        <f>IFERROR(INDEX(DATASHEET!$A$1:$GG$231,MATCH(L3VA!$A91,DATASHEET!$A$1:$A$231,0),MATCH(L3VA!CP$2,DATASHEET!$A$1:$GG$1,0)),"")</f>
        <v>0</v>
      </c>
      <c r="CP91" s="105" t="str">
        <f>IF(VLOOKUP(L3VA!$A91,DATASHEET!$A$2:$EW$231,92,FALSE)="","",VLOOKUP(L3VA!$A91,DATASHEET!$A$2:$EW$231,92,FALSE))</f>
        <v/>
      </c>
      <c r="CQ91" s="105" t="str">
        <f t="shared" si="107"/>
        <v/>
      </c>
      <c r="CR91" s="106" t="str">
        <f>IF(ISBLANK(DATASHEET!CX79),"",DATASHEET!CX79)</f>
        <v/>
      </c>
      <c r="CS91" s="107" t="str">
        <f>IF(ISBLANK(DATASHEET!CY79),"",DATASHEET!CY79)</f>
        <v/>
      </c>
      <c r="CT91" s="123" t="str">
        <f t="shared" si="108"/>
        <v/>
      </c>
      <c r="CU91" s="124">
        <f>IFERROR(INDEX(DATASHEET!$A$1:$GG$231,MATCH(L3VA!$A91,DATASHEET!$A$1:$A$231,0),MATCH(L3VA!CV$2,DATASHEET!$A$1:$GG$1,0)),"")</f>
        <v>0</v>
      </c>
      <c r="CV91" s="105" t="str">
        <f>IF(VLOOKUP(L3VA!$A91,DATASHEET!$A$2:$EW$231,107,FALSE)="","",VLOOKUP(L3VA!$A91,DATASHEET!$A$2:$EW$231,107,FALSE))</f>
        <v/>
      </c>
      <c r="CW91" s="105" t="str">
        <f t="shared" si="109"/>
        <v/>
      </c>
      <c r="CX91" s="106" t="str">
        <f>IF(ISBLANK(DATASHEET!DC79),"",DATASHEET!DC79)</f>
        <v/>
      </c>
      <c r="CY91" s="107" t="str">
        <f>IF(ISBLANK(DATASHEET!DD79),"",DATASHEET!DD79)</f>
        <v/>
      </c>
      <c r="CZ91" s="123" t="str">
        <f t="shared" si="110"/>
        <v/>
      </c>
      <c r="DA91" s="124">
        <f>IFERROR(INDEX(DATASHEET!$A$1:$GG$231,MATCH(L3VA!$A91,DATASHEET!$A$1:$A$231,0),MATCH(L3VA!DB$2,DATASHEET!$A$1:$GG$1,0)),"")</f>
        <v>0</v>
      </c>
      <c r="DB91" s="105" t="str">
        <f>IF(VLOOKUP(L3VA!$A91,DATASHEET!$A$2:$EW$231,97,FALSE)="","",VLOOKUP(L3VA!$A91,DATASHEET!$A$2:$EW$231,97,FALSE))</f>
        <v/>
      </c>
      <c r="DC91" s="105" t="str">
        <f t="shared" si="111"/>
        <v/>
      </c>
      <c r="DD91" s="106" t="str">
        <f>IF(ISBLANK(DATASHEET!DH79),"",DATASHEET!DH79)</f>
        <v/>
      </c>
      <c r="DE91" s="107" t="str">
        <f>IF(ISBLANK(DATASHEET!DI79),"",DATASHEET!DI79)</f>
        <v/>
      </c>
      <c r="DF91" s="123" t="str">
        <f t="shared" si="112"/>
        <v/>
      </c>
      <c r="DG91" s="124">
        <f>IFERROR(INDEX(DATASHEET!$A$1:$GG$231,MATCH(L3VA!$A91,DATASHEET!$A$1:$A$231,0),MATCH(L3VA!DH$2,DATASHEET!$A$1:$GG$1,0)),"")</f>
        <v>0</v>
      </c>
      <c r="DH91" s="105" t="str">
        <f>IF(VLOOKUP(L3VA!$A91,DATASHEET!$A$2:$EW$231,102,FALSE)="","",VLOOKUP(L3VA!$A91,DATASHEET!$A$2:$EW$231,102,FALSE))</f>
        <v/>
      </c>
      <c r="DI91" s="105" t="str">
        <f t="shared" si="113"/>
        <v/>
      </c>
      <c r="DJ91" s="106" t="str">
        <f>IF(ISBLANK(DATASHEET!DM79),"",DATASHEET!DM79)</f>
        <v>JQ</v>
      </c>
      <c r="DK91" s="107" t="str">
        <f>IF(ISBLANK(DATASHEET!DN79),"",DATASHEET!DN79)</f>
        <v>12B-MA-5</v>
      </c>
      <c r="DL91" s="123" t="str">
        <f t="shared" si="114"/>
        <v/>
      </c>
      <c r="DM91" s="124">
        <f>IFERROR(INDEX(DATASHEET!$A$1:$GG$231,MATCH(L3VA!$A91,DATASHEET!$A$1:$A$231,0),MATCH(L3VA!DN$2,DATASHEET!$A$1:$GG$1,0)),"")</f>
        <v>0</v>
      </c>
      <c r="DN91" s="105" t="str">
        <f>IF(VLOOKUP(L3VA!$A91,DATASHEET!$A$2:$FW$231,112,FALSE)="","",VLOOKUP(L3VA!$A91,DATASHEET!$A$2:$FW$231,112,FALSE))</f>
        <v/>
      </c>
      <c r="DO91" s="105" t="str">
        <f t="shared" si="80"/>
        <v/>
      </c>
      <c r="DP91" s="106" t="str">
        <f>IF(ISBLANK(DATASHEET!DR79),"",DATASHEET!DR79)</f>
        <v/>
      </c>
      <c r="DQ91" s="107" t="str">
        <f>IF(ISBLANK(DATASHEET!DS79),"",DATASHEET!DS79)</f>
        <v/>
      </c>
      <c r="DR91" s="123" t="str">
        <f t="shared" si="115"/>
        <v/>
      </c>
      <c r="DS91" s="124">
        <f>IFERROR(INDEX(DATASHEET!$A$1:$GG$231,MATCH(L3VA!$A91,DATASHEET!$A$1:$A$231,0),MATCH(L3VA!DT$2,DATASHEET!$A$1:$GG$1,0)),"")</f>
        <v>0</v>
      </c>
      <c r="DT91" s="105" t="str">
        <f>IF(VLOOKUP(L3VA!$A91,DATASHEET!$A$2:$EW$231,117,FALSE)="","",VLOOKUP(L3VA!$A91,DATASHEET!$A$2:$EW$231,117,FALSE))</f>
        <v>JQ</v>
      </c>
      <c r="DU91" s="105" t="str">
        <f t="shared" si="116"/>
        <v/>
      </c>
      <c r="DV91" s="106" t="str">
        <f>IF(ISBLANK(DATASHEET!DW79),"",DATASHEET!DW79)</f>
        <v/>
      </c>
      <c r="DW91" s="107" t="str">
        <f>IF(ISBLANK(DATASHEET!DX79),"",DATASHEET!DX79)</f>
        <v/>
      </c>
      <c r="DX91" s="123" t="str">
        <f t="shared" si="117"/>
        <v/>
      </c>
      <c r="DY91" s="124" t="str">
        <f>IFERROR(INDEX(DATASHEET!$A$1:$GG$231,MATCH(L3VA!$A91,DATASHEET!$A$1:$A$231,0),MATCH(L3VA!DZ$2,DATASHEET!$A$1:$GG$1,0)),"")</f>
        <v/>
      </c>
      <c r="DZ91" s="105" t="str">
        <f>IF(VLOOKUP(L3VA!$A91,DATASHEET!$A$2:$EW$231,122,FALSE)="","",VLOOKUP(L3VA!$A91,DATASHEET!$A$2:$EW$231,122,FALSE))</f>
        <v/>
      </c>
      <c r="EA91" s="105" t="str">
        <f t="shared" si="118"/>
        <v/>
      </c>
      <c r="EB91" s="106" t="str">
        <f>IF(ISBLANK(DATASHEET!EB79),"",DATASHEET!EB79)</f>
        <v/>
      </c>
      <c r="EC91" s="107" t="str">
        <f>IF(ISBLANK(DATASHEET!EC79),"",DATASHEET!EC79)</f>
        <v/>
      </c>
      <c r="ED91" s="123" t="str">
        <f t="shared" si="119"/>
        <v/>
      </c>
      <c r="EE91" s="124">
        <f>IFERROR(INDEX(DATASHEET!$A$1:$GG$231,MATCH(L3VA!$A91,DATASHEET!$A$1:$A$231,0),MATCH(L3VA!EF$2,DATASHEET!$A$1:$GG$1,0)),"")</f>
        <v>0</v>
      </c>
      <c r="EF91" s="105" t="str">
        <f>IF(VLOOKUP(L3VA!$A91,DATASHEET!$A$2:$EW$231,127,FALSE)="","",VLOOKUP(L3VA!$A91,DATASHEET!$A$2:$EW$231,127,FALSE))</f>
        <v/>
      </c>
      <c r="EG91" s="105" t="str">
        <f t="shared" si="120"/>
        <v/>
      </c>
      <c r="EH91" s="106" t="str">
        <f>IF(ISBLANK(DATASHEET!EG79),"",DATASHEET!EG79)</f>
        <v/>
      </c>
      <c r="EI91" s="107" t="str">
        <f>IF(ISBLANK(DATASHEET!EH79),"",DATASHEET!EH79)</f>
        <v/>
      </c>
      <c r="EJ91" s="123" t="str">
        <f t="shared" si="121"/>
        <v/>
      </c>
      <c r="EK91" s="124">
        <f>IFERROR(INDEX(DATASHEET!$A$1:$GG$231,MATCH(L3VA!$A91,DATASHEET!$A$1:$A$231,0),MATCH(L3VA!EL$2,DATASHEET!$A$1:$GG$1,0)),"")</f>
        <v>0</v>
      </c>
      <c r="EL91" s="105" t="str">
        <f>IF(VLOOKUP(L3VA!$A91,DATASHEET!$A$2:$EW$231,132,FALSE)="","",VLOOKUP(L3VA!$A91,DATASHEET!$A$2:$EW$231,132,FALSE))</f>
        <v/>
      </c>
      <c r="EM91" s="105" t="str">
        <f t="shared" si="122"/>
        <v/>
      </c>
      <c r="EN91" s="106" t="str">
        <f>IF(ISBLANK(DATASHEET!EL79),"",DATASHEET!EL79)</f>
        <v/>
      </c>
      <c r="EO91" s="107" t="str">
        <f>IF(ISBLANK(DATASHEET!EM79),"",DATASHEET!EM79)</f>
        <v/>
      </c>
      <c r="EP91" s="123" t="str">
        <f t="shared" si="123"/>
        <v/>
      </c>
      <c r="EQ91" s="124">
        <f>IFERROR(INDEX(DATASHEET!$A$1:$GG$231,MATCH(L3VA!$A91,DATASHEET!$A$1:$A$231,0),MATCH(L3VA!ER$2,DATASHEET!$A$1:$GG$1,0)),"")</f>
        <v>0</v>
      </c>
      <c r="ER91" s="105" t="str">
        <f>IF(VLOOKUP(L3VA!$A91,DATASHEET!$A$2:$EW$231,137,FALSE)="","",VLOOKUP(L3VA!$A91,DATASHEET!$A$2:$EW$231,137,FALSE))</f>
        <v/>
      </c>
      <c r="ES91" s="105" t="str">
        <f t="shared" si="124"/>
        <v/>
      </c>
      <c r="ET91" s="106" t="str">
        <f>IF(ISBLANK(DATASHEET!EQ79),"",DATASHEET!EQ79)</f>
        <v/>
      </c>
      <c r="EU91" s="107" t="str">
        <f>IF(ISBLANK(DATASHEET!ER79),"",DATASHEET!ER79)</f>
        <v/>
      </c>
      <c r="EV91" s="123" t="str">
        <f t="shared" si="125"/>
        <v/>
      </c>
      <c r="EW91" s="124">
        <f>IFERROR(INDEX(DATASHEET!$A$1:$GG$231,MATCH(L3VA!$A91,DATASHEET!$A$1:$A$231,0),MATCH(L3VA!EX$2,DATASHEET!$A$1:$GG$1,0)),"")</f>
        <v>0</v>
      </c>
      <c r="EX91" s="105" t="str">
        <f>IF(VLOOKUP(L3VA!$A91,DATASHEET!$A$2:$EW$231,142,FALSE)="","",VLOOKUP(L3VA!$A91,DATASHEET!$A$2:$EW$231,142,FALSE))</f>
        <v/>
      </c>
      <c r="EY91" s="105" t="str">
        <f t="shared" si="126"/>
        <v/>
      </c>
      <c r="EZ91" s="106" t="str">
        <f>IF(ISBLANK(DATASHEET!EV79),"",DATASHEET!EV79)</f>
        <v/>
      </c>
      <c r="FA91" s="107" t="str">
        <f>IF(ISBLANK(DATASHEET!EW79),"",DATASHEET!EW79)</f>
        <v/>
      </c>
      <c r="FB91" s="123" t="str">
        <f t="shared" si="127"/>
        <v/>
      </c>
      <c r="FC91" s="124">
        <f>IFERROR(INDEX(DATASHEET!$A$1:$GG$231,MATCH(L3VA!$A91,DATASHEET!$A$1:$A$231,0),MATCH(L3VA!FD$2,DATASHEET!$A$1:$GG$1,0)),"")</f>
        <v>0</v>
      </c>
      <c r="FD91" s="105" t="str">
        <f>IF(VLOOKUP(L3VA!$A91,DATASHEET!$A$2:$FW$231,147,FALSE)="","",VLOOKUP(L3VA!$A91,DATASHEET!$A$2:$FW$231,147,FALSE))</f>
        <v/>
      </c>
      <c r="FE91" s="105" t="str">
        <f t="shared" si="128"/>
        <v/>
      </c>
      <c r="FF91" s="106" t="str">
        <f>IF(ISBLANK(DATASHEET!FA79),"",DATASHEET!FA79)</f>
        <v/>
      </c>
      <c r="FG91" s="107" t="str">
        <f>IF(ISBLANK(DATASHEET!FB79),"",DATASHEET!FB79)</f>
        <v/>
      </c>
    </row>
    <row r="92" spans="1:163" x14ac:dyDescent="0.25">
      <c r="A92" s="354">
        <f>DATASHEET!A80</f>
        <v>150846</v>
      </c>
      <c r="B92" s="42" t="str">
        <f>DATASHEET!B80</f>
        <v>GREEN, Hannah</v>
      </c>
      <c r="C92" s="109" t="str">
        <f>DATASHEET!C80</f>
        <v>12JN</v>
      </c>
      <c r="D92" s="110" t="str">
        <f>DATASHEET!D80</f>
        <v>F</v>
      </c>
      <c r="E92" s="110" t="str">
        <f>IFERROR(VLOOKUP(A92,'[5]Y12 Students'!$E$3:$I$271,5,FALSE),"")</f>
        <v>INTERNAL</v>
      </c>
      <c r="F92" s="110" t="str">
        <f>DATASHEET!E80</f>
        <v>N</v>
      </c>
      <c r="G92" s="110" t="str">
        <f>DATASHEET!F80</f>
        <v>White - British</v>
      </c>
      <c r="H92" s="110" t="str">
        <f>DATASHEET!G80</f>
        <v>N</v>
      </c>
      <c r="I92" s="110" t="str">
        <f>DATASHEET!H80</f>
        <v>N</v>
      </c>
      <c r="J92" s="111" t="str">
        <f>DATASHEET!J80</f>
        <v>6.25+ (B/A)</v>
      </c>
      <c r="K92" s="104" t="str">
        <f t="shared" si="77"/>
        <v/>
      </c>
      <c r="L92" s="104" t="str">
        <f t="shared" si="78"/>
        <v/>
      </c>
      <c r="M92" s="336" t="str">
        <f>IF(COUNT(L3VA!$N92,L3VA!$Z92,L3VA!$T92,L3VA!$AF92,L3VA!$AX92,L3VA!$AR92,L3VA!$BJ92,L3VA!$BD92,L3VA!$BP92,L3VA!#REF!,L3VA!$AL92,L3VA!$BV92,L3VA!$CH92,L3VA!$CZ92,L3VA!$CN92,L3VA!$DF92,L3VA!$CB92,L3VA!#REF!,L3VA!$DR92,L3VA!$DX92,L3VA!$ED92,L3VA!$EJ92,L3VA!$EP92,L3VA!$EV92,L3VA!$FB92,L3VA!$DL92)=0,"",AVERAGE(N92,Z92,T92,AF92,AL92,AX92,AR92,BJ92,BD92,BP92,BV92,CH92,CZ92,CN92,DF92,CB92,DR92,DX92,ED92,EJ92,EP92,EV92,FB92,DL92))</f>
        <v/>
      </c>
      <c r="N92" s="123" t="str">
        <f t="shared" si="81"/>
        <v/>
      </c>
      <c r="O92" s="124">
        <f>IFERROR(INDEX(DATASHEET!$A$1:$GG$231,MATCH(L3VA!$A92,DATASHEET!$A$1:$A$231,0),MATCH(L3VA!P$2,DATASHEET!$A$1:$GG$1,0)),"")</f>
        <v>0</v>
      </c>
      <c r="P92" s="105">
        <f>IF(VLOOKUP(L3VA!$A92,DATASHEET!$A$2:$EW$231,22,FALSE)="","",VLOOKUP(L3VA!$A92,DATASHEET!$A$2:$EW$231,22,FALSE))</f>
        <v>0</v>
      </c>
      <c r="Q92" s="105" t="str">
        <f t="shared" si="82"/>
        <v/>
      </c>
      <c r="R92" s="106" t="str">
        <f>IF(ISBLANK(DATASHEET!AF80),"",DATASHEET!AF80)</f>
        <v/>
      </c>
      <c r="S92" s="107" t="str">
        <f>IF(ISBLANK(DATASHEET!AG80),"",DATASHEET!AG80)</f>
        <v/>
      </c>
      <c r="T92" s="123" t="str">
        <f t="shared" si="83"/>
        <v/>
      </c>
      <c r="U92" s="124">
        <f>IFERROR(INDEX(DATASHEET!$A$1:$GG$231,MATCH(L3VA!$A92,DATASHEET!$A$1:$A$231,0),MATCH(L3VA!V$2,DATASHEET!$A$1:$GG$1,0)),"")</f>
        <v>0</v>
      </c>
      <c r="V92" s="105">
        <f>IF(VLOOKUP(L3VA!$A92,DATASHEET!$A$2:$EW$231,27,FALSE)="","",VLOOKUP(L3VA!$A92,DATASHEET!$A$2:$EW$231,27,FALSE))</f>
        <v>0</v>
      </c>
      <c r="W92" s="105" t="str">
        <f t="shared" si="84"/>
        <v/>
      </c>
      <c r="X92" s="106" t="str">
        <f>IF(ISBLANK(DATASHEET!AK80),"",DATASHEET!AK80)</f>
        <v/>
      </c>
      <c r="Y92" s="107" t="str">
        <f>IF(ISBLANK(DATASHEET!AL80),"",DATASHEET!AL80)</f>
        <v/>
      </c>
      <c r="Z92" s="123" t="str">
        <f t="shared" si="85"/>
        <v/>
      </c>
      <c r="AA92" s="124">
        <f>IFERROR(INDEX(DATASHEET!$A$1:$GG$231,MATCH(L3VA!$A92,DATASHEET!$A$1:$A$231,0),MATCH(L3VA!AB$2,DATASHEET!$A$1:$GG$1,0)),"")</f>
        <v>0</v>
      </c>
      <c r="AB92" s="105" t="str">
        <f>IF(VLOOKUP(L3VA!$A92,DATASHEET!$A$2:$EW$231,32,FALSE)="","",VLOOKUP(L3VA!$A92,DATASHEET!$A$2:$EW$231,32,FALSE))</f>
        <v/>
      </c>
      <c r="AC92" s="105" t="str">
        <f t="shared" si="86"/>
        <v/>
      </c>
      <c r="AD92" s="106" t="str">
        <f>IF(ISBLANK(DATASHEET!AP80),"",DATASHEET!AP80)</f>
        <v/>
      </c>
      <c r="AE92" s="107" t="str">
        <f>IF(ISBLANK(DATASHEET!AQ80),"",DATASHEET!AQ80)</f>
        <v/>
      </c>
      <c r="AF92" s="123" t="str">
        <f t="shared" si="87"/>
        <v/>
      </c>
      <c r="AG92" s="124">
        <f>IFERROR(INDEX(DATASHEET!$A$1:$GG$231,MATCH(L3VA!$A92,DATASHEET!$A$1:$A$231,0),MATCH(L3VA!AH$2,DATASHEET!$A$1:$GG$1,0)),"")</f>
        <v>0</v>
      </c>
      <c r="AH92" s="105" t="str">
        <f>IF(VLOOKUP(L3VA!$A92,DATASHEET!$A$2:$EW$231,37,FALSE)="","",VLOOKUP(L3VA!$A92,DATASHEET!$A$2:$EW$231,37,FALSE))</f>
        <v/>
      </c>
      <c r="AI92" s="105" t="str">
        <f t="shared" si="88"/>
        <v/>
      </c>
      <c r="AJ92" s="106" t="str">
        <f>IF(ISBLANK(DATASHEET!AU80),"",DATASHEET!AU80)</f>
        <v/>
      </c>
      <c r="AK92" s="107" t="str">
        <f>IF(ISBLANK(DATASHEET!AV80),"",DATASHEET!AV80)</f>
        <v/>
      </c>
      <c r="AL92" s="123" t="str">
        <f t="shared" si="89"/>
        <v/>
      </c>
      <c r="AM92" s="124">
        <f>IFERROR(INDEX(DATASHEET!$A$1:$GG$231,MATCH(L3VA!$A92,DATASHEET!$A$1:$A$231,0),MATCH(L3VA!AN$2,DATASHEET!$A$1:$GG$1,0)),"")</f>
        <v>0</v>
      </c>
      <c r="AN92" s="105" t="str">
        <f>IF(VLOOKUP(L3VA!$A92,DATASHEET!$A$2:$EW$231,42,FALSE)="","",VLOOKUP(L3VA!$A92,DATASHEET!$A$2:$EW$231,42,FALSE))</f>
        <v/>
      </c>
      <c r="AO92" s="105" t="str">
        <f t="shared" si="90"/>
        <v/>
      </c>
      <c r="AP92" s="106" t="str">
        <f>IF(ISBLANK(DATASHEET!AZ80),"",DATASHEET!AZ80)</f>
        <v/>
      </c>
      <c r="AQ92" s="107" t="str">
        <f>IF(ISBLANK(DATASHEET!BA80),"",DATASHEET!BA80)</f>
        <v/>
      </c>
      <c r="AR92" s="123" t="str">
        <f t="shared" si="91"/>
        <v/>
      </c>
      <c r="AS92" s="124">
        <f>IFERROR(INDEX(DATASHEET!$A$1:$GG$231,MATCH(L3VA!$A92,DATASHEET!$A$1:$A$231,0),MATCH(L3VA!AT$2,DATASHEET!$A$1:$GG$1,0)),"")</f>
        <v>0</v>
      </c>
      <c r="AT92" s="105" t="str">
        <f>IF(VLOOKUP(L3VA!$A92,DATASHEET!$A$2:$EW$231,47,FALSE)="","",VLOOKUP(L3VA!$A92,DATASHEET!$A$2:$EW$231,47,FALSE))</f>
        <v/>
      </c>
      <c r="AU92" s="105" t="str">
        <f t="shared" si="92"/>
        <v/>
      </c>
      <c r="AV92" s="106" t="str">
        <f>IF(ISBLANK(DATASHEET!BE80),"",DATASHEET!BE80)</f>
        <v/>
      </c>
      <c r="AW92" s="107" t="str">
        <f>IF(ISBLANK(DATASHEET!BF80),"",DATASHEET!BF80)</f>
        <v/>
      </c>
      <c r="AX92" s="123" t="str">
        <f t="shared" si="93"/>
        <v/>
      </c>
      <c r="AY92" s="124">
        <f>IFERROR(INDEX(DATASHEET!$A$1:$GG$231,MATCH(L3VA!$A92,DATASHEET!$A$1:$A$231,0),MATCH(L3VA!AZ$2,DATASHEET!$A$1:$GG$1,0)),"")</f>
        <v>0</v>
      </c>
      <c r="AZ92" s="105" t="str">
        <f>IF(VLOOKUP(L3VA!$A92,DATASHEET!$A$2:$EW$231,52,FALSE)="","",VLOOKUP(L3VA!$A92,DATASHEET!$A$2:$EW$231,52,FALSE))</f>
        <v/>
      </c>
      <c r="BA92" s="105" t="str">
        <f t="shared" si="94"/>
        <v/>
      </c>
      <c r="BB92" s="106" t="str">
        <f>IF(ISBLANK(DATASHEET!BJ80),"",DATASHEET!BJ80)</f>
        <v/>
      </c>
      <c r="BC92" s="107" t="str">
        <f>IF(ISBLANK(DATASHEET!BK80),"",DATASHEET!BK80)</f>
        <v/>
      </c>
      <c r="BD92" s="123" t="str">
        <f t="shared" si="95"/>
        <v/>
      </c>
      <c r="BE92" s="124">
        <f>IFERROR(INDEX(DATASHEET!$A$1:$GG$231,MATCH(L3VA!$A92,DATASHEET!$A$1:$A$231,0),MATCH(L3VA!BF$2,DATASHEET!$A$1:$GG$1,0)),"")</f>
        <v>0</v>
      </c>
      <c r="BF92" s="105" t="str">
        <f>IF(VLOOKUP(L3VA!$A92,DATASHEET!$A$2:$EW$231,57,FALSE)="","",VLOOKUP(L3VA!$A92,DATASHEET!$A$2:$EW$231,57,FALSE))</f>
        <v/>
      </c>
      <c r="BG92" s="105" t="str">
        <f t="shared" si="96"/>
        <v/>
      </c>
      <c r="BH92" s="106" t="str">
        <f>IF(ISBLANK(DATASHEET!BO80),"",DATASHEET!BO80)</f>
        <v/>
      </c>
      <c r="BI92" s="107" t="str">
        <f>IF(ISBLANK(DATASHEET!BP80),"",DATASHEET!BP80)</f>
        <v/>
      </c>
      <c r="BJ92" s="123" t="str">
        <f t="shared" si="97"/>
        <v/>
      </c>
      <c r="BK92" s="124">
        <f>IFERROR(INDEX(DATASHEET!$A$1:$GG$231,MATCH(L3VA!$A92,DATASHEET!$A$1:$A$231,0),MATCH(L3VA!BL$2,DATASHEET!$A$1:$GG$1,0)),"")</f>
        <v>0</v>
      </c>
      <c r="BL92" s="105" t="str">
        <f>IF(VLOOKUP(L3VA!$A92,DATASHEET!$A$2:$EW$231,62,FALSE)="","",VLOOKUP(L3VA!$A92,DATASHEET!$A$2:$EW$231,62,FALSE))</f>
        <v/>
      </c>
      <c r="BM92" s="105" t="str">
        <f t="shared" si="98"/>
        <v/>
      </c>
      <c r="BN92" s="106" t="str">
        <f>IF(ISBLANK(DATASHEET!BT80),"",DATASHEET!BT80)</f>
        <v/>
      </c>
      <c r="BO92" s="107" t="str">
        <f>IF(ISBLANK(DATASHEET!BU80),"",DATASHEET!BU80)</f>
        <v/>
      </c>
      <c r="BP92" s="123" t="str">
        <f t="shared" si="99"/>
        <v/>
      </c>
      <c r="BQ92" s="124">
        <f>IFERROR(INDEX(DATASHEET!$A$1:$GG$231,MATCH(L3VA!$A92,DATASHEET!$A$1:$A$231,0),MATCH(L3VA!BR$2,DATASHEET!$A$1:$GG$1,0)),"")</f>
        <v>0</v>
      </c>
      <c r="BR92" s="105" t="str">
        <f>IF(VLOOKUP(L3VA!$A92,DATASHEET!$A$2:$EW$231,67,FALSE)="","",VLOOKUP(L3VA!$A92,DATASHEET!$A$2:$EW$231,67,FALSE))</f>
        <v/>
      </c>
      <c r="BS92" s="105" t="str">
        <f t="shared" si="100"/>
        <v/>
      </c>
      <c r="BT92" s="106" t="str">
        <f>IF(ISBLANK(DATASHEET!BY80),"",DATASHEET!BY80)</f>
        <v>JK</v>
      </c>
      <c r="BU92" s="107" t="str">
        <f>IF(ISBLANK(DATASHEET!BZ80),"",DATASHEET!BZ80)</f>
        <v>12A-ENL-5</v>
      </c>
      <c r="BV92" s="123" t="str">
        <f t="shared" si="101"/>
        <v/>
      </c>
      <c r="BW92" s="124">
        <f>IFERROR(INDEX(DATASHEET!$A$1:$GG$231,MATCH(L3VA!$A92,DATASHEET!$A$1:$A$231,0),MATCH(L3VA!BX$2,DATASHEET!$A$1:$GG$1,0)),"")</f>
        <v>0</v>
      </c>
      <c r="BX92" s="105" t="str">
        <f>IF(VLOOKUP(L3VA!$A92,DATASHEET!$A$2:$EW$231,77,FALSE)="","",VLOOKUP(L3VA!$A92,DATASHEET!$A$2:$EW$231,77,FALSE))</f>
        <v>JK</v>
      </c>
      <c r="BY92" s="105" t="str">
        <f t="shared" si="102"/>
        <v/>
      </c>
      <c r="BZ92" s="106" t="str">
        <f>IF(ISBLANK(DATASHEET!CI80),"",DATASHEET!CI80)</f>
        <v/>
      </c>
      <c r="CA92" s="107" t="str">
        <f>IF(ISBLANK(DATASHEET!CJ80),"",DATASHEET!CJ80)</f>
        <v/>
      </c>
      <c r="CB92" s="123" t="str">
        <f t="shared" si="103"/>
        <v/>
      </c>
      <c r="CC92" s="124">
        <f>IFERROR(INDEX(DATASHEET!$A$1:$GG$231,MATCH(L3VA!$A92,DATASHEET!$A$1:$A$231,0),MATCH(L3VA!CD$2,DATASHEET!$A$1:$GG$1,0)),"")</f>
        <v>0</v>
      </c>
      <c r="CD92" s="105" t="str">
        <f>IF(VLOOKUP(L3VA!$A92,DATASHEET!$A$2:$EW$231,82,FALSE)="","",VLOOKUP(L3VA!$A92,DATASHEET!$A$2:$EW$231,82,FALSE))</f>
        <v>CR</v>
      </c>
      <c r="CE92" s="105" t="str">
        <f t="shared" si="104"/>
        <v/>
      </c>
      <c r="CF92" s="106" t="str">
        <f>IF(ISBLANK(DATASHEET!CN80),"",DATASHEET!CN80)</f>
        <v/>
      </c>
      <c r="CG92" s="107" t="str">
        <f>IF(ISBLANK(DATASHEET!CO80),"",DATASHEET!CO80)</f>
        <v/>
      </c>
      <c r="CH92" s="123" t="str">
        <f t="shared" si="105"/>
        <v/>
      </c>
      <c r="CI92" s="124">
        <f>IFERROR(INDEX(DATASHEET!$A$1:$GG$231,MATCH(L3VA!$A92,DATASHEET!$A$1:$A$231,0),MATCH(L3VA!CJ$2,DATASHEET!$A$1:$GG$1,0)),"")</f>
        <v>0</v>
      </c>
      <c r="CJ92" s="105" t="str">
        <f>IF(VLOOKUP(L3VA!$A92,DATASHEET!$A$2:$EW$231,87,FALSE)="","",VLOOKUP(L3VA!$A92,DATASHEET!$A$2:$EW$231,87,FALSE))</f>
        <v/>
      </c>
      <c r="CK92" s="105" t="str">
        <f t="shared" si="79"/>
        <v/>
      </c>
      <c r="CL92" s="106" t="str">
        <f>IF(ISBLANK(DATASHEET!CS80),"",DATASHEET!CS80)</f>
        <v/>
      </c>
      <c r="CM92" s="107" t="str">
        <f>IF(ISBLANK(DATASHEET!CT80),"",DATASHEET!CT80)</f>
        <v/>
      </c>
      <c r="CN92" s="123" t="str">
        <f t="shared" si="106"/>
        <v/>
      </c>
      <c r="CO92" s="124">
        <f>IFERROR(INDEX(DATASHEET!$A$1:$GG$231,MATCH(L3VA!$A92,DATASHEET!$A$1:$A$231,0),MATCH(L3VA!CP$2,DATASHEET!$A$1:$GG$1,0)),"")</f>
        <v>0</v>
      </c>
      <c r="CP92" s="105" t="str">
        <f>IF(VLOOKUP(L3VA!$A92,DATASHEET!$A$2:$EW$231,92,FALSE)="","",VLOOKUP(L3VA!$A92,DATASHEET!$A$2:$EW$231,92,FALSE))</f>
        <v/>
      </c>
      <c r="CQ92" s="105" t="str">
        <f t="shared" si="107"/>
        <v/>
      </c>
      <c r="CR92" s="106" t="str">
        <f>IF(ISBLANK(DATASHEET!CX80),"",DATASHEET!CX80)</f>
        <v/>
      </c>
      <c r="CS92" s="107" t="str">
        <f>IF(ISBLANK(DATASHEET!CY80),"",DATASHEET!CY80)</f>
        <v/>
      </c>
      <c r="CT92" s="123" t="str">
        <f t="shared" si="108"/>
        <v/>
      </c>
      <c r="CU92" s="124">
        <f>IFERROR(INDEX(DATASHEET!$A$1:$GG$231,MATCH(L3VA!$A92,DATASHEET!$A$1:$A$231,0),MATCH(L3VA!CV$2,DATASHEET!$A$1:$GG$1,0)),"")</f>
        <v>0</v>
      </c>
      <c r="CV92" s="105" t="str">
        <f>IF(VLOOKUP(L3VA!$A92,DATASHEET!$A$2:$EW$231,107,FALSE)="","",VLOOKUP(L3VA!$A92,DATASHEET!$A$2:$EW$231,107,FALSE))</f>
        <v/>
      </c>
      <c r="CW92" s="105" t="str">
        <f t="shared" si="109"/>
        <v/>
      </c>
      <c r="CX92" s="106" t="str">
        <f>IF(ISBLANK(DATASHEET!DC80),"",DATASHEET!DC80)</f>
        <v/>
      </c>
      <c r="CY92" s="107" t="str">
        <f>IF(ISBLANK(DATASHEET!DD80),"",DATASHEET!DD80)</f>
        <v/>
      </c>
      <c r="CZ92" s="123" t="str">
        <f t="shared" si="110"/>
        <v/>
      </c>
      <c r="DA92" s="124">
        <f>IFERROR(INDEX(DATASHEET!$A$1:$GG$231,MATCH(L3VA!$A92,DATASHEET!$A$1:$A$231,0),MATCH(L3VA!DB$2,DATASHEET!$A$1:$GG$1,0)),"")</f>
        <v>0</v>
      </c>
      <c r="DB92" s="105" t="str">
        <f>IF(VLOOKUP(L3VA!$A92,DATASHEET!$A$2:$EW$231,97,FALSE)="","",VLOOKUP(L3VA!$A92,DATASHEET!$A$2:$EW$231,97,FALSE))</f>
        <v/>
      </c>
      <c r="DC92" s="105" t="str">
        <f t="shared" si="111"/>
        <v/>
      </c>
      <c r="DD92" s="106" t="str">
        <f>IF(ISBLANK(DATASHEET!DH80),"",DATASHEET!DH80)</f>
        <v>EB</v>
      </c>
      <c r="DE92" s="107" t="str">
        <f>IF(ISBLANK(DATASHEET!DI80),"",DATASHEET!DI80)</f>
        <v>12C-HI-5</v>
      </c>
      <c r="DF92" s="123" t="str">
        <f t="shared" si="112"/>
        <v/>
      </c>
      <c r="DG92" s="124">
        <f>IFERROR(INDEX(DATASHEET!$A$1:$GG$231,MATCH(L3VA!$A92,DATASHEET!$A$1:$A$231,0),MATCH(L3VA!DH$2,DATASHEET!$A$1:$GG$1,0)),"")</f>
        <v>0</v>
      </c>
      <c r="DH92" s="105" t="str">
        <f>IF(VLOOKUP(L3VA!$A92,DATASHEET!$A$2:$EW$231,102,FALSE)="","",VLOOKUP(L3VA!$A92,DATASHEET!$A$2:$EW$231,102,FALSE))</f>
        <v/>
      </c>
      <c r="DI92" s="105" t="str">
        <f t="shared" si="113"/>
        <v/>
      </c>
      <c r="DJ92" s="106" t="str">
        <f>IF(ISBLANK(DATASHEET!DM80),"",DATASHEET!DM80)</f>
        <v/>
      </c>
      <c r="DK92" s="107" t="str">
        <f>IF(ISBLANK(DATASHEET!DN80),"",DATASHEET!DN80)</f>
        <v/>
      </c>
      <c r="DL92" s="123" t="str">
        <f t="shared" si="114"/>
        <v/>
      </c>
      <c r="DM92" s="124">
        <f>IFERROR(INDEX(DATASHEET!$A$1:$GG$231,MATCH(L3VA!$A92,DATASHEET!$A$1:$A$231,0),MATCH(L3VA!DN$2,DATASHEET!$A$1:$GG$1,0)),"")</f>
        <v>0</v>
      </c>
      <c r="DN92" s="105" t="str">
        <f>IF(VLOOKUP(L3VA!$A92,DATASHEET!$A$2:$FW$231,112,FALSE)="","",VLOOKUP(L3VA!$A92,DATASHEET!$A$2:$FW$231,112,FALSE))</f>
        <v>EB</v>
      </c>
      <c r="DO92" s="105" t="str">
        <f t="shared" si="80"/>
        <v/>
      </c>
      <c r="DP92" s="106" t="str">
        <f>IF(ISBLANK(DATASHEET!DR80),"",DATASHEET!DR80)</f>
        <v/>
      </c>
      <c r="DQ92" s="107" t="str">
        <f>IF(ISBLANK(DATASHEET!DS80),"",DATASHEET!DS80)</f>
        <v/>
      </c>
      <c r="DR92" s="123" t="str">
        <f t="shared" si="115"/>
        <v/>
      </c>
      <c r="DS92" s="124">
        <f>IFERROR(INDEX(DATASHEET!$A$1:$GG$231,MATCH(L3VA!$A92,DATASHEET!$A$1:$A$231,0),MATCH(L3VA!DT$2,DATASHEET!$A$1:$GG$1,0)),"")</f>
        <v>0</v>
      </c>
      <c r="DT92" s="105" t="str">
        <f>IF(VLOOKUP(L3VA!$A92,DATASHEET!$A$2:$EW$231,117,FALSE)="","",VLOOKUP(L3VA!$A92,DATASHEET!$A$2:$EW$231,117,FALSE))</f>
        <v/>
      </c>
      <c r="DU92" s="105" t="str">
        <f t="shared" si="116"/>
        <v/>
      </c>
      <c r="DV92" s="106" t="str">
        <f>IF(ISBLANK(DATASHEET!DW80),"",DATASHEET!DW80)</f>
        <v/>
      </c>
      <c r="DW92" s="107" t="str">
        <f>IF(ISBLANK(DATASHEET!DX80),"",DATASHEET!DX80)</f>
        <v/>
      </c>
      <c r="DX92" s="123" t="str">
        <f t="shared" si="117"/>
        <v/>
      </c>
      <c r="DY92" s="124" t="str">
        <f>IFERROR(INDEX(DATASHEET!$A$1:$GG$231,MATCH(L3VA!$A92,DATASHEET!$A$1:$A$231,0),MATCH(L3VA!DZ$2,DATASHEET!$A$1:$GG$1,0)),"")</f>
        <v/>
      </c>
      <c r="DZ92" s="105" t="str">
        <f>IF(VLOOKUP(L3VA!$A92,DATASHEET!$A$2:$EW$231,122,FALSE)="","",VLOOKUP(L3VA!$A92,DATASHEET!$A$2:$EW$231,122,FALSE))</f>
        <v/>
      </c>
      <c r="EA92" s="105" t="str">
        <f t="shared" si="118"/>
        <v/>
      </c>
      <c r="EB92" s="106" t="str">
        <f>IF(ISBLANK(DATASHEET!EB80),"",DATASHEET!EB80)</f>
        <v/>
      </c>
      <c r="EC92" s="107" t="str">
        <f>IF(ISBLANK(DATASHEET!EC80),"",DATASHEET!EC80)</f>
        <v/>
      </c>
      <c r="ED92" s="123" t="str">
        <f t="shared" si="119"/>
        <v/>
      </c>
      <c r="EE92" s="124">
        <f>IFERROR(INDEX(DATASHEET!$A$1:$GG$231,MATCH(L3VA!$A92,DATASHEET!$A$1:$A$231,0),MATCH(L3VA!EF$2,DATASHEET!$A$1:$GG$1,0)),"")</f>
        <v>0</v>
      </c>
      <c r="EF92" s="105" t="str">
        <f>IF(VLOOKUP(L3VA!$A92,DATASHEET!$A$2:$EW$231,127,FALSE)="","",VLOOKUP(L3VA!$A92,DATASHEET!$A$2:$EW$231,127,FALSE))</f>
        <v/>
      </c>
      <c r="EG92" s="105" t="str">
        <f t="shared" si="120"/>
        <v/>
      </c>
      <c r="EH92" s="106" t="str">
        <f>IF(ISBLANK(DATASHEET!EG80),"",DATASHEET!EG80)</f>
        <v/>
      </c>
      <c r="EI92" s="107" t="str">
        <f>IF(ISBLANK(DATASHEET!EH80),"",DATASHEET!EH80)</f>
        <v/>
      </c>
      <c r="EJ92" s="123" t="str">
        <f t="shared" si="121"/>
        <v/>
      </c>
      <c r="EK92" s="124">
        <f>IFERROR(INDEX(DATASHEET!$A$1:$GG$231,MATCH(L3VA!$A92,DATASHEET!$A$1:$A$231,0),MATCH(L3VA!EL$2,DATASHEET!$A$1:$GG$1,0)),"")</f>
        <v>0</v>
      </c>
      <c r="EL92" s="105" t="str">
        <f>IF(VLOOKUP(L3VA!$A92,DATASHEET!$A$2:$EW$231,132,FALSE)="","",VLOOKUP(L3VA!$A92,DATASHEET!$A$2:$EW$231,132,FALSE))</f>
        <v/>
      </c>
      <c r="EM92" s="105" t="str">
        <f t="shared" si="122"/>
        <v/>
      </c>
      <c r="EN92" s="106" t="str">
        <f>IF(ISBLANK(DATASHEET!EL80),"",DATASHEET!EL80)</f>
        <v>MSA</v>
      </c>
      <c r="EO92" s="107" t="str">
        <f>IF(ISBLANK(DATASHEET!EM80),"",DATASHEET!EM80)</f>
        <v>12E-PO-9</v>
      </c>
      <c r="EP92" s="123" t="str">
        <f t="shared" si="123"/>
        <v/>
      </c>
      <c r="EQ92" s="124">
        <f>IFERROR(INDEX(DATASHEET!$A$1:$GG$231,MATCH(L3VA!$A92,DATASHEET!$A$1:$A$231,0),MATCH(L3VA!ER$2,DATASHEET!$A$1:$GG$1,0)),"")</f>
        <v>0</v>
      </c>
      <c r="ER92" s="105" t="str">
        <f>IF(VLOOKUP(L3VA!$A92,DATASHEET!$A$2:$EW$231,137,FALSE)="","",VLOOKUP(L3VA!$A92,DATASHEET!$A$2:$EW$231,137,FALSE))</f>
        <v/>
      </c>
      <c r="ES92" s="105" t="str">
        <f t="shared" si="124"/>
        <v/>
      </c>
      <c r="ET92" s="106" t="str">
        <f>IF(ISBLANK(DATASHEET!EQ80),"",DATASHEET!EQ80)</f>
        <v/>
      </c>
      <c r="EU92" s="107" t="str">
        <f>IF(ISBLANK(DATASHEET!ER80),"",DATASHEET!ER80)</f>
        <v/>
      </c>
      <c r="EV92" s="123" t="str">
        <f t="shared" si="125"/>
        <v/>
      </c>
      <c r="EW92" s="124">
        <f>IFERROR(INDEX(DATASHEET!$A$1:$GG$231,MATCH(L3VA!$A92,DATASHEET!$A$1:$A$231,0),MATCH(L3VA!EX$2,DATASHEET!$A$1:$GG$1,0)),"")</f>
        <v>0</v>
      </c>
      <c r="EX92" s="105" t="str">
        <f>IF(VLOOKUP(L3VA!$A92,DATASHEET!$A$2:$EW$231,142,FALSE)="","",VLOOKUP(L3VA!$A92,DATASHEET!$A$2:$EW$231,142,FALSE))</f>
        <v>MSA</v>
      </c>
      <c r="EY92" s="105" t="str">
        <f t="shared" si="126"/>
        <v/>
      </c>
      <c r="EZ92" s="106" t="str">
        <f>IF(ISBLANK(DATASHEET!EV80),"",DATASHEET!EV80)</f>
        <v/>
      </c>
      <c r="FA92" s="107" t="str">
        <f>IF(ISBLANK(DATASHEET!EW80),"",DATASHEET!EW80)</f>
        <v/>
      </c>
      <c r="FB92" s="123" t="str">
        <f t="shared" si="127"/>
        <v/>
      </c>
      <c r="FC92" s="124">
        <f>IFERROR(INDEX(DATASHEET!$A$1:$GG$231,MATCH(L3VA!$A92,DATASHEET!$A$1:$A$231,0),MATCH(L3VA!FD$2,DATASHEET!$A$1:$GG$1,0)),"")</f>
        <v>0</v>
      </c>
      <c r="FD92" s="105" t="str">
        <f>IF(VLOOKUP(L3VA!$A92,DATASHEET!$A$2:$FW$231,147,FALSE)="","",VLOOKUP(L3VA!$A92,DATASHEET!$A$2:$FW$231,147,FALSE))</f>
        <v/>
      </c>
      <c r="FE92" s="105" t="str">
        <f t="shared" si="128"/>
        <v/>
      </c>
      <c r="FF92" s="106" t="str">
        <f>IF(ISBLANK(DATASHEET!FA80),"",DATASHEET!FA80)</f>
        <v/>
      </c>
      <c r="FG92" s="107" t="str">
        <f>IF(ISBLANK(DATASHEET!FB80),"",DATASHEET!FB80)</f>
        <v/>
      </c>
    </row>
    <row r="93" spans="1:163" x14ac:dyDescent="0.25">
      <c r="A93" s="354">
        <f>DATASHEET!A81</f>
        <v>160360</v>
      </c>
      <c r="B93" s="42" t="str">
        <f>DATASHEET!B81</f>
        <v>HACKETT, Lauren</v>
      </c>
      <c r="C93" s="109" t="str">
        <f>DATASHEET!C81</f>
        <v>12SG</v>
      </c>
      <c r="D93" s="110" t="str">
        <f>DATASHEET!D81</f>
        <v>F</v>
      </c>
      <c r="E93" s="110" t="str">
        <f>IFERROR(VLOOKUP(A93,'[5]Y12 Students'!$E$3:$I$271,5,FALSE),"")</f>
        <v>EXTERNAL</v>
      </c>
      <c r="F93" s="110" t="str">
        <f>DATASHEET!E81</f>
        <v>N</v>
      </c>
      <c r="G93" s="110" t="str">
        <f>DATASHEET!F81</f>
        <v>White - British</v>
      </c>
      <c r="H93" s="110" t="str">
        <f>DATASHEET!G81</f>
        <v>N</v>
      </c>
      <c r="I93" s="110" t="str">
        <f>DATASHEET!H81</f>
        <v>N</v>
      </c>
      <c r="J93" s="111" t="str">
        <f>DATASHEET!J81</f>
        <v>4.75+ (C/B)</v>
      </c>
      <c r="K93" s="104" t="str">
        <f t="shared" si="77"/>
        <v/>
      </c>
      <c r="L93" s="104" t="str">
        <f t="shared" si="78"/>
        <v/>
      </c>
      <c r="M93" s="336" t="str">
        <f>IF(COUNT(L3VA!$N93,L3VA!$Z93,L3VA!$T93,L3VA!$AF93,L3VA!$AX93,L3VA!$AR93,L3VA!$BJ93,L3VA!$BD93,L3VA!$BP93,L3VA!#REF!,L3VA!$AL93,L3VA!$BV93,L3VA!$CH93,L3VA!$CZ93,L3VA!$CN93,L3VA!$DF93,L3VA!$CB93,L3VA!#REF!,L3VA!$DR93,L3VA!$DX93,L3VA!$ED93,L3VA!$EJ93,L3VA!$EP93,L3VA!$EV93,L3VA!$FB93,L3VA!$DL93)=0,"",AVERAGE(N93,Z93,T93,AF93,AL93,AX93,AR93,BJ93,BD93,BP93,BV93,CH93,CZ93,CN93,DF93,CB93,DR93,DX93,ED93,EJ93,EP93,EV93,FB93,DL93))</f>
        <v/>
      </c>
      <c r="N93" s="123" t="str">
        <f t="shared" si="81"/>
        <v/>
      </c>
      <c r="O93" s="124">
        <f>IFERROR(INDEX(DATASHEET!$A$1:$GG$231,MATCH(L3VA!$A93,DATASHEET!$A$1:$A$231,0),MATCH(L3VA!P$2,DATASHEET!$A$1:$GG$1,0)),"")</f>
        <v>0</v>
      </c>
      <c r="P93" s="105">
        <f>IF(VLOOKUP(L3VA!$A93,DATASHEET!$A$2:$EW$231,22,FALSE)="","",VLOOKUP(L3VA!$A93,DATASHEET!$A$2:$EW$231,22,FALSE))</f>
        <v>0</v>
      </c>
      <c r="Q93" s="105" t="str">
        <f t="shared" si="82"/>
        <v/>
      </c>
      <c r="R93" s="106" t="str">
        <f>IF(ISBLANK(DATASHEET!AF81),"",DATASHEET!AF81)</f>
        <v/>
      </c>
      <c r="S93" s="107" t="str">
        <f>IF(ISBLANK(DATASHEET!AG81),"",DATASHEET!AG81)</f>
        <v/>
      </c>
      <c r="T93" s="123" t="str">
        <f t="shared" si="83"/>
        <v/>
      </c>
      <c r="U93" s="124">
        <f>IFERROR(INDEX(DATASHEET!$A$1:$GG$231,MATCH(L3VA!$A93,DATASHEET!$A$1:$A$231,0),MATCH(L3VA!V$2,DATASHEET!$A$1:$GG$1,0)),"")</f>
        <v>0</v>
      </c>
      <c r="V93" s="105">
        <f>IF(VLOOKUP(L3VA!$A93,DATASHEET!$A$2:$EW$231,27,FALSE)="","",VLOOKUP(L3VA!$A93,DATASHEET!$A$2:$EW$231,27,FALSE))</f>
        <v>0</v>
      </c>
      <c r="W93" s="105" t="str">
        <f t="shared" si="84"/>
        <v/>
      </c>
      <c r="X93" s="106" t="str">
        <f>IF(ISBLANK(DATASHEET!AK81),"",DATASHEET!AK81)</f>
        <v/>
      </c>
      <c r="Y93" s="107" t="str">
        <f>IF(ISBLANK(DATASHEET!AL81),"",DATASHEET!AL81)</f>
        <v/>
      </c>
      <c r="Z93" s="123" t="str">
        <f t="shared" si="85"/>
        <v/>
      </c>
      <c r="AA93" s="124">
        <f>IFERROR(INDEX(DATASHEET!$A$1:$GG$231,MATCH(L3VA!$A93,DATASHEET!$A$1:$A$231,0),MATCH(L3VA!AB$2,DATASHEET!$A$1:$GG$1,0)),"")</f>
        <v>0</v>
      </c>
      <c r="AB93" s="105" t="str">
        <f>IF(VLOOKUP(L3VA!$A93,DATASHEET!$A$2:$EW$231,32,FALSE)="","",VLOOKUP(L3VA!$A93,DATASHEET!$A$2:$EW$231,32,FALSE))</f>
        <v/>
      </c>
      <c r="AC93" s="105" t="str">
        <f t="shared" si="86"/>
        <v/>
      </c>
      <c r="AD93" s="106" t="str">
        <f>IF(ISBLANK(DATASHEET!AP81),"",DATASHEET!AP81)</f>
        <v>ASM</v>
      </c>
      <c r="AE93" s="107" t="str">
        <f>IF(ISBLANK(DATASHEET!AQ81),"",DATASHEET!AQ81)</f>
        <v>12A-BE-1</v>
      </c>
      <c r="AF93" s="123" t="str">
        <f t="shared" si="87"/>
        <v/>
      </c>
      <c r="AG93" s="124">
        <f>IFERROR(INDEX(DATASHEET!$A$1:$GG$231,MATCH(L3VA!$A93,DATASHEET!$A$1:$A$231,0),MATCH(L3VA!AH$2,DATASHEET!$A$1:$GG$1,0)),"")</f>
        <v>0</v>
      </c>
      <c r="AH93" s="105" t="str">
        <f>IF(VLOOKUP(L3VA!$A93,DATASHEET!$A$2:$EW$231,37,FALSE)="","",VLOOKUP(L3VA!$A93,DATASHEET!$A$2:$EW$231,37,FALSE))</f>
        <v/>
      </c>
      <c r="AI93" s="105" t="str">
        <f t="shared" si="88"/>
        <v/>
      </c>
      <c r="AJ93" s="106" t="str">
        <f>IF(ISBLANK(DATASHEET!AU81),"",DATASHEET!AU81)</f>
        <v/>
      </c>
      <c r="AK93" s="107" t="str">
        <f>IF(ISBLANK(DATASHEET!AV81),"",DATASHEET!AV81)</f>
        <v/>
      </c>
      <c r="AL93" s="123" t="str">
        <f t="shared" si="89"/>
        <v/>
      </c>
      <c r="AM93" s="124">
        <f>IFERROR(INDEX(DATASHEET!$A$1:$GG$231,MATCH(L3VA!$A93,DATASHEET!$A$1:$A$231,0),MATCH(L3VA!AN$2,DATASHEET!$A$1:$GG$1,0)),"")</f>
        <v>0</v>
      </c>
      <c r="AN93" s="105" t="str">
        <f>IF(VLOOKUP(L3VA!$A93,DATASHEET!$A$2:$EW$231,42,FALSE)="","",VLOOKUP(L3VA!$A93,DATASHEET!$A$2:$EW$231,42,FALSE))</f>
        <v>ASM</v>
      </c>
      <c r="AO93" s="105" t="str">
        <f t="shared" si="90"/>
        <v/>
      </c>
      <c r="AP93" s="106" t="str">
        <f>IF(ISBLANK(DATASHEET!AZ81),"",DATASHEET!AZ81)</f>
        <v/>
      </c>
      <c r="AQ93" s="107" t="str">
        <f>IF(ISBLANK(DATASHEET!BA81),"",DATASHEET!BA81)</f>
        <v/>
      </c>
      <c r="AR93" s="123" t="str">
        <f t="shared" si="91"/>
        <v/>
      </c>
      <c r="AS93" s="124">
        <f>IFERROR(INDEX(DATASHEET!$A$1:$GG$231,MATCH(L3VA!$A93,DATASHEET!$A$1:$A$231,0),MATCH(L3VA!AT$2,DATASHEET!$A$1:$GG$1,0)),"")</f>
        <v>0</v>
      </c>
      <c r="AT93" s="105" t="str">
        <f>IF(VLOOKUP(L3VA!$A93,DATASHEET!$A$2:$EW$231,47,FALSE)="","",VLOOKUP(L3VA!$A93,DATASHEET!$A$2:$EW$231,47,FALSE))</f>
        <v/>
      </c>
      <c r="AU93" s="105" t="str">
        <f t="shared" si="92"/>
        <v/>
      </c>
      <c r="AV93" s="106" t="str">
        <f>IF(ISBLANK(DATASHEET!BE81),"",DATASHEET!BE81)</f>
        <v/>
      </c>
      <c r="AW93" s="107" t="str">
        <f>IF(ISBLANK(DATASHEET!BF81),"",DATASHEET!BF81)</f>
        <v/>
      </c>
      <c r="AX93" s="123" t="str">
        <f t="shared" si="93"/>
        <v/>
      </c>
      <c r="AY93" s="124">
        <f>IFERROR(INDEX(DATASHEET!$A$1:$GG$231,MATCH(L3VA!$A93,DATASHEET!$A$1:$A$231,0),MATCH(L3VA!AZ$2,DATASHEET!$A$1:$GG$1,0)),"")</f>
        <v>0</v>
      </c>
      <c r="AZ93" s="105" t="str">
        <f>IF(VLOOKUP(L3VA!$A93,DATASHEET!$A$2:$EW$231,52,FALSE)="","",VLOOKUP(L3VA!$A93,DATASHEET!$A$2:$EW$231,52,FALSE))</f>
        <v/>
      </c>
      <c r="BA93" s="105" t="str">
        <f t="shared" si="94"/>
        <v/>
      </c>
      <c r="BB93" s="106" t="str">
        <f>IF(ISBLANK(DATASHEET!BJ81),"",DATASHEET!BJ81)</f>
        <v/>
      </c>
      <c r="BC93" s="107" t="str">
        <f>IF(ISBLANK(DATASHEET!BK81),"",DATASHEET!BK81)</f>
        <v/>
      </c>
      <c r="BD93" s="123" t="str">
        <f t="shared" si="95"/>
        <v/>
      </c>
      <c r="BE93" s="124">
        <f>IFERROR(INDEX(DATASHEET!$A$1:$GG$231,MATCH(L3VA!$A93,DATASHEET!$A$1:$A$231,0),MATCH(L3VA!BF$2,DATASHEET!$A$1:$GG$1,0)),"")</f>
        <v>0</v>
      </c>
      <c r="BF93" s="105" t="str">
        <f>IF(VLOOKUP(L3VA!$A93,DATASHEET!$A$2:$EW$231,57,FALSE)="","",VLOOKUP(L3VA!$A93,DATASHEET!$A$2:$EW$231,57,FALSE))</f>
        <v/>
      </c>
      <c r="BG93" s="105" t="str">
        <f t="shared" si="96"/>
        <v/>
      </c>
      <c r="BH93" s="106" t="str">
        <f>IF(ISBLANK(DATASHEET!BO81),"",DATASHEET!BO81)</f>
        <v/>
      </c>
      <c r="BI93" s="107" t="str">
        <f>IF(ISBLANK(DATASHEET!BP81),"",DATASHEET!BP81)</f>
        <v/>
      </c>
      <c r="BJ93" s="123" t="str">
        <f t="shared" si="97"/>
        <v/>
      </c>
      <c r="BK93" s="124">
        <f>IFERROR(INDEX(DATASHEET!$A$1:$GG$231,MATCH(L3VA!$A93,DATASHEET!$A$1:$A$231,0),MATCH(L3VA!BL$2,DATASHEET!$A$1:$GG$1,0)),"")</f>
        <v>0</v>
      </c>
      <c r="BL93" s="105" t="str">
        <f>IF(VLOOKUP(L3VA!$A93,DATASHEET!$A$2:$EW$231,62,FALSE)="","",VLOOKUP(L3VA!$A93,DATASHEET!$A$2:$EW$231,62,FALSE))</f>
        <v/>
      </c>
      <c r="BM93" s="105" t="str">
        <f t="shared" si="98"/>
        <v/>
      </c>
      <c r="BN93" s="106" t="str">
        <f>IF(ISBLANK(DATASHEET!BT81),"",DATASHEET!BT81)</f>
        <v/>
      </c>
      <c r="BO93" s="107" t="str">
        <f>IF(ISBLANK(DATASHEET!BU81),"",DATASHEET!BU81)</f>
        <v/>
      </c>
      <c r="BP93" s="123" t="str">
        <f t="shared" si="99"/>
        <v/>
      </c>
      <c r="BQ93" s="124">
        <f>IFERROR(INDEX(DATASHEET!$A$1:$GG$231,MATCH(L3VA!$A93,DATASHEET!$A$1:$A$231,0),MATCH(L3VA!BR$2,DATASHEET!$A$1:$GG$1,0)),"")</f>
        <v>0</v>
      </c>
      <c r="BR93" s="105" t="str">
        <f>IF(VLOOKUP(L3VA!$A93,DATASHEET!$A$2:$EW$231,67,FALSE)="","",VLOOKUP(L3VA!$A93,DATASHEET!$A$2:$EW$231,67,FALSE))</f>
        <v/>
      </c>
      <c r="BS93" s="105" t="str">
        <f t="shared" si="100"/>
        <v/>
      </c>
      <c r="BT93" s="106" t="str">
        <f>IF(ISBLANK(DATASHEET!BY81),"",DATASHEET!BY81)</f>
        <v/>
      </c>
      <c r="BU93" s="107" t="str">
        <f>IF(ISBLANK(DATASHEET!BZ81),"",DATASHEET!BZ81)</f>
        <v/>
      </c>
      <c r="BV93" s="123" t="str">
        <f t="shared" si="101"/>
        <v/>
      </c>
      <c r="BW93" s="124">
        <f>IFERROR(INDEX(DATASHEET!$A$1:$GG$231,MATCH(L3VA!$A93,DATASHEET!$A$1:$A$231,0),MATCH(L3VA!BX$2,DATASHEET!$A$1:$GG$1,0)),"")</f>
        <v>0</v>
      </c>
      <c r="BX93" s="105" t="str">
        <f>IF(VLOOKUP(L3VA!$A93,DATASHEET!$A$2:$EW$231,77,FALSE)="","",VLOOKUP(L3VA!$A93,DATASHEET!$A$2:$EW$231,77,FALSE))</f>
        <v/>
      </c>
      <c r="BY93" s="105" t="str">
        <f t="shared" si="102"/>
        <v/>
      </c>
      <c r="BZ93" s="106" t="str">
        <f>IF(ISBLANK(DATASHEET!CI81),"",DATASHEET!CI81)</f>
        <v/>
      </c>
      <c r="CA93" s="107" t="str">
        <f>IF(ISBLANK(DATASHEET!CJ81),"",DATASHEET!CJ81)</f>
        <v/>
      </c>
      <c r="CB93" s="123" t="str">
        <f t="shared" si="103"/>
        <v/>
      </c>
      <c r="CC93" s="124">
        <f>IFERROR(INDEX(DATASHEET!$A$1:$GG$231,MATCH(L3VA!$A93,DATASHEET!$A$1:$A$231,0),MATCH(L3VA!CD$2,DATASHEET!$A$1:$GG$1,0)),"")</f>
        <v>0</v>
      </c>
      <c r="CD93" s="105" t="str">
        <f>IF(VLOOKUP(L3VA!$A93,DATASHEET!$A$2:$EW$231,82,FALSE)="","",VLOOKUP(L3VA!$A93,DATASHEET!$A$2:$EW$231,82,FALSE))</f>
        <v>FG</v>
      </c>
      <c r="CE93" s="105" t="str">
        <f t="shared" si="104"/>
        <v/>
      </c>
      <c r="CF93" s="106" t="str">
        <f>IF(ISBLANK(DATASHEET!CN81),"",DATASHEET!CN81)</f>
        <v/>
      </c>
      <c r="CG93" s="107" t="str">
        <f>IF(ISBLANK(DATASHEET!CO81),"",DATASHEET!CO81)</f>
        <v/>
      </c>
      <c r="CH93" s="123" t="str">
        <f t="shared" si="105"/>
        <v/>
      </c>
      <c r="CI93" s="124">
        <f>IFERROR(INDEX(DATASHEET!$A$1:$GG$231,MATCH(L3VA!$A93,DATASHEET!$A$1:$A$231,0),MATCH(L3VA!CJ$2,DATASHEET!$A$1:$GG$1,0)),"")</f>
        <v>0</v>
      </c>
      <c r="CJ93" s="105" t="str">
        <f>IF(VLOOKUP(L3VA!$A93,DATASHEET!$A$2:$EW$231,87,FALSE)="","",VLOOKUP(L3VA!$A93,DATASHEET!$A$2:$EW$231,87,FALSE))</f>
        <v/>
      </c>
      <c r="CK93" s="105" t="str">
        <f t="shared" si="79"/>
        <v/>
      </c>
      <c r="CL93" s="106" t="str">
        <f>IF(ISBLANK(DATASHEET!CS81),"",DATASHEET!CS81)</f>
        <v/>
      </c>
      <c r="CM93" s="107" t="str">
        <f>IF(ISBLANK(DATASHEET!CT81),"",DATASHEET!CT81)</f>
        <v/>
      </c>
      <c r="CN93" s="123" t="str">
        <f t="shared" si="106"/>
        <v/>
      </c>
      <c r="CO93" s="124">
        <f>IFERROR(INDEX(DATASHEET!$A$1:$GG$231,MATCH(L3VA!$A93,DATASHEET!$A$1:$A$231,0),MATCH(L3VA!CP$2,DATASHEET!$A$1:$GG$1,0)),"")</f>
        <v>0</v>
      </c>
      <c r="CP93" s="105" t="str">
        <f>IF(VLOOKUP(L3VA!$A93,DATASHEET!$A$2:$EW$231,92,FALSE)="","",VLOOKUP(L3VA!$A93,DATASHEET!$A$2:$EW$231,92,FALSE))</f>
        <v/>
      </c>
      <c r="CQ93" s="105" t="str">
        <f t="shared" si="107"/>
        <v/>
      </c>
      <c r="CR93" s="106" t="str">
        <f>IF(ISBLANK(DATASHEET!CX81),"",DATASHEET!CX81)</f>
        <v/>
      </c>
      <c r="CS93" s="107" t="str">
        <f>IF(ISBLANK(DATASHEET!CY81),"",DATASHEET!CY81)</f>
        <v/>
      </c>
      <c r="CT93" s="123" t="str">
        <f t="shared" si="108"/>
        <v/>
      </c>
      <c r="CU93" s="124">
        <f>IFERROR(INDEX(DATASHEET!$A$1:$GG$231,MATCH(L3VA!$A93,DATASHEET!$A$1:$A$231,0),MATCH(L3VA!CV$2,DATASHEET!$A$1:$GG$1,0)),"")</f>
        <v>0</v>
      </c>
      <c r="CV93" s="105" t="str">
        <f>IF(VLOOKUP(L3VA!$A93,DATASHEET!$A$2:$EW$231,107,FALSE)="","",VLOOKUP(L3VA!$A93,DATASHEET!$A$2:$EW$231,107,FALSE))</f>
        <v/>
      </c>
      <c r="CW93" s="105" t="str">
        <f t="shared" si="109"/>
        <v/>
      </c>
      <c r="CX93" s="106" t="str">
        <f>IF(ISBLANK(DATASHEET!DC81),"",DATASHEET!DC81)</f>
        <v/>
      </c>
      <c r="CY93" s="107" t="str">
        <f>IF(ISBLANK(DATASHEET!DD81),"",DATASHEET!DD81)</f>
        <v/>
      </c>
      <c r="CZ93" s="123" t="str">
        <f t="shared" si="110"/>
        <v/>
      </c>
      <c r="DA93" s="124">
        <f>IFERROR(INDEX(DATASHEET!$A$1:$GG$231,MATCH(L3VA!$A93,DATASHEET!$A$1:$A$231,0),MATCH(L3VA!DB$2,DATASHEET!$A$1:$GG$1,0)),"")</f>
        <v>0</v>
      </c>
      <c r="DB93" s="105" t="str">
        <f>IF(VLOOKUP(L3VA!$A93,DATASHEET!$A$2:$EW$231,97,FALSE)="","",VLOOKUP(L3VA!$A93,DATASHEET!$A$2:$EW$231,97,FALSE))</f>
        <v/>
      </c>
      <c r="DC93" s="105" t="str">
        <f t="shared" si="111"/>
        <v/>
      </c>
      <c r="DD93" s="106" t="str">
        <f>IF(ISBLANK(DATASHEET!DH81),"",DATASHEET!DH81)</f>
        <v/>
      </c>
      <c r="DE93" s="107" t="str">
        <f>IF(ISBLANK(DATASHEET!DI81),"",DATASHEET!DI81)</f>
        <v/>
      </c>
      <c r="DF93" s="123" t="str">
        <f t="shared" si="112"/>
        <v/>
      </c>
      <c r="DG93" s="124">
        <f>IFERROR(INDEX(DATASHEET!$A$1:$GG$231,MATCH(L3VA!$A93,DATASHEET!$A$1:$A$231,0),MATCH(L3VA!DH$2,DATASHEET!$A$1:$GG$1,0)),"")</f>
        <v>0</v>
      </c>
      <c r="DH93" s="105" t="str">
        <f>IF(VLOOKUP(L3VA!$A93,DATASHEET!$A$2:$EW$231,102,FALSE)="","",VLOOKUP(L3VA!$A93,DATASHEET!$A$2:$EW$231,102,FALSE))</f>
        <v/>
      </c>
      <c r="DI93" s="105" t="str">
        <f t="shared" si="113"/>
        <v/>
      </c>
      <c r="DJ93" s="106" t="str">
        <f>IF(ISBLANK(DATASHEET!DM81),"",DATASHEET!DM81)</f>
        <v/>
      </c>
      <c r="DK93" s="107" t="str">
        <f>IF(ISBLANK(DATASHEET!DN81),"",DATASHEET!DN81)</f>
        <v/>
      </c>
      <c r="DL93" s="123" t="str">
        <f t="shared" si="114"/>
        <v/>
      </c>
      <c r="DM93" s="124">
        <f>IFERROR(INDEX(DATASHEET!$A$1:$GG$231,MATCH(L3VA!$A93,DATASHEET!$A$1:$A$231,0),MATCH(L3VA!DN$2,DATASHEET!$A$1:$GG$1,0)),"")</f>
        <v>0</v>
      </c>
      <c r="DN93" s="105" t="str">
        <f>IF(VLOOKUP(L3VA!$A93,DATASHEET!$A$2:$FW$231,112,FALSE)="","",VLOOKUP(L3VA!$A93,DATASHEET!$A$2:$FW$231,112,FALSE))</f>
        <v/>
      </c>
      <c r="DO93" s="105" t="str">
        <f t="shared" si="80"/>
        <v/>
      </c>
      <c r="DP93" s="106" t="str">
        <f>IF(ISBLANK(DATASHEET!DR81),"",DATASHEET!DR81)</f>
        <v/>
      </c>
      <c r="DQ93" s="107" t="str">
        <f>IF(ISBLANK(DATASHEET!DS81),"",DATASHEET!DS81)</f>
        <v/>
      </c>
      <c r="DR93" s="123" t="str">
        <f t="shared" si="115"/>
        <v/>
      </c>
      <c r="DS93" s="124">
        <f>IFERROR(INDEX(DATASHEET!$A$1:$GG$231,MATCH(L3VA!$A93,DATASHEET!$A$1:$A$231,0),MATCH(L3VA!DT$2,DATASHEET!$A$1:$GG$1,0)),"")</f>
        <v>0</v>
      </c>
      <c r="DT93" s="105" t="str">
        <f>IF(VLOOKUP(L3VA!$A93,DATASHEET!$A$2:$EW$231,117,FALSE)="","",VLOOKUP(L3VA!$A93,DATASHEET!$A$2:$EW$231,117,FALSE))</f>
        <v/>
      </c>
      <c r="DU93" s="105" t="str">
        <f t="shared" si="116"/>
        <v/>
      </c>
      <c r="DV93" s="106" t="str">
        <f>IF(ISBLANK(DATASHEET!DW81),"",DATASHEET!DW81)</f>
        <v/>
      </c>
      <c r="DW93" s="107" t="str">
        <f>IF(ISBLANK(DATASHEET!DX81),"",DATASHEET!DX81)</f>
        <v/>
      </c>
      <c r="DX93" s="123" t="str">
        <f t="shared" si="117"/>
        <v/>
      </c>
      <c r="DY93" s="124" t="str">
        <f>IFERROR(INDEX(DATASHEET!$A$1:$GG$231,MATCH(L3VA!$A93,DATASHEET!$A$1:$A$231,0),MATCH(L3VA!DZ$2,DATASHEET!$A$1:$GG$1,0)),"")</f>
        <v/>
      </c>
      <c r="DZ93" s="105" t="str">
        <f>IF(VLOOKUP(L3VA!$A93,DATASHEET!$A$2:$EW$231,122,FALSE)="","",VLOOKUP(L3VA!$A93,DATASHEET!$A$2:$EW$231,122,FALSE))</f>
        <v/>
      </c>
      <c r="EA93" s="105" t="str">
        <f t="shared" si="118"/>
        <v/>
      </c>
      <c r="EB93" s="106" t="str">
        <f>IF(ISBLANK(DATASHEET!EB81),"",DATASHEET!EB81)</f>
        <v/>
      </c>
      <c r="EC93" s="107" t="str">
        <f>IF(ISBLANK(DATASHEET!EC81),"",DATASHEET!EC81)</f>
        <v/>
      </c>
      <c r="ED93" s="123" t="str">
        <f t="shared" si="119"/>
        <v/>
      </c>
      <c r="EE93" s="124">
        <f>IFERROR(INDEX(DATASHEET!$A$1:$GG$231,MATCH(L3VA!$A93,DATASHEET!$A$1:$A$231,0),MATCH(L3VA!EF$2,DATASHEET!$A$1:$GG$1,0)),"")</f>
        <v>0</v>
      </c>
      <c r="EF93" s="105" t="str">
        <f>IF(VLOOKUP(L3VA!$A93,DATASHEET!$A$2:$EW$231,127,FALSE)="","",VLOOKUP(L3VA!$A93,DATASHEET!$A$2:$EW$231,127,FALSE))</f>
        <v/>
      </c>
      <c r="EG93" s="105" t="str">
        <f t="shared" si="120"/>
        <v/>
      </c>
      <c r="EH93" s="106" t="str">
        <f>IF(ISBLANK(DATASHEET!EG81),"",DATASHEET!EG81)</f>
        <v/>
      </c>
      <c r="EI93" s="107" t="str">
        <f>IF(ISBLANK(DATASHEET!EH81),"",DATASHEET!EH81)</f>
        <v/>
      </c>
      <c r="EJ93" s="123" t="str">
        <f t="shared" si="121"/>
        <v/>
      </c>
      <c r="EK93" s="124">
        <f>IFERROR(INDEX(DATASHEET!$A$1:$GG$231,MATCH(L3VA!$A93,DATASHEET!$A$1:$A$231,0),MATCH(L3VA!EL$2,DATASHEET!$A$1:$GG$1,0)),"")</f>
        <v>0</v>
      </c>
      <c r="EL93" s="105" t="str">
        <f>IF(VLOOKUP(L3VA!$A93,DATASHEET!$A$2:$EW$231,132,FALSE)="","",VLOOKUP(L3VA!$A93,DATASHEET!$A$2:$EW$231,132,FALSE))</f>
        <v/>
      </c>
      <c r="EM93" s="105" t="str">
        <f t="shared" si="122"/>
        <v/>
      </c>
      <c r="EN93" s="106" t="str">
        <f>IF(ISBLANK(DATASHEET!EL81),"",DATASHEET!EL81)</f>
        <v>MSA</v>
      </c>
      <c r="EO93" s="107" t="str">
        <f>IF(ISBLANK(DATASHEET!EM81),"",DATASHEET!EM81)</f>
        <v>12E-PO-9</v>
      </c>
      <c r="EP93" s="123" t="str">
        <f t="shared" si="123"/>
        <v/>
      </c>
      <c r="EQ93" s="124">
        <f>IFERROR(INDEX(DATASHEET!$A$1:$GG$231,MATCH(L3VA!$A93,DATASHEET!$A$1:$A$231,0),MATCH(L3VA!ER$2,DATASHEET!$A$1:$GG$1,0)),"")</f>
        <v>0</v>
      </c>
      <c r="ER93" s="105" t="str">
        <f>IF(VLOOKUP(L3VA!$A93,DATASHEET!$A$2:$EW$231,137,FALSE)="","",VLOOKUP(L3VA!$A93,DATASHEET!$A$2:$EW$231,137,FALSE))</f>
        <v/>
      </c>
      <c r="ES93" s="105" t="str">
        <f t="shared" si="124"/>
        <v/>
      </c>
      <c r="ET93" s="106" t="str">
        <f>IF(ISBLANK(DATASHEET!EQ81),"",DATASHEET!EQ81)</f>
        <v>AWIL</v>
      </c>
      <c r="EU93" s="107" t="str">
        <f>IF(ISBLANK(DATASHEET!ER81),"",DATASHEET!ER81)</f>
        <v>12B-PY-8</v>
      </c>
      <c r="EV93" s="123" t="str">
        <f t="shared" si="125"/>
        <v/>
      </c>
      <c r="EW93" s="124">
        <f>IFERROR(INDEX(DATASHEET!$A$1:$GG$231,MATCH(L3VA!$A93,DATASHEET!$A$1:$A$231,0),MATCH(L3VA!EX$2,DATASHEET!$A$1:$GG$1,0)),"")</f>
        <v>0</v>
      </c>
      <c r="EX93" s="105" t="str">
        <f>IF(VLOOKUP(L3VA!$A93,DATASHEET!$A$2:$EW$231,142,FALSE)="","",VLOOKUP(L3VA!$A93,DATASHEET!$A$2:$EW$231,142,FALSE))</f>
        <v>MSA</v>
      </c>
      <c r="EY93" s="105" t="str">
        <f t="shared" si="126"/>
        <v/>
      </c>
      <c r="EZ93" s="106" t="str">
        <f>IF(ISBLANK(DATASHEET!EV81),"",DATASHEET!EV81)</f>
        <v/>
      </c>
      <c r="FA93" s="107" t="str">
        <f>IF(ISBLANK(DATASHEET!EW81),"",DATASHEET!EW81)</f>
        <v/>
      </c>
      <c r="FB93" s="123" t="str">
        <f t="shared" si="127"/>
        <v/>
      </c>
      <c r="FC93" s="124">
        <f>IFERROR(INDEX(DATASHEET!$A$1:$GG$231,MATCH(L3VA!$A93,DATASHEET!$A$1:$A$231,0),MATCH(L3VA!FD$2,DATASHEET!$A$1:$GG$1,0)),"")</f>
        <v>0</v>
      </c>
      <c r="FD93" s="105" t="str">
        <f>IF(VLOOKUP(L3VA!$A93,DATASHEET!$A$2:$FW$231,147,FALSE)="","",VLOOKUP(L3VA!$A93,DATASHEET!$A$2:$FW$231,147,FALSE))</f>
        <v>AWIL</v>
      </c>
      <c r="FE93" s="105" t="str">
        <f t="shared" si="128"/>
        <v/>
      </c>
      <c r="FF93" s="106" t="str">
        <f>IF(ISBLANK(DATASHEET!FA81),"",DATASHEET!FA81)</f>
        <v/>
      </c>
      <c r="FG93" s="107" t="str">
        <f>IF(ISBLANK(DATASHEET!FB81),"",DATASHEET!FB81)</f>
        <v/>
      </c>
    </row>
    <row r="94" spans="1:163" x14ac:dyDescent="0.25">
      <c r="A94" s="354">
        <f>DATASHEET!A82</f>
        <v>150803</v>
      </c>
      <c r="B94" s="42" t="str">
        <f>DATASHEET!B82</f>
        <v>HAGOS, Abel</v>
      </c>
      <c r="C94" s="109" t="str">
        <f>DATASHEET!C82</f>
        <v>12DHO</v>
      </c>
      <c r="D94" s="110" t="str">
        <f>DATASHEET!D82</f>
        <v>M</v>
      </c>
      <c r="E94" s="110" t="str">
        <f>IFERROR(VLOOKUP(A94,'[5]Y12 Students'!$E$3:$I$271,5,FALSE),"")</f>
        <v>INTERNAL</v>
      </c>
      <c r="F94" s="110" t="str">
        <f>DATASHEET!E82</f>
        <v>N</v>
      </c>
      <c r="G94" s="110" t="str">
        <f>DATASHEET!F82</f>
        <v>Black and Any Other Ethnic Group</v>
      </c>
      <c r="H94" s="110" t="str">
        <f>DATASHEET!G82</f>
        <v>N</v>
      </c>
      <c r="I94" s="110" t="str">
        <f>DATASHEET!H82</f>
        <v>N</v>
      </c>
      <c r="J94" s="111" t="str">
        <f>DATASHEET!J82</f>
        <v>4.75+ (C/B)</v>
      </c>
      <c r="K94" s="104" t="str">
        <f t="shared" si="77"/>
        <v/>
      </c>
      <c r="L94" s="104" t="str">
        <f t="shared" si="78"/>
        <v/>
      </c>
      <c r="M94" s="336" t="str">
        <f>IF(COUNT(L3VA!$N94,L3VA!$Z94,L3VA!$T94,L3VA!$AF94,L3VA!$AX94,L3VA!$AR94,L3VA!$BJ94,L3VA!$BD94,L3VA!$BP94,L3VA!#REF!,L3VA!$AL94,L3VA!$BV94,L3VA!$CH94,L3VA!$CZ94,L3VA!$CN94,L3VA!$DF94,L3VA!$CB94,L3VA!#REF!,L3VA!$DR94,L3VA!$DX94,L3VA!$ED94,L3VA!$EJ94,L3VA!$EP94,L3VA!$EV94,L3VA!$FB94,L3VA!$DL94)=0,"",AVERAGE(N94,Z94,T94,AF94,AL94,AX94,AR94,BJ94,BD94,BP94,BV94,CH94,CZ94,CN94,DF94,CB94,DR94,DX94,ED94,EJ94,EP94,EV94,FB94,DL94))</f>
        <v/>
      </c>
      <c r="N94" s="123" t="str">
        <f t="shared" si="81"/>
        <v/>
      </c>
      <c r="O94" s="124">
        <f>IFERROR(INDEX(DATASHEET!$A$1:$GG$231,MATCH(L3VA!$A94,DATASHEET!$A$1:$A$231,0),MATCH(L3VA!P$2,DATASHEET!$A$1:$GG$1,0)),"")</f>
        <v>0</v>
      </c>
      <c r="P94" s="105">
        <f>IF(VLOOKUP(L3VA!$A94,DATASHEET!$A$2:$EW$231,22,FALSE)="","",VLOOKUP(L3VA!$A94,DATASHEET!$A$2:$EW$231,22,FALSE))</f>
        <v>1</v>
      </c>
      <c r="Q94" s="105" t="str">
        <f t="shared" si="82"/>
        <v/>
      </c>
      <c r="R94" s="106" t="str">
        <f>IF(ISBLANK(DATASHEET!AF82),"",DATASHEET!AF82)</f>
        <v/>
      </c>
      <c r="S94" s="107" t="str">
        <f>IF(ISBLANK(DATASHEET!AG82),"",DATASHEET!AG82)</f>
        <v/>
      </c>
      <c r="T94" s="123" t="str">
        <f t="shared" si="83"/>
        <v/>
      </c>
      <c r="U94" s="124">
        <f>IFERROR(INDEX(DATASHEET!$A$1:$GG$231,MATCH(L3VA!$A94,DATASHEET!$A$1:$A$231,0),MATCH(L3VA!V$2,DATASHEET!$A$1:$GG$1,0)),"")</f>
        <v>0</v>
      </c>
      <c r="V94" s="105">
        <f>IF(VLOOKUP(L3VA!$A94,DATASHEET!$A$2:$EW$231,27,FALSE)="","",VLOOKUP(L3VA!$A94,DATASHEET!$A$2:$EW$231,27,FALSE))</f>
        <v>1</v>
      </c>
      <c r="W94" s="105" t="str">
        <f t="shared" si="84"/>
        <v/>
      </c>
      <c r="X94" s="106" t="str">
        <f>IF(ISBLANK(DATASHEET!AK82),"",DATASHEET!AK82)</f>
        <v/>
      </c>
      <c r="Y94" s="107" t="str">
        <f>IF(ISBLANK(DATASHEET!AL82),"",DATASHEET!AL82)</f>
        <v/>
      </c>
      <c r="Z94" s="123" t="str">
        <f t="shared" si="85"/>
        <v/>
      </c>
      <c r="AA94" s="124">
        <f>IFERROR(INDEX(DATASHEET!$A$1:$GG$231,MATCH(L3VA!$A94,DATASHEET!$A$1:$A$231,0),MATCH(L3VA!AB$2,DATASHEET!$A$1:$GG$1,0)),"")</f>
        <v>0</v>
      </c>
      <c r="AB94" s="105" t="str">
        <f>IF(VLOOKUP(L3VA!$A94,DATASHEET!$A$2:$EW$231,32,FALSE)="","",VLOOKUP(L3VA!$A94,DATASHEET!$A$2:$EW$231,32,FALSE))</f>
        <v/>
      </c>
      <c r="AC94" s="105" t="str">
        <f t="shared" si="86"/>
        <v/>
      </c>
      <c r="AD94" s="106" t="str">
        <f>IF(ISBLANK(DATASHEET!AP82),"",DATASHEET!AP82)</f>
        <v>ASM</v>
      </c>
      <c r="AE94" s="107" t="str">
        <f>IF(ISBLANK(DATASHEET!AQ82),"",DATASHEET!AQ82)</f>
        <v>12B-BE-2</v>
      </c>
      <c r="AF94" s="123" t="str">
        <f t="shared" si="87"/>
        <v/>
      </c>
      <c r="AG94" s="124">
        <f>IFERROR(INDEX(DATASHEET!$A$1:$GG$231,MATCH(L3VA!$A94,DATASHEET!$A$1:$A$231,0),MATCH(L3VA!AH$2,DATASHEET!$A$1:$GG$1,0)),"")</f>
        <v>0</v>
      </c>
      <c r="AH94" s="105" t="str">
        <f>IF(VLOOKUP(L3VA!$A94,DATASHEET!$A$2:$EW$231,37,FALSE)="","",VLOOKUP(L3VA!$A94,DATASHEET!$A$2:$EW$231,37,FALSE))</f>
        <v/>
      </c>
      <c r="AI94" s="105" t="str">
        <f t="shared" si="88"/>
        <v/>
      </c>
      <c r="AJ94" s="106" t="str">
        <f>IF(ISBLANK(DATASHEET!AU82),"",DATASHEET!AU82)</f>
        <v/>
      </c>
      <c r="AK94" s="107" t="str">
        <f>IF(ISBLANK(DATASHEET!AV82),"",DATASHEET!AV82)</f>
        <v/>
      </c>
      <c r="AL94" s="123" t="str">
        <f t="shared" si="89"/>
        <v/>
      </c>
      <c r="AM94" s="124">
        <f>IFERROR(INDEX(DATASHEET!$A$1:$GG$231,MATCH(L3VA!$A94,DATASHEET!$A$1:$A$231,0),MATCH(L3VA!AN$2,DATASHEET!$A$1:$GG$1,0)),"")</f>
        <v>0</v>
      </c>
      <c r="AN94" s="105" t="str">
        <f>IF(VLOOKUP(L3VA!$A94,DATASHEET!$A$2:$EW$231,42,FALSE)="","",VLOOKUP(L3VA!$A94,DATASHEET!$A$2:$EW$231,42,FALSE))</f>
        <v>ASM</v>
      </c>
      <c r="AO94" s="105" t="str">
        <f t="shared" si="90"/>
        <v/>
      </c>
      <c r="AP94" s="106" t="str">
        <f>IF(ISBLANK(DATASHEET!AZ82),"",DATASHEET!AZ82)</f>
        <v>DCR</v>
      </c>
      <c r="AQ94" s="107" t="str">
        <f>IF(ISBLANK(DATASHEET!BA82),"",DATASHEET!BA82)</f>
        <v>12C-CS-3</v>
      </c>
      <c r="AR94" s="123" t="str">
        <f t="shared" si="91"/>
        <v/>
      </c>
      <c r="AS94" s="124">
        <f>IFERROR(INDEX(DATASHEET!$A$1:$GG$231,MATCH(L3VA!$A94,DATASHEET!$A$1:$A$231,0),MATCH(L3VA!AT$2,DATASHEET!$A$1:$GG$1,0)),"")</f>
        <v>0</v>
      </c>
      <c r="AT94" s="105" t="str">
        <f>IF(VLOOKUP(L3VA!$A94,DATASHEET!$A$2:$EW$231,47,FALSE)="","",VLOOKUP(L3VA!$A94,DATASHEET!$A$2:$EW$231,47,FALSE))</f>
        <v/>
      </c>
      <c r="AU94" s="105" t="str">
        <f t="shared" si="92"/>
        <v/>
      </c>
      <c r="AV94" s="106" t="str">
        <f>IF(ISBLANK(DATASHEET!BE82),"",DATASHEET!BE82)</f>
        <v/>
      </c>
      <c r="AW94" s="107" t="str">
        <f>IF(ISBLANK(DATASHEET!BF82),"",DATASHEET!BF82)</f>
        <v/>
      </c>
      <c r="AX94" s="123" t="str">
        <f t="shared" si="93"/>
        <v/>
      </c>
      <c r="AY94" s="124">
        <f>IFERROR(INDEX(DATASHEET!$A$1:$GG$231,MATCH(L3VA!$A94,DATASHEET!$A$1:$A$231,0),MATCH(L3VA!AZ$2,DATASHEET!$A$1:$GG$1,0)),"")</f>
        <v>0</v>
      </c>
      <c r="AZ94" s="105" t="str">
        <f>IF(VLOOKUP(L3VA!$A94,DATASHEET!$A$2:$EW$231,52,FALSE)="","",VLOOKUP(L3VA!$A94,DATASHEET!$A$2:$EW$231,52,FALSE))</f>
        <v>DCR</v>
      </c>
      <c r="BA94" s="105" t="str">
        <f t="shared" si="94"/>
        <v/>
      </c>
      <c r="BB94" s="106" t="str">
        <f>IF(ISBLANK(DATASHEET!BJ82),"",DATASHEET!BJ82)</f>
        <v/>
      </c>
      <c r="BC94" s="107" t="str">
        <f>IF(ISBLANK(DATASHEET!BK82),"",DATASHEET!BK82)</f>
        <v/>
      </c>
      <c r="BD94" s="123" t="str">
        <f t="shared" si="95"/>
        <v/>
      </c>
      <c r="BE94" s="124">
        <f>IFERROR(INDEX(DATASHEET!$A$1:$GG$231,MATCH(L3VA!$A94,DATASHEET!$A$1:$A$231,0),MATCH(L3VA!BF$2,DATASHEET!$A$1:$GG$1,0)),"")</f>
        <v>0</v>
      </c>
      <c r="BF94" s="105" t="str">
        <f>IF(VLOOKUP(L3VA!$A94,DATASHEET!$A$2:$EW$231,57,FALSE)="","",VLOOKUP(L3VA!$A94,DATASHEET!$A$2:$EW$231,57,FALSE))</f>
        <v/>
      </c>
      <c r="BG94" s="105" t="str">
        <f t="shared" si="96"/>
        <v/>
      </c>
      <c r="BH94" s="106" t="str">
        <f>IF(ISBLANK(DATASHEET!BO82),"",DATASHEET!BO82)</f>
        <v>DHO</v>
      </c>
      <c r="BI94" s="107" t="str">
        <f>IF(ISBLANK(DATASHEET!BP82),"",DATASHEET!BP82)</f>
        <v>12A-EC-4</v>
      </c>
      <c r="BJ94" s="123" t="str">
        <f t="shared" si="97"/>
        <v/>
      </c>
      <c r="BK94" s="124">
        <f>IFERROR(INDEX(DATASHEET!$A$1:$GG$231,MATCH(L3VA!$A94,DATASHEET!$A$1:$A$231,0),MATCH(L3VA!BL$2,DATASHEET!$A$1:$GG$1,0)),"")</f>
        <v>0</v>
      </c>
      <c r="BL94" s="105" t="str">
        <f>IF(VLOOKUP(L3VA!$A94,DATASHEET!$A$2:$EW$231,62,FALSE)="","",VLOOKUP(L3VA!$A94,DATASHEET!$A$2:$EW$231,62,FALSE))</f>
        <v/>
      </c>
      <c r="BM94" s="105" t="str">
        <f t="shared" si="98"/>
        <v/>
      </c>
      <c r="BN94" s="106" t="str">
        <f>IF(ISBLANK(DATASHEET!BT82),"",DATASHEET!BT82)</f>
        <v/>
      </c>
      <c r="BO94" s="107" t="str">
        <f>IF(ISBLANK(DATASHEET!BU82),"",DATASHEET!BU82)</f>
        <v/>
      </c>
      <c r="BP94" s="123" t="str">
        <f t="shared" si="99"/>
        <v/>
      </c>
      <c r="BQ94" s="124">
        <f>IFERROR(INDEX(DATASHEET!$A$1:$GG$231,MATCH(L3VA!$A94,DATASHEET!$A$1:$A$231,0),MATCH(L3VA!BR$2,DATASHEET!$A$1:$GG$1,0)),"")</f>
        <v>0</v>
      </c>
      <c r="BR94" s="105" t="str">
        <f>IF(VLOOKUP(L3VA!$A94,DATASHEET!$A$2:$EW$231,67,FALSE)="","",VLOOKUP(L3VA!$A94,DATASHEET!$A$2:$EW$231,67,FALSE))</f>
        <v>DHO</v>
      </c>
      <c r="BS94" s="105" t="str">
        <f t="shared" si="100"/>
        <v/>
      </c>
      <c r="BT94" s="106" t="str">
        <f>IF(ISBLANK(DATASHEET!BY82),"",DATASHEET!BY82)</f>
        <v/>
      </c>
      <c r="BU94" s="107" t="str">
        <f>IF(ISBLANK(DATASHEET!BZ82),"",DATASHEET!BZ82)</f>
        <v/>
      </c>
      <c r="BV94" s="123" t="str">
        <f t="shared" si="101"/>
        <v/>
      </c>
      <c r="BW94" s="124">
        <f>IFERROR(INDEX(DATASHEET!$A$1:$GG$231,MATCH(L3VA!$A94,DATASHEET!$A$1:$A$231,0),MATCH(L3VA!BX$2,DATASHEET!$A$1:$GG$1,0)),"")</f>
        <v>0</v>
      </c>
      <c r="BX94" s="105" t="str">
        <f>IF(VLOOKUP(L3VA!$A94,DATASHEET!$A$2:$EW$231,77,FALSE)="","",VLOOKUP(L3VA!$A94,DATASHEET!$A$2:$EW$231,77,FALSE))</f>
        <v/>
      </c>
      <c r="BY94" s="105" t="str">
        <f t="shared" si="102"/>
        <v/>
      </c>
      <c r="BZ94" s="106" t="str">
        <f>IF(ISBLANK(DATASHEET!CI82),"",DATASHEET!CI82)</f>
        <v/>
      </c>
      <c r="CA94" s="107" t="str">
        <f>IF(ISBLANK(DATASHEET!CJ82),"",DATASHEET!CJ82)</f>
        <v/>
      </c>
      <c r="CB94" s="123" t="str">
        <f t="shared" si="103"/>
        <v/>
      </c>
      <c r="CC94" s="124">
        <f>IFERROR(INDEX(DATASHEET!$A$1:$GG$231,MATCH(L3VA!$A94,DATASHEET!$A$1:$A$231,0),MATCH(L3VA!CD$2,DATASHEET!$A$1:$GG$1,0)),"")</f>
        <v>0</v>
      </c>
      <c r="CD94" s="105" t="str">
        <f>IF(VLOOKUP(L3VA!$A94,DATASHEET!$A$2:$EW$231,82,FALSE)="","",VLOOKUP(L3VA!$A94,DATASHEET!$A$2:$EW$231,82,FALSE))</f>
        <v>DHO</v>
      </c>
      <c r="CE94" s="105" t="str">
        <f t="shared" si="104"/>
        <v/>
      </c>
      <c r="CF94" s="106" t="str">
        <f>IF(ISBLANK(DATASHEET!CN82),"",DATASHEET!CN82)</f>
        <v/>
      </c>
      <c r="CG94" s="107" t="str">
        <f>IF(ISBLANK(DATASHEET!CO82),"",DATASHEET!CO82)</f>
        <v/>
      </c>
      <c r="CH94" s="123" t="str">
        <f t="shared" si="105"/>
        <v/>
      </c>
      <c r="CI94" s="124">
        <f>IFERROR(INDEX(DATASHEET!$A$1:$GG$231,MATCH(L3VA!$A94,DATASHEET!$A$1:$A$231,0),MATCH(L3VA!CJ$2,DATASHEET!$A$1:$GG$1,0)),"")</f>
        <v>0</v>
      </c>
      <c r="CJ94" s="105" t="str">
        <f>IF(VLOOKUP(L3VA!$A94,DATASHEET!$A$2:$EW$231,87,FALSE)="","",VLOOKUP(L3VA!$A94,DATASHEET!$A$2:$EW$231,87,FALSE))</f>
        <v/>
      </c>
      <c r="CK94" s="105" t="str">
        <f t="shared" si="79"/>
        <v/>
      </c>
      <c r="CL94" s="106" t="str">
        <f>IF(ISBLANK(DATASHEET!CS82),"",DATASHEET!CS82)</f>
        <v/>
      </c>
      <c r="CM94" s="107" t="str">
        <f>IF(ISBLANK(DATASHEET!CT82),"",DATASHEET!CT82)</f>
        <v/>
      </c>
      <c r="CN94" s="123" t="str">
        <f t="shared" si="106"/>
        <v/>
      </c>
      <c r="CO94" s="124">
        <f>IFERROR(INDEX(DATASHEET!$A$1:$GG$231,MATCH(L3VA!$A94,DATASHEET!$A$1:$A$231,0),MATCH(L3VA!CP$2,DATASHEET!$A$1:$GG$1,0)),"")</f>
        <v>0</v>
      </c>
      <c r="CP94" s="105" t="str">
        <f>IF(VLOOKUP(L3VA!$A94,DATASHEET!$A$2:$EW$231,92,FALSE)="","",VLOOKUP(L3VA!$A94,DATASHEET!$A$2:$EW$231,92,FALSE))</f>
        <v/>
      </c>
      <c r="CQ94" s="105" t="str">
        <f t="shared" si="107"/>
        <v/>
      </c>
      <c r="CR94" s="106" t="str">
        <f>IF(ISBLANK(DATASHEET!CX82),"",DATASHEET!CX82)</f>
        <v/>
      </c>
      <c r="CS94" s="107" t="str">
        <f>IF(ISBLANK(DATASHEET!CY82),"",DATASHEET!CY82)</f>
        <v/>
      </c>
      <c r="CT94" s="123" t="str">
        <f t="shared" si="108"/>
        <v/>
      </c>
      <c r="CU94" s="124">
        <f>IFERROR(INDEX(DATASHEET!$A$1:$GG$231,MATCH(L3VA!$A94,DATASHEET!$A$1:$A$231,0),MATCH(L3VA!CV$2,DATASHEET!$A$1:$GG$1,0)),"")</f>
        <v>0</v>
      </c>
      <c r="CV94" s="105" t="str">
        <f>IF(VLOOKUP(L3VA!$A94,DATASHEET!$A$2:$EW$231,107,FALSE)="","",VLOOKUP(L3VA!$A94,DATASHEET!$A$2:$EW$231,107,FALSE))</f>
        <v/>
      </c>
      <c r="CW94" s="105" t="str">
        <f t="shared" si="109"/>
        <v/>
      </c>
      <c r="CX94" s="106" t="str">
        <f>IF(ISBLANK(DATASHEET!DC82),"",DATASHEET!DC82)</f>
        <v/>
      </c>
      <c r="CY94" s="107" t="str">
        <f>IF(ISBLANK(DATASHEET!DD82),"",DATASHEET!DD82)</f>
        <v/>
      </c>
      <c r="CZ94" s="123" t="str">
        <f t="shared" si="110"/>
        <v/>
      </c>
      <c r="DA94" s="124">
        <f>IFERROR(INDEX(DATASHEET!$A$1:$GG$231,MATCH(L3VA!$A94,DATASHEET!$A$1:$A$231,0),MATCH(L3VA!DB$2,DATASHEET!$A$1:$GG$1,0)),"")</f>
        <v>0</v>
      </c>
      <c r="DB94" s="105" t="str">
        <f>IF(VLOOKUP(L3VA!$A94,DATASHEET!$A$2:$EW$231,97,FALSE)="","",VLOOKUP(L3VA!$A94,DATASHEET!$A$2:$EW$231,97,FALSE))</f>
        <v/>
      </c>
      <c r="DC94" s="105" t="str">
        <f t="shared" si="111"/>
        <v/>
      </c>
      <c r="DD94" s="106" t="str">
        <f>IF(ISBLANK(DATASHEET!DH82),"",DATASHEET!DH82)</f>
        <v/>
      </c>
      <c r="DE94" s="107" t="str">
        <f>IF(ISBLANK(DATASHEET!DI82),"",DATASHEET!DI82)</f>
        <v/>
      </c>
      <c r="DF94" s="123" t="str">
        <f t="shared" si="112"/>
        <v/>
      </c>
      <c r="DG94" s="124">
        <f>IFERROR(INDEX(DATASHEET!$A$1:$GG$231,MATCH(L3VA!$A94,DATASHEET!$A$1:$A$231,0),MATCH(L3VA!DH$2,DATASHEET!$A$1:$GG$1,0)),"")</f>
        <v>0</v>
      </c>
      <c r="DH94" s="105" t="str">
        <f>IF(VLOOKUP(L3VA!$A94,DATASHEET!$A$2:$EW$231,102,FALSE)="","",VLOOKUP(L3VA!$A94,DATASHEET!$A$2:$EW$231,102,FALSE))</f>
        <v/>
      </c>
      <c r="DI94" s="105" t="str">
        <f t="shared" si="113"/>
        <v/>
      </c>
      <c r="DJ94" s="106" t="str">
        <f>IF(ISBLANK(DATASHEET!DM82),"",DATASHEET!DM82)</f>
        <v/>
      </c>
      <c r="DK94" s="107" t="str">
        <f>IF(ISBLANK(DATASHEET!DN82),"",DATASHEET!DN82)</f>
        <v/>
      </c>
      <c r="DL94" s="123" t="str">
        <f t="shared" si="114"/>
        <v/>
      </c>
      <c r="DM94" s="124">
        <f>IFERROR(INDEX(DATASHEET!$A$1:$GG$231,MATCH(L3VA!$A94,DATASHEET!$A$1:$A$231,0),MATCH(L3VA!DN$2,DATASHEET!$A$1:$GG$1,0)),"")</f>
        <v>0</v>
      </c>
      <c r="DN94" s="105" t="str">
        <f>IF(VLOOKUP(L3VA!$A94,DATASHEET!$A$2:$FW$231,112,FALSE)="","",VLOOKUP(L3VA!$A94,DATASHEET!$A$2:$FW$231,112,FALSE))</f>
        <v/>
      </c>
      <c r="DO94" s="105" t="str">
        <f t="shared" si="80"/>
        <v/>
      </c>
      <c r="DP94" s="106" t="str">
        <f>IF(ISBLANK(DATASHEET!DR82),"",DATASHEET!DR82)</f>
        <v/>
      </c>
      <c r="DQ94" s="107" t="str">
        <f>IF(ISBLANK(DATASHEET!DS82),"",DATASHEET!DS82)</f>
        <v/>
      </c>
      <c r="DR94" s="123" t="str">
        <f t="shared" si="115"/>
        <v/>
      </c>
      <c r="DS94" s="124">
        <f>IFERROR(INDEX(DATASHEET!$A$1:$GG$231,MATCH(L3VA!$A94,DATASHEET!$A$1:$A$231,0),MATCH(L3VA!DT$2,DATASHEET!$A$1:$GG$1,0)),"")</f>
        <v>0</v>
      </c>
      <c r="DT94" s="105" t="str">
        <f>IF(VLOOKUP(L3VA!$A94,DATASHEET!$A$2:$EW$231,117,FALSE)="","",VLOOKUP(L3VA!$A94,DATASHEET!$A$2:$EW$231,117,FALSE))</f>
        <v/>
      </c>
      <c r="DU94" s="105" t="str">
        <f t="shared" si="116"/>
        <v/>
      </c>
      <c r="DV94" s="106" t="str">
        <f>IF(ISBLANK(DATASHEET!DW82),"",DATASHEET!DW82)</f>
        <v/>
      </c>
      <c r="DW94" s="107" t="str">
        <f>IF(ISBLANK(DATASHEET!DX82),"",DATASHEET!DX82)</f>
        <v/>
      </c>
      <c r="DX94" s="123" t="str">
        <f t="shared" si="117"/>
        <v/>
      </c>
      <c r="DY94" s="124" t="str">
        <f>IFERROR(INDEX(DATASHEET!$A$1:$GG$231,MATCH(L3VA!$A94,DATASHEET!$A$1:$A$231,0),MATCH(L3VA!DZ$2,DATASHEET!$A$1:$GG$1,0)),"")</f>
        <v/>
      </c>
      <c r="DZ94" s="105" t="str">
        <f>IF(VLOOKUP(L3VA!$A94,DATASHEET!$A$2:$EW$231,122,FALSE)="","",VLOOKUP(L3VA!$A94,DATASHEET!$A$2:$EW$231,122,FALSE))</f>
        <v/>
      </c>
      <c r="EA94" s="105" t="str">
        <f t="shared" si="118"/>
        <v/>
      </c>
      <c r="EB94" s="106" t="str">
        <f>IF(ISBLANK(DATASHEET!EB82),"",DATASHEET!EB82)</f>
        <v/>
      </c>
      <c r="EC94" s="107" t="str">
        <f>IF(ISBLANK(DATASHEET!EC82),"",DATASHEET!EC82)</f>
        <v/>
      </c>
      <c r="ED94" s="123" t="str">
        <f t="shared" si="119"/>
        <v/>
      </c>
      <c r="EE94" s="124">
        <f>IFERROR(INDEX(DATASHEET!$A$1:$GG$231,MATCH(L3VA!$A94,DATASHEET!$A$1:$A$231,0),MATCH(L3VA!EF$2,DATASHEET!$A$1:$GG$1,0)),"")</f>
        <v>0</v>
      </c>
      <c r="EF94" s="105" t="str">
        <f>IF(VLOOKUP(L3VA!$A94,DATASHEET!$A$2:$EW$231,127,FALSE)="","",VLOOKUP(L3VA!$A94,DATASHEET!$A$2:$EW$231,127,FALSE))</f>
        <v/>
      </c>
      <c r="EG94" s="105" t="str">
        <f t="shared" si="120"/>
        <v/>
      </c>
      <c r="EH94" s="106" t="str">
        <f>IF(ISBLANK(DATASHEET!EG82),"",DATASHEET!EG82)</f>
        <v/>
      </c>
      <c r="EI94" s="107" t="str">
        <f>IF(ISBLANK(DATASHEET!EH82),"",DATASHEET!EH82)</f>
        <v/>
      </c>
      <c r="EJ94" s="123" t="str">
        <f t="shared" si="121"/>
        <v/>
      </c>
      <c r="EK94" s="124">
        <f>IFERROR(INDEX(DATASHEET!$A$1:$GG$231,MATCH(L3VA!$A94,DATASHEET!$A$1:$A$231,0),MATCH(L3VA!EL$2,DATASHEET!$A$1:$GG$1,0)),"")</f>
        <v>0</v>
      </c>
      <c r="EL94" s="105" t="str">
        <f>IF(VLOOKUP(L3VA!$A94,DATASHEET!$A$2:$EW$231,132,FALSE)="","",VLOOKUP(L3VA!$A94,DATASHEET!$A$2:$EW$231,132,FALSE))</f>
        <v/>
      </c>
      <c r="EM94" s="105" t="str">
        <f t="shared" si="122"/>
        <v/>
      </c>
      <c r="EN94" s="106" t="str">
        <f>IF(ISBLANK(DATASHEET!EL82),"",DATASHEET!EL82)</f>
        <v/>
      </c>
      <c r="EO94" s="107" t="str">
        <f>IF(ISBLANK(DATASHEET!EM82),"",DATASHEET!EM82)</f>
        <v/>
      </c>
      <c r="EP94" s="123" t="str">
        <f t="shared" si="123"/>
        <v/>
      </c>
      <c r="EQ94" s="124">
        <f>IFERROR(INDEX(DATASHEET!$A$1:$GG$231,MATCH(L3VA!$A94,DATASHEET!$A$1:$A$231,0),MATCH(L3VA!ER$2,DATASHEET!$A$1:$GG$1,0)),"")</f>
        <v>0</v>
      </c>
      <c r="ER94" s="105" t="str">
        <f>IF(VLOOKUP(L3VA!$A94,DATASHEET!$A$2:$EW$231,137,FALSE)="","",VLOOKUP(L3VA!$A94,DATASHEET!$A$2:$EW$231,137,FALSE))</f>
        <v/>
      </c>
      <c r="ES94" s="105" t="str">
        <f t="shared" si="124"/>
        <v/>
      </c>
      <c r="ET94" s="106" t="str">
        <f>IF(ISBLANK(DATASHEET!EQ82),"",DATASHEET!EQ82)</f>
        <v/>
      </c>
      <c r="EU94" s="107" t="str">
        <f>IF(ISBLANK(DATASHEET!ER82),"",DATASHEET!ER82)</f>
        <v/>
      </c>
      <c r="EV94" s="123" t="str">
        <f t="shared" si="125"/>
        <v/>
      </c>
      <c r="EW94" s="124">
        <f>IFERROR(INDEX(DATASHEET!$A$1:$GG$231,MATCH(L3VA!$A94,DATASHEET!$A$1:$A$231,0),MATCH(L3VA!EX$2,DATASHEET!$A$1:$GG$1,0)),"")</f>
        <v>0</v>
      </c>
      <c r="EX94" s="105" t="str">
        <f>IF(VLOOKUP(L3VA!$A94,DATASHEET!$A$2:$EW$231,142,FALSE)="","",VLOOKUP(L3VA!$A94,DATASHEET!$A$2:$EW$231,142,FALSE))</f>
        <v/>
      </c>
      <c r="EY94" s="105" t="str">
        <f t="shared" si="126"/>
        <v/>
      </c>
      <c r="EZ94" s="106" t="str">
        <f>IF(ISBLANK(DATASHEET!EV82),"",DATASHEET!EV82)</f>
        <v/>
      </c>
      <c r="FA94" s="107" t="str">
        <f>IF(ISBLANK(DATASHEET!EW82),"",DATASHEET!EW82)</f>
        <v/>
      </c>
      <c r="FB94" s="123" t="str">
        <f t="shared" si="127"/>
        <v/>
      </c>
      <c r="FC94" s="124">
        <f>IFERROR(INDEX(DATASHEET!$A$1:$GG$231,MATCH(L3VA!$A94,DATASHEET!$A$1:$A$231,0),MATCH(L3VA!FD$2,DATASHEET!$A$1:$GG$1,0)),"")</f>
        <v>0</v>
      </c>
      <c r="FD94" s="105" t="str">
        <f>IF(VLOOKUP(L3VA!$A94,DATASHEET!$A$2:$FW$231,147,FALSE)="","",VLOOKUP(L3VA!$A94,DATASHEET!$A$2:$FW$231,147,FALSE))</f>
        <v/>
      </c>
      <c r="FE94" s="105" t="str">
        <f t="shared" si="128"/>
        <v/>
      </c>
      <c r="FF94" s="106" t="str">
        <f>IF(ISBLANK(DATASHEET!FA82),"",DATASHEET!FA82)</f>
        <v/>
      </c>
      <c r="FG94" s="107" t="str">
        <f>IF(ISBLANK(DATASHEET!FB82),"",DATASHEET!FB82)</f>
        <v/>
      </c>
    </row>
    <row r="95" spans="1:163" x14ac:dyDescent="0.25">
      <c r="A95" s="354">
        <f>DATASHEET!A83</f>
        <v>150958</v>
      </c>
      <c r="B95" s="42" t="str">
        <f>DATASHEET!B83</f>
        <v>HAGUE, Eden</v>
      </c>
      <c r="C95" s="109" t="str">
        <f>DATASHEET!C83</f>
        <v>12DHO</v>
      </c>
      <c r="D95" s="110" t="str">
        <f>DATASHEET!D83</f>
        <v>M</v>
      </c>
      <c r="E95" s="110" t="str">
        <f>IFERROR(VLOOKUP(A95,'[5]Y12 Students'!$E$3:$I$271,5,FALSE),"")</f>
        <v>INTERNAL</v>
      </c>
      <c r="F95" s="110" t="str">
        <f>DATASHEET!E83</f>
        <v>N</v>
      </c>
      <c r="G95" s="110" t="str">
        <f>DATASHEET!F83</f>
        <v>White - British</v>
      </c>
      <c r="H95" s="110" t="str">
        <f>DATASHEET!G83</f>
        <v>N</v>
      </c>
      <c r="I95" s="110" t="str">
        <f>DATASHEET!H83</f>
        <v>N</v>
      </c>
      <c r="J95" s="111" t="str">
        <f>DATASHEET!J83</f>
        <v>4.75+ (C/B)</v>
      </c>
      <c r="K95" s="104" t="str">
        <f t="shared" si="77"/>
        <v/>
      </c>
      <c r="L95" s="104" t="str">
        <f t="shared" si="78"/>
        <v/>
      </c>
      <c r="M95" s="336" t="str">
        <f>IF(COUNT(L3VA!$N95,L3VA!$Z95,L3VA!$T95,L3VA!$AF95,L3VA!$AX95,L3VA!$AR95,L3VA!$BJ95,L3VA!$BD95,L3VA!$BP95,L3VA!#REF!,L3VA!$AL95,L3VA!$BV95,L3VA!$CH95,L3VA!$CZ95,L3VA!$CN95,L3VA!$DF95,L3VA!$CB95,L3VA!#REF!,L3VA!$DR95,L3VA!$DX95,L3VA!$ED95,L3VA!$EJ95,L3VA!$EP95,L3VA!$EV95,L3VA!$FB95,L3VA!$DL95)=0,"",AVERAGE(N95,Z95,T95,AF95,AL95,AX95,AR95,BJ95,BD95,BP95,BV95,CH95,CZ95,CN95,DF95,CB95,DR95,DX95,ED95,EJ95,EP95,EV95,FB95,DL95))</f>
        <v/>
      </c>
      <c r="N95" s="123" t="str">
        <f t="shared" si="81"/>
        <v/>
      </c>
      <c r="O95" s="124">
        <f>IFERROR(INDEX(DATASHEET!$A$1:$GG$231,MATCH(L3VA!$A95,DATASHEET!$A$1:$A$231,0),MATCH(L3VA!P$2,DATASHEET!$A$1:$GG$1,0)),"")</f>
        <v>0</v>
      </c>
      <c r="P95" s="105">
        <f>IF(VLOOKUP(L3VA!$A95,DATASHEET!$A$2:$EW$231,22,FALSE)="","",VLOOKUP(L3VA!$A95,DATASHEET!$A$2:$EW$231,22,FALSE))</f>
        <v>0</v>
      </c>
      <c r="Q95" s="105" t="str">
        <f t="shared" si="82"/>
        <v/>
      </c>
      <c r="R95" s="106" t="str">
        <f>IF(ISBLANK(DATASHEET!AF83),"",DATASHEET!AF83)</f>
        <v/>
      </c>
      <c r="S95" s="107" t="str">
        <f>IF(ISBLANK(DATASHEET!AG83),"",DATASHEET!AG83)</f>
        <v/>
      </c>
      <c r="T95" s="123" t="str">
        <f t="shared" si="83"/>
        <v/>
      </c>
      <c r="U95" s="124">
        <f>IFERROR(INDEX(DATASHEET!$A$1:$GG$231,MATCH(L3VA!$A95,DATASHEET!$A$1:$A$231,0),MATCH(L3VA!V$2,DATASHEET!$A$1:$GG$1,0)),"")</f>
        <v>0</v>
      </c>
      <c r="V95" s="105">
        <f>IF(VLOOKUP(L3VA!$A95,DATASHEET!$A$2:$EW$231,27,FALSE)="","",VLOOKUP(L3VA!$A95,DATASHEET!$A$2:$EW$231,27,FALSE))</f>
        <v>0</v>
      </c>
      <c r="W95" s="105" t="str">
        <f t="shared" si="84"/>
        <v/>
      </c>
      <c r="X95" s="106" t="str">
        <f>IF(ISBLANK(DATASHEET!AK83),"",DATASHEET!AK83)</f>
        <v>KBW</v>
      </c>
      <c r="Y95" s="107" t="str">
        <f>IF(ISBLANK(DATASHEET!AL83),"",DATASHEET!AL83)</f>
        <v>12A-BI-2</v>
      </c>
      <c r="Z95" s="123" t="str">
        <f t="shared" si="85"/>
        <v/>
      </c>
      <c r="AA95" s="124">
        <f>IFERROR(INDEX(DATASHEET!$A$1:$GG$231,MATCH(L3VA!$A95,DATASHEET!$A$1:$A$231,0),MATCH(L3VA!AB$2,DATASHEET!$A$1:$GG$1,0)),"")</f>
        <v>0</v>
      </c>
      <c r="AB95" s="105" t="str">
        <f>IF(VLOOKUP(L3VA!$A95,DATASHEET!$A$2:$EW$231,32,FALSE)="","",VLOOKUP(L3VA!$A95,DATASHEET!$A$2:$EW$231,32,FALSE))</f>
        <v/>
      </c>
      <c r="AC95" s="105" t="str">
        <f t="shared" si="86"/>
        <v/>
      </c>
      <c r="AD95" s="106" t="str">
        <f>IF(ISBLANK(DATASHEET!AP83),"",DATASHEET!AP83)</f>
        <v/>
      </c>
      <c r="AE95" s="107" t="str">
        <f>IF(ISBLANK(DATASHEET!AQ83),"",DATASHEET!AQ83)</f>
        <v/>
      </c>
      <c r="AF95" s="123" t="str">
        <f t="shared" si="87"/>
        <v/>
      </c>
      <c r="AG95" s="124">
        <f>IFERROR(INDEX(DATASHEET!$A$1:$GG$231,MATCH(L3VA!$A95,DATASHEET!$A$1:$A$231,0),MATCH(L3VA!AH$2,DATASHEET!$A$1:$GG$1,0)),"")</f>
        <v>0</v>
      </c>
      <c r="AH95" s="105" t="str">
        <f>IF(VLOOKUP(L3VA!$A95,DATASHEET!$A$2:$EW$231,37,FALSE)="","",VLOOKUP(L3VA!$A95,DATASHEET!$A$2:$EW$231,37,FALSE))</f>
        <v>KBW</v>
      </c>
      <c r="AI95" s="105" t="str">
        <f t="shared" si="88"/>
        <v/>
      </c>
      <c r="AJ95" s="106" t="str">
        <f>IF(ISBLANK(DATASHEET!AU83),"",DATASHEET!AU83)</f>
        <v/>
      </c>
      <c r="AK95" s="107" t="str">
        <f>IF(ISBLANK(DATASHEET!AV83),"",DATASHEET!AV83)</f>
        <v/>
      </c>
      <c r="AL95" s="123" t="str">
        <f t="shared" si="89"/>
        <v/>
      </c>
      <c r="AM95" s="124">
        <f>IFERROR(INDEX(DATASHEET!$A$1:$GG$231,MATCH(L3VA!$A95,DATASHEET!$A$1:$A$231,0),MATCH(L3VA!AN$2,DATASHEET!$A$1:$GG$1,0)),"")</f>
        <v>0</v>
      </c>
      <c r="AN95" s="105" t="str">
        <f>IF(VLOOKUP(L3VA!$A95,DATASHEET!$A$2:$EW$231,42,FALSE)="","",VLOOKUP(L3VA!$A95,DATASHEET!$A$2:$EW$231,42,FALSE))</f>
        <v/>
      </c>
      <c r="AO95" s="105" t="str">
        <f t="shared" si="90"/>
        <v/>
      </c>
      <c r="AP95" s="106" t="str">
        <f>IF(ISBLANK(DATASHEET!AZ83),"",DATASHEET!AZ83)</f>
        <v/>
      </c>
      <c r="AQ95" s="107" t="str">
        <f>IF(ISBLANK(DATASHEET!BA83),"",DATASHEET!BA83)</f>
        <v/>
      </c>
      <c r="AR95" s="123" t="str">
        <f t="shared" si="91"/>
        <v/>
      </c>
      <c r="AS95" s="124">
        <f>IFERROR(INDEX(DATASHEET!$A$1:$GG$231,MATCH(L3VA!$A95,DATASHEET!$A$1:$A$231,0),MATCH(L3VA!AT$2,DATASHEET!$A$1:$GG$1,0)),"")</f>
        <v>0</v>
      </c>
      <c r="AT95" s="105" t="str">
        <f>IF(VLOOKUP(L3VA!$A95,DATASHEET!$A$2:$EW$231,47,FALSE)="","",VLOOKUP(L3VA!$A95,DATASHEET!$A$2:$EW$231,47,FALSE))</f>
        <v/>
      </c>
      <c r="AU95" s="105" t="str">
        <f t="shared" si="92"/>
        <v/>
      </c>
      <c r="AV95" s="106" t="str">
        <f>IF(ISBLANK(DATASHEET!BE83),"",DATASHEET!BE83)</f>
        <v/>
      </c>
      <c r="AW95" s="107" t="str">
        <f>IF(ISBLANK(DATASHEET!BF83),"",DATASHEET!BF83)</f>
        <v/>
      </c>
      <c r="AX95" s="123" t="str">
        <f t="shared" si="93"/>
        <v/>
      </c>
      <c r="AY95" s="124">
        <f>IFERROR(INDEX(DATASHEET!$A$1:$GG$231,MATCH(L3VA!$A95,DATASHEET!$A$1:$A$231,0),MATCH(L3VA!AZ$2,DATASHEET!$A$1:$GG$1,0)),"")</f>
        <v>0</v>
      </c>
      <c r="AZ95" s="105" t="str">
        <f>IF(VLOOKUP(L3VA!$A95,DATASHEET!$A$2:$EW$231,52,FALSE)="","",VLOOKUP(L3VA!$A95,DATASHEET!$A$2:$EW$231,52,FALSE))</f>
        <v/>
      </c>
      <c r="BA95" s="105" t="str">
        <f t="shared" si="94"/>
        <v/>
      </c>
      <c r="BB95" s="106" t="str">
        <f>IF(ISBLANK(DATASHEET!BJ83),"",DATASHEET!BJ83)</f>
        <v/>
      </c>
      <c r="BC95" s="107" t="str">
        <f>IF(ISBLANK(DATASHEET!BK83),"",DATASHEET!BK83)</f>
        <v/>
      </c>
      <c r="BD95" s="123" t="str">
        <f t="shared" si="95"/>
        <v/>
      </c>
      <c r="BE95" s="124">
        <f>IFERROR(INDEX(DATASHEET!$A$1:$GG$231,MATCH(L3VA!$A95,DATASHEET!$A$1:$A$231,0),MATCH(L3VA!BF$2,DATASHEET!$A$1:$GG$1,0)),"")</f>
        <v>0</v>
      </c>
      <c r="BF95" s="105" t="str">
        <f>IF(VLOOKUP(L3VA!$A95,DATASHEET!$A$2:$EW$231,57,FALSE)="","",VLOOKUP(L3VA!$A95,DATASHEET!$A$2:$EW$231,57,FALSE))</f>
        <v/>
      </c>
      <c r="BG95" s="105" t="str">
        <f t="shared" si="96"/>
        <v/>
      </c>
      <c r="BH95" s="106" t="str">
        <f>IF(ISBLANK(DATASHEET!BO83),"",DATASHEET!BO83)</f>
        <v/>
      </c>
      <c r="BI95" s="107" t="str">
        <f>IF(ISBLANK(DATASHEET!BP83),"",DATASHEET!BP83)</f>
        <v/>
      </c>
      <c r="BJ95" s="123" t="str">
        <f t="shared" si="97"/>
        <v/>
      </c>
      <c r="BK95" s="124">
        <f>IFERROR(INDEX(DATASHEET!$A$1:$GG$231,MATCH(L3VA!$A95,DATASHEET!$A$1:$A$231,0),MATCH(L3VA!BL$2,DATASHEET!$A$1:$GG$1,0)),"")</f>
        <v>0</v>
      </c>
      <c r="BL95" s="105" t="str">
        <f>IF(VLOOKUP(L3VA!$A95,DATASHEET!$A$2:$EW$231,62,FALSE)="","",VLOOKUP(L3VA!$A95,DATASHEET!$A$2:$EW$231,62,FALSE))</f>
        <v/>
      </c>
      <c r="BM95" s="105" t="str">
        <f t="shared" si="98"/>
        <v/>
      </c>
      <c r="BN95" s="106" t="str">
        <f>IF(ISBLANK(DATASHEET!BT83),"",DATASHEET!BT83)</f>
        <v/>
      </c>
      <c r="BO95" s="107" t="str">
        <f>IF(ISBLANK(DATASHEET!BU83),"",DATASHEET!BU83)</f>
        <v/>
      </c>
      <c r="BP95" s="123" t="str">
        <f t="shared" si="99"/>
        <v/>
      </c>
      <c r="BQ95" s="124">
        <f>IFERROR(INDEX(DATASHEET!$A$1:$GG$231,MATCH(L3VA!$A95,DATASHEET!$A$1:$A$231,0),MATCH(L3VA!BR$2,DATASHEET!$A$1:$GG$1,0)),"")</f>
        <v>0</v>
      </c>
      <c r="BR95" s="105" t="str">
        <f>IF(VLOOKUP(L3VA!$A95,DATASHEET!$A$2:$EW$231,67,FALSE)="","",VLOOKUP(L3VA!$A95,DATASHEET!$A$2:$EW$231,67,FALSE))</f>
        <v/>
      </c>
      <c r="BS95" s="105" t="str">
        <f t="shared" si="100"/>
        <v/>
      </c>
      <c r="BT95" s="106" t="str">
        <f>IF(ISBLANK(DATASHEET!BY83),"",DATASHEET!BY83)</f>
        <v/>
      </c>
      <c r="BU95" s="107" t="str">
        <f>IF(ISBLANK(DATASHEET!BZ83),"",DATASHEET!BZ83)</f>
        <v/>
      </c>
      <c r="BV95" s="123" t="str">
        <f t="shared" si="101"/>
        <v/>
      </c>
      <c r="BW95" s="124">
        <f>IFERROR(INDEX(DATASHEET!$A$1:$GG$231,MATCH(L3VA!$A95,DATASHEET!$A$1:$A$231,0),MATCH(L3VA!BX$2,DATASHEET!$A$1:$GG$1,0)),"")</f>
        <v>0</v>
      </c>
      <c r="BX95" s="105" t="str">
        <f>IF(VLOOKUP(L3VA!$A95,DATASHEET!$A$2:$EW$231,77,FALSE)="","",VLOOKUP(L3VA!$A95,DATASHEET!$A$2:$EW$231,77,FALSE))</f>
        <v/>
      </c>
      <c r="BY95" s="105" t="str">
        <f t="shared" si="102"/>
        <v/>
      </c>
      <c r="BZ95" s="106" t="str">
        <f>IF(ISBLANK(DATASHEET!CI83),"",DATASHEET!CI83)</f>
        <v/>
      </c>
      <c r="CA95" s="107" t="str">
        <f>IF(ISBLANK(DATASHEET!CJ83),"",DATASHEET!CJ83)</f>
        <v/>
      </c>
      <c r="CB95" s="123" t="str">
        <f t="shared" si="103"/>
        <v/>
      </c>
      <c r="CC95" s="124">
        <f>IFERROR(INDEX(DATASHEET!$A$1:$GG$231,MATCH(L3VA!$A95,DATASHEET!$A$1:$A$231,0),MATCH(L3VA!CD$2,DATASHEET!$A$1:$GG$1,0)),"")</f>
        <v>0</v>
      </c>
      <c r="CD95" s="105" t="str">
        <f>IF(VLOOKUP(L3VA!$A95,DATASHEET!$A$2:$EW$231,82,FALSE)="","",VLOOKUP(L3VA!$A95,DATASHEET!$A$2:$EW$231,82,FALSE))</f>
        <v>CR</v>
      </c>
      <c r="CE95" s="105" t="str">
        <f t="shared" si="104"/>
        <v/>
      </c>
      <c r="CF95" s="106" t="str">
        <f>IF(ISBLANK(DATASHEET!CN83),"",DATASHEET!CN83)</f>
        <v/>
      </c>
      <c r="CG95" s="107" t="str">
        <f>IF(ISBLANK(DATASHEET!CO83),"",DATASHEET!CO83)</f>
        <v/>
      </c>
      <c r="CH95" s="123" t="str">
        <f t="shared" si="105"/>
        <v/>
      </c>
      <c r="CI95" s="124">
        <f>IFERROR(INDEX(DATASHEET!$A$1:$GG$231,MATCH(L3VA!$A95,DATASHEET!$A$1:$A$231,0),MATCH(L3VA!CJ$2,DATASHEET!$A$1:$GG$1,0)),"")</f>
        <v>0</v>
      </c>
      <c r="CJ95" s="105" t="str">
        <f>IF(VLOOKUP(L3VA!$A95,DATASHEET!$A$2:$EW$231,87,FALSE)="","",VLOOKUP(L3VA!$A95,DATASHEET!$A$2:$EW$231,87,FALSE))</f>
        <v/>
      </c>
      <c r="CK95" s="105" t="str">
        <f t="shared" si="79"/>
        <v/>
      </c>
      <c r="CL95" s="106" t="str">
        <f>IF(ISBLANK(DATASHEET!CS83),"",DATASHEET!CS83)</f>
        <v/>
      </c>
      <c r="CM95" s="107" t="str">
        <f>IF(ISBLANK(DATASHEET!CT83),"",DATASHEET!CT83)</f>
        <v/>
      </c>
      <c r="CN95" s="123" t="str">
        <f t="shared" si="106"/>
        <v/>
      </c>
      <c r="CO95" s="124">
        <f>IFERROR(INDEX(DATASHEET!$A$1:$GG$231,MATCH(L3VA!$A95,DATASHEET!$A$1:$A$231,0),MATCH(L3VA!CP$2,DATASHEET!$A$1:$GG$1,0)),"")</f>
        <v>0</v>
      </c>
      <c r="CP95" s="105" t="str">
        <f>IF(VLOOKUP(L3VA!$A95,DATASHEET!$A$2:$EW$231,92,FALSE)="","",VLOOKUP(L3VA!$A95,DATASHEET!$A$2:$EW$231,92,FALSE))</f>
        <v/>
      </c>
      <c r="CQ95" s="105" t="str">
        <f t="shared" si="107"/>
        <v/>
      </c>
      <c r="CR95" s="106" t="str">
        <f>IF(ISBLANK(DATASHEET!CX83),"",DATASHEET!CX83)</f>
        <v/>
      </c>
      <c r="CS95" s="107" t="str">
        <f>IF(ISBLANK(DATASHEET!CY83),"",DATASHEET!CY83)</f>
        <v/>
      </c>
      <c r="CT95" s="123" t="str">
        <f t="shared" si="108"/>
        <v/>
      </c>
      <c r="CU95" s="124">
        <f>IFERROR(INDEX(DATASHEET!$A$1:$GG$231,MATCH(L3VA!$A95,DATASHEET!$A$1:$A$231,0),MATCH(L3VA!CV$2,DATASHEET!$A$1:$GG$1,0)),"")</f>
        <v>0</v>
      </c>
      <c r="CV95" s="105" t="str">
        <f>IF(VLOOKUP(L3VA!$A95,DATASHEET!$A$2:$EW$231,107,FALSE)="","",VLOOKUP(L3VA!$A95,DATASHEET!$A$2:$EW$231,107,FALSE))</f>
        <v/>
      </c>
      <c r="CW95" s="105" t="str">
        <f t="shared" si="109"/>
        <v/>
      </c>
      <c r="CX95" s="106" t="str">
        <f>IF(ISBLANK(DATASHEET!DC83),"",DATASHEET!DC83)</f>
        <v/>
      </c>
      <c r="CY95" s="107" t="str">
        <f>IF(ISBLANK(DATASHEET!DD83),"",DATASHEET!DD83)</f>
        <v/>
      </c>
      <c r="CZ95" s="123" t="str">
        <f t="shared" si="110"/>
        <v/>
      </c>
      <c r="DA95" s="124">
        <f>IFERROR(INDEX(DATASHEET!$A$1:$GG$231,MATCH(L3VA!$A95,DATASHEET!$A$1:$A$231,0),MATCH(L3VA!DB$2,DATASHEET!$A$1:$GG$1,0)),"")</f>
        <v>0</v>
      </c>
      <c r="DB95" s="105" t="str">
        <f>IF(VLOOKUP(L3VA!$A95,DATASHEET!$A$2:$EW$231,97,FALSE)="","",VLOOKUP(L3VA!$A95,DATASHEET!$A$2:$EW$231,97,FALSE))</f>
        <v/>
      </c>
      <c r="DC95" s="105" t="str">
        <f t="shared" si="111"/>
        <v/>
      </c>
      <c r="DD95" s="106" t="str">
        <f>IF(ISBLANK(DATASHEET!DH83),"",DATASHEET!DH83)</f>
        <v/>
      </c>
      <c r="DE95" s="107" t="str">
        <f>IF(ISBLANK(DATASHEET!DI83),"",DATASHEET!DI83)</f>
        <v/>
      </c>
      <c r="DF95" s="123" t="str">
        <f t="shared" si="112"/>
        <v/>
      </c>
      <c r="DG95" s="124">
        <f>IFERROR(INDEX(DATASHEET!$A$1:$GG$231,MATCH(L3VA!$A95,DATASHEET!$A$1:$A$231,0),MATCH(L3VA!DH$2,DATASHEET!$A$1:$GG$1,0)),"")</f>
        <v>0</v>
      </c>
      <c r="DH95" s="105" t="str">
        <f>IF(VLOOKUP(L3VA!$A95,DATASHEET!$A$2:$EW$231,102,FALSE)="","",VLOOKUP(L3VA!$A95,DATASHEET!$A$2:$EW$231,102,FALSE))</f>
        <v/>
      </c>
      <c r="DI95" s="105" t="str">
        <f t="shared" si="113"/>
        <v/>
      </c>
      <c r="DJ95" s="106" t="str">
        <f>IF(ISBLANK(DATASHEET!DM83),"",DATASHEET!DM83)</f>
        <v>JQ</v>
      </c>
      <c r="DK95" s="107" t="str">
        <f>IF(ISBLANK(DATASHEET!DN83),"",DATASHEET!DN83)</f>
        <v>12C-MA-7</v>
      </c>
      <c r="DL95" s="123" t="str">
        <f t="shared" si="114"/>
        <v/>
      </c>
      <c r="DM95" s="124">
        <f>IFERROR(INDEX(DATASHEET!$A$1:$GG$231,MATCH(L3VA!$A95,DATASHEET!$A$1:$A$231,0),MATCH(L3VA!DN$2,DATASHEET!$A$1:$GG$1,0)),"")</f>
        <v>0</v>
      </c>
      <c r="DN95" s="105" t="str">
        <f>IF(VLOOKUP(L3VA!$A95,DATASHEET!$A$2:$FW$231,112,FALSE)="","",VLOOKUP(L3VA!$A95,DATASHEET!$A$2:$FW$231,112,FALSE))</f>
        <v/>
      </c>
      <c r="DO95" s="105" t="str">
        <f t="shared" si="80"/>
        <v/>
      </c>
      <c r="DP95" s="106" t="str">
        <f>IF(ISBLANK(DATASHEET!DR83),"",DATASHEET!DR83)</f>
        <v/>
      </c>
      <c r="DQ95" s="107" t="str">
        <f>IF(ISBLANK(DATASHEET!DS83),"",DATASHEET!DS83)</f>
        <v/>
      </c>
      <c r="DR95" s="123" t="str">
        <f t="shared" si="115"/>
        <v/>
      </c>
      <c r="DS95" s="124">
        <f>IFERROR(INDEX(DATASHEET!$A$1:$GG$231,MATCH(L3VA!$A95,DATASHEET!$A$1:$A$231,0),MATCH(L3VA!DT$2,DATASHEET!$A$1:$GG$1,0)),"")</f>
        <v>0</v>
      </c>
      <c r="DT95" s="105" t="str">
        <f>IF(VLOOKUP(L3VA!$A95,DATASHEET!$A$2:$EW$231,117,FALSE)="","",VLOOKUP(L3VA!$A95,DATASHEET!$A$2:$EW$231,117,FALSE))</f>
        <v>JQ</v>
      </c>
      <c r="DU95" s="105" t="str">
        <f t="shared" si="116"/>
        <v/>
      </c>
      <c r="DV95" s="106" t="str">
        <f>IF(ISBLANK(DATASHEET!DW83),"",DATASHEET!DW83)</f>
        <v/>
      </c>
      <c r="DW95" s="107" t="str">
        <f>IF(ISBLANK(DATASHEET!DX83),"",DATASHEET!DX83)</f>
        <v/>
      </c>
      <c r="DX95" s="123" t="str">
        <f t="shared" si="117"/>
        <v/>
      </c>
      <c r="DY95" s="124" t="str">
        <f>IFERROR(INDEX(DATASHEET!$A$1:$GG$231,MATCH(L3VA!$A95,DATASHEET!$A$1:$A$231,0),MATCH(L3VA!DZ$2,DATASHEET!$A$1:$GG$1,0)),"")</f>
        <v/>
      </c>
      <c r="DZ95" s="105" t="str">
        <f>IF(VLOOKUP(L3VA!$A95,DATASHEET!$A$2:$EW$231,122,FALSE)="","",VLOOKUP(L3VA!$A95,DATASHEET!$A$2:$EW$231,122,FALSE))</f>
        <v/>
      </c>
      <c r="EA95" s="105" t="str">
        <f t="shared" si="118"/>
        <v/>
      </c>
      <c r="EB95" s="106" t="str">
        <f>IF(ISBLANK(DATASHEET!EB83),"",DATASHEET!EB83)</f>
        <v/>
      </c>
      <c r="EC95" s="107" t="str">
        <f>IF(ISBLANK(DATASHEET!EC83),"",DATASHEET!EC83)</f>
        <v/>
      </c>
      <c r="ED95" s="123" t="str">
        <f t="shared" si="119"/>
        <v/>
      </c>
      <c r="EE95" s="124">
        <f>IFERROR(INDEX(DATASHEET!$A$1:$GG$231,MATCH(L3VA!$A95,DATASHEET!$A$1:$A$231,0),MATCH(L3VA!EF$2,DATASHEET!$A$1:$GG$1,0)),"")</f>
        <v>0</v>
      </c>
      <c r="EF95" s="105" t="str">
        <f>IF(VLOOKUP(L3VA!$A95,DATASHEET!$A$2:$EW$231,127,FALSE)="","",VLOOKUP(L3VA!$A95,DATASHEET!$A$2:$EW$231,127,FALSE))</f>
        <v/>
      </c>
      <c r="EG95" s="105" t="str">
        <f t="shared" si="120"/>
        <v/>
      </c>
      <c r="EH95" s="106" t="str">
        <f>IF(ISBLANK(DATASHEET!EG83),"",DATASHEET!EG83)</f>
        <v/>
      </c>
      <c r="EI95" s="107" t="str">
        <f>IF(ISBLANK(DATASHEET!EH83),"",DATASHEET!EH83)</f>
        <v/>
      </c>
      <c r="EJ95" s="123" t="str">
        <f t="shared" si="121"/>
        <v/>
      </c>
      <c r="EK95" s="124">
        <f>IFERROR(INDEX(DATASHEET!$A$1:$GG$231,MATCH(L3VA!$A95,DATASHEET!$A$1:$A$231,0),MATCH(L3VA!EL$2,DATASHEET!$A$1:$GG$1,0)),"")</f>
        <v>0</v>
      </c>
      <c r="EL95" s="105" t="str">
        <f>IF(VLOOKUP(L3VA!$A95,DATASHEET!$A$2:$EW$231,132,FALSE)="","",VLOOKUP(L3VA!$A95,DATASHEET!$A$2:$EW$231,132,FALSE))</f>
        <v/>
      </c>
      <c r="EM95" s="105" t="str">
        <f t="shared" si="122"/>
        <v/>
      </c>
      <c r="EN95" s="106" t="str">
        <f>IF(ISBLANK(DATASHEET!EL83),"",DATASHEET!EL83)</f>
        <v/>
      </c>
      <c r="EO95" s="107" t="str">
        <f>IF(ISBLANK(DATASHEET!EM83),"",DATASHEET!EM83)</f>
        <v/>
      </c>
      <c r="EP95" s="123" t="str">
        <f t="shared" si="123"/>
        <v/>
      </c>
      <c r="EQ95" s="124">
        <f>IFERROR(INDEX(DATASHEET!$A$1:$GG$231,MATCH(L3VA!$A95,DATASHEET!$A$1:$A$231,0),MATCH(L3VA!ER$2,DATASHEET!$A$1:$GG$1,0)),"")</f>
        <v>0</v>
      </c>
      <c r="ER95" s="105" t="str">
        <f>IF(VLOOKUP(L3VA!$A95,DATASHEET!$A$2:$EW$231,137,FALSE)="","",VLOOKUP(L3VA!$A95,DATASHEET!$A$2:$EW$231,137,FALSE))</f>
        <v/>
      </c>
      <c r="ES95" s="105" t="str">
        <f t="shared" si="124"/>
        <v/>
      </c>
      <c r="ET95" s="106" t="str">
        <f>IF(ISBLANK(DATASHEET!EQ83),"",DATASHEET!EQ83)</f>
        <v>AWIL</v>
      </c>
      <c r="EU95" s="107" t="str">
        <f>IF(ISBLANK(DATASHEET!ER83),"",DATASHEET!ER83)</f>
        <v>12E-PY-7</v>
      </c>
      <c r="EV95" s="123" t="str">
        <f t="shared" si="125"/>
        <v/>
      </c>
      <c r="EW95" s="124">
        <f>IFERROR(INDEX(DATASHEET!$A$1:$GG$231,MATCH(L3VA!$A95,DATASHEET!$A$1:$A$231,0),MATCH(L3VA!EX$2,DATASHEET!$A$1:$GG$1,0)),"")</f>
        <v>0</v>
      </c>
      <c r="EX95" s="105" t="str">
        <f>IF(VLOOKUP(L3VA!$A95,DATASHEET!$A$2:$EW$231,142,FALSE)="","",VLOOKUP(L3VA!$A95,DATASHEET!$A$2:$EW$231,142,FALSE))</f>
        <v/>
      </c>
      <c r="EY95" s="105" t="str">
        <f t="shared" si="126"/>
        <v/>
      </c>
      <c r="EZ95" s="106" t="str">
        <f>IF(ISBLANK(DATASHEET!EV83),"",DATASHEET!EV83)</f>
        <v/>
      </c>
      <c r="FA95" s="107" t="str">
        <f>IF(ISBLANK(DATASHEET!EW83),"",DATASHEET!EW83)</f>
        <v/>
      </c>
      <c r="FB95" s="123" t="str">
        <f t="shared" si="127"/>
        <v/>
      </c>
      <c r="FC95" s="124">
        <f>IFERROR(INDEX(DATASHEET!$A$1:$GG$231,MATCH(L3VA!$A95,DATASHEET!$A$1:$A$231,0),MATCH(L3VA!FD$2,DATASHEET!$A$1:$GG$1,0)),"")</f>
        <v>0</v>
      </c>
      <c r="FD95" s="105" t="str">
        <f>IF(VLOOKUP(L3VA!$A95,DATASHEET!$A$2:$FW$231,147,FALSE)="","",VLOOKUP(L3VA!$A95,DATASHEET!$A$2:$FW$231,147,FALSE))</f>
        <v>AWIL</v>
      </c>
      <c r="FE95" s="105" t="str">
        <f t="shared" si="128"/>
        <v/>
      </c>
      <c r="FF95" s="106" t="str">
        <f>IF(ISBLANK(DATASHEET!FA83),"",DATASHEET!FA83)</f>
        <v/>
      </c>
      <c r="FG95" s="107" t="str">
        <f>IF(ISBLANK(DATASHEET!FB83),"",DATASHEET!FB83)</f>
        <v/>
      </c>
    </row>
    <row r="96" spans="1:163" x14ac:dyDescent="0.25">
      <c r="A96" s="354">
        <f>DATASHEET!A84</f>
        <v>160083</v>
      </c>
      <c r="B96" s="42" t="str">
        <f>DATASHEET!B84</f>
        <v>HAGUE, Jorja</v>
      </c>
      <c r="C96" s="109" t="str">
        <f>DATASHEET!C84</f>
        <v>12MP</v>
      </c>
      <c r="D96" s="110" t="str">
        <f>DATASHEET!D84</f>
        <v>F</v>
      </c>
      <c r="E96" s="110" t="str">
        <f>IFERROR(VLOOKUP(A96,'[5]Y12 Students'!$E$3:$I$271,5,FALSE),"")</f>
        <v>EXTERNAL</v>
      </c>
      <c r="F96" s="110" t="str">
        <f>DATASHEET!E84</f>
        <v>N</v>
      </c>
      <c r="G96" s="110" t="str">
        <f>DATASHEET!F84</f>
        <v>White - British</v>
      </c>
      <c r="H96" s="110" t="str">
        <f>DATASHEET!G84</f>
        <v>N</v>
      </c>
      <c r="I96" s="110" t="str">
        <f>DATASHEET!H84</f>
        <v>N</v>
      </c>
      <c r="J96" s="111" t="str">
        <f>DATASHEET!J84</f>
        <v>7.75+ (A/A*)</v>
      </c>
      <c r="K96" s="104" t="str">
        <f t="shared" si="77"/>
        <v/>
      </c>
      <c r="L96" s="104" t="str">
        <f t="shared" si="78"/>
        <v/>
      </c>
      <c r="M96" s="336" t="str">
        <f>IF(COUNT(L3VA!$N96,L3VA!$Z96,L3VA!$T96,L3VA!$AF96,L3VA!$AX96,L3VA!$AR96,L3VA!$BJ96,L3VA!$BD96,L3VA!$BP96,L3VA!#REF!,L3VA!$AL96,L3VA!$BV96,L3VA!$CH96,L3VA!$CZ96,L3VA!$CN96,L3VA!$DF96,L3VA!$CB96,L3VA!#REF!,L3VA!$DR96,L3VA!$DX96,L3VA!$ED96,L3VA!$EJ96,L3VA!$EP96,L3VA!$EV96,L3VA!$FB96,L3VA!$DL96)=0,"",AVERAGE(N96,Z96,T96,AF96,AL96,AX96,AR96,BJ96,BD96,BP96,BV96,CH96,CZ96,CN96,DF96,CB96,DR96,DX96,ED96,EJ96,EP96,EV96,FB96,DL96))</f>
        <v/>
      </c>
      <c r="N96" s="123" t="str">
        <f t="shared" si="81"/>
        <v/>
      </c>
      <c r="O96" s="124">
        <f>IFERROR(INDEX(DATASHEET!$A$1:$GG$231,MATCH(L3VA!$A96,DATASHEET!$A$1:$A$231,0),MATCH(L3VA!P$2,DATASHEET!$A$1:$GG$1,0)),"")</f>
        <v>0</v>
      </c>
      <c r="P96" s="105">
        <f>IF(VLOOKUP(L3VA!$A96,DATASHEET!$A$2:$EW$231,22,FALSE)="","",VLOOKUP(L3VA!$A96,DATASHEET!$A$2:$EW$231,22,FALSE))</f>
        <v>0</v>
      </c>
      <c r="Q96" s="105" t="str">
        <f t="shared" si="82"/>
        <v/>
      </c>
      <c r="R96" s="106" t="str">
        <f>IF(ISBLANK(DATASHEET!AF84),"",DATASHEET!AF84)</f>
        <v/>
      </c>
      <c r="S96" s="107" t="str">
        <f>IF(ISBLANK(DATASHEET!AG84),"",DATASHEET!AG84)</f>
        <v/>
      </c>
      <c r="T96" s="123" t="str">
        <f t="shared" si="83"/>
        <v/>
      </c>
      <c r="U96" s="124">
        <f>IFERROR(INDEX(DATASHEET!$A$1:$GG$231,MATCH(L3VA!$A96,DATASHEET!$A$1:$A$231,0),MATCH(L3VA!V$2,DATASHEET!$A$1:$GG$1,0)),"")</f>
        <v>0</v>
      </c>
      <c r="V96" s="105">
        <f>IF(VLOOKUP(L3VA!$A96,DATASHEET!$A$2:$EW$231,27,FALSE)="","",VLOOKUP(L3VA!$A96,DATASHEET!$A$2:$EW$231,27,FALSE))</f>
        <v>0</v>
      </c>
      <c r="W96" s="105" t="str">
        <f t="shared" si="84"/>
        <v/>
      </c>
      <c r="X96" s="106" t="str">
        <f>IF(ISBLANK(DATASHEET!AK84),"",DATASHEET!AK84)</f>
        <v>RAB</v>
      </c>
      <c r="Y96" s="107" t="str">
        <f>IF(ISBLANK(DATASHEET!AL84),"",DATASHEET!AL84)</f>
        <v>12B-BI-1</v>
      </c>
      <c r="Z96" s="123" t="str">
        <f t="shared" si="85"/>
        <v/>
      </c>
      <c r="AA96" s="124">
        <f>IFERROR(INDEX(DATASHEET!$A$1:$GG$231,MATCH(L3VA!$A96,DATASHEET!$A$1:$A$231,0),MATCH(L3VA!AB$2,DATASHEET!$A$1:$GG$1,0)),"")</f>
        <v>0</v>
      </c>
      <c r="AB96" s="105" t="str">
        <f>IF(VLOOKUP(L3VA!$A96,DATASHEET!$A$2:$EW$231,32,FALSE)="","",VLOOKUP(L3VA!$A96,DATASHEET!$A$2:$EW$231,32,FALSE))</f>
        <v/>
      </c>
      <c r="AC96" s="105" t="str">
        <f t="shared" si="86"/>
        <v/>
      </c>
      <c r="AD96" s="106" t="str">
        <f>IF(ISBLANK(DATASHEET!AP84),"",DATASHEET!AP84)</f>
        <v/>
      </c>
      <c r="AE96" s="107" t="str">
        <f>IF(ISBLANK(DATASHEET!AQ84),"",DATASHEET!AQ84)</f>
        <v/>
      </c>
      <c r="AF96" s="123" t="str">
        <f t="shared" si="87"/>
        <v/>
      </c>
      <c r="AG96" s="124">
        <f>IFERROR(INDEX(DATASHEET!$A$1:$GG$231,MATCH(L3VA!$A96,DATASHEET!$A$1:$A$231,0),MATCH(L3VA!AH$2,DATASHEET!$A$1:$GG$1,0)),"")</f>
        <v>0</v>
      </c>
      <c r="AH96" s="105" t="str">
        <f>IF(VLOOKUP(L3VA!$A96,DATASHEET!$A$2:$EW$231,37,FALSE)="","",VLOOKUP(L3VA!$A96,DATASHEET!$A$2:$EW$231,37,FALSE))</f>
        <v>RAB</v>
      </c>
      <c r="AI96" s="105" t="str">
        <f t="shared" si="88"/>
        <v/>
      </c>
      <c r="AJ96" s="106" t="str">
        <f>IF(ISBLANK(DATASHEET!AU84),"",DATASHEET!AU84)</f>
        <v>KR</v>
      </c>
      <c r="AK96" s="107" t="str">
        <f>IF(ISBLANK(DATASHEET!AV84),"",DATASHEET!AV84)</f>
        <v>12E-CH-1</v>
      </c>
      <c r="AL96" s="123" t="str">
        <f t="shared" si="89"/>
        <v/>
      </c>
      <c r="AM96" s="124">
        <f>IFERROR(INDEX(DATASHEET!$A$1:$GG$231,MATCH(L3VA!$A96,DATASHEET!$A$1:$A$231,0),MATCH(L3VA!AN$2,DATASHEET!$A$1:$GG$1,0)),"")</f>
        <v>0</v>
      </c>
      <c r="AN96" s="105" t="str">
        <f>IF(VLOOKUP(L3VA!$A96,DATASHEET!$A$2:$EW$231,42,FALSE)="","",VLOOKUP(L3VA!$A96,DATASHEET!$A$2:$EW$231,42,FALSE))</f>
        <v/>
      </c>
      <c r="AO96" s="105" t="str">
        <f t="shared" si="90"/>
        <v/>
      </c>
      <c r="AP96" s="106" t="str">
        <f>IF(ISBLANK(DATASHEET!AZ84),"",DATASHEET!AZ84)</f>
        <v/>
      </c>
      <c r="AQ96" s="107" t="str">
        <f>IF(ISBLANK(DATASHEET!BA84),"",DATASHEET!BA84)</f>
        <v/>
      </c>
      <c r="AR96" s="123" t="str">
        <f t="shared" si="91"/>
        <v/>
      </c>
      <c r="AS96" s="124">
        <f>IFERROR(INDEX(DATASHEET!$A$1:$GG$231,MATCH(L3VA!$A96,DATASHEET!$A$1:$A$231,0),MATCH(L3VA!AT$2,DATASHEET!$A$1:$GG$1,0)),"")</f>
        <v>0</v>
      </c>
      <c r="AT96" s="105" t="str">
        <f>IF(VLOOKUP(L3VA!$A96,DATASHEET!$A$2:$EW$231,47,FALSE)="","",VLOOKUP(L3VA!$A96,DATASHEET!$A$2:$EW$231,47,FALSE))</f>
        <v>KR</v>
      </c>
      <c r="AU96" s="105" t="str">
        <f t="shared" si="92"/>
        <v/>
      </c>
      <c r="AV96" s="106" t="str">
        <f>IF(ISBLANK(DATASHEET!BE84),"",DATASHEET!BE84)</f>
        <v/>
      </c>
      <c r="AW96" s="107" t="str">
        <f>IF(ISBLANK(DATASHEET!BF84),"",DATASHEET!BF84)</f>
        <v/>
      </c>
      <c r="AX96" s="123" t="str">
        <f t="shared" si="93"/>
        <v/>
      </c>
      <c r="AY96" s="124">
        <f>IFERROR(INDEX(DATASHEET!$A$1:$GG$231,MATCH(L3VA!$A96,DATASHEET!$A$1:$A$231,0),MATCH(L3VA!AZ$2,DATASHEET!$A$1:$GG$1,0)),"")</f>
        <v>0</v>
      </c>
      <c r="AZ96" s="105" t="str">
        <f>IF(VLOOKUP(L3VA!$A96,DATASHEET!$A$2:$EW$231,52,FALSE)="","",VLOOKUP(L3VA!$A96,DATASHEET!$A$2:$EW$231,52,FALSE))</f>
        <v/>
      </c>
      <c r="BA96" s="105" t="str">
        <f t="shared" si="94"/>
        <v/>
      </c>
      <c r="BB96" s="106" t="str">
        <f>IF(ISBLANK(DATASHEET!BJ84),"",DATASHEET!BJ84)</f>
        <v/>
      </c>
      <c r="BC96" s="107" t="str">
        <f>IF(ISBLANK(DATASHEET!BK84),"",DATASHEET!BK84)</f>
        <v/>
      </c>
      <c r="BD96" s="123" t="str">
        <f t="shared" si="95"/>
        <v/>
      </c>
      <c r="BE96" s="124">
        <f>IFERROR(INDEX(DATASHEET!$A$1:$GG$231,MATCH(L3VA!$A96,DATASHEET!$A$1:$A$231,0),MATCH(L3VA!BF$2,DATASHEET!$A$1:$GG$1,0)),"")</f>
        <v>0</v>
      </c>
      <c r="BF96" s="105" t="str">
        <f>IF(VLOOKUP(L3VA!$A96,DATASHEET!$A$2:$EW$231,57,FALSE)="","",VLOOKUP(L3VA!$A96,DATASHEET!$A$2:$EW$231,57,FALSE))</f>
        <v/>
      </c>
      <c r="BG96" s="105" t="str">
        <f t="shared" si="96"/>
        <v/>
      </c>
      <c r="BH96" s="106" t="str">
        <f>IF(ISBLANK(DATASHEET!BO84),"",DATASHEET!BO84)</f>
        <v/>
      </c>
      <c r="BI96" s="107" t="str">
        <f>IF(ISBLANK(DATASHEET!BP84),"",DATASHEET!BP84)</f>
        <v/>
      </c>
      <c r="BJ96" s="123" t="str">
        <f t="shared" si="97"/>
        <v/>
      </c>
      <c r="BK96" s="124">
        <f>IFERROR(INDEX(DATASHEET!$A$1:$GG$231,MATCH(L3VA!$A96,DATASHEET!$A$1:$A$231,0),MATCH(L3VA!BL$2,DATASHEET!$A$1:$GG$1,0)),"")</f>
        <v>0</v>
      </c>
      <c r="BL96" s="105" t="str">
        <f>IF(VLOOKUP(L3VA!$A96,DATASHEET!$A$2:$EW$231,62,FALSE)="","",VLOOKUP(L3VA!$A96,DATASHEET!$A$2:$EW$231,62,FALSE))</f>
        <v/>
      </c>
      <c r="BM96" s="105" t="str">
        <f t="shared" si="98"/>
        <v/>
      </c>
      <c r="BN96" s="106" t="str">
        <f>IF(ISBLANK(DATASHEET!BT84),"",DATASHEET!BT84)</f>
        <v/>
      </c>
      <c r="BO96" s="107" t="str">
        <f>IF(ISBLANK(DATASHEET!BU84),"",DATASHEET!BU84)</f>
        <v/>
      </c>
      <c r="BP96" s="123" t="str">
        <f t="shared" si="99"/>
        <v/>
      </c>
      <c r="BQ96" s="124">
        <f>IFERROR(INDEX(DATASHEET!$A$1:$GG$231,MATCH(L3VA!$A96,DATASHEET!$A$1:$A$231,0),MATCH(L3VA!BR$2,DATASHEET!$A$1:$GG$1,0)),"")</f>
        <v>0</v>
      </c>
      <c r="BR96" s="105" t="str">
        <f>IF(VLOOKUP(L3VA!$A96,DATASHEET!$A$2:$EW$231,67,FALSE)="","",VLOOKUP(L3VA!$A96,DATASHEET!$A$2:$EW$231,67,FALSE))</f>
        <v/>
      </c>
      <c r="BS96" s="105" t="str">
        <f t="shared" si="100"/>
        <v/>
      </c>
      <c r="BT96" s="106" t="str">
        <f>IF(ISBLANK(DATASHEET!BY84),"",DATASHEET!BY84)</f>
        <v/>
      </c>
      <c r="BU96" s="107" t="str">
        <f>IF(ISBLANK(DATASHEET!BZ84),"",DATASHEET!BZ84)</f>
        <v/>
      </c>
      <c r="BV96" s="123" t="str">
        <f t="shared" si="101"/>
        <v/>
      </c>
      <c r="BW96" s="124">
        <f>IFERROR(INDEX(DATASHEET!$A$1:$GG$231,MATCH(L3VA!$A96,DATASHEET!$A$1:$A$231,0),MATCH(L3VA!BX$2,DATASHEET!$A$1:$GG$1,0)),"")</f>
        <v>0</v>
      </c>
      <c r="BX96" s="105" t="str">
        <f>IF(VLOOKUP(L3VA!$A96,DATASHEET!$A$2:$EW$231,77,FALSE)="","",VLOOKUP(L3VA!$A96,DATASHEET!$A$2:$EW$231,77,FALSE))</f>
        <v/>
      </c>
      <c r="BY96" s="105" t="str">
        <f t="shared" si="102"/>
        <v/>
      </c>
      <c r="BZ96" s="106" t="str">
        <f>IF(ISBLANK(DATASHEET!CI84),"",DATASHEET!CI84)</f>
        <v/>
      </c>
      <c r="CA96" s="107" t="str">
        <f>IF(ISBLANK(DATASHEET!CJ84),"",DATASHEET!CJ84)</f>
        <v/>
      </c>
      <c r="CB96" s="123" t="str">
        <f t="shared" si="103"/>
        <v/>
      </c>
      <c r="CC96" s="124">
        <f>IFERROR(INDEX(DATASHEET!$A$1:$GG$231,MATCH(L3VA!$A96,DATASHEET!$A$1:$A$231,0),MATCH(L3VA!CD$2,DATASHEET!$A$1:$GG$1,0)),"")</f>
        <v>0</v>
      </c>
      <c r="CD96" s="105" t="str">
        <f>IF(VLOOKUP(L3VA!$A96,DATASHEET!$A$2:$EW$231,82,FALSE)="","",VLOOKUP(L3VA!$A96,DATASHEET!$A$2:$EW$231,82,FALSE))</f>
        <v>LSA5</v>
      </c>
      <c r="CE96" s="105" t="str">
        <f t="shared" si="104"/>
        <v/>
      </c>
      <c r="CF96" s="106" t="str">
        <f>IF(ISBLANK(DATASHEET!CN84),"",DATASHEET!CN84)</f>
        <v/>
      </c>
      <c r="CG96" s="107" t="str">
        <f>IF(ISBLANK(DATASHEET!CO84),"",DATASHEET!CO84)</f>
        <v/>
      </c>
      <c r="CH96" s="123" t="str">
        <f t="shared" si="105"/>
        <v/>
      </c>
      <c r="CI96" s="124">
        <f>IFERROR(INDEX(DATASHEET!$A$1:$GG$231,MATCH(L3VA!$A96,DATASHEET!$A$1:$A$231,0),MATCH(L3VA!CJ$2,DATASHEET!$A$1:$GG$1,0)),"")</f>
        <v>0</v>
      </c>
      <c r="CJ96" s="105" t="str">
        <f>IF(VLOOKUP(L3VA!$A96,DATASHEET!$A$2:$EW$231,87,FALSE)="","",VLOOKUP(L3VA!$A96,DATASHEET!$A$2:$EW$231,87,FALSE))</f>
        <v/>
      </c>
      <c r="CK96" s="105" t="str">
        <f t="shared" si="79"/>
        <v/>
      </c>
      <c r="CL96" s="106" t="str">
        <f>IF(ISBLANK(DATASHEET!CS84),"",DATASHEET!CS84)</f>
        <v/>
      </c>
      <c r="CM96" s="107" t="str">
        <f>IF(ISBLANK(DATASHEET!CT84),"",DATASHEET!CT84)</f>
        <v/>
      </c>
      <c r="CN96" s="123" t="str">
        <f t="shared" si="106"/>
        <v/>
      </c>
      <c r="CO96" s="124">
        <f>IFERROR(INDEX(DATASHEET!$A$1:$GG$231,MATCH(L3VA!$A96,DATASHEET!$A$1:$A$231,0),MATCH(L3VA!CP$2,DATASHEET!$A$1:$GG$1,0)),"")</f>
        <v>0</v>
      </c>
      <c r="CP96" s="105" t="str">
        <f>IF(VLOOKUP(L3VA!$A96,DATASHEET!$A$2:$EW$231,92,FALSE)="","",VLOOKUP(L3VA!$A96,DATASHEET!$A$2:$EW$231,92,FALSE))</f>
        <v/>
      </c>
      <c r="CQ96" s="105" t="str">
        <f t="shared" si="107"/>
        <v/>
      </c>
      <c r="CR96" s="106" t="str">
        <f>IF(ISBLANK(DATASHEET!CX84),"",DATASHEET!CX84)</f>
        <v/>
      </c>
      <c r="CS96" s="107" t="str">
        <f>IF(ISBLANK(DATASHEET!CY84),"",DATASHEET!CY84)</f>
        <v/>
      </c>
      <c r="CT96" s="123" t="str">
        <f t="shared" si="108"/>
        <v/>
      </c>
      <c r="CU96" s="124">
        <f>IFERROR(INDEX(DATASHEET!$A$1:$GG$231,MATCH(L3VA!$A96,DATASHEET!$A$1:$A$231,0),MATCH(L3VA!CV$2,DATASHEET!$A$1:$GG$1,0)),"")</f>
        <v>0</v>
      </c>
      <c r="CV96" s="105" t="str">
        <f>IF(VLOOKUP(L3VA!$A96,DATASHEET!$A$2:$EW$231,107,FALSE)="","",VLOOKUP(L3VA!$A96,DATASHEET!$A$2:$EW$231,107,FALSE))</f>
        <v/>
      </c>
      <c r="CW96" s="105" t="str">
        <f t="shared" si="109"/>
        <v/>
      </c>
      <c r="CX96" s="106" t="str">
        <f>IF(ISBLANK(DATASHEET!DC84),"",DATASHEET!DC84)</f>
        <v/>
      </c>
      <c r="CY96" s="107" t="str">
        <f>IF(ISBLANK(DATASHEET!DD84),"",DATASHEET!DD84)</f>
        <v/>
      </c>
      <c r="CZ96" s="123" t="str">
        <f t="shared" si="110"/>
        <v/>
      </c>
      <c r="DA96" s="124">
        <f>IFERROR(INDEX(DATASHEET!$A$1:$GG$231,MATCH(L3VA!$A96,DATASHEET!$A$1:$A$231,0),MATCH(L3VA!DB$2,DATASHEET!$A$1:$GG$1,0)),"")</f>
        <v>0</v>
      </c>
      <c r="DB96" s="105" t="str">
        <f>IF(VLOOKUP(L3VA!$A96,DATASHEET!$A$2:$EW$231,97,FALSE)="","",VLOOKUP(L3VA!$A96,DATASHEET!$A$2:$EW$231,97,FALSE))</f>
        <v/>
      </c>
      <c r="DC96" s="105" t="str">
        <f t="shared" si="111"/>
        <v/>
      </c>
      <c r="DD96" s="106" t="str">
        <f>IF(ISBLANK(DATASHEET!DH84),"",DATASHEET!DH84)</f>
        <v/>
      </c>
      <c r="DE96" s="107" t="str">
        <f>IF(ISBLANK(DATASHEET!DI84),"",DATASHEET!DI84)</f>
        <v/>
      </c>
      <c r="DF96" s="123" t="str">
        <f t="shared" si="112"/>
        <v/>
      </c>
      <c r="DG96" s="124">
        <f>IFERROR(INDEX(DATASHEET!$A$1:$GG$231,MATCH(L3VA!$A96,DATASHEET!$A$1:$A$231,0),MATCH(L3VA!DH$2,DATASHEET!$A$1:$GG$1,0)),"")</f>
        <v>0</v>
      </c>
      <c r="DH96" s="105" t="str">
        <f>IF(VLOOKUP(L3VA!$A96,DATASHEET!$A$2:$EW$231,102,FALSE)="","",VLOOKUP(L3VA!$A96,DATASHEET!$A$2:$EW$231,102,FALSE))</f>
        <v/>
      </c>
      <c r="DI96" s="105" t="str">
        <f t="shared" si="113"/>
        <v/>
      </c>
      <c r="DJ96" s="106" t="str">
        <f>IF(ISBLANK(DATASHEET!DM84),"",DATASHEET!DM84)</f>
        <v>JQ</v>
      </c>
      <c r="DK96" s="107" t="str">
        <f>IF(ISBLANK(DATASHEET!DN84),"",DATASHEET!DN84)</f>
        <v>12C-MA-7</v>
      </c>
      <c r="DL96" s="123" t="str">
        <f t="shared" si="114"/>
        <v/>
      </c>
      <c r="DM96" s="124">
        <f>IFERROR(INDEX(DATASHEET!$A$1:$GG$231,MATCH(L3VA!$A96,DATASHEET!$A$1:$A$231,0),MATCH(L3VA!DN$2,DATASHEET!$A$1:$GG$1,0)),"")</f>
        <v>0</v>
      </c>
      <c r="DN96" s="105" t="str">
        <f>IF(VLOOKUP(L3VA!$A96,DATASHEET!$A$2:$FW$231,112,FALSE)="","",VLOOKUP(L3VA!$A96,DATASHEET!$A$2:$FW$231,112,FALSE))</f>
        <v/>
      </c>
      <c r="DO96" s="105" t="str">
        <f t="shared" si="80"/>
        <v/>
      </c>
      <c r="DP96" s="106" t="str">
        <f>IF(ISBLANK(DATASHEET!DR84),"",DATASHEET!DR84)</f>
        <v/>
      </c>
      <c r="DQ96" s="107" t="str">
        <f>IF(ISBLANK(DATASHEET!DS84),"",DATASHEET!DS84)</f>
        <v/>
      </c>
      <c r="DR96" s="123" t="str">
        <f t="shared" si="115"/>
        <v/>
      </c>
      <c r="DS96" s="124">
        <f>IFERROR(INDEX(DATASHEET!$A$1:$GG$231,MATCH(L3VA!$A96,DATASHEET!$A$1:$A$231,0),MATCH(L3VA!DT$2,DATASHEET!$A$1:$GG$1,0)),"")</f>
        <v>0</v>
      </c>
      <c r="DT96" s="105" t="str">
        <f>IF(VLOOKUP(L3VA!$A96,DATASHEET!$A$2:$EW$231,117,FALSE)="","",VLOOKUP(L3VA!$A96,DATASHEET!$A$2:$EW$231,117,FALSE))</f>
        <v>JQ</v>
      </c>
      <c r="DU96" s="105" t="str">
        <f t="shared" si="116"/>
        <v/>
      </c>
      <c r="DV96" s="106" t="str">
        <f>IF(ISBLANK(DATASHEET!DW84),"",DATASHEET!DW84)</f>
        <v/>
      </c>
      <c r="DW96" s="107" t="str">
        <f>IF(ISBLANK(DATASHEET!DX84),"",DATASHEET!DX84)</f>
        <v/>
      </c>
      <c r="DX96" s="123" t="str">
        <f t="shared" si="117"/>
        <v/>
      </c>
      <c r="DY96" s="124" t="str">
        <f>IFERROR(INDEX(DATASHEET!$A$1:$GG$231,MATCH(L3VA!$A96,DATASHEET!$A$1:$A$231,0),MATCH(L3VA!DZ$2,DATASHEET!$A$1:$GG$1,0)),"")</f>
        <v/>
      </c>
      <c r="DZ96" s="105" t="str">
        <f>IF(VLOOKUP(L3VA!$A96,DATASHEET!$A$2:$EW$231,122,FALSE)="","",VLOOKUP(L3VA!$A96,DATASHEET!$A$2:$EW$231,122,FALSE))</f>
        <v/>
      </c>
      <c r="EA96" s="105" t="str">
        <f t="shared" si="118"/>
        <v/>
      </c>
      <c r="EB96" s="106" t="str">
        <f>IF(ISBLANK(DATASHEET!EB84),"",DATASHEET!EB84)</f>
        <v/>
      </c>
      <c r="EC96" s="107" t="str">
        <f>IF(ISBLANK(DATASHEET!EC84),"",DATASHEET!EC84)</f>
        <v/>
      </c>
      <c r="ED96" s="123" t="str">
        <f t="shared" si="119"/>
        <v/>
      </c>
      <c r="EE96" s="124">
        <f>IFERROR(INDEX(DATASHEET!$A$1:$GG$231,MATCH(L3VA!$A96,DATASHEET!$A$1:$A$231,0),MATCH(L3VA!EF$2,DATASHEET!$A$1:$GG$1,0)),"")</f>
        <v>0</v>
      </c>
      <c r="EF96" s="105" t="str">
        <f>IF(VLOOKUP(L3VA!$A96,DATASHEET!$A$2:$EW$231,127,FALSE)="","",VLOOKUP(L3VA!$A96,DATASHEET!$A$2:$EW$231,127,FALSE))</f>
        <v/>
      </c>
      <c r="EG96" s="105" t="str">
        <f t="shared" si="120"/>
        <v/>
      </c>
      <c r="EH96" s="106" t="str">
        <f>IF(ISBLANK(DATASHEET!EG84),"",DATASHEET!EG84)</f>
        <v/>
      </c>
      <c r="EI96" s="107" t="str">
        <f>IF(ISBLANK(DATASHEET!EH84),"",DATASHEET!EH84)</f>
        <v/>
      </c>
      <c r="EJ96" s="123" t="str">
        <f t="shared" si="121"/>
        <v/>
      </c>
      <c r="EK96" s="124">
        <f>IFERROR(INDEX(DATASHEET!$A$1:$GG$231,MATCH(L3VA!$A96,DATASHEET!$A$1:$A$231,0),MATCH(L3VA!EL$2,DATASHEET!$A$1:$GG$1,0)),"")</f>
        <v>0</v>
      </c>
      <c r="EL96" s="105" t="str">
        <f>IF(VLOOKUP(L3VA!$A96,DATASHEET!$A$2:$EW$231,132,FALSE)="","",VLOOKUP(L3VA!$A96,DATASHEET!$A$2:$EW$231,132,FALSE))</f>
        <v/>
      </c>
      <c r="EM96" s="105" t="str">
        <f t="shared" si="122"/>
        <v/>
      </c>
      <c r="EN96" s="106" t="str">
        <f>IF(ISBLANK(DATASHEET!EL84),"",DATASHEET!EL84)</f>
        <v/>
      </c>
      <c r="EO96" s="107" t="str">
        <f>IF(ISBLANK(DATASHEET!EM84),"",DATASHEET!EM84)</f>
        <v/>
      </c>
      <c r="EP96" s="123" t="str">
        <f t="shared" si="123"/>
        <v/>
      </c>
      <c r="EQ96" s="124">
        <f>IFERROR(INDEX(DATASHEET!$A$1:$GG$231,MATCH(L3VA!$A96,DATASHEET!$A$1:$A$231,0),MATCH(L3VA!ER$2,DATASHEET!$A$1:$GG$1,0)),"")</f>
        <v>0</v>
      </c>
      <c r="ER96" s="105" t="str">
        <f>IF(VLOOKUP(L3VA!$A96,DATASHEET!$A$2:$EW$231,137,FALSE)="","",VLOOKUP(L3VA!$A96,DATASHEET!$A$2:$EW$231,137,FALSE))</f>
        <v/>
      </c>
      <c r="ES96" s="105" t="str">
        <f t="shared" si="124"/>
        <v/>
      </c>
      <c r="ET96" s="106" t="str">
        <f>IF(ISBLANK(DATASHEET!EQ84),"",DATASHEET!EQ84)</f>
        <v/>
      </c>
      <c r="EU96" s="107" t="str">
        <f>IF(ISBLANK(DATASHEET!ER84),"",DATASHEET!ER84)</f>
        <v/>
      </c>
      <c r="EV96" s="123" t="str">
        <f t="shared" si="125"/>
        <v/>
      </c>
      <c r="EW96" s="124">
        <f>IFERROR(INDEX(DATASHEET!$A$1:$GG$231,MATCH(L3VA!$A96,DATASHEET!$A$1:$A$231,0),MATCH(L3VA!EX$2,DATASHEET!$A$1:$GG$1,0)),"")</f>
        <v>0</v>
      </c>
      <c r="EX96" s="105" t="str">
        <f>IF(VLOOKUP(L3VA!$A96,DATASHEET!$A$2:$EW$231,142,FALSE)="","",VLOOKUP(L3VA!$A96,DATASHEET!$A$2:$EW$231,142,FALSE))</f>
        <v/>
      </c>
      <c r="EY96" s="105" t="str">
        <f t="shared" si="126"/>
        <v/>
      </c>
      <c r="EZ96" s="106" t="str">
        <f>IF(ISBLANK(DATASHEET!EV84),"",DATASHEET!EV84)</f>
        <v/>
      </c>
      <c r="FA96" s="107" t="str">
        <f>IF(ISBLANK(DATASHEET!EW84),"",DATASHEET!EW84)</f>
        <v/>
      </c>
      <c r="FB96" s="123" t="str">
        <f t="shared" si="127"/>
        <v/>
      </c>
      <c r="FC96" s="124">
        <f>IFERROR(INDEX(DATASHEET!$A$1:$GG$231,MATCH(L3VA!$A96,DATASHEET!$A$1:$A$231,0),MATCH(L3VA!FD$2,DATASHEET!$A$1:$GG$1,0)),"")</f>
        <v>0</v>
      </c>
      <c r="FD96" s="105" t="str">
        <f>IF(VLOOKUP(L3VA!$A96,DATASHEET!$A$2:$FW$231,147,FALSE)="","",VLOOKUP(L3VA!$A96,DATASHEET!$A$2:$FW$231,147,FALSE))</f>
        <v/>
      </c>
      <c r="FE96" s="105" t="str">
        <f t="shared" si="128"/>
        <v/>
      </c>
      <c r="FF96" s="106" t="str">
        <f>IF(ISBLANK(DATASHEET!FA84),"",DATASHEET!FA84)</f>
        <v/>
      </c>
      <c r="FG96" s="107" t="str">
        <f>IF(ISBLANK(DATASHEET!FB84),"",DATASHEET!FB84)</f>
        <v/>
      </c>
    </row>
    <row r="97" spans="1:163" x14ac:dyDescent="0.25">
      <c r="A97" s="354">
        <f>DATASHEET!A85</f>
        <v>160135</v>
      </c>
      <c r="B97" s="42" t="str">
        <f>DATASHEET!B85</f>
        <v>HAJ MOHAMAD, Sahar</v>
      </c>
      <c r="C97" s="109" t="str">
        <f>DATASHEET!C85</f>
        <v>12EW</v>
      </c>
      <c r="D97" s="110" t="str">
        <f>DATASHEET!D85</f>
        <v>F</v>
      </c>
      <c r="E97" s="110" t="str">
        <f>IFERROR(VLOOKUP(A97,'[5]Y12 Students'!$E$3:$I$271,5,FALSE),"")</f>
        <v>EXTERNAL</v>
      </c>
      <c r="F97" s="110" t="str">
        <f>DATASHEET!E85</f>
        <v>Y</v>
      </c>
      <c r="G97" s="110" t="str">
        <f>DATASHEET!F85</f>
        <v>Arab Other</v>
      </c>
      <c r="H97" s="110" t="str">
        <f>DATASHEET!G85</f>
        <v>N</v>
      </c>
      <c r="I97" s="110" t="str">
        <f>DATASHEET!H85</f>
        <v>N</v>
      </c>
      <c r="J97" s="111" t="str">
        <f>DATASHEET!J85</f>
        <v>2.5+ (D/C)</v>
      </c>
      <c r="K97" s="104" t="str">
        <f t="shared" si="77"/>
        <v/>
      </c>
      <c r="L97" s="104" t="str">
        <f t="shared" si="78"/>
        <v/>
      </c>
      <c r="M97" s="336" t="str">
        <f>IF(COUNT(L3VA!$N97,L3VA!$Z97,L3VA!$T97,L3VA!$AF97,L3VA!$AX97,L3VA!$AR97,L3VA!$BJ97,L3VA!$BD97,L3VA!$BP97,L3VA!#REF!,L3VA!$AL97,L3VA!$BV97,L3VA!$CH97,L3VA!$CZ97,L3VA!$CN97,L3VA!$DF97,L3VA!$CB97,L3VA!#REF!,L3VA!$DR97,L3VA!$DX97,L3VA!$ED97,L3VA!$EJ97,L3VA!$EP97,L3VA!$EV97,L3VA!$FB97,L3VA!$DL97)=0,"",AVERAGE(N97,Z97,T97,AF97,AL97,AX97,AR97,BJ97,BD97,BP97,BV97,CH97,CZ97,CN97,DF97,CB97,DR97,DX97,ED97,EJ97,EP97,EV97,FB97,DL97))</f>
        <v/>
      </c>
      <c r="N97" s="123" t="str">
        <f t="shared" si="81"/>
        <v/>
      </c>
      <c r="O97" s="124">
        <f>IFERROR(INDEX(DATASHEET!$A$1:$GG$231,MATCH(L3VA!$A97,DATASHEET!$A$1:$A$231,0),MATCH(L3VA!P$2,DATASHEET!$A$1:$GG$1,0)),"")</f>
        <v>0</v>
      </c>
      <c r="P97" s="105">
        <f>IF(VLOOKUP(L3VA!$A97,DATASHEET!$A$2:$EW$231,22,FALSE)="","",VLOOKUP(L3VA!$A97,DATASHEET!$A$2:$EW$231,22,FALSE))</f>
        <v>1</v>
      </c>
      <c r="Q97" s="105" t="str">
        <f t="shared" si="82"/>
        <v/>
      </c>
      <c r="R97" s="106" t="str">
        <f>IF(ISBLANK(DATASHEET!AF85),"",DATASHEET!AF85)</f>
        <v/>
      </c>
      <c r="S97" s="107" t="str">
        <f>IF(ISBLANK(DATASHEET!AG85),"",DATASHEET!AG85)</f>
        <v/>
      </c>
      <c r="T97" s="123" t="str">
        <f t="shared" si="83"/>
        <v/>
      </c>
      <c r="U97" s="124">
        <f>IFERROR(INDEX(DATASHEET!$A$1:$GG$231,MATCH(L3VA!$A97,DATASHEET!$A$1:$A$231,0),MATCH(L3VA!V$2,DATASHEET!$A$1:$GG$1,0)),"")</f>
        <v>0</v>
      </c>
      <c r="V97" s="105">
        <f>IF(VLOOKUP(L3VA!$A97,DATASHEET!$A$2:$EW$231,27,FALSE)="","",VLOOKUP(L3VA!$A97,DATASHEET!$A$2:$EW$231,27,FALSE))</f>
        <v>1</v>
      </c>
      <c r="W97" s="105" t="str">
        <f t="shared" si="84"/>
        <v/>
      </c>
      <c r="X97" s="106" t="str">
        <f>IF(ISBLANK(DATASHEET!AK85),"",DATASHEET!AK85)</f>
        <v/>
      </c>
      <c r="Y97" s="107" t="str">
        <f>IF(ISBLANK(DATASHEET!AL85),"",DATASHEET!AL85)</f>
        <v/>
      </c>
      <c r="Z97" s="123" t="str">
        <f t="shared" si="85"/>
        <v/>
      </c>
      <c r="AA97" s="124">
        <f>IFERROR(INDEX(DATASHEET!$A$1:$GG$231,MATCH(L3VA!$A97,DATASHEET!$A$1:$A$231,0),MATCH(L3VA!AB$2,DATASHEET!$A$1:$GG$1,0)),"")</f>
        <v>0</v>
      </c>
      <c r="AB97" s="105" t="str">
        <f>IF(VLOOKUP(L3VA!$A97,DATASHEET!$A$2:$EW$231,32,FALSE)="","",VLOOKUP(L3VA!$A97,DATASHEET!$A$2:$EW$231,32,FALSE))</f>
        <v/>
      </c>
      <c r="AC97" s="105" t="str">
        <f t="shared" si="86"/>
        <v/>
      </c>
      <c r="AD97" s="106" t="str">
        <f>IF(ISBLANK(DATASHEET!AP85),"",DATASHEET!AP85)</f>
        <v/>
      </c>
      <c r="AE97" s="107" t="str">
        <f>IF(ISBLANK(DATASHEET!AQ85),"",DATASHEET!AQ85)</f>
        <v/>
      </c>
      <c r="AF97" s="123" t="str">
        <f t="shared" si="87"/>
        <v/>
      </c>
      <c r="AG97" s="124">
        <f>IFERROR(INDEX(DATASHEET!$A$1:$GG$231,MATCH(L3VA!$A97,DATASHEET!$A$1:$A$231,0),MATCH(L3VA!AH$2,DATASHEET!$A$1:$GG$1,0)),"")</f>
        <v>0</v>
      </c>
      <c r="AH97" s="105" t="str">
        <f>IF(VLOOKUP(L3VA!$A97,DATASHEET!$A$2:$EW$231,37,FALSE)="","",VLOOKUP(L3VA!$A97,DATASHEET!$A$2:$EW$231,37,FALSE))</f>
        <v/>
      </c>
      <c r="AI97" s="105" t="str">
        <f t="shared" si="88"/>
        <v/>
      </c>
      <c r="AJ97" s="106" t="str">
        <f>IF(ISBLANK(DATASHEET!AU85),"",DATASHEET!AU85)</f>
        <v/>
      </c>
      <c r="AK97" s="107" t="str">
        <f>IF(ISBLANK(DATASHEET!AV85),"",DATASHEET!AV85)</f>
        <v/>
      </c>
      <c r="AL97" s="123" t="str">
        <f t="shared" si="89"/>
        <v/>
      </c>
      <c r="AM97" s="124">
        <f>IFERROR(INDEX(DATASHEET!$A$1:$GG$231,MATCH(L3VA!$A97,DATASHEET!$A$1:$A$231,0),MATCH(L3VA!AN$2,DATASHEET!$A$1:$GG$1,0)),"")</f>
        <v>0</v>
      </c>
      <c r="AN97" s="105" t="str">
        <f>IF(VLOOKUP(L3VA!$A97,DATASHEET!$A$2:$EW$231,42,FALSE)="","",VLOOKUP(L3VA!$A97,DATASHEET!$A$2:$EW$231,42,FALSE))</f>
        <v/>
      </c>
      <c r="AO97" s="105" t="str">
        <f t="shared" si="90"/>
        <v/>
      </c>
      <c r="AP97" s="106" t="str">
        <f>IF(ISBLANK(DATASHEET!AZ85),"",DATASHEET!AZ85)</f>
        <v/>
      </c>
      <c r="AQ97" s="107" t="str">
        <f>IF(ISBLANK(DATASHEET!BA85),"",DATASHEET!BA85)</f>
        <v/>
      </c>
      <c r="AR97" s="123" t="str">
        <f t="shared" si="91"/>
        <v/>
      </c>
      <c r="AS97" s="124">
        <f>IFERROR(INDEX(DATASHEET!$A$1:$GG$231,MATCH(L3VA!$A97,DATASHEET!$A$1:$A$231,0),MATCH(L3VA!AT$2,DATASHEET!$A$1:$GG$1,0)),"")</f>
        <v>0</v>
      </c>
      <c r="AT97" s="105" t="str">
        <f>IF(VLOOKUP(L3VA!$A97,DATASHEET!$A$2:$EW$231,47,FALSE)="","",VLOOKUP(L3VA!$A97,DATASHEET!$A$2:$EW$231,47,FALSE))</f>
        <v/>
      </c>
      <c r="AU97" s="105" t="str">
        <f t="shared" si="92"/>
        <v/>
      </c>
      <c r="AV97" s="106" t="str">
        <f>IF(ISBLANK(DATASHEET!BE85),"",DATASHEET!BE85)</f>
        <v/>
      </c>
      <c r="AW97" s="107" t="str">
        <f>IF(ISBLANK(DATASHEET!BF85),"",DATASHEET!BF85)</f>
        <v/>
      </c>
      <c r="AX97" s="123" t="str">
        <f t="shared" si="93"/>
        <v/>
      </c>
      <c r="AY97" s="124">
        <f>IFERROR(INDEX(DATASHEET!$A$1:$GG$231,MATCH(L3VA!$A97,DATASHEET!$A$1:$A$231,0),MATCH(L3VA!AZ$2,DATASHEET!$A$1:$GG$1,0)),"")</f>
        <v>0</v>
      </c>
      <c r="AZ97" s="105" t="str">
        <f>IF(VLOOKUP(L3VA!$A97,DATASHEET!$A$2:$EW$231,52,FALSE)="","",VLOOKUP(L3VA!$A97,DATASHEET!$A$2:$EW$231,52,FALSE))</f>
        <v/>
      </c>
      <c r="BA97" s="105" t="str">
        <f t="shared" si="94"/>
        <v/>
      </c>
      <c r="BB97" s="106" t="str">
        <f>IF(ISBLANK(DATASHEET!BJ85),"",DATASHEET!BJ85)</f>
        <v/>
      </c>
      <c r="BC97" s="107" t="str">
        <f>IF(ISBLANK(DATASHEET!BK85),"",DATASHEET!BK85)</f>
        <v/>
      </c>
      <c r="BD97" s="123" t="str">
        <f t="shared" si="95"/>
        <v/>
      </c>
      <c r="BE97" s="124">
        <f>IFERROR(INDEX(DATASHEET!$A$1:$GG$231,MATCH(L3VA!$A97,DATASHEET!$A$1:$A$231,0),MATCH(L3VA!BF$2,DATASHEET!$A$1:$GG$1,0)),"")</f>
        <v>0</v>
      </c>
      <c r="BF97" s="105" t="str">
        <f>IF(VLOOKUP(L3VA!$A97,DATASHEET!$A$2:$EW$231,57,FALSE)="","",VLOOKUP(L3VA!$A97,DATASHEET!$A$2:$EW$231,57,FALSE))</f>
        <v/>
      </c>
      <c r="BG97" s="105" t="str">
        <f t="shared" si="96"/>
        <v/>
      </c>
      <c r="BH97" s="106" t="str">
        <f>IF(ISBLANK(DATASHEET!BO85),"",DATASHEET!BO85)</f>
        <v/>
      </c>
      <c r="BI97" s="107" t="str">
        <f>IF(ISBLANK(DATASHEET!BP85),"",DATASHEET!BP85)</f>
        <v/>
      </c>
      <c r="BJ97" s="123" t="str">
        <f t="shared" si="97"/>
        <v/>
      </c>
      <c r="BK97" s="124">
        <f>IFERROR(INDEX(DATASHEET!$A$1:$GG$231,MATCH(L3VA!$A97,DATASHEET!$A$1:$A$231,0),MATCH(L3VA!BL$2,DATASHEET!$A$1:$GG$1,0)),"")</f>
        <v>0</v>
      </c>
      <c r="BL97" s="105" t="str">
        <f>IF(VLOOKUP(L3VA!$A97,DATASHEET!$A$2:$EW$231,62,FALSE)="","",VLOOKUP(L3VA!$A97,DATASHEET!$A$2:$EW$231,62,FALSE))</f>
        <v/>
      </c>
      <c r="BM97" s="105" t="str">
        <f t="shared" si="98"/>
        <v/>
      </c>
      <c r="BN97" s="106" t="str">
        <f>IF(ISBLANK(DATASHEET!BT85),"",DATASHEET!BT85)</f>
        <v/>
      </c>
      <c r="BO97" s="107" t="str">
        <f>IF(ISBLANK(DATASHEET!BU85),"",DATASHEET!BU85)</f>
        <v/>
      </c>
      <c r="BP97" s="123" t="str">
        <f t="shared" si="99"/>
        <v/>
      </c>
      <c r="BQ97" s="124">
        <f>IFERROR(INDEX(DATASHEET!$A$1:$GG$231,MATCH(L3VA!$A97,DATASHEET!$A$1:$A$231,0),MATCH(L3VA!BR$2,DATASHEET!$A$1:$GG$1,0)),"")</f>
        <v>0</v>
      </c>
      <c r="BR97" s="105" t="str">
        <f>IF(VLOOKUP(L3VA!$A97,DATASHEET!$A$2:$EW$231,67,FALSE)="","",VLOOKUP(L3VA!$A97,DATASHEET!$A$2:$EW$231,67,FALSE))</f>
        <v/>
      </c>
      <c r="BS97" s="105" t="str">
        <f t="shared" si="100"/>
        <v/>
      </c>
      <c r="BT97" s="106" t="str">
        <f>IF(ISBLANK(DATASHEET!BY85),"",DATASHEET!BY85)</f>
        <v/>
      </c>
      <c r="BU97" s="107" t="str">
        <f>IF(ISBLANK(DATASHEET!BZ85),"",DATASHEET!BZ85)</f>
        <v/>
      </c>
      <c r="BV97" s="123" t="str">
        <f t="shared" si="101"/>
        <v/>
      </c>
      <c r="BW97" s="124">
        <f>IFERROR(INDEX(DATASHEET!$A$1:$GG$231,MATCH(L3VA!$A97,DATASHEET!$A$1:$A$231,0),MATCH(L3VA!BX$2,DATASHEET!$A$1:$GG$1,0)),"")</f>
        <v>0</v>
      </c>
      <c r="BX97" s="105" t="str">
        <f>IF(VLOOKUP(L3VA!$A97,DATASHEET!$A$2:$EW$231,77,FALSE)="","",VLOOKUP(L3VA!$A97,DATASHEET!$A$2:$EW$231,77,FALSE))</f>
        <v/>
      </c>
      <c r="BY97" s="105" t="str">
        <f t="shared" si="102"/>
        <v/>
      </c>
      <c r="BZ97" s="106" t="str">
        <f>IF(ISBLANK(DATASHEET!CI85),"",DATASHEET!CI85)</f>
        <v/>
      </c>
      <c r="CA97" s="107" t="str">
        <f>IF(ISBLANK(DATASHEET!CJ85),"",DATASHEET!CJ85)</f>
        <v/>
      </c>
      <c r="CB97" s="123" t="str">
        <f t="shared" si="103"/>
        <v/>
      </c>
      <c r="CC97" s="124">
        <f>IFERROR(INDEX(DATASHEET!$A$1:$GG$231,MATCH(L3VA!$A97,DATASHEET!$A$1:$A$231,0),MATCH(L3VA!CD$2,DATASHEET!$A$1:$GG$1,0)),"")</f>
        <v>0</v>
      </c>
      <c r="CD97" s="105" t="str">
        <f>IF(VLOOKUP(L3VA!$A97,DATASHEET!$A$2:$EW$231,82,FALSE)="","",VLOOKUP(L3VA!$A97,DATASHEET!$A$2:$EW$231,82,FALSE))</f>
        <v>BH</v>
      </c>
      <c r="CE97" s="105" t="str">
        <f t="shared" si="104"/>
        <v/>
      </c>
      <c r="CF97" s="106" t="str">
        <f>IF(ISBLANK(DATASHEET!CN85),"",DATASHEET!CN85)</f>
        <v/>
      </c>
      <c r="CG97" s="107" t="str">
        <f>IF(ISBLANK(DATASHEET!CO85),"",DATASHEET!CO85)</f>
        <v/>
      </c>
      <c r="CH97" s="123" t="str">
        <f t="shared" si="105"/>
        <v/>
      </c>
      <c r="CI97" s="124">
        <f>IFERROR(INDEX(DATASHEET!$A$1:$GG$231,MATCH(L3VA!$A97,DATASHEET!$A$1:$A$231,0),MATCH(L3VA!CJ$2,DATASHEET!$A$1:$GG$1,0)),"")</f>
        <v>0</v>
      </c>
      <c r="CJ97" s="105" t="str">
        <f>IF(VLOOKUP(L3VA!$A97,DATASHEET!$A$2:$EW$231,87,FALSE)="","",VLOOKUP(L3VA!$A97,DATASHEET!$A$2:$EW$231,87,FALSE))</f>
        <v/>
      </c>
      <c r="CK97" s="105" t="str">
        <f t="shared" si="79"/>
        <v/>
      </c>
      <c r="CL97" s="106" t="str">
        <f>IF(ISBLANK(DATASHEET!CS85),"",DATASHEET!CS85)</f>
        <v/>
      </c>
      <c r="CM97" s="107" t="str">
        <f>IF(ISBLANK(DATASHEET!CT85),"",DATASHEET!CT85)</f>
        <v/>
      </c>
      <c r="CN97" s="123" t="str">
        <f t="shared" si="106"/>
        <v/>
      </c>
      <c r="CO97" s="124">
        <f>IFERROR(INDEX(DATASHEET!$A$1:$GG$231,MATCH(L3VA!$A97,DATASHEET!$A$1:$A$231,0),MATCH(L3VA!CP$2,DATASHEET!$A$1:$GG$1,0)),"")</f>
        <v>0</v>
      </c>
      <c r="CP97" s="105" t="str">
        <f>IF(VLOOKUP(L3VA!$A97,DATASHEET!$A$2:$EW$231,92,FALSE)="","",VLOOKUP(L3VA!$A97,DATASHEET!$A$2:$EW$231,92,FALSE))</f>
        <v/>
      </c>
      <c r="CQ97" s="105" t="str">
        <f t="shared" si="107"/>
        <v/>
      </c>
      <c r="CR97" s="106" t="str">
        <f>IF(ISBLANK(DATASHEET!CX85),"",DATASHEET!CX85)</f>
        <v>AWIL</v>
      </c>
      <c r="CS97" s="107" t="str">
        <f>IF(ISBLANK(DATASHEET!CY85),"",DATASHEET!CY85)</f>
        <v>12B-HS-4</v>
      </c>
      <c r="CT97" s="123" t="str">
        <f t="shared" si="108"/>
        <v/>
      </c>
      <c r="CU97" s="124">
        <f>IFERROR(INDEX(DATASHEET!$A$1:$GG$231,MATCH(L3VA!$A97,DATASHEET!$A$1:$A$231,0),MATCH(L3VA!CV$2,DATASHEET!$A$1:$GG$1,0)),"")</f>
        <v>0</v>
      </c>
      <c r="CV97" s="105" t="str">
        <f>IF(VLOOKUP(L3VA!$A97,DATASHEET!$A$2:$EW$231,107,FALSE)="","",VLOOKUP(L3VA!$A97,DATASHEET!$A$2:$EW$231,107,FALSE))</f>
        <v/>
      </c>
      <c r="CW97" s="105" t="str">
        <f t="shared" si="109"/>
        <v/>
      </c>
      <c r="CX97" s="106" t="str">
        <f>IF(ISBLANK(DATASHEET!DC85),"",DATASHEET!DC85)</f>
        <v/>
      </c>
      <c r="CY97" s="107" t="str">
        <f>IF(ISBLANK(DATASHEET!DD85),"",DATASHEET!DD85)</f>
        <v/>
      </c>
      <c r="CZ97" s="123" t="str">
        <f t="shared" si="110"/>
        <v/>
      </c>
      <c r="DA97" s="124">
        <f>IFERROR(INDEX(DATASHEET!$A$1:$GG$231,MATCH(L3VA!$A97,DATASHEET!$A$1:$A$231,0),MATCH(L3VA!DB$2,DATASHEET!$A$1:$GG$1,0)),"")</f>
        <v>0</v>
      </c>
      <c r="DB97" s="105" t="str">
        <f>IF(VLOOKUP(L3VA!$A97,DATASHEET!$A$2:$EW$231,97,FALSE)="","",VLOOKUP(L3VA!$A97,DATASHEET!$A$2:$EW$231,97,FALSE))</f>
        <v/>
      </c>
      <c r="DC97" s="105" t="str">
        <f t="shared" si="111"/>
        <v/>
      </c>
      <c r="DD97" s="106" t="str">
        <f>IF(ISBLANK(DATASHEET!DH85),"",DATASHEET!DH85)</f>
        <v/>
      </c>
      <c r="DE97" s="107" t="str">
        <f>IF(ISBLANK(DATASHEET!DI85),"",DATASHEET!DI85)</f>
        <v/>
      </c>
      <c r="DF97" s="123" t="str">
        <f t="shared" si="112"/>
        <v/>
      </c>
      <c r="DG97" s="124">
        <f>IFERROR(INDEX(DATASHEET!$A$1:$GG$231,MATCH(L3VA!$A97,DATASHEET!$A$1:$A$231,0),MATCH(L3VA!DH$2,DATASHEET!$A$1:$GG$1,0)),"")</f>
        <v>0</v>
      </c>
      <c r="DH97" s="105" t="str">
        <f>IF(VLOOKUP(L3VA!$A97,DATASHEET!$A$2:$EW$231,102,FALSE)="","",VLOOKUP(L3VA!$A97,DATASHEET!$A$2:$EW$231,102,FALSE))</f>
        <v>AWIL</v>
      </c>
      <c r="DI97" s="105" t="str">
        <f t="shared" si="113"/>
        <v/>
      </c>
      <c r="DJ97" s="106" t="str">
        <f>IF(ISBLANK(DATASHEET!DM85),"",DATASHEET!DM85)</f>
        <v/>
      </c>
      <c r="DK97" s="107" t="str">
        <f>IF(ISBLANK(DATASHEET!DN85),"",DATASHEET!DN85)</f>
        <v/>
      </c>
      <c r="DL97" s="123" t="str">
        <f t="shared" si="114"/>
        <v/>
      </c>
      <c r="DM97" s="124">
        <f>IFERROR(INDEX(DATASHEET!$A$1:$GG$231,MATCH(L3VA!$A97,DATASHEET!$A$1:$A$231,0),MATCH(L3VA!DN$2,DATASHEET!$A$1:$GG$1,0)),"")</f>
        <v>0</v>
      </c>
      <c r="DN97" s="105" t="str">
        <f>IF(VLOOKUP(L3VA!$A97,DATASHEET!$A$2:$FW$231,112,FALSE)="","",VLOOKUP(L3VA!$A97,DATASHEET!$A$2:$FW$231,112,FALSE))</f>
        <v/>
      </c>
      <c r="DO97" s="105" t="str">
        <f t="shared" si="80"/>
        <v/>
      </c>
      <c r="DP97" s="106" t="str">
        <f>IF(ISBLANK(DATASHEET!DR85),"",DATASHEET!DR85)</f>
        <v/>
      </c>
      <c r="DQ97" s="107" t="str">
        <f>IF(ISBLANK(DATASHEET!DS85),"",DATASHEET!DS85)</f>
        <v/>
      </c>
      <c r="DR97" s="123" t="str">
        <f t="shared" si="115"/>
        <v/>
      </c>
      <c r="DS97" s="124">
        <f>IFERROR(INDEX(DATASHEET!$A$1:$GG$231,MATCH(L3VA!$A97,DATASHEET!$A$1:$A$231,0),MATCH(L3VA!DT$2,DATASHEET!$A$1:$GG$1,0)),"")</f>
        <v>0</v>
      </c>
      <c r="DT97" s="105" t="str">
        <f>IF(VLOOKUP(L3VA!$A97,DATASHEET!$A$2:$EW$231,117,FALSE)="","",VLOOKUP(L3VA!$A97,DATASHEET!$A$2:$EW$231,117,FALSE))</f>
        <v/>
      </c>
      <c r="DU97" s="105" t="str">
        <f t="shared" si="116"/>
        <v/>
      </c>
      <c r="DV97" s="106" t="str">
        <f>IF(ISBLANK(DATASHEET!DW85),"",DATASHEET!DW85)</f>
        <v/>
      </c>
      <c r="DW97" s="107" t="str">
        <f>IF(ISBLANK(DATASHEET!DX85),"",DATASHEET!DX85)</f>
        <v/>
      </c>
      <c r="DX97" s="123" t="str">
        <f t="shared" si="117"/>
        <v/>
      </c>
      <c r="DY97" s="124" t="str">
        <f>IFERROR(INDEX(DATASHEET!$A$1:$GG$231,MATCH(L3VA!$A97,DATASHEET!$A$1:$A$231,0),MATCH(L3VA!DZ$2,DATASHEET!$A$1:$GG$1,0)),"")</f>
        <v/>
      </c>
      <c r="DZ97" s="105" t="str">
        <f>IF(VLOOKUP(L3VA!$A97,DATASHEET!$A$2:$EW$231,122,FALSE)="","",VLOOKUP(L3VA!$A97,DATASHEET!$A$2:$EW$231,122,FALSE))</f>
        <v/>
      </c>
      <c r="EA97" s="105" t="str">
        <f t="shared" si="118"/>
        <v/>
      </c>
      <c r="EB97" s="106" t="str">
        <f>IF(ISBLANK(DATASHEET!EB85),"",DATASHEET!EB85)</f>
        <v/>
      </c>
      <c r="EC97" s="107" t="str">
        <f>IF(ISBLANK(DATASHEET!EC85),"",DATASHEET!EC85)</f>
        <v/>
      </c>
      <c r="ED97" s="123" t="str">
        <f t="shared" si="119"/>
        <v/>
      </c>
      <c r="EE97" s="124">
        <f>IFERROR(INDEX(DATASHEET!$A$1:$GG$231,MATCH(L3VA!$A97,DATASHEET!$A$1:$A$231,0),MATCH(L3VA!EF$2,DATASHEET!$A$1:$GG$1,0)),"")</f>
        <v>0</v>
      </c>
      <c r="EF97" s="105" t="str">
        <f>IF(VLOOKUP(L3VA!$A97,DATASHEET!$A$2:$EW$231,127,FALSE)="","",VLOOKUP(L3VA!$A97,DATASHEET!$A$2:$EW$231,127,FALSE))</f>
        <v/>
      </c>
      <c r="EG97" s="105" t="str">
        <f t="shared" si="120"/>
        <v/>
      </c>
      <c r="EH97" s="106" t="str">
        <f>IF(ISBLANK(DATASHEET!EG85),"",DATASHEET!EG85)</f>
        <v/>
      </c>
      <c r="EI97" s="107" t="str">
        <f>IF(ISBLANK(DATASHEET!EH85),"",DATASHEET!EH85)</f>
        <v/>
      </c>
      <c r="EJ97" s="123" t="str">
        <f t="shared" si="121"/>
        <v/>
      </c>
      <c r="EK97" s="124">
        <f>IFERROR(INDEX(DATASHEET!$A$1:$GG$231,MATCH(L3VA!$A97,DATASHEET!$A$1:$A$231,0),MATCH(L3VA!EL$2,DATASHEET!$A$1:$GG$1,0)),"")</f>
        <v>0</v>
      </c>
      <c r="EL97" s="105" t="str">
        <f>IF(VLOOKUP(L3VA!$A97,DATASHEET!$A$2:$EW$231,132,FALSE)="","",VLOOKUP(L3VA!$A97,DATASHEET!$A$2:$EW$231,132,FALSE))</f>
        <v/>
      </c>
      <c r="EM97" s="105" t="str">
        <f t="shared" si="122"/>
        <v/>
      </c>
      <c r="EN97" s="106" t="str">
        <f>IF(ISBLANK(DATASHEET!EL85),"",DATASHEET!EL85)</f>
        <v/>
      </c>
      <c r="EO97" s="107" t="str">
        <f>IF(ISBLANK(DATASHEET!EM85),"",DATASHEET!EM85)</f>
        <v/>
      </c>
      <c r="EP97" s="123" t="str">
        <f t="shared" si="123"/>
        <v/>
      </c>
      <c r="EQ97" s="124">
        <f>IFERROR(INDEX(DATASHEET!$A$1:$GG$231,MATCH(L3VA!$A97,DATASHEET!$A$1:$A$231,0),MATCH(L3VA!ER$2,DATASHEET!$A$1:$GG$1,0)),"")</f>
        <v>0</v>
      </c>
      <c r="ER97" s="105" t="str">
        <f>IF(VLOOKUP(L3VA!$A97,DATASHEET!$A$2:$EW$231,137,FALSE)="","",VLOOKUP(L3VA!$A97,DATASHEET!$A$2:$EW$231,137,FALSE))</f>
        <v/>
      </c>
      <c r="ES97" s="105" t="str">
        <f t="shared" si="124"/>
        <v/>
      </c>
      <c r="ET97" s="106" t="str">
        <f>IF(ISBLANK(DATASHEET!EQ85),"",DATASHEET!EQ85)</f>
        <v>BG</v>
      </c>
      <c r="EU97" s="107" t="str">
        <f>IF(ISBLANK(DATASHEET!ER85),"",DATASHEET!ER85)</f>
        <v>12A-PY-10</v>
      </c>
      <c r="EV97" s="123" t="str">
        <f t="shared" si="125"/>
        <v/>
      </c>
      <c r="EW97" s="124">
        <f>IFERROR(INDEX(DATASHEET!$A$1:$GG$231,MATCH(L3VA!$A97,DATASHEET!$A$1:$A$231,0),MATCH(L3VA!EX$2,DATASHEET!$A$1:$GG$1,0)),"")</f>
        <v>0</v>
      </c>
      <c r="EX97" s="105" t="str">
        <f>IF(VLOOKUP(L3VA!$A97,DATASHEET!$A$2:$EW$231,142,FALSE)="","",VLOOKUP(L3VA!$A97,DATASHEET!$A$2:$EW$231,142,FALSE))</f>
        <v/>
      </c>
      <c r="EY97" s="105" t="str">
        <f t="shared" si="126"/>
        <v/>
      </c>
      <c r="EZ97" s="106" t="str">
        <f>IF(ISBLANK(DATASHEET!EV85),"",DATASHEET!EV85)</f>
        <v>HSH</v>
      </c>
      <c r="FA97" s="107" t="str">
        <f>IF(ISBLANK(DATASHEET!EW85),"",DATASHEET!EW85)</f>
        <v>12E-SO-8</v>
      </c>
      <c r="FB97" s="123" t="str">
        <f t="shared" si="127"/>
        <v/>
      </c>
      <c r="FC97" s="124">
        <f>IFERROR(INDEX(DATASHEET!$A$1:$GG$231,MATCH(L3VA!$A97,DATASHEET!$A$1:$A$231,0),MATCH(L3VA!FD$2,DATASHEET!$A$1:$GG$1,0)),"")</f>
        <v>0</v>
      </c>
      <c r="FD97" s="105" t="str">
        <f>IF(VLOOKUP(L3VA!$A97,DATASHEET!$A$2:$FW$231,147,FALSE)="","",VLOOKUP(L3VA!$A97,DATASHEET!$A$2:$FW$231,147,FALSE))</f>
        <v>BG</v>
      </c>
      <c r="FE97" s="105" t="str">
        <f t="shared" si="128"/>
        <v/>
      </c>
      <c r="FF97" s="106" t="str">
        <f>IF(ISBLANK(DATASHEET!FA85),"",DATASHEET!FA85)</f>
        <v/>
      </c>
      <c r="FG97" s="107" t="str">
        <f>IF(ISBLANK(DATASHEET!FB85),"",DATASHEET!FB85)</f>
        <v/>
      </c>
    </row>
    <row r="98" spans="1:163" x14ac:dyDescent="0.25">
      <c r="A98" s="354">
        <f>DATASHEET!A86</f>
        <v>150981</v>
      </c>
      <c r="B98" s="42" t="str">
        <f>DATASHEET!B86</f>
        <v>HANDS, Lowri</v>
      </c>
      <c r="C98" s="109" t="str">
        <f>DATASHEET!C86</f>
        <v>12JN</v>
      </c>
      <c r="D98" s="110" t="str">
        <f>DATASHEET!D86</f>
        <v>F</v>
      </c>
      <c r="E98" s="110" t="str">
        <f>IFERROR(VLOOKUP(A98,'[5]Y12 Students'!$E$3:$I$271,5,FALSE),"")</f>
        <v>INTERNAL</v>
      </c>
      <c r="F98" s="110" t="str">
        <f>DATASHEET!E86</f>
        <v>N</v>
      </c>
      <c r="G98" s="110" t="str">
        <f>DATASHEET!F86</f>
        <v>White - British</v>
      </c>
      <c r="H98" s="110" t="str">
        <f>DATASHEET!G86</f>
        <v>N</v>
      </c>
      <c r="I98" s="110" t="str">
        <f>DATASHEET!H86</f>
        <v>N</v>
      </c>
      <c r="J98" s="111" t="str">
        <f>DATASHEET!J86</f>
        <v>2.5+ (D/C)</v>
      </c>
      <c r="K98" s="104" t="str">
        <f t="shared" si="77"/>
        <v/>
      </c>
      <c r="L98" s="104" t="str">
        <f t="shared" si="78"/>
        <v/>
      </c>
      <c r="M98" s="336" t="str">
        <f>IF(COUNT(L3VA!$N98,L3VA!$Z98,L3VA!$T98,L3VA!$AF98,L3VA!$AX98,L3VA!$AR98,L3VA!$BJ98,L3VA!$BD98,L3VA!$BP98,L3VA!#REF!,L3VA!$AL98,L3VA!$BV98,L3VA!$CH98,L3VA!$CZ98,L3VA!$CN98,L3VA!$DF98,L3VA!$CB98,L3VA!#REF!,L3VA!$DR98,L3VA!$DX98,L3VA!$ED98,L3VA!$EJ98,L3VA!$EP98,L3VA!$EV98,L3VA!$FB98,L3VA!$DL98)=0,"",AVERAGE(N98,Z98,T98,AF98,AL98,AX98,AR98,BJ98,BD98,BP98,BV98,CH98,CZ98,CN98,DF98,CB98,DR98,DX98,ED98,EJ98,EP98,EV98,FB98,DL98))</f>
        <v/>
      </c>
      <c r="N98" s="123" t="str">
        <f t="shared" si="81"/>
        <v/>
      </c>
      <c r="O98" s="124">
        <f>IFERROR(INDEX(DATASHEET!$A$1:$GG$231,MATCH(L3VA!$A98,DATASHEET!$A$1:$A$231,0),MATCH(L3VA!P$2,DATASHEET!$A$1:$GG$1,0)),"")</f>
        <v>0</v>
      </c>
      <c r="P98" s="105">
        <f>IF(VLOOKUP(L3VA!$A98,DATASHEET!$A$2:$EW$231,22,FALSE)="","",VLOOKUP(L3VA!$A98,DATASHEET!$A$2:$EW$231,22,FALSE))</f>
        <v>1</v>
      </c>
      <c r="Q98" s="105" t="str">
        <f t="shared" si="82"/>
        <v/>
      </c>
      <c r="R98" s="106" t="str">
        <f>IF(ISBLANK(DATASHEET!AF86),"",DATASHEET!AF86)</f>
        <v/>
      </c>
      <c r="S98" s="107" t="str">
        <f>IF(ISBLANK(DATASHEET!AG86),"",DATASHEET!AG86)</f>
        <v/>
      </c>
      <c r="T98" s="123" t="str">
        <f t="shared" si="83"/>
        <v/>
      </c>
      <c r="U98" s="124">
        <f>IFERROR(INDEX(DATASHEET!$A$1:$GG$231,MATCH(L3VA!$A98,DATASHEET!$A$1:$A$231,0),MATCH(L3VA!V$2,DATASHEET!$A$1:$GG$1,0)),"")</f>
        <v>0</v>
      </c>
      <c r="V98" s="105">
        <f>IF(VLOOKUP(L3VA!$A98,DATASHEET!$A$2:$EW$231,27,FALSE)="","",VLOOKUP(L3VA!$A98,DATASHEET!$A$2:$EW$231,27,FALSE))</f>
        <v>1</v>
      </c>
      <c r="W98" s="105" t="str">
        <f t="shared" si="84"/>
        <v/>
      </c>
      <c r="X98" s="106" t="str">
        <f>IF(ISBLANK(DATASHEET!AK86),"",DATASHEET!AK86)</f>
        <v/>
      </c>
      <c r="Y98" s="107" t="str">
        <f>IF(ISBLANK(DATASHEET!AL86),"",DATASHEET!AL86)</f>
        <v/>
      </c>
      <c r="Z98" s="123" t="str">
        <f t="shared" si="85"/>
        <v/>
      </c>
      <c r="AA98" s="124">
        <f>IFERROR(INDEX(DATASHEET!$A$1:$GG$231,MATCH(L3VA!$A98,DATASHEET!$A$1:$A$231,0),MATCH(L3VA!AB$2,DATASHEET!$A$1:$GG$1,0)),"")</f>
        <v>0</v>
      </c>
      <c r="AB98" s="105" t="str">
        <f>IF(VLOOKUP(L3VA!$A98,DATASHEET!$A$2:$EW$231,32,FALSE)="","",VLOOKUP(L3VA!$A98,DATASHEET!$A$2:$EW$231,32,FALSE))</f>
        <v/>
      </c>
      <c r="AC98" s="105" t="str">
        <f t="shared" si="86"/>
        <v/>
      </c>
      <c r="AD98" s="106" t="str">
        <f>IF(ISBLANK(DATASHEET!AP86),"",DATASHEET!AP86)</f>
        <v/>
      </c>
      <c r="AE98" s="107" t="str">
        <f>IF(ISBLANK(DATASHEET!AQ86),"",DATASHEET!AQ86)</f>
        <v/>
      </c>
      <c r="AF98" s="123" t="str">
        <f t="shared" si="87"/>
        <v/>
      </c>
      <c r="AG98" s="124">
        <f>IFERROR(INDEX(DATASHEET!$A$1:$GG$231,MATCH(L3VA!$A98,DATASHEET!$A$1:$A$231,0),MATCH(L3VA!AH$2,DATASHEET!$A$1:$GG$1,0)),"")</f>
        <v>0</v>
      </c>
      <c r="AH98" s="105" t="str">
        <f>IF(VLOOKUP(L3VA!$A98,DATASHEET!$A$2:$EW$231,37,FALSE)="","",VLOOKUP(L3VA!$A98,DATASHEET!$A$2:$EW$231,37,FALSE))</f>
        <v/>
      </c>
      <c r="AI98" s="105" t="str">
        <f t="shared" si="88"/>
        <v/>
      </c>
      <c r="AJ98" s="106" t="str">
        <f>IF(ISBLANK(DATASHEET!AU86),"",DATASHEET!AU86)</f>
        <v/>
      </c>
      <c r="AK98" s="107" t="str">
        <f>IF(ISBLANK(DATASHEET!AV86),"",DATASHEET!AV86)</f>
        <v/>
      </c>
      <c r="AL98" s="123" t="str">
        <f t="shared" si="89"/>
        <v/>
      </c>
      <c r="AM98" s="124">
        <f>IFERROR(INDEX(DATASHEET!$A$1:$GG$231,MATCH(L3VA!$A98,DATASHEET!$A$1:$A$231,0),MATCH(L3VA!AN$2,DATASHEET!$A$1:$GG$1,0)),"")</f>
        <v>0</v>
      </c>
      <c r="AN98" s="105" t="str">
        <f>IF(VLOOKUP(L3VA!$A98,DATASHEET!$A$2:$EW$231,42,FALSE)="","",VLOOKUP(L3VA!$A98,DATASHEET!$A$2:$EW$231,42,FALSE))</f>
        <v/>
      </c>
      <c r="AO98" s="105" t="str">
        <f t="shared" si="90"/>
        <v/>
      </c>
      <c r="AP98" s="106" t="str">
        <f>IF(ISBLANK(DATASHEET!AZ86),"",DATASHEET!AZ86)</f>
        <v/>
      </c>
      <c r="AQ98" s="107" t="str">
        <f>IF(ISBLANK(DATASHEET!BA86),"",DATASHEET!BA86)</f>
        <v/>
      </c>
      <c r="AR98" s="123" t="str">
        <f t="shared" si="91"/>
        <v/>
      </c>
      <c r="AS98" s="124">
        <f>IFERROR(INDEX(DATASHEET!$A$1:$GG$231,MATCH(L3VA!$A98,DATASHEET!$A$1:$A$231,0),MATCH(L3VA!AT$2,DATASHEET!$A$1:$GG$1,0)),"")</f>
        <v>0</v>
      </c>
      <c r="AT98" s="105" t="str">
        <f>IF(VLOOKUP(L3VA!$A98,DATASHEET!$A$2:$EW$231,47,FALSE)="","",VLOOKUP(L3VA!$A98,DATASHEET!$A$2:$EW$231,47,FALSE))</f>
        <v/>
      </c>
      <c r="AU98" s="105" t="str">
        <f t="shared" si="92"/>
        <v/>
      </c>
      <c r="AV98" s="106" t="str">
        <f>IF(ISBLANK(DATASHEET!BE86),"",DATASHEET!BE86)</f>
        <v/>
      </c>
      <c r="AW98" s="107" t="str">
        <f>IF(ISBLANK(DATASHEET!BF86),"",DATASHEET!BF86)</f>
        <v/>
      </c>
      <c r="AX98" s="123" t="str">
        <f t="shared" si="93"/>
        <v/>
      </c>
      <c r="AY98" s="124">
        <f>IFERROR(INDEX(DATASHEET!$A$1:$GG$231,MATCH(L3VA!$A98,DATASHEET!$A$1:$A$231,0),MATCH(L3VA!AZ$2,DATASHEET!$A$1:$GG$1,0)),"")</f>
        <v>0</v>
      </c>
      <c r="AZ98" s="105" t="str">
        <f>IF(VLOOKUP(L3VA!$A98,DATASHEET!$A$2:$EW$231,52,FALSE)="","",VLOOKUP(L3VA!$A98,DATASHEET!$A$2:$EW$231,52,FALSE))</f>
        <v/>
      </c>
      <c r="BA98" s="105" t="str">
        <f t="shared" si="94"/>
        <v/>
      </c>
      <c r="BB98" s="106" t="str">
        <f>IF(ISBLANK(DATASHEET!BJ86),"",DATASHEET!BJ86)</f>
        <v/>
      </c>
      <c r="BC98" s="107" t="str">
        <f>IF(ISBLANK(DATASHEET!BK86),"",DATASHEET!BK86)</f>
        <v/>
      </c>
      <c r="BD98" s="123" t="str">
        <f t="shared" si="95"/>
        <v/>
      </c>
      <c r="BE98" s="124">
        <f>IFERROR(INDEX(DATASHEET!$A$1:$GG$231,MATCH(L3VA!$A98,DATASHEET!$A$1:$A$231,0),MATCH(L3VA!BF$2,DATASHEET!$A$1:$GG$1,0)),"")</f>
        <v>0</v>
      </c>
      <c r="BF98" s="105" t="str">
        <f>IF(VLOOKUP(L3VA!$A98,DATASHEET!$A$2:$EW$231,57,FALSE)="","",VLOOKUP(L3VA!$A98,DATASHEET!$A$2:$EW$231,57,FALSE))</f>
        <v/>
      </c>
      <c r="BG98" s="105" t="str">
        <f t="shared" si="96"/>
        <v/>
      </c>
      <c r="BH98" s="106" t="str">
        <f>IF(ISBLANK(DATASHEET!BO86),"",DATASHEET!BO86)</f>
        <v/>
      </c>
      <c r="BI98" s="107" t="str">
        <f>IF(ISBLANK(DATASHEET!BP86),"",DATASHEET!BP86)</f>
        <v/>
      </c>
      <c r="BJ98" s="123" t="str">
        <f t="shared" si="97"/>
        <v/>
      </c>
      <c r="BK98" s="124">
        <f>IFERROR(INDEX(DATASHEET!$A$1:$GG$231,MATCH(L3VA!$A98,DATASHEET!$A$1:$A$231,0),MATCH(L3VA!BL$2,DATASHEET!$A$1:$GG$1,0)),"")</f>
        <v>0</v>
      </c>
      <c r="BL98" s="105" t="str">
        <f>IF(VLOOKUP(L3VA!$A98,DATASHEET!$A$2:$EW$231,62,FALSE)="","",VLOOKUP(L3VA!$A98,DATASHEET!$A$2:$EW$231,62,FALSE))</f>
        <v/>
      </c>
      <c r="BM98" s="105" t="str">
        <f t="shared" si="98"/>
        <v/>
      </c>
      <c r="BN98" s="106" t="str">
        <f>IF(ISBLANK(DATASHEET!BT86),"",DATASHEET!BT86)</f>
        <v/>
      </c>
      <c r="BO98" s="107" t="str">
        <f>IF(ISBLANK(DATASHEET!BU86),"",DATASHEET!BU86)</f>
        <v/>
      </c>
      <c r="BP98" s="123" t="str">
        <f t="shared" si="99"/>
        <v/>
      </c>
      <c r="BQ98" s="124">
        <f>IFERROR(INDEX(DATASHEET!$A$1:$GG$231,MATCH(L3VA!$A98,DATASHEET!$A$1:$A$231,0),MATCH(L3VA!BR$2,DATASHEET!$A$1:$GG$1,0)),"")</f>
        <v>0</v>
      </c>
      <c r="BR98" s="105" t="str">
        <f>IF(VLOOKUP(L3VA!$A98,DATASHEET!$A$2:$EW$231,67,FALSE)="","",VLOOKUP(L3VA!$A98,DATASHEET!$A$2:$EW$231,67,FALSE))</f>
        <v/>
      </c>
      <c r="BS98" s="105" t="str">
        <f t="shared" si="100"/>
        <v/>
      </c>
      <c r="BT98" s="106" t="str">
        <f>IF(ISBLANK(DATASHEET!BY86),"",DATASHEET!BY86)</f>
        <v/>
      </c>
      <c r="BU98" s="107" t="str">
        <f>IF(ISBLANK(DATASHEET!BZ86),"",DATASHEET!BZ86)</f>
        <v/>
      </c>
      <c r="BV98" s="123" t="str">
        <f t="shared" si="101"/>
        <v/>
      </c>
      <c r="BW98" s="124">
        <f>IFERROR(INDEX(DATASHEET!$A$1:$GG$231,MATCH(L3VA!$A98,DATASHEET!$A$1:$A$231,0),MATCH(L3VA!BX$2,DATASHEET!$A$1:$GG$1,0)),"")</f>
        <v>0</v>
      </c>
      <c r="BX98" s="105" t="str">
        <f>IF(VLOOKUP(L3VA!$A98,DATASHEET!$A$2:$EW$231,77,FALSE)="","",VLOOKUP(L3VA!$A98,DATASHEET!$A$2:$EW$231,77,FALSE))</f>
        <v/>
      </c>
      <c r="BY98" s="105" t="str">
        <f t="shared" si="102"/>
        <v/>
      </c>
      <c r="BZ98" s="106" t="str">
        <f>IF(ISBLANK(DATASHEET!CI86),"",DATASHEET!CI86)</f>
        <v/>
      </c>
      <c r="CA98" s="107" t="str">
        <f>IF(ISBLANK(DATASHEET!CJ86),"",DATASHEET!CJ86)</f>
        <v/>
      </c>
      <c r="CB98" s="123" t="str">
        <f t="shared" si="103"/>
        <v/>
      </c>
      <c r="CC98" s="124">
        <f>IFERROR(INDEX(DATASHEET!$A$1:$GG$231,MATCH(L3VA!$A98,DATASHEET!$A$1:$A$231,0),MATCH(L3VA!CD$2,DATASHEET!$A$1:$GG$1,0)),"")</f>
        <v>0</v>
      </c>
      <c r="CD98" s="105" t="str">
        <f>IF(VLOOKUP(L3VA!$A98,DATASHEET!$A$2:$EW$231,82,FALSE)="","",VLOOKUP(L3VA!$A98,DATASHEET!$A$2:$EW$231,82,FALSE))</f>
        <v>CGO</v>
      </c>
      <c r="CE98" s="105" t="str">
        <f t="shared" si="104"/>
        <v/>
      </c>
      <c r="CF98" s="106" t="str">
        <f>IF(ISBLANK(DATASHEET!CN86),"",DATASHEET!CN86)</f>
        <v/>
      </c>
      <c r="CG98" s="107" t="str">
        <f>IF(ISBLANK(DATASHEET!CO86),"",DATASHEET!CO86)</f>
        <v/>
      </c>
      <c r="CH98" s="123" t="str">
        <f t="shared" si="105"/>
        <v/>
      </c>
      <c r="CI98" s="124">
        <f>IFERROR(INDEX(DATASHEET!$A$1:$GG$231,MATCH(L3VA!$A98,DATASHEET!$A$1:$A$231,0),MATCH(L3VA!CJ$2,DATASHEET!$A$1:$GG$1,0)),"")</f>
        <v>0</v>
      </c>
      <c r="CJ98" s="105" t="str">
        <f>IF(VLOOKUP(L3VA!$A98,DATASHEET!$A$2:$EW$231,87,FALSE)="","",VLOOKUP(L3VA!$A98,DATASHEET!$A$2:$EW$231,87,FALSE))</f>
        <v/>
      </c>
      <c r="CK98" s="105" t="str">
        <f t="shared" si="79"/>
        <v/>
      </c>
      <c r="CL98" s="106" t="str">
        <f>IF(ISBLANK(DATASHEET!CS86),"",DATASHEET!CS86)</f>
        <v/>
      </c>
      <c r="CM98" s="107" t="str">
        <f>IF(ISBLANK(DATASHEET!CT86),"",DATASHEET!CT86)</f>
        <v/>
      </c>
      <c r="CN98" s="123" t="str">
        <f t="shared" si="106"/>
        <v/>
      </c>
      <c r="CO98" s="124">
        <f>IFERROR(INDEX(DATASHEET!$A$1:$GG$231,MATCH(L3VA!$A98,DATASHEET!$A$1:$A$231,0),MATCH(L3VA!CP$2,DATASHEET!$A$1:$GG$1,0)),"")</f>
        <v>0</v>
      </c>
      <c r="CP98" s="105" t="str">
        <f>IF(VLOOKUP(L3VA!$A98,DATASHEET!$A$2:$EW$231,92,FALSE)="","",VLOOKUP(L3VA!$A98,DATASHEET!$A$2:$EW$231,92,FALSE))</f>
        <v/>
      </c>
      <c r="CQ98" s="105" t="str">
        <f t="shared" si="107"/>
        <v/>
      </c>
      <c r="CR98" s="106" t="str">
        <f>IF(ISBLANK(DATASHEET!CX86),"",DATASHEET!CX86)</f>
        <v>AWIL</v>
      </c>
      <c r="CS98" s="107" t="str">
        <f>IF(ISBLANK(DATASHEET!CY86),"",DATASHEET!CY86)</f>
        <v>12B-HS-4</v>
      </c>
      <c r="CT98" s="123" t="str">
        <f t="shared" si="108"/>
        <v/>
      </c>
      <c r="CU98" s="124">
        <f>IFERROR(INDEX(DATASHEET!$A$1:$GG$231,MATCH(L3VA!$A98,DATASHEET!$A$1:$A$231,0),MATCH(L3VA!CV$2,DATASHEET!$A$1:$GG$1,0)),"")</f>
        <v>0</v>
      </c>
      <c r="CV98" s="105" t="str">
        <f>IF(VLOOKUP(L3VA!$A98,DATASHEET!$A$2:$EW$231,107,FALSE)="","",VLOOKUP(L3VA!$A98,DATASHEET!$A$2:$EW$231,107,FALSE))</f>
        <v>AWIL</v>
      </c>
      <c r="CW98" s="105" t="str">
        <f t="shared" si="109"/>
        <v/>
      </c>
      <c r="CX98" s="106" t="str">
        <f>IF(ISBLANK(DATASHEET!DC86),"",DATASHEET!DC86)</f>
        <v>AWIL</v>
      </c>
      <c r="CY98" s="107" t="str">
        <f>IF(ISBLANK(DATASHEET!DD86),"",DATASHEET!DD86)</f>
        <v>12C-HSD-6</v>
      </c>
      <c r="CZ98" s="123" t="str">
        <f t="shared" si="110"/>
        <v/>
      </c>
      <c r="DA98" s="124">
        <f>IFERROR(INDEX(DATASHEET!$A$1:$GG$231,MATCH(L3VA!$A98,DATASHEET!$A$1:$A$231,0),MATCH(L3VA!DB$2,DATASHEET!$A$1:$GG$1,0)),"")</f>
        <v>0</v>
      </c>
      <c r="DB98" s="105" t="str">
        <f>IF(VLOOKUP(L3VA!$A98,DATASHEET!$A$2:$EW$231,97,FALSE)="","",VLOOKUP(L3VA!$A98,DATASHEET!$A$2:$EW$231,97,FALSE))</f>
        <v/>
      </c>
      <c r="DC98" s="105" t="str">
        <f t="shared" si="111"/>
        <v/>
      </c>
      <c r="DD98" s="106" t="str">
        <f>IF(ISBLANK(DATASHEET!DH86),"",DATASHEET!DH86)</f>
        <v/>
      </c>
      <c r="DE98" s="107" t="str">
        <f>IF(ISBLANK(DATASHEET!DI86),"",DATASHEET!DI86)</f>
        <v/>
      </c>
      <c r="DF98" s="123" t="str">
        <f t="shared" si="112"/>
        <v/>
      </c>
      <c r="DG98" s="124">
        <f>IFERROR(INDEX(DATASHEET!$A$1:$GG$231,MATCH(L3VA!$A98,DATASHEET!$A$1:$A$231,0),MATCH(L3VA!DH$2,DATASHEET!$A$1:$GG$1,0)),"")</f>
        <v>0</v>
      </c>
      <c r="DH98" s="105" t="str">
        <f>IF(VLOOKUP(L3VA!$A98,DATASHEET!$A$2:$EW$231,102,FALSE)="","",VLOOKUP(L3VA!$A98,DATASHEET!$A$2:$EW$231,102,FALSE))</f>
        <v>AWIL</v>
      </c>
      <c r="DI98" s="105" t="str">
        <f t="shared" si="113"/>
        <v/>
      </c>
      <c r="DJ98" s="106" t="str">
        <f>IF(ISBLANK(DATASHEET!DM86),"",DATASHEET!DM86)</f>
        <v/>
      </c>
      <c r="DK98" s="107" t="str">
        <f>IF(ISBLANK(DATASHEET!DN86),"",DATASHEET!DN86)</f>
        <v/>
      </c>
      <c r="DL98" s="123" t="str">
        <f t="shared" si="114"/>
        <v/>
      </c>
      <c r="DM98" s="124">
        <f>IFERROR(INDEX(DATASHEET!$A$1:$GG$231,MATCH(L3VA!$A98,DATASHEET!$A$1:$A$231,0),MATCH(L3VA!DN$2,DATASHEET!$A$1:$GG$1,0)),"")</f>
        <v>0</v>
      </c>
      <c r="DN98" s="105" t="str">
        <f>IF(VLOOKUP(L3VA!$A98,DATASHEET!$A$2:$FW$231,112,FALSE)="","",VLOOKUP(L3VA!$A98,DATASHEET!$A$2:$FW$231,112,FALSE))</f>
        <v/>
      </c>
      <c r="DO98" s="105" t="str">
        <f t="shared" si="80"/>
        <v/>
      </c>
      <c r="DP98" s="106" t="str">
        <f>IF(ISBLANK(DATASHEET!DR86),"",DATASHEET!DR86)</f>
        <v/>
      </c>
      <c r="DQ98" s="107" t="str">
        <f>IF(ISBLANK(DATASHEET!DS86),"",DATASHEET!DS86)</f>
        <v/>
      </c>
      <c r="DR98" s="123" t="str">
        <f t="shared" si="115"/>
        <v/>
      </c>
      <c r="DS98" s="124">
        <f>IFERROR(INDEX(DATASHEET!$A$1:$GG$231,MATCH(L3VA!$A98,DATASHEET!$A$1:$A$231,0),MATCH(L3VA!DT$2,DATASHEET!$A$1:$GG$1,0)),"")</f>
        <v>0</v>
      </c>
      <c r="DT98" s="105" t="str">
        <f>IF(VLOOKUP(L3VA!$A98,DATASHEET!$A$2:$EW$231,117,FALSE)="","",VLOOKUP(L3VA!$A98,DATASHEET!$A$2:$EW$231,117,FALSE))</f>
        <v/>
      </c>
      <c r="DU98" s="105" t="str">
        <f t="shared" si="116"/>
        <v/>
      </c>
      <c r="DV98" s="106" t="str">
        <f>IF(ISBLANK(DATASHEET!DW86),"",DATASHEET!DW86)</f>
        <v/>
      </c>
      <c r="DW98" s="107" t="str">
        <f>IF(ISBLANK(DATASHEET!DX86),"",DATASHEET!DX86)</f>
        <v/>
      </c>
      <c r="DX98" s="123" t="str">
        <f t="shared" si="117"/>
        <v/>
      </c>
      <c r="DY98" s="124" t="str">
        <f>IFERROR(INDEX(DATASHEET!$A$1:$GG$231,MATCH(L3VA!$A98,DATASHEET!$A$1:$A$231,0),MATCH(L3VA!DZ$2,DATASHEET!$A$1:$GG$1,0)),"")</f>
        <v/>
      </c>
      <c r="DZ98" s="105" t="str">
        <f>IF(VLOOKUP(L3VA!$A98,DATASHEET!$A$2:$EW$231,122,FALSE)="","",VLOOKUP(L3VA!$A98,DATASHEET!$A$2:$EW$231,122,FALSE))</f>
        <v/>
      </c>
      <c r="EA98" s="105" t="str">
        <f t="shared" si="118"/>
        <v/>
      </c>
      <c r="EB98" s="106" t="str">
        <f>IF(ISBLANK(DATASHEET!EB86),"",DATASHEET!EB86)</f>
        <v/>
      </c>
      <c r="EC98" s="107" t="str">
        <f>IF(ISBLANK(DATASHEET!EC86),"",DATASHEET!EC86)</f>
        <v/>
      </c>
      <c r="ED98" s="123" t="str">
        <f t="shared" si="119"/>
        <v/>
      </c>
      <c r="EE98" s="124">
        <f>IFERROR(INDEX(DATASHEET!$A$1:$GG$231,MATCH(L3VA!$A98,DATASHEET!$A$1:$A$231,0),MATCH(L3VA!EF$2,DATASHEET!$A$1:$GG$1,0)),"")</f>
        <v>0</v>
      </c>
      <c r="EF98" s="105" t="str">
        <f>IF(VLOOKUP(L3VA!$A98,DATASHEET!$A$2:$EW$231,127,FALSE)="","",VLOOKUP(L3VA!$A98,DATASHEET!$A$2:$EW$231,127,FALSE))</f>
        <v/>
      </c>
      <c r="EG98" s="105" t="str">
        <f t="shared" si="120"/>
        <v/>
      </c>
      <c r="EH98" s="106" t="str">
        <f>IF(ISBLANK(DATASHEET!EG86),"",DATASHEET!EG86)</f>
        <v/>
      </c>
      <c r="EI98" s="107" t="str">
        <f>IF(ISBLANK(DATASHEET!EH86),"",DATASHEET!EH86)</f>
        <v/>
      </c>
      <c r="EJ98" s="123" t="str">
        <f t="shared" si="121"/>
        <v/>
      </c>
      <c r="EK98" s="124">
        <f>IFERROR(INDEX(DATASHEET!$A$1:$GG$231,MATCH(L3VA!$A98,DATASHEET!$A$1:$A$231,0),MATCH(L3VA!EL$2,DATASHEET!$A$1:$GG$1,0)),"")</f>
        <v>0</v>
      </c>
      <c r="EL98" s="105" t="str">
        <f>IF(VLOOKUP(L3VA!$A98,DATASHEET!$A$2:$EW$231,132,FALSE)="","",VLOOKUP(L3VA!$A98,DATASHEET!$A$2:$EW$231,132,FALSE))</f>
        <v/>
      </c>
      <c r="EM98" s="105" t="str">
        <f t="shared" si="122"/>
        <v/>
      </c>
      <c r="EN98" s="106" t="str">
        <f>IF(ISBLANK(DATASHEET!EL86),"",DATASHEET!EL86)</f>
        <v/>
      </c>
      <c r="EO98" s="107" t="str">
        <f>IF(ISBLANK(DATASHEET!EM86),"",DATASHEET!EM86)</f>
        <v/>
      </c>
      <c r="EP98" s="123" t="str">
        <f t="shared" si="123"/>
        <v/>
      </c>
      <c r="EQ98" s="124">
        <f>IFERROR(INDEX(DATASHEET!$A$1:$GG$231,MATCH(L3VA!$A98,DATASHEET!$A$1:$A$231,0),MATCH(L3VA!ER$2,DATASHEET!$A$1:$GG$1,0)),"")</f>
        <v>0</v>
      </c>
      <c r="ER98" s="105" t="str">
        <f>IF(VLOOKUP(L3VA!$A98,DATASHEET!$A$2:$EW$231,137,FALSE)="","",VLOOKUP(L3VA!$A98,DATASHEET!$A$2:$EW$231,137,FALSE))</f>
        <v/>
      </c>
      <c r="ES98" s="105" t="str">
        <f t="shared" si="124"/>
        <v/>
      </c>
      <c r="ET98" s="106" t="str">
        <f>IF(ISBLANK(DATASHEET!EQ86),"",DATASHEET!EQ86)</f>
        <v/>
      </c>
      <c r="EU98" s="107" t="str">
        <f>IF(ISBLANK(DATASHEET!ER86),"",DATASHEET!ER86)</f>
        <v/>
      </c>
      <c r="EV98" s="123" t="str">
        <f t="shared" si="125"/>
        <v/>
      </c>
      <c r="EW98" s="124">
        <f>IFERROR(INDEX(DATASHEET!$A$1:$GG$231,MATCH(L3VA!$A98,DATASHEET!$A$1:$A$231,0),MATCH(L3VA!EX$2,DATASHEET!$A$1:$GG$1,0)),"")</f>
        <v>0</v>
      </c>
      <c r="EX98" s="105" t="str">
        <f>IF(VLOOKUP(L3VA!$A98,DATASHEET!$A$2:$EW$231,142,FALSE)="","",VLOOKUP(L3VA!$A98,DATASHEET!$A$2:$EW$231,142,FALSE))</f>
        <v/>
      </c>
      <c r="EY98" s="105" t="str">
        <f t="shared" si="126"/>
        <v/>
      </c>
      <c r="EZ98" s="106" t="str">
        <f>IF(ISBLANK(DATASHEET!EV86),"",DATASHEET!EV86)</f>
        <v/>
      </c>
      <c r="FA98" s="107" t="str">
        <f>IF(ISBLANK(DATASHEET!EW86),"",DATASHEET!EW86)</f>
        <v/>
      </c>
      <c r="FB98" s="123" t="str">
        <f t="shared" si="127"/>
        <v/>
      </c>
      <c r="FC98" s="124">
        <f>IFERROR(INDEX(DATASHEET!$A$1:$GG$231,MATCH(L3VA!$A98,DATASHEET!$A$1:$A$231,0),MATCH(L3VA!FD$2,DATASHEET!$A$1:$GG$1,0)),"")</f>
        <v>0</v>
      </c>
      <c r="FD98" s="105" t="str">
        <f>IF(VLOOKUP(L3VA!$A98,DATASHEET!$A$2:$FW$231,147,FALSE)="","",VLOOKUP(L3VA!$A98,DATASHEET!$A$2:$FW$231,147,FALSE))</f>
        <v/>
      </c>
      <c r="FE98" s="105" t="str">
        <f t="shared" si="128"/>
        <v/>
      </c>
      <c r="FF98" s="106" t="str">
        <f>IF(ISBLANK(DATASHEET!FA86),"",DATASHEET!FA86)</f>
        <v/>
      </c>
      <c r="FG98" s="107" t="str">
        <f>IF(ISBLANK(DATASHEET!FB86),"",DATASHEET!FB86)</f>
        <v/>
      </c>
    </row>
    <row r="99" spans="1:163" x14ac:dyDescent="0.25">
      <c r="A99" s="354">
        <f>DATASHEET!A87</f>
        <v>150951</v>
      </c>
      <c r="B99" s="42" t="str">
        <f>DATASHEET!B87</f>
        <v>HAWKINS, Mollie</v>
      </c>
      <c r="C99" s="109" t="str">
        <f>DATASHEET!C87</f>
        <v>12JN</v>
      </c>
      <c r="D99" s="110" t="str">
        <f>DATASHEET!D87</f>
        <v>F</v>
      </c>
      <c r="E99" s="110" t="str">
        <f>IFERROR(VLOOKUP(A99,'[5]Y12 Students'!$E$3:$I$271,5,FALSE),"")</f>
        <v>INTERNAL</v>
      </c>
      <c r="F99" s="110" t="str">
        <f>DATASHEET!E87</f>
        <v>N</v>
      </c>
      <c r="G99" s="110" t="str">
        <f>DATASHEET!F87</f>
        <v>White - British</v>
      </c>
      <c r="H99" s="110" t="str">
        <f>DATASHEET!G87</f>
        <v>N</v>
      </c>
      <c r="I99" s="110" t="str">
        <f>DATASHEET!H87</f>
        <v>N</v>
      </c>
      <c r="J99" s="111" t="str">
        <f>DATASHEET!J87</f>
        <v>4.75+ (C/B)</v>
      </c>
      <c r="K99" s="104" t="str">
        <f t="shared" si="77"/>
        <v/>
      </c>
      <c r="L99" s="104" t="str">
        <f t="shared" si="78"/>
        <v/>
      </c>
      <c r="M99" s="336" t="str">
        <f>IF(COUNT(L3VA!$N99,L3VA!$Z99,L3VA!$T99,L3VA!$AF99,L3VA!$AX99,L3VA!$AR99,L3VA!$BJ99,L3VA!$BD99,L3VA!$BP99,L3VA!#REF!,L3VA!$AL99,L3VA!$BV99,L3VA!$CH99,L3VA!$CZ99,L3VA!$CN99,L3VA!$DF99,L3VA!$CB99,L3VA!#REF!,L3VA!$DR99,L3VA!$DX99,L3VA!$ED99,L3VA!$EJ99,L3VA!$EP99,L3VA!$EV99,L3VA!$FB99,L3VA!$DL99)=0,"",AVERAGE(N99,Z99,T99,AF99,AL99,AX99,AR99,BJ99,BD99,BP99,BV99,CH99,CZ99,CN99,DF99,CB99,DR99,DX99,ED99,EJ99,EP99,EV99,FB99,DL99))</f>
        <v/>
      </c>
      <c r="N99" s="123" t="str">
        <f t="shared" si="81"/>
        <v/>
      </c>
      <c r="O99" s="124">
        <f>IFERROR(INDEX(DATASHEET!$A$1:$GG$231,MATCH(L3VA!$A99,DATASHEET!$A$1:$A$231,0),MATCH(L3VA!P$2,DATASHEET!$A$1:$GG$1,0)),"")</f>
        <v>0</v>
      </c>
      <c r="P99" s="105">
        <f>IF(VLOOKUP(L3VA!$A99,DATASHEET!$A$2:$EW$231,22,FALSE)="","",VLOOKUP(L3VA!$A99,DATASHEET!$A$2:$EW$231,22,FALSE))</f>
        <v>0</v>
      </c>
      <c r="Q99" s="105" t="str">
        <f t="shared" si="82"/>
        <v/>
      </c>
      <c r="R99" s="106" t="str">
        <f>IF(ISBLANK(DATASHEET!AF87),"",DATASHEET!AF87)</f>
        <v/>
      </c>
      <c r="S99" s="107" t="str">
        <f>IF(ISBLANK(DATASHEET!AG87),"",DATASHEET!AG87)</f>
        <v/>
      </c>
      <c r="T99" s="123" t="str">
        <f t="shared" si="83"/>
        <v/>
      </c>
      <c r="U99" s="124">
        <f>IFERROR(INDEX(DATASHEET!$A$1:$GG$231,MATCH(L3VA!$A99,DATASHEET!$A$1:$A$231,0),MATCH(L3VA!V$2,DATASHEET!$A$1:$GG$1,0)),"")</f>
        <v>0</v>
      </c>
      <c r="V99" s="105">
        <f>IF(VLOOKUP(L3VA!$A99,DATASHEET!$A$2:$EW$231,27,FALSE)="","",VLOOKUP(L3VA!$A99,DATASHEET!$A$2:$EW$231,27,FALSE))</f>
        <v>0</v>
      </c>
      <c r="W99" s="105" t="str">
        <f t="shared" si="84"/>
        <v/>
      </c>
      <c r="X99" s="106" t="str">
        <f>IF(ISBLANK(DATASHEET!AK87),"",DATASHEET!AK87)</f>
        <v>MM</v>
      </c>
      <c r="Y99" s="107" t="str">
        <f>IF(ISBLANK(DATASHEET!AL87),"",DATASHEET!AL87)</f>
        <v>12C-BI-10</v>
      </c>
      <c r="Z99" s="123" t="str">
        <f t="shared" si="85"/>
        <v/>
      </c>
      <c r="AA99" s="124">
        <f>IFERROR(INDEX(DATASHEET!$A$1:$GG$231,MATCH(L3VA!$A99,DATASHEET!$A$1:$A$231,0),MATCH(L3VA!AB$2,DATASHEET!$A$1:$GG$1,0)),"")</f>
        <v>0</v>
      </c>
      <c r="AB99" s="105" t="str">
        <f>IF(VLOOKUP(L3VA!$A99,DATASHEET!$A$2:$EW$231,32,FALSE)="","",VLOOKUP(L3VA!$A99,DATASHEET!$A$2:$EW$231,32,FALSE))</f>
        <v/>
      </c>
      <c r="AC99" s="105" t="str">
        <f t="shared" si="86"/>
        <v/>
      </c>
      <c r="AD99" s="106" t="str">
        <f>IF(ISBLANK(DATASHEET!AP87),"",DATASHEET!AP87)</f>
        <v/>
      </c>
      <c r="AE99" s="107" t="str">
        <f>IF(ISBLANK(DATASHEET!AQ87),"",DATASHEET!AQ87)</f>
        <v/>
      </c>
      <c r="AF99" s="123" t="str">
        <f t="shared" si="87"/>
        <v/>
      </c>
      <c r="AG99" s="124">
        <f>IFERROR(INDEX(DATASHEET!$A$1:$GG$231,MATCH(L3VA!$A99,DATASHEET!$A$1:$A$231,0),MATCH(L3VA!AH$2,DATASHEET!$A$1:$GG$1,0)),"")</f>
        <v>0</v>
      </c>
      <c r="AH99" s="105" t="str">
        <f>IF(VLOOKUP(L3VA!$A99,DATASHEET!$A$2:$EW$231,37,FALSE)="","",VLOOKUP(L3VA!$A99,DATASHEET!$A$2:$EW$231,37,FALSE))</f>
        <v>MM</v>
      </c>
      <c r="AI99" s="105" t="str">
        <f t="shared" si="88"/>
        <v/>
      </c>
      <c r="AJ99" s="106" t="str">
        <f>IF(ISBLANK(DATASHEET!AU87),"",DATASHEET!AU87)</f>
        <v>MB</v>
      </c>
      <c r="AK99" s="107" t="str">
        <f>IF(ISBLANK(DATASHEET!AV87),"",DATASHEET!AV87)</f>
        <v>12D-CH-2</v>
      </c>
      <c r="AL99" s="123" t="str">
        <f t="shared" si="89"/>
        <v/>
      </c>
      <c r="AM99" s="124">
        <f>IFERROR(INDEX(DATASHEET!$A$1:$GG$231,MATCH(L3VA!$A99,DATASHEET!$A$1:$A$231,0),MATCH(L3VA!AN$2,DATASHEET!$A$1:$GG$1,0)),"")</f>
        <v>0</v>
      </c>
      <c r="AN99" s="105" t="str">
        <f>IF(VLOOKUP(L3VA!$A99,DATASHEET!$A$2:$EW$231,42,FALSE)="","",VLOOKUP(L3VA!$A99,DATASHEET!$A$2:$EW$231,42,FALSE))</f>
        <v/>
      </c>
      <c r="AO99" s="105" t="str">
        <f t="shared" si="90"/>
        <v/>
      </c>
      <c r="AP99" s="106" t="str">
        <f>IF(ISBLANK(DATASHEET!AZ87),"",DATASHEET!AZ87)</f>
        <v/>
      </c>
      <c r="AQ99" s="107" t="str">
        <f>IF(ISBLANK(DATASHEET!BA87),"",DATASHEET!BA87)</f>
        <v/>
      </c>
      <c r="AR99" s="123" t="str">
        <f t="shared" si="91"/>
        <v/>
      </c>
      <c r="AS99" s="124">
        <f>IFERROR(INDEX(DATASHEET!$A$1:$GG$231,MATCH(L3VA!$A99,DATASHEET!$A$1:$A$231,0),MATCH(L3VA!AT$2,DATASHEET!$A$1:$GG$1,0)),"")</f>
        <v>0</v>
      </c>
      <c r="AT99" s="105" t="str">
        <f>IF(VLOOKUP(L3VA!$A99,DATASHEET!$A$2:$EW$231,47,FALSE)="","",VLOOKUP(L3VA!$A99,DATASHEET!$A$2:$EW$231,47,FALSE))</f>
        <v>MB</v>
      </c>
      <c r="AU99" s="105" t="str">
        <f t="shared" si="92"/>
        <v/>
      </c>
      <c r="AV99" s="106" t="str">
        <f>IF(ISBLANK(DATASHEET!BE87),"",DATASHEET!BE87)</f>
        <v/>
      </c>
      <c r="AW99" s="107" t="str">
        <f>IF(ISBLANK(DATASHEET!BF87),"",DATASHEET!BF87)</f>
        <v/>
      </c>
      <c r="AX99" s="123" t="str">
        <f t="shared" si="93"/>
        <v/>
      </c>
      <c r="AY99" s="124">
        <f>IFERROR(INDEX(DATASHEET!$A$1:$GG$231,MATCH(L3VA!$A99,DATASHEET!$A$1:$A$231,0),MATCH(L3VA!AZ$2,DATASHEET!$A$1:$GG$1,0)),"")</f>
        <v>0</v>
      </c>
      <c r="AZ99" s="105" t="str">
        <f>IF(VLOOKUP(L3VA!$A99,DATASHEET!$A$2:$EW$231,52,FALSE)="","",VLOOKUP(L3VA!$A99,DATASHEET!$A$2:$EW$231,52,FALSE))</f>
        <v/>
      </c>
      <c r="BA99" s="105" t="str">
        <f t="shared" si="94"/>
        <v/>
      </c>
      <c r="BB99" s="106" t="str">
        <f>IF(ISBLANK(DATASHEET!BJ87),"",DATASHEET!BJ87)</f>
        <v/>
      </c>
      <c r="BC99" s="107" t="str">
        <f>IF(ISBLANK(DATASHEET!BK87),"",DATASHEET!BK87)</f>
        <v/>
      </c>
      <c r="BD99" s="123" t="str">
        <f t="shared" si="95"/>
        <v/>
      </c>
      <c r="BE99" s="124">
        <f>IFERROR(INDEX(DATASHEET!$A$1:$GG$231,MATCH(L3VA!$A99,DATASHEET!$A$1:$A$231,0),MATCH(L3VA!BF$2,DATASHEET!$A$1:$GG$1,0)),"")</f>
        <v>0</v>
      </c>
      <c r="BF99" s="105" t="str">
        <f>IF(VLOOKUP(L3VA!$A99,DATASHEET!$A$2:$EW$231,57,FALSE)="","",VLOOKUP(L3VA!$A99,DATASHEET!$A$2:$EW$231,57,FALSE))</f>
        <v/>
      </c>
      <c r="BG99" s="105" t="str">
        <f t="shared" si="96"/>
        <v/>
      </c>
      <c r="BH99" s="106" t="str">
        <f>IF(ISBLANK(DATASHEET!BO87),"",DATASHEET!BO87)</f>
        <v/>
      </c>
      <c r="BI99" s="107" t="str">
        <f>IF(ISBLANK(DATASHEET!BP87),"",DATASHEET!BP87)</f>
        <v/>
      </c>
      <c r="BJ99" s="123" t="str">
        <f t="shared" si="97"/>
        <v/>
      </c>
      <c r="BK99" s="124">
        <f>IFERROR(INDEX(DATASHEET!$A$1:$GG$231,MATCH(L3VA!$A99,DATASHEET!$A$1:$A$231,0),MATCH(L3VA!BL$2,DATASHEET!$A$1:$GG$1,0)),"")</f>
        <v>0</v>
      </c>
      <c r="BL99" s="105" t="str">
        <f>IF(VLOOKUP(L3VA!$A99,DATASHEET!$A$2:$EW$231,62,FALSE)="","",VLOOKUP(L3VA!$A99,DATASHEET!$A$2:$EW$231,62,FALSE))</f>
        <v/>
      </c>
      <c r="BM99" s="105" t="str">
        <f t="shared" si="98"/>
        <v/>
      </c>
      <c r="BN99" s="106" t="str">
        <f>IF(ISBLANK(DATASHEET!BT87),"",DATASHEET!BT87)</f>
        <v/>
      </c>
      <c r="BO99" s="107" t="str">
        <f>IF(ISBLANK(DATASHEET!BU87),"",DATASHEET!BU87)</f>
        <v/>
      </c>
      <c r="BP99" s="123" t="str">
        <f t="shared" si="99"/>
        <v/>
      </c>
      <c r="BQ99" s="124">
        <f>IFERROR(INDEX(DATASHEET!$A$1:$GG$231,MATCH(L3VA!$A99,DATASHEET!$A$1:$A$231,0),MATCH(L3VA!BR$2,DATASHEET!$A$1:$GG$1,0)),"")</f>
        <v>0</v>
      </c>
      <c r="BR99" s="105" t="str">
        <f>IF(VLOOKUP(L3VA!$A99,DATASHEET!$A$2:$EW$231,67,FALSE)="","",VLOOKUP(L3VA!$A99,DATASHEET!$A$2:$EW$231,67,FALSE))</f>
        <v/>
      </c>
      <c r="BS99" s="105" t="str">
        <f t="shared" si="100"/>
        <v/>
      </c>
      <c r="BT99" s="106" t="str">
        <f>IF(ISBLANK(DATASHEET!BY87),"",DATASHEET!BY87)</f>
        <v/>
      </c>
      <c r="BU99" s="107" t="str">
        <f>IF(ISBLANK(DATASHEET!BZ87),"",DATASHEET!BZ87)</f>
        <v/>
      </c>
      <c r="BV99" s="123" t="str">
        <f t="shared" si="101"/>
        <v/>
      </c>
      <c r="BW99" s="124">
        <f>IFERROR(INDEX(DATASHEET!$A$1:$GG$231,MATCH(L3VA!$A99,DATASHEET!$A$1:$A$231,0),MATCH(L3VA!BX$2,DATASHEET!$A$1:$GG$1,0)),"")</f>
        <v>0</v>
      </c>
      <c r="BX99" s="105" t="str">
        <f>IF(VLOOKUP(L3VA!$A99,DATASHEET!$A$2:$EW$231,77,FALSE)="","",VLOOKUP(L3VA!$A99,DATASHEET!$A$2:$EW$231,77,FALSE))</f>
        <v/>
      </c>
      <c r="BY99" s="105" t="str">
        <f t="shared" si="102"/>
        <v/>
      </c>
      <c r="BZ99" s="106" t="str">
        <f>IF(ISBLANK(DATASHEET!CI87),"",DATASHEET!CI87)</f>
        <v/>
      </c>
      <c r="CA99" s="107" t="str">
        <f>IF(ISBLANK(DATASHEET!CJ87),"",DATASHEET!CJ87)</f>
        <v/>
      </c>
      <c r="CB99" s="123" t="str">
        <f t="shared" si="103"/>
        <v/>
      </c>
      <c r="CC99" s="124">
        <f>IFERROR(INDEX(DATASHEET!$A$1:$GG$231,MATCH(L3VA!$A99,DATASHEET!$A$1:$A$231,0),MATCH(L3VA!CD$2,DATASHEET!$A$1:$GG$1,0)),"")</f>
        <v>0</v>
      </c>
      <c r="CD99" s="105" t="str">
        <f>IF(VLOOKUP(L3VA!$A99,DATASHEET!$A$2:$EW$231,82,FALSE)="","",VLOOKUP(L3VA!$A99,DATASHEET!$A$2:$EW$231,82,FALSE))</f>
        <v>DWA</v>
      </c>
      <c r="CE99" s="105" t="str">
        <f t="shared" si="104"/>
        <v/>
      </c>
      <c r="CF99" s="106" t="str">
        <f>IF(ISBLANK(DATASHEET!CN87),"",DATASHEET!CN87)</f>
        <v/>
      </c>
      <c r="CG99" s="107" t="str">
        <f>IF(ISBLANK(DATASHEET!CO87),"",DATASHEET!CO87)</f>
        <v/>
      </c>
      <c r="CH99" s="123" t="str">
        <f t="shared" si="105"/>
        <v/>
      </c>
      <c r="CI99" s="124">
        <f>IFERROR(INDEX(DATASHEET!$A$1:$GG$231,MATCH(L3VA!$A99,DATASHEET!$A$1:$A$231,0),MATCH(L3VA!CJ$2,DATASHEET!$A$1:$GG$1,0)),"")</f>
        <v>0</v>
      </c>
      <c r="CJ99" s="105" t="str">
        <f>IF(VLOOKUP(L3VA!$A99,DATASHEET!$A$2:$EW$231,87,FALSE)="","",VLOOKUP(L3VA!$A99,DATASHEET!$A$2:$EW$231,87,FALSE))</f>
        <v/>
      </c>
      <c r="CK99" s="105" t="str">
        <f t="shared" si="79"/>
        <v/>
      </c>
      <c r="CL99" s="106" t="str">
        <f>IF(ISBLANK(DATASHEET!CS87),"",DATASHEET!CS87)</f>
        <v/>
      </c>
      <c r="CM99" s="107" t="str">
        <f>IF(ISBLANK(DATASHEET!CT87),"",DATASHEET!CT87)</f>
        <v/>
      </c>
      <c r="CN99" s="123" t="str">
        <f t="shared" si="106"/>
        <v/>
      </c>
      <c r="CO99" s="124">
        <f>IFERROR(INDEX(DATASHEET!$A$1:$GG$231,MATCH(L3VA!$A99,DATASHEET!$A$1:$A$231,0),MATCH(L3VA!CP$2,DATASHEET!$A$1:$GG$1,0)),"")</f>
        <v>0</v>
      </c>
      <c r="CP99" s="105" t="str">
        <f>IF(VLOOKUP(L3VA!$A99,DATASHEET!$A$2:$EW$231,92,FALSE)="","",VLOOKUP(L3VA!$A99,DATASHEET!$A$2:$EW$231,92,FALSE))</f>
        <v/>
      </c>
      <c r="CQ99" s="105" t="str">
        <f t="shared" si="107"/>
        <v/>
      </c>
      <c r="CR99" s="106" t="str">
        <f>IF(ISBLANK(DATASHEET!CX87),"",DATASHEET!CX87)</f>
        <v/>
      </c>
      <c r="CS99" s="107" t="str">
        <f>IF(ISBLANK(DATASHEET!CY87),"",DATASHEET!CY87)</f>
        <v/>
      </c>
      <c r="CT99" s="123" t="str">
        <f t="shared" si="108"/>
        <v/>
      </c>
      <c r="CU99" s="124">
        <f>IFERROR(INDEX(DATASHEET!$A$1:$GG$231,MATCH(L3VA!$A99,DATASHEET!$A$1:$A$231,0),MATCH(L3VA!CV$2,DATASHEET!$A$1:$GG$1,0)),"")</f>
        <v>0</v>
      </c>
      <c r="CV99" s="105" t="str">
        <f>IF(VLOOKUP(L3VA!$A99,DATASHEET!$A$2:$EW$231,107,FALSE)="","",VLOOKUP(L3VA!$A99,DATASHEET!$A$2:$EW$231,107,FALSE))</f>
        <v/>
      </c>
      <c r="CW99" s="105" t="str">
        <f t="shared" si="109"/>
        <v/>
      </c>
      <c r="CX99" s="106" t="str">
        <f>IF(ISBLANK(DATASHEET!DC87),"",DATASHEET!DC87)</f>
        <v/>
      </c>
      <c r="CY99" s="107" t="str">
        <f>IF(ISBLANK(DATASHEET!DD87),"",DATASHEET!DD87)</f>
        <v/>
      </c>
      <c r="CZ99" s="123" t="str">
        <f t="shared" si="110"/>
        <v/>
      </c>
      <c r="DA99" s="124">
        <f>IFERROR(INDEX(DATASHEET!$A$1:$GG$231,MATCH(L3VA!$A99,DATASHEET!$A$1:$A$231,0),MATCH(L3VA!DB$2,DATASHEET!$A$1:$GG$1,0)),"")</f>
        <v>0</v>
      </c>
      <c r="DB99" s="105" t="str">
        <f>IF(VLOOKUP(L3VA!$A99,DATASHEET!$A$2:$EW$231,97,FALSE)="","",VLOOKUP(L3VA!$A99,DATASHEET!$A$2:$EW$231,97,FALSE))</f>
        <v/>
      </c>
      <c r="DC99" s="105" t="str">
        <f t="shared" si="111"/>
        <v/>
      </c>
      <c r="DD99" s="106" t="str">
        <f>IF(ISBLANK(DATASHEET!DH87),"",DATASHEET!DH87)</f>
        <v/>
      </c>
      <c r="DE99" s="107" t="str">
        <f>IF(ISBLANK(DATASHEET!DI87),"",DATASHEET!DI87)</f>
        <v/>
      </c>
      <c r="DF99" s="123" t="str">
        <f t="shared" si="112"/>
        <v/>
      </c>
      <c r="DG99" s="124">
        <f>IFERROR(INDEX(DATASHEET!$A$1:$GG$231,MATCH(L3VA!$A99,DATASHEET!$A$1:$A$231,0),MATCH(L3VA!DH$2,DATASHEET!$A$1:$GG$1,0)),"")</f>
        <v>0</v>
      </c>
      <c r="DH99" s="105" t="str">
        <f>IF(VLOOKUP(L3VA!$A99,DATASHEET!$A$2:$EW$231,102,FALSE)="","",VLOOKUP(L3VA!$A99,DATASHEET!$A$2:$EW$231,102,FALSE))</f>
        <v/>
      </c>
      <c r="DI99" s="105" t="str">
        <f t="shared" si="113"/>
        <v/>
      </c>
      <c r="DJ99" s="106" t="str">
        <f>IF(ISBLANK(DATASHEET!DM87),"",DATASHEET!DM87)</f>
        <v/>
      </c>
      <c r="DK99" s="107" t="str">
        <f>IF(ISBLANK(DATASHEET!DN87),"",DATASHEET!DN87)</f>
        <v/>
      </c>
      <c r="DL99" s="123" t="str">
        <f t="shared" si="114"/>
        <v/>
      </c>
      <c r="DM99" s="124">
        <f>IFERROR(INDEX(DATASHEET!$A$1:$GG$231,MATCH(L3VA!$A99,DATASHEET!$A$1:$A$231,0),MATCH(L3VA!DN$2,DATASHEET!$A$1:$GG$1,0)),"")</f>
        <v>0</v>
      </c>
      <c r="DN99" s="105" t="str">
        <f>IF(VLOOKUP(L3VA!$A99,DATASHEET!$A$2:$FW$231,112,FALSE)="","",VLOOKUP(L3VA!$A99,DATASHEET!$A$2:$FW$231,112,FALSE))</f>
        <v/>
      </c>
      <c r="DO99" s="105" t="str">
        <f t="shared" si="80"/>
        <v/>
      </c>
      <c r="DP99" s="106" t="str">
        <f>IF(ISBLANK(DATASHEET!DR87),"",DATASHEET!DR87)</f>
        <v/>
      </c>
      <c r="DQ99" s="107" t="str">
        <f>IF(ISBLANK(DATASHEET!DS87),"",DATASHEET!DS87)</f>
        <v/>
      </c>
      <c r="DR99" s="123" t="str">
        <f t="shared" si="115"/>
        <v/>
      </c>
      <c r="DS99" s="124">
        <f>IFERROR(INDEX(DATASHEET!$A$1:$GG$231,MATCH(L3VA!$A99,DATASHEET!$A$1:$A$231,0),MATCH(L3VA!DT$2,DATASHEET!$A$1:$GG$1,0)),"")</f>
        <v>0</v>
      </c>
      <c r="DT99" s="105" t="str">
        <f>IF(VLOOKUP(L3VA!$A99,DATASHEET!$A$2:$EW$231,117,FALSE)="","",VLOOKUP(L3VA!$A99,DATASHEET!$A$2:$EW$231,117,FALSE))</f>
        <v/>
      </c>
      <c r="DU99" s="105" t="str">
        <f t="shared" si="116"/>
        <v/>
      </c>
      <c r="DV99" s="106" t="str">
        <f>IF(ISBLANK(DATASHEET!DW87),"",DATASHEET!DW87)</f>
        <v/>
      </c>
      <c r="DW99" s="107" t="str">
        <f>IF(ISBLANK(DATASHEET!DX87),"",DATASHEET!DX87)</f>
        <v/>
      </c>
      <c r="DX99" s="123" t="str">
        <f t="shared" si="117"/>
        <v/>
      </c>
      <c r="DY99" s="124" t="str">
        <f>IFERROR(INDEX(DATASHEET!$A$1:$GG$231,MATCH(L3VA!$A99,DATASHEET!$A$1:$A$231,0),MATCH(L3VA!DZ$2,DATASHEET!$A$1:$GG$1,0)),"")</f>
        <v/>
      </c>
      <c r="DZ99" s="105" t="str">
        <f>IF(VLOOKUP(L3VA!$A99,DATASHEET!$A$2:$EW$231,122,FALSE)="","",VLOOKUP(L3VA!$A99,DATASHEET!$A$2:$EW$231,122,FALSE))</f>
        <v/>
      </c>
      <c r="EA99" s="105" t="str">
        <f t="shared" si="118"/>
        <v/>
      </c>
      <c r="EB99" s="106" t="str">
        <f>IF(ISBLANK(DATASHEET!EB87),"",DATASHEET!EB87)</f>
        <v/>
      </c>
      <c r="EC99" s="107" t="str">
        <f>IF(ISBLANK(DATASHEET!EC87),"",DATASHEET!EC87)</f>
        <v/>
      </c>
      <c r="ED99" s="123" t="str">
        <f t="shared" si="119"/>
        <v/>
      </c>
      <c r="EE99" s="124">
        <f>IFERROR(INDEX(DATASHEET!$A$1:$GG$231,MATCH(L3VA!$A99,DATASHEET!$A$1:$A$231,0),MATCH(L3VA!EF$2,DATASHEET!$A$1:$GG$1,0)),"")</f>
        <v>0</v>
      </c>
      <c r="EF99" s="105" t="str">
        <f>IF(VLOOKUP(L3VA!$A99,DATASHEET!$A$2:$EW$231,127,FALSE)="","",VLOOKUP(L3VA!$A99,DATASHEET!$A$2:$EW$231,127,FALSE))</f>
        <v/>
      </c>
      <c r="EG99" s="105" t="str">
        <f t="shared" si="120"/>
        <v/>
      </c>
      <c r="EH99" s="106" t="str">
        <f>IF(ISBLANK(DATASHEET!EG87),"",DATASHEET!EG87)</f>
        <v/>
      </c>
      <c r="EI99" s="107" t="str">
        <f>IF(ISBLANK(DATASHEET!EH87),"",DATASHEET!EH87)</f>
        <v/>
      </c>
      <c r="EJ99" s="123" t="str">
        <f t="shared" si="121"/>
        <v/>
      </c>
      <c r="EK99" s="124">
        <f>IFERROR(INDEX(DATASHEET!$A$1:$GG$231,MATCH(L3VA!$A99,DATASHEET!$A$1:$A$231,0),MATCH(L3VA!EL$2,DATASHEET!$A$1:$GG$1,0)),"")</f>
        <v>0</v>
      </c>
      <c r="EL99" s="105" t="str">
        <f>IF(VLOOKUP(L3VA!$A99,DATASHEET!$A$2:$EW$231,132,FALSE)="","",VLOOKUP(L3VA!$A99,DATASHEET!$A$2:$EW$231,132,FALSE))</f>
        <v/>
      </c>
      <c r="EM99" s="105" t="str">
        <f t="shared" si="122"/>
        <v/>
      </c>
      <c r="EN99" s="106" t="str">
        <f>IF(ISBLANK(DATASHEET!EL87),"",DATASHEET!EL87)</f>
        <v/>
      </c>
      <c r="EO99" s="107" t="str">
        <f>IF(ISBLANK(DATASHEET!EM87),"",DATASHEET!EM87)</f>
        <v/>
      </c>
      <c r="EP99" s="123" t="str">
        <f t="shared" si="123"/>
        <v/>
      </c>
      <c r="EQ99" s="124">
        <f>IFERROR(INDEX(DATASHEET!$A$1:$GG$231,MATCH(L3VA!$A99,DATASHEET!$A$1:$A$231,0),MATCH(L3VA!ER$2,DATASHEET!$A$1:$GG$1,0)),"")</f>
        <v>0</v>
      </c>
      <c r="ER99" s="105" t="str">
        <f>IF(VLOOKUP(L3VA!$A99,DATASHEET!$A$2:$EW$231,137,FALSE)="","",VLOOKUP(L3VA!$A99,DATASHEET!$A$2:$EW$231,137,FALSE))</f>
        <v/>
      </c>
      <c r="ES99" s="105" t="str">
        <f t="shared" si="124"/>
        <v/>
      </c>
      <c r="ET99" s="106" t="str">
        <f>IF(ISBLANK(DATASHEET!EQ87),"",DATASHEET!EQ87)</f>
        <v>AWIL</v>
      </c>
      <c r="EU99" s="107" t="str">
        <f>IF(ISBLANK(DATASHEET!ER87),"",DATASHEET!ER87)</f>
        <v>12E-PY-7</v>
      </c>
      <c r="EV99" s="123" t="str">
        <f t="shared" si="125"/>
        <v/>
      </c>
      <c r="EW99" s="124">
        <f>IFERROR(INDEX(DATASHEET!$A$1:$GG$231,MATCH(L3VA!$A99,DATASHEET!$A$1:$A$231,0),MATCH(L3VA!EX$2,DATASHEET!$A$1:$GG$1,0)),"")</f>
        <v>0</v>
      </c>
      <c r="EX99" s="105" t="str">
        <f>IF(VLOOKUP(L3VA!$A99,DATASHEET!$A$2:$EW$231,142,FALSE)="","",VLOOKUP(L3VA!$A99,DATASHEET!$A$2:$EW$231,142,FALSE))</f>
        <v/>
      </c>
      <c r="EY99" s="105" t="str">
        <f t="shared" si="126"/>
        <v/>
      </c>
      <c r="EZ99" s="106" t="str">
        <f>IF(ISBLANK(DATASHEET!EV87),"",DATASHEET!EV87)</f>
        <v/>
      </c>
      <c r="FA99" s="107" t="str">
        <f>IF(ISBLANK(DATASHEET!EW87),"",DATASHEET!EW87)</f>
        <v/>
      </c>
      <c r="FB99" s="123" t="str">
        <f t="shared" si="127"/>
        <v/>
      </c>
      <c r="FC99" s="124">
        <f>IFERROR(INDEX(DATASHEET!$A$1:$GG$231,MATCH(L3VA!$A99,DATASHEET!$A$1:$A$231,0),MATCH(L3VA!FD$2,DATASHEET!$A$1:$GG$1,0)),"")</f>
        <v>0</v>
      </c>
      <c r="FD99" s="105" t="str">
        <f>IF(VLOOKUP(L3VA!$A99,DATASHEET!$A$2:$FW$231,147,FALSE)="","",VLOOKUP(L3VA!$A99,DATASHEET!$A$2:$FW$231,147,FALSE))</f>
        <v>AWIL</v>
      </c>
      <c r="FE99" s="105" t="str">
        <f t="shared" si="128"/>
        <v/>
      </c>
      <c r="FF99" s="106" t="str">
        <f>IF(ISBLANK(DATASHEET!FA87),"",DATASHEET!FA87)</f>
        <v/>
      </c>
      <c r="FG99" s="107" t="str">
        <f>IF(ISBLANK(DATASHEET!FB87),"",DATASHEET!FB87)</f>
        <v/>
      </c>
    </row>
    <row r="100" spans="1:163" x14ac:dyDescent="0.25">
      <c r="A100" s="354">
        <f>DATASHEET!A88</f>
        <v>150844</v>
      </c>
      <c r="B100" s="42" t="str">
        <f>DATASHEET!B88</f>
        <v>HEAFEY, Emma</v>
      </c>
      <c r="C100" s="109" t="str">
        <f>DATASHEET!C88</f>
        <v>12SG</v>
      </c>
      <c r="D100" s="110" t="str">
        <f>DATASHEET!D88</f>
        <v>F</v>
      </c>
      <c r="E100" s="110" t="str">
        <f>IFERROR(VLOOKUP(A100,'[5]Y12 Students'!$E$3:$I$271,5,FALSE),"")</f>
        <v>INTERNAL</v>
      </c>
      <c r="F100" s="110" t="str">
        <f>DATASHEET!E88</f>
        <v>N</v>
      </c>
      <c r="G100" s="110" t="str">
        <f>DATASHEET!F88</f>
        <v>White - British</v>
      </c>
      <c r="H100" s="110" t="str">
        <f>DATASHEET!G88</f>
        <v>N</v>
      </c>
      <c r="I100" s="110" t="str">
        <f>DATASHEET!H88</f>
        <v>N</v>
      </c>
      <c r="J100" s="111" t="str">
        <f>DATASHEET!J88</f>
        <v>6.25+ (B/A)</v>
      </c>
      <c r="K100" s="104" t="str">
        <f t="shared" si="77"/>
        <v/>
      </c>
      <c r="L100" s="104" t="str">
        <f t="shared" si="78"/>
        <v/>
      </c>
      <c r="M100" s="336" t="str">
        <f>IF(COUNT(L3VA!$N100,L3VA!$Z100,L3VA!$T100,L3VA!$AF100,L3VA!$AX100,L3VA!$AR100,L3VA!$BJ100,L3VA!$BD100,L3VA!$BP100,L3VA!#REF!,L3VA!$AL100,L3VA!$BV100,L3VA!$CH100,L3VA!$CZ100,L3VA!$CN100,L3VA!$DF100,L3VA!$CB100,L3VA!#REF!,L3VA!$DR100,L3VA!$DX100,L3VA!$ED100,L3VA!$EJ100,L3VA!$EP100,L3VA!$EV100,L3VA!$FB100,L3VA!$DL100)=0,"",AVERAGE(N100,Z100,T100,AF100,AL100,AX100,AR100,BJ100,BD100,BP100,BV100,CH100,CZ100,CN100,DF100,CB100,DR100,DX100,ED100,EJ100,EP100,EV100,FB100,DL100))</f>
        <v/>
      </c>
      <c r="N100" s="123" t="str">
        <f t="shared" si="81"/>
        <v/>
      </c>
      <c r="O100" s="124">
        <f>IFERROR(INDEX(DATASHEET!$A$1:$GG$231,MATCH(L3VA!$A100,DATASHEET!$A$1:$A$231,0),MATCH(L3VA!P$2,DATASHEET!$A$1:$GG$1,0)),"")</f>
        <v>0</v>
      </c>
      <c r="P100" s="105">
        <f>IF(VLOOKUP(L3VA!$A100,DATASHEET!$A$2:$EW$231,22,FALSE)="","",VLOOKUP(L3VA!$A100,DATASHEET!$A$2:$EW$231,22,FALSE))</f>
        <v>0</v>
      </c>
      <c r="Q100" s="105" t="str">
        <f t="shared" si="82"/>
        <v/>
      </c>
      <c r="R100" s="106" t="str">
        <f>IF(ISBLANK(DATASHEET!AF88),"",DATASHEET!AF88)</f>
        <v/>
      </c>
      <c r="S100" s="107" t="str">
        <f>IF(ISBLANK(DATASHEET!AG88),"",DATASHEET!AG88)</f>
        <v/>
      </c>
      <c r="T100" s="123" t="str">
        <f t="shared" si="83"/>
        <v/>
      </c>
      <c r="U100" s="124">
        <f>IFERROR(INDEX(DATASHEET!$A$1:$GG$231,MATCH(L3VA!$A100,DATASHEET!$A$1:$A$231,0),MATCH(L3VA!V$2,DATASHEET!$A$1:$GG$1,0)),"")</f>
        <v>0</v>
      </c>
      <c r="V100" s="105">
        <f>IF(VLOOKUP(L3VA!$A100,DATASHEET!$A$2:$EW$231,27,FALSE)="","",VLOOKUP(L3VA!$A100,DATASHEET!$A$2:$EW$231,27,FALSE))</f>
        <v>0</v>
      </c>
      <c r="W100" s="105" t="str">
        <f t="shared" si="84"/>
        <v/>
      </c>
      <c r="X100" s="106" t="str">
        <f>IF(ISBLANK(DATASHEET!AK88),"",DATASHEET!AK88)</f>
        <v/>
      </c>
      <c r="Y100" s="107" t="str">
        <f>IF(ISBLANK(DATASHEET!AL88),"",DATASHEET!AL88)</f>
        <v/>
      </c>
      <c r="Z100" s="123" t="str">
        <f t="shared" si="85"/>
        <v/>
      </c>
      <c r="AA100" s="124">
        <f>IFERROR(INDEX(DATASHEET!$A$1:$GG$231,MATCH(L3VA!$A100,DATASHEET!$A$1:$A$231,0),MATCH(L3VA!AB$2,DATASHEET!$A$1:$GG$1,0)),"")</f>
        <v>0</v>
      </c>
      <c r="AB100" s="105" t="str">
        <f>IF(VLOOKUP(L3VA!$A100,DATASHEET!$A$2:$EW$231,32,FALSE)="","",VLOOKUP(L3VA!$A100,DATASHEET!$A$2:$EW$231,32,FALSE))</f>
        <v/>
      </c>
      <c r="AC100" s="105" t="str">
        <f t="shared" si="86"/>
        <v/>
      </c>
      <c r="AD100" s="106" t="str">
        <f>IF(ISBLANK(DATASHEET!AP88),"",DATASHEET!AP88)</f>
        <v/>
      </c>
      <c r="AE100" s="107" t="str">
        <f>IF(ISBLANK(DATASHEET!AQ88),"",DATASHEET!AQ88)</f>
        <v/>
      </c>
      <c r="AF100" s="123" t="str">
        <f t="shared" si="87"/>
        <v/>
      </c>
      <c r="AG100" s="124">
        <f>IFERROR(INDEX(DATASHEET!$A$1:$GG$231,MATCH(L3VA!$A100,DATASHEET!$A$1:$A$231,0),MATCH(L3VA!AH$2,DATASHEET!$A$1:$GG$1,0)),"")</f>
        <v>0</v>
      </c>
      <c r="AH100" s="105" t="str">
        <f>IF(VLOOKUP(L3VA!$A100,DATASHEET!$A$2:$EW$231,37,FALSE)="","",VLOOKUP(L3VA!$A100,DATASHEET!$A$2:$EW$231,37,FALSE))</f>
        <v/>
      </c>
      <c r="AI100" s="105" t="str">
        <f t="shared" si="88"/>
        <v/>
      </c>
      <c r="AJ100" s="106" t="str">
        <f>IF(ISBLANK(DATASHEET!AU88),"",DATASHEET!AU88)</f>
        <v/>
      </c>
      <c r="AK100" s="107" t="str">
        <f>IF(ISBLANK(DATASHEET!AV88),"",DATASHEET!AV88)</f>
        <v/>
      </c>
      <c r="AL100" s="123" t="str">
        <f t="shared" si="89"/>
        <v/>
      </c>
      <c r="AM100" s="124">
        <f>IFERROR(INDEX(DATASHEET!$A$1:$GG$231,MATCH(L3VA!$A100,DATASHEET!$A$1:$A$231,0),MATCH(L3VA!AN$2,DATASHEET!$A$1:$GG$1,0)),"")</f>
        <v>0</v>
      </c>
      <c r="AN100" s="105" t="str">
        <f>IF(VLOOKUP(L3VA!$A100,DATASHEET!$A$2:$EW$231,42,FALSE)="","",VLOOKUP(L3VA!$A100,DATASHEET!$A$2:$EW$231,42,FALSE))</f>
        <v/>
      </c>
      <c r="AO100" s="105" t="str">
        <f t="shared" si="90"/>
        <v/>
      </c>
      <c r="AP100" s="106" t="str">
        <f>IF(ISBLANK(DATASHEET!AZ88),"",DATASHEET!AZ88)</f>
        <v/>
      </c>
      <c r="AQ100" s="107" t="str">
        <f>IF(ISBLANK(DATASHEET!BA88),"",DATASHEET!BA88)</f>
        <v/>
      </c>
      <c r="AR100" s="123" t="str">
        <f t="shared" si="91"/>
        <v/>
      </c>
      <c r="AS100" s="124">
        <f>IFERROR(INDEX(DATASHEET!$A$1:$GG$231,MATCH(L3VA!$A100,DATASHEET!$A$1:$A$231,0),MATCH(L3VA!AT$2,DATASHEET!$A$1:$GG$1,0)),"")</f>
        <v>0</v>
      </c>
      <c r="AT100" s="105" t="str">
        <f>IF(VLOOKUP(L3VA!$A100,DATASHEET!$A$2:$EW$231,47,FALSE)="","",VLOOKUP(L3VA!$A100,DATASHEET!$A$2:$EW$231,47,FALSE))</f>
        <v/>
      </c>
      <c r="AU100" s="105" t="str">
        <f t="shared" si="92"/>
        <v/>
      </c>
      <c r="AV100" s="106" t="str">
        <f>IF(ISBLANK(DATASHEET!BE88),"",DATASHEET!BE88)</f>
        <v/>
      </c>
      <c r="AW100" s="107" t="str">
        <f>IF(ISBLANK(DATASHEET!BF88),"",DATASHEET!BF88)</f>
        <v/>
      </c>
      <c r="AX100" s="123" t="str">
        <f t="shared" si="93"/>
        <v/>
      </c>
      <c r="AY100" s="124">
        <f>IFERROR(INDEX(DATASHEET!$A$1:$GG$231,MATCH(L3VA!$A100,DATASHEET!$A$1:$A$231,0),MATCH(L3VA!AZ$2,DATASHEET!$A$1:$GG$1,0)),"")</f>
        <v>0</v>
      </c>
      <c r="AZ100" s="105" t="str">
        <f>IF(VLOOKUP(L3VA!$A100,DATASHEET!$A$2:$EW$231,52,FALSE)="","",VLOOKUP(L3VA!$A100,DATASHEET!$A$2:$EW$231,52,FALSE))</f>
        <v/>
      </c>
      <c r="BA100" s="105" t="str">
        <f t="shared" si="94"/>
        <v/>
      </c>
      <c r="BB100" s="106" t="str">
        <f>IF(ISBLANK(DATASHEET!BJ88),"",DATASHEET!BJ88)</f>
        <v/>
      </c>
      <c r="BC100" s="107" t="str">
        <f>IF(ISBLANK(DATASHEET!BK88),"",DATASHEET!BK88)</f>
        <v/>
      </c>
      <c r="BD100" s="123" t="str">
        <f t="shared" si="95"/>
        <v/>
      </c>
      <c r="BE100" s="124">
        <f>IFERROR(INDEX(DATASHEET!$A$1:$GG$231,MATCH(L3VA!$A100,DATASHEET!$A$1:$A$231,0),MATCH(L3VA!BF$2,DATASHEET!$A$1:$GG$1,0)),"")</f>
        <v>0</v>
      </c>
      <c r="BF100" s="105" t="str">
        <f>IF(VLOOKUP(L3VA!$A100,DATASHEET!$A$2:$EW$231,57,FALSE)="","",VLOOKUP(L3VA!$A100,DATASHEET!$A$2:$EW$231,57,FALSE))</f>
        <v/>
      </c>
      <c r="BG100" s="105" t="str">
        <f t="shared" si="96"/>
        <v/>
      </c>
      <c r="BH100" s="106" t="str">
        <f>IF(ISBLANK(DATASHEET!BO88),"",DATASHEET!BO88)</f>
        <v/>
      </c>
      <c r="BI100" s="107" t="str">
        <f>IF(ISBLANK(DATASHEET!BP88),"",DATASHEET!BP88)</f>
        <v/>
      </c>
      <c r="BJ100" s="123" t="str">
        <f t="shared" si="97"/>
        <v/>
      </c>
      <c r="BK100" s="124">
        <f>IFERROR(INDEX(DATASHEET!$A$1:$GG$231,MATCH(L3VA!$A100,DATASHEET!$A$1:$A$231,0),MATCH(L3VA!BL$2,DATASHEET!$A$1:$GG$1,0)),"")</f>
        <v>0</v>
      </c>
      <c r="BL100" s="105" t="str">
        <f>IF(VLOOKUP(L3VA!$A100,DATASHEET!$A$2:$EW$231,62,FALSE)="","",VLOOKUP(L3VA!$A100,DATASHEET!$A$2:$EW$231,62,FALSE))</f>
        <v/>
      </c>
      <c r="BM100" s="105" t="str">
        <f t="shared" si="98"/>
        <v/>
      </c>
      <c r="BN100" s="106" t="str">
        <f>IF(ISBLANK(DATASHEET!BT88),"",DATASHEET!BT88)</f>
        <v/>
      </c>
      <c r="BO100" s="107" t="str">
        <f>IF(ISBLANK(DATASHEET!BU88),"",DATASHEET!BU88)</f>
        <v/>
      </c>
      <c r="BP100" s="123" t="str">
        <f t="shared" si="99"/>
        <v/>
      </c>
      <c r="BQ100" s="124">
        <f>IFERROR(INDEX(DATASHEET!$A$1:$GG$231,MATCH(L3VA!$A100,DATASHEET!$A$1:$A$231,0),MATCH(L3VA!BR$2,DATASHEET!$A$1:$GG$1,0)),"")</f>
        <v>0</v>
      </c>
      <c r="BR100" s="105" t="str">
        <f>IF(VLOOKUP(L3VA!$A100,DATASHEET!$A$2:$EW$231,67,FALSE)="","",VLOOKUP(L3VA!$A100,DATASHEET!$A$2:$EW$231,67,FALSE))</f>
        <v/>
      </c>
      <c r="BS100" s="105" t="str">
        <f t="shared" si="100"/>
        <v/>
      </c>
      <c r="BT100" s="106" t="str">
        <f>IF(ISBLANK(DATASHEET!BY88),"",DATASHEET!BY88)</f>
        <v>CSN</v>
      </c>
      <c r="BU100" s="107" t="str">
        <f>IF(ISBLANK(DATASHEET!BZ88),"",DATASHEET!BZ88)</f>
        <v>12D-ENL-5</v>
      </c>
      <c r="BV100" s="123" t="str">
        <f t="shared" si="101"/>
        <v/>
      </c>
      <c r="BW100" s="124">
        <f>IFERROR(INDEX(DATASHEET!$A$1:$GG$231,MATCH(L3VA!$A100,DATASHEET!$A$1:$A$231,0),MATCH(L3VA!BX$2,DATASHEET!$A$1:$GG$1,0)),"")</f>
        <v>0</v>
      </c>
      <c r="BX100" s="105" t="str">
        <f>IF(VLOOKUP(L3VA!$A100,DATASHEET!$A$2:$EW$231,77,FALSE)="","",VLOOKUP(L3VA!$A100,DATASHEET!$A$2:$EW$231,77,FALSE))</f>
        <v>CSN</v>
      </c>
      <c r="BY100" s="105" t="str">
        <f t="shared" si="102"/>
        <v/>
      </c>
      <c r="BZ100" s="106" t="str">
        <f>IF(ISBLANK(DATASHEET!CI88),"",DATASHEET!CI88)</f>
        <v/>
      </c>
      <c r="CA100" s="107" t="str">
        <f>IF(ISBLANK(DATASHEET!CJ88),"",DATASHEET!CJ88)</f>
        <v/>
      </c>
      <c r="CB100" s="123" t="str">
        <f t="shared" si="103"/>
        <v/>
      </c>
      <c r="CC100" s="124">
        <f>IFERROR(INDEX(DATASHEET!$A$1:$GG$231,MATCH(L3VA!$A100,DATASHEET!$A$1:$A$231,0),MATCH(L3VA!CD$2,DATASHEET!$A$1:$GG$1,0)),"")</f>
        <v>0</v>
      </c>
      <c r="CD100" s="105" t="str">
        <f>IF(VLOOKUP(L3VA!$A100,DATASHEET!$A$2:$EW$231,82,FALSE)="","",VLOOKUP(L3VA!$A100,DATASHEET!$A$2:$EW$231,82,FALSE))</f>
        <v>LSA5</v>
      </c>
      <c r="CE100" s="105" t="str">
        <f t="shared" si="104"/>
        <v/>
      </c>
      <c r="CF100" s="106" t="str">
        <f>IF(ISBLANK(DATASHEET!CN88),"",DATASHEET!CN88)</f>
        <v/>
      </c>
      <c r="CG100" s="107" t="str">
        <f>IF(ISBLANK(DATASHEET!CO88),"",DATASHEET!CO88)</f>
        <v/>
      </c>
      <c r="CH100" s="123" t="str">
        <f t="shared" si="105"/>
        <v/>
      </c>
      <c r="CI100" s="124">
        <f>IFERROR(INDEX(DATASHEET!$A$1:$GG$231,MATCH(L3VA!$A100,DATASHEET!$A$1:$A$231,0),MATCH(L3VA!CJ$2,DATASHEET!$A$1:$GG$1,0)),"")</f>
        <v>0</v>
      </c>
      <c r="CJ100" s="105" t="str">
        <f>IF(VLOOKUP(L3VA!$A100,DATASHEET!$A$2:$EW$231,87,FALSE)="","",VLOOKUP(L3VA!$A100,DATASHEET!$A$2:$EW$231,87,FALSE))</f>
        <v/>
      </c>
      <c r="CK100" s="105" t="str">
        <f t="shared" si="79"/>
        <v/>
      </c>
      <c r="CL100" s="106" t="str">
        <f>IF(ISBLANK(DATASHEET!CS88),"",DATASHEET!CS88)</f>
        <v/>
      </c>
      <c r="CM100" s="107" t="str">
        <f>IF(ISBLANK(DATASHEET!CT88),"",DATASHEET!CT88)</f>
        <v/>
      </c>
      <c r="CN100" s="123" t="str">
        <f t="shared" si="106"/>
        <v/>
      </c>
      <c r="CO100" s="124">
        <f>IFERROR(INDEX(DATASHEET!$A$1:$GG$231,MATCH(L3VA!$A100,DATASHEET!$A$1:$A$231,0),MATCH(L3VA!CP$2,DATASHEET!$A$1:$GG$1,0)),"")</f>
        <v>0</v>
      </c>
      <c r="CP100" s="105" t="str">
        <f>IF(VLOOKUP(L3VA!$A100,DATASHEET!$A$2:$EW$231,92,FALSE)="","",VLOOKUP(L3VA!$A100,DATASHEET!$A$2:$EW$231,92,FALSE))</f>
        <v/>
      </c>
      <c r="CQ100" s="105" t="str">
        <f t="shared" si="107"/>
        <v/>
      </c>
      <c r="CR100" s="106" t="str">
        <f>IF(ISBLANK(DATASHEET!CX88),"",DATASHEET!CX88)</f>
        <v/>
      </c>
      <c r="CS100" s="107" t="str">
        <f>IF(ISBLANK(DATASHEET!CY88),"",DATASHEET!CY88)</f>
        <v/>
      </c>
      <c r="CT100" s="123" t="str">
        <f t="shared" si="108"/>
        <v/>
      </c>
      <c r="CU100" s="124">
        <f>IFERROR(INDEX(DATASHEET!$A$1:$GG$231,MATCH(L3VA!$A100,DATASHEET!$A$1:$A$231,0),MATCH(L3VA!CV$2,DATASHEET!$A$1:$GG$1,0)),"")</f>
        <v>0</v>
      </c>
      <c r="CV100" s="105" t="str">
        <f>IF(VLOOKUP(L3VA!$A100,DATASHEET!$A$2:$EW$231,107,FALSE)="","",VLOOKUP(L3VA!$A100,DATASHEET!$A$2:$EW$231,107,FALSE))</f>
        <v/>
      </c>
      <c r="CW100" s="105" t="str">
        <f t="shared" si="109"/>
        <v/>
      </c>
      <c r="CX100" s="106" t="str">
        <f>IF(ISBLANK(DATASHEET!DC88),"",DATASHEET!DC88)</f>
        <v/>
      </c>
      <c r="CY100" s="107" t="str">
        <f>IF(ISBLANK(DATASHEET!DD88),"",DATASHEET!DD88)</f>
        <v/>
      </c>
      <c r="CZ100" s="123" t="str">
        <f t="shared" si="110"/>
        <v/>
      </c>
      <c r="DA100" s="124">
        <f>IFERROR(INDEX(DATASHEET!$A$1:$GG$231,MATCH(L3VA!$A100,DATASHEET!$A$1:$A$231,0),MATCH(L3VA!DB$2,DATASHEET!$A$1:$GG$1,0)),"")</f>
        <v>0</v>
      </c>
      <c r="DB100" s="105" t="str">
        <f>IF(VLOOKUP(L3VA!$A100,DATASHEET!$A$2:$EW$231,97,FALSE)="","",VLOOKUP(L3VA!$A100,DATASHEET!$A$2:$EW$231,97,FALSE))</f>
        <v/>
      </c>
      <c r="DC100" s="105" t="str">
        <f t="shared" si="111"/>
        <v/>
      </c>
      <c r="DD100" s="106" t="str">
        <f>IF(ISBLANK(DATASHEET!DH88),"",DATASHEET!DH88)</f>
        <v>EB</v>
      </c>
      <c r="DE100" s="107" t="str">
        <f>IF(ISBLANK(DATASHEET!DI88),"",DATASHEET!DI88)</f>
        <v>12C-HI-5</v>
      </c>
      <c r="DF100" s="123" t="str">
        <f t="shared" si="112"/>
        <v/>
      </c>
      <c r="DG100" s="124">
        <f>IFERROR(INDEX(DATASHEET!$A$1:$GG$231,MATCH(L3VA!$A100,DATASHEET!$A$1:$A$231,0),MATCH(L3VA!DH$2,DATASHEET!$A$1:$GG$1,0)),"")</f>
        <v>0</v>
      </c>
      <c r="DH100" s="105" t="str">
        <f>IF(VLOOKUP(L3VA!$A100,DATASHEET!$A$2:$EW$231,102,FALSE)="","",VLOOKUP(L3VA!$A100,DATASHEET!$A$2:$EW$231,102,FALSE))</f>
        <v/>
      </c>
      <c r="DI100" s="105" t="str">
        <f t="shared" si="113"/>
        <v/>
      </c>
      <c r="DJ100" s="106" t="str">
        <f>IF(ISBLANK(DATASHEET!DM88),"",DATASHEET!DM88)</f>
        <v/>
      </c>
      <c r="DK100" s="107" t="str">
        <f>IF(ISBLANK(DATASHEET!DN88),"",DATASHEET!DN88)</f>
        <v/>
      </c>
      <c r="DL100" s="123" t="str">
        <f t="shared" si="114"/>
        <v/>
      </c>
      <c r="DM100" s="124">
        <f>IFERROR(INDEX(DATASHEET!$A$1:$GG$231,MATCH(L3VA!$A100,DATASHEET!$A$1:$A$231,0),MATCH(L3VA!DN$2,DATASHEET!$A$1:$GG$1,0)),"")</f>
        <v>0</v>
      </c>
      <c r="DN100" s="105" t="str">
        <f>IF(VLOOKUP(L3VA!$A100,DATASHEET!$A$2:$FW$231,112,FALSE)="","",VLOOKUP(L3VA!$A100,DATASHEET!$A$2:$FW$231,112,FALSE))</f>
        <v>EB</v>
      </c>
      <c r="DO100" s="105" t="str">
        <f t="shared" si="80"/>
        <v/>
      </c>
      <c r="DP100" s="106" t="str">
        <f>IF(ISBLANK(DATASHEET!DR88),"",DATASHEET!DR88)</f>
        <v/>
      </c>
      <c r="DQ100" s="107" t="str">
        <f>IF(ISBLANK(DATASHEET!DS88),"",DATASHEET!DS88)</f>
        <v/>
      </c>
      <c r="DR100" s="123" t="str">
        <f t="shared" si="115"/>
        <v/>
      </c>
      <c r="DS100" s="124">
        <f>IFERROR(INDEX(DATASHEET!$A$1:$GG$231,MATCH(L3VA!$A100,DATASHEET!$A$1:$A$231,0),MATCH(L3VA!DT$2,DATASHEET!$A$1:$GG$1,0)),"")</f>
        <v>0</v>
      </c>
      <c r="DT100" s="105" t="str">
        <f>IF(VLOOKUP(L3VA!$A100,DATASHEET!$A$2:$EW$231,117,FALSE)="","",VLOOKUP(L3VA!$A100,DATASHEET!$A$2:$EW$231,117,FALSE))</f>
        <v/>
      </c>
      <c r="DU100" s="105" t="str">
        <f t="shared" si="116"/>
        <v/>
      </c>
      <c r="DV100" s="106" t="str">
        <f>IF(ISBLANK(DATASHEET!DW88),"",DATASHEET!DW88)</f>
        <v/>
      </c>
      <c r="DW100" s="107" t="str">
        <f>IF(ISBLANK(DATASHEET!DX88),"",DATASHEET!DX88)</f>
        <v/>
      </c>
      <c r="DX100" s="123" t="str">
        <f t="shared" si="117"/>
        <v/>
      </c>
      <c r="DY100" s="124" t="str">
        <f>IFERROR(INDEX(DATASHEET!$A$1:$GG$231,MATCH(L3VA!$A100,DATASHEET!$A$1:$A$231,0),MATCH(L3VA!DZ$2,DATASHEET!$A$1:$GG$1,0)),"")</f>
        <v/>
      </c>
      <c r="DZ100" s="105" t="str">
        <f>IF(VLOOKUP(L3VA!$A100,DATASHEET!$A$2:$EW$231,122,FALSE)="","",VLOOKUP(L3VA!$A100,DATASHEET!$A$2:$EW$231,122,FALSE))</f>
        <v/>
      </c>
      <c r="EA100" s="105" t="str">
        <f t="shared" si="118"/>
        <v/>
      </c>
      <c r="EB100" s="106" t="str">
        <f>IF(ISBLANK(DATASHEET!EB88),"",DATASHEET!EB88)</f>
        <v/>
      </c>
      <c r="EC100" s="107" t="str">
        <f>IF(ISBLANK(DATASHEET!EC88),"",DATASHEET!EC88)</f>
        <v/>
      </c>
      <c r="ED100" s="123" t="str">
        <f t="shared" si="119"/>
        <v/>
      </c>
      <c r="EE100" s="124">
        <f>IFERROR(INDEX(DATASHEET!$A$1:$GG$231,MATCH(L3VA!$A100,DATASHEET!$A$1:$A$231,0),MATCH(L3VA!EF$2,DATASHEET!$A$1:$GG$1,0)),"")</f>
        <v>0</v>
      </c>
      <c r="EF100" s="105" t="str">
        <f>IF(VLOOKUP(L3VA!$A100,DATASHEET!$A$2:$EW$231,127,FALSE)="","",VLOOKUP(L3VA!$A100,DATASHEET!$A$2:$EW$231,127,FALSE))</f>
        <v/>
      </c>
      <c r="EG100" s="105" t="str">
        <f t="shared" si="120"/>
        <v/>
      </c>
      <c r="EH100" s="106" t="str">
        <f>IF(ISBLANK(DATASHEET!EG88),"",DATASHEET!EG88)</f>
        <v/>
      </c>
      <c r="EI100" s="107" t="str">
        <f>IF(ISBLANK(DATASHEET!EH88),"",DATASHEET!EH88)</f>
        <v/>
      </c>
      <c r="EJ100" s="123" t="str">
        <f t="shared" si="121"/>
        <v/>
      </c>
      <c r="EK100" s="124">
        <f>IFERROR(INDEX(DATASHEET!$A$1:$GG$231,MATCH(L3VA!$A100,DATASHEET!$A$1:$A$231,0),MATCH(L3VA!EL$2,DATASHEET!$A$1:$GG$1,0)),"")</f>
        <v>0</v>
      </c>
      <c r="EL100" s="105" t="str">
        <f>IF(VLOOKUP(L3VA!$A100,DATASHEET!$A$2:$EW$231,132,FALSE)="","",VLOOKUP(L3VA!$A100,DATASHEET!$A$2:$EW$231,132,FALSE))</f>
        <v/>
      </c>
      <c r="EM100" s="105" t="str">
        <f t="shared" si="122"/>
        <v/>
      </c>
      <c r="EN100" s="106" t="str">
        <f>IF(ISBLANK(DATASHEET!EL88),"",DATASHEET!EL88)</f>
        <v>MSA</v>
      </c>
      <c r="EO100" s="107" t="str">
        <f>IF(ISBLANK(DATASHEET!EM88),"",DATASHEET!EM88)</f>
        <v>12E-PO-9</v>
      </c>
      <c r="EP100" s="123" t="str">
        <f t="shared" si="123"/>
        <v/>
      </c>
      <c r="EQ100" s="124">
        <f>IFERROR(INDEX(DATASHEET!$A$1:$GG$231,MATCH(L3VA!$A100,DATASHEET!$A$1:$A$231,0),MATCH(L3VA!ER$2,DATASHEET!$A$1:$GG$1,0)),"")</f>
        <v>0</v>
      </c>
      <c r="ER100" s="105" t="str">
        <f>IF(VLOOKUP(L3VA!$A100,DATASHEET!$A$2:$EW$231,137,FALSE)="","",VLOOKUP(L3VA!$A100,DATASHEET!$A$2:$EW$231,137,FALSE))</f>
        <v/>
      </c>
      <c r="ES100" s="105" t="str">
        <f t="shared" si="124"/>
        <v/>
      </c>
      <c r="ET100" s="106" t="str">
        <f>IF(ISBLANK(DATASHEET!EQ88),"",DATASHEET!EQ88)</f>
        <v/>
      </c>
      <c r="EU100" s="107" t="str">
        <f>IF(ISBLANK(DATASHEET!ER88),"",DATASHEET!ER88)</f>
        <v/>
      </c>
      <c r="EV100" s="123" t="str">
        <f t="shared" si="125"/>
        <v/>
      </c>
      <c r="EW100" s="124">
        <f>IFERROR(INDEX(DATASHEET!$A$1:$GG$231,MATCH(L3VA!$A100,DATASHEET!$A$1:$A$231,0),MATCH(L3VA!EX$2,DATASHEET!$A$1:$GG$1,0)),"")</f>
        <v>0</v>
      </c>
      <c r="EX100" s="105" t="str">
        <f>IF(VLOOKUP(L3VA!$A100,DATASHEET!$A$2:$EW$231,142,FALSE)="","",VLOOKUP(L3VA!$A100,DATASHEET!$A$2:$EW$231,142,FALSE))</f>
        <v>MSA</v>
      </c>
      <c r="EY100" s="105" t="str">
        <f t="shared" si="126"/>
        <v/>
      </c>
      <c r="EZ100" s="106" t="str">
        <f>IF(ISBLANK(DATASHEET!EV88),"",DATASHEET!EV88)</f>
        <v/>
      </c>
      <c r="FA100" s="107" t="str">
        <f>IF(ISBLANK(DATASHEET!EW88),"",DATASHEET!EW88)</f>
        <v/>
      </c>
      <c r="FB100" s="123" t="str">
        <f t="shared" si="127"/>
        <v/>
      </c>
      <c r="FC100" s="124">
        <f>IFERROR(INDEX(DATASHEET!$A$1:$GG$231,MATCH(L3VA!$A100,DATASHEET!$A$1:$A$231,0),MATCH(L3VA!FD$2,DATASHEET!$A$1:$GG$1,0)),"")</f>
        <v>0</v>
      </c>
      <c r="FD100" s="105" t="str">
        <f>IF(VLOOKUP(L3VA!$A100,DATASHEET!$A$2:$FW$231,147,FALSE)="","",VLOOKUP(L3VA!$A100,DATASHEET!$A$2:$FW$231,147,FALSE))</f>
        <v/>
      </c>
      <c r="FE100" s="105" t="str">
        <f t="shared" si="128"/>
        <v/>
      </c>
      <c r="FF100" s="106" t="str">
        <f>IF(ISBLANK(DATASHEET!FA88),"",DATASHEET!FA88)</f>
        <v/>
      </c>
      <c r="FG100" s="107" t="str">
        <f>IF(ISBLANK(DATASHEET!FB88),"",DATASHEET!FB88)</f>
        <v/>
      </c>
    </row>
    <row r="101" spans="1:163" x14ac:dyDescent="0.25">
      <c r="A101" s="354">
        <f>DATASHEET!A89</f>
        <v>160123</v>
      </c>
      <c r="B101" s="42" t="str">
        <f>DATASHEET!B89</f>
        <v>HOGG, Isabella</v>
      </c>
      <c r="C101" s="109" t="str">
        <f>DATASHEET!C89</f>
        <v>12DHO</v>
      </c>
      <c r="D101" s="110" t="str">
        <f>DATASHEET!D89</f>
        <v>F</v>
      </c>
      <c r="E101" s="110" t="str">
        <f>IFERROR(VLOOKUP(A101,'[5]Y12 Students'!$E$3:$I$271,5,FALSE),"")</f>
        <v>EXTERNAL</v>
      </c>
      <c r="F101" s="110" t="str">
        <f>DATASHEET!E89</f>
        <v>N</v>
      </c>
      <c r="G101" s="110" t="str">
        <f>DATASHEET!F89</f>
        <v>White - British</v>
      </c>
      <c r="H101" s="110" t="str">
        <f>DATASHEET!G89</f>
        <v>N</v>
      </c>
      <c r="I101" s="110" t="str">
        <f>DATASHEET!H89</f>
        <v>N</v>
      </c>
      <c r="J101" s="111" t="str">
        <f>DATASHEET!J89</f>
        <v>2.5+ (D/C)</v>
      </c>
      <c r="K101" s="104" t="str">
        <f t="shared" si="77"/>
        <v/>
      </c>
      <c r="L101" s="104" t="str">
        <f t="shared" si="78"/>
        <v/>
      </c>
      <c r="M101" s="336" t="str">
        <f>IF(COUNT(L3VA!$N101,L3VA!$Z101,L3VA!$T101,L3VA!$AF101,L3VA!$AX101,L3VA!$AR101,L3VA!$BJ101,L3VA!$BD101,L3VA!$BP101,L3VA!#REF!,L3VA!$AL101,L3VA!$BV101,L3VA!$CH101,L3VA!$CZ101,L3VA!$CN101,L3VA!$DF101,L3VA!$CB101,L3VA!#REF!,L3VA!$DR101,L3VA!$DX101,L3VA!$ED101,L3VA!$EJ101,L3VA!$EP101,L3VA!$EV101,L3VA!$FB101,L3VA!$DL101)=0,"",AVERAGE(N101,Z101,T101,AF101,AL101,AX101,AR101,BJ101,BD101,BP101,BV101,CH101,CZ101,CN101,DF101,CB101,DR101,DX101,ED101,EJ101,EP101,EV101,FB101,DL101))</f>
        <v/>
      </c>
      <c r="N101" s="123" t="str">
        <f t="shared" si="81"/>
        <v/>
      </c>
      <c r="O101" s="124">
        <f>IFERROR(INDEX(DATASHEET!$A$1:$GG$231,MATCH(L3VA!$A101,DATASHEET!$A$1:$A$231,0),MATCH(L3VA!P$2,DATASHEET!$A$1:$GG$1,0)),"")</f>
        <v>0</v>
      </c>
      <c r="P101" s="105">
        <f>IF(VLOOKUP(L3VA!$A101,DATASHEET!$A$2:$EW$231,22,FALSE)="","",VLOOKUP(L3VA!$A101,DATASHEET!$A$2:$EW$231,22,FALSE))</f>
        <v>0</v>
      </c>
      <c r="Q101" s="105" t="str">
        <f t="shared" si="82"/>
        <v/>
      </c>
      <c r="R101" s="106" t="str">
        <f>IF(ISBLANK(DATASHEET!AF89),"",DATASHEET!AF89)</f>
        <v/>
      </c>
      <c r="S101" s="107" t="str">
        <f>IF(ISBLANK(DATASHEET!AG89),"",DATASHEET!AG89)</f>
        <v/>
      </c>
      <c r="T101" s="123" t="str">
        <f t="shared" si="83"/>
        <v/>
      </c>
      <c r="U101" s="124">
        <f>IFERROR(INDEX(DATASHEET!$A$1:$GG$231,MATCH(L3VA!$A101,DATASHEET!$A$1:$A$231,0),MATCH(L3VA!V$2,DATASHEET!$A$1:$GG$1,0)),"")</f>
        <v>0</v>
      </c>
      <c r="V101" s="105">
        <f>IF(VLOOKUP(L3VA!$A101,DATASHEET!$A$2:$EW$231,27,FALSE)="","",VLOOKUP(L3VA!$A101,DATASHEET!$A$2:$EW$231,27,FALSE))</f>
        <v>0</v>
      </c>
      <c r="W101" s="105" t="str">
        <f t="shared" si="84"/>
        <v/>
      </c>
      <c r="X101" s="106" t="str">
        <f>IF(ISBLANK(DATASHEET!AK89),"",DATASHEET!AK89)</f>
        <v/>
      </c>
      <c r="Y101" s="107" t="str">
        <f>IF(ISBLANK(DATASHEET!AL89),"",DATASHEET!AL89)</f>
        <v/>
      </c>
      <c r="Z101" s="123" t="str">
        <f t="shared" si="85"/>
        <v/>
      </c>
      <c r="AA101" s="124">
        <f>IFERROR(INDEX(DATASHEET!$A$1:$GG$231,MATCH(L3VA!$A101,DATASHEET!$A$1:$A$231,0),MATCH(L3VA!AB$2,DATASHEET!$A$1:$GG$1,0)),"")</f>
        <v>0</v>
      </c>
      <c r="AB101" s="105" t="str">
        <f>IF(VLOOKUP(L3VA!$A101,DATASHEET!$A$2:$EW$231,32,FALSE)="","",VLOOKUP(L3VA!$A101,DATASHEET!$A$2:$EW$231,32,FALSE))</f>
        <v/>
      </c>
      <c r="AC101" s="105" t="str">
        <f t="shared" si="86"/>
        <v/>
      </c>
      <c r="AD101" s="106" t="str">
        <f>IF(ISBLANK(DATASHEET!AP89),"",DATASHEET!AP89)</f>
        <v/>
      </c>
      <c r="AE101" s="107" t="str">
        <f>IF(ISBLANK(DATASHEET!AQ89),"",DATASHEET!AQ89)</f>
        <v/>
      </c>
      <c r="AF101" s="123" t="str">
        <f t="shared" si="87"/>
        <v/>
      </c>
      <c r="AG101" s="124">
        <f>IFERROR(INDEX(DATASHEET!$A$1:$GG$231,MATCH(L3VA!$A101,DATASHEET!$A$1:$A$231,0),MATCH(L3VA!AH$2,DATASHEET!$A$1:$GG$1,0)),"")</f>
        <v>0</v>
      </c>
      <c r="AH101" s="105" t="str">
        <f>IF(VLOOKUP(L3VA!$A101,DATASHEET!$A$2:$EW$231,37,FALSE)="","",VLOOKUP(L3VA!$A101,DATASHEET!$A$2:$EW$231,37,FALSE))</f>
        <v/>
      </c>
      <c r="AI101" s="105" t="str">
        <f t="shared" si="88"/>
        <v/>
      </c>
      <c r="AJ101" s="106" t="str">
        <f>IF(ISBLANK(DATASHEET!AU89),"",DATASHEET!AU89)</f>
        <v/>
      </c>
      <c r="AK101" s="107" t="str">
        <f>IF(ISBLANK(DATASHEET!AV89),"",DATASHEET!AV89)</f>
        <v/>
      </c>
      <c r="AL101" s="123" t="str">
        <f t="shared" si="89"/>
        <v/>
      </c>
      <c r="AM101" s="124">
        <f>IFERROR(INDEX(DATASHEET!$A$1:$GG$231,MATCH(L3VA!$A101,DATASHEET!$A$1:$A$231,0),MATCH(L3VA!AN$2,DATASHEET!$A$1:$GG$1,0)),"")</f>
        <v>0</v>
      </c>
      <c r="AN101" s="105" t="str">
        <f>IF(VLOOKUP(L3VA!$A101,DATASHEET!$A$2:$EW$231,42,FALSE)="","",VLOOKUP(L3VA!$A101,DATASHEET!$A$2:$EW$231,42,FALSE))</f>
        <v/>
      </c>
      <c r="AO101" s="105" t="str">
        <f t="shared" si="90"/>
        <v/>
      </c>
      <c r="AP101" s="106" t="str">
        <f>IF(ISBLANK(DATASHEET!AZ89),"",DATASHEET!AZ89)</f>
        <v/>
      </c>
      <c r="AQ101" s="107" t="str">
        <f>IF(ISBLANK(DATASHEET!BA89),"",DATASHEET!BA89)</f>
        <v/>
      </c>
      <c r="AR101" s="123" t="str">
        <f t="shared" si="91"/>
        <v/>
      </c>
      <c r="AS101" s="124">
        <f>IFERROR(INDEX(DATASHEET!$A$1:$GG$231,MATCH(L3VA!$A101,DATASHEET!$A$1:$A$231,0),MATCH(L3VA!AT$2,DATASHEET!$A$1:$GG$1,0)),"")</f>
        <v>0</v>
      </c>
      <c r="AT101" s="105" t="str">
        <f>IF(VLOOKUP(L3VA!$A101,DATASHEET!$A$2:$EW$231,47,FALSE)="","",VLOOKUP(L3VA!$A101,DATASHEET!$A$2:$EW$231,47,FALSE))</f>
        <v/>
      </c>
      <c r="AU101" s="105" t="str">
        <f t="shared" si="92"/>
        <v/>
      </c>
      <c r="AV101" s="106" t="str">
        <f>IF(ISBLANK(DATASHEET!BE89),"",DATASHEET!BE89)</f>
        <v/>
      </c>
      <c r="AW101" s="107" t="str">
        <f>IF(ISBLANK(DATASHEET!BF89),"",DATASHEET!BF89)</f>
        <v/>
      </c>
      <c r="AX101" s="123" t="str">
        <f t="shared" si="93"/>
        <v/>
      </c>
      <c r="AY101" s="124">
        <f>IFERROR(INDEX(DATASHEET!$A$1:$GG$231,MATCH(L3VA!$A101,DATASHEET!$A$1:$A$231,0),MATCH(L3VA!AZ$2,DATASHEET!$A$1:$GG$1,0)),"")</f>
        <v>0</v>
      </c>
      <c r="AZ101" s="105" t="str">
        <f>IF(VLOOKUP(L3VA!$A101,DATASHEET!$A$2:$EW$231,52,FALSE)="","",VLOOKUP(L3VA!$A101,DATASHEET!$A$2:$EW$231,52,FALSE))</f>
        <v/>
      </c>
      <c r="BA101" s="105" t="str">
        <f t="shared" si="94"/>
        <v/>
      </c>
      <c r="BB101" s="106" t="str">
        <f>IF(ISBLANK(DATASHEET!BJ89),"",DATASHEET!BJ89)</f>
        <v/>
      </c>
      <c r="BC101" s="107" t="str">
        <f>IF(ISBLANK(DATASHEET!BK89),"",DATASHEET!BK89)</f>
        <v/>
      </c>
      <c r="BD101" s="123" t="str">
        <f t="shared" si="95"/>
        <v/>
      </c>
      <c r="BE101" s="124">
        <f>IFERROR(INDEX(DATASHEET!$A$1:$GG$231,MATCH(L3VA!$A101,DATASHEET!$A$1:$A$231,0),MATCH(L3VA!BF$2,DATASHEET!$A$1:$GG$1,0)),"")</f>
        <v>0</v>
      </c>
      <c r="BF101" s="105" t="str">
        <f>IF(VLOOKUP(L3VA!$A101,DATASHEET!$A$2:$EW$231,57,FALSE)="","",VLOOKUP(L3VA!$A101,DATASHEET!$A$2:$EW$231,57,FALSE))</f>
        <v/>
      </c>
      <c r="BG101" s="105" t="str">
        <f t="shared" si="96"/>
        <v/>
      </c>
      <c r="BH101" s="106" t="str">
        <f>IF(ISBLANK(DATASHEET!BO89),"",DATASHEET!BO89)</f>
        <v/>
      </c>
      <c r="BI101" s="107" t="str">
        <f>IF(ISBLANK(DATASHEET!BP89),"",DATASHEET!BP89)</f>
        <v/>
      </c>
      <c r="BJ101" s="123" t="str">
        <f t="shared" si="97"/>
        <v/>
      </c>
      <c r="BK101" s="124">
        <f>IFERROR(INDEX(DATASHEET!$A$1:$GG$231,MATCH(L3VA!$A101,DATASHEET!$A$1:$A$231,0),MATCH(L3VA!BL$2,DATASHEET!$A$1:$GG$1,0)),"")</f>
        <v>0</v>
      </c>
      <c r="BL101" s="105" t="str">
        <f>IF(VLOOKUP(L3VA!$A101,DATASHEET!$A$2:$EW$231,62,FALSE)="","",VLOOKUP(L3VA!$A101,DATASHEET!$A$2:$EW$231,62,FALSE))</f>
        <v/>
      </c>
      <c r="BM101" s="105" t="str">
        <f t="shared" si="98"/>
        <v/>
      </c>
      <c r="BN101" s="106" t="str">
        <f>IF(ISBLANK(DATASHEET!BT89),"",DATASHEET!BT89)</f>
        <v/>
      </c>
      <c r="BO101" s="107" t="str">
        <f>IF(ISBLANK(DATASHEET!BU89),"",DATASHEET!BU89)</f>
        <v/>
      </c>
      <c r="BP101" s="123" t="str">
        <f t="shared" si="99"/>
        <v/>
      </c>
      <c r="BQ101" s="124">
        <f>IFERROR(INDEX(DATASHEET!$A$1:$GG$231,MATCH(L3VA!$A101,DATASHEET!$A$1:$A$231,0),MATCH(L3VA!BR$2,DATASHEET!$A$1:$GG$1,0)),"")</f>
        <v>0</v>
      </c>
      <c r="BR101" s="105" t="str">
        <f>IF(VLOOKUP(L3VA!$A101,DATASHEET!$A$2:$EW$231,67,FALSE)="","",VLOOKUP(L3VA!$A101,DATASHEET!$A$2:$EW$231,67,FALSE))</f>
        <v/>
      </c>
      <c r="BS101" s="105" t="str">
        <f t="shared" si="100"/>
        <v/>
      </c>
      <c r="BT101" s="106" t="str">
        <f>IF(ISBLANK(DATASHEET!BY89),"",DATASHEET!BY89)</f>
        <v/>
      </c>
      <c r="BU101" s="107" t="str">
        <f>IF(ISBLANK(DATASHEET!BZ89),"",DATASHEET!BZ89)</f>
        <v/>
      </c>
      <c r="BV101" s="123" t="str">
        <f t="shared" si="101"/>
        <v/>
      </c>
      <c r="BW101" s="124">
        <f>IFERROR(INDEX(DATASHEET!$A$1:$GG$231,MATCH(L3VA!$A101,DATASHEET!$A$1:$A$231,0),MATCH(L3VA!BX$2,DATASHEET!$A$1:$GG$1,0)),"")</f>
        <v>0</v>
      </c>
      <c r="BX101" s="105" t="str">
        <f>IF(VLOOKUP(L3VA!$A101,DATASHEET!$A$2:$EW$231,77,FALSE)="","",VLOOKUP(L3VA!$A101,DATASHEET!$A$2:$EW$231,77,FALSE))</f>
        <v/>
      </c>
      <c r="BY101" s="105" t="str">
        <f t="shared" si="102"/>
        <v/>
      </c>
      <c r="BZ101" s="106" t="str">
        <f>IF(ISBLANK(DATASHEET!CI89),"",DATASHEET!CI89)</f>
        <v/>
      </c>
      <c r="CA101" s="107" t="str">
        <f>IF(ISBLANK(DATASHEET!CJ89),"",DATASHEET!CJ89)</f>
        <v/>
      </c>
      <c r="CB101" s="123" t="str">
        <f t="shared" si="103"/>
        <v/>
      </c>
      <c r="CC101" s="124">
        <f>IFERROR(INDEX(DATASHEET!$A$1:$GG$231,MATCH(L3VA!$A101,DATASHEET!$A$1:$A$231,0),MATCH(L3VA!CD$2,DATASHEET!$A$1:$GG$1,0)),"")</f>
        <v>0</v>
      </c>
      <c r="CD101" s="105" t="str">
        <f>IF(VLOOKUP(L3VA!$A101,DATASHEET!$A$2:$EW$231,82,FALSE)="","",VLOOKUP(L3VA!$A101,DATASHEET!$A$2:$EW$231,82,FALSE))</f>
        <v>CR</v>
      </c>
      <c r="CE101" s="105" t="str">
        <f t="shared" si="104"/>
        <v/>
      </c>
      <c r="CF101" s="106" t="str">
        <f>IF(ISBLANK(DATASHEET!CN89),"",DATASHEET!CN89)</f>
        <v/>
      </c>
      <c r="CG101" s="107" t="str">
        <f>IF(ISBLANK(DATASHEET!CO89),"",DATASHEET!CO89)</f>
        <v/>
      </c>
      <c r="CH101" s="123" t="str">
        <f t="shared" si="105"/>
        <v/>
      </c>
      <c r="CI101" s="124">
        <f>IFERROR(INDEX(DATASHEET!$A$1:$GG$231,MATCH(L3VA!$A101,DATASHEET!$A$1:$A$231,0),MATCH(L3VA!CJ$2,DATASHEET!$A$1:$GG$1,0)),"")</f>
        <v>0</v>
      </c>
      <c r="CJ101" s="105" t="str">
        <f>IF(VLOOKUP(L3VA!$A101,DATASHEET!$A$2:$EW$231,87,FALSE)="","",VLOOKUP(L3VA!$A101,DATASHEET!$A$2:$EW$231,87,FALSE))</f>
        <v/>
      </c>
      <c r="CK101" s="105" t="str">
        <f t="shared" si="79"/>
        <v/>
      </c>
      <c r="CL101" s="106" t="str">
        <f>IF(ISBLANK(DATASHEET!CS89),"",DATASHEET!CS89)</f>
        <v/>
      </c>
      <c r="CM101" s="107" t="str">
        <f>IF(ISBLANK(DATASHEET!CT89),"",DATASHEET!CT89)</f>
        <v/>
      </c>
      <c r="CN101" s="123" t="str">
        <f t="shared" si="106"/>
        <v/>
      </c>
      <c r="CO101" s="124">
        <f>IFERROR(INDEX(DATASHEET!$A$1:$GG$231,MATCH(L3VA!$A101,DATASHEET!$A$1:$A$231,0),MATCH(L3VA!CP$2,DATASHEET!$A$1:$GG$1,0)),"")</f>
        <v>0</v>
      </c>
      <c r="CP101" s="105" t="str">
        <f>IF(VLOOKUP(L3VA!$A101,DATASHEET!$A$2:$EW$231,92,FALSE)="","",VLOOKUP(L3VA!$A101,DATASHEET!$A$2:$EW$231,92,FALSE))</f>
        <v/>
      </c>
      <c r="CQ101" s="105" t="str">
        <f t="shared" si="107"/>
        <v/>
      </c>
      <c r="CR101" s="106" t="str">
        <f>IF(ISBLANK(DATASHEET!CX89),"",DATASHEET!CX89)</f>
        <v>AWIL</v>
      </c>
      <c r="CS101" s="107" t="str">
        <f>IF(ISBLANK(DATASHEET!CY89),"",DATASHEET!CY89)</f>
        <v>12B-HS-4</v>
      </c>
      <c r="CT101" s="123" t="str">
        <f t="shared" si="108"/>
        <v/>
      </c>
      <c r="CU101" s="124">
        <f>IFERROR(INDEX(DATASHEET!$A$1:$GG$231,MATCH(L3VA!$A101,DATASHEET!$A$1:$A$231,0),MATCH(L3VA!CV$2,DATASHEET!$A$1:$GG$1,0)),"")</f>
        <v>0</v>
      </c>
      <c r="CV101" s="105" t="str">
        <f>IF(VLOOKUP(L3VA!$A101,DATASHEET!$A$2:$EW$231,107,FALSE)="","",VLOOKUP(L3VA!$A101,DATASHEET!$A$2:$EW$231,107,FALSE))</f>
        <v/>
      </c>
      <c r="CW101" s="105" t="str">
        <f t="shared" si="109"/>
        <v/>
      </c>
      <c r="CX101" s="106" t="str">
        <f>IF(ISBLANK(DATASHEET!DC89),"",DATASHEET!DC89)</f>
        <v/>
      </c>
      <c r="CY101" s="107" t="str">
        <f>IF(ISBLANK(DATASHEET!DD89),"",DATASHEET!DD89)</f>
        <v/>
      </c>
      <c r="CZ101" s="123" t="str">
        <f t="shared" si="110"/>
        <v/>
      </c>
      <c r="DA101" s="124">
        <f>IFERROR(INDEX(DATASHEET!$A$1:$GG$231,MATCH(L3VA!$A101,DATASHEET!$A$1:$A$231,0),MATCH(L3VA!DB$2,DATASHEET!$A$1:$GG$1,0)),"")</f>
        <v>0</v>
      </c>
      <c r="DB101" s="105" t="str">
        <f>IF(VLOOKUP(L3VA!$A101,DATASHEET!$A$2:$EW$231,97,FALSE)="","",VLOOKUP(L3VA!$A101,DATASHEET!$A$2:$EW$231,97,FALSE))</f>
        <v/>
      </c>
      <c r="DC101" s="105" t="str">
        <f t="shared" si="111"/>
        <v/>
      </c>
      <c r="DD101" s="106" t="str">
        <f>IF(ISBLANK(DATASHEET!DH89),"",DATASHEET!DH89)</f>
        <v/>
      </c>
      <c r="DE101" s="107" t="str">
        <f>IF(ISBLANK(DATASHEET!DI89),"",DATASHEET!DI89)</f>
        <v/>
      </c>
      <c r="DF101" s="123" t="str">
        <f t="shared" si="112"/>
        <v/>
      </c>
      <c r="DG101" s="124">
        <f>IFERROR(INDEX(DATASHEET!$A$1:$GG$231,MATCH(L3VA!$A101,DATASHEET!$A$1:$A$231,0),MATCH(L3VA!DH$2,DATASHEET!$A$1:$GG$1,0)),"")</f>
        <v>0</v>
      </c>
      <c r="DH101" s="105" t="str">
        <f>IF(VLOOKUP(L3VA!$A101,DATASHEET!$A$2:$EW$231,102,FALSE)="","",VLOOKUP(L3VA!$A101,DATASHEET!$A$2:$EW$231,102,FALSE))</f>
        <v>AWIL</v>
      </c>
      <c r="DI101" s="105" t="str">
        <f t="shared" si="113"/>
        <v/>
      </c>
      <c r="DJ101" s="106" t="str">
        <f>IF(ISBLANK(DATASHEET!DM89),"",DATASHEET!DM89)</f>
        <v/>
      </c>
      <c r="DK101" s="107" t="str">
        <f>IF(ISBLANK(DATASHEET!DN89),"",DATASHEET!DN89)</f>
        <v/>
      </c>
      <c r="DL101" s="123" t="str">
        <f t="shared" si="114"/>
        <v/>
      </c>
      <c r="DM101" s="124">
        <f>IFERROR(INDEX(DATASHEET!$A$1:$GG$231,MATCH(L3VA!$A101,DATASHEET!$A$1:$A$231,0),MATCH(L3VA!DN$2,DATASHEET!$A$1:$GG$1,0)),"")</f>
        <v>0</v>
      </c>
      <c r="DN101" s="105" t="str">
        <f>IF(VLOOKUP(L3VA!$A101,DATASHEET!$A$2:$FW$231,112,FALSE)="","",VLOOKUP(L3VA!$A101,DATASHEET!$A$2:$FW$231,112,FALSE))</f>
        <v/>
      </c>
      <c r="DO101" s="105" t="str">
        <f t="shared" si="80"/>
        <v/>
      </c>
      <c r="DP101" s="106" t="str">
        <f>IF(ISBLANK(DATASHEET!DR89),"",DATASHEET!DR89)</f>
        <v/>
      </c>
      <c r="DQ101" s="107" t="str">
        <f>IF(ISBLANK(DATASHEET!DS89),"",DATASHEET!DS89)</f>
        <v/>
      </c>
      <c r="DR101" s="123" t="str">
        <f t="shared" si="115"/>
        <v/>
      </c>
      <c r="DS101" s="124">
        <f>IFERROR(INDEX(DATASHEET!$A$1:$GG$231,MATCH(L3VA!$A101,DATASHEET!$A$1:$A$231,0),MATCH(L3VA!DT$2,DATASHEET!$A$1:$GG$1,0)),"")</f>
        <v>0</v>
      </c>
      <c r="DT101" s="105" t="str">
        <f>IF(VLOOKUP(L3VA!$A101,DATASHEET!$A$2:$EW$231,117,FALSE)="","",VLOOKUP(L3VA!$A101,DATASHEET!$A$2:$EW$231,117,FALSE))</f>
        <v/>
      </c>
      <c r="DU101" s="105" t="str">
        <f t="shared" si="116"/>
        <v/>
      </c>
      <c r="DV101" s="106" t="str">
        <f>IF(ISBLANK(DATASHEET!DW89),"",DATASHEET!DW89)</f>
        <v/>
      </c>
      <c r="DW101" s="107" t="str">
        <f>IF(ISBLANK(DATASHEET!DX89),"",DATASHEET!DX89)</f>
        <v/>
      </c>
      <c r="DX101" s="123" t="str">
        <f t="shared" si="117"/>
        <v/>
      </c>
      <c r="DY101" s="124" t="str">
        <f>IFERROR(INDEX(DATASHEET!$A$1:$GG$231,MATCH(L3VA!$A101,DATASHEET!$A$1:$A$231,0),MATCH(L3VA!DZ$2,DATASHEET!$A$1:$GG$1,0)),"")</f>
        <v/>
      </c>
      <c r="DZ101" s="105" t="str">
        <f>IF(VLOOKUP(L3VA!$A101,DATASHEET!$A$2:$EW$231,122,FALSE)="","",VLOOKUP(L3VA!$A101,DATASHEET!$A$2:$EW$231,122,FALSE))</f>
        <v/>
      </c>
      <c r="EA101" s="105" t="str">
        <f t="shared" si="118"/>
        <v/>
      </c>
      <c r="EB101" s="106" t="str">
        <f>IF(ISBLANK(DATASHEET!EB89),"",DATASHEET!EB89)</f>
        <v/>
      </c>
      <c r="EC101" s="107" t="str">
        <f>IF(ISBLANK(DATASHEET!EC89),"",DATASHEET!EC89)</f>
        <v/>
      </c>
      <c r="ED101" s="123" t="str">
        <f t="shared" si="119"/>
        <v/>
      </c>
      <c r="EE101" s="124">
        <f>IFERROR(INDEX(DATASHEET!$A$1:$GG$231,MATCH(L3VA!$A101,DATASHEET!$A$1:$A$231,0),MATCH(L3VA!EF$2,DATASHEET!$A$1:$GG$1,0)),"")</f>
        <v>0</v>
      </c>
      <c r="EF101" s="105" t="str">
        <f>IF(VLOOKUP(L3VA!$A101,DATASHEET!$A$2:$EW$231,127,FALSE)="","",VLOOKUP(L3VA!$A101,DATASHEET!$A$2:$EW$231,127,FALSE))</f>
        <v/>
      </c>
      <c r="EG101" s="105" t="str">
        <f t="shared" si="120"/>
        <v/>
      </c>
      <c r="EH101" s="106" t="str">
        <f>IF(ISBLANK(DATASHEET!EG89),"",DATASHEET!EG89)</f>
        <v/>
      </c>
      <c r="EI101" s="107" t="str">
        <f>IF(ISBLANK(DATASHEET!EH89),"",DATASHEET!EH89)</f>
        <v/>
      </c>
      <c r="EJ101" s="123" t="str">
        <f t="shared" si="121"/>
        <v/>
      </c>
      <c r="EK101" s="124">
        <f>IFERROR(INDEX(DATASHEET!$A$1:$GG$231,MATCH(L3VA!$A101,DATASHEET!$A$1:$A$231,0),MATCH(L3VA!EL$2,DATASHEET!$A$1:$GG$1,0)),"")</f>
        <v>0</v>
      </c>
      <c r="EL101" s="105" t="str">
        <f>IF(VLOOKUP(L3VA!$A101,DATASHEET!$A$2:$EW$231,132,FALSE)="","",VLOOKUP(L3VA!$A101,DATASHEET!$A$2:$EW$231,132,FALSE))</f>
        <v/>
      </c>
      <c r="EM101" s="105" t="str">
        <f t="shared" si="122"/>
        <v/>
      </c>
      <c r="EN101" s="106" t="str">
        <f>IF(ISBLANK(DATASHEET!EL89),"",DATASHEET!EL89)</f>
        <v/>
      </c>
      <c r="EO101" s="107" t="str">
        <f>IF(ISBLANK(DATASHEET!EM89),"",DATASHEET!EM89)</f>
        <v/>
      </c>
      <c r="EP101" s="123" t="str">
        <f t="shared" si="123"/>
        <v/>
      </c>
      <c r="EQ101" s="124">
        <f>IFERROR(INDEX(DATASHEET!$A$1:$GG$231,MATCH(L3VA!$A101,DATASHEET!$A$1:$A$231,0),MATCH(L3VA!ER$2,DATASHEET!$A$1:$GG$1,0)),"")</f>
        <v>0</v>
      </c>
      <c r="ER101" s="105" t="str">
        <f>IF(VLOOKUP(L3VA!$A101,DATASHEET!$A$2:$EW$231,137,FALSE)="","",VLOOKUP(L3VA!$A101,DATASHEET!$A$2:$EW$231,137,FALSE))</f>
        <v/>
      </c>
      <c r="ES101" s="105" t="str">
        <f t="shared" si="124"/>
        <v/>
      </c>
      <c r="ET101" s="106" t="str">
        <f>IF(ISBLANK(DATASHEET!EQ89),"",DATASHEET!EQ89)</f>
        <v>BG</v>
      </c>
      <c r="EU101" s="107" t="str">
        <f>IF(ISBLANK(DATASHEET!ER89),"",DATASHEET!ER89)</f>
        <v>12A-PY-10</v>
      </c>
      <c r="EV101" s="123" t="str">
        <f t="shared" si="125"/>
        <v/>
      </c>
      <c r="EW101" s="124">
        <f>IFERROR(INDEX(DATASHEET!$A$1:$GG$231,MATCH(L3VA!$A101,DATASHEET!$A$1:$A$231,0),MATCH(L3VA!EX$2,DATASHEET!$A$1:$GG$1,0)),"")</f>
        <v>0</v>
      </c>
      <c r="EX101" s="105" t="str">
        <f>IF(VLOOKUP(L3VA!$A101,DATASHEET!$A$2:$EW$231,142,FALSE)="","",VLOOKUP(L3VA!$A101,DATASHEET!$A$2:$EW$231,142,FALSE))</f>
        <v/>
      </c>
      <c r="EY101" s="105" t="str">
        <f t="shared" si="126"/>
        <v/>
      </c>
      <c r="EZ101" s="106" t="str">
        <f>IF(ISBLANK(DATASHEET!EV89),"",DATASHEET!EV89)</f>
        <v>HSH</v>
      </c>
      <c r="FA101" s="107" t="str">
        <f>IF(ISBLANK(DATASHEET!EW89),"",DATASHEET!EW89)</f>
        <v>12E-SO-8</v>
      </c>
      <c r="FB101" s="123" t="str">
        <f t="shared" si="127"/>
        <v/>
      </c>
      <c r="FC101" s="124">
        <f>IFERROR(INDEX(DATASHEET!$A$1:$GG$231,MATCH(L3VA!$A101,DATASHEET!$A$1:$A$231,0),MATCH(L3VA!FD$2,DATASHEET!$A$1:$GG$1,0)),"")</f>
        <v>0</v>
      </c>
      <c r="FD101" s="105" t="str">
        <f>IF(VLOOKUP(L3VA!$A101,DATASHEET!$A$2:$FW$231,147,FALSE)="","",VLOOKUP(L3VA!$A101,DATASHEET!$A$2:$FW$231,147,FALSE))</f>
        <v>BG</v>
      </c>
      <c r="FE101" s="105" t="str">
        <f t="shared" si="128"/>
        <v/>
      </c>
      <c r="FF101" s="106" t="str">
        <f>IF(ISBLANK(DATASHEET!FA89),"",DATASHEET!FA89)</f>
        <v/>
      </c>
      <c r="FG101" s="107" t="str">
        <f>IF(ISBLANK(DATASHEET!FB89),"",DATASHEET!FB89)</f>
        <v/>
      </c>
    </row>
    <row r="102" spans="1:163" x14ac:dyDescent="0.25">
      <c r="A102" s="354">
        <f>DATASHEET!A90</f>
        <v>150918</v>
      </c>
      <c r="B102" s="42" t="str">
        <f>DATASHEET!B90</f>
        <v>HORWOOD, Harry</v>
      </c>
      <c r="C102" s="109" t="str">
        <f>DATASHEET!C90</f>
        <v>12DHO</v>
      </c>
      <c r="D102" s="110" t="str">
        <f>DATASHEET!D90</f>
        <v>M</v>
      </c>
      <c r="E102" s="110" t="str">
        <f>IFERROR(VLOOKUP(A102,'[5]Y12 Students'!$E$3:$I$271,5,FALSE),"")</f>
        <v>INTERNAL</v>
      </c>
      <c r="F102" s="110" t="str">
        <f>DATASHEET!E90</f>
        <v>N</v>
      </c>
      <c r="G102" s="110" t="str">
        <f>DATASHEET!F90</f>
        <v>White - British</v>
      </c>
      <c r="H102" s="110" t="str">
        <f>DATASHEET!G90</f>
        <v>N</v>
      </c>
      <c r="I102" s="110" t="str">
        <f>DATASHEET!H90</f>
        <v>N</v>
      </c>
      <c r="J102" s="111" t="str">
        <f>DATASHEET!J90</f>
        <v>4.75+ (C/B)</v>
      </c>
      <c r="K102" s="104" t="str">
        <f t="shared" si="77"/>
        <v/>
      </c>
      <c r="L102" s="104" t="str">
        <f t="shared" si="78"/>
        <v/>
      </c>
      <c r="M102" s="336" t="str">
        <f>IF(COUNT(L3VA!$N102,L3VA!$Z102,L3VA!$T102,L3VA!$AF102,L3VA!$AX102,L3VA!$AR102,L3VA!$BJ102,L3VA!$BD102,L3VA!$BP102,L3VA!#REF!,L3VA!$AL102,L3VA!$BV102,L3VA!$CH102,L3VA!$CZ102,L3VA!$CN102,L3VA!$DF102,L3VA!$CB102,L3VA!#REF!,L3VA!$DR102,L3VA!$DX102,L3VA!$ED102,L3VA!$EJ102,L3VA!$EP102,L3VA!$EV102,L3VA!$FB102,L3VA!$DL102)=0,"",AVERAGE(N102,Z102,T102,AF102,AL102,AX102,AR102,BJ102,BD102,BP102,BV102,CH102,CZ102,CN102,DF102,CB102,DR102,DX102,ED102,EJ102,EP102,EV102,FB102,DL102))</f>
        <v/>
      </c>
      <c r="N102" s="123" t="str">
        <f t="shared" si="81"/>
        <v/>
      </c>
      <c r="O102" s="124">
        <f>IFERROR(INDEX(DATASHEET!$A$1:$GG$231,MATCH(L3VA!$A102,DATASHEET!$A$1:$A$231,0),MATCH(L3VA!P$2,DATASHEET!$A$1:$GG$1,0)),"")</f>
        <v>0</v>
      </c>
      <c r="P102" s="105">
        <f>IF(VLOOKUP(L3VA!$A102,DATASHEET!$A$2:$EW$231,22,FALSE)="","",VLOOKUP(L3VA!$A102,DATASHEET!$A$2:$EW$231,22,FALSE))</f>
        <v>0</v>
      </c>
      <c r="Q102" s="105" t="str">
        <f t="shared" si="82"/>
        <v/>
      </c>
      <c r="R102" s="106" t="str">
        <f>IF(ISBLANK(DATASHEET!AF90),"",DATASHEET!AF90)</f>
        <v>PLE</v>
      </c>
      <c r="S102" s="107" t="str">
        <f>IF(ISBLANK(DATASHEET!AG90),"",DATASHEET!AG90)</f>
        <v>12C-AR-1</v>
      </c>
      <c r="T102" s="123" t="str">
        <f t="shared" si="83"/>
        <v/>
      </c>
      <c r="U102" s="124">
        <f>IFERROR(INDEX(DATASHEET!$A$1:$GG$231,MATCH(L3VA!$A102,DATASHEET!$A$1:$A$231,0),MATCH(L3VA!V$2,DATASHEET!$A$1:$GG$1,0)),"")</f>
        <v>0</v>
      </c>
      <c r="V102" s="105">
        <f>IF(VLOOKUP(L3VA!$A102,DATASHEET!$A$2:$EW$231,27,FALSE)="","",VLOOKUP(L3VA!$A102,DATASHEET!$A$2:$EW$231,27,FALSE))</f>
        <v>0</v>
      </c>
      <c r="W102" s="105" t="str">
        <f t="shared" si="84"/>
        <v/>
      </c>
      <c r="X102" s="106" t="str">
        <f>IF(ISBLANK(DATASHEET!AK90),"",DATASHEET!AK90)</f>
        <v>RAB</v>
      </c>
      <c r="Y102" s="107" t="str">
        <f>IF(ISBLANK(DATASHEET!AL90),"",DATASHEET!AL90)</f>
        <v>12B-BI-1</v>
      </c>
      <c r="Z102" s="123" t="str">
        <f t="shared" si="85"/>
        <v/>
      </c>
      <c r="AA102" s="124">
        <f>IFERROR(INDEX(DATASHEET!$A$1:$GG$231,MATCH(L3VA!$A102,DATASHEET!$A$1:$A$231,0),MATCH(L3VA!AB$2,DATASHEET!$A$1:$GG$1,0)),"")</f>
        <v>0</v>
      </c>
      <c r="AB102" s="105" t="str">
        <f>IF(VLOOKUP(L3VA!$A102,DATASHEET!$A$2:$EW$231,32,FALSE)="","",VLOOKUP(L3VA!$A102,DATASHEET!$A$2:$EW$231,32,FALSE))</f>
        <v>PLE</v>
      </c>
      <c r="AC102" s="105" t="str">
        <f t="shared" si="86"/>
        <v/>
      </c>
      <c r="AD102" s="106" t="str">
        <f>IF(ISBLANK(DATASHEET!AP90),"",DATASHEET!AP90)</f>
        <v/>
      </c>
      <c r="AE102" s="107" t="str">
        <f>IF(ISBLANK(DATASHEET!AQ90),"",DATASHEET!AQ90)</f>
        <v/>
      </c>
      <c r="AF102" s="123" t="str">
        <f t="shared" si="87"/>
        <v/>
      </c>
      <c r="AG102" s="124">
        <f>IFERROR(INDEX(DATASHEET!$A$1:$GG$231,MATCH(L3VA!$A102,DATASHEET!$A$1:$A$231,0),MATCH(L3VA!AH$2,DATASHEET!$A$1:$GG$1,0)),"")</f>
        <v>0</v>
      </c>
      <c r="AH102" s="105" t="str">
        <f>IF(VLOOKUP(L3VA!$A102,DATASHEET!$A$2:$EW$231,37,FALSE)="","",VLOOKUP(L3VA!$A102,DATASHEET!$A$2:$EW$231,37,FALSE))</f>
        <v>RAB</v>
      </c>
      <c r="AI102" s="105" t="str">
        <f t="shared" si="88"/>
        <v/>
      </c>
      <c r="AJ102" s="106" t="str">
        <f>IF(ISBLANK(DATASHEET!AU90),"",DATASHEET!AU90)</f>
        <v>KR</v>
      </c>
      <c r="AK102" s="107" t="str">
        <f>IF(ISBLANK(DATASHEET!AV90),"",DATASHEET!AV90)</f>
        <v>12E-CH-1</v>
      </c>
      <c r="AL102" s="123" t="str">
        <f t="shared" si="89"/>
        <v/>
      </c>
      <c r="AM102" s="124">
        <f>IFERROR(INDEX(DATASHEET!$A$1:$GG$231,MATCH(L3VA!$A102,DATASHEET!$A$1:$A$231,0),MATCH(L3VA!AN$2,DATASHEET!$A$1:$GG$1,0)),"")</f>
        <v>0</v>
      </c>
      <c r="AN102" s="105" t="str">
        <f>IF(VLOOKUP(L3VA!$A102,DATASHEET!$A$2:$EW$231,42,FALSE)="","",VLOOKUP(L3VA!$A102,DATASHEET!$A$2:$EW$231,42,FALSE))</f>
        <v/>
      </c>
      <c r="AO102" s="105" t="str">
        <f t="shared" si="90"/>
        <v/>
      </c>
      <c r="AP102" s="106" t="str">
        <f>IF(ISBLANK(DATASHEET!AZ90),"",DATASHEET!AZ90)</f>
        <v/>
      </c>
      <c r="AQ102" s="107" t="str">
        <f>IF(ISBLANK(DATASHEET!BA90),"",DATASHEET!BA90)</f>
        <v/>
      </c>
      <c r="AR102" s="123" t="str">
        <f t="shared" si="91"/>
        <v/>
      </c>
      <c r="AS102" s="124">
        <f>IFERROR(INDEX(DATASHEET!$A$1:$GG$231,MATCH(L3VA!$A102,DATASHEET!$A$1:$A$231,0),MATCH(L3VA!AT$2,DATASHEET!$A$1:$GG$1,0)),"")</f>
        <v>0</v>
      </c>
      <c r="AT102" s="105" t="str">
        <f>IF(VLOOKUP(L3VA!$A102,DATASHEET!$A$2:$EW$231,47,FALSE)="","",VLOOKUP(L3VA!$A102,DATASHEET!$A$2:$EW$231,47,FALSE))</f>
        <v>KR</v>
      </c>
      <c r="AU102" s="105" t="str">
        <f t="shared" si="92"/>
        <v/>
      </c>
      <c r="AV102" s="106" t="str">
        <f>IF(ISBLANK(DATASHEET!BE90),"",DATASHEET!BE90)</f>
        <v/>
      </c>
      <c r="AW102" s="107" t="str">
        <f>IF(ISBLANK(DATASHEET!BF90),"",DATASHEET!BF90)</f>
        <v/>
      </c>
      <c r="AX102" s="123" t="str">
        <f t="shared" si="93"/>
        <v/>
      </c>
      <c r="AY102" s="124">
        <f>IFERROR(INDEX(DATASHEET!$A$1:$GG$231,MATCH(L3VA!$A102,DATASHEET!$A$1:$A$231,0),MATCH(L3VA!AZ$2,DATASHEET!$A$1:$GG$1,0)),"")</f>
        <v>0</v>
      </c>
      <c r="AZ102" s="105" t="str">
        <f>IF(VLOOKUP(L3VA!$A102,DATASHEET!$A$2:$EW$231,52,FALSE)="","",VLOOKUP(L3VA!$A102,DATASHEET!$A$2:$EW$231,52,FALSE))</f>
        <v/>
      </c>
      <c r="BA102" s="105" t="str">
        <f t="shared" si="94"/>
        <v/>
      </c>
      <c r="BB102" s="106" t="str">
        <f>IF(ISBLANK(DATASHEET!BJ90),"",DATASHEET!BJ90)</f>
        <v/>
      </c>
      <c r="BC102" s="107" t="str">
        <f>IF(ISBLANK(DATASHEET!BK90),"",DATASHEET!BK90)</f>
        <v/>
      </c>
      <c r="BD102" s="123" t="str">
        <f t="shared" si="95"/>
        <v/>
      </c>
      <c r="BE102" s="124">
        <f>IFERROR(INDEX(DATASHEET!$A$1:$GG$231,MATCH(L3VA!$A102,DATASHEET!$A$1:$A$231,0),MATCH(L3VA!BF$2,DATASHEET!$A$1:$GG$1,0)),"")</f>
        <v>0</v>
      </c>
      <c r="BF102" s="105" t="str">
        <f>IF(VLOOKUP(L3VA!$A102,DATASHEET!$A$2:$EW$231,57,FALSE)="","",VLOOKUP(L3VA!$A102,DATASHEET!$A$2:$EW$231,57,FALSE))</f>
        <v/>
      </c>
      <c r="BG102" s="105" t="str">
        <f t="shared" si="96"/>
        <v/>
      </c>
      <c r="BH102" s="106" t="str">
        <f>IF(ISBLANK(DATASHEET!BO90),"",DATASHEET!BO90)</f>
        <v/>
      </c>
      <c r="BI102" s="107" t="str">
        <f>IF(ISBLANK(DATASHEET!BP90),"",DATASHEET!BP90)</f>
        <v/>
      </c>
      <c r="BJ102" s="123" t="str">
        <f t="shared" si="97"/>
        <v/>
      </c>
      <c r="BK102" s="124">
        <f>IFERROR(INDEX(DATASHEET!$A$1:$GG$231,MATCH(L3VA!$A102,DATASHEET!$A$1:$A$231,0),MATCH(L3VA!BL$2,DATASHEET!$A$1:$GG$1,0)),"")</f>
        <v>0</v>
      </c>
      <c r="BL102" s="105" t="str">
        <f>IF(VLOOKUP(L3VA!$A102,DATASHEET!$A$2:$EW$231,62,FALSE)="","",VLOOKUP(L3VA!$A102,DATASHEET!$A$2:$EW$231,62,FALSE))</f>
        <v/>
      </c>
      <c r="BM102" s="105" t="str">
        <f t="shared" si="98"/>
        <v/>
      </c>
      <c r="BN102" s="106" t="str">
        <f>IF(ISBLANK(DATASHEET!BT90),"",DATASHEET!BT90)</f>
        <v/>
      </c>
      <c r="BO102" s="107" t="str">
        <f>IF(ISBLANK(DATASHEET!BU90),"",DATASHEET!BU90)</f>
        <v/>
      </c>
      <c r="BP102" s="123" t="str">
        <f t="shared" si="99"/>
        <v/>
      </c>
      <c r="BQ102" s="124">
        <f>IFERROR(INDEX(DATASHEET!$A$1:$GG$231,MATCH(L3VA!$A102,DATASHEET!$A$1:$A$231,0),MATCH(L3VA!BR$2,DATASHEET!$A$1:$GG$1,0)),"")</f>
        <v>0</v>
      </c>
      <c r="BR102" s="105" t="str">
        <f>IF(VLOOKUP(L3VA!$A102,DATASHEET!$A$2:$EW$231,67,FALSE)="","",VLOOKUP(L3VA!$A102,DATASHEET!$A$2:$EW$231,67,FALSE))</f>
        <v/>
      </c>
      <c r="BS102" s="105" t="str">
        <f t="shared" si="100"/>
        <v/>
      </c>
      <c r="BT102" s="106" t="str">
        <f>IF(ISBLANK(DATASHEET!BY90),"",DATASHEET!BY90)</f>
        <v/>
      </c>
      <c r="BU102" s="107" t="str">
        <f>IF(ISBLANK(DATASHEET!BZ90),"",DATASHEET!BZ90)</f>
        <v/>
      </c>
      <c r="BV102" s="123" t="str">
        <f t="shared" si="101"/>
        <v/>
      </c>
      <c r="BW102" s="124">
        <f>IFERROR(INDEX(DATASHEET!$A$1:$GG$231,MATCH(L3VA!$A102,DATASHEET!$A$1:$A$231,0),MATCH(L3VA!BX$2,DATASHEET!$A$1:$GG$1,0)),"")</f>
        <v>0</v>
      </c>
      <c r="BX102" s="105" t="str">
        <f>IF(VLOOKUP(L3VA!$A102,DATASHEET!$A$2:$EW$231,77,FALSE)="","",VLOOKUP(L3VA!$A102,DATASHEET!$A$2:$EW$231,77,FALSE))</f>
        <v/>
      </c>
      <c r="BY102" s="105" t="str">
        <f t="shared" si="102"/>
        <v/>
      </c>
      <c r="BZ102" s="106" t="str">
        <f>IF(ISBLANK(DATASHEET!CI90),"",DATASHEET!CI90)</f>
        <v/>
      </c>
      <c r="CA102" s="107" t="str">
        <f>IF(ISBLANK(DATASHEET!CJ90),"",DATASHEET!CJ90)</f>
        <v/>
      </c>
      <c r="CB102" s="123" t="str">
        <f t="shared" si="103"/>
        <v/>
      </c>
      <c r="CC102" s="124">
        <f>IFERROR(INDEX(DATASHEET!$A$1:$GG$231,MATCH(L3VA!$A102,DATASHEET!$A$1:$A$231,0),MATCH(L3VA!CD$2,DATASHEET!$A$1:$GG$1,0)),"")</f>
        <v>0</v>
      </c>
      <c r="CD102" s="105" t="str">
        <f>IF(VLOOKUP(L3VA!$A102,DATASHEET!$A$2:$EW$231,82,FALSE)="","",VLOOKUP(L3VA!$A102,DATASHEET!$A$2:$EW$231,82,FALSE))</f>
        <v>CR</v>
      </c>
      <c r="CE102" s="105" t="str">
        <f t="shared" si="104"/>
        <v/>
      </c>
      <c r="CF102" s="106" t="str">
        <f>IF(ISBLANK(DATASHEET!CN90),"",DATASHEET!CN90)</f>
        <v/>
      </c>
      <c r="CG102" s="107" t="str">
        <f>IF(ISBLANK(DATASHEET!CO90),"",DATASHEET!CO90)</f>
        <v/>
      </c>
      <c r="CH102" s="123" t="str">
        <f t="shared" si="105"/>
        <v/>
      </c>
      <c r="CI102" s="124">
        <f>IFERROR(INDEX(DATASHEET!$A$1:$GG$231,MATCH(L3VA!$A102,DATASHEET!$A$1:$A$231,0),MATCH(L3VA!CJ$2,DATASHEET!$A$1:$GG$1,0)),"")</f>
        <v>0</v>
      </c>
      <c r="CJ102" s="105" t="str">
        <f>IF(VLOOKUP(L3VA!$A102,DATASHEET!$A$2:$EW$231,87,FALSE)="","",VLOOKUP(L3VA!$A102,DATASHEET!$A$2:$EW$231,87,FALSE))</f>
        <v/>
      </c>
      <c r="CK102" s="105" t="str">
        <f t="shared" si="79"/>
        <v/>
      </c>
      <c r="CL102" s="106" t="str">
        <f>IF(ISBLANK(DATASHEET!CS90),"",DATASHEET!CS90)</f>
        <v/>
      </c>
      <c r="CM102" s="107" t="str">
        <f>IF(ISBLANK(DATASHEET!CT90),"",DATASHEET!CT90)</f>
        <v/>
      </c>
      <c r="CN102" s="123" t="str">
        <f t="shared" si="106"/>
        <v/>
      </c>
      <c r="CO102" s="124">
        <f>IFERROR(INDEX(DATASHEET!$A$1:$GG$231,MATCH(L3VA!$A102,DATASHEET!$A$1:$A$231,0),MATCH(L3VA!CP$2,DATASHEET!$A$1:$GG$1,0)),"")</f>
        <v>0</v>
      </c>
      <c r="CP102" s="105" t="str">
        <f>IF(VLOOKUP(L3VA!$A102,DATASHEET!$A$2:$EW$231,92,FALSE)="","",VLOOKUP(L3VA!$A102,DATASHEET!$A$2:$EW$231,92,FALSE))</f>
        <v/>
      </c>
      <c r="CQ102" s="105" t="str">
        <f t="shared" si="107"/>
        <v/>
      </c>
      <c r="CR102" s="106" t="str">
        <f>IF(ISBLANK(DATASHEET!CX90),"",DATASHEET!CX90)</f>
        <v/>
      </c>
      <c r="CS102" s="107" t="str">
        <f>IF(ISBLANK(DATASHEET!CY90),"",DATASHEET!CY90)</f>
        <v/>
      </c>
      <c r="CT102" s="123" t="str">
        <f t="shared" si="108"/>
        <v/>
      </c>
      <c r="CU102" s="124">
        <f>IFERROR(INDEX(DATASHEET!$A$1:$GG$231,MATCH(L3VA!$A102,DATASHEET!$A$1:$A$231,0),MATCH(L3VA!CV$2,DATASHEET!$A$1:$GG$1,0)),"")</f>
        <v>0</v>
      </c>
      <c r="CV102" s="105" t="str">
        <f>IF(VLOOKUP(L3VA!$A102,DATASHEET!$A$2:$EW$231,107,FALSE)="","",VLOOKUP(L3VA!$A102,DATASHEET!$A$2:$EW$231,107,FALSE))</f>
        <v/>
      </c>
      <c r="CW102" s="105" t="str">
        <f t="shared" si="109"/>
        <v/>
      </c>
      <c r="CX102" s="106" t="str">
        <f>IF(ISBLANK(DATASHEET!DC90),"",DATASHEET!DC90)</f>
        <v/>
      </c>
      <c r="CY102" s="107" t="str">
        <f>IF(ISBLANK(DATASHEET!DD90),"",DATASHEET!DD90)</f>
        <v/>
      </c>
      <c r="CZ102" s="123" t="str">
        <f t="shared" si="110"/>
        <v/>
      </c>
      <c r="DA102" s="124">
        <f>IFERROR(INDEX(DATASHEET!$A$1:$GG$231,MATCH(L3VA!$A102,DATASHEET!$A$1:$A$231,0),MATCH(L3VA!DB$2,DATASHEET!$A$1:$GG$1,0)),"")</f>
        <v>0</v>
      </c>
      <c r="DB102" s="105" t="str">
        <f>IF(VLOOKUP(L3VA!$A102,DATASHEET!$A$2:$EW$231,97,FALSE)="","",VLOOKUP(L3VA!$A102,DATASHEET!$A$2:$EW$231,97,FALSE))</f>
        <v/>
      </c>
      <c r="DC102" s="105" t="str">
        <f t="shared" si="111"/>
        <v/>
      </c>
      <c r="DD102" s="106" t="str">
        <f>IF(ISBLANK(DATASHEET!DH90),"",DATASHEET!DH90)</f>
        <v/>
      </c>
      <c r="DE102" s="107" t="str">
        <f>IF(ISBLANK(DATASHEET!DI90),"",DATASHEET!DI90)</f>
        <v/>
      </c>
      <c r="DF102" s="123" t="str">
        <f t="shared" si="112"/>
        <v/>
      </c>
      <c r="DG102" s="124">
        <f>IFERROR(INDEX(DATASHEET!$A$1:$GG$231,MATCH(L3VA!$A102,DATASHEET!$A$1:$A$231,0),MATCH(L3VA!DH$2,DATASHEET!$A$1:$GG$1,0)),"")</f>
        <v>0</v>
      </c>
      <c r="DH102" s="105" t="str">
        <f>IF(VLOOKUP(L3VA!$A102,DATASHEET!$A$2:$EW$231,102,FALSE)="","",VLOOKUP(L3VA!$A102,DATASHEET!$A$2:$EW$231,102,FALSE))</f>
        <v/>
      </c>
      <c r="DI102" s="105" t="str">
        <f t="shared" si="113"/>
        <v/>
      </c>
      <c r="DJ102" s="106" t="str">
        <f>IF(ISBLANK(DATASHEET!DM90),"",DATASHEET!DM90)</f>
        <v>JQ</v>
      </c>
      <c r="DK102" s="107" t="str">
        <f>IF(ISBLANK(DATASHEET!DN90),"",DATASHEET!DN90)</f>
        <v>12A-MA-8</v>
      </c>
      <c r="DL102" s="123" t="str">
        <f t="shared" si="114"/>
        <v/>
      </c>
      <c r="DM102" s="124">
        <f>IFERROR(INDEX(DATASHEET!$A$1:$GG$231,MATCH(L3VA!$A102,DATASHEET!$A$1:$A$231,0),MATCH(L3VA!DN$2,DATASHEET!$A$1:$GG$1,0)),"")</f>
        <v>0</v>
      </c>
      <c r="DN102" s="105" t="str">
        <f>IF(VLOOKUP(L3VA!$A102,DATASHEET!$A$2:$FW$231,112,FALSE)="","",VLOOKUP(L3VA!$A102,DATASHEET!$A$2:$FW$231,112,FALSE))</f>
        <v/>
      </c>
      <c r="DO102" s="105" t="str">
        <f t="shared" si="80"/>
        <v/>
      </c>
      <c r="DP102" s="106" t="str">
        <f>IF(ISBLANK(DATASHEET!DR90),"",DATASHEET!DR90)</f>
        <v/>
      </c>
      <c r="DQ102" s="107" t="str">
        <f>IF(ISBLANK(DATASHEET!DS90),"",DATASHEET!DS90)</f>
        <v/>
      </c>
      <c r="DR102" s="123" t="str">
        <f t="shared" si="115"/>
        <v/>
      </c>
      <c r="DS102" s="124">
        <f>IFERROR(INDEX(DATASHEET!$A$1:$GG$231,MATCH(L3VA!$A102,DATASHEET!$A$1:$A$231,0),MATCH(L3VA!DT$2,DATASHEET!$A$1:$GG$1,0)),"")</f>
        <v>0</v>
      </c>
      <c r="DT102" s="105" t="str">
        <f>IF(VLOOKUP(L3VA!$A102,DATASHEET!$A$2:$EW$231,117,FALSE)="","",VLOOKUP(L3VA!$A102,DATASHEET!$A$2:$EW$231,117,FALSE))</f>
        <v>JQ</v>
      </c>
      <c r="DU102" s="105" t="str">
        <f t="shared" si="116"/>
        <v/>
      </c>
      <c r="DV102" s="106" t="str">
        <f>IF(ISBLANK(DATASHEET!DW90),"",DATASHEET!DW90)</f>
        <v/>
      </c>
      <c r="DW102" s="107" t="str">
        <f>IF(ISBLANK(DATASHEET!DX90),"",DATASHEET!DX90)</f>
        <v/>
      </c>
      <c r="DX102" s="123" t="str">
        <f t="shared" si="117"/>
        <v/>
      </c>
      <c r="DY102" s="124" t="str">
        <f>IFERROR(INDEX(DATASHEET!$A$1:$GG$231,MATCH(L3VA!$A102,DATASHEET!$A$1:$A$231,0),MATCH(L3VA!DZ$2,DATASHEET!$A$1:$GG$1,0)),"")</f>
        <v/>
      </c>
      <c r="DZ102" s="105" t="str">
        <f>IF(VLOOKUP(L3VA!$A102,DATASHEET!$A$2:$EW$231,122,FALSE)="","",VLOOKUP(L3VA!$A102,DATASHEET!$A$2:$EW$231,122,FALSE))</f>
        <v/>
      </c>
      <c r="EA102" s="105" t="str">
        <f t="shared" si="118"/>
        <v/>
      </c>
      <c r="EB102" s="106" t="str">
        <f>IF(ISBLANK(DATASHEET!EB90),"",DATASHEET!EB90)</f>
        <v/>
      </c>
      <c r="EC102" s="107" t="str">
        <f>IF(ISBLANK(DATASHEET!EC90),"",DATASHEET!EC90)</f>
        <v/>
      </c>
      <c r="ED102" s="123" t="str">
        <f t="shared" si="119"/>
        <v/>
      </c>
      <c r="EE102" s="124">
        <f>IFERROR(INDEX(DATASHEET!$A$1:$GG$231,MATCH(L3VA!$A102,DATASHEET!$A$1:$A$231,0),MATCH(L3VA!EF$2,DATASHEET!$A$1:$GG$1,0)),"")</f>
        <v>0</v>
      </c>
      <c r="EF102" s="105" t="str">
        <f>IF(VLOOKUP(L3VA!$A102,DATASHEET!$A$2:$EW$231,127,FALSE)="","",VLOOKUP(L3VA!$A102,DATASHEET!$A$2:$EW$231,127,FALSE))</f>
        <v/>
      </c>
      <c r="EG102" s="105" t="str">
        <f t="shared" si="120"/>
        <v/>
      </c>
      <c r="EH102" s="106" t="str">
        <f>IF(ISBLANK(DATASHEET!EG90),"",DATASHEET!EG90)</f>
        <v/>
      </c>
      <c r="EI102" s="107" t="str">
        <f>IF(ISBLANK(DATASHEET!EH90),"",DATASHEET!EH90)</f>
        <v/>
      </c>
      <c r="EJ102" s="123" t="str">
        <f t="shared" si="121"/>
        <v/>
      </c>
      <c r="EK102" s="124">
        <f>IFERROR(INDEX(DATASHEET!$A$1:$GG$231,MATCH(L3VA!$A102,DATASHEET!$A$1:$A$231,0),MATCH(L3VA!EL$2,DATASHEET!$A$1:$GG$1,0)),"")</f>
        <v>0</v>
      </c>
      <c r="EL102" s="105" t="str">
        <f>IF(VLOOKUP(L3VA!$A102,DATASHEET!$A$2:$EW$231,132,FALSE)="","",VLOOKUP(L3VA!$A102,DATASHEET!$A$2:$EW$231,132,FALSE))</f>
        <v/>
      </c>
      <c r="EM102" s="105" t="str">
        <f t="shared" si="122"/>
        <v/>
      </c>
      <c r="EN102" s="106" t="str">
        <f>IF(ISBLANK(DATASHEET!EL90),"",DATASHEET!EL90)</f>
        <v/>
      </c>
      <c r="EO102" s="107" t="str">
        <f>IF(ISBLANK(DATASHEET!EM90),"",DATASHEET!EM90)</f>
        <v/>
      </c>
      <c r="EP102" s="123" t="str">
        <f t="shared" si="123"/>
        <v/>
      </c>
      <c r="EQ102" s="124">
        <f>IFERROR(INDEX(DATASHEET!$A$1:$GG$231,MATCH(L3VA!$A102,DATASHEET!$A$1:$A$231,0),MATCH(L3VA!ER$2,DATASHEET!$A$1:$GG$1,0)),"")</f>
        <v>0</v>
      </c>
      <c r="ER102" s="105" t="str">
        <f>IF(VLOOKUP(L3VA!$A102,DATASHEET!$A$2:$EW$231,137,FALSE)="","",VLOOKUP(L3VA!$A102,DATASHEET!$A$2:$EW$231,137,FALSE))</f>
        <v/>
      </c>
      <c r="ES102" s="105" t="str">
        <f t="shared" si="124"/>
        <v/>
      </c>
      <c r="ET102" s="106" t="str">
        <f>IF(ISBLANK(DATASHEET!EQ90),"",DATASHEET!EQ90)</f>
        <v/>
      </c>
      <c r="EU102" s="107" t="str">
        <f>IF(ISBLANK(DATASHEET!ER90),"",DATASHEET!ER90)</f>
        <v/>
      </c>
      <c r="EV102" s="123" t="str">
        <f t="shared" si="125"/>
        <v/>
      </c>
      <c r="EW102" s="124">
        <f>IFERROR(INDEX(DATASHEET!$A$1:$GG$231,MATCH(L3VA!$A102,DATASHEET!$A$1:$A$231,0),MATCH(L3VA!EX$2,DATASHEET!$A$1:$GG$1,0)),"")</f>
        <v>0</v>
      </c>
      <c r="EX102" s="105" t="str">
        <f>IF(VLOOKUP(L3VA!$A102,DATASHEET!$A$2:$EW$231,142,FALSE)="","",VLOOKUP(L3VA!$A102,DATASHEET!$A$2:$EW$231,142,FALSE))</f>
        <v/>
      </c>
      <c r="EY102" s="105" t="str">
        <f t="shared" si="126"/>
        <v/>
      </c>
      <c r="EZ102" s="106" t="str">
        <f>IF(ISBLANK(DATASHEET!EV90),"",DATASHEET!EV90)</f>
        <v/>
      </c>
      <c r="FA102" s="107" t="str">
        <f>IF(ISBLANK(DATASHEET!EW90),"",DATASHEET!EW90)</f>
        <v/>
      </c>
      <c r="FB102" s="123" t="str">
        <f t="shared" si="127"/>
        <v/>
      </c>
      <c r="FC102" s="124">
        <f>IFERROR(INDEX(DATASHEET!$A$1:$GG$231,MATCH(L3VA!$A102,DATASHEET!$A$1:$A$231,0),MATCH(L3VA!FD$2,DATASHEET!$A$1:$GG$1,0)),"")</f>
        <v>0</v>
      </c>
      <c r="FD102" s="105" t="str">
        <f>IF(VLOOKUP(L3VA!$A102,DATASHEET!$A$2:$FW$231,147,FALSE)="","",VLOOKUP(L3VA!$A102,DATASHEET!$A$2:$FW$231,147,FALSE))</f>
        <v/>
      </c>
      <c r="FE102" s="105" t="str">
        <f t="shared" si="128"/>
        <v/>
      </c>
      <c r="FF102" s="106" t="str">
        <f>IF(ISBLANK(DATASHEET!FA90),"",DATASHEET!FA90)</f>
        <v/>
      </c>
      <c r="FG102" s="107" t="str">
        <f>IF(ISBLANK(DATASHEET!FB90),"",DATASHEET!FB90)</f>
        <v/>
      </c>
    </row>
    <row r="103" spans="1:163" x14ac:dyDescent="0.25">
      <c r="A103" s="354">
        <f>DATASHEET!A91</f>
        <v>150823</v>
      </c>
      <c r="B103" s="42" t="str">
        <f>DATASHEET!B91</f>
        <v>HOWDEN, Ella</v>
      </c>
      <c r="C103" s="109" t="str">
        <f>DATASHEET!C91</f>
        <v>12JN</v>
      </c>
      <c r="D103" s="110" t="str">
        <f>DATASHEET!D91</f>
        <v>F</v>
      </c>
      <c r="E103" s="110" t="str">
        <f>IFERROR(VLOOKUP(A103,'[5]Y12 Students'!$E$3:$I$271,5,FALSE),"")</f>
        <v>INTERNAL</v>
      </c>
      <c r="F103" s="110" t="str">
        <f>DATASHEET!E91</f>
        <v>Y</v>
      </c>
      <c r="G103" s="110" t="str">
        <f>DATASHEET!F91</f>
        <v>White - British</v>
      </c>
      <c r="H103" s="110" t="str">
        <f>DATASHEET!G91</f>
        <v>N</v>
      </c>
      <c r="I103" s="110" t="str">
        <f>DATASHEET!H91</f>
        <v>N</v>
      </c>
      <c r="J103" s="111" t="str">
        <f>DATASHEET!J91</f>
        <v>4.75+ (C/B)</v>
      </c>
      <c r="K103" s="104" t="str">
        <f t="shared" si="77"/>
        <v/>
      </c>
      <c r="L103" s="104" t="str">
        <f t="shared" si="78"/>
        <v/>
      </c>
      <c r="M103" s="336" t="str">
        <f>IF(COUNT(L3VA!$N103,L3VA!$Z103,L3VA!$T103,L3VA!$AF103,L3VA!$AX103,L3VA!$AR103,L3VA!$BJ103,L3VA!$BD103,L3VA!$BP103,L3VA!#REF!,L3VA!$AL103,L3VA!$BV103,L3VA!$CH103,L3VA!$CZ103,L3VA!$CN103,L3VA!$DF103,L3VA!$CB103,L3VA!#REF!,L3VA!$DR103,L3VA!$DX103,L3VA!$ED103,L3VA!$EJ103,L3VA!$EP103,L3VA!$EV103,L3VA!$FB103,L3VA!$DL103)=0,"",AVERAGE(N103,Z103,T103,AF103,AL103,AX103,AR103,BJ103,BD103,BP103,BV103,CH103,CZ103,CN103,DF103,CB103,DR103,DX103,ED103,EJ103,EP103,EV103,FB103,DL103))</f>
        <v/>
      </c>
      <c r="N103" s="123" t="str">
        <f t="shared" si="81"/>
        <v/>
      </c>
      <c r="O103" s="124">
        <f>IFERROR(INDEX(DATASHEET!$A$1:$GG$231,MATCH(L3VA!$A103,DATASHEET!$A$1:$A$231,0),MATCH(L3VA!P$2,DATASHEET!$A$1:$GG$1,0)),"")</f>
        <v>0</v>
      </c>
      <c r="P103" s="105">
        <f>IF(VLOOKUP(L3VA!$A103,DATASHEET!$A$2:$EW$231,22,FALSE)="","",VLOOKUP(L3VA!$A103,DATASHEET!$A$2:$EW$231,22,FALSE))</f>
        <v>0</v>
      </c>
      <c r="Q103" s="105" t="str">
        <f t="shared" si="82"/>
        <v/>
      </c>
      <c r="R103" s="106" t="str">
        <f>IF(ISBLANK(DATASHEET!AF91),"",DATASHEET!AF91)</f>
        <v/>
      </c>
      <c r="S103" s="107" t="str">
        <f>IF(ISBLANK(DATASHEET!AG91),"",DATASHEET!AG91)</f>
        <v/>
      </c>
      <c r="T103" s="123" t="str">
        <f t="shared" si="83"/>
        <v/>
      </c>
      <c r="U103" s="124">
        <f>IFERROR(INDEX(DATASHEET!$A$1:$GG$231,MATCH(L3VA!$A103,DATASHEET!$A$1:$A$231,0),MATCH(L3VA!V$2,DATASHEET!$A$1:$GG$1,0)),"")</f>
        <v>0</v>
      </c>
      <c r="V103" s="105">
        <f>IF(VLOOKUP(L3VA!$A103,DATASHEET!$A$2:$EW$231,27,FALSE)="","",VLOOKUP(L3VA!$A103,DATASHEET!$A$2:$EW$231,27,FALSE))</f>
        <v>0</v>
      </c>
      <c r="W103" s="105" t="str">
        <f t="shared" si="84"/>
        <v/>
      </c>
      <c r="X103" s="106" t="str">
        <f>IF(ISBLANK(DATASHEET!AK91),"",DATASHEET!AK91)</f>
        <v/>
      </c>
      <c r="Y103" s="107" t="str">
        <f>IF(ISBLANK(DATASHEET!AL91),"",DATASHEET!AL91)</f>
        <v/>
      </c>
      <c r="Z103" s="123" t="str">
        <f t="shared" si="85"/>
        <v/>
      </c>
      <c r="AA103" s="124">
        <f>IFERROR(INDEX(DATASHEET!$A$1:$GG$231,MATCH(L3VA!$A103,DATASHEET!$A$1:$A$231,0),MATCH(L3VA!AB$2,DATASHEET!$A$1:$GG$1,0)),"")</f>
        <v>0</v>
      </c>
      <c r="AB103" s="105" t="str">
        <f>IF(VLOOKUP(L3VA!$A103,DATASHEET!$A$2:$EW$231,32,FALSE)="","",VLOOKUP(L3VA!$A103,DATASHEET!$A$2:$EW$231,32,FALSE))</f>
        <v/>
      </c>
      <c r="AC103" s="105" t="str">
        <f t="shared" si="86"/>
        <v/>
      </c>
      <c r="AD103" s="106" t="str">
        <f>IF(ISBLANK(DATASHEET!AP91),"",DATASHEET!AP91)</f>
        <v/>
      </c>
      <c r="AE103" s="107" t="str">
        <f>IF(ISBLANK(DATASHEET!AQ91),"",DATASHEET!AQ91)</f>
        <v/>
      </c>
      <c r="AF103" s="123" t="str">
        <f t="shared" si="87"/>
        <v/>
      </c>
      <c r="AG103" s="124">
        <f>IFERROR(INDEX(DATASHEET!$A$1:$GG$231,MATCH(L3VA!$A103,DATASHEET!$A$1:$A$231,0),MATCH(L3VA!AH$2,DATASHEET!$A$1:$GG$1,0)),"")</f>
        <v>0</v>
      </c>
      <c r="AH103" s="105" t="str">
        <f>IF(VLOOKUP(L3VA!$A103,DATASHEET!$A$2:$EW$231,37,FALSE)="","",VLOOKUP(L3VA!$A103,DATASHEET!$A$2:$EW$231,37,FALSE))</f>
        <v/>
      </c>
      <c r="AI103" s="105" t="str">
        <f t="shared" si="88"/>
        <v/>
      </c>
      <c r="AJ103" s="106" t="str">
        <f>IF(ISBLANK(DATASHEET!AU91),"",DATASHEET!AU91)</f>
        <v/>
      </c>
      <c r="AK103" s="107" t="str">
        <f>IF(ISBLANK(DATASHEET!AV91),"",DATASHEET!AV91)</f>
        <v/>
      </c>
      <c r="AL103" s="123" t="str">
        <f t="shared" si="89"/>
        <v/>
      </c>
      <c r="AM103" s="124">
        <f>IFERROR(INDEX(DATASHEET!$A$1:$GG$231,MATCH(L3VA!$A103,DATASHEET!$A$1:$A$231,0),MATCH(L3VA!AN$2,DATASHEET!$A$1:$GG$1,0)),"")</f>
        <v>0</v>
      </c>
      <c r="AN103" s="105" t="str">
        <f>IF(VLOOKUP(L3VA!$A103,DATASHEET!$A$2:$EW$231,42,FALSE)="","",VLOOKUP(L3VA!$A103,DATASHEET!$A$2:$EW$231,42,FALSE))</f>
        <v/>
      </c>
      <c r="AO103" s="105" t="str">
        <f t="shared" si="90"/>
        <v/>
      </c>
      <c r="AP103" s="106" t="str">
        <f>IF(ISBLANK(DATASHEET!AZ91),"",DATASHEET!AZ91)</f>
        <v/>
      </c>
      <c r="AQ103" s="107" t="str">
        <f>IF(ISBLANK(DATASHEET!BA91),"",DATASHEET!BA91)</f>
        <v/>
      </c>
      <c r="AR103" s="123" t="str">
        <f t="shared" si="91"/>
        <v/>
      </c>
      <c r="AS103" s="124">
        <f>IFERROR(INDEX(DATASHEET!$A$1:$GG$231,MATCH(L3VA!$A103,DATASHEET!$A$1:$A$231,0),MATCH(L3VA!AT$2,DATASHEET!$A$1:$GG$1,0)),"")</f>
        <v>0</v>
      </c>
      <c r="AT103" s="105" t="str">
        <f>IF(VLOOKUP(L3VA!$A103,DATASHEET!$A$2:$EW$231,47,FALSE)="","",VLOOKUP(L3VA!$A103,DATASHEET!$A$2:$EW$231,47,FALSE))</f>
        <v/>
      </c>
      <c r="AU103" s="105" t="str">
        <f t="shared" si="92"/>
        <v/>
      </c>
      <c r="AV103" s="106" t="str">
        <f>IF(ISBLANK(DATASHEET!BE91),"",DATASHEET!BE91)</f>
        <v/>
      </c>
      <c r="AW103" s="107" t="str">
        <f>IF(ISBLANK(DATASHEET!BF91),"",DATASHEET!BF91)</f>
        <v/>
      </c>
      <c r="AX103" s="123" t="str">
        <f t="shared" si="93"/>
        <v/>
      </c>
      <c r="AY103" s="124">
        <f>IFERROR(INDEX(DATASHEET!$A$1:$GG$231,MATCH(L3VA!$A103,DATASHEET!$A$1:$A$231,0),MATCH(L3VA!AZ$2,DATASHEET!$A$1:$GG$1,0)),"")</f>
        <v>0</v>
      </c>
      <c r="AZ103" s="105" t="str">
        <f>IF(VLOOKUP(L3VA!$A103,DATASHEET!$A$2:$EW$231,52,FALSE)="","",VLOOKUP(L3VA!$A103,DATASHEET!$A$2:$EW$231,52,FALSE))</f>
        <v/>
      </c>
      <c r="BA103" s="105" t="str">
        <f t="shared" si="94"/>
        <v/>
      </c>
      <c r="BB103" s="106" t="str">
        <f>IF(ISBLANK(DATASHEET!BJ91),"",DATASHEET!BJ91)</f>
        <v/>
      </c>
      <c r="BC103" s="107" t="str">
        <f>IF(ISBLANK(DATASHEET!BK91),"",DATASHEET!BK91)</f>
        <v/>
      </c>
      <c r="BD103" s="123" t="str">
        <f t="shared" si="95"/>
        <v/>
      </c>
      <c r="BE103" s="124">
        <f>IFERROR(INDEX(DATASHEET!$A$1:$GG$231,MATCH(L3VA!$A103,DATASHEET!$A$1:$A$231,0),MATCH(L3VA!BF$2,DATASHEET!$A$1:$GG$1,0)),"")</f>
        <v>0</v>
      </c>
      <c r="BF103" s="105" t="str">
        <f>IF(VLOOKUP(L3VA!$A103,DATASHEET!$A$2:$EW$231,57,FALSE)="","",VLOOKUP(L3VA!$A103,DATASHEET!$A$2:$EW$231,57,FALSE))</f>
        <v/>
      </c>
      <c r="BG103" s="105" t="str">
        <f t="shared" si="96"/>
        <v/>
      </c>
      <c r="BH103" s="106" t="str">
        <f>IF(ISBLANK(DATASHEET!BO91),"",DATASHEET!BO91)</f>
        <v/>
      </c>
      <c r="BI103" s="107" t="str">
        <f>IF(ISBLANK(DATASHEET!BP91),"",DATASHEET!BP91)</f>
        <v/>
      </c>
      <c r="BJ103" s="123" t="str">
        <f t="shared" si="97"/>
        <v/>
      </c>
      <c r="BK103" s="124">
        <f>IFERROR(INDEX(DATASHEET!$A$1:$GG$231,MATCH(L3VA!$A103,DATASHEET!$A$1:$A$231,0),MATCH(L3VA!BL$2,DATASHEET!$A$1:$GG$1,0)),"")</f>
        <v>0</v>
      </c>
      <c r="BL103" s="105" t="str">
        <f>IF(VLOOKUP(L3VA!$A103,DATASHEET!$A$2:$EW$231,62,FALSE)="","",VLOOKUP(L3VA!$A103,DATASHEET!$A$2:$EW$231,62,FALSE))</f>
        <v/>
      </c>
      <c r="BM103" s="105" t="str">
        <f t="shared" si="98"/>
        <v/>
      </c>
      <c r="BN103" s="106" t="str">
        <f>IF(ISBLANK(DATASHEET!BT91),"",DATASHEET!BT91)</f>
        <v/>
      </c>
      <c r="BO103" s="107" t="str">
        <f>IF(ISBLANK(DATASHEET!BU91),"",DATASHEET!BU91)</f>
        <v/>
      </c>
      <c r="BP103" s="123" t="str">
        <f t="shared" si="99"/>
        <v/>
      </c>
      <c r="BQ103" s="124">
        <f>IFERROR(INDEX(DATASHEET!$A$1:$GG$231,MATCH(L3VA!$A103,DATASHEET!$A$1:$A$231,0),MATCH(L3VA!BR$2,DATASHEET!$A$1:$GG$1,0)),"")</f>
        <v>0</v>
      </c>
      <c r="BR103" s="105" t="str">
        <f>IF(VLOOKUP(L3VA!$A103,DATASHEET!$A$2:$EW$231,67,FALSE)="","",VLOOKUP(L3VA!$A103,DATASHEET!$A$2:$EW$231,67,FALSE))</f>
        <v/>
      </c>
      <c r="BS103" s="105" t="str">
        <f t="shared" si="100"/>
        <v/>
      </c>
      <c r="BT103" s="106" t="str">
        <f>IF(ISBLANK(DATASHEET!BY91),"",DATASHEET!BY91)</f>
        <v/>
      </c>
      <c r="BU103" s="107" t="str">
        <f>IF(ISBLANK(DATASHEET!BZ91),"",DATASHEET!BZ91)</f>
        <v/>
      </c>
      <c r="BV103" s="123" t="str">
        <f t="shared" si="101"/>
        <v/>
      </c>
      <c r="BW103" s="124">
        <f>IFERROR(INDEX(DATASHEET!$A$1:$GG$231,MATCH(L3VA!$A103,DATASHEET!$A$1:$A$231,0),MATCH(L3VA!BX$2,DATASHEET!$A$1:$GG$1,0)),"")</f>
        <v>0</v>
      </c>
      <c r="BX103" s="105" t="str">
        <f>IF(VLOOKUP(L3VA!$A103,DATASHEET!$A$2:$EW$231,77,FALSE)="","",VLOOKUP(L3VA!$A103,DATASHEET!$A$2:$EW$231,77,FALSE))</f>
        <v/>
      </c>
      <c r="BY103" s="105" t="str">
        <f t="shared" si="102"/>
        <v/>
      </c>
      <c r="BZ103" s="106" t="str">
        <f>IF(ISBLANK(DATASHEET!CI91),"",DATASHEET!CI91)</f>
        <v/>
      </c>
      <c r="CA103" s="107" t="str">
        <f>IF(ISBLANK(DATASHEET!CJ91),"",DATASHEET!CJ91)</f>
        <v/>
      </c>
      <c r="CB103" s="123" t="str">
        <f t="shared" si="103"/>
        <v/>
      </c>
      <c r="CC103" s="124">
        <f>IFERROR(INDEX(DATASHEET!$A$1:$GG$231,MATCH(L3VA!$A103,DATASHEET!$A$1:$A$231,0),MATCH(L3VA!CD$2,DATASHEET!$A$1:$GG$1,0)),"")</f>
        <v>0</v>
      </c>
      <c r="CD103" s="105" t="str">
        <f>IF(VLOOKUP(L3VA!$A103,DATASHEET!$A$2:$EW$231,82,FALSE)="","",VLOOKUP(L3VA!$A103,DATASHEET!$A$2:$EW$231,82,FALSE))</f>
        <v>DWA</v>
      </c>
      <c r="CE103" s="105" t="str">
        <f t="shared" si="104"/>
        <v/>
      </c>
      <c r="CF103" s="106" t="str">
        <f>IF(ISBLANK(DATASHEET!CN91),"",DATASHEET!CN91)</f>
        <v/>
      </c>
      <c r="CG103" s="107" t="str">
        <f>IF(ISBLANK(DATASHEET!CO91),"",DATASHEET!CO91)</f>
        <v/>
      </c>
      <c r="CH103" s="123" t="str">
        <f t="shared" si="105"/>
        <v/>
      </c>
      <c r="CI103" s="124">
        <f>IFERROR(INDEX(DATASHEET!$A$1:$GG$231,MATCH(L3VA!$A103,DATASHEET!$A$1:$A$231,0),MATCH(L3VA!CJ$2,DATASHEET!$A$1:$GG$1,0)),"")</f>
        <v>0</v>
      </c>
      <c r="CJ103" s="105" t="str">
        <f>IF(VLOOKUP(L3VA!$A103,DATASHEET!$A$2:$EW$231,87,FALSE)="","",VLOOKUP(L3VA!$A103,DATASHEET!$A$2:$EW$231,87,FALSE))</f>
        <v/>
      </c>
      <c r="CK103" s="105" t="str">
        <f t="shared" si="79"/>
        <v/>
      </c>
      <c r="CL103" s="106" t="str">
        <f>IF(ISBLANK(DATASHEET!CS91),"",DATASHEET!CS91)</f>
        <v/>
      </c>
      <c r="CM103" s="107" t="str">
        <f>IF(ISBLANK(DATASHEET!CT91),"",DATASHEET!CT91)</f>
        <v/>
      </c>
      <c r="CN103" s="123" t="str">
        <f t="shared" si="106"/>
        <v/>
      </c>
      <c r="CO103" s="124">
        <f>IFERROR(INDEX(DATASHEET!$A$1:$GG$231,MATCH(L3VA!$A103,DATASHEET!$A$1:$A$231,0),MATCH(L3VA!CP$2,DATASHEET!$A$1:$GG$1,0)),"")</f>
        <v>0</v>
      </c>
      <c r="CP103" s="105" t="str">
        <f>IF(VLOOKUP(L3VA!$A103,DATASHEET!$A$2:$EW$231,92,FALSE)="","",VLOOKUP(L3VA!$A103,DATASHEET!$A$2:$EW$231,92,FALSE))</f>
        <v/>
      </c>
      <c r="CQ103" s="105" t="str">
        <f t="shared" si="107"/>
        <v/>
      </c>
      <c r="CR103" s="106" t="str">
        <f>IF(ISBLANK(DATASHEET!CX91),"",DATASHEET!CX91)</f>
        <v>AWIL</v>
      </c>
      <c r="CS103" s="107" t="str">
        <f>IF(ISBLANK(DATASHEET!CY91),"",DATASHEET!CY91)</f>
        <v>12B-HS-4</v>
      </c>
      <c r="CT103" s="123" t="str">
        <f t="shared" si="108"/>
        <v/>
      </c>
      <c r="CU103" s="124">
        <f>IFERROR(INDEX(DATASHEET!$A$1:$GG$231,MATCH(L3VA!$A103,DATASHEET!$A$1:$A$231,0),MATCH(L3VA!CV$2,DATASHEET!$A$1:$GG$1,0)),"")</f>
        <v>0</v>
      </c>
      <c r="CV103" s="105" t="str">
        <f>IF(VLOOKUP(L3VA!$A103,DATASHEET!$A$2:$EW$231,107,FALSE)="","",VLOOKUP(L3VA!$A103,DATASHEET!$A$2:$EW$231,107,FALSE))</f>
        <v/>
      </c>
      <c r="CW103" s="105" t="str">
        <f t="shared" si="109"/>
        <v/>
      </c>
      <c r="CX103" s="106" t="str">
        <f>IF(ISBLANK(DATASHEET!DC91),"",DATASHEET!DC91)</f>
        <v/>
      </c>
      <c r="CY103" s="107" t="str">
        <f>IF(ISBLANK(DATASHEET!DD91),"",DATASHEET!DD91)</f>
        <v/>
      </c>
      <c r="CZ103" s="123" t="str">
        <f t="shared" si="110"/>
        <v/>
      </c>
      <c r="DA103" s="124">
        <f>IFERROR(INDEX(DATASHEET!$A$1:$GG$231,MATCH(L3VA!$A103,DATASHEET!$A$1:$A$231,0),MATCH(L3VA!DB$2,DATASHEET!$A$1:$GG$1,0)),"")</f>
        <v>0</v>
      </c>
      <c r="DB103" s="105" t="str">
        <f>IF(VLOOKUP(L3VA!$A103,DATASHEET!$A$2:$EW$231,97,FALSE)="","",VLOOKUP(L3VA!$A103,DATASHEET!$A$2:$EW$231,97,FALSE))</f>
        <v/>
      </c>
      <c r="DC103" s="105" t="str">
        <f t="shared" si="111"/>
        <v/>
      </c>
      <c r="DD103" s="106" t="str">
        <f>IF(ISBLANK(DATASHEET!DH91),"",DATASHEET!DH91)</f>
        <v/>
      </c>
      <c r="DE103" s="107" t="str">
        <f>IF(ISBLANK(DATASHEET!DI91),"",DATASHEET!DI91)</f>
        <v/>
      </c>
      <c r="DF103" s="123" t="str">
        <f t="shared" si="112"/>
        <v/>
      </c>
      <c r="DG103" s="124">
        <f>IFERROR(INDEX(DATASHEET!$A$1:$GG$231,MATCH(L3VA!$A103,DATASHEET!$A$1:$A$231,0),MATCH(L3VA!DH$2,DATASHEET!$A$1:$GG$1,0)),"")</f>
        <v>0</v>
      </c>
      <c r="DH103" s="105" t="str">
        <f>IF(VLOOKUP(L3VA!$A103,DATASHEET!$A$2:$EW$231,102,FALSE)="","",VLOOKUP(L3VA!$A103,DATASHEET!$A$2:$EW$231,102,FALSE))</f>
        <v>AWIL</v>
      </c>
      <c r="DI103" s="105" t="str">
        <f t="shared" si="113"/>
        <v/>
      </c>
      <c r="DJ103" s="106" t="str">
        <f>IF(ISBLANK(DATASHEET!DM91),"",DATASHEET!DM91)</f>
        <v/>
      </c>
      <c r="DK103" s="107" t="str">
        <f>IF(ISBLANK(DATASHEET!DN91),"",DATASHEET!DN91)</f>
        <v/>
      </c>
      <c r="DL103" s="123" t="str">
        <f t="shared" si="114"/>
        <v/>
      </c>
      <c r="DM103" s="124">
        <f>IFERROR(INDEX(DATASHEET!$A$1:$GG$231,MATCH(L3VA!$A103,DATASHEET!$A$1:$A$231,0),MATCH(L3VA!DN$2,DATASHEET!$A$1:$GG$1,0)),"")</f>
        <v>0</v>
      </c>
      <c r="DN103" s="105" t="str">
        <f>IF(VLOOKUP(L3VA!$A103,DATASHEET!$A$2:$FW$231,112,FALSE)="","",VLOOKUP(L3VA!$A103,DATASHEET!$A$2:$FW$231,112,FALSE))</f>
        <v/>
      </c>
      <c r="DO103" s="105" t="str">
        <f t="shared" si="80"/>
        <v/>
      </c>
      <c r="DP103" s="106" t="str">
        <f>IF(ISBLANK(DATASHEET!DR91),"",DATASHEET!DR91)</f>
        <v/>
      </c>
      <c r="DQ103" s="107" t="str">
        <f>IF(ISBLANK(DATASHEET!DS91),"",DATASHEET!DS91)</f>
        <v/>
      </c>
      <c r="DR103" s="123" t="str">
        <f t="shared" si="115"/>
        <v/>
      </c>
      <c r="DS103" s="124">
        <f>IFERROR(INDEX(DATASHEET!$A$1:$GG$231,MATCH(L3VA!$A103,DATASHEET!$A$1:$A$231,0),MATCH(L3VA!DT$2,DATASHEET!$A$1:$GG$1,0)),"")</f>
        <v>0</v>
      </c>
      <c r="DT103" s="105" t="str">
        <f>IF(VLOOKUP(L3VA!$A103,DATASHEET!$A$2:$EW$231,117,FALSE)="","",VLOOKUP(L3VA!$A103,DATASHEET!$A$2:$EW$231,117,FALSE))</f>
        <v/>
      </c>
      <c r="DU103" s="105" t="str">
        <f t="shared" si="116"/>
        <v/>
      </c>
      <c r="DV103" s="106" t="str">
        <f>IF(ISBLANK(DATASHEET!DW91),"",DATASHEET!DW91)</f>
        <v/>
      </c>
      <c r="DW103" s="107" t="str">
        <f>IF(ISBLANK(DATASHEET!DX91),"",DATASHEET!DX91)</f>
        <v/>
      </c>
      <c r="DX103" s="123" t="str">
        <f t="shared" si="117"/>
        <v/>
      </c>
      <c r="DY103" s="124" t="str">
        <f>IFERROR(INDEX(DATASHEET!$A$1:$GG$231,MATCH(L3VA!$A103,DATASHEET!$A$1:$A$231,0),MATCH(L3VA!DZ$2,DATASHEET!$A$1:$GG$1,0)),"")</f>
        <v/>
      </c>
      <c r="DZ103" s="105" t="str">
        <f>IF(VLOOKUP(L3VA!$A103,DATASHEET!$A$2:$EW$231,122,FALSE)="","",VLOOKUP(L3VA!$A103,DATASHEET!$A$2:$EW$231,122,FALSE))</f>
        <v/>
      </c>
      <c r="EA103" s="105" t="str">
        <f t="shared" si="118"/>
        <v/>
      </c>
      <c r="EB103" s="106" t="str">
        <f>IF(ISBLANK(DATASHEET!EB91),"",DATASHEET!EB91)</f>
        <v>JN</v>
      </c>
      <c r="EC103" s="107" t="str">
        <f>IF(ISBLANK(DATASHEET!EC91),"",DATASHEET!EC91)</f>
        <v>12D-PE-9</v>
      </c>
      <c r="ED103" s="123" t="str">
        <f t="shared" si="119"/>
        <v/>
      </c>
      <c r="EE103" s="124">
        <f>IFERROR(INDEX(DATASHEET!$A$1:$GG$231,MATCH(L3VA!$A103,DATASHEET!$A$1:$A$231,0),MATCH(L3VA!EF$2,DATASHEET!$A$1:$GG$1,0)),"")</f>
        <v>0</v>
      </c>
      <c r="EF103" s="105" t="str">
        <f>IF(VLOOKUP(L3VA!$A103,DATASHEET!$A$2:$EW$231,127,FALSE)="","",VLOOKUP(L3VA!$A103,DATASHEET!$A$2:$EW$231,127,FALSE))</f>
        <v/>
      </c>
      <c r="EG103" s="105" t="str">
        <f t="shared" si="120"/>
        <v/>
      </c>
      <c r="EH103" s="106" t="str">
        <f>IF(ISBLANK(DATASHEET!EG91),"",DATASHEET!EG91)</f>
        <v/>
      </c>
      <c r="EI103" s="107" t="str">
        <f>IF(ISBLANK(DATASHEET!EH91),"",DATASHEET!EH91)</f>
        <v/>
      </c>
      <c r="EJ103" s="123" t="str">
        <f t="shared" si="121"/>
        <v/>
      </c>
      <c r="EK103" s="124">
        <f>IFERROR(INDEX(DATASHEET!$A$1:$GG$231,MATCH(L3VA!$A103,DATASHEET!$A$1:$A$231,0),MATCH(L3VA!EL$2,DATASHEET!$A$1:$GG$1,0)),"")</f>
        <v>0</v>
      </c>
      <c r="EL103" s="105" t="str">
        <f>IF(VLOOKUP(L3VA!$A103,DATASHEET!$A$2:$EW$231,132,FALSE)="","",VLOOKUP(L3VA!$A103,DATASHEET!$A$2:$EW$231,132,FALSE))</f>
        <v>JN</v>
      </c>
      <c r="EM103" s="105" t="str">
        <f t="shared" si="122"/>
        <v/>
      </c>
      <c r="EN103" s="106" t="str">
        <f>IF(ISBLANK(DATASHEET!EL91),"",DATASHEET!EL91)</f>
        <v/>
      </c>
      <c r="EO103" s="107" t="str">
        <f>IF(ISBLANK(DATASHEET!EM91),"",DATASHEET!EM91)</f>
        <v/>
      </c>
      <c r="EP103" s="123" t="str">
        <f t="shared" si="123"/>
        <v/>
      </c>
      <c r="EQ103" s="124">
        <f>IFERROR(INDEX(DATASHEET!$A$1:$GG$231,MATCH(L3VA!$A103,DATASHEET!$A$1:$A$231,0),MATCH(L3VA!ER$2,DATASHEET!$A$1:$GG$1,0)),"")</f>
        <v>0</v>
      </c>
      <c r="ER103" s="105" t="str">
        <f>IF(VLOOKUP(L3VA!$A103,DATASHEET!$A$2:$EW$231,137,FALSE)="","",VLOOKUP(L3VA!$A103,DATASHEET!$A$2:$EW$231,137,FALSE))</f>
        <v/>
      </c>
      <c r="ES103" s="105" t="str">
        <f t="shared" si="124"/>
        <v/>
      </c>
      <c r="ET103" s="106" t="str">
        <f>IF(ISBLANK(DATASHEET!EQ91),"",DATASHEET!EQ91)</f>
        <v>AWIL</v>
      </c>
      <c r="EU103" s="107" t="str">
        <f>IF(ISBLANK(DATASHEET!ER91),"",DATASHEET!ER91)</f>
        <v>12E-PY-7</v>
      </c>
      <c r="EV103" s="123" t="str">
        <f t="shared" si="125"/>
        <v/>
      </c>
      <c r="EW103" s="124">
        <f>IFERROR(INDEX(DATASHEET!$A$1:$GG$231,MATCH(L3VA!$A103,DATASHEET!$A$1:$A$231,0),MATCH(L3VA!EX$2,DATASHEET!$A$1:$GG$1,0)),"")</f>
        <v>0</v>
      </c>
      <c r="EX103" s="105" t="str">
        <f>IF(VLOOKUP(L3VA!$A103,DATASHEET!$A$2:$EW$231,142,FALSE)="","",VLOOKUP(L3VA!$A103,DATASHEET!$A$2:$EW$231,142,FALSE))</f>
        <v/>
      </c>
      <c r="EY103" s="105" t="str">
        <f t="shared" si="126"/>
        <v/>
      </c>
      <c r="EZ103" s="106" t="str">
        <f>IF(ISBLANK(DATASHEET!EV91),"",DATASHEET!EV91)</f>
        <v/>
      </c>
      <c r="FA103" s="107" t="str">
        <f>IF(ISBLANK(DATASHEET!EW91),"",DATASHEET!EW91)</f>
        <v/>
      </c>
      <c r="FB103" s="123" t="str">
        <f t="shared" si="127"/>
        <v/>
      </c>
      <c r="FC103" s="124">
        <f>IFERROR(INDEX(DATASHEET!$A$1:$GG$231,MATCH(L3VA!$A103,DATASHEET!$A$1:$A$231,0),MATCH(L3VA!FD$2,DATASHEET!$A$1:$GG$1,0)),"")</f>
        <v>0</v>
      </c>
      <c r="FD103" s="105" t="str">
        <f>IF(VLOOKUP(L3VA!$A103,DATASHEET!$A$2:$FW$231,147,FALSE)="","",VLOOKUP(L3VA!$A103,DATASHEET!$A$2:$FW$231,147,FALSE))</f>
        <v>AWIL</v>
      </c>
      <c r="FE103" s="105" t="str">
        <f t="shared" si="128"/>
        <v/>
      </c>
      <c r="FF103" s="106" t="str">
        <f>IF(ISBLANK(DATASHEET!FA91),"",DATASHEET!FA91)</f>
        <v/>
      </c>
      <c r="FG103" s="107" t="str">
        <f>IF(ISBLANK(DATASHEET!FB91),"",DATASHEET!FB91)</f>
        <v/>
      </c>
    </row>
    <row r="104" spans="1:163" x14ac:dyDescent="0.25">
      <c r="A104" s="354">
        <f>DATASHEET!A92</f>
        <v>160059</v>
      </c>
      <c r="B104" s="42" t="str">
        <f>DATASHEET!B92</f>
        <v>HUGHES, Megan</v>
      </c>
      <c r="C104" s="109" t="str">
        <f>DATASHEET!C92</f>
        <v>12JW</v>
      </c>
      <c r="D104" s="110" t="str">
        <f>DATASHEET!D92</f>
        <v>F</v>
      </c>
      <c r="E104" s="110" t="str">
        <f>IFERROR(VLOOKUP(A104,'[5]Y12 Students'!$E$3:$I$271,5,FALSE),"")</f>
        <v>EXTERNAL</v>
      </c>
      <c r="F104" s="110" t="str">
        <f>DATASHEET!E92</f>
        <v>N</v>
      </c>
      <c r="G104" s="110" t="str">
        <f>DATASHEET!F92</f>
        <v>White - British</v>
      </c>
      <c r="H104" s="110" t="str">
        <f>DATASHEET!G92</f>
        <v>N</v>
      </c>
      <c r="I104" s="110" t="str">
        <f>DATASHEET!H92</f>
        <v>N</v>
      </c>
      <c r="J104" s="111" t="str">
        <f>DATASHEET!J92</f>
        <v>6.25+ (B/A)</v>
      </c>
      <c r="K104" s="104" t="str">
        <f t="shared" si="77"/>
        <v/>
      </c>
      <c r="L104" s="104" t="str">
        <f t="shared" si="78"/>
        <v/>
      </c>
      <c r="M104" s="336" t="str">
        <f>IF(COUNT(L3VA!$N104,L3VA!$Z104,L3VA!$T104,L3VA!$AF104,L3VA!$AX104,L3VA!$AR104,L3VA!$BJ104,L3VA!$BD104,L3VA!$BP104,L3VA!#REF!,L3VA!$AL104,L3VA!$BV104,L3VA!$CH104,L3VA!$CZ104,L3VA!$CN104,L3VA!$DF104,L3VA!$CB104,L3VA!#REF!,L3VA!$DR104,L3VA!$DX104,L3VA!$ED104,L3VA!$EJ104,L3VA!$EP104,L3VA!$EV104,L3VA!$FB104,L3VA!$DL104)=0,"",AVERAGE(N104,Z104,T104,AF104,AL104,AX104,AR104,BJ104,BD104,BP104,BV104,CH104,CZ104,CN104,DF104,CB104,DR104,DX104,ED104,EJ104,EP104,EV104,FB104,DL104))</f>
        <v/>
      </c>
      <c r="N104" s="123" t="str">
        <f t="shared" si="81"/>
        <v/>
      </c>
      <c r="O104" s="124">
        <f>IFERROR(INDEX(DATASHEET!$A$1:$GG$231,MATCH(L3VA!$A104,DATASHEET!$A$1:$A$231,0),MATCH(L3VA!P$2,DATASHEET!$A$1:$GG$1,0)),"")</f>
        <v>0</v>
      </c>
      <c r="P104" s="105">
        <f>IF(VLOOKUP(L3VA!$A104,DATASHEET!$A$2:$EW$231,22,FALSE)="","",VLOOKUP(L3VA!$A104,DATASHEET!$A$2:$EW$231,22,FALSE))</f>
        <v>0</v>
      </c>
      <c r="Q104" s="105" t="str">
        <f t="shared" si="82"/>
        <v/>
      </c>
      <c r="R104" s="106" t="str">
        <f>IF(ISBLANK(DATASHEET!AF92),"",DATASHEET!AF92)</f>
        <v/>
      </c>
      <c r="S104" s="107" t="str">
        <f>IF(ISBLANK(DATASHEET!AG92),"",DATASHEET!AG92)</f>
        <v/>
      </c>
      <c r="T104" s="123" t="str">
        <f t="shared" si="83"/>
        <v/>
      </c>
      <c r="U104" s="124">
        <f>IFERROR(INDEX(DATASHEET!$A$1:$GG$231,MATCH(L3VA!$A104,DATASHEET!$A$1:$A$231,0),MATCH(L3VA!V$2,DATASHEET!$A$1:$GG$1,0)),"")</f>
        <v>0</v>
      </c>
      <c r="V104" s="105">
        <f>IF(VLOOKUP(L3VA!$A104,DATASHEET!$A$2:$EW$231,27,FALSE)="","",VLOOKUP(L3VA!$A104,DATASHEET!$A$2:$EW$231,27,FALSE))</f>
        <v>0</v>
      </c>
      <c r="W104" s="105" t="str">
        <f t="shared" si="84"/>
        <v/>
      </c>
      <c r="X104" s="106" t="str">
        <f>IF(ISBLANK(DATASHEET!AK92),"",DATASHEET!AK92)</f>
        <v/>
      </c>
      <c r="Y104" s="107" t="str">
        <f>IF(ISBLANK(DATASHEET!AL92),"",DATASHEET!AL92)</f>
        <v/>
      </c>
      <c r="Z104" s="123" t="str">
        <f t="shared" si="85"/>
        <v/>
      </c>
      <c r="AA104" s="124">
        <f>IFERROR(INDEX(DATASHEET!$A$1:$GG$231,MATCH(L3VA!$A104,DATASHEET!$A$1:$A$231,0),MATCH(L3VA!AB$2,DATASHEET!$A$1:$GG$1,0)),"")</f>
        <v>0</v>
      </c>
      <c r="AB104" s="105" t="str">
        <f>IF(VLOOKUP(L3VA!$A104,DATASHEET!$A$2:$EW$231,32,FALSE)="","",VLOOKUP(L3VA!$A104,DATASHEET!$A$2:$EW$231,32,FALSE))</f>
        <v/>
      </c>
      <c r="AC104" s="105" t="str">
        <f t="shared" si="86"/>
        <v/>
      </c>
      <c r="AD104" s="106" t="str">
        <f>IF(ISBLANK(DATASHEET!AP92),"",DATASHEET!AP92)</f>
        <v/>
      </c>
      <c r="AE104" s="107" t="str">
        <f>IF(ISBLANK(DATASHEET!AQ92),"",DATASHEET!AQ92)</f>
        <v/>
      </c>
      <c r="AF104" s="123" t="str">
        <f t="shared" si="87"/>
        <v/>
      </c>
      <c r="AG104" s="124">
        <f>IFERROR(INDEX(DATASHEET!$A$1:$GG$231,MATCH(L3VA!$A104,DATASHEET!$A$1:$A$231,0),MATCH(L3VA!AH$2,DATASHEET!$A$1:$GG$1,0)),"")</f>
        <v>0</v>
      </c>
      <c r="AH104" s="105" t="str">
        <f>IF(VLOOKUP(L3VA!$A104,DATASHEET!$A$2:$EW$231,37,FALSE)="","",VLOOKUP(L3VA!$A104,DATASHEET!$A$2:$EW$231,37,FALSE))</f>
        <v/>
      </c>
      <c r="AI104" s="105" t="str">
        <f t="shared" si="88"/>
        <v/>
      </c>
      <c r="AJ104" s="106" t="str">
        <f>IF(ISBLANK(DATASHEET!AU92),"",DATASHEET!AU92)</f>
        <v/>
      </c>
      <c r="AK104" s="107" t="str">
        <f>IF(ISBLANK(DATASHEET!AV92),"",DATASHEET!AV92)</f>
        <v/>
      </c>
      <c r="AL104" s="123" t="str">
        <f t="shared" si="89"/>
        <v/>
      </c>
      <c r="AM104" s="124">
        <f>IFERROR(INDEX(DATASHEET!$A$1:$GG$231,MATCH(L3VA!$A104,DATASHEET!$A$1:$A$231,0),MATCH(L3VA!AN$2,DATASHEET!$A$1:$GG$1,0)),"")</f>
        <v>0</v>
      </c>
      <c r="AN104" s="105" t="str">
        <f>IF(VLOOKUP(L3VA!$A104,DATASHEET!$A$2:$EW$231,42,FALSE)="","",VLOOKUP(L3VA!$A104,DATASHEET!$A$2:$EW$231,42,FALSE))</f>
        <v/>
      </c>
      <c r="AO104" s="105" t="str">
        <f t="shared" si="90"/>
        <v/>
      </c>
      <c r="AP104" s="106" t="str">
        <f>IF(ISBLANK(DATASHEET!AZ92),"",DATASHEET!AZ92)</f>
        <v/>
      </c>
      <c r="AQ104" s="107" t="str">
        <f>IF(ISBLANK(DATASHEET!BA92),"",DATASHEET!BA92)</f>
        <v/>
      </c>
      <c r="AR104" s="123" t="str">
        <f t="shared" si="91"/>
        <v/>
      </c>
      <c r="AS104" s="124">
        <f>IFERROR(INDEX(DATASHEET!$A$1:$GG$231,MATCH(L3VA!$A104,DATASHEET!$A$1:$A$231,0),MATCH(L3VA!AT$2,DATASHEET!$A$1:$GG$1,0)),"")</f>
        <v>0</v>
      </c>
      <c r="AT104" s="105" t="str">
        <f>IF(VLOOKUP(L3VA!$A104,DATASHEET!$A$2:$EW$231,47,FALSE)="","",VLOOKUP(L3VA!$A104,DATASHEET!$A$2:$EW$231,47,FALSE))</f>
        <v/>
      </c>
      <c r="AU104" s="105" t="str">
        <f t="shared" si="92"/>
        <v/>
      </c>
      <c r="AV104" s="106" t="str">
        <f>IF(ISBLANK(DATASHEET!BE92),"",DATASHEET!BE92)</f>
        <v/>
      </c>
      <c r="AW104" s="107" t="str">
        <f>IF(ISBLANK(DATASHEET!BF92),"",DATASHEET!BF92)</f>
        <v/>
      </c>
      <c r="AX104" s="123" t="str">
        <f t="shared" si="93"/>
        <v/>
      </c>
      <c r="AY104" s="124">
        <f>IFERROR(INDEX(DATASHEET!$A$1:$GG$231,MATCH(L3VA!$A104,DATASHEET!$A$1:$A$231,0),MATCH(L3VA!AZ$2,DATASHEET!$A$1:$GG$1,0)),"")</f>
        <v>0</v>
      </c>
      <c r="AZ104" s="105" t="str">
        <f>IF(VLOOKUP(L3VA!$A104,DATASHEET!$A$2:$EW$231,52,FALSE)="","",VLOOKUP(L3VA!$A104,DATASHEET!$A$2:$EW$231,52,FALSE))</f>
        <v/>
      </c>
      <c r="BA104" s="105" t="str">
        <f t="shared" si="94"/>
        <v/>
      </c>
      <c r="BB104" s="106" t="str">
        <f>IF(ISBLANK(DATASHEET!BJ92),"",DATASHEET!BJ92)</f>
        <v/>
      </c>
      <c r="BC104" s="107" t="str">
        <f>IF(ISBLANK(DATASHEET!BK92),"",DATASHEET!BK92)</f>
        <v/>
      </c>
      <c r="BD104" s="123" t="str">
        <f t="shared" si="95"/>
        <v/>
      </c>
      <c r="BE104" s="124">
        <f>IFERROR(INDEX(DATASHEET!$A$1:$GG$231,MATCH(L3VA!$A104,DATASHEET!$A$1:$A$231,0),MATCH(L3VA!BF$2,DATASHEET!$A$1:$GG$1,0)),"")</f>
        <v>0</v>
      </c>
      <c r="BF104" s="105" t="str">
        <f>IF(VLOOKUP(L3VA!$A104,DATASHEET!$A$2:$EW$231,57,FALSE)="","",VLOOKUP(L3VA!$A104,DATASHEET!$A$2:$EW$231,57,FALSE))</f>
        <v/>
      </c>
      <c r="BG104" s="105" t="str">
        <f t="shared" si="96"/>
        <v/>
      </c>
      <c r="BH104" s="106" t="str">
        <f>IF(ISBLANK(DATASHEET!BO92),"",DATASHEET!BO92)</f>
        <v/>
      </c>
      <c r="BI104" s="107" t="str">
        <f>IF(ISBLANK(DATASHEET!BP92),"",DATASHEET!BP92)</f>
        <v/>
      </c>
      <c r="BJ104" s="123" t="str">
        <f t="shared" si="97"/>
        <v/>
      </c>
      <c r="BK104" s="124">
        <f>IFERROR(INDEX(DATASHEET!$A$1:$GG$231,MATCH(L3VA!$A104,DATASHEET!$A$1:$A$231,0),MATCH(L3VA!BL$2,DATASHEET!$A$1:$GG$1,0)),"")</f>
        <v>0</v>
      </c>
      <c r="BL104" s="105" t="str">
        <f>IF(VLOOKUP(L3VA!$A104,DATASHEET!$A$2:$EW$231,62,FALSE)="","",VLOOKUP(L3VA!$A104,DATASHEET!$A$2:$EW$231,62,FALSE))</f>
        <v/>
      </c>
      <c r="BM104" s="105" t="str">
        <f t="shared" si="98"/>
        <v/>
      </c>
      <c r="BN104" s="106" t="str">
        <f>IF(ISBLANK(DATASHEET!BT92),"",DATASHEET!BT92)</f>
        <v/>
      </c>
      <c r="BO104" s="107" t="str">
        <f>IF(ISBLANK(DATASHEET!BU92),"",DATASHEET!BU92)</f>
        <v/>
      </c>
      <c r="BP104" s="123" t="str">
        <f t="shared" si="99"/>
        <v/>
      </c>
      <c r="BQ104" s="124">
        <f>IFERROR(INDEX(DATASHEET!$A$1:$GG$231,MATCH(L3VA!$A104,DATASHEET!$A$1:$A$231,0),MATCH(L3VA!BR$2,DATASHEET!$A$1:$GG$1,0)),"")</f>
        <v>0</v>
      </c>
      <c r="BR104" s="105" t="str">
        <f>IF(VLOOKUP(L3VA!$A104,DATASHEET!$A$2:$EW$231,67,FALSE)="","",VLOOKUP(L3VA!$A104,DATASHEET!$A$2:$EW$231,67,FALSE))</f>
        <v/>
      </c>
      <c r="BS104" s="105" t="str">
        <f t="shared" si="100"/>
        <v/>
      </c>
      <c r="BT104" s="106" t="str">
        <f>IF(ISBLANK(DATASHEET!BY92),"",DATASHEET!BY92)</f>
        <v>CSN</v>
      </c>
      <c r="BU104" s="107" t="str">
        <f>IF(ISBLANK(DATASHEET!BZ92),"",DATASHEET!BZ92)</f>
        <v>12D-ENL-5</v>
      </c>
      <c r="BV104" s="123" t="str">
        <f t="shared" si="101"/>
        <v/>
      </c>
      <c r="BW104" s="124">
        <f>IFERROR(INDEX(DATASHEET!$A$1:$GG$231,MATCH(L3VA!$A104,DATASHEET!$A$1:$A$231,0),MATCH(L3VA!BX$2,DATASHEET!$A$1:$GG$1,0)),"")</f>
        <v>0</v>
      </c>
      <c r="BX104" s="105" t="str">
        <f>IF(VLOOKUP(L3VA!$A104,DATASHEET!$A$2:$EW$231,77,FALSE)="","",VLOOKUP(L3VA!$A104,DATASHEET!$A$2:$EW$231,77,FALSE))</f>
        <v>CSN</v>
      </c>
      <c r="BY104" s="105" t="str">
        <f t="shared" si="102"/>
        <v/>
      </c>
      <c r="BZ104" s="106" t="str">
        <f>IF(ISBLANK(DATASHEET!CI92),"",DATASHEET!CI92)</f>
        <v/>
      </c>
      <c r="CA104" s="107" t="str">
        <f>IF(ISBLANK(DATASHEET!CJ92),"",DATASHEET!CJ92)</f>
        <v/>
      </c>
      <c r="CB104" s="123" t="str">
        <f t="shared" si="103"/>
        <v/>
      </c>
      <c r="CC104" s="124">
        <f>IFERROR(INDEX(DATASHEET!$A$1:$GG$231,MATCH(L3VA!$A104,DATASHEET!$A$1:$A$231,0),MATCH(L3VA!CD$2,DATASHEET!$A$1:$GG$1,0)),"")</f>
        <v>0</v>
      </c>
      <c r="CD104" s="105" t="str">
        <f>IF(VLOOKUP(L3VA!$A104,DATASHEET!$A$2:$EW$231,82,FALSE)="","",VLOOKUP(L3VA!$A104,DATASHEET!$A$2:$EW$231,82,FALSE))</f>
        <v>JWE</v>
      </c>
      <c r="CE104" s="105" t="str">
        <f t="shared" si="104"/>
        <v/>
      </c>
      <c r="CF104" s="106" t="str">
        <f>IF(ISBLANK(DATASHEET!CN92),"",DATASHEET!CN92)</f>
        <v/>
      </c>
      <c r="CG104" s="107" t="str">
        <f>IF(ISBLANK(DATASHEET!CO92),"",DATASHEET!CO92)</f>
        <v/>
      </c>
      <c r="CH104" s="123" t="str">
        <f t="shared" si="105"/>
        <v/>
      </c>
      <c r="CI104" s="124">
        <f>IFERROR(INDEX(DATASHEET!$A$1:$GG$231,MATCH(L3VA!$A104,DATASHEET!$A$1:$A$231,0),MATCH(L3VA!CJ$2,DATASHEET!$A$1:$GG$1,0)),"")</f>
        <v>0</v>
      </c>
      <c r="CJ104" s="105" t="str">
        <f>IF(VLOOKUP(L3VA!$A104,DATASHEET!$A$2:$EW$231,87,FALSE)="","",VLOOKUP(L3VA!$A104,DATASHEET!$A$2:$EW$231,87,FALSE))</f>
        <v/>
      </c>
      <c r="CK104" s="105" t="str">
        <f t="shared" si="79"/>
        <v/>
      </c>
      <c r="CL104" s="106" t="str">
        <f>IF(ISBLANK(DATASHEET!CS92),"",DATASHEET!CS92)</f>
        <v/>
      </c>
      <c r="CM104" s="107" t="str">
        <f>IF(ISBLANK(DATASHEET!CT92),"",DATASHEET!CT92)</f>
        <v/>
      </c>
      <c r="CN104" s="123" t="str">
        <f t="shared" si="106"/>
        <v/>
      </c>
      <c r="CO104" s="124">
        <f>IFERROR(INDEX(DATASHEET!$A$1:$GG$231,MATCH(L3VA!$A104,DATASHEET!$A$1:$A$231,0),MATCH(L3VA!CP$2,DATASHEET!$A$1:$GG$1,0)),"")</f>
        <v>0</v>
      </c>
      <c r="CP104" s="105" t="str">
        <f>IF(VLOOKUP(L3VA!$A104,DATASHEET!$A$2:$EW$231,92,FALSE)="","",VLOOKUP(L3VA!$A104,DATASHEET!$A$2:$EW$231,92,FALSE))</f>
        <v/>
      </c>
      <c r="CQ104" s="105" t="str">
        <f t="shared" si="107"/>
        <v/>
      </c>
      <c r="CR104" s="106" t="str">
        <f>IF(ISBLANK(DATASHEET!CX92),"",DATASHEET!CX92)</f>
        <v/>
      </c>
      <c r="CS104" s="107" t="str">
        <f>IF(ISBLANK(DATASHEET!CY92),"",DATASHEET!CY92)</f>
        <v/>
      </c>
      <c r="CT104" s="123" t="str">
        <f t="shared" si="108"/>
        <v/>
      </c>
      <c r="CU104" s="124">
        <f>IFERROR(INDEX(DATASHEET!$A$1:$GG$231,MATCH(L3VA!$A104,DATASHEET!$A$1:$A$231,0),MATCH(L3VA!CV$2,DATASHEET!$A$1:$GG$1,0)),"")</f>
        <v>0</v>
      </c>
      <c r="CV104" s="105" t="str">
        <f>IF(VLOOKUP(L3VA!$A104,DATASHEET!$A$2:$EW$231,107,FALSE)="","",VLOOKUP(L3VA!$A104,DATASHEET!$A$2:$EW$231,107,FALSE))</f>
        <v/>
      </c>
      <c r="CW104" s="105" t="str">
        <f t="shared" si="109"/>
        <v/>
      </c>
      <c r="CX104" s="106" t="str">
        <f>IF(ISBLANK(DATASHEET!DC92),"",DATASHEET!DC92)</f>
        <v/>
      </c>
      <c r="CY104" s="107" t="str">
        <f>IF(ISBLANK(DATASHEET!DD92),"",DATASHEET!DD92)</f>
        <v/>
      </c>
      <c r="CZ104" s="123" t="str">
        <f t="shared" si="110"/>
        <v/>
      </c>
      <c r="DA104" s="124">
        <f>IFERROR(INDEX(DATASHEET!$A$1:$GG$231,MATCH(L3VA!$A104,DATASHEET!$A$1:$A$231,0),MATCH(L3VA!DB$2,DATASHEET!$A$1:$GG$1,0)),"")</f>
        <v>0</v>
      </c>
      <c r="DB104" s="105" t="str">
        <f>IF(VLOOKUP(L3VA!$A104,DATASHEET!$A$2:$EW$231,97,FALSE)="","",VLOOKUP(L3VA!$A104,DATASHEET!$A$2:$EW$231,97,FALSE))</f>
        <v/>
      </c>
      <c r="DC104" s="105" t="str">
        <f t="shared" si="111"/>
        <v/>
      </c>
      <c r="DD104" s="106" t="str">
        <f>IF(ISBLANK(DATASHEET!DH92),"",DATASHEET!DH92)</f>
        <v>EB</v>
      </c>
      <c r="DE104" s="107" t="str">
        <f>IF(ISBLANK(DATASHEET!DI92),"",DATASHEET!DI92)</f>
        <v>12A-HI-7</v>
      </c>
      <c r="DF104" s="123" t="str">
        <f t="shared" si="112"/>
        <v/>
      </c>
      <c r="DG104" s="124">
        <f>IFERROR(INDEX(DATASHEET!$A$1:$GG$231,MATCH(L3VA!$A104,DATASHEET!$A$1:$A$231,0),MATCH(L3VA!DH$2,DATASHEET!$A$1:$GG$1,0)),"")</f>
        <v>0</v>
      </c>
      <c r="DH104" s="105" t="str">
        <f>IF(VLOOKUP(L3VA!$A104,DATASHEET!$A$2:$EW$231,102,FALSE)="","",VLOOKUP(L3VA!$A104,DATASHEET!$A$2:$EW$231,102,FALSE))</f>
        <v/>
      </c>
      <c r="DI104" s="105" t="str">
        <f t="shared" si="113"/>
        <v/>
      </c>
      <c r="DJ104" s="106" t="str">
        <f>IF(ISBLANK(DATASHEET!DM92),"",DATASHEET!DM92)</f>
        <v/>
      </c>
      <c r="DK104" s="107" t="str">
        <f>IF(ISBLANK(DATASHEET!DN92),"",DATASHEET!DN92)</f>
        <v/>
      </c>
      <c r="DL104" s="123" t="str">
        <f t="shared" si="114"/>
        <v/>
      </c>
      <c r="DM104" s="124">
        <f>IFERROR(INDEX(DATASHEET!$A$1:$GG$231,MATCH(L3VA!$A104,DATASHEET!$A$1:$A$231,0),MATCH(L3VA!DN$2,DATASHEET!$A$1:$GG$1,0)),"")</f>
        <v>0</v>
      </c>
      <c r="DN104" s="105" t="str">
        <f>IF(VLOOKUP(L3VA!$A104,DATASHEET!$A$2:$FW$231,112,FALSE)="","",VLOOKUP(L3VA!$A104,DATASHEET!$A$2:$FW$231,112,FALSE))</f>
        <v>EB</v>
      </c>
      <c r="DO104" s="105" t="str">
        <f t="shared" si="80"/>
        <v/>
      </c>
      <c r="DP104" s="106" t="str">
        <f>IF(ISBLANK(DATASHEET!DR92),"",DATASHEET!DR92)</f>
        <v/>
      </c>
      <c r="DQ104" s="107" t="str">
        <f>IF(ISBLANK(DATASHEET!DS92),"",DATASHEET!DS92)</f>
        <v/>
      </c>
      <c r="DR104" s="123" t="str">
        <f t="shared" si="115"/>
        <v/>
      </c>
      <c r="DS104" s="124">
        <f>IFERROR(INDEX(DATASHEET!$A$1:$GG$231,MATCH(L3VA!$A104,DATASHEET!$A$1:$A$231,0),MATCH(L3VA!DT$2,DATASHEET!$A$1:$GG$1,0)),"")</f>
        <v>0</v>
      </c>
      <c r="DT104" s="105" t="str">
        <f>IF(VLOOKUP(L3VA!$A104,DATASHEET!$A$2:$EW$231,117,FALSE)="","",VLOOKUP(L3VA!$A104,DATASHEET!$A$2:$EW$231,117,FALSE))</f>
        <v/>
      </c>
      <c r="DU104" s="105" t="str">
        <f t="shared" si="116"/>
        <v/>
      </c>
      <c r="DV104" s="106" t="str">
        <f>IF(ISBLANK(DATASHEET!DW92),"",DATASHEET!DW92)</f>
        <v/>
      </c>
      <c r="DW104" s="107" t="str">
        <f>IF(ISBLANK(DATASHEET!DX92),"",DATASHEET!DX92)</f>
        <v/>
      </c>
      <c r="DX104" s="123" t="str">
        <f t="shared" si="117"/>
        <v/>
      </c>
      <c r="DY104" s="124" t="str">
        <f>IFERROR(INDEX(DATASHEET!$A$1:$GG$231,MATCH(L3VA!$A104,DATASHEET!$A$1:$A$231,0),MATCH(L3VA!DZ$2,DATASHEET!$A$1:$GG$1,0)),"")</f>
        <v/>
      </c>
      <c r="DZ104" s="105" t="str">
        <f>IF(VLOOKUP(L3VA!$A104,DATASHEET!$A$2:$EW$231,122,FALSE)="","",VLOOKUP(L3VA!$A104,DATASHEET!$A$2:$EW$231,122,FALSE))</f>
        <v/>
      </c>
      <c r="EA104" s="105" t="str">
        <f t="shared" si="118"/>
        <v/>
      </c>
      <c r="EB104" s="106" t="str">
        <f>IF(ISBLANK(DATASHEET!EB92),"",DATASHEET!EB92)</f>
        <v/>
      </c>
      <c r="EC104" s="107" t="str">
        <f>IF(ISBLANK(DATASHEET!EC92),"",DATASHEET!EC92)</f>
        <v/>
      </c>
      <c r="ED104" s="123" t="str">
        <f t="shared" si="119"/>
        <v/>
      </c>
      <c r="EE104" s="124">
        <f>IFERROR(INDEX(DATASHEET!$A$1:$GG$231,MATCH(L3VA!$A104,DATASHEET!$A$1:$A$231,0),MATCH(L3VA!EF$2,DATASHEET!$A$1:$GG$1,0)),"")</f>
        <v>0</v>
      </c>
      <c r="EF104" s="105" t="str">
        <f>IF(VLOOKUP(L3VA!$A104,DATASHEET!$A$2:$EW$231,127,FALSE)="","",VLOOKUP(L3VA!$A104,DATASHEET!$A$2:$EW$231,127,FALSE))</f>
        <v/>
      </c>
      <c r="EG104" s="105" t="str">
        <f t="shared" si="120"/>
        <v/>
      </c>
      <c r="EH104" s="106" t="str">
        <f>IF(ISBLANK(DATASHEET!EG92),"",DATASHEET!EG92)</f>
        <v/>
      </c>
      <c r="EI104" s="107" t="str">
        <f>IF(ISBLANK(DATASHEET!EH92),"",DATASHEET!EH92)</f>
        <v/>
      </c>
      <c r="EJ104" s="123" t="str">
        <f t="shared" si="121"/>
        <v/>
      </c>
      <c r="EK104" s="124">
        <f>IFERROR(INDEX(DATASHEET!$A$1:$GG$231,MATCH(L3VA!$A104,DATASHEET!$A$1:$A$231,0),MATCH(L3VA!EL$2,DATASHEET!$A$1:$GG$1,0)),"")</f>
        <v>0</v>
      </c>
      <c r="EL104" s="105" t="str">
        <f>IF(VLOOKUP(L3VA!$A104,DATASHEET!$A$2:$EW$231,132,FALSE)="","",VLOOKUP(L3VA!$A104,DATASHEET!$A$2:$EW$231,132,FALSE))</f>
        <v/>
      </c>
      <c r="EM104" s="105" t="str">
        <f t="shared" si="122"/>
        <v/>
      </c>
      <c r="EN104" s="106" t="str">
        <f>IF(ISBLANK(DATASHEET!EL92),"",DATASHEET!EL92)</f>
        <v/>
      </c>
      <c r="EO104" s="107" t="str">
        <f>IF(ISBLANK(DATASHEET!EM92),"",DATASHEET!EM92)</f>
        <v/>
      </c>
      <c r="EP104" s="123" t="str">
        <f t="shared" si="123"/>
        <v/>
      </c>
      <c r="EQ104" s="124">
        <f>IFERROR(INDEX(DATASHEET!$A$1:$GG$231,MATCH(L3VA!$A104,DATASHEET!$A$1:$A$231,0),MATCH(L3VA!ER$2,DATASHEET!$A$1:$GG$1,0)),"")</f>
        <v>0</v>
      </c>
      <c r="ER104" s="105" t="str">
        <f>IF(VLOOKUP(L3VA!$A104,DATASHEET!$A$2:$EW$231,137,FALSE)="","",VLOOKUP(L3VA!$A104,DATASHEET!$A$2:$EW$231,137,FALSE))</f>
        <v/>
      </c>
      <c r="ES104" s="105" t="str">
        <f t="shared" si="124"/>
        <v/>
      </c>
      <c r="ET104" s="106" t="str">
        <f>IF(ISBLANK(DATASHEET!EQ92),"",DATASHEET!EQ92)</f>
        <v>BG</v>
      </c>
      <c r="EU104" s="107" t="str">
        <f>IF(ISBLANK(DATASHEET!ER92),"",DATASHEET!ER92)</f>
        <v>12C-PY-9</v>
      </c>
      <c r="EV104" s="123" t="str">
        <f t="shared" si="125"/>
        <v/>
      </c>
      <c r="EW104" s="124">
        <f>IFERROR(INDEX(DATASHEET!$A$1:$GG$231,MATCH(L3VA!$A104,DATASHEET!$A$1:$A$231,0),MATCH(L3VA!EX$2,DATASHEET!$A$1:$GG$1,0)),"")</f>
        <v>0</v>
      </c>
      <c r="EX104" s="105" t="str">
        <f>IF(VLOOKUP(L3VA!$A104,DATASHEET!$A$2:$EW$231,142,FALSE)="","",VLOOKUP(L3VA!$A104,DATASHEET!$A$2:$EW$231,142,FALSE))</f>
        <v/>
      </c>
      <c r="EY104" s="105" t="str">
        <f t="shared" si="126"/>
        <v/>
      </c>
      <c r="EZ104" s="106" t="str">
        <f>IF(ISBLANK(DATASHEET!EV92),"",DATASHEET!EV92)</f>
        <v/>
      </c>
      <c r="FA104" s="107" t="str">
        <f>IF(ISBLANK(DATASHEET!EW92),"",DATASHEET!EW92)</f>
        <v/>
      </c>
      <c r="FB104" s="123" t="str">
        <f t="shared" si="127"/>
        <v/>
      </c>
      <c r="FC104" s="124">
        <f>IFERROR(INDEX(DATASHEET!$A$1:$GG$231,MATCH(L3VA!$A104,DATASHEET!$A$1:$A$231,0),MATCH(L3VA!FD$2,DATASHEET!$A$1:$GG$1,0)),"")</f>
        <v>0</v>
      </c>
      <c r="FD104" s="105" t="str">
        <f>IF(VLOOKUP(L3VA!$A104,DATASHEET!$A$2:$FW$231,147,FALSE)="","",VLOOKUP(L3VA!$A104,DATASHEET!$A$2:$FW$231,147,FALSE))</f>
        <v>BG</v>
      </c>
      <c r="FE104" s="105" t="str">
        <f t="shared" si="128"/>
        <v/>
      </c>
      <c r="FF104" s="106" t="str">
        <f>IF(ISBLANK(DATASHEET!FA92),"",DATASHEET!FA92)</f>
        <v/>
      </c>
      <c r="FG104" s="107" t="str">
        <f>IF(ISBLANK(DATASHEET!FB92),"",DATASHEET!FB92)</f>
        <v/>
      </c>
    </row>
    <row r="105" spans="1:163" x14ac:dyDescent="0.25">
      <c r="A105" s="354">
        <f>DATASHEET!A93</f>
        <v>150977</v>
      </c>
      <c r="B105" s="42" t="str">
        <f>DATASHEET!B93</f>
        <v>HUNT, Henry</v>
      </c>
      <c r="C105" s="109" t="str">
        <f>DATASHEET!C93</f>
        <v>12DHO</v>
      </c>
      <c r="D105" s="110" t="str">
        <f>DATASHEET!D93</f>
        <v>M</v>
      </c>
      <c r="E105" s="110" t="str">
        <f>IFERROR(VLOOKUP(A105,'[5]Y12 Students'!$E$3:$I$271,5,FALSE),"")</f>
        <v>INTERNAL</v>
      </c>
      <c r="F105" s="110" t="str">
        <f>DATASHEET!E93</f>
        <v>Y</v>
      </c>
      <c r="G105" s="110" t="str">
        <f>DATASHEET!F93</f>
        <v>White - British</v>
      </c>
      <c r="H105" s="110" t="str">
        <f>DATASHEET!G93</f>
        <v>N</v>
      </c>
      <c r="I105" s="110" t="str">
        <f>DATASHEET!H93</f>
        <v>N</v>
      </c>
      <c r="J105" s="111" t="str">
        <f>DATASHEET!J93</f>
        <v>4.75+ (C/B)</v>
      </c>
      <c r="K105" s="104" t="str">
        <f t="shared" si="77"/>
        <v/>
      </c>
      <c r="L105" s="104" t="str">
        <f t="shared" si="78"/>
        <v/>
      </c>
      <c r="M105" s="336" t="str">
        <f>IF(COUNT(L3VA!$N105,L3VA!$Z105,L3VA!$T105,L3VA!$AF105,L3VA!$AX105,L3VA!$AR105,L3VA!$BJ105,L3VA!$BD105,L3VA!$BP105,L3VA!#REF!,L3VA!$AL105,L3VA!$BV105,L3VA!$CH105,L3VA!$CZ105,L3VA!$CN105,L3VA!$DF105,L3VA!$CB105,L3VA!#REF!,L3VA!$DR105,L3VA!$DX105,L3VA!$ED105,L3VA!$EJ105,L3VA!$EP105,L3VA!$EV105,L3VA!$FB105,L3VA!$DL105)=0,"",AVERAGE(N105,Z105,T105,AF105,AL105,AX105,AR105,BJ105,BD105,BP105,BV105,CH105,CZ105,CN105,DF105,CB105,DR105,DX105,ED105,EJ105,EP105,EV105,FB105,DL105))</f>
        <v/>
      </c>
      <c r="N105" s="123" t="str">
        <f t="shared" si="81"/>
        <v/>
      </c>
      <c r="O105" s="124">
        <f>IFERROR(INDEX(DATASHEET!$A$1:$GG$231,MATCH(L3VA!$A105,DATASHEET!$A$1:$A$231,0),MATCH(L3VA!P$2,DATASHEET!$A$1:$GG$1,0)),"")</f>
        <v>0</v>
      </c>
      <c r="P105" s="105">
        <f>IF(VLOOKUP(L3VA!$A105,DATASHEET!$A$2:$EW$231,22,FALSE)="","",VLOOKUP(L3VA!$A105,DATASHEET!$A$2:$EW$231,22,FALSE))</f>
        <v>2</v>
      </c>
      <c r="Q105" s="105" t="str">
        <f t="shared" si="82"/>
        <v/>
      </c>
      <c r="R105" s="106" t="str">
        <f>IF(ISBLANK(DATASHEET!AF93),"",DATASHEET!AF93)</f>
        <v/>
      </c>
      <c r="S105" s="107" t="str">
        <f>IF(ISBLANK(DATASHEET!AG93),"",DATASHEET!AG93)</f>
        <v/>
      </c>
      <c r="T105" s="123" t="str">
        <f t="shared" si="83"/>
        <v/>
      </c>
      <c r="U105" s="124">
        <f>IFERROR(INDEX(DATASHEET!$A$1:$GG$231,MATCH(L3VA!$A105,DATASHEET!$A$1:$A$231,0),MATCH(L3VA!V$2,DATASHEET!$A$1:$GG$1,0)),"")</f>
        <v>0</v>
      </c>
      <c r="V105" s="105">
        <f>IF(VLOOKUP(L3VA!$A105,DATASHEET!$A$2:$EW$231,27,FALSE)="","",VLOOKUP(L3VA!$A105,DATASHEET!$A$2:$EW$231,27,FALSE))</f>
        <v>2</v>
      </c>
      <c r="W105" s="105" t="str">
        <f t="shared" si="84"/>
        <v/>
      </c>
      <c r="X105" s="106" t="str">
        <f>IF(ISBLANK(DATASHEET!AK93),"",DATASHEET!AK93)</f>
        <v/>
      </c>
      <c r="Y105" s="107" t="str">
        <f>IF(ISBLANK(DATASHEET!AL93),"",DATASHEET!AL93)</f>
        <v/>
      </c>
      <c r="Z105" s="123" t="str">
        <f t="shared" si="85"/>
        <v/>
      </c>
      <c r="AA105" s="124">
        <f>IFERROR(INDEX(DATASHEET!$A$1:$GG$231,MATCH(L3VA!$A105,DATASHEET!$A$1:$A$231,0),MATCH(L3VA!AB$2,DATASHEET!$A$1:$GG$1,0)),"")</f>
        <v>0</v>
      </c>
      <c r="AB105" s="105" t="str">
        <f>IF(VLOOKUP(L3VA!$A105,DATASHEET!$A$2:$EW$231,32,FALSE)="","",VLOOKUP(L3VA!$A105,DATASHEET!$A$2:$EW$231,32,FALSE))</f>
        <v/>
      </c>
      <c r="AC105" s="105" t="str">
        <f t="shared" si="86"/>
        <v/>
      </c>
      <c r="AD105" s="106" t="str">
        <f>IF(ISBLANK(DATASHEET!AP93),"",DATASHEET!AP93)</f>
        <v/>
      </c>
      <c r="AE105" s="107" t="str">
        <f>IF(ISBLANK(DATASHEET!AQ93),"",DATASHEET!AQ93)</f>
        <v/>
      </c>
      <c r="AF105" s="123" t="str">
        <f t="shared" si="87"/>
        <v/>
      </c>
      <c r="AG105" s="124">
        <f>IFERROR(INDEX(DATASHEET!$A$1:$GG$231,MATCH(L3VA!$A105,DATASHEET!$A$1:$A$231,0),MATCH(L3VA!AH$2,DATASHEET!$A$1:$GG$1,0)),"")</f>
        <v>0</v>
      </c>
      <c r="AH105" s="105" t="str">
        <f>IF(VLOOKUP(L3VA!$A105,DATASHEET!$A$2:$EW$231,37,FALSE)="","",VLOOKUP(L3VA!$A105,DATASHEET!$A$2:$EW$231,37,FALSE))</f>
        <v/>
      </c>
      <c r="AI105" s="105" t="str">
        <f t="shared" si="88"/>
        <v/>
      </c>
      <c r="AJ105" s="106" t="str">
        <f>IF(ISBLANK(DATASHEET!AU93),"",DATASHEET!AU93)</f>
        <v/>
      </c>
      <c r="AK105" s="107" t="str">
        <f>IF(ISBLANK(DATASHEET!AV93),"",DATASHEET!AV93)</f>
        <v/>
      </c>
      <c r="AL105" s="123" t="str">
        <f t="shared" si="89"/>
        <v/>
      </c>
      <c r="AM105" s="124">
        <f>IFERROR(INDEX(DATASHEET!$A$1:$GG$231,MATCH(L3VA!$A105,DATASHEET!$A$1:$A$231,0),MATCH(L3VA!AN$2,DATASHEET!$A$1:$GG$1,0)),"")</f>
        <v>0</v>
      </c>
      <c r="AN105" s="105" t="str">
        <f>IF(VLOOKUP(L3VA!$A105,DATASHEET!$A$2:$EW$231,42,FALSE)="","",VLOOKUP(L3VA!$A105,DATASHEET!$A$2:$EW$231,42,FALSE))</f>
        <v/>
      </c>
      <c r="AO105" s="105" t="str">
        <f t="shared" si="90"/>
        <v/>
      </c>
      <c r="AP105" s="106" t="str">
        <f>IF(ISBLANK(DATASHEET!AZ93),"",DATASHEET!AZ93)</f>
        <v/>
      </c>
      <c r="AQ105" s="107" t="str">
        <f>IF(ISBLANK(DATASHEET!BA93),"",DATASHEET!BA93)</f>
        <v/>
      </c>
      <c r="AR105" s="123" t="str">
        <f t="shared" si="91"/>
        <v/>
      </c>
      <c r="AS105" s="124">
        <f>IFERROR(INDEX(DATASHEET!$A$1:$GG$231,MATCH(L3VA!$A105,DATASHEET!$A$1:$A$231,0),MATCH(L3VA!AT$2,DATASHEET!$A$1:$GG$1,0)),"")</f>
        <v>0</v>
      </c>
      <c r="AT105" s="105" t="str">
        <f>IF(VLOOKUP(L3VA!$A105,DATASHEET!$A$2:$EW$231,47,FALSE)="","",VLOOKUP(L3VA!$A105,DATASHEET!$A$2:$EW$231,47,FALSE))</f>
        <v/>
      </c>
      <c r="AU105" s="105" t="str">
        <f t="shared" si="92"/>
        <v/>
      </c>
      <c r="AV105" s="106" t="str">
        <f>IF(ISBLANK(DATASHEET!BE93),"",DATASHEET!BE93)</f>
        <v>KD</v>
      </c>
      <c r="AW105" s="107" t="str">
        <f>IF(ISBLANK(DATASHEET!BF93),"",DATASHEET!BF93)</f>
        <v>12A-DT-3</v>
      </c>
      <c r="AX105" s="123" t="str">
        <f t="shared" si="93"/>
        <v/>
      </c>
      <c r="AY105" s="124">
        <f>IFERROR(INDEX(DATASHEET!$A$1:$GG$231,MATCH(L3VA!$A105,DATASHEET!$A$1:$A$231,0),MATCH(L3VA!AZ$2,DATASHEET!$A$1:$GG$1,0)),"")</f>
        <v>0</v>
      </c>
      <c r="AZ105" s="105" t="str">
        <f>IF(VLOOKUP(L3VA!$A105,DATASHEET!$A$2:$EW$231,52,FALSE)="","",VLOOKUP(L3VA!$A105,DATASHEET!$A$2:$EW$231,52,FALSE))</f>
        <v/>
      </c>
      <c r="BA105" s="105" t="str">
        <f t="shared" si="94"/>
        <v/>
      </c>
      <c r="BB105" s="106" t="str">
        <f>IF(ISBLANK(DATASHEET!BJ93),"",DATASHEET!BJ93)</f>
        <v/>
      </c>
      <c r="BC105" s="107" t="str">
        <f>IF(ISBLANK(DATASHEET!BK93),"",DATASHEET!BK93)</f>
        <v/>
      </c>
      <c r="BD105" s="123" t="str">
        <f t="shared" si="95"/>
        <v/>
      </c>
      <c r="BE105" s="124">
        <f>IFERROR(INDEX(DATASHEET!$A$1:$GG$231,MATCH(L3VA!$A105,DATASHEET!$A$1:$A$231,0),MATCH(L3VA!BF$2,DATASHEET!$A$1:$GG$1,0)),"")</f>
        <v>0</v>
      </c>
      <c r="BF105" s="105" t="str">
        <f>IF(VLOOKUP(L3VA!$A105,DATASHEET!$A$2:$EW$231,57,FALSE)="","",VLOOKUP(L3VA!$A105,DATASHEET!$A$2:$EW$231,57,FALSE))</f>
        <v>KD</v>
      </c>
      <c r="BG105" s="105" t="str">
        <f t="shared" si="96"/>
        <v/>
      </c>
      <c r="BH105" s="106" t="str">
        <f>IF(ISBLANK(DATASHEET!BO93),"",DATASHEET!BO93)</f>
        <v/>
      </c>
      <c r="BI105" s="107" t="str">
        <f>IF(ISBLANK(DATASHEET!BP93),"",DATASHEET!BP93)</f>
        <v/>
      </c>
      <c r="BJ105" s="123" t="str">
        <f t="shared" si="97"/>
        <v/>
      </c>
      <c r="BK105" s="124">
        <f>IFERROR(INDEX(DATASHEET!$A$1:$GG$231,MATCH(L3VA!$A105,DATASHEET!$A$1:$A$231,0),MATCH(L3VA!BL$2,DATASHEET!$A$1:$GG$1,0)),"")</f>
        <v>0</v>
      </c>
      <c r="BL105" s="105" t="str">
        <f>IF(VLOOKUP(L3VA!$A105,DATASHEET!$A$2:$EW$231,62,FALSE)="","",VLOOKUP(L3VA!$A105,DATASHEET!$A$2:$EW$231,62,FALSE))</f>
        <v/>
      </c>
      <c r="BM105" s="105" t="str">
        <f t="shared" si="98"/>
        <v/>
      </c>
      <c r="BN105" s="106" t="str">
        <f>IF(ISBLANK(DATASHEET!BT93),"",DATASHEET!BT93)</f>
        <v/>
      </c>
      <c r="BO105" s="107" t="str">
        <f>IF(ISBLANK(DATASHEET!BU93),"",DATASHEET!BU93)</f>
        <v/>
      </c>
      <c r="BP105" s="123" t="str">
        <f t="shared" si="99"/>
        <v/>
      </c>
      <c r="BQ105" s="124">
        <f>IFERROR(INDEX(DATASHEET!$A$1:$GG$231,MATCH(L3VA!$A105,DATASHEET!$A$1:$A$231,0),MATCH(L3VA!BR$2,DATASHEET!$A$1:$GG$1,0)),"")</f>
        <v>0</v>
      </c>
      <c r="BR105" s="105" t="str">
        <f>IF(VLOOKUP(L3VA!$A105,DATASHEET!$A$2:$EW$231,67,FALSE)="","",VLOOKUP(L3VA!$A105,DATASHEET!$A$2:$EW$231,67,FALSE))</f>
        <v/>
      </c>
      <c r="BS105" s="105" t="str">
        <f t="shared" si="100"/>
        <v/>
      </c>
      <c r="BT105" s="106" t="str">
        <f>IF(ISBLANK(DATASHEET!BY93),"",DATASHEET!BY93)</f>
        <v/>
      </c>
      <c r="BU105" s="107" t="str">
        <f>IF(ISBLANK(DATASHEET!BZ93),"",DATASHEET!BZ93)</f>
        <v/>
      </c>
      <c r="BV105" s="123" t="str">
        <f t="shared" si="101"/>
        <v/>
      </c>
      <c r="BW105" s="124">
        <f>IFERROR(INDEX(DATASHEET!$A$1:$GG$231,MATCH(L3VA!$A105,DATASHEET!$A$1:$A$231,0),MATCH(L3VA!BX$2,DATASHEET!$A$1:$GG$1,0)),"")</f>
        <v>0</v>
      </c>
      <c r="BX105" s="105" t="str">
        <f>IF(VLOOKUP(L3VA!$A105,DATASHEET!$A$2:$EW$231,77,FALSE)="","",VLOOKUP(L3VA!$A105,DATASHEET!$A$2:$EW$231,77,FALSE))</f>
        <v/>
      </c>
      <c r="BY105" s="105" t="str">
        <f t="shared" si="102"/>
        <v/>
      </c>
      <c r="BZ105" s="106" t="str">
        <f>IF(ISBLANK(DATASHEET!CI93),"",DATASHEET!CI93)</f>
        <v/>
      </c>
      <c r="CA105" s="107" t="str">
        <f>IF(ISBLANK(DATASHEET!CJ93),"",DATASHEET!CJ93)</f>
        <v/>
      </c>
      <c r="CB105" s="123" t="str">
        <f t="shared" si="103"/>
        <v/>
      </c>
      <c r="CC105" s="124">
        <f>IFERROR(INDEX(DATASHEET!$A$1:$GG$231,MATCH(L3VA!$A105,DATASHEET!$A$1:$A$231,0),MATCH(L3VA!CD$2,DATASHEET!$A$1:$GG$1,0)),"")</f>
        <v>0</v>
      </c>
      <c r="CD105" s="105" t="str">
        <f>IF(VLOOKUP(L3VA!$A105,DATASHEET!$A$2:$EW$231,82,FALSE)="","",VLOOKUP(L3VA!$A105,DATASHEET!$A$2:$EW$231,82,FALSE))</f>
        <v>DHO</v>
      </c>
      <c r="CE105" s="105" t="str">
        <f t="shared" si="104"/>
        <v/>
      </c>
      <c r="CF105" s="106" t="str">
        <f>IF(ISBLANK(DATASHEET!CN93),"",DATASHEET!CN93)</f>
        <v/>
      </c>
      <c r="CG105" s="107" t="str">
        <f>IF(ISBLANK(DATASHEET!CO93),"",DATASHEET!CO93)</f>
        <v/>
      </c>
      <c r="CH105" s="123" t="str">
        <f t="shared" si="105"/>
        <v/>
      </c>
      <c r="CI105" s="124">
        <f>IFERROR(INDEX(DATASHEET!$A$1:$GG$231,MATCH(L3VA!$A105,DATASHEET!$A$1:$A$231,0),MATCH(L3VA!CJ$2,DATASHEET!$A$1:$GG$1,0)),"")</f>
        <v>0</v>
      </c>
      <c r="CJ105" s="105" t="str">
        <f>IF(VLOOKUP(L3VA!$A105,DATASHEET!$A$2:$EW$231,87,FALSE)="","",VLOOKUP(L3VA!$A105,DATASHEET!$A$2:$EW$231,87,FALSE))</f>
        <v/>
      </c>
      <c r="CK105" s="105" t="str">
        <f t="shared" si="79"/>
        <v/>
      </c>
      <c r="CL105" s="106" t="str">
        <f>IF(ISBLANK(DATASHEET!CS93),"",DATASHEET!CS93)</f>
        <v/>
      </c>
      <c r="CM105" s="107" t="str">
        <f>IF(ISBLANK(DATASHEET!CT93),"",DATASHEET!CT93)</f>
        <v/>
      </c>
      <c r="CN105" s="123" t="str">
        <f t="shared" si="106"/>
        <v/>
      </c>
      <c r="CO105" s="124">
        <f>IFERROR(INDEX(DATASHEET!$A$1:$GG$231,MATCH(L3VA!$A105,DATASHEET!$A$1:$A$231,0),MATCH(L3VA!CP$2,DATASHEET!$A$1:$GG$1,0)),"")</f>
        <v>0</v>
      </c>
      <c r="CP105" s="105" t="str">
        <f>IF(VLOOKUP(L3VA!$A105,DATASHEET!$A$2:$EW$231,92,FALSE)="","",VLOOKUP(L3VA!$A105,DATASHEET!$A$2:$EW$231,92,FALSE))</f>
        <v/>
      </c>
      <c r="CQ105" s="105" t="str">
        <f t="shared" si="107"/>
        <v/>
      </c>
      <c r="CR105" s="106" t="str">
        <f>IF(ISBLANK(DATASHEET!CX93),"",DATASHEET!CX93)</f>
        <v/>
      </c>
      <c r="CS105" s="107" t="str">
        <f>IF(ISBLANK(DATASHEET!CY93),"",DATASHEET!CY93)</f>
        <v/>
      </c>
      <c r="CT105" s="123" t="str">
        <f t="shared" si="108"/>
        <v/>
      </c>
      <c r="CU105" s="124">
        <f>IFERROR(INDEX(DATASHEET!$A$1:$GG$231,MATCH(L3VA!$A105,DATASHEET!$A$1:$A$231,0),MATCH(L3VA!CV$2,DATASHEET!$A$1:$GG$1,0)),"")</f>
        <v>0</v>
      </c>
      <c r="CV105" s="105" t="str">
        <f>IF(VLOOKUP(L3VA!$A105,DATASHEET!$A$2:$EW$231,107,FALSE)="","",VLOOKUP(L3VA!$A105,DATASHEET!$A$2:$EW$231,107,FALSE))</f>
        <v/>
      </c>
      <c r="CW105" s="105" t="str">
        <f t="shared" si="109"/>
        <v/>
      </c>
      <c r="CX105" s="106" t="str">
        <f>IF(ISBLANK(DATASHEET!DC93),"",DATASHEET!DC93)</f>
        <v/>
      </c>
      <c r="CY105" s="107" t="str">
        <f>IF(ISBLANK(DATASHEET!DD93),"",DATASHEET!DD93)</f>
        <v/>
      </c>
      <c r="CZ105" s="123" t="str">
        <f t="shared" si="110"/>
        <v/>
      </c>
      <c r="DA105" s="124">
        <f>IFERROR(INDEX(DATASHEET!$A$1:$GG$231,MATCH(L3VA!$A105,DATASHEET!$A$1:$A$231,0),MATCH(L3VA!DB$2,DATASHEET!$A$1:$GG$1,0)),"")</f>
        <v>0</v>
      </c>
      <c r="DB105" s="105" t="str">
        <f>IF(VLOOKUP(L3VA!$A105,DATASHEET!$A$2:$EW$231,97,FALSE)="","",VLOOKUP(L3VA!$A105,DATASHEET!$A$2:$EW$231,97,FALSE))</f>
        <v/>
      </c>
      <c r="DC105" s="105" t="str">
        <f t="shared" si="111"/>
        <v/>
      </c>
      <c r="DD105" s="106" t="str">
        <f>IF(ISBLANK(DATASHEET!DH93),"",DATASHEET!DH93)</f>
        <v/>
      </c>
      <c r="DE105" s="107" t="str">
        <f>IF(ISBLANK(DATASHEET!DI93),"",DATASHEET!DI93)</f>
        <v/>
      </c>
      <c r="DF105" s="123" t="str">
        <f t="shared" si="112"/>
        <v/>
      </c>
      <c r="DG105" s="124">
        <f>IFERROR(INDEX(DATASHEET!$A$1:$GG$231,MATCH(L3VA!$A105,DATASHEET!$A$1:$A$231,0),MATCH(L3VA!DH$2,DATASHEET!$A$1:$GG$1,0)),"")</f>
        <v>0</v>
      </c>
      <c r="DH105" s="105" t="str">
        <f>IF(VLOOKUP(L3VA!$A105,DATASHEET!$A$2:$EW$231,102,FALSE)="","",VLOOKUP(L3VA!$A105,DATASHEET!$A$2:$EW$231,102,FALSE))</f>
        <v/>
      </c>
      <c r="DI105" s="105" t="str">
        <f t="shared" si="113"/>
        <v/>
      </c>
      <c r="DJ105" s="106" t="str">
        <f>IF(ISBLANK(DATASHEET!DM93),"",DATASHEET!DM93)</f>
        <v>JQ</v>
      </c>
      <c r="DK105" s="107" t="str">
        <f>IF(ISBLANK(DATASHEET!DN93),"",DATASHEET!DN93)</f>
        <v>12B-MA-5</v>
      </c>
      <c r="DL105" s="123" t="str">
        <f t="shared" si="114"/>
        <v/>
      </c>
      <c r="DM105" s="124">
        <f>IFERROR(INDEX(DATASHEET!$A$1:$GG$231,MATCH(L3VA!$A105,DATASHEET!$A$1:$A$231,0),MATCH(L3VA!DN$2,DATASHEET!$A$1:$GG$1,0)),"")</f>
        <v>0</v>
      </c>
      <c r="DN105" s="105" t="str">
        <f>IF(VLOOKUP(L3VA!$A105,DATASHEET!$A$2:$FW$231,112,FALSE)="","",VLOOKUP(L3VA!$A105,DATASHEET!$A$2:$FW$231,112,FALSE))</f>
        <v/>
      </c>
      <c r="DO105" s="105" t="str">
        <f t="shared" si="80"/>
        <v/>
      </c>
      <c r="DP105" s="106" t="str">
        <f>IF(ISBLANK(DATASHEET!DR93),"",DATASHEET!DR93)</f>
        <v/>
      </c>
      <c r="DQ105" s="107" t="str">
        <f>IF(ISBLANK(DATASHEET!DS93),"",DATASHEET!DS93)</f>
        <v/>
      </c>
      <c r="DR105" s="123" t="str">
        <f t="shared" si="115"/>
        <v/>
      </c>
      <c r="DS105" s="124">
        <f>IFERROR(INDEX(DATASHEET!$A$1:$GG$231,MATCH(L3VA!$A105,DATASHEET!$A$1:$A$231,0),MATCH(L3VA!DT$2,DATASHEET!$A$1:$GG$1,0)),"")</f>
        <v>0</v>
      </c>
      <c r="DT105" s="105" t="str">
        <f>IF(VLOOKUP(L3VA!$A105,DATASHEET!$A$2:$EW$231,117,FALSE)="","",VLOOKUP(L3VA!$A105,DATASHEET!$A$2:$EW$231,117,FALSE))</f>
        <v>JQ</v>
      </c>
      <c r="DU105" s="105" t="str">
        <f t="shared" si="116"/>
        <v/>
      </c>
      <c r="DV105" s="106" t="str">
        <f>IF(ISBLANK(DATASHEET!DW93),"",DATASHEET!DW93)</f>
        <v/>
      </c>
      <c r="DW105" s="107" t="str">
        <f>IF(ISBLANK(DATASHEET!DX93),"",DATASHEET!DX93)</f>
        <v/>
      </c>
      <c r="DX105" s="123" t="str">
        <f t="shared" si="117"/>
        <v/>
      </c>
      <c r="DY105" s="124" t="str">
        <f>IFERROR(INDEX(DATASHEET!$A$1:$GG$231,MATCH(L3VA!$A105,DATASHEET!$A$1:$A$231,0),MATCH(L3VA!DZ$2,DATASHEET!$A$1:$GG$1,0)),"")</f>
        <v/>
      </c>
      <c r="DZ105" s="105" t="str">
        <f>IF(VLOOKUP(L3VA!$A105,DATASHEET!$A$2:$EW$231,122,FALSE)="","",VLOOKUP(L3VA!$A105,DATASHEET!$A$2:$EW$231,122,FALSE))</f>
        <v/>
      </c>
      <c r="EA105" s="105" t="str">
        <f t="shared" si="118"/>
        <v/>
      </c>
      <c r="EB105" s="106" t="str">
        <f>IF(ISBLANK(DATASHEET!EB93),"",DATASHEET!EB93)</f>
        <v/>
      </c>
      <c r="EC105" s="107" t="str">
        <f>IF(ISBLANK(DATASHEET!EC93),"",DATASHEET!EC93)</f>
        <v/>
      </c>
      <c r="ED105" s="123" t="str">
        <f t="shared" si="119"/>
        <v/>
      </c>
      <c r="EE105" s="124">
        <f>IFERROR(INDEX(DATASHEET!$A$1:$GG$231,MATCH(L3VA!$A105,DATASHEET!$A$1:$A$231,0),MATCH(L3VA!EF$2,DATASHEET!$A$1:$GG$1,0)),"")</f>
        <v>0</v>
      </c>
      <c r="EF105" s="105" t="str">
        <f>IF(VLOOKUP(L3VA!$A105,DATASHEET!$A$2:$EW$231,127,FALSE)="","",VLOOKUP(L3VA!$A105,DATASHEET!$A$2:$EW$231,127,FALSE))</f>
        <v/>
      </c>
      <c r="EG105" s="105" t="str">
        <f t="shared" si="120"/>
        <v/>
      </c>
      <c r="EH105" s="106" t="str">
        <f>IF(ISBLANK(DATASHEET!EG93),"",DATASHEET!EG93)</f>
        <v>SPI</v>
      </c>
      <c r="EI105" s="107" t="str">
        <f>IF(ISBLANK(DATASHEET!EH93),"",DATASHEET!EH93)</f>
        <v>12E-PH-6</v>
      </c>
      <c r="EJ105" s="123" t="str">
        <f t="shared" si="121"/>
        <v/>
      </c>
      <c r="EK105" s="124">
        <f>IFERROR(INDEX(DATASHEET!$A$1:$GG$231,MATCH(L3VA!$A105,DATASHEET!$A$1:$A$231,0),MATCH(L3VA!EL$2,DATASHEET!$A$1:$GG$1,0)),"")</f>
        <v>0</v>
      </c>
      <c r="EL105" s="105" t="str">
        <f>IF(VLOOKUP(L3VA!$A105,DATASHEET!$A$2:$EW$231,132,FALSE)="","",VLOOKUP(L3VA!$A105,DATASHEET!$A$2:$EW$231,132,FALSE))</f>
        <v/>
      </c>
      <c r="EM105" s="105" t="str">
        <f t="shared" si="122"/>
        <v/>
      </c>
      <c r="EN105" s="106" t="str">
        <f>IF(ISBLANK(DATASHEET!EL93),"",DATASHEET!EL93)</f>
        <v/>
      </c>
      <c r="EO105" s="107" t="str">
        <f>IF(ISBLANK(DATASHEET!EM93),"",DATASHEET!EM93)</f>
        <v/>
      </c>
      <c r="EP105" s="123" t="str">
        <f t="shared" si="123"/>
        <v/>
      </c>
      <c r="EQ105" s="124">
        <f>IFERROR(INDEX(DATASHEET!$A$1:$GG$231,MATCH(L3VA!$A105,DATASHEET!$A$1:$A$231,0),MATCH(L3VA!ER$2,DATASHEET!$A$1:$GG$1,0)),"")</f>
        <v>0</v>
      </c>
      <c r="ER105" s="105" t="str">
        <f>IF(VLOOKUP(L3VA!$A105,DATASHEET!$A$2:$EW$231,137,FALSE)="","",VLOOKUP(L3VA!$A105,DATASHEET!$A$2:$EW$231,137,FALSE))</f>
        <v>SPI</v>
      </c>
      <c r="ES105" s="105" t="str">
        <f t="shared" si="124"/>
        <v/>
      </c>
      <c r="ET105" s="106" t="str">
        <f>IF(ISBLANK(DATASHEET!EQ93),"",DATASHEET!EQ93)</f>
        <v/>
      </c>
      <c r="EU105" s="107" t="str">
        <f>IF(ISBLANK(DATASHEET!ER93),"",DATASHEET!ER93)</f>
        <v/>
      </c>
      <c r="EV105" s="123" t="str">
        <f t="shared" si="125"/>
        <v/>
      </c>
      <c r="EW105" s="124">
        <f>IFERROR(INDEX(DATASHEET!$A$1:$GG$231,MATCH(L3VA!$A105,DATASHEET!$A$1:$A$231,0),MATCH(L3VA!EX$2,DATASHEET!$A$1:$GG$1,0)),"")</f>
        <v>0</v>
      </c>
      <c r="EX105" s="105" t="str">
        <f>IF(VLOOKUP(L3VA!$A105,DATASHEET!$A$2:$EW$231,142,FALSE)="","",VLOOKUP(L3VA!$A105,DATASHEET!$A$2:$EW$231,142,FALSE))</f>
        <v/>
      </c>
      <c r="EY105" s="105" t="str">
        <f t="shared" si="126"/>
        <v/>
      </c>
      <c r="EZ105" s="106" t="str">
        <f>IF(ISBLANK(DATASHEET!EV93),"",DATASHEET!EV93)</f>
        <v/>
      </c>
      <c r="FA105" s="107" t="str">
        <f>IF(ISBLANK(DATASHEET!EW93),"",DATASHEET!EW93)</f>
        <v/>
      </c>
      <c r="FB105" s="123" t="str">
        <f t="shared" si="127"/>
        <v/>
      </c>
      <c r="FC105" s="124">
        <f>IFERROR(INDEX(DATASHEET!$A$1:$GG$231,MATCH(L3VA!$A105,DATASHEET!$A$1:$A$231,0),MATCH(L3VA!FD$2,DATASHEET!$A$1:$GG$1,0)),"")</f>
        <v>0</v>
      </c>
      <c r="FD105" s="105" t="str">
        <f>IF(VLOOKUP(L3VA!$A105,DATASHEET!$A$2:$FW$231,147,FALSE)="","",VLOOKUP(L3VA!$A105,DATASHEET!$A$2:$FW$231,147,FALSE))</f>
        <v/>
      </c>
      <c r="FE105" s="105" t="str">
        <f t="shared" si="128"/>
        <v/>
      </c>
      <c r="FF105" s="106" t="str">
        <f>IF(ISBLANK(DATASHEET!FA93),"",DATASHEET!FA93)</f>
        <v/>
      </c>
      <c r="FG105" s="107" t="str">
        <f>IF(ISBLANK(DATASHEET!FB93),"",DATASHEET!FB93)</f>
        <v/>
      </c>
    </row>
    <row r="106" spans="1:163" x14ac:dyDescent="0.25">
      <c r="A106" s="354">
        <f>DATASHEET!A94</f>
        <v>150983</v>
      </c>
      <c r="B106" s="42" t="str">
        <f>DATASHEET!B94</f>
        <v>HUSSAIN, Falak</v>
      </c>
      <c r="C106" s="109" t="str">
        <f>DATASHEET!C94</f>
        <v>12JN</v>
      </c>
      <c r="D106" s="110" t="str">
        <f>DATASHEET!D94</f>
        <v>F</v>
      </c>
      <c r="E106" s="110" t="str">
        <f>IFERROR(VLOOKUP(A106,'[5]Y12 Students'!$E$3:$I$271,5,FALSE),"")</f>
        <v>INTERNAL</v>
      </c>
      <c r="F106" s="110" t="str">
        <f>DATASHEET!E94</f>
        <v>Y</v>
      </c>
      <c r="G106" s="110" t="str">
        <f>DATASHEET!F94</f>
        <v>Pakistani</v>
      </c>
      <c r="H106" s="110" t="str">
        <f>DATASHEET!G94</f>
        <v>N</v>
      </c>
      <c r="I106" s="110" t="str">
        <f>DATASHEET!H94</f>
        <v>N</v>
      </c>
      <c r="J106" s="111" t="str">
        <f>DATASHEET!J94</f>
        <v>6.25+ (B/A)</v>
      </c>
      <c r="K106" s="104" t="str">
        <f t="shared" si="77"/>
        <v/>
      </c>
      <c r="L106" s="104" t="str">
        <f t="shared" si="78"/>
        <v/>
      </c>
      <c r="M106" s="336" t="str">
        <f>IF(COUNT(L3VA!$N106,L3VA!$Z106,L3VA!$T106,L3VA!$AF106,L3VA!$AX106,L3VA!$AR106,L3VA!$BJ106,L3VA!$BD106,L3VA!$BP106,L3VA!#REF!,L3VA!$AL106,L3VA!$BV106,L3VA!$CH106,L3VA!$CZ106,L3VA!$CN106,L3VA!$DF106,L3VA!$CB106,L3VA!#REF!,L3VA!$DR106,L3VA!$DX106,L3VA!$ED106,L3VA!$EJ106,L3VA!$EP106,L3VA!$EV106,L3VA!$FB106,L3VA!$DL106)=0,"",AVERAGE(N106,Z106,T106,AF106,AL106,AX106,AR106,BJ106,BD106,BP106,BV106,CH106,CZ106,CN106,DF106,CB106,DR106,DX106,ED106,EJ106,EP106,EV106,FB106,DL106))</f>
        <v/>
      </c>
      <c r="N106" s="123" t="str">
        <f t="shared" si="81"/>
        <v/>
      </c>
      <c r="O106" s="124">
        <f>IFERROR(INDEX(DATASHEET!$A$1:$GG$231,MATCH(L3VA!$A106,DATASHEET!$A$1:$A$231,0),MATCH(L3VA!P$2,DATASHEET!$A$1:$GG$1,0)),"")</f>
        <v>0</v>
      </c>
      <c r="P106" s="105">
        <f>IF(VLOOKUP(L3VA!$A106,DATASHEET!$A$2:$EW$231,22,FALSE)="","",VLOOKUP(L3VA!$A106,DATASHEET!$A$2:$EW$231,22,FALSE))</f>
        <v>1</v>
      </c>
      <c r="Q106" s="105" t="str">
        <f t="shared" si="82"/>
        <v/>
      </c>
      <c r="R106" s="106" t="str">
        <f>IF(ISBLANK(DATASHEET!AF94),"",DATASHEET!AF94)</f>
        <v/>
      </c>
      <c r="S106" s="107" t="str">
        <f>IF(ISBLANK(DATASHEET!AG94),"",DATASHEET!AG94)</f>
        <v/>
      </c>
      <c r="T106" s="123" t="str">
        <f t="shared" si="83"/>
        <v/>
      </c>
      <c r="U106" s="124">
        <f>IFERROR(INDEX(DATASHEET!$A$1:$GG$231,MATCH(L3VA!$A106,DATASHEET!$A$1:$A$231,0),MATCH(L3VA!V$2,DATASHEET!$A$1:$GG$1,0)),"")</f>
        <v>0</v>
      </c>
      <c r="V106" s="105">
        <f>IF(VLOOKUP(L3VA!$A106,DATASHEET!$A$2:$EW$231,27,FALSE)="","",VLOOKUP(L3VA!$A106,DATASHEET!$A$2:$EW$231,27,FALSE))</f>
        <v>1</v>
      </c>
      <c r="W106" s="105" t="str">
        <f t="shared" si="84"/>
        <v/>
      </c>
      <c r="X106" s="106" t="str">
        <f>IF(ISBLANK(DATASHEET!AK94),"",DATASHEET!AK94)</f>
        <v>KBW</v>
      </c>
      <c r="Y106" s="107" t="str">
        <f>IF(ISBLANK(DATASHEET!AL94),"",DATASHEET!AL94)</f>
        <v>12A-BI-2</v>
      </c>
      <c r="Z106" s="123" t="str">
        <f t="shared" si="85"/>
        <v/>
      </c>
      <c r="AA106" s="124">
        <f>IFERROR(INDEX(DATASHEET!$A$1:$GG$231,MATCH(L3VA!$A106,DATASHEET!$A$1:$A$231,0),MATCH(L3VA!AB$2,DATASHEET!$A$1:$GG$1,0)),"")</f>
        <v>0</v>
      </c>
      <c r="AB106" s="105" t="str">
        <f>IF(VLOOKUP(L3VA!$A106,DATASHEET!$A$2:$EW$231,32,FALSE)="","",VLOOKUP(L3VA!$A106,DATASHEET!$A$2:$EW$231,32,FALSE))</f>
        <v/>
      </c>
      <c r="AC106" s="105" t="str">
        <f t="shared" si="86"/>
        <v/>
      </c>
      <c r="AD106" s="106" t="str">
        <f>IF(ISBLANK(DATASHEET!AP94),"",DATASHEET!AP94)</f>
        <v/>
      </c>
      <c r="AE106" s="107" t="str">
        <f>IF(ISBLANK(DATASHEET!AQ94),"",DATASHEET!AQ94)</f>
        <v/>
      </c>
      <c r="AF106" s="123" t="str">
        <f t="shared" si="87"/>
        <v/>
      </c>
      <c r="AG106" s="124">
        <f>IFERROR(INDEX(DATASHEET!$A$1:$GG$231,MATCH(L3VA!$A106,DATASHEET!$A$1:$A$231,0),MATCH(L3VA!AH$2,DATASHEET!$A$1:$GG$1,0)),"")</f>
        <v>0</v>
      </c>
      <c r="AH106" s="105" t="str">
        <f>IF(VLOOKUP(L3VA!$A106,DATASHEET!$A$2:$EW$231,37,FALSE)="","",VLOOKUP(L3VA!$A106,DATASHEET!$A$2:$EW$231,37,FALSE))</f>
        <v>KBW</v>
      </c>
      <c r="AI106" s="105" t="str">
        <f t="shared" si="88"/>
        <v/>
      </c>
      <c r="AJ106" s="106" t="str">
        <f>IF(ISBLANK(DATASHEET!AU94),"",DATASHEET!AU94)</f>
        <v>MB</v>
      </c>
      <c r="AK106" s="107" t="str">
        <f>IF(ISBLANK(DATASHEET!AV94),"",DATASHEET!AV94)</f>
        <v>12D-CH-2</v>
      </c>
      <c r="AL106" s="123" t="str">
        <f t="shared" si="89"/>
        <v/>
      </c>
      <c r="AM106" s="124">
        <f>IFERROR(INDEX(DATASHEET!$A$1:$GG$231,MATCH(L3VA!$A106,DATASHEET!$A$1:$A$231,0),MATCH(L3VA!AN$2,DATASHEET!$A$1:$GG$1,0)),"")</f>
        <v>0</v>
      </c>
      <c r="AN106" s="105" t="str">
        <f>IF(VLOOKUP(L3VA!$A106,DATASHEET!$A$2:$EW$231,42,FALSE)="","",VLOOKUP(L3VA!$A106,DATASHEET!$A$2:$EW$231,42,FALSE))</f>
        <v/>
      </c>
      <c r="AO106" s="105" t="str">
        <f t="shared" si="90"/>
        <v/>
      </c>
      <c r="AP106" s="106" t="str">
        <f>IF(ISBLANK(DATASHEET!AZ94),"",DATASHEET!AZ94)</f>
        <v/>
      </c>
      <c r="AQ106" s="107" t="str">
        <f>IF(ISBLANK(DATASHEET!BA94),"",DATASHEET!BA94)</f>
        <v/>
      </c>
      <c r="AR106" s="123" t="str">
        <f t="shared" si="91"/>
        <v/>
      </c>
      <c r="AS106" s="124">
        <f>IFERROR(INDEX(DATASHEET!$A$1:$GG$231,MATCH(L3VA!$A106,DATASHEET!$A$1:$A$231,0),MATCH(L3VA!AT$2,DATASHEET!$A$1:$GG$1,0)),"")</f>
        <v>0</v>
      </c>
      <c r="AT106" s="105" t="str">
        <f>IF(VLOOKUP(L3VA!$A106,DATASHEET!$A$2:$EW$231,47,FALSE)="","",VLOOKUP(L3VA!$A106,DATASHEET!$A$2:$EW$231,47,FALSE))</f>
        <v>MB</v>
      </c>
      <c r="AU106" s="105" t="str">
        <f t="shared" si="92"/>
        <v/>
      </c>
      <c r="AV106" s="106" t="str">
        <f>IF(ISBLANK(DATASHEET!BE94),"",DATASHEET!BE94)</f>
        <v/>
      </c>
      <c r="AW106" s="107" t="str">
        <f>IF(ISBLANK(DATASHEET!BF94),"",DATASHEET!BF94)</f>
        <v/>
      </c>
      <c r="AX106" s="123" t="str">
        <f t="shared" si="93"/>
        <v/>
      </c>
      <c r="AY106" s="124">
        <f>IFERROR(INDEX(DATASHEET!$A$1:$GG$231,MATCH(L3VA!$A106,DATASHEET!$A$1:$A$231,0),MATCH(L3VA!AZ$2,DATASHEET!$A$1:$GG$1,0)),"")</f>
        <v>0</v>
      </c>
      <c r="AZ106" s="105" t="str">
        <f>IF(VLOOKUP(L3VA!$A106,DATASHEET!$A$2:$EW$231,52,FALSE)="","",VLOOKUP(L3VA!$A106,DATASHEET!$A$2:$EW$231,52,FALSE))</f>
        <v/>
      </c>
      <c r="BA106" s="105" t="str">
        <f t="shared" si="94"/>
        <v/>
      </c>
      <c r="BB106" s="106" t="str">
        <f>IF(ISBLANK(DATASHEET!BJ94),"",DATASHEET!BJ94)</f>
        <v/>
      </c>
      <c r="BC106" s="107" t="str">
        <f>IF(ISBLANK(DATASHEET!BK94),"",DATASHEET!BK94)</f>
        <v/>
      </c>
      <c r="BD106" s="123" t="str">
        <f t="shared" si="95"/>
        <v/>
      </c>
      <c r="BE106" s="124">
        <f>IFERROR(INDEX(DATASHEET!$A$1:$GG$231,MATCH(L3VA!$A106,DATASHEET!$A$1:$A$231,0),MATCH(L3VA!BF$2,DATASHEET!$A$1:$GG$1,0)),"")</f>
        <v>0</v>
      </c>
      <c r="BF106" s="105" t="str">
        <f>IF(VLOOKUP(L3VA!$A106,DATASHEET!$A$2:$EW$231,57,FALSE)="","",VLOOKUP(L3VA!$A106,DATASHEET!$A$2:$EW$231,57,FALSE))</f>
        <v/>
      </c>
      <c r="BG106" s="105" t="str">
        <f t="shared" si="96"/>
        <v/>
      </c>
      <c r="BH106" s="106" t="str">
        <f>IF(ISBLANK(DATASHEET!BO94),"",DATASHEET!BO94)</f>
        <v/>
      </c>
      <c r="BI106" s="107" t="str">
        <f>IF(ISBLANK(DATASHEET!BP94),"",DATASHEET!BP94)</f>
        <v/>
      </c>
      <c r="BJ106" s="123" t="str">
        <f t="shared" si="97"/>
        <v/>
      </c>
      <c r="BK106" s="124">
        <f>IFERROR(INDEX(DATASHEET!$A$1:$GG$231,MATCH(L3VA!$A106,DATASHEET!$A$1:$A$231,0),MATCH(L3VA!BL$2,DATASHEET!$A$1:$GG$1,0)),"")</f>
        <v>0</v>
      </c>
      <c r="BL106" s="105" t="str">
        <f>IF(VLOOKUP(L3VA!$A106,DATASHEET!$A$2:$EW$231,62,FALSE)="","",VLOOKUP(L3VA!$A106,DATASHEET!$A$2:$EW$231,62,FALSE))</f>
        <v/>
      </c>
      <c r="BM106" s="105" t="str">
        <f t="shared" si="98"/>
        <v/>
      </c>
      <c r="BN106" s="106" t="str">
        <f>IF(ISBLANK(DATASHEET!BT94),"",DATASHEET!BT94)</f>
        <v/>
      </c>
      <c r="BO106" s="107" t="str">
        <f>IF(ISBLANK(DATASHEET!BU94),"",DATASHEET!BU94)</f>
        <v/>
      </c>
      <c r="BP106" s="123" t="str">
        <f t="shared" si="99"/>
        <v/>
      </c>
      <c r="BQ106" s="124">
        <f>IFERROR(INDEX(DATASHEET!$A$1:$GG$231,MATCH(L3VA!$A106,DATASHEET!$A$1:$A$231,0),MATCH(L3VA!BR$2,DATASHEET!$A$1:$GG$1,0)),"")</f>
        <v>0</v>
      </c>
      <c r="BR106" s="105" t="str">
        <f>IF(VLOOKUP(L3VA!$A106,DATASHEET!$A$2:$EW$231,67,FALSE)="","",VLOOKUP(L3VA!$A106,DATASHEET!$A$2:$EW$231,67,FALSE))</f>
        <v/>
      </c>
      <c r="BS106" s="105" t="str">
        <f t="shared" si="100"/>
        <v/>
      </c>
      <c r="BT106" s="106" t="str">
        <f>IF(ISBLANK(DATASHEET!BY94),"",DATASHEET!BY94)</f>
        <v/>
      </c>
      <c r="BU106" s="107" t="str">
        <f>IF(ISBLANK(DATASHEET!BZ94),"",DATASHEET!BZ94)</f>
        <v/>
      </c>
      <c r="BV106" s="123" t="str">
        <f t="shared" si="101"/>
        <v/>
      </c>
      <c r="BW106" s="124">
        <f>IFERROR(INDEX(DATASHEET!$A$1:$GG$231,MATCH(L3VA!$A106,DATASHEET!$A$1:$A$231,0),MATCH(L3VA!BX$2,DATASHEET!$A$1:$GG$1,0)),"")</f>
        <v>0</v>
      </c>
      <c r="BX106" s="105" t="str">
        <f>IF(VLOOKUP(L3VA!$A106,DATASHEET!$A$2:$EW$231,77,FALSE)="","",VLOOKUP(L3VA!$A106,DATASHEET!$A$2:$EW$231,77,FALSE))</f>
        <v/>
      </c>
      <c r="BY106" s="105" t="str">
        <f t="shared" si="102"/>
        <v/>
      </c>
      <c r="BZ106" s="106" t="str">
        <f>IF(ISBLANK(DATASHEET!CI94),"",DATASHEET!CI94)</f>
        <v/>
      </c>
      <c r="CA106" s="107" t="str">
        <f>IF(ISBLANK(DATASHEET!CJ94),"",DATASHEET!CJ94)</f>
        <v/>
      </c>
      <c r="CB106" s="123" t="str">
        <f t="shared" si="103"/>
        <v/>
      </c>
      <c r="CC106" s="124">
        <f>IFERROR(INDEX(DATASHEET!$A$1:$GG$231,MATCH(L3VA!$A106,DATASHEET!$A$1:$A$231,0),MATCH(L3VA!CD$2,DATASHEET!$A$1:$GG$1,0)),"")</f>
        <v>0</v>
      </c>
      <c r="CD106" s="105" t="str">
        <f>IF(VLOOKUP(L3VA!$A106,DATASHEET!$A$2:$EW$231,82,FALSE)="","",VLOOKUP(L3VA!$A106,DATASHEET!$A$2:$EW$231,82,FALSE))</f>
        <v>DWA</v>
      </c>
      <c r="CE106" s="105" t="str">
        <f t="shared" si="104"/>
        <v/>
      </c>
      <c r="CF106" s="106" t="str">
        <f>IF(ISBLANK(DATASHEET!CN94),"",DATASHEET!CN94)</f>
        <v/>
      </c>
      <c r="CG106" s="107" t="str">
        <f>IF(ISBLANK(DATASHEET!CO94),"",DATASHEET!CO94)</f>
        <v/>
      </c>
      <c r="CH106" s="123" t="str">
        <f t="shared" si="105"/>
        <v/>
      </c>
      <c r="CI106" s="124">
        <f>IFERROR(INDEX(DATASHEET!$A$1:$GG$231,MATCH(L3VA!$A106,DATASHEET!$A$1:$A$231,0),MATCH(L3VA!CJ$2,DATASHEET!$A$1:$GG$1,0)),"")</f>
        <v>0</v>
      </c>
      <c r="CJ106" s="105" t="str">
        <f>IF(VLOOKUP(L3VA!$A106,DATASHEET!$A$2:$EW$231,87,FALSE)="","",VLOOKUP(L3VA!$A106,DATASHEET!$A$2:$EW$231,87,FALSE))</f>
        <v/>
      </c>
      <c r="CK106" s="105" t="str">
        <f t="shared" si="79"/>
        <v/>
      </c>
      <c r="CL106" s="106" t="str">
        <f>IF(ISBLANK(DATASHEET!CS94),"",DATASHEET!CS94)</f>
        <v/>
      </c>
      <c r="CM106" s="107" t="str">
        <f>IF(ISBLANK(DATASHEET!CT94),"",DATASHEET!CT94)</f>
        <v/>
      </c>
      <c r="CN106" s="123" t="str">
        <f t="shared" si="106"/>
        <v/>
      </c>
      <c r="CO106" s="124">
        <f>IFERROR(INDEX(DATASHEET!$A$1:$GG$231,MATCH(L3VA!$A106,DATASHEET!$A$1:$A$231,0),MATCH(L3VA!CP$2,DATASHEET!$A$1:$GG$1,0)),"")</f>
        <v>0</v>
      </c>
      <c r="CP106" s="105" t="str">
        <f>IF(VLOOKUP(L3VA!$A106,DATASHEET!$A$2:$EW$231,92,FALSE)="","",VLOOKUP(L3VA!$A106,DATASHEET!$A$2:$EW$231,92,FALSE))</f>
        <v/>
      </c>
      <c r="CQ106" s="105" t="str">
        <f t="shared" si="107"/>
        <v/>
      </c>
      <c r="CR106" s="106" t="str">
        <f>IF(ISBLANK(DATASHEET!CX94),"",DATASHEET!CX94)</f>
        <v>AWIL</v>
      </c>
      <c r="CS106" s="107" t="str">
        <f>IF(ISBLANK(DATASHEET!CY94),"",DATASHEET!CY94)</f>
        <v>12B-HS-4</v>
      </c>
      <c r="CT106" s="123" t="str">
        <f t="shared" si="108"/>
        <v/>
      </c>
      <c r="CU106" s="124">
        <f>IFERROR(INDEX(DATASHEET!$A$1:$GG$231,MATCH(L3VA!$A106,DATASHEET!$A$1:$A$231,0),MATCH(L3VA!CV$2,DATASHEET!$A$1:$GG$1,0)),"")</f>
        <v>0</v>
      </c>
      <c r="CV106" s="105" t="str">
        <f>IF(VLOOKUP(L3VA!$A106,DATASHEET!$A$2:$EW$231,107,FALSE)="","",VLOOKUP(L3VA!$A106,DATASHEET!$A$2:$EW$231,107,FALSE))</f>
        <v/>
      </c>
      <c r="CW106" s="105" t="str">
        <f t="shared" si="109"/>
        <v/>
      </c>
      <c r="CX106" s="106" t="str">
        <f>IF(ISBLANK(DATASHEET!DC94),"",DATASHEET!DC94)</f>
        <v/>
      </c>
      <c r="CY106" s="107" t="str">
        <f>IF(ISBLANK(DATASHEET!DD94),"",DATASHEET!DD94)</f>
        <v/>
      </c>
      <c r="CZ106" s="123" t="str">
        <f t="shared" si="110"/>
        <v/>
      </c>
      <c r="DA106" s="124">
        <f>IFERROR(INDEX(DATASHEET!$A$1:$GG$231,MATCH(L3VA!$A106,DATASHEET!$A$1:$A$231,0),MATCH(L3VA!DB$2,DATASHEET!$A$1:$GG$1,0)),"")</f>
        <v>0</v>
      </c>
      <c r="DB106" s="105" t="str">
        <f>IF(VLOOKUP(L3VA!$A106,DATASHEET!$A$2:$EW$231,97,FALSE)="","",VLOOKUP(L3VA!$A106,DATASHEET!$A$2:$EW$231,97,FALSE))</f>
        <v/>
      </c>
      <c r="DC106" s="105" t="str">
        <f t="shared" si="111"/>
        <v/>
      </c>
      <c r="DD106" s="106" t="str">
        <f>IF(ISBLANK(DATASHEET!DH94),"",DATASHEET!DH94)</f>
        <v/>
      </c>
      <c r="DE106" s="107" t="str">
        <f>IF(ISBLANK(DATASHEET!DI94),"",DATASHEET!DI94)</f>
        <v/>
      </c>
      <c r="DF106" s="123" t="str">
        <f t="shared" si="112"/>
        <v/>
      </c>
      <c r="DG106" s="124">
        <f>IFERROR(INDEX(DATASHEET!$A$1:$GG$231,MATCH(L3VA!$A106,DATASHEET!$A$1:$A$231,0),MATCH(L3VA!DH$2,DATASHEET!$A$1:$GG$1,0)),"")</f>
        <v>0</v>
      </c>
      <c r="DH106" s="105" t="str">
        <f>IF(VLOOKUP(L3VA!$A106,DATASHEET!$A$2:$EW$231,102,FALSE)="","",VLOOKUP(L3VA!$A106,DATASHEET!$A$2:$EW$231,102,FALSE))</f>
        <v>AWIL</v>
      </c>
      <c r="DI106" s="105" t="str">
        <f t="shared" si="113"/>
        <v/>
      </c>
      <c r="DJ106" s="106" t="str">
        <f>IF(ISBLANK(DATASHEET!DM94),"",DATASHEET!DM94)</f>
        <v/>
      </c>
      <c r="DK106" s="107" t="str">
        <f>IF(ISBLANK(DATASHEET!DN94),"",DATASHEET!DN94)</f>
        <v/>
      </c>
      <c r="DL106" s="123" t="str">
        <f t="shared" si="114"/>
        <v/>
      </c>
      <c r="DM106" s="124">
        <f>IFERROR(INDEX(DATASHEET!$A$1:$GG$231,MATCH(L3VA!$A106,DATASHEET!$A$1:$A$231,0),MATCH(L3VA!DN$2,DATASHEET!$A$1:$GG$1,0)),"")</f>
        <v>0</v>
      </c>
      <c r="DN106" s="105" t="str">
        <f>IF(VLOOKUP(L3VA!$A106,DATASHEET!$A$2:$FW$231,112,FALSE)="","",VLOOKUP(L3VA!$A106,DATASHEET!$A$2:$FW$231,112,FALSE))</f>
        <v/>
      </c>
      <c r="DO106" s="105" t="str">
        <f t="shared" si="80"/>
        <v/>
      </c>
      <c r="DP106" s="106" t="str">
        <f>IF(ISBLANK(DATASHEET!DR94),"",DATASHEET!DR94)</f>
        <v/>
      </c>
      <c r="DQ106" s="107" t="str">
        <f>IF(ISBLANK(DATASHEET!DS94),"",DATASHEET!DS94)</f>
        <v/>
      </c>
      <c r="DR106" s="123" t="str">
        <f t="shared" si="115"/>
        <v/>
      </c>
      <c r="DS106" s="124">
        <f>IFERROR(INDEX(DATASHEET!$A$1:$GG$231,MATCH(L3VA!$A106,DATASHEET!$A$1:$A$231,0),MATCH(L3VA!DT$2,DATASHEET!$A$1:$GG$1,0)),"")</f>
        <v>0</v>
      </c>
      <c r="DT106" s="105" t="str">
        <f>IF(VLOOKUP(L3VA!$A106,DATASHEET!$A$2:$EW$231,117,FALSE)="","",VLOOKUP(L3VA!$A106,DATASHEET!$A$2:$EW$231,117,FALSE))</f>
        <v/>
      </c>
      <c r="DU106" s="105" t="str">
        <f t="shared" si="116"/>
        <v/>
      </c>
      <c r="DV106" s="106" t="str">
        <f>IF(ISBLANK(DATASHEET!DW94),"",DATASHEET!DW94)</f>
        <v/>
      </c>
      <c r="DW106" s="107" t="str">
        <f>IF(ISBLANK(DATASHEET!DX94),"",DATASHEET!DX94)</f>
        <v/>
      </c>
      <c r="DX106" s="123" t="str">
        <f t="shared" si="117"/>
        <v/>
      </c>
      <c r="DY106" s="124" t="str">
        <f>IFERROR(INDEX(DATASHEET!$A$1:$GG$231,MATCH(L3VA!$A106,DATASHEET!$A$1:$A$231,0),MATCH(L3VA!DZ$2,DATASHEET!$A$1:$GG$1,0)),"")</f>
        <v/>
      </c>
      <c r="DZ106" s="105" t="str">
        <f>IF(VLOOKUP(L3VA!$A106,DATASHEET!$A$2:$EW$231,122,FALSE)="","",VLOOKUP(L3VA!$A106,DATASHEET!$A$2:$EW$231,122,FALSE))</f>
        <v/>
      </c>
      <c r="EA106" s="105" t="str">
        <f t="shared" si="118"/>
        <v/>
      </c>
      <c r="EB106" s="106" t="str">
        <f>IF(ISBLANK(DATASHEET!EB94),"",DATASHEET!EB94)</f>
        <v/>
      </c>
      <c r="EC106" s="107" t="str">
        <f>IF(ISBLANK(DATASHEET!EC94),"",DATASHEET!EC94)</f>
        <v/>
      </c>
      <c r="ED106" s="123" t="str">
        <f t="shared" si="119"/>
        <v/>
      </c>
      <c r="EE106" s="124">
        <f>IFERROR(INDEX(DATASHEET!$A$1:$GG$231,MATCH(L3VA!$A106,DATASHEET!$A$1:$A$231,0),MATCH(L3VA!EF$2,DATASHEET!$A$1:$GG$1,0)),"")</f>
        <v>0</v>
      </c>
      <c r="EF106" s="105" t="str">
        <f>IF(VLOOKUP(L3VA!$A106,DATASHEET!$A$2:$EW$231,127,FALSE)="","",VLOOKUP(L3VA!$A106,DATASHEET!$A$2:$EW$231,127,FALSE))</f>
        <v/>
      </c>
      <c r="EG106" s="105" t="str">
        <f t="shared" si="120"/>
        <v/>
      </c>
      <c r="EH106" s="106" t="str">
        <f>IF(ISBLANK(DATASHEET!EG94),"",DATASHEET!EG94)</f>
        <v/>
      </c>
      <c r="EI106" s="107" t="str">
        <f>IF(ISBLANK(DATASHEET!EH94),"",DATASHEET!EH94)</f>
        <v/>
      </c>
      <c r="EJ106" s="123" t="str">
        <f t="shared" si="121"/>
        <v/>
      </c>
      <c r="EK106" s="124">
        <f>IFERROR(INDEX(DATASHEET!$A$1:$GG$231,MATCH(L3VA!$A106,DATASHEET!$A$1:$A$231,0),MATCH(L3VA!EL$2,DATASHEET!$A$1:$GG$1,0)),"")</f>
        <v>0</v>
      </c>
      <c r="EL106" s="105" t="str">
        <f>IF(VLOOKUP(L3VA!$A106,DATASHEET!$A$2:$EW$231,132,FALSE)="","",VLOOKUP(L3VA!$A106,DATASHEET!$A$2:$EW$231,132,FALSE))</f>
        <v/>
      </c>
      <c r="EM106" s="105" t="str">
        <f t="shared" si="122"/>
        <v/>
      </c>
      <c r="EN106" s="106" t="str">
        <f>IF(ISBLANK(DATASHEET!EL94),"",DATASHEET!EL94)</f>
        <v/>
      </c>
      <c r="EO106" s="107" t="str">
        <f>IF(ISBLANK(DATASHEET!EM94),"",DATASHEET!EM94)</f>
        <v/>
      </c>
      <c r="EP106" s="123" t="str">
        <f t="shared" si="123"/>
        <v/>
      </c>
      <c r="EQ106" s="124">
        <f>IFERROR(INDEX(DATASHEET!$A$1:$GG$231,MATCH(L3VA!$A106,DATASHEET!$A$1:$A$231,0),MATCH(L3VA!ER$2,DATASHEET!$A$1:$GG$1,0)),"")</f>
        <v>0</v>
      </c>
      <c r="ER106" s="105" t="str">
        <f>IF(VLOOKUP(L3VA!$A106,DATASHEET!$A$2:$EW$231,137,FALSE)="","",VLOOKUP(L3VA!$A106,DATASHEET!$A$2:$EW$231,137,FALSE))</f>
        <v/>
      </c>
      <c r="ES106" s="105" t="str">
        <f t="shared" si="124"/>
        <v/>
      </c>
      <c r="ET106" s="106" t="str">
        <f>IF(ISBLANK(DATASHEET!EQ94),"",DATASHEET!EQ94)</f>
        <v/>
      </c>
      <c r="EU106" s="107" t="str">
        <f>IF(ISBLANK(DATASHEET!ER94),"",DATASHEET!ER94)</f>
        <v/>
      </c>
      <c r="EV106" s="123" t="str">
        <f t="shared" si="125"/>
        <v/>
      </c>
      <c r="EW106" s="124">
        <f>IFERROR(INDEX(DATASHEET!$A$1:$GG$231,MATCH(L3VA!$A106,DATASHEET!$A$1:$A$231,0),MATCH(L3VA!EX$2,DATASHEET!$A$1:$GG$1,0)),"")</f>
        <v>0</v>
      </c>
      <c r="EX106" s="105" t="str">
        <f>IF(VLOOKUP(L3VA!$A106,DATASHEET!$A$2:$EW$231,142,FALSE)="","",VLOOKUP(L3VA!$A106,DATASHEET!$A$2:$EW$231,142,FALSE))</f>
        <v/>
      </c>
      <c r="EY106" s="105" t="str">
        <f t="shared" si="126"/>
        <v/>
      </c>
      <c r="EZ106" s="106" t="str">
        <f>IF(ISBLANK(DATASHEET!EV94),"",DATASHEET!EV94)</f>
        <v/>
      </c>
      <c r="FA106" s="107" t="str">
        <f>IF(ISBLANK(DATASHEET!EW94),"",DATASHEET!EW94)</f>
        <v/>
      </c>
      <c r="FB106" s="123" t="str">
        <f t="shared" si="127"/>
        <v/>
      </c>
      <c r="FC106" s="124">
        <f>IFERROR(INDEX(DATASHEET!$A$1:$GG$231,MATCH(L3VA!$A106,DATASHEET!$A$1:$A$231,0),MATCH(L3VA!FD$2,DATASHEET!$A$1:$GG$1,0)),"")</f>
        <v>0</v>
      </c>
      <c r="FD106" s="105" t="str">
        <f>IF(VLOOKUP(L3VA!$A106,DATASHEET!$A$2:$FW$231,147,FALSE)="","",VLOOKUP(L3VA!$A106,DATASHEET!$A$2:$FW$231,147,FALSE))</f>
        <v/>
      </c>
      <c r="FE106" s="105" t="str">
        <f t="shared" si="128"/>
        <v/>
      </c>
      <c r="FF106" s="106" t="str">
        <f>IF(ISBLANK(DATASHEET!FA94),"",DATASHEET!FA94)</f>
        <v/>
      </c>
      <c r="FG106" s="107" t="str">
        <f>IF(ISBLANK(DATASHEET!FB94),"",DATASHEET!FB94)</f>
        <v/>
      </c>
    </row>
    <row r="107" spans="1:163" x14ac:dyDescent="0.25">
      <c r="A107" s="354">
        <f>DATASHEET!A95</f>
        <v>150997</v>
      </c>
      <c r="B107" s="42" t="str">
        <f>DATASHEET!B95</f>
        <v>HUSSAIN, Yahya</v>
      </c>
      <c r="C107" s="109" t="str">
        <f>DATASHEET!C95</f>
        <v>12DHO</v>
      </c>
      <c r="D107" s="110" t="str">
        <f>DATASHEET!D95</f>
        <v>M</v>
      </c>
      <c r="E107" s="110" t="str">
        <f>IFERROR(VLOOKUP(A107,'[5]Y12 Students'!$E$3:$I$271,5,FALSE),"")</f>
        <v>INTERNAL</v>
      </c>
      <c r="F107" s="110" t="str">
        <f>DATASHEET!E95</f>
        <v>N</v>
      </c>
      <c r="G107" s="110" t="str">
        <f>DATASHEET!F95</f>
        <v>Pakistani</v>
      </c>
      <c r="H107" s="110" t="str">
        <f>DATASHEET!G95</f>
        <v>N</v>
      </c>
      <c r="I107" s="110" t="str">
        <f>DATASHEET!H95</f>
        <v>N</v>
      </c>
      <c r="J107" s="111" t="str">
        <f>DATASHEET!J95</f>
        <v>2.5+ (D/C)</v>
      </c>
      <c r="K107" s="104" t="str">
        <f t="shared" si="77"/>
        <v/>
      </c>
      <c r="L107" s="104" t="str">
        <f t="shared" si="78"/>
        <v/>
      </c>
      <c r="M107" s="336" t="str">
        <f>IF(COUNT(L3VA!$N107,L3VA!$Z107,L3VA!$T107,L3VA!$AF107,L3VA!$AX107,L3VA!$AR107,L3VA!$BJ107,L3VA!$BD107,L3VA!$BP107,L3VA!#REF!,L3VA!$AL107,L3VA!$BV107,L3VA!$CH107,L3VA!$CZ107,L3VA!$CN107,L3VA!$DF107,L3VA!$CB107,L3VA!#REF!,L3VA!$DR107,L3VA!$DX107,L3VA!$ED107,L3VA!$EJ107,L3VA!$EP107,L3VA!$EV107,L3VA!$FB107,L3VA!$DL107)=0,"",AVERAGE(N107,Z107,T107,AF107,AL107,AX107,AR107,BJ107,BD107,BP107,BV107,CH107,CZ107,CN107,DF107,CB107,DR107,DX107,ED107,EJ107,EP107,EV107,FB107,DL107))</f>
        <v/>
      </c>
      <c r="N107" s="123" t="str">
        <f t="shared" si="81"/>
        <v/>
      </c>
      <c r="O107" s="124">
        <f>IFERROR(INDEX(DATASHEET!$A$1:$GG$231,MATCH(L3VA!$A107,DATASHEET!$A$1:$A$231,0),MATCH(L3VA!P$2,DATASHEET!$A$1:$GG$1,0)),"")</f>
        <v>0</v>
      </c>
      <c r="P107" s="105">
        <f>IF(VLOOKUP(L3VA!$A107,DATASHEET!$A$2:$EW$231,22,FALSE)="","",VLOOKUP(L3VA!$A107,DATASHEET!$A$2:$EW$231,22,FALSE))</f>
        <v>0</v>
      </c>
      <c r="Q107" s="105" t="str">
        <f t="shared" si="82"/>
        <v/>
      </c>
      <c r="R107" s="106" t="str">
        <f>IF(ISBLANK(DATASHEET!AF95),"",DATASHEET!AF95)</f>
        <v>PLE</v>
      </c>
      <c r="S107" s="107" t="str">
        <f>IF(ISBLANK(DATASHEET!AG95),"",DATASHEET!AG95)</f>
        <v>12C-AR-1</v>
      </c>
      <c r="T107" s="123" t="str">
        <f t="shared" si="83"/>
        <v/>
      </c>
      <c r="U107" s="124">
        <f>IFERROR(INDEX(DATASHEET!$A$1:$GG$231,MATCH(L3VA!$A107,DATASHEET!$A$1:$A$231,0),MATCH(L3VA!V$2,DATASHEET!$A$1:$GG$1,0)),"")</f>
        <v>0</v>
      </c>
      <c r="V107" s="105">
        <f>IF(VLOOKUP(L3VA!$A107,DATASHEET!$A$2:$EW$231,27,FALSE)="","",VLOOKUP(L3VA!$A107,DATASHEET!$A$2:$EW$231,27,FALSE))</f>
        <v>0</v>
      </c>
      <c r="W107" s="105" t="str">
        <f t="shared" si="84"/>
        <v/>
      </c>
      <c r="X107" s="106" t="str">
        <f>IF(ISBLANK(DATASHEET!AK95),"",DATASHEET!AK95)</f>
        <v/>
      </c>
      <c r="Y107" s="107" t="str">
        <f>IF(ISBLANK(DATASHEET!AL95),"",DATASHEET!AL95)</f>
        <v/>
      </c>
      <c r="Z107" s="123" t="str">
        <f t="shared" si="85"/>
        <v/>
      </c>
      <c r="AA107" s="124">
        <f>IFERROR(INDEX(DATASHEET!$A$1:$GG$231,MATCH(L3VA!$A107,DATASHEET!$A$1:$A$231,0),MATCH(L3VA!AB$2,DATASHEET!$A$1:$GG$1,0)),"")</f>
        <v>0</v>
      </c>
      <c r="AB107" s="105" t="str">
        <f>IF(VLOOKUP(L3VA!$A107,DATASHEET!$A$2:$EW$231,32,FALSE)="","",VLOOKUP(L3VA!$A107,DATASHEET!$A$2:$EW$231,32,FALSE))</f>
        <v>PLE</v>
      </c>
      <c r="AC107" s="105" t="str">
        <f t="shared" si="86"/>
        <v/>
      </c>
      <c r="AD107" s="106" t="str">
        <f>IF(ISBLANK(DATASHEET!AP95),"",DATASHEET!AP95)</f>
        <v/>
      </c>
      <c r="AE107" s="107" t="str">
        <f>IF(ISBLANK(DATASHEET!AQ95),"",DATASHEET!AQ95)</f>
        <v/>
      </c>
      <c r="AF107" s="123" t="str">
        <f t="shared" si="87"/>
        <v/>
      </c>
      <c r="AG107" s="124">
        <f>IFERROR(INDEX(DATASHEET!$A$1:$GG$231,MATCH(L3VA!$A107,DATASHEET!$A$1:$A$231,0),MATCH(L3VA!AH$2,DATASHEET!$A$1:$GG$1,0)),"")</f>
        <v>0</v>
      </c>
      <c r="AH107" s="105" t="str">
        <f>IF(VLOOKUP(L3VA!$A107,DATASHEET!$A$2:$EW$231,37,FALSE)="","",VLOOKUP(L3VA!$A107,DATASHEET!$A$2:$EW$231,37,FALSE))</f>
        <v/>
      </c>
      <c r="AI107" s="105" t="str">
        <f t="shared" si="88"/>
        <v/>
      </c>
      <c r="AJ107" s="106" t="str">
        <f>IF(ISBLANK(DATASHEET!AU95),"",DATASHEET!AU95)</f>
        <v/>
      </c>
      <c r="AK107" s="107" t="str">
        <f>IF(ISBLANK(DATASHEET!AV95),"",DATASHEET!AV95)</f>
        <v/>
      </c>
      <c r="AL107" s="123" t="str">
        <f t="shared" si="89"/>
        <v/>
      </c>
      <c r="AM107" s="124">
        <f>IFERROR(INDEX(DATASHEET!$A$1:$GG$231,MATCH(L3VA!$A107,DATASHEET!$A$1:$A$231,0),MATCH(L3VA!AN$2,DATASHEET!$A$1:$GG$1,0)),"")</f>
        <v>0</v>
      </c>
      <c r="AN107" s="105" t="str">
        <f>IF(VLOOKUP(L3VA!$A107,DATASHEET!$A$2:$EW$231,42,FALSE)="","",VLOOKUP(L3VA!$A107,DATASHEET!$A$2:$EW$231,42,FALSE))</f>
        <v/>
      </c>
      <c r="AO107" s="105" t="str">
        <f t="shared" si="90"/>
        <v/>
      </c>
      <c r="AP107" s="106" t="str">
        <f>IF(ISBLANK(DATASHEET!AZ95),"",DATASHEET!AZ95)</f>
        <v/>
      </c>
      <c r="AQ107" s="107" t="str">
        <f>IF(ISBLANK(DATASHEET!BA95),"",DATASHEET!BA95)</f>
        <v/>
      </c>
      <c r="AR107" s="123" t="str">
        <f t="shared" si="91"/>
        <v/>
      </c>
      <c r="AS107" s="124">
        <f>IFERROR(INDEX(DATASHEET!$A$1:$GG$231,MATCH(L3VA!$A107,DATASHEET!$A$1:$A$231,0),MATCH(L3VA!AT$2,DATASHEET!$A$1:$GG$1,0)),"")</f>
        <v>0</v>
      </c>
      <c r="AT107" s="105" t="str">
        <f>IF(VLOOKUP(L3VA!$A107,DATASHEET!$A$2:$EW$231,47,FALSE)="","",VLOOKUP(L3VA!$A107,DATASHEET!$A$2:$EW$231,47,FALSE))</f>
        <v/>
      </c>
      <c r="AU107" s="105" t="str">
        <f t="shared" si="92"/>
        <v/>
      </c>
      <c r="AV107" s="106" t="str">
        <f>IF(ISBLANK(DATASHEET!BE95),"",DATASHEET!BE95)</f>
        <v>KD</v>
      </c>
      <c r="AW107" s="107" t="str">
        <f>IF(ISBLANK(DATASHEET!BF95),"",DATASHEET!BF95)</f>
        <v>12A-DT-3</v>
      </c>
      <c r="AX107" s="123" t="str">
        <f t="shared" si="93"/>
        <v/>
      </c>
      <c r="AY107" s="124">
        <f>IFERROR(INDEX(DATASHEET!$A$1:$GG$231,MATCH(L3VA!$A107,DATASHEET!$A$1:$A$231,0),MATCH(L3VA!AZ$2,DATASHEET!$A$1:$GG$1,0)),"")</f>
        <v>0</v>
      </c>
      <c r="AZ107" s="105" t="str">
        <f>IF(VLOOKUP(L3VA!$A107,DATASHEET!$A$2:$EW$231,52,FALSE)="","",VLOOKUP(L3VA!$A107,DATASHEET!$A$2:$EW$231,52,FALSE))</f>
        <v/>
      </c>
      <c r="BA107" s="105" t="str">
        <f t="shared" si="94"/>
        <v/>
      </c>
      <c r="BB107" s="106" t="str">
        <f>IF(ISBLANK(DATASHEET!BJ95),"",DATASHEET!BJ95)</f>
        <v/>
      </c>
      <c r="BC107" s="107" t="str">
        <f>IF(ISBLANK(DATASHEET!BK95),"",DATASHEET!BK95)</f>
        <v/>
      </c>
      <c r="BD107" s="123" t="str">
        <f t="shared" si="95"/>
        <v/>
      </c>
      <c r="BE107" s="124">
        <f>IFERROR(INDEX(DATASHEET!$A$1:$GG$231,MATCH(L3VA!$A107,DATASHEET!$A$1:$A$231,0),MATCH(L3VA!BF$2,DATASHEET!$A$1:$GG$1,0)),"")</f>
        <v>0</v>
      </c>
      <c r="BF107" s="105" t="str">
        <f>IF(VLOOKUP(L3VA!$A107,DATASHEET!$A$2:$EW$231,57,FALSE)="","",VLOOKUP(L3VA!$A107,DATASHEET!$A$2:$EW$231,57,FALSE))</f>
        <v>KD</v>
      </c>
      <c r="BG107" s="105" t="str">
        <f t="shared" si="96"/>
        <v/>
      </c>
      <c r="BH107" s="106" t="str">
        <f>IF(ISBLANK(DATASHEET!BO95),"",DATASHEET!BO95)</f>
        <v/>
      </c>
      <c r="BI107" s="107" t="str">
        <f>IF(ISBLANK(DATASHEET!BP95),"",DATASHEET!BP95)</f>
        <v/>
      </c>
      <c r="BJ107" s="123" t="str">
        <f t="shared" si="97"/>
        <v/>
      </c>
      <c r="BK107" s="124">
        <f>IFERROR(INDEX(DATASHEET!$A$1:$GG$231,MATCH(L3VA!$A107,DATASHEET!$A$1:$A$231,0),MATCH(L3VA!BL$2,DATASHEET!$A$1:$GG$1,0)),"")</f>
        <v>0</v>
      </c>
      <c r="BL107" s="105" t="str">
        <f>IF(VLOOKUP(L3VA!$A107,DATASHEET!$A$2:$EW$231,62,FALSE)="","",VLOOKUP(L3VA!$A107,DATASHEET!$A$2:$EW$231,62,FALSE))</f>
        <v/>
      </c>
      <c r="BM107" s="105" t="str">
        <f t="shared" si="98"/>
        <v/>
      </c>
      <c r="BN107" s="106" t="str">
        <f>IF(ISBLANK(DATASHEET!BT95),"",DATASHEET!BT95)</f>
        <v/>
      </c>
      <c r="BO107" s="107" t="str">
        <f>IF(ISBLANK(DATASHEET!BU95),"",DATASHEET!BU95)</f>
        <v/>
      </c>
      <c r="BP107" s="123" t="str">
        <f t="shared" si="99"/>
        <v/>
      </c>
      <c r="BQ107" s="124">
        <f>IFERROR(INDEX(DATASHEET!$A$1:$GG$231,MATCH(L3VA!$A107,DATASHEET!$A$1:$A$231,0),MATCH(L3VA!BR$2,DATASHEET!$A$1:$GG$1,0)),"")</f>
        <v>0</v>
      </c>
      <c r="BR107" s="105" t="str">
        <f>IF(VLOOKUP(L3VA!$A107,DATASHEET!$A$2:$EW$231,67,FALSE)="","",VLOOKUP(L3VA!$A107,DATASHEET!$A$2:$EW$231,67,FALSE))</f>
        <v/>
      </c>
      <c r="BS107" s="105" t="str">
        <f t="shared" si="100"/>
        <v/>
      </c>
      <c r="BT107" s="106" t="str">
        <f>IF(ISBLANK(DATASHEET!BY95),"",DATASHEET!BY95)</f>
        <v/>
      </c>
      <c r="BU107" s="107" t="str">
        <f>IF(ISBLANK(DATASHEET!BZ95),"",DATASHEET!BZ95)</f>
        <v/>
      </c>
      <c r="BV107" s="123" t="str">
        <f t="shared" si="101"/>
        <v/>
      </c>
      <c r="BW107" s="124">
        <f>IFERROR(INDEX(DATASHEET!$A$1:$GG$231,MATCH(L3VA!$A107,DATASHEET!$A$1:$A$231,0),MATCH(L3VA!BX$2,DATASHEET!$A$1:$GG$1,0)),"")</f>
        <v>0</v>
      </c>
      <c r="BX107" s="105" t="str">
        <f>IF(VLOOKUP(L3VA!$A107,DATASHEET!$A$2:$EW$231,77,FALSE)="","",VLOOKUP(L3VA!$A107,DATASHEET!$A$2:$EW$231,77,FALSE))</f>
        <v/>
      </c>
      <c r="BY107" s="105" t="str">
        <f t="shared" si="102"/>
        <v/>
      </c>
      <c r="BZ107" s="106" t="str">
        <f>IF(ISBLANK(DATASHEET!CI95),"",DATASHEET!CI95)</f>
        <v/>
      </c>
      <c r="CA107" s="107" t="str">
        <f>IF(ISBLANK(DATASHEET!CJ95),"",DATASHEET!CJ95)</f>
        <v/>
      </c>
      <c r="CB107" s="123" t="str">
        <f t="shared" si="103"/>
        <v/>
      </c>
      <c r="CC107" s="124">
        <f>IFERROR(INDEX(DATASHEET!$A$1:$GG$231,MATCH(L3VA!$A107,DATASHEET!$A$1:$A$231,0),MATCH(L3VA!CD$2,DATASHEET!$A$1:$GG$1,0)),"")</f>
        <v>0</v>
      </c>
      <c r="CD107" s="105" t="str">
        <f>IF(VLOOKUP(L3VA!$A107,DATASHEET!$A$2:$EW$231,82,FALSE)="","",VLOOKUP(L3VA!$A107,DATASHEET!$A$2:$EW$231,82,FALSE))</f>
        <v>DHO</v>
      </c>
      <c r="CE107" s="105" t="str">
        <f t="shared" si="104"/>
        <v/>
      </c>
      <c r="CF107" s="106" t="str">
        <f>IF(ISBLANK(DATASHEET!CN95),"",DATASHEET!CN95)</f>
        <v/>
      </c>
      <c r="CG107" s="107" t="str">
        <f>IF(ISBLANK(DATASHEET!CO95),"",DATASHEET!CO95)</f>
        <v/>
      </c>
      <c r="CH107" s="123" t="str">
        <f t="shared" si="105"/>
        <v/>
      </c>
      <c r="CI107" s="124">
        <f>IFERROR(INDEX(DATASHEET!$A$1:$GG$231,MATCH(L3VA!$A107,DATASHEET!$A$1:$A$231,0),MATCH(L3VA!CJ$2,DATASHEET!$A$1:$GG$1,0)),"")</f>
        <v>0</v>
      </c>
      <c r="CJ107" s="105" t="str">
        <f>IF(VLOOKUP(L3VA!$A107,DATASHEET!$A$2:$EW$231,87,FALSE)="","",VLOOKUP(L3VA!$A107,DATASHEET!$A$2:$EW$231,87,FALSE))</f>
        <v/>
      </c>
      <c r="CK107" s="105" t="str">
        <f t="shared" si="79"/>
        <v/>
      </c>
      <c r="CL107" s="106" t="str">
        <f>IF(ISBLANK(DATASHEET!CS95),"",DATASHEET!CS95)</f>
        <v/>
      </c>
      <c r="CM107" s="107" t="str">
        <f>IF(ISBLANK(DATASHEET!CT95),"",DATASHEET!CT95)</f>
        <v/>
      </c>
      <c r="CN107" s="123" t="str">
        <f t="shared" si="106"/>
        <v/>
      </c>
      <c r="CO107" s="124">
        <f>IFERROR(INDEX(DATASHEET!$A$1:$GG$231,MATCH(L3VA!$A107,DATASHEET!$A$1:$A$231,0),MATCH(L3VA!CP$2,DATASHEET!$A$1:$GG$1,0)),"")</f>
        <v>0</v>
      </c>
      <c r="CP107" s="105" t="str">
        <f>IF(VLOOKUP(L3VA!$A107,DATASHEET!$A$2:$EW$231,92,FALSE)="","",VLOOKUP(L3VA!$A107,DATASHEET!$A$2:$EW$231,92,FALSE))</f>
        <v/>
      </c>
      <c r="CQ107" s="105" t="str">
        <f t="shared" si="107"/>
        <v/>
      </c>
      <c r="CR107" s="106" t="str">
        <f>IF(ISBLANK(DATASHEET!CX95),"",DATASHEET!CX95)</f>
        <v/>
      </c>
      <c r="CS107" s="107" t="str">
        <f>IF(ISBLANK(DATASHEET!CY95),"",DATASHEET!CY95)</f>
        <v/>
      </c>
      <c r="CT107" s="123" t="str">
        <f t="shared" si="108"/>
        <v/>
      </c>
      <c r="CU107" s="124">
        <f>IFERROR(INDEX(DATASHEET!$A$1:$GG$231,MATCH(L3VA!$A107,DATASHEET!$A$1:$A$231,0),MATCH(L3VA!CV$2,DATASHEET!$A$1:$GG$1,0)),"")</f>
        <v>0</v>
      </c>
      <c r="CV107" s="105" t="str">
        <f>IF(VLOOKUP(L3VA!$A107,DATASHEET!$A$2:$EW$231,107,FALSE)="","",VLOOKUP(L3VA!$A107,DATASHEET!$A$2:$EW$231,107,FALSE))</f>
        <v/>
      </c>
      <c r="CW107" s="105" t="str">
        <f t="shared" si="109"/>
        <v/>
      </c>
      <c r="CX107" s="106" t="str">
        <f>IF(ISBLANK(DATASHEET!DC95),"",DATASHEET!DC95)</f>
        <v/>
      </c>
      <c r="CY107" s="107" t="str">
        <f>IF(ISBLANK(DATASHEET!DD95),"",DATASHEET!DD95)</f>
        <v/>
      </c>
      <c r="CZ107" s="123" t="str">
        <f t="shared" si="110"/>
        <v/>
      </c>
      <c r="DA107" s="124">
        <f>IFERROR(INDEX(DATASHEET!$A$1:$GG$231,MATCH(L3VA!$A107,DATASHEET!$A$1:$A$231,0),MATCH(L3VA!DB$2,DATASHEET!$A$1:$GG$1,0)),"")</f>
        <v>0</v>
      </c>
      <c r="DB107" s="105" t="str">
        <f>IF(VLOOKUP(L3VA!$A107,DATASHEET!$A$2:$EW$231,97,FALSE)="","",VLOOKUP(L3VA!$A107,DATASHEET!$A$2:$EW$231,97,FALSE))</f>
        <v/>
      </c>
      <c r="DC107" s="105" t="str">
        <f t="shared" si="111"/>
        <v/>
      </c>
      <c r="DD107" s="106" t="str">
        <f>IF(ISBLANK(DATASHEET!DH95),"",DATASHEET!DH95)</f>
        <v/>
      </c>
      <c r="DE107" s="107" t="str">
        <f>IF(ISBLANK(DATASHEET!DI95),"",DATASHEET!DI95)</f>
        <v/>
      </c>
      <c r="DF107" s="123" t="str">
        <f t="shared" si="112"/>
        <v/>
      </c>
      <c r="DG107" s="124">
        <f>IFERROR(INDEX(DATASHEET!$A$1:$GG$231,MATCH(L3VA!$A107,DATASHEET!$A$1:$A$231,0),MATCH(L3VA!DH$2,DATASHEET!$A$1:$GG$1,0)),"")</f>
        <v>0</v>
      </c>
      <c r="DH107" s="105" t="str">
        <f>IF(VLOOKUP(L3VA!$A107,DATASHEET!$A$2:$EW$231,102,FALSE)="","",VLOOKUP(L3VA!$A107,DATASHEET!$A$2:$EW$231,102,FALSE))</f>
        <v/>
      </c>
      <c r="DI107" s="105" t="str">
        <f t="shared" si="113"/>
        <v/>
      </c>
      <c r="DJ107" s="106" t="str">
        <f>IF(ISBLANK(DATASHEET!DM95),"",DATASHEET!DM95)</f>
        <v>MRO</v>
      </c>
      <c r="DK107" s="107" t="str">
        <f>IF(ISBLANK(DATASHEET!DN95),"",DATASHEET!DN95)</f>
        <v>12D-MA-7</v>
      </c>
      <c r="DL107" s="123" t="str">
        <f t="shared" si="114"/>
        <v/>
      </c>
      <c r="DM107" s="124">
        <f>IFERROR(INDEX(DATASHEET!$A$1:$GG$231,MATCH(L3VA!$A107,DATASHEET!$A$1:$A$231,0),MATCH(L3VA!DN$2,DATASHEET!$A$1:$GG$1,0)),"")</f>
        <v>0</v>
      </c>
      <c r="DN107" s="105" t="str">
        <f>IF(VLOOKUP(L3VA!$A107,DATASHEET!$A$2:$FW$231,112,FALSE)="","",VLOOKUP(L3VA!$A107,DATASHEET!$A$2:$FW$231,112,FALSE))</f>
        <v/>
      </c>
      <c r="DO107" s="105" t="str">
        <f t="shared" si="80"/>
        <v/>
      </c>
      <c r="DP107" s="106" t="str">
        <f>IF(ISBLANK(DATASHEET!DR95),"",DATASHEET!DR95)</f>
        <v/>
      </c>
      <c r="DQ107" s="107" t="str">
        <f>IF(ISBLANK(DATASHEET!DS95),"",DATASHEET!DS95)</f>
        <v/>
      </c>
      <c r="DR107" s="123" t="str">
        <f t="shared" si="115"/>
        <v/>
      </c>
      <c r="DS107" s="124">
        <f>IFERROR(INDEX(DATASHEET!$A$1:$GG$231,MATCH(L3VA!$A107,DATASHEET!$A$1:$A$231,0),MATCH(L3VA!DT$2,DATASHEET!$A$1:$GG$1,0)),"")</f>
        <v>0</v>
      </c>
      <c r="DT107" s="105" t="str">
        <f>IF(VLOOKUP(L3VA!$A107,DATASHEET!$A$2:$EW$231,117,FALSE)="","",VLOOKUP(L3VA!$A107,DATASHEET!$A$2:$EW$231,117,FALSE))</f>
        <v>MRO</v>
      </c>
      <c r="DU107" s="105" t="str">
        <f t="shared" si="116"/>
        <v/>
      </c>
      <c r="DV107" s="106" t="str">
        <f>IF(ISBLANK(DATASHEET!DW95),"",DATASHEET!DW95)</f>
        <v/>
      </c>
      <c r="DW107" s="107" t="str">
        <f>IF(ISBLANK(DATASHEET!DX95),"",DATASHEET!DX95)</f>
        <v/>
      </c>
      <c r="DX107" s="123" t="str">
        <f t="shared" si="117"/>
        <v/>
      </c>
      <c r="DY107" s="124" t="str">
        <f>IFERROR(INDEX(DATASHEET!$A$1:$GG$231,MATCH(L3VA!$A107,DATASHEET!$A$1:$A$231,0),MATCH(L3VA!DZ$2,DATASHEET!$A$1:$GG$1,0)),"")</f>
        <v/>
      </c>
      <c r="DZ107" s="105" t="str">
        <f>IF(VLOOKUP(L3VA!$A107,DATASHEET!$A$2:$EW$231,122,FALSE)="","",VLOOKUP(L3VA!$A107,DATASHEET!$A$2:$EW$231,122,FALSE))</f>
        <v/>
      </c>
      <c r="EA107" s="105" t="str">
        <f t="shared" si="118"/>
        <v/>
      </c>
      <c r="EB107" s="106" t="str">
        <f>IF(ISBLANK(DATASHEET!EB95),"",DATASHEET!EB95)</f>
        <v/>
      </c>
      <c r="EC107" s="107" t="str">
        <f>IF(ISBLANK(DATASHEET!EC95),"",DATASHEET!EC95)</f>
        <v/>
      </c>
      <c r="ED107" s="123" t="str">
        <f t="shared" si="119"/>
        <v/>
      </c>
      <c r="EE107" s="124">
        <f>IFERROR(INDEX(DATASHEET!$A$1:$GG$231,MATCH(L3VA!$A107,DATASHEET!$A$1:$A$231,0),MATCH(L3VA!EF$2,DATASHEET!$A$1:$GG$1,0)),"")</f>
        <v>0</v>
      </c>
      <c r="EF107" s="105" t="str">
        <f>IF(VLOOKUP(L3VA!$A107,DATASHEET!$A$2:$EW$231,127,FALSE)="","",VLOOKUP(L3VA!$A107,DATASHEET!$A$2:$EW$231,127,FALSE))</f>
        <v/>
      </c>
      <c r="EG107" s="105" t="str">
        <f t="shared" si="120"/>
        <v/>
      </c>
      <c r="EH107" s="106" t="str">
        <f>IF(ISBLANK(DATASHEET!EG95),"",DATASHEET!EG95)</f>
        <v/>
      </c>
      <c r="EI107" s="107" t="str">
        <f>IF(ISBLANK(DATASHEET!EH95),"",DATASHEET!EH95)</f>
        <v/>
      </c>
      <c r="EJ107" s="123" t="str">
        <f t="shared" si="121"/>
        <v/>
      </c>
      <c r="EK107" s="124">
        <f>IFERROR(INDEX(DATASHEET!$A$1:$GG$231,MATCH(L3VA!$A107,DATASHEET!$A$1:$A$231,0),MATCH(L3VA!EL$2,DATASHEET!$A$1:$GG$1,0)),"")</f>
        <v>0</v>
      </c>
      <c r="EL107" s="105" t="str">
        <f>IF(VLOOKUP(L3VA!$A107,DATASHEET!$A$2:$EW$231,132,FALSE)="","",VLOOKUP(L3VA!$A107,DATASHEET!$A$2:$EW$231,132,FALSE))</f>
        <v/>
      </c>
      <c r="EM107" s="105" t="str">
        <f t="shared" si="122"/>
        <v/>
      </c>
      <c r="EN107" s="106" t="str">
        <f>IF(ISBLANK(DATASHEET!EL95),"",DATASHEET!EL95)</f>
        <v/>
      </c>
      <c r="EO107" s="107" t="str">
        <f>IF(ISBLANK(DATASHEET!EM95),"",DATASHEET!EM95)</f>
        <v/>
      </c>
      <c r="EP107" s="123" t="str">
        <f t="shared" si="123"/>
        <v/>
      </c>
      <c r="EQ107" s="124">
        <f>IFERROR(INDEX(DATASHEET!$A$1:$GG$231,MATCH(L3VA!$A107,DATASHEET!$A$1:$A$231,0),MATCH(L3VA!ER$2,DATASHEET!$A$1:$GG$1,0)),"")</f>
        <v>0</v>
      </c>
      <c r="ER107" s="105" t="str">
        <f>IF(VLOOKUP(L3VA!$A107,DATASHEET!$A$2:$EW$231,137,FALSE)="","",VLOOKUP(L3VA!$A107,DATASHEET!$A$2:$EW$231,137,FALSE))</f>
        <v/>
      </c>
      <c r="ES107" s="105" t="str">
        <f t="shared" si="124"/>
        <v/>
      </c>
      <c r="ET107" s="106" t="str">
        <f>IF(ISBLANK(DATASHEET!EQ95),"",DATASHEET!EQ95)</f>
        <v/>
      </c>
      <c r="EU107" s="107" t="str">
        <f>IF(ISBLANK(DATASHEET!ER95),"",DATASHEET!ER95)</f>
        <v/>
      </c>
      <c r="EV107" s="123" t="str">
        <f t="shared" si="125"/>
        <v/>
      </c>
      <c r="EW107" s="124">
        <f>IFERROR(INDEX(DATASHEET!$A$1:$GG$231,MATCH(L3VA!$A107,DATASHEET!$A$1:$A$231,0),MATCH(L3VA!EX$2,DATASHEET!$A$1:$GG$1,0)),"")</f>
        <v>0</v>
      </c>
      <c r="EX107" s="105" t="str">
        <f>IF(VLOOKUP(L3VA!$A107,DATASHEET!$A$2:$EW$231,142,FALSE)="","",VLOOKUP(L3VA!$A107,DATASHEET!$A$2:$EW$231,142,FALSE))</f>
        <v/>
      </c>
      <c r="EY107" s="105" t="str">
        <f t="shared" si="126"/>
        <v/>
      </c>
      <c r="EZ107" s="106" t="str">
        <f>IF(ISBLANK(DATASHEET!EV95),"",DATASHEET!EV95)</f>
        <v/>
      </c>
      <c r="FA107" s="107" t="str">
        <f>IF(ISBLANK(DATASHEET!EW95),"",DATASHEET!EW95)</f>
        <v/>
      </c>
      <c r="FB107" s="123" t="str">
        <f t="shared" si="127"/>
        <v/>
      </c>
      <c r="FC107" s="124">
        <f>IFERROR(INDEX(DATASHEET!$A$1:$GG$231,MATCH(L3VA!$A107,DATASHEET!$A$1:$A$231,0),MATCH(L3VA!FD$2,DATASHEET!$A$1:$GG$1,0)),"")</f>
        <v>0</v>
      </c>
      <c r="FD107" s="105" t="str">
        <f>IF(VLOOKUP(L3VA!$A107,DATASHEET!$A$2:$FW$231,147,FALSE)="","",VLOOKUP(L3VA!$A107,DATASHEET!$A$2:$FW$231,147,FALSE))</f>
        <v/>
      </c>
      <c r="FE107" s="105" t="str">
        <f t="shared" si="128"/>
        <v/>
      </c>
      <c r="FF107" s="106" t="str">
        <f>IF(ISBLANK(DATASHEET!FA95),"",DATASHEET!FA95)</f>
        <v/>
      </c>
      <c r="FG107" s="107" t="str">
        <f>IF(ISBLANK(DATASHEET!FB95),"",DATASHEET!FB95)</f>
        <v/>
      </c>
    </row>
    <row r="108" spans="1:163" x14ac:dyDescent="0.25">
      <c r="A108" s="354">
        <f>DATASHEET!A96</f>
        <v>160050</v>
      </c>
      <c r="B108" s="42" t="str">
        <f>DATASHEET!B96</f>
        <v>HUTCHISON, Thomas</v>
      </c>
      <c r="C108" s="109" t="str">
        <f>DATASHEET!C96</f>
        <v>12KD</v>
      </c>
      <c r="D108" s="110" t="str">
        <f>DATASHEET!D96</f>
        <v>M</v>
      </c>
      <c r="E108" s="110" t="str">
        <f>IFERROR(VLOOKUP(A108,'[5]Y12 Students'!$E$3:$I$271,5,FALSE),"")</f>
        <v>EXTERNAL</v>
      </c>
      <c r="F108" s="110" t="str">
        <f>DATASHEET!E96</f>
        <v>N</v>
      </c>
      <c r="G108" s="110" t="str">
        <f>DATASHEET!F96</f>
        <v>White - British</v>
      </c>
      <c r="H108" s="110" t="str">
        <f>DATASHEET!G96</f>
        <v>N</v>
      </c>
      <c r="I108" s="110" t="str">
        <f>DATASHEET!H96</f>
        <v>N</v>
      </c>
      <c r="J108" s="111" t="str">
        <f>DATASHEET!J96</f>
        <v>2.5+ (D/C)</v>
      </c>
      <c r="K108" s="104" t="str">
        <f t="shared" si="77"/>
        <v/>
      </c>
      <c r="L108" s="104" t="str">
        <f t="shared" si="78"/>
        <v/>
      </c>
      <c r="M108" s="336" t="str">
        <f>IF(COUNT(L3VA!$N108,L3VA!$Z108,L3VA!$T108,L3VA!$AF108,L3VA!$AX108,L3VA!$AR108,L3VA!$BJ108,L3VA!$BD108,L3VA!$BP108,L3VA!#REF!,L3VA!$AL108,L3VA!$BV108,L3VA!$CH108,L3VA!$CZ108,L3VA!$CN108,L3VA!$DF108,L3VA!$CB108,L3VA!#REF!,L3VA!$DR108,L3VA!$DX108,L3VA!$ED108,L3VA!$EJ108,L3VA!$EP108,L3VA!$EV108,L3VA!$FB108,L3VA!$DL108)=0,"",AVERAGE(N108,Z108,T108,AF108,AL108,AX108,AR108,BJ108,BD108,BP108,BV108,CH108,CZ108,CN108,DF108,CB108,DR108,DX108,ED108,EJ108,EP108,EV108,FB108,DL108))</f>
        <v/>
      </c>
      <c r="N108" s="123" t="str">
        <f t="shared" si="81"/>
        <v/>
      </c>
      <c r="O108" s="124">
        <f>IFERROR(INDEX(DATASHEET!$A$1:$GG$231,MATCH(L3VA!$A108,DATASHEET!$A$1:$A$231,0),MATCH(L3VA!P$2,DATASHEET!$A$1:$GG$1,0)),"")</f>
        <v>0</v>
      </c>
      <c r="P108" s="105">
        <f>IF(VLOOKUP(L3VA!$A108,DATASHEET!$A$2:$EW$231,22,FALSE)="","",VLOOKUP(L3VA!$A108,DATASHEET!$A$2:$EW$231,22,FALSE))</f>
        <v>0</v>
      </c>
      <c r="Q108" s="105" t="str">
        <f t="shared" si="82"/>
        <v/>
      </c>
      <c r="R108" s="106" t="str">
        <f>IF(ISBLANK(DATASHEET!AF96),"",DATASHEET!AF96)</f>
        <v/>
      </c>
      <c r="S108" s="107" t="str">
        <f>IF(ISBLANK(DATASHEET!AG96),"",DATASHEET!AG96)</f>
        <v/>
      </c>
      <c r="T108" s="123" t="str">
        <f t="shared" si="83"/>
        <v/>
      </c>
      <c r="U108" s="124">
        <f>IFERROR(INDEX(DATASHEET!$A$1:$GG$231,MATCH(L3VA!$A108,DATASHEET!$A$1:$A$231,0),MATCH(L3VA!V$2,DATASHEET!$A$1:$GG$1,0)),"")</f>
        <v>0</v>
      </c>
      <c r="V108" s="105">
        <f>IF(VLOOKUP(L3VA!$A108,DATASHEET!$A$2:$EW$231,27,FALSE)="","",VLOOKUP(L3VA!$A108,DATASHEET!$A$2:$EW$231,27,FALSE))</f>
        <v>0</v>
      </c>
      <c r="W108" s="105" t="str">
        <f t="shared" si="84"/>
        <v/>
      </c>
      <c r="X108" s="106" t="str">
        <f>IF(ISBLANK(DATASHEET!AK96),"",DATASHEET!AK96)</f>
        <v/>
      </c>
      <c r="Y108" s="107" t="str">
        <f>IF(ISBLANK(DATASHEET!AL96),"",DATASHEET!AL96)</f>
        <v/>
      </c>
      <c r="Z108" s="123" t="str">
        <f t="shared" si="85"/>
        <v/>
      </c>
      <c r="AA108" s="124">
        <f>IFERROR(INDEX(DATASHEET!$A$1:$GG$231,MATCH(L3VA!$A108,DATASHEET!$A$1:$A$231,0),MATCH(L3VA!AB$2,DATASHEET!$A$1:$GG$1,0)),"")</f>
        <v>0</v>
      </c>
      <c r="AB108" s="105" t="str">
        <f>IF(VLOOKUP(L3VA!$A108,DATASHEET!$A$2:$EW$231,32,FALSE)="","",VLOOKUP(L3VA!$A108,DATASHEET!$A$2:$EW$231,32,FALSE))</f>
        <v/>
      </c>
      <c r="AC108" s="105" t="str">
        <f t="shared" si="86"/>
        <v/>
      </c>
      <c r="AD108" s="106" t="str">
        <f>IF(ISBLANK(DATASHEET!AP96),"",DATASHEET!AP96)</f>
        <v>ASM</v>
      </c>
      <c r="AE108" s="107" t="str">
        <f>IF(ISBLANK(DATASHEET!AQ96),"",DATASHEET!AQ96)</f>
        <v>12A-BE-1</v>
      </c>
      <c r="AF108" s="123" t="str">
        <f t="shared" si="87"/>
        <v/>
      </c>
      <c r="AG108" s="124">
        <f>IFERROR(INDEX(DATASHEET!$A$1:$GG$231,MATCH(L3VA!$A108,DATASHEET!$A$1:$A$231,0),MATCH(L3VA!AH$2,DATASHEET!$A$1:$GG$1,0)),"")</f>
        <v>0</v>
      </c>
      <c r="AH108" s="105" t="str">
        <f>IF(VLOOKUP(L3VA!$A108,DATASHEET!$A$2:$EW$231,37,FALSE)="","",VLOOKUP(L3VA!$A108,DATASHEET!$A$2:$EW$231,37,FALSE))</f>
        <v/>
      </c>
      <c r="AI108" s="105" t="str">
        <f t="shared" si="88"/>
        <v/>
      </c>
      <c r="AJ108" s="106" t="str">
        <f>IF(ISBLANK(DATASHEET!AU96),"",DATASHEET!AU96)</f>
        <v/>
      </c>
      <c r="AK108" s="107" t="str">
        <f>IF(ISBLANK(DATASHEET!AV96),"",DATASHEET!AV96)</f>
        <v/>
      </c>
      <c r="AL108" s="123" t="str">
        <f t="shared" si="89"/>
        <v/>
      </c>
      <c r="AM108" s="124">
        <f>IFERROR(INDEX(DATASHEET!$A$1:$GG$231,MATCH(L3VA!$A108,DATASHEET!$A$1:$A$231,0),MATCH(L3VA!AN$2,DATASHEET!$A$1:$GG$1,0)),"")</f>
        <v>0</v>
      </c>
      <c r="AN108" s="105" t="str">
        <f>IF(VLOOKUP(L3VA!$A108,DATASHEET!$A$2:$EW$231,42,FALSE)="","",VLOOKUP(L3VA!$A108,DATASHEET!$A$2:$EW$231,42,FALSE))</f>
        <v>ASM</v>
      </c>
      <c r="AO108" s="105" t="str">
        <f t="shared" si="90"/>
        <v/>
      </c>
      <c r="AP108" s="106" t="str">
        <f>IF(ISBLANK(DATASHEET!AZ96),"",DATASHEET!AZ96)</f>
        <v/>
      </c>
      <c r="AQ108" s="107" t="str">
        <f>IF(ISBLANK(DATASHEET!BA96),"",DATASHEET!BA96)</f>
        <v/>
      </c>
      <c r="AR108" s="123" t="str">
        <f t="shared" si="91"/>
        <v/>
      </c>
      <c r="AS108" s="124">
        <f>IFERROR(INDEX(DATASHEET!$A$1:$GG$231,MATCH(L3VA!$A108,DATASHEET!$A$1:$A$231,0),MATCH(L3VA!AT$2,DATASHEET!$A$1:$GG$1,0)),"")</f>
        <v>0</v>
      </c>
      <c r="AT108" s="105" t="str">
        <f>IF(VLOOKUP(L3VA!$A108,DATASHEET!$A$2:$EW$231,47,FALSE)="","",VLOOKUP(L3VA!$A108,DATASHEET!$A$2:$EW$231,47,FALSE))</f>
        <v/>
      </c>
      <c r="AU108" s="105" t="str">
        <f t="shared" si="92"/>
        <v/>
      </c>
      <c r="AV108" s="106" t="str">
        <f>IF(ISBLANK(DATASHEET!BE96),"",DATASHEET!BE96)</f>
        <v/>
      </c>
      <c r="AW108" s="107" t="str">
        <f>IF(ISBLANK(DATASHEET!BF96),"",DATASHEET!BF96)</f>
        <v/>
      </c>
      <c r="AX108" s="123" t="str">
        <f t="shared" si="93"/>
        <v/>
      </c>
      <c r="AY108" s="124">
        <f>IFERROR(INDEX(DATASHEET!$A$1:$GG$231,MATCH(L3VA!$A108,DATASHEET!$A$1:$A$231,0),MATCH(L3VA!AZ$2,DATASHEET!$A$1:$GG$1,0)),"")</f>
        <v>0</v>
      </c>
      <c r="AZ108" s="105" t="str">
        <f>IF(VLOOKUP(L3VA!$A108,DATASHEET!$A$2:$EW$231,52,FALSE)="","",VLOOKUP(L3VA!$A108,DATASHEET!$A$2:$EW$231,52,FALSE))</f>
        <v/>
      </c>
      <c r="BA108" s="105" t="str">
        <f t="shared" si="94"/>
        <v/>
      </c>
      <c r="BB108" s="106" t="str">
        <f>IF(ISBLANK(DATASHEET!BJ96),"",DATASHEET!BJ96)</f>
        <v/>
      </c>
      <c r="BC108" s="107" t="str">
        <f>IF(ISBLANK(DATASHEET!BK96),"",DATASHEET!BK96)</f>
        <v/>
      </c>
      <c r="BD108" s="123" t="str">
        <f t="shared" si="95"/>
        <v/>
      </c>
      <c r="BE108" s="124">
        <f>IFERROR(INDEX(DATASHEET!$A$1:$GG$231,MATCH(L3VA!$A108,DATASHEET!$A$1:$A$231,0),MATCH(L3VA!BF$2,DATASHEET!$A$1:$GG$1,0)),"")</f>
        <v>0</v>
      </c>
      <c r="BF108" s="105" t="str">
        <f>IF(VLOOKUP(L3VA!$A108,DATASHEET!$A$2:$EW$231,57,FALSE)="","",VLOOKUP(L3VA!$A108,DATASHEET!$A$2:$EW$231,57,FALSE))</f>
        <v/>
      </c>
      <c r="BG108" s="105" t="str">
        <f t="shared" si="96"/>
        <v/>
      </c>
      <c r="BH108" s="106" t="str">
        <f>IF(ISBLANK(DATASHEET!BO96),"",DATASHEET!BO96)</f>
        <v/>
      </c>
      <c r="BI108" s="107" t="str">
        <f>IF(ISBLANK(DATASHEET!BP96),"",DATASHEET!BP96)</f>
        <v/>
      </c>
      <c r="BJ108" s="123" t="str">
        <f t="shared" si="97"/>
        <v/>
      </c>
      <c r="BK108" s="124">
        <f>IFERROR(INDEX(DATASHEET!$A$1:$GG$231,MATCH(L3VA!$A108,DATASHEET!$A$1:$A$231,0),MATCH(L3VA!BL$2,DATASHEET!$A$1:$GG$1,0)),"")</f>
        <v>0</v>
      </c>
      <c r="BL108" s="105" t="str">
        <f>IF(VLOOKUP(L3VA!$A108,DATASHEET!$A$2:$EW$231,62,FALSE)="","",VLOOKUP(L3VA!$A108,DATASHEET!$A$2:$EW$231,62,FALSE))</f>
        <v/>
      </c>
      <c r="BM108" s="105" t="str">
        <f t="shared" si="98"/>
        <v/>
      </c>
      <c r="BN108" s="106" t="str">
        <f>IF(ISBLANK(DATASHEET!BT96),"",DATASHEET!BT96)</f>
        <v/>
      </c>
      <c r="BO108" s="107" t="str">
        <f>IF(ISBLANK(DATASHEET!BU96),"",DATASHEET!BU96)</f>
        <v/>
      </c>
      <c r="BP108" s="123" t="str">
        <f t="shared" si="99"/>
        <v/>
      </c>
      <c r="BQ108" s="124">
        <f>IFERROR(INDEX(DATASHEET!$A$1:$GG$231,MATCH(L3VA!$A108,DATASHEET!$A$1:$A$231,0),MATCH(L3VA!BR$2,DATASHEET!$A$1:$GG$1,0)),"")</f>
        <v>0</v>
      </c>
      <c r="BR108" s="105" t="str">
        <f>IF(VLOOKUP(L3VA!$A108,DATASHEET!$A$2:$EW$231,67,FALSE)="","",VLOOKUP(L3VA!$A108,DATASHEET!$A$2:$EW$231,67,FALSE))</f>
        <v/>
      </c>
      <c r="BS108" s="105" t="str">
        <f t="shared" si="100"/>
        <v/>
      </c>
      <c r="BT108" s="106" t="str">
        <f>IF(ISBLANK(DATASHEET!BY96),"",DATASHEET!BY96)</f>
        <v/>
      </c>
      <c r="BU108" s="107" t="str">
        <f>IF(ISBLANK(DATASHEET!BZ96),"",DATASHEET!BZ96)</f>
        <v/>
      </c>
      <c r="BV108" s="123" t="str">
        <f t="shared" si="101"/>
        <v/>
      </c>
      <c r="BW108" s="124">
        <f>IFERROR(INDEX(DATASHEET!$A$1:$GG$231,MATCH(L3VA!$A108,DATASHEET!$A$1:$A$231,0),MATCH(L3VA!BX$2,DATASHEET!$A$1:$GG$1,0)),"")</f>
        <v>0</v>
      </c>
      <c r="BX108" s="105" t="str">
        <f>IF(VLOOKUP(L3VA!$A108,DATASHEET!$A$2:$EW$231,77,FALSE)="","",VLOOKUP(L3VA!$A108,DATASHEET!$A$2:$EW$231,77,FALSE))</f>
        <v/>
      </c>
      <c r="BY108" s="105" t="str">
        <f t="shared" si="102"/>
        <v/>
      </c>
      <c r="BZ108" s="106" t="str">
        <f>IF(ISBLANK(DATASHEET!CI96),"",DATASHEET!CI96)</f>
        <v/>
      </c>
      <c r="CA108" s="107" t="str">
        <f>IF(ISBLANK(DATASHEET!CJ96),"",DATASHEET!CJ96)</f>
        <v/>
      </c>
      <c r="CB108" s="123" t="str">
        <f t="shared" si="103"/>
        <v/>
      </c>
      <c r="CC108" s="124">
        <f>IFERROR(INDEX(DATASHEET!$A$1:$GG$231,MATCH(L3VA!$A108,DATASHEET!$A$1:$A$231,0),MATCH(L3VA!CD$2,DATASHEET!$A$1:$GG$1,0)),"")</f>
        <v>0</v>
      </c>
      <c r="CD108" s="105" t="str">
        <f>IF(VLOOKUP(L3VA!$A108,DATASHEET!$A$2:$EW$231,82,FALSE)="","",VLOOKUP(L3VA!$A108,DATASHEET!$A$2:$EW$231,82,FALSE))</f>
        <v>FG</v>
      </c>
      <c r="CE108" s="105" t="str">
        <f t="shared" si="104"/>
        <v/>
      </c>
      <c r="CF108" s="106" t="str">
        <f>IF(ISBLANK(DATASHEET!CN96),"",DATASHEET!CN96)</f>
        <v/>
      </c>
      <c r="CG108" s="107" t="str">
        <f>IF(ISBLANK(DATASHEET!CO96),"",DATASHEET!CO96)</f>
        <v/>
      </c>
      <c r="CH108" s="123" t="str">
        <f t="shared" si="105"/>
        <v/>
      </c>
      <c r="CI108" s="124">
        <f>IFERROR(INDEX(DATASHEET!$A$1:$GG$231,MATCH(L3VA!$A108,DATASHEET!$A$1:$A$231,0),MATCH(L3VA!CJ$2,DATASHEET!$A$1:$GG$1,0)),"")</f>
        <v>0</v>
      </c>
      <c r="CJ108" s="105" t="str">
        <f>IF(VLOOKUP(L3VA!$A108,DATASHEET!$A$2:$EW$231,87,FALSE)="","",VLOOKUP(L3VA!$A108,DATASHEET!$A$2:$EW$231,87,FALSE))</f>
        <v/>
      </c>
      <c r="CK108" s="105" t="str">
        <f t="shared" si="79"/>
        <v/>
      </c>
      <c r="CL108" s="106" t="str">
        <f>IF(ISBLANK(DATASHEET!CS96),"",DATASHEET!CS96)</f>
        <v>JJA</v>
      </c>
      <c r="CM108" s="107" t="str">
        <f>IF(ISBLANK(DATASHEET!CT96),"",DATASHEET!CT96)</f>
        <v>12B-GG-3</v>
      </c>
      <c r="CN108" s="123" t="str">
        <f t="shared" si="106"/>
        <v/>
      </c>
      <c r="CO108" s="124">
        <f>IFERROR(INDEX(DATASHEET!$A$1:$GG$231,MATCH(L3VA!$A108,DATASHEET!$A$1:$A$231,0),MATCH(L3VA!CP$2,DATASHEET!$A$1:$GG$1,0)),"")</f>
        <v>0</v>
      </c>
      <c r="CP108" s="105" t="str">
        <f>IF(VLOOKUP(L3VA!$A108,DATASHEET!$A$2:$EW$231,92,FALSE)="","",VLOOKUP(L3VA!$A108,DATASHEET!$A$2:$EW$231,92,FALSE))</f>
        <v/>
      </c>
      <c r="CQ108" s="105" t="str">
        <f t="shared" si="107"/>
        <v/>
      </c>
      <c r="CR108" s="106" t="str">
        <f>IF(ISBLANK(DATASHEET!CX96),"",DATASHEET!CX96)</f>
        <v/>
      </c>
      <c r="CS108" s="107" t="str">
        <f>IF(ISBLANK(DATASHEET!CY96),"",DATASHEET!CY96)</f>
        <v/>
      </c>
      <c r="CT108" s="123" t="str">
        <f t="shared" si="108"/>
        <v/>
      </c>
      <c r="CU108" s="124">
        <f>IFERROR(INDEX(DATASHEET!$A$1:$GG$231,MATCH(L3VA!$A108,DATASHEET!$A$1:$A$231,0),MATCH(L3VA!CV$2,DATASHEET!$A$1:$GG$1,0)),"")</f>
        <v>0</v>
      </c>
      <c r="CV108" s="105" t="str">
        <f>IF(VLOOKUP(L3VA!$A108,DATASHEET!$A$2:$EW$231,107,FALSE)="","",VLOOKUP(L3VA!$A108,DATASHEET!$A$2:$EW$231,107,FALSE))</f>
        <v/>
      </c>
      <c r="CW108" s="105" t="str">
        <f t="shared" si="109"/>
        <v/>
      </c>
      <c r="CX108" s="106" t="str">
        <f>IF(ISBLANK(DATASHEET!DC96),"",DATASHEET!DC96)</f>
        <v/>
      </c>
      <c r="CY108" s="107" t="str">
        <f>IF(ISBLANK(DATASHEET!DD96),"",DATASHEET!DD96)</f>
        <v/>
      </c>
      <c r="CZ108" s="123" t="str">
        <f t="shared" si="110"/>
        <v/>
      </c>
      <c r="DA108" s="124">
        <f>IFERROR(INDEX(DATASHEET!$A$1:$GG$231,MATCH(L3VA!$A108,DATASHEET!$A$1:$A$231,0),MATCH(L3VA!DB$2,DATASHEET!$A$1:$GG$1,0)),"")</f>
        <v>0</v>
      </c>
      <c r="DB108" s="105" t="str">
        <f>IF(VLOOKUP(L3VA!$A108,DATASHEET!$A$2:$EW$231,97,FALSE)="","",VLOOKUP(L3VA!$A108,DATASHEET!$A$2:$EW$231,97,FALSE))</f>
        <v>JJA</v>
      </c>
      <c r="DC108" s="105" t="str">
        <f t="shared" si="111"/>
        <v/>
      </c>
      <c r="DD108" s="106" t="str">
        <f>IF(ISBLANK(DATASHEET!DH96),"",DATASHEET!DH96)</f>
        <v/>
      </c>
      <c r="DE108" s="107" t="str">
        <f>IF(ISBLANK(DATASHEET!DI96),"",DATASHEET!DI96)</f>
        <v/>
      </c>
      <c r="DF108" s="123" t="str">
        <f t="shared" si="112"/>
        <v/>
      </c>
      <c r="DG108" s="124">
        <f>IFERROR(INDEX(DATASHEET!$A$1:$GG$231,MATCH(L3VA!$A108,DATASHEET!$A$1:$A$231,0),MATCH(L3VA!DH$2,DATASHEET!$A$1:$GG$1,0)),"")</f>
        <v>0</v>
      </c>
      <c r="DH108" s="105" t="str">
        <f>IF(VLOOKUP(L3VA!$A108,DATASHEET!$A$2:$EW$231,102,FALSE)="","",VLOOKUP(L3VA!$A108,DATASHEET!$A$2:$EW$231,102,FALSE))</f>
        <v/>
      </c>
      <c r="DI108" s="105" t="str">
        <f t="shared" si="113"/>
        <v/>
      </c>
      <c r="DJ108" s="106" t="str">
        <f>IF(ISBLANK(DATASHEET!DM96),"",DATASHEET!DM96)</f>
        <v/>
      </c>
      <c r="DK108" s="107" t="str">
        <f>IF(ISBLANK(DATASHEET!DN96),"",DATASHEET!DN96)</f>
        <v/>
      </c>
      <c r="DL108" s="123" t="str">
        <f t="shared" si="114"/>
        <v/>
      </c>
      <c r="DM108" s="124">
        <f>IFERROR(INDEX(DATASHEET!$A$1:$GG$231,MATCH(L3VA!$A108,DATASHEET!$A$1:$A$231,0),MATCH(L3VA!DN$2,DATASHEET!$A$1:$GG$1,0)),"")</f>
        <v>0</v>
      </c>
      <c r="DN108" s="105" t="str">
        <f>IF(VLOOKUP(L3VA!$A108,DATASHEET!$A$2:$FW$231,112,FALSE)="","",VLOOKUP(L3VA!$A108,DATASHEET!$A$2:$FW$231,112,FALSE))</f>
        <v/>
      </c>
      <c r="DO108" s="105" t="str">
        <f t="shared" si="80"/>
        <v/>
      </c>
      <c r="DP108" s="106" t="str">
        <f>IF(ISBLANK(DATASHEET!DR96),"",DATASHEET!DR96)</f>
        <v/>
      </c>
      <c r="DQ108" s="107" t="str">
        <f>IF(ISBLANK(DATASHEET!DS96),"",DATASHEET!DS96)</f>
        <v/>
      </c>
      <c r="DR108" s="123" t="str">
        <f t="shared" si="115"/>
        <v/>
      </c>
      <c r="DS108" s="124">
        <f>IFERROR(INDEX(DATASHEET!$A$1:$GG$231,MATCH(L3VA!$A108,DATASHEET!$A$1:$A$231,0),MATCH(L3VA!DT$2,DATASHEET!$A$1:$GG$1,0)),"")</f>
        <v>0</v>
      </c>
      <c r="DT108" s="105" t="str">
        <f>IF(VLOOKUP(L3VA!$A108,DATASHEET!$A$2:$EW$231,117,FALSE)="","",VLOOKUP(L3VA!$A108,DATASHEET!$A$2:$EW$231,117,FALSE))</f>
        <v/>
      </c>
      <c r="DU108" s="105" t="str">
        <f t="shared" si="116"/>
        <v/>
      </c>
      <c r="DV108" s="106" t="str">
        <f>IF(ISBLANK(DATASHEET!DW96),"",DATASHEET!DW96)</f>
        <v/>
      </c>
      <c r="DW108" s="107" t="str">
        <f>IF(ISBLANK(DATASHEET!DX96),"",DATASHEET!DX96)</f>
        <v/>
      </c>
      <c r="DX108" s="123" t="str">
        <f t="shared" si="117"/>
        <v/>
      </c>
      <c r="DY108" s="124" t="str">
        <f>IFERROR(INDEX(DATASHEET!$A$1:$GG$231,MATCH(L3VA!$A108,DATASHEET!$A$1:$A$231,0),MATCH(L3VA!DZ$2,DATASHEET!$A$1:$GG$1,0)),"")</f>
        <v/>
      </c>
      <c r="DZ108" s="105" t="str">
        <f>IF(VLOOKUP(L3VA!$A108,DATASHEET!$A$2:$EW$231,122,FALSE)="","",VLOOKUP(L3VA!$A108,DATASHEET!$A$2:$EW$231,122,FALSE))</f>
        <v/>
      </c>
      <c r="EA108" s="105" t="str">
        <f t="shared" si="118"/>
        <v/>
      </c>
      <c r="EB108" s="106" t="str">
        <f>IF(ISBLANK(DATASHEET!EB96),"",DATASHEET!EB96)</f>
        <v/>
      </c>
      <c r="EC108" s="107" t="str">
        <f>IF(ISBLANK(DATASHEET!EC96),"",DATASHEET!EC96)</f>
        <v/>
      </c>
      <c r="ED108" s="123" t="str">
        <f t="shared" si="119"/>
        <v/>
      </c>
      <c r="EE108" s="124">
        <f>IFERROR(INDEX(DATASHEET!$A$1:$GG$231,MATCH(L3VA!$A108,DATASHEET!$A$1:$A$231,0),MATCH(L3VA!EF$2,DATASHEET!$A$1:$GG$1,0)),"")</f>
        <v>0</v>
      </c>
      <c r="EF108" s="105" t="str">
        <f>IF(VLOOKUP(L3VA!$A108,DATASHEET!$A$2:$EW$231,127,FALSE)="","",VLOOKUP(L3VA!$A108,DATASHEET!$A$2:$EW$231,127,FALSE))</f>
        <v/>
      </c>
      <c r="EG108" s="105" t="str">
        <f t="shared" si="120"/>
        <v/>
      </c>
      <c r="EH108" s="106" t="str">
        <f>IF(ISBLANK(DATASHEET!EG96),"",DATASHEET!EG96)</f>
        <v/>
      </c>
      <c r="EI108" s="107" t="str">
        <f>IF(ISBLANK(DATASHEET!EH96),"",DATASHEET!EH96)</f>
        <v/>
      </c>
      <c r="EJ108" s="123" t="str">
        <f t="shared" si="121"/>
        <v/>
      </c>
      <c r="EK108" s="124">
        <f>IFERROR(INDEX(DATASHEET!$A$1:$GG$231,MATCH(L3VA!$A108,DATASHEET!$A$1:$A$231,0),MATCH(L3VA!EL$2,DATASHEET!$A$1:$GG$1,0)),"")</f>
        <v>0</v>
      </c>
      <c r="EL108" s="105" t="str">
        <f>IF(VLOOKUP(L3VA!$A108,DATASHEET!$A$2:$EW$231,132,FALSE)="","",VLOOKUP(L3VA!$A108,DATASHEET!$A$2:$EW$231,132,FALSE))</f>
        <v/>
      </c>
      <c r="EM108" s="105" t="str">
        <f t="shared" si="122"/>
        <v/>
      </c>
      <c r="EN108" s="106" t="str">
        <f>IF(ISBLANK(DATASHEET!EL96),"",DATASHEET!EL96)</f>
        <v/>
      </c>
      <c r="EO108" s="107" t="str">
        <f>IF(ISBLANK(DATASHEET!EM96),"",DATASHEET!EM96)</f>
        <v/>
      </c>
      <c r="EP108" s="123" t="str">
        <f t="shared" si="123"/>
        <v/>
      </c>
      <c r="EQ108" s="124">
        <f>IFERROR(INDEX(DATASHEET!$A$1:$GG$231,MATCH(L3VA!$A108,DATASHEET!$A$1:$A$231,0),MATCH(L3VA!ER$2,DATASHEET!$A$1:$GG$1,0)),"")</f>
        <v>0</v>
      </c>
      <c r="ER108" s="105" t="str">
        <f>IF(VLOOKUP(L3VA!$A108,DATASHEET!$A$2:$EW$231,137,FALSE)="","",VLOOKUP(L3VA!$A108,DATASHEET!$A$2:$EW$231,137,FALSE))</f>
        <v/>
      </c>
      <c r="ES108" s="105" t="str">
        <f t="shared" si="124"/>
        <v/>
      </c>
      <c r="ET108" s="106" t="str">
        <f>IF(ISBLANK(DATASHEET!EQ96),"",DATASHEET!EQ96)</f>
        <v/>
      </c>
      <c r="EU108" s="107" t="str">
        <f>IF(ISBLANK(DATASHEET!ER96),"",DATASHEET!ER96)</f>
        <v/>
      </c>
      <c r="EV108" s="123" t="str">
        <f t="shared" si="125"/>
        <v/>
      </c>
      <c r="EW108" s="124">
        <f>IFERROR(INDEX(DATASHEET!$A$1:$GG$231,MATCH(L3VA!$A108,DATASHEET!$A$1:$A$231,0),MATCH(L3VA!EX$2,DATASHEET!$A$1:$GG$1,0)),"")</f>
        <v>0</v>
      </c>
      <c r="EX108" s="105" t="str">
        <f>IF(VLOOKUP(L3VA!$A108,DATASHEET!$A$2:$EW$231,142,FALSE)="","",VLOOKUP(L3VA!$A108,DATASHEET!$A$2:$EW$231,142,FALSE))</f>
        <v/>
      </c>
      <c r="EY108" s="105" t="str">
        <f t="shared" si="126"/>
        <v/>
      </c>
      <c r="EZ108" s="106" t="str">
        <f>IF(ISBLANK(DATASHEET!EV96),"",DATASHEET!EV96)</f>
        <v>HSH</v>
      </c>
      <c r="FA108" s="107" t="str">
        <f>IF(ISBLANK(DATASHEET!EW96),"",DATASHEET!EW96)</f>
        <v>12E-SO-8</v>
      </c>
      <c r="FB108" s="123" t="str">
        <f t="shared" si="127"/>
        <v/>
      </c>
      <c r="FC108" s="124">
        <f>IFERROR(INDEX(DATASHEET!$A$1:$GG$231,MATCH(L3VA!$A108,DATASHEET!$A$1:$A$231,0),MATCH(L3VA!FD$2,DATASHEET!$A$1:$GG$1,0)),"")</f>
        <v>0</v>
      </c>
      <c r="FD108" s="105" t="str">
        <f>IF(VLOOKUP(L3VA!$A108,DATASHEET!$A$2:$FW$231,147,FALSE)="","",VLOOKUP(L3VA!$A108,DATASHEET!$A$2:$FW$231,147,FALSE))</f>
        <v/>
      </c>
      <c r="FE108" s="105" t="str">
        <f t="shared" si="128"/>
        <v/>
      </c>
      <c r="FF108" s="106" t="str">
        <f>IF(ISBLANK(DATASHEET!FA96),"",DATASHEET!FA96)</f>
        <v/>
      </c>
      <c r="FG108" s="107" t="str">
        <f>IF(ISBLANK(DATASHEET!FB96),"",DATASHEET!FB96)</f>
        <v/>
      </c>
    </row>
    <row r="109" spans="1:163" x14ac:dyDescent="0.25">
      <c r="A109" s="354">
        <f>DATASHEET!A97</f>
        <v>152720</v>
      </c>
      <c r="B109" s="42" t="str">
        <f>DATASHEET!B97</f>
        <v>IBRAHIM, Ibraheem</v>
      </c>
      <c r="C109" s="109" t="str">
        <f>DATASHEET!C97</f>
        <v>12JN</v>
      </c>
      <c r="D109" s="110" t="str">
        <f>DATASHEET!D97</f>
        <v>M</v>
      </c>
      <c r="E109" s="110" t="str">
        <f>IFERROR(VLOOKUP(A109,'[5]Y12 Students'!$E$3:$I$271,5,FALSE),"")</f>
        <v>INTERNAL</v>
      </c>
      <c r="F109" s="110" t="str">
        <f>DATASHEET!E97</f>
        <v>N</v>
      </c>
      <c r="G109" s="110" t="str">
        <f>DATASHEET!F97</f>
        <v>Other Black African</v>
      </c>
      <c r="H109" s="110" t="str">
        <f>DATASHEET!G97</f>
        <v>N</v>
      </c>
      <c r="I109" s="110" t="str">
        <f>DATASHEET!H97</f>
        <v>N</v>
      </c>
      <c r="J109" s="111" t="str">
        <f>DATASHEET!J97</f>
        <v>4.75+ (C/B)</v>
      </c>
      <c r="K109" s="104" t="str">
        <f t="shared" si="77"/>
        <v/>
      </c>
      <c r="L109" s="104" t="str">
        <f t="shared" si="78"/>
        <v/>
      </c>
      <c r="M109" s="336" t="str">
        <f>IF(COUNT(L3VA!$N109,L3VA!$Z109,L3VA!$T109,L3VA!$AF109,L3VA!$AX109,L3VA!$AR109,L3VA!$BJ109,L3VA!$BD109,L3VA!$BP109,L3VA!#REF!,L3VA!$AL109,L3VA!$BV109,L3VA!$CH109,L3VA!$CZ109,L3VA!$CN109,L3VA!$DF109,L3VA!$CB109,L3VA!#REF!,L3VA!$DR109,L3VA!$DX109,L3VA!$ED109,L3VA!$EJ109,L3VA!$EP109,L3VA!$EV109,L3VA!$FB109,L3VA!$DL109)=0,"",AVERAGE(N109,Z109,T109,AF109,AL109,AX109,AR109,BJ109,BD109,BP109,BV109,CH109,CZ109,CN109,DF109,CB109,DR109,DX109,ED109,EJ109,EP109,EV109,FB109,DL109))</f>
        <v/>
      </c>
      <c r="N109" s="123" t="str">
        <f t="shared" si="81"/>
        <v/>
      </c>
      <c r="O109" s="124">
        <f>IFERROR(INDEX(DATASHEET!$A$1:$GG$231,MATCH(L3VA!$A109,DATASHEET!$A$1:$A$231,0),MATCH(L3VA!P$2,DATASHEET!$A$1:$GG$1,0)),"")</f>
        <v>0</v>
      </c>
      <c r="P109" s="105">
        <f>IF(VLOOKUP(L3VA!$A109,DATASHEET!$A$2:$EW$231,22,FALSE)="","",VLOOKUP(L3VA!$A109,DATASHEET!$A$2:$EW$231,22,FALSE))</f>
        <v>0</v>
      </c>
      <c r="Q109" s="105" t="str">
        <f t="shared" si="82"/>
        <v/>
      </c>
      <c r="R109" s="106" t="str">
        <f>IF(ISBLANK(DATASHEET!AF97),"",DATASHEET!AF97)</f>
        <v/>
      </c>
      <c r="S109" s="107" t="str">
        <f>IF(ISBLANK(DATASHEET!AG97),"",DATASHEET!AG97)</f>
        <v/>
      </c>
      <c r="T109" s="123" t="str">
        <f t="shared" si="83"/>
        <v/>
      </c>
      <c r="U109" s="124">
        <f>IFERROR(INDEX(DATASHEET!$A$1:$GG$231,MATCH(L3VA!$A109,DATASHEET!$A$1:$A$231,0),MATCH(L3VA!V$2,DATASHEET!$A$1:$GG$1,0)),"")</f>
        <v>0</v>
      </c>
      <c r="V109" s="105">
        <f>IF(VLOOKUP(L3VA!$A109,DATASHEET!$A$2:$EW$231,27,FALSE)="","",VLOOKUP(L3VA!$A109,DATASHEET!$A$2:$EW$231,27,FALSE))</f>
        <v>0</v>
      </c>
      <c r="W109" s="105" t="str">
        <f t="shared" si="84"/>
        <v/>
      </c>
      <c r="X109" s="106" t="str">
        <f>IF(ISBLANK(DATASHEET!AK97),"",DATASHEET!AK97)</f>
        <v/>
      </c>
      <c r="Y109" s="107" t="str">
        <f>IF(ISBLANK(DATASHEET!AL97),"",DATASHEET!AL97)</f>
        <v/>
      </c>
      <c r="Z109" s="123" t="str">
        <f t="shared" si="85"/>
        <v/>
      </c>
      <c r="AA109" s="124">
        <f>IFERROR(INDEX(DATASHEET!$A$1:$GG$231,MATCH(L3VA!$A109,DATASHEET!$A$1:$A$231,0),MATCH(L3VA!AB$2,DATASHEET!$A$1:$GG$1,0)),"")</f>
        <v>0</v>
      </c>
      <c r="AB109" s="105" t="str">
        <f>IF(VLOOKUP(L3VA!$A109,DATASHEET!$A$2:$EW$231,32,FALSE)="","",VLOOKUP(L3VA!$A109,DATASHEET!$A$2:$EW$231,32,FALSE))</f>
        <v/>
      </c>
      <c r="AC109" s="105" t="str">
        <f t="shared" si="86"/>
        <v/>
      </c>
      <c r="AD109" s="106" t="str">
        <f>IF(ISBLANK(DATASHEET!AP97),"",DATASHEET!AP97)</f>
        <v>ASM</v>
      </c>
      <c r="AE109" s="107" t="str">
        <f>IF(ISBLANK(DATASHEET!AQ97),"",DATASHEET!AQ97)</f>
        <v>12B-BE-2</v>
      </c>
      <c r="AF109" s="123" t="str">
        <f t="shared" si="87"/>
        <v/>
      </c>
      <c r="AG109" s="124">
        <f>IFERROR(INDEX(DATASHEET!$A$1:$GG$231,MATCH(L3VA!$A109,DATASHEET!$A$1:$A$231,0),MATCH(L3VA!AH$2,DATASHEET!$A$1:$GG$1,0)),"")</f>
        <v>0</v>
      </c>
      <c r="AH109" s="105" t="str">
        <f>IF(VLOOKUP(L3VA!$A109,DATASHEET!$A$2:$EW$231,37,FALSE)="","",VLOOKUP(L3VA!$A109,DATASHEET!$A$2:$EW$231,37,FALSE))</f>
        <v/>
      </c>
      <c r="AI109" s="105" t="str">
        <f t="shared" si="88"/>
        <v/>
      </c>
      <c r="AJ109" s="106" t="str">
        <f>IF(ISBLANK(DATASHEET!AU97),"",DATASHEET!AU97)</f>
        <v/>
      </c>
      <c r="AK109" s="107" t="str">
        <f>IF(ISBLANK(DATASHEET!AV97),"",DATASHEET!AV97)</f>
        <v/>
      </c>
      <c r="AL109" s="123" t="str">
        <f t="shared" si="89"/>
        <v/>
      </c>
      <c r="AM109" s="124">
        <f>IFERROR(INDEX(DATASHEET!$A$1:$GG$231,MATCH(L3VA!$A109,DATASHEET!$A$1:$A$231,0),MATCH(L3VA!AN$2,DATASHEET!$A$1:$GG$1,0)),"")</f>
        <v>0</v>
      </c>
      <c r="AN109" s="105" t="str">
        <f>IF(VLOOKUP(L3VA!$A109,DATASHEET!$A$2:$EW$231,42,FALSE)="","",VLOOKUP(L3VA!$A109,DATASHEET!$A$2:$EW$231,42,FALSE))</f>
        <v>ASM</v>
      </c>
      <c r="AO109" s="105" t="str">
        <f t="shared" si="90"/>
        <v/>
      </c>
      <c r="AP109" s="106" t="str">
        <f>IF(ISBLANK(DATASHEET!AZ97),"",DATASHEET!AZ97)</f>
        <v/>
      </c>
      <c r="AQ109" s="107" t="str">
        <f>IF(ISBLANK(DATASHEET!BA97),"",DATASHEET!BA97)</f>
        <v/>
      </c>
      <c r="AR109" s="123" t="str">
        <f t="shared" si="91"/>
        <v/>
      </c>
      <c r="AS109" s="124">
        <f>IFERROR(INDEX(DATASHEET!$A$1:$GG$231,MATCH(L3VA!$A109,DATASHEET!$A$1:$A$231,0),MATCH(L3VA!AT$2,DATASHEET!$A$1:$GG$1,0)),"")</f>
        <v>0</v>
      </c>
      <c r="AT109" s="105" t="str">
        <f>IF(VLOOKUP(L3VA!$A109,DATASHEET!$A$2:$EW$231,47,FALSE)="","",VLOOKUP(L3VA!$A109,DATASHEET!$A$2:$EW$231,47,FALSE))</f>
        <v/>
      </c>
      <c r="AU109" s="105" t="str">
        <f t="shared" si="92"/>
        <v/>
      </c>
      <c r="AV109" s="106" t="str">
        <f>IF(ISBLANK(DATASHEET!BE97),"",DATASHEET!BE97)</f>
        <v/>
      </c>
      <c r="AW109" s="107" t="str">
        <f>IF(ISBLANK(DATASHEET!BF97),"",DATASHEET!BF97)</f>
        <v/>
      </c>
      <c r="AX109" s="123" t="str">
        <f t="shared" si="93"/>
        <v/>
      </c>
      <c r="AY109" s="124">
        <f>IFERROR(INDEX(DATASHEET!$A$1:$GG$231,MATCH(L3VA!$A109,DATASHEET!$A$1:$A$231,0),MATCH(L3VA!AZ$2,DATASHEET!$A$1:$GG$1,0)),"")</f>
        <v>0</v>
      </c>
      <c r="AZ109" s="105" t="str">
        <f>IF(VLOOKUP(L3VA!$A109,DATASHEET!$A$2:$EW$231,52,FALSE)="","",VLOOKUP(L3VA!$A109,DATASHEET!$A$2:$EW$231,52,FALSE))</f>
        <v/>
      </c>
      <c r="BA109" s="105" t="str">
        <f t="shared" si="94"/>
        <v/>
      </c>
      <c r="BB109" s="106" t="str">
        <f>IF(ISBLANK(DATASHEET!BJ97),"",DATASHEET!BJ97)</f>
        <v/>
      </c>
      <c r="BC109" s="107" t="str">
        <f>IF(ISBLANK(DATASHEET!BK97),"",DATASHEET!BK97)</f>
        <v/>
      </c>
      <c r="BD109" s="123" t="str">
        <f t="shared" si="95"/>
        <v/>
      </c>
      <c r="BE109" s="124">
        <f>IFERROR(INDEX(DATASHEET!$A$1:$GG$231,MATCH(L3VA!$A109,DATASHEET!$A$1:$A$231,0),MATCH(L3VA!BF$2,DATASHEET!$A$1:$GG$1,0)),"")</f>
        <v>0</v>
      </c>
      <c r="BF109" s="105" t="str">
        <f>IF(VLOOKUP(L3VA!$A109,DATASHEET!$A$2:$EW$231,57,FALSE)="","",VLOOKUP(L3VA!$A109,DATASHEET!$A$2:$EW$231,57,FALSE))</f>
        <v/>
      </c>
      <c r="BG109" s="105" t="str">
        <f t="shared" si="96"/>
        <v/>
      </c>
      <c r="BH109" s="106" t="str">
        <f>IF(ISBLANK(DATASHEET!BO97),"",DATASHEET!BO97)</f>
        <v/>
      </c>
      <c r="BI109" s="107" t="str">
        <f>IF(ISBLANK(DATASHEET!BP97),"",DATASHEET!BP97)</f>
        <v/>
      </c>
      <c r="BJ109" s="123" t="str">
        <f t="shared" si="97"/>
        <v/>
      </c>
      <c r="BK109" s="124">
        <f>IFERROR(INDEX(DATASHEET!$A$1:$GG$231,MATCH(L3VA!$A109,DATASHEET!$A$1:$A$231,0),MATCH(L3VA!BL$2,DATASHEET!$A$1:$GG$1,0)),"")</f>
        <v>0</v>
      </c>
      <c r="BL109" s="105" t="str">
        <f>IF(VLOOKUP(L3VA!$A109,DATASHEET!$A$2:$EW$231,62,FALSE)="","",VLOOKUP(L3VA!$A109,DATASHEET!$A$2:$EW$231,62,FALSE))</f>
        <v/>
      </c>
      <c r="BM109" s="105" t="str">
        <f t="shared" si="98"/>
        <v/>
      </c>
      <c r="BN109" s="106" t="str">
        <f>IF(ISBLANK(DATASHEET!BT97),"",DATASHEET!BT97)</f>
        <v/>
      </c>
      <c r="BO109" s="107" t="str">
        <f>IF(ISBLANK(DATASHEET!BU97),"",DATASHEET!BU97)</f>
        <v/>
      </c>
      <c r="BP109" s="123" t="str">
        <f t="shared" si="99"/>
        <v/>
      </c>
      <c r="BQ109" s="124">
        <f>IFERROR(INDEX(DATASHEET!$A$1:$GG$231,MATCH(L3VA!$A109,DATASHEET!$A$1:$A$231,0),MATCH(L3VA!BR$2,DATASHEET!$A$1:$GG$1,0)),"")</f>
        <v>0</v>
      </c>
      <c r="BR109" s="105" t="str">
        <f>IF(VLOOKUP(L3VA!$A109,DATASHEET!$A$2:$EW$231,67,FALSE)="","",VLOOKUP(L3VA!$A109,DATASHEET!$A$2:$EW$231,67,FALSE))</f>
        <v/>
      </c>
      <c r="BS109" s="105" t="str">
        <f t="shared" si="100"/>
        <v/>
      </c>
      <c r="BT109" s="106" t="str">
        <f>IF(ISBLANK(DATASHEET!BY97),"",DATASHEET!BY97)</f>
        <v/>
      </c>
      <c r="BU109" s="107" t="str">
        <f>IF(ISBLANK(DATASHEET!BZ97),"",DATASHEET!BZ97)</f>
        <v/>
      </c>
      <c r="BV109" s="123" t="str">
        <f t="shared" si="101"/>
        <v/>
      </c>
      <c r="BW109" s="124">
        <f>IFERROR(INDEX(DATASHEET!$A$1:$GG$231,MATCH(L3VA!$A109,DATASHEET!$A$1:$A$231,0),MATCH(L3VA!BX$2,DATASHEET!$A$1:$GG$1,0)),"")</f>
        <v>0</v>
      </c>
      <c r="BX109" s="105" t="str">
        <f>IF(VLOOKUP(L3VA!$A109,DATASHEET!$A$2:$EW$231,77,FALSE)="","",VLOOKUP(L3VA!$A109,DATASHEET!$A$2:$EW$231,77,FALSE))</f>
        <v/>
      </c>
      <c r="BY109" s="105" t="str">
        <f t="shared" si="102"/>
        <v/>
      </c>
      <c r="BZ109" s="106" t="str">
        <f>IF(ISBLANK(DATASHEET!CI97),"",DATASHEET!CI97)</f>
        <v/>
      </c>
      <c r="CA109" s="107" t="str">
        <f>IF(ISBLANK(DATASHEET!CJ97),"",DATASHEET!CJ97)</f>
        <v/>
      </c>
      <c r="CB109" s="123" t="str">
        <f t="shared" si="103"/>
        <v/>
      </c>
      <c r="CC109" s="124">
        <f>IFERROR(INDEX(DATASHEET!$A$1:$GG$231,MATCH(L3VA!$A109,DATASHEET!$A$1:$A$231,0),MATCH(L3VA!CD$2,DATASHEET!$A$1:$GG$1,0)),"")</f>
        <v>0</v>
      </c>
      <c r="CD109" s="105" t="str">
        <f>IF(VLOOKUP(L3VA!$A109,DATASHEET!$A$2:$EW$231,82,FALSE)="","",VLOOKUP(L3VA!$A109,DATASHEET!$A$2:$EW$231,82,FALSE))</f>
        <v>CR</v>
      </c>
      <c r="CE109" s="105" t="str">
        <f t="shared" si="104"/>
        <v/>
      </c>
      <c r="CF109" s="106" t="str">
        <f>IF(ISBLANK(DATASHEET!CN97),"",DATASHEET!CN97)</f>
        <v/>
      </c>
      <c r="CG109" s="107" t="str">
        <f>IF(ISBLANK(DATASHEET!CO97),"",DATASHEET!CO97)</f>
        <v/>
      </c>
      <c r="CH109" s="123" t="str">
        <f t="shared" si="105"/>
        <v/>
      </c>
      <c r="CI109" s="124">
        <f>IFERROR(INDEX(DATASHEET!$A$1:$GG$231,MATCH(L3VA!$A109,DATASHEET!$A$1:$A$231,0),MATCH(L3VA!CJ$2,DATASHEET!$A$1:$GG$1,0)),"")</f>
        <v>0</v>
      </c>
      <c r="CJ109" s="105" t="str">
        <f>IF(VLOOKUP(L3VA!$A109,DATASHEET!$A$2:$EW$231,87,FALSE)="","",VLOOKUP(L3VA!$A109,DATASHEET!$A$2:$EW$231,87,FALSE))</f>
        <v/>
      </c>
      <c r="CK109" s="105" t="str">
        <f t="shared" si="79"/>
        <v/>
      </c>
      <c r="CL109" s="106" t="str">
        <f>IF(ISBLANK(DATASHEET!CS97),"",DATASHEET!CS97)</f>
        <v/>
      </c>
      <c r="CM109" s="107" t="str">
        <f>IF(ISBLANK(DATASHEET!CT97),"",DATASHEET!CT97)</f>
        <v/>
      </c>
      <c r="CN109" s="123" t="str">
        <f t="shared" si="106"/>
        <v/>
      </c>
      <c r="CO109" s="124">
        <f>IFERROR(INDEX(DATASHEET!$A$1:$GG$231,MATCH(L3VA!$A109,DATASHEET!$A$1:$A$231,0),MATCH(L3VA!CP$2,DATASHEET!$A$1:$GG$1,0)),"")</f>
        <v>0</v>
      </c>
      <c r="CP109" s="105" t="str">
        <f>IF(VLOOKUP(L3VA!$A109,DATASHEET!$A$2:$EW$231,92,FALSE)="","",VLOOKUP(L3VA!$A109,DATASHEET!$A$2:$EW$231,92,FALSE))</f>
        <v/>
      </c>
      <c r="CQ109" s="105" t="str">
        <f t="shared" si="107"/>
        <v/>
      </c>
      <c r="CR109" s="106" t="str">
        <f>IF(ISBLANK(DATASHEET!CX97),"",DATASHEET!CX97)</f>
        <v/>
      </c>
      <c r="CS109" s="107" t="str">
        <f>IF(ISBLANK(DATASHEET!CY97),"",DATASHEET!CY97)</f>
        <v/>
      </c>
      <c r="CT109" s="123" t="str">
        <f t="shared" si="108"/>
        <v/>
      </c>
      <c r="CU109" s="124">
        <f>IFERROR(INDEX(DATASHEET!$A$1:$GG$231,MATCH(L3VA!$A109,DATASHEET!$A$1:$A$231,0),MATCH(L3VA!CV$2,DATASHEET!$A$1:$GG$1,0)),"")</f>
        <v>0</v>
      </c>
      <c r="CV109" s="105" t="str">
        <f>IF(VLOOKUP(L3VA!$A109,DATASHEET!$A$2:$EW$231,107,FALSE)="","",VLOOKUP(L3VA!$A109,DATASHEET!$A$2:$EW$231,107,FALSE))</f>
        <v/>
      </c>
      <c r="CW109" s="105" t="str">
        <f t="shared" si="109"/>
        <v/>
      </c>
      <c r="CX109" s="106" t="str">
        <f>IF(ISBLANK(DATASHEET!DC97),"",DATASHEET!DC97)</f>
        <v/>
      </c>
      <c r="CY109" s="107" t="str">
        <f>IF(ISBLANK(DATASHEET!DD97),"",DATASHEET!DD97)</f>
        <v/>
      </c>
      <c r="CZ109" s="123" t="str">
        <f t="shared" si="110"/>
        <v/>
      </c>
      <c r="DA109" s="124">
        <f>IFERROR(INDEX(DATASHEET!$A$1:$GG$231,MATCH(L3VA!$A109,DATASHEET!$A$1:$A$231,0),MATCH(L3VA!DB$2,DATASHEET!$A$1:$GG$1,0)),"")</f>
        <v>0</v>
      </c>
      <c r="DB109" s="105" t="str">
        <f>IF(VLOOKUP(L3VA!$A109,DATASHEET!$A$2:$EW$231,97,FALSE)="","",VLOOKUP(L3VA!$A109,DATASHEET!$A$2:$EW$231,97,FALSE))</f>
        <v/>
      </c>
      <c r="DC109" s="105" t="str">
        <f t="shared" si="111"/>
        <v/>
      </c>
      <c r="DD109" s="106" t="str">
        <f>IF(ISBLANK(DATASHEET!DH97),"",DATASHEET!DH97)</f>
        <v/>
      </c>
      <c r="DE109" s="107" t="str">
        <f>IF(ISBLANK(DATASHEET!DI97),"",DATASHEET!DI97)</f>
        <v/>
      </c>
      <c r="DF109" s="123" t="str">
        <f t="shared" si="112"/>
        <v/>
      </c>
      <c r="DG109" s="124">
        <f>IFERROR(INDEX(DATASHEET!$A$1:$GG$231,MATCH(L3VA!$A109,DATASHEET!$A$1:$A$231,0),MATCH(L3VA!DH$2,DATASHEET!$A$1:$GG$1,0)),"")</f>
        <v>0</v>
      </c>
      <c r="DH109" s="105" t="str">
        <f>IF(VLOOKUP(L3VA!$A109,DATASHEET!$A$2:$EW$231,102,FALSE)="","",VLOOKUP(L3VA!$A109,DATASHEET!$A$2:$EW$231,102,FALSE))</f>
        <v/>
      </c>
      <c r="DI109" s="105" t="str">
        <f t="shared" si="113"/>
        <v/>
      </c>
      <c r="DJ109" s="106" t="str">
        <f>IF(ISBLANK(DATASHEET!DM97),"",DATASHEET!DM97)</f>
        <v>JQ</v>
      </c>
      <c r="DK109" s="107" t="str">
        <f>IF(ISBLANK(DATASHEET!DN97),"",DATASHEET!DN97)</f>
        <v>12C-MA-7</v>
      </c>
      <c r="DL109" s="123" t="str">
        <f t="shared" si="114"/>
        <v/>
      </c>
      <c r="DM109" s="124">
        <f>IFERROR(INDEX(DATASHEET!$A$1:$GG$231,MATCH(L3VA!$A109,DATASHEET!$A$1:$A$231,0),MATCH(L3VA!DN$2,DATASHEET!$A$1:$GG$1,0)),"")</f>
        <v>0</v>
      </c>
      <c r="DN109" s="105" t="str">
        <f>IF(VLOOKUP(L3VA!$A109,DATASHEET!$A$2:$FW$231,112,FALSE)="","",VLOOKUP(L3VA!$A109,DATASHEET!$A$2:$FW$231,112,FALSE))</f>
        <v/>
      </c>
      <c r="DO109" s="105" t="str">
        <f t="shared" si="80"/>
        <v/>
      </c>
      <c r="DP109" s="106" t="str">
        <f>IF(ISBLANK(DATASHEET!DR97),"",DATASHEET!DR97)</f>
        <v/>
      </c>
      <c r="DQ109" s="107" t="str">
        <f>IF(ISBLANK(DATASHEET!DS97),"",DATASHEET!DS97)</f>
        <v/>
      </c>
      <c r="DR109" s="123" t="str">
        <f t="shared" si="115"/>
        <v/>
      </c>
      <c r="DS109" s="124">
        <f>IFERROR(INDEX(DATASHEET!$A$1:$GG$231,MATCH(L3VA!$A109,DATASHEET!$A$1:$A$231,0),MATCH(L3VA!DT$2,DATASHEET!$A$1:$GG$1,0)),"")</f>
        <v>0</v>
      </c>
      <c r="DT109" s="105" t="str">
        <f>IF(VLOOKUP(L3VA!$A109,DATASHEET!$A$2:$EW$231,117,FALSE)="","",VLOOKUP(L3VA!$A109,DATASHEET!$A$2:$EW$231,117,FALSE))</f>
        <v>JQ</v>
      </c>
      <c r="DU109" s="105" t="str">
        <f t="shared" si="116"/>
        <v/>
      </c>
      <c r="DV109" s="106" t="str">
        <f>IF(ISBLANK(DATASHEET!DW97),"",DATASHEET!DW97)</f>
        <v/>
      </c>
      <c r="DW109" s="107" t="str">
        <f>IF(ISBLANK(DATASHEET!DX97),"",DATASHEET!DX97)</f>
        <v/>
      </c>
      <c r="DX109" s="123" t="str">
        <f t="shared" si="117"/>
        <v/>
      </c>
      <c r="DY109" s="124" t="str">
        <f>IFERROR(INDEX(DATASHEET!$A$1:$GG$231,MATCH(L3VA!$A109,DATASHEET!$A$1:$A$231,0),MATCH(L3VA!DZ$2,DATASHEET!$A$1:$GG$1,0)),"")</f>
        <v/>
      </c>
      <c r="DZ109" s="105" t="str">
        <f>IF(VLOOKUP(L3VA!$A109,DATASHEET!$A$2:$EW$231,122,FALSE)="","",VLOOKUP(L3VA!$A109,DATASHEET!$A$2:$EW$231,122,FALSE))</f>
        <v/>
      </c>
      <c r="EA109" s="105" t="str">
        <f t="shared" si="118"/>
        <v/>
      </c>
      <c r="EB109" s="106" t="str">
        <f>IF(ISBLANK(DATASHEET!EB97),"",DATASHEET!EB97)</f>
        <v/>
      </c>
      <c r="EC109" s="107" t="str">
        <f>IF(ISBLANK(DATASHEET!EC97),"",DATASHEET!EC97)</f>
        <v/>
      </c>
      <c r="ED109" s="123" t="str">
        <f t="shared" si="119"/>
        <v/>
      </c>
      <c r="EE109" s="124">
        <f>IFERROR(INDEX(DATASHEET!$A$1:$GG$231,MATCH(L3VA!$A109,DATASHEET!$A$1:$A$231,0),MATCH(L3VA!EF$2,DATASHEET!$A$1:$GG$1,0)),"")</f>
        <v>0</v>
      </c>
      <c r="EF109" s="105" t="str">
        <f>IF(VLOOKUP(L3VA!$A109,DATASHEET!$A$2:$EW$231,127,FALSE)="","",VLOOKUP(L3VA!$A109,DATASHEET!$A$2:$EW$231,127,FALSE))</f>
        <v/>
      </c>
      <c r="EG109" s="105" t="str">
        <f t="shared" si="120"/>
        <v/>
      </c>
      <c r="EH109" s="106" t="str">
        <f>IF(ISBLANK(DATASHEET!EG97),"",DATASHEET!EG97)</f>
        <v>AR</v>
      </c>
      <c r="EI109" s="107" t="str">
        <f>IF(ISBLANK(DATASHEET!EH97),"",DATASHEET!EH97)</f>
        <v>12A-PH-9</v>
      </c>
      <c r="EJ109" s="123" t="str">
        <f t="shared" si="121"/>
        <v/>
      </c>
      <c r="EK109" s="124">
        <f>IFERROR(INDEX(DATASHEET!$A$1:$GG$231,MATCH(L3VA!$A109,DATASHEET!$A$1:$A$231,0),MATCH(L3VA!EL$2,DATASHEET!$A$1:$GG$1,0)),"")</f>
        <v>0</v>
      </c>
      <c r="EL109" s="105" t="str">
        <f>IF(VLOOKUP(L3VA!$A109,DATASHEET!$A$2:$EW$231,132,FALSE)="","",VLOOKUP(L3VA!$A109,DATASHEET!$A$2:$EW$231,132,FALSE))</f>
        <v/>
      </c>
      <c r="EM109" s="105" t="str">
        <f t="shared" si="122"/>
        <v/>
      </c>
      <c r="EN109" s="106" t="str">
        <f>IF(ISBLANK(DATASHEET!EL97),"",DATASHEET!EL97)</f>
        <v/>
      </c>
      <c r="EO109" s="107" t="str">
        <f>IF(ISBLANK(DATASHEET!EM97),"",DATASHEET!EM97)</f>
        <v/>
      </c>
      <c r="EP109" s="123" t="str">
        <f t="shared" si="123"/>
        <v/>
      </c>
      <c r="EQ109" s="124">
        <f>IFERROR(INDEX(DATASHEET!$A$1:$GG$231,MATCH(L3VA!$A109,DATASHEET!$A$1:$A$231,0),MATCH(L3VA!ER$2,DATASHEET!$A$1:$GG$1,0)),"")</f>
        <v>0</v>
      </c>
      <c r="ER109" s="105" t="str">
        <f>IF(VLOOKUP(L3VA!$A109,DATASHEET!$A$2:$EW$231,137,FALSE)="","",VLOOKUP(L3VA!$A109,DATASHEET!$A$2:$EW$231,137,FALSE))</f>
        <v>AR</v>
      </c>
      <c r="ES109" s="105" t="str">
        <f t="shared" si="124"/>
        <v/>
      </c>
      <c r="ET109" s="106" t="str">
        <f>IF(ISBLANK(DATASHEET!EQ97),"",DATASHEET!EQ97)</f>
        <v/>
      </c>
      <c r="EU109" s="107" t="str">
        <f>IF(ISBLANK(DATASHEET!ER97),"",DATASHEET!ER97)</f>
        <v/>
      </c>
      <c r="EV109" s="123" t="str">
        <f t="shared" si="125"/>
        <v/>
      </c>
      <c r="EW109" s="124">
        <f>IFERROR(INDEX(DATASHEET!$A$1:$GG$231,MATCH(L3VA!$A109,DATASHEET!$A$1:$A$231,0),MATCH(L3VA!EX$2,DATASHEET!$A$1:$GG$1,0)),"")</f>
        <v>0</v>
      </c>
      <c r="EX109" s="105" t="str">
        <f>IF(VLOOKUP(L3VA!$A109,DATASHEET!$A$2:$EW$231,142,FALSE)="","",VLOOKUP(L3VA!$A109,DATASHEET!$A$2:$EW$231,142,FALSE))</f>
        <v/>
      </c>
      <c r="EY109" s="105" t="str">
        <f t="shared" si="126"/>
        <v/>
      </c>
      <c r="EZ109" s="106" t="str">
        <f>IF(ISBLANK(DATASHEET!EV97),"",DATASHEET!EV97)</f>
        <v/>
      </c>
      <c r="FA109" s="107" t="str">
        <f>IF(ISBLANK(DATASHEET!EW97),"",DATASHEET!EW97)</f>
        <v/>
      </c>
      <c r="FB109" s="123" t="str">
        <f t="shared" si="127"/>
        <v/>
      </c>
      <c r="FC109" s="124">
        <f>IFERROR(INDEX(DATASHEET!$A$1:$GG$231,MATCH(L3VA!$A109,DATASHEET!$A$1:$A$231,0),MATCH(L3VA!FD$2,DATASHEET!$A$1:$GG$1,0)),"")</f>
        <v>0</v>
      </c>
      <c r="FD109" s="105" t="str">
        <f>IF(VLOOKUP(L3VA!$A109,DATASHEET!$A$2:$FW$231,147,FALSE)="","",VLOOKUP(L3VA!$A109,DATASHEET!$A$2:$FW$231,147,FALSE))</f>
        <v/>
      </c>
      <c r="FE109" s="105" t="str">
        <f t="shared" si="128"/>
        <v/>
      </c>
      <c r="FF109" s="106" t="str">
        <f>IF(ISBLANK(DATASHEET!FA97),"",DATASHEET!FA97)</f>
        <v/>
      </c>
      <c r="FG109" s="107" t="str">
        <f>IF(ISBLANK(DATASHEET!FB97),"",DATASHEET!FB97)</f>
        <v/>
      </c>
    </row>
    <row r="110" spans="1:163" x14ac:dyDescent="0.25">
      <c r="A110" s="354">
        <f>DATASHEET!A98</f>
        <v>150851</v>
      </c>
      <c r="B110" s="42" t="str">
        <f>DATASHEET!B98</f>
        <v>IGOE, Daniel</v>
      </c>
      <c r="C110" s="109" t="str">
        <f>DATASHEET!C98</f>
        <v>12JN</v>
      </c>
      <c r="D110" s="110" t="str">
        <f>DATASHEET!D98</f>
        <v>M</v>
      </c>
      <c r="E110" s="110" t="str">
        <f>IFERROR(VLOOKUP(A110,'[5]Y12 Students'!$E$3:$I$271,5,FALSE),"")</f>
        <v>INTERNAL</v>
      </c>
      <c r="F110" s="110" t="str">
        <f>DATASHEET!E98</f>
        <v>N</v>
      </c>
      <c r="G110" s="110" t="str">
        <f>DATASHEET!F98</f>
        <v>Other Mixed Background</v>
      </c>
      <c r="H110" s="110" t="str">
        <f>DATASHEET!G98</f>
        <v>N</v>
      </c>
      <c r="I110" s="110" t="str">
        <f>DATASHEET!H98</f>
        <v>N</v>
      </c>
      <c r="J110" s="111" t="str">
        <f>DATASHEET!J98</f>
        <v>6.25+ (B/A)</v>
      </c>
      <c r="K110" s="104" t="str">
        <f t="shared" si="77"/>
        <v/>
      </c>
      <c r="L110" s="104" t="str">
        <f t="shared" si="78"/>
        <v/>
      </c>
      <c r="M110" s="336" t="str">
        <f>IF(COUNT(L3VA!$N110,L3VA!$Z110,L3VA!$T110,L3VA!$AF110,L3VA!$AX110,L3VA!$AR110,L3VA!$BJ110,L3VA!$BD110,L3VA!$BP110,L3VA!#REF!,L3VA!$AL110,L3VA!$BV110,L3VA!$CH110,L3VA!$CZ110,L3VA!$CN110,L3VA!$DF110,L3VA!$CB110,L3VA!#REF!,L3VA!$DR110,L3VA!$DX110,L3VA!$ED110,L3VA!$EJ110,L3VA!$EP110,L3VA!$EV110,L3VA!$FB110,L3VA!$DL110)=0,"",AVERAGE(N110,Z110,T110,AF110,AL110,AX110,AR110,BJ110,BD110,BP110,BV110,CH110,CZ110,CN110,DF110,CB110,DR110,DX110,ED110,EJ110,EP110,EV110,FB110,DL110))</f>
        <v/>
      </c>
      <c r="N110" s="123" t="str">
        <f t="shared" si="81"/>
        <v/>
      </c>
      <c r="O110" s="124">
        <f>IFERROR(INDEX(DATASHEET!$A$1:$GG$231,MATCH(L3VA!$A110,DATASHEET!$A$1:$A$231,0),MATCH(L3VA!P$2,DATASHEET!$A$1:$GG$1,0)),"")</f>
        <v>0</v>
      </c>
      <c r="P110" s="105">
        <f>IF(VLOOKUP(L3VA!$A110,DATASHEET!$A$2:$EW$231,22,FALSE)="","",VLOOKUP(L3VA!$A110,DATASHEET!$A$2:$EW$231,22,FALSE))</f>
        <v>0</v>
      </c>
      <c r="Q110" s="105" t="str">
        <f t="shared" si="82"/>
        <v/>
      </c>
      <c r="R110" s="106" t="str">
        <f>IF(ISBLANK(DATASHEET!AF98),"",DATASHEET!AF98)</f>
        <v/>
      </c>
      <c r="S110" s="107" t="str">
        <f>IF(ISBLANK(DATASHEET!AG98),"",DATASHEET!AG98)</f>
        <v/>
      </c>
      <c r="T110" s="123" t="str">
        <f t="shared" si="83"/>
        <v/>
      </c>
      <c r="U110" s="124">
        <f>IFERROR(INDEX(DATASHEET!$A$1:$GG$231,MATCH(L3VA!$A110,DATASHEET!$A$1:$A$231,0),MATCH(L3VA!V$2,DATASHEET!$A$1:$GG$1,0)),"")</f>
        <v>0</v>
      </c>
      <c r="V110" s="105">
        <f>IF(VLOOKUP(L3VA!$A110,DATASHEET!$A$2:$EW$231,27,FALSE)="","",VLOOKUP(L3VA!$A110,DATASHEET!$A$2:$EW$231,27,FALSE))</f>
        <v>0</v>
      </c>
      <c r="W110" s="105" t="str">
        <f t="shared" si="84"/>
        <v/>
      </c>
      <c r="X110" s="106" t="str">
        <f>IF(ISBLANK(DATASHEET!AK98),"",DATASHEET!AK98)</f>
        <v/>
      </c>
      <c r="Y110" s="107" t="str">
        <f>IF(ISBLANK(DATASHEET!AL98),"",DATASHEET!AL98)</f>
        <v/>
      </c>
      <c r="Z110" s="123" t="str">
        <f t="shared" si="85"/>
        <v/>
      </c>
      <c r="AA110" s="124">
        <f>IFERROR(INDEX(DATASHEET!$A$1:$GG$231,MATCH(L3VA!$A110,DATASHEET!$A$1:$A$231,0),MATCH(L3VA!AB$2,DATASHEET!$A$1:$GG$1,0)),"")</f>
        <v>0</v>
      </c>
      <c r="AB110" s="105" t="str">
        <f>IF(VLOOKUP(L3VA!$A110,DATASHEET!$A$2:$EW$231,32,FALSE)="","",VLOOKUP(L3VA!$A110,DATASHEET!$A$2:$EW$231,32,FALSE))</f>
        <v/>
      </c>
      <c r="AC110" s="105" t="str">
        <f t="shared" si="86"/>
        <v/>
      </c>
      <c r="AD110" s="106" t="str">
        <f>IF(ISBLANK(DATASHEET!AP98),"",DATASHEET!AP98)</f>
        <v/>
      </c>
      <c r="AE110" s="107" t="str">
        <f>IF(ISBLANK(DATASHEET!AQ98),"",DATASHEET!AQ98)</f>
        <v/>
      </c>
      <c r="AF110" s="123" t="str">
        <f t="shared" si="87"/>
        <v/>
      </c>
      <c r="AG110" s="124">
        <f>IFERROR(INDEX(DATASHEET!$A$1:$GG$231,MATCH(L3VA!$A110,DATASHEET!$A$1:$A$231,0),MATCH(L3VA!AH$2,DATASHEET!$A$1:$GG$1,0)),"")</f>
        <v>0</v>
      </c>
      <c r="AH110" s="105" t="str">
        <f>IF(VLOOKUP(L3VA!$A110,DATASHEET!$A$2:$EW$231,37,FALSE)="","",VLOOKUP(L3VA!$A110,DATASHEET!$A$2:$EW$231,37,FALSE))</f>
        <v/>
      </c>
      <c r="AI110" s="105" t="str">
        <f t="shared" si="88"/>
        <v/>
      </c>
      <c r="AJ110" s="106" t="str">
        <f>IF(ISBLANK(DATASHEET!AU98),"",DATASHEET!AU98)</f>
        <v>MB</v>
      </c>
      <c r="AK110" s="107" t="str">
        <f>IF(ISBLANK(DATASHEET!AV98),"",DATASHEET!AV98)</f>
        <v>12D-CH-2</v>
      </c>
      <c r="AL110" s="123" t="str">
        <f t="shared" si="89"/>
        <v/>
      </c>
      <c r="AM110" s="124">
        <f>IFERROR(INDEX(DATASHEET!$A$1:$GG$231,MATCH(L3VA!$A110,DATASHEET!$A$1:$A$231,0),MATCH(L3VA!AN$2,DATASHEET!$A$1:$GG$1,0)),"")</f>
        <v>0</v>
      </c>
      <c r="AN110" s="105" t="str">
        <f>IF(VLOOKUP(L3VA!$A110,DATASHEET!$A$2:$EW$231,42,FALSE)="","",VLOOKUP(L3VA!$A110,DATASHEET!$A$2:$EW$231,42,FALSE))</f>
        <v/>
      </c>
      <c r="AO110" s="105" t="str">
        <f t="shared" si="90"/>
        <v/>
      </c>
      <c r="AP110" s="106" t="str">
        <f>IF(ISBLANK(DATASHEET!AZ98),"",DATASHEET!AZ98)</f>
        <v/>
      </c>
      <c r="AQ110" s="107" t="str">
        <f>IF(ISBLANK(DATASHEET!BA98),"",DATASHEET!BA98)</f>
        <v/>
      </c>
      <c r="AR110" s="123" t="str">
        <f t="shared" si="91"/>
        <v/>
      </c>
      <c r="AS110" s="124">
        <f>IFERROR(INDEX(DATASHEET!$A$1:$GG$231,MATCH(L3VA!$A110,DATASHEET!$A$1:$A$231,0),MATCH(L3VA!AT$2,DATASHEET!$A$1:$GG$1,0)),"")</f>
        <v>0</v>
      </c>
      <c r="AT110" s="105" t="str">
        <f>IF(VLOOKUP(L3VA!$A110,DATASHEET!$A$2:$EW$231,47,FALSE)="","",VLOOKUP(L3VA!$A110,DATASHEET!$A$2:$EW$231,47,FALSE))</f>
        <v>MB</v>
      </c>
      <c r="AU110" s="105" t="str">
        <f t="shared" si="92"/>
        <v/>
      </c>
      <c r="AV110" s="106" t="str">
        <f>IF(ISBLANK(DATASHEET!BE98),"",DATASHEET!BE98)</f>
        <v/>
      </c>
      <c r="AW110" s="107" t="str">
        <f>IF(ISBLANK(DATASHEET!BF98),"",DATASHEET!BF98)</f>
        <v/>
      </c>
      <c r="AX110" s="123" t="str">
        <f t="shared" si="93"/>
        <v/>
      </c>
      <c r="AY110" s="124">
        <f>IFERROR(INDEX(DATASHEET!$A$1:$GG$231,MATCH(L3VA!$A110,DATASHEET!$A$1:$A$231,0),MATCH(L3VA!AZ$2,DATASHEET!$A$1:$GG$1,0)),"")</f>
        <v>0</v>
      </c>
      <c r="AZ110" s="105" t="str">
        <f>IF(VLOOKUP(L3VA!$A110,DATASHEET!$A$2:$EW$231,52,FALSE)="","",VLOOKUP(L3VA!$A110,DATASHEET!$A$2:$EW$231,52,FALSE))</f>
        <v/>
      </c>
      <c r="BA110" s="105" t="str">
        <f t="shared" si="94"/>
        <v/>
      </c>
      <c r="BB110" s="106" t="str">
        <f>IF(ISBLANK(DATASHEET!BJ98),"",DATASHEET!BJ98)</f>
        <v/>
      </c>
      <c r="BC110" s="107" t="str">
        <f>IF(ISBLANK(DATASHEET!BK98),"",DATASHEET!BK98)</f>
        <v/>
      </c>
      <c r="BD110" s="123" t="str">
        <f t="shared" si="95"/>
        <v/>
      </c>
      <c r="BE110" s="124">
        <f>IFERROR(INDEX(DATASHEET!$A$1:$GG$231,MATCH(L3VA!$A110,DATASHEET!$A$1:$A$231,0),MATCH(L3VA!BF$2,DATASHEET!$A$1:$GG$1,0)),"")</f>
        <v>0</v>
      </c>
      <c r="BF110" s="105" t="str">
        <f>IF(VLOOKUP(L3VA!$A110,DATASHEET!$A$2:$EW$231,57,FALSE)="","",VLOOKUP(L3VA!$A110,DATASHEET!$A$2:$EW$231,57,FALSE))</f>
        <v/>
      </c>
      <c r="BG110" s="105" t="str">
        <f t="shared" si="96"/>
        <v/>
      </c>
      <c r="BH110" s="106" t="str">
        <f>IF(ISBLANK(DATASHEET!BO98),"",DATASHEET!BO98)</f>
        <v/>
      </c>
      <c r="BI110" s="107" t="str">
        <f>IF(ISBLANK(DATASHEET!BP98),"",DATASHEET!BP98)</f>
        <v/>
      </c>
      <c r="BJ110" s="123" t="str">
        <f t="shared" si="97"/>
        <v/>
      </c>
      <c r="BK110" s="124">
        <f>IFERROR(INDEX(DATASHEET!$A$1:$GG$231,MATCH(L3VA!$A110,DATASHEET!$A$1:$A$231,0),MATCH(L3VA!BL$2,DATASHEET!$A$1:$GG$1,0)),"")</f>
        <v>0</v>
      </c>
      <c r="BL110" s="105" t="str">
        <f>IF(VLOOKUP(L3VA!$A110,DATASHEET!$A$2:$EW$231,62,FALSE)="","",VLOOKUP(L3VA!$A110,DATASHEET!$A$2:$EW$231,62,FALSE))</f>
        <v/>
      </c>
      <c r="BM110" s="105" t="str">
        <f t="shared" si="98"/>
        <v/>
      </c>
      <c r="BN110" s="106" t="str">
        <f>IF(ISBLANK(DATASHEET!BT98),"",DATASHEET!BT98)</f>
        <v/>
      </c>
      <c r="BO110" s="107" t="str">
        <f>IF(ISBLANK(DATASHEET!BU98),"",DATASHEET!BU98)</f>
        <v/>
      </c>
      <c r="BP110" s="123" t="str">
        <f t="shared" si="99"/>
        <v/>
      </c>
      <c r="BQ110" s="124">
        <f>IFERROR(INDEX(DATASHEET!$A$1:$GG$231,MATCH(L3VA!$A110,DATASHEET!$A$1:$A$231,0),MATCH(L3VA!BR$2,DATASHEET!$A$1:$GG$1,0)),"")</f>
        <v>0</v>
      </c>
      <c r="BR110" s="105" t="str">
        <f>IF(VLOOKUP(L3VA!$A110,DATASHEET!$A$2:$EW$231,67,FALSE)="","",VLOOKUP(L3VA!$A110,DATASHEET!$A$2:$EW$231,67,FALSE))</f>
        <v/>
      </c>
      <c r="BS110" s="105" t="str">
        <f t="shared" si="100"/>
        <v/>
      </c>
      <c r="BT110" s="106" t="str">
        <f>IF(ISBLANK(DATASHEET!BY98),"",DATASHEET!BY98)</f>
        <v/>
      </c>
      <c r="BU110" s="107" t="str">
        <f>IF(ISBLANK(DATASHEET!BZ98),"",DATASHEET!BZ98)</f>
        <v/>
      </c>
      <c r="BV110" s="123" t="str">
        <f t="shared" si="101"/>
        <v/>
      </c>
      <c r="BW110" s="124">
        <f>IFERROR(INDEX(DATASHEET!$A$1:$GG$231,MATCH(L3VA!$A110,DATASHEET!$A$1:$A$231,0),MATCH(L3VA!BX$2,DATASHEET!$A$1:$GG$1,0)),"")</f>
        <v>0</v>
      </c>
      <c r="BX110" s="105" t="str">
        <f>IF(VLOOKUP(L3VA!$A110,DATASHEET!$A$2:$EW$231,77,FALSE)="","",VLOOKUP(L3VA!$A110,DATASHEET!$A$2:$EW$231,77,FALSE))</f>
        <v/>
      </c>
      <c r="BY110" s="105" t="str">
        <f t="shared" si="102"/>
        <v/>
      </c>
      <c r="BZ110" s="106" t="str">
        <f>IF(ISBLANK(DATASHEET!CI98),"",DATASHEET!CI98)</f>
        <v/>
      </c>
      <c r="CA110" s="107" t="str">
        <f>IF(ISBLANK(DATASHEET!CJ98),"",DATASHEET!CJ98)</f>
        <v/>
      </c>
      <c r="CB110" s="123" t="str">
        <f t="shared" si="103"/>
        <v/>
      </c>
      <c r="CC110" s="124">
        <f>IFERROR(INDEX(DATASHEET!$A$1:$GG$231,MATCH(L3VA!$A110,DATASHEET!$A$1:$A$231,0),MATCH(L3VA!CD$2,DATASHEET!$A$1:$GG$1,0)),"")</f>
        <v>0</v>
      </c>
      <c r="CD110" s="105" t="str">
        <f>IF(VLOOKUP(L3VA!$A110,DATASHEET!$A$2:$EW$231,82,FALSE)="","",VLOOKUP(L3VA!$A110,DATASHEET!$A$2:$EW$231,82,FALSE))</f>
        <v>DWA</v>
      </c>
      <c r="CE110" s="105" t="str">
        <f t="shared" si="104"/>
        <v/>
      </c>
      <c r="CF110" s="106" t="str">
        <f>IF(ISBLANK(DATASHEET!CN98),"",DATASHEET!CN98)</f>
        <v/>
      </c>
      <c r="CG110" s="107" t="str">
        <f>IF(ISBLANK(DATASHEET!CO98),"",DATASHEET!CO98)</f>
        <v/>
      </c>
      <c r="CH110" s="123" t="str">
        <f t="shared" si="105"/>
        <v/>
      </c>
      <c r="CI110" s="124">
        <f>IFERROR(INDEX(DATASHEET!$A$1:$GG$231,MATCH(L3VA!$A110,DATASHEET!$A$1:$A$231,0),MATCH(L3VA!CJ$2,DATASHEET!$A$1:$GG$1,0)),"")</f>
        <v>0</v>
      </c>
      <c r="CJ110" s="105" t="str">
        <f>IF(VLOOKUP(L3VA!$A110,DATASHEET!$A$2:$EW$231,87,FALSE)="","",VLOOKUP(L3VA!$A110,DATASHEET!$A$2:$EW$231,87,FALSE))</f>
        <v/>
      </c>
      <c r="CK110" s="105" t="str">
        <f t="shared" si="79"/>
        <v/>
      </c>
      <c r="CL110" s="106" t="str">
        <f>IF(ISBLANK(DATASHEET!CS98),"",DATASHEET!CS98)</f>
        <v/>
      </c>
      <c r="CM110" s="107" t="str">
        <f>IF(ISBLANK(DATASHEET!CT98),"",DATASHEET!CT98)</f>
        <v/>
      </c>
      <c r="CN110" s="123" t="str">
        <f t="shared" si="106"/>
        <v/>
      </c>
      <c r="CO110" s="124">
        <f>IFERROR(INDEX(DATASHEET!$A$1:$GG$231,MATCH(L3VA!$A110,DATASHEET!$A$1:$A$231,0),MATCH(L3VA!CP$2,DATASHEET!$A$1:$GG$1,0)),"")</f>
        <v>0</v>
      </c>
      <c r="CP110" s="105" t="str">
        <f>IF(VLOOKUP(L3VA!$A110,DATASHEET!$A$2:$EW$231,92,FALSE)="","",VLOOKUP(L3VA!$A110,DATASHEET!$A$2:$EW$231,92,FALSE))</f>
        <v/>
      </c>
      <c r="CQ110" s="105" t="str">
        <f t="shared" si="107"/>
        <v/>
      </c>
      <c r="CR110" s="106" t="str">
        <f>IF(ISBLANK(DATASHEET!CX98),"",DATASHEET!CX98)</f>
        <v/>
      </c>
      <c r="CS110" s="107" t="str">
        <f>IF(ISBLANK(DATASHEET!CY98),"",DATASHEET!CY98)</f>
        <v/>
      </c>
      <c r="CT110" s="123" t="str">
        <f t="shared" si="108"/>
        <v/>
      </c>
      <c r="CU110" s="124">
        <f>IFERROR(INDEX(DATASHEET!$A$1:$GG$231,MATCH(L3VA!$A110,DATASHEET!$A$1:$A$231,0),MATCH(L3VA!CV$2,DATASHEET!$A$1:$GG$1,0)),"")</f>
        <v>0</v>
      </c>
      <c r="CV110" s="105" t="str">
        <f>IF(VLOOKUP(L3VA!$A110,DATASHEET!$A$2:$EW$231,107,FALSE)="","",VLOOKUP(L3VA!$A110,DATASHEET!$A$2:$EW$231,107,FALSE))</f>
        <v/>
      </c>
      <c r="CW110" s="105" t="str">
        <f t="shared" si="109"/>
        <v/>
      </c>
      <c r="CX110" s="106" t="str">
        <f>IF(ISBLANK(DATASHEET!DC98),"",DATASHEET!DC98)</f>
        <v/>
      </c>
      <c r="CY110" s="107" t="str">
        <f>IF(ISBLANK(DATASHEET!DD98),"",DATASHEET!DD98)</f>
        <v/>
      </c>
      <c r="CZ110" s="123" t="str">
        <f t="shared" si="110"/>
        <v/>
      </c>
      <c r="DA110" s="124">
        <f>IFERROR(INDEX(DATASHEET!$A$1:$GG$231,MATCH(L3VA!$A110,DATASHEET!$A$1:$A$231,0),MATCH(L3VA!DB$2,DATASHEET!$A$1:$GG$1,0)),"")</f>
        <v>0</v>
      </c>
      <c r="DB110" s="105" t="str">
        <f>IF(VLOOKUP(L3VA!$A110,DATASHEET!$A$2:$EW$231,97,FALSE)="","",VLOOKUP(L3VA!$A110,DATASHEET!$A$2:$EW$231,97,FALSE))</f>
        <v/>
      </c>
      <c r="DC110" s="105" t="str">
        <f t="shared" si="111"/>
        <v/>
      </c>
      <c r="DD110" s="106" t="str">
        <f>IF(ISBLANK(DATASHEET!DH98),"",DATASHEET!DH98)</f>
        <v/>
      </c>
      <c r="DE110" s="107" t="str">
        <f>IF(ISBLANK(DATASHEET!DI98),"",DATASHEET!DI98)</f>
        <v/>
      </c>
      <c r="DF110" s="123" t="str">
        <f t="shared" si="112"/>
        <v/>
      </c>
      <c r="DG110" s="124">
        <f>IFERROR(INDEX(DATASHEET!$A$1:$GG$231,MATCH(L3VA!$A110,DATASHEET!$A$1:$A$231,0),MATCH(L3VA!DH$2,DATASHEET!$A$1:$GG$1,0)),"")</f>
        <v>0</v>
      </c>
      <c r="DH110" s="105" t="str">
        <f>IF(VLOOKUP(L3VA!$A110,DATASHEET!$A$2:$EW$231,102,FALSE)="","",VLOOKUP(L3VA!$A110,DATASHEET!$A$2:$EW$231,102,FALSE))</f>
        <v/>
      </c>
      <c r="DI110" s="105" t="str">
        <f t="shared" si="113"/>
        <v/>
      </c>
      <c r="DJ110" s="106" t="str">
        <f>IF(ISBLANK(DATASHEET!DM98),"",DATASHEET!DM98)</f>
        <v>JQ</v>
      </c>
      <c r="DK110" s="107" t="str">
        <f>IF(ISBLANK(DATASHEET!DN98),"",DATASHEET!DN98)</f>
        <v>12B-MA-5</v>
      </c>
      <c r="DL110" s="123" t="str">
        <f t="shared" si="114"/>
        <v/>
      </c>
      <c r="DM110" s="124">
        <f>IFERROR(INDEX(DATASHEET!$A$1:$GG$231,MATCH(L3VA!$A110,DATASHEET!$A$1:$A$231,0),MATCH(L3VA!DN$2,DATASHEET!$A$1:$GG$1,0)),"")</f>
        <v>0</v>
      </c>
      <c r="DN110" s="105" t="str">
        <f>IF(VLOOKUP(L3VA!$A110,DATASHEET!$A$2:$FW$231,112,FALSE)="","",VLOOKUP(L3VA!$A110,DATASHEET!$A$2:$FW$231,112,FALSE))</f>
        <v/>
      </c>
      <c r="DO110" s="105" t="str">
        <f t="shared" si="80"/>
        <v/>
      </c>
      <c r="DP110" s="106" t="str">
        <f>IF(ISBLANK(DATASHEET!DR98),"",DATASHEET!DR98)</f>
        <v/>
      </c>
      <c r="DQ110" s="107" t="str">
        <f>IF(ISBLANK(DATASHEET!DS98),"",DATASHEET!DS98)</f>
        <v/>
      </c>
      <c r="DR110" s="123" t="str">
        <f t="shared" si="115"/>
        <v/>
      </c>
      <c r="DS110" s="124">
        <f>IFERROR(INDEX(DATASHEET!$A$1:$GG$231,MATCH(L3VA!$A110,DATASHEET!$A$1:$A$231,0),MATCH(L3VA!DT$2,DATASHEET!$A$1:$GG$1,0)),"")</f>
        <v>0</v>
      </c>
      <c r="DT110" s="105" t="str">
        <f>IF(VLOOKUP(L3VA!$A110,DATASHEET!$A$2:$EW$231,117,FALSE)="","",VLOOKUP(L3VA!$A110,DATASHEET!$A$2:$EW$231,117,FALSE))</f>
        <v>JQ</v>
      </c>
      <c r="DU110" s="105" t="str">
        <f t="shared" si="116"/>
        <v/>
      </c>
      <c r="DV110" s="106" t="str">
        <f>IF(ISBLANK(DATASHEET!DW98),"",DATASHEET!DW98)</f>
        <v/>
      </c>
      <c r="DW110" s="107" t="str">
        <f>IF(ISBLANK(DATASHEET!DX98),"",DATASHEET!DX98)</f>
        <v/>
      </c>
      <c r="DX110" s="123" t="str">
        <f t="shared" si="117"/>
        <v/>
      </c>
      <c r="DY110" s="124" t="str">
        <f>IFERROR(INDEX(DATASHEET!$A$1:$GG$231,MATCH(L3VA!$A110,DATASHEET!$A$1:$A$231,0),MATCH(L3VA!DZ$2,DATASHEET!$A$1:$GG$1,0)),"")</f>
        <v/>
      </c>
      <c r="DZ110" s="105" t="str">
        <f>IF(VLOOKUP(L3VA!$A110,DATASHEET!$A$2:$EW$231,122,FALSE)="","",VLOOKUP(L3VA!$A110,DATASHEET!$A$2:$EW$231,122,FALSE))</f>
        <v/>
      </c>
      <c r="EA110" s="105" t="str">
        <f t="shared" si="118"/>
        <v/>
      </c>
      <c r="EB110" s="106" t="str">
        <f>IF(ISBLANK(DATASHEET!EB98),"",DATASHEET!EB98)</f>
        <v/>
      </c>
      <c r="EC110" s="107" t="str">
        <f>IF(ISBLANK(DATASHEET!EC98),"",DATASHEET!EC98)</f>
        <v/>
      </c>
      <c r="ED110" s="123" t="str">
        <f t="shared" si="119"/>
        <v/>
      </c>
      <c r="EE110" s="124">
        <f>IFERROR(INDEX(DATASHEET!$A$1:$GG$231,MATCH(L3VA!$A110,DATASHEET!$A$1:$A$231,0),MATCH(L3VA!EF$2,DATASHEET!$A$1:$GG$1,0)),"")</f>
        <v>0</v>
      </c>
      <c r="EF110" s="105" t="str">
        <f>IF(VLOOKUP(L3VA!$A110,DATASHEET!$A$2:$EW$231,127,FALSE)="","",VLOOKUP(L3VA!$A110,DATASHEET!$A$2:$EW$231,127,FALSE))</f>
        <v/>
      </c>
      <c r="EG110" s="105" t="str">
        <f t="shared" si="120"/>
        <v/>
      </c>
      <c r="EH110" s="106" t="str">
        <f>IF(ISBLANK(DATASHEET!EG98),"",DATASHEET!EG98)</f>
        <v>AR</v>
      </c>
      <c r="EI110" s="107" t="str">
        <f>IF(ISBLANK(DATASHEET!EH98),"",DATASHEET!EH98)</f>
        <v>12A-PH-9</v>
      </c>
      <c r="EJ110" s="123" t="str">
        <f t="shared" si="121"/>
        <v/>
      </c>
      <c r="EK110" s="124">
        <f>IFERROR(INDEX(DATASHEET!$A$1:$GG$231,MATCH(L3VA!$A110,DATASHEET!$A$1:$A$231,0),MATCH(L3VA!EL$2,DATASHEET!$A$1:$GG$1,0)),"")</f>
        <v>0</v>
      </c>
      <c r="EL110" s="105" t="str">
        <f>IF(VLOOKUP(L3VA!$A110,DATASHEET!$A$2:$EW$231,132,FALSE)="","",VLOOKUP(L3VA!$A110,DATASHEET!$A$2:$EW$231,132,FALSE))</f>
        <v/>
      </c>
      <c r="EM110" s="105" t="str">
        <f t="shared" si="122"/>
        <v/>
      </c>
      <c r="EN110" s="106" t="str">
        <f>IF(ISBLANK(DATASHEET!EL98),"",DATASHEET!EL98)</f>
        <v/>
      </c>
      <c r="EO110" s="107" t="str">
        <f>IF(ISBLANK(DATASHEET!EM98),"",DATASHEET!EM98)</f>
        <v/>
      </c>
      <c r="EP110" s="123" t="str">
        <f t="shared" si="123"/>
        <v/>
      </c>
      <c r="EQ110" s="124">
        <f>IFERROR(INDEX(DATASHEET!$A$1:$GG$231,MATCH(L3VA!$A110,DATASHEET!$A$1:$A$231,0),MATCH(L3VA!ER$2,DATASHEET!$A$1:$GG$1,0)),"")</f>
        <v>0</v>
      </c>
      <c r="ER110" s="105" t="str">
        <f>IF(VLOOKUP(L3VA!$A110,DATASHEET!$A$2:$EW$231,137,FALSE)="","",VLOOKUP(L3VA!$A110,DATASHEET!$A$2:$EW$231,137,FALSE))</f>
        <v>AR</v>
      </c>
      <c r="ES110" s="105" t="str">
        <f t="shared" si="124"/>
        <v/>
      </c>
      <c r="ET110" s="106" t="str">
        <f>IF(ISBLANK(DATASHEET!EQ98),"",DATASHEET!EQ98)</f>
        <v/>
      </c>
      <c r="EU110" s="107" t="str">
        <f>IF(ISBLANK(DATASHEET!ER98),"",DATASHEET!ER98)</f>
        <v/>
      </c>
      <c r="EV110" s="123" t="str">
        <f t="shared" si="125"/>
        <v/>
      </c>
      <c r="EW110" s="124">
        <f>IFERROR(INDEX(DATASHEET!$A$1:$GG$231,MATCH(L3VA!$A110,DATASHEET!$A$1:$A$231,0),MATCH(L3VA!EX$2,DATASHEET!$A$1:$GG$1,0)),"")</f>
        <v>0</v>
      </c>
      <c r="EX110" s="105" t="str">
        <f>IF(VLOOKUP(L3VA!$A110,DATASHEET!$A$2:$EW$231,142,FALSE)="","",VLOOKUP(L3VA!$A110,DATASHEET!$A$2:$EW$231,142,FALSE))</f>
        <v/>
      </c>
      <c r="EY110" s="105" t="str">
        <f t="shared" si="126"/>
        <v/>
      </c>
      <c r="EZ110" s="106" t="str">
        <f>IF(ISBLANK(DATASHEET!EV98),"",DATASHEET!EV98)</f>
        <v/>
      </c>
      <c r="FA110" s="107" t="str">
        <f>IF(ISBLANK(DATASHEET!EW98),"",DATASHEET!EW98)</f>
        <v/>
      </c>
      <c r="FB110" s="123" t="str">
        <f t="shared" si="127"/>
        <v/>
      </c>
      <c r="FC110" s="124">
        <f>IFERROR(INDEX(DATASHEET!$A$1:$GG$231,MATCH(L3VA!$A110,DATASHEET!$A$1:$A$231,0),MATCH(L3VA!FD$2,DATASHEET!$A$1:$GG$1,0)),"")</f>
        <v>0</v>
      </c>
      <c r="FD110" s="105" t="str">
        <f>IF(VLOOKUP(L3VA!$A110,DATASHEET!$A$2:$FW$231,147,FALSE)="","",VLOOKUP(L3VA!$A110,DATASHEET!$A$2:$FW$231,147,FALSE))</f>
        <v/>
      </c>
      <c r="FE110" s="105" t="str">
        <f t="shared" si="128"/>
        <v/>
      </c>
      <c r="FF110" s="106" t="str">
        <f>IF(ISBLANK(DATASHEET!FA98),"",DATASHEET!FA98)</f>
        <v/>
      </c>
      <c r="FG110" s="107" t="str">
        <f>IF(ISBLANK(DATASHEET!FB98),"",DATASHEET!FB98)</f>
        <v/>
      </c>
    </row>
    <row r="111" spans="1:163" x14ac:dyDescent="0.25">
      <c r="A111" s="354">
        <f>DATASHEET!A99</f>
        <v>150952</v>
      </c>
      <c r="B111" s="42" t="str">
        <f>DATASHEET!B99</f>
        <v>ISON, Jacintha</v>
      </c>
      <c r="C111" s="109" t="str">
        <f>DATASHEET!C99</f>
        <v>12JN</v>
      </c>
      <c r="D111" s="110" t="str">
        <f>DATASHEET!D99</f>
        <v>F</v>
      </c>
      <c r="E111" s="110" t="str">
        <f>IFERROR(VLOOKUP(A111,'[5]Y12 Students'!$E$3:$I$271,5,FALSE),"")</f>
        <v>INTERNAL</v>
      </c>
      <c r="F111" s="110" t="str">
        <f>DATASHEET!E99</f>
        <v>N</v>
      </c>
      <c r="G111" s="110" t="str">
        <f>DATASHEET!F99</f>
        <v>Indian</v>
      </c>
      <c r="H111" s="110" t="str">
        <f>DATASHEET!G99</f>
        <v>N</v>
      </c>
      <c r="I111" s="110" t="str">
        <f>DATASHEET!H99</f>
        <v>N</v>
      </c>
      <c r="J111" s="111" t="str">
        <f>DATASHEET!J99</f>
        <v>6.25+ (B/A)</v>
      </c>
      <c r="K111" s="104" t="str">
        <f t="shared" si="77"/>
        <v/>
      </c>
      <c r="L111" s="104" t="str">
        <f t="shared" si="78"/>
        <v/>
      </c>
      <c r="M111" s="336" t="str">
        <f>IF(COUNT(L3VA!$N111,L3VA!$Z111,L3VA!$T111,L3VA!$AF111,L3VA!$AX111,L3VA!$AR111,L3VA!$BJ111,L3VA!$BD111,L3VA!$BP111,L3VA!#REF!,L3VA!$AL111,L3VA!$BV111,L3VA!$CH111,L3VA!$CZ111,L3VA!$CN111,L3VA!$DF111,L3VA!$CB111,L3VA!#REF!,L3VA!$DR111,L3VA!$DX111,L3VA!$ED111,L3VA!$EJ111,L3VA!$EP111,L3VA!$EV111,L3VA!$FB111,L3VA!$DL111)=0,"",AVERAGE(N111,Z111,T111,AF111,AL111,AX111,AR111,BJ111,BD111,BP111,BV111,CH111,CZ111,CN111,DF111,CB111,DR111,DX111,ED111,EJ111,EP111,EV111,FB111,DL111))</f>
        <v/>
      </c>
      <c r="N111" s="123" t="str">
        <f t="shared" si="81"/>
        <v/>
      </c>
      <c r="O111" s="124">
        <f>IFERROR(INDEX(DATASHEET!$A$1:$GG$231,MATCH(L3VA!$A111,DATASHEET!$A$1:$A$231,0),MATCH(L3VA!P$2,DATASHEET!$A$1:$GG$1,0)),"")</f>
        <v>0</v>
      </c>
      <c r="P111" s="105">
        <f>IF(VLOOKUP(L3VA!$A111,DATASHEET!$A$2:$EW$231,22,FALSE)="","",VLOOKUP(L3VA!$A111,DATASHEET!$A$2:$EW$231,22,FALSE))</f>
        <v>0</v>
      </c>
      <c r="Q111" s="105" t="str">
        <f t="shared" si="82"/>
        <v/>
      </c>
      <c r="R111" s="106" t="str">
        <f>IF(ISBLANK(DATASHEET!AF99),"",DATASHEET!AF99)</f>
        <v/>
      </c>
      <c r="S111" s="107" t="str">
        <f>IF(ISBLANK(DATASHEET!AG99),"",DATASHEET!AG99)</f>
        <v/>
      </c>
      <c r="T111" s="123" t="str">
        <f t="shared" si="83"/>
        <v/>
      </c>
      <c r="U111" s="124">
        <f>IFERROR(INDEX(DATASHEET!$A$1:$GG$231,MATCH(L3VA!$A111,DATASHEET!$A$1:$A$231,0),MATCH(L3VA!V$2,DATASHEET!$A$1:$GG$1,0)),"")</f>
        <v>0</v>
      </c>
      <c r="V111" s="105">
        <f>IF(VLOOKUP(L3VA!$A111,DATASHEET!$A$2:$EW$231,27,FALSE)="","",VLOOKUP(L3VA!$A111,DATASHEET!$A$2:$EW$231,27,FALSE))</f>
        <v>0</v>
      </c>
      <c r="W111" s="105" t="str">
        <f t="shared" si="84"/>
        <v/>
      </c>
      <c r="X111" s="106" t="str">
        <f>IF(ISBLANK(DATASHEET!AK99),"",DATASHEET!AK99)</f>
        <v>KBW</v>
      </c>
      <c r="Y111" s="107" t="str">
        <f>IF(ISBLANK(DATASHEET!AL99),"",DATASHEET!AL99)</f>
        <v>12A-BI-2</v>
      </c>
      <c r="Z111" s="123" t="str">
        <f t="shared" si="85"/>
        <v/>
      </c>
      <c r="AA111" s="124">
        <f>IFERROR(INDEX(DATASHEET!$A$1:$GG$231,MATCH(L3VA!$A111,DATASHEET!$A$1:$A$231,0),MATCH(L3VA!AB$2,DATASHEET!$A$1:$GG$1,0)),"")</f>
        <v>0</v>
      </c>
      <c r="AB111" s="105" t="str">
        <f>IF(VLOOKUP(L3VA!$A111,DATASHEET!$A$2:$EW$231,32,FALSE)="","",VLOOKUP(L3VA!$A111,DATASHEET!$A$2:$EW$231,32,FALSE))</f>
        <v/>
      </c>
      <c r="AC111" s="105" t="str">
        <f t="shared" si="86"/>
        <v/>
      </c>
      <c r="AD111" s="106" t="str">
        <f>IF(ISBLANK(DATASHEET!AP99),"",DATASHEET!AP99)</f>
        <v/>
      </c>
      <c r="AE111" s="107" t="str">
        <f>IF(ISBLANK(DATASHEET!AQ99),"",DATASHEET!AQ99)</f>
        <v/>
      </c>
      <c r="AF111" s="123" t="str">
        <f t="shared" si="87"/>
        <v/>
      </c>
      <c r="AG111" s="124">
        <f>IFERROR(INDEX(DATASHEET!$A$1:$GG$231,MATCH(L3VA!$A111,DATASHEET!$A$1:$A$231,0),MATCH(L3VA!AH$2,DATASHEET!$A$1:$GG$1,0)),"")</f>
        <v>0</v>
      </c>
      <c r="AH111" s="105" t="str">
        <f>IF(VLOOKUP(L3VA!$A111,DATASHEET!$A$2:$EW$231,37,FALSE)="","",VLOOKUP(L3VA!$A111,DATASHEET!$A$2:$EW$231,37,FALSE))</f>
        <v>KBW</v>
      </c>
      <c r="AI111" s="105" t="str">
        <f t="shared" si="88"/>
        <v/>
      </c>
      <c r="AJ111" s="106" t="str">
        <f>IF(ISBLANK(DATASHEET!AU99),"",DATASHEET!AU99)</f>
        <v>KR</v>
      </c>
      <c r="AK111" s="107" t="str">
        <f>IF(ISBLANK(DATASHEET!AV99),"",DATASHEET!AV99)</f>
        <v>12E-CH-1</v>
      </c>
      <c r="AL111" s="123" t="str">
        <f t="shared" si="89"/>
        <v/>
      </c>
      <c r="AM111" s="124">
        <f>IFERROR(INDEX(DATASHEET!$A$1:$GG$231,MATCH(L3VA!$A111,DATASHEET!$A$1:$A$231,0),MATCH(L3VA!AN$2,DATASHEET!$A$1:$GG$1,0)),"")</f>
        <v>0</v>
      </c>
      <c r="AN111" s="105" t="str">
        <f>IF(VLOOKUP(L3VA!$A111,DATASHEET!$A$2:$EW$231,42,FALSE)="","",VLOOKUP(L3VA!$A111,DATASHEET!$A$2:$EW$231,42,FALSE))</f>
        <v/>
      </c>
      <c r="AO111" s="105" t="str">
        <f t="shared" si="90"/>
        <v/>
      </c>
      <c r="AP111" s="106" t="str">
        <f>IF(ISBLANK(DATASHEET!AZ99),"",DATASHEET!AZ99)</f>
        <v/>
      </c>
      <c r="AQ111" s="107" t="str">
        <f>IF(ISBLANK(DATASHEET!BA99),"",DATASHEET!BA99)</f>
        <v/>
      </c>
      <c r="AR111" s="123" t="str">
        <f t="shared" si="91"/>
        <v/>
      </c>
      <c r="AS111" s="124">
        <f>IFERROR(INDEX(DATASHEET!$A$1:$GG$231,MATCH(L3VA!$A111,DATASHEET!$A$1:$A$231,0),MATCH(L3VA!AT$2,DATASHEET!$A$1:$GG$1,0)),"")</f>
        <v>0</v>
      </c>
      <c r="AT111" s="105" t="str">
        <f>IF(VLOOKUP(L3VA!$A111,DATASHEET!$A$2:$EW$231,47,FALSE)="","",VLOOKUP(L3VA!$A111,DATASHEET!$A$2:$EW$231,47,FALSE))</f>
        <v>KR</v>
      </c>
      <c r="AU111" s="105" t="str">
        <f t="shared" si="92"/>
        <v/>
      </c>
      <c r="AV111" s="106" t="str">
        <f>IF(ISBLANK(DATASHEET!BE99),"",DATASHEET!BE99)</f>
        <v/>
      </c>
      <c r="AW111" s="107" t="str">
        <f>IF(ISBLANK(DATASHEET!BF99),"",DATASHEET!BF99)</f>
        <v/>
      </c>
      <c r="AX111" s="123" t="str">
        <f t="shared" si="93"/>
        <v/>
      </c>
      <c r="AY111" s="124">
        <f>IFERROR(INDEX(DATASHEET!$A$1:$GG$231,MATCH(L3VA!$A111,DATASHEET!$A$1:$A$231,0),MATCH(L3VA!AZ$2,DATASHEET!$A$1:$GG$1,0)),"")</f>
        <v>0</v>
      </c>
      <c r="AZ111" s="105" t="str">
        <f>IF(VLOOKUP(L3VA!$A111,DATASHEET!$A$2:$EW$231,52,FALSE)="","",VLOOKUP(L3VA!$A111,DATASHEET!$A$2:$EW$231,52,FALSE))</f>
        <v/>
      </c>
      <c r="BA111" s="105" t="str">
        <f t="shared" si="94"/>
        <v/>
      </c>
      <c r="BB111" s="106" t="str">
        <f>IF(ISBLANK(DATASHEET!BJ99),"",DATASHEET!BJ99)</f>
        <v/>
      </c>
      <c r="BC111" s="107" t="str">
        <f>IF(ISBLANK(DATASHEET!BK99),"",DATASHEET!BK99)</f>
        <v/>
      </c>
      <c r="BD111" s="123" t="str">
        <f t="shared" si="95"/>
        <v/>
      </c>
      <c r="BE111" s="124">
        <f>IFERROR(INDEX(DATASHEET!$A$1:$GG$231,MATCH(L3VA!$A111,DATASHEET!$A$1:$A$231,0),MATCH(L3VA!BF$2,DATASHEET!$A$1:$GG$1,0)),"")</f>
        <v>0</v>
      </c>
      <c r="BF111" s="105" t="str">
        <f>IF(VLOOKUP(L3VA!$A111,DATASHEET!$A$2:$EW$231,57,FALSE)="","",VLOOKUP(L3VA!$A111,DATASHEET!$A$2:$EW$231,57,FALSE))</f>
        <v/>
      </c>
      <c r="BG111" s="105" t="str">
        <f t="shared" si="96"/>
        <v/>
      </c>
      <c r="BH111" s="106" t="str">
        <f>IF(ISBLANK(DATASHEET!BO99),"",DATASHEET!BO99)</f>
        <v/>
      </c>
      <c r="BI111" s="107" t="str">
        <f>IF(ISBLANK(DATASHEET!BP99),"",DATASHEET!BP99)</f>
        <v/>
      </c>
      <c r="BJ111" s="123" t="str">
        <f t="shared" si="97"/>
        <v/>
      </c>
      <c r="BK111" s="124">
        <f>IFERROR(INDEX(DATASHEET!$A$1:$GG$231,MATCH(L3VA!$A111,DATASHEET!$A$1:$A$231,0),MATCH(L3VA!BL$2,DATASHEET!$A$1:$GG$1,0)),"")</f>
        <v>0</v>
      </c>
      <c r="BL111" s="105" t="str">
        <f>IF(VLOOKUP(L3VA!$A111,DATASHEET!$A$2:$EW$231,62,FALSE)="","",VLOOKUP(L3VA!$A111,DATASHEET!$A$2:$EW$231,62,FALSE))</f>
        <v/>
      </c>
      <c r="BM111" s="105" t="str">
        <f t="shared" si="98"/>
        <v/>
      </c>
      <c r="BN111" s="106" t="str">
        <f>IF(ISBLANK(DATASHEET!BT99),"",DATASHEET!BT99)</f>
        <v/>
      </c>
      <c r="BO111" s="107" t="str">
        <f>IF(ISBLANK(DATASHEET!BU99),"",DATASHEET!BU99)</f>
        <v/>
      </c>
      <c r="BP111" s="123" t="str">
        <f t="shared" si="99"/>
        <v/>
      </c>
      <c r="BQ111" s="124">
        <f>IFERROR(INDEX(DATASHEET!$A$1:$GG$231,MATCH(L3VA!$A111,DATASHEET!$A$1:$A$231,0),MATCH(L3VA!BR$2,DATASHEET!$A$1:$GG$1,0)),"")</f>
        <v>0</v>
      </c>
      <c r="BR111" s="105" t="str">
        <f>IF(VLOOKUP(L3VA!$A111,DATASHEET!$A$2:$EW$231,67,FALSE)="","",VLOOKUP(L3VA!$A111,DATASHEET!$A$2:$EW$231,67,FALSE))</f>
        <v/>
      </c>
      <c r="BS111" s="105" t="str">
        <f t="shared" si="100"/>
        <v/>
      </c>
      <c r="BT111" s="106" t="str">
        <f>IF(ISBLANK(DATASHEET!BY99),"",DATASHEET!BY99)</f>
        <v/>
      </c>
      <c r="BU111" s="107" t="str">
        <f>IF(ISBLANK(DATASHEET!BZ99),"",DATASHEET!BZ99)</f>
        <v/>
      </c>
      <c r="BV111" s="123" t="str">
        <f t="shared" si="101"/>
        <v/>
      </c>
      <c r="BW111" s="124">
        <f>IFERROR(INDEX(DATASHEET!$A$1:$GG$231,MATCH(L3VA!$A111,DATASHEET!$A$1:$A$231,0),MATCH(L3VA!BX$2,DATASHEET!$A$1:$GG$1,0)),"")</f>
        <v>0</v>
      </c>
      <c r="BX111" s="105" t="str">
        <f>IF(VLOOKUP(L3VA!$A111,DATASHEET!$A$2:$EW$231,77,FALSE)="","",VLOOKUP(L3VA!$A111,DATASHEET!$A$2:$EW$231,77,FALSE))</f>
        <v/>
      </c>
      <c r="BY111" s="105" t="str">
        <f t="shared" si="102"/>
        <v/>
      </c>
      <c r="BZ111" s="106" t="str">
        <f>IF(ISBLANK(DATASHEET!CI99),"",DATASHEET!CI99)</f>
        <v/>
      </c>
      <c r="CA111" s="107" t="str">
        <f>IF(ISBLANK(DATASHEET!CJ99),"",DATASHEET!CJ99)</f>
        <v/>
      </c>
      <c r="CB111" s="123" t="str">
        <f t="shared" si="103"/>
        <v/>
      </c>
      <c r="CC111" s="124">
        <f>IFERROR(INDEX(DATASHEET!$A$1:$GG$231,MATCH(L3VA!$A111,DATASHEET!$A$1:$A$231,0),MATCH(L3VA!CD$2,DATASHEET!$A$1:$GG$1,0)),"")</f>
        <v>0</v>
      </c>
      <c r="CD111" s="105" t="str">
        <f>IF(VLOOKUP(L3VA!$A111,DATASHEET!$A$2:$EW$231,82,FALSE)="","",VLOOKUP(L3VA!$A111,DATASHEET!$A$2:$EW$231,82,FALSE))</f>
        <v>DWA</v>
      </c>
      <c r="CE111" s="105" t="str">
        <f t="shared" si="104"/>
        <v/>
      </c>
      <c r="CF111" s="106" t="str">
        <f>IF(ISBLANK(DATASHEET!CN99),"",DATASHEET!CN99)</f>
        <v/>
      </c>
      <c r="CG111" s="107" t="str">
        <f>IF(ISBLANK(DATASHEET!CO99),"",DATASHEET!CO99)</f>
        <v/>
      </c>
      <c r="CH111" s="123" t="str">
        <f t="shared" si="105"/>
        <v/>
      </c>
      <c r="CI111" s="124">
        <f>IFERROR(INDEX(DATASHEET!$A$1:$GG$231,MATCH(L3VA!$A111,DATASHEET!$A$1:$A$231,0),MATCH(L3VA!CJ$2,DATASHEET!$A$1:$GG$1,0)),"")</f>
        <v>0</v>
      </c>
      <c r="CJ111" s="105" t="str">
        <f>IF(VLOOKUP(L3VA!$A111,DATASHEET!$A$2:$EW$231,87,FALSE)="","",VLOOKUP(L3VA!$A111,DATASHEET!$A$2:$EW$231,87,FALSE))</f>
        <v/>
      </c>
      <c r="CK111" s="105" t="str">
        <f t="shared" si="79"/>
        <v/>
      </c>
      <c r="CL111" s="106" t="str">
        <f>IF(ISBLANK(DATASHEET!CS99),"",DATASHEET!CS99)</f>
        <v/>
      </c>
      <c r="CM111" s="107" t="str">
        <f>IF(ISBLANK(DATASHEET!CT99),"",DATASHEET!CT99)</f>
        <v/>
      </c>
      <c r="CN111" s="123" t="str">
        <f t="shared" si="106"/>
        <v/>
      </c>
      <c r="CO111" s="124">
        <f>IFERROR(INDEX(DATASHEET!$A$1:$GG$231,MATCH(L3VA!$A111,DATASHEET!$A$1:$A$231,0),MATCH(L3VA!CP$2,DATASHEET!$A$1:$GG$1,0)),"")</f>
        <v>0</v>
      </c>
      <c r="CP111" s="105" t="str">
        <f>IF(VLOOKUP(L3VA!$A111,DATASHEET!$A$2:$EW$231,92,FALSE)="","",VLOOKUP(L3VA!$A111,DATASHEET!$A$2:$EW$231,92,FALSE))</f>
        <v/>
      </c>
      <c r="CQ111" s="105" t="str">
        <f t="shared" si="107"/>
        <v/>
      </c>
      <c r="CR111" s="106" t="str">
        <f>IF(ISBLANK(DATASHEET!CX99),"",DATASHEET!CX99)</f>
        <v/>
      </c>
      <c r="CS111" s="107" t="str">
        <f>IF(ISBLANK(DATASHEET!CY99),"",DATASHEET!CY99)</f>
        <v/>
      </c>
      <c r="CT111" s="123" t="str">
        <f t="shared" si="108"/>
        <v/>
      </c>
      <c r="CU111" s="124">
        <f>IFERROR(INDEX(DATASHEET!$A$1:$GG$231,MATCH(L3VA!$A111,DATASHEET!$A$1:$A$231,0),MATCH(L3VA!CV$2,DATASHEET!$A$1:$GG$1,0)),"")</f>
        <v>0</v>
      </c>
      <c r="CV111" s="105" t="str">
        <f>IF(VLOOKUP(L3VA!$A111,DATASHEET!$A$2:$EW$231,107,FALSE)="","",VLOOKUP(L3VA!$A111,DATASHEET!$A$2:$EW$231,107,FALSE))</f>
        <v/>
      </c>
      <c r="CW111" s="105" t="str">
        <f t="shared" si="109"/>
        <v/>
      </c>
      <c r="CX111" s="106" t="str">
        <f>IF(ISBLANK(DATASHEET!DC99),"",DATASHEET!DC99)</f>
        <v/>
      </c>
      <c r="CY111" s="107" t="str">
        <f>IF(ISBLANK(DATASHEET!DD99),"",DATASHEET!DD99)</f>
        <v/>
      </c>
      <c r="CZ111" s="123" t="str">
        <f t="shared" si="110"/>
        <v/>
      </c>
      <c r="DA111" s="124">
        <f>IFERROR(INDEX(DATASHEET!$A$1:$GG$231,MATCH(L3VA!$A111,DATASHEET!$A$1:$A$231,0),MATCH(L3VA!DB$2,DATASHEET!$A$1:$GG$1,0)),"")</f>
        <v>0</v>
      </c>
      <c r="DB111" s="105" t="str">
        <f>IF(VLOOKUP(L3VA!$A111,DATASHEET!$A$2:$EW$231,97,FALSE)="","",VLOOKUP(L3VA!$A111,DATASHEET!$A$2:$EW$231,97,FALSE))</f>
        <v/>
      </c>
      <c r="DC111" s="105" t="str">
        <f t="shared" si="111"/>
        <v/>
      </c>
      <c r="DD111" s="106" t="str">
        <f>IF(ISBLANK(DATASHEET!DH99),"",DATASHEET!DH99)</f>
        <v/>
      </c>
      <c r="DE111" s="107" t="str">
        <f>IF(ISBLANK(DATASHEET!DI99),"",DATASHEET!DI99)</f>
        <v/>
      </c>
      <c r="DF111" s="123" t="str">
        <f t="shared" si="112"/>
        <v/>
      </c>
      <c r="DG111" s="124">
        <f>IFERROR(INDEX(DATASHEET!$A$1:$GG$231,MATCH(L3VA!$A111,DATASHEET!$A$1:$A$231,0),MATCH(L3VA!DH$2,DATASHEET!$A$1:$GG$1,0)),"")</f>
        <v>0</v>
      </c>
      <c r="DH111" s="105" t="str">
        <f>IF(VLOOKUP(L3VA!$A111,DATASHEET!$A$2:$EW$231,102,FALSE)="","",VLOOKUP(L3VA!$A111,DATASHEET!$A$2:$EW$231,102,FALSE))</f>
        <v/>
      </c>
      <c r="DI111" s="105" t="str">
        <f t="shared" si="113"/>
        <v/>
      </c>
      <c r="DJ111" s="106" t="str">
        <f>IF(ISBLANK(DATASHEET!DM99),"",DATASHEET!DM99)</f>
        <v>JQ</v>
      </c>
      <c r="DK111" s="107" t="str">
        <f>IF(ISBLANK(DATASHEET!DN99),"",DATASHEET!DN99)</f>
        <v>12C-MA-7</v>
      </c>
      <c r="DL111" s="123" t="str">
        <f t="shared" si="114"/>
        <v/>
      </c>
      <c r="DM111" s="124">
        <f>IFERROR(INDEX(DATASHEET!$A$1:$GG$231,MATCH(L3VA!$A111,DATASHEET!$A$1:$A$231,0),MATCH(L3VA!DN$2,DATASHEET!$A$1:$GG$1,0)),"")</f>
        <v>0</v>
      </c>
      <c r="DN111" s="105" t="str">
        <f>IF(VLOOKUP(L3VA!$A111,DATASHEET!$A$2:$FW$231,112,FALSE)="","",VLOOKUP(L3VA!$A111,DATASHEET!$A$2:$FW$231,112,FALSE))</f>
        <v/>
      </c>
      <c r="DO111" s="105" t="str">
        <f t="shared" si="80"/>
        <v/>
      </c>
      <c r="DP111" s="106" t="str">
        <f>IF(ISBLANK(DATASHEET!DR99),"",DATASHEET!DR99)</f>
        <v/>
      </c>
      <c r="DQ111" s="107" t="str">
        <f>IF(ISBLANK(DATASHEET!DS99),"",DATASHEET!DS99)</f>
        <v/>
      </c>
      <c r="DR111" s="123" t="str">
        <f t="shared" si="115"/>
        <v/>
      </c>
      <c r="DS111" s="124">
        <f>IFERROR(INDEX(DATASHEET!$A$1:$GG$231,MATCH(L3VA!$A111,DATASHEET!$A$1:$A$231,0),MATCH(L3VA!DT$2,DATASHEET!$A$1:$GG$1,0)),"")</f>
        <v>0</v>
      </c>
      <c r="DT111" s="105" t="str">
        <f>IF(VLOOKUP(L3VA!$A111,DATASHEET!$A$2:$EW$231,117,FALSE)="","",VLOOKUP(L3VA!$A111,DATASHEET!$A$2:$EW$231,117,FALSE))</f>
        <v>JQ</v>
      </c>
      <c r="DU111" s="105" t="str">
        <f t="shared" si="116"/>
        <v/>
      </c>
      <c r="DV111" s="106" t="str">
        <f>IF(ISBLANK(DATASHEET!DW99),"",DATASHEET!DW99)</f>
        <v/>
      </c>
      <c r="DW111" s="107" t="str">
        <f>IF(ISBLANK(DATASHEET!DX99),"",DATASHEET!DX99)</f>
        <v/>
      </c>
      <c r="DX111" s="123" t="str">
        <f t="shared" si="117"/>
        <v/>
      </c>
      <c r="DY111" s="124" t="str">
        <f>IFERROR(INDEX(DATASHEET!$A$1:$GG$231,MATCH(L3VA!$A111,DATASHEET!$A$1:$A$231,0),MATCH(L3VA!DZ$2,DATASHEET!$A$1:$GG$1,0)),"")</f>
        <v/>
      </c>
      <c r="DZ111" s="105" t="str">
        <f>IF(VLOOKUP(L3VA!$A111,DATASHEET!$A$2:$EW$231,122,FALSE)="","",VLOOKUP(L3VA!$A111,DATASHEET!$A$2:$EW$231,122,FALSE))</f>
        <v/>
      </c>
      <c r="EA111" s="105" t="str">
        <f t="shared" si="118"/>
        <v/>
      </c>
      <c r="EB111" s="106" t="str">
        <f>IF(ISBLANK(DATASHEET!EB99),"",DATASHEET!EB99)</f>
        <v/>
      </c>
      <c r="EC111" s="107" t="str">
        <f>IF(ISBLANK(DATASHEET!EC99),"",DATASHEET!EC99)</f>
        <v/>
      </c>
      <c r="ED111" s="123" t="str">
        <f t="shared" si="119"/>
        <v/>
      </c>
      <c r="EE111" s="124">
        <f>IFERROR(INDEX(DATASHEET!$A$1:$GG$231,MATCH(L3VA!$A111,DATASHEET!$A$1:$A$231,0),MATCH(L3VA!EF$2,DATASHEET!$A$1:$GG$1,0)),"")</f>
        <v>0</v>
      </c>
      <c r="EF111" s="105" t="str">
        <f>IF(VLOOKUP(L3VA!$A111,DATASHEET!$A$2:$EW$231,127,FALSE)="","",VLOOKUP(L3VA!$A111,DATASHEET!$A$2:$EW$231,127,FALSE))</f>
        <v/>
      </c>
      <c r="EG111" s="105" t="str">
        <f t="shared" si="120"/>
        <v/>
      </c>
      <c r="EH111" s="106" t="str">
        <f>IF(ISBLANK(DATASHEET!EG99),"",DATASHEET!EG99)</f>
        <v/>
      </c>
      <c r="EI111" s="107" t="str">
        <f>IF(ISBLANK(DATASHEET!EH99),"",DATASHEET!EH99)</f>
        <v/>
      </c>
      <c r="EJ111" s="123" t="str">
        <f t="shared" si="121"/>
        <v/>
      </c>
      <c r="EK111" s="124">
        <f>IFERROR(INDEX(DATASHEET!$A$1:$GG$231,MATCH(L3VA!$A111,DATASHEET!$A$1:$A$231,0),MATCH(L3VA!EL$2,DATASHEET!$A$1:$GG$1,0)),"")</f>
        <v>0</v>
      </c>
      <c r="EL111" s="105" t="str">
        <f>IF(VLOOKUP(L3VA!$A111,DATASHEET!$A$2:$EW$231,132,FALSE)="","",VLOOKUP(L3VA!$A111,DATASHEET!$A$2:$EW$231,132,FALSE))</f>
        <v/>
      </c>
      <c r="EM111" s="105" t="str">
        <f t="shared" si="122"/>
        <v/>
      </c>
      <c r="EN111" s="106" t="str">
        <f>IF(ISBLANK(DATASHEET!EL99),"",DATASHEET!EL99)</f>
        <v/>
      </c>
      <c r="EO111" s="107" t="str">
        <f>IF(ISBLANK(DATASHEET!EM99),"",DATASHEET!EM99)</f>
        <v/>
      </c>
      <c r="EP111" s="123" t="str">
        <f t="shared" si="123"/>
        <v/>
      </c>
      <c r="EQ111" s="124">
        <f>IFERROR(INDEX(DATASHEET!$A$1:$GG$231,MATCH(L3VA!$A111,DATASHEET!$A$1:$A$231,0),MATCH(L3VA!ER$2,DATASHEET!$A$1:$GG$1,0)),"")</f>
        <v>0</v>
      </c>
      <c r="ER111" s="105" t="str">
        <f>IF(VLOOKUP(L3VA!$A111,DATASHEET!$A$2:$EW$231,137,FALSE)="","",VLOOKUP(L3VA!$A111,DATASHEET!$A$2:$EW$231,137,FALSE))</f>
        <v/>
      </c>
      <c r="ES111" s="105" t="str">
        <f t="shared" si="124"/>
        <v/>
      </c>
      <c r="ET111" s="106" t="str">
        <f>IF(ISBLANK(DATASHEET!EQ99),"",DATASHEET!EQ99)</f>
        <v/>
      </c>
      <c r="EU111" s="107" t="str">
        <f>IF(ISBLANK(DATASHEET!ER99),"",DATASHEET!ER99)</f>
        <v/>
      </c>
      <c r="EV111" s="123" t="str">
        <f t="shared" si="125"/>
        <v/>
      </c>
      <c r="EW111" s="124">
        <f>IFERROR(INDEX(DATASHEET!$A$1:$GG$231,MATCH(L3VA!$A111,DATASHEET!$A$1:$A$231,0),MATCH(L3VA!EX$2,DATASHEET!$A$1:$GG$1,0)),"")</f>
        <v>0</v>
      </c>
      <c r="EX111" s="105" t="str">
        <f>IF(VLOOKUP(L3VA!$A111,DATASHEET!$A$2:$EW$231,142,FALSE)="","",VLOOKUP(L3VA!$A111,DATASHEET!$A$2:$EW$231,142,FALSE))</f>
        <v/>
      </c>
      <c r="EY111" s="105" t="str">
        <f t="shared" si="126"/>
        <v/>
      </c>
      <c r="EZ111" s="106" t="str">
        <f>IF(ISBLANK(DATASHEET!EV99),"",DATASHEET!EV99)</f>
        <v/>
      </c>
      <c r="FA111" s="107" t="str">
        <f>IF(ISBLANK(DATASHEET!EW99),"",DATASHEET!EW99)</f>
        <v/>
      </c>
      <c r="FB111" s="123" t="str">
        <f t="shared" si="127"/>
        <v/>
      </c>
      <c r="FC111" s="124">
        <f>IFERROR(INDEX(DATASHEET!$A$1:$GG$231,MATCH(L3VA!$A111,DATASHEET!$A$1:$A$231,0),MATCH(L3VA!FD$2,DATASHEET!$A$1:$GG$1,0)),"")</f>
        <v>0</v>
      </c>
      <c r="FD111" s="105" t="str">
        <f>IF(VLOOKUP(L3VA!$A111,DATASHEET!$A$2:$FW$231,147,FALSE)="","",VLOOKUP(L3VA!$A111,DATASHEET!$A$2:$FW$231,147,FALSE))</f>
        <v/>
      </c>
      <c r="FE111" s="105" t="str">
        <f t="shared" si="128"/>
        <v/>
      </c>
      <c r="FF111" s="106" t="str">
        <f>IF(ISBLANK(DATASHEET!FA99),"",DATASHEET!FA99)</f>
        <v/>
      </c>
      <c r="FG111" s="107" t="str">
        <f>IF(ISBLANK(DATASHEET!FB99),"",DATASHEET!FB99)</f>
        <v/>
      </c>
    </row>
    <row r="112" spans="1:163" x14ac:dyDescent="0.25">
      <c r="A112" s="354">
        <f>DATASHEET!A100</f>
        <v>150792</v>
      </c>
      <c r="B112" s="42" t="str">
        <f>DATASHEET!B100</f>
        <v>JACOBS, Reem</v>
      </c>
      <c r="C112" s="109" t="str">
        <f>DATASHEET!C100</f>
        <v>12EW</v>
      </c>
      <c r="D112" s="110" t="str">
        <f>DATASHEET!D100</f>
        <v>F</v>
      </c>
      <c r="E112" s="110" t="str">
        <f>IFERROR(VLOOKUP(A112,'[5]Y12 Students'!$E$3:$I$271,5,FALSE),"")</f>
        <v>INTERNAL</v>
      </c>
      <c r="F112" s="110" t="str">
        <f>DATASHEET!E100</f>
        <v>N</v>
      </c>
      <c r="G112" s="110" t="str">
        <f>DATASHEET!F100</f>
        <v>Other Ethnic Group</v>
      </c>
      <c r="H112" s="110" t="str">
        <f>DATASHEET!G100</f>
        <v>N</v>
      </c>
      <c r="I112" s="110" t="str">
        <f>DATASHEET!H100</f>
        <v>N</v>
      </c>
      <c r="J112" s="111" t="str">
        <f>DATASHEET!J100</f>
        <v>4.75+ (C/B)</v>
      </c>
      <c r="K112" s="104" t="str">
        <f t="shared" si="77"/>
        <v/>
      </c>
      <c r="L112" s="104" t="str">
        <f t="shared" si="78"/>
        <v/>
      </c>
      <c r="M112" s="336" t="str">
        <f>IF(COUNT(L3VA!$N112,L3VA!$Z112,L3VA!$T112,L3VA!$AF112,L3VA!$AX112,L3VA!$AR112,L3VA!$BJ112,L3VA!$BD112,L3VA!$BP112,L3VA!#REF!,L3VA!$AL112,L3VA!$BV112,L3VA!$CH112,L3VA!$CZ112,L3VA!$CN112,L3VA!$DF112,L3VA!$CB112,L3VA!#REF!,L3VA!$DR112,L3VA!$DX112,L3VA!$ED112,L3VA!$EJ112,L3VA!$EP112,L3VA!$EV112,L3VA!$FB112,L3VA!$DL112)=0,"",AVERAGE(N112,Z112,T112,AF112,AL112,AX112,AR112,BJ112,BD112,BP112,BV112,CH112,CZ112,CN112,DF112,CB112,DR112,DX112,ED112,EJ112,EP112,EV112,FB112,DL112))</f>
        <v/>
      </c>
      <c r="N112" s="123" t="str">
        <f t="shared" si="81"/>
        <v/>
      </c>
      <c r="O112" s="124">
        <f>IFERROR(INDEX(DATASHEET!$A$1:$GG$231,MATCH(L3VA!$A112,DATASHEET!$A$1:$A$231,0),MATCH(L3VA!P$2,DATASHEET!$A$1:$GG$1,0)),"")</f>
        <v>0</v>
      </c>
      <c r="P112" s="105">
        <f>IF(VLOOKUP(L3VA!$A112,DATASHEET!$A$2:$EW$231,22,FALSE)="","",VLOOKUP(L3VA!$A112,DATASHEET!$A$2:$EW$231,22,FALSE))</f>
        <v>0</v>
      </c>
      <c r="Q112" s="105" t="str">
        <f t="shared" si="82"/>
        <v/>
      </c>
      <c r="R112" s="106" t="str">
        <f>IF(ISBLANK(DATASHEET!AF100),"",DATASHEET!AF100)</f>
        <v/>
      </c>
      <c r="S112" s="107" t="str">
        <f>IF(ISBLANK(DATASHEET!AG100),"",DATASHEET!AG100)</f>
        <v/>
      </c>
      <c r="T112" s="123" t="str">
        <f t="shared" si="83"/>
        <v/>
      </c>
      <c r="U112" s="124">
        <f>IFERROR(INDEX(DATASHEET!$A$1:$GG$231,MATCH(L3VA!$A112,DATASHEET!$A$1:$A$231,0),MATCH(L3VA!V$2,DATASHEET!$A$1:$GG$1,0)),"")</f>
        <v>0</v>
      </c>
      <c r="V112" s="105">
        <f>IF(VLOOKUP(L3VA!$A112,DATASHEET!$A$2:$EW$231,27,FALSE)="","",VLOOKUP(L3VA!$A112,DATASHEET!$A$2:$EW$231,27,FALSE))</f>
        <v>0</v>
      </c>
      <c r="W112" s="105" t="str">
        <f t="shared" si="84"/>
        <v/>
      </c>
      <c r="X112" s="106" t="str">
        <f>IF(ISBLANK(DATASHEET!AK100),"",DATASHEET!AK100)</f>
        <v/>
      </c>
      <c r="Y112" s="107" t="str">
        <f>IF(ISBLANK(DATASHEET!AL100),"",DATASHEET!AL100)</f>
        <v/>
      </c>
      <c r="Z112" s="123" t="str">
        <f t="shared" si="85"/>
        <v/>
      </c>
      <c r="AA112" s="124">
        <f>IFERROR(INDEX(DATASHEET!$A$1:$GG$231,MATCH(L3VA!$A112,DATASHEET!$A$1:$A$231,0),MATCH(L3VA!AB$2,DATASHEET!$A$1:$GG$1,0)),"")</f>
        <v>0</v>
      </c>
      <c r="AB112" s="105" t="str">
        <f>IF(VLOOKUP(L3VA!$A112,DATASHEET!$A$2:$EW$231,32,FALSE)="","",VLOOKUP(L3VA!$A112,DATASHEET!$A$2:$EW$231,32,FALSE))</f>
        <v/>
      </c>
      <c r="AC112" s="105" t="str">
        <f t="shared" si="86"/>
        <v/>
      </c>
      <c r="AD112" s="106" t="str">
        <f>IF(ISBLANK(DATASHEET!AP100),"",DATASHEET!AP100)</f>
        <v/>
      </c>
      <c r="AE112" s="107" t="str">
        <f>IF(ISBLANK(DATASHEET!AQ100),"",DATASHEET!AQ100)</f>
        <v/>
      </c>
      <c r="AF112" s="123" t="str">
        <f t="shared" si="87"/>
        <v/>
      </c>
      <c r="AG112" s="124">
        <f>IFERROR(INDEX(DATASHEET!$A$1:$GG$231,MATCH(L3VA!$A112,DATASHEET!$A$1:$A$231,0),MATCH(L3VA!AH$2,DATASHEET!$A$1:$GG$1,0)),"")</f>
        <v>0</v>
      </c>
      <c r="AH112" s="105" t="str">
        <f>IF(VLOOKUP(L3VA!$A112,DATASHEET!$A$2:$EW$231,37,FALSE)="","",VLOOKUP(L3VA!$A112,DATASHEET!$A$2:$EW$231,37,FALSE))</f>
        <v/>
      </c>
      <c r="AI112" s="105" t="str">
        <f t="shared" si="88"/>
        <v/>
      </c>
      <c r="AJ112" s="106" t="str">
        <f>IF(ISBLANK(DATASHEET!AU100),"",DATASHEET!AU100)</f>
        <v/>
      </c>
      <c r="AK112" s="107" t="str">
        <f>IF(ISBLANK(DATASHEET!AV100),"",DATASHEET!AV100)</f>
        <v/>
      </c>
      <c r="AL112" s="123" t="str">
        <f t="shared" si="89"/>
        <v/>
      </c>
      <c r="AM112" s="124">
        <f>IFERROR(INDEX(DATASHEET!$A$1:$GG$231,MATCH(L3VA!$A112,DATASHEET!$A$1:$A$231,0),MATCH(L3VA!AN$2,DATASHEET!$A$1:$GG$1,0)),"")</f>
        <v>0</v>
      </c>
      <c r="AN112" s="105" t="str">
        <f>IF(VLOOKUP(L3VA!$A112,DATASHEET!$A$2:$EW$231,42,FALSE)="","",VLOOKUP(L3VA!$A112,DATASHEET!$A$2:$EW$231,42,FALSE))</f>
        <v/>
      </c>
      <c r="AO112" s="105" t="str">
        <f t="shared" si="90"/>
        <v/>
      </c>
      <c r="AP112" s="106" t="str">
        <f>IF(ISBLANK(DATASHEET!AZ100),"",DATASHEET!AZ100)</f>
        <v/>
      </c>
      <c r="AQ112" s="107" t="str">
        <f>IF(ISBLANK(DATASHEET!BA100),"",DATASHEET!BA100)</f>
        <v/>
      </c>
      <c r="AR112" s="123" t="str">
        <f t="shared" si="91"/>
        <v/>
      </c>
      <c r="AS112" s="124">
        <f>IFERROR(INDEX(DATASHEET!$A$1:$GG$231,MATCH(L3VA!$A112,DATASHEET!$A$1:$A$231,0),MATCH(L3VA!AT$2,DATASHEET!$A$1:$GG$1,0)),"")</f>
        <v>0</v>
      </c>
      <c r="AT112" s="105" t="str">
        <f>IF(VLOOKUP(L3VA!$A112,DATASHEET!$A$2:$EW$231,47,FALSE)="","",VLOOKUP(L3VA!$A112,DATASHEET!$A$2:$EW$231,47,FALSE))</f>
        <v/>
      </c>
      <c r="AU112" s="105" t="str">
        <f t="shared" si="92"/>
        <v/>
      </c>
      <c r="AV112" s="106" t="str">
        <f>IF(ISBLANK(DATASHEET!BE100),"",DATASHEET!BE100)</f>
        <v/>
      </c>
      <c r="AW112" s="107" t="str">
        <f>IF(ISBLANK(DATASHEET!BF100),"",DATASHEET!BF100)</f>
        <v/>
      </c>
      <c r="AX112" s="123" t="str">
        <f t="shared" si="93"/>
        <v/>
      </c>
      <c r="AY112" s="124">
        <f>IFERROR(INDEX(DATASHEET!$A$1:$GG$231,MATCH(L3VA!$A112,DATASHEET!$A$1:$A$231,0),MATCH(L3VA!AZ$2,DATASHEET!$A$1:$GG$1,0)),"")</f>
        <v>0</v>
      </c>
      <c r="AZ112" s="105" t="str">
        <f>IF(VLOOKUP(L3VA!$A112,DATASHEET!$A$2:$EW$231,52,FALSE)="","",VLOOKUP(L3VA!$A112,DATASHEET!$A$2:$EW$231,52,FALSE))</f>
        <v/>
      </c>
      <c r="BA112" s="105" t="str">
        <f t="shared" si="94"/>
        <v/>
      </c>
      <c r="BB112" s="106" t="str">
        <f>IF(ISBLANK(DATASHEET!BJ100),"",DATASHEET!BJ100)</f>
        <v>EC</v>
      </c>
      <c r="BC112" s="107" t="str">
        <f>IF(ISBLANK(DATASHEET!BK100),"",DATASHEET!BK100)</f>
        <v>12D-DR-4</v>
      </c>
      <c r="BD112" s="123" t="str">
        <f t="shared" si="95"/>
        <v/>
      </c>
      <c r="BE112" s="124">
        <f>IFERROR(INDEX(DATASHEET!$A$1:$GG$231,MATCH(L3VA!$A112,DATASHEET!$A$1:$A$231,0),MATCH(L3VA!BF$2,DATASHEET!$A$1:$GG$1,0)),"")</f>
        <v>0</v>
      </c>
      <c r="BF112" s="105" t="str">
        <f>IF(VLOOKUP(L3VA!$A112,DATASHEET!$A$2:$EW$231,57,FALSE)="","",VLOOKUP(L3VA!$A112,DATASHEET!$A$2:$EW$231,57,FALSE))</f>
        <v/>
      </c>
      <c r="BG112" s="105" t="str">
        <f t="shared" si="96"/>
        <v/>
      </c>
      <c r="BH112" s="106" t="str">
        <f>IF(ISBLANK(DATASHEET!BO100),"",DATASHEET!BO100)</f>
        <v/>
      </c>
      <c r="BI112" s="107" t="str">
        <f>IF(ISBLANK(DATASHEET!BP100),"",DATASHEET!BP100)</f>
        <v/>
      </c>
      <c r="BJ112" s="123" t="str">
        <f t="shared" si="97"/>
        <v/>
      </c>
      <c r="BK112" s="124">
        <f>IFERROR(INDEX(DATASHEET!$A$1:$GG$231,MATCH(L3VA!$A112,DATASHEET!$A$1:$A$231,0),MATCH(L3VA!BL$2,DATASHEET!$A$1:$GG$1,0)),"")</f>
        <v>0</v>
      </c>
      <c r="BL112" s="105" t="str">
        <f>IF(VLOOKUP(L3VA!$A112,DATASHEET!$A$2:$EW$231,62,FALSE)="","",VLOOKUP(L3VA!$A112,DATASHEET!$A$2:$EW$231,62,FALSE))</f>
        <v>EC</v>
      </c>
      <c r="BM112" s="105" t="str">
        <f t="shared" si="98"/>
        <v/>
      </c>
      <c r="BN112" s="106" t="str">
        <f>IF(ISBLANK(DATASHEET!BT100),"",DATASHEET!BT100)</f>
        <v>KK</v>
      </c>
      <c r="BO112" s="107" t="str">
        <f>IF(ISBLANK(DATASHEET!BU100),"",DATASHEET!BU100)</f>
        <v>12E-EA-3</v>
      </c>
      <c r="BP112" s="123" t="str">
        <f t="shared" si="99"/>
        <v/>
      </c>
      <c r="BQ112" s="124">
        <f>IFERROR(INDEX(DATASHEET!$A$1:$GG$231,MATCH(L3VA!$A112,DATASHEET!$A$1:$A$231,0),MATCH(L3VA!BR$2,DATASHEET!$A$1:$GG$1,0)),"")</f>
        <v>0</v>
      </c>
      <c r="BR112" s="105" t="str">
        <f>IF(VLOOKUP(L3VA!$A112,DATASHEET!$A$2:$EW$231,67,FALSE)="","",VLOOKUP(L3VA!$A112,DATASHEET!$A$2:$EW$231,67,FALSE))</f>
        <v/>
      </c>
      <c r="BS112" s="105" t="str">
        <f t="shared" si="100"/>
        <v/>
      </c>
      <c r="BT112" s="106" t="str">
        <f>IF(ISBLANK(DATASHEET!BY100),"",DATASHEET!BY100)</f>
        <v/>
      </c>
      <c r="BU112" s="107" t="str">
        <f>IF(ISBLANK(DATASHEET!BZ100),"",DATASHEET!BZ100)</f>
        <v/>
      </c>
      <c r="BV112" s="123" t="str">
        <f t="shared" si="101"/>
        <v/>
      </c>
      <c r="BW112" s="124">
        <f>IFERROR(INDEX(DATASHEET!$A$1:$GG$231,MATCH(L3VA!$A112,DATASHEET!$A$1:$A$231,0),MATCH(L3VA!BX$2,DATASHEET!$A$1:$GG$1,0)),"")</f>
        <v>0</v>
      </c>
      <c r="BX112" s="105" t="str">
        <f>IF(VLOOKUP(L3VA!$A112,DATASHEET!$A$2:$EW$231,77,FALSE)="","",VLOOKUP(L3VA!$A112,DATASHEET!$A$2:$EW$231,77,FALSE))</f>
        <v/>
      </c>
      <c r="BY112" s="105" t="str">
        <f t="shared" si="102"/>
        <v/>
      </c>
      <c r="BZ112" s="106" t="str">
        <f>IF(ISBLANK(DATASHEET!CI100),"",DATASHEET!CI100)</f>
        <v/>
      </c>
      <c r="CA112" s="107" t="str">
        <f>IF(ISBLANK(DATASHEET!CJ100),"",DATASHEET!CJ100)</f>
        <v/>
      </c>
      <c r="CB112" s="123" t="str">
        <f t="shared" si="103"/>
        <v/>
      </c>
      <c r="CC112" s="124">
        <f>IFERROR(INDEX(DATASHEET!$A$1:$GG$231,MATCH(L3VA!$A112,DATASHEET!$A$1:$A$231,0),MATCH(L3VA!CD$2,DATASHEET!$A$1:$GG$1,0)),"")</f>
        <v>0</v>
      </c>
      <c r="CD112" s="105" t="str">
        <f>IF(VLOOKUP(L3VA!$A112,DATASHEET!$A$2:$EW$231,82,FALSE)="","",VLOOKUP(L3VA!$A112,DATASHEET!$A$2:$EW$231,82,FALSE))</f>
        <v>BH</v>
      </c>
      <c r="CE112" s="105" t="str">
        <f t="shared" si="104"/>
        <v/>
      </c>
      <c r="CF112" s="106" t="str">
        <f>IF(ISBLANK(DATASHEET!CN100),"",DATASHEET!CN100)</f>
        <v/>
      </c>
      <c r="CG112" s="107" t="str">
        <f>IF(ISBLANK(DATASHEET!CO100),"",DATASHEET!CO100)</f>
        <v/>
      </c>
      <c r="CH112" s="123" t="str">
        <f t="shared" si="105"/>
        <v/>
      </c>
      <c r="CI112" s="124">
        <f>IFERROR(INDEX(DATASHEET!$A$1:$GG$231,MATCH(L3VA!$A112,DATASHEET!$A$1:$A$231,0),MATCH(L3VA!CJ$2,DATASHEET!$A$1:$GG$1,0)),"")</f>
        <v>0</v>
      </c>
      <c r="CJ112" s="105" t="str">
        <f>IF(VLOOKUP(L3VA!$A112,DATASHEET!$A$2:$EW$231,87,FALSE)="","",VLOOKUP(L3VA!$A112,DATASHEET!$A$2:$EW$231,87,FALSE))</f>
        <v/>
      </c>
      <c r="CK112" s="105" t="str">
        <f t="shared" si="79"/>
        <v/>
      </c>
      <c r="CL112" s="106" t="str">
        <f>IF(ISBLANK(DATASHEET!CS100),"",DATASHEET!CS100)</f>
        <v/>
      </c>
      <c r="CM112" s="107" t="str">
        <f>IF(ISBLANK(DATASHEET!CT100),"",DATASHEET!CT100)</f>
        <v/>
      </c>
      <c r="CN112" s="123" t="str">
        <f t="shared" si="106"/>
        <v/>
      </c>
      <c r="CO112" s="124">
        <f>IFERROR(INDEX(DATASHEET!$A$1:$GG$231,MATCH(L3VA!$A112,DATASHEET!$A$1:$A$231,0),MATCH(L3VA!CP$2,DATASHEET!$A$1:$GG$1,0)),"")</f>
        <v>0</v>
      </c>
      <c r="CP112" s="105" t="str">
        <f>IF(VLOOKUP(L3VA!$A112,DATASHEET!$A$2:$EW$231,92,FALSE)="","",VLOOKUP(L3VA!$A112,DATASHEET!$A$2:$EW$231,92,FALSE))</f>
        <v/>
      </c>
      <c r="CQ112" s="105" t="str">
        <f t="shared" si="107"/>
        <v/>
      </c>
      <c r="CR112" s="106" t="str">
        <f>IF(ISBLANK(DATASHEET!CX100),"",DATASHEET!CX100)</f>
        <v/>
      </c>
      <c r="CS112" s="107" t="str">
        <f>IF(ISBLANK(DATASHEET!CY100),"",DATASHEET!CY100)</f>
        <v/>
      </c>
      <c r="CT112" s="123" t="str">
        <f t="shared" si="108"/>
        <v/>
      </c>
      <c r="CU112" s="124">
        <f>IFERROR(INDEX(DATASHEET!$A$1:$GG$231,MATCH(L3VA!$A112,DATASHEET!$A$1:$A$231,0),MATCH(L3VA!CV$2,DATASHEET!$A$1:$GG$1,0)),"")</f>
        <v>0</v>
      </c>
      <c r="CV112" s="105" t="str">
        <f>IF(VLOOKUP(L3VA!$A112,DATASHEET!$A$2:$EW$231,107,FALSE)="","",VLOOKUP(L3VA!$A112,DATASHEET!$A$2:$EW$231,107,FALSE))</f>
        <v/>
      </c>
      <c r="CW112" s="105" t="str">
        <f t="shared" si="109"/>
        <v/>
      </c>
      <c r="CX112" s="106" t="str">
        <f>IF(ISBLANK(DATASHEET!DC100),"",DATASHEET!DC100)</f>
        <v/>
      </c>
      <c r="CY112" s="107" t="str">
        <f>IF(ISBLANK(DATASHEET!DD100),"",DATASHEET!DD100)</f>
        <v/>
      </c>
      <c r="CZ112" s="123" t="str">
        <f t="shared" si="110"/>
        <v/>
      </c>
      <c r="DA112" s="124">
        <f>IFERROR(INDEX(DATASHEET!$A$1:$GG$231,MATCH(L3VA!$A112,DATASHEET!$A$1:$A$231,0),MATCH(L3VA!DB$2,DATASHEET!$A$1:$GG$1,0)),"")</f>
        <v>0</v>
      </c>
      <c r="DB112" s="105" t="str">
        <f>IF(VLOOKUP(L3VA!$A112,DATASHEET!$A$2:$EW$231,97,FALSE)="","",VLOOKUP(L3VA!$A112,DATASHEET!$A$2:$EW$231,97,FALSE))</f>
        <v/>
      </c>
      <c r="DC112" s="105" t="str">
        <f t="shared" si="111"/>
        <v/>
      </c>
      <c r="DD112" s="106" t="str">
        <f>IF(ISBLANK(DATASHEET!DH100),"",DATASHEET!DH100)</f>
        <v/>
      </c>
      <c r="DE112" s="107" t="str">
        <f>IF(ISBLANK(DATASHEET!DI100),"",DATASHEET!DI100)</f>
        <v/>
      </c>
      <c r="DF112" s="123" t="str">
        <f t="shared" si="112"/>
        <v/>
      </c>
      <c r="DG112" s="124">
        <f>IFERROR(INDEX(DATASHEET!$A$1:$GG$231,MATCH(L3VA!$A112,DATASHEET!$A$1:$A$231,0),MATCH(L3VA!DH$2,DATASHEET!$A$1:$GG$1,0)),"")</f>
        <v>0</v>
      </c>
      <c r="DH112" s="105" t="str">
        <f>IF(VLOOKUP(L3VA!$A112,DATASHEET!$A$2:$EW$231,102,FALSE)="","",VLOOKUP(L3VA!$A112,DATASHEET!$A$2:$EW$231,102,FALSE))</f>
        <v/>
      </c>
      <c r="DI112" s="105" t="str">
        <f t="shared" si="113"/>
        <v/>
      </c>
      <c r="DJ112" s="106" t="str">
        <f>IF(ISBLANK(DATASHEET!DM100),"",DATASHEET!DM100)</f>
        <v/>
      </c>
      <c r="DK112" s="107" t="str">
        <f>IF(ISBLANK(DATASHEET!DN100),"",DATASHEET!DN100)</f>
        <v/>
      </c>
      <c r="DL112" s="123" t="str">
        <f t="shared" si="114"/>
        <v/>
      </c>
      <c r="DM112" s="124">
        <f>IFERROR(INDEX(DATASHEET!$A$1:$GG$231,MATCH(L3VA!$A112,DATASHEET!$A$1:$A$231,0),MATCH(L3VA!DN$2,DATASHEET!$A$1:$GG$1,0)),"")</f>
        <v>0</v>
      </c>
      <c r="DN112" s="105" t="str">
        <f>IF(VLOOKUP(L3VA!$A112,DATASHEET!$A$2:$FW$231,112,FALSE)="","",VLOOKUP(L3VA!$A112,DATASHEET!$A$2:$FW$231,112,FALSE))</f>
        <v/>
      </c>
      <c r="DO112" s="105" t="str">
        <f t="shared" si="80"/>
        <v/>
      </c>
      <c r="DP112" s="106" t="str">
        <f>IF(ISBLANK(DATASHEET!DR100),"",DATASHEET!DR100)</f>
        <v/>
      </c>
      <c r="DQ112" s="107" t="str">
        <f>IF(ISBLANK(DATASHEET!DS100),"",DATASHEET!DS100)</f>
        <v/>
      </c>
      <c r="DR112" s="123" t="str">
        <f t="shared" si="115"/>
        <v/>
      </c>
      <c r="DS112" s="124">
        <f>IFERROR(INDEX(DATASHEET!$A$1:$GG$231,MATCH(L3VA!$A112,DATASHEET!$A$1:$A$231,0),MATCH(L3VA!DT$2,DATASHEET!$A$1:$GG$1,0)),"")</f>
        <v>0</v>
      </c>
      <c r="DT112" s="105" t="str">
        <f>IF(VLOOKUP(L3VA!$A112,DATASHEET!$A$2:$EW$231,117,FALSE)="","",VLOOKUP(L3VA!$A112,DATASHEET!$A$2:$EW$231,117,FALSE))</f>
        <v/>
      </c>
      <c r="DU112" s="105" t="str">
        <f t="shared" si="116"/>
        <v/>
      </c>
      <c r="DV112" s="106" t="str">
        <f>IF(ISBLANK(DATASHEET!DW100),"",DATASHEET!DW100)</f>
        <v/>
      </c>
      <c r="DW112" s="107" t="str">
        <f>IF(ISBLANK(DATASHEET!DX100),"",DATASHEET!DX100)</f>
        <v/>
      </c>
      <c r="DX112" s="123" t="str">
        <f t="shared" si="117"/>
        <v/>
      </c>
      <c r="DY112" s="124" t="str">
        <f>IFERROR(INDEX(DATASHEET!$A$1:$GG$231,MATCH(L3VA!$A112,DATASHEET!$A$1:$A$231,0),MATCH(L3VA!DZ$2,DATASHEET!$A$1:$GG$1,0)),"")</f>
        <v/>
      </c>
      <c r="DZ112" s="105" t="str">
        <f>IF(VLOOKUP(L3VA!$A112,DATASHEET!$A$2:$EW$231,122,FALSE)="","",VLOOKUP(L3VA!$A112,DATASHEET!$A$2:$EW$231,122,FALSE))</f>
        <v/>
      </c>
      <c r="EA112" s="105" t="str">
        <f t="shared" si="118"/>
        <v/>
      </c>
      <c r="EB112" s="106" t="str">
        <f>IF(ISBLANK(DATASHEET!EB100),"",DATASHEET!EB100)</f>
        <v/>
      </c>
      <c r="EC112" s="107" t="str">
        <f>IF(ISBLANK(DATASHEET!EC100),"",DATASHEET!EC100)</f>
        <v/>
      </c>
      <c r="ED112" s="123" t="str">
        <f t="shared" si="119"/>
        <v/>
      </c>
      <c r="EE112" s="124">
        <f>IFERROR(INDEX(DATASHEET!$A$1:$GG$231,MATCH(L3VA!$A112,DATASHEET!$A$1:$A$231,0),MATCH(L3VA!EF$2,DATASHEET!$A$1:$GG$1,0)),"")</f>
        <v>0</v>
      </c>
      <c r="EF112" s="105" t="str">
        <f>IF(VLOOKUP(L3VA!$A112,DATASHEET!$A$2:$EW$231,127,FALSE)="","",VLOOKUP(L3VA!$A112,DATASHEET!$A$2:$EW$231,127,FALSE))</f>
        <v/>
      </c>
      <c r="EG112" s="105" t="str">
        <f t="shared" si="120"/>
        <v/>
      </c>
      <c r="EH112" s="106" t="str">
        <f>IF(ISBLANK(DATASHEET!EG100),"",DATASHEET!EG100)</f>
        <v/>
      </c>
      <c r="EI112" s="107" t="str">
        <f>IF(ISBLANK(DATASHEET!EH100),"",DATASHEET!EH100)</f>
        <v/>
      </c>
      <c r="EJ112" s="123" t="str">
        <f t="shared" si="121"/>
        <v/>
      </c>
      <c r="EK112" s="124">
        <f>IFERROR(INDEX(DATASHEET!$A$1:$GG$231,MATCH(L3VA!$A112,DATASHEET!$A$1:$A$231,0),MATCH(L3VA!EL$2,DATASHEET!$A$1:$GG$1,0)),"")</f>
        <v>0</v>
      </c>
      <c r="EL112" s="105" t="str">
        <f>IF(VLOOKUP(L3VA!$A112,DATASHEET!$A$2:$EW$231,132,FALSE)="","",VLOOKUP(L3VA!$A112,DATASHEET!$A$2:$EW$231,132,FALSE))</f>
        <v/>
      </c>
      <c r="EM112" s="105" t="str">
        <f t="shared" si="122"/>
        <v/>
      </c>
      <c r="EN112" s="106" t="str">
        <f>IF(ISBLANK(DATASHEET!EL100),"",DATASHEET!EL100)</f>
        <v/>
      </c>
      <c r="EO112" s="107" t="str">
        <f>IF(ISBLANK(DATASHEET!EM100),"",DATASHEET!EM100)</f>
        <v/>
      </c>
      <c r="EP112" s="123" t="str">
        <f t="shared" si="123"/>
        <v/>
      </c>
      <c r="EQ112" s="124">
        <f>IFERROR(INDEX(DATASHEET!$A$1:$GG$231,MATCH(L3VA!$A112,DATASHEET!$A$1:$A$231,0),MATCH(L3VA!ER$2,DATASHEET!$A$1:$GG$1,0)),"")</f>
        <v>0</v>
      </c>
      <c r="ER112" s="105" t="str">
        <f>IF(VLOOKUP(L3VA!$A112,DATASHEET!$A$2:$EW$231,137,FALSE)="","",VLOOKUP(L3VA!$A112,DATASHEET!$A$2:$EW$231,137,FALSE))</f>
        <v/>
      </c>
      <c r="ES112" s="105" t="str">
        <f t="shared" si="124"/>
        <v/>
      </c>
      <c r="ET112" s="106" t="str">
        <f>IF(ISBLANK(DATASHEET!EQ100),"",DATASHEET!EQ100)</f>
        <v>BG</v>
      </c>
      <c r="EU112" s="107" t="str">
        <f>IF(ISBLANK(DATASHEET!ER100),"",DATASHEET!ER100)</f>
        <v>12A-PY-10</v>
      </c>
      <c r="EV112" s="123" t="str">
        <f t="shared" si="125"/>
        <v/>
      </c>
      <c r="EW112" s="124">
        <f>IFERROR(INDEX(DATASHEET!$A$1:$GG$231,MATCH(L3VA!$A112,DATASHEET!$A$1:$A$231,0),MATCH(L3VA!EX$2,DATASHEET!$A$1:$GG$1,0)),"")</f>
        <v>0</v>
      </c>
      <c r="EX112" s="105" t="str">
        <f>IF(VLOOKUP(L3VA!$A112,DATASHEET!$A$2:$EW$231,142,FALSE)="","",VLOOKUP(L3VA!$A112,DATASHEET!$A$2:$EW$231,142,FALSE))</f>
        <v/>
      </c>
      <c r="EY112" s="105" t="str">
        <f t="shared" si="126"/>
        <v/>
      </c>
      <c r="EZ112" s="106" t="str">
        <f>IF(ISBLANK(DATASHEET!EV100),"",DATASHEET!EV100)</f>
        <v/>
      </c>
      <c r="FA112" s="107" t="str">
        <f>IF(ISBLANK(DATASHEET!EW100),"",DATASHEET!EW100)</f>
        <v/>
      </c>
      <c r="FB112" s="123" t="str">
        <f t="shared" si="127"/>
        <v/>
      </c>
      <c r="FC112" s="124">
        <f>IFERROR(INDEX(DATASHEET!$A$1:$GG$231,MATCH(L3VA!$A112,DATASHEET!$A$1:$A$231,0),MATCH(L3VA!FD$2,DATASHEET!$A$1:$GG$1,0)),"")</f>
        <v>0</v>
      </c>
      <c r="FD112" s="105" t="str">
        <f>IF(VLOOKUP(L3VA!$A112,DATASHEET!$A$2:$FW$231,147,FALSE)="","",VLOOKUP(L3VA!$A112,DATASHEET!$A$2:$FW$231,147,FALSE))</f>
        <v>BG</v>
      </c>
      <c r="FE112" s="105" t="str">
        <f t="shared" si="128"/>
        <v/>
      </c>
      <c r="FF112" s="106" t="str">
        <f>IF(ISBLANK(DATASHEET!FA100),"",DATASHEET!FA100)</f>
        <v/>
      </c>
      <c r="FG112" s="107" t="str">
        <f>IF(ISBLANK(DATASHEET!FB100),"",DATASHEET!FB100)</f>
        <v/>
      </c>
    </row>
    <row r="113" spans="1:163" x14ac:dyDescent="0.25">
      <c r="A113" s="354">
        <f>DATASHEET!A101</f>
        <v>160091</v>
      </c>
      <c r="B113" s="42" t="str">
        <f>DATASHEET!B101</f>
        <v>JAMES, Marcus</v>
      </c>
      <c r="C113" s="109" t="str">
        <f>DATASHEET!C101</f>
        <v>12SG</v>
      </c>
      <c r="D113" s="110" t="str">
        <f>DATASHEET!D101</f>
        <v>M</v>
      </c>
      <c r="E113" s="110" t="str">
        <f>IFERROR(VLOOKUP(A113,'[5]Y12 Students'!$E$3:$I$271,5,FALSE),"")</f>
        <v>EXTERNAL</v>
      </c>
      <c r="F113" s="110" t="str">
        <f>DATASHEET!E101</f>
        <v>N</v>
      </c>
      <c r="G113" s="110" t="str">
        <f>DATASHEET!F101</f>
        <v>White Other</v>
      </c>
      <c r="H113" s="110" t="str">
        <f>DATASHEET!G101</f>
        <v>N</v>
      </c>
      <c r="I113" s="110" t="str">
        <f>DATASHEET!H101</f>
        <v>N</v>
      </c>
      <c r="J113" s="111" t="str">
        <f>DATASHEET!J101</f>
        <v>6.25+ (B/A)</v>
      </c>
      <c r="K113" s="104" t="str">
        <f t="shared" si="77"/>
        <v/>
      </c>
      <c r="L113" s="104" t="str">
        <f t="shared" si="78"/>
        <v/>
      </c>
      <c r="M113" s="336" t="str">
        <f>IF(COUNT(L3VA!$N113,L3VA!$Z113,L3VA!$T113,L3VA!$AF113,L3VA!$AX113,L3VA!$AR113,L3VA!$BJ113,L3VA!$BD113,L3VA!$BP113,L3VA!#REF!,L3VA!$AL113,L3VA!$BV113,L3VA!$CH113,L3VA!$CZ113,L3VA!$CN113,L3VA!$DF113,L3VA!$CB113,L3VA!#REF!,L3VA!$DR113,L3VA!$DX113,L3VA!$ED113,L3VA!$EJ113,L3VA!$EP113,L3VA!$EV113,L3VA!$FB113,L3VA!$DL113)=0,"",AVERAGE(N113,Z113,T113,AF113,AL113,AX113,AR113,BJ113,BD113,BP113,BV113,CH113,CZ113,CN113,DF113,CB113,DR113,DX113,ED113,EJ113,EP113,EV113,FB113,DL113))</f>
        <v/>
      </c>
      <c r="N113" s="123" t="str">
        <f t="shared" si="81"/>
        <v/>
      </c>
      <c r="O113" s="124">
        <f>IFERROR(INDEX(DATASHEET!$A$1:$GG$231,MATCH(L3VA!$A113,DATASHEET!$A$1:$A$231,0),MATCH(L3VA!P$2,DATASHEET!$A$1:$GG$1,0)),"")</f>
        <v>0</v>
      </c>
      <c r="P113" s="105">
        <f>IF(VLOOKUP(L3VA!$A113,DATASHEET!$A$2:$EW$231,22,FALSE)="","",VLOOKUP(L3VA!$A113,DATASHEET!$A$2:$EW$231,22,FALSE))</f>
        <v>0</v>
      </c>
      <c r="Q113" s="105" t="str">
        <f t="shared" si="82"/>
        <v/>
      </c>
      <c r="R113" s="106" t="str">
        <f>IF(ISBLANK(DATASHEET!AF101),"",DATASHEET!AF101)</f>
        <v/>
      </c>
      <c r="S113" s="107" t="str">
        <f>IF(ISBLANK(DATASHEET!AG101),"",DATASHEET!AG101)</f>
        <v/>
      </c>
      <c r="T113" s="123" t="str">
        <f t="shared" si="83"/>
        <v/>
      </c>
      <c r="U113" s="124">
        <f>IFERROR(INDEX(DATASHEET!$A$1:$GG$231,MATCH(L3VA!$A113,DATASHEET!$A$1:$A$231,0),MATCH(L3VA!V$2,DATASHEET!$A$1:$GG$1,0)),"")</f>
        <v>0</v>
      </c>
      <c r="V113" s="105">
        <f>IF(VLOOKUP(L3VA!$A113,DATASHEET!$A$2:$EW$231,27,FALSE)="","",VLOOKUP(L3VA!$A113,DATASHEET!$A$2:$EW$231,27,FALSE))</f>
        <v>0</v>
      </c>
      <c r="W113" s="105" t="str">
        <f t="shared" si="84"/>
        <v/>
      </c>
      <c r="X113" s="106" t="str">
        <f>IF(ISBLANK(DATASHEET!AK101),"",DATASHEET!AK101)</f>
        <v/>
      </c>
      <c r="Y113" s="107" t="str">
        <f>IF(ISBLANK(DATASHEET!AL101),"",DATASHEET!AL101)</f>
        <v/>
      </c>
      <c r="Z113" s="123" t="str">
        <f t="shared" si="85"/>
        <v/>
      </c>
      <c r="AA113" s="124">
        <f>IFERROR(INDEX(DATASHEET!$A$1:$GG$231,MATCH(L3VA!$A113,DATASHEET!$A$1:$A$231,0),MATCH(L3VA!AB$2,DATASHEET!$A$1:$GG$1,0)),"")</f>
        <v>0</v>
      </c>
      <c r="AB113" s="105" t="str">
        <f>IF(VLOOKUP(L3VA!$A113,DATASHEET!$A$2:$EW$231,32,FALSE)="","",VLOOKUP(L3VA!$A113,DATASHEET!$A$2:$EW$231,32,FALSE))</f>
        <v/>
      </c>
      <c r="AC113" s="105" t="str">
        <f t="shared" si="86"/>
        <v/>
      </c>
      <c r="AD113" s="106" t="str">
        <f>IF(ISBLANK(DATASHEET!AP101),"",DATASHEET!AP101)</f>
        <v/>
      </c>
      <c r="AE113" s="107" t="str">
        <f>IF(ISBLANK(DATASHEET!AQ101),"",DATASHEET!AQ101)</f>
        <v/>
      </c>
      <c r="AF113" s="123" t="str">
        <f t="shared" si="87"/>
        <v/>
      </c>
      <c r="AG113" s="124">
        <f>IFERROR(INDEX(DATASHEET!$A$1:$GG$231,MATCH(L3VA!$A113,DATASHEET!$A$1:$A$231,0),MATCH(L3VA!AH$2,DATASHEET!$A$1:$GG$1,0)),"")</f>
        <v>0</v>
      </c>
      <c r="AH113" s="105" t="str">
        <f>IF(VLOOKUP(L3VA!$A113,DATASHEET!$A$2:$EW$231,37,FALSE)="","",VLOOKUP(L3VA!$A113,DATASHEET!$A$2:$EW$231,37,FALSE))</f>
        <v/>
      </c>
      <c r="AI113" s="105" t="str">
        <f t="shared" si="88"/>
        <v/>
      </c>
      <c r="AJ113" s="106" t="str">
        <f>IF(ISBLANK(DATASHEET!AU101),"",DATASHEET!AU101)</f>
        <v/>
      </c>
      <c r="AK113" s="107" t="str">
        <f>IF(ISBLANK(DATASHEET!AV101),"",DATASHEET!AV101)</f>
        <v/>
      </c>
      <c r="AL113" s="123" t="str">
        <f t="shared" si="89"/>
        <v/>
      </c>
      <c r="AM113" s="124">
        <f>IFERROR(INDEX(DATASHEET!$A$1:$GG$231,MATCH(L3VA!$A113,DATASHEET!$A$1:$A$231,0),MATCH(L3VA!AN$2,DATASHEET!$A$1:$GG$1,0)),"")</f>
        <v>0</v>
      </c>
      <c r="AN113" s="105" t="str">
        <f>IF(VLOOKUP(L3VA!$A113,DATASHEET!$A$2:$EW$231,42,FALSE)="","",VLOOKUP(L3VA!$A113,DATASHEET!$A$2:$EW$231,42,FALSE))</f>
        <v/>
      </c>
      <c r="AO113" s="105" t="str">
        <f t="shared" si="90"/>
        <v/>
      </c>
      <c r="AP113" s="106" t="str">
        <f>IF(ISBLANK(DATASHEET!AZ101),"",DATASHEET!AZ101)</f>
        <v>DCR</v>
      </c>
      <c r="AQ113" s="107" t="str">
        <f>IF(ISBLANK(DATASHEET!BA101),"",DATASHEET!BA101)</f>
        <v>12C-CS-3</v>
      </c>
      <c r="AR113" s="123" t="str">
        <f t="shared" si="91"/>
        <v/>
      </c>
      <c r="AS113" s="124">
        <f>IFERROR(INDEX(DATASHEET!$A$1:$GG$231,MATCH(L3VA!$A113,DATASHEET!$A$1:$A$231,0),MATCH(L3VA!AT$2,DATASHEET!$A$1:$GG$1,0)),"")</f>
        <v>0</v>
      </c>
      <c r="AT113" s="105" t="str">
        <f>IF(VLOOKUP(L3VA!$A113,DATASHEET!$A$2:$EW$231,47,FALSE)="","",VLOOKUP(L3VA!$A113,DATASHEET!$A$2:$EW$231,47,FALSE))</f>
        <v/>
      </c>
      <c r="AU113" s="105" t="str">
        <f t="shared" si="92"/>
        <v/>
      </c>
      <c r="AV113" s="106" t="str">
        <f>IF(ISBLANK(DATASHEET!BE101),"",DATASHEET!BE101)</f>
        <v/>
      </c>
      <c r="AW113" s="107" t="str">
        <f>IF(ISBLANK(DATASHEET!BF101),"",DATASHEET!BF101)</f>
        <v/>
      </c>
      <c r="AX113" s="123" t="str">
        <f t="shared" si="93"/>
        <v/>
      </c>
      <c r="AY113" s="124">
        <f>IFERROR(INDEX(DATASHEET!$A$1:$GG$231,MATCH(L3VA!$A113,DATASHEET!$A$1:$A$231,0),MATCH(L3VA!AZ$2,DATASHEET!$A$1:$GG$1,0)),"")</f>
        <v>0</v>
      </c>
      <c r="AZ113" s="105" t="str">
        <f>IF(VLOOKUP(L3VA!$A113,DATASHEET!$A$2:$EW$231,52,FALSE)="","",VLOOKUP(L3VA!$A113,DATASHEET!$A$2:$EW$231,52,FALSE))</f>
        <v>DCR</v>
      </c>
      <c r="BA113" s="105" t="str">
        <f t="shared" si="94"/>
        <v/>
      </c>
      <c r="BB113" s="106" t="str">
        <f>IF(ISBLANK(DATASHEET!BJ101),"",DATASHEET!BJ101)</f>
        <v/>
      </c>
      <c r="BC113" s="107" t="str">
        <f>IF(ISBLANK(DATASHEET!BK101),"",DATASHEET!BK101)</f>
        <v/>
      </c>
      <c r="BD113" s="123" t="str">
        <f t="shared" si="95"/>
        <v/>
      </c>
      <c r="BE113" s="124">
        <f>IFERROR(INDEX(DATASHEET!$A$1:$GG$231,MATCH(L3VA!$A113,DATASHEET!$A$1:$A$231,0),MATCH(L3VA!BF$2,DATASHEET!$A$1:$GG$1,0)),"")</f>
        <v>0</v>
      </c>
      <c r="BF113" s="105" t="str">
        <f>IF(VLOOKUP(L3VA!$A113,DATASHEET!$A$2:$EW$231,57,FALSE)="","",VLOOKUP(L3VA!$A113,DATASHEET!$A$2:$EW$231,57,FALSE))</f>
        <v/>
      </c>
      <c r="BG113" s="105" t="str">
        <f t="shared" si="96"/>
        <v/>
      </c>
      <c r="BH113" s="106" t="str">
        <f>IF(ISBLANK(DATASHEET!BO101),"",DATASHEET!BO101)</f>
        <v/>
      </c>
      <c r="BI113" s="107" t="str">
        <f>IF(ISBLANK(DATASHEET!BP101),"",DATASHEET!BP101)</f>
        <v/>
      </c>
      <c r="BJ113" s="123" t="str">
        <f t="shared" si="97"/>
        <v/>
      </c>
      <c r="BK113" s="124">
        <f>IFERROR(INDEX(DATASHEET!$A$1:$GG$231,MATCH(L3VA!$A113,DATASHEET!$A$1:$A$231,0),MATCH(L3VA!BL$2,DATASHEET!$A$1:$GG$1,0)),"")</f>
        <v>0</v>
      </c>
      <c r="BL113" s="105" t="str">
        <f>IF(VLOOKUP(L3VA!$A113,DATASHEET!$A$2:$EW$231,62,FALSE)="","",VLOOKUP(L3VA!$A113,DATASHEET!$A$2:$EW$231,62,FALSE))</f>
        <v/>
      </c>
      <c r="BM113" s="105" t="str">
        <f t="shared" si="98"/>
        <v/>
      </c>
      <c r="BN113" s="106" t="str">
        <f>IF(ISBLANK(DATASHEET!BT101),"",DATASHEET!BT101)</f>
        <v/>
      </c>
      <c r="BO113" s="107" t="str">
        <f>IF(ISBLANK(DATASHEET!BU101),"",DATASHEET!BU101)</f>
        <v/>
      </c>
      <c r="BP113" s="123" t="str">
        <f t="shared" si="99"/>
        <v/>
      </c>
      <c r="BQ113" s="124">
        <f>IFERROR(INDEX(DATASHEET!$A$1:$GG$231,MATCH(L3VA!$A113,DATASHEET!$A$1:$A$231,0),MATCH(L3VA!BR$2,DATASHEET!$A$1:$GG$1,0)),"")</f>
        <v>0</v>
      </c>
      <c r="BR113" s="105" t="str">
        <f>IF(VLOOKUP(L3VA!$A113,DATASHEET!$A$2:$EW$231,67,FALSE)="","",VLOOKUP(L3VA!$A113,DATASHEET!$A$2:$EW$231,67,FALSE))</f>
        <v/>
      </c>
      <c r="BS113" s="105" t="str">
        <f t="shared" si="100"/>
        <v/>
      </c>
      <c r="BT113" s="106" t="str">
        <f>IF(ISBLANK(DATASHEET!BY101),"",DATASHEET!BY101)</f>
        <v/>
      </c>
      <c r="BU113" s="107" t="str">
        <f>IF(ISBLANK(DATASHEET!BZ101),"",DATASHEET!BZ101)</f>
        <v/>
      </c>
      <c r="BV113" s="123" t="str">
        <f t="shared" si="101"/>
        <v/>
      </c>
      <c r="BW113" s="124">
        <f>IFERROR(INDEX(DATASHEET!$A$1:$GG$231,MATCH(L3VA!$A113,DATASHEET!$A$1:$A$231,0),MATCH(L3VA!BX$2,DATASHEET!$A$1:$GG$1,0)),"")</f>
        <v>0</v>
      </c>
      <c r="BX113" s="105" t="str">
        <f>IF(VLOOKUP(L3VA!$A113,DATASHEET!$A$2:$EW$231,77,FALSE)="","",VLOOKUP(L3VA!$A113,DATASHEET!$A$2:$EW$231,77,FALSE))</f>
        <v/>
      </c>
      <c r="BY113" s="105" t="str">
        <f t="shared" si="102"/>
        <v/>
      </c>
      <c r="BZ113" s="106" t="str">
        <f>IF(ISBLANK(DATASHEET!CI101),"",DATASHEET!CI101)</f>
        <v/>
      </c>
      <c r="CA113" s="107" t="str">
        <f>IF(ISBLANK(DATASHEET!CJ101),"",DATASHEET!CJ101)</f>
        <v/>
      </c>
      <c r="CB113" s="123" t="str">
        <f t="shared" si="103"/>
        <v/>
      </c>
      <c r="CC113" s="124">
        <f>IFERROR(INDEX(DATASHEET!$A$1:$GG$231,MATCH(L3VA!$A113,DATASHEET!$A$1:$A$231,0),MATCH(L3VA!CD$2,DATASHEET!$A$1:$GG$1,0)),"")</f>
        <v>0</v>
      </c>
      <c r="CD113" s="105" t="str">
        <f>IF(VLOOKUP(L3VA!$A113,DATASHEET!$A$2:$EW$231,82,FALSE)="","",VLOOKUP(L3VA!$A113,DATASHEET!$A$2:$EW$231,82,FALSE))</f>
        <v>LSA5</v>
      </c>
      <c r="CE113" s="105" t="str">
        <f t="shared" si="104"/>
        <v/>
      </c>
      <c r="CF113" s="106" t="str">
        <f>IF(ISBLANK(DATASHEET!CN101),"",DATASHEET!CN101)</f>
        <v/>
      </c>
      <c r="CG113" s="107" t="str">
        <f>IF(ISBLANK(DATASHEET!CO101),"",DATASHEET!CO101)</f>
        <v/>
      </c>
      <c r="CH113" s="123" t="str">
        <f t="shared" si="105"/>
        <v/>
      </c>
      <c r="CI113" s="124">
        <f>IFERROR(INDEX(DATASHEET!$A$1:$GG$231,MATCH(L3VA!$A113,DATASHEET!$A$1:$A$231,0),MATCH(L3VA!CJ$2,DATASHEET!$A$1:$GG$1,0)),"")</f>
        <v>0</v>
      </c>
      <c r="CJ113" s="105" t="str">
        <f>IF(VLOOKUP(L3VA!$A113,DATASHEET!$A$2:$EW$231,87,FALSE)="","",VLOOKUP(L3VA!$A113,DATASHEET!$A$2:$EW$231,87,FALSE))</f>
        <v/>
      </c>
      <c r="CK113" s="105" t="str">
        <f t="shared" si="79"/>
        <v/>
      </c>
      <c r="CL113" s="106" t="str">
        <f>IF(ISBLANK(DATASHEET!CS101),"",DATASHEET!CS101)</f>
        <v/>
      </c>
      <c r="CM113" s="107" t="str">
        <f>IF(ISBLANK(DATASHEET!CT101),"",DATASHEET!CT101)</f>
        <v/>
      </c>
      <c r="CN113" s="123" t="str">
        <f t="shared" si="106"/>
        <v/>
      </c>
      <c r="CO113" s="124">
        <f>IFERROR(INDEX(DATASHEET!$A$1:$GG$231,MATCH(L3VA!$A113,DATASHEET!$A$1:$A$231,0),MATCH(L3VA!CP$2,DATASHEET!$A$1:$GG$1,0)),"")</f>
        <v>0</v>
      </c>
      <c r="CP113" s="105" t="str">
        <f>IF(VLOOKUP(L3VA!$A113,DATASHEET!$A$2:$EW$231,92,FALSE)="","",VLOOKUP(L3VA!$A113,DATASHEET!$A$2:$EW$231,92,FALSE))</f>
        <v/>
      </c>
      <c r="CQ113" s="105" t="str">
        <f t="shared" si="107"/>
        <v/>
      </c>
      <c r="CR113" s="106" t="str">
        <f>IF(ISBLANK(DATASHEET!CX101),"",DATASHEET!CX101)</f>
        <v/>
      </c>
      <c r="CS113" s="107" t="str">
        <f>IF(ISBLANK(DATASHEET!CY101),"",DATASHEET!CY101)</f>
        <v/>
      </c>
      <c r="CT113" s="123" t="str">
        <f t="shared" si="108"/>
        <v/>
      </c>
      <c r="CU113" s="124">
        <f>IFERROR(INDEX(DATASHEET!$A$1:$GG$231,MATCH(L3VA!$A113,DATASHEET!$A$1:$A$231,0),MATCH(L3VA!CV$2,DATASHEET!$A$1:$GG$1,0)),"")</f>
        <v>0</v>
      </c>
      <c r="CV113" s="105" t="str">
        <f>IF(VLOOKUP(L3VA!$A113,DATASHEET!$A$2:$EW$231,107,FALSE)="","",VLOOKUP(L3VA!$A113,DATASHEET!$A$2:$EW$231,107,FALSE))</f>
        <v/>
      </c>
      <c r="CW113" s="105" t="str">
        <f t="shared" si="109"/>
        <v/>
      </c>
      <c r="CX113" s="106" t="str">
        <f>IF(ISBLANK(DATASHEET!DC101),"",DATASHEET!DC101)</f>
        <v/>
      </c>
      <c r="CY113" s="107" t="str">
        <f>IF(ISBLANK(DATASHEET!DD101),"",DATASHEET!DD101)</f>
        <v/>
      </c>
      <c r="CZ113" s="123" t="str">
        <f t="shared" si="110"/>
        <v/>
      </c>
      <c r="DA113" s="124">
        <f>IFERROR(INDEX(DATASHEET!$A$1:$GG$231,MATCH(L3VA!$A113,DATASHEET!$A$1:$A$231,0),MATCH(L3VA!DB$2,DATASHEET!$A$1:$GG$1,0)),"")</f>
        <v>0</v>
      </c>
      <c r="DB113" s="105" t="str">
        <f>IF(VLOOKUP(L3VA!$A113,DATASHEET!$A$2:$EW$231,97,FALSE)="","",VLOOKUP(L3VA!$A113,DATASHEET!$A$2:$EW$231,97,FALSE))</f>
        <v/>
      </c>
      <c r="DC113" s="105" t="str">
        <f t="shared" si="111"/>
        <v/>
      </c>
      <c r="DD113" s="106" t="str">
        <f>IF(ISBLANK(DATASHEET!DH101),"",DATASHEET!DH101)</f>
        <v/>
      </c>
      <c r="DE113" s="107" t="str">
        <f>IF(ISBLANK(DATASHEET!DI101),"",DATASHEET!DI101)</f>
        <v/>
      </c>
      <c r="DF113" s="123" t="str">
        <f t="shared" si="112"/>
        <v/>
      </c>
      <c r="DG113" s="124">
        <f>IFERROR(INDEX(DATASHEET!$A$1:$GG$231,MATCH(L3VA!$A113,DATASHEET!$A$1:$A$231,0),MATCH(L3VA!DH$2,DATASHEET!$A$1:$GG$1,0)),"")</f>
        <v>0</v>
      </c>
      <c r="DH113" s="105" t="str">
        <f>IF(VLOOKUP(L3VA!$A113,DATASHEET!$A$2:$EW$231,102,FALSE)="","",VLOOKUP(L3VA!$A113,DATASHEET!$A$2:$EW$231,102,FALSE))</f>
        <v/>
      </c>
      <c r="DI113" s="105" t="str">
        <f t="shared" si="113"/>
        <v/>
      </c>
      <c r="DJ113" s="106" t="str">
        <f>IF(ISBLANK(DATASHEET!DM101),"",DATASHEET!DM101)</f>
        <v>JQ</v>
      </c>
      <c r="DK113" s="107" t="str">
        <f>IF(ISBLANK(DATASHEET!DN101),"",DATASHEET!DN101)</f>
        <v>12A-MA-8</v>
      </c>
      <c r="DL113" s="123" t="str">
        <f t="shared" si="114"/>
        <v/>
      </c>
      <c r="DM113" s="124">
        <f>IFERROR(INDEX(DATASHEET!$A$1:$GG$231,MATCH(L3VA!$A113,DATASHEET!$A$1:$A$231,0),MATCH(L3VA!DN$2,DATASHEET!$A$1:$GG$1,0)),"")</f>
        <v>0</v>
      </c>
      <c r="DN113" s="105" t="str">
        <f>IF(VLOOKUP(L3VA!$A113,DATASHEET!$A$2:$FW$231,112,FALSE)="","",VLOOKUP(L3VA!$A113,DATASHEET!$A$2:$FW$231,112,FALSE))</f>
        <v/>
      </c>
      <c r="DO113" s="105" t="str">
        <f t="shared" si="80"/>
        <v/>
      </c>
      <c r="DP113" s="106" t="str">
        <f>IF(ISBLANK(DATASHEET!DR101),"",DATASHEET!DR101)</f>
        <v/>
      </c>
      <c r="DQ113" s="107" t="str">
        <f>IF(ISBLANK(DATASHEET!DS101),"",DATASHEET!DS101)</f>
        <v/>
      </c>
      <c r="DR113" s="123" t="str">
        <f t="shared" si="115"/>
        <v/>
      </c>
      <c r="DS113" s="124">
        <f>IFERROR(INDEX(DATASHEET!$A$1:$GG$231,MATCH(L3VA!$A113,DATASHEET!$A$1:$A$231,0),MATCH(L3VA!DT$2,DATASHEET!$A$1:$GG$1,0)),"")</f>
        <v>0</v>
      </c>
      <c r="DT113" s="105" t="str">
        <f>IF(VLOOKUP(L3VA!$A113,DATASHEET!$A$2:$EW$231,117,FALSE)="","",VLOOKUP(L3VA!$A113,DATASHEET!$A$2:$EW$231,117,FALSE))</f>
        <v>JQ</v>
      </c>
      <c r="DU113" s="105" t="str">
        <f t="shared" si="116"/>
        <v/>
      </c>
      <c r="DV113" s="106" t="str">
        <f>IF(ISBLANK(DATASHEET!DW101),"",DATASHEET!DW101)</f>
        <v/>
      </c>
      <c r="DW113" s="107" t="str">
        <f>IF(ISBLANK(DATASHEET!DX101),"",DATASHEET!DX101)</f>
        <v/>
      </c>
      <c r="DX113" s="123" t="str">
        <f t="shared" si="117"/>
        <v/>
      </c>
      <c r="DY113" s="124" t="str">
        <f>IFERROR(INDEX(DATASHEET!$A$1:$GG$231,MATCH(L3VA!$A113,DATASHEET!$A$1:$A$231,0),MATCH(L3VA!DZ$2,DATASHEET!$A$1:$GG$1,0)),"")</f>
        <v/>
      </c>
      <c r="DZ113" s="105" t="str">
        <f>IF(VLOOKUP(L3VA!$A113,DATASHEET!$A$2:$EW$231,122,FALSE)="","",VLOOKUP(L3VA!$A113,DATASHEET!$A$2:$EW$231,122,FALSE))</f>
        <v/>
      </c>
      <c r="EA113" s="105" t="str">
        <f t="shared" si="118"/>
        <v/>
      </c>
      <c r="EB113" s="106" t="str">
        <f>IF(ISBLANK(DATASHEET!EB101),"",DATASHEET!EB101)</f>
        <v/>
      </c>
      <c r="EC113" s="107" t="str">
        <f>IF(ISBLANK(DATASHEET!EC101),"",DATASHEET!EC101)</f>
        <v/>
      </c>
      <c r="ED113" s="123" t="str">
        <f t="shared" si="119"/>
        <v/>
      </c>
      <c r="EE113" s="124">
        <f>IFERROR(INDEX(DATASHEET!$A$1:$GG$231,MATCH(L3VA!$A113,DATASHEET!$A$1:$A$231,0),MATCH(L3VA!EF$2,DATASHEET!$A$1:$GG$1,0)),"")</f>
        <v>0</v>
      </c>
      <c r="EF113" s="105" t="str">
        <f>IF(VLOOKUP(L3VA!$A113,DATASHEET!$A$2:$EW$231,127,FALSE)="","",VLOOKUP(L3VA!$A113,DATASHEET!$A$2:$EW$231,127,FALSE))</f>
        <v/>
      </c>
      <c r="EG113" s="105" t="str">
        <f t="shared" si="120"/>
        <v/>
      </c>
      <c r="EH113" s="106" t="str">
        <f>IF(ISBLANK(DATASHEET!EG101),"",DATASHEET!EG101)</f>
        <v>SPI</v>
      </c>
      <c r="EI113" s="107" t="str">
        <f>IF(ISBLANK(DATASHEET!EH101),"",DATASHEET!EH101)</f>
        <v>12E-PH-6</v>
      </c>
      <c r="EJ113" s="123" t="str">
        <f t="shared" si="121"/>
        <v/>
      </c>
      <c r="EK113" s="124">
        <f>IFERROR(INDEX(DATASHEET!$A$1:$GG$231,MATCH(L3VA!$A113,DATASHEET!$A$1:$A$231,0),MATCH(L3VA!EL$2,DATASHEET!$A$1:$GG$1,0)),"")</f>
        <v>0</v>
      </c>
      <c r="EL113" s="105" t="str">
        <f>IF(VLOOKUP(L3VA!$A113,DATASHEET!$A$2:$EW$231,132,FALSE)="","",VLOOKUP(L3VA!$A113,DATASHEET!$A$2:$EW$231,132,FALSE))</f>
        <v/>
      </c>
      <c r="EM113" s="105" t="str">
        <f t="shared" si="122"/>
        <v/>
      </c>
      <c r="EN113" s="106" t="str">
        <f>IF(ISBLANK(DATASHEET!EL101),"",DATASHEET!EL101)</f>
        <v/>
      </c>
      <c r="EO113" s="107" t="str">
        <f>IF(ISBLANK(DATASHEET!EM101),"",DATASHEET!EM101)</f>
        <v/>
      </c>
      <c r="EP113" s="123" t="str">
        <f t="shared" si="123"/>
        <v/>
      </c>
      <c r="EQ113" s="124">
        <f>IFERROR(INDEX(DATASHEET!$A$1:$GG$231,MATCH(L3VA!$A113,DATASHEET!$A$1:$A$231,0),MATCH(L3VA!ER$2,DATASHEET!$A$1:$GG$1,0)),"")</f>
        <v>0</v>
      </c>
      <c r="ER113" s="105" t="str">
        <f>IF(VLOOKUP(L3VA!$A113,DATASHEET!$A$2:$EW$231,137,FALSE)="","",VLOOKUP(L3VA!$A113,DATASHEET!$A$2:$EW$231,137,FALSE))</f>
        <v>SPI</v>
      </c>
      <c r="ES113" s="105" t="str">
        <f t="shared" si="124"/>
        <v/>
      </c>
      <c r="ET113" s="106" t="str">
        <f>IF(ISBLANK(DATASHEET!EQ101),"",DATASHEET!EQ101)</f>
        <v/>
      </c>
      <c r="EU113" s="107" t="str">
        <f>IF(ISBLANK(DATASHEET!ER101),"",DATASHEET!ER101)</f>
        <v/>
      </c>
      <c r="EV113" s="123" t="str">
        <f t="shared" si="125"/>
        <v/>
      </c>
      <c r="EW113" s="124">
        <f>IFERROR(INDEX(DATASHEET!$A$1:$GG$231,MATCH(L3VA!$A113,DATASHEET!$A$1:$A$231,0),MATCH(L3VA!EX$2,DATASHEET!$A$1:$GG$1,0)),"")</f>
        <v>0</v>
      </c>
      <c r="EX113" s="105" t="str">
        <f>IF(VLOOKUP(L3VA!$A113,DATASHEET!$A$2:$EW$231,142,FALSE)="","",VLOOKUP(L3VA!$A113,DATASHEET!$A$2:$EW$231,142,FALSE))</f>
        <v/>
      </c>
      <c r="EY113" s="105" t="str">
        <f t="shared" si="126"/>
        <v/>
      </c>
      <c r="EZ113" s="106" t="str">
        <f>IF(ISBLANK(DATASHEET!EV101),"",DATASHEET!EV101)</f>
        <v/>
      </c>
      <c r="FA113" s="107" t="str">
        <f>IF(ISBLANK(DATASHEET!EW101),"",DATASHEET!EW101)</f>
        <v/>
      </c>
      <c r="FB113" s="123" t="str">
        <f t="shared" si="127"/>
        <v/>
      </c>
      <c r="FC113" s="124">
        <f>IFERROR(INDEX(DATASHEET!$A$1:$GG$231,MATCH(L3VA!$A113,DATASHEET!$A$1:$A$231,0),MATCH(L3VA!FD$2,DATASHEET!$A$1:$GG$1,0)),"")</f>
        <v>0</v>
      </c>
      <c r="FD113" s="105" t="str">
        <f>IF(VLOOKUP(L3VA!$A113,DATASHEET!$A$2:$FW$231,147,FALSE)="","",VLOOKUP(L3VA!$A113,DATASHEET!$A$2:$FW$231,147,FALSE))</f>
        <v/>
      </c>
      <c r="FE113" s="105" t="str">
        <f t="shared" si="128"/>
        <v/>
      </c>
      <c r="FF113" s="106" t="str">
        <f>IF(ISBLANK(DATASHEET!FA101),"",DATASHEET!FA101)</f>
        <v/>
      </c>
      <c r="FG113" s="107" t="str">
        <f>IF(ISBLANK(DATASHEET!FB101),"",DATASHEET!FB101)</f>
        <v/>
      </c>
    </row>
    <row r="114" spans="1:163" x14ac:dyDescent="0.25">
      <c r="A114" s="354">
        <f>DATASHEET!A102</f>
        <v>152730</v>
      </c>
      <c r="B114" s="42" t="str">
        <f>DATASHEET!B102</f>
        <v>JAYASUMANA, Menula</v>
      </c>
      <c r="C114" s="109" t="str">
        <f>DATASHEET!C102</f>
        <v>12JN</v>
      </c>
      <c r="D114" s="110" t="str">
        <f>DATASHEET!D102</f>
        <v>M</v>
      </c>
      <c r="E114" s="110" t="str">
        <f>IFERROR(VLOOKUP(A114,'[5]Y12 Students'!$E$3:$I$271,5,FALSE),"")</f>
        <v>INTERNAL</v>
      </c>
      <c r="F114" s="110" t="str">
        <f>DATASHEET!E102</f>
        <v>N</v>
      </c>
      <c r="G114" s="110" t="str">
        <f>DATASHEET!F102</f>
        <v>Indian</v>
      </c>
      <c r="H114" s="110" t="str">
        <f>DATASHEET!G102</f>
        <v>N</v>
      </c>
      <c r="I114" s="110" t="str">
        <f>DATASHEET!H102</f>
        <v>N</v>
      </c>
      <c r="J114" s="111" t="str">
        <f>DATASHEET!J102</f>
        <v>2.5+ (D/C)</v>
      </c>
      <c r="K114" s="104" t="str">
        <f t="shared" si="77"/>
        <v/>
      </c>
      <c r="L114" s="104" t="str">
        <f t="shared" si="78"/>
        <v/>
      </c>
      <c r="M114" s="336" t="str">
        <f>IF(COUNT(L3VA!$N114,L3VA!$Z114,L3VA!$T114,L3VA!$AF114,L3VA!$AX114,L3VA!$AR114,L3VA!$BJ114,L3VA!$BD114,L3VA!$BP114,L3VA!#REF!,L3VA!$AL114,L3VA!$BV114,L3VA!$CH114,L3VA!$CZ114,L3VA!$CN114,L3VA!$DF114,L3VA!$CB114,L3VA!#REF!,L3VA!$DR114,L3VA!$DX114,L3VA!$ED114,L3VA!$EJ114,L3VA!$EP114,L3VA!$EV114,L3VA!$FB114,L3VA!$DL114)=0,"",AVERAGE(N114,Z114,T114,AF114,AL114,AX114,AR114,BJ114,BD114,BP114,BV114,CH114,CZ114,CN114,DF114,CB114,DR114,DX114,ED114,EJ114,EP114,EV114,FB114,DL114))</f>
        <v/>
      </c>
      <c r="N114" s="123" t="str">
        <f t="shared" si="81"/>
        <v/>
      </c>
      <c r="O114" s="124">
        <f>IFERROR(INDEX(DATASHEET!$A$1:$GG$231,MATCH(L3VA!$A114,DATASHEET!$A$1:$A$231,0),MATCH(L3VA!P$2,DATASHEET!$A$1:$GG$1,0)),"")</f>
        <v>0</v>
      </c>
      <c r="P114" s="105">
        <f>IF(VLOOKUP(L3VA!$A114,DATASHEET!$A$2:$EW$231,22,FALSE)="","",VLOOKUP(L3VA!$A114,DATASHEET!$A$2:$EW$231,22,FALSE))</f>
        <v>0</v>
      </c>
      <c r="Q114" s="105" t="str">
        <f t="shared" si="82"/>
        <v/>
      </c>
      <c r="R114" s="106" t="str">
        <f>IF(ISBLANK(DATASHEET!AF102),"",DATASHEET!AF102)</f>
        <v/>
      </c>
      <c r="S114" s="107" t="str">
        <f>IF(ISBLANK(DATASHEET!AG102),"",DATASHEET!AG102)</f>
        <v/>
      </c>
      <c r="T114" s="123" t="str">
        <f t="shared" si="83"/>
        <v/>
      </c>
      <c r="U114" s="124">
        <f>IFERROR(INDEX(DATASHEET!$A$1:$GG$231,MATCH(L3VA!$A114,DATASHEET!$A$1:$A$231,0),MATCH(L3VA!V$2,DATASHEET!$A$1:$GG$1,0)),"")</f>
        <v>0</v>
      </c>
      <c r="V114" s="105">
        <f>IF(VLOOKUP(L3VA!$A114,DATASHEET!$A$2:$EW$231,27,FALSE)="","",VLOOKUP(L3VA!$A114,DATASHEET!$A$2:$EW$231,27,FALSE))</f>
        <v>0</v>
      </c>
      <c r="W114" s="105" t="str">
        <f t="shared" si="84"/>
        <v/>
      </c>
      <c r="X114" s="106" t="str">
        <f>IF(ISBLANK(DATASHEET!AK102),"",DATASHEET!AK102)</f>
        <v/>
      </c>
      <c r="Y114" s="107" t="str">
        <f>IF(ISBLANK(DATASHEET!AL102),"",DATASHEET!AL102)</f>
        <v/>
      </c>
      <c r="Z114" s="123" t="str">
        <f t="shared" si="85"/>
        <v/>
      </c>
      <c r="AA114" s="124">
        <f>IFERROR(INDEX(DATASHEET!$A$1:$GG$231,MATCH(L3VA!$A114,DATASHEET!$A$1:$A$231,0),MATCH(L3VA!AB$2,DATASHEET!$A$1:$GG$1,0)),"")</f>
        <v>0</v>
      </c>
      <c r="AB114" s="105" t="str">
        <f>IF(VLOOKUP(L3VA!$A114,DATASHEET!$A$2:$EW$231,32,FALSE)="","",VLOOKUP(L3VA!$A114,DATASHEET!$A$2:$EW$231,32,FALSE))</f>
        <v/>
      </c>
      <c r="AC114" s="105" t="str">
        <f t="shared" si="86"/>
        <v/>
      </c>
      <c r="AD114" s="106" t="str">
        <f>IF(ISBLANK(DATASHEET!AP102),"",DATASHEET!AP102)</f>
        <v/>
      </c>
      <c r="AE114" s="107" t="str">
        <f>IF(ISBLANK(DATASHEET!AQ102),"",DATASHEET!AQ102)</f>
        <v/>
      </c>
      <c r="AF114" s="123" t="str">
        <f t="shared" si="87"/>
        <v/>
      </c>
      <c r="AG114" s="124">
        <f>IFERROR(INDEX(DATASHEET!$A$1:$GG$231,MATCH(L3VA!$A114,DATASHEET!$A$1:$A$231,0),MATCH(L3VA!AH$2,DATASHEET!$A$1:$GG$1,0)),"")</f>
        <v>0</v>
      </c>
      <c r="AH114" s="105" t="str">
        <f>IF(VLOOKUP(L3VA!$A114,DATASHEET!$A$2:$EW$231,37,FALSE)="","",VLOOKUP(L3VA!$A114,DATASHEET!$A$2:$EW$231,37,FALSE))</f>
        <v/>
      </c>
      <c r="AI114" s="105" t="str">
        <f t="shared" si="88"/>
        <v/>
      </c>
      <c r="AJ114" s="106" t="str">
        <f>IF(ISBLANK(DATASHEET!AU102),"",DATASHEET!AU102)</f>
        <v>KR</v>
      </c>
      <c r="AK114" s="107" t="str">
        <f>IF(ISBLANK(DATASHEET!AV102),"",DATASHEET!AV102)</f>
        <v>12E-CH-1</v>
      </c>
      <c r="AL114" s="123" t="str">
        <f t="shared" si="89"/>
        <v/>
      </c>
      <c r="AM114" s="124">
        <f>IFERROR(INDEX(DATASHEET!$A$1:$GG$231,MATCH(L3VA!$A114,DATASHEET!$A$1:$A$231,0),MATCH(L3VA!AN$2,DATASHEET!$A$1:$GG$1,0)),"")</f>
        <v>0</v>
      </c>
      <c r="AN114" s="105" t="str">
        <f>IF(VLOOKUP(L3VA!$A114,DATASHEET!$A$2:$EW$231,42,FALSE)="","",VLOOKUP(L3VA!$A114,DATASHEET!$A$2:$EW$231,42,FALSE))</f>
        <v/>
      </c>
      <c r="AO114" s="105" t="str">
        <f t="shared" si="90"/>
        <v/>
      </c>
      <c r="AP114" s="106" t="str">
        <f>IF(ISBLANK(DATASHEET!AZ102),"",DATASHEET!AZ102)</f>
        <v>DCR</v>
      </c>
      <c r="AQ114" s="107" t="str">
        <f>IF(ISBLANK(DATASHEET!BA102),"",DATASHEET!BA102)</f>
        <v>12C-CS-3</v>
      </c>
      <c r="AR114" s="123" t="str">
        <f t="shared" si="91"/>
        <v/>
      </c>
      <c r="AS114" s="124">
        <f>IFERROR(INDEX(DATASHEET!$A$1:$GG$231,MATCH(L3VA!$A114,DATASHEET!$A$1:$A$231,0),MATCH(L3VA!AT$2,DATASHEET!$A$1:$GG$1,0)),"")</f>
        <v>0</v>
      </c>
      <c r="AT114" s="105" t="str">
        <f>IF(VLOOKUP(L3VA!$A114,DATASHEET!$A$2:$EW$231,47,FALSE)="","",VLOOKUP(L3VA!$A114,DATASHEET!$A$2:$EW$231,47,FALSE))</f>
        <v>KR</v>
      </c>
      <c r="AU114" s="105" t="str">
        <f t="shared" si="92"/>
        <v/>
      </c>
      <c r="AV114" s="106" t="str">
        <f>IF(ISBLANK(DATASHEET!BE102),"",DATASHEET!BE102)</f>
        <v/>
      </c>
      <c r="AW114" s="107" t="str">
        <f>IF(ISBLANK(DATASHEET!BF102),"",DATASHEET!BF102)</f>
        <v/>
      </c>
      <c r="AX114" s="123" t="str">
        <f t="shared" si="93"/>
        <v/>
      </c>
      <c r="AY114" s="124">
        <f>IFERROR(INDEX(DATASHEET!$A$1:$GG$231,MATCH(L3VA!$A114,DATASHEET!$A$1:$A$231,0),MATCH(L3VA!AZ$2,DATASHEET!$A$1:$GG$1,0)),"")</f>
        <v>0</v>
      </c>
      <c r="AZ114" s="105" t="str">
        <f>IF(VLOOKUP(L3VA!$A114,DATASHEET!$A$2:$EW$231,52,FALSE)="","",VLOOKUP(L3VA!$A114,DATASHEET!$A$2:$EW$231,52,FALSE))</f>
        <v>DCR</v>
      </c>
      <c r="BA114" s="105" t="str">
        <f t="shared" si="94"/>
        <v/>
      </c>
      <c r="BB114" s="106" t="str">
        <f>IF(ISBLANK(DATASHEET!BJ102),"",DATASHEET!BJ102)</f>
        <v/>
      </c>
      <c r="BC114" s="107" t="str">
        <f>IF(ISBLANK(DATASHEET!BK102),"",DATASHEET!BK102)</f>
        <v/>
      </c>
      <c r="BD114" s="123" t="str">
        <f t="shared" si="95"/>
        <v/>
      </c>
      <c r="BE114" s="124">
        <f>IFERROR(INDEX(DATASHEET!$A$1:$GG$231,MATCH(L3VA!$A114,DATASHEET!$A$1:$A$231,0),MATCH(L3VA!BF$2,DATASHEET!$A$1:$GG$1,0)),"")</f>
        <v>0</v>
      </c>
      <c r="BF114" s="105" t="str">
        <f>IF(VLOOKUP(L3VA!$A114,DATASHEET!$A$2:$EW$231,57,FALSE)="","",VLOOKUP(L3VA!$A114,DATASHEET!$A$2:$EW$231,57,FALSE))</f>
        <v/>
      </c>
      <c r="BG114" s="105" t="str">
        <f t="shared" si="96"/>
        <v/>
      </c>
      <c r="BH114" s="106" t="str">
        <f>IF(ISBLANK(DATASHEET!BO102),"",DATASHEET!BO102)</f>
        <v/>
      </c>
      <c r="BI114" s="107" t="str">
        <f>IF(ISBLANK(DATASHEET!BP102),"",DATASHEET!BP102)</f>
        <v/>
      </c>
      <c r="BJ114" s="123" t="str">
        <f t="shared" si="97"/>
        <v/>
      </c>
      <c r="BK114" s="124">
        <f>IFERROR(INDEX(DATASHEET!$A$1:$GG$231,MATCH(L3VA!$A114,DATASHEET!$A$1:$A$231,0),MATCH(L3VA!BL$2,DATASHEET!$A$1:$GG$1,0)),"")</f>
        <v>0</v>
      </c>
      <c r="BL114" s="105" t="str">
        <f>IF(VLOOKUP(L3VA!$A114,DATASHEET!$A$2:$EW$231,62,FALSE)="","",VLOOKUP(L3VA!$A114,DATASHEET!$A$2:$EW$231,62,FALSE))</f>
        <v/>
      </c>
      <c r="BM114" s="105" t="str">
        <f t="shared" si="98"/>
        <v/>
      </c>
      <c r="BN114" s="106" t="str">
        <f>IF(ISBLANK(DATASHEET!BT102),"",DATASHEET!BT102)</f>
        <v/>
      </c>
      <c r="BO114" s="107" t="str">
        <f>IF(ISBLANK(DATASHEET!BU102),"",DATASHEET!BU102)</f>
        <v/>
      </c>
      <c r="BP114" s="123" t="str">
        <f t="shared" si="99"/>
        <v/>
      </c>
      <c r="BQ114" s="124">
        <f>IFERROR(INDEX(DATASHEET!$A$1:$GG$231,MATCH(L3VA!$A114,DATASHEET!$A$1:$A$231,0),MATCH(L3VA!BR$2,DATASHEET!$A$1:$GG$1,0)),"")</f>
        <v>0</v>
      </c>
      <c r="BR114" s="105" t="str">
        <f>IF(VLOOKUP(L3VA!$A114,DATASHEET!$A$2:$EW$231,67,FALSE)="","",VLOOKUP(L3VA!$A114,DATASHEET!$A$2:$EW$231,67,FALSE))</f>
        <v/>
      </c>
      <c r="BS114" s="105" t="str">
        <f t="shared" si="100"/>
        <v/>
      </c>
      <c r="BT114" s="106" t="str">
        <f>IF(ISBLANK(DATASHEET!BY102),"",DATASHEET!BY102)</f>
        <v/>
      </c>
      <c r="BU114" s="107" t="str">
        <f>IF(ISBLANK(DATASHEET!BZ102),"",DATASHEET!BZ102)</f>
        <v/>
      </c>
      <c r="BV114" s="123" t="str">
        <f t="shared" si="101"/>
        <v/>
      </c>
      <c r="BW114" s="124">
        <f>IFERROR(INDEX(DATASHEET!$A$1:$GG$231,MATCH(L3VA!$A114,DATASHEET!$A$1:$A$231,0),MATCH(L3VA!BX$2,DATASHEET!$A$1:$GG$1,0)),"")</f>
        <v>0</v>
      </c>
      <c r="BX114" s="105" t="str">
        <f>IF(VLOOKUP(L3VA!$A114,DATASHEET!$A$2:$EW$231,77,FALSE)="","",VLOOKUP(L3VA!$A114,DATASHEET!$A$2:$EW$231,77,FALSE))</f>
        <v/>
      </c>
      <c r="BY114" s="105" t="str">
        <f t="shared" si="102"/>
        <v/>
      </c>
      <c r="BZ114" s="106" t="str">
        <f>IF(ISBLANK(DATASHEET!CI102),"",DATASHEET!CI102)</f>
        <v/>
      </c>
      <c r="CA114" s="107" t="str">
        <f>IF(ISBLANK(DATASHEET!CJ102),"",DATASHEET!CJ102)</f>
        <v/>
      </c>
      <c r="CB114" s="123" t="str">
        <f t="shared" si="103"/>
        <v/>
      </c>
      <c r="CC114" s="124">
        <f>IFERROR(INDEX(DATASHEET!$A$1:$GG$231,MATCH(L3VA!$A114,DATASHEET!$A$1:$A$231,0),MATCH(L3VA!CD$2,DATASHEET!$A$1:$GG$1,0)),"")</f>
        <v>0</v>
      </c>
      <c r="CD114" s="105" t="str">
        <f>IF(VLOOKUP(L3VA!$A114,DATASHEET!$A$2:$EW$231,82,FALSE)="","",VLOOKUP(L3VA!$A114,DATASHEET!$A$2:$EW$231,82,FALSE))</f>
        <v>CGO</v>
      </c>
      <c r="CE114" s="105" t="str">
        <f t="shared" si="104"/>
        <v/>
      </c>
      <c r="CF114" s="106" t="str">
        <f>IF(ISBLANK(DATASHEET!CN102),"",DATASHEET!CN102)</f>
        <v/>
      </c>
      <c r="CG114" s="107" t="str">
        <f>IF(ISBLANK(DATASHEET!CO102),"",DATASHEET!CO102)</f>
        <v/>
      </c>
      <c r="CH114" s="123" t="str">
        <f t="shared" si="105"/>
        <v/>
      </c>
      <c r="CI114" s="124">
        <f>IFERROR(INDEX(DATASHEET!$A$1:$GG$231,MATCH(L3VA!$A114,DATASHEET!$A$1:$A$231,0),MATCH(L3VA!CJ$2,DATASHEET!$A$1:$GG$1,0)),"")</f>
        <v>0</v>
      </c>
      <c r="CJ114" s="105" t="str">
        <f>IF(VLOOKUP(L3VA!$A114,DATASHEET!$A$2:$EW$231,87,FALSE)="","",VLOOKUP(L3VA!$A114,DATASHEET!$A$2:$EW$231,87,FALSE))</f>
        <v/>
      </c>
      <c r="CK114" s="105" t="str">
        <f t="shared" si="79"/>
        <v/>
      </c>
      <c r="CL114" s="106" t="str">
        <f>IF(ISBLANK(DATASHEET!CS102),"",DATASHEET!CS102)</f>
        <v/>
      </c>
      <c r="CM114" s="107" t="str">
        <f>IF(ISBLANK(DATASHEET!CT102),"",DATASHEET!CT102)</f>
        <v/>
      </c>
      <c r="CN114" s="123" t="str">
        <f t="shared" si="106"/>
        <v/>
      </c>
      <c r="CO114" s="124">
        <f>IFERROR(INDEX(DATASHEET!$A$1:$GG$231,MATCH(L3VA!$A114,DATASHEET!$A$1:$A$231,0),MATCH(L3VA!CP$2,DATASHEET!$A$1:$GG$1,0)),"")</f>
        <v>0</v>
      </c>
      <c r="CP114" s="105" t="str">
        <f>IF(VLOOKUP(L3VA!$A114,DATASHEET!$A$2:$EW$231,92,FALSE)="","",VLOOKUP(L3VA!$A114,DATASHEET!$A$2:$EW$231,92,FALSE))</f>
        <v/>
      </c>
      <c r="CQ114" s="105" t="str">
        <f t="shared" si="107"/>
        <v/>
      </c>
      <c r="CR114" s="106" t="str">
        <f>IF(ISBLANK(DATASHEET!CX102),"",DATASHEET!CX102)</f>
        <v>AWIL</v>
      </c>
      <c r="CS114" s="107" t="str">
        <f>IF(ISBLANK(DATASHEET!CY102),"",DATASHEET!CY102)</f>
        <v>12B-HS-4</v>
      </c>
      <c r="CT114" s="123" t="str">
        <f t="shared" si="108"/>
        <v/>
      </c>
      <c r="CU114" s="124">
        <f>IFERROR(INDEX(DATASHEET!$A$1:$GG$231,MATCH(L3VA!$A114,DATASHEET!$A$1:$A$231,0),MATCH(L3VA!CV$2,DATASHEET!$A$1:$GG$1,0)),"")</f>
        <v>0</v>
      </c>
      <c r="CV114" s="105" t="str">
        <f>IF(VLOOKUP(L3VA!$A114,DATASHEET!$A$2:$EW$231,107,FALSE)="","",VLOOKUP(L3VA!$A114,DATASHEET!$A$2:$EW$231,107,FALSE))</f>
        <v/>
      </c>
      <c r="CW114" s="105" t="str">
        <f t="shared" si="109"/>
        <v/>
      </c>
      <c r="CX114" s="106" t="str">
        <f>IF(ISBLANK(DATASHEET!DC102),"",DATASHEET!DC102)</f>
        <v/>
      </c>
      <c r="CY114" s="107" t="str">
        <f>IF(ISBLANK(DATASHEET!DD102),"",DATASHEET!DD102)</f>
        <v/>
      </c>
      <c r="CZ114" s="123" t="str">
        <f t="shared" si="110"/>
        <v/>
      </c>
      <c r="DA114" s="124">
        <f>IFERROR(INDEX(DATASHEET!$A$1:$GG$231,MATCH(L3VA!$A114,DATASHEET!$A$1:$A$231,0),MATCH(L3VA!DB$2,DATASHEET!$A$1:$GG$1,0)),"")</f>
        <v>0</v>
      </c>
      <c r="DB114" s="105" t="str">
        <f>IF(VLOOKUP(L3VA!$A114,DATASHEET!$A$2:$EW$231,97,FALSE)="","",VLOOKUP(L3VA!$A114,DATASHEET!$A$2:$EW$231,97,FALSE))</f>
        <v/>
      </c>
      <c r="DC114" s="105" t="str">
        <f t="shared" si="111"/>
        <v/>
      </c>
      <c r="DD114" s="106" t="str">
        <f>IF(ISBLANK(DATASHEET!DH102),"",DATASHEET!DH102)</f>
        <v/>
      </c>
      <c r="DE114" s="107" t="str">
        <f>IF(ISBLANK(DATASHEET!DI102),"",DATASHEET!DI102)</f>
        <v/>
      </c>
      <c r="DF114" s="123" t="str">
        <f t="shared" si="112"/>
        <v/>
      </c>
      <c r="DG114" s="124">
        <f>IFERROR(INDEX(DATASHEET!$A$1:$GG$231,MATCH(L3VA!$A114,DATASHEET!$A$1:$A$231,0),MATCH(L3VA!DH$2,DATASHEET!$A$1:$GG$1,0)),"")</f>
        <v>0</v>
      </c>
      <c r="DH114" s="105" t="str">
        <f>IF(VLOOKUP(L3VA!$A114,DATASHEET!$A$2:$EW$231,102,FALSE)="","",VLOOKUP(L3VA!$A114,DATASHEET!$A$2:$EW$231,102,FALSE))</f>
        <v>AWIL</v>
      </c>
      <c r="DI114" s="105" t="str">
        <f t="shared" si="113"/>
        <v/>
      </c>
      <c r="DJ114" s="106" t="str">
        <f>IF(ISBLANK(DATASHEET!DM102),"",DATASHEET!DM102)</f>
        <v>JQ</v>
      </c>
      <c r="DK114" s="107" t="str">
        <f>IF(ISBLANK(DATASHEET!DN102),"",DATASHEET!DN102)</f>
        <v>12A-MA-8</v>
      </c>
      <c r="DL114" s="123" t="str">
        <f t="shared" si="114"/>
        <v/>
      </c>
      <c r="DM114" s="124">
        <f>IFERROR(INDEX(DATASHEET!$A$1:$GG$231,MATCH(L3VA!$A114,DATASHEET!$A$1:$A$231,0),MATCH(L3VA!DN$2,DATASHEET!$A$1:$GG$1,0)),"")</f>
        <v>0</v>
      </c>
      <c r="DN114" s="105" t="str">
        <f>IF(VLOOKUP(L3VA!$A114,DATASHEET!$A$2:$FW$231,112,FALSE)="","",VLOOKUP(L3VA!$A114,DATASHEET!$A$2:$FW$231,112,FALSE))</f>
        <v/>
      </c>
      <c r="DO114" s="105" t="str">
        <f t="shared" si="80"/>
        <v/>
      </c>
      <c r="DP114" s="106" t="str">
        <f>IF(ISBLANK(DATASHEET!DR102),"",DATASHEET!DR102)</f>
        <v/>
      </c>
      <c r="DQ114" s="107" t="str">
        <f>IF(ISBLANK(DATASHEET!DS102),"",DATASHEET!DS102)</f>
        <v/>
      </c>
      <c r="DR114" s="123" t="str">
        <f t="shared" si="115"/>
        <v/>
      </c>
      <c r="DS114" s="124">
        <f>IFERROR(INDEX(DATASHEET!$A$1:$GG$231,MATCH(L3VA!$A114,DATASHEET!$A$1:$A$231,0),MATCH(L3VA!DT$2,DATASHEET!$A$1:$GG$1,0)),"")</f>
        <v>0</v>
      </c>
      <c r="DT114" s="105" t="str">
        <f>IF(VLOOKUP(L3VA!$A114,DATASHEET!$A$2:$EW$231,117,FALSE)="","",VLOOKUP(L3VA!$A114,DATASHEET!$A$2:$EW$231,117,FALSE))</f>
        <v>JQ</v>
      </c>
      <c r="DU114" s="105" t="str">
        <f t="shared" si="116"/>
        <v/>
      </c>
      <c r="DV114" s="106" t="str">
        <f>IF(ISBLANK(DATASHEET!DW102),"",DATASHEET!DW102)</f>
        <v/>
      </c>
      <c r="DW114" s="107" t="str">
        <f>IF(ISBLANK(DATASHEET!DX102),"",DATASHEET!DX102)</f>
        <v/>
      </c>
      <c r="DX114" s="123" t="str">
        <f t="shared" si="117"/>
        <v/>
      </c>
      <c r="DY114" s="124" t="str">
        <f>IFERROR(INDEX(DATASHEET!$A$1:$GG$231,MATCH(L3VA!$A114,DATASHEET!$A$1:$A$231,0),MATCH(L3VA!DZ$2,DATASHEET!$A$1:$GG$1,0)),"")</f>
        <v/>
      </c>
      <c r="DZ114" s="105" t="str">
        <f>IF(VLOOKUP(L3VA!$A114,DATASHEET!$A$2:$EW$231,122,FALSE)="","",VLOOKUP(L3VA!$A114,DATASHEET!$A$2:$EW$231,122,FALSE))</f>
        <v/>
      </c>
      <c r="EA114" s="105" t="str">
        <f t="shared" si="118"/>
        <v/>
      </c>
      <c r="EB114" s="106" t="str">
        <f>IF(ISBLANK(DATASHEET!EB102),"",DATASHEET!EB102)</f>
        <v/>
      </c>
      <c r="EC114" s="107" t="str">
        <f>IF(ISBLANK(DATASHEET!EC102),"",DATASHEET!EC102)</f>
        <v/>
      </c>
      <c r="ED114" s="123" t="str">
        <f t="shared" si="119"/>
        <v/>
      </c>
      <c r="EE114" s="124">
        <f>IFERROR(INDEX(DATASHEET!$A$1:$GG$231,MATCH(L3VA!$A114,DATASHEET!$A$1:$A$231,0),MATCH(L3VA!EF$2,DATASHEET!$A$1:$GG$1,0)),"")</f>
        <v>0</v>
      </c>
      <c r="EF114" s="105" t="str">
        <f>IF(VLOOKUP(L3VA!$A114,DATASHEET!$A$2:$EW$231,127,FALSE)="","",VLOOKUP(L3VA!$A114,DATASHEET!$A$2:$EW$231,127,FALSE))</f>
        <v/>
      </c>
      <c r="EG114" s="105" t="str">
        <f t="shared" si="120"/>
        <v/>
      </c>
      <c r="EH114" s="106" t="str">
        <f>IF(ISBLANK(DATASHEET!EG102),"",DATASHEET!EG102)</f>
        <v/>
      </c>
      <c r="EI114" s="107" t="str">
        <f>IF(ISBLANK(DATASHEET!EH102),"",DATASHEET!EH102)</f>
        <v/>
      </c>
      <c r="EJ114" s="123" t="str">
        <f t="shared" si="121"/>
        <v/>
      </c>
      <c r="EK114" s="124">
        <f>IFERROR(INDEX(DATASHEET!$A$1:$GG$231,MATCH(L3VA!$A114,DATASHEET!$A$1:$A$231,0),MATCH(L3VA!EL$2,DATASHEET!$A$1:$GG$1,0)),"")</f>
        <v>0</v>
      </c>
      <c r="EL114" s="105" t="str">
        <f>IF(VLOOKUP(L3VA!$A114,DATASHEET!$A$2:$EW$231,132,FALSE)="","",VLOOKUP(L3VA!$A114,DATASHEET!$A$2:$EW$231,132,FALSE))</f>
        <v/>
      </c>
      <c r="EM114" s="105" t="str">
        <f t="shared" si="122"/>
        <v/>
      </c>
      <c r="EN114" s="106" t="str">
        <f>IF(ISBLANK(DATASHEET!EL102),"",DATASHEET!EL102)</f>
        <v/>
      </c>
      <c r="EO114" s="107" t="str">
        <f>IF(ISBLANK(DATASHEET!EM102),"",DATASHEET!EM102)</f>
        <v/>
      </c>
      <c r="EP114" s="123" t="str">
        <f t="shared" si="123"/>
        <v/>
      </c>
      <c r="EQ114" s="124">
        <f>IFERROR(INDEX(DATASHEET!$A$1:$GG$231,MATCH(L3VA!$A114,DATASHEET!$A$1:$A$231,0),MATCH(L3VA!ER$2,DATASHEET!$A$1:$GG$1,0)),"")</f>
        <v>0</v>
      </c>
      <c r="ER114" s="105" t="str">
        <f>IF(VLOOKUP(L3VA!$A114,DATASHEET!$A$2:$EW$231,137,FALSE)="","",VLOOKUP(L3VA!$A114,DATASHEET!$A$2:$EW$231,137,FALSE))</f>
        <v/>
      </c>
      <c r="ES114" s="105" t="str">
        <f t="shared" si="124"/>
        <v/>
      </c>
      <c r="ET114" s="106" t="str">
        <f>IF(ISBLANK(DATASHEET!EQ102),"",DATASHEET!EQ102)</f>
        <v/>
      </c>
      <c r="EU114" s="107" t="str">
        <f>IF(ISBLANK(DATASHEET!ER102),"",DATASHEET!ER102)</f>
        <v/>
      </c>
      <c r="EV114" s="123" t="str">
        <f t="shared" si="125"/>
        <v/>
      </c>
      <c r="EW114" s="124">
        <f>IFERROR(INDEX(DATASHEET!$A$1:$GG$231,MATCH(L3VA!$A114,DATASHEET!$A$1:$A$231,0),MATCH(L3VA!EX$2,DATASHEET!$A$1:$GG$1,0)),"")</f>
        <v>0</v>
      </c>
      <c r="EX114" s="105" t="str">
        <f>IF(VLOOKUP(L3VA!$A114,DATASHEET!$A$2:$EW$231,142,FALSE)="","",VLOOKUP(L3VA!$A114,DATASHEET!$A$2:$EW$231,142,FALSE))</f>
        <v/>
      </c>
      <c r="EY114" s="105" t="str">
        <f t="shared" si="126"/>
        <v/>
      </c>
      <c r="EZ114" s="106" t="str">
        <f>IF(ISBLANK(DATASHEET!EV102),"",DATASHEET!EV102)</f>
        <v/>
      </c>
      <c r="FA114" s="107" t="str">
        <f>IF(ISBLANK(DATASHEET!EW102),"",DATASHEET!EW102)</f>
        <v/>
      </c>
      <c r="FB114" s="123" t="str">
        <f t="shared" si="127"/>
        <v/>
      </c>
      <c r="FC114" s="124">
        <f>IFERROR(INDEX(DATASHEET!$A$1:$GG$231,MATCH(L3VA!$A114,DATASHEET!$A$1:$A$231,0),MATCH(L3VA!FD$2,DATASHEET!$A$1:$GG$1,0)),"")</f>
        <v>0</v>
      </c>
      <c r="FD114" s="105" t="str">
        <f>IF(VLOOKUP(L3VA!$A114,DATASHEET!$A$2:$FW$231,147,FALSE)="","",VLOOKUP(L3VA!$A114,DATASHEET!$A$2:$FW$231,147,FALSE))</f>
        <v/>
      </c>
      <c r="FE114" s="105" t="str">
        <f t="shared" si="128"/>
        <v/>
      </c>
      <c r="FF114" s="106" t="str">
        <f>IF(ISBLANK(DATASHEET!FA102),"",DATASHEET!FA102)</f>
        <v/>
      </c>
      <c r="FG114" s="107" t="str">
        <f>IF(ISBLANK(DATASHEET!FB102),"",DATASHEET!FB102)</f>
        <v/>
      </c>
    </row>
    <row r="115" spans="1:163" x14ac:dyDescent="0.25">
      <c r="A115" s="354">
        <f>DATASHEET!A103</f>
        <v>160080</v>
      </c>
      <c r="B115" s="42" t="str">
        <f>DATASHEET!B103</f>
        <v>JOKHI, Sam</v>
      </c>
      <c r="C115" s="109" t="str">
        <f>DATASHEET!C103</f>
        <v>12SG</v>
      </c>
      <c r="D115" s="110" t="str">
        <f>DATASHEET!D103</f>
        <v>M</v>
      </c>
      <c r="E115" s="110" t="str">
        <f>IFERROR(VLOOKUP(A115,'[5]Y12 Students'!$E$3:$I$271,5,FALSE),"")</f>
        <v>EXTERNAL</v>
      </c>
      <c r="F115" s="110" t="str">
        <f>DATASHEET!E103</f>
        <v>N</v>
      </c>
      <c r="G115" s="110" t="str">
        <f>DATASHEET!F103</f>
        <v>White and Indian</v>
      </c>
      <c r="H115" s="110" t="str">
        <f>DATASHEET!G103</f>
        <v>N</v>
      </c>
      <c r="I115" s="110" t="str">
        <f>DATASHEET!H103</f>
        <v>N</v>
      </c>
      <c r="J115" s="111" t="str">
        <f>DATASHEET!J103</f>
        <v>7.75+ (A/A*)</v>
      </c>
      <c r="K115" s="104" t="str">
        <f t="shared" si="77"/>
        <v/>
      </c>
      <c r="L115" s="104" t="str">
        <f t="shared" si="78"/>
        <v/>
      </c>
      <c r="M115" s="336" t="str">
        <f>IF(COUNT(L3VA!$N115,L3VA!$Z115,L3VA!$T115,L3VA!$AF115,L3VA!$AX115,L3VA!$AR115,L3VA!$BJ115,L3VA!$BD115,L3VA!$BP115,L3VA!#REF!,L3VA!$AL115,L3VA!$BV115,L3VA!$CH115,L3VA!$CZ115,L3VA!$CN115,L3VA!$DF115,L3VA!$CB115,L3VA!#REF!,L3VA!$DR115,L3VA!$DX115,L3VA!$ED115,L3VA!$EJ115,L3VA!$EP115,L3VA!$EV115,L3VA!$FB115,L3VA!$DL115)=0,"",AVERAGE(N115,Z115,T115,AF115,AL115,AX115,AR115,BJ115,BD115,BP115,BV115,CH115,CZ115,CN115,DF115,CB115,DR115,DX115,ED115,EJ115,EP115,EV115,FB115,DL115))</f>
        <v/>
      </c>
      <c r="N115" s="123" t="str">
        <f t="shared" si="81"/>
        <v/>
      </c>
      <c r="O115" s="124">
        <f>IFERROR(INDEX(DATASHEET!$A$1:$GG$231,MATCH(L3VA!$A115,DATASHEET!$A$1:$A$231,0),MATCH(L3VA!P$2,DATASHEET!$A$1:$GG$1,0)),"")</f>
        <v>0</v>
      </c>
      <c r="P115" s="105">
        <f>IF(VLOOKUP(L3VA!$A115,DATASHEET!$A$2:$EW$231,22,FALSE)="","",VLOOKUP(L3VA!$A115,DATASHEET!$A$2:$EW$231,22,FALSE))</f>
        <v>0</v>
      </c>
      <c r="Q115" s="105" t="str">
        <f t="shared" si="82"/>
        <v/>
      </c>
      <c r="R115" s="106" t="str">
        <f>IF(ISBLANK(DATASHEET!AF103),"",DATASHEET!AF103)</f>
        <v/>
      </c>
      <c r="S115" s="107" t="str">
        <f>IF(ISBLANK(DATASHEET!AG103),"",DATASHEET!AG103)</f>
        <v/>
      </c>
      <c r="T115" s="123" t="str">
        <f t="shared" si="83"/>
        <v/>
      </c>
      <c r="U115" s="124">
        <f>IFERROR(INDEX(DATASHEET!$A$1:$GG$231,MATCH(L3VA!$A115,DATASHEET!$A$1:$A$231,0),MATCH(L3VA!V$2,DATASHEET!$A$1:$GG$1,0)),"")</f>
        <v>0</v>
      </c>
      <c r="V115" s="105">
        <f>IF(VLOOKUP(L3VA!$A115,DATASHEET!$A$2:$EW$231,27,FALSE)="","",VLOOKUP(L3VA!$A115,DATASHEET!$A$2:$EW$231,27,FALSE))</f>
        <v>0</v>
      </c>
      <c r="W115" s="105" t="str">
        <f t="shared" si="84"/>
        <v/>
      </c>
      <c r="X115" s="106" t="str">
        <f>IF(ISBLANK(DATASHEET!AK103),"",DATASHEET!AK103)</f>
        <v/>
      </c>
      <c r="Y115" s="107" t="str">
        <f>IF(ISBLANK(DATASHEET!AL103),"",DATASHEET!AL103)</f>
        <v/>
      </c>
      <c r="Z115" s="123" t="str">
        <f t="shared" si="85"/>
        <v/>
      </c>
      <c r="AA115" s="124">
        <f>IFERROR(INDEX(DATASHEET!$A$1:$GG$231,MATCH(L3VA!$A115,DATASHEET!$A$1:$A$231,0),MATCH(L3VA!AB$2,DATASHEET!$A$1:$GG$1,0)),"")</f>
        <v>0</v>
      </c>
      <c r="AB115" s="105" t="str">
        <f>IF(VLOOKUP(L3VA!$A115,DATASHEET!$A$2:$EW$231,32,FALSE)="","",VLOOKUP(L3VA!$A115,DATASHEET!$A$2:$EW$231,32,FALSE))</f>
        <v/>
      </c>
      <c r="AC115" s="105" t="str">
        <f t="shared" si="86"/>
        <v/>
      </c>
      <c r="AD115" s="106" t="str">
        <f>IF(ISBLANK(DATASHEET!AP103),"",DATASHEET!AP103)</f>
        <v/>
      </c>
      <c r="AE115" s="107" t="str">
        <f>IF(ISBLANK(DATASHEET!AQ103),"",DATASHEET!AQ103)</f>
        <v/>
      </c>
      <c r="AF115" s="123" t="str">
        <f t="shared" si="87"/>
        <v/>
      </c>
      <c r="AG115" s="124">
        <f>IFERROR(INDEX(DATASHEET!$A$1:$GG$231,MATCH(L3VA!$A115,DATASHEET!$A$1:$A$231,0),MATCH(L3VA!AH$2,DATASHEET!$A$1:$GG$1,0)),"")</f>
        <v>0</v>
      </c>
      <c r="AH115" s="105" t="str">
        <f>IF(VLOOKUP(L3VA!$A115,DATASHEET!$A$2:$EW$231,37,FALSE)="","",VLOOKUP(L3VA!$A115,DATASHEET!$A$2:$EW$231,37,FALSE))</f>
        <v/>
      </c>
      <c r="AI115" s="105" t="str">
        <f t="shared" si="88"/>
        <v/>
      </c>
      <c r="AJ115" s="106" t="str">
        <f>IF(ISBLANK(DATASHEET!AU103),"",DATASHEET!AU103)</f>
        <v>ES</v>
      </c>
      <c r="AK115" s="107" t="str">
        <f>IF(ISBLANK(DATASHEET!AV103),"",DATASHEET!AV103)</f>
        <v>12C-CH-2</v>
      </c>
      <c r="AL115" s="123" t="str">
        <f t="shared" si="89"/>
        <v/>
      </c>
      <c r="AM115" s="124">
        <f>IFERROR(INDEX(DATASHEET!$A$1:$GG$231,MATCH(L3VA!$A115,DATASHEET!$A$1:$A$231,0),MATCH(L3VA!AN$2,DATASHEET!$A$1:$GG$1,0)),"")</f>
        <v>0</v>
      </c>
      <c r="AN115" s="105" t="str">
        <f>IF(VLOOKUP(L3VA!$A115,DATASHEET!$A$2:$EW$231,42,FALSE)="","",VLOOKUP(L3VA!$A115,DATASHEET!$A$2:$EW$231,42,FALSE))</f>
        <v/>
      </c>
      <c r="AO115" s="105" t="str">
        <f t="shared" si="90"/>
        <v/>
      </c>
      <c r="AP115" s="106" t="str">
        <f>IF(ISBLANK(DATASHEET!AZ103),"",DATASHEET!AZ103)</f>
        <v/>
      </c>
      <c r="AQ115" s="107" t="str">
        <f>IF(ISBLANK(DATASHEET!BA103),"",DATASHEET!BA103)</f>
        <v/>
      </c>
      <c r="AR115" s="123" t="str">
        <f t="shared" si="91"/>
        <v/>
      </c>
      <c r="AS115" s="124">
        <f>IFERROR(INDEX(DATASHEET!$A$1:$GG$231,MATCH(L3VA!$A115,DATASHEET!$A$1:$A$231,0),MATCH(L3VA!AT$2,DATASHEET!$A$1:$GG$1,0)),"")</f>
        <v>0</v>
      </c>
      <c r="AT115" s="105" t="str">
        <f>IF(VLOOKUP(L3VA!$A115,DATASHEET!$A$2:$EW$231,47,FALSE)="","",VLOOKUP(L3VA!$A115,DATASHEET!$A$2:$EW$231,47,FALSE))</f>
        <v>ES</v>
      </c>
      <c r="AU115" s="105" t="str">
        <f t="shared" si="92"/>
        <v/>
      </c>
      <c r="AV115" s="106" t="str">
        <f>IF(ISBLANK(DATASHEET!BE103),"",DATASHEET!BE103)</f>
        <v/>
      </c>
      <c r="AW115" s="107" t="str">
        <f>IF(ISBLANK(DATASHEET!BF103),"",DATASHEET!BF103)</f>
        <v/>
      </c>
      <c r="AX115" s="123" t="str">
        <f t="shared" si="93"/>
        <v/>
      </c>
      <c r="AY115" s="124">
        <f>IFERROR(INDEX(DATASHEET!$A$1:$GG$231,MATCH(L3VA!$A115,DATASHEET!$A$1:$A$231,0),MATCH(L3VA!AZ$2,DATASHEET!$A$1:$GG$1,0)),"")</f>
        <v>0</v>
      </c>
      <c r="AZ115" s="105" t="str">
        <f>IF(VLOOKUP(L3VA!$A115,DATASHEET!$A$2:$EW$231,52,FALSE)="","",VLOOKUP(L3VA!$A115,DATASHEET!$A$2:$EW$231,52,FALSE))</f>
        <v/>
      </c>
      <c r="BA115" s="105" t="str">
        <f t="shared" si="94"/>
        <v/>
      </c>
      <c r="BB115" s="106" t="str">
        <f>IF(ISBLANK(DATASHEET!BJ103),"",DATASHEET!BJ103)</f>
        <v/>
      </c>
      <c r="BC115" s="107" t="str">
        <f>IF(ISBLANK(DATASHEET!BK103),"",DATASHEET!BK103)</f>
        <v/>
      </c>
      <c r="BD115" s="123" t="str">
        <f t="shared" si="95"/>
        <v/>
      </c>
      <c r="BE115" s="124">
        <f>IFERROR(INDEX(DATASHEET!$A$1:$GG$231,MATCH(L3VA!$A115,DATASHEET!$A$1:$A$231,0),MATCH(L3VA!BF$2,DATASHEET!$A$1:$GG$1,0)),"")</f>
        <v>0</v>
      </c>
      <c r="BF115" s="105" t="str">
        <f>IF(VLOOKUP(L3VA!$A115,DATASHEET!$A$2:$EW$231,57,FALSE)="","",VLOOKUP(L3VA!$A115,DATASHEET!$A$2:$EW$231,57,FALSE))</f>
        <v/>
      </c>
      <c r="BG115" s="105" t="str">
        <f t="shared" si="96"/>
        <v/>
      </c>
      <c r="BH115" s="106" t="str">
        <f>IF(ISBLANK(DATASHEET!BO103),"",DATASHEET!BO103)</f>
        <v/>
      </c>
      <c r="BI115" s="107" t="str">
        <f>IF(ISBLANK(DATASHEET!BP103),"",DATASHEET!BP103)</f>
        <v/>
      </c>
      <c r="BJ115" s="123" t="str">
        <f t="shared" si="97"/>
        <v/>
      </c>
      <c r="BK115" s="124">
        <f>IFERROR(INDEX(DATASHEET!$A$1:$GG$231,MATCH(L3VA!$A115,DATASHEET!$A$1:$A$231,0),MATCH(L3VA!BL$2,DATASHEET!$A$1:$GG$1,0)),"")</f>
        <v>0</v>
      </c>
      <c r="BL115" s="105" t="str">
        <f>IF(VLOOKUP(L3VA!$A115,DATASHEET!$A$2:$EW$231,62,FALSE)="","",VLOOKUP(L3VA!$A115,DATASHEET!$A$2:$EW$231,62,FALSE))</f>
        <v/>
      </c>
      <c r="BM115" s="105" t="str">
        <f t="shared" si="98"/>
        <v/>
      </c>
      <c r="BN115" s="106" t="str">
        <f>IF(ISBLANK(DATASHEET!BT103),"",DATASHEET!BT103)</f>
        <v/>
      </c>
      <c r="BO115" s="107" t="str">
        <f>IF(ISBLANK(DATASHEET!BU103),"",DATASHEET!BU103)</f>
        <v/>
      </c>
      <c r="BP115" s="123" t="str">
        <f t="shared" si="99"/>
        <v/>
      </c>
      <c r="BQ115" s="124">
        <f>IFERROR(INDEX(DATASHEET!$A$1:$GG$231,MATCH(L3VA!$A115,DATASHEET!$A$1:$A$231,0),MATCH(L3VA!BR$2,DATASHEET!$A$1:$GG$1,0)),"")</f>
        <v>0</v>
      </c>
      <c r="BR115" s="105" t="str">
        <f>IF(VLOOKUP(L3VA!$A115,DATASHEET!$A$2:$EW$231,67,FALSE)="","",VLOOKUP(L3VA!$A115,DATASHEET!$A$2:$EW$231,67,FALSE))</f>
        <v/>
      </c>
      <c r="BS115" s="105" t="str">
        <f t="shared" si="100"/>
        <v/>
      </c>
      <c r="BT115" s="106" t="str">
        <f>IF(ISBLANK(DATASHEET!BY103),"",DATASHEET!BY103)</f>
        <v/>
      </c>
      <c r="BU115" s="107" t="str">
        <f>IF(ISBLANK(DATASHEET!BZ103),"",DATASHEET!BZ103)</f>
        <v/>
      </c>
      <c r="BV115" s="123" t="str">
        <f t="shared" si="101"/>
        <v/>
      </c>
      <c r="BW115" s="124">
        <f>IFERROR(INDEX(DATASHEET!$A$1:$GG$231,MATCH(L3VA!$A115,DATASHEET!$A$1:$A$231,0),MATCH(L3VA!BX$2,DATASHEET!$A$1:$GG$1,0)),"")</f>
        <v>0</v>
      </c>
      <c r="BX115" s="105" t="str">
        <f>IF(VLOOKUP(L3VA!$A115,DATASHEET!$A$2:$EW$231,77,FALSE)="","",VLOOKUP(L3VA!$A115,DATASHEET!$A$2:$EW$231,77,FALSE))</f>
        <v/>
      </c>
      <c r="BY115" s="105" t="str">
        <f t="shared" si="102"/>
        <v/>
      </c>
      <c r="BZ115" s="106" t="str">
        <f>IF(ISBLANK(DATASHEET!CI103),"",DATASHEET!CI103)</f>
        <v/>
      </c>
      <c r="CA115" s="107" t="str">
        <f>IF(ISBLANK(DATASHEET!CJ103),"",DATASHEET!CJ103)</f>
        <v/>
      </c>
      <c r="CB115" s="123" t="str">
        <f t="shared" si="103"/>
        <v/>
      </c>
      <c r="CC115" s="124">
        <f>IFERROR(INDEX(DATASHEET!$A$1:$GG$231,MATCH(L3VA!$A115,DATASHEET!$A$1:$A$231,0),MATCH(L3VA!CD$2,DATASHEET!$A$1:$GG$1,0)),"")</f>
        <v>0</v>
      </c>
      <c r="CD115" s="105" t="str">
        <f>IF(VLOOKUP(L3VA!$A115,DATASHEET!$A$2:$EW$231,82,FALSE)="","",VLOOKUP(L3VA!$A115,DATASHEET!$A$2:$EW$231,82,FALSE))</f>
        <v>LSA5</v>
      </c>
      <c r="CE115" s="105" t="str">
        <f t="shared" si="104"/>
        <v/>
      </c>
      <c r="CF115" s="106" t="str">
        <f>IF(ISBLANK(DATASHEET!CN103),"",DATASHEET!CN103)</f>
        <v/>
      </c>
      <c r="CG115" s="107" t="str">
        <f>IF(ISBLANK(DATASHEET!CO103),"",DATASHEET!CO103)</f>
        <v/>
      </c>
      <c r="CH115" s="123" t="str">
        <f t="shared" si="105"/>
        <v/>
      </c>
      <c r="CI115" s="124">
        <f>IFERROR(INDEX(DATASHEET!$A$1:$GG$231,MATCH(L3VA!$A115,DATASHEET!$A$1:$A$231,0),MATCH(L3VA!CJ$2,DATASHEET!$A$1:$GG$1,0)),"")</f>
        <v>0</v>
      </c>
      <c r="CJ115" s="105" t="str">
        <f>IF(VLOOKUP(L3VA!$A115,DATASHEET!$A$2:$EW$231,87,FALSE)="","",VLOOKUP(L3VA!$A115,DATASHEET!$A$2:$EW$231,87,FALSE))</f>
        <v/>
      </c>
      <c r="CK115" s="105" t="str">
        <f t="shared" si="79"/>
        <v/>
      </c>
      <c r="CL115" s="106" t="str">
        <f>IF(ISBLANK(DATASHEET!CS103),"",DATASHEET!CS103)</f>
        <v/>
      </c>
      <c r="CM115" s="107" t="str">
        <f>IF(ISBLANK(DATASHEET!CT103),"",DATASHEET!CT103)</f>
        <v/>
      </c>
      <c r="CN115" s="123" t="str">
        <f t="shared" si="106"/>
        <v/>
      </c>
      <c r="CO115" s="124">
        <f>IFERROR(INDEX(DATASHEET!$A$1:$GG$231,MATCH(L3VA!$A115,DATASHEET!$A$1:$A$231,0),MATCH(L3VA!CP$2,DATASHEET!$A$1:$GG$1,0)),"")</f>
        <v>0</v>
      </c>
      <c r="CP115" s="105" t="str">
        <f>IF(VLOOKUP(L3VA!$A115,DATASHEET!$A$2:$EW$231,92,FALSE)="","",VLOOKUP(L3VA!$A115,DATASHEET!$A$2:$EW$231,92,FALSE))</f>
        <v/>
      </c>
      <c r="CQ115" s="105" t="str">
        <f t="shared" si="107"/>
        <v/>
      </c>
      <c r="CR115" s="106" t="str">
        <f>IF(ISBLANK(DATASHEET!CX103),"",DATASHEET!CX103)</f>
        <v/>
      </c>
      <c r="CS115" s="107" t="str">
        <f>IF(ISBLANK(DATASHEET!CY103),"",DATASHEET!CY103)</f>
        <v/>
      </c>
      <c r="CT115" s="123" t="str">
        <f t="shared" si="108"/>
        <v/>
      </c>
      <c r="CU115" s="124">
        <f>IFERROR(INDEX(DATASHEET!$A$1:$GG$231,MATCH(L3VA!$A115,DATASHEET!$A$1:$A$231,0),MATCH(L3VA!CV$2,DATASHEET!$A$1:$GG$1,0)),"")</f>
        <v>0</v>
      </c>
      <c r="CV115" s="105" t="str">
        <f>IF(VLOOKUP(L3VA!$A115,DATASHEET!$A$2:$EW$231,107,FALSE)="","",VLOOKUP(L3VA!$A115,DATASHEET!$A$2:$EW$231,107,FALSE))</f>
        <v/>
      </c>
      <c r="CW115" s="105" t="str">
        <f t="shared" si="109"/>
        <v/>
      </c>
      <c r="CX115" s="106" t="str">
        <f>IF(ISBLANK(DATASHEET!DC103),"",DATASHEET!DC103)</f>
        <v/>
      </c>
      <c r="CY115" s="107" t="str">
        <f>IF(ISBLANK(DATASHEET!DD103),"",DATASHEET!DD103)</f>
        <v/>
      </c>
      <c r="CZ115" s="123" t="str">
        <f t="shared" si="110"/>
        <v/>
      </c>
      <c r="DA115" s="124">
        <f>IFERROR(INDEX(DATASHEET!$A$1:$GG$231,MATCH(L3VA!$A115,DATASHEET!$A$1:$A$231,0),MATCH(L3VA!DB$2,DATASHEET!$A$1:$GG$1,0)),"")</f>
        <v>0</v>
      </c>
      <c r="DB115" s="105" t="str">
        <f>IF(VLOOKUP(L3VA!$A115,DATASHEET!$A$2:$EW$231,97,FALSE)="","",VLOOKUP(L3VA!$A115,DATASHEET!$A$2:$EW$231,97,FALSE))</f>
        <v/>
      </c>
      <c r="DC115" s="105" t="str">
        <f t="shared" si="111"/>
        <v/>
      </c>
      <c r="DD115" s="106" t="str">
        <f>IF(ISBLANK(DATASHEET!DH103),"",DATASHEET!DH103)</f>
        <v/>
      </c>
      <c r="DE115" s="107" t="str">
        <f>IF(ISBLANK(DATASHEET!DI103),"",DATASHEET!DI103)</f>
        <v/>
      </c>
      <c r="DF115" s="123" t="str">
        <f t="shared" si="112"/>
        <v/>
      </c>
      <c r="DG115" s="124">
        <f>IFERROR(INDEX(DATASHEET!$A$1:$GG$231,MATCH(L3VA!$A115,DATASHEET!$A$1:$A$231,0),MATCH(L3VA!DH$2,DATASHEET!$A$1:$GG$1,0)),"")</f>
        <v>0</v>
      </c>
      <c r="DH115" s="105" t="str">
        <f>IF(VLOOKUP(L3VA!$A115,DATASHEET!$A$2:$EW$231,102,FALSE)="","",VLOOKUP(L3VA!$A115,DATASHEET!$A$2:$EW$231,102,FALSE))</f>
        <v/>
      </c>
      <c r="DI115" s="105" t="str">
        <f t="shared" si="113"/>
        <v/>
      </c>
      <c r="DJ115" s="106" t="str">
        <f>IF(ISBLANK(DATASHEET!DM103),"",DATASHEET!DM103)</f>
        <v>JQ</v>
      </c>
      <c r="DK115" s="107" t="str">
        <f>IF(ISBLANK(DATASHEET!DN103),"",DATASHEET!DN103)</f>
        <v>12B-MA-5</v>
      </c>
      <c r="DL115" s="123" t="str">
        <f t="shared" si="114"/>
        <v/>
      </c>
      <c r="DM115" s="124">
        <f>IFERROR(INDEX(DATASHEET!$A$1:$GG$231,MATCH(L3VA!$A115,DATASHEET!$A$1:$A$231,0),MATCH(L3VA!DN$2,DATASHEET!$A$1:$GG$1,0)),"")</f>
        <v>0</v>
      </c>
      <c r="DN115" s="105" t="str">
        <f>IF(VLOOKUP(L3VA!$A115,DATASHEET!$A$2:$FW$231,112,FALSE)="","",VLOOKUP(L3VA!$A115,DATASHEET!$A$2:$FW$231,112,FALSE))</f>
        <v/>
      </c>
      <c r="DO115" s="105" t="str">
        <f t="shared" si="80"/>
        <v/>
      </c>
      <c r="DP115" s="106" t="str">
        <f>IF(ISBLANK(DATASHEET!DR103),"",DATASHEET!DR103)</f>
        <v/>
      </c>
      <c r="DQ115" s="107" t="str">
        <f>IF(ISBLANK(DATASHEET!DS103),"",DATASHEET!DS103)</f>
        <v/>
      </c>
      <c r="DR115" s="123" t="str">
        <f t="shared" si="115"/>
        <v/>
      </c>
      <c r="DS115" s="124">
        <f>IFERROR(INDEX(DATASHEET!$A$1:$GG$231,MATCH(L3VA!$A115,DATASHEET!$A$1:$A$231,0),MATCH(L3VA!DT$2,DATASHEET!$A$1:$GG$1,0)),"")</f>
        <v>0</v>
      </c>
      <c r="DT115" s="105" t="str">
        <f>IF(VLOOKUP(L3VA!$A115,DATASHEET!$A$2:$EW$231,117,FALSE)="","",VLOOKUP(L3VA!$A115,DATASHEET!$A$2:$EW$231,117,FALSE))</f>
        <v>JQ</v>
      </c>
      <c r="DU115" s="105" t="str">
        <f t="shared" si="116"/>
        <v/>
      </c>
      <c r="DV115" s="106" t="str">
        <f>IF(ISBLANK(DATASHEET!DW103),"",DATASHEET!DW103)</f>
        <v/>
      </c>
      <c r="DW115" s="107" t="str">
        <f>IF(ISBLANK(DATASHEET!DX103),"",DATASHEET!DX103)</f>
        <v/>
      </c>
      <c r="DX115" s="123" t="str">
        <f t="shared" si="117"/>
        <v/>
      </c>
      <c r="DY115" s="124" t="str">
        <f>IFERROR(INDEX(DATASHEET!$A$1:$GG$231,MATCH(L3VA!$A115,DATASHEET!$A$1:$A$231,0),MATCH(L3VA!DZ$2,DATASHEET!$A$1:$GG$1,0)),"")</f>
        <v/>
      </c>
      <c r="DZ115" s="105" t="str">
        <f>IF(VLOOKUP(L3VA!$A115,DATASHEET!$A$2:$EW$231,122,FALSE)="","",VLOOKUP(L3VA!$A115,DATASHEET!$A$2:$EW$231,122,FALSE))</f>
        <v/>
      </c>
      <c r="EA115" s="105" t="str">
        <f t="shared" si="118"/>
        <v/>
      </c>
      <c r="EB115" s="106" t="str">
        <f>IF(ISBLANK(DATASHEET!EB103),"",DATASHEET!EB103)</f>
        <v/>
      </c>
      <c r="EC115" s="107" t="str">
        <f>IF(ISBLANK(DATASHEET!EC103),"",DATASHEET!EC103)</f>
        <v/>
      </c>
      <c r="ED115" s="123" t="str">
        <f t="shared" si="119"/>
        <v/>
      </c>
      <c r="EE115" s="124">
        <f>IFERROR(INDEX(DATASHEET!$A$1:$GG$231,MATCH(L3VA!$A115,DATASHEET!$A$1:$A$231,0),MATCH(L3VA!EF$2,DATASHEET!$A$1:$GG$1,0)),"")</f>
        <v>0</v>
      </c>
      <c r="EF115" s="105" t="str">
        <f>IF(VLOOKUP(L3VA!$A115,DATASHEET!$A$2:$EW$231,127,FALSE)="","",VLOOKUP(L3VA!$A115,DATASHEET!$A$2:$EW$231,127,FALSE))</f>
        <v/>
      </c>
      <c r="EG115" s="105" t="str">
        <f t="shared" si="120"/>
        <v/>
      </c>
      <c r="EH115" s="106" t="str">
        <f>IF(ISBLANK(DATASHEET!EG103),"",DATASHEET!EG103)</f>
        <v>SPI</v>
      </c>
      <c r="EI115" s="107" t="str">
        <f>IF(ISBLANK(DATASHEET!EH103),"",DATASHEET!EH103)</f>
        <v>12E-PH-6</v>
      </c>
      <c r="EJ115" s="123" t="str">
        <f t="shared" si="121"/>
        <v/>
      </c>
      <c r="EK115" s="124">
        <f>IFERROR(INDEX(DATASHEET!$A$1:$GG$231,MATCH(L3VA!$A115,DATASHEET!$A$1:$A$231,0),MATCH(L3VA!EL$2,DATASHEET!$A$1:$GG$1,0)),"")</f>
        <v>0</v>
      </c>
      <c r="EL115" s="105" t="str">
        <f>IF(VLOOKUP(L3VA!$A115,DATASHEET!$A$2:$EW$231,132,FALSE)="","",VLOOKUP(L3VA!$A115,DATASHEET!$A$2:$EW$231,132,FALSE))</f>
        <v/>
      </c>
      <c r="EM115" s="105" t="str">
        <f t="shared" si="122"/>
        <v/>
      </c>
      <c r="EN115" s="106" t="str">
        <f>IF(ISBLANK(DATASHEET!EL103),"",DATASHEET!EL103)</f>
        <v/>
      </c>
      <c r="EO115" s="107" t="str">
        <f>IF(ISBLANK(DATASHEET!EM103),"",DATASHEET!EM103)</f>
        <v/>
      </c>
      <c r="EP115" s="123" t="str">
        <f t="shared" si="123"/>
        <v/>
      </c>
      <c r="EQ115" s="124">
        <f>IFERROR(INDEX(DATASHEET!$A$1:$GG$231,MATCH(L3VA!$A115,DATASHEET!$A$1:$A$231,0),MATCH(L3VA!ER$2,DATASHEET!$A$1:$GG$1,0)),"")</f>
        <v>0</v>
      </c>
      <c r="ER115" s="105" t="str">
        <f>IF(VLOOKUP(L3VA!$A115,DATASHEET!$A$2:$EW$231,137,FALSE)="","",VLOOKUP(L3VA!$A115,DATASHEET!$A$2:$EW$231,137,FALSE))</f>
        <v>SPI</v>
      </c>
      <c r="ES115" s="105" t="str">
        <f t="shared" si="124"/>
        <v/>
      </c>
      <c r="ET115" s="106" t="str">
        <f>IF(ISBLANK(DATASHEET!EQ103),"",DATASHEET!EQ103)</f>
        <v/>
      </c>
      <c r="EU115" s="107" t="str">
        <f>IF(ISBLANK(DATASHEET!ER103),"",DATASHEET!ER103)</f>
        <v/>
      </c>
      <c r="EV115" s="123" t="str">
        <f t="shared" si="125"/>
        <v/>
      </c>
      <c r="EW115" s="124">
        <f>IFERROR(INDEX(DATASHEET!$A$1:$GG$231,MATCH(L3VA!$A115,DATASHEET!$A$1:$A$231,0),MATCH(L3VA!EX$2,DATASHEET!$A$1:$GG$1,0)),"")</f>
        <v>0</v>
      </c>
      <c r="EX115" s="105" t="str">
        <f>IF(VLOOKUP(L3VA!$A115,DATASHEET!$A$2:$EW$231,142,FALSE)="","",VLOOKUP(L3VA!$A115,DATASHEET!$A$2:$EW$231,142,FALSE))</f>
        <v/>
      </c>
      <c r="EY115" s="105" t="str">
        <f t="shared" si="126"/>
        <v/>
      </c>
      <c r="EZ115" s="106" t="str">
        <f>IF(ISBLANK(DATASHEET!EV103),"",DATASHEET!EV103)</f>
        <v/>
      </c>
      <c r="FA115" s="107" t="str">
        <f>IF(ISBLANK(DATASHEET!EW103),"",DATASHEET!EW103)</f>
        <v/>
      </c>
      <c r="FB115" s="123" t="str">
        <f t="shared" si="127"/>
        <v/>
      </c>
      <c r="FC115" s="124">
        <f>IFERROR(INDEX(DATASHEET!$A$1:$GG$231,MATCH(L3VA!$A115,DATASHEET!$A$1:$A$231,0),MATCH(L3VA!FD$2,DATASHEET!$A$1:$GG$1,0)),"")</f>
        <v>0</v>
      </c>
      <c r="FD115" s="105" t="str">
        <f>IF(VLOOKUP(L3VA!$A115,DATASHEET!$A$2:$FW$231,147,FALSE)="","",VLOOKUP(L3VA!$A115,DATASHEET!$A$2:$FW$231,147,FALSE))</f>
        <v/>
      </c>
      <c r="FE115" s="105" t="str">
        <f t="shared" si="128"/>
        <v/>
      </c>
      <c r="FF115" s="106" t="str">
        <f>IF(ISBLANK(DATASHEET!FA103),"",DATASHEET!FA103)</f>
        <v>BJM</v>
      </c>
      <c r="FG115" s="107" t="str">
        <f>IF(ISBLANK(DATASHEET!FB103),"",DATASHEET!FB103)</f>
        <v>12D-SP-10</v>
      </c>
    </row>
    <row r="116" spans="1:163" x14ac:dyDescent="0.25">
      <c r="A116" s="354">
        <f>DATASHEET!A104</f>
        <v>150859</v>
      </c>
      <c r="B116" s="42" t="str">
        <f>DATASHEET!B104</f>
        <v>JONES, Connor</v>
      </c>
      <c r="C116" s="109" t="str">
        <f>DATASHEET!C104</f>
        <v>12JN</v>
      </c>
      <c r="D116" s="110" t="str">
        <f>DATASHEET!D104</f>
        <v>M</v>
      </c>
      <c r="E116" s="110" t="str">
        <f>IFERROR(VLOOKUP(A116,'[5]Y12 Students'!$E$3:$I$271,5,FALSE),"")</f>
        <v>INTERNAL</v>
      </c>
      <c r="F116" s="110" t="str">
        <f>DATASHEET!E104</f>
        <v>N</v>
      </c>
      <c r="G116" s="110" t="str">
        <f>DATASHEET!F104</f>
        <v>White - British</v>
      </c>
      <c r="H116" s="110" t="str">
        <f>DATASHEET!G104</f>
        <v>N</v>
      </c>
      <c r="I116" s="110" t="str">
        <f>DATASHEET!H104</f>
        <v>N</v>
      </c>
      <c r="J116" s="111" t="str">
        <f>DATASHEET!J104</f>
        <v>6.25+ (B/A)</v>
      </c>
      <c r="K116" s="104" t="str">
        <f t="shared" si="77"/>
        <v/>
      </c>
      <c r="L116" s="104" t="str">
        <f t="shared" si="78"/>
        <v/>
      </c>
      <c r="M116" s="336" t="str">
        <f>IF(COUNT(L3VA!$N116,L3VA!$Z116,L3VA!$T116,L3VA!$AF116,L3VA!$AX116,L3VA!$AR116,L3VA!$BJ116,L3VA!$BD116,L3VA!$BP116,L3VA!#REF!,L3VA!$AL116,L3VA!$BV116,L3VA!$CH116,L3VA!$CZ116,L3VA!$CN116,L3VA!$DF116,L3VA!$CB116,L3VA!#REF!,L3VA!$DR116,L3VA!$DX116,L3VA!$ED116,L3VA!$EJ116,L3VA!$EP116,L3VA!$EV116,L3VA!$FB116,L3VA!$DL116)=0,"",AVERAGE(N116,Z116,T116,AF116,AL116,AX116,AR116,BJ116,BD116,BP116,BV116,CH116,CZ116,CN116,DF116,CB116,DR116,DX116,ED116,EJ116,EP116,EV116,FB116,DL116))</f>
        <v/>
      </c>
      <c r="N116" s="123" t="str">
        <f t="shared" si="81"/>
        <v/>
      </c>
      <c r="O116" s="124">
        <f>IFERROR(INDEX(DATASHEET!$A$1:$GG$231,MATCH(L3VA!$A116,DATASHEET!$A$1:$A$231,0),MATCH(L3VA!P$2,DATASHEET!$A$1:$GG$1,0)),"")</f>
        <v>0</v>
      </c>
      <c r="P116" s="105">
        <f>IF(VLOOKUP(L3VA!$A116,DATASHEET!$A$2:$EW$231,22,FALSE)="","",VLOOKUP(L3VA!$A116,DATASHEET!$A$2:$EW$231,22,FALSE))</f>
        <v>0</v>
      </c>
      <c r="Q116" s="105" t="str">
        <f t="shared" si="82"/>
        <v/>
      </c>
      <c r="R116" s="106" t="str">
        <f>IF(ISBLANK(DATASHEET!AF104),"",DATASHEET!AF104)</f>
        <v/>
      </c>
      <c r="S116" s="107" t="str">
        <f>IF(ISBLANK(DATASHEET!AG104),"",DATASHEET!AG104)</f>
        <v/>
      </c>
      <c r="T116" s="123" t="str">
        <f t="shared" si="83"/>
        <v/>
      </c>
      <c r="U116" s="124">
        <f>IFERROR(INDEX(DATASHEET!$A$1:$GG$231,MATCH(L3VA!$A116,DATASHEET!$A$1:$A$231,0),MATCH(L3VA!V$2,DATASHEET!$A$1:$GG$1,0)),"")</f>
        <v>0</v>
      </c>
      <c r="V116" s="105">
        <f>IF(VLOOKUP(L3VA!$A116,DATASHEET!$A$2:$EW$231,27,FALSE)="","",VLOOKUP(L3VA!$A116,DATASHEET!$A$2:$EW$231,27,FALSE))</f>
        <v>0</v>
      </c>
      <c r="W116" s="105" t="str">
        <f t="shared" si="84"/>
        <v/>
      </c>
      <c r="X116" s="106" t="str">
        <f>IF(ISBLANK(DATASHEET!AK104),"",DATASHEET!AK104)</f>
        <v/>
      </c>
      <c r="Y116" s="107" t="str">
        <f>IF(ISBLANK(DATASHEET!AL104),"",DATASHEET!AL104)</f>
        <v/>
      </c>
      <c r="Z116" s="123" t="str">
        <f t="shared" si="85"/>
        <v/>
      </c>
      <c r="AA116" s="124">
        <f>IFERROR(INDEX(DATASHEET!$A$1:$GG$231,MATCH(L3VA!$A116,DATASHEET!$A$1:$A$231,0),MATCH(L3VA!AB$2,DATASHEET!$A$1:$GG$1,0)),"")</f>
        <v>0</v>
      </c>
      <c r="AB116" s="105" t="str">
        <f>IF(VLOOKUP(L3VA!$A116,DATASHEET!$A$2:$EW$231,32,FALSE)="","",VLOOKUP(L3VA!$A116,DATASHEET!$A$2:$EW$231,32,FALSE))</f>
        <v/>
      </c>
      <c r="AC116" s="105" t="str">
        <f t="shared" si="86"/>
        <v/>
      </c>
      <c r="AD116" s="106" t="str">
        <f>IF(ISBLANK(DATASHEET!AP104),"",DATASHEET!AP104)</f>
        <v/>
      </c>
      <c r="AE116" s="107" t="str">
        <f>IF(ISBLANK(DATASHEET!AQ104),"",DATASHEET!AQ104)</f>
        <v/>
      </c>
      <c r="AF116" s="123" t="str">
        <f t="shared" si="87"/>
        <v/>
      </c>
      <c r="AG116" s="124">
        <f>IFERROR(INDEX(DATASHEET!$A$1:$GG$231,MATCH(L3VA!$A116,DATASHEET!$A$1:$A$231,0),MATCH(L3VA!AH$2,DATASHEET!$A$1:$GG$1,0)),"")</f>
        <v>0</v>
      </c>
      <c r="AH116" s="105" t="str">
        <f>IF(VLOOKUP(L3VA!$A116,DATASHEET!$A$2:$EW$231,37,FALSE)="","",VLOOKUP(L3VA!$A116,DATASHEET!$A$2:$EW$231,37,FALSE))</f>
        <v/>
      </c>
      <c r="AI116" s="105" t="str">
        <f t="shared" si="88"/>
        <v/>
      </c>
      <c r="AJ116" s="106" t="str">
        <f>IF(ISBLANK(DATASHEET!AU104),"",DATASHEET!AU104)</f>
        <v/>
      </c>
      <c r="AK116" s="107" t="str">
        <f>IF(ISBLANK(DATASHEET!AV104),"",DATASHEET!AV104)</f>
        <v/>
      </c>
      <c r="AL116" s="123" t="str">
        <f t="shared" si="89"/>
        <v/>
      </c>
      <c r="AM116" s="124">
        <f>IFERROR(INDEX(DATASHEET!$A$1:$GG$231,MATCH(L3VA!$A116,DATASHEET!$A$1:$A$231,0),MATCH(L3VA!AN$2,DATASHEET!$A$1:$GG$1,0)),"")</f>
        <v>0</v>
      </c>
      <c r="AN116" s="105" t="str">
        <f>IF(VLOOKUP(L3VA!$A116,DATASHEET!$A$2:$EW$231,42,FALSE)="","",VLOOKUP(L3VA!$A116,DATASHEET!$A$2:$EW$231,42,FALSE))</f>
        <v/>
      </c>
      <c r="AO116" s="105" t="str">
        <f t="shared" si="90"/>
        <v/>
      </c>
      <c r="AP116" s="106" t="str">
        <f>IF(ISBLANK(DATASHEET!AZ104),"",DATASHEET!AZ104)</f>
        <v/>
      </c>
      <c r="AQ116" s="107" t="str">
        <f>IF(ISBLANK(DATASHEET!BA104),"",DATASHEET!BA104)</f>
        <v/>
      </c>
      <c r="AR116" s="123" t="str">
        <f t="shared" si="91"/>
        <v/>
      </c>
      <c r="AS116" s="124">
        <f>IFERROR(INDEX(DATASHEET!$A$1:$GG$231,MATCH(L3VA!$A116,DATASHEET!$A$1:$A$231,0),MATCH(L3VA!AT$2,DATASHEET!$A$1:$GG$1,0)),"")</f>
        <v>0</v>
      </c>
      <c r="AT116" s="105" t="str">
        <f>IF(VLOOKUP(L3VA!$A116,DATASHEET!$A$2:$EW$231,47,FALSE)="","",VLOOKUP(L3VA!$A116,DATASHEET!$A$2:$EW$231,47,FALSE))</f>
        <v/>
      </c>
      <c r="AU116" s="105" t="str">
        <f t="shared" si="92"/>
        <v/>
      </c>
      <c r="AV116" s="106" t="str">
        <f>IF(ISBLANK(DATASHEET!BE104),"",DATASHEET!BE104)</f>
        <v/>
      </c>
      <c r="AW116" s="107" t="str">
        <f>IF(ISBLANK(DATASHEET!BF104),"",DATASHEET!BF104)</f>
        <v/>
      </c>
      <c r="AX116" s="123" t="str">
        <f t="shared" si="93"/>
        <v/>
      </c>
      <c r="AY116" s="124">
        <f>IFERROR(INDEX(DATASHEET!$A$1:$GG$231,MATCH(L3VA!$A116,DATASHEET!$A$1:$A$231,0),MATCH(L3VA!AZ$2,DATASHEET!$A$1:$GG$1,0)),"")</f>
        <v>0</v>
      </c>
      <c r="AZ116" s="105" t="str">
        <f>IF(VLOOKUP(L3VA!$A116,DATASHEET!$A$2:$EW$231,52,FALSE)="","",VLOOKUP(L3VA!$A116,DATASHEET!$A$2:$EW$231,52,FALSE))</f>
        <v/>
      </c>
      <c r="BA116" s="105" t="str">
        <f t="shared" si="94"/>
        <v/>
      </c>
      <c r="BB116" s="106" t="str">
        <f>IF(ISBLANK(DATASHEET!BJ104),"",DATASHEET!BJ104)</f>
        <v/>
      </c>
      <c r="BC116" s="107" t="str">
        <f>IF(ISBLANK(DATASHEET!BK104),"",DATASHEET!BK104)</f>
        <v/>
      </c>
      <c r="BD116" s="123" t="str">
        <f t="shared" si="95"/>
        <v/>
      </c>
      <c r="BE116" s="124">
        <f>IFERROR(INDEX(DATASHEET!$A$1:$GG$231,MATCH(L3VA!$A116,DATASHEET!$A$1:$A$231,0),MATCH(L3VA!BF$2,DATASHEET!$A$1:$GG$1,0)),"")</f>
        <v>0</v>
      </c>
      <c r="BF116" s="105" t="str">
        <f>IF(VLOOKUP(L3VA!$A116,DATASHEET!$A$2:$EW$231,57,FALSE)="","",VLOOKUP(L3VA!$A116,DATASHEET!$A$2:$EW$231,57,FALSE))</f>
        <v/>
      </c>
      <c r="BG116" s="105" t="str">
        <f t="shared" si="96"/>
        <v/>
      </c>
      <c r="BH116" s="106" t="str">
        <f>IF(ISBLANK(DATASHEET!BO104),"",DATASHEET!BO104)</f>
        <v>DHO</v>
      </c>
      <c r="BI116" s="107" t="str">
        <f>IF(ISBLANK(DATASHEET!BP104),"",DATASHEET!BP104)</f>
        <v>12A-EC-4</v>
      </c>
      <c r="BJ116" s="123" t="str">
        <f t="shared" si="97"/>
        <v/>
      </c>
      <c r="BK116" s="124">
        <f>IFERROR(INDEX(DATASHEET!$A$1:$GG$231,MATCH(L3VA!$A116,DATASHEET!$A$1:$A$231,0),MATCH(L3VA!BL$2,DATASHEET!$A$1:$GG$1,0)),"")</f>
        <v>0</v>
      </c>
      <c r="BL116" s="105" t="str">
        <f>IF(VLOOKUP(L3VA!$A116,DATASHEET!$A$2:$EW$231,62,FALSE)="","",VLOOKUP(L3VA!$A116,DATASHEET!$A$2:$EW$231,62,FALSE))</f>
        <v/>
      </c>
      <c r="BM116" s="105" t="str">
        <f t="shared" si="98"/>
        <v/>
      </c>
      <c r="BN116" s="106" t="str">
        <f>IF(ISBLANK(DATASHEET!BT104),"",DATASHEET!BT104)</f>
        <v/>
      </c>
      <c r="BO116" s="107" t="str">
        <f>IF(ISBLANK(DATASHEET!BU104),"",DATASHEET!BU104)</f>
        <v/>
      </c>
      <c r="BP116" s="123" t="str">
        <f t="shared" si="99"/>
        <v/>
      </c>
      <c r="BQ116" s="124">
        <f>IFERROR(INDEX(DATASHEET!$A$1:$GG$231,MATCH(L3VA!$A116,DATASHEET!$A$1:$A$231,0),MATCH(L3VA!BR$2,DATASHEET!$A$1:$GG$1,0)),"")</f>
        <v>0</v>
      </c>
      <c r="BR116" s="105" t="str">
        <f>IF(VLOOKUP(L3VA!$A116,DATASHEET!$A$2:$EW$231,67,FALSE)="","",VLOOKUP(L3VA!$A116,DATASHEET!$A$2:$EW$231,67,FALSE))</f>
        <v>DHO</v>
      </c>
      <c r="BS116" s="105" t="str">
        <f t="shared" si="100"/>
        <v/>
      </c>
      <c r="BT116" s="106" t="str">
        <f>IF(ISBLANK(DATASHEET!BY104),"",DATASHEET!BY104)</f>
        <v/>
      </c>
      <c r="BU116" s="107" t="str">
        <f>IF(ISBLANK(DATASHEET!BZ104),"",DATASHEET!BZ104)</f>
        <v/>
      </c>
      <c r="BV116" s="123" t="str">
        <f t="shared" si="101"/>
        <v/>
      </c>
      <c r="BW116" s="124">
        <f>IFERROR(INDEX(DATASHEET!$A$1:$GG$231,MATCH(L3VA!$A116,DATASHEET!$A$1:$A$231,0),MATCH(L3VA!BX$2,DATASHEET!$A$1:$GG$1,0)),"")</f>
        <v>0</v>
      </c>
      <c r="BX116" s="105" t="str">
        <f>IF(VLOOKUP(L3VA!$A116,DATASHEET!$A$2:$EW$231,77,FALSE)="","",VLOOKUP(L3VA!$A116,DATASHEET!$A$2:$EW$231,77,FALSE))</f>
        <v/>
      </c>
      <c r="BY116" s="105" t="str">
        <f t="shared" si="102"/>
        <v/>
      </c>
      <c r="BZ116" s="106" t="str">
        <f>IF(ISBLANK(DATASHEET!CI104),"",DATASHEET!CI104)</f>
        <v/>
      </c>
      <c r="CA116" s="107" t="str">
        <f>IF(ISBLANK(DATASHEET!CJ104),"",DATASHEET!CJ104)</f>
        <v/>
      </c>
      <c r="CB116" s="123" t="str">
        <f t="shared" si="103"/>
        <v/>
      </c>
      <c r="CC116" s="124">
        <f>IFERROR(INDEX(DATASHEET!$A$1:$GG$231,MATCH(L3VA!$A116,DATASHEET!$A$1:$A$231,0),MATCH(L3VA!CD$2,DATASHEET!$A$1:$GG$1,0)),"")</f>
        <v>0</v>
      </c>
      <c r="CD116" s="105" t="str">
        <f>IF(VLOOKUP(L3VA!$A116,DATASHEET!$A$2:$EW$231,82,FALSE)="","",VLOOKUP(L3VA!$A116,DATASHEET!$A$2:$EW$231,82,FALSE))</f>
        <v>DWA</v>
      </c>
      <c r="CE116" s="105" t="str">
        <f t="shared" si="104"/>
        <v/>
      </c>
      <c r="CF116" s="106" t="str">
        <f>IF(ISBLANK(DATASHEET!CN104),"",DATASHEET!CN104)</f>
        <v/>
      </c>
      <c r="CG116" s="107" t="str">
        <f>IF(ISBLANK(DATASHEET!CO104),"",DATASHEET!CO104)</f>
        <v/>
      </c>
      <c r="CH116" s="123" t="str">
        <f t="shared" si="105"/>
        <v/>
      </c>
      <c r="CI116" s="124">
        <f>IFERROR(INDEX(DATASHEET!$A$1:$GG$231,MATCH(L3VA!$A116,DATASHEET!$A$1:$A$231,0),MATCH(L3VA!CJ$2,DATASHEET!$A$1:$GG$1,0)),"")</f>
        <v>0</v>
      </c>
      <c r="CJ116" s="105" t="str">
        <f>IF(VLOOKUP(L3VA!$A116,DATASHEET!$A$2:$EW$231,87,FALSE)="","",VLOOKUP(L3VA!$A116,DATASHEET!$A$2:$EW$231,87,FALSE))</f>
        <v/>
      </c>
      <c r="CK116" s="105" t="str">
        <f t="shared" si="79"/>
        <v/>
      </c>
      <c r="CL116" s="106" t="str">
        <f>IF(ISBLANK(DATASHEET!CS104),"",DATASHEET!CS104)</f>
        <v>JJA</v>
      </c>
      <c r="CM116" s="107" t="str">
        <f>IF(ISBLANK(DATASHEET!CT104),"",DATASHEET!CT104)</f>
        <v>12B-GG-3</v>
      </c>
      <c r="CN116" s="123" t="str">
        <f t="shared" si="106"/>
        <v/>
      </c>
      <c r="CO116" s="124">
        <f>IFERROR(INDEX(DATASHEET!$A$1:$GG$231,MATCH(L3VA!$A116,DATASHEET!$A$1:$A$231,0),MATCH(L3VA!CP$2,DATASHEET!$A$1:$GG$1,0)),"")</f>
        <v>0</v>
      </c>
      <c r="CP116" s="105" t="str">
        <f>IF(VLOOKUP(L3VA!$A116,DATASHEET!$A$2:$EW$231,92,FALSE)="","",VLOOKUP(L3VA!$A116,DATASHEET!$A$2:$EW$231,92,FALSE))</f>
        <v/>
      </c>
      <c r="CQ116" s="105" t="str">
        <f t="shared" si="107"/>
        <v/>
      </c>
      <c r="CR116" s="106" t="str">
        <f>IF(ISBLANK(DATASHEET!CX104),"",DATASHEET!CX104)</f>
        <v/>
      </c>
      <c r="CS116" s="107" t="str">
        <f>IF(ISBLANK(DATASHEET!CY104),"",DATASHEET!CY104)</f>
        <v/>
      </c>
      <c r="CT116" s="123" t="str">
        <f t="shared" si="108"/>
        <v/>
      </c>
      <c r="CU116" s="124">
        <f>IFERROR(INDEX(DATASHEET!$A$1:$GG$231,MATCH(L3VA!$A116,DATASHEET!$A$1:$A$231,0),MATCH(L3VA!CV$2,DATASHEET!$A$1:$GG$1,0)),"")</f>
        <v>0</v>
      </c>
      <c r="CV116" s="105" t="str">
        <f>IF(VLOOKUP(L3VA!$A116,DATASHEET!$A$2:$EW$231,107,FALSE)="","",VLOOKUP(L3VA!$A116,DATASHEET!$A$2:$EW$231,107,FALSE))</f>
        <v/>
      </c>
      <c r="CW116" s="105" t="str">
        <f t="shared" si="109"/>
        <v/>
      </c>
      <c r="CX116" s="106" t="str">
        <f>IF(ISBLANK(DATASHEET!DC104),"",DATASHEET!DC104)</f>
        <v/>
      </c>
      <c r="CY116" s="107" t="str">
        <f>IF(ISBLANK(DATASHEET!DD104),"",DATASHEET!DD104)</f>
        <v/>
      </c>
      <c r="CZ116" s="123" t="str">
        <f t="shared" si="110"/>
        <v/>
      </c>
      <c r="DA116" s="124">
        <f>IFERROR(INDEX(DATASHEET!$A$1:$GG$231,MATCH(L3VA!$A116,DATASHEET!$A$1:$A$231,0),MATCH(L3VA!DB$2,DATASHEET!$A$1:$GG$1,0)),"")</f>
        <v>0</v>
      </c>
      <c r="DB116" s="105" t="str">
        <f>IF(VLOOKUP(L3VA!$A116,DATASHEET!$A$2:$EW$231,97,FALSE)="","",VLOOKUP(L3VA!$A116,DATASHEET!$A$2:$EW$231,97,FALSE))</f>
        <v>JJA</v>
      </c>
      <c r="DC116" s="105" t="str">
        <f t="shared" si="111"/>
        <v/>
      </c>
      <c r="DD116" s="106" t="str">
        <f>IF(ISBLANK(DATASHEET!DH104),"",DATASHEET!DH104)</f>
        <v/>
      </c>
      <c r="DE116" s="107" t="str">
        <f>IF(ISBLANK(DATASHEET!DI104),"",DATASHEET!DI104)</f>
        <v/>
      </c>
      <c r="DF116" s="123" t="str">
        <f t="shared" si="112"/>
        <v/>
      </c>
      <c r="DG116" s="124">
        <f>IFERROR(INDEX(DATASHEET!$A$1:$GG$231,MATCH(L3VA!$A116,DATASHEET!$A$1:$A$231,0),MATCH(L3VA!DH$2,DATASHEET!$A$1:$GG$1,0)),"")</f>
        <v>0</v>
      </c>
      <c r="DH116" s="105" t="str">
        <f>IF(VLOOKUP(L3VA!$A116,DATASHEET!$A$2:$EW$231,102,FALSE)="","",VLOOKUP(L3VA!$A116,DATASHEET!$A$2:$EW$231,102,FALSE))</f>
        <v/>
      </c>
      <c r="DI116" s="105" t="str">
        <f t="shared" si="113"/>
        <v/>
      </c>
      <c r="DJ116" s="106" t="str">
        <f>IF(ISBLANK(DATASHEET!DM104),"",DATASHEET!DM104)</f>
        <v>JQ</v>
      </c>
      <c r="DK116" s="107" t="str">
        <f>IF(ISBLANK(DATASHEET!DN104),"",DATASHEET!DN104)</f>
        <v>12C-MA-7</v>
      </c>
      <c r="DL116" s="123" t="str">
        <f t="shared" si="114"/>
        <v/>
      </c>
      <c r="DM116" s="124">
        <f>IFERROR(INDEX(DATASHEET!$A$1:$GG$231,MATCH(L3VA!$A116,DATASHEET!$A$1:$A$231,0),MATCH(L3VA!DN$2,DATASHEET!$A$1:$GG$1,0)),"")</f>
        <v>0</v>
      </c>
      <c r="DN116" s="105" t="str">
        <f>IF(VLOOKUP(L3VA!$A116,DATASHEET!$A$2:$FW$231,112,FALSE)="","",VLOOKUP(L3VA!$A116,DATASHEET!$A$2:$FW$231,112,FALSE))</f>
        <v/>
      </c>
      <c r="DO116" s="105" t="str">
        <f t="shared" si="80"/>
        <v/>
      </c>
      <c r="DP116" s="106" t="str">
        <f>IF(ISBLANK(DATASHEET!DR104),"",DATASHEET!DR104)</f>
        <v/>
      </c>
      <c r="DQ116" s="107" t="str">
        <f>IF(ISBLANK(DATASHEET!DS104),"",DATASHEET!DS104)</f>
        <v/>
      </c>
      <c r="DR116" s="123" t="str">
        <f t="shared" si="115"/>
        <v/>
      </c>
      <c r="DS116" s="124">
        <f>IFERROR(INDEX(DATASHEET!$A$1:$GG$231,MATCH(L3VA!$A116,DATASHEET!$A$1:$A$231,0),MATCH(L3VA!DT$2,DATASHEET!$A$1:$GG$1,0)),"")</f>
        <v>0</v>
      </c>
      <c r="DT116" s="105" t="str">
        <f>IF(VLOOKUP(L3VA!$A116,DATASHEET!$A$2:$EW$231,117,FALSE)="","",VLOOKUP(L3VA!$A116,DATASHEET!$A$2:$EW$231,117,FALSE))</f>
        <v>JQ</v>
      </c>
      <c r="DU116" s="105" t="str">
        <f t="shared" si="116"/>
        <v/>
      </c>
      <c r="DV116" s="106" t="str">
        <f>IF(ISBLANK(DATASHEET!DW104),"",DATASHEET!DW104)</f>
        <v/>
      </c>
      <c r="DW116" s="107" t="str">
        <f>IF(ISBLANK(DATASHEET!DX104),"",DATASHEET!DX104)</f>
        <v/>
      </c>
      <c r="DX116" s="123" t="str">
        <f t="shared" si="117"/>
        <v/>
      </c>
      <c r="DY116" s="124" t="str">
        <f>IFERROR(INDEX(DATASHEET!$A$1:$GG$231,MATCH(L3VA!$A116,DATASHEET!$A$1:$A$231,0),MATCH(L3VA!DZ$2,DATASHEET!$A$1:$GG$1,0)),"")</f>
        <v/>
      </c>
      <c r="DZ116" s="105" t="str">
        <f>IF(VLOOKUP(L3VA!$A116,DATASHEET!$A$2:$EW$231,122,FALSE)="","",VLOOKUP(L3VA!$A116,DATASHEET!$A$2:$EW$231,122,FALSE))</f>
        <v/>
      </c>
      <c r="EA116" s="105" t="str">
        <f t="shared" si="118"/>
        <v/>
      </c>
      <c r="EB116" s="106" t="str">
        <f>IF(ISBLANK(DATASHEET!EB104),"",DATASHEET!EB104)</f>
        <v/>
      </c>
      <c r="EC116" s="107" t="str">
        <f>IF(ISBLANK(DATASHEET!EC104),"",DATASHEET!EC104)</f>
        <v/>
      </c>
      <c r="ED116" s="123" t="str">
        <f t="shared" si="119"/>
        <v/>
      </c>
      <c r="EE116" s="124">
        <f>IFERROR(INDEX(DATASHEET!$A$1:$GG$231,MATCH(L3VA!$A116,DATASHEET!$A$1:$A$231,0),MATCH(L3VA!EF$2,DATASHEET!$A$1:$GG$1,0)),"")</f>
        <v>0</v>
      </c>
      <c r="EF116" s="105" t="str">
        <f>IF(VLOOKUP(L3VA!$A116,DATASHEET!$A$2:$EW$231,127,FALSE)="","",VLOOKUP(L3VA!$A116,DATASHEET!$A$2:$EW$231,127,FALSE))</f>
        <v/>
      </c>
      <c r="EG116" s="105" t="str">
        <f t="shared" si="120"/>
        <v/>
      </c>
      <c r="EH116" s="106" t="str">
        <f>IF(ISBLANK(DATASHEET!EG104),"",DATASHEET!EG104)</f>
        <v/>
      </c>
      <c r="EI116" s="107" t="str">
        <f>IF(ISBLANK(DATASHEET!EH104),"",DATASHEET!EH104)</f>
        <v/>
      </c>
      <c r="EJ116" s="123" t="str">
        <f t="shared" si="121"/>
        <v/>
      </c>
      <c r="EK116" s="124">
        <f>IFERROR(INDEX(DATASHEET!$A$1:$GG$231,MATCH(L3VA!$A116,DATASHEET!$A$1:$A$231,0),MATCH(L3VA!EL$2,DATASHEET!$A$1:$GG$1,0)),"")</f>
        <v>0</v>
      </c>
      <c r="EL116" s="105" t="str">
        <f>IF(VLOOKUP(L3VA!$A116,DATASHEET!$A$2:$EW$231,132,FALSE)="","",VLOOKUP(L3VA!$A116,DATASHEET!$A$2:$EW$231,132,FALSE))</f>
        <v/>
      </c>
      <c r="EM116" s="105" t="str">
        <f t="shared" si="122"/>
        <v/>
      </c>
      <c r="EN116" s="106" t="str">
        <f>IF(ISBLANK(DATASHEET!EL104),"",DATASHEET!EL104)</f>
        <v/>
      </c>
      <c r="EO116" s="107" t="str">
        <f>IF(ISBLANK(DATASHEET!EM104),"",DATASHEET!EM104)</f>
        <v/>
      </c>
      <c r="EP116" s="123" t="str">
        <f t="shared" si="123"/>
        <v/>
      </c>
      <c r="EQ116" s="124">
        <f>IFERROR(INDEX(DATASHEET!$A$1:$GG$231,MATCH(L3VA!$A116,DATASHEET!$A$1:$A$231,0),MATCH(L3VA!ER$2,DATASHEET!$A$1:$GG$1,0)),"")</f>
        <v>0</v>
      </c>
      <c r="ER116" s="105" t="str">
        <f>IF(VLOOKUP(L3VA!$A116,DATASHEET!$A$2:$EW$231,137,FALSE)="","",VLOOKUP(L3VA!$A116,DATASHEET!$A$2:$EW$231,137,FALSE))</f>
        <v/>
      </c>
      <c r="ES116" s="105" t="str">
        <f t="shared" si="124"/>
        <v/>
      </c>
      <c r="ET116" s="106" t="str">
        <f>IF(ISBLANK(DATASHEET!EQ104),"",DATASHEET!EQ104)</f>
        <v/>
      </c>
      <c r="EU116" s="107" t="str">
        <f>IF(ISBLANK(DATASHEET!ER104),"",DATASHEET!ER104)</f>
        <v/>
      </c>
      <c r="EV116" s="123" t="str">
        <f t="shared" si="125"/>
        <v/>
      </c>
      <c r="EW116" s="124">
        <f>IFERROR(INDEX(DATASHEET!$A$1:$GG$231,MATCH(L3VA!$A116,DATASHEET!$A$1:$A$231,0),MATCH(L3VA!EX$2,DATASHEET!$A$1:$GG$1,0)),"")</f>
        <v>0</v>
      </c>
      <c r="EX116" s="105" t="str">
        <f>IF(VLOOKUP(L3VA!$A116,DATASHEET!$A$2:$EW$231,142,FALSE)="","",VLOOKUP(L3VA!$A116,DATASHEET!$A$2:$EW$231,142,FALSE))</f>
        <v/>
      </c>
      <c r="EY116" s="105" t="str">
        <f t="shared" si="126"/>
        <v/>
      </c>
      <c r="EZ116" s="106" t="str">
        <f>IF(ISBLANK(DATASHEET!EV104),"",DATASHEET!EV104)</f>
        <v/>
      </c>
      <c r="FA116" s="107" t="str">
        <f>IF(ISBLANK(DATASHEET!EW104),"",DATASHEET!EW104)</f>
        <v/>
      </c>
      <c r="FB116" s="123" t="str">
        <f t="shared" si="127"/>
        <v/>
      </c>
      <c r="FC116" s="124">
        <f>IFERROR(INDEX(DATASHEET!$A$1:$GG$231,MATCH(L3VA!$A116,DATASHEET!$A$1:$A$231,0),MATCH(L3VA!FD$2,DATASHEET!$A$1:$GG$1,0)),"")</f>
        <v>0</v>
      </c>
      <c r="FD116" s="105" t="str">
        <f>IF(VLOOKUP(L3VA!$A116,DATASHEET!$A$2:$FW$231,147,FALSE)="","",VLOOKUP(L3VA!$A116,DATASHEET!$A$2:$FW$231,147,FALSE))</f>
        <v/>
      </c>
      <c r="FE116" s="105" t="str">
        <f t="shared" si="128"/>
        <v/>
      </c>
      <c r="FF116" s="106" t="str">
        <f>IF(ISBLANK(DATASHEET!FA104),"",DATASHEET!FA104)</f>
        <v/>
      </c>
      <c r="FG116" s="107" t="str">
        <f>IF(ISBLANK(DATASHEET!FB104),"",DATASHEET!FB104)</f>
        <v/>
      </c>
    </row>
    <row r="117" spans="1:163" x14ac:dyDescent="0.25">
      <c r="A117" s="354">
        <f>DATASHEET!A105</f>
        <v>160106</v>
      </c>
      <c r="B117" s="42" t="str">
        <f>DATASHEET!B105</f>
        <v>JONES, Harriet</v>
      </c>
      <c r="C117" s="109" t="str">
        <f>DATASHEET!C105</f>
        <v>12CSN</v>
      </c>
      <c r="D117" s="110" t="str">
        <f>DATASHEET!D105</f>
        <v>F</v>
      </c>
      <c r="E117" s="110" t="str">
        <f>IFERROR(VLOOKUP(A117,'[5]Y12 Students'!$E$3:$I$271,5,FALSE),"")</f>
        <v>EXTERNAL</v>
      </c>
      <c r="F117" s="110" t="str">
        <f>DATASHEET!E105</f>
        <v>N</v>
      </c>
      <c r="G117" s="110" t="str">
        <f>DATASHEET!F105</f>
        <v>White - British</v>
      </c>
      <c r="H117" s="110" t="str">
        <f>DATASHEET!G105</f>
        <v>N</v>
      </c>
      <c r="I117" s="110" t="str">
        <f>DATASHEET!H105</f>
        <v>N</v>
      </c>
      <c r="J117" s="111" t="str">
        <f>DATASHEET!J105</f>
        <v>6.25+ (B/A)</v>
      </c>
      <c r="K117" s="104" t="str">
        <f t="shared" si="77"/>
        <v/>
      </c>
      <c r="L117" s="104" t="str">
        <f t="shared" si="78"/>
        <v/>
      </c>
      <c r="M117" s="336" t="str">
        <f>IF(COUNT(L3VA!$N117,L3VA!$Z117,L3VA!$T117,L3VA!$AF117,L3VA!$AX117,L3VA!$AR117,L3VA!$BJ117,L3VA!$BD117,L3VA!$BP117,L3VA!#REF!,L3VA!$AL117,L3VA!$BV117,L3VA!$CH117,L3VA!$CZ117,L3VA!$CN117,L3VA!$DF117,L3VA!$CB117,L3VA!#REF!,L3VA!$DR117,L3VA!$DX117,L3VA!$ED117,L3VA!$EJ117,L3VA!$EP117,L3VA!$EV117,L3VA!$FB117,L3VA!$DL117)=0,"",AVERAGE(N117,Z117,T117,AF117,AL117,AX117,AR117,BJ117,BD117,BP117,BV117,CH117,CZ117,CN117,DF117,CB117,DR117,DX117,ED117,EJ117,EP117,EV117,FB117,DL117))</f>
        <v/>
      </c>
      <c r="N117" s="123" t="str">
        <f t="shared" si="81"/>
        <v/>
      </c>
      <c r="O117" s="124">
        <f>IFERROR(INDEX(DATASHEET!$A$1:$GG$231,MATCH(L3VA!$A117,DATASHEET!$A$1:$A$231,0),MATCH(L3VA!P$2,DATASHEET!$A$1:$GG$1,0)),"")</f>
        <v>0</v>
      </c>
      <c r="P117" s="105">
        <f>IF(VLOOKUP(L3VA!$A117,DATASHEET!$A$2:$EW$231,22,FALSE)="","",VLOOKUP(L3VA!$A117,DATASHEET!$A$2:$EW$231,22,FALSE))</f>
        <v>0</v>
      </c>
      <c r="Q117" s="105" t="str">
        <f t="shared" si="82"/>
        <v/>
      </c>
      <c r="R117" s="106" t="str">
        <f>IF(ISBLANK(DATASHEET!AF105),"",DATASHEET!AF105)</f>
        <v/>
      </c>
      <c r="S117" s="107" t="str">
        <f>IF(ISBLANK(DATASHEET!AG105),"",DATASHEET!AG105)</f>
        <v/>
      </c>
      <c r="T117" s="123" t="str">
        <f t="shared" si="83"/>
        <v/>
      </c>
      <c r="U117" s="124">
        <f>IFERROR(INDEX(DATASHEET!$A$1:$GG$231,MATCH(L3VA!$A117,DATASHEET!$A$1:$A$231,0),MATCH(L3VA!V$2,DATASHEET!$A$1:$GG$1,0)),"")</f>
        <v>0</v>
      </c>
      <c r="V117" s="105">
        <f>IF(VLOOKUP(L3VA!$A117,DATASHEET!$A$2:$EW$231,27,FALSE)="","",VLOOKUP(L3VA!$A117,DATASHEET!$A$2:$EW$231,27,FALSE))</f>
        <v>0</v>
      </c>
      <c r="W117" s="105" t="str">
        <f t="shared" si="84"/>
        <v/>
      </c>
      <c r="X117" s="106" t="str">
        <f>IF(ISBLANK(DATASHEET!AK105),"",DATASHEET!AK105)</f>
        <v/>
      </c>
      <c r="Y117" s="107" t="str">
        <f>IF(ISBLANK(DATASHEET!AL105),"",DATASHEET!AL105)</f>
        <v/>
      </c>
      <c r="Z117" s="123" t="str">
        <f t="shared" si="85"/>
        <v/>
      </c>
      <c r="AA117" s="124">
        <f>IFERROR(INDEX(DATASHEET!$A$1:$GG$231,MATCH(L3VA!$A117,DATASHEET!$A$1:$A$231,0),MATCH(L3VA!AB$2,DATASHEET!$A$1:$GG$1,0)),"")</f>
        <v>0</v>
      </c>
      <c r="AB117" s="105" t="str">
        <f>IF(VLOOKUP(L3VA!$A117,DATASHEET!$A$2:$EW$231,32,FALSE)="","",VLOOKUP(L3VA!$A117,DATASHEET!$A$2:$EW$231,32,FALSE))</f>
        <v/>
      </c>
      <c r="AC117" s="105" t="str">
        <f t="shared" si="86"/>
        <v/>
      </c>
      <c r="AD117" s="106" t="str">
        <f>IF(ISBLANK(DATASHEET!AP105),"",DATASHEET!AP105)</f>
        <v/>
      </c>
      <c r="AE117" s="107" t="str">
        <f>IF(ISBLANK(DATASHEET!AQ105),"",DATASHEET!AQ105)</f>
        <v/>
      </c>
      <c r="AF117" s="123" t="str">
        <f t="shared" si="87"/>
        <v/>
      </c>
      <c r="AG117" s="124">
        <f>IFERROR(INDEX(DATASHEET!$A$1:$GG$231,MATCH(L3VA!$A117,DATASHEET!$A$1:$A$231,0),MATCH(L3VA!AH$2,DATASHEET!$A$1:$GG$1,0)),"")</f>
        <v>0</v>
      </c>
      <c r="AH117" s="105" t="str">
        <f>IF(VLOOKUP(L3VA!$A117,DATASHEET!$A$2:$EW$231,37,FALSE)="","",VLOOKUP(L3VA!$A117,DATASHEET!$A$2:$EW$231,37,FALSE))</f>
        <v/>
      </c>
      <c r="AI117" s="105" t="str">
        <f t="shared" si="88"/>
        <v/>
      </c>
      <c r="AJ117" s="106" t="str">
        <f>IF(ISBLANK(DATASHEET!AU105),"",DATASHEET!AU105)</f>
        <v/>
      </c>
      <c r="AK117" s="107" t="str">
        <f>IF(ISBLANK(DATASHEET!AV105),"",DATASHEET!AV105)</f>
        <v/>
      </c>
      <c r="AL117" s="123" t="str">
        <f t="shared" si="89"/>
        <v/>
      </c>
      <c r="AM117" s="124">
        <f>IFERROR(INDEX(DATASHEET!$A$1:$GG$231,MATCH(L3VA!$A117,DATASHEET!$A$1:$A$231,0),MATCH(L3VA!AN$2,DATASHEET!$A$1:$GG$1,0)),"")</f>
        <v>0</v>
      </c>
      <c r="AN117" s="105" t="str">
        <f>IF(VLOOKUP(L3VA!$A117,DATASHEET!$A$2:$EW$231,42,FALSE)="","",VLOOKUP(L3VA!$A117,DATASHEET!$A$2:$EW$231,42,FALSE))</f>
        <v/>
      </c>
      <c r="AO117" s="105" t="str">
        <f t="shared" si="90"/>
        <v/>
      </c>
      <c r="AP117" s="106" t="str">
        <f>IF(ISBLANK(DATASHEET!AZ105),"",DATASHEET!AZ105)</f>
        <v/>
      </c>
      <c r="AQ117" s="107" t="str">
        <f>IF(ISBLANK(DATASHEET!BA105),"",DATASHEET!BA105)</f>
        <v/>
      </c>
      <c r="AR117" s="123" t="str">
        <f t="shared" si="91"/>
        <v/>
      </c>
      <c r="AS117" s="124">
        <f>IFERROR(INDEX(DATASHEET!$A$1:$GG$231,MATCH(L3VA!$A117,DATASHEET!$A$1:$A$231,0),MATCH(L3VA!AT$2,DATASHEET!$A$1:$GG$1,0)),"")</f>
        <v>0</v>
      </c>
      <c r="AT117" s="105" t="str">
        <f>IF(VLOOKUP(L3VA!$A117,DATASHEET!$A$2:$EW$231,47,FALSE)="","",VLOOKUP(L3VA!$A117,DATASHEET!$A$2:$EW$231,47,FALSE))</f>
        <v/>
      </c>
      <c r="AU117" s="105" t="str">
        <f t="shared" si="92"/>
        <v/>
      </c>
      <c r="AV117" s="106" t="str">
        <f>IF(ISBLANK(DATASHEET!BE105),"",DATASHEET!BE105)</f>
        <v/>
      </c>
      <c r="AW117" s="107" t="str">
        <f>IF(ISBLANK(DATASHEET!BF105),"",DATASHEET!BF105)</f>
        <v/>
      </c>
      <c r="AX117" s="123" t="str">
        <f t="shared" si="93"/>
        <v/>
      </c>
      <c r="AY117" s="124">
        <f>IFERROR(INDEX(DATASHEET!$A$1:$GG$231,MATCH(L3VA!$A117,DATASHEET!$A$1:$A$231,0),MATCH(L3VA!AZ$2,DATASHEET!$A$1:$GG$1,0)),"")</f>
        <v>0</v>
      </c>
      <c r="AZ117" s="105" t="str">
        <f>IF(VLOOKUP(L3VA!$A117,DATASHEET!$A$2:$EW$231,52,FALSE)="","",VLOOKUP(L3VA!$A117,DATASHEET!$A$2:$EW$231,52,FALSE))</f>
        <v/>
      </c>
      <c r="BA117" s="105" t="str">
        <f t="shared" si="94"/>
        <v/>
      </c>
      <c r="BB117" s="106" t="str">
        <f>IF(ISBLANK(DATASHEET!BJ105),"",DATASHEET!BJ105)</f>
        <v>EC</v>
      </c>
      <c r="BC117" s="107" t="str">
        <f>IF(ISBLANK(DATASHEET!BK105),"",DATASHEET!BK105)</f>
        <v>12D-DR-4</v>
      </c>
      <c r="BD117" s="123" t="str">
        <f t="shared" si="95"/>
        <v/>
      </c>
      <c r="BE117" s="124">
        <f>IFERROR(INDEX(DATASHEET!$A$1:$GG$231,MATCH(L3VA!$A117,DATASHEET!$A$1:$A$231,0),MATCH(L3VA!BF$2,DATASHEET!$A$1:$GG$1,0)),"")</f>
        <v>0</v>
      </c>
      <c r="BF117" s="105" t="str">
        <f>IF(VLOOKUP(L3VA!$A117,DATASHEET!$A$2:$EW$231,57,FALSE)="","",VLOOKUP(L3VA!$A117,DATASHEET!$A$2:$EW$231,57,FALSE))</f>
        <v/>
      </c>
      <c r="BG117" s="105" t="str">
        <f t="shared" si="96"/>
        <v/>
      </c>
      <c r="BH117" s="106" t="str">
        <f>IF(ISBLANK(DATASHEET!BO105),"",DATASHEET!BO105)</f>
        <v/>
      </c>
      <c r="BI117" s="107" t="str">
        <f>IF(ISBLANK(DATASHEET!BP105),"",DATASHEET!BP105)</f>
        <v/>
      </c>
      <c r="BJ117" s="123" t="str">
        <f t="shared" si="97"/>
        <v/>
      </c>
      <c r="BK117" s="124">
        <f>IFERROR(INDEX(DATASHEET!$A$1:$GG$231,MATCH(L3VA!$A117,DATASHEET!$A$1:$A$231,0),MATCH(L3VA!BL$2,DATASHEET!$A$1:$GG$1,0)),"")</f>
        <v>0</v>
      </c>
      <c r="BL117" s="105" t="str">
        <f>IF(VLOOKUP(L3VA!$A117,DATASHEET!$A$2:$EW$231,62,FALSE)="","",VLOOKUP(L3VA!$A117,DATASHEET!$A$2:$EW$231,62,FALSE))</f>
        <v>EC</v>
      </c>
      <c r="BM117" s="105" t="str">
        <f t="shared" si="98"/>
        <v/>
      </c>
      <c r="BN117" s="106" t="str">
        <f>IF(ISBLANK(DATASHEET!BT105),"",DATASHEET!BT105)</f>
        <v>KK</v>
      </c>
      <c r="BO117" s="107" t="str">
        <f>IF(ISBLANK(DATASHEET!BU105),"",DATASHEET!BU105)</f>
        <v>12E-EA-3</v>
      </c>
      <c r="BP117" s="123" t="str">
        <f t="shared" si="99"/>
        <v/>
      </c>
      <c r="BQ117" s="124">
        <f>IFERROR(INDEX(DATASHEET!$A$1:$GG$231,MATCH(L3VA!$A117,DATASHEET!$A$1:$A$231,0),MATCH(L3VA!BR$2,DATASHEET!$A$1:$GG$1,0)),"")</f>
        <v>0</v>
      </c>
      <c r="BR117" s="105" t="str">
        <f>IF(VLOOKUP(L3VA!$A117,DATASHEET!$A$2:$EW$231,67,FALSE)="","",VLOOKUP(L3VA!$A117,DATASHEET!$A$2:$EW$231,67,FALSE))</f>
        <v/>
      </c>
      <c r="BS117" s="105" t="str">
        <f t="shared" si="100"/>
        <v/>
      </c>
      <c r="BT117" s="106" t="str">
        <f>IF(ISBLANK(DATASHEET!BY105),"",DATASHEET!BY105)</f>
        <v/>
      </c>
      <c r="BU117" s="107" t="str">
        <f>IF(ISBLANK(DATASHEET!BZ105),"",DATASHEET!BZ105)</f>
        <v/>
      </c>
      <c r="BV117" s="123" t="str">
        <f t="shared" si="101"/>
        <v/>
      </c>
      <c r="BW117" s="124">
        <f>IFERROR(INDEX(DATASHEET!$A$1:$GG$231,MATCH(L3VA!$A117,DATASHEET!$A$1:$A$231,0),MATCH(L3VA!BX$2,DATASHEET!$A$1:$GG$1,0)),"")</f>
        <v>0</v>
      </c>
      <c r="BX117" s="105" t="str">
        <f>IF(VLOOKUP(L3VA!$A117,DATASHEET!$A$2:$EW$231,77,FALSE)="","",VLOOKUP(L3VA!$A117,DATASHEET!$A$2:$EW$231,77,FALSE))</f>
        <v/>
      </c>
      <c r="BY117" s="105" t="str">
        <f t="shared" si="102"/>
        <v/>
      </c>
      <c r="BZ117" s="106" t="str">
        <f>IF(ISBLANK(DATASHEET!CI105),"",DATASHEET!CI105)</f>
        <v/>
      </c>
      <c r="CA117" s="107" t="str">
        <f>IF(ISBLANK(DATASHEET!CJ105),"",DATASHEET!CJ105)</f>
        <v/>
      </c>
      <c r="CB117" s="123" t="str">
        <f t="shared" si="103"/>
        <v/>
      </c>
      <c r="CC117" s="124">
        <f>IFERROR(INDEX(DATASHEET!$A$1:$GG$231,MATCH(L3VA!$A117,DATASHEET!$A$1:$A$231,0),MATCH(L3VA!CD$2,DATASHEET!$A$1:$GG$1,0)),"")</f>
        <v>0</v>
      </c>
      <c r="CD117" s="105" t="str">
        <f>IF(VLOOKUP(L3VA!$A117,DATASHEET!$A$2:$EW$231,82,FALSE)="","",VLOOKUP(L3VA!$A117,DATASHEET!$A$2:$EW$231,82,FALSE))</f>
        <v>CSN</v>
      </c>
      <c r="CE117" s="105" t="str">
        <f t="shared" si="104"/>
        <v/>
      </c>
      <c r="CF117" s="106" t="str">
        <f>IF(ISBLANK(DATASHEET!CN105),"",DATASHEET!CN105)</f>
        <v/>
      </c>
      <c r="CG117" s="107" t="str">
        <f>IF(ISBLANK(DATASHEET!CO105),"",DATASHEET!CO105)</f>
        <v/>
      </c>
      <c r="CH117" s="123" t="str">
        <f t="shared" si="105"/>
        <v/>
      </c>
      <c r="CI117" s="124">
        <f>IFERROR(INDEX(DATASHEET!$A$1:$GG$231,MATCH(L3VA!$A117,DATASHEET!$A$1:$A$231,0),MATCH(L3VA!CJ$2,DATASHEET!$A$1:$GG$1,0)),"")</f>
        <v>0</v>
      </c>
      <c r="CJ117" s="105" t="str">
        <f>IF(VLOOKUP(L3VA!$A117,DATASHEET!$A$2:$EW$231,87,FALSE)="","",VLOOKUP(L3VA!$A117,DATASHEET!$A$2:$EW$231,87,FALSE))</f>
        <v/>
      </c>
      <c r="CK117" s="105" t="str">
        <f t="shared" si="79"/>
        <v/>
      </c>
      <c r="CL117" s="106" t="str">
        <f>IF(ISBLANK(DATASHEET!CS105),"",DATASHEET!CS105)</f>
        <v/>
      </c>
      <c r="CM117" s="107" t="str">
        <f>IF(ISBLANK(DATASHEET!CT105),"",DATASHEET!CT105)</f>
        <v/>
      </c>
      <c r="CN117" s="123" t="str">
        <f t="shared" si="106"/>
        <v/>
      </c>
      <c r="CO117" s="124">
        <f>IFERROR(INDEX(DATASHEET!$A$1:$GG$231,MATCH(L3VA!$A117,DATASHEET!$A$1:$A$231,0),MATCH(L3VA!CP$2,DATASHEET!$A$1:$GG$1,0)),"")</f>
        <v>0</v>
      </c>
      <c r="CP117" s="105" t="str">
        <f>IF(VLOOKUP(L3VA!$A117,DATASHEET!$A$2:$EW$231,92,FALSE)="","",VLOOKUP(L3VA!$A117,DATASHEET!$A$2:$EW$231,92,FALSE))</f>
        <v/>
      </c>
      <c r="CQ117" s="105" t="str">
        <f t="shared" si="107"/>
        <v/>
      </c>
      <c r="CR117" s="106" t="str">
        <f>IF(ISBLANK(DATASHEET!CX105),"",DATASHEET!CX105)</f>
        <v/>
      </c>
      <c r="CS117" s="107" t="str">
        <f>IF(ISBLANK(DATASHEET!CY105),"",DATASHEET!CY105)</f>
        <v/>
      </c>
      <c r="CT117" s="123" t="str">
        <f t="shared" si="108"/>
        <v/>
      </c>
      <c r="CU117" s="124">
        <f>IFERROR(INDEX(DATASHEET!$A$1:$GG$231,MATCH(L3VA!$A117,DATASHEET!$A$1:$A$231,0),MATCH(L3VA!CV$2,DATASHEET!$A$1:$GG$1,0)),"")</f>
        <v>0</v>
      </c>
      <c r="CV117" s="105" t="str">
        <f>IF(VLOOKUP(L3VA!$A117,DATASHEET!$A$2:$EW$231,107,FALSE)="","",VLOOKUP(L3VA!$A117,DATASHEET!$A$2:$EW$231,107,FALSE))</f>
        <v/>
      </c>
      <c r="CW117" s="105" t="str">
        <f t="shared" si="109"/>
        <v/>
      </c>
      <c r="CX117" s="106" t="str">
        <f>IF(ISBLANK(DATASHEET!DC105),"",DATASHEET!DC105)</f>
        <v/>
      </c>
      <c r="CY117" s="107" t="str">
        <f>IF(ISBLANK(DATASHEET!DD105),"",DATASHEET!DD105)</f>
        <v/>
      </c>
      <c r="CZ117" s="123" t="str">
        <f t="shared" si="110"/>
        <v/>
      </c>
      <c r="DA117" s="124">
        <f>IFERROR(INDEX(DATASHEET!$A$1:$GG$231,MATCH(L3VA!$A117,DATASHEET!$A$1:$A$231,0),MATCH(L3VA!DB$2,DATASHEET!$A$1:$GG$1,0)),"")</f>
        <v>0</v>
      </c>
      <c r="DB117" s="105" t="str">
        <f>IF(VLOOKUP(L3VA!$A117,DATASHEET!$A$2:$EW$231,97,FALSE)="","",VLOOKUP(L3VA!$A117,DATASHEET!$A$2:$EW$231,97,FALSE))</f>
        <v/>
      </c>
      <c r="DC117" s="105" t="str">
        <f t="shared" si="111"/>
        <v/>
      </c>
      <c r="DD117" s="106" t="str">
        <f>IF(ISBLANK(DATASHEET!DH105),"",DATASHEET!DH105)</f>
        <v/>
      </c>
      <c r="DE117" s="107" t="str">
        <f>IF(ISBLANK(DATASHEET!DI105),"",DATASHEET!DI105)</f>
        <v/>
      </c>
      <c r="DF117" s="123" t="str">
        <f t="shared" si="112"/>
        <v/>
      </c>
      <c r="DG117" s="124">
        <f>IFERROR(INDEX(DATASHEET!$A$1:$GG$231,MATCH(L3VA!$A117,DATASHEET!$A$1:$A$231,0),MATCH(L3VA!DH$2,DATASHEET!$A$1:$GG$1,0)),"")</f>
        <v>0</v>
      </c>
      <c r="DH117" s="105" t="str">
        <f>IF(VLOOKUP(L3VA!$A117,DATASHEET!$A$2:$EW$231,102,FALSE)="","",VLOOKUP(L3VA!$A117,DATASHEET!$A$2:$EW$231,102,FALSE))</f>
        <v/>
      </c>
      <c r="DI117" s="105" t="str">
        <f t="shared" si="113"/>
        <v/>
      </c>
      <c r="DJ117" s="106" t="str">
        <f>IF(ISBLANK(DATASHEET!DM105),"",DATASHEET!DM105)</f>
        <v/>
      </c>
      <c r="DK117" s="107" t="str">
        <f>IF(ISBLANK(DATASHEET!DN105),"",DATASHEET!DN105)</f>
        <v/>
      </c>
      <c r="DL117" s="123" t="str">
        <f t="shared" si="114"/>
        <v/>
      </c>
      <c r="DM117" s="124">
        <f>IFERROR(INDEX(DATASHEET!$A$1:$GG$231,MATCH(L3VA!$A117,DATASHEET!$A$1:$A$231,0),MATCH(L3VA!DN$2,DATASHEET!$A$1:$GG$1,0)),"")</f>
        <v>0</v>
      </c>
      <c r="DN117" s="105" t="str">
        <f>IF(VLOOKUP(L3VA!$A117,DATASHEET!$A$2:$FW$231,112,FALSE)="","",VLOOKUP(L3VA!$A117,DATASHEET!$A$2:$FW$231,112,FALSE))</f>
        <v/>
      </c>
      <c r="DO117" s="105" t="str">
        <f t="shared" si="80"/>
        <v/>
      </c>
      <c r="DP117" s="106" t="str">
        <f>IF(ISBLANK(DATASHEET!DR105),"",DATASHEET!DR105)</f>
        <v/>
      </c>
      <c r="DQ117" s="107" t="str">
        <f>IF(ISBLANK(DATASHEET!DS105),"",DATASHEET!DS105)</f>
        <v/>
      </c>
      <c r="DR117" s="123" t="str">
        <f t="shared" si="115"/>
        <v/>
      </c>
      <c r="DS117" s="124">
        <f>IFERROR(INDEX(DATASHEET!$A$1:$GG$231,MATCH(L3VA!$A117,DATASHEET!$A$1:$A$231,0),MATCH(L3VA!DT$2,DATASHEET!$A$1:$GG$1,0)),"")</f>
        <v>0</v>
      </c>
      <c r="DT117" s="105" t="str">
        <f>IF(VLOOKUP(L3VA!$A117,DATASHEET!$A$2:$EW$231,117,FALSE)="","",VLOOKUP(L3VA!$A117,DATASHEET!$A$2:$EW$231,117,FALSE))</f>
        <v/>
      </c>
      <c r="DU117" s="105" t="str">
        <f t="shared" si="116"/>
        <v/>
      </c>
      <c r="DV117" s="106" t="str">
        <f>IF(ISBLANK(DATASHEET!DW105),"",DATASHEET!DW105)</f>
        <v>MHA</v>
      </c>
      <c r="DW117" s="107" t="str">
        <f>IF(ISBLANK(DATASHEET!DX105),"",DATASHEET!DX105)</f>
        <v>12B-P&amp;E-7</v>
      </c>
      <c r="DX117" s="123" t="str">
        <f t="shared" si="117"/>
        <v/>
      </c>
      <c r="DY117" s="124" t="str">
        <f>IFERROR(INDEX(DATASHEET!$A$1:$GG$231,MATCH(L3VA!$A117,DATASHEET!$A$1:$A$231,0),MATCH(L3VA!DZ$2,DATASHEET!$A$1:$GG$1,0)),"")</f>
        <v/>
      </c>
      <c r="DZ117" s="105" t="str">
        <f>IF(VLOOKUP(L3VA!$A117,DATASHEET!$A$2:$EW$231,122,FALSE)="","",VLOOKUP(L3VA!$A117,DATASHEET!$A$2:$EW$231,122,FALSE))</f>
        <v/>
      </c>
      <c r="EA117" s="105" t="str">
        <f t="shared" si="118"/>
        <v/>
      </c>
      <c r="EB117" s="106" t="str">
        <f>IF(ISBLANK(DATASHEET!EB105),"",DATASHEET!EB105)</f>
        <v/>
      </c>
      <c r="EC117" s="107" t="str">
        <f>IF(ISBLANK(DATASHEET!EC105),"",DATASHEET!EC105)</f>
        <v/>
      </c>
      <c r="ED117" s="123" t="str">
        <f t="shared" si="119"/>
        <v/>
      </c>
      <c r="EE117" s="124">
        <f>IFERROR(INDEX(DATASHEET!$A$1:$GG$231,MATCH(L3VA!$A117,DATASHEET!$A$1:$A$231,0),MATCH(L3VA!EF$2,DATASHEET!$A$1:$GG$1,0)),"")</f>
        <v>0</v>
      </c>
      <c r="EF117" s="105" t="str">
        <f>IF(VLOOKUP(L3VA!$A117,DATASHEET!$A$2:$EW$231,127,FALSE)="","",VLOOKUP(L3VA!$A117,DATASHEET!$A$2:$EW$231,127,FALSE))</f>
        <v>MHA</v>
      </c>
      <c r="EG117" s="105" t="str">
        <f t="shared" si="120"/>
        <v/>
      </c>
      <c r="EH117" s="106" t="str">
        <f>IF(ISBLANK(DATASHEET!EG105),"",DATASHEET!EG105)</f>
        <v/>
      </c>
      <c r="EI117" s="107" t="str">
        <f>IF(ISBLANK(DATASHEET!EH105),"",DATASHEET!EH105)</f>
        <v/>
      </c>
      <c r="EJ117" s="123" t="str">
        <f t="shared" si="121"/>
        <v/>
      </c>
      <c r="EK117" s="124">
        <f>IFERROR(INDEX(DATASHEET!$A$1:$GG$231,MATCH(L3VA!$A117,DATASHEET!$A$1:$A$231,0),MATCH(L3VA!EL$2,DATASHEET!$A$1:$GG$1,0)),"")</f>
        <v>0</v>
      </c>
      <c r="EL117" s="105" t="str">
        <f>IF(VLOOKUP(L3VA!$A117,DATASHEET!$A$2:$EW$231,132,FALSE)="","",VLOOKUP(L3VA!$A117,DATASHEET!$A$2:$EW$231,132,FALSE))</f>
        <v/>
      </c>
      <c r="EM117" s="105" t="str">
        <f t="shared" si="122"/>
        <v/>
      </c>
      <c r="EN117" s="106" t="str">
        <f>IF(ISBLANK(DATASHEET!EL105),"",DATASHEET!EL105)</f>
        <v/>
      </c>
      <c r="EO117" s="107" t="str">
        <f>IF(ISBLANK(DATASHEET!EM105),"",DATASHEET!EM105)</f>
        <v/>
      </c>
      <c r="EP117" s="123" t="str">
        <f t="shared" si="123"/>
        <v/>
      </c>
      <c r="EQ117" s="124">
        <f>IFERROR(INDEX(DATASHEET!$A$1:$GG$231,MATCH(L3VA!$A117,DATASHEET!$A$1:$A$231,0),MATCH(L3VA!ER$2,DATASHEET!$A$1:$GG$1,0)),"")</f>
        <v>0</v>
      </c>
      <c r="ER117" s="105" t="str">
        <f>IF(VLOOKUP(L3VA!$A117,DATASHEET!$A$2:$EW$231,137,FALSE)="","",VLOOKUP(L3VA!$A117,DATASHEET!$A$2:$EW$231,137,FALSE))</f>
        <v/>
      </c>
      <c r="ES117" s="105" t="str">
        <f t="shared" si="124"/>
        <v/>
      </c>
      <c r="ET117" s="106" t="str">
        <f>IF(ISBLANK(DATASHEET!EQ105),"",DATASHEET!EQ105)</f>
        <v/>
      </c>
      <c r="EU117" s="107" t="str">
        <f>IF(ISBLANK(DATASHEET!ER105),"",DATASHEET!ER105)</f>
        <v/>
      </c>
      <c r="EV117" s="123" t="str">
        <f t="shared" si="125"/>
        <v/>
      </c>
      <c r="EW117" s="124">
        <f>IFERROR(INDEX(DATASHEET!$A$1:$GG$231,MATCH(L3VA!$A117,DATASHEET!$A$1:$A$231,0),MATCH(L3VA!EX$2,DATASHEET!$A$1:$GG$1,0)),"")</f>
        <v>0</v>
      </c>
      <c r="EX117" s="105" t="str">
        <f>IF(VLOOKUP(L3VA!$A117,DATASHEET!$A$2:$EW$231,142,FALSE)="","",VLOOKUP(L3VA!$A117,DATASHEET!$A$2:$EW$231,142,FALSE))</f>
        <v/>
      </c>
      <c r="EY117" s="105" t="str">
        <f t="shared" si="126"/>
        <v/>
      </c>
      <c r="EZ117" s="106" t="str">
        <f>IF(ISBLANK(DATASHEET!EV105),"",DATASHEET!EV105)</f>
        <v/>
      </c>
      <c r="FA117" s="107" t="str">
        <f>IF(ISBLANK(DATASHEET!EW105),"",DATASHEET!EW105)</f>
        <v/>
      </c>
      <c r="FB117" s="123" t="str">
        <f t="shared" si="127"/>
        <v/>
      </c>
      <c r="FC117" s="124">
        <f>IFERROR(INDEX(DATASHEET!$A$1:$GG$231,MATCH(L3VA!$A117,DATASHEET!$A$1:$A$231,0),MATCH(L3VA!FD$2,DATASHEET!$A$1:$GG$1,0)),"")</f>
        <v>0</v>
      </c>
      <c r="FD117" s="105" t="str">
        <f>IF(VLOOKUP(L3VA!$A117,DATASHEET!$A$2:$FW$231,147,FALSE)="","",VLOOKUP(L3VA!$A117,DATASHEET!$A$2:$FW$231,147,FALSE))</f>
        <v/>
      </c>
      <c r="FE117" s="105" t="str">
        <f t="shared" si="128"/>
        <v/>
      </c>
      <c r="FF117" s="106" t="str">
        <f>IF(ISBLANK(DATASHEET!FA105),"",DATASHEET!FA105)</f>
        <v/>
      </c>
      <c r="FG117" s="107" t="str">
        <f>IF(ISBLANK(DATASHEET!FB105),"",DATASHEET!FB105)</f>
        <v/>
      </c>
    </row>
    <row r="118" spans="1:163" x14ac:dyDescent="0.25">
      <c r="A118" s="354">
        <f>DATASHEET!A106</f>
        <v>150993</v>
      </c>
      <c r="B118" s="42" t="str">
        <f>DATASHEET!B106</f>
        <v>JORDAN-SMALLE, Brandon</v>
      </c>
      <c r="C118" s="109" t="str">
        <f>DATASHEET!C106</f>
        <v>12JN</v>
      </c>
      <c r="D118" s="110" t="str">
        <f>DATASHEET!D106</f>
        <v>M</v>
      </c>
      <c r="E118" s="110" t="str">
        <f>IFERROR(VLOOKUP(A118,'[5]Y12 Students'!$E$3:$I$271,5,FALSE),"")</f>
        <v>INTERNAL</v>
      </c>
      <c r="F118" s="110" t="str">
        <f>DATASHEET!E106</f>
        <v>N</v>
      </c>
      <c r="G118" s="110" t="str">
        <f>DATASHEET!F106</f>
        <v>Black Caribbean</v>
      </c>
      <c r="H118" s="110" t="str">
        <f>DATASHEET!G106</f>
        <v>N</v>
      </c>
      <c r="I118" s="110" t="str">
        <f>DATASHEET!H106</f>
        <v>N</v>
      </c>
      <c r="J118" s="111" t="str">
        <f>DATASHEET!J106</f>
        <v>2.5+ (D/C)</v>
      </c>
      <c r="K118" s="104" t="str">
        <f t="shared" si="77"/>
        <v/>
      </c>
      <c r="L118" s="104" t="str">
        <f t="shared" si="78"/>
        <v/>
      </c>
      <c r="M118" s="336" t="str">
        <f>IF(COUNT(L3VA!$N118,L3VA!$Z118,L3VA!$T118,L3VA!$AF118,L3VA!$AX118,L3VA!$AR118,L3VA!$BJ118,L3VA!$BD118,L3VA!$BP118,L3VA!#REF!,L3VA!$AL118,L3VA!$BV118,L3VA!$CH118,L3VA!$CZ118,L3VA!$CN118,L3VA!$DF118,L3VA!$CB118,L3VA!#REF!,L3VA!$DR118,L3VA!$DX118,L3VA!$ED118,L3VA!$EJ118,L3VA!$EP118,L3VA!$EV118,L3VA!$FB118,L3VA!$DL118)=0,"",AVERAGE(N118,Z118,T118,AF118,AL118,AX118,AR118,BJ118,BD118,BP118,BV118,CH118,CZ118,CN118,DF118,CB118,DR118,DX118,ED118,EJ118,EP118,EV118,FB118,DL118))</f>
        <v/>
      </c>
      <c r="N118" s="123" t="str">
        <f t="shared" si="81"/>
        <v/>
      </c>
      <c r="O118" s="124">
        <f>IFERROR(INDEX(DATASHEET!$A$1:$GG$231,MATCH(L3VA!$A118,DATASHEET!$A$1:$A$231,0),MATCH(L3VA!P$2,DATASHEET!$A$1:$GG$1,0)),"")</f>
        <v>0</v>
      </c>
      <c r="P118" s="105">
        <f>IF(VLOOKUP(L3VA!$A118,DATASHEET!$A$2:$EW$231,22,FALSE)="","",VLOOKUP(L3VA!$A118,DATASHEET!$A$2:$EW$231,22,FALSE))</f>
        <v>1</v>
      </c>
      <c r="Q118" s="105" t="str">
        <f t="shared" si="82"/>
        <v/>
      </c>
      <c r="R118" s="106" t="str">
        <f>IF(ISBLANK(DATASHEET!AF106),"",DATASHEET!AF106)</f>
        <v/>
      </c>
      <c r="S118" s="107" t="str">
        <f>IF(ISBLANK(DATASHEET!AG106),"",DATASHEET!AG106)</f>
        <v/>
      </c>
      <c r="T118" s="123" t="str">
        <f t="shared" si="83"/>
        <v/>
      </c>
      <c r="U118" s="124">
        <f>IFERROR(INDEX(DATASHEET!$A$1:$GG$231,MATCH(L3VA!$A118,DATASHEET!$A$1:$A$231,0),MATCH(L3VA!V$2,DATASHEET!$A$1:$GG$1,0)),"")</f>
        <v>0</v>
      </c>
      <c r="V118" s="105">
        <f>IF(VLOOKUP(L3VA!$A118,DATASHEET!$A$2:$EW$231,27,FALSE)="","",VLOOKUP(L3VA!$A118,DATASHEET!$A$2:$EW$231,27,FALSE))</f>
        <v>1</v>
      </c>
      <c r="W118" s="105" t="str">
        <f t="shared" si="84"/>
        <v/>
      </c>
      <c r="X118" s="106" t="str">
        <f>IF(ISBLANK(DATASHEET!AK106),"",DATASHEET!AK106)</f>
        <v/>
      </c>
      <c r="Y118" s="107" t="str">
        <f>IF(ISBLANK(DATASHEET!AL106),"",DATASHEET!AL106)</f>
        <v/>
      </c>
      <c r="Z118" s="123" t="str">
        <f t="shared" si="85"/>
        <v/>
      </c>
      <c r="AA118" s="124">
        <f>IFERROR(INDEX(DATASHEET!$A$1:$GG$231,MATCH(L3VA!$A118,DATASHEET!$A$1:$A$231,0),MATCH(L3VA!AB$2,DATASHEET!$A$1:$GG$1,0)),"")</f>
        <v>0</v>
      </c>
      <c r="AB118" s="105" t="str">
        <f>IF(VLOOKUP(L3VA!$A118,DATASHEET!$A$2:$EW$231,32,FALSE)="","",VLOOKUP(L3VA!$A118,DATASHEET!$A$2:$EW$231,32,FALSE))</f>
        <v/>
      </c>
      <c r="AC118" s="105" t="str">
        <f t="shared" si="86"/>
        <v/>
      </c>
      <c r="AD118" s="106" t="str">
        <f>IF(ISBLANK(DATASHEET!AP106),"",DATASHEET!AP106)</f>
        <v>ASM</v>
      </c>
      <c r="AE118" s="107" t="str">
        <f>IF(ISBLANK(DATASHEET!AQ106),"",DATASHEET!AQ106)</f>
        <v>12A-BE-1</v>
      </c>
      <c r="AF118" s="123" t="str">
        <f t="shared" si="87"/>
        <v/>
      </c>
      <c r="AG118" s="124">
        <f>IFERROR(INDEX(DATASHEET!$A$1:$GG$231,MATCH(L3VA!$A118,DATASHEET!$A$1:$A$231,0),MATCH(L3VA!AH$2,DATASHEET!$A$1:$GG$1,0)),"")</f>
        <v>0</v>
      </c>
      <c r="AH118" s="105" t="str">
        <f>IF(VLOOKUP(L3VA!$A118,DATASHEET!$A$2:$EW$231,37,FALSE)="","",VLOOKUP(L3VA!$A118,DATASHEET!$A$2:$EW$231,37,FALSE))</f>
        <v/>
      </c>
      <c r="AI118" s="105" t="str">
        <f t="shared" si="88"/>
        <v/>
      </c>
      <c r="AJ118" s="106" t="str">
        <f>IF(ISBLANK(DATASHEET!AU106),"",DATASHEET!AU106)</f>
        <v/>
      </c>
      <c r="AK118" s="107" t="str">
        <f>IF(ISBLANK(DATASHEET!AV106),"",DATASHEET!AV106)</f>
        <v/>
      </c>
      <c r="AL118" s="123" t="str">
        <f t="shared" si="89"/>
        <v/>
      </c>
      <c r="AM118" s="124">
        <f>IFERROR(INDEX(DATASHEET!$A$1:$GG$231,MATCH(L3VA!$A118,DATASHEET!$A$1:$A$231,0),MATCH(L3VA!AN$2,DATASHEET!$A$1:$GG$1,0)),"")</f>
        <v>0</v>
      </c>
      <c r="AN118" s="105" t="str">
        <f>IF(VLOOKUP(L3VA!$A118,DATASHEET!$A$2:$EW$231,42,FALSE)="","",VLOOKUP(L3VA!$A118,DATASHEET!$A$2:$EW$231,42,FALSE))</f>
        <v>ASM</v>
      </c>
      <c r="AO118" s="105" t="str">
        <f t="shared" si="90"/>
        <v/>
      </c>
      <c r="AP118" s="106" t="str">
        <f>IF(ISBLANK(DATASHEET!AZ106),"",DATASHEET!AZ106)</f>
        <v/>
      </c>
      <c r="AQ118" s="107" t="str">
        <f>IF(ISBLANK(DATASHEET!BA106),"",DATASHEET!BA106)</f>
        <v/>
      </c>
      <c r="AR118" s="123" t="str">
        <f t="shared" si="91"/>
        <v/>
      </c>
      <c r="AS118" s="124">
        <f>IFERROR(INDEX(DATASHEET!$A$1:$GG$231,MATCH(L3VA!$A118,DATASHEET!$A$1:$A$231,0),MATCH(L3VA!AT$2,DATASHEET!$A$1:$GG$1,0)),"")</f>
        <v>0</v>
      </c>
      <c r="AT118" s="105" t="str">
        <f>IF(VLOOKUP(L3VA!$A118,DATASHEET!$A$2:$EW$231,47,FALSE)="","",VLOOKUP(L3VA!$A118,DATASHEET!$A$2:$EW$231,47,FALSE))</f>
        <v/>
      </c>
      <c r="AU118" s="105" t="str">
        <f t="shared" si="92"/>
        <v/>
      </c>
      <c r="AV118" s="106" t="str">
        <f>IF(ISBLANK(DATASHEET!BE106),"",DATASHEET!BE106)</f>
        <v/>
      </c>
      <c r="AW118" s="107" t="str">
        <f>IF(ISBLANK(DATASHEET!BF106),"",DATASHEET!BF106)</f>
        <v/>
      </c>
      <c r="AX118" s="123" t="str">
        <f t="shared" si="93"/>
        <v/>
      </c>
      <c r="AY118" s="124">
        <f>IFERROR(INDEX(DATASHEET!$A$1:$GG$231,MATCH(L3VA!$A118,DATASHEET!$A$1:$A$231,0),MATCH(L3VA!AZ$2,DATASHEET!$A$1:$GG$1,0)),"")</f>
        <v>0</v>
      </c>
      <c r="AZ118" s="105" t="str">
        <f>IF(VLOOKUP(L3VA!$A118,DATASHEET!$A$2:$EW$231,52,FALSE)="","",VLOOKUP(L3VA!$A118,DATASHEET!$A$2:$EW$231,52,FALSE))</f>
        <v/>
      </c>
      <c r="BA118" s="105" t="str">
        <f t="shared" si="94"/>
        <v/>
      </c>
      <c r="BB118" s="106" t="str">
        <f>IF(ISBLANK(DATASHEET!BJ106),"",DATASHEET!BJ106)</f>
        <v/>
      </c>
      <c r="BC118" s="107" t="str">
        <f>IF(ISBLANK(DATASHEET!BK106),"",DATASHEET!BK106)</f>
        <v/>
      </c>
      <c r="BD118" s="123" t="str">
        <f t="shared" si="95"/>
        <v/>
      </c>
      <c r="BE118" s="124">
        <f>IFERROR(INDEX(DATASHEET!$A$1:$GG$231,MATCH(L3VA!$A118,DATASHEET!$A$1:$A$231,0),MATCH(L3VA!BF$2,DATASHEET!$A$1:$GG$1,0)),"")</f>
        <v>0</v>
      </c>
      <c r="BF118" s="105" t="str">
        <f>IF(VLOOKUP(L3VA!$A118,DATASHEET!$A$2:$EW$231,57,FALSE)="","",VLOOKUP(L3VA!$A118,DATASHEET!$A$2:$EW$231,57,FALSE))</f>
        <v/>
      </c>
      <c r="BG118" s="105" t="str">
        <f t="shared" si="96"/>
        <v/>
      </c>
      <c r="BH118" s="106" t="str">
        <f>IF(ISBLANK(DATASHEET!BO106),"",DATASHEET!BO106)</f>
        <v/>
      </c>
      <c r="BI118" s="107" t="str">
        <f>IF(ISBLANK(DATASHEET!BP106),"",DATASHEET!BP106)</f>
        <v/>
      </c>
      <c r="BJ118" s="123" t="str">
        <f t="shared" si="97"/>
        <v/>
      </c>
      <c r="BK118" s="124">
        <f>IFERROR(INDEX(DATASHEET!$A$1:$GG$231,MATCH(L3VA!$A118,DATASHEET!$A$1:$A$231,0),MATCH(L3VA!BL$2,DATASHEET!$A$1:$GG$1,0)),"")</f>
        <v>0</v>
      </c>
      <c r="BL118" s="105" t="str">
        <f>IF(VLOOKUP(L3VA!$A118,DATASHEET!$A$2:$EW$231,62,FALSE)="","",VLOOKUP(L3VA!$A118,DATASHEET!$A$2:$EW$231,62,FALSE))</f>
        <v/>
      </c>
      <c r="BM118" s="105" t="str">
        <f t="shared" si="98"/>
        <v/>
      </c>
      <c r="BN118" s="106" t="str">
        <f>IF(ISBLANK(DATASHEET!BT106),"",DATASHEET!BT106)</f>
        <v/>
      </c>
      <c r="BO118" s="107" t="str">
        <f>IF(ISBLANK(DATASHEET!BU106),"",DATASHEET!BU106)</f>
        <v/>
      </c>
      <c r="BP118" s="123" t="str">
        <f t="shared" si="99"/>
        <v/>
      </c>
      <c r="BQ118" s="124">
        <f>IFERROR(INDEX(DATASHEET!$A$1:$GG$231,MATCH(L3VA!$A118,DATASHEET!$A$1:$A$231,0),MATCH(L3VA!BR$2,DATASHEET!$A$1:$GG$1,0)),"")</f>
        <v>0</v>
      </c>
      <c r="BR118" s="105" t="str">
        <f>IF(VLOOKUP(L3VA!$A118,DATASHEET!$A$2:$EW$231,67,FALSE)="","",VLOOKUP(L3VA!$A118,DATASHEET!$A$2:$EW$231,67,FALSE))</f>
        <v/>
      </c>
      <c r="BS118" s="105" t="str">
        <f t="shared" si="100"/>
        <v/>
      </c>
      <c r="BT118" s="106" t="str">
        <f>IF(ISBLANK(DATASHEET!BY106),"",DATASHEET!BY106)</f>
        <v/>
      </c>
      <c r="BU118" s="107" t="str">
        <f>IF(ISBLANK(DATASHEET!BZ106),"",DATASHEET!BZ106)</f>
        <v/>
      </c>
      <c r="BV118" s="123" t="str">
        <f t="shared" si="101"/>
        <v/>
      </c>
      <c r="BW118" s="124">
        <f>IFERROR(INDEX(DATASHEET!$A$1:$GG$231,MATCH(L3VA!$A118,DATASHEET!$A$1:$A$231,0),MATCH(L3VA!BX$2,DATASHEET!$A$1:$GG$1,0)),"")</f>
        <v>0</v>
      </c>
      <c r="BX118" s="105" t="str">
        <f>IF(VLOOKUP(L3VA!$A118,DATASHEET!$A$2:$EW$231,77,FALSE)="","",VLOOKUP(L3VA!$A118,DATASHEET!$A$2:$EW$231,77,FALSE))</f>
        <v/>
      </c>
      <c r="BY118" s="105" t="str">
        <f t="shared" si="102"/>
        <v/>
      </c>
      <c r="BZ118" s="106" t="str">
        <f>IF(ISBLANK(DATASHEET!CI106),"",DATASHEET!CI106)</f>
        <v/>
      </c>
      <c r="CA118" s="107" t="str">
        <f>IF(ISBLANK(DATASHEET!CJ106),"",DATASHEET!CJ106)</f>
        <v/>
      </c>
      <c r="CB118" s="123" t="str">
        <f t="shared" si="103"/>
        <v/>
      </c>
      <c r="CC118" s="124">
        <f>IFERROR(INDEX(DATASHEET!$A$1:$GG$231,MATCH(L3VA!$A118,DATASHEET!$A$1:$A$231,0),MATCH(L3VA!CD$2,DATASHEET!$A$1:$GG$1,0)),"")</f>
        <v>0</v>
      </c>
      <c r="CD118" s="105" t="str">
        <f>IF(VLOOKUP(L3VA!$A118,DATASHEET!$A$2:$EW$231,82,FALSE)="","",VLOOKUP(L3VA!$A118,DATASHEET!$A$2:$EW$231,82,FALSE))</f>
        <v>DWA</v>
      </c>
      <c r="CE118" s="105" t="str">
        <f t="shared" si="104"/>
        <v/>
      </c>
      <c r="CF118" s="106" t="str">
        <f>IF(ISBLANK(DATASHEET!CN106),"",DATASHEET!CN106)</f>
        <v/>
      </c>
      <c r="CG118" s="107" t="str">
        <f>IF(ISBLANK(DATASHEET!CO106),"",DATASHEET!CO106)</f>
        <v/>
      </c>
      <c r="CH118" s="123" t="str">
        <f t="shared" si="105"/>
        <v/>
      </c>
      <c r="CI118" s="124">
        <f>IFERROR(INDEX(DATASHEET!$A$1:$GG$231,MATCH(L3VA!$A118,DATASHEET!$A$1:$A$231,0),MATCH(L3VA!CJ$2,DATASHEET!$A$1:$GG$1,0)),"")</f>
        <v>0</v>
      </c>
      <c r="CJ118" s="105" t="str">
        <f>IF(VLOOKUP(L3VA!$A118,DATASHEET!$A$2:$EW$231,87,FALSE)="","",VLOOKUP(L3VA!$A118,DATASHEET!$A$2:$EW$231,87,FALSE))</f>
        <v/>
      </c>
      <c r="CK118" s="105" t="str">
        <f t="shared" si="79"/>
        <v/>
      </c>
      <c r="CL118" s="106" t="str">
        <f>IF(ISBLANK(DATASHEET!CS106),"",DATASHEET!CS106)</f>
        <v/>
      </c>
      <c r="CM118" s="107" t="str">
        <f>IF(ISBLANK(DATASHEET!CT106),"",DATASHEET!CT106)</f>
        <v/>
      </c>
      <c r="CN118" s="123" t="str">
        <f t="shared" si="106"/>
        <v/>
      </c>
      <c r="CO118" s="124">
        <f>IFERROR(INDEX(DATASHEET!$A$1:$GG$231,MATCH(L3VA!$A118,DATASHEET!$A$1:$A$231,0),MATCH(L3VA!CP$2,DATASHEET!$A$1:$GG$1,0)),"")</f>
        <v>0</v>
      </c>
      <c r="CP118" s="105" t="str">
        <f>IF(VLOOKUP(L3VA!$A118,DATASHEET!$A$2:$EW$231,92,FALSE)="","",VLOOKUP(L3VA!$A118,DATASHEET!$A$2:$EW$231,92,FALSE))</f>
        <v/>
      </c>
      <c r="CQ118" s="105" t="str">
        <f t="shared" si="107"/>
        <v/>
      </c>
      <c r="CR118" s="106" t="str">
        <f>IF(ISBLANK(DATASHEET!CX106),"",DATASHEET!CX106)</f>
        <v/>
      </c>
      <c r="CS118" s="107" t="str">
        <f>IF(ISBLANK(DATASHEET!CY106),"",DATASHEET!CY106)</f>
        <v/>
      </c>
      <c r="CT118" s="123" t="str">
        <f t="shared" si="108"/>
        <v/>
      </c>
      <c r="CU118" s="124">
        <f>IFERROR(INDEX(DATASHEET!$A$1:$GG$231,MATCH(L3VA!$A118,DATASHEET!$A$1:$A$231,0),MATCH(L3VA!CV$2,DATASHEET!$A$1:$GG$1,0)),"")</f>
        <v>0</v>
      </c>
      <c r="CV118" s="105" t="str">
        <f>IF(VLOOKUP(L3VA!$A118,DATASHEET!$A$2:$EW$231,107,FALSE)="","",VLOOKUP(L3VA!$A118,DATASHEET!$A$2:$EW$231,107,FALSE))</f>
        <v/>
      </c>
      <c r="CW118" s="105" t="str">
        <f t="shared" si="109"/>
        <v/>
      </c>
      <c r="CX118" s="106" t="str">
        <f>IF(ISBLANK(DATASHEET!DC106),"",DATASHEET!DC106)</f>
        <v/>
      </c>
      <c r="CY118" s="107" t="str">
        <f>IF(ISBLANK(DATASHEET!DD106),"",DATASHEET!DD106)</f>
        <v/>
      </c>
      <c r="CZ118" s="123" t="str">
        <f t="shared" si="110"/>
        <v/>
      </c>
      <c r="DA118" s="124">
        <f>IFERROR(INDEX(DATASHEET!$A$1:$GG$231,MATCH(L3VA!$A118,DATASHEET!$A$1:$A$231,0),MATCH(L3VA!DB$2,DATASHEET!$A$1:$GG$1,0)),"")</f>
        <v>0</v>
      </c>
      <c r="DB118" s="105" t="str">
        <f>IF(VLOOKUP(L3VA!$A118,DATASHEET!$A$2:$EW$231,97,FALSE)="","",VLOOKUP(L3VA!$A118,DATASHEET!$A$2:$EW$231,97,FALSE))</f>
        <v/>
      </c>
      <c r="DC118" s="105" t="str">
        <f t="shared" si="111"/>
        <v/>
      </c>
      <c r="DD118" s="106" t="str">
        <f>IF(ISBLANK(DATASHEET!DH106),"",DATASHEET!DH106)</f>
        <v/>
      </c>
      <c r="DE118" s="107" t="str">
        <f>IF(ISBLANK(DATASHEET!DI106),"",DATASHEET!DI106)</f>
        <v/>
      </c>
      <c r="DF118" s="123" t="str">
        <f t="shared" si="112"/>
        <v/>
      </c>
      <c r="DG118" s="124">
        <f>IFERROR(INDEX(DATASHEET!$A$1:$GG$231,MATCH(L3VA!$A118,DATASHEET!$A$1:$A$231,0),MATCH(L3VA!DH$2,DATASHEET!$A$1:$GG$1,0)),"")</f>
        <v>0</v>
      </c>
      <c r="DH118" s="105" t="str">
        <f>IF(VLOOKUP(L3VA!$A118,DATASHEET!$A$2:$EW$231,102,FALSE)="","",VLOOKUP(L3VA!$A118,DATASHEET!$A$2:$EW$231,102,FALSE))</f>
        <v/>
      </c>
      <c r="DI118" s="105" t="str">
        <f t="shared" si="113"/>
        <v/>
      </c>
      <c r="DJ118" s="106" t="str">
        <f>IF(ISBLANK(DATASHEET!DM106),"",DATASHEET!DM106)</f>
        <v/>
      </c>
      <c r="DK118" s="107" t="str">
        <f>IF(ISBLANK(DATASHEET!DN106),"",DATASHEET!DN106)</f>
        <v/>
      </c>
      <c r="DL118" s="123" t="str">
        <f t="shared" si="114"/>
        <v/>
      </c>
      <c r="DM118" s="124">
        <f>IFERROR(INDEX(DATASHEET!$A$1:$GG$231,MATCH(L3VA!$A118,DATASHEET!$A$1:$A$231,0),MATCH(L3VA!DN$2,DATASHEET!$A$1:$GG$1,0)),"")</f>
        <v>0</v>
      </c>
      <c r="DN118" s="105" t="str">
        <f>IF(VLOOKUP(L3VA!$A118,DATASHEET!$A$2:$FW$231,112,FALSE)="","",VLOOKUP(L3VA!$A118,DATASHEET!$A$2:$FW$231,112,FALSE))</f>
        <v/>
      </c>
      <c r="DO118" s="105" t="str">
        <f t="shared" si="80"/>
        <v/>
      </c>
      <c r="DP118" s="106" t="str">
        <f>IF(ISBLANK(DATASHEET!DR106),"",DATASHEET!DR106)</f>
        <v/>
      </c>
      <c r="DQ118" s="107" t="str">
        <f>IF(ISBLANK(DATASHEET!DS106),"",DATASHEET!DS106)</f>
        <v/>
      </c>
      <c r="DR118" s="123" t="str">
        <f t="shared" si="115"/>
        <v/>
      </c>
      <c r="DS118" s="124">
        <f>IFERROR(INDEX(DATASHEET!$A$1:$GG$231,MATCH(L3VA!$A118,DATASHEET!$A$1:$A$231,0),MATCH(L3VA!DT$2,DATASHEET!$A$1:$GG$1,0)),"")</f>
        <v>0</v>
      </c>
      <c r="DT118" s="105" t="str">
        <f>IF(VLOOKUP(L3VA!$A118,DATASHEET!$A$2:$EW$231,117,FALSE)="","",VLOOKUP(L3VA!$A118,DATASHEET!$A$2:$EW$231,117,FALSE))</f>
        <v/>
      </c>
      <c r="DU118" s="105" t="str">
        <f t="shared" si="116"/>
        <v/>
      </c>
      <c r="DV118" s="106" t="str">
        <f>IF(ISBLANK(DATASHEET!DW106),"",DATASHEET!DW106)</f>
        <v>GRY</v>
      </c>
      <c r="DW118" s="107" t="str">
        <f>IF(ISBLANK(DATASHEET!DX106),"",DATASHEET!DX106)</f>
        <v>12E-P&amp;E-5</v>
      </c>
      <c r="DX118" s="123" t="str">
        <f t="shared" si="117"/>
        <v/>
      </c>
      <c r="DY118" s="124" t="str">
        <f>IFERROR(INDEX(DATASHEET!$A$1:$GG$231,MATCH(L3VA!$A118,DATASHEET!$A$1:$A$231,0),MATCH(L3VA!DZ$2,DATASHEET!$A$1:$GG$1,0)),"")</f>
        <v/>
      </c>
      <c r="DZ118" s="105" t="str">
        <f>IF(VLOOKUP(L3VA!$A118,DATASHEET!$A$2:$EW$231,122,FALSE)="","",VLOOKUP(L3VA!$A118,DATASHEET!$A$2:$EW$231,122,FALSE))</f>
        <v/>
      </c>
      <c r="EA118" s="105" t="str">
        <f t="shared" si="118"/>
        <v/>
      </c>
      <c r="EB118" s="106" t="str">
        <f>IF(ISBLANK(DATASHEET!EB106),"",DATASHEET!EB106)</f>
        <v/>
      </c>
      <c r="EC118" s="107" t="str">
        <f>IF(ISBLANK(DATASHEET!EC106),"",DATASHEET!EC106)</f>
        <v/>
      </c>
      <c r="ED118" s="123" t="str">
        <f t="shared" si="119"/>
        <v/>
      </c>
      <c r="EE118" s="124">
        <f>IFERROR(INDEX(DATASHEET!$A$1:$GG$231,MATCH(L3VA!$A118,DATASHEET!$A$1:$A$231,0),MATCH(L3VA!EF$2,DATASHEET!$A$1:$GG$1,0)),"")</f>
        <v>0</v>
      </c>
      <c r="EF118" s="105" t="str">
        <f>IF(VLOOKUP(L3VA!$A118,DATASHEET!$A$2:$EW$231,127,FALSE)="","",VLOOKUP(L3VA!$A118,DATASHEET!$A$2:$EW$231,127,FALSE))</f>
        <v>GRY</v>
      </c>
      <c r="EG118" s="105" t="str">
        <f t="shared" si="120"/>
        <v/>
      </c>
      <c r="EH118" s="106" t="str">
        <f>IF(ISBLANK(DATASHEET!EG106),"",DATASHEET!EG106)</f>
        <v/>
      </c>
      <c r="EI118" s="107" t="str">
        <f>IF(ISBLANK(DATASHEET!EH106),"",DATASHEET!EH106)</f>
        <v/>
      </c>
      <c r="EJ118" s="123" t="str">
        <f t="shared" si="121"/>
        <v/>
      </c>
      <c r="EK118" s="124">
        <f>IFERROR(INDEX(DATASHEET!$A$1:$GG$231,MATCH(L3VA!$A118,DATASHEET!$A$1:$A$231,0),MATCH(L3VA!EL$2,DATASHEET!$A$1:$GG$1,0)),"")</f>
        <v>0</v>
      </c>
      <c r="EL118" s="105" t="str">
        <f>IF(VLOOKUP(L3VA!$A118,DATASHEET!$A$2:$EW$231,132,FALSE)="","",VLOOKUP(L3VA!$A118,DATASHEET!$A$2:$EW$231,132,FALSE))</f>
        <v/>
      </c>
      <c r="EM118" s="105" t="str">
        <f t="shared" si="122"/>
        <v/>
      </c>
      <c r="EN118" s="106" t="str">
        <f>IF(ISBLANK(DATASHEET!EL106),"",DATASHEET!EL106)</f>
        <v/>
      </c>
      <c r="EO118" s="107" t="str">
        <f>IF(ISBLANK(DATASHEET!EM106),"",DATASHEET!EM106)</f>
        <v/>
      </c>
      <c r="EP118" s="123" t="str">
        <f t="shared" si="123"/>
        <v/>
      </c>
      <c r="EQ118" s="124">
        <f>IFERROR(INDEX(DATASHEET!$A$1:$GG$231,MATCH(L3VA!$A118,DATASHEET!$A$1:$A$231,0),MATCH(L3VA!ER$2,DATASHEET!$A$1:$GG$1,0)),"")</f>
        <v>0</v>
      </c>
      <c r="ER118" s="105" t="str">
        <f>IF(VLOOKUP(L3VA!$A118,DATASHEET!$A$2:$EW$231,137,FALSE)="","",VLOOKUP(L3VA!$A118,DATASHEET!$A$2:$EW$231,137,FALSE))</f>
        <v/>
      </c>
      <c r="ES118" s="105" t="str">
        <f t="shared" si="124"/>
        <v/>
      </c>
      <c r="ET118" s="106" t="str">
        <f>IF(ISBLANK(DATASHEET!EQ106),"",DATASHEET!EQ106)</f>
        <v/>
      </c>
      <c r="EU118" s="107" t="str">
        <f>IF(ISBLANK(DATASHEET!ER106),"",DATASHEET!ER106)</f>
        <v/>
      </c>
      <c r="EV118" s="123" t="str">
        <f t="shared" si="125"/>
        <v/>
      </c>
      <c r="EW118" s="124">
        <f>IFERROR(INDEX(DATASHEET!$A$1:$GG$231,MATCH(L3VA!$A118,DATASHEET!$A$1:$A$231,0),MATCH(L3VA!EX$2,DATASHEET!$A$1:$GG$1,0)),"")</f>
        <v>0</v>
      </c>
      <c r="EX118" s="105" t="str">
        <f>IF(VLOOKUP(L3VA!$A118,DATASHEET!$A$2:$EW$231,142,FALSE)="","",VLOOKUP(L3VA!$A118,DATASHEET!$A$2:$EW$231,142,FALSE))</f>
        <v/>
      </c>
      <c r="EY118" s="105" t="str">
        <f t="shared" si="126"/>
        <v/>
      </c>
      <c r="EZ118" s="106" t="str">
        <f>IF(ISBLANK(DATASHEET!EV106),"",DATASHEET!EV106)</f>
        <v>HSH</v>
      </c>
      <c r="FA118" s="107" t="str">
        <f>IF(ISBLANK(DATASHEET!EW106),"",DATASHEET!EW106)</f>
        <v>12B-SO-9</v>
      </c>
      <c r="FB118" s="123" t="str">
        <f t="shared" si="127"/>
        <v/>
      </c>
      <c r="FC118" s="124">
        <f>IFERROR(INDEX(DATASHEET!$A$1:$GG$231,MATCH(L3VA!$A118,DATASHEET!$A$1:$A$231,0),MATCH(L3VA!FD$2,DATASHEET!$A$1:$GG$1,0)),"")</f>
        <v>0</v>
      </c>
      <c r="FD118" s="105" t="str">
        <f>IF(VLOOKUP(L3VA!$A118,DATASHEET!$A$2:$FW$231,147,FALSE)="","",VLOOKUP(L3VA!$A118,DATASHEET!$A$2:$FW$231,147,FALSE))</f>
        <v/>
      </c>
      <c r="FE118" s="105" t="str">
        <f t="shared" si="128"/>
        <v/>
      </c>
      <c r="FF118" s="106" t="str">
        <f>IF(ISBLANK(DATASHEET!FA106),"",DATASHEET!FA106)</f>
        <v/>
      </c>
      <c r="FG118" s="107" t="str">
        <f>IF(ISBLANK(DATASHEET!FB106),"",DATASHEET!FB106)</f>
        <v/>
      </c>
    </row>
    <row r="119" spans="1:163" x14ac:dyDescent="0.25">
      <c r="A119" s="354">
        <f>DATASHEET!A107</f>
        <v>150892</v>
      </c>
      <c r="B119" s="42" t="str">
        <f>DATASHEET!B107</f>
        <v>JURCZAK, Nikodem</v>
      </c>
      <c r="C119" s="109" t="str">
        <f>DATASHEET!C107</f>
        <v>12JN</v>
      </c>
      <c r="D119" s="110" t="str">
        <f>DATASHEET!D107</f>
        <v>M</v>
      </c>
      <c r="E119" s="110" t="str">
        <f>IFERROR(VLOOKUP(A119,'[5]Y12 Students'!$E$3:$I$271,5,FALSE),"")</f>
        <v>INTERNAL</v>
      </c>
      <c r="F119" s="110" t="str">
        <f>DATASHEET!E107</f>
        <v>N</v>
      </c>
      <c r="G119" s="110" t="str">
        <f>DATASHEET!F107</f>
        <v>White Eastern European</v>
      </c>
      <c r="H119" s="110" t="str">
        <f>DATASHEET!G107</f>
        <v>N</v>
      </c>
      <c r="I119" s="110" t="str">
        <f>DATASHEET!H107</f>
        <v>N</v>
      </c>
      <c r="J119" s="111" t="str">
        <f>DATASHEET!J107</f>
        <v>6.25+ (B/A)</v>
      </c>
      <c r="K119" s="104" t="str">
        <f t="shared" si="77"/>
        <v/>
      </c>
      <c r="L119" s="104" t="str">
        <f t="shared" si="78"/>
        <v/>
      </c>
      <c r="M119" s="336" t="str">
        <f>IF(COUNT(L3VA!$N119,L3VA!$Z119,L3VA!$T119,L3VA!$AF119,L3VA!$AX119,L3VA!$AR119,L3VA!$BJ119,L3VA!$BD119,L3VA!$BP119,L3VA!#REF!,L3VA!$AL119,L3VA!$BV119,L3VA!$CH119,L3VA!$CZ119,L3VA!$CN119,L3VA!$DF119,L3VA!$CB119,L3VA!#REF!,L3VA!$DR119,L3VA!$DX119,L3VA!$ED119,L3VA!$EJ119,L3VA!$EP119,L3VA!$EV119,L3VA!$FB119,L3VA!$DL119)=0,"",AVERAGE(N119,Z119,T119,AF119,AL119,AX119,AR119,BJ119,BD119,BP119,BV119,CH119,CZ119,CN119,DF119,CB119,DR119,DX119,ED119,EJ119,EP119,EV119,FB119,DL119))</f>
        <v/>
      </c>
      <c r="N119" s="123" t="str">
        <f t="shared" si="81"/>
        <v/>
      </c>
      <c r="O119" s="124">
        <f>IFERROR(INDEX(DATASHEET!$A$1:$GG$231,MATCH(L3VA!$A119,DATASHEET!$A$1:$A$231,0),MATCH(L3VA!P$2,DATASHEET!$A$1:$GG$1,0)),"")</f>
        <v>0</v>
      </c>
      <c r="P119" s="105">
        <f>IF(VLOOKUP(L3VA!$A119,DATASHEET!$A$2:$EW$231,22,FALSE)="","",VLOOKUP(L3VA!$A119,DATASHEET!$A$2:$EW$231,22,FALSE))</f>
        <v>0</v>
      </c>
      <c r="Q119" s="105" t="str">
        <f t="shared" si="82"/>
        <v/>
      </c>
      <c r="R119" s="106" t="str">
        <f>IF(ISBLANK(DATASHEET!AF107),"",DATASHEET!AF107)</f>
        <v/>
      </c>
      <c r="S119" s="107" t="str">
        <f>IF(ISBLANK(DATASHEET!AG107),"",DATASHEET!AG107)</f>
        <v/>
      </c>
      <c r="T119" s="123" t="str">
        <f t="shared" si="83"/>
        <v/>
      </c>
      <c r="U119" s="124">
        <f>IFERROR(INDEX(DATASHEET!$A$1:$GG$231,MATCH(L3VA!$A119,DATASHEET!$A$1:$A$231,0),MATCH(L3VA!V$2,DATASHEET!$A$1:$GG$1,0)),"")</f>
        <v>0</v>
      </c>
      <c r="V119" s="105">
        <f>IF(VLOOKUP(L3VA!$A119,DATASHEET!$A$2:$EW$231,27,FALSE)="","",VLOOKUP(L3VA!$A119,DATASHEET!$A$2:$EW$231,27,FALSE))</f>
        <v>0</v>
      </c>
      <c r="W119" s="105" t="str">
        <f t="shared" si="84"/>
        <v/>
      </c>
      <c r="X119" s="106" t="str">
        <f>IF(ISBLANK(DATASHEET!AK107),"",DATASHEET!AK107)</f>
        <v/>
      </c>
      <c r="Y119" s="107" t="str">
        <f>IF(ISBLANK(DATASHEET!AL107),"",DATASHEET!AL107)</f>
        <v/>
      </c>
      <c r="Z119" s="123" t="str">
        <f t="shared" si="85"/>
        <v/>
      </c>
      <c r="AA119" s="124">
        <f>IFERROR(INDEX(DATASHEET!$A$1:$GG$231,MATCH(L3VA!$A119,DATASHEET!$A$1:$A$231,0),MATCH(L3VA!AB$2,DATASHEET!$A$1:$GG$1,0)),"")</f>
        <v>0</v>
      </c>
      <c r="AB119" s="105" t="str">
        <f>IF(VLOOKUP(L3VA!$A119,DATASHEET!$A$2:$EW$231,32,FALSE)="","",VLOOKUP(L3VA!$A119,DATASHEET!$A$2:$EW$231,32,FALSE))</f>
        <v/>
      </c>
      <c r="AC119" s="105" t="str">
        <f t="shared" si="86"/>
        <v/>
      </c>
      <c r="AD119" s="106" t="str">
        <f>IF(ISBLANK(DATASHEET!AP107),"",DATASHEET!AP107)</f>
        <v/>
      </c>
      <c r="AE119" s="107" t="str">
        <f>IF(ISBLANK(DATASHEET!AQ107),"",DATASHEET!AQ107)</f>
        <v/>
      </c>
      <c r="AF119" s="123" t="str">
        <f t="shared" si="87"/>
        <v/>
      </c>
      <c r="AG119" s="124">
        <f>IFERROR(INDEX(DATASHEET!$A$1:$GG$231,MATCH(L3VA!$A119,DATASHEET!$A$1:$A$231,0),MATCH(L3VA!AH$2,DATASHEET!$A$1:$GG$1,0)),"")</f>
        <v>0</v>
      </c>
      <c r="AH119" s="105" t="str">
        <f>IF(VLOOKUP(L3VA!$A119,DATASHEET!$A$2:$EW$231,37,FALSE)="","",VLOOKUP(L3VA!$A119,DATASHEET!$A$2:$EW$231,37,FALSE))</f>
        <v/>
      </c>
      <c r="AI119" s="105" t="str">
        <f t="shared" si="88"/>
        <v/>
      </c>
      <c r="AJ119" s="106" t="str">
        <f>IF(ISBLANK(DATASHEET!AU107),"",DATASHEET!AU107)</f>
        <v/>
      </c>
      <c r="AK119" s="107" t="str">
        <f>IF(ISBLANK(DATASHEET!AV107),"",DATASHEET!AV107)</f>
        <v/>
      </c>
      <c r="AL119" s="123" t="str">
        <f t="shared" si="89"/>
        <v/>
      </c>
      <c r="AM119" s="124">
        <f>IFERROR(INDEX(DATASHEET!$A$1:$GG$231,MATCH(L3VA!$A119,DATASHEET!$A$1:$A$231,0),MATCH(L3VA!AN$2,DATASHEET!$A$1:$GG$1,0)),"")</f>
        <v>0</v>
      </c>
      <c r="AN119" s="105" t="str">
        <f>IF(VLOOKUP(L3VA!$A119,DATASHEET!$A$2:$EW$231,42,FALSE)="","",VLOOKUP(L3VA!$A119,DATASHEET!$A$2:$EW$231,42,FALSE))</f>
        <v/>
      </c>
      <c r="AO119" s="105" t="str">
        <f t="shared" si="90"/>
        <v/>
      </c>
      <c r="AP119" s="106" t="str">
        <f>IF(ISBLANK(DATASHEET!AZ107),"",DATASHEET!AZ107)</f>
        <v>DCR</v>
      </c>
      <c r="AQ119" s="107" t="str">
        <f>IF(ISBLANK(DATASHEET!BA107),"",DATASHEET!BA107)</f>
        <v>12C-CS-3</v>
      </c>
      <c r="AR119" s="123" t="str">
        <f t="shared" si="91"/>
        <v/>
      </c>
      <c r="AS119" s="124">
        <f>IFERROR(INDEX(DATASHEET!$A$1:$GG$231,MATCH(L3VA!$A119,DATASHEET!$A$1:$A$231,0),MATCH(L3VA!AT$2,DATASHEET!$A$1:$GG$1,0)),"")</f>
        <v>0</v>
      </c>
      <c r="AT119" s="105" t="str">
        <f>IF(VLOOKUP(L3VA!$A119,DATASHEET!$A$2:$EW$231,47,FALSE)="","",VLOOKUP(L3VA!$A119,DATASHEET!$A$2:$EW$231,47,FALSE))</f>
        <v/>
      </c>
      <c r="AU119" s="105" t="str">
        <f t="shared" si="92"/>
        <v/>
      </c>
      <c r="AV119" s="106" t="str">
        <f>IF(ISBLANK(DATASHEET!BE107),"",DATASHEET!BE107)</f>
        <v/>
      </c>
      <c r="AW119" s="107" t="str">
        <f>IF(ISBLANK(DATASHEET!BF107),"",DATASHEET!BF107)</f>
        <v/>
      </c>
      <c r="AX119" s="123" t="str">
        <f t="shared" si="93"/>
        <v/>
      </c>
      <c r="AY119" s="124">
        <f>IFERROR(INDEX(DATASHEET!$A$1:$GG$231,MATCH(L3VA!$A119,DATASHEET!$A$1:$A$231,0),MATCH(L3VA!AZ$2,DATASHEET!$A$1:$GG$1,0)),"")</f>
        <v>0</v>
      </c>
      <c r="AZ119" s="105" t="str">
        <f>IF(VLOOKUP(L3VA!$A119,DATASHEET!$A$2:$EW$231,52,FALSE)="","",VLOOKUP(L3VA!$A119,DATASHEET!$A$2:$EW$231,52,FALSE))</f>
        <v>DCR</v>
      </c>
      <c r="BA119" s="105" t="str">
        <f t="shared" si="94"/>
        <v/>
      </c>
      <c r="BB119" s="106" t="str">
        <f>IF(ISBLANK(DATASHEET!BJ107),"",DATASHEET!BJ107)</f>
        <v/>
      </c>
      <c r="BC119" s="107" t="str">
        <f>IF(ISBLANK(DATASHEET!BK107),"",DATASHEET!BK107)</f>
        <v/>
      </c>
      <c r="BD119" s="123" t="str">
        <f t="shared" si="95"/>
        <v/>
      </c>
      <c r="BE119" s="124">
        <f>IFERROR(INDEX(DATASHEET!$A$1:$GG$231,MATCH(L3VA!$A119,DATASHEET!$A$1:$A$231,0),MATCH(L3VA!BF$2,DATASHEET!$A$1:$GG$1,0)),"")</f>
        <v>0</v>
      </c>
      <c r="BF119" s="105" t="str">
        <f>IF(VLOOKUP(L3VA!$A119,DATASHEET!$A$2:$EW$231,57,FALSE)="","",VLOOKUP(L3VA!$A119,DATASHEET!$A$2:$EW$231,57,FALSE))</f>
        <v/>
      </c>
      <c r="BG119" s="105" t="str">
        <f t="shared" si="96"/>
        <v/>
      </c>
      <c r="BH119" s="106" t="str">
        <f>IF(ISBLANK(DATASHEET!BO107),"",DATASHEET!BO107)</f>
        <v/>
      </c>
      <c r="BI119" s="107" t="str">
        <f>IF(ISBLANK(DATASHEET!BP107),"",DATASHEET!BP107)</f>
        <v/>
      </c>
      <c r="BJ119" s="123" t="str">
        <f t="shared" si="97"/>
        <v/>
      </c>
      <c r="BK119" s="124">
        <f>IFERROR(INDEX(DATASHEET!$A$1:$GG$231,MATCH(L3VA!$A119,DATASHEET!$A$1:$A$231,0),MATCH(L3VA!BL$2,DATASHEET!$A$1:$GG$1,0)),"")</f>
        <v>0</v>
      </c>
      <c r="BL119" s="105" t="str">
        <f>IF(VLOOKUP(L3VA!$A119,DATASHEET!$A$2:$EW$231,62,FALSE)="","",VLOOKUP(L3VA!$A119,DATASHEET!$A$2:$EW$231,62,FALSE))</f>
        <v/>
      </c>
      <c r="BM119" s="105" t="str">
        <f t="shared" si="98"/>
        <v/>
      </c>
      <c r="BN119" s="106" t="str">
        <f>IF(ISBLANK(DATASHEET!BT107),"",DATASHEET!BT107)</f>
        <v/>
      </c>
      <c r="BO119" s="107" t="str">
        <f>IF(ISBLANK(DATASHEET!BU107),"",DATASHEET!BU107)</f>
        <v/>
      </c>
      <c r="BP119" s="123" t="str">
        <f t="shared" si="99"/>
        <v/>
      </c>
      <c r="BQ119" s="124">
        <f>IFERROR(INDEX(DATASHEET!$A$1:$GG$231,MATCH(L3VA!$A119,DATASHEET!$A$1:$A$231,0),MATCH(L3VA!BR$2,DATASHEET!$A$1:$GG$1,0)),"")</f>
        <v>0</v>
      </c>
      <c r="BR119" s="105" t="str">
        <f>IF(VLOOKUP(L3VA!$A119,DATASHEET!$A$2:$EW$231,67,FALSE)="","",VLOOKUP(L3VA!$A119,DATASHEET!$A$2:$EW$231,67,FALSE))</f>
        <v/>
      </c>
      <c r="BS119" s="105" t="str">
        <f t="shared" si="100"/>
        <v/>
      </c>
      <c r="BT119" s="106" t="str">
        <f>IF(ISBLANK(DATASHEET!BY107),"",DATASHEET!BY107)</f>
        <v/>
      </c>
      <c r="BU119" s="107" t="str">
        <f>IF(ISBLANK(DATASHEET!BZ107),"",DATASHEET!BZ107)</f>
        <v/>
      </c>
      <c r="BV119" s="123" t="str">
        <f t="shared" si="101"/>
        <v/>
      </c>
      <c r="BW119" s="124">
        <f>IFERROR(INDEX(DATASHEET!$A$1:$GG$231,MATCH(L3VA!$A119,DATASHEET!$A$1:$A$231,0),MATCH(L3VA!BX$2,DATASHEET!$A$1:$GG$1,0)),"")</f>
        <v>0</v>
      </c>
      <c r="BX119" s="105" t="str">
        <f>IF(VLOOKUP(L3VA!$A119,DATASHEET!$A$2:$EW$231,77,FALSE)="","",VLOOKUP(L3VA!$A119,DATASHEET!$A$2:$EW$231,77,FALSE))</f>
        <v/>
      </c>
      <c r="BY119" s="105" t="str">
        <f t="shared" si="102"/>
        <v/>
      </c>
      <c r="BZ119" s="106" t="str">
        <f>IF(ISBLANK(DATASHEET!CI107),"",DATASHEET!CI107)</f>
        <v/>
      </c>
      <c r="CA119" s="107" t="str">
        <f>IF(ISBLANK(DATASHEET!CJ107),"",DATASHEET!CJ107)</f>
        <v/>
      </c>
      <c r="CB119" s="123" t="str">
        <f t="shared" si="103"/>
        <v/>
      </c>
      <c r="CC119" s="124">
        <f>IFERROR(INDEX(DATASHEET!$A$1:$GG$231,MATCH(L3VA!$A119,DATASHEET!$A$1:$A$231,0),MATCH(L3VA!CD$2,DATASHEET!$A$1:$GG$1,0)),"")</f>
        <v>0</v>
      </c>
      <c r="CD119" s="105" t="str">
        <f>IF(VLOOKUP(L3VA!$A119,DATASHEET!$A$2:$EW$231,82,FALSE)="","",VLOOKUP(L3VA!$A119,DATASHEET!$A$2:$EW$231,82,FALSE))</f>
        <v>DWA</v>
      </c>
      <c r="CE119" s="105" t="str">
        <f t="shared" si="104"/>
        <v/>
      </c>
      <c r="CF119" s="106" t="str">
        <f>IF(ISBLANK(DATASHEET!CN107),"",DATASHEET!CN107)</f>
        <v>JQ</v>
      </c>
      <c r="CG119" s="107" t="str">
        <f>IF(ISBLANK(DATASHEET!CO107),"",DATASHEET!CO107)</f>
        <v>12E-MAF-4</v>
      </c>
      <c r="CH119" s="123" t="str">
        <f t="shared" si="105"/>
        <v/>
      </c>
      <c r="CI119" s="124">
        <f>IFERROR(INDEX(DATASHEET!$A$1:$GG$231,MATCH(L3VA!$A119,DATASHEET!$A$1:$A$231,0),MATCH(L3VA!CJ$2,DATASHEET!$A$1:$GG$1,0)),"")</f>
        <v>0</v>
      </c>
      <c r="CJ119" s="105" t="str">
        <f>IF(VLOOKUP(L3VA!$A119,DATASHEET!$A$2:$EW$231,87,FALSE)="","",VLOOKUP(L3VA!$A119,DATASHEET!$A$2:$EW$231,87,FALSE))</f>
        <v/>
      </c>
      <c r="CK119" s="105" t="str">
        <f t="shared" si="79"/>
        <v/>
      </c>
      <c r="CL119" s="106" t="str">
        <f>IF(ISBLANK(DATASHEET!CS107),"",DATASHEET!CS107)</f>
        <v/>
      </c>
      <c r="CM119" s="107" t="str">
        <f>IF(ISBLANK(DATASHEET!CT107),"",DATASHEET!CT107)</f>
        <v/>
      </c>
      <c r="CN119" s="123" t="str">
        <f t="shared" si="106"/>
        <v/>
      </c>
      <c r="CO119" s="124">
        <f>IFERROR(INDEX(DATASHEET!$A$1:$GG$231,MATCH(L3VA!$A119,DATASHEET!$A$1:$A$231,0),MATCH(L3VA!CP$2,DATASHEET!$A$1:$GG$1,0)),"")</f>
        <v>0</v>
      </c>
      <c r="CP119" s="105" t="str">
        <f>IF(VLOOKUP(L3VA!$A119,DATASHEET!$A$2:$EW$231,92,FALSE)="","",VLOOKUP(L3VA!$A119,DATASHEET!$A$2:$EW$231,92,FALSE))</f>
        <v>JQ</v>
      </c>
      <c r="CQ119" s="105" t="str">
        <f t="shared" si="107"/>
        <v/>
      </c>
      <c r="CR119" s="106" t="str">
        <f>IF(ISBLANK(DATASHEET!CX107),"",DATASHEET!CX107)</f>
        <v/>
      </c>
      <c r="CS119" s="107" t="str">
        <f>IF(ISBLANK(DATASHEET!CY107),"",DATASHEET!CY107)</f>
        <v/>
      </c>
      <c r="CT119" s="123" t="str">
        <f t="shared" si="108"/>
        <v/>
      </c>
      <c r="CU119" s="124">
        <f>IFERROR(INDEX(DATASHEET!$A$1:$GG$231,MATCH(L3VA!$A119,DATASHEET!$A$1:$A$231,0),MATCH(L3VA!CV$2,DATASHEET!$A$1:$GG$1,0)),"")</f>
        <v>0</v>
      </c>
      <c r="CV119" s="105" t="str">
        <f>IF(VLOOKUP(L3VA!$A119,DATASHEET!$A$2:$EW$231,107,FALSE)="","",VLOOKUP(L3VA!$A119,DATASHEET!$A$2:$EW$231,107,FALSE))</f>
        <v/>
      </c>
      <c r="CW119" s="105" t="str">
        <f t="shared" si="109"/>
        <v/>
      </c>
      <c r="CX119" s="106" t="str">
        <f>IF(ISBLANK(DATASHEET!DC107),"",DATASHEET!DC107)</f>
        <v/>
      </c>
      <c r="CY119" s="107" t="str">
        <f>IF(ISBLANK(DATASHEET!DD107),"",DATASHEET!DD107)</f>
        <v/>
      </c>
      <c r="CZ119" s="123" t="str">
        <f t="shared" si="110"/>
        <v/>
      </c>
      <c r="DA119" s="124">
        <f>IFERROR(INDEX(DATASHEET!$A$1:$GG$231,MATCH(L3VA!$A119,DATASHEET!$A$1:$A$231,0),MATCH(L3VA!DB$2,DATASHEET!$A$1:$GG$1,0)),"")</f>
        <v>0</v>
      </c>
      <c r="DB119" s="105" t="str">
        <f>IF(VLOOKUP(L3VA!$A119,DATASHEET!$A$2:$EW$231,97,FALSE)="","",VLOOKUP(L3VA!$A119,DATASHEET!$A$2:$EW$231,97,FALSE))</f>
        <v/>
      </c>
      <c r="DC119" s="105" t="str">
        <f t="shared" si="111"/>
        <v/>
      </c>
      <c r="DD119" s="106" t="str">
        <f>IF(ISBLANK(DATASHEET!DH107),"",DATASHEET!DH107)</f>
        <v/>
      </c>
      <c r="DE119" s="107" t="str">
        <f>IF(ISBLANK(DATASHEET!DI107),"",DATASHEET!DI107)</f>
        <v/>
      </c>
      <c r="DF119" s="123" t="str">
        <f t="shared" si="112"/>
        <v/>
      </c>
      <c r="DG119" s="124">
        <f>IFERROR(INDEX(DATASHEET!$A$1:$GG$231,MATCH(L3VA!$A119,DATASHEET!$A$1:$A$231,0),MATCH(L3VA!DH$2,DATASHEET!$A$1:$GG$1,0)),"")</f>
        <v>0</v>
      </c>
      <c r="DH119" s="105" t="str">
        <f>IF(VLOOKUP(L3VA!$A119,DATASHEET!$A$2:$EW$231,102,FALSE)="","",VLOOKUP(L3VA!$A119,DATASHEET!$A$2:$EW$231,102,FALSE))</f>
        <v/>
      </c>
      <c r="DI119" s="105" t="str">
        <f t="shared" si="113"/>
        <v/>
      </c>
      <c r="DJ119" s="106" t="str">
        <f>IF(ISBLANK(DATASHEET!DM107),"",DATASHEET!DM107)</f>
        <v>MRO</v>
      </c>
      <c r="DK119" s="107" t="str">
        <f>IF(ISBLANK(DATASHEET!DN107),"",DATASHEET!DN107)</f>
        <v>12D-MA-7</v>
      </c>
      <c r="DL119" s="123" t="str">
        <f t="shared" si="114"/>
        <v/>
      </c>
      <c r="DM119" s="124">
        <f>IFERROR(INDEX(DATASHEET!$A$1:$GG$231,MATCH(L3VA!$A119,DATASHEET!$A$1:$A$231,0),MATCH(L3VA!DN$2,DATASHEET!$A$1:$GG$1,0)),"")</f>
        <v>0</v>
      </c>
      <c r="DN119" s="105" t="str">
        <f>IF(VLOOKUP(L3VA!$A119,DATASHEET!$A$2:$FW$231,112,FALSE)="","",VLOOKUP(L3VA!$A119,DATASHEET!$A$2:$FW$231,112,FALSE))</f>
        <v/>
      </c>
      <c r="DO119" s="105" t="str">
        <f t="shared" si="80"/>
        <v/>
      </c>
      <c r="DP119" s="106" t="str">
        <f>IF(ISBLANK(DATASHEET!DR107),"",DATASHEET!DR107)</f>
        <v/>
      </c>
      <c r="DQ119" s="107" t="str">
        <f>IF(ISBLANK(DATASHEET!DS107),"",DATASHEET!DS107)</f>
        <v/>
      </c>
      <c r="DR119" s="123" t="str">
        <f t="shared" si="115"/>
        <v/>
      </c>
      <c r="DS119" s="124">
        <f>IFERROR(INDEX(DATASHEET!$A$1:$GG$231,MATCH(L3VA!$A119,DATASHEET!$A$1:$A$231,0),MATCH(L3VA!DT$2,DATASHEET!$A$1:$GG$1,0)),"")</f>
        <v>0</v>
      </c>
      <c r="DT119" s="105" t="str">
        <f>IF(VLOOKUP(L3VA!$A119,DATASHEET!$A$2:$EW$231,117,FALSE)="","",VLOOKUP(L3VA!$A119,DATASHEET!$A$2:$EW$231,117,FALSE))</f>
        <v>MRO</v>
      </c>
      <c r="DU119" s="105" t="str">
        <f t="shared" si="116"/>
        <v/>
      </c>
      <c r="DV119" s="106" t="str">
        <f>IF(ISBLANK(DATASHEET!DW107),"",DATASHEET!DW107)</f>
        <v/>
      </c>
      <c r="DW119" s="107" t="str">
        <f>IF(ISBLANK(DATASHEET!DX107),"",DATASHEET!DX107)</f>
        <v/>
      </c>
      <c r="DX119" s="123" t="str">
        <f t="shared" si="117"/>
        <v/>
      </c>
      <c r="DY119" s="124" t="str">
        <f>IFERROR(INDEX(DATASHEET!$A$1:$GG$231,MATCH(L3VA!$A119,DATASHEET!$A$1:$A$231,0),MATCH(L3VA!DZ$2,DATASHEET!$A$1:$GG$1,0)),"")</f>
        <v/>
      </c>
      <c r="DZ119" s="105" t="str">
        <f>IF(VLOOKUP(L3VA!$A119,DATASHEET!$A$2:$EW$231,122,FALSE)="","",VLOOKUP(L3VA!$A119,DATASHEET!$A$2:$EW$231,122,FALSE))</f>
        <v/>
      </c>
      <c r="EA119" s="105" t="str">
        <f t="shared" si="118"/>
        <v/>
      </c>
      <c r="EB119" s="106" t="str">
        <f>IF(ISBLANK(DATASHEET!EB107),"",DATASHEET!EB107)</f>
        <v/>
      </c>
      <c r="EC119" s="107" t="str">
        <f>IF(ISBLANK(DATASHEET!EC107),"",DATASHEET!EC107)</f>
        <v/>
      </c>
      <c r="ED119" s="123" t="str">
        <f t="shared" si="119"/>
        <v/>
      </c>
      <c r="EE119" s="124">
        <f>IFERROR(INDEX(DATASHEET!$A$1:$GG$231,MATCH(L3VA!$A119,DATASHEET!$A$1:$A$231,0),MATCH(L3VA!EF$2,DATASHEET!$A$1:$GG$1,0)),"")</f>
        <v>0</v>
      </c>
      <c r="EF119" s="105" t="str">
        <f>IF(VLOOKUP(L3VA!$A119,DATASHEET!$A$2:$EW$231,127,FALSE)="","",VLOOKUP(L3VA!$A119,DATASHEET!$A$2:$EW$231,127,FALSE))</f>
        <v/>
      </c>
      <c r="EG119" s="105" t="str">
        <f t="shared" si="120"/>
        <v/>
      </c>
      <c r="EH119" s="106" t="str">
        <f>IF(ISBLANK(DATASHEET!EG107),"",DATASHEET!EG107)</f>
        <v>AR</v>
      </c>
      <c r="EI119" s="107" t="str">
        <f>IF(ISBLANK(DATASHEET!EH107),"",DATASHEET!EH107)</f>
        <v>12A-PH-9</v>
      </c>
      <c r="EJ119" s="123" t="str">
        <f t="shared" si="121"/>
        <v/>
      </c>
      <c r="EK119" s="124">
        <f>IFERROR(INDEX(DATASHEET!$A$1:$GG$231,MATCH(L3VA!$A119,DATASHEET!$A$1:$A$231,0),MATCH(L3VA!EL$2,DATASHEET!$A$1:$GG$1,0)),"")</f>
        <v>0</v>
      </c>
      <c r="EL119" s="105" t="str">
        <f>IF(VLOOKUP(L3VA!$A119,DATASHEET!$A$2:$EW$231,132,FALSE)="","",VLOOKUP(L3VA!$A119,DATASHEET!$A$2:$EW$231,132,FALSE))</f>
        <v/>
      </c>
      <c r="EM119" s="105" t="str">
        <f t="shared" si="122"/>
        <v/>
      </c>
      <c r="EN119" s="106" t="str">
        <f>IF(ISBLANK(DATASHEET!EL107),"",DATASHEET!EL107)</f>
        <v/>
      </c>
      <c r="EO119" s="107" t="str">
        <f>IF(ISBLANK(DATASHEET!EM107),"",DATASHEET!EM107)</f>
        <v/>
      </c>
      <c r="EP119" s="123" t="str">
        <f t="shared" si="123"/>
        <v/>
      </c>
      <c r="EQ119" s="124">
        <f>IFERROR(INDEX(DATASHEET!$A$1:$GG$231,MATCH(L3VA!$A119,DATASHEET!$A$1:$A$231,0),MATCH(L3VA!ER$2,DATASHEET!$A$1:$GG$1,0)),"")</f>
        <v>0</v>
      </c>
      <c r="ER119" s="105" t="str">
        <f>IF(VLOOKUP(L3VA!$A119,DATASHEET!$A$2:$EW$231,137,FALSE)="","",VLOOKUP(L3VA!$A119,DATASHEET!$A$2:$EW$231,137,FALSE))</f>
        <v>AR</v>
      </c>
      <c r="ES119" s="105" t="str">
        <f t="shared" si="124"/>
        <v/>
      </c>
      <c r="ET119" s="106" t="str">
        <f>IF(ISBLANK(DATASHEET!EQ107),"",DATASHEET!EQ107)</f>
        <v/>
      </c>
      <c r="EU119" s="107" t="str">
        <f>IF(ISBLANK(DATASHEET!ER107),"",DATASHEET!ER107)</f>
        <v/>
      </c>
      <c r="EV119" s="123" t="str">
        <f t="shared" si="125"/>
        <v/>
      </c>
      <c r="EW119" s="124">
        <f>IFERROR(INDEX(DATASHEET!$A$1:$GG$231,MATCH(L3VA!$A119,DATASHEET!$A$1:$A$231,0),MATCH(L3VA!EX$2,DATASHEET!$A$1:$GG$1,0)),"")</f>
        <v>0</v>
      </c>
      <c r="EX119" s="105" t="str">
        <f>IF(VLOOKUP(L3VA!$A119,DATASHEET!$A$2:$EW$231,142,FALSE)="","",VLOOKUP(L3VA!$A119,DATASHEET!$A$2:$EW$231,142,FALSE))</f>
        <v/>
      </c>
      <c r="EY119" s="105" t="str">
        <f t="shared" si="126"/>
        <v/>
      </c>
      <c r="EZ119" s="106" t="str">
        <f>IF(ISBLANK(DATASHEET!EV107),"",DATASHEET!EV107)</f>
        <v/>
      </c>
      <c r="FA119" s="107" t="str">
        <f>IF(ISBLANK(DATASHEET!EW107),"",DATASHEET!EW107)</f>
        <v/>
      </c>
      <c r="FB119" s="123" t="str">
        <f t="shared" si="127"/>
        <v/>
      </c>
      <c r="FC119" s="124">
        <f>IFERROR(INDEX(DATASHEET!$A$1:$GG$231,MATCH(L3VA!$A119,DATASHEET!$A$1:$A$231,0),MATCH(L3VA!FD$2,DATASHEET!$A$1:$GG$1,0)),"")</f>
        <v>0</v>
      </c>
      <c r="FD119" s="105" t="str">
        <f>IF(VLOOKUP(L3VA!$A119,DATASHEET!$A$2:$FW$231,147,FALSE)="","",VLOOKUP(L3VA!$A119,DATASHEET!$A$2:$FW$231,147,FALSE))</f>
        <v/>
      </c>
      <c r="FE119" s="105" t="str">
        <f t="shared" si="128"/>
        <v/>
      </c>
      <c r="FF119" s="106" t="str">
        <f>IF(ISBLANK(DATASHEET!FA107),"",DATASHEET!FA107)</f>
        <v/>
      </c>
      <c r="FG119" s="107" t="str">
        <f>IF(ISBLANK(DATASHEET!FB107),"",DATASHEET!FB107)</f>
        <v/>
      </c>
    </row>
    <row r="120" spans="1:163" x14ac:dyDescent="0.25">
      <c r="A120" s="354">
        <f>DATASHEET!A108</f>
        <v>150897</v>
      </c>
      <c r="B120" s="42" t="str">
        <f>DATASHEET!B108</f>
        <v>KANDENGWA, Sanchez</v>
      </c>
      <c r="C120" s="109" t="str">
        <f>DATASHEET!C108</f>
        <v>12EW</v>
      </c>
      <c r="D120" s="110" t="str">
        <f>DATASHEET!D108</f>
        <v>M</v>
      </c>
      <c r="E120" s="110" t="str">
        <f>IFERROR(VLOOKUP(A120,'[5]Y12 Students'!$E$3:$I$271,5,FALSE),"")</f>
        <v>INTERNAL</v>
      </c>
      <c r="F120" s="110" t="str">
        <f>DATASHEET!E108</f>
        <v>Y</v>
      </c>
      <c r="G120" s="110" t="str">
        <f>DATASHEET!F108</f>
        <v>Other Black African</v>
      </c>
      <c r="H120" s="110" t="str">
        <f>DATASHEET!G108</f>
        <v>N</v>
      </c>
      <c r="I120" s="110" t="str">
        <f>DATASHEET!H108</f>
        <v>N</v>
      </c>
      <c r="J120" s="111" t="str">
        <f>DATASHEET!J108</f>
        <v>2.5+ (D/C)</v>
      </c>
      <c r="K120" s="104" t="str">
        <f t="shared" si="77"/>
        <v/>
      </c>
      <c r="L120" s="104" t="str">
        <f t="shared" si="78"/>
        <v/>
      </c>
      <c r="M120" s="336" t="str">
        <f>IF(COUNT(L3VA!$N120,L3VA!$Z120,L3VA!$T120,L3VA!$AF120,L3VA!$AX120,L3VA!$AR120,L3VA!$BJ120,L3VA!$BD120,L3VA!$BP120,L3VA!#REF!,L3VA!$AL120,L3VA!$BV120,L3VA!$CH120,L3VA!$CZ120,L3VA!$CN120,L3VA!$DF120,L3VA!$CB120,L3VA!#REF!,L3VA!$DR120,L3VA!$DX120,L3VA!$ED120,L3VA!$EJ120,L3VA!$EP120,L3VA!$EV120,L3VA!$FB120,L3VA!$DL120)=0,"",AVERAGE(N120,Z120,T120,AF120,AL120,AX120,AR120,BJ120,BD120,BP120,BV120,CH120,CZ120,CN120,DF120,CB120,DR120,DX120,ED120,EJ120,EP120,EV120,FB120,DL120))</f>
        <v/>
      </c>
      <c r="N120" s="123" t="str">
        <f t="shared" si="81"/>
        <v/>
      </c>
      <c r="O120" s="124">
        <f>IFERROR(INDEX(DATASHEET!$A$1:$GG$231,MATCH(L3VA!$A120,DATASHEET!$A$1:$A$231,0),MATCH(L3VA!P$2,DATASHEET!$A$1:$GG$1,0)),"")</f>
        <v>0</v>
      </c>
      <c r="P120" s="105">
        <f>IF(VLOOKUP(L3VA!$A120,DATASHEET!$A$2:$EW$231,22,FALSE)="","",VLOOKUP(L3VA!$A120,DATASHEET!$A$2:$EW$231,22,FALSE))</f>
        <v>3</v>
      </c>
      <c r="Q120" s="105" t="str">
        <f t="shared" si="82"/>
        <v/>
      </c>
      <c r="R120" s="106" t="str">
        <f>IF(ISBLANK(DATASHEET!AF108),"",DATASHEET!AF108)</f>
        <v/>
      </c>
      <c r="S120" s="107" t="str">
        <f>IF(ISBLANK(DATASHEET!AG108),"",DATASHEET!AG108)</f>
        <v/>
      </c>
      <c r="T120" s="123" t="str">
        <f t="shared" si="83"/>
        <v/>
      </c>
      <c r="U120" s="124">
        <f>IFERROR(INDEX(DATASHEET!$A$1:$GG$231,MATCH(L3VA!$A120,DATASHEET!$A$1:$A$231,0),MATCH(L3VA!V$2,DATASHEET!$A$1:$GG$1,0)),"")</f>
        <v>0</v>
      </c>
      <c r="V120" s="105">
        <f>IF(VLOOKUP(L3VA!$A120,DATASHEET!$A$2:$EW$231,27,FALSE)="","",VLOOKUP(L3VA!$A120,DATASHEET!$A$2:$EW$231,27,FALSE))</f>
        <v>3</v>
      </c>
      <c r="W120" s="105" t="str">
        <f t="shared" si="84"/>
        <v/>
      </c>
      <c r="X120" s="106" t="str">
        <f>IF(ISBLANK(DATASHEET!AK108),"",DATASHEET!AK108)</f>
        <v/>
      </c>
      <c r="Y120" s="107" t="str">
        <f>IF(ISBLANK(DATASHEET!AL108),"",DATASHEET!AL108)</f>
        <v/>
      </c>
      <c r="Z120" s="123" t="str">
        <f t="shared" si="85"/>
        <v/>
      </c>
      <c r="AA120" s="124">
        <f>IFERROR(INDEX(DATASHEET!$A$1:$GG$231,MATCH(L3VA!$A120,DATASHEET!$A$1:$A$231,0),MATCH(L3VA!AB$2,DATASHEET!$A$1:$GG$1,0)),"")</f>
        <v>0</v>
      </c>
      <c r="AB120" s="105" t="str">
        <f>IF(VLOOKUP(L3VA!$A120,DATASHEET!$A$2:$EW$231,32,FALSE)="","",VLOOKUP(L3VA!$A120,DATASHEET!$A$2:$EW$231,32,FALSE))</f>
        <v/>
      </c>
      <c r="AC120" s="105" t="str">
        <f t="shared" si="86"/>
        <v/>
      </c>
      <c r="AD120" s="106" t="str">
        <f>IF(ISBLANK(DATASHEET!AP108),"",DATASHEET!AP108)</f>
        <v/>
      </c>
      <c r="AE120" s="107" t="str">
        <f>IF(ISBLANK(DATASHEET!AQ108),"",DATASHEET!AQ108)</f>
        <v/>
      </c>
      <c r="AF120" s="123" t="str">
        <f t="shared" si="87"/>
        <v/>
      </c>
      <c r="AG120" s="124">
        <f>IFERROR(INDEX(DATASHEET!$A$1:$GG$231,MATCH(L3VA!$A120,DATASHEET!$A$1:$A$231,0),MATCH(L3VA!AH$2,DATASHEET!$A$1:$GG$1,0)),"")</f>
        <v>0</v>
      </c>
      <c r="AH120" s="105" t="str">
        <f>IF(VLOOKUP(L3VA!$A120,DATASHEET!$A$2:$EW$231,37,FALSE)="","",VLOOKUP(L3VA!$A120,DATASHEET!$A$2:$EW$231,37,FALSE))</f>
        <v/>
      </c>
      <c r="AI120" s="105" t="str">
        <f t="shared" si="88"/>
        <v/>
      </c>
      <c r="AJ120" s="106" t="str">
        <f>IF(ISBLANK(DATASHEET!AU108),"",DATASHEET!AU108)</f>
        <v/>
      </c>
      <c r="AK120" s="107" t="str">
        <f>IF(ISBLANK(DATASHEET!AV108),"",DATASHEET!AV108)</f>
        <v/>
      </c>
      <c r="AL120" s="123" t="str">
        <f t="shared" si="89"/>
        <v/>
      </c>
      <c r="AM120" s="124">
        <f>IFERROR(INDEX(DATASHEET!$A$1:$GG$231,MATCH(L3VA!$A120,DATASHEET!$A$1:$A$231,0),MATCH(L3VA!AN$2,DATASHEET!$A$1:$GG$1,0)),"")</f>
        <v>0</v>
      </c>
      <c r="AN120" s="105" t="str">
        <f>IF(VLOOKUP(L3VA!$A120,DATASHEET!$A$2:$EW$231,42,FALSE)="","",VLOOKUP(L3VA!$A120,DATASHEET!$A$2:$EW$231,42,FALSE))</f>
        <v/>
      </c>
      <c r="AO120" s="105" t="str">
        <f t="shared" si="90"/>
        <v/>
      </c>
      <c r="AP120" s="106" t="str">
        <f>IF(ISBLANK(DATASHEET!AZ108),"",DATASHEET!AZ108)</f>
        <v/>
      </c>
      <c r="AQ120" s="107" t="str">
        <f>IF(ISBLANK(DATASHEET!BA108),"",DATASHEET!BA108)</f>
        <v/>
      </c>
      <c r="AR120" s="123" t="str">
        <f t="shared" si="91"/>
        <v/>
      </c>
      <c r="AS120" s="124">
        <f>IFERROR(INDEX(DATASHEET!$A$1:$GG$231,MATCH(L3VA!$A120,DATASHEET!$A$1:$A$231,0),MATCH(L3VA!AT$2,DATASHEET!$A$1:$GG$1,0)),"")</f>
        <v>0</v>
      </c>
      <c r="AT120" s="105" t="str">
        <f>IF(VLOOKUP(L3VA!$A120,DATASHEET!$A$2:$EW$231,47,FALSE)="","",VLOOKUP(L3VA!$A120,DATASHEET!$A$2:$EW$231,47,FALSE))</f>
        <v/>
      </c>
      <c r="AU120" s="105" t="str">
        <f t="shared" si="92"/>
        <v/>
      </c>
      <c r="AV120" s="106" t="str">
        <f>IF(ISBLANK(DATASHEET!BE108),"",DATASHEET!BE108)</f>
        <v/>
      </c>
      <c r="AW120" s="107" t="str">
        <f>IF(ISBLANK(DATASHEET!BF108),"",DATASHEET!BF108)</f>
        <v/>
      </c>
      <c r="AX120" s="123" t="str">
        <f t="shared" si="93"/>
        <v/>
      </c>
      <c r="AY120" s="124">
        <f>IFERROR(INDEX(DATASHEET!$A$1:$GG$231,MATCH(L3VA!$A120,DATASHEET!$A$1:$A$231,0),MATCH(L3VA!AZ$2,DATASHEET!$A$1:$GG$1,0)),"")</f>
        <v>0</v>
      </c>
      <c r="AZ120" s="105" t="str">
        <f>IF(VLOOKUP(L3VA!$A120,DATASHEET!$A$2:$EW$231,52,FALSE)="","",VLOOKUP(L3VA!$A120,DATASHEET!$A$2:$EW$231,52,FALSE))</f>
        <v/>
      </c>
      <c r="BA120" s="105" t="str">
        <f t="shared" si="94"/>
        <v/>
      </c>
      <c r="BB120" s="106" t="str">
        <f>IF(ISBLANK(DATASHEET!BJ108),"",DATASHEET!BJ108)</f>
        <v/>
      </c>
      <c r="BC120" s="107" t="str">
        <f>IF(ISBLANK(DATASHEET!BK108),"",DATASHEET!BK108)</f>
        <v/>
      </c>
      <c r="BD120" s="123" t="str">
        <f t="shared" si="95"/>
        <v/>
      </c>
      <c r="BE120" s="124">
        <f>IFERROR(INDEX(DATASHEET!$A$1:$GG$231,MATCH(L3VA!$A120,DATASHEET!$A$1:$A$231,0),MATCH(L3VA!BF$2,DATASHEET!$A$1:$GG$1,0)),"")</f>
        <v>0</v>
      </c>
      <c r="BF120" s="105" t="str">
        <f>IF(VLOOKUP(L3VA!$A120,DATASHEET!$A$2:$EW$231,57,FALSE)="","",VLOOKUP(L3VA!$A120,DATASHEET!$A$2:$EW$231,57,FALSE))</f>
        <v/>
      </c>
      <c r="BG120" s="105" t="str">
        <f t="shared" si="96"/>
        <v/>
      </c>
      <c r="BH120" s="106" t="str">
        <f>IF(ISBLANK(DATASHEET!BO108),"",DATASHEET!BO108)</f>
        <v/>
      </c>
      <c r="BI120" s="107" t="str">
        <f>IF(ISBLANK(DATASHEET!BP108),"",DATASHEET!BP108)</f>
        <v/>
      </c>
      <c r="BJ120" s="123" t="str">
        <f t="shared" si="97"/>
        <v/>
      </c>
      <c r="BK120" s="124">
        <f>IFERROR(INDEX(DATASHEET!$A$1:$GG$231,MATCH(L3VA!$A120,DATASHEET!$A$1:$A$231,0),MATCH(L3VA!BL$2,DATASHEET!$A$1:$GG$1,0)),"")</f>
        <v>0</v>
      </c>
      <c r="BL120" s="105" t="str">
        <f>IF(VLOOKUP(L3VA!$A120,DATASHEET!$A$2:$EW$231,62,FALSE)="","",VLOOKUP(L3VA!$A120,DATASHEET!$A$2:$EW$231,62,FALSE))</f>
        <v/>
      </c>
      <c r="BM120" s="105" t="str">
        <f t="shared" si="98"/>
        <v/>
      </c>
      <c r="BN120" s="106" t="str">
        <f>IF(ISBLANK(DATASHEET!BT108),"",DATASHEET!BT108)</f>
        <v/>
      </c>
      <c r="BO120" s="107" t="str">
        <f>IF(ISBLANK(DATASHEET!BU108),"",DATASHEET!BU108)</f>
        <v/>
      </c>
      <c r="BP120" s="123" t="str">
        <f t="shared" si="99"/>
        <v/>
      </c>
      <c r="BQ120" s="124">
        <f>IFERROR(INDEX(DATASHEET!$A$1:$GG$231,MATCH(L3VA!$A120,DATASHEET!$A$1:$A$231,0),MATCH(L3VA!BR$2,DATASHEET!$A$1:$GG$1,0)),"")</f>
        <v>0</v>
      </c>
      <c r="BR120" s="105" t="str">
        <f>IF(VLOOKUP(L3VA!$A120,DATASHEET!$A$2:$EW$231,67,FALSE)="","",VLOOKUP(L3VA!$A120,DATASHEET!$A$2:$EW$231,67,FALSE))</f>
        <v/>
      </c>
      <c r="BS120" s="105" t="str">
        <f t="shared" si="100"/>
        <v/>
      </c>
      <c r="BT120" s="106" t="str">
        <f>IF(ISBLANK(DATASHEET!BY108),"",DATASHEET!BY108)</f>
        <v/>
      </c>
      <c r="BU120" s="107" t="str">
        <f>IF(ISBLANK(DATASHEET!BZ108),"",DATASHEET!BZ108)</f>
        <v/>
      </c>
      <c r="BV120" s="123" t="str">
        <f t="shared" si="101"/>
        <v/>
      </c>
      <c r="BW120" s="124">
        <f>IFERROR(INDEX(DATASHEET!$A$1:$GG$231,MATCH(L3VA!$A120,DATASHEET!$A$1:$A$231,0),MATCH(L3VA!BX$2,DATASHEET!$A$1:$GG$1,0)),"")</f>
        <v>0</v>
      </c>
      <c r="BX120" s="105" t="str">
        <f>IF(VLOOKUP(L3VA!$A120,DATASHEET!$A$2:$EW$231,77,FALSE)="","",VLOOKUP(L3VA!$A120,DATASHEET!$A$2:$EW$231,77,FALSE))</f>
        <v/>
      </c>
      <c r="BY120" s="105" t="str">
        <f t="shared" si="102"/>
        <v/>
      </c>
      <c r="BZ120" s="106" t="str">
        <f>IF(ISBLANK(DATASHEET!CI108),"",DATASHEET!CI108)</f>
        <v/>
      </c>
      <c r="CA120" s="107" t="str">
        <f>IF(ISBLANK(DATASHEET!CJ108),"",DATASHEET!CJ108)</f>
        <v/>
      </c>
      <c r="CB120" s="123" t="str">
        <f t="shared" si="103"/>
        <v/>
      </c>
      <c r="CC120" s="124">
        <f>IFERROR(INDEX(DATASHEET!$A$1:$GG$231,MATCH(L3VA!$A120,DATASHEET!$A$1:$A$231,0),MATCH(L3VA!CD$2,DATASHEET!$A$1:$GG$1,0)),"")</f>
        <v>0</v>
      </c>
      <c r="CD120" s="105" t="str">
        <f>IF(VLOOKUP(L3VA!$A120,DATASHEET!$A$2:$EW$231,82,FALSE)="","",VLOOKUP(L3VA!$A120,DATASHEET!$A$2:$EW$231,82,FALSE))</f>
        <v>BH</v>
      </c>
      <c r="CE120" s="105" t="str">
        <f t="shared" si="104"/>
        <v/>
      </c>
      <c r="CF120" s="106" t="str">
        <f>IF(ISBLANK(DATASHEET!CN108),"",DATASHEET!CN108)</f>
        <v/>
      </c>
      <c r="CG120" s="107" t="str">
        <f>IF(ISBLANK(DATASHEET!CO108),"",DATASHEET!CO108)</f>
        <v/>
      </c>
      <c r="CH120" s="123" t="str">
        <f t="shared" si="105"/>
        <v/>
      </c>
      <c r="CI120" s="124">
        <f>IFERROR(INDEX(DATASHEET!$A$1:$GG$231,MATCH(L3VA!$A120,DATASHEET!$A$1:$A$231,0),MATCH(L3VA!CJ$2,DATASHEET!$A$1:$GG$1,0)),"")</f>
        <v>0</v>
      </c>
      <c r="CJ120" s="105" t="str">
        <f>IF(VLOOKUP(L3VA!$A120,DATASHEET!$A$2:$EW$231,87,FALSE)="","",VLOOKUP(L3VA!$A120,DATASHEET!$A$2:$EW$231,87,FALSE))</f>
        <v/>
      </c>
      <c r="CK120" s="105" t="str">
        <f t="shared" si="79"/>
        <v/>
      </c>
      <c r="CL120" s="106" t="str">
        <f>IF(ISBLANK(DATASHEET!CS108),"",DATASHEET!CS108)</f>
        <v/>
      </c>
      <c r="CM120" s="107" t="str">
        <f>IF(ISBLANK(DATASHEET!CT108),"",DATASHEET!CT108)</f>
        <v/>
      </c>
      <c r="CN120" s="123" t="str">
        <f t="shared" si="106"/>
        <v/>
      </c>
      <c r="CO120" s="124">
        <f>IFERROR(INDEX(DATASHEET!$A$1:$GG$231,MATCH(L3VA!$A120,DATASHEET!$A$1:$A$231,0),MATCH(L3VA!CP$2,DATASHEET!$A$1:$GG$1,0)),"")</f>
        <v>0</v>
      </c>
      <c r="CP120" s="105" t="str">
        <f>IF(VLOOKUP(L3VA!$A120,DATASHEET!$A$2:$EW$231,92,FALSE)="","",VLOOKUP(L3VA!$A120,DATASHEET!$A$2:$EW$231,92,FALSE))</f>
        <v/>
      </c>
      <c r="CQ120" s="105" t="str">
        <f t="shared" si="107"/>
        <v/>
      </c>
      <c r="CR120" s="106" t="str">
        <f>IF(ISBLANK(DATASHEET!CX108),"",DATASHEET!CX108)</f>
        <v/>
      </c>
      <c r="CS120" s="107" t="str">
        <f>IF(ISBLANK(DATASHEET!CY108),"",DATASHEET!CY108)</f>
        <v/>
      </c>
      <c r="CT120" s="123" t="str">
        <f t="shared" si="108"/>
        <v/>
      </c>
      <c r="CU120" s="124">
        <f>IFERROR(INDEX(DATASHEET!$A$1:$GG$231,MATCH(L3VA!$A120,DATASHEET!$A$1:$A$231,0),MATCH(L3VA!CV$2,DATASHEET!$A$1:$GG$1,0)),"")</f>
        <v>0</v>
      </c>
      <c r="CV120" s="105" t="str">
        <f>IF(VLOOKUP(L3VA!$A120,DATASHEET!$A$2:$EW$231,107,FALSE)="","",VLOOKUP(L3VA!$A120,DATASHEET!$A$2:$EW$231,107,FALSE))</f>
        <v/>
      </c>
      <c r="CW120" s="105" t="str">
        <f t="shared" si="109"/>
        <v/>
      </c>
      <c r="CX120" s="106" t="str">
        <f>IF(ISBLANK(DATASHEET!DC108),"",DATASHEET!DC108)</f>
        <v/>
      </c>
      <c r="CY120" s="107" t="str">
        <f>IF(ISBLANK(DATASHEET!DD108),"",DATASHEET!DD108)</f>
        <v/>
      </c>
      <c r="CZ120" s="123" t="str">
        <f t="shared" si="110"/>
        <v/>
      </c>
      <c r="DA120" s="124">
        <f>IFERROR(INDEX(DATASHEET!$A$1:$GG$231,MATCH(L3VA!$A120,DATASHEET!$A$1:$A$231,0),MATCH(L3VA!DB$2,DATASHEET!$A$1:$GG$1,0)),"")</f>
        <v>0</v>
      </c>
      <c r="DB120" s="105" t="str">
        <f>IF(VLOOKUP(L3VA!$A120,DATASHEET!$A$2:$EW$231,97,FALSE)="","",VLOOKUP(L3VA!$A120,DATASHEET!$A$2:$EW$231,97,FALSE))</f>
        <v/>
      </c>
      <c r="DC120" s="105" t="str">
        <f t="shared" si="111"/>
        <v/>
      </c>
      <c r="DD120" s="106" t="str">
        <f>IF(ISBLANK(DATASHEET!DH108),"",DATASHEET!DH108)</f>
        <v/>
      </c>
      <c r="DE120" s="107" t="str">
        <f>IF(ISBLANK(DATASHEET!DI108),"",DATASHEET!DI108)</f>
        <v/>
      </c>
      <c r="DF120" s="123" t="str">
        <f t="shared" si="112"/>
        <v/>
      </c>
      <c r="DG120" s="124">
        <f>IFERROR(INDEX(DATASHEET!$A$1:$GG$231,MATCH(L3VA!$A120,DATASHEET!$A$1:$A$231,0),MATCH(L3VA!DH$2,DATASHEET!$A$1:$GG$1,0)),"")</f>
        <v>0</v>
      </c>
      <c r="DH120" s="105" t="str">
        <f>IF(VLOOKUP(L3VA!$A120,DATASHEET!$A$2:$EW$231,102,FALSE)="","",VLOOKUP(L3VA!$A120,DATASHEET!$A$2:$EW$231,102,FALSE))</f>
        <v/>
      </c>
      <c r="DI120" s="105" t="str">
        <f t="shared" si="113"/>
        <v/>
      </c>
      <c r="DJ120" s="106" t="str">
        <f>IF(ISBLANK(DATASHEET!DM108),"",DATASHEET!DM108)</f>
        <v/>
      </c>
      <c r="DK120" s="107" t="str">
        <f>IF(ISBLANK(DATASHEET!DN108),"",DATASHEET!DN108)</f>
        <v/>
      </c>
      <c r="DL120" s="123" t="str">
        <f t="shared" si="114"/>
        <v/>
      </c>
      <c r="DM120" s="124">
        <f>IFERROR(INDEX(DATASHEET!$A$1:$GG$231,MATCH(L3VA!$A120,DATASHEET!$A$1:$A$231,0),MATCH(L3VA!DN$2,DATASHEET!$A$1:$GG$1,0)),"")</f>
        <v>0</v>
      </c>
      <c r="DN120" s="105" t="str">
        <f>IF(VLOOKUP(L3VA!$A120,DATASHEET!$A$2:$FW$231,112,FALSE)="","",VLOOKUP(L3VA!$A120,DATASHEET!$A$2:$FW$231,112,FALSE))</f>
        <v/>
      </c>
      <c r="DO120" s="105" t="str">
        <f t="shared" si="80"/>
        <v/>
      </c>
      <c r="DP120" s="106" t="str">
        <f>IF(ISBLANK(DATASHEET!DR108),"",DATASHEET!DR108)</f>
        <v/>
      </c>
      <c r="DQ120" s="107" t="str">
        <f>IF(ISBLANK(DATASHEET!DS108),"",DATASHEET!DS108)</f>
        <v/>
      </c>
      <c r="DR120" s="123" t="str">
        <f t="shared" si="115"/>
        <v/>
      </c>
      <c r="DS120" s="124">
        <f>IFERROR(INDEX(DATASHEET!$A$1:$GG$231,MATCH(L3VA!$A120,DATASHEET!$A$1:$A$231,0),MATCH(L3VA!DT$2,DATASHEET!$A$1:$GG$1,0)),"")</f>
        <v>0</v>
      </c>
      <c r="DT120" s="105" t="str">
        <f>IF(VLOOKUP(L3VA!$A120,DATASHEET!$A$2:$EW$231,117,FALSE)="","",VLOOKUP(L3VA!$A120,DATASHEET!$A$2:$EW$231,117,FALSE))</f>
        <v/>
      </c>
      <c r="DU120" s="105" t="str">
        <f t="shared" si="116"/>
        <v/>
      </c>
      <c r="DV120" s="106" t="str">
        <f>IF(ISBLANK(DATASHEET!DW108),"",DATASHEET!DW108)</f>
        <v>MHA</v>
      </c>
      <c r="DW120" s="107" t="str">
        <f>IF(ISBLANK(DATASHEET!DX108),"",DATASHEET!DX108)</f>
        <v>12B-P&amp;E-7</v>
      </c>
      <c r="DX120" s="123" t="str">
        <f t="shared" si="117"/>
        <v/>
      </c>
      <c r="DY120" s="124" t="str">
        <f>IFERROR(INDEX(DATASHEET!$A$1:$GG$231,MATCH(L3VA!$A120,DATASHEET!$A$1:$A$231,0),MATCH(L3VA!DZ$2,DATASHEET!$A$1:$GG$1,0)),"")</f>
        <v/>
      </c>
      <c r="DZ120" s="105" t="str">
        <f>IF(VLOOKUP(L3VA!$A120,DATASHEET!$A$2:$EW$231,122,FALSE)="","",VLOOKUP(L3VA!$A120,DATASHEET!$A$2:$EW$231,122,FALSE))</f>
        <v/>
      </c>
      <c r="EA120" s="105" t="str">
        <f t="shared" si="118"/>
        <v/>
      </c>
      <c r="EB120" s="106" t="str">
        <f>IF(ISBLANK(DATASHEET!EB108),"",DATASHEET!EB108)</f>
        <v>JN</v>
      </c>
      <c r="EC120" s="107" t="str">
        <f>IF(ISBLANK(DATASHEET!EC108),"",DATASHEET!EC108)</f>
        <v>12D-PE-9</v>
      </c>
      <c r="ED120" s="123" t="str">
        <f t="shared" si="119"/>
        <v/>
      </c>
      <c r="EE120" s="124">
        <f>IFERROR(INDEX(DATASHEET!$A$1:$GG$231,MATCH(L3VA!$A120,DATASHEET!$A$1:$A$231,0),MATCH(L3VA!EF$2,DATASHEET!$A$1:$GG$1,0)),"")</f>
        <v>0</v>
      </c>
      <c r="EF120" s="105" t="str">
        <f>IF(VLOOKUP(L3VA!$A120,DATASHEET!$A$2:$EW$231,127,FALSE)="","",VLOOKUP(L3VA!$A120,DATASHEET!$A$2:$EW$231,127,FALSE))</f>
        <v>MHA</v>
      </c>
      <c r="EG120" s="105" t="str">
        <f t="shared" si="120"/>
        <v/>
      </c>
      <c r="EH120" s="106" t="str">
        <f>IF(ISBLANK(DATASHEET!EG108),"",DATASHEET!EG108)</f>
        <v/>
      </c>
      <c r="EI120" s="107" t="str">
        <f>IF(ISBLANK(DATASHEET!EH108),"",DATASHEET!EH108)</f>
        <v/>
      </c>
      <c r="EJ120" s="123" t="str">
        <f t="shared" si="121"/>
        <v/>
      </c>
      <c r="EK120" s="124">
        <f>IFERROR(INDEX(DATASHEET!$A$1:$GG$231,MATCH(L3VA!$A120,DATASHEET!$A$1:$A$231,0),MATCH(L3VA!EL$2,DATASHEET!$A$1:$GG$1,0)),"")</f>
        <v>0</v>
      </c>
      <c r="EL120" s="105" t="str">
        <f>IF(VLOOKUP(L3VA!$A120,DATASHEET!$A$2:$EW$231,132,FALSE)="","",VLOOKUP(L3VA!$A120,DATASHEET!$A$2:$EW$231,132,FALSE))</f>
        <v>JN</v>
      </c>
      <c r="EM120" s="105" t="str">
        <f t="shared" si="122"/>
        <v/>
      </c>
      <c r="EN120" s="106" t="str">
        <f>IF(ISBLANK(DATASHEET!EL108),"",DATASHEET!EL108)</f>
        <v/>
      </c>
      <c r="EO120" s="107" t="str">
        <f>IF(ISBLANK(DATASHEET!EM108),"",DATASHEET!EM108)</f>
        <v/>
      </c>
      <c r="EP120" s="123" t="str">
        <f t="shared" si="123"/>
        <v/>
      </c>
      <c r="EQ120" s="124">
        <f>IFERROR(INDEX(DATASHEET!$A$1:$GG$231,MATCH(L3VA!$A120,DATASHEET!$A$1:$A$231,0),MATCH(L3VA!ER$2,DATASHEET!$A$1:$GG$1,0)),"")</f>
        <v>0</v>
      </c>
      <c r="ER120" s="105" t="str">
        <f>IF(VLOOKUP(L3VA!$A120,DATASHEET!$A$2:$EW$231,137,FALSE)="","",VLOOKUP(L3VA!$A120,DATASHEET!$A$2:$EW$231,137,FALSE))</f>
        <v/>
      </c>
      <c r="ES120" s="105" t="str">
        <f t="shared" si="124"/>
        <v/>
      </c>
      <c r="ET120" s="106" t="str">
        <f>IF(ISBLANK(DATASHEET!EQ108),"",DATASHEET!EQ108)</f>
        <v>BG</v>
      </c>
      <c r="EU120" s="107" t="str">
        <f>IF(ISBLANK(DATASHEET!ER108),"",DATASHEET!ER108)</f>
        <v>12A-PY-10</v>
      </c>
      <c r="EV120" s="123" t="str">
        <f t="shared" si="125"/>
        <v/>
      </c>
      <c r="EW120" s="124">
        <f>IFERROR(INDEX(DATASHEET!$A$1:$GG$231,MATCH(L3VA!$A120,DATASHEET!$A$1:$A$231,0),MATCH(L3VA!EX$2,DATASHEET!$A$1:$GG$1,0)),"")</f>
        <v>0</v>
      </c>
      <c r="EX120" s="105" t="str">
        <f>IF(VLOOKUP(L3VA!$A120,DATASHEET!$A$2:$EW$231,142,FALSE)="","",VLOOKUP(L3VA!$A120,DATASHEET!$A$2:$EW$231,142,FALSE))</f>
        <v/>
      </c>
      <c r="EY120" s="105" t="str">
        <f t="shared" si="126"/>
        <v/>
      </c>
      <c r="EZ120" s="106" t="str">
        <f>IF(ISBLANK(DATASHEET!EV108),"",DATASHEET!EV108)</f>
        <v>HSH</v>
      </c>
      <c r="FA120" s="107" t="str">
        <f>IF(ISBLANK(DATASHEET!EW108),"",DATASHEET!EW108)</f>
        <v>12E-SO-8</v>
      </c>
      <c r="FB120" s="123" t="str">
        <f t="shared" si="127"/>
        <v/>
      </c>
      <c r="FC120" s="124">
        <f>IFERROR(INDEX(DATASHEET!$A$1:$GG$231,MATCH(L3VA!$A120,DATASHEET!$A$1:$A$231,0),MATCH(L3VA!FD$2,DATASHEET!$A$1:$GG$1,0)),"")</f>
        <v>0</v>
      </c>
      <c r="FD120" s="105" t="str">
        <f>IF(VLOOKUP(L3VA!$A120,DATASHEET!$A$2:$FW$231,147,FALSE)="","",VLOOKUP(L3VA!$A120,DATASHEET!$A$2:$FW$231,147,FALSE))</f>
        <v>BG</v>
      </c>
      <c r="FE120" s="105" t="str">
        <f t="shared" si="128"/>
        <v/>
      </c>
      <c r="FF120" s="106" t="str">
        <f>IF(ISBLANK(DATASHEET!FA108),"",DATASHEET!FA108)</f>
        <v/>
      </c>
      <c r="FG120" s="107" t="str">
        <f>IF(ISBLANK(DATASHEET!FB108),"",DATASHEET!FB108)</f>
        <v/>
      </c>
    </row>
    <row r="121" spans="1:163" x14ac:dyDescent="0.25">
      <c r="A121" s="354">
        <f>DATASHEET!A109</f>
        <v>150917</v>
      </c>
      <c r="B121" s="42" t="str">
        <f>DATASHEET!B109</f>
        <v>KELLETT, Edward</v>
      </c>
      <c r="C121" s="109" t="str">
        <f>DATASHEET!C109</f>
        <v>12EW</v>
      </c>
      <c r="D121" s="110" t="str">
        <f>DATASHEET!D109</f>
        <v>M</v>
      </c>
      <c r="E121" s="110" t="str">
        <f>IFERROR(VLOOKUP(A121,'[5]Y12 Students'!$E$3:$I$271,5,FALSE),"")</f>
        <v>INTERNAL</v>
      </c>
      <c r="F121" s="110" t="str">
        <f>DATASHEET!E109</f>
        <v>N</v>
      </c>
      <c r="G121" s="110" t="str">
        <f>DATASHEET!F109</f>
        <v>White - British</v>
      </c>
      <c r="H121" s="110" t="str">
        <f>DATASHEET!G109</f>
        <v>N</v>
      </c>
      <c r="I121" s="110" t="str">
        <f>DATASHEET!H109</f>
        <v>N</v>
      </c>
      <c r="J121" s="111" t="str">
        <f>DATASHEET!J109</f>
        <v>2.5+ (D/C)</v>
      </c>
      <c r="K121" s="104" t="str">
        <f t="shared" si="77"/>
        <v/>
      </c>
      <c r="L121" s="104" t="str">
        <f t="shared" si="78"/>
        <v/>
      </c>
      <c r="M121" s="336" t="str">
        <f>IF(COUNT(L3VA!$N121,L3VA!$Z121,L3VA!$T121,L3VA!$AF121,L3VA!$AX121,L3VA!$AR121,L3VA!$BJ121,L3VA!$BD121,L3VA!$BP121,L3VA!#REF!,L3VA!$AL121,L3VA!$BV121,L3VA!$CH121,L3VA!$CZ121,L3VA!$CN121,L3VA!$DF121,L3VA!$CB121,L3VA!#REF!,L3VA!$DR121,L3VA!$DX121,L3VA!$ED121,L3VA!$EJ121,L3VA!$EP121,L3VA!$EV121,L3VA!$FB121,L3VA!$DL121)=0,"",AVERAGE(N121,Z121,T121,AF121,AL121,AX121,AR121,BJ121,BD121,BP121,BV121,CH121,CZ121,CN121,DF121,CB121,DR121,DX121,ED121,EJ121,EP121,EV121,FB121,DL121))</f>
        <v/>
      </c>
      <c r="N121" s="123" t="str">
        <f t="shared" si="81"/>
        <v/>
      </c>
      <c r="O121" s="124">
        <f>IFERROR(INDEX(DATASHEET!$A$1:$GG$231,MATCH(L3VA!$A121,DATASHEET!$A$1:$A$231,0),MATCH(L3VA!P$2,DATASHEET!$A$1:$GG$1,0)),"")</f>
        <v>0</v>
      </c>
      <c r="P121" s="105">
        <f>IF(VLOOKUP(L3VA!$A121,DATASHEET!$A$2:$EW$231,22,FALSE)="","",VLOOKUP(L3VA!$A121,DATASHEET!$A$2:$EW$231,22,FALSE))</f>
        <v>1</v>
      </c>
      <c r="Q121" s="105" t="str">
        <f t="shared" si="82"/>
        <v/>
      </c>
      <c r="R121" s="106" t="str">
        <f>IF(ISBLANK(DATASHEET!AF109),"",DATASHEET!AF109)</f>
        <v/>
      </c>
      <c r="S121" s="107" t="str">
        <f>IF(ISBLANK(DATASHEET!AG109),"",DATASHEET!AG109)</f>
        <v/>
      </c>
      <c r="T121" s="123" t="str">
        <f t="shared" si="83"/>
        <v/>
      </c>
      <c r="U121" s="124">
        <f>IFERROR(INDEX(DATASHEET!$A$1:$GG$231,MATCH(L3VA!$A121,DATASHEET!$A$1:$A$231,0),MATCH(L3VA!V$2,DATASHEET!$A$1:$GG$1,0)),"")</f>
        <v>0</v>
      </c>
      <c r="V121" s="105">
        <f>IF(VLOOKUP(L3VA!$A121,DATASHEET!$A$2:$EW$231,27,FALSE)="","",VLOOKUP(L3VA!$A121,DATASHEET!$A$2:$EW$231,27,FALSE))</f>
        <v>1</v>
      </c>
      <c r="W121" s="105" t="str">
        <f t="shared" si="84"/>
        <v/>
      </c>
      <c r="X121" s="106" t="str">
        <f>IF(ISBLANK(DATASHEET!AK109),"",DATASHEET!AK109)</f>
        <v/>
      </c>
      <c r="Y121" s="107" t="str">
        <f>IF(ISBLANK(DATASHEET!AL109),"",DATASHEET!AL109)</f>
        <v/>
      </c>
      <c r="Z121" s="123" t="str">
        <f t="shared" si="85"/>
        <v/>
      </c>
      <c r="AA121" s="124">
        <f>IFERROR(INDEX(DATASHEET!$A$1:$GG$231,MATCH(L3VA!$A121,DATASHEET!$A$1:$A$231,0),MATCH(L3VA!AB$2,DATASHEET!$A$1:$GG$1,0)),"")</f>
        <v>0</v>
      </c>
      <c r="AB121" s="105" t="str">
        <f>IF(VLOOKUP(L3VA!$A121,DATASHEET!$A$2:$EW$231,32,FALSE)="","",VLOOKUP(L3VA!$A121,DATASHEET!$A$2:$EW$231,32,FALSE))</f>
        <v/>
      </c>
      <c r="AC121" s="105" t="str">
        <f t="shared" si="86"/>
        <v/>
      </c>
      <c r="AD121" s="106" t="str">
        <f>IF(ISBLANK(DATASHEET!AP109),"",DATASHEET!AP109)</f>
        <v/>
      </c>
      <c r="AE121" s="107" t="str">
        <f>IF(ISBLANK(DATASHEET!AQ109),"",DATASHEET!AQ109)</f>
        <v/>
      </c>
      <c r="AF121" s="123" t="str">
        <f t="shared" si="87"/>
        <v/>
      </c>
      <c r="AG121" s="124">
        <f>IFERROR(INDEX(DATASHEET!$A$1:$GG$231,MATCH(L3VA!$A121,DATASHEET!$A$1:$A$231,0),MATCH(L3VA!AH$2,DATASHEET!$A$1:$GG$1,0)),"")</f>
        <v>0</v>
      </c>
      <c r="AH121" s="105" t="str">
        <f>IF(VLOOKUP(L3VA!$A121,DATASHEET!$A$2:$EW$231,37,FALSE)="","",VLOOKUP(L3VA!$A121,DATASHEET!$A$2:$EW$231,37,FALSE))</f>
        <v/>
      </c>
      <c r="AI121" s="105" t="str">
        <f t="shared" si="88"/>
        <v/>
      </c>
      <c r="AJ121" s="106" t="str">
        <f>IF(ISBLANK(DATASHEET!AU109),"",DATASHEET!AU109)</f>
        <v/>
      </c>
      <c r="AK121" s="107" t="str">
        <f>IF(ISBLANK(DATASHEET!AV109),"",DATASHEET!AV109)</f>
        <v/>
      </c>
      <c r="AL121" s="123" t="str">
        <f t="shared" si="89"/>
        <v/>
      </c>
      <c r="AM121" s="124">
        <f>IFERROR(INDEX(DATASHEET!$A$1:$GG$231,MATCH(L3VA!$A121,DATASHEET!$A$1:$A$231,0),MATCH(L3VA!AN$2,DATASHEET!$A$1:$GG$1,0)),"")</f>
        <v>0</v>
      </c>
      <c r="AN121" s="105" t="str">
        <f>IF(VLOOKUP(L3VA!$A121,DATASHEET!$A$2:$EW$231,42,FALSE)="","",VLOOKUP(L3VA!$A121,DATASHEET!$A$2:$EW$231,42,FALSE))</f>
        <v/>
      </c>
      <c r="AO121" s="105" t="str">
        <f t="shared" si="90"/>
        <v/>
      </c>
      <c r="AP121" s="106" t="str">
        <f>IF(ISBLANK(DATASHEET!AZ109),"",DATASHEET!AZ109)</f>
        <v/>
      </c>
      <c r="AQ121" s="107" t="str">
        <f>IF(ISBLANK(DATASHEET!BA109),"",DATASHEET!BA109)</f>
        <v/>
      </c>
      <c r="AR121" s="123" t="str">
        <f t="shared" si="91"/>
        <v/>
      </c>
      <c r="AS121" s="124">
        <f>IFERROR(INDEX(DATASHEET!$A$1:$GG$231,MATCH(L3VA!$A121,DATASHEET!$A$1:$A$231,0),MATCH(L3VA!AT$2,DATASHEET!$A$1:$GG$1,0)),"")</f>
        <v>0</v>
      </c>
      <c r="AT121" s="105" t="str">
        <f>IF(VLOOKUP(L3VA!$A121,DATASHEET!$A$2:$EW$231,47,FALSE)="","",VLOOKUP(L3VA!$A121,DATASHEET!$A$2:$EW$231,47,FALSE))</f>
        <v/>
      </c>
      <c r="AU121" s="105" t="str">
        <f t="shared" si="92"/>
        <v/>
      </c>
      <c r="AV121" s="106" t="str">
        <f>IF(ISBLANK(DATASHEET!BE109),"",DATASHEET!BE109)</f>
        <v/>
      </c>
      <c r="AW121" s="107" t="str">
        <f>IF(ISBLANK(DATASHEET!BF109),"",DATASHEET!BF109)</f>
        <v/>
      </c>
      <c r="AX121" s="123" t="str">
        <f t="shared" si="93"/>
        <v/>
      </c>
      <c r="AY121" s="124">
        <f>IFERROR(INDEX(DATASHEET!$A$1:$GG$231,MATCH(L3VA!$A121,DATASHEET!$A$1:$A$231,0),MATCH(L3VA!AZ$2,DATASHEET!$A$1:$GG$1,0)),"")</f>
        <v>0</v>
      </c>
      <c r="AZ121" s="105" t="str">
        <f>IF(VLOOKUP(L3VA!$A121,DATASHEET!$A$2:$EW$231,52,FALSE)="","",VLOOKUP(L3VA!$A121,DATASHEET!$A$2:$EW$231,52,FALSE))</f>
        <v/>
      </c>
      <c r="BA121" s="105" t="str">
        <f t="shared" si="94"/>
        <v/>
      </c>
      <c r="BB121" s="106" t="str">
        <f>IF(ISBLANK(DATASHEET!BJ109),"",DATASHEET!BJ109)</f>
        <v/>
      </c>
      <c r="BC121" s="107" t="str">
        <f>IF(ISBLANK(DATASHEET!BK109),"",DATASHEET!BK109)</f>
        <v/>
      </c>
      <c r="BD121" s="123" t="str">
        <f t="shared" si="95"/>
        <v/>
      </c>
      <c r="BE121" s="124">
        <f>IFERROR(INDEX(DATASHEET!$A$1:$GG$231,MATCH(L3VA!$A121,DATASHEET!$A$1:$A$231,0),MATCH(L3VA!BF$2,DATASHEET!$A$1:$GG$1,0)),"")</f>
        <v>0</v>
      </c>
      <c r="BF121" s="105" t="str">
        <f>IF(VLOOKUP(L3VA!$A121,DATASHEET!$A$2:$EW$231,57,FALSE)="","",VLOOKUP(L3VA!$A121,DATASHEET!$A$2:$EW$231,57,FALSE))</f>
        <v/>
      </c>
      <c r="BG121" s="105" t="str">
        <f t="shared" si="96"/>
        <v/>
      </c>
      <c r="BH121" s="106" t="str">
        <f>IF(ISBLANK(DATASHEET!BO109),"",DATASHEET!BO109)</f>
        <v/>
      </c>
      <c r="BI121" s="107" t="str">
        <f>IF(ISBLANK(DATASHEET!BP109),"",DATASHEET!BP109)</f>
        <v/>
      </c>
      <c r="BJ121" s="123" t="str">
        <f t="shared" si="97"/>
        <v/>
      </c>
      <c r="BK121" s="124">
        <f>IFERROR(INDEX(DATASHEET!$A$1:$GG$231,MATCH(L3VA!$A121,DATASHEET!$A$1:$A$231,0),MATCH(L3VA!BL$2,DATASHEET!$A$1:$GG$1,0)),"")</f>
        <v>0</v>
      </c>
      <c r="BL121" s="105" t="str">
        <f>IF(VLOOKUP(L3VA!$A121,DATASHEET!$A$2:$EW$231,62,FALSE)="","",VLOOKUP(L3VA!$A121,DATASHEET!$A$2:$EW$231,62,FALSE))</f>
        <v/>
      </c>
      <c r="BM121" s="105" t="str">
        <f t="shared" si="98"/>
        <v/>
      </c>
      <c r="BN121" s="106" t="str">
        <f>IF(ISBLANK(DATASHEET!BT109),"",DATASHEET!BT109)</f>
        <v/>
      </c>
      <c r="BO121" s="107" t="str">
        <f>IF(ISBLANK(DATASHEET!BU109),"",DATASHEET!BU109)</f>
        <v/>
      </c>
      <c r="BP121" s="123" t="str">
        <f t="shared" si="99"/>
        <v/>
      </c>
      <c r="BQ121" s="124">
        <f>IFERROR(INDEX(DATASHEET!$A$1:$GG$231,MATCH(L3VA!$A121,DATASHEET!$A$1:$A$231,0),MATCH(L3VA!BR$2,DATASHEET!$A$1:$GG$1,0)),"")</f>
        <v>0</v>
      </c>
      <c r="BR121" s="105" t="str">
        <f>IF(VLOOKUP(L3VA!$A121,DATASHEET!$A$2:$EW$231,67,FALSE)="","",VLOOKUP(L3VA!$A121,DATASHEET!$A$2:$EW$231,67,FALSE))</f>
        <v/>
      </c>
      <c r="BS121" s="105" t="str">
        <f t="shared" si="100"/>
        <v/>
      </c>
      <c r="BT121" s="106" t="str">
        <f>IF(ISBLANK(DATASHEET!BY109),"",DATASHEET!BY109)</f>
        <v>CSN</v>
      </c>
      <c r="BU121" s="107" t="str">
        <f>IF(ISBLANK(DATASHEET!BZ109),"",DATASHEET!BZ109)</f>
        <v>12D-ENL-5</v>
      </c>
      <c r="BV121" s="123" t="str">
        <f t="shared" si="101"/>
        <v/>
      </c>
      <c r="BW121" s="124">
        <f>IFERROR(INDEX(DATASHEET!$A$1:$GG$231,MATCH(L3VA!$A121,DATASHEET!$A$1:$A$231,0),MATCH(L3VA!BX$2,DATASHEET!$A$1:$GG$1,0)),"")</f>
        <v>0</v>
      </c>
      <c r="BX121" s="105" t="str">
        <f>IF(VLOOKUP(L3VA!$A121,DATASHEET!$A$2:$EW$231,77,FALSE)="","",VLOOKUP(L3VA!$A121,DATASHEET!$A$2:$EW$231,77,FALSE))</f>
        <v>CSN</v>
      </c>
      <c r="BY121" s="105" t="str">
        <f t="shared" si="102"/>
        <v/>
      </c>
      <c r="BZ121" s="106" t="str">
        <f>IF(ISBLANK(DATASHEET!CI109),"",DATASHEET!CI109)</f>
        <v/>
      </c>
      <c r="CA121" s="107" t="str">
        <f>IF(ISBLANK(DATASHEET!CJ109),"",DATASHEET!CJ109)</f>
        <v/>
      </c>
      <c r="CB121" s="123" t="str">
        <f t="shared" si="103"/>
        <v/>
      </c>
      <c r="CC121" s="124">
        <f>IFERROR(INDEX(DATASHEET!$A$1:$GG$231,MATCH(L3VA!$A121,DATASHEET!$A$1:$A$231,0),MATCH(L3VA!CD$2,DATASHEET!$A$1:$GG$1,0)),"")</f>
        <v>0</v>
      </c>
      <c r="CD121" s="105" t="str">
        <f>IF(VLOOKUP(L3VA!$A121,DATASHEET!$A$2:$EW$231,82,FALSE)="","",VLOOKUP(L3VA!$A121,DATASHEET!$A$2:$EW$231,82,FALSE))</f>
        <v>BH</v>
      </c>
      <c r="CE121" s="105" t="str">
        <f t="shared" si="104"/>
        <v/>
      </c>
      <c r="CF121" s="106" t="str">
        <f>IF(ISBLANK(DATASHEET!CN109),"",DATASHEET!CN109)</f>
        <v/>
      </c>
      <c r="CG121" s="107" t="str">
        <f>IF(ISBLANK(DATASHEET!CO109),"",DATASHEET!CO109)</f>
        <v/>
      </c>
      <c r="CH121" s="123" t="str">
        <f t="shared" si="105"/>
        <v/>
      </c>
      <c r="CI121" s="124">
        <f>IFERROR(INDEX(DATASHEET!$A$1:$GG$231,MATCH(L3VA!$A121,DATASHEET!$A$1:$A$231,0),MATCH(L3VA!CJ$2,DATASHEET!$A$1:$GG$1,0)),"")</f>
        <v>0</v>
      </c>
      <c r="CJ121" s="105" t="str">
        <f>IF(VLOOKUP(L3VA!$A121,DATASHEET!$A$2:$EW$231,87,FALSE)="","",VLOOKUP(L3VA!$A121,DATASHEET!$A$2:$EW$231,87,FALSE))</f>
        <v/>
      </c>
      <c r="CK121" s="105" t="str">
        <f t="shared" si="79"/>
        <v/>
      </c>
      <c r="CL121" s="106" t="str">
        <f>IF(ISBLANK(DATASHEET!CS109),"",DATASHEET!CS109)</f>
        <v/>
      </c>
      <c r="CM121" s="107" t="str">
        <f>IF(ISBLANK(DATASHEET!CT109),"",DATASHEET!CT109)</f>
        <v/>
      </c>
      <c r="CN121" s="123" t="str">
        <f t="shared" si="106"/>
        <v/>
      </c>
      <c r="CO121" s="124">
        <f>IFERROR(INDEX(DATASHEET!$A$1:$GG$231,MATCH(L3VA!$A121,DATASHEET!$A$1:$A$231,0),MATCH(L3VA!CP$2,DATASHEET!$A$1:$GG$1,0)),"")</f>
        <v>0</v>
      </c>
      <c r="CP121" s="105" t="str">
        <f>IF(VLOOKUP(L3VA!$A121,DATASHEET!$A$2:$EW$231,92,FALSE)="","",VLOOKUP(L3VA!$A121,DATASHEET!$A$2:$EW$231,92,FALSE))</f>
        <v/>
      </c>
      <c r="CQ121" s="105" t="str">
        <f t="shared" si="107"/>
        <v/>
      </c>
      <c r="CR121" s="106" t="str">
        <f>IF(ISBLANK(DATASHEET!CX109),"",DATASHEET!CX109)</f>
        <v/>
      </c>
      <c r="CS121" s="107" t="str">
        <f>IF(ISBLANK(DATASHEET!CY109),"",DATASHEET!CY109)</f>
        <v/>
      </c>
      <c r="CT121" s="123" t="str">
        <f t="shared" si="108"/>
        <v/>
      </c>
      <c r="CU121" s="124">
        <f>IFERROR(INDEX(DATASHEET!$A$1:$GG$231,MATCH(L3VA!$A121,DATASHEET!$A$1:$A$231,0),MATCH(L3VA!CV$2,DATASHEET!$A$1:$GG$1,0)),"")</f>
        <v>0</v>
      </c>
      <c r="CV121" s="105" t="str">
        <f>IF(VLOOKUP(L3VA!$A121,DATASHEET!$A$2:$EW$231,107,FALSE)="","",VLOOKUP(L3VA!$A121,DATASHEET!$A$2:$EW$231,107,FALSE))</f>
        <v/>
      </c>
      <c r="CW121" s="105" t="str">
        <f t="shared" si="109"/>
        <v/>
      </c>
      <c r="CX121" s="106" t="str">
        <f>IF(ISBLANK(DATASHEET!DC109),"",DATASHEET!DC109)</f>
        <v/>
      </c>
      <c r="CY121" s="107" t="str">
        <f>IF(ISBLANK(DATASHEET!DD109),"",DATASHEET!DD109)</f>
        <v/>
      </c>
      <c r="CZ121" s="123" t="str">
        <f t="shared" si="110"/>
        <v/>
      </c>
      <c r="DA121" s="124">
        <f>IFERROR(INDEX(DATASHEET!$A$1:$GG$231,MATCH(L3VA!$A121,DATASHEET!$A$1:$A$231,0),MATCH(L3VA!DB$2,DATASHEET!$A$1:$GG$1,0)),"")</f>
        <v>0</v>
      </c>
      <c r="DB121" s="105" t="str">
        <f>IF(VLOOKUP(L3VA!$A121,DATASHEET!$A$2:$EW$231,97,FALSE)="","",VLOOKUP(L3VA!$A121,DATASHEET!$A$2:$EW$231,97,FALSE))</f>
        <v/>
      </c>
      <c r="DC121" s="105" t="str">
        <f t="shared" si="111"/>
        <v/>
      </c>
      <c r="DD121" s="106" t="str">
        <f>IF(ISBLANK(DATASHEET!DH109),"",DATASHEET!DH109)</f>
        <v/>
      </c>
      <c r="DE121" s="107" t="str">
        <f>IF(ISBLANK(DATASHEET!DI109),"",DATASHEET!DI109)</f>
        <v/>
      </c>
      <c r="DF121" s="123" t="str">
        <f t="shared" si="112"/>
        <v/>
      </c>
      <c r="DG121" s="124">
        <f>IFERROR(INDEX(DATASHEET!$A$1:$GG$231,MATCH(L3VA!$A121,DATASHEET!$A$1:$A$231,0),MATCH(L3VA!DH$2,DATASHEET!$A$1:$GG$1,0)),"")</f>
        <v>0</v>
      </c>
      <c r="DH121" s="105" t="str">
        <f>IF(VLOOKUP(L3VA!$A121,DATASHEET!$A$2:$EW$231,102,FALSE)="","",VLOOKUP(L3VA!$A121,DATASHEET!$A$2:$EW$231,102,FALSE))</f>
        <v/>
      </c>
      <c r="DI121" s="105" t="str">
        <f t="shared" si="113"/>
        <v/>
      </c>
      <c r="DJ121" s="106" t="str">
        <f>IF(ISBLANK(DATASHEET!DM109),"",DATASHEET!DM109)</f>
        <v/>
      </c>
      <c r="DK121" s="107" t="str">
        <f>IF(ISBLANK(DATASHEET!DN109),"",DATASHEET!DN109)</f>
        <v/>
      </c>
      <c r="DL121" s="123" t="str">
        <f t="shared" si="114"/>
        <v/>
      </c>
      <c r="DM121" s="124">
        <f>IFERROR(INDEX(DATASHEET!$A$1:$GG$231,MATCH(L3VA!$A121,DATASHEET!$A$1:$A$231,0),MATCH(L3VA!DN$2,DATASHEET!$A$1:$GG$1,0)),"")</f>
        <v>0</v>
      </c>
      <c r="DN121" s="105" t="str">
        <f>IF(VLOOKUP(L3VA!$A121,DATASHEET!$A$2:$FW$231,112,FALSE)="","",VLOOKUP(L3VA!$A121,DATASHEET!$A$2:$FW$231,112,FALSE))</f>
        <v/>
      </c>
      <c r="DO121" s="105" t="str">
        <f t="shared" si="80"/>
        <v/>
      </c>
      <c r="DP121" s="106" t="str">
        <f>IF(ISBLANK(DATASHEET!DR109),"",DATASHEET!DR109)</f>
        <v/>
      </c>
      <c r="DQ121" s="107" t="str">
        <f>IF(ISBLANK(DATASHEET!DS109),"",DATASHEET!DS109)</f>
        <v/>
      </c>
      <c r="DR121" s="123" t="str">
        <f t="shared" si="115"/>
        <v/>
      </c>
      <c r="DS121" s="124">
        <f>IFERROR(INDEX(DATASHEET!$A$1:$GG$231,MATCH(L3VA!$A121,DATASHEET!$A$1:$A$231,0),MATCH(L3VA!DT$2,DATASHEET!$A$1:$GG$1,0)),"")</f>
        <v>0</v>
      </c>
      <c r="DT121" s="105" t="str">
        <f>IF(VLOOKUP(L3VA!$A121,DATASHEET!$A$2:$EW$231,117,FALSE)="","",VLOOKUP(L3VA!$A121,DATASHEET!$A$2:$EW$231,117,FALSE))</f>
        <v/>
      </c>
      <c r="DU121" s="105" t="str">
        <f t="shared" si="116"/>
        <v/>
      </c>
      <c r="DV121" s="106" t="str">
        <f>IF(ISBLANK(DATASHEET!DW109),"",DATASHEET!DW109)</f>
        <v>GRY</v>
      </c>
      <c r="DW121" s="107" t="str">
        <f>IF(ISBLANK(DATASHEET!DX109),"",DATASHEET!DX109)</f>
        <v>12E-P&amp;E-5</v>
      </c>
      <c r="DX121" s="123" t="str">
        <f t="shared" si="117"/>
        <v/>
      </c>
      <c r="DY121" s="124" t="str">
        <f>IFERROR(INDEX(DATASHEET!$A$1:$GG$231,MATCH(L3VA!$A121,DATASHEET!$A$1:$A$231,0),MATCH(L3VA!DZ$2,DATASHEET!$A$1:$GG$1,0)),"")</f>
        <v/>
      </c>
      <c r="DZ121" s="105" t="str">
        <f>IF(VLOOKUP(L3VA!$A121,DATASHEET!$A$2:$EW$231,122,FALSE)="","",VLOOKUP(L3VA!$A121,DATASHEET!$A$2:$EW$231,122,FALSE))</f>
        <v/>
      </c>
      <c r="EA121" s="105" t="str">
        <f t="shared" si="118"/>
        <v/>
      </c>
      <c r="EB121" s="106" t="str">
        <f>IF(ISBLANK(DATASHEET!EB109),"",DATASHEET!EB109)</f>
        <v/>
      </c>
      <c r="EC121" s="107" t="str">
        <f>IF(ISBLANK(DATASHEET!EC109),"",DATASHEET!EC109)</f>
        <v/>
      </c>
      <c r="ED121" s="123" t="str">
        <f t="shared" si="119"/>
        <v/>
      </c>
      <c r="EE121" s="124">
        <f>IFERROR(INDEX(DATASHEET!$A$1:$GG$231,MATCH(L3VA!$A121,DATASHEET!$A$1:$A$231,0),MATCH(L3VA!EF$2,DATASHEET!$A$1:$GG$1,0)),"")</f>
        <v>0</v>
      </c>
      <c r="EF121" s="105" t="str">
        <f>IF(VLOOKUP(L3VA!$A121,DATASHEET!$A$2:$EW$231,127,FALSE)="","",VLOOKUP(L3VA!$A121,DATASHEET!$A$2:$EW$231,127,FALSE))</f>
        <v>GRY</v>
      </c>
      <c r="EG121" s="105" t="str">
        <f t="shared" si="120"/>
        <v/>
      </c>
      <c r="EH121" s="106" t="str">
        <f>IF(ISBLANK(DATASHEET!EG109),"",DATASHEET!EG109)</f>
        <v/>
      </c>
      <c r="EI121" s="107" t="str">
        <f>IF(ISBLANK(DATASHEET!EH109),"",DATASHEET!EH109)</f>
        <v/>
      </c>
      <c r="EJ121" s="123" t="str">
        <f t="shared" si="121"/>
        <v/>
      </c>
      <c r="EK121" s="124">
        <f>IFERROR(INDEX(DATASHEET!$A$1:$GG$231,MATCH(L3VA!$A121,DATASHEET!$A$1:$A$231,0),MATCH(L3VA!EL$2,DATASHEET!$A$1:$GG$1,0)),"")</f>
        <v>0</v>
      </c>
      <c r="EL121" s="105" t="str">
        <f>IF(VLOOKUP(L3VA!$A121,DATASHEET!$A$2:$EW$231,132,FALSE)="","",VLOOKUP(L3VA!$A121,DATASHEET!$A$2:$EW$231,132,FALSE))</f>
        <v/>
      </c>
      <c r="EM121" s="105" t="str">
        <f t="shared" si="122"/>
        <v/>
      </c>
      <c r="EN121" s="106" t="str">
        <f>IF(ISBLANK(DATASHEET!EL109),"",DATASHEET!EL109)</f>
        <v>MSA</v>
      </c>
      <c r="EO121" s="107" t="str">
        <f>IF(ISBLANK(DATASHEET!EM109),"",DATASHEET!EM109)</f>
        <v>12C-PO-8</v>
      </c>
      <c r="EP121" s="123" t="str">
        <f t="shared" si="123"/>
        <v/>
      </c>
      <c r="EQ121" s="124">
        <f>IFERROR(INDEX(DATASHEET!$A$1:$GG$231,MATCH(L3VA!$A121,DATASHEET!$A$1:$A$231,0),MATCH(L3VA!ER$2,DATASHEET!$A$1:$GG$1,0)),"")</f>
        <v>0</v>
      </c>
      <c r="ER121" s="105" t="str">
        <f>IF(VLOOKUP(L3VA!$A121,DATASHEET!$A$2:$EW$231,137,FALSE)="","",VLOOKUP(L3VA!$A121,DATASHEET!$A$2:$EW$231,137,FALSE))</f>
        <v/>
      </c>
      <c r="ES121" s="105" t="str">
        <f t="shared" si="124"/>
        <v/>
      </c>
      <c r="ET121" s="106" t="str">
        <f>IF(ISBLANK(DATASHEET!EQ109),"",DATASHEET!EQ109)</f>
        <v/>
      </c>
      <c r="EU121" s="107" t="str">
        <f>IF(ISBLANK(DATASHEET!ER109),"",DATASHEET!ER109)</f>
        <v/>
      </c>
      <c r="EV121" s="123" t="str">
        <f t="shared" si="125"/>
        <v/>
      </c>
      <c r="EW121" s="124">
        <f>IFERROR(INDEX(DATASHEET!$A$1:$GG$231,MATCH(L3VA!$A121,DATASHEET!$A$1:$A$231,0),MATCH(L3VA!EX$2,DATASHEET!$A$1:$GG$1,0)),"")</f>
        <v>0</v>
      </c>
      <c r="EX121" s="105" t="str">
        <f>IF(VLOOKUP(L3VA!$A121,DATASHEET!$A$2:$EW$231,142,FALSE)="","",VLOOKUP(L3VA!$A121,DATASHEET!$A$2:$EW$231,142,FALSE))</f>
        <v>MSA</v>
      </c>
      <c r="EY121" s="105" t="str">
        <f t="shared" si="126"/>
        <v/>
      </c>
      <c r="EZ121" s="106" t="str">
        <f>IF(ISBLANK(DATASHEET!EV109),"",DATASHEET!EV109)</f>
        <v/>
      </c>
      <c r="FA121" s="107" t="str">
        <f>IF(ISBLANK(DATASHEET!EW109),"",DATASHEET!EW109)</f>
        <v/>
      </c>
      <c r="FB121" s="123" t="str">
        <f t="shared" si="127"/>
        <v/>
      </c>
      <c r="FC121" s="124">
        <f>IFERROR(INDEX(DATASHEET!$A$1:$GG$231,MATCH(L3VA!$A121,DATASHEET!$A$1:$A$231,0),MATCH(L3VA!FD$2,DATASHEET!$A$1:$GG$1,0)),"")</f>
        <v>0</v>
      </c>
      <c r="FD121" s="105" t="str">
        <f>IF(VLOOKUP(L3VA!$A121,DATASHEET!$A$2:$FW$231,147,FALSE)="","",VLOOKUP(L3VA!$A121,DATASHEET!$A$2:$FW$231,147,FALSE))</f>
        <v/>
      </c>
      <c r="FE121" s="105" t="str">
        <f t="shared" si="128"/>
        <v/>
      </c>
      <c r="FF121" s="106" t="str">
        <f>IF(ISBLANK(DATASHEET!FA109),"",DATASHEET!FA109)</f>
        <v/>
      </c>
      <c r="FG121" s="107" t="str">
        <f>IF(ISBLANK(DATASHEET!FB109),"",DATASHEET!FB109)</f>
        <v/>
      </c>
    </row>
    <row r="122" spans="1:163" x14ac:dyDescent="0.25">
      <c r="A122" s="354">
        <f>DATASHEET!A110</f>
        <v>150971</v>
      </c>
      <c r="B122" s="42" t="str">
        <f>DATASHEET!B110</f>
        <v>KING, Charlotte</v>
      </c>
      <c r="C122" s="109" t="str">
        <f>DATASHEET!C110</f>
        <v>12EW</v>
      </c>
      <c r="D122" s="110" t="str">
        <f>DATASHEET!D110</f>
        <v>F</v>
      </c>
      <c r="E122" s="110" t="str">
        <f>IFERROR(VLOOKUP(A122,'[5]Y12 Students'!$E$3:$I$271,5,FALSE),"")</f>
        <v>INTERNAL</v>
      </c>
      <c r="F122" s="110" t="str">
        <f>DATASHEET!E110</f>
        <v>N</v>
      </c>
      <c r="G122" s="110" t="str">
        <f>DATASHEET!F110</f>
        <v>White - British</v>
      </c>
      <c r="H122" s="110" t="str">
        <f>DATASHEET!G110</f>
        <v>N</v>
      </c>
      <c r="I122" s="110" t="str">
        <f>DATASHEET!H110</f>
        <v>N</v>
      </c>
      <c r="J122" s="111" t="str">
        <f>DATASHEET!J110</f>
        <v>7.75+ (A/A*)</v>
      </c>
      <c r="K122" s="104" t="str">
        <f t="shared" si="77"/>
        <v/>
      </c>
      <c r="L122" s="104" t="str">
        <f t="shared" si="78"/>
        <v/>
      </c>
      <c r="M122" s="336" t="str">
        <f>IF(COUNT(L3VA!$N122,L3VA!$Z122,L3VA!$T122,L3VA!$AF122,L3VA!$AX122,L3VA!$AR122,L3VA!$BJ122,L3VA!$BD122,L3VA!$BP122,L3VA!#REF!,L3VA!$AL122,L3VA!$BV122,L3VA!$CH122,L3VA!$CZ122,L3VA!$CN122,L3VA!$DF122,L3VA!$CB122,L3VA!#REF!,L3VA!$DR122,L3VA!$DX122,L3VA!$ED122,L3VA!$EJ122,L3VA!$EP122,L3VA!$EV122,L3VA!$FB122,L3VA!$DL122)=0,"",AVERAGE(N122,Z122,T122,AF122,AL122,AX122,AR122,BJ122,BD122,BP122,BV122,CH122,CZ122,CN122,DF122,CB122,DR122,DX122,ED122,EJ122,EP122,EV122,FB122,DL122))</f>
        <v/>
      </c>
      <c r="N122" s="123" t="str">
        <f t="shared" si="81"/>
        <v/>
      </c>
      <c r="O122" s="124">
        <f>IFERROR(INDEX(DATASHEET!$A$1:$GG$231,MATCH(L3VA!$A122,DATASHEET!$A$1:$A$231,0),MATCH(L3VA!P$2,DATASHEET!$A$1:$GG$1,0)),"")</f>
        <v>0</v>
      </c>
      <c r="P122" s="105">
        <f>IF(VLOOKUP(L3VA!$A122,DATASHEET!$A$2:$EW$231,22,FALSE)="","",VLOOKUP(L3VA!$A122,DATASHEET!$A$2:$EW$231,22,FALSE))</f>
        <v>0</v>
      </c>
      <c r="Q122" s="105" t="str">
        <f t="shared" si="82"/>
        <v/>
      </c>
      <c r="R122" s="106" t="str">
        <f>IF(ISBLANK(DATASHEET!AF110),"",DATASHEET!AF110)</f>
        <v/>
      </c>
      <c r="S122" s="107" t="str">
        <f>IF(ISBLANK(DATASHEET!AG110),"",DATASHEET!AG110)</f>
        <v/>
      </c>
      <c r="T122" s="123" t="str">
        <f t="shared" si="83"/>
        <v/>
      </c>
      <c r="U122" s="124">
        <f>IFERROR(INDEX(DATASHEET!$A$1:$GG$231,MATCH(L3VA!$A122,DATASHEET!$A$1:$A$231,0),MATCH(L3VA!V$2,DATASHEET!$A$1:$GG$1,0)),"")</f>
        <v>0</v>
      </c>
      <c r="V122" s="105">
        <f>IF(VLOOKUP(L3VA!$A122,DATASHEET!$A$2:$EW$231,27,FALSE)="","",VLOOKUP(L3VA!$A122,DATASHEET!$A$2:$EW$231,27,FALSE))</f>
        <v>0</v>
      </c>
      <c r="W122" s="105" t="str">
        <f t="shared" si="84"/>
        <v/>
      </c>
      <c r="X122" s="106" t="str">
        <f>IF(ISBLANK(DATASHEET!AK110),"",DATASHEET!AK110)</f>
        <v>AWI</v>
      </c>
      <c r="Y122" s="107" t="str">
        <f>IF(ISBLANK(DATASHEET!AL110),"",DATASHEET!AL110)</f>
        <v>12D-BI-1</v>
      </c>
      <c r="Z122" s="123" t="str">
        <f t="shared" si="85"/>
        <v/>
      </c>
      <c r="AA122" s="124">
        <f>IFERROR(INDEX(DATASHEET!$A$1:$GG$231,MATCH(L3VA!$A122,DATASHEET!$A$1:$A$231,0),MATCH(L3VA!AB$2,DATASHEET!$A$1:$GG$1,0)),"")</f>
        <v>0</v>
      </c>
      <c r="AB122" s="105" t="str">
        <f>IF(VLOOKUP(L3VA!$A122,DATASHEET!$A$2:$EW$231,32,FALSE)="","",VLOOKUP(L3VA!$A122,DATASHEET!$A$2:$EW$231,32,FALSE))</f>
        <v/>
      </c>
      <c r="AC122" s="105" t="str">
        <f t="shared" si="86"/>
        <v/>
      </c>
      <c r="AD122" s="106" t="str">
        <f>IF(ISBLANK(DATASHEET!AP110),"",DATASHEET!AP110)</f>
        <v/>
      </c>
      <c r="AE122" s="107" t="str">
        <f>IF(ISBLANK(DATASHEET!AQ110),"",DATASHEET!AQ110)</f>
        <v/>
      </c>
      <c r="AF122" s="123" t="str">
        <f t="shared" si="87"/>
        <v/>
      </c>
      <c r="AG122" s="124">
        <f>IFERROR(INDEX(DATASHEET!$A$1:$GG$231,MATCH(L3VA!$A122,DATASHEET!$A$1:$A$231,0),MATCH(L3VA!AH$2,DATASHEET!$A$1:$GG$1,0)),"")</f>
        <v>0</v>
      </c>
      <c r="AH122" s="105" t="str">
        <f>IF(VLOOKUP(L3VA!$A122,DATASHEET!$A$2:$EW$231,37,FALSE)="","",VLOOKUP(L3VA!$A122,DATASHEET!$A$2:$EW$231,37,FALSE))</f>
        <v>AWI</v>
      </c>
      <c r="AI122" s="105" t="str">
        <f t="shared" si="88"/>
        <v/>
      </c>
      <c r="AJ122" s="106" t="str">
        <f>IF(ISBLANK(DATASHEET!AU110),"",DATASHEET!AU110)</f>
        <v>ES</v>
      </c>
      <c r="AK122" s="107" t="str">
        <f>IF(ISBLANK(DATASHEET!AV110),"",DATASHEET!AV110)</f>
        <v>12C-CH-2</v>
      </c>
      <c r="AL122" s="123" t="str">
        <f t="shared" si="89"/>
        <v/>
      </c>
      <c r="AM122" s="124">
        <f>IFERROR(INDEX(DATASHEET!$A$1:$GG$231,MATCH(L3VA!$A122,DATASHEET!$A$1:$A$231,0),MATCH(L3VA!AN$2,DATASHEET!$A$1:$GG$1,0)),"")</f>
        <v>0</v>
      </c>
      <c r="AN122" s="105" t="str">
        <f>IF(VLOOKUP(L3VA!$A122,DATASHEET!$A$2:$EW$231,42,FALSE)="","",VLOOKUP(L3VA!$A122,DATASHEET!$A$2:$EW$231,42,FALSE))</f>
        <v/>
      </c>
      <c r="AO122" s="105" t="str">
        <f t="shared" si="90"/>
        <v/>
      </c>
      <c r="AP122" s="106" t="str">
        <f>IF(ISBLANK(DATASHEET!AZ110),"",DATASHEET!AZ110)</f>
        <v/>
      </c>
      <c r="AQ122" s="107" t="str">
        <f>IF(ISBLANK(DATASHEET!BA110),"",DATASHEET!BA110)</f>
        <v/>
      </c>
      <c r="AR122" s="123" t="str">
        <f t="shared" si="91"/>
        <v/>
      </c>
      <c r="AS122" s="124">
        <f>IFERROR(INDEX(DATASHEET!$A$1:$GG$231,MATCH(L3VA!$A122,DATASHEET!$A$1:$A$231,0),MATCH(L3VA!AT$2,DATASHEET!$A$1:$GG$1,0)),"")</f>
        <v>0</v>
      </c>
      <c r="AT122" s="105" t="str">
        <f>IF(VLOOKUP(L3VA!$A122,DATASHEET!$A$2:$EW$231,47,FALSE)="","",VLOOKUP(L3VA!$A122,DATASHEET!$A$2:$EW$231,47,FALSE))</f>
        <v>ES</v>
      </c>
      <c r="AU122" s="105" t="str">
        <f t="shared" si="92"/>
        <v/>
      </c>
      <c r="AV122" s="106" t="str">
        <f>IF(ISBLANK(DATASHEET!BE110),"",DATASHEET!BE110)</f>
        <v/>
      </c>
      <c r="AW122" s="107" t="str">
        <f>IF(ISBLANK(DATASHEET!BF110),"",DATASHEET!BF110)</f>
        <v/>
      </c>
      <c r="AX122" s="123" t="str">
        <f t="shared" si="93"/>
        <v/>
      </c>
      <c r="AY122" s="124">
        <f>IFERROR(INDEX(DATASHEET!$A$1:$GG$231,MATCH(L3VA!$A122,DATASHEET!$A$1:$A$231,0),MATCH(L3VA!AZ$2,DATASHEET!$A$1:$GG$1,0)),"")</f>
        <v>0</v>
      </c>
      <c r="AZ122" s="105" t="str">
        <f>IF(VLOOKUP(L3VA!$A122,DATASHEET!$A$2:$EW$231,52,FALSE)="","",VLOOKUP(L3VA!$A122,DATASHEET!$A$2:$EW$231,52,FALSE))</f>
        <v/>
      </c>
      <c r="BA122" s="105" t="str">
        <f t="shared" si="94"/>
        <v/>
      </c>
      <c r="BB122" s="106" t="str">
        <f>IF(ISBLANK(DATASHEET!BJ110),"",DATASHEET!BJ110)</f>
        <v/>
      </c>
      <c r="BC122" s="107" t="str">
        <f>IF(ISBLANK(DATASHEET!BK110),"",DATASHEET!BK110)</f>
        <v/>
      </c>
      <c r="BD122" s="123" t="str">
        <f t="shared" si="95"/>
        <v/>
      </c>
      <c r="BE122" s="124">
        <f>IFERROR(INDEX(DATASHEET!$A$1:$GG$231,MATCH(L3VA!$A122,DATASHEET!$A$1:$A$231,0),MATCH(L3VA!BF$2,DATASHEET!$A$1:$GG$1,0)),"")</f>
        <v>0</v>
      </c>
      <c r="BF122" s="105" t="str">
        <f>IF(VLOOKUP(L3VA!$A122,DATASHEET!$A$2:$EW$231,57,FALSE)="","",VLOOKUP(L3VA!$A122,DATASHEET!$A$2:$EW$231,57,FALSE))</f>
        <v/>
      </c>
      <c r="BG122" s="105" t="str">
        <f t="shared" si="96"/>
        <v/>
      </c>
      <c r="BH122" s="106" t="str">
        <f>IF(ISBLANK(DATASHEET!BO110),"",DATASHEET!BO110)</f>
        <v/>
      </c>
      <c r="BI122" s="107" t="str">
        <f>IF(ISBLANK(DATASHEET!BP110),"",DATASHEET!BP110)</f>
        <v/>
      </c>
      <c r="BJ122" s="123" t="str">
        <f t="shared" si="97"/>
        <v/>
      </c>
      <c r="BK122" s="124">
        <f>IFERROR(INDEX(DATASHEET!$A$1:$GG$231,MATCH(L3VA!$A122,DATASHEET!$A$1:$A$231,0),MATCH(L3VA!BL$2,DATASHEET!$A$1:$GG$1,0)),"")</f>
        <v>0</v>
      </c>
      <c r="BL122" s="105" t="str">
        <f>IF(VLOOKUP(L3VA!$A122,DATASHEET!$A$2:$EW$231,62,FALSE)="","",VLOOKUP(L3VA!$A122,DATASHEET!$A$2:$EW$231,62,FALSE))</f>
        <v/>
      </c>
      <c r="BM122" s="105" t="str">
        <f t="shared" si="98"/>
        <v/>
      </c>
      <c r="BN122" s="106" t="str">
        <f>IF(ISBLANK(DATASHEET!BT110),"",DATASHEET!BT110)</f>
        <v/>
      </c>
      <c r="BO122" s="107" t="str">
        <f>IF(ISBLANK(DATASHEET!BU110),"",DATASHEET!BU110)</f>
        <v/>
      </c>
      <c r="BP122" s="123" t="str">
        <f t="shared" si="99"/>
        <v/>
      </c>
      <c r="BQ122" s="124">
        <f>IFERROR(INDEX(DATASHEET!$A$1:$GG$231,MATCH(L3VA!$A122,DATASHEET!$A$1:$A$231,0),MATCH(L3VA!BR$2,DATASHEET!$A$1:$GG$1,0)),"")</f>
        <v>0</v>
      </c>
      <c r="BR122" s="105" t="str">
        <f>IF(VLOOKUP(L3VA!$A122,DATASHEET!$A$2:$EW$231,67,FALSE)="","",VLOOKUP(L3VA!$A122,DATASHEET!$A$2:$EW$231,67,FALSE))</f>
        <v/>
      </c>
      <c r="BS122" s="105" t="str">
        <f t="shared" si="100"/>
        <v/>
      </c>
      <c r="BT122" s="106" t="str">
        <f>IF(ISBLANK(DATASHEET!BY110),"",DATASHEET!BY110)</f>
        <v/>
      </c>
      <c r="BU122" s="107" t="str">
        <f>IF(ISBLANK(DATASHEET!BZ110),"",DATASHEET!BZ110)</f>
        <v/>
      </c>
      <c r="BV122" s="123" t="str">
        <f t="shared" si="101"/>
        <v/>
      </c>
      <c r="BW122" s="124">
        <f>IFERROR(INDEX(DATASHEET!$A$1:$GG$231,MATCH(L3VA!$A122,DATASHEET!$A$1:$A$231,0),MATCH(L3VA!BX$2,DATASHEET!$A$1:$GG$1,0)),"")</f>
        <v>0</v>
      </c>
      <c r="BX122" s="105" t="str">
        <f>IF(VLOOKUP(L3VA!$A122,DATASHEET!$A$2:$EW$231,77,FALSE)="","",VLOOKUP(L3VA!$A122,DATASHEET!$A$2:$EW$231,77,FALSE))</f>
        <v/>
      </c>
      <c r="BY122" s="105" t="str">
        <f t="shared" si="102"/>
        <v/>
      </c>
      <c r="BZ122" s="106" t="str">
        <f>IF(ISBLANK(DATASHEET!CI110),"",DATASHEET!CI110)</f>
        <v/>
      </c>
      <c r="CA122" s="107" t="str">
        <f>IF(ISBLANK(DATASHEET!CJ110),"",DATASHEET!CJ110)</f>
        <v/>
      </c>
      <c r="CB122" s="123" t="str">
        <f t="shared" si="103"/>
        <v/>
      </c>
      <c r="CC122" s="124">
        <f>IFERROR(INDEX(DATASHEET!$A$1:$GG$231,MATCH(L3VA!$A122,DATASHEET!$A$1:$A$231,0),MATCH(L3VA!CD$2,DATASHEET!$A$1:$GG$1,0)),"")</f>
        <v>0</v>
      </c>
      <c r="CD122" s="105" t="str">
        <f>IF(VLOOKUP(L3VA!$A122,DATASHEET!$A$2:$EW$231,82,FALSE)="","",VLOOKUP(L3VA!$A122,DATASHEET!$A$2:$EW$231,82,FALSE))</f>
        <v>BH</v>
      </c>
      <c r="CE122" s="105" t="str">
        <f t="shared" si="104"/>
        <v/>
      </c>
      <c r="CF122" s="106" t="str">
        <f>IF(ISBLANK(DATASHEET!CN110),"",DATASHEET!CN110)</f>
        <v/>
      </c>
      <c r="CG122" s="107" t="str">
        <f>IF(ISBLANK(DATASHEET!CO110),"",DATASHEET!CO110)</f>
        <v/>
      </c>
      <c r="CH122" s="123" t="str">
        <f t="shared" si="105"/>
        <v/>
      </c>
      <c r="CI122" s="124">
        <f>IFERROR(INDEX(DATASHEET!$A$1:$GG$231,MATCH(L3VA!$A122,DATASHEET!$A$1:$A$231,0),MATCH(L3VA!CJ$2,DATASHEET!$A$1:$GG$1,0)),"")</f>
        <v>0</v>
      </c>
      <c r="CJ122" s="105" t="str">
        <f>IF(VLOOKUP(L3VA!$A122,DATASHEET!$A$2:$EW$231,87,FALSE)="","",VLOOKUP(L3VA!$A122,DATASHEET!$A$2:$EW$231,87,FALSE))</f>
        <v/>
      </c>
      <c r="CK122" s="105" t="str">
        <f t="shared" si="79"/>
        <v/>
      </c>
      <c r="CL122" s="106" t="str">
        <f>IF(ISBLANK(DATASHEET!CS110),"",DATASHEET!CS110)</f>
        <v/>
      </c>
      <c r="CM122" s="107" t="str">
        <f>IF(ISBLANK(DATASHEET!CT110),"",DATASHEET!CT110)</f>
        <v/>
      </c>
      <c r="CN122" s="123" t="str">
        <f t="shared" si="106"/>
        <v/>
      </c>
      <c r="CO122" s="124">
        <f>IFERROR(INDEX(DATASHEET!$A$1:$GG$231,MATCH(L3VA!$A122,DATASHEET!$A$1:$A$231,0),MATCH(L3VA!CP$2,DATASHEET!$A$1:$GG$1,0)),"")</f>
        <v>0</v>
      </c>
      <c r="CP122" s="105" t="str">
        <f>IF(VLOOKUP(L3VA!$A122,DATASHEET!$A$2:$EW$231,92,FALSE)="","",VLOOKUP(L3VA!$A122,DATASHEET!$A$2:$EW$231,92,FALSE))</f>
        <v/>
      </c>
      <c r="CQ122" s="105" t="str">
        <f t="shared" si="107"/>
        <v/>
      </c>
      <c r="CR122" s="106" t="str">
        <f>IF(ISBLANK(DATASHEET!CX110),"",DATASHEET!CX110)</f>
        <v/>
      </c>
      <c r="CS122" s="107" t="str">
        <f>IF(ISBLANK(DATASHEET!CY110),"",DATASHEET!CY110)</f>
        <v/>
      </c>
      <c r="CT122" s="123" t="str">
        <f t="shared" si="108"/>
        <v/>
      </c>
      <c r="CU122" s="124">
        <f>IFERROR(INDEX(DATASHEET!$A$1:$GG$231,MATCH(L3VA!$A122,DATASHEET!$A$1:$A$231,0),MATCH(L3VA!CV$2,DATASHEET!$A$1:$GG$1,0)),"")</f>
        <v>0</v>
      </c>
      <c r="CV122" s="105" t="str">
        <f>IF(VLOOKUP(L3VA!$A122,DATASHEET!$A$2:$EW$231,107,FALSE)="","",VLOOKUP(L3VA!$A122,DATASHEET!$A$2:$EW$231,107,FALSE))</f>
        <v/>
      </c>
      <c r="CW122" s="105" t="str">
        <f t="shared" si="109"/>
        <v/>
      </c>
      <c r="CX122" s="106" t="str">
        <f>IF(ISBLANK(DATASHEET!DC110),"",DATASHEET!DC110)</f>
        <v/>
      </c>
      <c r="CY122" s="107" t="str">
        <f>IF(ISBLANK(DATASHEET!DD110),"",DATASHEET!DD110)</f>
        <v/>
      </c>
      <c r="CZ122" s="123" t="str">
        <f t="shared" si="110"/>
        <v/>
      </c>
      <c r="DA122" s="124">
        <f>IFERROR(INDEX(DATASHEET!$A$1:$GG$231,MATCH(L3VA!$A122,DATASHEET!$A$1:$A$231,0),MATCH(L3VA!DB$2,DATASHEET!$A$1:$GG$1,0)),"")</f>
        <v>0</v>
      </c>
      <c r="DB122" s="105" t="str">
        <f>IF(VLOOKUP(L3VA!$A122,DATASHEET!$A$2:$EW$231,97,FALSE)="","",VLOOKUP(L3VA!$A122,DATASHEET!$A$2:$EW$231,97,FALSE))</f>
        <v/>
      </c>
      <c r="DC122" s="105" t="str">
        <f t="shared" si="111"/>
        <v/>
      </c>
      <c r="DD122" s="106" t="str">
        <f>IF(ISBLANK(DATASHEET!DH110),"",DATASHEET!DH110)</f>
        <v/>
      </c>
      <c r="DE122" s="107" t="str">
        <f>IF(ISBLANK(DATASHEET!DI110),"",DATASHEET!DI110)</f>
        <v/>
      </c>
      <c r="DF122" s="123" t="str">
        <f t="shared" si="112"/>
        <v/>
      </c>
      <c r="DG122" s="124">
        <f>IFERROR(INDEX(DATASHEET!$A$1:$GG$231,MATCH(L3VA!$A122,DATASHEET!$A$1:$A$231,0),MATCH(L3VA!DH$2,DATASHEET!$A$1:$GG$1,0)),"")</f>
        <v>0</v>
      </c>
      <c r="DH122" s="105" t="str">
        <f>IF(VLOOKUP(L3VA!$A122,DATASHEET!$A$2:$EW$231,102,FALSE)="","",VLOOKUP(L3VA!$A122,DATASHEET!$A$2:$EW$231,102,FALSE))</f>
        <v/>
      </c>
      <c r="DI122" s="105" t="str">
        <f t="shared" si="113"/>
        <v/>
      </c>
      <c r="DJ122" s="106" t="str">
        <f>IF(ISBLANK(DATASHEET!DM110),"",DATASHEET!DM110)</f>
        <v>JQ</v>
      </c>
      <c r="DK122" s="107" t="str">
        <f>IF(ISBLANK(DATASHEET!DN110),"",DATASHEET!DN110)</f>
        <v>12A-MA-8</v>
      </c>
      <c r="DL122" s="123" t="str">
        <f t="shared" si="114"/>
        <v/>
      </c>
      <c r="DM122" s="124">
        <f>IFERROR(INDEX(DATASHEET!$A$1:$GG$231,MATCH(L3VA!$A122,DATASHEET!$A$1:$A$231,0),MATCH(L3VA!DN$2,DATASHEET!$A$1:$GG$1,0)),"")</f>
        <v>0</v>
      </c>
      <c r="DN122" s="105" t="str">
        <f>IF(VLOOKUP(L3VA!$A122,DATASHEET!$A$2:$FW$231,112,FALSE)="","",VLOOKUP(L3VA!$A122,DATASHEET!$A$2:$FW$231,112,FALSE))</f>
        <v/>
      </c>
      <c r="DO122" s="105" t="str">
        <f t="shared" si="80"/>
        <v/>
      </c>
      <c r="DP122" s="106" t="str">
        <f>IF(ISBLANK(DATASHEET!DR110),"",DATASHEET!DR110)</f>
        <v/>
      </c>
      <c r="DQ122" s="107" t="str">
        <f>IF(ISBLANK(DATASHEET!DS110),"",DATASHEET!DS110)</f>
        <v/>
      </c>
      <c r="DR122" s="123" t="str">
        <f t="shared" si="115"/>
        <v/>
      </c>
      <c r="DS122" s="124">
        <f>IFERROR(INDEX(DATASHEET!$A$1:$GG$231,MATCH(L3VA!$A122,DATASHEET!$A$1:$A$231,0),MATCH(L3VA!DT$2,DATASHEET!$A$1:$GG$1,0)),"")</f>
        <v>0</v>
      </c>
      <c r="DT122" s="105" t="str">
        <f>IF(VLOOKUP(L3VA!$A122,DATASHEET!$A$2:$EW$231,117,FALSE)="","",VLOOKUP(L3VA!$A122,DATASHEET!$A$2:$EW$231,117,FALSE))</f>
        <v>JQ</v>
      </c>
      <c r="DU122" s="105" t="str">
        <f t="shared" si="116"/>
        <v/>
      </c>
      <c r="DV122" s="106" t="str">
        <f>IF(ISBLANK(DATASHEET!DW110),"",DATASHEET!DW110)</f>
        <v/>
      </c>
      <c r="DW122" s="107" t="str">
        <f>IF(ISBLANK(DATASHEET!DX110),"",DATASHEET!DX110)</f>
        <v/>
      </c>
      <c r="DX122" s="123" t="str">
        <f t="shared" si="117"/>
        <v/>
      </c>
      <c r="DY122" s="124" t="str">
        <f>IFERROR(INDEX(DATASHEET!$A$1:$GG$231,MATCH(L3VA!$A122,DATASHEET!$A$1:$A$231,0),MATCH(L3VA!DZ$2,DATASHEET!$A$1:$GG$1,0)),"")</f>
        <v/>
      </c>
      <c r="DZ122" s="105" t="str">
        <f>IF(VLOOKUP(L3VA!$A122,DATASHEET!$A$2:$EW$231,122,FALSE)="","",VLOOKUP(L3VA!$A122,DATASHEET!$A$2:$EW$231,122,FALSE))</f>
        <v/>
      </c>
      <c r="EA122" s="105" t="str">
        <f t="shared" si="118"/>
        <v/>
      </c>
      <c r="EB122" s="106" t="str">
        <f>IF(ISBLANK(DATASHEET!EB110),"",DATASHEET!EB110)</f>
        <v/>
      </c>
      <c r="EC122" s="107" t="str">
        <f>IF(ISBLANK(DATASHEET!EC110),"",DATASHEET!EC110)</f>
        <v/>
      </c>
      <c r="ED122" s="123" t="str">
        <f t="shared" si="119"/>
        <v/>
      </c>
      <c r="EE122" s="124">
        <f>IFERROR(INDEX(DATASHEET!$A$1:$GG$231,MATCH(L3VA!$A122,DATASHEET!$A$1:$A$231,0),MATCH(L3VA!EF$2,DATASHEET!$A$1:$GG$1,0)),"")</f>
        <v>0</v>
      </c>
      <c r="EF122" s="105" t="str">
        <f>IF(VLOOKUP(L3VA!$A122,DATASHEET!$A$2:$EW$231,127,FALSE)="","",VLOOKUP(L3VA!$A122,DATASHEET!$A$2:$EW$231,127,FALSE))</f>
        <v/>
      </c>
      <c r="EG122" s="105" t="str">
        <f t="shared" si="120"/>
        <v/>
      </c>
      <c r="EH122" s="106" t="str">
        <f>IF(ISBLANK(DATASHEET!EG110),"",DATASHEET!EG110)</f>
        <v/>
      </c>
      <c r="EI122" s="107" t="str">
        <f>IF(ISBLANK(DATASHEET!EH110),"",DATASHEET!EH110)</f>
        <v/>
      </c>
      <c r="EJ122" s="123" t="str">
        <f t="shared" si="121"/>
        <v/>
      </c>
      <c r="EK122" s="124">
        <f>IFERROR(INDEX(DATASHEET!$A$1:$GG$231,MATCH(L3VA!$A122,DATASHEET!$A$1:$A$231,0),MATCH(L3VA!EL$2,DATASHEET!$A$1:$GG$1,0)),"")</f>
        <v>0</v>
      </c>
      <c r="EL122" s="105" t="str">
        <f>IF(VLOOKUP(L3VA!$A122,DATASHEET!$A$2:$EW$231,132,FALSE)="","",VLOOKUP(L3VA!$A122,DATASHEET!$A$2:$EW$231,132,FALSE))</f>
        <v/>
      </c>
      <c r="EM122" s="105" t="str">
        <f t="shared" si="122"/>
        <v/>
      </c>
      <c r="EN122" s="106" t="str">
        <f>IF(ISBLANK(DATASHEET!EL110),"",DATASHEET!EL110)</f>
        <v/>
      </c>
      <c r="EO122" s="107" t="str">
        <f>IF(ISBLANK(DATASHEET!EM110),"",DATASHEET!EM110)</f>
        <v/>
      </c>
      <c r="EP122" s="123" t="str">
        <f t="shared" si="123"/>
        <v/>
      </c>
      <c r="EQ122" s="124">
        <f>IFERROR(INDEX(DATASHEET!$A$1:$GG$231,MATCH(L3VA!$A122,DATASHEET!$A$1:$A$231,0),MATCH(L3VA!ER$2,DATASHEET!$A$1:$GG$1,0)),"")</f>
        <v>0</v>
      </c>
      <c r="ER122" s="105" t="str">
        <f>IF(VLOOKUP(L3VA!$A122,DATASHEET!$A$2:$EW$231,137,FALSE)="","",VLOOKUP(L3VA!$A122,DATASHEET!$A$2:$EW$231,137,FALSE))</f>
        <v/>
      </c>
      <c r="ES122" s="105" t="str">
        <f t="shared" si="124"/>
        <v/>
      </c>
      <c r="ET122" s="106" t="str">
        <f>IF(ISBLANK(DATASHEET!EQ110),"",DATASHEET!EQ110)</f>
        <v>AWIL</v>
      </c>
      <c r="EU122" s="107" t="str">
        <f>IF(ISBLANK(DATASHEET!ER110),"",DATASHEET!ER110)</f>
        <v>12B-PY-8</v>
      </c>
      <c r="EV122" s="123" t="str">
        <f t="shared" si="125"/>
        <v/>
      </c>
      <c r="EW122" s="124">
        <f>IFERROR(INDEX(DATASHEET!$A$1:$GG$231,MATCH(L3VA!$A122,DATASHEET!$A$1:$A$231,0),MATCH(L3VA!EX$2,DATASHEET!$A$1:$GG$1,0)),"")</f>
        <v>0</v>
      </c>
      <c r="EX122" s="105" t="str">
        <f>IF(VLOOKUP(L3VA!$A122,DATASHEET!$A$2:$EW$231,142,FALSE)="","",VLOOKUP(L3VA!$A122,DATASHEET!$A$2:$EW$231,142,FALSE))</f>
        <v/>
      </c>
      <c r="EY122" s="105" t="str">
        <f t="shared" si="126"/>
        <v/>
      </c>
      <c r="EZ122" s="106" t="str">
        <f>IF(ISBLANK(DATASHEET!EV110),"",DATASHEET!EV110)</f>
        <v/>
      </c>
      <c r="FA122" s="107" t="str">
        <f>IF(ISBLANK(DATASHEET!EW110),"",DATASHEET!EW110)</f>
        <v/>
      </c>
      <c r="FB122" s="123" t="str">
        <f t="shared" si="127"/>
        <v/>
      </c>
      <c r="FC122" s="124">
        <f>IFERROR(INDEX(DATASHEET!$A$1:$GG$231,MATCH(L3VA!$A122,DATASHEET!$A$1:$A$231,0),MATCH(L3VA!FD$2,DATASHEET!$A$1:$GG$1,0)),"")</f>
        <v>0</v>
      </c>
      <c r="FD122" s="105" t="str">
        <f>IF(VLOOKUP(L3VA!$A122,DATASHEET!$A$2:$FW$231,147,FALSE)="","",VLOOKUP(L3VA!$A122,DATASHEET!$A$2:$FW$231,147,FALSE))</f>
        <v>AWIL</v>
      </c>
      <c r="FE122" s="105" t="str">
        <f t="shared" si="128"/>
        <v/>
      </c>
      <c r="FF122" s="106" t="str">
        <f>IF(ISBLANK(DATASHEET!FA110),"",DATASHEET!FA110)</f>
        <v/>
      </c>
      <c r="FG122" s="107" t="str">
        <f>IF(ISBLANK(DATASHEET!FB110),"",DATASHEET!FB110)</f>
        <v/>
      </c>
    </row>
    <row r="123" spans="1:163" x14ac:dyDescent="0.25">
      <c r="A123" s="354">
        <f>DATASHEET!A111</f>
        <v>100339</v>
      </c>
      <c r="B123" s="42" t="str">
        <f>DATASHEET!B111</f>
        <v>KLOVAITE, Adrija</v>
      </c>
      <c r="C123" s="109" t="str">
        <f>DATASHEET!C111</f>
        <v>12EW</v>
      </c>
      <c r="D123" s="110" t="str">
        <f>DATASHEET!D111</f>
        <v>F</v>
      </c>
      <c r="E123" s="110" t="str">
        <f>IFERROR(VLOOKUP(A123,'[5]Y12 Students'!$E$3:$I$271,5,FALSE),"")</f>
        <v>INTERNAL</v>
      </c>
      <c r="F123" s="110" t="str">
        <f>DATASHEET!E111</f>
        <v>N</v>
      </c>
      <c r="G123" s="110" t="str">
        <f>DATASHEET!F111</f>
        <v>White Eastern European</v>
      </c>
      <c r="H123" s="110" t="str">
        <f>DATASHEET!G111</f>
        <v>N</v>
      </c>
      <c r="I123" s="110" t="str">
        <f>DATASHEET!H111</f>
        <v>N</v>
      </c>
      <c r="J123" s="111" t="str">
        <f>DATASHEET!J111</f>
        <v>4.75+ (C/B)</v>
      </c>
      <c r="K123" s="104" t="str">
        <f t="shared" si="77"/>
        <v/>
      </c>
      <c r="L123" s="104" t="str">
        <f t="shared" si="78"/>
        <v/>
      </c>
      <c r="M123" s="336" t="str">
        <f>IF(COUNT(L3VA!$N123,L3VA!$Z123,L3VA!$T123,L3VA!$AF123,L3VA!$AX123,L3VA!$AR123,L3VA!$BJ123,L3VA!$BD123,L3VA!$BP123,L3VA!#REF!,L3VA!$AL123,L3VA!$BV123,L3VA!$CH123,L3VA!$CZ123,L3VA!$CN123,L3VA!$DF123,L3VA!$CB123,L3VA!#REF!,L3VA!$DR123,L3VA!$DX123,L3VA!$ED123,L3VA!$EJ123,L3VA!$EP123,L3VA!$EV123,L3VA!$FB123,L3VA!$DL123)=0,"",AVERAGE(N123,Z123,T123,AF123,AL123,AX123,AR123,BJ123,BD123,BP123,BV123,CH123,CZ123,CN123,DF123,CB123,DR123,DX123,ED123,EJ123,EP123,EV123,FB123,DL123))</f>
        <v/>
      </c>
      <c r="N123" s="123" t="str">
        <f t="shared" si="81"/>
        <v/>
      </c>
      <c r="O123" s="124">
        <f>IFERROR(INDEX(DATASHEET!$A$1:$GG$231,MATCH(L3VA!$A123,DATASHEET!$A$1:$A$231,0),MATCH(L3VA!P$2,DATASHEET!$A$1:$GG$1,0)),"")</f>
        <v>0</v>
      </c>
      <c r="P123" s="105">
        <f>IF(VLOOKUP(L3VA!$A123,DATASHEET!$A$2:$EW$231,22,FALSE)="","",VLOOKUP(L3VA!$A123,DATASHEET!$A$2:$EW$231,22,FALSE))</f>
        <v>0</v>
      </c>
      <c r="Q123" s="105" t="str">
        <f t="shared" si="82"/>
        <v/>
      </c>
      <c r="R123" s="106" t="str">
        <f>IF(ISBLANK(DATASHEET!AF111),"",DATASHEET!AF111)</f>
        <v/>
      </c>
      <c r="S123" s="107" t="str">
        <f>IF(ISBLANK(DATASHEET!AG111),"",DATASHEET!AG111)</f>
        <v/>
      </c>
      <c r="T123" s="123" t="str">
        <f t="shared" si="83"/>
        <v/>
      </c>
      <c r="U123" s="124">
        <f>IFERROR(INDEX(DATASHEET!$A$1:$GG$231,MATCH(L3VA!$A123,DATASHEET!$A$1:$A$231,0),MATCH(L3VA!V$2,DATASHEET!$A$1:$GG$1,0)),"")</f>
        <v>0</v>
      </c>
      <c r="V123" s="105">
        <f>IF(VLOOKUP(L3VA!$A123,DATASHEET!$A$2:$EW$231,27,FALSE)="","",VLOOKUP(L3VA!$A123,DATASHEET!$A$2:$EW$231,27,FALSE))</f>
        <v>0</v>
      </c>
      <c r="W123" s="105" t="str">
        <f t="shared" si="84"/>
        <v/>
      </c>
      <c r="X123" s="106" t="str">
        <f>IF(ISBLANK(DATASHEET!AK111),"",DATASHEET!AK111)</f>
        <v/>
      </c>
      <c r="Y123" s="107" t="str">
        <f>IF(ISBLANK(DATASHEET!AL111),"",DATASHEET!AL111)</f>
        <v/>
      </c>
      <c r="Z123" s="123" t="str">
        <f t="shared" si="85"/>
        <v/>
      </c>
      <c r="AA123" s="124">
        <f>IFERROR(INDEX(DATASHEET!$A$1:$GG$231,MATCH(L3VA!$A123,DATASHEET!$A$1:$A$231,0),MATCH(L3VA!AB$2,DATASHEET!$A$1:$GG$1,0)),"")</f>
        <v>0</v>
      </c>
      <c r="AB123" s="105" t="str">
        <f>IF(VLOOKUP(L3VA!$A123,DATASHEET!$A$2:$EW$231,32,FALSE)="","",VLOOKUP(L3VA!$A123,DATASHEET!$A$2:$EW$231,32,FALSE))</f>
        <v/>
      </c>
      <c r="AC123" s="105" t="str">
        <f t="shared" si="86"/>
        <v/>
      </c>
      <c r="AD123" s="106" t="str">
        <f>IF(ISBLANK(DATASHEET!AP111),"",DATASHEET!AP111)</f>
        <v>ASM</v>
      </c>
      <c r="AE123" s="107" t="str">
        <f>IF(ISBLANK(DATASHEET!AQ111),"",DATASHEET!AQ111)</f>
        <v>12A-BE-1</v>
      </c>
      <c r="AF123" s="123" t="str">
        <f t="shared" si="87"/>
        <v/>
      </c>
      <c r="AG123" s="124">
        <f>IFERROR(INDEX(DATASHEET!$A$1:$GG$231,MATCH(L3VA!$A123,DATASHEET!$A$1:$A$231,0),MATCH(L3VA!AH$2,DATASHEET!$A$1:$GG$1,0)),"")</f>
        <v>0</v>
      </c>
      <c r="AH123" s="105" t="str">
        <f>IF(VLOOKUP(L3VA!$A123,DATASHEET!$A$2:$EW$231,37,FALSE)="","",VLOOKUP(L3VA!$A123,DATASHEET!$A$2:$EW$231,37,FALSE))</f>
        <v/>
      </c>
      <c r="AI123" s="105" t="str">
        <f t="shared" si="88"/>
        <v/>
      </c>
      <c r="AJ123" s="106" t="str">
        <f>IF(ISBLANK(DATASHEET!AU111),"",DATASHEET!AU111)</f>
        <v/>
      </c>
      <c r="AK123" s="107" t="str">
        <f>IF(ISBLANK(DATASHEET!AV111),"",DATASHEET!AV111)</f>
        <v/>
      </c>
      <c r="AL123" s="123" t="str">
        <f t="shared" si="89"/>
        <v/>
      </c>
      <c r="AM123" s="124">
        <f>IFERROR(INDEX(DATASHEET!$A$1:$GG$231,MATCH(L3VA!$A123,DATASHEET!$A$1:$A$231,0),MATCH(L3VA!AN$2,DATASHEET!$A$1:$GG$1,0)),"")</f>
        <v>0</v>
      </c>
      <c r="AN123" s="105" t="str">
        <f>IF(VLOOKUP(L3VA!$A123,DATASHEET!$A$2:$EW$231,42,FALSE)="","",VLOOKUP(L3VA!$A123,DATASHEET!$A$2:$EW$231,42,FALSE))</f>
        <v>ASM</v>
      </c>
      <c r="AO123" s="105" t="str">
        <f t="shared" si="90"/>
        <v/>
      </c>
      <c r="AP123" s="106" t="str">
        <f>IF(ISBLANK(DATASHEET!AZ111),"",DATASHEET!AZ111)</f>
        <v/>
      </c>
      <c r="AQ123" s="107" t="str">
        <f>IF(ISBLANK(DATASHEET!BA111),"",DATASHEET!BA111)</f>
        <v/>
      </c>
      <c r="AR123" s="123" t="str">
        <f t="shared" si="91"/>
        <v/>
      </c>
      <c r="AS123" s="124">
        <f>IFERROR(INDEX(DATASHEET!$A$1:$GG$231,MATCH(L3VA!$A123,DATASHEET!$A$1:$A$231,0),MATCH(L3VA!AT$2,DATASHEET!$A$1:$GG$1,0)),"")</f>
        <v>0</v>
      </c>
      <c r="AT123" s="105" t="str">
        <f>IF(VLOOKUP(L3VA!$A123,DATASHEET!$A$2:$EW$231,47,FALSE)="","",VLOOKUP(L3VA!$A123,DATASHEET!$A$2:$EW$231,47,FALSE))</f>
        <v/>
      </c>
      <c r="AU123" s="105" t="str">
        <f t="shared" si="92"/>
        <v/>
      </c>
      <c r="AV123" s="106" t="str">
        <f>IF(ISBLANK(DATASHEET!BE111),"",DATASHEET!BE111)</f>
        <v/>
      </c>
      <c r="AW123" s="107" t="str">
        <f>IF(ISBLANK(DATASHEET!BF111),"",DATASHEET!BF111)</f>
        <v/>
      </c>
      <c r="AX123" s="123" t="str">
        <f t="shared" si="93"/>
        <v/>
      </c>
      <c r="AY123" s="124">
        <f>IFERROR(INDEX(DATASHEET!$A$1:$GG$231,MATCH(L3VA!$A123,DATASHEET!$A$1:$A$231,0),MATCH(L3VA!AZ$2,DATASHEET!$A$1:$GG$1,0)),"")</f>
        <v>0</v>
      </c>
      <c r="AZ123" s="105" t="str">
        <f>IF(VLOOKUP(L3VA!$A123,DATASHEET!$A$2:$EW$231,52,FALSE)="","",VLOOKUP(L3VA!$A123,DATASHEET!$A$2:$EW$231,52,FALSE))</f>
        <v/>
      </c>
      <c r="BA123" s="105" t="str">
        <f t="shared" si="94"/>
        <v/>
      </c>
      <c r="BB123" s="106" t="str">
        <f>IF(ISBLANK(DATASHEET!BJ111),"",DATASHEET!BJ111)</f>
        <v/>
      </c>
      <c r="BC123" s="107" t="str">
        <f>IF(ISBLANK(DATASHEET!BK111),"",DATASHEET!BK111)</f>
        <v/>
      </c>
      <c r="BD123" s="123" t="str">
        <f t="shared" si="95"/>
        <v/>
      </c>
      <c r="BE123" s="124">
        <f>IFERROR(INDEX(DATASHEET!$A$1:$GG$231,MATCH(L3VA!$A123,DATASHEET!$A$1:$A$231,0),MATCH(L3VA!BF$2,DATASHEET!$A$1:$GG$1,0)),"")</f>
        <v>0</v>
      </c>
      <c r="BF123" s="105" t="str">
        <f>IF(VLOOKUP(L3VA!$A123,DATASHEET!$A$2:$EW$231,57,FALSE)="","",VLOOKUP(L3VA!$A123,DATASHEET!$A$2:$EW$231,57,FALSE))</f>
        <v/>
      </c>
      <c r="BG123" s="105" t="str">
        <f t="shared" si="96"/>
        <v/>
      </c>
      <c r="BH123" s="106" t="str">
        <f>IF(ISBLANK(DATASHEET!BO111),"",DATASHEET!BO111)</f>
        <v/>
      </c>
      <c r="BI123" s="107" t="str">
        <f>IF(ISBLANK(DATASHEET!BP111),"",DATASHEET!BP111)</f>
        <v/>
      </c>
      <c r="BJ123" s="123" t="str">
        <f t="shared" si="97"/>
        <v/>
      </c>
      <c r="BK123" s="124">
        <f>IFERROR(INDEX(DATASHEET!$A$1:$GG$231,MATCH(L3VA!$A123,DATASHEET!$A$1:$A$231,0),MATCH(L3VA!BL$2,DATASHEET!$A$1:$GG$1,0)),"")</f>
        <v>0</v>
      </c>
      <c r="BL123" s="105" t="str">
        <f>IF(VLOOKUP(L3VA!$A123,DATASHEET!$A$2:$EW$231,62,FALSE)="","",VLOOKUP(L3VA!$A123,DATASHEET!$A$2:$EW$231,62,FALSE))</f>
        <v/>
      </c>
      <c r="BM123" s="105" t="str">
        <f t="shared" si="98"/>
        <v/>
      </c>
      <c r="BN123" s="106" t="str">
        <f>IF(ISBLANK(DATASHEET!BT111),"",DATASHEET!BT111)</f>
        <v/>
      </c>
      <c r="BO123" s="107" t="str">
        <f>IF(ISBLANK(DATASHEET!BU111),"",DATASHEET!BU111)</f>
        <v/>
      </c>
      <c r="BP123" s="123" t="str">
        <f t="shared" si="99"/>
        <v/>
      </c>
      <c r="BQ123" s="124">
        <f>IFERROR(INDEX(DATASHEET!$A$1:$GG$231,MATCH(L3VA!$A123,DATASHEET!$A$1:$A$231,0),MATCH(L3VA!BR$2,DATASHEET!$A$1:$GG$1,0)),"")</f>
        <v>0</v>
      </c>
      <c r="BR123" s="105" t="str">
        <f>IF(VLOOKUP(L3VA!$A123,DATASHEET!$A$2:$EW$231,67,FALSE)="","",VLOOKUP(L3VA!$A123,DATASHEET!$A$2:$EW$231,67,FALSE))</f>
        <v/>
      </c>
      <c r="BS123" s="105" t="str">
        <f t="shared" si="100"/>
        <v/>
      </c>
      <c r="BT123" s="106" t="str">
        <f>IF(ISBLANK(DATASHEET!BY111),"",DATASHEET!BY111)</f>
        <v/>
      </c>
      <c r="BU123" s="107" t="str">
        <f>IF(ISBLANK(DATASHEET!BZ111),"",DATASHEET!BZ111)</f>
        <v/>
      </c>
      <c r="BV123" s="123" t="str">
        <f t="shared" si="101"/>
        <v/>
      </c>
      <c r="BW123" s="124">
        <f>IFERROR(INDEX(DATASHEET!$A$1:$GG$231,MATCH(L3VA!$A123,DATASHEET!$A$1:$A$231,0),MATCH(L3VA!BX$2,DATASHEET!$A$1:$GG$1,0)),"")</f>
        <v>0</v>
      </c>
      <c r="BX123" s="105" t="str">
        <f>IF(VLOOKUP(L3VA!$A123,DATASHEET!$A$2:$EW$231,77,FALSE)="","",VLOOKUP(L3VA!$A123,DATASHEET!$A$2:$EW$231,77,FALSE))</f>
        <v/>
      </c>
      <c r="BY123" s="105" t="str">
        <f t="shared" si="102"/>
        <v/>
      </c>
      <c r="BZ123" s="106" t="str">
        <f>IF(ISBLANK(DATASHEET!CI111),"",DATASHEET!CI111)</f>
        <v/>
      </c>
      <c r="CA123" s="107" t="str">
        <f>IF(ISBLANK(DATASHEET!CJ111),"",DATASHEET!CJ111)</f>
        <v/>
      </c>
      <c r="CB123" s="123" t="str">
        <f t="shared" si="103"/>
        <v/>
      </c>
      <c r="CC123" s="124">
        <f>IFERROR(INDEX(DATASHEET!$A$1:$GG$231,MATCH(L3VA!$A123,DATASHEET!$A$1:$A$231,0),MATCH(L3VA!CD$2,DATASHEET!$A$1:$GG$1,0)),"")</f>
        <v>0</v>
      </c>
      <c r="CD123" s="105" t="str">
        <f>IF(VLOOKUP(L3VA!$A123,DATASHEET!$A$2:$EW$231,82,FALSE)="","",VLOOKUP(L3VA!$A123,DATASHEET!$A$2:$EW$231,82,FALSE))</f>
        <v>BH</v>
      </c>
      <c r="CE123" s="105" t="str">
        <f t="shared" si="104"/>
        <v/>
      </c>
      <c r="CF123" s="106" t="str">
        <f>IF(ISBLANK(DATASHEET!CN111),"",DATASHEET!CN111)</f>
        <v/>
      </c>
      <c r="CG123" s="107" t="str">
        <f>IF(ISBLANK(DATASHEET!CO111),"",DATASHEET!CO111)</f>
        <v/>
      </c>
      <c r="CH123" s="123" t="str">
        <f t="shared" si="105"/>
        <v/>
      </c>
      <c r="CI123" s="124">
        <f>IFERROR(INDEX(DATASHEET!$A$1:$GG$231,MATCH(L3VA!$A123,DATASHEET!$A$1:$A$231,0),MATCH(L3VA!CJ$2,DATASHEET!$A$1:$GG$1,0)),"")</f>
        <v>0</v>
      </c>
      <c r="CJ123" s="105" t="str">
        <f>IF(VLOOKUP(L3VA!$A123,DATASHEET!$A$2:$EW$231,87,FALSE)="","",VLOOKUP(L3VA!$A123,DATASHEET!$A$2:$EW$231,87,FALSE))</f>
        <v/>
      </c>
      <c r="CK123" s="105" t="str">
        <f t="shared" si="79"/>
        <v/>
      </c>
      <c r="CL123" s="106" t="str">
        <f>IF(ISBLANK(DATASHEET!CS111),"",DATASHEET!CS111)</f>
        <v/>
      </c>
      <c r="CM123" s="107" t="str">
        <f>IF(ISBLANK(DATASHEET!CT111),"",DATASHEET!CT111)</f>
        <v/>
      </c>
      <c r="CN123" s="123" t="str">
        <f t="shared" si="106"/>
        <v/>
      </c>
      <c r="CO123" s="124">
        <f>IFERROR(INDEX(DATASHEET!$A$1:$GG$231,MATCH(L3VA!$A123,DATASHEET!$A$1:$A$231,0),MATCH(L3VA!CP$2,DATASHEET!$A$1:$GG$1,0)),"")</f>
        <v>0</v>
      </c>
      <c r="CP123" s="105" t="str">
        <f>IF(VLOOKUP(L3VA!$A123,DATASHEET!$A$2:$EW$231,92,FALSE)="","",VLOOKUP(L3VA!$A123,DATASHEET!$A$2:$EW$231,92,FALSE))</f>
        <v/>
      </c>
      <c r="CQ123" s="105" t="str">
        <f t="shared" si="107"/>
        <v/>
      </c>
      <c r="CR123" s="106" t="str">
        <f>IF(ISBLANK(DATASHEET!CX111),"",DATASHEET!CX111)</f>
        <v/>
      </c>
      <c r="CS123" s="107" t="str">
        <f>IF(ISBLANK(DATASHEET!CY111),"",DATASHEET!CY111)</f>
        <v/>
      </c>
      <c r="CT123" s="123" t="str">
        <f t="shared" si="108"/>
        <v/>
      </c>
      <c r="CU123" s="124">
        <f>IFERROR(INDEX(DATASHEET!$A$1:$GG$231,MATCH(L3VA!$A123,DATASHEET!$A$1:$A$231,0),MATCH(L3VA!CV$2,DATASHEET!$A$1:$GG$1,0)),"")</f>
        <v>0</v>
      </c>
      <c r="CV123" s="105" t="str">
        <f>IF(VLOOKUP(L3VA!$A123,DATASHEET!$A$2:$EW$231,107,FALSE)="","",VLOOKUP(L3VA!$A123,DATASHEET!$A$2:$EW$231,107,FALSE))</f>
        <v/>
      </c>
      <c r="CW123" s="105" t="str">
        <f t="shared" si="109"/>
        <v/>
      </c>
      <c r="CX123" s="106" t="str">
        <f>IF(ISBLANK(DATASHEET!DC111),"",DATASHEET!DC111)</f>
        <v/>
      </c>
      <c r="CY123" s="107" t="str">
        <f>IF(ISBLANK(DATASHEET!DD111),"",DATASHEET!DD111)</f>
        <v/>
      </c>
      <c r="CZ123" s="123" t="str">
        <f t="shared" si="110"/>
        <v/>
      </c>
      <c r="DA123" s="124">
        <f>IFERROR(INDEX(DATASHEET!$A$1:$GG$231,MATCH(L3VA!$A123,DATASHEET!$A$1:$A$231,0),MATCH(L3VA!DB$2,DATASHEET!$A$1:$GG$1,0)),"")</f>
        <v>0</v>
      </c>
      <c r="DB123" s="105" t="str">
        <f>IF(VLOOKUP(L3VA!$A123,DATASHEET!$A$2:$EW$231,97,FALSE)="","",VLOOKUP(L3VA!$A123,DATASHEET!$A$2:$EW$231,97,FALSE))</f>
        <v/>
      </c>
      <c r="DC123" s="105" t="str">
        <f t="shared" si="111"/>
        <v/>
      </c>
      <c r="DD123" s="106" t="str">
        <f>IF(ISBLANK(DATASHEET!DH111),"",DATASHEET!DH111)</f>
        <v/>
      </c>
      <c r="DE123" s="107" t="str">
        <f>IF(ISBLANK(DATASHEET!DI111),"",DATASHEET!DI111)</f>
        <v/>
      </c>
      <c r="DF123" s="123" t="str">
        <f t="shared" si="112"/>
        <v/>
      </c>
      <c r="DG123" s="124">
        <f>IFERROR(INDEX(DATASHEET!$A$1:$GG$231,MATCH(L3VA!$A123,DATASHEET!$A$1:$A$231,0),MATCH(L3VA!DH$2,DATASHEET!$A$1:$GG$1,0)),"")</f>
        <v>0</v>
      </c>
      <c r="DH123" s="105" t="str">
        <f>IF(VLOOKUP(L3VA!$A123,DATASHEET!$A$2:$EW$231,102,FALSE)="","",VLOOKUP(L3VA!$A123,DATASHEET!$A$2:$EW$231,102,FALSE))</f>
        <v/>
      </c>
      <c r="DI123" s="105" t="str">
        <f t="shared" si="113"/>
        <v/>
      </c>
      <c r="DJ123" s="106" t="str">
        <f>IF(ISBLANK(DATASHEET!DM111),"",DATASHEET!DM111)</f>
        <v>JQ</v>
      </c>
      <c r="DK123" s="107" t="str">
        <f>IF(ISBLANK(DATASHEET!DN111),"",DATASHEET!DN111)</f>
        <v>12B-MA-5</v>
      </c>
      <c r="DL123" s="123" t="str">
        <f t="shared" si="114"/>
        <v/>
      </c>
      <c r="DM123" s="124">
        <f>IFERROR(INDEX(DATASHEET!$A$1:$GG$231,MATCH(L3VA!$A123,DATASHEET!$A$1:$A$231,0),MATCH(L3VA!DN$2,DATASHEET!$A$1:$GG$1,0)),"")</f>
        <v>0</v>
      </c>
      <c r="DN123" s="105" t="str">
        <f>IF(VLOOKUP(L3VA!$A123,DATASHEET!$A$2:$FW$231,112,FALSE)="","",VLOOKUP(L3VA!$A123,DATASHEET!$A$2:$FW$231,112,FALSE))</f>
        <v/>
      </c>
      <c r="DO123" s="105" t="str">
        <f t="shared" si="80"/>
        <v/>
      </c>
      <c r="DP123" s="106" t="str">
        <f>IF(ISBLANK(DATASHEET!DR111),"",DATASHEET!DR111)</f>
        <v/>
      </c>
      <c r="DQ123" s="107" t="str">
        <f>IF(ISBLANK(DATASHEET!DS111),"",DATASHEET!DS111)</f>
        <v/>
      </c>
      <c r="DR123" s="123" t="str">
        <f t="shared" si="115"/>
        <v/>
      </c>
      <c r="DS123" s="124">
        <f>IFERROR(INDEX(DATASHEET!$A$1:$GG$231,MATCH(L3VA!$A123,DATASHEET!$A$1:$A$231,0),MATCH(L3VA!DT$2,DATASHEET!$A$1:$GG$1,0)),"")</f>
        <v>0</v>
      </c>
      <c r="DT123" s="105" t="str">
        <f>IF(VLOOKUP(L3VA!$A123,DATASHEET!$A$2:$EW$231,117,FALSE)="","",VLOOKUP(L3VA!$A123,DATASHEET!$A$2:$EW$231,117,FALSE))</f>
        <v>JQ</v>
      </c>
      <c r="DU123" s="105" t="str">
        <f t="shared" si="116"/>
        <v/>
      </c>
      <c r="DV123" s="106" t="str">
        <f>IF(ISBLANK(DATASHEET!DW111),"",DATASHEET!DW111)</f>
        <v/>
      </c>
      <c r="DW123" s="107" t="str">
        <f>IF(ISBLANK(DATASHEET!DX111),"",DATASHEET!DX111)</f>
        <v/>
      </c>
      <c r="DX123" s="123" t="str">
        <f t="shared" si="117"/>
        <v/>
      </c>
      <c r="DY123" s="124" t="str">
        <f>IFERROR(INDEX(DATASHEET!$A$1:$GG$231,MATCH(L3VA!$A123,DATASHEET!$A$1:$A$231,0),MATCH(L3VA!DZ$2,DATASHEET!$A$1:$GG$1,0)),"")</f>
        <v/>
      </c>
      <c r="DZ123" s="105" t="str">
        <f>IF(VLOOKUP(L3VA!$A123,DATASHEET!$A$2:$EW$231,122,FALSE)="","",VLOOKUP(L3VA!$A123,DATASHEET!$A$2:$EW$231,122,FALSE))</f>
        <v/>
      </c>
      <c r="EA123" s="105" t="str">
        <f t="shared" si="118"/>
        <v/>
      </c>
      <c r="EB123" s="106" t="str">
        <f>IF(ISBLANK(DATASHEET!EB111),"",DATASHEET!EB111)</f>
        <v/>
      </c>
      <c r="EC123" s="107" t="str">
        <f>IF(ISBLANK(DATASHEET!EC111),"",DATASHEET!EC111)</f>
        <v/>
      </c>
      <c r="ED123" s="123" t="str">
        <f t="shared" si="119"/>
        <v/>
      </c>
      <c r="EE123" s="124">
        <f>IFERROR(INDEX(DATASHEET!$A$1:$GG$231,MATCH(L3VA!$A123,DATASHEET!$A$1:$A$231,0),MATCH(L3VA!EF$2,DATASHEET!$A$1:$GG$1,0)),"")</f>
        <v>0</v>
      </c>
      <c r="EF123" s="105" t="str">
        <f>IF(VLOOKUP(L3VA!$A123,DATASHEET!$A$2:$EW$231,127,FALSE)="","",VLOOKUP(L3VA!$A123,DATASHEET!$A$2:$EW$231,127,FALSE))</f>
        <v/>
      </c>
      <c r="EG123" s="105" t="str">
        <f t="shared" si="120"/>
        <v/>
      </c>
      <c r="EH123" s="106" t="str">
        <f>IF(ISBLANK(DATASHEET!EG111),"",DATASHEET!EG111)</f>
        <v/>
      </c>
      <c r="EI123" s="107" t="str">
        <f>IF(ISBLANK(DATASHEET!EH111),"",DATASHEET!EH111)</f>
        <v/>
      </c>
      <c r="EJ123" s="123" t="str">
        <f t="shared" si="121"/>
        <v/>
      </c>
      <c r="EK123" s="124">
        <f>IFERROR(INDEX(DATASHEET!$A$1:$GG$231,MATCH(L3VA!$A123,DATASHEET!$A$1:$A$231,0),MATCH(L3VA!EL$2,DATASHEET!$A$1:$GG$1,0)),"")</f>
        <v>0</v>
      </c>
      <c r="EL123" s="105" t="str">
        <f>IF(VLOOKUP(L3VA!$A123,DATASHEET!$A$2:$EW$231,132,FALSE)="","",VLOOKUP(L3VA!$A123,DATASHEET!$A$2:$EW$231,132,FALSE))</f>
        <v/>
      </c>
      <c r="EM123" s="105" t="str">
        <f t="shared" si="122"/>
        <v/>
      </c>
      <c r="EN123" s="106" t="str">
        <f>IF(ISBLANK(DATASHEET!EL111),"",DATASHEET!EL111)</f>
        <v>MSA</v>
      </c>
      <c r="EO123" s="107" t="str">
        <f>IF(ISBLANK(DATASHEET!EM111),"",DATASHEET!EM111)</f>
        <v>12C-PO-8</v>
      </c>
      <c r="EP123" s="123" t="str">
        <f t="shared" si="123"/>
        <v/>
      </c>
      <c r="EQ123" s="124">
        <f>IFERROR(INDEX(DATASHEET!$A$1:$GG$231,MATCH(L3VA!$A123,DATASHEET!$A$1:$A$231,0),MATCH(L3VA!ER$2,DATASHEET!$A$1:$GG$1,0)),"")</f>
        <v>0</v>
      </c>
      <c r="ER123" s="105" t="str">
        <f>IF(VLOOKUP(L3VA!$A123,DATASHEET!$A$2:$EW$231,137,FALSE)="","",VLOOKUP(L3VA!$A123,DATASHEET!$A$2:$EW$231,137,FALSE))</f>
        <v/>
      </c>
      <c r="ES123" s="105" t="str">
        <f t="shared" si="124"/>
        <v/>
      </c>
      <c r="ET123" s="106" t="str">
        <f>IF(ISBLANK(DATASHEET!EQ111),"",DATASHEET!EQ111)</f>
        <v/>
      </c>
      <c r="EU123" s="107" t="str">
        <f>IF(ISBLANK(DATASHEET!ER111),"",DATASHEET!ER111)</f>
        <v/>
      </c>
      <c r="EV123" s="123" t="str">
        <f t="shared" si="125"/>
        <v/>
      </c>
      <c r="EW123" s="124">
        <f>IFERROR(INDEX(DATASHEET!$A$1:$GG$231,MATCH(L3VA!$A123,DATASHEET!$A$1:$A$231,0),MATCH(L3VA!EX$2,DATASHEET!$A$1:$GG$1,0)),"")</f>
        <v>0</v>
      </c>
      <c r="EX123" s="105" t="str">
        <f>IF(VLOOKUP(L3VA!$A123,DATASHEET!$A$2:$EW$231,142,FALSE)="","",VLOOKUP(L3VA!$A123,DATASHEET!$A$2:$EW$231,142,FALSE))</f>
        <v>MSA</v>
      </c>
      <c r="EY123" s="105" t="str">
        <f t="shared" si="126"/>
        <v/>
      </c>
      <c r="EZ123" s="106" t="str">
        <f>IF(ISBLANK(DATASHEET!EV111),"",DATASHEET!EV111)</f>
        <v/>
      </c>
      <c r="FA123" s="107" t="str">
        <f>IF(ISBLANK(DATASHEET!EW111),"",DATASHEET!EW111)</f>
        <v/>
      </c>
      <c r="FB123" s="123" t="str">
        <f t="shared" si="127"/>
        <v/>
      </c>
      <c r="FC123" s="124">
        <f>IFERROR(INDEX(DATASHEET!$A$1:$GG$231,MATCH(L3VA!$A123,DATASHEET!$A$1:$A$231,0),MATCH(L3VA!FD$2,DATASHEET!$A$1:$GG$1,0)),"")</f>
        <v>0</v>
      </c>
      <c r="FD123" s="105" t="str">
        <f>IF(VLOOKUP(L3VA!$A123,DATASHEET!$A$2:$FW$231,147,FALSE)="","",VLOOKUP(L3VA!$A123,DATASHEET!$A$2:$FW$231,147,FALSE))</f>
        <v/>
      </c>
      <c r="FE123" s="105" t="str">
        <f t="shared" si="128"/>
        <v/>
      </c>
      <c r="FF123" s="106" t="str">
        <f>IF(ISBLANK(DATASHEET!FA111),"",DATASHEET!FA111)</f>
        <v/>
      </c>
      <c r="FG123" s="107" t="str">
        <f>IF(ISBLANK(DATASHEET!FB111),"",DATASHEET!FB111)</f>
        <v/>
      </c>
    </row>
    <row r="124" spans="1:163" x14ac:dyDescent="0.25">
      <c r="A124" s="354">
        <f>DATASHEET!A112</f>
        <v>160062</v>
      </c>
      <c r="B124" s="42" t="str">
        <f>DATASHEET!B112</f>
        <v>KOCJAN, Zofia</v>
      </c>
      <c r="C124" s="109" t="str">
        <f>DATASHEET!C112</f>
        <v>12EW</v>
      </c>
      <c r="D124" s="110" t="str">
        <f>DATASHEET!D112</f>
        <v>F</v>
      </c>
      <c r="E124" s="110" t="str">
        <f>IFERROR(VLOOKUP(A124,'[5]Y12 Students'!$E$3:$I$271,5,FALSE),"")</f>
        <v>EXTERNAL</v>
      </c>
      <c r="F124" s="110" t="str">
        <f>DATASHEET!E112</f>
        <v>N</v>
      </c>
      <c r="G124" s="110" t="str">
        <f>DATASHEET!F112</f>
        <v>White Eastern European</v>
      </c>
      <c r="H124" s="110" t="str">
        <f>DATASHEET!G112</f>
        <v>N</v>
      </c>
      <c r="I124" s="110" t="str">
        <f>DATASHEET!H112</f>
        <v>N</v>
      </c>
      <c r="J124" s="111" t="str">
        <f>DATASHEET!J112</f>
        <v>2.5+ (D/C)</v>
      </c>
      <c r="K124" s="104" t="str">
        <f t="shared" si="77"/>
        <v/>
      </c>
      <c r="L124" s="104" t="str">
        <f t="shared" si="78"/>
        <v/>
      </c>
      <c r="M124" s="336" t="str">
        <f>IF(COUNT(L3VA!$N124,L3VA!$Z124,L3VA!$T124,L3VA!$AF124,L3VA!$AX124,L3VA!$AR124,L3VA!$BJ124,L3VA!$BD124,L3VA!$BP124,L3VA!#REF!,L3VA!$AL124,L3VA!$BV124,L3VA!$CH124,L3VA!$CZ124,L3VA!$CN124,L3VA!$DF124,L3VA!$CB124,L3VA!#REF!,L3VA!$DR124,L3VA!$DX124,L3VA!$ED124,L3VA!$EJ124,L3VA!$EP124,L3VA!$EV124,L3VA!$FB124,L3VA!$DL124)=0,"",AVERAGE(N124,Z124,T124,AF124,AL124,AX124,AR124,BJ124,BD124,BP124,BV124,CH124,CZ124,CN124,DF124,CB124,DR124,DX124,ED124,EJ124,EP124,EV124,FB124,DL124))</f>
        <v/>
      </c>
      <c r="N124" s="123" t="str">
        <f t="shared" si="81"/>
        <v/>
      </c>
      <c r="O124" s="124">
        <f>IFERROR(INDEX(DATASHEET!$A$1:$GG$231,MATCH(L3VA!$A124,DATASHEET!$A$1:$A$231,0),MATCH(L3VA!P$2,DATASHEET!$A$1:$GG$1,0)),"")</f>
        <v>0</v>
      </c>
      <c r="P124" s="105">
        <f>IF(VLOOKUP(L3VA!$A124,DATASHEET!$A$2:$EW$231,22,FALSE)="","",VLOOKUP(L3VA!$A124,DATASHEET!$A$2:$EW$231,22,FALSE))</f>
        <v>0</v>
      </c>
      <c r="Q124" s="105" t="str">
        <f t="shared" si="82"/>
        <v/>
      </c>
      <c r="R124" s="106" t="str">
        <f>IF(ISBLANK(DATASHEET!AF112),"",DATASHEET!AF112)</f>
        <v>PLE</v>
      </c>
      <c r="S124" s="107" t="str">
        <f>IF(ISBLANK(DATASHEET!AG112),"",DATASHEET!AG112)</f>
        <v>12C-AR-1</v>
      </c>
      <c r="T124" s="123" t="str">
        <f t="shared" si="83"/>
        <v/>
      </c>
      <c r="U124" s="124">
        <f>IFERROR(INDEX(DATASHEET!$A$1:$GG$231,MATCH(L3VA!$A124,DATASHEET!$A$1:$A$231,0),MATCH(L3VA!V$2,DATASHEET!$A$1:$GG$1,0)),"")</f>
        <v>0</v>
      </c>
      <c r="V124" s="105">
        <f>IF(VLOOKUP(L3VA!$A124,DATASHEET!$A$2:$EW$231,27,FALSE)="","",VLOOKUP(L3VA!$A124,DATASHEET!$A$2:$EW$231,27,FALSE))</f>
        <v>0</v>
      </c>
      <c r="W124" s="105" t="str">
        <f t="shared" si="84"/>
        <v/>
      </c>
      <c r="X124" s="106" t="str">
        <f>IF(ISBLANK(DATASHEET!AK112),"",DATASHEET!AK112)</f>
        <v/>
      </c>
      <c r="Y124" s="107" t="str">
        <f>IF(ISBLANK(DATASHEET!AL112),"",DATASHEET!AL112)</f>
        <v/>
      </c>
      <c r="Z124" s="123" t="str">
        <f t="shared" si="85"/>
        <v/>
      </c>
      <c r="AA124" s="124">
        <f>IFERROR(INDEX(DATASHEET!$A$1:$GG$231,MATCH(L3VA!$A124,DATASHEET!$A$1:$A$231,0),MATCH(L3VA!AB$2,DATASHEET!$A$1:$GG$1,0)),"")</f>
        <v>0</v>
      </c>
      <c r="AB124" s="105" t="str">
        <f>IF(VLOOKUP(L3VA!$A124,DATASHEET!$A$2:$EW$231,32,FALSE)="","",VLOOKUP(L3VA!$A124,DATASHEET!$A$2:$EW$231,32,FALSE))</f>
        <v>PLE</v>
      </c>
      <c r="AC124" s="105" t="str">
        <f t="shared" si="86"/>
        <v/>
      </c>
      <c r="AD124" s="106" t="str">
        <f>IF(ISBLANK(DATASHEET!AP112),"",DATASHEET!AP112)</f>
        <v/>
      </c>
      <c r="AE124" s="107" t="str">
        <f>IF(ISBLANK(DATASHEET!AQ112),"",DATASHEET!AQ112)</f>
        <v/>
      </c>
      <c r="AF124" s="123" t="str">
        <f t="shared" si="87"/>
        <v/>
      </c>
      <c r="AG124" s="124">
        <f>IFERROR(INDEX(DATASHEET!$A$1:$GG$231,MATCH(L3VA!$A124,DATASHEET!$A$1:$A$231,0),MATCH(L3VA!AH$2,DATASHEET!$A$1:$GG$1,0)),"")</f>
        <v>0</v>
      </c>
      <c r="AH124" s="105" t="str">
        <f>IF(VLOOKUP(L3VA!$A124,DATASHEET!$A$2:$EW$231,37,FALSE)="","",VLOOKUP(L3VA!$A124,DATASHEET!$A$2:$EW$231,37,FALSE))</f>
        <v/>
      </c>
      <c r="AI124" s="105" t="str">
        <f t="shared" si="88"/>
        <v/>
      </c>
      <c r="AJ124" s="106" t="str">
        <f>IF(ISBLANK(DATASHEET!AU112),"",DATASHEET!AU112)</f>
        <v/>
      </c>
      <c r="AK124" s="107" t="str">
        <f>IF(ISBLANK(DATASHEET!AV112),"",DATASHEET!AV112)</f>
        <v/>
      </c>
      <c r="AL124" s="123" t="str">
        <f t="shared" si="89"/>
        <v/>
      </c>
      <c r="AM124" s="124">
        <f>IFERROR(INDEX(DATASHEET!$A$1:$GG$231,MATCH(L3VA!$A124,DATASHEET!$A$1:$A$231,0),MATCH(L3VA!AN$2,DATASHEET!$A$1:$GG$1,0)),"")</f>
        <v>0</v>
      </c>
      <c r="AN124" s="105" t="str">
        <f>IF(VLOOKUP(L3VA!$A124,DATASHEET!$A$2:$EW$231,42,FALSE)="","",VLOOKUP(L3VA!$A124,DATASHEET!$A$2:$EW$231,42,FALSE))</f>
        <v/>
      </c>
      <c r="AO124" s="105" t="str">
        <f t="shared" si="90"/>
        <v/>
      </c>
      <c r="AP124" s="106" t="str">
        <f>IF(ISBLANK(DATASHEET!AZ112),"",DATASHEET!AZ112)</f>
        <v/>
      </c>
      <c r="AQ124" s="107" t="str">
        <f>IF(ISBLANK(DATASHEET!BA112),"",DATASHEET!BA112)</f>
        <v/>
      </c>
      <c r="AR124" s="123" t="str">
        <f t="shared" si="91"/>
        <v/>
      </c>
      <c r="AS124" s="124">
        <f>IFERROR(INDEX(DATASHEET!$A$1:$GG$231,MATCH(L3VA!$A124,DATASHEET!$A$1:$A$231,0),MATCH(L3VA!AT$2,DATASHEET!$A$1:$GG$1,0)),"")</f>
        <v>0</v>
      </c>
      <c r="AT124" s="105" t="str">
        <f>IF(VLOOKUP(L3VA!$A124,DATASHEET!$A$2:$EW$231,47,FALSE)="","",VLOOKUP(L3VA!$A124,DATASHEET!$A$2:$EW$231,47,FALSE))</f>
        <v/>
      </c>
      <c r="AU124" s="105" t="str">
        <f t="shared" si="92"/>
        <v/>
      </c>
      <c r="AV124" s="106" t="str">
        <f>IF(ISBLANK(DATASHEET!BE112),"",DATASHEET!BE112)</f>
        <v/>
      </c>
      <c r="AW124" s="107" t="str">
        <f>IF(ISBLANK(DATASHEET!BF112),"",DATASHEET!BF112)</f>
        <v/>
      </c>
      <c r="AX124" s="123" t="str">
        <f t="shared" si="93"/>
        <v/>
      </c>
      <c r="AY124" s="124">
        <f>IFERROR(INDEX(DATASHEET!$A$1:$GG$231,MATCH(L3VA!$A124,DATASHEET!$A$1:$A$231,0),MATCH(L3VA!AZ$2,DATASHEET!$A$1:$GG$1,0)),"")</f>
        <v>0</v>
      </c>
      <c r="AZ124" s="105" t="str">
        <f>IF(VLOOKUP(L3VA!$A124,DATASHEET!$A$2:$EW$231,52,FALSE)="","",VLOOKUP(L3VA!$A124,DATASHEET!$A$2:$EW$231,52,FALSE))</f>
        <v/>
      </c>
      <c r="BA124" s="105" t="str">
        <f t="shared" si="94"/>
        <v/>
      </c>
      <c r="BB124" s="106" t="str">
        <f>IF(ISBLANK(DATASHEET!BJ112),"",DATASHEET!BJ112)</f>
        <v/>
      </c>
      <c r="BC124" s="107" t="str">
        <f>IF(ISBLANK(DATASHEET!BK112),"",DATASHEET!BK112)</f>
        <v/>
      </c>
      <c r="BD124" s="123" t="str">
        <f t="shared" si="95"/>
        <v/>
      </c>
      <c r="BE124" s="124">
        <f>IFERROR(INDEX(DATASHEET!$A$1:$GG$231,MATCH(L3VA!$A124,DATASHEET!$A$1:$A$231,0),MATCH(L3VA!BF$2,DATASHEET!$A$1:$GG$1,0)),"")</f>
        <v>0</v>
      </c>
      <c r="BF124" s="105" t="str">
        <f>IF(VLOOKUP(L3VA!$A124,DATASHEET!$A$2:$EW$231,57,FALSE)="","",VLOOKUP(L3VA!$A124,DATASHEET!$A$2:$EW$231,57,FALSE))</f>
        <v/>
      </c>
      <c r="BG124" s="105" t="str">
        <f t="shared" si="96"/>
        <v/>
      </c>
      <c r="BH124" s="106" t="str">
        <f>IF(ISBLANK(DATASHEET!BO112),"",DATASHEET!BO112)</f>
        <v>DHO</v>
      </c>
      <c r="BI124" s="107" t="str">
        <f>IF(ISBLANK(DATASHEET!BP112),"",DATASHEET!BP112)</f>
        <v>12E-EC-2</v>
      </c>
      <c r="BJ124" s="123" t="str">
        <f t="shared" si="97"/>
        <v/>
      </c>
      <c r="BK124" s="124">
        <f>IFERROR(INDEX(DATASHEET!$A$1:$GG$231,MATCH(L3VA!$A124,DATASHEET!$A$1:$A$231,0),MATCH(L3VA!BL$2,DATASHEET!$A$1:$GG$1,0)),"")</f>
        <v>0</v>
      </c>
      <c r="BL124" s="105" t="str">
        <f>IF(VLOOKUP(L3VA!$A124,DATASHEET!$A$2:$EW$231,62,FALSE)="","",VLOOKUP(L3VA!$A124,DATASHEET!$A$2:$EW$231,62,FALSE))</f>
        <v/>
      </c>
      <c r="BM124" s="105" t="str">
        <f t="shared" si="98"/>
        <v/>
      </c>
      <c r="BN124" s="106" t="str">
        <f>IF(ISBLANK(DATASHEET!BT112),"",DATASHEET!BT112)</f>
        <v/>
      </c>
      <c r="BO124" s="107" t="str">
        <f>IF(ISBLANK(DATASHEET!BU112),"",DATASHEET!BU112)</f>
        <v/>
      </c>
      <c r="BP124" s="123" t="str">
        <f t="shared" si="99"/>
        <v/>
      </c>
      <c r="BQ124" s="124">
        <f>IFERROR(INDEX(DATASHEET!$A$1:$GG$231,MATCH(L3VA!$A124,DATASHEET!$A$1:$A$231,0),MATCH(L3VA!BR$2,DATASHEET!$A$1:$GG$1,0)),"")</f>
        <v>0</v>
      </c>
      <c r="BR124" s="105" t="str">
        <f>IF(VLOOKUP(L3VA!$A124,DATASHEET!$A$2:$EW$231,67,FALSE)="","",VLOOKUP(L3VA!$A124,DATASHEET!$A$2:$EW$231,67,FALSE))</f>
        <v>DHO</v>
      </c>
      <c r="BS124" s="105" t="str">
        <f t="shared" si="100"/>
        <v/>
      </c>
      <c r="BT124" s="106" t="str">
        <f>IF(ISBLANK(DATASHEET!BY112),"",DATASHEET!BY112)</f>
        <v/>
      </c>
      <c r="BU124" s="107" t="str">
        <f>IF(ISBLANK(DATASHEET!BZ112),"",DATASHEET!BZ112)</f>
        <v/>
      </c>
      <c r="BV124" s="123" t="str">
        <f t="shared" si="101"/>
        <v/>
      </c>
      <c r="BW124" s="124">
        <f>IFERROR(INDEX(DATASHEET!$A$1:$GG$231,MATCH(L3VA!$A124,DATASHEET!$A$1:$A$231,0),MATCH(L3VA!BX$2,DATASHEET!$A$1:$GG$1,0)),"")</f>
        <v>0</v>
      </c>
      <c r="BX124" s="105" t="str">
        <f>IF(VLOOKUP(L3VA!$A124,DATASHEET!$A$2:$EW$231,77,FALSE)="","",VLOOKUP(L3VA!$A124,DATASHEET!$A$2:$EW$231,77,FALSE))</f>
        <v/>
      </c>
      <c r="BY124" s="105" t="str">
        <f t="shared" si="102"/>
        <v/>
      </c>
      <c r="BZ124" s="106" t="str">
        <f>IF(ISBLANK(DATASHEET!CI112),"",DATASHEET!CI112)</f>
        <v/>
      </c>
      <c r="CA124" s="107" t="str">
        <f>IF(ISBLANK(DATASHEET!CJ112),"",DATASHEET!CJ112)</f>
        <v/>
      </c>
      <c r="CB124" s="123" t="str">
        <f t="shared" si="103"/>
        <v/>
      </c>
      <c r="CC124" s="124">
        <f>IFERROR(INDEX(DATASHEET!$A$1:$GG$231,MATCH(L3VA!$A124,DATASHEET!$A$1:$A$231,0),MATCH(L3VA!CD$2,DATASHEET!$A$1:$GG$1,0)),"")</f>
        <v>0</v>
      </c>
      <c r="CD124" s="105" t="str">
        <f>IF(VLOOKUP(L3VA!$A124,DATASHEET!$A$2:$EW$231,82,FALSE)="","",VLOOKUP(L3VA!$A124,DATASHEET!$A$2:$EW$231,82,FALSE))</f>
        <v>BH</v>
      </c>
      <c r="CE124" s="105" t="str">
        <f t="shared" si="104"/>
        <v/>
      </c>
      <c r="CF124" s="106" t="str">
        <f>IF(ISBLANK(DATASHEET!CN112),"",DATASHEET!CN112)</f>
        <v/>
      </c>
      <c r="CG124" s="107" t="str">
        <f>IF(ISBLANK(DATASHEET!CO112),"",DATASHEET!CO112)</f>
        <v/>
      </c>
      <c r="CH124" s="123" t="str">
        <f t="shared" si="105"/>
        <v/>
      </c>
      <c r="CI124" s="124">
        <f>IFERROR(INDEX(DATASHEET!$A$1:$GG$231,MATCH(L3VA!$A124,DATASHEET!$A$1:$A$231,0),MATCH(L3VA!CJ$2,DATASHEET!$A$1:$GG$1,0)),"")</f>
        <v>0</v>
      </c>
      <c r="CJ124" s="105" t="str">
        <f>IF(VLOOKUP(L3VA!$A124,DATASHEET!$A$2:$EW$231,87,FALSE)="","",VLOOKUP(L3VA!$A124,DATASHEET!$A$2:$EW$231,87,FALSE))</f>
        <v/>
      </c>
      <c r="CK124" s="105" t="str">
        <f t="shared" si="79"/>
        <v/>
      </c>
      <c r="CL124" s="106" t="str">
        <f>IF(ISBLANK(DATASHEET!CS112),"",DATASHEET!CS112)</f>
        <v/>
      </c>
      <c r="CM124" s="107" t="str">
        <f>IF(ISBLANK(DATASHEET!CT112),"",DATASHEET!CT112)</f>
        <v/>
      </c>
      <c r="CN124" s="123" t="str">
        <f t="shared" si="106"/>
        <v/>
      </c>
      <c r="CO124" s="124">
        <f>IFERROR(INDEX(DATASHEET!$A$1:$GG$231,MATCH(L3VA!$A124,DATASHEET!$A$1:$A$231,0),MATCH(L3VA!CP$2,DATASHEET!$A$1:$GG$1,0)),"")</f>
        <v>0</v>
      </c>
      <c r="CP124" s="105" t="str">
        <f>IF(VLOOKUP(L3VA!$A124,DATASHEET!$A$2:$EW$231,92,FALSE)="","",VLOOKUP(L3VA!$A124,DATASHEET!$A$2:$EW$231,92,FALSE))</f>
        <v/>
      </c>
      <c r="CQ124" s="105" t="str">
        <f t="shared" si="107"/>
        <v/>
      </c>
      <c r="CR124" s="106" t="str">
        <f>IF(ISBLANK(DATASHEET!CX112),"",DATASHEET!CX112)</f>
        <v/>
      </c>
      <c r="CS124" s="107" t="str">
        <f>IF(ISBLANK(DATASHEET!CY112),"",DATASHEET!CY112)</f>
        <v/>
      </c>
      <c r="CT124" s="123" t="str">
        <f t="shared" si="108"/>
        <v/>
      </c>
      <c r="CU124" s="124">
        <f>IFERROR(INDEX(DATASHEET!$A$1:$GG$231,MATCH(L3VA!$A124,DATASHEET!$A$1:$A$231,0),MATCH(L3VA!CV$2,DATASHEET!$A$1:$GG$1,0)),"")</f>
        <v>0</v>
      </c>
      <c r="CV124" s="105" t="str">
        <f>IF(VLOOKUP(L3VA!$A124,DATASHEET!$A$2:$EW$231,107,FALSE)="","",VLOOKUP(L3VA!$A124,DATASHEET!$A$2:$EW$231,107,FALSE))</f>
        <v/>
      </c>
      <c r="CW124" s="105" t="str">
        <f t="shared" si="109"/>
        <v/>
      </c>
      <c r="CX124" s="106" t="str">
        <f>IF(ISBLANK(DATASHEET!DC112),"",DATASHEET!DC112)</f>
        <v/>
      </c>
      <c r="CY124" s="107" t="str">
        <f>IF(ISBLANK(DATASHEET!DD112),"",DATASHEET!DD112)</f>
        <v/>
      </c>
      <c r="CZ124" s="123" t="str">
        <f t="shared" si="110"/>
        <v/>
      </c>
      <c r="DA124" s="124">
        <f>IFERROR(INDEX(DATASHEET!$A$1:$GG$231,MATCH(L3VA!$A124,DATASHEET!$A$1:$A$231,0),MATCH(L3VA!DB$2,DATASHEET!$A$1:$GG$1,0)),"")</f>
        <v>0</v>
      </c>
      <c r="DB124" s="105" t="str">
        <f>IF(VLOOKUP(L3VA!$A124,DATASHEET!$A$2:$EW$231,97,FALSE)="","",VLOOKUP(L3VA!$A124,DATASHEET!$A$2:$EW$231,97,FALSE))</f>
        <v/>
      </c>
      <c r="DC124" s="105" t="str">
        <f t="shared" si="111"/>
        <v/>
      </c>
      <c r="DD124" s="106" t="str">
        <f>IF(ISBLANK(DATASHEET!DH112),"",DATASHEET!DH112)</f>
        <v/>
      </c>
      <c r="DE124" s="107" t="str">
        <f>IF(ISBLANK(DATASHEET!DI112),"",DATASHEET!DI112)</f>
        <v/>
      </c>
      <c r="DF124" s="123" t="str">
        <f t="shared" si="112"/>
        <v/>
      </c>
      <c r="DG124" s="124">
        <f>IFERROR(INDEX(DATASHEET!$A$1:$GG$231,MATCH(L3VA!$A124,DATASHEET!$A$1:$A$231,0),MATCH(L3VA!DH$2,DATASHEET!$A$1:$GG$1,0)),"")</f>
        <v>0</v>
      </c>
      <c r="DH124" s="105" t="str">
        <f>IF(VLOOKUP(L3VA!$A124,DATASHEET!$A$2:$EW$231,102,FALSE)="","",VLOOKUP(L3VA!$A124,DATASHEET!$A$2:$EW$231,102,FALSE))</f>
        <v/>
      </c>
      <c r="DI124" s="105" t="str">
        <f t="shared" si="113"/>
        <v/>
      </c>
      <c r="DJ124" s="106" t="str">
        <f>IF(ISBLANK(DATASHEET!DM112),"",DATASHEET!DM112)</f>
        <v>JQ</v>
      </c>
      <c r="DK124" s="107" t="str">
        <f>IF(ISBLANK(DATASHEET!DN112),"",DATASHEET!DN112)</f>
        <v>12B-MA-5</v>
      </c>
      <c r="DL124" s="123" t="str">
        <f t="shared" si="114"/>
        <v/>
      </c>
      <c r="DM124" s="124">
        <f>IFERROR(INDEX(DATASHEET!$A$1:$GG$231,MATCH(L3VA!$A124,DATASHEET!$A$1:$A$231,0),MATCH(L3VA!DN$2,DATASHEET!$A$1:$GG$1,0)),"")</f>
        <v>0</v>
      </c>
      <c r="DN124" s="105" t="str">
        <f>IF(VLOOKUP(L3VA!$A124,DATASHEET!$A$2:$FW$231,112,FALSE)="","",VLOOKUP(L3VA!$A124,DATASHEET!$A$2:$FW$231,112,FALSE))</f>
        <v/>
      </c>
      <c r="DO124" s="105" t="str">
        <f t="shared" si="80"/>
        <v/>
      </c>
      <c r="DP124" s="106" t="str">
        <f>IF(ISBLANK(DATASHEET!DR112),"",DATASHEET!DR112)</f>
        <v/>
      </c>
      <c r="DQ124" s="107" t="str">
        <f>IF(ISBLANK(DATASHEET!DS112),"",DATASHEET!DS112)</f>
        <v/>
      </c>
      <c r="DR124" s="123" t="str">
        <f t="shared" si="115"/>
        <v/>
      </c>
      <c r="DS124" s="124">
        <f>IFERROR(INDEX(DATASHEET!$A$1:$GG$231,MATCH(L3VA!$A124,DATASHEET!$A$1:$A$231,0),MATCH(L3VA!DT$2,DATASHEET!$A$1:$GG$1,0)),"")</f>
        <v>0</v>
      </c>
      <c r="DT124" s="105" t="str">
        <f>IF(VLOOKUP(L3VA!$A124,DATASHEET!$A$2:$EW$231,117,FALSE)="","",VLOOKUP(L3VA!$A124,DATASHEET!$A$2:$EW$231,117,FALSE))</f>
        <v>JQ</v>
      </c>
      <c r="DU124" s="105" t="str">
        <f t="shared" si="116"/>
        <v/>
      </c>
      <c r="DV124" s="106" t="str">
        <f>IF(ISBLANK(DATASHEET!DW112),"",DATASHEET!DW112)</f>
        <v/>
      </c>
      <c r="DW124" s="107" t="str">
        <f>IF(ISBLANK(DATASHEET!DX112),"",DATASHEET!DX112)</f>
        <v/>
      </c>
      <c r="DX124" s="123" t="str">
        <f t="shared" si="117"/>
        <v/>
      </c>
      <c r="DY124" s="124" t="str">
        <f>IFERROR(INDEX(DATASHEET!$A$1:$GG$231,MATCH(L3VA!$A124,DATASHEET!$A$1:$A$231,0),MATCH(L3VA!DZ$2,DATASHEET!$A$1:$GG$1,0)),"")</f>
        <v/>
      </c>
      <c r="DZ124" s="105" t="str">
        <f>IF(VLOOKUP(L3VA!$A124,DATASHEET!$A$2:$EW$231,122,FALSE)="","",VLOOKUP(L3VA!$A124,DATASHEET!$A$2:$EW$231,122,FALSE))</f>
        <v/>
      </c>
      <c r="EA124" s="105" t="str">
        <f t="shared" si="118"/>
        <v/>
      </c>
      <c r="EB124" s="106" t="str">
        <f>IF(ISBLANK(DATASHEET!EB112),"",DATASHEET!EB112)</f>
        <v/>
      </c>
      <c r="EC124" s="107" t="str">
        <f>IF(ISBLANK(DATASHEET!EC112),"",DATASHEET!EC112)</f>
        <v/>
      </c>
      <c r="ED124" s="123" t="str">
        <f t="shared" si="119"/>
        <v/>
      </c>
      <c r="EE124" s="124">
        <f>IFERROR(INDEX(DATASHEET!$A$1:$GG$231,MATCH(L3VA!$A124,DATASHEET!$A$1:$A$231,0),MATCH(L3VA!EF$2,DATASHEET!$A$1:$GG$1,0)),"")</f>
        <v>0</v>
      </c>
      <c r="EF124" s="105" t="str">
        <f>IF(VLOOKUP(L3VA!$A124,DATASHEET!$A$2:$EW$231,127,FALSE)="","",VLOOKUP(L3VA!$A124,DATASHEET!$A$2:$EW$231,127,FALSE))</f>
        <v/>
      </c>
      <c r="EG124" s="105" t="str">
        <f t="shared" si="120"/>
        <v/>
      </c>
      <c r="EH124" s="106" t="str">
        <f>IF(ISBLANK(DATASHEET!EG112),"",DATASHEET!EG112)</f>
        <v/>
      </c>
      <c r="EI124" s="107" t="str">
        <f>IF(ISBLANK(DATASHEET!EH112),"",DATASHEET!EH112)</f>
        <v/>
      </c>
      <c r="EJ124" s="123" t="str">
        <f t="shared" si="121"/>
        <v/>
      </c>
      <c r="EK124" s="124">
        <f>IFERROR(INDEX(DATASHEET!$A$1:$GG$231,MATCH(L3VA!$A124,DATASHEET!$A$1:$A$231,0),MATCH(L3VA!EL$2,DATASHEET!$A$1:$GG$1,0)),"")</f>
        <v>0</v>
      </c>
      <c r="EL124" s="105" t="str">
        <f>IF(VLOOKUP(L3VA!$A124,DATASHEET!$A$2:$EW$231,132,FALSE)="","",VLOOKUP(L3VA!$A124,DATASHEET!$A$2:$EW$231,132,FALSE))</f>
        <v/>
      </c>
      <c r="EM124" s="105" t="str">
        <f t="shared" si="122"/>
        <v/>
      </c>
      <c r="EN124" s="106" t="str">
        <f>IF(ISBLANK(DATASHEET!EL112),"",DATASHEET!EL112)</f>
        <v/>
      </c>
      <c r="EO124" s="107" t="str">
        <f>IF(ISBLANK(DATASHEET!EM112),"",DATASHEET!EM112)</f>
        <v/>
      </c>
      <c r="EP124" s="123" t="str">
        <f t="shared" si="123"/>
        <v/>
      </c>
      <c r="EQ124" s="124">
        <f>IFERROR(INDEX(DATASHEET!$A$1:$GG$231,MATCH(L3VA!$A124,DATASHEET!$A$1:$A$231,0),MATCH(L3VA!ER$2,DATASHEET!$A$1:$GG$1,0)),"")</f>
        <v>0</v>
      </c>
      <c r="ER124" s="105" t="str">
        <f>IF(VLOOKUP(L3VA!$A124,DATASHEET!$A$2:$EW$231,137,FALSE)="","",VLOOKUP(L3VA!$A124,DATASHEET!$A$2:$EW$231,137,FALSE))</f>
        <v/>
      </c>
      <c r="ES124" s="105" t="str">
        <f t="shared" si="124"/>
        <v/>
      </c>
      <c r="ET124" s="106" t="str">
        <f>IF(ISBLANK(DATASHEET!EQ112),"",DATASHEET!EQ112)</f>
        <v/>
      </c>
      <c r="EU124" s="107" t="str">
        <f>IF(ISBLANK(DATASHEET!ER112),"",DATASHEET!ER112)</f>
        <v/>
      </c>
      <c r="EV124" s="123" t="str">
        <f t="shared" si="125"/>
        <v/>
      </c>
      <c r="EW124" s="124">
        <f>IFERROR(INDEX(DATASHEET!$A$1:$GG$231,MATCH(L3VA!$A124,DATASHEET!$A$1:$A$231,0),MATCH(L3VA!EX$2,DATASHEET!$A$1:$GG$1,0)),"")</f>
        <v>0</v>
      </c>
      <c r="EX124" s="105" t="str">
        <f>IF(VLOOKUP(L3VA!$A124,DATASHEET!$A$2:$EW$231,142,FALSE)="","",VLOOKUP(L3VA!$A124,DATASHEET!$A$2:$EW$231,142,FALSE))</f>
        <v/>
      </c>
      <c r="EY124" s="105" t="str">
        <f t="shared" si="126"/>
        <v/>
      </c>
      <c r="EZ124" s="106" t="str">
        <f>IF(ISBLANK(DATASHEET!EV112),"",DATASHEET!EV112)</f>
        <v/>
      </c>
      <c r="FA124" s="107" t="str">
        <f>IF(ISBLANK(DATASHEET!EW112),"",DATASHEET!EW112)</f>
        <v/>
      </c>
      <c r="FB124" s="123" t="str">
        <f t="shared" si="127"/>
        <v/>
      </c>
      <c r="FC124" s="124">
        <f>IFERROR(INDEX(DATASHEET!$A$1:$GG$231,MATCH(L3VA!$A124,DATASHEET!$A$1:$A$231,0),MATCH(L3VA!FD$2,DATASHEET!$A$1:$GG$1,0)),"")</f>
        <v>0</v>
      </c>
      <c r="FD124" s="105" t="str">
        <f>IF(VLOOKUP(L3VA!$A124,DATASHEET!$A$2:$FW$231,147,FALSE)="","",VLOOKUP(L3VA!$A124,DATASHEET!$A$2:$FW$231,147,FALSE))</f>
        <v/>
      </c>
      <c r="FE124" s="105" t="str">
        <f t="shared" si="128"/>
        <v/>
      </c>
      <c r="FF124" s="106" t="str">
        <f>IF(ISBLANK(DATASHEET!FA112),"",DATASHEET!FA112)</f>
        <v/>
      </c>
      <c r="FG124" s="107" t="str">
        <f>IF(ISBLANK(DATASHEET!FB112),"",DATASHEET!FB112)</f>
        <v/>
      </c>
    </row>
    <row r="125" spans="1:163" x14ac:dyDescent="0.25">
      <c r="A125" s="354">
        <f>DATASHEET!A113</f>
        <v>150828</v>
      </c>
      <c r="B125" s="42" t="str">
        <f>DATASHEET!B113</f>
        <v>KOK-ROBERTO, Xander</v>
      </c>
      <c r="C125" s="109" t="str">
        <f>DATASHEET!C113</f>
        <v>12EW</v>
      </c>
      <c r="D125" s="110" t="str">
        <f>DATASHEET!D113</f>
        <v>M</v>
      </c>
      <c r="E125" s="110" t="str">
        <f>IFERROR(VLOOKUP(A125,'[5]Y12 Students'!$E$3:$I$271,5,FALSE),"")</f>
        <v>INTERNAL</v>
      </c>
      <c r="F125" s="110" t="str">
        <f>DATASHEET!E113</f>
        <v>N</v>
      </c>
      <c r="G125" s="110" t="str">
        <f>DATASHEET!F113</f>
        <v>Other Mixed Background</v>
      </c>
      <c r="H125" s="110" t="str">
        <f>DATASHEET!G113</f>
        <v>N</v>
      </c>
      <c r="I125" s="110" t="str">
        <f>DATASHEET!H113</f>
        <v>N</v>
      </c>
      <c r="J125" s="111" t="str">
        <f>DATASHEET!J113</f>
        <v>7.75+ (A/A*)</v>
      </c>
      <c r="K125" s="104" t="str">
        <f t="shared" si="77"/>
        <v/>
      </c>
      <c r="L125" s="104" t="str">
        <f t="shared" si="78"/>
        <v/>
      </c>
      <c r="M125" s="336" t="str">
        <f>IF(COUNT(L3VA!$N125,L3VA!$Z125,L3VA!$T125,L3VA!$AF125,L3VA!$AX125,L3VA!$AR125,L3VA!$BJ125,L3VA!$BD125,L3VA!$BP125,L3VA!#REF!,L3VA!$AL125,L3VA!$BV125,L3VA!$CH125,L3VA!$CZ125,L3VA!$CN125,L3VA!$DF125,L3VA!$CB125,L3VA!#REF!,L3VA!$DR125,L3VA!$DX125,L3VA!$ED125,L3VA!$EJ125,L3VA!$EP125,L3VA!$EV125,L3VA!$FB125,L3VA!$DL125)=0,"",AVERAGE(N125,Z125,T125,AF125,AL125,AX125,AR125,BJ125,BD125,BP125,BV125,CH125,CZ125,CN125,DF125,CB125,DR125,DX125,ED125,EJ125,EP125,EV125,FB125,DL125))</f>
        <v/>
      </c>
      <c r="N125" s="123" t="str">
        <f t="shared" si="81"/>
        <v/>
      </c>
      <c r="O125" s="124">
        <f>IFERROR(INDEX(DATASHEET!$A$1:$GG$231,MATCH(L3VA!$A125,DATASHEET!$A$1:$A$231,0),MATCH(L3VA!P$2,DATASHEET!$A$1:$GG$1,0)),"")</f>
        <v>0</v>
      </c>
      <c r="P125" s="105">
        <f>IF(VLOOKUP(L3VA!$A125,DATASHEET!$A$2:$EW$231,22,FALSE)="","",VLOOKUP(L3VA!$A125,DATASHEET!$A$2:$EW$231,22,FALSE))</f>
        <v>0</v>
      </c>
      <c r="Q125" s="105" t="str">
        <f t="shared" si="82"/>
        <v/>
      </c>
      <c r="R125" s="106" t="str">
        <f>IF(ISBLANK(DATASHEET!AF113),"",DATASHEET!AF113)</f>
        <v/>
      </c>
      <c r="S125" s="107" t="str">
        <f>IF(ISBLANK(DATASHEET!AG113),"",DATASHEET!AG113)</f>
        <v/>
      </c>
      <c r="T125" s="123" t="str">
        <f t="shared" si="83"/>
        <v/>
      </c>
      <c r="U125" s="124">
        <f>IFERROR(INDEX(DATASHEET!$A$1:$GG$231,MATCH(L3VA!$A125,DATASHEET!$A$1:$A$231,0),MATCH(L3VA!V$2,DATASHEET!$A$1:$GG$1,0)),"")</f>
        <v>0</v>
      </c>
      <c r="V125" s="105">
        <f>IF(VLOOKUP(L3VA!$A125,DATASHEET!$A$2:$EW$231,27,FALSE)="","",VLOOKUP(L3VA!$A125,DATASHEET!$A$2:$EW$231,27,FALSE))</f>
        <v>0</v>
      </c>
      <c r="W125" s="105" t="str">
        <f t="shared" si="84"/>
        <v/>
      </c>
      <c r="X125" s="106" t="str">
        <f>IF(ISBLANK(DATASHEET!AK113),"",DATASHEET!AK113)</f>
        <v>RAB</v>
      </c>
      <c r="Y125" s="107" t="str">
        <f>IF(ISBLANK(DATASHEET!AL113),"",DATASHEET!AL113)</f>
        <v>12B-BI-1</v>
      </c>
      <c r="Z125" s="123" t="str">
        <f t="shared" si="85"/>
        <v/>
      </c>
      <c r="AA125" s="124">
        <f>IFERROR(INDEX(DATASHEET!$A$1:$GG$231,MATCH(L3VA!$A125,DATASHEET!$A$1:$A$231,0),MATCH(L3VA!AB$2,DATASHEET!$A$1:$GG$1,0)),"")</f>
        <v>0</v>
      </c>
      <c r="AB125" s="105" t="str">
        <f>IF(VLOOKUP(L3VA!$A125,DATASHEET!$A$2:$EW$231,32,FALSE)="","",VLOOKUP(L3VA!$A125,DATASHEET!$A$2:$EW$231,32,FALSE))</f>
        <v/>
      </c>
      <c r="AC125" s="105" t="str">
        <f t="shared" si="86"/>
        <v/>
      </c>
      <c r="AD125" s="106" t="str">
        <f>IF(ISBLANK(DATASHEET!AP113),"",DATASHEET!AP113)</f>
        <v/>
      </c>
      <c r="AE125" s="107" t="str">
        <f>IF(ISBLANK(DATASHEET!AQ113),"",DATASHEET!AQ113)</f>
        <v/>
      </c>
      <c r="AF125" s="123" t="str">
        <f t="shared" si="87"/>
        <v/>
      </c>
      <c r="AG125" s="124">
        <f>IFERROR(INDEX(DATASHEET!$A$1:$GG$231,MATCH(L3VA!$A125,DATASHEET!$A$1:$A$231,0),MATCH(L3VA!AH$2,DATASHEET!$A$1:$GG$1,0)),"")</f>
        <v>0</v>
      </c>
      <c r="AH125" s="105" t="str">
        <f>IF(VLOOKUP(L3VA!$A125,DATASHEET!$A$2:$EW$231,37,FALSE)="","",VLOOKUP(L3VA!$A125,DATASHEET!$A$2:$EW$231,37,FALSE))</f>
        <v>RAB</v>
      </c>
      <c r="AI125" s="105" t="str">
        <f t="shared" si="88"/>
        <v/>
      </c>
      <c r="AJ125" s="106" t="str">
        <f>IF(ISBLANK(DATASHEET!AU113),"",DATASHEET!AU113)</f>
        <v/>
      </c>
      <c r="AK125" s="107" t="str">
        <f>IF(ISBLANK(DATASHEET!AV113),"",DATASHEET!AV113)</f>
        <v/>
      </c>
      <c r="AL125" s="123" t="str">
        <f t="shared" si="89"/>
        <v/>
      </c>
      <c r="AM125" s="124">
        <f>IFERROR(INDEX(DATASHEET!$A$1:$GG$231,MATCH(L3VA!$A125,DATASHEET!$A$1:$A$231,0),MATCH(L3VA!AN$2,DATASHEET!$A$1:$GG$1,0)),"")</f>
        <v>0</v>
      </c>
      <c r="AN125" s="105" t="str">
        <f>IF(VLOOKUP(L3VA!$A125,DATASHEET!$A$2:$EW$231,42,FALSE)="","",VLOOKUP(L3VA!$A125,DATASHEET!$A$2:$EW$231,42,FALSE))</f>
        <v/>
      </c>
      <c r="AO125" s="105" t="str">
        <f t="shared" si="90"/>
        <v/>
      </c>
      <c r="AP125" s="106" t="str">
        <f>IF(ISBLANK(DATASHEET!AZ113),"",DATASHEET!AZ113)</f>
        <v/>
      </c>
      <c r="AQ125" s="107" t="str">
        <f>IF(ISBLANK(DATASHEET!BA113),"",DATASHEET!BA113)</f>
        <v/>
      </c>
      <c r="AR125" s="123" t="str">
        <f t="shared" si="91"/>
        <v/>
      </c>
      <c r="AS125" s="124">
        <f>IFERROR(INDEX(DATASHEET!$A$1:$GG$231,MATCH(L3VA!$A125,DATASHEET!$A$1:$A$231,0),MATCH(L3VA!AT$2,DATASHEET!$A$1:$GG$1,0)),"")</f>
        <v>0</v>
      </c>
      <c r="AT125" s="105" t="str">
        <f>IF(VLOOKUP(L3VA!$A125,DATASHEET!$A$2:$EW$231,47,FALSE)="","",VLOOKUP(L3VA!$A125,DATASHEET!$A$2:$EW$231,47,FALSE))</f>
        <v/>
      </c>
      <c r="AU125" s="105" t="str">
        <f t="shared" si="92"/>
        <v/>
      </c>
      <c r="AV125" s="106" t="str">
        <f>IF(ISBLANK(DATASHEET!BE113),"",DATASHEET!BE113)</f>
        <v/>
      </c>
      <c r="AW125" s="107" t="str">
        <f>IF(ISBLANK(DATASHEET!BF113),"",DATASHEET!BF113)</f>
        <v/>
      </c>
      <c r="AX125" s="123" t="str">
        <f t="shared" si="93"/>
        <v/>
      </c>
      <c r="AY125" s="124">
        <f>IFERROR(INDEX(DATASHEET!$A$1:$GG$231,MATCH(L3VA!$A125,DATASHEET!$A$1:$A$231,0),MATCH(L3VA!AZ$2,DATASHEET!$A$1:$GG$1,0)),"")</f>
        <v>0</v>
      </c>
      <c r="AZ125" s="105" t="str">
        <f>IF(VLOOKUP(L3VA!$A125,DATASHEET!$A$2:$EW$231,52,FALSE)="","",VLOOKUP(L3VA!$A125,DATASHEET!$A$2:$EW$231,52,FALSE))</f>
        <v/>
      </c>
      <c r="BA125" s="105" t="str">
        <f t="shared" si="94"/>
        <v/>
      </c>
      <c r="BB125" s="106" t="str">
        <f>IF(ISBLANK(DATASHEET!BJ113),"",DATASHEET!BJ113)</f>
        <v/>
      </c>
      <c r="BC125" s="107" t="str">
        <f>IF(ISBLANK(DATASHEET!BK113),"",DATASHEET!BK113)</f>
        <v/>
      </c>
      <c r="BD125" s="123" t="str">
        <f t="shared" si="95"/>
        <v/>
      </c>
      <c r="BE125" s="124">
        <f>IFERROR(INDEX(DATASHEET!$A$1:$GG$231,MATCH(L3VA!$A125,DATASHEET!$A$1:$A$231,0),MATCH(L3VA!BF$2,DATASHEET!$A$1:$GG$1,0)),"")</f>
        <v>0</v>
      </c>
      <c r="BF125" s="105" t="str">
        <f>IF(VLOOKUP(L3VA!$A125,DATASHEET!$A$2:$EW$231,57,FALSE)="","",VLOOKUP(L3VA!$A125,DATASHEET!$A$2:$EW$231,57,FALSE))</f>
        <v/>
      </c>
      <c r="BG125" s="105" t="str">
        <f t="shared" si="96"/>
        <v/>
      </c>
      <c r="BH125" s="106" t="str">
        <f>IF(ISBLANK(DATASHEET!BO113),"",DATASHEET!BO113)</f>
        <v/>
      </c>
      <c r="BI125" s="107" t="str">
        <f>IF(ISBLANK(DATASHEET!BP113),"",DATASHEET!BP113)</f>
        <v/>
      </c>
      <c r="BJ125" s="123" t="str">
        <f t="shared" si="97"/>
        <v/>
      </c>
      <c r="BK125" s="124">
        <f>IFERROR(INDEX(DATASHEET!$A$1:$GG$231,MATCH(L3VA!$A125,DATASHEET!$A$1:$A$231,0),MATCH(L3VA!BL$2,DATASHEET!$A$1:$GG$1,0)),"")</f>
        <v>0</v>
      </c>
      <c r="BL125" s="105" t="str">
        <f>IF(VLOOKUP(L3VA!$A125,DATASHEET!$A$2:$EW$231,62,FALSE)="","",VLOOKUP(L3VA!$A125,DATASHEET!$A$2:$EW$231,62,FALSE))</f>
        <v/>
      </c>
      <c r="BM125" s="105" t="str">
        <f t="shared" si="98"/>
        <v/>
      </c>
      <c r="BN125" s="106" t="str">
        <f>IF(ISBLANK(DATASHEET!BT113),"",DATASHEET!BT113)</f>
        <v/>
      </c>
      <c r="BO125" s="107" t="str">
        <f>IF(ISBLANK(DATASHEET!BU113),"",DATASHEET!BU113)</f>
        <v/>
      </c>
      <c r="BP125" s="123" t="str">
        <f t="shared" si="99"/>
        <v/>
      </c>
      <c r="BQ125" s="124">
        <f>IFERROR(INDEX(DATASHEET!$A$1:$GG$231,MATCH(L3VA!$A125,DATASHEET!$A$1:$A$231,0),MATCH(L3VA!BR$2,DATASHEET!$A$1:$GG$1,0)),"")</f>
        <v>0</v>
      </c>
      <c r="BR125" s="105" t="str">
        <f>IF(VLOOKUP(L3VA!$A125,DATASHEET!$A$2:$EW$231,67,FALSE)="","",VLOOKUP(L3VA!$A125,DATASHEET!$A$2:$EW$231,67,FALSE))</f>
        <v/>
      </c>
      <c r="BS125" s="105" t="str">
        <f t="shared" si="100"/>
        <v/>
      </c>
      <c r="BT125" s="106" t="str">
        <f>IF(ISBLANK(DATASHEET!BY113),"",DATASHEET!BY113)</f>
        <v/>
      </c>
      <c r="BU125" s="107" t="str">
        <f>IF(ISBLANK(DATASHEET!BZ113),"",DATASHEET!BZ113)</f>
        <v/>
      </c>
      <c r="BV125" s="123" t="str">
        <f t="shared" si="101"/>
        <v/>
      </c>
      <c r="BW125" s="124">
        <f>IFERROR(INDEX(DATASHEET!$A$1:$GG$231,MATCH(L3VA!$A125,DATASHEET!$A$1:$A$231,0),MATCH(L3VA!BX$2,DATASHEET!$A$1:$GG$1,0)),"")</f>
        <v>0</v>
      </c>
      <c r="BX125" s="105" t="str">
        <f>IF(VLOOKUP(L3VA!$A125,DATASHEET!$A$2:$EW$231,77,FALSE)="","",VLOOKUP(L3VA!$A125,DATASHEET!$A$2:$EW$231,77,FALSE))</f>
        <v/>
      </c>
      <c r="BY125" s="105" t="str">
        <f t="shared" si="102"/>
        <v/>
      </c>
      <c r="BZ125" s="106" t="str">
        <f>IF(ISBLANK(DATASHEET!CI113),"",DATASHEET!CI113)</f>
        <v/>
      </c>
      <c r="CA125" s="107" t="str">
        <f>IF(ISBLANK(DATASHEET!CJ113),"",DATASHEET!CJ113)</f>
        <v/>
      </c>
      <c r="CB125" s="123" t="str">
        <f t="shared" si="103"/>
        <v/>
      </c>
      <c r="CC125" s="124">
        <f>IFERROR(INDEX(DATASHEET!$A$1:$GG$231,MATCH(L3VA!$A125,DATASHEET!$A$1:$A$231,0),MATCH(L3VA!CD$2,DATASHEET!$A$1:$GG$1,0)),"")</f>
        <v>0</v>
      </c>
      <c r="CD125" s="105" t="str">
        <f>IF(VLOOKUP(L3VA!$A125,DATASHEET!$A$2:$EW$231,82,FALSE)="","",VLOOKUP(L3VA!$A125,DATASHEET!$A$2:$EW$231,82,FALSE))</f>
        <v>BH</v>
      </c>
      <c r="CE125" s="105" t="str">
        <f t="shared" si="104"/>
        <v/>
      </c>
      <c r="CF125" s="106" t="str">
        <f>IF(ISBLANK(DATASHEET!CN113),"",DATASHEET!CN113)</f>
        <v>JQ</v>
      </c>
      <c r="CG125" s="107" t="str">
        <f>IF(ISBLANK(DATASHEET!CO113),"",DATASHEET!CO113)</f>
        <v>12E-MAF-4</v>
      </c>
      <c r="CH125" s="123" t="str">
        <f t="shared" si="105"/>
        <v/>
      </c>
      <c r="CI125" s="124">
        <f>IFERROR(INDEX(DATASHEET!$A$1:$GG$231,MATCH(L3VA!$A125,DATASHEET!$A$1:$A$231,0),MATCH(L3VA!CJ$2,DATASHEET!$A$1:$GG$1,0)),"")</f>
        <v>0</v>
      </c>
      <c r="CJ125" s="105" t="str">
        <f>IF(VLOOKUP(L3VA!$A125,DATASHEET!$A$2:$EW$231,87,FALSE)="","",VLOOKUP(L3VA!$A125,DATASHEET!$A$2:$EW$231,87,FALSE))</f>
        <v/>
      </c>
      <c r="CK125" s="105" t="str">
        <f t="shared" si="79"/>
        <v/>
      </c>
      <c r="CL125" s="106" t="str">
        <f>IF(ISBLANK(DATASHEET!CS113),"",DATASHEET!CS113)</f>
        <v/>
      </c>
      <c r="CM125" s="107" t="str">
        <f>IF(ISBLANK(DATASHEET!CT113),"",DATASHEET!CT113)</f>
        <v/>
      </c>
      <c r="CN125" s="123" t="str">
        <f t="shared" si="106"/>
        <v/>
      </c>
      <c r="CO125" s="124">
        <f>IFERROR(INDEX(DATASHEET!$A$1:$GG$231,MATCH(L3VA!$A125,DATASHEET!$A$1:$A$231,0),MATCH(L3VA!CP$2,DATASHEET!$A$1:$GG$1,0)),"")</f>
        <v>0</v>
      </c>
      <c r="CP125" s="105" t="str">
        <f>IF(VLOOKUP(L3VA!$A125,DATASHEET!$A$2:$EW$231,92,FALSE)="","",VLOOKUP(L3VA!$A125,DATASHEET!$A$2:$EW$231,92,FALSE))</f>
        <v>JQ</v>
      </c>
      <c r="CQ125" s="105" t="str">
        <f t="shared" si="107"/>
        <v/>
      </c>
      <c r="CR125" s="106" t="str">
        <f>IF(ISBLANK(DATASHEET!CX113),"",DATASHEET!CX113)</f>
        <v/>
      </c>
      <c r="CS125" s="107" t="str">
        <f>IF(ISBLANK(DATASHEET!CY113),"",DATASHEET!CY113)</f>
        <v/>
      </c>
      <c r="CT125" s="123" t="str">
        <f t="shared" si="108"/>
        <v/>
      </c>
      <c r="CU125" s="124">
        <f>IFERROR(INDEX(DATASHEET!$A$1:$GG$231,MATCH(L3VA!$A125,DATASHEET!$A$1:$A$231,0),MATCH(L3VA!CV$2,DATASHEET!$A$1:$GG$1,0)),"")</f>
        <v>0</v>
      </c>
      <c r="CV125" s="105" t="str">
        <f>IF(VLOOKUP(L3VA!$A125,DATASHEET!$A$2:$EW$231,107,FALSE)="","",VLOOKUP(L3VA!$A125,DATASHEET!$A$2:$EW$231,107,FALSE))</f>
        <v/>
      </c>
      <c r="CW125" s="105" t="str">
        <f t="shared" si="109"/>
        <v/>
      </c>
      <c r="CX125" s="106" t="str">
        <f>IF(ISBLANK(DATASHEET!DC113),"",DATASHEET!DC113)</f>
        <v/>
      </c>
      <c r="CY125" s="107" t="str">
        <f>IF(ISBLANK(DATASHEET!DD113),"",DATASHEET!DD113)</f>
        <v/>
      </c>
      <c r="CZ125" s="123" t="str">
        <f t="shared" si="110"/>
        <v/>
      </c>
      <c r="DA125" s="124">
        <f>IFERROR(INDEX(DATASHEET!$A$1:$GG$231,MATCH(L3VA!$A125,DATASHEET!$A$1:$A$231,0),MATCH(L3VA!DB$2,DATASHEET!$A$1:$GG$1,0)),"")</f>
        <v>0</v>
      </c>
      <c r="DB125" s="105" t="str">
        <f>IF(VLOOKUP(L3VA!$A125,DATASHEET!$A$2:$EW$231,97,FALSE)="","",VLOOKUP(L3VA!$A125,DATASHEET!$A$2:$EW$231,97,FALSE))</f>
        <v/>
      </c>
      <c r="DC125" s="105" t="str">
        <f t="shared" si="111"/>
        <v/>
      </c>
      <c r="DD125" s="106" t="str">
        <f>IF(ISBLANK(DATASHEET!DH113),"",DATASHEET!DH113)</f>
        <v/>
      </c>
      <c r="DE125" s="107" t="str">
        <f>IF(ISBLANK(DATASHEET!DI113),"",DATASHEET!DI113)</f>
        <v/>
      </c>
      <c r="DF125" s="123" t="str">
        <f t="shared" si="112"/>
        <v/>
      </c>
      <c r="DG125" s="124">
        <f>IFERROR(INDEX(DATASHEET!$A$1:$GG$231,MATCH(L3VA!$A125,DATASHEET!$A$1:$A$231,0),MATCH(L3VA!DH$2,DATASHEET!$A$1:$GG$1,0)),"")</f>
        <v>0</v>
      </c>
      <c r="DH125" s="105" t="str">
        <f>IF(VLOOKUP(L3VA!$A125,DATASHEET!$A$2:$EW$231,102,FALSE)="","",VLOOKUP(L3VA!$A125,DATASHEET!$A$2:$EW$231,102,FALSE))</f>
        <v/>
      </c>
      <c r="DI125" s="105" t="str">
        <f t="shared" si="113"/>
        <v/>
      </c>
      <c r="DJ125" s="106" t="str">
        <f>IF(ISBLANK(DATASHEET!DM113),"",DATASHEET!DM113)</f>
        <v>MRO</v>
      </c>
      <c r="DK125" s="107" t="str">
        <f>IF(ISBLANK(DATASHEET!DN113),"",DATASHEET!DN113)</f>
        <v>12D-MA-7</v>
      </c>
      <c r="DL125" s="123" t="str">
        <f t="shared" si="114"/>
        <v/>
      </c>
      <c r="DM125" s="124">
        <f>IFERROR(INDEX(DATASHEET!$A$1:$GG$231,MATCH(L3VA!$A125,DATASHEET!$A$1:$A$231,0),MATCH(L3VA!DN$2,DATASHEET!$A$1:$GG$1,0)),"")</f>
        <v>0</v>
      </c>
      <c r="DN125" s="105" t="str">
        <f>IF(VLOOKUP(L3VA!$A125,DATASHEET!$A$2:$FW$231,112,FALSE)="","",VLOOKUP(L3VA!$A125,DATASHEET!$A$2:$FW$231,112,FALSE))</f>
        <v/>
      </c>
      <c r="DO125" s="105" t="str">
        <f t="shared" si="80"/>
        <v/>
      </c>
      <c r="DP125" s="106" t="str">
        <f>IF(ISBLANK(DATASHEET!DR113),"",DATASHEET!DR113)</f>
        <v/>
      </c>
      <c r="DQ125" s="107" t="str">
        <f>IF(ISBLANK(DATASHEET!DS113),"",DATASHEET!DS113)</f>
        <v/>
      </c>
      <c r="DR125" s="123" t="str">
        <f t="shared" si="115"/>
        <v/>
      </c>
      <c r="DS125" s="124">
        <f>IFERROR(INDEX(DATASHEET!$A$1:$GG$231,MATCH(L3VA!$A125,DATASHEET!$A$1:$A$231,0),MATCH(L3VA!DT$2,DATASHEET!$A$1:$GG$1,0)),"")</f>
        <v>0</v>
      </c>
      <c r="DT125" s="105" t="str">
        <f>IF(VLOOKUP(L3VA!$A125,DATASHEET!$A$2:$EW$231,117,FALSE)="","",VLOOKUP(L3VA!$A125,DATASHEET!$A$2:$EW$231,117,FALSE))</f>
        <v>MRO</v>
      </c>
      <c r="DU125" s="105" t="str">
        <f t="shared" si="116"/>
        <v/>
      </c>
      <c r="DV125" s="106" t="str">
        <f>IF(ISBLANK(DATASHEET!DW113),"",DATASHEET!DW113)</f>
        <v/>
      </c>
      <c r="DW125" s="107" t="str">
        <f>IF(ISBLANK(DATASHEET!DX113),"",DATASHEET!DX113)</f>
        <v/>
      </c>
      <c r="DX125" s="123" t="str">
        <f t="shared" si="117"/>
        <v/>
      </c>
      <c r="DY125" s="124" t="str">
        <f>IFERROR(INDEX(DATASHEET!$A$1:$GG$231,MATCH(L3VA!$A125,DATASHEET!$A$1:$A$231,0),MATCH(L3VA!DZ$2,DATASHEET!$A$1:$GG$1,0)),"")</f>
        <v/>
      </c>
      <c r="DZ125" s="105" t="str">
        <f>IF(VLOOKUP(L3VA!$A125,DATASHEET!$A$2:$EW$231,122,FALSE)="","",VLOOKUP(L3VA!$A125,DATASHEET!$A$2:$EW$231,122,FALSE))</f>
        <v/>
      </c>
      <c r="EA125" s="105" t="str">
        <f t="shared" si="118"/>
        <v/>
      </c>
      <c r="EB125" s="106" t="str">
        <f>IF(ISBLANK(DATASHEET!EB113),"",DATASHEET!EB113)</f>
        <v/>
      </c>
      <c r="EC125" s="107" t="str">
        <f>IF(ISBLANK(DATASHEET!EC113),"",DATASHEET!EC113)</f>
        <v/>
      </c>
      <c r="ED125" s="123" t="str">
        <f t="shared" si="119"/>
        <v/>
      </c>
      <c r="EE125" s="124">
        <f>IFERROR(INDEX(DATASHEET!$A$1:$GG$231,MATCH(L3VA!$A125,DATASHEET!$A$1:$A$231,0),MATCH(L3VA!EF$2,DATASHEET!$A$1:$GG$1,0)),"")</f>
        <v>0</v>
      </c>
      <c r="EF125" s="105" t="str">
        <f>IF(VLOOKUP(L3VA!$A125,DATASHEET!$A$2:$EW$231,127,FALSE)="","",VLOOKUP(L3VA!$A125,DATASHEET!$A$2:$EW$231,127,FALSE))</f>
        <v/>
      </c>
      <c r="EG125" s="105" t="str">
        <f t="shared" si="120"/>
        <v/>
      </c>
      <c r="EH125" s="106" t="str">
        <f>IF(ISBLANK(DATASHEET!EG113),"",DATASHEET!EG113)</f>
        <v>AR</v>
      </c>
      <c r="EI125" s="107" t="str">
        <f>IF(ISBLANK(DATASHEET!EH113),"",DATASHEET!EH113)</f>
        <v>12A-PH-9</v>
      </c>
      <c r="EJ125" s="123" t="str">
        <f t="shared" si="121"/>
        <v/>
      </c>
      <c r="EK125" s="124">
        <f>IFERROR(INDEX(DATASHEET!$A$1:$GG$231,MATCH(L3VA!$A125,DATASHEET!$A$1:$A$231,0),MATCH(L3VA!EL$2,DATASHEET!$A$1:$GG$1,0)),"")</f>
        <v>0</v>
      </c>
      <c r="EL125" s="105" t="str">
        <f>IF(VLOOKUP(L3VA!$A125,DATASHEET!$A$2:$EW$231,132,FALSE)="","",VLOOKUP(L3VA!$A125,DATASHEET!$A$2:$EW$231,132,FALSE))</f>
        <v/>
      </c>
      <c r="EM125" s="105" t="str">
        <f t="shared" si="122"/>
        <v/>
      </c>
      <c r="EN125" s="106" t="str">
        <f>IF(ISBLANK(DATASHEET!EL113),"",DATASHEET!EL113)</f>
        <v/>
      </c>
      <c r="EO125" s="107" t="str">
        <f>IF(ISBLANK(DATASHEET!EM113),"",DATASHEET!EM113)</f>
        <v/>
      </c>
      <c r="EP125" s="123" t="str">
        <f t="shared" si="123"/>
        <v/>
      </c>
      <c r="EQ125" s="124">
        <f>IFERROR(INDEX(DATASHEET!$A$1:$GG$231,MATCH(L3VA!$A125,DATASHEET!$A$1:$A$231,0),MATCH(L3VA!ER$2,DATASHEET!$A$1:$GG$1,0)),"")</f>
        <v>0</v>
      </c>
      <c r="ER125" s="105" t="str">
        <f>IF(VLOOKUP(L3VA!$A125,DATASHEET!$A$2:$EW$231,137,FALSE)="","",VLOOKUP(L3VA!$A125,DATASHEET!$A$2:$EW$231,137,FALSE))</f>
        <v>AR</v>
      </c>
      <c r="ES125" s="105" t="str">
        <f t="shared" si="124"/>
        <v/>
      </c>
      <c r="ET125" s="106" t="str">
        <f>IF(ISBLANK(DATASHEET!EQ113),"",DATASHEET!EQ113)</f>
        <v/>
      </c>
      <c r="EU125" s="107" t="str">
        <f>IF(ISBLANK(DATASHEET!ER113),"",DATASHEET!ER113)</f>
        <v/>
      </c>
      <c r="EV125" s="123" t="str">
        <f t="shared" si="125"/>
        <v/>
      </c>
      <c r="EW125" s="124">
        <f>IFERROR(INDEX(DATASHEET!$A$1:$GG$231,MATCH(L3VA!$A125,DATASHEET!$A$1:$A$231,0),MATCH(L3VA!EX$2,DATASHEET!$A$1:$GG$1,0)),"")</f>
        <v>0</v>
      </c>
      <c r="EX125" s="105" t="str">
        <f>IF(VLOOKUP(L3VA!$A125,DATASHEET!$A$2:$EW$231,142,FALSE)="","",VLOOKUP(L3VA!$A125,DATASHEET!$A$2:$EW$231,142,FALSE))</f>
        <v/>
      </c>
      <c r="EY125" s="105" t="str">
        <f t="shared" si="126"/>
        <v/>
      </c>
      <c r="EZ125" s="106" t="str">
        <f>IF(ISBLANK(DATASHEET!EV113),"",DATASHEET!EV113)</f>
        <v/>
      </c>
      <c r="FA125" s="107" t="str">
        <f>IF(ISBLANK(DATASHEET!EW113),"",DATASHEET!EW113)</f>
        <v/>
      </c>
      <c r="FB125" s="123" t="str">
        <f t="shared" si="127"/>
        <v/>
      </c>
      <c r="FC125" s="124">
        <f>IFERROR(INDEX(DATASHEET!$A$1:$GG$231,MATCH(L3VA!$A125,DATASHEET!$A$1:$A$231,0),MATCH(L3VA!FD$2,DATASHEET!$A$1:$GG$1,0)),"")</f>
        <v>0</v>
      </c>
      <c r="FD125" s="105" t="str">
        <f>IF(VLOOKUP(L3VA!$A125,DATASHEET!$A$2:$FW$231,147,FALSE)="","",VLOOKUP(L3VA!$A125,DATASHEET!$A$2:$FW$231,147,FALSE))</f>
        <v/>
      </c>
      <c r="FE125" s="105" t="str">
        <f t="shared" si="128"/>
        <v/>
      </c>
      <c r="FF125" s="106" t="str">
        <f>IF(ISBLANK(DATASHEET!FA113),"",DATASHEET!FA113)</f>
        <v/>
      </c>
      <c r="FG125" s="107" t="str">
        <f>IF(ISBLANK(DATASHEET!FB113),"",DATASHEET!FB113)</f>
        <v/>
      </c>
    </row>
    <row r="126" spans="1:163" x14ac:dyDescent="0.25">
      <c r="A126" s="354">
        <f>DATASHEET!A114</f>
        <v>150894</v>
      </c>
      <c r="B126" s="42" t="str">
        <f>DATASHEET!B114</f>
        <v>KUBICA, Jakub</v>
      </c>
      <c r="C126" s="109" t="str">
        <f>DATASHEET!C114</f>
        <v>12EW</v>
      </c>
      <c r="D126" s="110" t="str">
        <f>DATASHEET!D114</f>
        <v>M</v>
      </c>
      <c r="E126" s="110" t="str">
        <f>IFERROR(VLOOKUP(A126,'[5]Y12 Students'!$E$3:$I$271,5,FALSE),"")</f>
        <v>INTERNAL</v>
      </c>
      <c r="F126" s="110" t="str">
        <f>DATASHEET!E114</f>
        <v>N</v>
      </c>
      <c r="G126" s="110" t="str">
        <f>DATASHEET!F114</f>
        <v>White Eastern European</v>
      </c>
      <c r="H126" s="110" t="str">
        <f>DATASHEET!G114</f>
        <v>N</v>
      </c>
      <c r="I126" s="110" t="str">
        <f>DATASHEET!H114</f>
        <v>N</v>
      </c>
      <c r="J126" s="111" t="str">
        <f>DATASHEET!J114</f>
        <v>4.75+ (C/B)</v>
      </c>
      <c r="K126" s="104" t="str">
        <f t="shared" si="77"/>
        <v/>
      </c>
      <c r="L126" s="104" t="str">
        <f t="shared" si="78"/>
        <v/>
      </c>
      <c r="M126" s="336" t="str">
        <f>IF(COUNT(L3VA!$N126,L3VA!$Z126,L3VA!$T126,L3VA!$AF126,L3VA!$AX126,L3VA!$AR126,L3VA!$BJ126,L3VA!$BD126,L3VA!$BP126,L3VA!#REF!,L3VA!$AL126,L3VA!$BV126,L3VA!$CH126,L3VA!$CZ126,L3VA!$CN126,L3VA!$DF126,L3VA!$CB126,L3VA!#REF!,L3VA!$DR126,L3VA!$DX126,L3VA!$ED126,L3VA!$EJ126,L3VA!$EP126,L3VA!$EV126,L3VA!$FB126,L3VA!$DL126)=0,"",AVERAGE(N126,Z126,T126,AF126,AL126,AX126,AR126,BJ126,BD126,BP126,BV126,CH126,CZ126,CN126,DF126,CB126,DR126,DX126,ED126,EJ126,EP126,EV126,FB126,DL126))</f>
        <v/>
      </c>
      <c r="N126" s="123" t="str">
        <f t="shared" si="81"/>
        <v/>
      </c>
      <c r="O126" s="124">
        <f>IFERROR(INDEX(DATASHEET!$A$1:$GG$231,MATCH(L3VA!$A126,DATASHEET!$A$1:$A$231,0),MATCH(L3VA!P$2,DATASHEET!$A$1:$GG$1,0)),"")</f>
        <v>0</v>
      </c>
      <c r="P126" s="105">
        <f>IF(VLOOKUP(L3VA!$A126,DATASHEET!$A$2:$EW$231,22,FALSE)="","",VLOOKUP(L3VA!$A126,DATASHEET!$A$2:$EW$231,22,FALSE))</f>
        <v>0</v>
      </c>
      <c r="Q126" s="105" t="str">
        <f t="shared" si="82"/>
        <v/>
      </c>
      <c r="R126" s="106" t="str">
        <f>IF(ISBLANK(DATASHEET!AF114),"",DATASHEET!AF114)</f>
        <v/>
      </c>
      <c r="S126" s="107" t="str">
        <f>IF(ISBLANK(DATASHEET!AG114),"",DATASHEET!AG114)</f>
        <v/>
      </c>
      <c r="T126" s="123" t="str">
        <f t="shared" si="83"/>
        <v/>
      </c>
      <c r="U126" s="124">
        <f>IFERROR(INDEX(DATASHEET!$A$1:$GG$231,MATCH(L3VA!$A126,DATASHEET!$A$1:$A$231,0),MATCH(L3VA!V$2,DATASHEET!$A$1:$GG$1,0)),"")</f>
        <v>0</v>
      </c>
      <c r="V126" s="105">
        <f>IF(VLOOKUP(L3VA!$A126,DATASHEET!$A$2:$EW$231,27,FALSE)="","",VLOOKUP(L3VA!$A126,DATASHEET!$A$2:$EW$231,27,FALSE))</f>
        <v>0</v>
      </c>
      <c r="W126" s="105" t="str">
        <f t="shared" si="84"/>
        <v/>
      </c>
      <c r="X126" s="106" t="str">
        <f>IF(ISBLANK(DATASHEET!AK114),"",DATASHEET!AK114)</f>
        <v>AWI</v>
      </c>
      <c r="Y126" s="107" t="str">
        <f>IF(ISBLANK(DATASHEET!AL114),"",DATASHEET!AL114)</f>
        <v>12D-BI-1</v>
      </c>
      <c r="Z126" s="123" t="str">
        <f t="shared" si="85"/>
        <v/>
      </c>
      <c r="AA126" s="124">
        <f>IFERROR(INDEX(DATASHEET!$A$1:$GG$231,MATCH(L3VA!$A126,DATASHEET!$A$1:$A$231,0),MATCH(L3VA!AB$2,DATASHEET!$A$1:$GG$1,0)),"")</f>
        <v>0</v>
      </c>
      <c r="AB126" s="105" t="str">
        <f>IF(VLOOKUP(L3VA!$A126,DATASHEET!$A$2:$EW$231,32,FALSE)="","",VLOOKUP(L3VA!$A126,DATASHEET!$A$2:$EW$231,32,FALSE))</f>
        <v/>
      </c>
      <c r="AC126" s="105" t="str">
        <f t="shared" si="86"/>
        <v/>
      </c>
      <c r="AD126" s="106" t="str">
        <f>IF(ISBLANK(DATASHEET!AP114),"",DATASHEET!AP114)</f>
        <v/>
      </c>
      <c r="AE126" s="107" t="str">
        <f>IF(ISBLANK(DATASHEET!AQ114),"",DATASHEET!AQ114)</f>
        <v/>
      </c>
      <c r="AF126" s="123" t="str">
        <f t="shared" si="87"/>
        <v/>
      </c>
      <c r="AG126" s="124">
        <f>IFERROR(INDEX(DATASHEET!$A$1:$GG$231,MATCH(L3VA!$A126,DATASHEET!$A$1:$A$231,0),MATCH(L3VA!AH$2,DATASHEET!$A$1:$GG$1,0)),"")</f>
        <v>0</v>
      </c>
      <c r="AH126" s="105" t="str">
        <f>IF(VLOOKUP(L3VA!$A126,DATASHEET!$A$2:$EW$231,37,FALSE)="","",VLOOKUP(L3VA!$A126,DATASHEET!$A$2:$EW$231,37,FALSE))</f>
        <v>AWI</v>
      </c>
      <c r="AI126" s="105" t="str">
        <f t="shared" si="88"/>
        <v/>
      </c>
      <c r="AJ126" s="106" t="str">
        <f>IF(ISBLANK(DATASHEET!AU114),"",DATASHEET!AU114)</f>
        <v/>
      </c>
      <c r="AK126" s="107" t="str">
        <f>IF(ISBLANK(DATASHEET!AV114),"",DATASHEET!AV114)</f>
        <v/>
      </c>
      <c r="AL126" s="123" t="str">
        <f t="shared" si="89"/>
        <v/>
      </c>
      <c r="AM126" s="124">
        <f>IFERROR(INDEX(DATASHEET!$A$1:$GG$231,MATCH(L3VA!$A126,DATASHEET!$A$1:$A$231,0),MATCH(L3VA!AN$2,DATASHEET!$A$1:$GG$1,0)),"")</f>
        <v>0</v>
      </c>
      <c r="AN126" s="105" t="str">
        <f>IF(VLOOKUP(L3VA!$A126,DATASHEET!$A$2:$EW$231,42,FALSE)="","",VLOOKUP(L3VA!$A126,DATASHEET!$A$2:$EW$231,42,FALSE))</f>
        <v/>
      </c>
      <c r="AO126" s="105" t="str">
        <f t="shared" si="90"/>
        <v/>
      </c>
      <c r="AP126" s="106" t="str">
        <f>IF(ISBLANK(DATASHEET!AZ114),"",DATASHEET!AZ114)</f>
        <v/>
      </c>
      <c r="AQ126" s="107" t="str">
        <f>IF(ISBLANK(DATASHEET!BA114),"",DATASHEET!BA114)</f>
        <v/>
      </c>
      <c r="AR126" s="123" t="str">
        <f t="shared" si="91"/>
        <v/>
      </c>
      <c r="AS126" s="124">
        <f>IFERROR(INDEX(DATASHEET!$A$1:$GG$231,MATCH(L3VA!$A126,DATASHEET!$A$1:$A$231,0),MATCH(L3VA!AT$2,DATASHEET!$A$1:$GG$1,0)),"")</f>
        <v>0</v>
      </c>
      <c r="AT126" s="105" t="str">
        <f>IF(VLOOKUP(L3VA!$A126,DATASHEET!$A$2:$EW$231,47,FALSE)="","",VLOOKUP(L3VA!$A126,DATASHEET!$A$2:$EW$231,47,FALSE))</f>
        <v/>
      </c>
      <c r="AU126" s="105" t="str">
        <f t="shared" si="92"/>
        <v/>
      </c>
      <c r="AV126" s="106" t="str">
        <f>IF(ISBLANK(DATASHEET!BE114),"",DATASHEET!BE114)</f>
        <v/>
      </c>
      <c r="AW126" s="107" t="str">
        <f>IF(ISBLANK(DATASHEET!BF114),"",DATASHEET!BF114)</f>
        <v/>
      </c>
      <c r="AX126" s="123" t="str">
        <f t="shared" si="93"/>
        <v/>
      </c>
      <c r="AY126" s="124">
        <f>IFERROR(INDEX(DATASHEET!$A$1:$GG$231,MATCH(L3VA!$A126,DATASHEET!$A$1:$A$231,0),MATCH(L3VA!AZ$2,DATASHEET!$A$1:$GG$1,0)),"")</f>
        <v>0</v>
      </c>
      <c r="AZ126" s="105" t="str">
        <f>IF(VLOOKUP(L3VA!$A126,DATASHEET!$A$2:$EW$231,52,FALSE)="","",VLOOKUP(L3VA!$A126,DATASHEET!$A$2:$EW$231,52,FALSE))</f>
        <v/>
      </c>
      <c r="BA126" s="105" t="str">
        <f t="shared" si="94"/>
        <v/>
      </c>
      <c r="BB126" s="106" t="str">
        <f>IF(ISBLANK(DATASHEET!BJ114),"",DATASHEET!BJ114)</f>
        <v/>
      </c>
      <c r="BC126" s="107" t="str">
        <f>IF(ISBLANK(DATASHEET!BK114),"",DATASHEET!BK114)</f>
        <v/>
      </c>
      <c r="BD126" s="123" t="str">
        <f t="shared" si="95"/>
        <v/>
      </c>
      <c r="BE126" s="124">
        <f>IFERROR(INDEX(DATASHEET!$A$1:$GG$231,MATCH(L3VA!$A126,DATASHEET!$A$1:$A$231,0),MATCH(L3VA!BF$2,DATASHEET!$A$1:$GG$1,0)),"")</f>
        <v>0</v>
      </c>
      <c r="BF126" s="105" t="str">
        <f>IF(VLOOKUP(L3VA!$A126,DATASHEET!$A$2:$EW$231,57,FALSE)="","",VLOOKUP(L3VA!$A126,DATASHEET!$A$2:$EW$231,57,FALSE))</f>
        <v/>
      </c>
      <c r="BG126" s="105" t="str">
        <f t="shared" si="96"/>
        <v/>
      </c>
      <c r="BH126" s="106" t="str">
        <f>IF(ISBLANK(DATASHEET!BO114),"",DATASHEET!BO114)</f>
        <v/>
      </c>
      <c r="BI126" s="107" t="str">
        <f>IF(ISBLANK(DATASHEET!BP114),"",DATASHEET!BP114)</f>
        <v/>
      </c>
      <c r="BJ126" s="123" t="str">
        <f t="shared" si="97"/>
        <v/>
      </c>
      <c r="BK126" s="124">
        <f>IFERROR(INDEX(DATASHEET!$A$1:$GG$231,MATCH(L3VA!$A126,DATASHEET!$A$1:$A$231,0),MATCH(L3VA!BL$2,DATASHEET!$A$1:$GG$1,0)),"")</f>
        <v>0</v>
      </c>
      <c r="BL126" s="105" t="str">
        <f>IF(VLOOKUP(L3VA!$A126,DATASHEET!$A$2:$EW$231,62,FALSE)="","",VLOOKUP(L3VA!$A126,DATASHEET!$A$2:$EW$231,62,FALSE))</f>
        <v/>
      </c>
      <c r="BM126" s="105" t="str">
        <f t="shared" si="98"/>
        <v/>
      </c>
      <c r="BN126" s="106" t="str">
        <f>IF(ISBLANK(DATASHEET!BT114),"",DATASHEET!BT114)</f>
        <v/>
      </c>
      <c r="BO126" s="107" t="str">
        <f>IF(ISBLANK(DATASHEET!BU114),"",DATASHEET!BU114)</f>
        <v/>
      </c>
      <c r="BP126" s="123" t="str">
        <f t="shared" si="99"/>
        <v/>
      </c>
      <c r="BQ126" s="124">
        <f>IFERROR(INDEX(DATASHEET!$A$1:$GG$231,MATCH(L3VA!$A126,DATASHEET!$A$1:$A$231,0),MATCH(L3VA!BR$2,DATASHEET!$A$1:$GG$1,0)),"")</f>
        <v>0</v>
      </c>
      <c r="BR126" s="105" t="str">
        <f>IF(VLOOKUP(L3VA!$A126,DATASHEET!$A$2:$EW$231,67,FALSE)="","",VLOOKUP(L3VA!$A126,DATASHEET!$A$2:$EW$231,67,FALSE))</f>
        <v/>
      </c>
      <c r="BS126" s="105" t="str">
        <f t="shared" si="100"/>
        <v/>
      </c>
      <c r="BT126" s="106" t="str">
        <f>IF(ISBLANK(DATASHEET!BY114),"",DATASHEET!BY114)</f>
        <v/>
      </c>
      <c r="BU126" s="107" t="str">
        <f>IF(ISBLANK(DATASHEET!BZ114),"",DATASHEET!BZ114)</f>
        <v/>
      </c>
      <c r="BV126" s="123" t="str">
        <f t="shared" si="101"/>
        <v/>
      </c>
      <c r="BW126" s="124">
        <f>IFERROR(INDEX(DATASHEET!$A$1:$GG$231,MATCH(L3VA!$A126,DATASHEET!$A$1:$A$231,0),MATCH(L3VA!BX$2,DATASHEET!$A$1:$GG$1,0)),"")</f>
        <v>0</v>
      </c>
      <c r="BX126" s="105" t="str">
        <f>IF(VLOOKUP(L3VA!$A126,DATASHEET!$A$2:$EW$231,77,FALSE)="","",VLOOKUP(L3VA!$A126,DATASHEET!$A$2:$EW$231,77,FALSE))</f>
        <v/>
      </c>
      <c r="BY126" s="105" t="str">
        <f t="shared" si="102"/>
        <v/>
      </c>
      <c r="BZ126" s="106" t="str">
        <f>IF(ISBLANK(DATASHEET!CI114),"",DATASHEET!CI114)</f>
        <v/>
      </c>
      <c r="CA126" s="107" t="str">
        <f>IF(ISBLANK(DATASHEET!CJ114),"",DATASHEET!CJ114)</f>
        <v/>
      </c>
      <c r="CB126" s="123" t="str">
        <f t="shared" si="103"/>
        <v/>
      </c>
      <c r="CC126" s="124">
        <f>IFERROR(INDEX(DATASHEET!$A$1:$GG$231,MATCH(L3VA!$A126,DATASHEET!$A$1:$A$231,0),MATCH(L3VA!CD$2,DATASHEET!$A$1:$GG$1,0)),"")</f>
        <v>0</v>
      </c>
      <c r="CD126" s="105" t="str">
        <f>IF(VLOOKUP(L3VA!$A126,DATASHEET!$A$2:$EW$231,82,FALSE)="","",VLOOKUP(L3VA!$A126,DATASHEET!$A$2:$EW$231,82,FALSE))</f>
        <v>BH</v>
      </c>
      <c r="CE126" s="105" t="str">
        <f t="shared" si="104"/>
        <v/>
      </c>
      <c r="CF126" s="106" t="str">
        <f>IF(ISBLANK(DATASHEET!CN114),"",DATASHEET!CN114)</f>
        <v/>
      </c>
      <c r="CG126" s="107" t="str">
        <f>IF(ISBLANK(DATASHEET!CO114),"",DATASHEET!CO114)</f>
        <v/>
      </c>
      <c r="CH126" s="123" t="str">
        <f t="shared" si="105"/>
        <v/>
      </c>
      <c r="CI126" s="124">
        <f>IFERROR(INDEX(DATASHEET!$A$1:$GG$231,MATCH(L3VA!$A126,DATASHEET!$A$1:$A$231,0),MATCH(L3VA!CJ$2,DATASHEET!$A$1:$GG$1,0)),"")</f>
        <v>0</v>
      </c>
      <c r="CJ126" s="105" t="str">
        <f>IF(VLOOKUP(L3VA!$A126,DATASHEET!$A$2:$EW$231,87,FALSE)="","",VLOOKUP(L3VA!$A126,DATASHEET!$A$2:$EW$231,87,FALSE))</f>
        <v/>
      </c>
      <c r="CK126" s="105" t="str">
        <f t="shared" si="79"/>
        <v/>
      </c>
      <c r="CL126" s="106" t="str">
        <f>IF(ISBLANK(DATASHEET!CS114),"",DATASHEET!CS114)</f>
        <v/>
      </c>
      <c r="CM126" s="107" t="str">
        <f>IF(ISBLANK(DATASHEET!CT114),"",DATASHEET!CT114)</f>
        <v/>
      </c>
      <c r="CN126" s="123" t="str">
        <f t="shared" si="106"/>
        <v/>
      </c>
      <c r="CO126" s="124">
        <f>IFERROR(INDEX(DATASHEET!$A$1:$GG$231,MATCH(L3VA!$A126,DATASHEET!$A$1:$A$231,0),MATCH(L3VA!CP$2,DATASHEET!$A$1:$GG$1,0)),"")</f>
        <v>0</v>
      </c>
      <c r="CP126" s="105" t="str">
        <f>IF(VLOOKUP(L3VA!$A126,DATASHEET!$A$2:$EW$231,92,FALSE)="","",VLOOKUP(L3VA!$A126,DATASHEET!$A$2:$EW$231,92,FALSE))</f>
        <v/>
      </c>
      <c r="CQ126" s="105" t="str">
        <f t="shared" si="107"/>
        <v/>
      </c>
      <c r="CR126" s="106" t="str">
        <f>IF(ISBLANK(DATASHEET!CX114),"",DATASHEET!CX114)</f>
        <v/>
      </c>
      <c r="CS126" s="107" t="str">
        <f>IF(ISBLANK(DATASHEET!CY114),"",DATASHEET!CY114)</f>
        <v/>
      </c>
      <c r="CT126" s="123" t="str">
        <f t="shared" si="108"/>
        <v/>
      </c>
      <c r="CU126" s="124">
        <f>IFERROR(INDEX(DATASHEET!$A$1:$GG$231,MATCH(L3VA!$A126,DATASHEET!$A$1:$A$231,0),MATCH(L3VA!CV$2,DATASHEET!$A$1:$GG$1,0)),"")</f>
        <v>0</v>
      </c>
      <c r="CV126" s="105" t="str">
        <f>IF(VLOOKUP(L3VA!$A126,DATASHEET!$A$2:$EW$231,107,FALSE)="","",VLOOKUP(L3VA!$A126,DATASHEET!$A$2:$EW$231,107,FALSE))</f>
        <v/>
      </c>
      <c r="CW126" s="105" t="str">
        <f t="shared" si="109"/>
        <v/>
      </c>
      <c r="CX126" s="106" t="str">
        <f>IF(ISBLANK(DATASHEET!DC114),"",DATASHEET!DC114)</f>
        <v/>
      </c>
      <c r="CY126" s="107" t="str">
        <f>IF(ISBLANK(DATASHEET!DD114),"",DATASHEET!DD114)</f>
        <v/>
      </c>
      <c r="CZ126" s="123" t="str">
        <f t="shared" si="110"/>
        <v/>
      </c>
      <c r="DA126" s="124">
        <f>IFERROR(INDEX(DATASHEET!$A$1:$GG$231,MATCH(L3VA!$A126,DATASHEET!$A$1:$A$231,0),MATCH(L3VA!DB$2,DATASHEET!$A$1:$GG$1,0)),"")</f>
        <v>0</v>
      </c>
      <c r="DB126" s="105" t="str">
        <f>IF(VLOOKUP(L3VA!$A126,DATASHEET!$A$2:$EW$231,97,FALSE)="","",VLOOKUP(L3VA!$A126,DATASHEET!$A$2:$EW$231,97,FALSE))</f>
        <v/>
      </c>
      <c r="DC126" s="105" t="str">
        <f t="shared" si="111"/>
        <v/>
      </c>
      <c r="DD126" s="106" t="str">
        <f>IF(ISBLANK(DATASHEET!DH114),"",DATASHEET!DH114)</f>
        <v/>
      </c>
      <c r="DE126" s="107" t="str">
        <f>IF(ISBLANK(DATASHEET!DI114),"",DATASHEET!DI114)</f>
        <v/>
      </c>
      <c r="DF126" s="123" t="str">
        <f t="shared" si="112"/>
        <v/>
      </c>
      <c r="DG126" s="124">
        <f>IFERROR(INDEX(DATASHEET!$A$1:$GG$231,MATCH(L3VA!$A126,DATASHEET!$A$1:$A$231,0),MATCH(L3VA!DH$2,DATASHEET!$A$1:$GG$1,0)),"")</f>
        <v>0</v>
      </c>
      <c r="DH126" s="105" t="str">
        <f>IF(VLOOKUP(L3VA!$A126,DATASHEET!$A$2:$EW$231,102,FALSE)="","",VLOOKUP(L3VA!$A126,DATASHEET!$A$2:$EW$231,102,FALSE))</f>
        <v/>
      </c>
      <c r="DI126" s="105" t="str">
        <f t="shared" si="113"/>
        <v/>
      </c>
      <c r="DJ126" s="106" t="str">
        <f>IF(ISBLANK(DATASHEET!DM114),"",DATASHEET!DM114)</f>
        <v>JQ</v>
      </c>
      <c r="DK126" s="107" t="str">
        <f>IF(ISBLANK(DATASHEET!DN114),"",DATASHEET!DN114)</f>
        <v>12B-MA-5</v>
      </c>
      <c r="DL126" s="123" t="str">
        <f t="shared" si="114"/>
        <v/>
      </c>
      <c r="DM126" s="124">
        <f>IFERROR(INDEX(DATASHEET!$A$1:$GG$231,MATCH(L3VA!$A126,DATASHEET!$A$1:$A$231,0),MATCH(L3VA!DN$2,DATASHEET!$A$1:$GG$1,0)),"")</f>
        <v>0</v>
      </c>
      <c r="DN126" s="105" t="str">
        <f>IF(VLOOKUP(L3VA!$A126,DATASHEET!$A$2:$FW$231,112,FALSE)="","",VLOOKUP(L3VA!$A126,DATASHEET!$A$2:$FW$231,112,FALSE))</f>
        <v/>
      </c>
      <c r="DO126" s="105" t="str">
        <f t="shared" si="80"/>
        <v/>
      </c>
      <c r="DP126" s="106" t="str">
        <f>IF(ISBLANK(DATASHEET!DR114),"",DATASHEET!DR114)</f>
        <v/>
      </c>
      <c r="DQ126" s="107" t="str">
        <f>IF(ISBLANK(DATASHEET!DS114),"",DATASHEET!DS114)</f>
        <v/>
      </c>
      <c r="DR126" s="123" t="str">
        <f t="shared" si="115"/>
        <v/>
      </c>
      <c r="DS126" s="124">
        <f>IFERROR(INDEX(DATASHEET!$A$1:$GG$231,MATCH(L3VA!$A126,DATASHEET!$A$1:$A$231,0),MATCH(L3VA!DT$2,DATASHEET!$A$1:$GG$1,0)),"")</f>
        <v>0</v>
      </c>
      <c r="DT126" s="105" t="str">
        <f>IF(VLOOKUP(L3VA!$A126,DATASHEET!$A$2:$EW$231,117,FALSE)="","",VLOOKUP(L3VA!$A126,DATASHEET!$A$2:$EW$231,117,FALSE))</f>
        <v>JQ</v>
      </c>
      <c r="DU126" s="105" t="str">
        <f t="shared" si="116"/>
        <v/>
      </c>
      <c r="DV126" s="106" t="str">
        <f>IF(ISBLANK(DATASHEET!DW114),"",DATASHEET!DW114)</f>
        <v/>
      </c>
      <c r="DW126" s="107" t="str">
        <f>IF(ISBLANK(DATASHEET!DX114),"",DATASHEET!DX114)</f>
        <v/>
      </c>
      <c r="DX126" s="123" t="str">
        <f t="shared" si="117"/>
        <v/>
      </c>
      <c r="DY126" s="124" t="str">
        <f>IFERROR(INDEX(DATASHEET!$A$1:$GG$231,MATCH(L3VA!$A126,DATASHEET!$A$1:$A$231,0),MATCH(L3VA!DZ$2,DATASHEET!$A$1:$GG$1,0)),"")</f>
        <v/>
      </c>
      <c r="DZ126" s="105" t="str">
        <f>IF(VLOOKUP(L3VA!$A126,DATASHEET!$A$2:$EW$231,122,FALSE)="","",VLOOKUP(L3VA!$A126,DATASHEET!$A$2:$EW$231,122,FALSE))</f>
        <v/>
      </c>
      <c r="EA126" s="105" t="str">
        <f t="shared" si="118"/>
        <v/>
      </c>
      <c r="EB126" s="106" t="str">
        <f>IF(ISBLANK(DATASHEET!EB114),"",DATASHEET!EB114)</f>
        <v/>
      </c>
      <c r="EC126" s="107" t="str">
        <f>IF(ISBLANK(DATASHEET!EC114),"",DATASHEET!EC114)</f>
        <v/>
      </c>
      <c r="ED126" s="123" t="str">
        <f t="shared" si="119"/>
        <v/>
      </c>
      <c r="EE126" s="124">
        <f>IFERROR(INDEX(DATASHEET!$A$1:$GG$231,MATCH(L3VA!$A126,DATASHEET!$A$1:$A$231,0),MATCH(L3VA!EF$2,DATASHEET!$A$1:$GG$1,0)),"")</f>
        <v>0</v>
      </c>
      <c r="EF126" s="105" t="str">
        <f>IF(VLOOKUP(L3VA!$A126,DATASHEET!$A$2:$EW$231,127,FALSE)="","",VLOOKUP(L3VA!$A126,DATASHEET!$A$2:$EW$231,127,FALSE))</f>
        <v/>
      </c>
      <c r="EG126" s="105" t="str">
        <f t="shared" si="120"/>
        <v/>
      </c>
      <c r="EH126" s="106" t="str">
        <f>IF(ISBLANK(DATASHEET!EG114),"",DATASHEET!EG114)</f>
        <v>AR</v>
      </c>
      <c r="EI126" s="107" t="str">
        <f>IF(ISBLANK(DATASHEET!EH114),"",DATASHEET!EH114)</f>
        <v>12A-PH-9</v>
      </c>
      <c r="EJ126" s="123" t="str">
        <f t="shared" si="121"/>
        <v/>
      </c>
      <c r="EK126" s="124">
        <f>IFERROR(INDEX(DATASHEET!$A$1:$GG$231,MATCH(L3VA!$A126,DATASHEET!$A$1:$A$231,0),MATCH(L3VA!EL$2,DATASHEET!$A$1:$GG$1,0)),"")</f>
        <v>0</v>
      </c>
      <c r="EL126" s="105" t="str">
        <f>IF(VLOOKUP(L3VA!$A126,DATASHEET!$A$2:$EW$231,132,FALSE)="","",VLOOKUP(L3VA!$A126,DATASHEET!$A$2:$EW$231,132,FALSE))</f>
        <v/>
      </c>
      <c r="EM126" s="105" t="str">
        <f t="shared" si="122"/>
        <v/>
      </c>
      <c r="EN126" s="106" t="str">
        <f>IF(ISBLANK(DATASHEET!EL114),"",DATASHEET!EL114)</f>
        <v/>
      </c>
      <c r="EO126" s="107" t="str">
        <f>IF(ISBLANK(DATASHEET!EM114),"",DATASHEET!EM114)</f>
        <v/>
      </c>
      <c r="EP126" s="123" t="str">
        <f t="shared" si="123"/>
        <v/>
      </c>
      <c r="EQ126" s="124">
        <f>IFERROR(INDEX(DATASHEET!$A$1:$GG$231,MATCH(L3VA!$A126,DATASHEET!$A$1:$A$231,0),MATCH(L3VA!ER$2,DATASHEET!$A$1:$GG$1,0)),"")</f>
        <v>0</v>
      </c>
      <c r="ER126" s="105" t="str">
        <f>IF(VLOOKUP(L3VA!$A126,DATASHEET!$A$2:$EW$231,137,FALSE)="","",VLOOKUP(L3VA!$A126,DATASHEET!$A$2:$EW$231,137,FALSE))</f>
        <v>AR</v>
      </c>
      <c r="ES126" s="105" t="str">
        <f t="shared" si="124"/>
        <v/>
      </c>
      <c r="ET126" s="106" t="str">
        <f>IF(ISBLANK(DATASHEET!EQ114),"",DATASHEET!EQ114)</f>
        <v/>
      </c>
      <c r="EU126" s="107" t="str">
        <f>IF(ISBLANK(DATASHEET!ER114),"",DATASHEET!ER114)</f>
        <v/>
      </c>
      <c r="EV126" s="123" t="str">
        <f t="shared" si="125"/>
        <v/>
      </c>
      <c r="EW126" s="124">
        <f>IFERROR(INDEX(DATASHEET!$A$1:$GG$231,MATCH(L3VA!$A126,DATASHEET!$A$1:$A$231,0),MATCH(L3VA!EX$2,DATASHEET!$A$1:$GG$1,0)),"")</f>
        <v>0</v>
      </c>
      <c r="EX126" s="105" t="str">
        <f>IF(VLOOKUP(L3VA!$A126,DATASHEET!$A$2:$EW$231,142,FALSE)="","",VLOOKUP(L3VA!$A126,DATASHEET!$A$2:$EW$231,142,FALSE))</f>
        <v/>
      </c>
      <c r="EY126" s="105" t="str">
        <f t="shared" si="126"/>
        <v/>
      </c>
      <c r="EZ126" s="106" t="str">
        <f>IF(ISBLANK(DATASHEET!EV114),"",DATASHEET!EV114)</f>
        <v/>
      </c>
      <c r="FA126" s="107" t="str">
        <f>IF(ISBLANK(DATASHEET!EW114),"",DATASHEET!EW114)</f>
        <v/>
      </c>
      <c r="FB126" s="123" t="str">
        <f t="shared" si="127"/>
        <v/>
      </c>
      <c r="FC126" s="124">
        <f>IFERROR(INDEX(DATASHEET!$A$1:$GG$231,MATCH(L3VA!$A126,DATASHEET!$A$1:$A$231,0),MATCH(L3VA!FD$2,DATASHEET!$A$1:$GG$1,0)),"")</f>
        <v>0</v>
      </c>
      <c r="FD126" s="105" t="str">
        <f>IF(VLOOKUP(L3VA!$A126,DATASHEET!$A$2:$FW$231,147,FALSE)="","",VLOOKUP(L3VA!$A126,DATASHEET!$A$2:$FW$231,147,FALSE))</f>
        <v/>
      </c>
      <c r="FE126" s="105" t="str">
        <f t="shared" si="128"/>
        <v/>
      </c>
      <c r="FF126" s="106" t="str">
        <f>IF(ISBLANK(DATASHEET!FA114),"",DATASHEET!FA114)</f>
        <v/>
      </c>
      <c r="FG126" s="107" t="str">
        <f>IF(ISBLANK(DATASHEET!FB114),"",DATASHEET!FB114)</f>
        <v/>
      </c>
    </row>
    <row r="127" spans="1:163" x14ac:dyDescent="0.25">
      <c r="A127" s="354">
        <f>DATASHEET!A115</f>
        <v>150793</v>
      </c>
      <c r="B127" s="42" t="str">
        <f>DATASHEET!B115</f>
        <v>LEAR, Eve</v>
      </c>
      <c r="C127" s="109" t="str">
        <f>DATASHEET!C115</f>
        <v>12EW</v>
      </c>
      <c r="D127" s="110" t="str">
        <f>DATASHEET!D115</f>
        <v>F</v>
      </c>
      <c r="E127" s="110" t="str">
        <f>IFERROR(VLOOKUP(A127,'[5]Y12 Students'!$E$3:$I$271,5,FALSE),"")</f>
        <v>INTERNAL</v>
      </c>
      <c r="F127" s="110" t="str">
        <f>DATASHEET!E115</f>
        <v>N</v>
      </c>
      <c r="G127" s="110" t="str">
        <f>DATASHEET!F115</f>
        <v>White - British</v>
      </c>
      <c r="H127" s="110" t="str">
        <f>DATASHEET!G115</f>
        <v>N</v>
      </c>
      <c r="I127" s="110" t="str">
        <f>DATASHEET!H115</f>
        <v>N</v>
      </c>
      <c r="J127" s="111" t="str">
        <f>DATASHEET!J115</f>
        <v>6.25+ (B/A)</v>
      </c>
      <c r="K127" s="104" t="str">
        <f t="shared" si="77"/>
        <v/>
      </c>
      <c r="L127" s="104" t="str">
        <f t="shared" si="78"/>
        <v/>
      </c>
      <c r="M127" s="336" t="str">
        <f>IF(COUNT(L3VA!$N127,L3VA!$Z127,L3VA!$T127,L3VA!$AF127,L3VA!$AX127,L3VA!$AR127,L3VA!$BJ127,L3VA!$BD127,L3VA!$BP127,L3VA!#REF!,L3VA!$AL127,L3VA!$BV127,L3VA!$CH127,L3VA!$CZ127,L3VA!$CN127,L3VA!$DF127,L3VA!$CB127,L3VA!#REF!,L3VA!$DR127,L3VA!$DX127,L3VA!$ED127,L3VA!$EJ127,L3VA!$EP127,L3VA!$EV127,L3VA!$FB127,L3VA!$DL127)=0,"",AVERAGE(N127,Z127,T127,AF127,AL127,AX127,AR127,BJ127,BD127,BP127,BV127,CH127,CZ127,CN127,DF127,CB127,DR127,DX127,ED127,EJ127,EP127,EV127,FB127,DL127))</f>
        <v/>
      </c>
      <c r="N127" s="123" t="str">
        <f t="shared" si="81"/>
        <v/>
      </c>
      <c r="O127" s="124">
        <f>IFERROR(INDEX(DATASHEET!$A$1:$GG$231,MATCH(L3VA!$A127,DATASHEET!$A$1:$A$231,0),MATCH(L3VA!P$2,DATASHEET!$A$1:$GG$1,0)),"")</f>
        <v>0</v>
      </c>
      <c r="P127" s="105">
        <f>IF(VLOOKUP(L3VA!$A127,DATASHEET!$A$2:$EW$231,22,FALSE)="","",VLOOKUP(L3VA!$A127,DATASHEET!$A$2:$EW$231,22,FALSE))</f>
        <v>0</v>
      </c>
      <c r="Q127" s="105" t="str">
        <f t="shared" si="82"/>
        <v/>
      </c>
      <c r="R127" s="106" t="str">
        <f>IF(ISBLANK(DATASHEET!AF115),"",DATASHEET!AF115)</f>
        <v/>
      </c>
      <c r="S127" s="107" t="str">
        <f>IF(ISBLANK(DATASHEET!AG115),"",DATASHEET!AG115)</f>
        <v/>
      </c>
      <c r="T127" s="123" t="str">
        <f t="shared" si="83"/>
        <v/>
      </c>
      <c r="U127" s="124">
        <f>IFERROR(INDEX(DATASHEET!$A$1:$GG$231,MATCH(L3VA!$A127,DATASHEET!$A$1:$A$231,0),MATCH(L3VA!V$2,DATASHEET!$A$1:$GG$1,0)),"")</f>
        <v>0</v>
      </c>
      <c r="V127" s="105">
        <f>IF(VLOOKUP(L3VA!$A127,DATASHEET!$A$2:$EW$231,27,FALSE)="","",VLOOKUP(L3VA!$A127,DATASHEET!$A$2:$EW$231,27,FALSE))</f>
        <v>0</v>
      </c>
      <c r="W127" s="105" t="str">
        <f t="shared" si="84"/>
        <v/>
      </c>
      <c r="X127" s="106" t="str">
        <f>IF(ISBLANK(DATASHEET!AK115),"",DATASHEET!AK115)</f>
        <v/>
      </c>
      <c r="Y127" s="107" t="str">
        <f>IF(ISBLANK(DATASHEET!AL115),"",DATASHEET!AL115)</f>
        <v/>
      </c>
      <c r="Z127" s="123" t="str">
        <f t="shared" si="85"/>
        <v/>
      </c>
      <c r="AA127" s="124">
        <f>IFERROR(INDEX(DATASHEET!$A$1:$GG$231,MATCH(L3VA!$A127,DATASHEET!$A$1:$A$231,0),MATCH(L3VA!AB$2,DATASHEET!$A$1:$GG$1,0)),"")</f>
        <v>0</v>
      </c>
      <c r="AB127" s="105" t="str">
        <f>IF(VLOOKUP(L3VA!$A127,DATASHEET!$A$2:$EW$231,32,FALSE)="","",VLOOKUP(L3VA!$A127,DATASHEET!$A$2:$EW$231,32,FALSE))</f>
        <v/>
      </c>
      <c r="AC127" s="105" t="str">
        <f t="shared" si="86"/>
        <v/>
      </c>
      <c r="AD127" s="106" t="str">
        <f>IF(ISBLANK(DATASHEET!AP115),"",DATASHEET!AP115)</f>
        <v/>
      </c>
      <c r="AE127" s="107" t="str">
        <f>IF(ISBLANK(DATASHEET!AQ115),"",DATASHEET!AQ115)</f>
        <v/>
      </c>
      <c r="AF127" s="123" t="str">
        <f t="shared" si="87"/>
        <v/>
      </c>
      <c r="AG127" s="124">
        <f>IFERROR(INDEX(DATASHEET!$A$1:$GG$231,MATCH(L3VA!$A127,DATASHEET!$A$1:$A$231,0),MATCH(L3VA!AH$2,DATASHEET!$A$1:$GG$1,0)),"")</f>
        <v>0</v>
      </c>
      <c r="AH127" s="105" t="str">
        <f>IF(VLOOKUP(L3VA!$A127,DATASHEET!$A$2:$EW$231,37,FALSE)="","",VLOOKUP(L3VA!$A127,DATASHEET!$A$2:$EW$231,37,FALSE))</f>
        <v/>
      </c>
      <c r="AI127" s="105" t="str">
        <f t="shared" si="88"/>
        <v/>
      </c>
      <c r="AJ127" s="106" t="str">
        <f>IF(ISBLANK(DATASHEET!AU115),"",DATASHEET!AU115)</f>
        <v/>
      </c>
      <c r="AK127" s="107" t="str">
        <f>IF(ISBLANK(DATASHEET!AV115),"",DATASHEET!AV115)</f>
        <v/>
      </c>
      <c r="AL127" s="123" t="str">
        <f t="shared" si="89"/>
        <v/>
      </c>
      <c r="AM127" s="124">
        <f>IFERROR(INDEX(DATASHEET!$A$1:$GG$231,MATCH(L3VA!$A127,DATASHEET!$A$1:$A$231,0),MATCH(L3VA!AN$2,DATASHEET!$A$1:$GG$1,0)),"")</f>
        <v>0</v>
      </c>
      <c r="AN127" s="105" t="str">
        <f>IF(VLOOKUP(L3VA!$A127,DATASHEET!$A$2:$EW$231,42,FALSE)="","",VLOOKUP(L3VA!$A127,DATASHEET!$A$2:$EW$231,42,FALSE))</f>
        <v/>
      </c>
      <c r="AO127" s="105" t="str">
        <f t="shared" si="90"/>
        <v/>
      </c>
      <c r="AP127" s="106" t="str">
        <f>IF(ISBLANK(DATASHEET!AZ115),"",DATASHEET!AZ115)</f>
        <v/>
      </c>
      <c r="AQ127" s="107" t="str">
        <f>IF(ISBLANK(DATASHEET!BA115),"",DATASHEET!BA115)</f>
        <v/>
      </c>
      <c r="AR127" s="123" t="str">
        <f t="shared" si="91"/>
        <v/>
      </c>
      <c r="AS127" s="124">
        <f>IFERROR(INDEX(DATASHEET!$A$1:$GG$231,MATCH(L3VA!$A127,DATASHEET!$A$1:$A$231,0),MATCH(L3VA!AT$2,DATASHEET!$A$1:$GG$1,0)),"")</f>
        <v>0</v>
      </c>
      <c r="AT127" s="105" t="str">
        <f>IF(VLOOKUP(L3VA!$A127,DATASHEET!$A$2:$EW$231,47,FALSE)="","",VLOOKUP(L3VA!$A127,DATASHEET!$A$2:$EW$231,47,FALSE))</f>
        <v/>
      </c>
      <c r="AU127" s="105" t="str">
        <f t="shared" si="92"/>
        <v/>
      </c>
      <c r="AV127" s="106" t="str">
        <f>IF(ISBLANK(DATASHEET!BE115),"",DATASHEET!BE115)</f>
        <v/>
      </c>
      <c r="AW127" s="107" t="str">
        <f>IF(ISBLANK(DATASHEET!BF115),"",DATASHEET!BF115)</f>
        <v/>
      </c>
      <c r="AX127" s="123" t="str">
        <f t="shared" si="93"/>
        <v/>
      </c>
      <c r="AY127" s="124">
        <f>IFERROR(INDEX(DATASHEET!$A$1:$GG$231,MATCH(L3VA!$A127,DATASHEET!$A$1:$A$231,0),MATCH(L3VA!AZ$2,DATASHEET!$A$1:$GG$1,0)),"")</f>
        <v>0</v>
      </c>
      <c r="AZ127" s="105" t="str">
        <f>IF(VLOOKUP(L3VA!$A127,DATASHEET!$A$2:$EW$231,52,FALSE)="","",VLOOKUP(L3VA!$A127,DATASHEET!$A$2:$EW$231,52,FALSE))</f>
        <v/>
      </c>
      <c r="BA127" s="105" t="str">
        <f t="shared" si="94"/>
        <v/>
      </c>
      <c r="BB127" s="106" t="str">
        <f>IF(ISBLANK(DATASHEET!BJ115),"",DATASHEET!BJ115)</f>
        <v/>
      </c>
      <c r="BC127" s="107" t="str">
        <f>IF(ISBLANK(DATASHEET!BK115),"",DATASHEET!BK115)</f>
        <v/>
      </c>
      <c r="BD127" s="123" t="str">
        <f t="shared" si="95"/>
        <v/>
      </c>
      <c r="BE127" s="124">
        <f>IFERROR(INDEX(DATASHEET!$A$1:$GG$231,MATCH(L3VA!$A127,DATASHEET!$A$1:$A$231,0),MATCH(L3VA!BF$2,DATASHEET!$A$1:$GG$1,0)),"")</f>
        <v>0</v>
      </c>
      <c r="BF127" s="105" t="str">
        <f>IF(VLOOKUP(L3VA!$A127,DATASHEET!$A$2:$EW$231,57,FALSE)="","",VLOOKUP(L3VA!$A127,DATASHEET!$A$2:$EW$231,57,FALSE))</f>
        <v/>
      </c>
      <c r="BG127" s="105" t="str">
        <f t="shared" si="96"/>
        <v/>
      </c>
      <c r="BH127" s="106" t="str">
        <f>IF(ISBLANK(DATASHEET!BO115),"",DATASHEET!BO115)</f>
        <v/>
      </c>
      <c r="BI127" s="107" t="str">
        <f>IF(ISBLANK(DATASHEET!BP115),"",DATASHEET!BP115)</f>
        <v/>
      </c>
      <c r="BJ127" s="123" t="str">
        <f t="shared" si="97"/>
        <v/>
      </c>
      <c r="BK127" s="124">
        <f>IFERROR(INDEX(DATASHEET!$A$1:$GG$231,MATCH(L3VA!$A127,DATASHEET!$A$1:$A$231,0),MATCH(L3VA!BL$2,DATASHEET!$A$1:$GG$1,0)),"")</f>
        <v>0</v>
      </c>
      <c r="BL127" s="105" t="str">
        <f>IF(VLOOKUP(L3VA!$A127,DATASHEET!$A$2:$EW$231,62,FALSE)="","",VLOOKUP(L3VA!$A127,DATASHEET!$A$2:$EW$231,62,FALSE))</f>
        <v/>
      </c>
      <c r="BM127" s="105" t="str">
        <f t="shared" si="98"/>
        <v/>
      </c>
      <c r="BN127" s="106" t="str">
        <f>IF(ISBLANK(DATASHEET!BT115),"",DATASHEET!BT115)</f>
        <v>BH</v>
      </c>
      <c r="BO127" s="107" t="str">
        <f>IF(ISBLANK(DATASHEET!BU115),"",DATASHEET!BU115)</f>
        <v>12C-EA-4</v>
      </c>
      <c r="BP127" s="123" t="str">
        <f t="shared" si="99"/>
        <v/>
      </c>
      <c r="BQ127" s="124">
        <f>IFERROR(INDEX(DATASHEET!$A$1:$GG$231,MATCH(L3VA!$A127,DATASHEET!$A$1:$A$231,0),MATCH(L3VA!BR$2,DATASHEET!$A$1:$GG$1,0)),"")</f>
        <v>0</v>
      </c>
      <c r="BR127" s="105" t="str">
        <f>IF(VLOOKUP(L3VA!$A127,DATASHEET!$A$2:$EW$231,67,FALSE)="","",VLOOKUP(L3VA!$A127,DATASHEET!$A$2:$EW$231,67,FALSE))</f>
        <v/>
      </c>
      <c r="BS127" s="105" t="str">
        <f t="shared" si="100"/>
        <v/>
      </c>
      <c r="BT127" s="106" t="str">
        <f>IF(ISBLANK(DATASHEET!BY115),"",DATASHEET!BY115)</f>
        <v>JK</v>
      </c>
      <c r="BU127" s="107" t="str">
        <f>IF(ISBLANK(DATASHEET!BZ115),"",DATASHEET!BZ115)</f>
        <v>12A-ENL-5</v>
      </c>
      <c r="BV127" s="123" t="str">
        <f t="shared" si="101"/>
        <v/>
      </c>
      <c r="BW127" s="124">
        <f>IFERROR(INDEX(DATASHEET!$A$1:$GG$231,MATCH(L3VA!$A127,DATASHEET!$A$1:$A$231,0),MATCH(L3VA!BX$2,DATASHEET!$A$1:$GG$1,0)),"")</f>
        <v>0</v>
      </c>
      <c r="BX127" s="105" t="str">
        <f>IF(VLOOKUP(L3VA!$A127,DATASHEET!$A$2:$EW$231,77,FALSE)="","",VLOOKUP(L3VA!$A127,DATASHEET!$A$2:$EW$231,77,FALSE))</f>
        <v>JK</v>
      </c>
      <c r="BY127" s="105" t="str">
        <f t="shared" si="102"/>
        <v/>
      </c>
      <c r="BZ127" s="106" t="str">
        <f>IF(ISBLANK(DATASHEET!CI115),"",DATASHEET!CI115)</f>
        <v/>
      </c>
      <c r="CA127" s="107" t="str">
        <f>IF(ISBLANK(DATASHEET!CJ115),"",DATASHEET!CJ115)</f>
        <v/>
      </c>
      <c r="CB127" s="123" t="str">
        <f t="shared" si="103"/>
        <v/>
      </c>
      <c r="CC127" s="124">
        <f>IFERROR(INDEX(DATASHEET!$A$1:$GG$231,MATCH(L3VA!$A127,DATASHEET!$A$1:$A$231,0),MATCH(L3VA!CD$2,DATASHEET!$A$1:$GG$1,0)),"")</f>
        <v>0</v>
      </c>
      <c r="CD127" s="105" t="str">
        <f>IF(VLOOKUP(L3VA!$A127,DATASHEET!$A$2:$EW$231,82,FALSE)="","",VLOOKUP(L3VA!$A127,DATASHEET!$A$2:$EW$231,82,FALSE))</f>
        <v>BH</v>
      </c>
      <c r="CE127" s="105" t="str">
        <f t="shared" si="104"/>
        <v/>
      </c>
      <c r="CF127" s="106" t="str">
        <f>IF(ISBLANK(DATASHEET!CN115),"",DATASHEET!CN115)</f>
        <v/>
      </c>
      <c r="CG127" s="107" t="str">
        <f>IF(ISBLANK(DATASHEET!CO115),"",DATASHEET!CO115)</f>
        <v/>
      </c>
      <c r="CH127" s="123" t="str">
        <f t="shared" si="105"/>
        <v/>
      </c>
      <c r="CI127" s="124">
        <f>IFERROR(INDEX(DATASHEET!$A$1:$GG$231,MATCH(L3VA!$A127,DATASHEET!$A$1:$A$231,0),MATCH(L3VA!CJ$2,DATASHEET!$A$1:$GG$1,0)),"")</f>
        <v>0</v>
      </c>
      <c r="CJ127" s="105" t="str">
        <f>IF(VLOOKUP(L3VA!$A127,DATASHEET!$A$2:$EW$231,87,FALSE)="","",VLOOKUP(L3VA!$A127,DATASHEET!$A$2:$EW$231,87,FALSE))</f>
        <v/>
      </c>
      <c r="CK127" s="105" t="str">
        <f t="shared" si="79"/>
        <v/>
      </c>
      <c r="CL127" s="106" t="str">
        <f>IF(ISBLANK(DATASHEET!CS115),"",DATASHEET!CS115)</f>
        <v/>
      </c>
      <c r="CM127" s="107" t="str">
        <f>IF(ISBLANK(DATASHEET!CT115),"",DATASHEET!CT115)</f>
        <v/>
      </c>
      <c r="CN127" s="123" t="str">
        <f t="shared" si="106"/>
        <v/>
      </c>
      <c r="CO127" s="124">
        <f>IFERROR(INDEX(DATASHEET!$A$1:$GG$231,MATCH(L3VA!$A127,DATASHEET!$A$1:$A$231,0),MATCH(L3VA!CP$2,DATASHEET!$A$1:$GG$1,0)),"")</f>
        <v>0</v>
      </c>
      <c r="CP127" s="105" t="str">
        <f>IF(VLOOKUP(L3VA!$A127,DATASHEET!$A$2:$EW$231,92,FALSE)="","",VLOOKUP(L3VA!$A127,DATASHEET!$A$2:$EW$231,92,FALSE))</f>
        <v/>
      </c>
      <c r="CQ127" s="105" t="str">
        <f t="shared" si="107"/>
        <v/>
      </c>
      <c r="CR127" s="106" t="str">
        <f>IF(ISBLANK(DATASHEET!CX115),"",DATASHEET!CX115)</f>
        <v/>
      </c>
      <c r="CS127" s="107" t="str">
        <f>IF(ISBLANK(DATASHEET!CY115),"",DATASHEET!CY115)</f>
        <v/>
      </c>
      <c r="CT127" s="123" t="str">
        <f t="shared" si="108"/>
        <v/>
      </c>
      <c r="CU127" s="124">
        <f>IFERROR(INDEX(DATASHEET!$A$1:$GG$231,MATCH(L3VA!$A127,DATASHEET!$A$1:$A$231,0),MATCH(L3VA!CV$2,DATASHEET!$A$1:$GG$1,0)),"")</f>
        <v>0</v>
      </c>
      <c r="CV127" s="105" t="str">
        <f>IF(VLOOKUP(L3VA!$A127,DATASHEET!$A$2:$EW$231,107,FALSE)="","",VLOOKUP(L3VA!$A127,DATASHEET!$A$2:$EW$231,107,FALSE))</f>
        <v/>
      </c>
      <c r="CW127" s="105" t="str">
        <f t="shared" si="109"/>
        <v/>
      </c>
      <c r="CX127" s="106" t="str">
        <f>IF(ISBLANK(DATASHEET!DC115),"",DATASHEET!DC115)</f>
        <v/>
      </c>
      <c r="CY127" s="107" t="str">
        <f>IF(ISBLANK(DATASHEET!DD115),"",DATASHEET!DD115)</f>
        <v/>
      </c>
      <c r="CZ127" s="123" t="str">
        <f t="shared" si="110"/>
        <v/>
      </c>
      <c r="DA127" s="124">
        <f>IFERROR(INDEX(DATASHEET!$A$1:$GG$231,MATCH(L3VA!$A127,DATASHEET!$A$1:$A$231,0),MATCH(L3VA!DB$2,DATASHEET!$A$1:$GG$1,0)),"")</f>
        <v>0</v>
      </c>
      <c r="DB127" s="105" t="str">
        <f>IF(VLOOKUP(L3VA!$A127,DATASHEET!$A$2:$EW$231,97,FALSE)="","",VLOOKUP(L3VA!$A127,DATASHEET!$A$2:$EW$231,97,FALSE))</f>
        <v/>
      </c>
      <c r="DC127" s="105" t="str">
        <f t="shared" si="111"/>
        <v/>
      </c>
      <c r="DD127" s="106" t="str">
        <f>IF(ISBLANK(DATASHEET!DH115),"",DATASHEET!DH115)</f>
        <v/>
      </c>
      <c r="DE127" s="107" t="str">
        <f>IF(ISBLANK(DATASHEET!DI115),"",DATASHEET!DI115)</f>
        <v/>
      </c>
      <c r="DF127" s="123" t="str">
        <f t="shared" si="112"/>
        <v/>
      </c>
      <c r="DG127" s="124">
        <f>IFERROR(INDEX(DATASHEET!$A$1:$GG$231,MATCH(L3VA!$A127,DATASHEET!$A$1:$A$231,0),MATCH(L3VA!DH$2,DATASHEET!$A$1:$GG$1,0)),"")</f>
        <v>0</v>
      </c>
      <c r="DH127" s="105" t="str">
        <f>IF(VLOOKUP(L3VA!$A127,DATASHEET!$A$2:$EW$231,102,FALSE)="","",VLOOKUP(L3VA!$A127,DATASHEET!$A$2:$EW$231,102,FALSE))</f>
        <v/>
      </c>
      <c r="DI127" s="105" t="str">
        <f t="shared" si="113"/>
        <v/>
      </c>
      <c r="DJ127" s="106" t="str">
        <f>IF(ISBLANK(DATASHEET!DM115),"",DATASHEET!DM115)</f>
        <v/>
      </c>
      <c r="DK127" s="107" t="str">
        <f>IF(ISBLANK(DATASHEET!DN115),"",DATASHEET!DN115)</f>
        <v/>
      </c>
      <c r="DL127" s="123" t="str">
        <f t="shared" si="114"/>
        <v/>
      </c>
      <c r="DM127" s="124">
        <f>IFERROR(INDEX(DATASHEET!$A$1:$GG$231,MATCH(L3VA!$A127,DATASHEET!$A$1:$A$231,0),MATCH(L3VA!DN$2,DATASHEET!$A$1:$GG$1,0)),"")</f>
        <v>0</v>
      </c>
      <c r="DN127" s="105" t="str">
        <f>IF(VLOOKUP(L3VA!$A127,DATASHEET!$A$2:$FW$231,112,FALSE)="","",VLOOKUP(L3VA!$A127,DATASHEET!$A$2:$FW$231,112,FALSE))</f>
        <v/>
      </c>
      <c r="DO127" s="105" t="str">
        <f t="shared" si="80"/>
        <v/>
      </c>
      <c r="DP127" s="106" t="str">
        <f>IF(ISBLANK(DATASHEET!DR115),"",DATASHEET!DR115)</f>
        <v/>
      </c>
      <c r="DQ127" s="107" t="str">
        <f>IF(ISBLANK(DATASHEET!DS115),"",DATASHEET!DS115)</f>
        <v/>
      </c>
      <c r="DR127" s="123" t="str">
        <f t="shared" si="115"/>
        <v/>
      </c>
      <c r="DS127" s="124">
        <f>IFERROR(INDEX(DATASHEET!$A$1:$GG$231,MATCH(L3VA!$A127,DATASHEET!$A$1:$A$231,0),MATCH(L3VA!DT$2,DATASHEET!$A$1:$GG$1,0)),"")</f>
        <v>0</v>
      </c>
      <c r="DT127" s="105" t="str">
        <f>IF(VLOOKUP(L3VA!$A127,DATASHEET!$A$2:$EW$231,117,FALSE)="","",VLOOKUP(L3VA!$A127,DATASHEET!$A$2:$EW$231,117,FALSE))</f>
        <v/>
      </c>
      <c r="DU127" s="105" t="str">
        <f t="shared" si="116"/>
        <v/>
      </c>
      <c r="DV127" s="106" t="str">
        <f>IF(ISBLANK(DATASHEET!DW115),"",DATASHEET!DW115)</f>
        <v/>
      </c>
      <c r="DW127" s="107" t="str">
        <f>IF(ISBLANK(DATASHEET!DX115),"",DATASHEET!DX115)</f>
        <v/>
      </c>
      <c r="DX127" s="123" t="str">
        <f t="shared" si="117"/>
        <v/>
      </c>
      <c r="DY127" s="124" t="str">
        <f>IFERROR(INDEX(DATASHEET!$A$1:$GG$231,MATCH(L3VA!$A127,DATASHEET!$A$1:$A$231,0),MATCH(L3VA!DZ$2,DATASHEET!$A$1:$GG$1,0)),"")</f>
        <v/>
      </c>
      <c r="DZ127" s="105" t="str">
        <f>IF(VLOOKUP(L3VA!$A127,DATASHEET!$A$2:$EW$231,122,FALSE)="","",VLOOKUP(L3VA!$A127,DATASHEET!$A$2:$EW$231,122,FALSE))</f>
        <v/>
      </c>
      <c r="EA127" s="105" t="str">
        <f t="shared" si="118"/>
        <v/>
      </c>
      <c r="EB127" s="106" t="str">
        <f>IF(ISBLANK(DATASHEET!EB115),"",DATASHEET!EB115)</f>
        <v/>
      </c>
      <c r="EC127" s="107" t="str">
        <f>IF(ISBLANK(DATASHEET!EC115),"",DATASHEET!EC115)</f>
        <v/>
      </c>
      <c r="ED127" s="123" t="str">
        <f t="shared" si="119"/>
        <v/>
      </c>
      <c r="EE127" s="124">
        <f>IFERROR(INDEX(DATASHEET!$A$1:$GG$231,MATCH(L3VA!$A127,DATASHEET!$A$1:$A$231,0),MATCH(L3VA!EF$2,DATASHEET!$A$1:$GG$1,0)),"")</f>
        <v>0</v>
      </c>
      <c r="EF127" s="105" t="str">
        <f>IF(VLOOKUP(L3VA!$A127,DATASHEET!$A$2:$EW$231,127,FALSE)="","",VLOOKUP(L3VA!$A127,DATASHEET!$A$2:$EW$231,127,FALSE))</f>
        <v/>
      </c>
      <c r="EG127" s="105" t="str">
        <f t="shared" si="120"/>
        <v/>
      </c>
      <c r="EH127" s="106" t="str">
        <f>IF(ISBLANK(DATASHEET!EG115),"",DATASHEET!EG115)</f>
        <v/>
      </c>
      <c r="EI127" s="107" t="str">
        <f>IF(ISBLANK(DATASHEET!EH115),"",DATASHEET!EH115)</f>
        <v/>
      </c>
      <c r="EJ127" s="123" t="str">
        <f t="shared" si="121"/>
        <v/>
      </c>
      <c r="EK127" s="124">
        <f>IFERROR(INDEX(DATASHEET!$A$1:$GG$231,MATCH(L3VA!$A127,DATASHEET!$A$1:$A$231,0),MATCH(L3VA!EL$2,DATASHEET!$A$1:$GG$1,0)),"")</f>
        <v>0</v>
      </c>
      <c r="EL127" s="105" t="str">
        <f>IF(VLOOKUP(L3VA!$A127,DATASHEET!$A$2:$EW$231,132,FALSE)="","",VLOOKUP(L3VA!$A127,DATASHEET!$A$2:$EW$231,132,FALSE))</f>
        <v/>
      </c>
      <c r="EM127" s="105" t="str">
        <f t="shared" si="122"/>
        <v/>
      </c>
      <c r="EN127" s="106" t="str">
        <f>IF(ISBLANK(DATASHEET!EL115),"",DATASHEET!EL115)</f>
        <v>MSA</v>
      </c>
      <c r="EO127" s="107" t="str">
        <f>IF(ISBLANK(DATASHEET!EM115),"",DATASHEET!EM115)</f>
        <v>12E-PO-9</v>
      </c>
      <c r="EP127" s="123" t="str">
        <f t="shared" si="123"/>
        <v/>
      </c>
      <c r="EQ127" s="124">
        <f>IFERROR(INDEX(DATASHEET!$A$1:$GG$231,MATCH(L3VA!$A127,DATASHEET!$A$1:$A$231,0),MATCH(L3VA!ER$2,DATASHEET!$A$1:$GG$1,0)),"")</f>
        <v>0</v>
      </c>
      <c r="ER127" s="105" t="str">
        <f>IF(VLOOKUP(L3VA!$A127,DATASHEET!$A$2:$EW$231,137,FALSE)="","",VLOOKUP(L3VA!$A127,DATASHEET!$A$2:$EW$231,137,FALSE))</f>
        <v/>
      </c>
      <c r="ES127" s="105" t="str">
        <f t="shared" si="124"/>
        <v/>
      </c>
      <c r="ET127" s="106" t="str">
        <f>IF(ISBLANK(DATASHEET!EQ115),"",DATASHEET!EQ115)</f>
        <v/>
      </c>
      <c r="EU127" s="107" t="str">
        <f>IF(ISBLANK(DATASHEET!ER115),"",DATASHEET!ER115)</f>
        <v/>
      </c>
      <c r="EV127" s="123" t="str">
        <f t="shared" si="125"/>
        <v/>
      </c>
      <c r="EW127" s="124">
        <f>IFERROR(INDEX(DATASHEET!$A$1:$GG$231,MATCH(L3VA!$A127,DATASHEET!$A$1:$A$231,0),MATCH(L3VA!EX$2,DATASHEET!$A$1:$GG$1,0)),"")</f>
        <v>0</v>
      </c>
      <c r="EX127" s="105" t="str">
        <f>IF(VLOOKUP(L3VA!$A127,DATASHEET!$A$2:$EW$231,142,FALSE)="","",VLOOKUP(L3VA!$A127,DATASHEET!$A$2:$EW$231,142,FALSE))</f>
        <v>MSA</v>
      </c>
      <c r="EY127" s="105" t="str">
        <f t="shared" si="126"/>
        <v/>
      </c>
      <c r="EZ127" s="106" t="str">
        <f>IF(ISBLANK(DATASHEET!EV115),"",DATASHEET!EV115)</f>
        <v/>
      </c>
      <c r="FA127" s="107" t="str">
        <f>IF(ISBLANK(DATASHEET!EW115),"",DATASHEET!EW115)</f>
        <v/>
      </c>
      <c r="FB127" s="123" t="str">
        <f t="shared" si="127"/>
        <v/>
      </c>
      <c r="FC127" s="124">
        <f>IFERROR(INDEX(DATASHEET!$A$1:$GG$231,MATCH(L3VA!$A127,DATASHEET!$A$1:$A$231,0),MATCH(L3VA!FD$2,DATASHEET!$A$1:$GG$1,0)),"")</f>
        <v>0</v>
      </c>
      <c r="FD127" s="105" t="str">
        <f>IF(VLOOKUP(L3VA!$A127,DATASHEET!$A$2:$FW$231,147,FALSE)="","",VLOOKUP(L3VA!$A127,DATASHEET!$A$2:$FW$231,147,FALSE))</f>
        <v/>
      </c>
      <c r="FE127" s="105" t="str">
        <f t="shared" si="128"/>
        <v/>
      </c>
      <c r="FF127" s="106" t="str">
        <f>IF(ISBLANK(DATASHEET!FA115),"",DATASHEET!FA115)</f>
        <v/>
      </c>
      <c r="FG127" s="107" t="str">
        <f>IF(ISBLANK(DATASHEET!FB115),"",DATASHEET!FB115)</f>
        <v/>
      </c>
    </row>
    <row r="128" spans="1:163" x14ac:dyDescent="0.25">
      <c r="A128" s="354">
        <f>DATASHEET!A116</f>
        <v>150959</v>
      </c>
      <c r="B128" s="42" t="str">
        <f>DATASHEET!B116</f>
        <v>LEE, Harry</v>
      </c>
      <c r="C128" s="109" t="str">
        <f>DATASHEET!C116</f>
        <v>12EW</v>
      </c>
      <c r="D128" s="110" t="str">
        <f>DATASHEET!D116</f>
        <v>M</v>
      </c>
      <c r="E128" s="110" t="str">
        <f>IFERROR(VLOOKUP(A128,'[5]Y12 Students'!$E$3:$I$271,5,FALSE),"")</f>
        <v>INTERNAL</v>
      </c>
      <c r="F128" s="110" t="str">
        <f>DATASHEET!E116</f>
        <v>N</v>
      </c>
      <c r="G128" s="110" t="str">
        <f>DATASHEET!F116</f>
        <v>White Other</v>
      </c>
      <c r="H128" s="110" t="str">
        <f>DATASHEET!G116</f>
        <v>N</v>
      </c>
      <c r="I128" s="110" t="str">
        <f>DATASHEET!H116</f>
        <v>N</v>
      </c>
      <c r="J128" s="111" t="str">
        <f>DATASHEET!J116</f>
        <v>6.25+ (B/A)</v>
      </c>
      <c r="K128" s="104" t="str">
        <f t="shared" si="77"/>
        <v/>
      </c>
      <c r="L128" s="104" t="str">
        <f t="shared" si="78"/>
        <v/>
      </c>
      <c r="M128" s="336" t="str">
        <f>IF(COUNT(L3VA!$N128,L3VA!$Z128,L3VA!$T128,L3VA!$AF128,L3VA!$AX128,L3VA!$AR128,L3VA!$BJ128,L3VA!$BD128,L3VA!$BP128,L3VA!#REF!,L3VA!$AL128,L3VA!$BV128,L3VA!$CH128,L3VA!$CZ128,L3VA!$CN128,L3VA!$DF128,L3VA!$CB128,L3VA!#REF!,L3VA!$DR128,L3VA!$DX128,L3VA!$ED128,L3VA!$EJ128,L3VA!$EP128,L3VA!$EV128,L3VA!$FB128,L3VA!$DL128)=0,"",AVERAGE(N128,Z128,T128,AF128,AL128,AX128,AR128,BJ128,BD128,BP128,BV128,CH128,CZ128,CN128,DF128,CB128,DR128,DX128,ED128,EJ128,EP128,EV128,FB128,DL128))</f>
        <v/>
      </c>
      <c r="N128" s="123" t="str">
        <f t="shared" si="81"/>
        <v/>
      </c>
      <c r="O128" s="124">
        <f>IFERROR(INDEX(DATASHEET!$A$1:$GG$231,MATCH(L3VA!$A128,DATASHEET!$A$1:$A$231,0),MATCH(L3VA!P$2,DATASHEET!$A$1:$GG$1,0)),"")</f>
        <v>0</v>
      </c>
      <c r="P128" s="105">
        <f>IF(VLOOKUP(L3VA!$A128,DATASHEET!$A$2:$EW$231,22,FALSE)="","",VLOOKUP(L3VA!$A128,DATASHEET!$A$2:$EW$231,22,FALSE))</f>
        <v>0</v>
      </c>
      <c r="Q128" s="105" t="str">
        <f t="shared" si="82"/>
        <v/>
      </c>
      <c r="R128" s="106" t="str">
        <f>IF(ISBLANK(DATASHEET!AF116),"",DATASHEET!AF116)</f>
        <v/>
      </c>
      <c r="S128" s="107" t="str">
        <f>IF(ISBLANK(DATASHEET!AG116),"",DATASHEET!AG116)</f>
        <v/>
      </c>
      <c r="T128" s="123" t="str">
        <f t="shared" si="83"/>
        <v/>
      </c>
      <c r="U128" s="124">
        <f>IFERROR(INDEX(DATASHEET!$A$1:$GG$231,MATCH(L3VA!$A128,DATASHEET!$A$1:$A$231,0),MATCH(L3VA!V$2,DATASHEET!$A$1:$GG$1,0)),"")</f>
        <v>0</v>
      </c>
      <c r="V128" s="105">
        <f>IF(VLOOKUP(L3VA!$A128,DATASHEET!$A$2:$EW$231,27,FALSE)="","",VLOOKUP(L3VA!$A128,DATASHEET!$A$2:$EW$231,27,FALSE))</f>
        <v>0</v>
      </c>
      <c r="W128" s="105" t="str">
        <f t="shared" si="84"/>
        <v/>
      </c>
      <c r="X128" s="106" t="str">
        <f>IF(ISBLANK(DATASHEET!AK116),"",DATASHEET!AK116)</f>
        <v>AWI</v>
      </c>
      <c r="Y128" s="107" t="str">
        <f>IF(ISBLANK(DATASHEET!AL116),"",DATASHEET!AL116)</f>
        <v>12D-BI-1</v>
      </c>
      <c r="Z128" s="123" t="str">
        <f t="shared" si="85"/>
        <v/>
      </c>
      <c r="AA128" s="124">
        <f>IFERROR(INDEX(DATASHEET!$A$1:$GG$231,MATCH(L3VA!$A128,DATASHEET!$A$1:$A$231,0),MATCH(L3VA!AB$2,DATASHEET!$A$1:$GG$1,0)),"")</f>
        <v>0</v>
      </c>
      <c r="AB128" s="105" t="str">
        <f>IF(VLOOKUP(L3VA!$A128,DATASHEET!$A$2:$EW$231,32,FALSE)="","",VLOOKUP(L3VA!$A128,DATASHEET!$A$2:$EW$231,32,FALSE))</f>
        <v/>
      </c>
      <c r="AC128" s="105" t="str">
        <f t="shared" si="86"/>
        <v/>
      </c>
      <c r="AD128" s="106" t="str">
        <f>IF(ISBLANK(DATASHEET!AP116),"",DATASHEET!AP116)</f>
        <v/>
      </c>
      <c r="AE128" s="107" t="str">
        <f>IF(ISBLANK(DATASHEET!AQ116),"",DATASHEET!AQ116)</f>
        <v/>
      </c>
      <c r="AF128" s="123" t="str">
        <f t="shared" si="87"/>
        <v/>
      </c>
      <c r="AG128" s="124">
        <f>IFERROR(INDEX(DATASHEET!$A$1:$GG$231,MATCH(L3VA!$A128,DATASHEET!$A$1:$A$231,0),MATCH(L3VA!AH$2,DATASHEET!$A$1:$GG$1,0)),"")</f>
        <v>0</v>
      </c>
      <c r="AH128" s="105" t="str">
        <f>IF(VLOOKUP(L3VA!$A128,DATASHEET!$A$2:$EW$231,37,FALSE)="","",VLOOKUP(L3VA!$A128,DATASHEET!$A$2:$EW$231,37,FALSE))</f>
        <v>AWI</v>
      </c>
      <c r="AI128" s="105" t="str">
        <f t="shared" si="88"/>
        <v/>
      </c>
      <c r="AJ128" s="106" t="str">
        <f>IF(ISBLANK(DATASHEET!AU116),"",DATASHEET!AU116)</f>
        <v/>
      </c>
      <c r="AK128" s="107" t="str">
        <f>IF(ISBLANK(DATASHEET!AV116),"",DATASHEET!AV116)</f>
        <v/>
      </c>
      <c r="AL128" s="123" t="str">
        <f t="shared" si="89"/>
        <v/>
      </c>
      <c r="AM128" s="124">
        <f>IFERROR(INDEX(DATASHEET!$A$1:$GG$231,MATCH(L3VA!$A128,DATASHEET!$A$1:$A$231,0),MATCH(L3VA!AN$2,DATASHEET!$A$1:$GG$1,0)),"")</f>
        <v>0</v>
      </c>
      <c r="AN128" s="105" t="str">
        <f>IF(VLOOKUP(L3VA!$A128,DATASHEET!$A$2:$EW$231,42,FALSE)="","",VLOOKUP(L3VA!$A128,DATASHEET!$A$2:$EW$231,42,FALSE))</f>
        <v/>
      </c>
      <c r="AO128" s="105" t="str">
        <f t="shared" si="90"/>
        <v/>
      </c>
      <c r="AP128" s="106" t="str">
        <f>IF(ISBLANK(DATASHEET!AZ116),"",DATASHEET!AZ116)</f>
        <v/>
      </c>
      <c r="AQ128" s="107" t="str">
        <f>IF(ISBLANK(DATASHEET!BA116),"",DATASHEET!BA116)</f>
        <v/>
      </c>
      <c r="AR128" s="123" t="str">
        <f t="shared" si="91"/>
        <v/>
      </c>
      <c r="AS128" s="124">
        <f>IFERROR(INDEX(DATASHEET!$A$1:$GG$231,MATCH(L3VA!$A128,DATASHEET!$A$1:$A$231,0),MATCH(L3VA!AT$2,DATASHEET!$A$1:$GG$1,0)),"")</f>
        <v>0</v>
      </c>
      <c r="AT128" s="105" t="str">
        <f>IF(VLOOKUP(L3VA!$A128,DATASHEET!$A$2:$EW$231,47,FALSE)="","",VLOOKUP(L3VA!$A128,DATASHEET!$A$2:$EW$231,47,FALSE))</f>
        <v/>
      </c>
      <c r="AU128" s="105" t="str">
        <f t="shared" si="92"/>
        <v/>
      </c>
      <c r="AV128" s="106" t="str">
        <f>IF(ISBLANK(DATASHEET!BE116),"",DATASHEET!BE116)</f>
        <v/>
      </c>
      <c r="AW128" s="107" t="str">
        <f>IF(ISBLANK(DATASHEET!BF116),"",DATASHEET!BF116)</f>
        <v/>
      </c>
      <c r="AX128" s="123" t="str">
        <f t="shared" si="93"/>
        <v/>
      </c>
      <c r="AY128" s="124">
        <f>IFERROR(INDEX(DATASHEET!$A$1:$GG$231,MATCH(L3VA!$A128,DATASHEET!$A$1:$A$231,0),MATCH(L3VA!AZ$2,DATASHEET!$A$1:$GG$1,0)),"")</f>
        <v>0</v>
      </c>
      <c r="AZ128" s="105" t="str">
        <f>IF(VLOOKUP(L3VA!$A128,DATASHEET!$A$2:$EW$231,52,FALSE)="","",VLOOKUP(L3VA!$A128,DATASHEET!$A$2:$EW$231,52,FALSE))</f>
        <v/>
      </c>
      <c r="BA128" s="105" t="str">
        <f t="shared" si="94"/>
        <v/>
      </c>
      <c r="BB128" s="106" t="str">
        <f>IF(ISBLANK(DATASHEET!BJ116),"",DATASHEET!BJ116)</f>
        <v/>
      </c>
      <c r="BC128" s="107" t="str">
        <f>IF(ISBLANK(DATASHEET!BK116),"",DATASHEET!BK116)</f>
        <v/>
      </c>
      <c r="BD128" s="123" t="str">
        <f t="shared" si="95"/>
        <v/>
      </c>
      <c r="BE128" s="124">
        <f>IFERROR(INDEX(DATASHEET!$A$1:$GG$231,MATCH(L3VA!$A128,DATASHEET!$A$1:$A$231,0),MATCH(L3VA!BF$2,DATASHEET!$A$1:$GG$1,0)),"")</f>
        <v>0</v>
      </c>
      <c r="BF128" s="105" t="str">
        <f>IF(VLOOKUP(L3VA!$A128,DATASHEET!$A$2:$EW$231,57,FALSE)="","",VLOOKUP(L3VA!$A128,DATASHEET!$A$2:$EW$231,57,FALSE))</f>
        <v/>
      </c>
      <c r="BG128" s="105" t="str">
        <f t="shared" si="96"/>
        <v/>
      </c>
      <c r="BH128" s="106" t="str">
        <f>IF(ISBLANK(DATASHEET!BO116),"",DATASHEET!BO116)</f>
        <v>DHO</v>
      </c>
      <c r="BI128" s="107" t="str">
        <f>IF(ISBLANK(DATASHEET!BP116),"",DATASHEET!BP116)</f>
        <v>12A-EC-4</v>
      </c>
      <c r="BJ128" s="123" t="str">
        <f t="shared" si="97"/>
        <v/>
      </c>
      <c r="BK128" s="124">
        <f>IFERROR(INDEX(DATASHEET!$A$1:$GG$231,MATCH(L3VA!$A128,DATASHEET!$A$1:$A$231,0),MATCH(L3VA!BL$2,DATASHEET!$A$1:$GG$1,0)),"")</f>
        <v>0</v>
      </c>
      <c r="BL128" s="105" t="str">
        <f>IF(VLOOKUP(L3VA!$A128,DATASHEET!$A$2:$EW$231,62,FALSE)="","",VLOOKUP(L3VA!$A128,DATASHEET!$A$2:$EW$231,62,FALSE))</f>
        <v/>
      </c>
      <c r="BM128" s="105" t="str">
        <f t="shared" si="98"/>
        <v/>
      </c>
      <c r="BN128" s="106" t="str">
        <f>IF(ISBLANK(DATASHEET!BT116),"",DATASHEET!BT116)</f>
        <v/>
      </c>
      <c r="BO128" s="107" t="str">
        <f>IF(ISBLANK(DATASHEET!BU116),"",DATASHEET!BU116)</f>
        <v/>
      </c>
      <c r="BP128" s="123" t="str">
        <f t="shared" si="99"/>
        <v/>
      </c>
      <c r="BQ128" s="124">
        <f>IFERROR(INDEX(DATASHEET!$A$1:$GG$231,MATCH(L3VA!$A128,DATASHEET!$A$1:$A$231,0),MATCH(L3VA!BR$2,DATASHEET!$A$1:$GG$1,0)),"")</f>
        <v>0</v>
      </c>
      <c r="BR128" s="105" t="str">
        <f>IF(VLOOKUP(L3VA!$A128,DATASHEET!$A$2:$EW$231,67,FALSE)="","",VLOOKUP(L3VA!$A128,DATASHEET!$A$2:$EW$231,67,FALSE))</f>
        <v>DHO</v>
      </c>
      <c r="BS128" s="105" t="str">
        <f t="shared" si="100"/>
        <v/>
      </c>
      <c r="BT128" s="106" t="str">
        <f>IF(ISBLANK(DATASHEET!BY116),"",DATASHEET!BY116)</f>
        <v/>
      </c>
      <c r="BU128" s="107" t="str">
        <f>IF(ISBLANK(DATASHEET!BZ116),"",DATASHEET!BZ116)</f>
        <v/>
      </c>
      <c r="BV128" s="123" t="str">
        <f t="shared" si="101"/>
        <v/>
      </c>
      <c r="BW128" s="124">
        <f>IFERROR(INDEX(DATASHEET!$A$1:$GG$231,MATCH(L3VA!$A128,DATASHEET!$A$1:$A$231,0),MATCH(L3VA!BX$2,DATASHEET!$A$1:$GG$1,0)),"")</f>
        <v>0</v>
      </c>
      <c r="BX128" s="105" t="str">
        <f>IF(VLOOKUP(L3VA!$A128,DATASHEET!$A$2:$EW$231,77,FALSE)="","",VLOOKUP(L3VA!$A128,DATASHEET!$A$2:$EW$231,77,FALSE))</f>
        <v/>
      </c>
      <c r="BY128" s="105" t="str">
        <f t="shared" si="102"/>
        <v/>
      </c>
      <c r="BZ128" s="106" t="str">
        <f>IF(ISBLANK(DATASHEET!CI116),"",DATASHEET!CI116)</f>
        <v/>
      </c>
      <c r="CA128" s="107" t="str">
        <f>IF(ISBLANK(DATASHEET!CJ116),"",DATASHEET!CJ116)</f>
        <v/>
      </c>
      <c r="CB128" s="123" t="str">
        <f t="shared" si="103"/>
        <v/>
      </c>
      <c r="CC128" s="124">
        <f>IFERROR(INDEX(DATASHEET!$A$1:$GG$231,MATCH(L3VA!$A128,DATASHEET!$A$1:$A$231,0),MATCH(L3VA!CD$2,DATASHEET!$A$1:$GG$1,0)),"")</f>
        <v>0</v>
      </c>
      <c r="CD128" s="105" t="str">
        <f>IF(VLOOKUP(L3VA!$A128,DATASHEET!$A$2:$EW$231,82,FALSE)="","",VLOOKUP(L3VA!$A128,DATASHEET!$A$2:$EW$231,82,FALSE))</f>
        <v>BH</v>
      </c>
      <c r="CE128" s="105" t="str">
        <f t="shared" si="104"/>
        <v/>
      </c>
      <c r="CF128" s="106" t="str">
        <f>IF(ISBLANK(DATASHEET!CN116),"",DATASHEET!CN116)</f>
        <v/>
      </c>
      <c r="CG128" s="107" t="str">
        <f>IF(ISBLANK(DATASHEET!CO116),"",DATASHEET!CO116)</f>
        <v/>
      </c>
      <c r="CH128" s="123" t="str">
        <f t="shared" si="105"/>
        <v/>
      </c>
      <c r="CI128" s="124">
        <f>IFERROR(INDEX(DATASHEET!$A$1:$GG$231,MATCH(L3VA!$A128,DATASHEET!$A$1:$A$231,0),MATCH(L3VA!CJ$2,DATASHEET!$A$1:$GG$1,0)),"")</f>
        <v>0</v>
      </c>
      <c r="CJ128" s="105" t="str">
        <f>IF(VLOOKUP(L3VA!$A128,DATASHEET!$A$2:$EW$231,87,FALSE)="","",VLOOKUP(L3VA!$A128,DATASHEET!$A$2:$EW$231,87,FALSE))</f>
        <v/>
      </c>
      <c r="CK128" s="105" t="str">
        <f t="shared" si="79"/>
        <v/>
      </c>
      <c r="CL128" s="106" t="str">
        <f>IF(ISBLANK(DATASHEET!CS116),"",DATASHEET!CS116)</f>
        <v>JJA</v>
      </c>
      <c r="CM128" s="107" t="str">
        <f>IF(ISBLANK(DATASHEET!CT116),"",DATASHEET!CT116)</f>
        <v>12B-GG-3</v>
      </c>
      <c r="CN128" s="123" t="str">
        <f t="shared" si="106"/>
        <v/>
      </c>
      <c r="CO128" s="124">
        <f>IFERROR(INDEX(DATASHEET!$A$1:$GG$231,MATCH(L3VA!$A128,DATASHEET!$A$1:$A$231,0),MATCH(L3VA!CP$2,DATASHEET!$A$1:$GG$1,0)),"")</f>
        <v>0</v>
      </c>
      <c r="CP128" s="105" t="str">
        <f>IF(VLOOKUP(L3VA!$A128,DATASHEET!$A$2:$EW$231,92,FALSE)="","",VLOOKUP(L3VA!$A128,DATASHEET!$A$2:$EW$231,92,FALSE))</f>
        <v/>
      </c>
      <c r="CQ128" s="105" t="str">
        <f t="shared" si="107"/>
        <v/>
      </c>
      <c r="CR128" s="106" t="str">
        <f>IF(ISBLANK(DATASHEET!CX116),"",DATASHEET!CX116)</f>
        <v/>
      </c>
      <c r="CS128" s="107" t="str">
        <f>IF(ISBLANK(DATASHEET!CY116),"",DATASHEET!CY116)</f>
        <v/>
      </c>
      <c r="CT128" s="123" t="str">
        <f t="shared" si="108"/>
        <v/>
      </c>
      <c r="CU128" s="124">
        <f>IFERROR(INDEX(DATASHEET!$A$1:$GG$231,MATCH(L3VA!$A128,DATASHEET!$A$1:$A$231,0),MATCH(L3VA!CV$2,DATASHEET!$A$1:$GG$1,0)),"")</f>
        <v>0</v>
      </c>
      <c r="CV128" s="105" t="str">
        <f>IF(VLOOKUP(L3VA!$A128,DATASHEET!$A$2:$EW$231,107,FALSE)="","",VLOOKUP(L3VA!$A128,DATASHEET!$A$2:$EW$231,107,FALSE))</f>
        <v/>
      </c>
      <c r="CW128" s="105" t="str">
        <f t="shared" si="109"/>
        <v/>
      </c>
      <c r="CX128" s="106" t="str">
        <f>IF(ISBLANK(DATASHEET!DC116),"",DATASHEET!DC116)</f>
        <v/>
      </c>
      <c r="CY128" s="107" t="str">
        <f>IF(ISBLANK(DATASHEET!DD116),"",DATASHEET!DD116)</f>
        <v/>
      </c>
      <c r="CZ128" s="123" t="str">
        <f t="shared" si="110"/>
        <v/>
      </c>
      <c r="DA128" s="124">
        <f>IFERROR(INDEX(DATASHEET!$A$1:$GG$231,MATCH(L3VA!$A128,DATASHEET!$A$1:$A$231,0),MATCH(L3VA!DB$2,DATASHEET!$A$1:$GG$1,0)),"")</f>
        <v>0</v>
      </c>
      <c r="DB128" s="105" t="str">
        <f>IF(VLOOKUP(L3VA!$A128,DATASHEET!$A$2:$EW$231,97,FALSE)="","",VLOOKUP(L3VA!$A128,DATASHEET!$A$2:$EW$231,97,FALSE))</f>
        <v>JJA</v>
      </c>
      <c r="DC128" s="105" t="str">
        <f t="shared" si="111"/>
        <v/>
      </c>
      <c r="DD128" s="106" t="str">
        <f>IF(ISBLANK(DATASHEET!DH116),"",DATASHEET!DH116)</f>
        <v/>
      </c>
      <c r="DE128" s="107" t="str">
        <f>IF(ISBLANK(DATASHEET!DI116),"",DATASHEET!DI116)</f>
        <v/>
      </c>
      <c r="DF128" s="123" t="str">
        <f t="shared" si="112"/>
        <v/>
      </c>
      <c r="DG128" s="124">
        <f>IFERROR(INDEX(DATASHEET!$A$1:$GG$231,MATCH(L3VA!$A128,DATASHEET!$A$1:$A$231,0),MATCH(L3VA!DH$2,DATASHEET!$A$1:$GG$1,0)),"")</f>
        <v>0</v>
      </c>
      <c r="DH128" s="105" t="str">
        <f>IF(VLOOKUP(L3VA!$A128,DATASHEET!$A$2:$EW$231,102,FALSE)="","",VLOOKUP(L3VA!$A128,DATASHEET!$A$2:$EW$231,102,FALSE))</f>
        <v/>
      </c>
      <c r="DI128" s="105" t="str">
        <f t="shared" si="113"/>
        <v/>
      </c>
      <c r="DJ128" s="106" t="str">
        <f>IF(ISBLANK(DATASHEET!DM116),"",DATASHEET!DM116)</f>
        <v/>
      </c>
      <c r="DK128" s="107" t="str">
        <f>IF(ISBLANK(DATASHEET!DN116),"",DATASHEET!DN116)</f>
        <v/>
      </c>
      <c r="DL128" s="123" t="str">
        <f t="shared" si="114"/>
        <v/>
      </c>
      <c r="DM128" s="124">
        <f>IFERROR(INDEX(DATASHEET!$A$1:$GG$231,MATCH(L3VA!$A128,DATASHEET!$A$1:$A$231,0),MATCH(L3VA!DN$2,DATASHEET!$A$1:$GG$1,0)),"")</f>
        <v>0</v>
      </c>
      <c r="DN128" s="105" t="str">
        <f>IF(VLOOKUP(L3VA!$A128,DATASHEET!$A$2:$FW$231,112,FALSE)="","",VLOOKUP(L3VA!$A128,DATASHEET!$A$2:$FW$231,112,FALSE))</f>
        <v/>
      </c>
      <c r="DO128" s="105" t="str">
        <f t="shared" si="80"/>
        <v/>
      </c>
      <c r="DP128" s="106" t="str">
        <f>IF(ISBLANK(DATASHEET!DR116),"",DATASHEET!DR116)</f>
        <v/>
      </c>
      <c r="DQ128" s="107" t="str">
        <f>IF(ISBLANK(DATASHEET!DS116),"",DATASHEET!DS116)</f>
        <v/>
      </c>
      <c r="DR128" s="123" t="str">
        <f t="shared" si="115"/>
        <v/>
      </c>
      <c r="DS128" s="124">
        <f>IFERROR(INDEX(DATASHEET!$A$1:$GG$231,MATCH(L3VA!$A128,DATASHEET!$A$1:$A$231,0),MATCH(L3VA!DT$2,DATASHEET!$A$1:$GG$1,0)),"")</f>
        <v>0</v>
      </c>
      <c r="DT128" s="105" t="str">
        <f>IF(VLOOKUP(L3VA!$A128,DATASHEET!$A$2:$EW$231,117,FALSE)="","",VLOOKUP(L3VA!$A128,DATASHEET!$A$2:$EW$231,117,FALSE))</f>
        <v/>
      </c>
      <c r="DU128" s="105" t="str">
        <f t="shared" si="116"/>
        <v/>
      </c>
      <c r="DV128" s="106" t="str">
        <f>IF(ISBLANK(DATASHEET!DW116),"",DATASHEET!DW116)</f>
        <v/>
      </c>
      <c r="DW128" s="107" t="str">
        <f>IF(ISBLANK(DATASHEET!DX116),"",DATASHEET!DX116)</f>
        <v/>
      </c>
      <c r="DX128" s="123" t="str">
        <f t="shared" si="117"/>
        <v/>
      </c>
      <c r="DY128" s="124" t="str">
        <f>IFERROR(INDEX(DATASHEET!$A$1:$GG$231,MATCH(L3VA!$A128,DATASHEET!$A$1:$A$231,0),MATCH(L3VA!DZ$2,DATASHEET!$A$1:$GG$1,0)),"")</f>
        <v/>
      </c>
      <c r="DZ128" s="105" t="str">
        <f>IF(VLOOKUP(L3VA!$A128,DATASHEET!$A$2:$EW$231,122,FALSE)="","",VLOOKUP(L3VA!$A128,DATASHEET!$A$2:$EW$231,122,FALSE))</f>
        <v/>
      </c>
      <c r="EA128" s="105" t="str">
        <f t="shared" si="118"/>
        <v/>
      </c>
      <c r="EB128" s="106" t="str">
        <f>IF(ISBLANK(DATASHEET!EB116),"",DATASHEET!EB116)</f>
        <v/>
      </c>
      <c r="EC128" s="107" t="str">
        <f>IF(ISBLANK(DATASHEET!EC116),"",DATASHEET!EC116)</f>
        <v/>
      </c>
      <c r="ED128" s="123" t="str">
        <f t="shared" si="119"/>
        <v/>
      </c>
      <c r="EE128" s="124">
        <f>IFERROR(INDEX(DATASHEET!$A$1:$GG$231,MATCH(L3VA!$A128,DATASHEET!$A$1:$A$231,0),MATCH(L3VA!EF$2,DATASHEET!$A$1:$GG$1,0)),"")</f>
        <v>0</v>
      </c>
      <c r="EF128" s="105" t="str">
        <f>IF(VLOOKUP(L3VA!$A128,DATASHEET!$A$2:$EW$231,127,FALSE)="","",VLOOKUP(L3VA!$A128,DATASHEET!$A$2:$EW$231,127,FALSE))</f>
        <v/>
      </c>
      <c r="EG128" s="105" t="str">
        <f t="shared" si="120"/>
        <v/>
      </c>
      <c r="EH128" s="106" t="str">
        <f>IF(ISBLANK(DATASHEET!EG116),"",DATASHEET!EG116)</f>
        <v/>
      </c>
      <c r="EI128" s="107" t="str">
        <f>IF(ISBLANK(DATASHEET!EH116),"",DATASHEET!EH116)</f>
        <v/>
      </c>
      <c r="EJ128" s="123" t="str">
        <f t="shared" si="121"/>
        <v/>
      </c>
      <c r="EK128" s="124">
        <f>IFERROR(INDEX(DATASHEET!$A$1:$GG$231,MATCH(L3VA!$A128,DATASHEET!$A$1:$A$231,0),MATCH(L3VA!EL$2,DATASHEET!$A$1:$GG$1,0)),"")</f>
        <v>0</v>
      </c>
      <c r="EL128" s="105" t="str">
        <f>IF(VLOOKUP(L3VA!$A128,DATASHEET!$A$2:$EW$231,132,FALSE)="","",VLOOKUP(L3VA!$A128,DATASHEET!$A$2:$EW$231,132,FALSE))</f>
        <v/>
      </c>
      <c r="EM128" s="105" t="str">
        <f t="shared" si="122"/>
        <v/>
      </c>
      <c r="EN128" s="106" t="str">
        <f>IF(ISBLANK(DATASHEET!EL116),"",DATASHEET!EL116)</f>
        <v/>
      </c>
      <c r="EO128" s="107" t="str">
        <f>IF(ISBLANK(DATASHEET!EM116),"",DATASHEET!EM116)</f>
        <v/>
      </c>
      <c r="EP128" s="123" t="str">
        <f t="shared" si="123"/>
        <v/>
      </c>
      <c r="EQ128" s="124">
        <f>IFERROR(INDEX(DATASHEET!$A$1:$GG$231,MATCH(L3VA!$A128,DATASHEET!$A$1:$A$231,0),MATCH(L3VA!ER$2,DATASHEET!$A$1:$GG$1,0)),"")</f>
        <v>0</v>
      </c>
      <c r="ER128" s="105" t="str">
        <f>IF(VLOOKUP(L3VA!$A128,DATASHEET!$A$2:$EW$231,137,FALSE)="","",VLOOKUP(L3VA!$A128,DATASHEET!$A$2:$EW$231,137,FALSE))</f>
        <v/>
      </c>
      <c r="ES128" s="105" t="str">
        <f t="shared" si="124"/>
        <v/>
      </c>
      <c r="ET128" s="106" t="str">
        <f>IF(ISBLANK(DATASHEET!EQ116),"",DATASHEET!EQ116)</f>
        <v/>
      </c>
      <c r="EU128" s="107" t="str">
        <f>IF(ISBLANK(DATASHEET!ER116),"",DATASHEET!ER116)</f>
        <v/>
      </c>
      <c r="EV128" s="123" t="str">
        <f t="shared" si="125"/>
        <v/>
      </c>
      <c r="EW128" s="124">
        <f>IFERROR(INDEX(DATASHEET!$A$1:$GG$231,MATCH(L3VA!$A128,DATASHEET!$A$1:$A$231,0),MATCH(L3VA!EX$2,DATASHEET!$A$1:$GG$1,0)),"")</f>
        <v>0</v>
      </c>
      <c r="EX128" s="105" t="str">
        <f>IF(VLOOKUP(L3VA!$A128,DATASHEET!$A$2:$EW$231,142,FALSE)="","",VLOOKUP(L3VA!$A128,DATASHEET!$A$2:$EW$231,142,FALSE))</f>
        <v/>
      </c>
      <c r="EY128" s="105" t="str">
        <f t="shared" si="126"/>
        <v/>
      </c>
      <c r="EZ128" s="106" t="str">
        <f>IF(ISBLANK(DATASHEET!EV116),"",DATASHEET!EV116)</f>
        <v/>
      </c>
      <c r="FA128" s="107" t="str">
        <f>IF(ISBLANK(DATASHEET!EW116),"",DATASHEET!EW116)</f>
        <v/>
      </c>
      <c r="FB128" s="123" t="str">
        <f t="shared" si="127"/>
        <v/>
      </c>
      <c r="FC128" s="124">
        <f>IFERROR(INDEX(DATASHEET!$A$1:$GG$231,MATCH(L3VA!$A128,DATASHEET!$A$1:$A$231,0),MATCH(L3VA!FD$2,DATASHEET!$A$1:$GG$1,0)),"")</f>
        <v>0</v>
      </c>
      <c r="FD128" s="105" t="str">
        <f>IF(VLOOKUP(L3VA!$A128,DATASHEET!$A$2:$FW$231,147,FALSE)="","",VLOOKUP(L3VA!$A128,DATASHEET!$A$2:$FW$231,147,FALSE))</f>
        <v/>
      </c>
      <c r="FE128" s="105" t="str">
        <f t="shared" si="128"/>
        <v/>
      </c>
      <c r="FF128" s="106" t="str">
        <f>IF(ISBLANK(DATASHEET!FA116),"",DATASHEET!FA116)</f>
        <v/>
      </c>
      <c r="FG128" s="107" t="str">
        <f>IF(ISBLANK(DATASHEET!FB116),"",DATASHEET!FB116)</f>
        <v/>
      </c>
    </row>
    <row r="129" spans="1:163" x14ac:dyDescent="0.25">
      <c r="A129" s="354">
        <f>DATASHEET!A117</f>
        <v>160361</v>
      </c>
      <c r="B129" s="42" t="str">
        <f>DATASHEET!B117</f>
        <v>LEE, Robert</v>
      </c>
      <c r="C129" s="109" t="str">
        <f>DATASHEET!C117</f>
        <v>12SG</v>
      </c>
      <c r="D129" s="110" t="str">
        <f>DATASHEET!D117</f>
        <v>M</v>
      </c>
      <c r="E129" s="110" t="str">
        <f>IFERROR(VLOOKUP(A129,'[5]Y12 Students'!$E$3:$I$271,5,FALSE),"")</f>
        <v>EXTERNAL</v>
      </c>
      <c r="F129" s="110" t="str">
        <f>DATASHEET!E117</f>
        <v>N</v>
      </c>
      <c r="G129" s="110" t="str">
        <f>DATASHEET!F117</f>
        <v>White and Asian</v>
      </c>
      <c r="H129" s="110" t="str">
        <f>DATASHEET!G117</f>
        <v>N</v>
      </c>
      <c r="I129" s="110" t="str">
        <f>DATASHEET!H117</f>
        <v>N</v>
      </c>
      <c r="J129" s="111" t="str">
        <f>DATASHEET!J117</f>
        <v>7.75+ (A/A*)</v>
      </c>
      <c r="K129" s="104" t="str">
        <f t="shared" si="77"/>
        <v/>
      </c>
      <c r="L129" s="104" t="str">
        <f t="shared" si="78"/>
        <v/>
      </c>
      <c r="M129" s="336" t="str">
        <f>IF(COUNT(L3VA!$N129,L3VA!$Z129,L3VA!$T129,L3VA!$AF129,L3VA!$AX129,L3VA!$AR129,L3VA!$BJ129,L3VA!$BD129,L3VA!$BP129,L3VA!#REF!,L3VA!$AL129,L3VA!$BV129,L3VA!$CH129,L3VA!$CZ129,L3VA!$CN129,L3VA!$DF129,L3VA!$CB129,L3VA!#REF!,L3VA!$DR129,L3VA!$DX129,L3VA!$ED129,L3VA!$EJ129,L3VA!$EP129,L3VA!$EV129,L3VA!$FB129,L3VA!$DL129)=0,"",AVERAGE(N129,Z129,T129,AF129,AL129,AX129,AR129,BJ129,BD129,BP129,BV129,CH129,CZ129,CN129,DF129,CB129,DR129,DX129,ED129,EJ129,EP129,EV129,FB129,DL129))</f>
        <v/>
      </c>
      <c r="N129" s="123" t="str">
        <f t="shared" si="81"/>
        <v/>
      </c>
      <c r="O129" s="124">
        <f>IFERROR(INDEX(DATASHEET!$A$1:$GG$231,MATCH(L3VA!$A129,DATASHEET!$A$1:$A$231,0),MATCH(L3VA!P$2,DATASHEET!$A$1:$GG$1,0)),"")</f>
        <v>0</v>
      </c>
      <c r="P129" s="105">
        <f>IF(VLOOKUP(L3VA!$A129,DATASHEET!$A$2:$EW$231,22,FALSE)="","",VLOOKUP(L3VA!$A129,DATASHEET!$A$2:$EW$231,22,FALSE))</f>
        <v>0</v>
      </c>
      <c r="Q129" s="105" t="str">
        <f t="shared" si="82"/>
        <v/>
      </c>
      <c r="R129" s="106" t="str">
        <f>IF(ISBLANK(DATASHEET!AF117),"",DATASHEET!AF117)</f>
        <v/>
      </c>
      <c r="S129" s="107" t="str">
        <f>IF(ISBLANK(DATASHEET!AG117),"",DATASHEET!AG117)</f>
        <v/>
      </c>
      <c r="T129" s="123" t="str">
        <f t="shared" si="83"/>
        <v/>
      </c>
      <c r="U129" s="124">
        <f>IFERROR(INDEX(DATASHEET!$A$1:$GG$231,MATCH(L3VA!$A129,DATASHEET!$A$1:$A$231,0),MATCH(L3VA!V$2,DATASHEET!$A$1:$GG$1,0)),"")</f>
        <v>0</v>
      </c>
      <c r="V129" s="105">
        <f>IF(VLOOKUP(L3VA!$A129,DATASHEET!$A$2:$EW$231,27,FALSE)="","",VLOOKUP(L3VA!$A129,DATASHEET!$A$2:$EW$231,27,FALSE))</f>
        <v>0</v>
      </c>
      <c r="W129" s="105" t="str">
        <f t="shared" si="84"/>
        <v/>
      </c>
      <c r="X129" s="106" t="str">
        <f>IF(ISBLANK(DATASHEET!AK117),"",DATASHEET!AK117)</f>
        <v/>
      </c>
      <c r="Y129" s="107" t="str">
        <f>IF(ISBLANK(DATASHEET!AL117),"",DATASHEET!AL117)</f>
        <v/>
      </c>
      <c r="Z129" s="123" t="str">
        <f t="shared" si="85"/>
        <v/>
      </c>
      <c r="AA129" s="124">
        <f>IFERROR(INDEX(DATASHEET!$A$1:$GG$231,MATCH(L3VA!$A129,DATASHEET!$A$1:$A$231,0),MATCH(L3VA!AB$2,DATASHEET!$A$1:$GG$1,0)),"")</f>
        <v>0</v>
      </c>
      <c r="AB129" s="105" t="str">
        <f>IF(VLOOKUP(L3VA!$A129,DATASHEET!$A$2:$EW$231,32,FALSE)="","",VLOOKUP(L3VA!$A129,DATASHEET!$A$2:$EW$231,32,FALSE))</f>
        <v/>
      </c>
      <c r="AC129" s="105" t="str">
        <f t="shared" si="86"/>
        <v/>
      </c>
      <c r="AD129" s="106" t="str">
        <f>IF(ISBLANK(DATASHEET!AP117),"",DATASHEET!AP117)</f>
        <v/>
      </c>
      <c r="AE129" s="107" t="str">
        <f>IF(ISBLANK(DATASHEET!AQ117),"",DATASHEET!AQ117)</f>
        <v/>
      </c>
      <c r="AF129" s="123" t="str">
        <f t="shared" si="87"/>
        <v/>
      </c>
      <c r="AG129" s="124">
        <f>IFERROR(INDEX(DATASHEET!$A$1:$GG$231,MATCH(L3VA!$A129,DATASHEET!$A$1:$A$231,0),MATCH(L3VA!AH$2,DATASHEET!$A$1:$GG$1,0)),"")</f>
        <v>0</v>
      </c>
      <c r="AH129" s="105" t="str">
        <f>IF(VLOOKUP(L3VA!$A129,DATASHEET!$A$2:$EW$231,37,FALSE)="","",VLOOKUP(L3VA!$A129,DATASHEET!$A$2:$EW$231,37,FALSE))</f>
        <v/>
      </c>
      <c r="AI129" s="105" t="str">
        <f t="shared" si="88"/>
        <v/>
      </c>
      <c r="AJ129" s="106" t="str">
        <f>IF(ISBLANK(DATASHEET!AU117),"",DATASHEET!AU117)</f>
        <v>KR</v>
      </c>
      <c r="AK129" s="107" t="str">
        <f>IF(ISBLANK(DATASHEET!AV117),"",DATASHEET!AV117)</f>
        <v>12E-CH-1</v>
      </c>
      <c r="AL129" s="123" t="str">
        <f t="shared" si="89"/>
        <v/>
      </c>
      <c r="AM129" s="124">
        <f>IFERROR(INDEX(DATASHEET!$A$1:$GG$231,MATCH(L3VA!$A129,DATASHEET!$A$1:$A$231,0),MATCH(L3VA!AN$2,DATASHEET!$A$1:$GG$1,0)),"")</f>
        <v>0</v>
      </c>
      <c r="AN129" s="105" t="str">
        <f>IF(VLOOKUP(L3VA!$A129,DATASHEET!$A$2:$EW$231,42,FALSE)="","",VLOOKUP(L3VA!$A129,DATASHEET!$A$2:$EW$231,42,FALSE))</f>
        <v/>
      </c>
      <c r="AO129" s="105" t="str">
        <f t="shared" si="90"/>
        <v/>
      </c>
      <c r="AP129" s="106" t="str">
        <f>IF(ISBLANK(DATASHEET!AZ117),"",DATASHEET!AZ117)</f>
        <v/>
      </c>
      <c r="AQ129" s="107" t="str">
        <f>IF(ISBLANK(DATASHEET!BA117),"",DATASHEET!BA117)</f>
        <v/>
      </c>
      <c r="AR129" s="123" t="str">
        <f t="shared" si="91"/>
        <v/>
      </c>
      <c r="AS129" s="124">
        <f>IFERROR(INDEX(DATASHEET!$A$1:$GG$231,MATCH(L3VA!$A129,DATASHEET!$A$1:$A$231,0),MATCH(L3VA!AT$2,DATASHEET!$A$1:$GG$1,0)),"")</f>
        <v>0</v>
      </c>
      <c r="AT129" s="105" t="str">
        <f>IF(VLOOKUP(L3VA!$A129,DATASHEET!$A$2:$EW$231,47,FALSE)="","",VLOOKUP(L3VA!$A129,DATASHEET!$A$2:$EW$231,47,FALSE))</f>
        <v>KR</v>
      </c>
      <c r="AU129" s="105" t="str">
        <f t="shared" si="92"/>
        <v/>
      </c>
      <c r="AV129" s="106" t="str">
        <f>IF(ISBLANK(DATASHEET!BE117),"",DATASHEET!BE117)</f>
        <v/>
      </c>
      <c r="AW129" s="107" t="str">
        <f>IF(ISBLANK(DATASHEET!BF117),"",DATASHEET!BF117)</f>
        <v/>
      </c>
      <c r="AX129" s="123" t="str">
        <f t="shared" si="93"/>
        <v/>
      </c>
      <c r="AY129" s="124">
        <f>IFERROR(INDEX(DATASHEET!$A$1:$GG$231,MATCH(L3VA!$A129,DATASHEET!$A$1:$A$231,0),MATCH(L3VA!AZ$2,DATASHEET!$A$1:$GG$1,0)),"")</f>
        <v>0</v>
      </c>
      <c r="AZ129" s="105" t="str">
        <f>IF(VLOOKUP(L3VA!$A129,DATASHEET!$A$2:$EW$231,52,FALSE)="","",VLOOKUP(L3VA!$A129,DATASHEET!$A$2:$EW$231,52,FALSE))</f>
        <v/>
      </c>
      <c r="BA129" s="105" t="str">
        <f t="shared" si="94"/>
        <v/>
      </c>
      <c r="BB129" s="106" t="str">
        <f>IF(ISBLANK(DATASHEET!BJ117),"",DATASHEET!BJ117)</f>
        <v/>
      </c>
      <c r="BC129" s="107" t="str">
        <f>IF(ISBLANK(DATASHEET!BK117),"",DATASHEET!BK117)</f>
        <v/>
      </c>
      <c r="BD129" s="123" t="str">
        <f t="shared" si="95"/>
        <v/>
      </c>
      <c r="BE129" s="124">
        <f>IFERROR(INDEX(DATASHEET!$A$1:$GG$231,MATCH(L3VA!$A129,DATASHEET!$A$1:$A$231,0),MATCH(L3VA!BF$2,DATASHEET!$A$1:$GG$1,0)),"")</f>
        <v>0</v>
      </c>
      <c r="BF129" s="105" t="str">
        <f>IF(VLOOKUP(L3VA!$A129,DATASHEET!$A$2:$EW$231,57,FALSE)="","",VLOOKUP(L3VA!$A129,DATASHEET!$A$2:$EW$231,57,FALSE))</f>
        <v/>
      </c>
      <c r="BG129" s="105" t="str">
        <f t="shared" si="96"/>
        <v/>
      </c>
      <c r="BH129" s="106" t="str">
        <f>IF(ISBLANK(DATASHEET!BO117),"",DATASHEET!BO117)</f>
        <v/>
      </c>
      <c r="BI129" s="107" t="str">
        <f>IF(ISBLANK(DATASHEET!BP117),"",DATASHEET!BP117)</f>
        <v/>
      </c>
      <c r="BJ129" s="123" t="str">
        <f t="shared" si="97"/>
        <v/>
      </c>
      <c r="BK129" s="124">
        <f>IFERROR(INDEX(DATASHEET!$A$1:$GG$231,MATCH(L3VA!$A129,DATASHEET!$A$1:$A$231,0),MATCH(L3VA!BL$2,DATASHEET!$A$1:$GG$1,0)),"")</f>
        <v>0</v>
      </c>
      <c r="BL129" s="105" t="str">
        <f>IF(VLOOKUP(L3VA!$A129,DATASHEET!$A$2:$EW$231,62,FALSE)="","",VLOOKUP(L3VA!$A129,DATASHEET!$A$2:$EW$231,62,FALSE))</f>
        <v/>
      </c>
      <c r="BM129" s="105" t="str">
        <f t="shared" si="98"/>
        <v/>
      </c>
      <c r="BN129" s="106" t="str">
        <f>IF(ISBLANK(DATASHEET!BT117),"",DATASHEET!BT117)</f>
        <v/>
      </c>
      <c r="BO129" s="107" t="str">
        <f>IF(ISBLANK(DATASHEET!BU117),"",DATASHEET!BU117)</f>
        <v/>
      </c>
      <c r="BP129" s="123" t="str">
        <f t="shared" si="99"/>
        <v/>
      </c>
      <c r="BQ129" s="124">
        <f>IFERROR(INDEX(DATASHEET!$A$1:$GG$231,MATCH(L3VA!$A129,DATASHEET!$A$1:$A$231,0),MATCH(L3VA!BR$2,DATASHEET!$A$1:$GG$1,0)),"")</f>
        <v>0</v>
      </c>
      <c r="BR129" s="105" t="str">
        <f>IF(VLOOKUP(L3VA!$A129,DATASHEET!$A$2:$EW$231,67,FALSE)="","",VLOOKUP(L3VA!$A129,DATASHEET!$A$2:$EW$231,67,FALSE))</f>
        <v/>
      </c>
      <c r="BS129" s="105" t="str">
        <f t="shared" si="100"/>
        <v/>
      </c>
      <c r="BT129" s="106" t="str">
        <f>IF(ISBLANK(DATASHEET!BY117),"",DATASHEET!BY117)</f>
        <v/>
      </c>
      <c r="BU129" s="107" t="str">
        <f>IF(ISBLANK(DATASHEET!BZ117),"",DATASHEET!BZ117)</f>
        <v/>
      </c>
      <c r="BV129" s="123" t="str">
        <f t="shared" si="101"/>
        <v/>
      </c>
      <c r="BW129" s="124">
        <f>IFERROR(INDEX(DATASHEET!$A$1:$GG$231,MATCH(L3VA!$A129,DATASHEET!$A$1:$A$231,0),MATCH(L3VA!BX$2,DATASHEET!$A$1:$GG$1,0)),"")</f>
        <v>0</v>
      </c>
      <c r="BX129" s="105" t="str">
        <f>IF(VLOOKUP(L3VA!$A129,DATASHEET!$A$2:$EW$231,77,FALSE)="","",VLOOKUP(L3VA!$A129,DATASHEET!$A$2:$EW$231,77,FALSE))</f>
        <v/>
      </c>
      <c r="BY129" s="105" t="str">
        <f t="shared" si="102"/>
        <v/>
      </c>
      <c r="BZ129" s="106" t="str">
        <f>IF(ISBLANK(DATASHEET!CI117),"",DATASHEET!CI117)</f>
        <v/>
      </c>
      <c r="CA129" s="107" t="str">
        <f>IF(ISBLANK(DATASHEET!CJ117),"",DATASHEET!CJ117)</f>
        <v/>
      </c>
      <c r="CB129" s="123" t="str">
        <f t="shared" si="103"/>
        <v/>
      </c>
      <c r="CC129" s="124">
        <f>IFERROR(INDEX(DATASHEET!$A$1:$GG$231,MATCH(L3VA!$A129,DATASHEET!$A$1:$A$231,0),MATCH(L3VA!CD$2,DATASHEET!$A$1:$GG$1,0)),"")</f>
        <v>0</v>
      </c>
      <c r="CD129" s="105" t="str">
        <f>IF(VLOOKUP(L3VA!$A129,DATASHEET!$A$2:$EW$231,82,FALSE)="","",VLOOKUP(L3VA!$A129,DATASHEET!$A$2:$EW$231,82,FALSE))</f>
        <v>FG</v>
      </c>
      <c r="CE129" s="105" t="str">
        <f t="shared" si="104"/>
        <v/>
      </c>
      <c r="CF129" s="106" t="str">
        <f>IF(ISBLANK(DATASHEET!CN117),"",DATASHEET!CN117)</f>
        <v/>
      </c>
      <c r="CG129" s="107" t="str">
        <f>IF(ISBLANK(DATASHEET!CO117),"",DATASHEET!CO117)</f>
        <v/>
      </c>
      <c r="CH129" s="123" t="str">
        <f t="shared" si="105"/>
        <v/>
      </c>
      <c r="CI129" s="124">
        <f>IFERROR(INDEX(DATASHEET!$A$1:$GG$231,MATCH(L3VA!$A129,DATASHEET!$A$1:$A$231,0),MATCH(L3VA!CJ$2,DATASHEET!$A$1:$GG$1,0)),"")</f>
        <v>0</v>
      </c>
      <c r="CJ129" s="105" t="str">
        <f>IF(VLOOKUP(L3VA!$A129,DATASHEET!$A$2:$EW$231,87,FALSE)="","",VLOOKUP(L3VA!$A129,DATASHEET!$A$2:$EW$231,87,FALSE))</f>
        <v/>
      </c>
      <c r="CK129" s="105" t="str">
        <f t="shared" si="79"/>
        <v/>
      </c>
      <c r="CL129" s="106" t="str">
        <f>IF(ISBLANK(DATASHEET!CS117),"",DATASHEET!CS117)</f>
        <v>JJA</v>
      </c>
      <c r="CM129" s="107" t="str">
        <f>IF(ISBLANK(DATASHEET!CT117),"",DATASHEET!CT117)</f>
        <v>12B-GG-3</v>
      </c>
      <c r="CN129" s="123" t="str">
        <f t="shared" si="106"/>
        <v/>
      </c>
      <c r="CO129" s="124">
        <f>IFERROR(INDEX(DATASHEET!$A$1:$GG$231,MATCH(L3VA!$A129,DATASHEET!$A$1:$A$231,0),MATCH(L3VA!CP$2,DATASHEET!$A$1:$GG$1,0)),"")</f>
        <v>0</v>
      </c>
      <c r="CP129" s="105" t="str">
        <f>IF(VLOOKUP(L3VA!$A129,DATASHEET!$A$2:$EW$231,92,FALSE)="","",VLOOKUP(L3VA!$A129,DATASHEET!$A$2:$EW$231,92,FALSE))</f>
        <v/>
      </c>
      <c r="CQ129" s="105" t="str">
        <f t="shared" si="107"/>
        <v/>
      </c>
      <c r="CR129" s="106" t="str">
        <f>IF(ISBLANK(DATASHEET!CX117),"",DATASHEET!CX117)</f>
        <v/>
      </c>
      <c r="CS129" s="107" t="str">
        <f>IF(ISBLANK(DATASHEET!CY117),"",DATASHEET!CY117)</f>
        <v/>
      </c>
      <c r="CT129" s="123" t="str">
        <f t="shared" si="108"/>
        <v/>
      </c>
      <c r="CU129" s="124">
        <f>IFERROR(INDEX(DATASHEET!$A$1:$GG$231,MATCH(L3VA!$A129,DATASHEET!$A$1:$A$231,0),MATCH(L3VA!CV$2,DATASHEET!$A$1:$GG$1,0)),"")</f>
        <v>0</v>
      </c>
      <c r="CV129" s="105" t="str">
        <f>IF(VLOOKUP(L3VA!$A129,DATASHEET!$A$2:$EW$231,107,FALSE)="","",VLOOKUP(L3VA!$A129,DATASHEET!$A$2:$EW$231,107,FALSE))</f>
        <v/>
      </c>
      <c r="CW129" s="105" t="str">
        <f t="shared" si="109"/>
        <v/>
      </c>
      <c r="CX129" s="106" t="str">
        <f>IF(ISBLANK(DATASHEET!DC117),"",DATASHEET!DC117)</f>
        <v/>
      </c>
      <c r="CY129" s="107" t="str">
        <f>IF(ISBLANK(DATASHEET!DD117),"",DATASHEET!DD117)</f>
        <v/>
      </c>
      <c r="CZ129" s="123" t="str">
        <f t="shared" si="110"/>
        <v/>
      </c>
      <c r="DA129" s="124">
        <f>IFERROR(INDEX(DATASHEET!$A$1:$GG$231,MATCH(L3VA!$A129,DATASHEET!$A$1:$A$231,0),MATCH(L3VA!DB$2,DATASHEET!$A$1:$GG$1,0)),"")</f>
        <v>0</v>
      </c>
      <c r="DB129" s="105" t="str">
        <f>IF(VLOOKUP(L3VA!$A129,DATASHEET!$A$2:$EW$231,97,FALSE)="","",VLOOKUP(L3VA!$A129,DATASHEET!$A$2:$EW$231,97,FALSE))</f>
        <v>JJA</v>
      </c>
      <c r="DC129" s="105" t="str">
        <f t="shared" si="111"/>
        <v/>
      </c>
      <c r="DD129" s="106" t="str">
        <f>IF(ISBLANK(DATASHEET!DH117),"",DATASHEET!DH117)</f>
        <v/>
      </c>
      <c r="DE129" s="107" t="str">
        <f>IF(ISBLANK(DATASHEET!DI117),"",DATASHEET!DI117)</f>
        <v/>
      </c>
      <c r="DF129" s="123" t="str">
        <f t="shared" si="112"/>
        <v/>
      </c>
      <c r="DG129" s="124">
        <f>IFERROR(INDEX(DATASHEET!$A$1:$GG$231,MATCH(L3VA!$A129,DATASHEET!$A$1:$A$231,0),MATCH(L3VA!DH$2,DATASHEET!$A$1:$GG$1,0)),"")</f>
        <v>0</v>
      </c>
      <c r="DH129" s="105" t="str">
        <f>IF(VLOOKUP(L3VA!$A129,DATASHEET!$A$2:$EW$231,102,FALSE)="","",VLOOKUP(L3VA!$A129,DATASHEET!$A$2:$EW$231,102,FALSE))</f>
        <v/>
      </c>
      <c r="DI129" s="105" t="str">
        <f t="shared" si="113"/>
        <v/>
      </c>
      <c r="DJ129" s="106" t="str">
        <f>IF(ISBLANK(DATASHEET!DM117),"",DATASHEET!DM117)</f>
        <v>JQ</v>
      </c>
      <c r="DK129" s="107" t="str">
        <f>IF(ISBLANK(DATASHEET!DN117),"",DATASHEET!DN117)</f>
        <v>12A-MA-8</v>
      </c>
      <c r="DL129" s="123" t="str">
        <f t="shared" si="114"/>
        <v/>
      </c>
      <c r="DM129" s="124">
        <f>IFERROR(INDEX(DATASHEET!$A$1:$GG$231,MATCH(L3VA!$A129,DATASHEET!$A$1:$A$231,0),MATCH(L3VA!DN$2,DATASHEET!$A$1:$GG$1,0)),"")</f>
        <v>0</v>
      </c>
      <c r="DN129" s="105" t="str">
        <f>IF(VLOOKUP(L3VA!$A129,DATASHEET!$A$2:$FW$231,112,FALSE)="","",VLOOKUP(L3VA!$A129,DATASHEET!$A$2:$FW$231,112,FALSE))</f>
        <v/>
      </c>
      <c r="DO129" s="105" t="str">
        <f t="shared" si="80"/>
        <v/>
      </c>
      <c r="DP129" s="106" t="str">
        <f>IF(ISBLANK(DATASHEET!DR117),"",DATASHEET!DR117)</f>
        <v/>
      </c>
      <c r="DQ129" s="107" t="str">
        <f>IF(ISBLANK(DATASHEET!DS117),"",DATASHEET!DS117)</f>
        <v/>
      </c>
      <c r="DR129" s="123" t="str">
        <f t="shared" si="115"/>
        <v/>
      </c>
      <c r="DS129" s="124">
        <f>IFERROR(INDEX(DATASHEET!$A$1:$GG$231,MATCH(L3VA!$A129,DATASHEET!$A$1:$A$231,0),MATCH(L3VA!DT$2,DATASHEET!$A$1:$GG$1,0)),"")</f>
        <v>0</v>
      </c>
      <c r="DT129" s="105" t="str">
        <f>IF(VLOOKUP(L3VA!$A129,DATASHEET!$A$2:$EW$231,117,FALSE)="","",VLOOKUP(L3VA!$A129,DATASHEET!$A$2:$EW$231,117,FALSE))</f>
        <v>JQ</v>
      </c>
      <c r="DU129" s="105" t="str">
        <f t="shared" si="116"/>
        <v/>
      </c>
      <c r="DV129" s="106" t="str">
        <f>IF(ISBLANK(DATASHEET!DW117),"",DATASHEET!DW117)</f>
        <v/>
      </c>
      <c r="DW129" s="107" t="str">
        <f>IF(ISBLANK(DATASHEET!DX117),"",DATASHEET!DX117)</f>
        <v/>
      </c>
      <c r="DX129" s="123" t="str">
        <f t="shared" si="117"/>
        <v/>
      </c>
      <c r="DY129" s="124" t="str">
        <f>IFERROR(INDEX(DATASHEET!$A$1:$GG$231,MATCH(L3VA!$A129,DATASHEET!$A$1:$A$231,0),MATCH(L3VA!DZ$2,DATASHEET!$A$1:$GG$1,0)),"")</f>
        <v/>
      </c>
      <c r="DZ129" s="105" t="str">
        <f>IF(VLOOKUP(L3VA!$A129,DATASHEET!$A$2:$EW$231,122,FALSE)="","",VLOOKUP(L3VA!$A129,DATASHEET!$A$2:$EW$231,122,FALSE))</f>
        <v/>
      </c>
      <c r="EA129" s="105" t="str">
        <f t="shared" si="118"/>
        <v/>
      </c>
      <c r="EB129" s="106" t="str">
        <f>IF(ISBLANK(DATASHEET!EB117),"",DATASHEET!EB117)</f>
        <v/>
      </c>
      <c r="EC129" s="107" t="str">
        <f>IF(ISBLANK(DATASHEET!EC117),"",DATASHEET!EC117)</f>
        <v/>
      </c>
      <c r="ED129" s="123" t="str">
        <f t="shared" si="119"/>
        <v/>
      </c>
      <c r="EE129" s="124">
        <f>IFERROR(INDEX(DATASHEET!$A$1:$GG$231,MATCH(L3VA!$A129,DATASHEET!$A$1:$A$231,0),MATCH(L3VA!EF$2,DATASHEET!$A$1:$GG$1,0)),"")</f>
        <v>0</v>
      </c>
      <c r="EF129" s="105" t="str">
        <f>IF(VLOOKUP(L3VA!$A129,DATASHEET!$A$2:$EW$231,127,FALSE)="","",VLOOKUP(L3VA!$A129,DATASHEET!$A$2:$EW$231,127,FALSE))</f>
        <v/>
      </c>
      <c r="EG129" s="105" t="str">
        <f t="shared" si="120"/>
        <v/>
      </c>
      <c r="EH129" s="106" t="str">
        <f>IF(ISBLANK(DATASHEET!EG117),"",DATASHEET!EG117)</f>
        <v/>
      </c>
      <c r="EI129" s="107" t="str">
        <f>IF(ISBLANK(DATASHEET!EH117),"",DATASHEET!EH117)</f>
        <v/>
      </c>
      <c r="EJ129" s="123" t="str">
        <f t="shared" si="121"/>
        <v/>
      </c>
      <c r="EK129" s="124">
        <f>IFERROR(INDEX(DATASHEET!$A$1:$GG$231,MATCH(L3VA!$A129,DATASHEET!$A$1:$A$231,0),MATCH(L3VA!EL$2,DATASHEET!$A$1:$GG$1,0)),"")</f>
        <v>0</v>
      </c>
      <c r="EL129" s="105" t="str">
        <f>IF(VLOOKUP(L3VA!$A129,DATASHEET!$A$2:$EW$231,132,FALSE)="","",VLOOKUP(L3VA!$A129,DATASHEET!$A$2:$EW$231,132,FALSE))</f>
        <v/>
      </c>
      <c r="EM129" s="105" t="str">
        <f t="shared" si="122"/>
        <v/>
      </c>
      <c r="EN129" s="106" t="str">
        <f>IF(ISBLANK(DATASHEET!EL117),"",DATASHEET!EL117)</f>
        <v/>
      </c>
      <c r="EO129" s="107" t="str">
        <f>IF(ISBLANK(DATASHEET!EM117),"",DATASHEET!EM117)</f>
        <v/>
      </c>
      <c r="EP129" s="123" t="str">
        <f t="shared" si="123"/>
        <v/>
      </c>
      <c r="EQ129" s="124">
        <f>IFERROR(INDEX(DATASHEET!$A$1:$GG$231,MATCH(L3VA!$A129,DATASHEET!$A$1:$A$231,0),MATCH(L3VA!ER$2,DATASHEET!$A$1:$GG$1,0)),"")</f>
        <v>0</v>
      </c>
      <c r="ER129" s="105" t="str">
        <f>IF(VLOOKUP(L3VA!$A129,DATASHEET!$A$2:$EW$231,137,FALSE)="","",VLOOKUP(L3VA!$A129,DATASHEET!$A$2:$EW$231,137,FALSE))</f>
        <v/>
      </c>
      <c r="ES129" s="105" t="str">
        <f t="shared" si="124"/>
        <v/>
      </c>
      <c r="ET129" s="106" t="str">
        <f>IF(ISBLANK(DATASHEET!EQ117),"",DATASHEET!EQ117)</f>
        <v/>
      </c>
      <c r="EU129" s="107" t="str">
        <f>IF(ISBLANK(DATASHEET!ER117),"",DATASHEET!ER117)</f>
        <v/>
      </c>
      <c r="EV129" s="123" t="str">
        <f t="shared" si="125"/>
        <v/>
      </c>
      <c r="EW129" s="124">
        <f>IFERROR(INDEX(DATASHEET!$A$1:$GG$231,MATCH(L3VA!$A129,DATASHEET!$A$1:$A$231,0),MATCH(L3VA!EX$2,DATASHEET!$A$1:$GG$1,0)),"")</f>
        <v>0</v>
      </c>
      <c r="EX129" s="105" t="str">
        <f>IF(VLOOKUP(L3VA!$A129,DATASHEET!$A$2:$EW$231,142,FALSE)="","",VLOOKUP(L3VA!$A129,DATASHEET!$A$2:$EW$231,142,FALSE))</f>
        <v/>
      </c>
      <c r="EY129" s="105" t="str">
        <f t="shared" si="126"/>
        <v/>
      </c>
      <c r="EZ129" s="106" t="str">
        <f>IF(ISBLANK(DATASHEET!EV117),"",DATASHEET!EV117)</f>
        <v/>
      </c>
      <c r="FA129" s="107" t="str">
        <f>IF(ISBLANK(DATASHEET!EW117),"",DATASHEET!EW117)</f>
        <v/>
      </c>
      <c r="FB129" s="123" t="str">
        <f t="shared" si="127"/>
        <v/>
      </c>
      <c r="FC129" s="124">
        <f>IFERROR(INDEX(DATASHEET!$A$1:$GG$231,MATCH(L3VA!$A129,DATASHEET!$A$1:$A$231,0),MATCH(L3VA!FD$2,DATASHEET!$A$1:$GG$1,0)),"")</f>
        <v>0</v>
      </c>
      <c r="FD129" s="105" t="str">
        <f>IF(VLOOKUP(L3VA!$A129,DATASHEET!$A$2:$FW$231,147,FALSE)="","",VLOOKUP(L3VA!$A129,DATASHEET!$A$2:$FW$231,147,FALSE))</f>
        <v/>
      </c>
      <c r="FE129" s="105" t="str">
        <f t="shared" si="128"/>
        <v/>
      </c>
      <c r="FF129" s="106" t="str">
        <f>IF(ISBLANK(DATASHEET!FA117),"",DATASHEET!FA117)</f>
        <v/>
      </c>
      <c r="FG129" s="107" t="str">
        <f>IF(ISBLANK(DATASHEET!FB117),"",DATASHEET!FB117)</f>
        <v/>
      </c>
    </row>
    <row r="130" spans="1:163" x14ac:dyDescent="0.25">
      <c r="A130" s="354">
        <f>DATASHEET!A118</f>
        <v>150998</v>
      </c>
      <c r="B130" s="42" t="str">
        <f>DATASHEET!B118</f>
        <v>LEHANE, Rose</v>
      </c>
      <c r="C130" s="109" t="str">
        <f>DATASHEET!C118</f>
        <v>12EW</v>
      </c>
      <c r="D130" s="110" t="str">
        <f>DATASHEET!D118</f>
        <v>F</v>
      </c>
      <c r="E130" s="110" t="str">
        <f>IFERROR(VLOOKUP(A130,'[5]Y12 Students'!$E$3:$I$271,5,FALSE),"")</f>
        <v>INTERNAL</v>
      </c>
      <c r="F130" s="110" t="str">
        <f>DATASHEET!E118</f>
        <v>N</v>
      </c>
      <c r="G130" s="110" t="str">
        <f>DATASHEET!F118</f>
        <v>White - British</v>
      </c>
      <c r="H130" s="110" t="str">
        <f>DATASHEET!G118</f>
        <v>N</v>
      </c>
      <c r="I130" s="110" t="str">
        <f>DATASHEET!H118</f>
        <v>N</v>
      </c>
      <c r="J130" s="111" t="str">
        <f>DATASHEET!J118</f>
        <v>6.25+ (B/A)</v>
      </c>
      <c r="K130" s="104" t="str">
        <f t="shared" si="77"/>
        <v/>
      </c>
      <c r="L130" s="104" t="str">
        <f t="shared" si="78"/>
        <v/>
      </c>
      <c r="M130" s="336" t="str">
        <f>IF(COUNT(L3VA!$N130,L3VA!$Z130,L3VA!$T130,L3VA!$AF130,L3VA!$AX130,L3VA!$AR130,L3VA!$BJ130,L3VA!$BD130,L3VA!$BP130,L3VA!#REF!,L3VA!$AL130,L3VA!$BV130,L3VA!$CH130,L3VA!$CZ130,L3VA!$CN130,L3VA!$DF130,L3VA!$CB130,L3VA!#REF!,L3VA!$DR130,L3VA!$DX130,L3VA!$ED130,L3VA!$EJ130,L3VA!$EP130,L3VA!$EV130,L3VA!$FB130,L3VA!$DL130)=0,"",AVERAGE(N130,Z130,T130,AF130,AL130,AX130,AR130,BJ130,BD130,BP130,BV130,CH130,CZ130,CN130,DF130,CB130,DR130,DX130,ED130,EJ130,EP130,EV130,FB130,DL130))</f>
        <v/>
      </c>
      <c r="N130" s="123" t="str">
        <f t="shared" si="81"/>
        <v/>
      </c>
      <c r="O130" s="124">
        <f>IFERROR(INDEX(DATASHEET!$A$1:$GG$231,MATCH(L3VA!$A130,DATASHEET!$A$1:$A$231,0),MATCH(L3VA!P$2,DATASHEET!$A$1:$GG$1,0)),"")</f>
        <v>0</v>
      </c>
      <c r="P130" s="105">
        <f>IF(VLOOKUP(L3VA!$A130,DATASHEET!$A$2:$EW$231,22,FALSE)="","",VLOOKUP(L3VA!$A130,DATASHEET!$A$2:$EW$231,22,FALSE))</f>
        <v>0</v>
      </c>
      <c r="Q130" s="105" t="str">
        <f t="shared" si="82"/>
        <v/>
      </c>
      <c r="R130" s="106" t="str">
        <f>IF(ISBLANK(DATASHEET!AF118),"",DATASHEET!AF118)</f>
        <v/>
      </c>
      <c r="S130" s="107" t="str">
        <f>IF(ISBLANK(DATASHEET!AG118),"",DATASHEET!AG118)</f>
        <v/>
      </c>
      <c r="T130" s="123" t="str">
        <f t="shared" si="83"/>
        <v/>
      </c>
      <c r="U130" s="124">
        <f>IFERROR(INDEX(DATASHEET!$A$1:$GG$231,MATCH(L3VA!$A130,DATASHEET!$A$1:$A$231,0),MATCH(L3VA!V$2,DATASHEET!$A$1:$GG$1,0)),"")</f>
        <v>0</v>
      </c>
      <c r="V130" s="105">
        <f>IF(VLOOKUP(L3VA!$A130,DATASHEET!$A$2:$EW$231,27,FALSE)="","",VLOOKUP(L3VA!$A130,DATASHEET!$A$2:$EW$231,27,FALSE))</f>
        <v>0</v>
      </c>
      <c r="W130" s="105" t="str">
        <f t="shared" si="84"/>
        <v/>
      </c>
      <c r="X130" s="106" t="str">
        <f>IF(ISBLANK(DATASHEET!AK118),"",DATASHEET!AK118)</f>
        <v/>
      </c>
      <c r="Y130" s="107" t="str">
        <f>IF(ISBLANK(DATASHEET!AL118),"",DATASHEET!AL118)</f>
        <v/>
      </c>
      <c r="Z130" s="123" t="str">
        <f t="shared" si="85"/>
        <v/>
      </c>
      <c r="AA130" s="124">
        <f>IFERROR(INDEX(DATASHEET!$A$1:$GG$231,MATCH(L3VA!$A130,DATASHEET!$A$1:$A$231,0),MATCH(L3VA!AB$2,DATASHEET!$A$1:$GG$1,0)),"")</f>
        <v>0</v>
      </c>
      <c r="AB130" s="105" t="str">
        <f>IF(VLOOKUP(L3VA!$A130,DATASHEET!$A$2:$EW$231,32,FALSE)="","",VLOOKUP(L3VA!$A130,DATASHEET!$A$2:$EW$231,32,FALSE))</f>
        <v/>
      </c>
      <c r="AC130" s="105" t="str">
        <f t="shared" si="86"/>
        <v/>
      </c>
      <c r="AD130" s="106" t="str">
        <f>IF(ISBLANK(DATASHEET!AP118),"",DATASHEET!AP118)</f>
        <v/>
      </c>
      <c r="AE130" s="107" t="str">
        <f>IF(ISBLANK(DATASHEET!AQ118),"",DATASHEET!AQ118)</f>
        <v/>
      </c>
      <c r="AF130" s="123" t="str">
        <f t="shared" si="87"/>
        <v/>
      </c>
      <c r="AG130" s="124">
        <f>IFERROR(INDEX(DATASHEET!$A$1:$GG$231,MATCH(L3VA!$A130,DATASHEET!$A$1:$A$231,0),MATCH(L3VA!AH$2,DATASHEET!$A$1:$GG$1,0)),"")</f>
        <v>0</v>
      </c>
      <c r="AH130" s="105" t="str">
        <f>IF(VLOOKUP(L3VA!$A130,DATASHEET!$A$2:$EW$231,37,FALSE)="","",VLOOKUP(L3VA!$A130,DATASHEET!$A$2:$EW$231,37,FALSE))</f>
        <v/>
      </c>
      <c r="AI130" s="105" t="str">
        <f t="shared" si="88"/>
        <v/>
      </c>
      <c r="AJ130" s="106" t="str">
        <f>IF(ISBLANK(DATASHEET!AU118),"",DATASHEET!AU118)</f>
        <v/>
      </c>
      <c r="AK130" s="107" t="str">
        <f>IF(ISBLANK(DATASHEET!AV118),"",DATASHEET!AV118)</f>
        <v/>
      </c>
      <c r="AL130" s="123" t="str">
        <f t="shared" si="89"/>
        <v/>
      </c>
      <c r="AM130" s="124">
        <f>IFERROR(INDEX(DATASHEET!$A$1:$GG$231,MATCH(L3VA!$A130,DATASHEET!$A$1:$A$231,0),MATCH(L3VA!AN$2,DATASHEET!$A$1:$GG$1,0)),"")</f>
        <v>0</v>
      </c>
      <c r="AN130" s="105" t="str">
        <f>IF(VLOOKUP(L3VA!$A130,DATASHEET!$A$2:$EW$231,42,FALSE)="","",VLOOKUP(L3VA!$A130,DATASHEET!$A$2:$EW$231,42,FALSE))</f>
        <v/>
      </c>
      <c r="AO130" s="105" t="str">
        <f t="shared" si="90"/>
        <v/>
      </c>
      <c r="AP130" s="106" t="str">
        <f>IF(ISBLANK(DATASHEET!AZ118),"",DATASHEET!AZ118)</f>
        <v/>
      </c>
      <c r="AQ130" s="107" t="str">
        <f>IF(ISBLANK(DATASHEET!BA118),"",DATASHEET!BA118)</f>
        <v/>
      </c>
      <c r="AR130" s="123" t="str">
        <f t="shared" si="91"/>
        <v/>
      </c>
      <c r="AS130" s="124">
        <f>IFERROR(INDEX(DATASHEET!$A$1:$GG$231,MATCH(L3VA!$A130,DATASHEET!$A$1:$A$231,0),MATCH(L3VA!AT$2,DATASHEET!$A$1:$GG$1,0)),"")</f>
        <v>0</v>
      </c>
      <c r="AT130" s="105" t="str">
        <f>IF(VLOOKUP(L3VA!$A130,DATASHEET!$A$2:$EW$231,47,FALSE)="","",VLOOKUP(L3VA!$A130,DATASHEET!$A$2:$EW$231,47,FALSE))</f>
        <v/>
      </c>
      <c r="AU130" s="105" t="str">
        <f t="shared" si="92"/>
        <v/>
      </c>
      <c r="AV130" s="106" t="str">
        <f>IF(ISBLANK(DATASHEET!BE118),"",DATASHEET!BE118)</f>
        <v/>
      </c>
      <c r="AW130" s="107" t="str">
        <f>IF(ISBLANK(DATASHEET!BF118),"",DATASHEET!BF118)</f>
        <v/>
      </c>
      <c r="AX130" s="123" t="str">
        <f t="shared" si="93"/>
        <v/>
      </c>
      <c r="AY130" s="124">
        <f>IFERROR(INDEX(DATASHEET!$A$1:$GG$231,MATCH(L3VA!$A130,DATASHEET!$A$1:$A$231,0),MATCH(L3VA!AZ$2,DATASHEET!$A$1:$GG$1,0)),"")</f>
        <v>0</v>
      </c>
      <c r="AZ130" s="105" t="str">
        <f>IF(VLOOKUP(L3VA!$A130,DATASHEET!$A$2:$EW$231,52,FALSE)="","",VLOOKUP(L3VA!$A130,DATASHEET!$A$2:$EW$231,52,FALSE))</f>
        <v/>
      </c>
      <c r="BA130" s="105" t="str">
        <f t="shared" si="94"/>
        <v/>
      </c>
      <c r="BB130" s="106" t="str">
        <f>IF(ISBLANK(DATASHEET!BJ118),"",DATASHEET!BJ118)</f>
        <v>EC</v>
      </c>
      <c r="BC130" s="107" t="str">
        <f>IF(ISBLANK(DATASHEET!BK118),"",DATASHEET!BK118)</f>
        <v>12D-DR-4</v>
      </c>
      <c r="BD130" s="123" t="str">
        <f t="shared" si="95"/>
        <v/>
      </c>
      <c r="BE130" s="124">
        <f>IFERROR(INDEX(DATASHEET!$A$1:$GG$231,MATCH(L3VA!$A130,DATASHEET!$A$1:$A$231,0),MATCH(L3VA!BF$2,DATASHEET!$A$1:$GG$1,0)),"")</f>
        <v>0</v>
      </c>
      <c r="BF130" s="105" t="str">
        <f>IF(VLOOKUP(L3VA!$A130,DATASHEET!$A$2:$EW$231,57,FALSE)="","",VLOOKUP(L3VA!$A130,DATASHEET!$A$2:$EW$231,57,FALSE))</f>
        <v/>
      </c>
      <c r="BG130" s="105" t="str">
        <f t="shared" si="96"/>
        <v/>
      </c>
      <c r="BH130" s="106" t="str">
        <f>IF(ISBLANK(DATASHEET!BO118),"",DATASHEET!BO118)</f>
        <v/>
      </c>
      <c r="BI130" s="107" t="str">
        <f>IF(ISBLANK(DATASHEET!BP118),"",DATASHEET!BP118)</f>
        <v/>
      </c>
      <c r="BJ130" s="123" t="str">
        <f t="shared" si="97"/>
        <v/>
      </c>
      <c r="BK130" s="124">
        <f>IFERROR(INDEX(DATASHEET!$A$1:$GG$231,MATCH(L3VA!$A130,DATASHEET!$A$1:$A$231,0),MATCH(L3VA!BL$2,DATASHEET!$A$1:$GG$1,0)),"")</f>
        <v>0</v>
      </c>
      <c r="BL130" s="105" t="str">
        <f>IF(VLOOKUP(L3VA!$A130,DATASHEET!$A$2:$EW$231,62,FALSE)="","",VLOOKUP(L3VA!$A130,DATASHEET!$A$2:$EW$231,62,FALSE))</f>
        <v>EC</v>
      </c>
      <c r="BM130" s="105" t="str">
        <f t="shared" si="98"/>
        <v/>
      </c>
      <c r="BN130" s="106" t="str">
        <f>IF(ISBLANK(DATASHEET!BT118),"",DATASHEET!BT118)</f>
        <v/>
      </c>
      <c r="BO130" s="107" t="str">
        <f>IF(ISBLANK(DATASHEET!BU118),"",DATASHEET!BU118)</f>
        <v/>
      </c>
      <c r="BP130" s="123" t="str">
        <f t="shared" si="99"/>
        <v/>
      </c>
      <c r="BQ130" s="124">
        <f>IFERROR(INDEX(DATASHEET!$A$1:$GG$231,MATCH(L3VA!$A130,DATASHEET!$A$1:$A$231,0),MATCH(L3VA!BR$2,DATASHEET!$A$1:$GG$1,0)),"")</f>
        <v>0</v>
      </c>
      <c r="BR130" s="105" t="str">
        <f>IF(VLOOKUP(L3VA!$A130,DATASHEET!$A$2:$EW$231,67,FALSE)="","",VLOOKUP(L3VA!$A130,DATASHEET!$A$2:$EW$231,67,FALSE))</f>
        <v/>
      </c>
      <c r="BS130" s="105" t="str">
        <f t="shared" si="100"/>
        <v/>
      </c>
      <c r="BT130" s="106" t="str">
        <f>IF(ISBLANK(DATASHEET!BY118),"",DATASHEET!BY118)</f>
        <v/>
      </c>
      <c r="BU130" s="107" t="str">
        <f>IF(ISBLANK(DATASHEET!BZ118),"",DATASHEET!BZ118)</f>
        <v/>
      </c>
      <c r="BV130" s="123" t="str">
        <f t="shared" si="101"/>
        <v/>
      </c>
      <c r="BW130" s="124">
        <f>IFERROR(INDEX(DATASHEET!$A$1:$GG$231,MATCH(L3VA!$A130,DATASHEET!$A$1:$A$231,0),MATCH(L3VA!BX$2,DATASHEET!$A$1:$GG$1,0)),"")</f>
        <v>0</v>
      </c>
      <c r="BX130" s="105" t="str">
        <f>IF(VLOOKUP(L3VA!$A130,DATASHEET!$A$2:$EW$231,77,FALSE)="","",VLOOKUP(L3VA!$A130,DATASHEET!$A$2:$EW$231,77,FALSE))</f>
        <v/>
      </c>
      <c r="BY130" s="105" t="str">
        <f t="shared" si="102"/>
        <v/>
      </c>
      <c r="BZ130" s="106" t="str">
        <f>IF(ISBLANK(DATASHEET!CI118),"",DATASHEET!CI118)</f>
        <v/>
      </c>
      <c r="CA130" s="107" t="str">
        <f>IF(ISBLANK(DATASHEET!CJ118),"",DATASHEET!CJ118)</f>
        <v/>
      </c>
      <c r="CB130" s="123" t="str">
        <f t="shared" si="103"/>
        <v/>
      </c>
      <c r="CC130" s="124">
        <f>IFERROR(INDEX(DATASHEET!$A$1:$GG$231,MATCH(L3VA!$A130,DATASHEET!$A$1:$A$231,0),MATCH(L3VA!CD$2,DATASHEET!$A$1:$GG$1,0)),"")</f>
        <v>0</v>
      </c>
      <c r="CD130" s="105" t="str">
        <f>IF(VLOOKUP(L3VA!$A130,DATASHEET!$A$2:$EW$231,82,FALSE)="","",VLOOKUP(L3VA!$A130,DATASHEET!$A$2:$EW$231,82,FALSE))</f>
        <v>BH</v>
      </c>
      <c r="CE130" s="105" t="str">
        <f t="shared" si="104"/>
        <v/>
      </c>
      <c r="CF130" s="106" t="str">
        <f>IF(ISBLANK(DATASHEET!CN118),"",DATASHEET!CN118)</f>
        <v/>
      </c>
      <c r="CG130" s="107" t="str">
        <f>IF(ISBLANK(DATASHEET!CO118),"",DATASHEET!CO118)</f>
        <v/>
      </c>
      <c r="CH130" s="123" t="str">
        <f t="shared" si="105"/>
        <v/>
      </c>
      <c r="CI130" s="124">
        <f>IFERROR(INDEX(DATASHEET!$A$1:$GG$231,MATCH(L3VA!$A130,DATASHEET!$A$1:$A$231,0),MATCH(L3VA!CJ$2,DATASHEET!$A$1:$GG$1,0)),"")</f>
        <v>0</v>
      </c>
      <c r="CJ130" s="105" t="str">
        <f>IF(VLOOKUP(L3VA!$A130,DATASHEET!$A$2:$EW$231,87,FALSE)="","",VLOOKUP(L3VA!$A130,DATASHEET!$A$2:$EW$231,87,FALSE))</f>
        <v/>
      </c>
      <c r="CK130" s="105" t="str">
        <f t="shared" si="79"/>
        <v/>
      </c>
      <c r="CL130" s="106" t="str">
        <f>IF(ISBLANK(DATASHEET!CS118),"",DATASHEET!CS118)</f>
        <v/>
      </c>
      <c r="CM130" s="107" t="str">
        <f>IF(ISBLANK(DATASHEET!CT118),"",DATASHEET!CT118)</f>
        <v/>
      </c>
      <c r="CN130" s="123" t="str">
        <f t="shared" si="106"/>
        <v/>
      </c>
      <c r="CO130" s="124">
        <f>IFERROR(INDEX(DATASHEET!$A$1:$GG$231,MATCH(L3VA!$A130,DATASHEET!$A$1:$A$231,0),MATCH(L3VA!CP$2,DATASHEET!$A$1:$GG$1,0)),"")</f>
        <v>0</v>
      </c>
      <c r="CP130" s="105" t="str">
        <f>IF(VLOOKUP(L3VA!$A130,DATASHEET!$A$2:$EW$231,92,FALSE)="","",VLOOKUP(L3VA!$A130,DATASHEET!$A$2:$EW$231,92,FALSE))</f>
        <v/>
      </c>
      <c r="CQ130" s="105" t="str">
        <f t="shared" si="107"/>
        <v/>
      </c>
      <c r="CR130" s="106" t="str">
        <f>IF(ISBLANK(DATASHEET!CX118),"",DATASHEET!CX118)</f>
        <v/>
      </c>
      <c r="CS130" s="107" t="str">
        <f>IF(ISBLANK(DATASHEET!CY118),"",DATASHEET!CY118)</f>
        <v/>
      </c>
      <c r="CT130" s="123" t="str">
        <f t="shared" si="108"/>
        <v/>
      </c>
      <c r="CU130" s="124">
        <f>IFERROR(INDEX(DATASHEET!$A$1:$GG$231,MATCH(L3VA!$A130,DATASHEET!$A$1:$A$231,0),MATCH(L3VA!CV$2,DATASHEET!$A$1:$GG$1,0)),"")</f>
        <v>0</v>
      </c>
      <c r="CV130" s="105" t="str">
        <f>IF(VLOOKUP(L3VA!$A130,DATASHEET!$A$2:$EW$231,107,FALSE)="","",VLOOKUP(L3VA!$A130,DATASHEET!$A$2:$EW$231,107,FALSE))</f>
        <v/>
      </c>
      <c r="CW130" s="105" t="str">
        <f t="shared" si="109"/>
        <v/>
      </c>
      <c r="CX130" s="106" t="str">
        <f>IF(ISBLANK(DATASHEET!DC118),"",DATASHEET!DC118)</f>
        <v/>
      </c>
      <c r="CY130" s="107" t="str">
        <f>IF(ISBLANK(DATASHEET!DD118),"",DATASHEET!DD118)</f>
        <v/>
      </c>
      <c r="CZ130" s="123" t="str">
        <f t="shared" si="110"/>
        <v/>
      </c>
      <c r="DA130" s="124">
        <f>IFERROR(INDEX(DATASHEET!$A$1:$GG$231,MATCH(L3VA!$A130,DATASHEET!$A$1:$A$231,0),MATCH(L3VA!DB$2,DATASHEET!$A$1:$GG$1,0)),"")</f>
        <v>0</v>
      </c>
      <c r="DB130" s="105" t="str">
        <f>IF(VLOOKUP(L3VA!$A130,DATASHEET!$A$2:$EW$231,97,FALSE)="","",VLOOKUP(L3VA!$A130,DATASHEET!$A$2:$EW$231,97,FALSE))</f>
        <v/>
      </c>
      <c r="DC130" s="105" t="str">
        <f t="shared" si="111"/>
        <v/>
      </c>
      <c r="DD130" s="106" t="str">
        <f>IF(ISBLANK(DATASHEET!DH118),"",DATASHEET!DH118)</f>
        <v/>
      </c>
      <c r="DE130" s="107" t="str">
        <f>IF(ISBLANK(DATASHEET!DI118),"",DATASHEET!DI118)</f>
        <v/>
      </c>
      <c r="DF130" s="123" t="str">
        <f t="shared" si="112"/>
        <v/>
      </c>
      <c r="DG130" s="124">
        <f>IFERROR(INDEX(DATASHEET!$A$1:$GG$231,MATCH(L3VA!$A130,DATASHEET!$A$1:$A$231,0),MATCH(L3VA!DH$2,DATASHEET!$A$1:$GG$1,0)),"")</f>
        <v>0</v>
      </c>
      <c r="DH130" s="105" t="str">
        <f>IF(VLOOKUP(L3VA!$A130,DATASHEET!$A$2:$EW$231,102,FALSE)="","",VLOOKUP(L3VA!$A130,DATASHEET!$A$2:$EW$231,102,FALSE))</f>
        <v/>
      </c>
      <c r="DI130" s="105" t="str">
        <f t="shared" si="113"/>
        <v/>
      </c>
      <c r="DJ130" s="106" t="str">
        <f>IF(ISBLANK(DATASHEET!DM118),"",DATASHEET!DM118)</f>
        <v/>
      </c>
      <c r="DK130" s="107" t="str">
        <f>IF(ISBLANK(DATASHEET!DN118),"",DATASHEET!DN118)</f>
        <v/>
      </c>
      <c r="DL130" s="123" t="str">
        <f t="shared" si="114"/>
        <v/>
      </c>
      <c r="DM130" s="124">
        <f>IFERROR(INDEX(DATASHEET!$A$1:$GG$231,MATCH(L3VA!$A130,DATASHEET!$A$1:$A$231,0),MATCH(L3VA!DN$2,DATASHEET!$A$1:$GG$1,0)),"")</f>
        <v>0</v>
      </c>
      <c r="DN130" s="105" t="str">
        <f>IF(VLOOKUP(L3VA!$A130,DATASHEET!$A$2:$FW$231,112,FALSE)="","",VLOOKUP(L3VA!$A130,DATASHEET!$A$2:$FW$231,112,FALSE))</f>
        <v/>
      </c>
      <c r="DO130" s="105" t="str">
        <f t="shared" si="80"/>
        <v/>
      </c>
      <c r="DP130" s="106" t="str">
        <f>IF(ISBLANK(DATASHEET!DR118),"",DATASHEET!DR118)</f>
        <v/>
      </c>
      <c r="DQ130" s="107" t="str">
        <f>IF(ISBLANK(DATASHEET!DS118),"",DATASHEET!DS118)</f>
        <v/>
      </c>
      <c r="DR130" s="123" t="str">
        <f t="shared" si="115"/>
        <v/>
      </c>
      <c r="DS130" s="124">
        <f>IFERROR(INDEX(DATASHEET!$A$1:$GG$231,MATCH(L3VA!$A130,DATASHEET!$A$1:$A$231,0),MATCH(L3VA!DT$2,DATASHEET!$A$1:$GG$1,0)),"")</f>
        <v>0</v>
      </c>
      <c r="DT130" s="105" t="str">
        <f>IF(VLOOKUP(L3VA!$A130,DATASHEET!$A$2:$EW$231,117,FALSE)="","",VLOOKUP(L3VA!$A130,DATASHEET!$A$2:$EW$231,117,FALSE))</f>
        <v/>
      </c>
      <c r="DU130" s="105" t="str">
        <f t="shared" si="116"/>
        <v/>
      </c>
      <c r="DV130" s="106" t="str">
        <f>IF(ISBLANK(DATASHEET!DW118),"",DATASHEET!DW118)</f>
        <v/>
      </c>
      <c r="DW130" s="107" t="str">
        <f>IF(ISBLANK(DATASHEET!DX118),"",DATASHEET!DX118)</f>
        <v/>
      </c>
      <c r="DX130" s="123" t="str">
        <f t="shared" si="117"/>
        <v/>
      </c>
      <c r="DY130" s="124" t="str">
        <f>IFERROR(INDEX(DATASHEET!$A$1:$GG$231,MATCH(L3VA!$A130,DATASHEET!$A$1:$A$231,0),MATCH(L3VA!DZ$2,DATASHEET!$A$1:$GG$1,0)),"")</f>
        <v/>
      </c>
      <c r="DZ130" s="105" t="str">
        <f>IF(VLOOKUP(L3VA!$A130,DATASHEET!$A$2:$EW$231,122,FALSE)="","",VLOOKUP(L3VA!$A130,DATASHEET!$A$2:$EW$231,122,FALSE))</f>
        <v/>
      </c>
      <c r="EA130" s="105" t="str">
        <f t="shared" si="118"/>
        <v/>
      </c>
      <c r="EB130" s="106" t="str">
        <f>IF(ISBLANK(DATASHEET!EB118),"",DATASHEET!EB118)</f>
        <v/>
      </c>
      <c r="EC130" s="107" t="str">
        <f>IF(ISBLANK(DATASHEET!EC118),"",DATASHEET!EC118)</f>
        <v/>
      </c>
      <c r="ED130" s="123" t="str">
        <f t="shared" si="119"/>
        <v/>
      </c>
      <c r="EE130" s="124">
        <f>IFERROR(INDEX(DATASHEET!$A$1:$GG$231,MATCH(L3VA!$A130,DATASHEET!$A$1:$A$231,0),MATCH(L3VA!EF$2,DATASHEET!$A$1:$GG$1,0)),"")</f>
        <v>0</v>
      </c>
      <c r="EF130" s="105" t="str">
        <f>IF(VLOOKUP(L3VA!$A130,DATASHEET!$A$2:$EW$231,127,FALSE)="","",VLOOKUP(L3VA!$A130,DATASHEET!$A$2:$EW$231,127,FALSE))</f>
        <v/>
      </c>
      <c r="EG130" s="105" t="str">
        <f t="shared" si="120"/>
        <v/>
      </c>
      <c r="EH130" s="106" t="str">
        <f>IF(ISBLANK(DATASHEET!EG118),"",DATASHEET!EG118)</f>
        <v/>
      </c>
      <c r="EI130" s="107" t="str">
        <f>IF(ISBLANK(DATASHEET!EH118),"",DATASHEET!EH118)</f>
        <v/>
      </c>
      <c r="EJ130" s="123" t="str">
        <f t="shared" si="121"/>
        <v/>
      </c>
      <c r="EK130" s="124">
        <f>IFERROR(INDEX(DATASHEET!$A$1:$GG$231,MATCH(L3VA!$A130,DATASHEET!$A$1:$A$231,0),MATCH(L3VA!EL$2,DATASHEET!$A$1:$GG$1,0)),"")</f>
        <v>0</v>
      </c>
      <c r="EL130" s="105" t="str">
        <f>IF(VLOOKUP(L3VA!$A130,DATASHEET!$A$2:$EW$231,132,FALSE)="","",VLOOKUP(L3VA!$A130,DATASHEET!$A$2:$EW$231,132,FALSE))</f>
        <v/>
      </c>
      <c r="EM130" s="105" t="str">
        <f t="shared" si="122"/>
        <v/>
      </c>
      <c r="EN130" s="106" t="str">
        <f>IF(ISBLANK(DATASHEET!EL118),"",DATASHEET!EL118)</f>
        <v>MSA</v>
      </c>
      <c r="EO130" s="107" t="str">
        <f>IF(ISBLANK(DATASHEET!EM118),"",DATASHEET!EM118)</f>
        <v>12C-PO-8</v>
      </c>
      <c r="EP130" s="123" t="str">
        <f t="shared" si="123"/>
        <v/>
      </c>
      <c r="EQ130" s="124">
        <f>IFERROR(INDEX(DATASHEET!$A$1:$GG$231,MATCH(L3VA!$A130,DATASHEET!$A$1:$A$231,0),MATCH(L3VA!ER$2,DATASHEET!$A$1:$GG$1,0)),"")</f>
        <v>0</v>
      </c>
      <c r="ER130" s="105" t="str">
        <f>IF(VLOOKUP(L3VA!$A130,DATASHEET!$A$2:$EW$231,137,FALSE)="","",VLOOKUP(L3VA!$A130,DATASHEET!$A$2:$EW$231,137,FALSE))</f>
        <v/>
      </c>
      <c r="ES130" s="105" t="str">
        <f t="shared" si="124"/>
        <v/>
      </c>
      <c r="ET130" s="106" t="str">
        <f>IF(ISBLANK(DATASHEET!EQ118),"",DATASHEET!EQ118)</f>
        <v/>
      </c>
      <c r="EU130" s="107" t="str">
        <f>IF(ISBLANK(DATASHEET!ER118),"",DATASHEET!ER118)</f>
        <v/>
      </c>
      <c r="EV130" s="123" t="str">
        <f t="shared" si="125"/>
        <v/>
      </c>
      <c r="EW130" s="124">
        <f>IFERROR(INDEX(DATASHEET!$A$1:$GG$231,MATCH(L3VA!$A130,DATASHEET!$A$1:$A$231,0),MATCH(L3VA!EX$2,DATASHEET!$A$1:$GG$1,0)),"")</f>
        <v>0</v>
      </c>
      <c r="EX130" s="105" t="str">
        <f>IF(VLOOKUP(L3VA!$A130,DATASHEET!$A$2:$EW$231,142,FALSE)="","",VLOOKUP(L3VA!$A130,DATASHEET!$A$2:$EW$231,142,FALSE))</f>
        <v>MSA</v>
      </c>
      <c r="EY130" s="105" t="str">
        <f t="shared" si="126"/>
        <v/>
      </c>
      <c r="EZ130" s="106" t="str">
        <f>IF(ISBLANK(DATASHEET!EV118),"",DATASHEET!EV118)</f>
        <v/>
      </c>
      <c r="FA130" s="107" t="str">
        <f>IF(ISBLANK(DATASHEET!EW118),"",DATASHEET!EW118)</f>
        <v/>
      </c>
      <c r="FB130" s="123" t="str">
        <f t="shared" si="127"/>
        <v/>
      </c>
      <c r="FC130" s="124">
        <f>IFERROR(INDEX(DATASHEET!$A$1:$GG$231,MATCH(L3VA!$A130,DATASHEET!$A$1:$A$231,0),MATCH(L3VA!FD$2,DATASHEET!$A$1:$GG$1,0)),"")</f>
        <v>0</v>
      </c>
      <c r="FD130" s="105" t="str">
        <f>IF(VLOOKUP(L3VA!$A130,DATASHEET!$A$2:$FW$231,147,FALSE)="","",VLOOKUP(L3VA!$A130,DATASHEET!$A$2:$FW$231,147,FALSE))</f>
        <v/>
      </c>
      <c r="FE130" s="105" t="str">
        <f t="shared" si="128"/>
        <v/>
      </c>
      <c r="FF130" s="106" t="str">
        <f>IF(ISBLANK(DATASHEET!FA118),"",DATASHEET!FA118)</f>
        <v/>
      </c>
      <c r="FG130" s="107" t="str">
        <f>IF(ISBLANK(DATASHEET!FB118),"",DATASHEET!FB118)</f>
        <v/>
      </c>
    </row>
    <row r="131" spans="1:163" x14ac:dyDescent="0.25">
      <c r="A131" s="354">
        <f>DATASHEET!A119</f>
        <v>150871</v>
      </c>
      <c r="B131" s="42" t="str">
        <f>DATASHEET!B119</f>
        <v>LOADER, Finn</v>
      </c>
      <c r="C131" s="109" t="str">
        <f>DATASHEET!C119</f>
        <v>12EW</v>
      </c>
      <c r="D131" s="110" t="str">
        <f>DATASHEET!D119</f>
        <v>M</v>
      </c>
      <c r="E131" s="110" t="str">
        <f>IFERROR(VLOOKUP(A131,'[5]Y12 Students'!$E$3:$I$271,5,FALSE),"")</f>
        <v>INTERNAL</v>
      </c>
      <c r="F131" s="110" t="str">
        <f>DATASHEET!E119</f>
        <v>N</v>
      </c>
      <c r="G131" s="110" t="str">
        <f>DATASHEET!F119</f>
        <v>White - British</v>
      </c>
      <c r="H131" s="110" t="str">
        <f>DATASHEET!G119</f>
        <v>N</v>
      </c>
      <c r="I131" s="110" t="str">
        <f>DATASHEET!H119</f>
        <v>N</v>
      </c>
      <c r="J131" s="111" t="str">
        <f>DATASHEET!J119</f>
        <v>4.75+ (C/B)</v>
      </c>
      <c r="K131" s="104" t="str">
        <f t="shared" si="77"/>
        <v/>
      </c>
      <c r="L131" s="104" t="str">
        <f t="shared" si="78"/>
        <v/>
      </c>
      <c r="M131" s="336" t="str">
        <f>IF(COUNT(L3VA!$N131,L3VA!$Z131,L3VA!$T131,L3VA!$AF131,L3VA!$AX131,L3VA!$AR131,L3VA!$BJ131,L3VA!$BD131,L3VA!$BP131,L3VA!#REF!,L3VA!$AL131,L3VA!$BV131,L3VA!$CH131,L3VA!$CZ131,L3VA!$CN131,L3VA!$DF131,L3VA!$CB131,L3VA!#REF!,L3VA!$DR131,L3VA!$DX131,L3VA!$ED131,L3VA!$EJ131,L3VA!$EP131,L3VA!$EV131,L3VA!$FB131,L3VA!$DL131)=0,"",AVERAGE(N131,Z131,T131,AF131,AL131,AX131,AR131,BJ131,BD131,BP131,BV131,CH131,CZ131,CN131,DF131,CB131,DR131,DX131,ED131,EJ131,EP131,EV131,FB131,DL131))</f>
        <v/>
      </c>
      <c r="N131" s="123" t="str">
        <f t="shared" si="81"/>
        <v/>
      </c>
      <c r="O131" s="124">
        <f>IFERROR(INDEX(DATASHEET!$A$1:$GG$231,MATCH(L3VA!$A131,DATASHEET!$A$1:$A$231,0),MATCH(L3VA!P$2,DATASHEET!$A$1:$GG$1,0)),"")</f>
        <v>0</v>
      </c>
      <c r="P131" s="105">
        <f>IF(VLOOKUP(L3VA!$A131,DATASHEET!$A$2:$EW$231,22,FALSE)="","",VLOOKUP(L3VA!$A131,DATASHEET!$A$2:$EW$231,22,FALSE))</f>
        <v>1</v>
      </c>
      <c r="Q131" s="105" t="str">
        <f t="shared" si="82"/>
        <v/>
      </c>
      <c r="R131" s="106" t="str">
        <f>IF(ISBLANK(DATASHEET!AF119),"",DATASHEET!AF119)</f>
        <v/>
      </c>
      <c r="S131" s="107" t="str">
        <f>IF(ISBLANK(DATASHEET!AG119),"",DATASHEET!AG119)</f>
        <v/>
      </c>
      <c r="T131" s="123" t="str">
        <f t="shared" si="83"/>
        <v/>
      </c>
      <c r="U131" s="124">
        <f>IFERROR(INDEX(DATASHEET!$A$1:$GG$231,MATCH(L3VA!$A131,DATASHEET!$A$1:$A$231,0),MATCH(L3VA!V$2,DATASHEET!$A$1:$GG$1,0)),"")</f>
        <v>0</v>
      </c>
      <c r="V131" s="105">
        <f>IF(VLOOKUP(L3VA!$A131,DATASHEET!$A$2:$EW$231,27,FALSE)="","",VLOOKUP(L3VA!$A131,DATASHEET!$A$2:$EW$231,27,FALSE))</f>
        <v>1</v>
      </c>
      <c r="W131" s="105" t="str">
        <f t="shared" si="84"/>
        <v/>
      </c>
      <c r="X131" s="106" t="str">
        <f>IF(ISBLANK(DATASHEET!AK119),"",DATASHEET!AK119)</f>
        <v/>
      </c>
      <c r="Y131" s="107" t="str">
        <f>IF(ISBLANK(DATASHEET!AL119),"",DATASHEET!AL119)</f>
        <v/>
      </c>
      <c r="Z131" s="123" t="str">
        <f t="shared" si="85"/>
        <v/>
      </c>
      <c r="AA131" s="124">
        <f>IFERROR(INDEX(DATASHEET!$A$1:$GG$231,MATCH(L3VA!$A131,DATASHEET!$A$1:$A$231,0),MATCH(L3VA!AB$2,DATASHEET!$A$1:$GG$1,0)),"")</f>
        <v>0</v>
      </c>
      <c r="AB131" s="105" t="str">
        <f>IF(VLOOKUP(L3VA!$A131,DATASHEET!$A$2:$EW$231,32,FALSE)="","",VLOOKUP(L3VA!$A131,DATASHEET!$A$2:$EW$231,32,FALSE))</f>
        <v/>
      </c>
      <c r="AC131" s="105" t="str">
        <f t="shared" si="86"/>
        <v/>
      </c>
      <c r="AD131" s="106" t="str">
        <f>IF(ISBLANK(DATASHEET!AP119),"",DATASHEET!AP119)</f>
        <v/>
      </c>
      <c r="AE131" s="107" t="str">
        <f>IF(ISBLANK(DATASHEET!AQ119),"",DATASHEET!AQ119)</f>
        <v/>
      </c>
      <c r="AF131" s="123" t="str">
        <f t="shared" si="87"/>
        <v/>
      </c>
      <c r="AG131" s="124">
        <f>IFERROR(INDEX(DATASHEET!$A$1:$GG$231,MATCH(L3VA!$A131,DATASHEET!$A$1:$A$231,0),MATCH(L3VA!AH$2,DATASHEET!$A$1:$GG$1,0)),"")</f>
        <v>0</v>
      </c>
      <c r="AH131" s="105" t="str">
        <f>IF(VLOOKUP(L3VA!$A131,DATASHEET!$A$2:$EW$231,37,FALSE)="","",VLOOKUP(L3VA!$A131,DATASHEET!$A$2:$EW$231,37,FALSE))</f>
        <v/>
      </c>
      <c r="AI131" s="105" t="str">
        <f t="shared" si="88"/>
        <v/>
      </c>
      <c r="AJ131" s="106" t="str">
        <f>IF(ISBLANK(DATASHEET!AU119),"",DATASHEET!AU119)</f>
        <v/>
      </c>
      <c r="AK131" s="107" t="str">
        <f>IF(ISBLANK(DATASHEET!AV119),"",DATASHEET!AV119)</f>
        <v/>
      </c>
      <c r="AL131" s="123" t="str">
        <f t="shared" si="89"/>
        <v/>
      </c>
      <c r="AM131" s="124">
        <f>IFERROR(INDEX(DATASHEET!$A$1:$GG$231,MATCH(L3VA!$A131,DATASHEET!$A$1:$A$231,0),MATCH(L3VA!AN$2,DATASHEET!$A$1:$GG$1,0)),"")</f>
        <v>0</v>
      </c>
      <c r="AN131" s="105" t="str">
        <f>IF(VLOOKUP(L3VA!$A131,DATASHEET!$A$2:$EW$231,42,FALSE)="","",VLOOKUP(L3VA!$A131,DATASHEET!$A$2:$EW$231,42,FALSE))</f>
        <v/>
      </c>
      <c r="AO131" s="105" t="str">
        <f t="shared" si="90"/>
        <v/>
      </c>
      <c r="AP131" s="106" t="str">
        <f>IF(ISBLANK(DATASHEET!AZ119),"",DATASHEET!AZ119)</f>
        <v/>
      </c>
      <c r="AQ131" s="107" t="str">
        <f>IF(ISBLANK(DATASHEET!BA119),"",DATASHEET!BA119)</f>
        <v/>
      </c>
      <c r="AR131" s="123" t="str">
        <f t="shared" si="91"/>
        <v/>
      </c>
      <c r="AS131" s="124">
        <f>IFERROR(INDEX(DATASHEET!$A$1:$GG$231,MATCH(L3VA!$A131,DATASHEET!$A$1:$A$231,0),MATCH(L3VA!AT$2,DATASHEET!$A$1:$GG$1,0)),"")</f>
        <v>0</v>
      </c>
      <c r="AT131" s="105" t="str">
        <f>IF(VLOOKUP(L3VA!$A131,DATASHEET!$A$2:$EW$231,47,FALSE)="","",VLOOKUP(L3VA!$A131,DATASHEET!$A$2:$EW$231,47,FALSE))</f>
        <v/>
      </c>
      <c r="AU131" s="105" t="str">
        <f t="shared" si="92"/>
        <v/>
      </c>
      <c r="AV131" s="106" t="str">
        <f>IF(ISBLANK(DATASHEET!BE119),"",DATASHEET!BE119)</f>
        <v/>
      </c>
      <c r="AW131" s="107" t="str">
        <f>IF(ISBLANK(DATASHEET!BF119),"",DATASHEET!BF119)</f>
        <v/>
      </c>
      <c r="AX131" s="123" t="str">
        <f t="shared" si="93"/>
        <v/>
      </c>
      <c r="AY131" s="124">
        <f>IFERROR(INDEX(DATASHEET!$A$1:$GG$231,MATCH(L3VA!$A131,DATASHEET!$A$1:$A$231,0),MATCH(L3VA!AZ$2,DATASHEET!$A$1:$GG$1,0)),"")</f>
        <v>0</v>
      </c>
      <c r="AZ131" s="105" t="str">
        <f>IF(VLOOKUP(L3VA!$A131,DATASHEET!$A$2:$EW$231,52,FALSE)="","",VLOOKUP(L3VA!$A131,DATASHEET!$A$2:$EW$231,52,FALSE))</f>
        <v/>
      </c>
      <c r="BA131" s="105" t="str">
        <f t="shared" si="94"/>
        <v/>
      </c>
      <c r="BB131" s="106" t="str">
        <f>IF(ISBLANK(DATASHEET!BJ119),"",DATASHEET!BJ119)</f>
        <v/>
      </c>
      <c r="BC131" s="107" t="str">
        <f>IF(ISBLANK(DATASHEET!BK119),"",DATASHEET!BK119)</f>
        <v/>
      </c>
      <c r="BD131" s="123" t="str">
        <f t="shared" si="95"/>
        <v/>
      </c>
      <c r="BE131" s="124">
        <f>IFERROR(INDEX(DATASHEET!$A$1:$GG$231,MATCH(L3VA!$A131,DATASHEET!$A$1:$A$231,0),MATCH(L3VA!BF$2,DATASHEET!$A$1:$GG$1,0)),"")</f>
        <v>0</v>
      </c>
      <c r="BF131" s="105" t="str">
        <f>IF(VLOOKUP(L3VA!$A131,DATASHEET!$A$2:$EW$231,57,FALSE)="","",VLOOKUP(L3VA!$A131,DATASHEET!$A$2:$EW$231,57,FALSE))</f>
        <v/>
      </c>
      <c r="BG131" s="105" t="str">
        <f t="shared" si="96"/>
        <v/>
      </c>
      <c r="BH131" s="106" t="str">
        <f>IF(ISBLANK(DATASHEET!BO119),"",DATASHEET!BO119)</f>
        <v/>
      </c>
      <c r="BI131" s="107" t="str">
        <f>IF(ISBLANK(DATASHEET!BP119),"",DATASHEET!BP119)</f>
        <v/>
      </c>
      <c r="BJ131" s="123" t="str">
        <f t="shared" si="97"/>
        <v/>
      </c>
      <c r="BK131" s="124">
        <f>IFERROR(INDEX(DATASHEET!$A$1:$GG$231,MATCH(L3VA!$A131,DATASHEET!$A$1:$A$231,0),MATCH(L3VA!BL$2,DATASHEET!$A$1:$GG$1,0)),"")</f>
        <v>0</v>
      </c>
      <c r="BL131" s="105" t="str">
        <f>IF(VLOOKUP(L3VA!$A131,DATASHEET!$A$2:$EW$231,62,FALSE)="","",VLOOKUP(L3VA!$A131,DATASHEET!$A$2:$EW$231,62,FALSE))</f>
        <v/>
      </c>
      <c r="BM131" s="105" t="str">
        <f t="shared" si="98"/>
        <v/>
      </c>
      <c r="BN131" s="106" t="str">
        <f>IF(ISBLANK(DATASHEET!BT119),"",DATASHEET!BT119)</f>
        <v/>
      </c>
      <c r="BO131" s="107" t="str">
        <f>IF(ISBLANK(DATASHEET!BU119),"",DATASHEET!BU119)</f>
        <v/>
      </c>
      <c r="BP131" s="123" t="str">
        <f t="shared" si="99"/>
        <v/>
      </c>
      <c r="BQ131" s="124">
        <f>IFERROR(INDEX(DATASHEET!$A$1:$GG$231,MATCH(L3VA!$A131,DATASHEET!$A$1:$A$231,0),MATCH(L3VA!BR$2,DATASHEET!$A$1:$GG$1,0)),"")</f>
        <v>0</v>
      </c>
      <c r="BR131" s="105" t="str">
        <f>IF(VLOOKUP(L3VA!$A131,DATASHEET!$A$2:$EW$231,67,FALSE)="","",VLOOKUP(L3VA!$A131,DATASHEET!$A$2:$EW$231,67,FALSE))</f>
        <v/>
      </c>
      <c r="BS131" s="105" t="str">
        <f t="shared" si="100"/>
        <v/>
      </c>
      <c r="BT131" s="106" t="str">
        <f>IF(ISBLANK(DATASHEET!BY119),"",DATASHEET!BY119)</f>
        <v/>
      </c>
      <c r="BU131" s="107" t="str">
        <f>IF(ISBLANK(DATASHEET!BZ119),"",DATASHEET!BZ119)</f>
        <v/>
      </c>
      <c r="BV131" s="123" t="str">
        <f t="shared" si="101"/>
        <v/>
      </c>
      <c r="BW131" s="124">
        <f>IFERROR(INDEX(DATASHEET!$A$1:$GG$231,MATCH(L3VA!$A131,DATASHEET!$A$1:$A$231,0),MATCH(L3VA!BX$2,DATASHEET!$A$1:$GG$1,0)),"")</f>
        <v>0</v>
      </c>
      <c r="BX131" s="105" t="str">
        <f>IF(VLOOKUP(L3VA!$A131,DATASHEET!$A$2:$EW$231,77,FALSE)="","",VLOOKUP(L3VA!$A131,DATASHEET!$A$2:$EW$231,77,FALSE))</f>
        <v/>
      </c>
      <c r="BY131" s="105" t="str">
        <f t="shared" si="102"/>
        <v/>
      </c>
      <c r="BZ131" s="106" t="str">
        <f>IF(ISBLANK(DATASHEET!CI119),"",DATASHEET!CI119)</f>
        <v/>
      </c>
      <c r="CA131" s="107" t="str">
        <f>IF(ISBLANK(DATASHEET!CJ119),"",DATASHEET!CJ119)</f>
        <v/>
      </c>
      <c r="CB131" s="123" t="str">
        <f t="shared" si="103"/>
        <v/>
      </c>
      <c r="CC131" s="124">
        <f>IFERROR(INDEX(DATASHEET!$A$1:$GG$231,MATCH(L3VA!$A131,DATASHEET!$A$1:$A$231,0),MATCH(L3VA!CD$2,DATASHEET!$A$1:$GG$1,0)),"")</f>
        <v>0</v>
      </c>
      <c r="CD131" s="105" t="str">
        <f>IF(VLOOKUP(L3VA!$A131,DATASHEET!$A$2:$EW$231,82,FALSE)="","",VLOOKUP(L3VA!$A131,DATASHEET!$A$2:$EW$231,82,FALSE))</f>
        <v>BH</v>
      </c>
      <c r="CE131" s="105" t="str">
        <f t="shared" si="104"/>
        <v/>
      </c>
      <c r="CF131" s="106" t="str">
        <f>IF(ISBLANK(DATASHEET!CN119),"",DATASHEET!CN119)</f>
        <v/>
      </c>
      <c r="CG131" s="107" t="str">
        <f>IF(ISBLANK(DATASHEET!CO119),"",DATASHEET!CO119)</f>
        <v/>
      </c>
      <c r="CH131" s="123" t="str">
        <f t="shared" si="105"/>
        <v/>
      </c>
      <c r="CI131" s="124">
        <f>IFERROR(INDEX(DATASHEET!$A$1:$GG$231,MATCH(L3VA!$A131,DATASHEET!$A$1:$A$231,0),MATCH(L3VA!CJ$2,DATASHEET!$A$1:$GG$1,0)),"")</f>
        <v>0</v>
      </c>
      <c r="CJ131" s="105" t="str">
        <f>IF(VLOOKUP(L3VA!$A131,DATASHEET!$A$2:$EW$231,87,FALSE)="","",VLOOKUP(L3VA!$A131,DATASHEET!$A$2:$EW$231,87,FALSE))</f>
        <v/>
      </c>
      <c r="CK131" s="105" t="str">
        <f t="shared" si="79"/>
        <v/>
      </c>
      <c r="CL131" s="106" t="str">
        <f>IF(ISBLANK(DATASHEET!CS119),"",DATASHEET!CS119)</f>
        <v/>
      </c>
      <c r="CM131" s="107" t="str">
        <f>IF(ISBLANK(DATASHEET!CT119),"",DATASHEET!CT119)</f>
        <v/>
      </c>
      <c r="CN131" s="123" t="str">
        <f t="shared" si="106"/>
        <v/>
      </c>
      <c r="CO131" s="124">
        <f>IFERROR(INDEX(DATASHEET!$A$1:$GG$231,MATCH(L3VA!$A131,DATASHEET!$A$1:$A$231,0),MATCH(L3VA!CP$2,DATASHEET!$A$1:$GG$1,0)),"")</f>
        <v>0</v>
      </c>
      <c r="CP131" s="105" t="str">
        <f>IF(VLOOKUP(L3VA!$A131,DATASHEET!$A$2:$EW$231,92,FALSE)="","",VLOOKUP(L3VA!$A131,DATASHEET!$A$2:$EW$231,92,FALSE))</f>
        <v/>
      </c>
      <c r="CQ131" s="105" t="str">
        <f t="shared" si="107"/>
        <v/>
      </c>
      <c r="CR131" s="106" t="str">
        <f>IF(ISBLANK(DATASHEET!CX119),"",DATASHEET!CX119)</f>
        <v/>
      </c>
      <c r="CS131" s="107" t="str">
        <f>IF(ISBLANK(DATASHEET!CY119),"",DATASHEET!CY119)</f>
        <v/>
      </c>
      <c r="CT131" s="123" t="str">
        <f t="shared" si="108"/>
        <v/>
      </c>
      <c r="CU131" s="124">
        <f>IFERROR(INDEX(DATASHEET!$A$1:$GG$231,MATCH(L3VA!$A131,DATASHEET!$A$1:$A$231,0),MATCH(L3VA!CV$2,DATASHEET!$A$1:$GG$1,0)),"")</f>
        <v>0</v>
      </c>
      <c r="CV131" s="105" t="str">
        <f>IF(VLOOKUP(L3VA!$A131,DATASHEET!$A$2:$EW$231,107,FALSE)="","",VLOOKUP(L3VA!$A131,DATASHEET!$A$2:$EW$231,107,FALSE))</f>
        <v/>
      </c>
      <c r="CW131" s="105" t="str">
        <f t="shared" si="109"/>
        <v/>
      </c>
      <c r="CX131" s="106" t="str">
        <f>IF(ISBLANK(DATASHEET!DC119),"",DATASHEET!DC119)</f>
        <v/>
      </c>
      <c r="CY131" s="107" t="str">
        <f>IF(ISBLANK(DATASHEET!DD119),"",DATASHEET!DD119)</f>
        <v/>
      </c>
      <c r="CZ131" s="123" t="str">
        <f t="shared" si="110"/>
        <v/>
      </c>
      <c r="DA131" s="124">
        <f>IFERROR(INDEX(DATASHEET!$A$1:$GG$231,MATCH(L3VA!$A131,DATASHEET!$A$1:$A$231,0),MATCH(L3VA!DB$2,DATASHEET!$A$1:$GG$1,0)),"")</f>
        <v>0</v>
      </c>
      <c r="DB131" s="105" t="str">
        <f>IF(VLOOKUP(L3VA!$A131,DATASHEET!$A$2:$EW$231,97,FALSE)="","",VLOOKUP(L3VA!$A131,DATASHEET!$A$2:$EW$231,97,FALSE))</f>
        <v/>
      </c>
      <c r="DC131" s="105" t="str">
        <f t="shared" si="111"/>
        <v/>
      </c>
      <c r="DD131" s="106" t="str">
        <f>IF(ISBLANK(DATASHEET!DH119),"",DATASHEET!DH119)</f>
        <v/>
      </c>
      <c r="DE131" s="107" t="str">
        <f>IF(ISBLANK(DATASHEET!DI119),"",DATASHEET!DI119)</f>
        <v/>
      </c>
      <c r="DF131" s="123" t="str">
        <f t="shared" si="112"/>
        <v/>
      </c>
      <c r="DG131" s="124">
        <f>IFERROR(INDEX(DATASHEET!$A$1:$GG$231,MATCH(L3VA!$A131,DATASHEET!$A$1:$A$231,0),MATCH(L3VA!DH$2,DATASHEET!$A$1:$GG$1,0)),"")</f>
        <v>0</v>
      </c>
      <c r="DH131" s="105" t="str">
        <f>IF(VLOOKUP(L3VA!$A131,DATASHEET!$A$2:$EW$231,102,FALSE)="","",VLOOKUP(L3VA!$A131,DATASHEET!$A$2:$EW$231,102,FALSE))</f>
        <v/>
      </c>
      <c r="DI131" s="105" t="str">
        <f t="shared" si="113"/>
        <v/>
      </c>
      <c r="DJ131" s="106" t="str">
        <f>IF(ISBLANK(DATASHEET!DM119),"",DATASHEET!DM119)</f>
        <v/>
      </c>
      <c r="DK131" s="107" t="str">
        <f>IF(ISBLANK(DATASHEET!DN119),"",DATASHEET!DN119)</f>
        <v/>
      </c>
      <c r="DL131" s="123" t="str">
        <f t="shared" si="114"/>
        <v/>
      </c>
      <c r="DM131" s="124">
        <f>IFERROR(INDEX(DATASHEET!$A$1:$GG$231,MATCH(L3VA!$A131,DATASHEET!$A$1:$A$231,0),MATCH(L3VA!DN$2,DATASHEET!$A$1:$GG$1,0)),"")</f>
        <v>0</v>
      </c>
      <c r="DN131" s="105" t="str">
        <f>IF(VLOOKUP(L3VA!$A131,DATASHEET!$A$2:$FW$231,112,FALSE)="","",VLOOKUP(L3VA!$A131,DATASHEET!$A$2:$FW$231,112,FALSE))</f>
        <v/>
      </c>
      <c r="DO131" s="105" t="str">
        <f t="shared" si="80"/>
        <v/>
      </c>
      <c r="DP131" s="106" t="str">
        <f>IF(ISBLANK(DATASHEET!DR119),"",DATASHEET!DR119)</f>
        <v/>
      </c>
      <c r="DQ131" s="107" t="str">
        <f>IF(ISBLANK(DATASHEET!DS119),"",DATASHEET!DS119)</f>
        <v/>
      </c>
      <c r="DR131" s="123" t="str">
        <f t="shared" si="115"/>
        <v/>
      </c>
      <c r="DS131" s="124">
        <f>IFERROR(INDEX(DATASHEET!$A$1:$GG$231,MATCH(L3VA!$A131,DATASHEET!$A$1:$A$231,0),MATCH(L3VA!DT$2,DATASHEET!$A$1:$GG$1,0)),"")</f>
        <v>0</v>
      </c>
      <c r="DT131" s="105" t="str">
        <f>IF(VLOOKUP(L3VA!$A131,DATASHEET!$A$2:$EW$231,117,FALSE)="","",VLOOKUP(L3VA!$A131,DATASHEET!$A$2:$EW$231,117,FALSE))</f>
        <v/>
      </c>
      <c r="DU131" s="105" t="str">
        <f t="shared" si="116"/>
        <v/>
      </c>
      <c r="DV131" s="106" t="str">
        <f>IF(ISBLANK(DATASHEET!DW119),"",DATASHEET!DW119)</f>
        <v>MHA</v>
      </c>
      <c r="DW131" s="107" t="str">
        <f>IF(ISBLANK(DATASHEET!DX119),"",DATASHEET!DX119)</f>
        <v>12B-P&amp;E-7</v>
      </c>
      <c r="DX131" s="123" t="str">
        <f t="shared" si="117"/>
        <v/>
      </c>
      <c r="DY131" s="124" t="str">
        <f>IFERROR(INDEX(DATASHEET!$A$1:$GG$231,MATCH(L3VA!$A131,DATASHEET!$A$1:$A$231,0),MATCH(L3VA!DZ$2,DATASHEET!$A$1:$GG$1,0)),"")</f>
        <v/>
      </c>
      <c r="DZ131" s="105" t="str">
        <f>IF(VLOOKUP(L3VA!$A131,DATASHEET!$A$2:$EW$231,122,FALSE)="","",VLOOKUP(L3VA!$A131,DATASHEET!$A$2:$EW$231,122,FALSE))</f>
        <v/>
      </c>
      <c r="EA131" s="105" t="str">
        <f t="shared" si="118"/>
        <v/>
      </c>
      <c r="EB131" s="106" t="str">
        <f>IF(ISBLANK(DATASHEET!EB119),"",DATASHEET!EB119)</f>
        <v/>
      </c>
      <c r="EC131" s="107" t="str">
        <f>IF(ISBLANK(DATASHEET!EC119),"",DATASHEET!EC119)</f>
        <v/>
      </c>
      <c r="ED131" s="123" t="str">
        <f t="shared" si="119"/>
        <v/>
      </c>
      <c r="EE131" s="124">
        <f>IFERROR(INDEX(DATASHEET!$A$1:$GG$231,MATCH(L3VA!$A131,DATASHEET!$A$1:$A$231,0),MATCH(L3VA!EF$2,DATASHEET!$A$1:$GG$1,0)),"")</f>
        <v>0</v>
      </c>
      <c r="EF131" s="105" t="str">
        <f>IF(VLOOKUP(L3VA!$A131,DATASHEET!$A$2:$EW$231,127,FALSE)="","",VLOOKUP(L3VA!$A131,DATASHEET!$A$2:$EW$231,127,FALSE))</f>
        <v>MHA</v>
      </c>
      <c r="EG131" s="105" t="str">
        <f t="shared" si="120"/>
        <v/>
      </c>
      <c r="EH131" s="106" t="str">
        <f>IF(ISBLANK(DATASHEET!EG119),"",DATASHEET!EG119)</f>
        <v/>
      </c>
      <c r="EI131" s="107" t="str">
        <f>IF(ISBLANK(DATASHEET!EH119),"",DATASHEET!EH119)</f>
        <v/>
      </c>
      <c r="EJ131" s="123" t="str">
        <f t="shared" si="121"/>
        <v/>
      </c>
      <c r="EK131" s="124">
        <f>IFERROR(INDEX(DATASHEET!$A$1:$GG$231,MATCH(L3VA!$A131,DATASHEET!$A$1:$A$231,0),MATCH(L3VA!EL$2,DATASHEET!$A$1:$GG$1,0)),"")</f>
        <v>0</v>
      </c>
      <c r="EL131" s="105" t="str">
        <f>IF(VLOOKUP(L3VA!$A131,DATASHEET!$A$2:$EW$231,132,FALSE)="","",VLOOKUP(L3VA!$A131,DATASHEET!$A$2:$EW$231,132,FALSE))</f>
        <v/>
      </c>
      <c r="EM131" s="105" t="str">
        <f t="shared" si="122"/>
        <v/>
      </c>
      <c r="EN131" s="106" t="str">
        <f>IF(ISBLANK(DATASHEET!EL119),"",DATASHEET!EL119)</f>
        <v/>
      </c>
      <c r="EO131" s="107" t="str">
        <f>IF(ISBLANK(DATASHEET!EM119),"",DATASHEET!EM119)</f>
        <v/>
      </c>
      <c r="EP131" s="123" t="str">
        <f t="shared" si="123"/>
        <v/>
      </c>
      <c r="EQ131" s="124">
        <f>IFERROR(INDEX(DATASHEET!$A$1:$GG$231,MATCH(L3VA!$A131,DATASHEET!$A$1:$A$231,0),MATCH(L3VA!ER$2,DATASHEET!$A$1:$GG$1,0)),"")</f>
        <v>0</v>
      </c>
      <c r="ER131" s="105" t="str">
        <f>IF(VLOOKUP(L3VA!$A131,DATASHEET!$A$2:$EW$231,137,FALSE)="","",VLOOKUP(L3VA!$A131,DATASHEET!$A$2:$EW$231,137,FALSE))</f>
        <v/>
      </c>
      <c r="ES131" s="105" t="str">
        <f t="shared" si="124"/>
        <v/>
      </c>
      <c r="ET131" s="106" t="str">
        <f>IF(ISBLANK(DATASHEET!EQ119),"",DATASHEET!EQ119)</f>
        <v/>
      </c>
      <c r="EU131" s="107" t="str">
        <f>IF(ISBLANK(DATASHEET!ER119),"",DATASHEET!ER119)</f>
        <v/>
      </c>
      <c r="EV131" s="123" t="str">
        <f t="shared" si="125"/>
        <v/>
      </c>
      <c r="EW131" s="124">
        <f>IFERROR(INDEX(DATASHEET!$A$1:$GG$231,MATCH(L3VA!$A131,DATASHEET!$A$1:$A$231,0),MATCH(L3VA!EX$2,DATASHEET!$A$1:$GG$1,0)),"")</f>
        <v>0</v>
      </c>
      <c r="EX131" s="105" t="str">
        <f>IF(VLOOKUP(L3VA!$A131,DATASHEET!$A$2:$EW$231,142,FALSE)="","",VLOOKUP(L3VA!$A131,DATASHEET!$A$2:$EW$231,142,FALSE))</f>
        <v/>
      </c>
      <c r="EY131" s="105" t="str">
        <f t="shared" si="126"/>
        <v/>
      </c>
      <c r="EZ131" s="106" t="str">
        <f>IF(ISBLANK(DATASHEET!EV119),"",DATASHEET!EV119)</f>
        <v>HSH</v>
      </c>
      <c r="FA131" s="107" t="str">
        <f>IF(ISBLANK(DATASHEET!EW119),"",DATASHEET!EW119)</f>
        <v>12E-SO-8</v>
      </c>
      <c r="FB131" s="123" t="str">
        <f t="shared" si="127"/>
        <v/>
      </c>
      <c r="FC131" s="124">
        <f>IFERROR(INDEX(DATASHEET!$A$1:$GG$231,MATCH(L3VA!$A131,DATASHEET!$A$1:$A$231,0),MATCH(L3VA!FD$2,DATASHEET!$A$1:$GG$1,0)),"")</f>
        <v>0</v>
      </c>
      <c r="FD131" s="105" t="str">
        <f>IF(VLOOKUP(L3VA!$A131,DATASHEET!$A$2:$FW$231,147,FALSE)="","",VLOOKUP(L3VA!$A131,DATASHEET!$A$2:$FW$231,147,FALSE))</f>
        <v/>
      </c>
      <c r="FE131" s="105" t="str">
        <f t="shared" si="128"/>
        <v/>
      </c>
      <c r="FF131" s="106" t="str">
        <f>IF(ISBLANK(DATASHEET!FA119),"",DATASHEET!FA119)</f>
        <v>BJM</v>
      </c>
      <c r="FG131" s="107" t="str">
        <f>IF(ISBLANK(DATASHEET!FB119),"",DATASHEET!FB119)</f>
        <v>12D-SP-10</v>
      </c>
    </row>
    <row r="132" spans="1:163" x14ac:dyDescent="0.25">
      <c r="A132" s="354">
        <f>DATASHEET!A120</f>
        <v>160101</v>
      </c>
      <c r="B132" s="42" t="str">
        <f>DATASHEET!B120</f>
        <v>LOCKER, Isobel</v>
      </c>
      <c r="C132" s="109" t="str">
        <f>DATASHEET!C120</f>
        <v>12EW</v>
      </c>
      <c r="D132" s="110" t="str">
        <f>DATASHEET!D120</f>
        <v>F</v>
      </c>
      <c r="E132" s="110" t="str">
        <f>IFERROR(VLOOKUP(A132,'[5]Y12 Students'!$E$3:$I$271,5,FALSE),"")</f>
        <v>EXTERNAL</v>
      </c>
      <c r="F132" s="110" t="str">
        <f>DATASHEET!E120</f>
        <v>N</v>
      </c>
      <c r="G132" s="110" t="str">
        <f>DATASHEET!F120</f>
        <v>White - British</v>
      </c>
      <c r="H132" s="110" t="str">
        <f>DATASHEET!G120</f>
        <v>N</v>
      </c>
      <c r="I132" s="110" t="str">
        <f>DATASHEET!H120</f>
        <v>N</v>
      </c>
      <c r="J132" s="111" t="str">
        <f>DATASHEET!J120</f>
        <v>4.75+ (C/B)</v>
      </c>
      <c r="K132" s="104" t="str">
        <f t="shared" si="77"/>
        <v/>
      </c>
      <c r="L132" s="104" t="str">
        <f t="shared" si="78"/>
        <v/>
      </c>
      <c r="M132" s="336" t="str">
        <f>IF(COUNT(L3VA!$N132,L3VA!$Z132,L3VA!$T132,L3VA!$AF132,L3VA!$AX132,L3VA!$AR132,L3VA!$BJ132,L3VA!$BD132,L3VA!$BP132,L3VA!#REF!,L3VA!$AL132,L3VA!$BV132,L3VA!$CH132,L3VA!$CZ132,L3VA!$CN132,L3VA!$DF132,L3VA!$CB132,L3VA!#REF!,L3VA!$DR132,L3VA!$DX132,L3VA!$ED132,L3VA!$EJ132,L3VA!$EP132,L3VA!$EV132,L3VA!$FB132,L3VA!$DL132)=0,"",AVERAGE(N132,Z132,T132,AF132,AL132,AX132,AR132,BJ132,BD132,BP132,BV132,CH132,CZ132,CN132,DF132,CB132,DR132,DX132,ED132,EJ132,EP132,EV132,FB132,DL132))</f>
        <v/>
      </c>
      <c r="N132" s="123" t="str">
        <f t="shared" si="81"/>
        <v/>
      </c>
      <c r="O132" s="124">
        <f>IFERROR(INDEX(DATASHEET!$A$1:$GG$231,MATCH(L3VA!$A132,DATASHEET!$A$1:$A$231,0),MATCH(L3VA!P$2,DATASHEET!$A$1:$GG$1,0)),"")</f>
        <v>0</v>
      </c>
      <c r="P132" s="105">
        <f>IF(VLOOKUP(L3VA!$A132,DATASHEET!$A$2:$EW$231,22,FALSE)="","",VLOOKUP(L3VA!$A132,DATASHEET!$A$2:$EW$231,22,FALSE))</f>
        <v>0</v>
      </c>
      <c r="Q132" s="105" t="str">
        <f t="shared" si="82"/>
        <v/>
      </c>
      <c r="R132" s="106" t="str">
        <f>IF(ISBLANK(DATASHEET!AF120),"",DATASHEET!AF120)</f>
        <v/>
      </c>
      <c r="S132" s="107" t="str">
        <f>IF(ISBLANK(DATASHEET!AG120),"",DATASHEET!AG120)</f>
        <v/>
      </c>
      <c r="T132" s="123" t="str">
        <f t="shared" si="83"/>
        <v/>
      </c>
      <c r="U132" s="124">
        <f>IFERROR(INDEX(DATASHEET!$A$1:$GG$231,MATCH(L3VA!$A132,DATASHEET!$A$1:$A$231,0),MATCH(L3VA!V$2,DATASHEET!$A$1:$GG$1,0)),"")</f>
        <v>0</v>
      </c>
      <c r="V132" s="105">
        <f>IF(VLOOKUP(L3VA!$A132,DATASHEET!$A$2:$EW$231,27,FALSE)="","",VLOOKUP(L3VA!$A132,DATASHEET!$A$2:$EW$231,27,FALSE))</f>
        <v>0</v>
      </c>
      <c r="W132" s="105" t="str">
        <f t="shared" si="84"/>
        <v/>
      </c>
      <c r="X132" s="106" t="str">
        <f>IF(ISBLANK(DATASHEET!AK120),"",DATASHEET!AK120)</f>
        <v/>
      </c>
      <c r="Y132" s="107" t="str">
        <f>IF(ISBLANK(DATASHEET!AL120),"",DATASHEET!AL120)</f>
        <v/>
      </c>
      <c r="Z132" s="123" t="str">
        <f t="shared" si="85"/>
        <v/>
      </c>
      <c r="AA132" s="124">
        <f>IFERROR(INDEX(DATASHEET!$A$1:$GG$231,MATCH(L3VA!$A132,DATASHEET!$A$1:$A$231,0),MATCH(L3VA!AB$2,DATASHEET!$A$1:$GG$1,0)),"")</f>
        <v>0</v>
      </c>
      <c r="AB132" s="105" t="str">
        <f>IF(VLOOKUP(L3VA!$A132,DATASHEET!$A$2:$EW$231,32,FALSE)="","",VLOOKUP(L3VA!$A132,DATASHEET!$A$2:$EW$231,32,FALSE))</f>
        <v/>
      </c>
      <c r="AC132" s="105" t="str">
        <f t="shared" si="86"/>
        <v/>
      </c>
      <c r="AD132" s="106" t="str">
        <f>IF(ISBLANK(DATASHEET!AP120),"",DATASHEET!AP120)</f>
        <v>ASM</v>
      </c>
      <c r="AE132" s="107" t="str">
        <f>IF(ISBLANK(DATASHEET!AQ120),"",DATASHEET!AQ120)</f>
        <v>12A-BE-1</v>
      </c>
      <c r="AF132" s="123" t="str">
        <f t="shared" si="87"/>
        <v/>
      </c>
      <c r="AG132" s="124">
        <f>IFERROR(INDEX(DATASHEET!$A$1:$GG$231,MATCH(L3VA!$A132,DATASHEET!$A$1:$A$231,0),MATCH(L3VA!AH$2,DATASHEET!$A$1:$GG$1,0)),"")</f>
        <v>0</v>
      </c>
      <c r="AH132" s="105" t="str">
        <f>IF(VLOOKUP(L3VA!$A132,DATASHEET!$A$2:$EW$231,37,FALSE)="","",VLOOKUP(L3VA!$A132,DATASHEET!$A$2:$EW$231,37,FALSE))</f>
        <v/>
      </c>
      <c r="AI132" s="105" t="str">
        <f t="shared" si="88"/>
        <v/>
      </c>
      <c r="AJ132" s="106" t="str">
        <f>IF(ISBLANK(DATASHEET!AU120),"",DATASHEET!AU120)</f>
        <v/>
      </c>
      <c r="AK132" s="107" t="str">
        <f>IF(ISBLANK(DATASHEET!AV120),"",DATASHEET!AV120)</f>
        <v/>
      </c>
      <c r="AL132" s="123" t="str">
        <f t="shared" si="89"/>
        <v/>
      </c>
      <c r="AM132" s="124">
        <f>IFERROR(INDEX(DATASHEET!$A$1:$GG$231,MATCH(L3VA!$A132,DATASHEET!$A$1:$A$231,0),MATCH(L3VA!AN$2,DATASHEET!$A$1:$GG$1,0)),"")</f>
        <v>0</v>
      </c>
      <c r="AN132" s="105" t="str">
        <f>IF(VLOOKUP(L3VA!$A132,DATASHEET!$A$2:$EW$231,42,FALSE)="","",VLOOKUP(L3VA!$A132,DATASHEET!$A$2:$EW$231,42,FALSE))</f>
        <v>ASM</v>
      </c>
      <c r="AO132" s="105" t="str">
        <f t="shared" si="90"/>
        <v/>
      </c>
      <c r="AP132" s="106" t="str">
        <f>IF(ISBLANK(DATASHEET!AZ120),"",DATASHEET!AZ120)</f>
        <v/>
      </c>
      <c r="AQ132" s="107" t="str">
        <f>IF(ISBLANK(DATASHEET!BA120),"",DATASHEET!BA120)</f>
        <v/>
      </c>
      <c r="AR132" s="123" t="str">
        <f t="shared" si="91"/>
        <v/>
      </c>
      <c r="AS132" s="124">
        <f>IFERROR(INDEX(DATASHEET!$A$1:$GG$231,MATCH(L3VA!$A132,DATASHEET!$A$1:$A$231,0),MATCH(L3VA!AT$2,DATASHEET!$A$1:$GG$1,0)),"")</f>
        <v>0</v>
      </c>
      <c r="AT132" s="105" t="str">
        <f>IF(VLOOKUP(L3VA!$A132,DATASHEET!$A$2:$EW$231,47,FALSE)="","",VLOOKUP(L3VA!$A132,DATASHEET!$A$2:$EW$231,47,FALSE))</f>
        <v/>
      </c>
      <c r="AU132" s="105" t="str">
        <f t="shared" si="92"/>
        <v/>
      </c>
      <c r="AV132" s="106" t="str">
        <f>IF(ISBLANK(DATASHEET!BE120),"",DATASHEET!BE120)</f>
        <v/>
      </c>
      <c r="AW132" s="107" t="str">
        <f>IF(ISBLANK(DATASHEET!BF120),"",DATASHEET!BF120)</f>
        <v/>
      </c>
      <c r="AX132" s="123" t="str">
        <f t="shared" si="93"/>
        <v/>
      </c>
      <c r="AY132" s="124">
        <f>IFERROR(INDEX(DATASHEET!$A$1:$GG$231,MATCH(L3VA!$A132,DATASHEET!$A$1:$A$231,0),MATCH(L3VA!AZ$2,DATASHEET!$A$1:$GG$1,0)),"")</f>
        <v>0</v>
      </c>
      <c r="AZ132" s="105" t="str">
        <f>IF(VLOOKUP(L3VA!$A132,DATASHEET!$A$2:$EW$231,52,FALSE)="","",VLOOKUP(L3VA!$A132,DATASHEET!$A$2:$EW$231,52,FALSE))</f>
        <v/>
      </c>
      <c r="BA132" s="105" t="str">
        <f t="shared" si="94"/>
        <v/>
      </c>
      <c r="BB132" s="106" t="str">
        <f>IF(ISBLANK(DATASHEET!BJ120),"",DATASHEET!BJ120)</f>
        <v/>
      </c>
      <c r="BC132" s="107" t="str">
        <f>IF(ISBLANK(DATASHEET!BK120),"",DATASHEET!BK120)</f>
        <v/>
      </c>
      <c r="BD132" s="123" t="str">
        <f t="shared" si="95"/>
        <v/>
      </c>
      <c r="BE132" s="124">
        <f>IFERROR(INDEX(DATASHEET!$A$1:$GG$231,MATCH(L3VA!$A132,DATASHEET!$A$1:$A$231,0),MATCH(L3VA!BF$2,DATASHEET!$A$1:$GG$1,0)),"")</f>
        <v>0</v>
      </c>
      <c r="BF132" s="105" t="str">
        <f>IF(VLOOKUP(L3VA!$A132,DATASHEET!$A$2:$EW$231,57,FALSE)="","",VLOOKUP(L3VA!$A132,DATASHEET!$A$2:$EW$231,57,FALSE))</f>
        <v/>
      </c>
      <c r="BG132" s="105" t="str">
        <f t="shared" si="96"/>
        <v/>
      </c>
      <c r="BH132" s="106" t="str">
        <f>IF(ISBLANK(DATASHEET!BO120),"",DATASHEET!BO120)</f>
        <v/>
      </c>
      <c r="BI132" s="107" t="str">
        <f>IF(ISBLANK(DATASHEET!BP120),"",DATASHEET!BP120)</f>
        <v/>
      </c>
      <c r="BJ132" s="123" t="str">
        <f t="shared" si="97"/>
        <v/>
      </c>
      <c r="BK132" s="124">
        <f>IFERROR(INDEX(DATASHEET!$A$1:$GG$231,MATCH(L3VA!$A132,DATASHEET!$A$1:$A$231,0),MATCH(L3VA!BL$2,DATASHEET!$A$1:$GG$1,0)),"")</f>
        <v>0</v>
      </c>
      <c r="BL132" s="105" t="str">
        <f>IF(VLOOKUP(L3VA!$A132,DATASHEET!$A$2:$EW$231,62,FALSE)="","",VLOOKUP(L3VA!$A132,DATASHEET!$A$2:$EW$231,62,FALSE))</f>
        <v/>
      </c>
      <c r="BM132" s="105" t="str">
        <f t="shared" si="98"/>
        <v/>
      </c>
      <c r="BN132" s="106" t="str">
        <f>IF(ISBLANK(DATASHEET!BT120),"",DATASHEET!BT120)</f>
        <v/>
      </c>
      <c r="BO132" s="107" t="str">
        <f>IF(ISBLANK(DATASHEET!BU120),"",DATASHEET!BU120)</f>
        <v/>
      </c>
      <c r="BP132" s="123" t="str">
        <f t="shared" si="99"/>
        <v/>
      </c>
      <c r="BQ132" s="124">
        <f>IFERROR(INDEX(DATASHEET!$A$1:$GG$231,MATCH(L3VA!$A132,DATASHEET!$A$1:$A$231,0),MATCH(L3VA!BR$2,DATASHEET!$A$1:$GG$1,0)),"")</f>
        <v>0</v>
      </c>
      <c r="BR132" s="105" t="str">
        <f>IF(VLOOKUP(L3VA!$A132,DATASHEET!$A$2:$EW$231,67,FALSE)="","",VLOOKUP(L3VA!$A132,DATASHEET!$A$2:$EW$231,67,FALSE))</f>
        <v/>
      </c>
      <c r="BS132" s="105" t="str">
        <f t="shared" si="100"/>
        <v/>
      </c>
      <c r="BT132" s="106" t="str">
        <f>IF(ISBLANK(DATASHEET!BY120),"",DATASHEET!BY120)</f>
        <v/>
      </c>
      <c r="BU132" s="107" t="str">
        <f>IF(ISBLANK(DATASHEET!BZ120),"",DATASHEET!BZ120)</f>
        <v/>
      </c>
      <c r="BV132" s="123" t="str">
        <f t="shared" si="101"/>
        <v/>
      </c>
      <c r="BW132" s="124">
        <f>IFERROR(INDEX(DATASHEET!$A$1:$GG$231,MATCH(L3VA!$A132,DATASHEET!$A$1:$A$231,0),MATCH(L3VA!BX$2,DATASHEET!$A$1:$GG$1,0)),"")</f>
        <v>0</v>
      </c>
      <c r="BX132" s="105" t="str">
        <f>IF(VLOOKUP(L3VA!$A132,DATASHEET!$A$2:$EW$231,77,FALSE)="","",VLOOKUP(L3VA!$A132,DATASHEET!$A$2:$EW$231,77,FALSE))</f>
        <v/>
      </c>
      <c r="BY132" s="105" t="str">
        <f t="shared" si="102"/>
        <v/>
      </c>
      <c r="BZ132" s="106" t="str">
        <f>IF(ISBLANK(DATASHEET!CI120),"",DATASHEET!CI120)</f>
        <v/>
      </c>
      <c r="CA132" s="107" t="str">
        <f>IF(ISBLANK(DATASHEET!CJ120),"",DATASHEET!CJ120)</f>
        <v/>
      </c>
      <c r="CB132" s="123" t="str">
        <f t="shared" si="103"/>
        <v/>
      </c>
      <c r="CC132" s="124">
        <f>IFERROR(INDEX(DATASHEET!$A$1:$GG$231,MATCH(L3VA!$A132,DATASHEET!$A$1:$A$231,0),MATCH(L3VA!CD$2,DATASHEET!$A$1:$GG$1,0)),"")</f>
        <v>0</v>
      </c>
      <c r="CD132" s="105" t="str">
        <f>IF(VLOOKUP(L3VA!$A132,DATASHEET!$A$2:$EW$231,82,FALSE)="","",VLOOKUP(L3VA!$A132,DATASHEET!$A$2:$EW$231,82,FALSE))</f>
        <v>BH</v>
      </c>
      <c r="CE132" s="105" t="str">
        <f t="shared" si="104"/>
        <v/>
      </c>
      <c r="CF132" s="106" t="str">
        <f>IF(ISBLANK(DATASHEET!CN120),"",DATASHEET!CN120)</f>
        <v/>
      </c>
      <c r="CG132" s="107" t="str">
        <f>IF(ISBLANK(DATASHEET!CO120),"",DATASHEET!CO120)</f>
        <v/>
      </c>
      <c r="CH132" s="123" t="str">
        <f t="shared" si="105"/>
        <v/>
      </c>
      <c r="CI132" s="124">
        <f>IFERROR(INDEX(DATASHEET!$A$1:$GG$231,MATCH(L3VA!$A132,DATASHEET!$A$1:$A$231,0),MATCH(L3VA!CJ$2,DATASHEET!$A$1:$GG$1,0)),"")</f>
        <v>0</v>
      </c>
      <c r="CJ132" s="105" t="str">
        <f>IF(VLOOKUP(L3VA!$A132,DATASHEET!$A$2:$EW$231,87,FALSE)="","",VLOOKUP(L3VA!$A132,DATASHEET!$A$2:$EW$231,87,FALSE))</f>
        <v/>
      </c>
      <c r="CK132" s="105" t="str">
        <f t="shared" si="79"/>
        <v/>
      </c>
      <c r="CL132" s="106" t="str">
        <f>IF(ISBLANK(DATASHEET!CS120),"",DATASHEET!CS120)</f>
        <v/>
      </c>
      <c r="CM132" s="107" t="str">
        <f>IF(ISBLANK(DATASHEET!CT120),"",DATASHEET!CT120)</f>
        <v/>
      </c>
      <c r="CN132" s="123" t="str">
        <f t="shared" si="106"/>
        <v/>
      </c>
      <c r="CO132" s="124">
        <f>IFERROR(INDEX(DATASHEET!$A$1:$GG$231,MATCH(L3VA!$A132,DATASHEET!$A$1:$A$231,0),MATCH(L3VA!CP$2,DATASHEET!$A$1:$GG$1,0)),"")</f>
        <v>0</v>
      </c>
      <c r="CP132" s="105" t="str">
        <f>IF(VLOOKUP(L3VA!$A132,DATASHEET!$A$2:$EW$231,92,FALSE)="","",VLOOKUP(L3VA!$A132,DATASHEET!$A$2:$EW$231,92,FALSE))</f>
        <v/>
      </c>
      <c r="CQ132" s="105" t="str">
        <f t="shared" si="107"/>
        <v/>
      </c>
      <c r="CR132" s="106" t="str">
        <f>IF(ISBLANK(DATASHEET!CX120),"",DATASHEET!CX120)</f>
        <v/>
      </c>
      <c r="CS132" s="107" t="str">
        <f>IF(ISBLANK(DATASHEET!CY120),"",DATASHEET!CY120)</f>
        <v/>
      </c>
      <c r="CT132" s="123" t="str">
        <f t="shared" si="108"/>
        <v/>
      </c>
      <c r="CU132" s="124">
        <f>IFERROR(INDEX(DATASHEET!$A$1:$GG$231,MATCH(L3VA!$A132,DATASHEET!$A$1:$A$231,0),MATCH(L3VA!CV$2,DATASHEET!$A$1:$GG$1,0)),"")</f>
        <v>0</v>
      </c>
      <c r="CV132" s="105" t="str">
        <f>IF(VLOOKUP(L3VA!$A132,DATASHEET!$A$2:$EW$231,107,FALSE)="","",VLOOKUP(L3VA!$A132,DATASHEET!$A$2:$EW$231,107,FALSE))</f>
        <v/>
      </c>
      <c r="CW132" s="105" t="str">
        <f t="shared" si="109"/>
        <v/>
      </c>
      <c r="CX132" s="106" t="str">
        <f>IF(ISBLANK(DATASHEET!DC120),"",DATASHEET!DC120)</f>
        <v/>
      </c>
      <c r="CY132" s="107" t="str">
        <f>IF(ISBLANK(DATASHEET!DD120),"",DATASHEET!DD120)</f>
        <v/>
      </c>
      <c r="CZ132" s="123" t="str">
        <f t="shared" si="110"/>
        <v/>
      </c>
      <c r="DA132" s="124">
        <f>IFERROR(INDEX(DATASHEET!$A$1:$GG$231,MATCH(L3VA!$A132,DATASHEET!$A$1:$A$231,0),MATCH(L3VA!DB$2,DATASHEET!$A$1:$GG$1,0)),"")</f>
        <v>0</v>
      </c>
      <c r="DB132" s="105" t="str">
        <f>IF(VLOOKUP(L3VA!$A132,DATASHEET!$A$2:$EW$231,97,FALSE)="","",VLOOKUP(L3VA!$A132,DATASHEET!$A$2:$EW$231,97,FALSE))</f>
        <v/>
      </c>
      <c r="DC132" s="105" t="str">
        <f t="shared" si="111"/>
        <v/>
      </c>
      <c r="DD132" s="106" t="str">
        <f>IF(ISBLANK(DATASHEET!DH120),"",DATASHEET!DH120)</f>
        <v/>
      </c>
      <c r="DE132" s="107" t="str">
        <f>IF(ISBLANK(DATASHEET!DI120),"",DATASHEET!DI120)</f>
        <v/>
      </c>
      <c r="DF132" s="123" t="str">
        <f t="shared" si="112"/>
        <v/>
      </c>
      <c r="DG132" s="124">
        <f>IFERROR(INDEX(DATASHEET!$A$1:$GG$231,MATCH(L3VA!$A132,DATASHEET!$A$1:$A$231,0),MATCH(L3VA!DH$2,DATASHEET!$A$1:$GG$1,0)),"")</f>
        <v>0</v>
      </c>
      <c r="DH132" s="105" t="str">
        <f>IF(VLOOKUP(L3VA!$A132,DATASHEET!$A$2:$EW$231,102,FALSE)="","",VLOOKUP(L3VA!$A132,DATASHEET!$A$2:$EW$231,102,FALSE))</f>
        <v/>
      </c>
      <c r="DI132" s="105" t="str">
        <f t="shared" si="113"/>
        <v/>
      </c>
      <c r="DJ132" s="106" t="str">
        <f>IF(ISBLANK(DATASHEET!DM120),"",DATASHEET!DM120)</f>
        <v/>
      </c>
      <c r="DK132" s="107" t="str">
        <f>IF(ISBLANK(DATASHEET!DN120),"",DATASHEET!DN120)</f>
        <v/>
      </c>
      <c r="DL132" s="123" t="str">
        <f t="shared" si="114"/>
        <v/>
      </c>
      <c r="DM132" s="124">
        <f>IFERROR(INDEX(DATASHEET!$A$1:$GG$231,MATCH(L3VA!$A132,DATASHEET!$A$1:$A$231,0),MATCH(L3VA!DN$2,DATASHEET!$A$1:$GG$1,0)),"")</f>
        <v>0</v>
      </c>
      <c r="DN132" s="105" t="str">
        <f>IF(VLOOKUP(L3VA!$A132,DATASHEET!$A$2:$FW$231,112,FALSE)="","",VLOOKUP(L3VA!$A132,DATASHEET!$A$2:$FW$231,112,FALSE))</f>
        <v/>
      </c>
      <c r="DO132" s="105" t="str">
        <f t="shared" si="80"/>
        <v/>
      </c>
      <c r="DP132" s="106" t="str">
        <f>IF(ISBLANK(DATASHEET!DR120),"",DATASHEET!DR120)</f>
        <v/>
      </c>
      <c r="DQ132" s="107" t="str">
        <f>IF(ISBLANK(DATASHEET!DS120),"",DATASHEET!DS120)</f>
        <v/>
      </c>
      <c r="DR132" s="123" t="str">
        <f t="shared" si="115"/>
        <v/>
      </c>
      <c r="DS132" s="124">
        <f>IFERROR(INDEX(DATASHEET!$A$1:$GG$231,MATCH(L3VA!$A132,DATASHEET!$A$1:$A$231,0),MATCH(L3VA!DT$2,DATASHEET!$A$1:$GG$1,0)),"")</f>
        <v>0</v>
      </c>
      <c r="DT132" s="105" t="str">
        <f>IF(VLOOKUP(L3VA!$A132,DATASHEET!$A$2:$EW$231,117,FALSE)="","",VLOOKUP(L3VA!$A132,DATASHEET!$A$2:$EW$231,117,FALSE))</f>
        <v/>
      </c>
      <c r="DU132" s="105" t="str">
        <f t="shared" si="116"/>
        <v/>
      </c>
      <c r="DV132" s="106" t="str">
        <f>IF(ISBLANK(DATASHEET!DW120),"",DATASHEET!DW120)</f>
        <v/>
      </c>
      <c r="DW132" s="107" t="str">
        <f>IF(ISBLANK(DATASHEET!DX120),"",DATASHEET!DX120)</f>
        <v/>
      </c>
      <c r="DX132" s="123" t="str">
        <f t="shared" si="117"/>
        <v/>
      </c>
      <c r="DY132" s="124" t="str">
        <f>IFERROR(INDEX(DATASHEET!$A$1:$GG$231,MATCH(L3VA!$A132,DATASHEET!$A$1:$A$231,0),MATCH(L3VA!DZ$2,DATASHEET!$A$1:$GG$1,0)),"")</f>
        <v/>
      </c>
      <c r="DZ132" s="105" t="str">
        <f>IF(VLOOKUP(L3VA!$A132,DATASHEET!$A$2:$EW$231,122,FALSE)="","",VLOOKUP(L3VA!$A132,DATASHEET!$A$2:$EW$231,122,FALSE))</f>
        <v/>
      </c>
      <c r="EA132" s="105" t="str">
        <f t="shared" si="118"/>
        <v/>
      </c>
      <c r="EB132" s="106" t="str">
        <f>IF(ISBLANK(DATASHEET!EB120),"",DATASHEET!EB120)</f>
        <v/>
      </c>
      <c r="EC132" s="107" t="str">
        <f>IF(ISBLANK(DATASHEET!EC120),"",DATASHEET!EC120)</f>
        <v/>
      </c>
      <c r="ED132" s="123" t="str">
        <f t="shared" si="119"/>
        <v/>
      </c>
      <c r="EE132" s="124">
        <f>IFERROR(INDEX(DATASHEET!$A$1:$GG$231,MATCH(L3VA!$A132,DATASHEET!$A$1:$A$231,0),MATCH(L3VA!EF$2,DATASHEET!$A$1:$GG$1,0)),"")</f>
        <v>0</v>
      </c>
      <c r="EF132" s="105" t="str">
        <f>IF(VLOOKUP(L3VA!$A132,DATASHEET!$A$2:$EW$231,127,FALSE)="","",VLOOKUP(L3VA!$A132,DATASHEET!$A$2:$EW$231,127,FALSE))</f>
        <v/>
      </c>
      <c r="EG132" s="105" t="str">
        <f t="shared" si="120"/>
        <v/>
      </c>
      <c r="EH132" s="106" t="str">
        <f>IF(ISBLANK(DATASHEET!EG120),"",DATASHEET!EG120)</f>
        <v/>
      </c>
      <c r="EI132" s="107" t="str">
        <f>IF(ISBLANK(DATASHEET!EH120),"",DATASHEET!EH120)</f>
        <v/>
      </c>
      <c r="EJ132" s="123" t="str">
        <f t="shared" si="121"/>
        <v/>
      </c>
      <c r="EK132" s="124">
        <f>IFERROR(INDEX(DATASHEET!$A$1:$GG$231,MATCH(L3VA!$A132,DATASHEET!$A$1:$A$231,0),MATCH(L3VA!EL$2,DATASHEET!$A$1:$GG$1,0)),"")</f>
        <v>0</v>
      </c>
      <c r="EL132" s="105" t="str">
        <f>IF(VLOOKUP(L3VA!$A132,DATASHEET!$A$2:$EW$231,132,FALSE)="","",VLOOKUP(L3VA!$A132,DATASHEET!$A$2:$EW$231,132,FALSE))</f>
        <v/>
      </c>
      <c r="EM132" s="105" t="str">
        <f t="shared" si="122"/>
        <v/>
      </c>
      <c r="EN132" s="106" t="str">
        <f>IF(ISBLANK(DATASHEET!EL120),"",DATASHEET!EL120)</f>
        <v>MSA</v>
      </c>
      <c r="EO132" s="107" t="str">
        <f>IF(ISBLANK(DATASHEET!EM120),"",DATASHEET!EM120)</f>
        <v>12C-PO-8</v>
      </c>
      <c r="EP132" s="123" t="str">
        <f t="shared" si="123"/>
        <v/>
      </c>
      <c r="EQ132" s="124">
        <f>IFERROR(INDEX(DATASHEET!$A$1:$GG$231,MATCH(L3VA!$A132,DATASHEET!$A$1:$A$231,0),MATCH(L3VA!ER$2,DATASHEET!$A$1:$GG$1,0)),"")</f>
        <v>0</v>
      </c>
      <c r="ER132" s="105" t="str">
        <f>IF(VLOOKUP(L3VA!$A132,DATASHEET!$A$2:$EW$231,137,FALSE)="","",VLOOKUP(L3VA!$A132,DATASHEET!$A$2:$EW$231,137,FALSE))</f>
        <v/>
      </c>
      <c r="ES132" s="105" t="str">
        <f t="shared" si="124"/>
        <v/>
      </c>
      <c r="ET132" s="106" t="str">
        <f>IF(ISBLANK(DATASHEET!EQ120),"",DATASHEET!EQ120)</f>
        <v/>
      </c>
      <c r="EU132" s="107" t="str">
        <f>IF(ISBLANK(DATASHEET!ER120),"",DATASHEET!ER120)</f>
        <v/>
      </c>
      <c r="EV132" s="123" t="str">
        <f t="shared" si="125"/>
        <v/>
      </c>
      <c r="EW132" s="124">
        <f>IFERROR(INDEX(DATASHEET!$A$1:$GG$231,MATCH(L3VA!$A132,DATASHEET!$A$1:$A$231,0),MATCH(L3VA!EX$2,DATASHEET!$A$1:$GG$1,0)),"")</f>
        <v>0</v>
      </c>
      <c r="EX132" s="105" t="str">
        <f>IF(VLOOKUP(L3VA!$A132,DATASHEET!$A$2:$EW$231,142,FALSE)="","",VLOOKUP(L3VA!$A132,DATASHEET!$A$2:$EW$231,142,FALSE))</f>
        <v>MSA</v>
      </c>
      <c r="EY132" s="105" t="str">
        <f t="shared" si="126"/>
        <v/>
      </c>
      <c r="EZ132" s="106" t="str">
        <f>IF(ISBLANK(DATASHEET!EV120),"",DATASHEET!EV120)</f>
        <v>HSH</v>
      </c>
      <c r="FA132" s="107" t="str">
        <f>IF(ISBLANK(DATASHEET!EW120),"",DATASHEET!EW120)</f>
        <v>12B-SO-9</v>
      </c>
      <c r="FB132" s="123" t="str">
        <f t="shared" si="127"/>
        <v/>
      </c>
      <c r="FC132" s="124">
        <f>IFERROR(INDEX(DATASHEET!$A$1:$GG$231,MATCH(L3VA!$A132,DATASHEET!$A$1:$A$231,0),MATCH(L3VA!FD$2,DATASHEET!$A$1:$GG$1,0)),"")</f>
        <v>0</v>
      </c>
      <c r="FD132" s="105" t="str">
        <f>IF(VLOOKUP(L3VA!$A132,DATASHEET!$A$2:$FW$231,147,FALSE)="","",VLOOKUP(L3VA!$A132,DATASHEET!$A$2:$FW$231,147,FALSE))</f>
        <v/>
      </c>
      <c r="FE132" s="105" t="str">
        <f t="shared" si="128"/>
        <v/>
      </c>
      <c r="FF132" s="106" t="str">
        <f>IF(ISBLANK(DATASHEET!FA120),"",DATASHEET!FA120)</f>
        <v/>
      </c>
      <c r="FG132" s="107" t="str">
        <f>IF(ISBLANK(DATASHEET!FB120),"",DATASHEET!FB120)</f>
        <v/>
      </c>
    </row>
    <row r="133" spans="1:163" x14ac:dyDescent="0.25">
      <c r="A133" s="354">
        <f>DATASHEET!A121</f>
        <v>150798</v>
      </c>
      <c r="B133" s="42" t="str">
        <f>DATASHEET!B121</f>
        <v>LOWE, Lenny</v>
      </c>
      <c r="C133" s="109" t="str">
        <f>DATASHEET!C121</f>
        <v>12JW</v>
      </c>
      <c r="D133" s="110" t="str">
        <f>DATASHEET!D121</f>
        <v>M</v>
      </c>
      <c r="E133" s="110" t="str">
        <f>IFERROR(VLOOKUP(A133,'[5]Y12 Students'!$E$3:$I$271,5,FALSE),"")</f>
        <v>INTERNAL</v>
      </c>
      <c r="F133" s="110" t="str">
        <f>DATASHEET!E121</f>
        <v>N</v>
      </c>
      <c r="G133" s="110" t="str">
        <f>DATASHEET!F121</f>
        <v>White - British</v>
      </c>
      <c r="H133" s="110" t="str">
        <f>DATASHEET!G121</f>
        <v>N</v>
      </c>
      <c r="I133" s="110" t="str">
        <f>DATASHEET!H121</f>
        <v>N</v>
      </c>
      <c r="J133" s="111" t="str">
        <f>DATASHEET!J121</f>
        <v>4.75+ (C/B)</v>
      </c>
      <c r="K133" s="104" t="str">
        <f t="shared" si="77"/>
        <v/>
      </c>
      <c r="L133" s="104" t="str">
        <f t="shared" si="78"/>
        <v/>
      </c>
      <c r="M133" s="336" t="str">
        <f>IF(COUNT(L3VA!$N133,L3VA!$Z133,L3VA!$T133,L3VA!$AF133,L3VA!$AX133,L3VA!$AR133,L3VA!$BJ133,L3VA!$BD133,L3VA!$BP133,L3VA!#REF!,L3VA!$AL133,L3VA!$BV133,L3VA!$CH133,L3VA!$CZ133,L3VA!$CN133,L3VA!$DF133,L3VA!$CB133,L3VA!#REF!,L3VA!$DR133,L3VA!$DX133,L3VA!$ED133,L3VA!$EJ133,L3VA!$EP133,L3VA!$EV133,L3VA!$FB133,L3VA!$DL133)=0,"",AVERAGE(N133,Z133,T133,AF133,AL133,AX133,AR133,BJ133,BD133,BP133,BV133,CH133,CZ133,CN133,DF133,CB133,DR133,DX133,ED133,EJ133,EP133,EV133,FB133,DL133))</f>
        <v/>
      </c>
      <c r="N133" s="123" t="str">
        <f t="shared" si="81"/>
        <v/>
      </c>
      <c r="O133" s="124">
        <f>IFERROR(INDEX(DATASHEET!$A$1:$GG$231,MATCH(L3VA!$A133,DATASHEET!$A$1:$A$231,0),MATCH(L3VA!P$2,DATASHEET!$A$1:$GG$1,0)),"")</f>
        <v>0</v>
      </c>
      <c r="P133" s="105">
        <f>IF(VLOOKUP(L3VA!$A133,DATASHEET!$A$2:$EW$231,22,FALSE)="","",VLOOKUP(L3VA!$A133,DATASHEET!$A$2:$EW$231,22,FALSE))</f>
        <v>0</v>
      </c>
      <c r="Q133" s="105" t="str">
        <f t="shared" si="82"/>
        <v/>
      </c>
      <c r="R133" s="106" t="str">
        <f>IF(ISBLANK(DATASHEET!AF121),"",DATASHEET!AF121)</f>
        <v/>
      </c>
      <c r="S133" s="107" t="str">
        <f>IF(ISBLANK(DATASHEET!AG121),"",DATASHEET!AG121)</f>
        <v/>
      </c>
      <c r="T133" s="123" t="str">
        <f t="shared" si="83"/>
        <v/>
      </c>
      <c r="U133" s="124">
        <f>IFERROR(INDEX(DATASHEET!$A$1:$GG$231,MATCH(L3VA!$A133,DATASHEET!$A$1:$A$231,0),MATCH(L3VA!V$2,DATASHEET!$A$1:$GG$1,0)),"")</f>
        <v>0</v>
      </c>
      <c r="V133" s="105">
        <f>IF(VLOOKUP(L3VA!$A133,DATASHEET!$A$2:$EW$231,27,FALSE)="","",VLOOKUP(L3VA!$A133,DATASHEET!$A$2:$EW$231,27,FALSE))</f>
        <v>0</v>
      </c>
      <c r="W133" s="105" t="str">
        <f t="shared" si="84"/>
        <v/>
      </c>
      <c r="X133" s="106" t="str">
        <f>IF(ISBLANK(DATASHEET!AK121),"",DATASHEET!AK121)</f>
        <v/>
      </c>
      <c r="Y133" s="107" t="str">
        <f>IF(ISBLANK(DATASHEET!AL121),"",DATASHEET!AL121)</f>
        <v/>
      </c>
      <c r="Z133" s="123" t="str">
        <f t="shared" si="85"/>
        <v/>
      </c>
      <c r="AA133" s="124">
        <f>IFERROR(INDEX(DATASHEET!$A$1:$GG$231,MATCH(L3VA!$A133,DATASHEET!$A$1:$A$231,0),MATCH(L3VA!AB$2,DATASHEET!$A$1:$GG$1,0)),"")</f>
        <v>0</v>
      </c>
      <c r="AB133" s="105" t="str">
        <f>IF(VLOOKUP(L3VA!$A133,DATASHEET!$A$2:$EW$231,32,FALSE)="","",VLOOKUP(L3VA!$A133,DATASHEET!$A$2:$EW$231,32,FALSE))</f>
        <v/>
      </c>
      <c r="AC133" s="105" t="str">
        <f t="shared" si="86"/>
        <v/>
      </c>
      <c r="AD133" s="106" t="str">
        <f>IF(ISBLANK(DATASHEET!AP121),"",DATASHEET!AP121)</f>
        <v/>
      </c>
      <c r="AE133" s="107" t="str">
        <f>IF(ISBLANK(DATASHEET!AQ121),"",DATASHEET!AQ121)</f>
        <v/>
      </c>
      <c r="AF133" s="123" t="str">
        <f t="shared" si="87"/>
        <v/>
      </c>
      <c r="AG133" s="124">
        <f>IFERROR(INDEX(DATASHEET!$A$1:$GG$231,MATCH(L3VA!$A133,DATASHEET!$A$1:$A$231,0),MATCH(L3VA!AH$2,DATASHEET!$A$1:$GG$1,0)),"")</f>
        <v>0</v>
      </c>
      <c r="AH133" s="105" t="str">
        <f>IF(VLOOKUP(L3VA!$A133,DATASHEET!$A$2:$EW$231,37,FALSE)="","",VLOOKUP(L3VA!$A133,DATASHEET!$A$2:$EW$231,37,FALSE))</f>
        <v/>
      </c>
      <c r="AI133" s="105" t="str">
        <f t="shared" si="88"/>
        <v/>
      </c>
      <c r="AJ133" s="106" t="str">
        <f>IF(ISBLANK(DATASHEET!AU121),"",DATASHEET!AU121)</f>
        <v/>
      </c>
      <c r="AK133" s="107" t="str">
        <f>IF(ISBLANK(DATASHEET!AV121),"",DATASHEET!AV121)</f>
        <v/>
      </c>
      <c r="AL133" s="123" t="str">
        <f t="shared" si="89"/>
        <v/>
      </c>
      <c r="AM133" s="124">
        <f>IFERROR(INDEX(DATASHEET!$A$1:$GG$231,MATCH(L3VA!$A133,DATASHEET!$A$1:$A$231,0),MATCH(L3VA!AN$2,DATASHEET!$A$1:$GG$1,0)),"")</f>
        <v>0</v>
      </c>
      <c r="AN133" s="105" t="str">
        <f>IF(VLOOKUP(L3VA!$A133,DATASHEET!$A$2:$EW$231,42,FALSE)="","",VLOOKUP(L3VA!$A133,DATASHEET!$A$2:$EW$231,42,FALSE))</f>
        <v/>
      </c>
      <c r="AO133" s="105" t="str">
        <f t="shared" si="90"/>
        <v/>
      </c>
      <c r="AP133" s="106" t="str">
        <f>IF(ISBLANK(DATASHEET!AZ121),"",DATASHEET!AZ121)</f>
        <v/>
      </c>
      <c r="AQ133" s="107" t="str">
        <f>IF(ISBLANK(DATASHEET!BA121),"",DATASHEET!BA121)</f>
        <v/>
      </c>
      <c r="AR133" s="123" t="str">
        <f t="shared" si="91"/>
        <v/>
      </c>
      <c r="AS133" s="124">
        <f>IFERROR(INDEX(DATASHEET!$A$1:$GG$231,MATCH(L3VA!$A133,DATASHEET!$A$1:$A$231,0),MATCH(L3VA!AT$2,DATASHEET!$A$1:$GG$1,0)),"")</f>
        <v>0</v>
      </c>
      <c r="AT133" s="105" t="str">
        <f>IF(VLOOKUP(L3VA!$A133,DATASHEET!$A$2:$EW$231,47,FALSE)="","",VLOOKUP(L3VA!$A133,DATASHEET!$A$2:$EW$231,47,FALSE))</f>
        <v/>
      </c>
      <c r="AU133" s="105" t="str">
        <f t="shared" si="92"/>
        <v/>
      </c>
      <c r="AV133" s="106" t="str">
        <f>IF(ISBLANK(DATASHEET!BE121),"",DATASHEET!BE121)</f>
        <v/>
      </c>
      <c r="AW133" s="107" t="str">
        <f>IF(ISBLANK(DATASHEET!BF121),"",DATASHEET!BF121)</f>
        <v/>
      </c>
      <c r="AX133" s="123" t="str">
        <f t="shared" si="93"/>
        <v/>
      </c>
      <c r="AY133" s="124">
        <f>IFERROR(INDEX(DATASHEET!$A$1:$GG$231,MATCH(L3VA!$A133,DATASHEET!$A$1:$A$231,0),MATCH(L3VA!AZ$2,DATASHEET!$A$1:$GG$1,0)),"")</f>
        <v>0</v>
      </c>
      <c r="AZ133" s="105" t="str">
        <f>IF(VLOOKUP(L3VA!$A133,DATASHEET!$A$2:$EW$231,52,FALSE)="","",VLOOKUP(L3VA!$A133,DATASHEET!$A$2:$EW$231,52,FALSE))</f>
        <v/>
      </c>
      <c r="BA133" s="105" t="str">
        <f t="shared" si="94"/>
        <v/>
      </c>
      <c r="BB133" s="106" t="str">
        <f>IF(ISBLANK(DATASHEET!BJ121),"",DATASHEET!BJ121)</f>
        <v/>
      </c>
      <c r="BC133" s="107" t="str">
        <f>IF(ISBLANK(DATASHEET!BK121),"",DATASHEET!BK121)</f>
        <v/>
      </c>
      <c r="BD133" s="123" t="str">
        <f t="shared" si="95"/>
        <v/>
      </c>
      <c r="BE133" s="124">
        <f>IFERROR(INDEX(DATASHEET!$A$1:$GG$231,MATCH(L3VA!$A133,DATASHEET!$A$1:$A$231,0),MATCH(L3VA!BF$2,DATASHEET!$A$1:$GG$1,0)),"")</f>
        <v>0</v>
      </c>
      <c r="BF133" s="105" t="str">
        <f>IF(VLOOKUP(L3VA!$A133,DATASHEET!$A$2:$EW$231,57,FALSE)="","",VLOOKUP(L3VA!$A133,DATASHEET!$A$2:$EW$231,57,FALSE))</f>
        <v/>
      </c>
      <c r="BG133" s="105" t="str">
        <f t="shared" si="96"/>
        <v/>
      </c>
      <c r="BH133" s="106" t="str">
        <f>IF(ISBLANK(DATASHEET!BO121),"",DATASHEET!BO121)</f>
        <v>DHO</v>
      </c>
      <c r="BI133" s="107" t="str">
        <f>IF(ISBLANK(DATASHEET!BP121),"",DATASHEET!BP121)</f>
        <v>12E-EC-2</v>
      </c>
      <c r="BJ133" s="123" t="str">
        <f t="shared" si="97"/>
        <v/>
      </c>
      <c r="BK133" s="124">
        <f>IFERROR(INDEX(DATASHEET!$A$1:$GG$231,MATCH(L3VA!$A133,DATASHEET!$A$1:$A$231,0),MATCH(L3VA!BL$2,DATASHEET!$A$1:$GG$1,0)),"")</f>
        <v>0</v>
      </c>
      <c r="BL133" s="105" t="str">
        <f>IF(VLOOKUP(L3VA!$A133,DATASHEET!$A$2:$EW$231,62,FALSE)="","",VLOOKUP(L3VA!$A133,DATASHEET!$A$2:$EW$231,62,FALSE))</f>
        <v/>
      </c>
      <c r="BM133" s="105" t="str">
        <f t="shared" si="98"/>
        <v/>
      </c>
      <c r="BN133" s="106" t="str">
        <f>IF(ISBLANK(DATASHEET!BT121),"",DATASHEET!BT121)</f>
        <v/>
      </c>
      <c r="BO133" s="107" t="str">
        <f>IF(ISBLANK(DATASHEET!BU121),"",DATASHEET!BU121)</f>
        <v/>
      </c>
      <c r="BP133" s="123" t="str">
        <f t="shared" si="99"/>
        <v/>
      </c>
      <c r="BQ133" s="124">
        <f>IFERROR(INDEX(DATASHEET!$A$1:$GG$231,MATCH(L3VA!$A133,DATASHEET!$A$1:$A$231,0),MATCH(L3VA!BR$2,DATASHEET!$A$1:$GG$1,0)),"")</f>
        <v>0</v>
      </c>
      <c r="BR133" s="105" t="str">
        <f>IF(VLOOKUP(L3VA!$A133,DATASHEET!$A$2:$EW$231,67,FALSE)="","",VLOOKUP(L3VA!$A133,DATASHEET!$A$2:$EW$231,67,FALSE))</f>
        <v>DHO</v>
      </c>
      <c r="BS133" s="105" t="str">
        <f t="shared" si="100"/>
        <v/>
      </c>
      <c r="BT133" s="106" t="str">
        <f>IF(ISBLANK(DATASHEET!BY121),"",DATASHEET!BY121)</f>
        <v/>
      </c>
      <c r="BU133" s="107" t="str">
        <f>IF(ISBLANK(DATASHEET!BZ121),"",DATASHEET!BZ121)</f>
        <v/>
      </c>
      <c r="BV133" s="123" t="str">
        <f t="shared" si="101"/>
        <v/>
      </c>
      <c r="BW133" s="124">
        <f>IFERROR(INDEX(DATASHEET!$A$1:$GG$231,MATCH(L3VA!$A133,DATASHEET!$A$1:$A$231,0),MATCH(L3VA!BX$2,DATASHEET!$A$1:$GG$1,0)),"")</f>
        <v>0</v>
      </c>
      <c r="BX133" s="105" t="str">
        <f>IF(VLOOKUP(L3VA!$A133,DATASHEET!$A$2:$EW$231,77,FALSE)="","",VLOOKUP(L3VA!$A133,DATASHEET!$A$2:$EW$231,77,FALSE))</f>
        <v/>
      </c>
      <c r="BY133" s="105" t="str">
        <f t="shared" si="102"/>
        <v/>
      </c>
      <c r="BZ133" s="106" t="str">
        <f>IF(ISBLANK(DATASHEET!CI121),"",DATASHEET!CI121)</f>
        <v/>
      </c>
      <c r="CA133" s="107" t="str">
        <f>IF(ISBLANK(DATASHEET!CJ121),"",DATASHEET!CJ121)</f>
        <v/>
      </c>
      <c r="CB133" s="123" t="str">
        <f t="shared" si="103"/>
        <v/>
      </c>
      <c r="CC133" s="124">
        <f>IFERROR(INDEX(DATASHEET!$A$1:$GG$231,MATCH(L3VA!$A133,DATASHEET!$A$1:$A$231,0),MATCH(L3VA!CD$2,DATASHEET!$A$1:$GG$1,0)),"")</f>
        <v>0</v>
      </c>
      <c r="CD133" s="105" t="str">
        <f>IF(VLOOKUP(L3VA!$A133,DATASHEET!$A$2:$EW$231,82,FALSE)="","",VLOOKUP(L3VA!$A133,DATASHEET!$A$2:$EW$231,82,FALSE))</f>
        <v>JWE</v>
      </c>
      <c r="CE133" s="105" t="str">
        <f t="shared" si="104"/>
        <v/>
      </c>
      <c r="CF133" s="106" t="str">
        <f>IF(ISBLANK(DATASHEET!CN121),"",DATASHEET!CN121)</f>
        <v/>
      </c>
      <c r="CG133" s="107" t="str">
        <f>IF(ISBLANK(DATASHEET!CO121),"",DATASHEET!CO121)</f>
        <v/>
      </c>
      <c r="CH133" s="123" t="str">
        <f t="shared" si="105"/>
        <v/>
      </c>
      <c r="CI133" s="124">
        <f>IFERROR(INDEX(DATASHEET!$A$1:$GG$231,MATCH(L3VA!$A133,DATASHEET!$A$1:$A$231,0),MATCH(L3VA!CJ$2,DATASHEET!$A$1:$GG$1,0)),"")</f>
        <v>0</v>
      </c>
      <c r="CJ133" s="105" t="str">
        <f>IF(VLOOKUP(L3VA!$A133,DATASHEET!$A$2:$EW$231,87,FALSE)="","",VLOOKUP(L3VA!$A133,DATASHEET!$A$2:$EW$231,87,FALSE))</f>
        <v/>
      </c>
      <c r="CK133" s="105" t="str">
        <f t="shared" si="79"/>
        <v/>
      </c>
      <c r="CL133" s="106" t="str">
        <f>IF(ISBLANK(DATASHEET!CS121),"",DATASHEET!CS121)</f>
        <v>JJA</v>
      </c>
      <c r="CM133" s="107" t="str">
        <f>IF(ISBLANK(DATASHEET!CT121),"",DATASHEET!CT121)</f>
        <v>12B-GG-3</v>
      </c>
      <c r="CN133" s="123" t="str">
        <f t="shared" si="106"/>
        <v/>
      </c>
      <c r="CO133" s="124">
        <f>IFERROR(INDEX(DATASHEET!$A$1:$GG$231,MATCH(L3VA!$A133,DATASHEET!$A$1:$A$231,0),MATCH(L3VA!CP$2,DATASHEET!$A$1:$GG$1,0)),"")</f>
        <v>0</v>
      </c>
      <c r="CP133" s="105" t="str">
        <f>IF(VLOOKUP(L3VA!$A133,DATASHEET!$A$2:$EW$231,92,FALSE)="","",VLOOKUP(L3VA!$A133,DATASHEET!$A$2:$EW$231,92,FALSE))</f>
        <v/>
      </c>
      <c r="CQ133" s="105" t="str">
        <f t="shared" si="107"/>
        <v/>
      </c>
      <c r="CR133" s="106" t="str">
        <f>IF(ISBLANK(DATASHEET!CX121),"",DATASHEET!CX121)</f>
        <v/>
      </c>
      <c r="CS133" s="107" t="str">
        <f>IF(ISBLANK(DATASHEET!CY121),"",DATASHEET!CY121)</f>
        <v/>
      </c>
      <c r="CT133" s="123" t="str">
        <f t="shared" si="108"/>
        <v/>
      </c>
      <c r="CU133" s="124">
        <f>IFERROR(INDEX(DATASHEET!$A$1:$GG$231,MATCH(L3VA!$A133,DATASHEET!$A$1:$A$231,0),MATCH(L3VA!CV$2,DATASHEET!$A$1:$GG$1,0)),"")</f>
        <v>0</v>
      </c>
      <c r="CV133" s="105" t="str">
        <f>IF(VLOOKUP(L3VA!$A133,DATASHEET!$A$2:$EW$231,107,FALSE)="","",VLOOKUP(L3VA!$A133,DATASHEET!$A$2:$EW$231,107,FALSE))</f>
        <v/>
      </c>
      <c r="CW133" s="105" t="str">
        <f t="shared" si="109"/>
        <v/>
      </c>
      <c r="CX133" s="106" t="str">
        <f>IF(ISBLANK(DATASHEET!DC121),"",DATASHEET!DC121)</f>
        <v/>
      </c>
      <c r="CY133" s="107" t="str">
        <f>IF(ISBLANK(DATASHEET!DD121),"",DATASHEET!DD121)</f>
        <v/>
      </c>
      <c r="CZ133" s="123" t="str">
        <f t="shared" si="110"/>
        <v/>
      </c>
      <c r="DA133" s="124">
        <f>IFERROR(INDEX(DATASHEET!$A$1:$GG$231,MATCH(L3VA!$A133,DATASHEET!$A$1:$A$231,0),MATCH(L3VA!DB$2,DATASHEET!$A$1:$GG$1,0)),"")</f>
        <v>0</v>
      </c>
      <c r="DB133" s="105" t="str">
        <f>IF(VLOOKUP(L3VA!$A133,DATASHEET!$A$2:$EW$231,97,FALSE)="","",VLOOKUP(L3VA!$A133,DATASHEET!$A$2:$EW$231,97,FALSE))</f>
        <v>JJA</v>
      </c>
      <c r="DC133" s="105" t="str">
        <f t="shared" si="111"/>
        <v/>
      </c>
      <c r="DD133" s="106" t="str">
        <f>IF(ISBLANK(DATASHEET!DH121),"",DATASHEET!DH121)</f>
        <v/>
      </c>
      <c r="DE133" s="107" t="str">
        <f>IF(ISBLANK(DATASHEET!DI121),"",DATASHEET!DI121)</f>
        <v/>
      </c>
      <c r="DF133" s="123" t="str">
        <f t="shared" si="112"/>
        <v/>
      </c>
      <c r="DG133" s="124">
        <f>IFERROR(INDEX(DATASHEET!$A$1:$GG$231,MATCH(L3VA!$A133,DATASHEET!$A$1:$A$231,0),MATCH(L3VA!DH$2,DATASHEET!$A$1:$GG$1,0)),"")</f>
        <v>0</v>
      </c>
      <c r="DH133" s="105" t="str">
        <f>IF(VLOOKUP(L3VA!$A133,DATASHEET!$A$2:$EW$231,102,FALSE)="","",VLOOKUP(L3VA!$A133,DATASHEET!$A$2:$EW$231,102,FALSE))</f>
        <v/>
      </c>
      <c r="DI133" s="105" t="str">
        <f t="shared" si="113"/>
        <v/>
      </c>
      <c r="DJ133" s="106" t="str">
        <f>IF(ISBLANK(DATASHEET!DM121),"",DATASHEET!DM121)</f>
        <v/>
      </c>
      <c r="DK133" s="107" t="str">
        <f>IF(ISBLANK(DATASHEET!DN121),"",DATASHEET!DN121)</f>
        <v/>
      </c>
      <c r="DL133" s="123" t="str">
        <f t="shared" si="114"/>
        <v/>
      </c>
      <c r="DM133" s="124">
        <f>IFERROR(INDEX(DATASHEET!$A$1:$GG$231,MATCH(L3VA!$A133,DATASHEET!$A$1:$A$231,0),MATCH(L3VA!DN$2,DATASHEET!$A$1:$GG$1,0)),"")</f>
        <v>0</v>
      </c>
      <c r="DN133" s="105" t="str">
        <f>IF(VLOOKUP(L3VA!$A133,DATASHEET!$A$2:$FW$231,112,FALSE)="","",VLOOKUP(L3VA!$A133,DATASHEET!$A$2:$FW$231,112,FALSE))</f>
        <v/>
      </c>
      <c r="DO133" s="105" t="str">
        <f t="shared" si="80"/>
        <v/>
      </c>
      <c r="DP133" s="106" t="str">
        <f>IF(ISBLANK(DATASHEET!DR121),"",DATASHEET!DR121)</f>
        <v/>
      </c>
      <c r="DQ133" s="107" t="str">
        <f>IF(ISBLANK(DATASHEET!DS121),"",DATASHEET!DS121)</f>
        <v/>
      </c>
      <c r="DR133" s="123" t="str">
        <f t="shared" si="115"/>
        <v/>
      </c>
      <c r="DS133" s="124">
        <f>IFERROR(INDEX(DATASHEET!$A$1:$GG$231,MATCH(L3VA!$A133,DATASHEET!$A$1:$A$231,0),MATCH(L3VA!DT$2,DATASHEET!$A$1:$GG$1,0)),"")</f>
        <v>0</v>
      </c>
      <c r="DT133" s="105" t="str">
        <f>IF(VLOOKUP(L3VA!$A133,DATASHEET!$A$2:$EW$231,117,FALSE)="","",VLOOKUP(L3VA!$A133,DATASHEET!$A$2:$EW$231,117,FALSE))</f>
        <v/>
      </c>
      <c r="DU133" s="105" t="str">
        <f t="shared" si="116"/>
        <v/>
      </c>
      <c r="DV133" s="106" t="str">
        <f>IF(ISBLANK(DATASHEET!DW121),"",DATASHEET!DW121)</f>
        <v/>
      </c>
      <c r="DW133" s="107" t="str">
        <f>IF(ISBLANK(DATASHEET!DX121),"",DATASHEET!DX121)</f>
        <v/>
      </c>
      <c r="DX133" s="123" t="str">
        <f t="shared" si="117"/>
        <v/>
      </c>
      <c r="DY133" s="124" t="str">
        <f>IFERROR(INDEX(DATASHEET!$A$1:$GG$231,MATCH(L3VA!$A133,DATASHEET!$A$1:$A$231,0),MATCH(L3VA!DZ$2,DATASHEET!$A$1:$GG$1,0)),"")</f>
        <v/>
      </c>
      <c r="DZ133" s="105" t="str">
        <f>IF(VLOOKUP(L3VA!$A133,DATASHEET!$A$2:$EW$231,122,FALSE)="","",VLOOKUP(L3VA!$A133,DATASHEET!$A$2:$EW$231,122,FALSE))</f>
        <v/>
      </c>
      <c r="EA133" s="105" t="str">
        <f t="shared" si="118"/>
        <v/>
      </c>
      <c r="EB133" s="106" t="str">
        <f>IF(ISBLANK(DATASHEET!EB121),"",DATASHEET!EB121)</f>
        <v/>
      </c>
      <c r="EC133" s="107" t="str">
        <f>IF(ISBLANK(DATASHEET!EC121),"",DATASHEET!EC121)</f>
        <v/>
      </c>
      <c r="ED133" s="123" t="str">
        <f t="shared" si="119"/>
        <v/>
      </c>
      <c r="EE133" s="124">
        <f>IFERROR(INDEX(DATASHEET!$A$1:$GG$231,MATCH(L3VA!$A133,DATASHEET!$A$1:$A$231,0),MATCH(L3VA!EF$2,DATASHEET!$A$1:$GG$1,0)),"")</f>
        <v>0</v>
      </c>
      <c r="EF133" s="105" t="str">
        <f>IF(VLOOKUP(L3VA!$A133,DATASHEET!$A$2:$EW$231,127,FALSE)="","",VLOOKUP(L3VA!$A133,DATASHEET!$A$2:$EW$231,127,FALSE))</f>
        <v/>
      </c>
      <c r="EG133" s="105" t="str">
        <f t="shared" si="120"/>
        <v/>
      </c>
      <c r="EH133" s="106" t="str">
        <f>IF(ISBLANK(DATASHEET!EG121),"",DATASHEET!EG121)</f>
        <v/>
      </c>
      <c r="EI133" s="107" t="str">
        <f>IF(ISBLANK(DATASHEET!EH121),"",DATASHEET!EH121)</f>
        <v/>
      </c>
      <c r="EJ133" s="123" t="str">
        <f t="shared" si="121"/>
        <v/>
      </c>
      <c r="EK133" s="124">
        <f>IFERROR(INDEX(DATASHEET!$A$1:$GG$231,MATCH(L3VA!$A133,DATASHEET!$A$1:$A$231,0),MATCH(L3VA!EL$2,DATASHEET!$A$1:$GG$1,0)),"")</f>
        <v>0</v>
      </c>
      <c r="EL133" s="105" t="str">
        <f>IF(VLOOKUP(L3VA!$A133,DATASHEET!$A$2:$EW$231,132,FALSE)="","",VLOOKUP(L3VA!$A133,DATASHEET!$A$2:$EW$231,132,FALSE))</f>
        <v/>
      </c>
      <c r="EM133" s="105" t="str">
        <f t="shared" si="122"/>
        <v/>
      </c>
      <c r="EN133" s="106" t="str">
        <f>IF(ISBLANK(DATASHEET!EL121),"",DATASHEET!EL121)</f>
        <v>MSA</v>
      </c>
      <c r="EO133" s="107" t="str">
        <f>IF(ISBLANK(DATASHEET!EM121),"",DATASHEET!EM121)</f>
        <v>12C-PO-8</v>
      </c>
      <c r="EP133" s="123" t="str">
        <f t="shared" si="123"/>
        <v/>
      </c>
      <c r="EQ133" s="124">
        <f>IFERROR(INDEX(DATASHEET!$A$1:$GG$231,MATCH(L3VA!$A133,DATASHEET!$A$1:$A$231,0),MATCH(L3VA!ER$2,DATASHEET!$A$1:$GG$1,0)),"")</f>
        <v>0</v>
      </c>
      <c r="ER133" s="105" t="str">
        <f>IF(VLOOKUP(L3VA!$A133,DATASHEET!$A$2:$EW$231,137,FALSE)="","",VLOOKUP(L3VA!$A133,DATASHEET!$A$2:$EW$231,137,FALSE))</f>
        <v/>
      </c>
      <c r="ES133" s="105" t="str">
        <f t="shared" si="124"/>
        <v/>
      </c>
      <c r="ET133" s="106" t="str">
        <f>IF(ISBLANK(DATASHEET!EQ121),"",DATASHEET!EQ121)</f>
        <v/>
      </c>
      <c r="EU133" s="107" t="str">
        <f>IF(ISBLANK(DATASHEET!ER121),"",DATASHEET!ER121)</f>
        <v/>
      </c>
      <c r="EV133" s="123" t="str">
        <f t="shared" si="125"/>
        <v/>
      </c>
      <c r="EW133" s="124">
        <f>IFERROR(INDEX(DATASHEET!$A$1:$GG$231,MATCH(L3VA!$A133,DATASHEET!$A$1:$A$231,0),MATCH(L3VA!EX$2,DATASHEET!$A$1:$GG$1,0)),"")</f>
        <v>0</v>
      </c>
      <c r="EX133" s="105" t="str">
        <f>IF(VLOOKUP(L3VA!$A133,DATASHEET!$A$2:$EW$231,142,FALSE)="","",VLOOKUP(L3VA!$A133,DATASHEET!$A$2:$EW$231,142,FALSE))</f>
        <v>MSA</v>
      </c>
      <c r="EY133" s="105" t="str">
        <f t="shared" si="126"/>
        <v/>
      </c>
      <c r="EZ133" s="106" t="str">
        <f>IF(ISBLANK(DATASHEET!EV121),"",DATASHEET!EV121)</f>
        <v/>
      </c>
      <c r="FA133" s="107" t="str">
        <f>IF(ISBLANK(DATASHEET!EW121),"",DATASHEET!EW121)</f>
        <v/>
      </c>
      <c r="FB133" s="123" t="str">
        <f t="shared" si="127"/>
        <v/>
      </c>
      <c r="FC133" s="124">
        <f>IFERROR(INDEX(DATASHEET!$A$1:$GG$231,MATCH(L3VA!$A133,DATASHEET!$A$1:$A$231,0),MATCH(L3VA!FD$2,DATASHEET!$A$1:$GG$1,0)),"")</f>
        <v>0</v>
      </c>
      <c r="FD133" s="105" t="str">
        <f>IF(VLOOKUP(L3VA!$A133,DATASHEET!$A$2:$FW$231,147,FALSE)="","",VLOOKUP(L3VA!$A133,DATASHEET!$A$2:$FW$231,147,FALSE))</f>
        <v/>
      </c>
      <c r="FE133" s="105" t="str">
        <f t="shared" si="128"/>
        <v/>
      </c>
      <c r="FF133" s="106" t="str">
        <f>IF(ISBLANK(DATASHEET!FA121),"",DATASHEET!FA121)</f>
        <v/>
      </c>
      <c r="FG133" s="107" t="str">
        <f>IF(ISBLANK(DATASHEET!FB121),"",DATASHEET!FB121)</f>
        <v/>
      </c>
    </row>
    <row r="134" spans="1:163" x14ac:dyDescent="0.25">
      <c r="A134" s="354">
        <f>DATASHEET!A122</f>
        <v>150962</v>
      </c>
      <c r="B134" s="42" t="str">
        <f>DATASHEET!B122</f>
        <v>MALLARI, Irah</v>
      </c>
      <c r="C134" s="109" t="str">
        <f>DATASHEET!C122</f>
        <v>12EW</v>
      </c>
      <c r="D134" s="110" t="str">
        <f>DATASHEET!D122</f>
        <v>F</v>
      </c>
      <c r="E134" s="110" t="str">
        <f>IFERROR(VLOOKUP(A134,'[5]Y12 Students'!$E$3:$I$271,5,FALSE),"")</f>
        <v>INTERNAL</v>
      </c>
      <c r="F134" s="110" t="str">
        <f>DATASHEET!E122</f>
        <v>N</v>
      </c>
      <c r="G134" s="110" t="str">
        <f>DATASHEET!F122</f>
        <v>Any Other Asian Background</v>
      </c>
      <c r="H134" s="110" t="str">
        <f>DATASHEET!G122</f>
        <v>N</v>
      </c>
      <c r="I134" s="110" t="str">
        <f>DATASHEET!H122</f>
        <v>N</v>
      </c>
      <c r="J134" s="111" t="str">
        <f>DATASHEET!J122</f>
        <v>6.25+ (B/A)</v>
      </c>
      <c r="K134" s="104" t="str">
        <f t="shared" si="77"/>
        <v/>
      </c>
      <c r="L134" s="104" t="str">
        <f t="shared" si="78"/>
        <v/>
      </c>
      <c r="M134" s="336" t="str">
        <f>IF(COUNT(L3VA!$N134,L3VA!$Z134,L3VA!$T134,L3VA!$AF134,L3VA!$AX134,L3VA!$AR134,L3VA!$BJ134,L3VA!$BD134,L3VA!$BP134,L3VA!#REF!,L3VA!$AL134,L3VA!$BV134,L3VA!$CH134,L3VA!$CZ134,L3VA!$CN134,L3VA!$DF134,L3VA!$CB134,L3VA!#REF!,L3VA!$DR134,L3VA!$DX134,L3VA!$ED134,L3VA!$EJ134,L3VA!$EP134,L3VA!$EV134,L3VA!$FB134,L3VA!$DL134)=0,"",AVERAGE(N134,Z134,T134,AF134,AL134,AX134,AR134,BJ134,BD134,BP134,BV134,CH134,CZ134,CN134,DF134,CB134,DR134,DX134,ED134,EJ134,EP134,EV134,FB134,DL134))</f>
        <v/>
      </c>
      <c r="N134" s="123" t="str">
        <f t="shared" si="81"/>
        <v/>
      </c>
      <c r="O134" s="124">
        <f>IFERROR(INDEX(DATASHEET!$A$1:$GG$231,MATCH(L3VA!$A134,DATASHEET!$A$1:$A$231,0),MATCH(L3VA!P$2,DATASHEET!$A$1:$GG$1,0)),"")</f>
        <v>0</v>
      </c>
      <c r="P134" s="105">
        <f>IF(VLOOKUP(L3VA!$A134,DATASHEET!$A$2:$EW$231,22,FALSE)="","",VLOOKUP(L3VA!$A134,DATASHEET!$A$2:$EW$231,22,FALSE))</f>
        <v>0</v>
      </c>
      <c r="Q134" s="105" t="str">
        <f t="shared" si="82"/>
        <v/>
      </c>
      <c r="R134" s="106" t="str">
        <f>IF(ISBLANK(DATASHEET!AF122),"",DATASHEET!AF122)</f>
        <v/>
      </c>
      <c r="S134" s="107" t="str">
        <f>IF(ISBLANK(DATASHEET!AG122),"",DATASHEET!AG122)</f>
        <v/>
      </c>
      <c r="T134" s="123" t="str">
        <f t="shared" si="83"/>
        <v/>
      </c>
      <c r="U134" s="124">
        <f>IFERROR(INDEX(DATASHEET!$A$1:$GG$231,MATCH(L3VA!$A134,DATASHEET!$A$1:$A$231,0),MATCH(L3VA!V$2,DATASHEET!$A$1:$GG$1,0)),"")</f>
        <v>0</v>
      </c>
      <c r="V134" s="105">
        <f>IF(VLOOKUP(L3VA!$A134,DATASHEET!$A$2:$EW$231,27,FALSE)="","",VLOOKUP(L3VA!$A134,DATASHEET!$A$2:$EW$231,27,FALSE))</f>
        <v>0</v>
      </c>
      <c r="W134" s="105" t="str">
        <f t="shared" si="84"/>
        <v/>
      </c>
      <c r="X134" s="106" t="str">
        <f>IF(ISBLANK(DATASHEET!AK122),"",DATASHEET!AK122)</f>
        <v>KBW</v>
      </c>
      <c r="Y134" s="107" t="str">
        <f>IF(ISBLANK(DATASHEET!AL122),"",DATASHEET!AL122)</f>
        <v>12A-BI-2</v>
      </c>
      <c r="Z134" s="123" t="str">
        <f t="shared" si="85"/>
        <v/>
      </c>
      <c r="AA134" s="124">
        <f>IFERROR(INDEX(DATASHEET!$A$1:$GG$231,MATCH(L3VA!$A134,DATASHEET!$A$1:$A$231,0),MATCH(L3VA!AB$2,DATASHEET!$A$1:$GG$1,0)),"")</f>
        <v>0</v>
      </c>
      <c r="AB134" s="105" t="str">
        <f>IF(VLOOKUP(L3VA!$A134,DATASHEET!$A$2:$EW$231,32,FALSE)="","",VLOOKUP(L3VA!$A134,DATASHEET!$A$2:$EW$231,32,FALSE))</f>
        <v/>
      </c>
      <c r="AC134" s="105" t="str">
        <f t="shared" si="86"/>
        <v/>
      </c>
      <c r="AD134" s="106" t="str">
        <f>IF(ISBLANK(DATASHEET!AP122),"",DATASHEET!AP122)</f>
        <v/>
      </c>
      <c r="AE134" s="107" t="str">
        <f>IF(ISBLANK(DATASHEET!AQ122),"",DATASHEET!AQ122)</f>
        <v/>
      </c>
      <c r="AF134" s="123" t="str">
        <f t="shared" si="87"/>
        <v/>
      </c>
      <c r="AG134" s="124">
        <f>IFERROR(INDEX(DATASHEET!$A$1:$GG$231,MATCH(L3VA!$A134,DATASHEET!$A$1:$A$231,0),MATCH(L3VA!AH$2,DATASHEET!$A$1:$GG$1,0)),"")</f>
        <v>0</v>
      </c>
      <c r="AH134" s="105" t="str">
        <f>IF(VLOOKUP(L3VA!$A134,DATASHEET!$A$2:$EW$231,37,FALSE)="","",VLOOKUP(L3VA!$A134,DATASHEET!$A$2:$EW$231,37,FALSE))</f>
        <v>KBW</v>
      </c>
      <c r="AI134" s="105" t="str">
        <f t="shared" si="88"/>
        <v/>
      </c>
      <c r="AJ134" s="106" t="str">
        <f>IF(ISBLANK(DATASHEET!AU122),"",DATASHEET!AU122)</f>
        <v>KR</v>
      </c>
      <c r="AK134" s="107" t="str">
        <f>IF(ISBLANK(DATASHEET!AV122),"",DATASHEET!AV122)</f>
        <v>12E-CH-1</v>
      </c>
      <c r="AL134" s="123" t="str">
        <f t="shared" si="89"/>
        <v/>
      </c>
      <c r="AM134" s="124">
        <f>IFERROR(INDEX(DATASHEET!$A$1:$GG$231,MATCH(L3VA!$A134,DATASHEET!$A$1:$A$231,0),MATCH(L3VA!AN$2,DATASHEET!$A$1:$GG$1,0)),"")</f>
        <v>0</v>
      </c>
      <c r="AN134" s="105" t="str">
        <f>IF(VLOOKUP(L3VA!$A134,DATASHEET!$A$2:$EW$231,42,FALSE)="","",VLOOKUP(L3VA!$A134,DATASHEET!$A$2:$EW$231,42,FALSE))</f>
        <v/>
      </c>
      <c r="AO134" s="105" t="str">
        <f t="shared" si="90"/>
        <v/>
      </c>
      <c r="AP134" s="106" t="str">
        <f>IF(ISBLANK(DATASHEET!AZ122),"",DATASHEET!AZ122)</f>
        <v/>
      </c>
      <c r="AQ134" s="107" t="str">
        <f>IF(ISBLANK(DATASHEET!BA122),"",DATASHEET!BA122)</f>
        <v/>
      </c>
      <c r="AR134" s="123" t="str">
        <f t="shared" si="91"/>
        <v/>
      </c>
      <c r="AS134" s="124">
        <f>IFERROR(INDEX(DATASHEET!$A$1:$GG$231,MATCH(L3VA!$A134,DATASHEET!$A$1:$A$231,0),MATCH(L3VA!AT$2,DATASHEET!$A$1:$GG$1,0)),"")</f>
        <v>0</v>
      </c>
      <c r="AT134" s="105" t="str">
        <f>IF(VLOOKUP(L3VA!$A134,DATASHEET!$A$2:$EW$231,47,FALSE)="","",VLOOKUP(L3VA!$A134,DATASHEET!$A$2:$EW$231,47,FALSE))</f>
        <v>KR</v>
      </c>
      <c r="AU134" s="105" t="str">
        <f t="shared" si="92"/>
        <v/>
      </c>
      <c r="AV134" s="106" t="str">
        <f>IF(ISBLANK(DATASHEET!BE122),"",DATASHEET!BE122)</f>
        <v/>
      </c>
      <c r="AW134" s="107" t="str">
        <f>IF(ISBLANK(DATASHEET!BF122),"",DATASHEET!BF122)</f>
        <v/>
      </c>
      <c r="AX134" s="123" t="str">
        <f t="shared" si="93"/>
        <v/>
      </c>
      <c r="AY134" s="124">
        <f>IFERROR(INDEX(DATASHEET!$A$1:$GG$231,MATCH(L3VA!$A134,DATASHEET!$A$1:$A$231,0),MATCH(L3VA!AZ$2,DATASHEET!$A$1:$GG$1,0)),"")</f>
        <v>0</v>
      </c>
      <c r="AZ134" s="105" t="str">
        <f>IF(VLOOKUP(L3VA!$A134,DATASHEET!$A$2:$EW$231,52,FALSE)="","",VLOOKUP(L3VA!$A134,DATASHEET!$A$2:$EW$231,52,FALSE))</f>
        <v/>
      </c>
      <c r="BA134" s="105" t="str">
        <f t="shared" si="94"/>
        <v/>
      </c>
      <c r="BB134" s="106" t="str">
        <f>IF(ISBLANK(DATASHEET!BJ122),"",DATASHEET!BJ122)</f>
        <v/>
      </c>
      <c r="BC134" s="107" t="str">
        <f>IF(ISBLANK(DATASHEET!BK122),"",DATASHEET!BK122)</f>
        <v/>
      </c>
      <c r="BD134" s="123" t="str">
        <f t="shared" si="95"/>
        <v/>
      </c>
      <c r="BE134" s="124">
        <f>IFERROR(INDEX(DATASHEET!$A$1:$GG$231,MATCH(L3VA!$A134,DATASHEET!$A$1:$A$231,0),MATCH(L3VA!BF$2,DATASHEET!$A$1:$GG$1,0)),"")</f>
        <v>0</v>
      </c>
      <c r="BF134" s="105" t="str">
        <f>IF(VLOOKUP(L3VA!$A134,DATASHEET!$A$2:$EW$231,57,FALSE)="","",VLOOKUP(L3VA!$A134,DATASHEET!$A$2:$EW$231,57,FALSE))</f>
        <v/>
      </c>
      <c r="BG134" s="105" t="str">
        <f t="shared" si="96"/>
        <v/>
      </c>
      <c r="BH134" s="106" t="str">
        <f>IF(ISBLANK(DATASHEET!BO122),"",DATASHEET!BO122)</f>
        <v/>
      </c>
      <c r="BI134" s="107" t="str">
        <f>IF(ISBLANK(DATASHEET!BP122),"",DATASHEET!BP122)</f>
        <v/>
      </c>
      <c r="BJ134" s="123" t="str">
        <f t="shared" si="97"/>
        <v/>
      </c>
      <c r="BK134" s="124">
        <f>IFERROR(INDEX(DATASHEET!$A$1:$GG$231,MATCH(L3VA!$A134,DATASHEET!$A$1:$A$231,0),MATCH(L3VA!BL$2,DATASHEET!$A$1:$GG$1,0)),"")</f>
        <v>0</v>
      </c>
      <c r="BL134" s="105" t="str">
        <f>IF(VLOOKUP(L3VA!$A134,DATASHEET!$A$2:$EW$231,62,FALSE)="","",VLOOKUP(L3VA!$A134,DATASHEET!$A$2:$EW$231,62,FALSE))</f>
        <v/>
      </c>
      <c r="BM134" s="105" t="str">
        <f t="shared" si="98"/>
        <v/>
      </c>
      <c r="BN134" s="106" t="str">
        <f>IF(ISBLANK(DATASHEET!BT122),"",DATASHEET!BT122)</f>
        <v/>
      </c>
      <c r="BO134" s="107" t="str">
        <f>IF(ISBLANK(DATASHEET!BU122),"",DATASHEET!BU122)</f>
        <v/>
      </c>
      <c r="BP134" s="123" t="str">
        <f t="shared" si="99"/>
        <v/>
      </c>
      <c r="BQ134" s="124">
        <f>IFERROR(INDEX(DATASHEET!$A$1:$GG$231,MATCH(L3VA!$A134,DATASHEET!$A$1:$A$231,0),MATCH(L3VA!BR$2,DATASHEET!$A$1:$GG$1,0)),"")</f>
        <v>0</v>
      </c>
      <c r="BR134" s="105" t="str">
        <f>IF(VLOOKUP(L3VA!$A134,DATASHEET!$A$2:$EW$231,67,FALSE)="","",VLOOKUP(L3VA!$A134,DATASHEET!$A$2:$EW$231,67,FALSE))</f>
        <v/>
      </c>
      <c r="BS134" s="105" t="str">
        <f t="shared" si="100"/>
        <v/>
      </c>
      <c r="BT134" s="106" t="str">
        <f>IF(ISBLANK(DATASHEET!BY122),"",DATASHEET!BY122)</f>
        <v/>
      </c>
      <c r="BU134" s="107" t="str">
        <f>IF(ISBLANK(DATASHEET!BZ122),"",DATASHEET!BZ122)</f>
        <v/>
      </c>
      <c r="BV134" s="123" t="str">
        <f t="shared" si="101"/>
        <v/>
      </c>
      <c r="BW134" s="124">
        <f>IFERROR(INDEX(DATASHEET!$A$1:$GG$231,MATCH(L3VA!$A134,DATASHEET!$A$1:$A$231,0),MATCH(L3VA!BX$2,DATASHEET!$A$1:$GG$1,0)),"")</f>
        <v>0</v>
      </c>
      <c r="BX134" s="105" t="str">
        <f>IF(VLOOKUP(L3VA!$A134,DATASHEET!$A$2:$EW$231,77,FALSE)="","",VLOOKUP(L3VA!$A134,DATASHEET!$A$2:$EW$231,77,FALSE))</f>
        <v/>
      </c>
      <c r="BY134" s="105" t="str">
        <f t="shared" si="102"/>
        <v/>
      </c>
      <c r="BZ134" s="106" t="str">
        <f>IF(ISBLANK(DATASHEET!CI122),"",DATASHEET!CI122)</f>
        <v/>
      </c>
      <c r="CA134" s="107" t="str">
        <f>IF(ISBLANK(DATASHEET!CJ122),"",DATASHEET!CJ122)</f>
        <v/>
      </c>
      <c r="CB134" s="123" t="str">
        <f t="shared" si="103"/>
        <v/>
      </c>
      <c r="CC134" s="124">
        <f>IFERROR(INDEX(DATASHEET!$A$1:$GG$231,MATCH(L3VA!$A134,DATASHEET!$A$1:$A$231,0),MATCH(L3VA!CD$2,DATASHEET!$A$1:$GG$1,0)),"")</f>
        <v>0</v>
      </c>
      <c r="CD134" s="105" t="str">
        <f>IF(VLOOKUP(L3VA!$A134,DATASHEET!$A$2:$EW$231,82,FALSE)="","",VLOOKUP(L3VA!$A134,DATASHEET!$A$2:$EW$231,82,FALSE))</f>
        <v>BH</v>
      </c>
      <c r="CE134" s="105" t="str">
        <f t="shared" si="104"/>
        <v/>
      </c>
      <c r="CF134" s="106" t="str">
        <f>IF(ISBLANK(DATASHEET!CN122),"",DATASHEET!CN122)</f>
        <v/>
      </c>
      <c r="CG134" s="107" t="str">
        <f>IF(ISBLANK(DATASHEET!CO122),"",DATASHEET!CO122)</f>
        <v/>
      </c>
      <c r="CH134" s="123" t="str">
        <f t="shared" si="105"/>
        <v/>
      </c>
      <c r="CI134" s="124">
        <f>IFERROR(INDEX(DATASHEET!$A$1:$GG$231,MATCH(L3VA!$A134,DATASHEET!$A$1:$A$231,0),MATCH(L3VA!CJ$2,DATASHEET!$A$1:$GG$1,0)),"")</f>
        <v>0</v>
      </c>
      <c r="CJ134" s="105" t="str">
        <f>IF(VLOOKUP(L3VA!$A134,DATASHEET!$A$2:$EW$231,87,FALSE)="","",VLOOKUP(L3VA!$A134,DATASHEET!$A$2:$EW$231,87,FALSE))</f>
        <v/>
      </c>
      <c r="CK134" s="105" t="str">
        <f t="shared" si="79"/>
        <v/>
      </c>
      <c r="CL134" s="106" t="str">
        <f>IF(ISBLANK(DATASHEET!CS122),"",DATASHEET!CS122)</f>
        <v/>
      </c>
      <c r="CM134" s="107" t="str">
        <f>IF(ISBLANK(DATASHEET!CT122),"",DATASHEET!CT122)</f>
        <v/>
      </c>
      <c r="CN134" s="123" t="str">
        <f t="shared" si="106"/>
        <v/>
      </c>
      <c r="CO134" s="124">
        <f>IFERROR(INDEX(DATASHEET!$A$1:$GG$231,MATCH(L3VA!$A134,DATASHEET!$A$1:$A$231,0),MATCH(L3VA!CP$2,DATASHEET!$A$1:$GG$1,0)),"")</f>
        <v>0</v>
      </c>
      <c r="CP134" s="105" t="str">
        <f>IF(VLOOKUP(L3VA!$A134,DATASHEET!$A$2:$EW$231,92,FALSE)="","",VLOOKUP(L3VA!$A134,DATASHEET!$A$2:$EW$231,92,FALSE))</f>
        <v/>
      </c>
      <c r="CQ134" s="105" t="str">
        <f t="shared" si="107"/>
        <v/>
      </c>
      <c r="CR134" s="106" t="str">
        <f>IF(ISBLANK(DATASHEET!CX122),"",DATASHEET!CX122)</f>
        <v/>
      </c>
      <c r="CS134" s="107" t="str">
        <f>IF(ISBLANK(DATASHEET!CY122),"",DATASHEET!CY122)</f>
        <v/>
      </c>
      <c r="CT134" s="123" t="str">
        <f t="shared" si="108"/>
        <v/>
      </c>
      <c r="CU134" s="124">
        <f>IFERROR(INDEX(DATASHEET!$A$1:$GG$231,MATCH(L3VA!$A134,DATASHEET!$A$1:$A$231,0),MATCH(L3VA!CV$2,DATASHEET!$A$1:$GG$1,0)),"")</f>
        <v>0</v>
      </c>
      <c r="CV134" s="105" t="str">
        <f>IF(VLOOKUP(L3VA!$A134,DATASHEET!$A$2:$EW$231,107,FALSE)="","",VLOOKUP(L3VA!$A134,DATASHEET!$A$2:$EW$231,107,FALSE))</f>
        <v/>
      </c>
      <c r="CW134" s="105" t="str">
        <f t="shared" si="109"/>
        <v/>
      </c>
      <c r="CX134" s="106" t="str">
        <f>IF(ISBLANK(DATASHEET!DC122),"",DATASHEET!DC122)</f>
        <v/>
      </c>
      <c r="CY134" s="107" t="str">
        <f>IF(ISBLANK(DATASHEET!DD122),"",DATASHEET!DD122)</f>
        <v/>
      </c>
      <c r="CZ134" s="123" t="str">
        <f t="shared" si="110"/>
        <v/>
      </c>
      <c r="DA134" s="124">
        <f>IFERROR(INDEX(DATASHEET!$A$1:$GG$231,MATCH(L3VA!$A134,DATASHEET!$A$1:$A$231,0),MATCH(L3VA!DB$2,DATASHEET!$A$1:$GG$1,0)),"")</f>
        <v>0</v>
      </c>
      <c r="DB134" s="105" t="str">
        <f>IF(VLOOKUP(L3VA!$A134,DATASHEET!$A$2:$EW$231,97,FALSE)="","",VLOOKUP(L3VA!$A134,DATASHEET!$A$2:$EW$231,97,FALSE))</f>
        <v/>
      </c>
      <c r="DC134" s="105" t="str">
        <f t="shared" si="111"/>
        <v/>
      </c>
      <c r="DD134" s="106" t="str">
        <f>IF(ISBLANK(DATASHEET!DH122),"",DATASHEET!DH122)</f>
        <v/>
      </c>
      <c r="DE134" s="107" t="str">
        <f>IF(ISBLANK(DATASHEET!DI122),"",DATASHEET!DI122)</f>
        <v/>
      </c>
      <c r="DF134" s="123" t="str">
        <f t="shared" si="112"/>
        <v/>
      </c>
      <c r="DG134" s="124">
        <f>IFERROR(INDEX(DATASHEET!$A$1:$GG$231,MATCH(L3VA!$A134,DATASHEET!$A$1:$A$231,0),MATCH(L3VA!DH$2,DATASHEET!$A$1:$GG$1,0)),"")</f>
        <v>0</v>
      </c>
      <c r="DH134" s="105" t="str">
        <f>IF(VLOOKUP(L3VA!$A134,DATASHEET!$A$2:$EW$231,102,FALSE)="","",VLOOKUP(L3VA!$A134,DATASHEET!$A$2:$EW$231,102,FALSE))</f>
        <v/>
      </c>
      <c r="DI134" s="105" t="str">
        <f t="shared" si="113"/>
        <v/>
      </c>
      <c r="DJ134" s="106" t="str">
        <f>IF(ISBLANK(DATASHEET!DM122),"",DATASHEET!DM122)</f>
        <v/>
      </c>
      <c r="DK134" s="107" t="str">
        <f>IF(ISBLANK(DATASHEET!DN122),"",DATASHEET!DN122)</f>
        <v/>
      </c>
      <c r="DL134" s="123" t="str">
        <f t="shared" si="114"/>
        <v/>
      </c>
      <c r="DM134" s="124">
        <f>IFERROR(INDEX(DATASHEET!$A$1:$GG$231,MATCH(L3VA!$A134,DATASHEET!$A$1:$A$231,0),MATCH(L3VA!DN$2,DATASHEET!$A$1:$GG$1,0)),"")</f>
        <v>0</v>
      </c>
      <c r="DN134" s="105" t="str">
        <f>IF(VLOOKUP(L3VA!$A134,DATASHEET!$A$2:$FW$231,112,FALSE)="","",VLOOKUP(L3VA!$A134,DATASHEET!$A$2:$FW$231,112,FALSE))</f>
        <v/>
      </c>
      <c r="DO134" s="105" t="str">
        <f t="shared" si="80"/>
        <v/>
      </c>
      <c r="DP134" s="106" t="str">
        <f>IF(ISBLANK(DATASHEET!DR122),"",DATASHEET!DR122)</f>
        <v/>
      </c>
      <c r="DQ134" s="107" t="str">
        <f>IF(ISBLANK(DATASHEET!DS122),"",DATASHEET!DS122)</f>
        <v/>
      </c>
      <c r="DR134" s="123" t="str">
        <f t="shared" si="115"/>
        <v/>
      </c>
      <c r="DS134" s="124">
        <f>IFERROR(INDEX(DATASHEET!$A$1:$GG$231,MATCH(L3VA!$A134,DATASHEET!$A$1:$A$231,0),MATCH(L3VA!DT$2,DATASHEET!$A$1:$GG$1,0)),"")</f>
        <v>0</v>
      </c>
      <c r="DT134" s="105" t="str">
        <f>IF(VLOOKUP(L3VA!$A134,DATASHEET!$A$2:$EW$231,117,FALSE)="","",VLOOKUP(L3VA!$A134,DATASHEET!$A$2:$EW$231,117,FALSE))</f>
        <v/>
      </c>
      <c r="DU134" s="105" t="str">
        <f t="shared" si="116"/>
        <v/>
      </c>
      <c r="DV134" s="106" t="str">
        <f>IF(ISBLANK(DATASHEET!DW122),"",DATASHEET!DW122)</f>
        <v/>
      </c>
      <c r="DW134" s="107" t="str">
        <f>IF(ISBLANK(DATASHEET!DX122),"",DATASHEET!DX122)</f>
        <v/>
      </c>
      <c r="DX134" s="123" t="str">
        <f t="shared" si="117"/>
        <v/>
      </c>
      <c r="DY134" s="124" t="str">
        <f>IFERROR(INDEX(DATASHEET!$A$1:$GG$231,MATCH(L3VA!$A134,DATASHEET!$A$1:$A$231,0),MATCH(L3VA!DZ$2,DATASHEET!$A$1:$GG$1,0)),"")</f>
        <v/>
      </c>
      <c r="DZ134" s="105" t="str">
        <f>IF(VLOOKUP(L3VA!$A134,DATASHEET!$A$2:$EW$231,122,FALSE)="","",VLOOKUP(L3VA!$A134,DATASHEET!$A$2:$EW$231,122,FALSE))</f>
        <v/>
      </c>
      <c r="EA134" s="105" t="str">
        <f t="shared" si="118"/>
        <v/>
      </c>
      <c r="EB134" s="106" t="str">
        <f>IF(ISBLANK(DATASHEET!EB122),"",DATASHEET!EB122)</f>
        <v/>
      </c>
      <c r="EC134" s="107" t="str">
        <f>IF(ISBLANK(DATASHEET!EC122),"",DATASHEET!EC122)</f>
        <v/>
      </c>
      <c r="ED134" s="123" t="str">
        <f t="shared" si="119"/>
        <v/>
      </c>
      <c r="EE134" s="124">
        <f>IFERROR(INDEX(DATASHEET!$A$1:$GG$231,MATCH(L3VA!$A134,DATASHEET!$A$1:$A$231,0),MATCH(L3VA!EF$2,DATASHEET!$A$1:$GG$1,0)),"")</f>
        <v>0</v>
      </c>
      <c r="EF134" s="105" t="str">
        <f>IF(VLOOKUP(L3VA!$A134,DATASHEET!$A$2:$EW$231,127,FALSE)="","",VLOOKUP(L3VA!$A134,DATASHEET!$A$2:$EW$231,127,FALSE))</f>
        <v/>
      </c>
      <c r="EG134" s="105" t="str">
        <f t="shared" si="120"/>
        <v/>
      </c>
      <c r="EH134" s="106" t="str">
        <f>IF(ISBLANK(DATASHEET!EG122),"",DATASHEET!EG122)</f>
        <v/>
      </c>
      <c r="EI134" s="107" t="str">
        <f>IF(ISBLANK(DATASHEET!EH122),"",DATASHEET!EH122)</f>
        <v/>
      </c>
      <c r="EJ134" s="123" t="str">
        <f t="shared" si="121"/>
        <v/>
      </c>
      <c r="EK134" s="124">
        <f>IFERROR(INDEX(DATASHEET!$A$1:$GG$231,MATCH(L3VA!$A134,DATASHEET!$A$1:$A$231,0),MATCH(L3VA!EL$2,DATASHEET!$A$1:$GG$1,0)),"")</f>
        <v>0</v>
      </c>
      <c r="EL134" s="105" t="str">
        <f>IF(VLOOKUP(L3VA!$A134,DATASHEET!$A$2:$EW$231,132,FALSE)="","",VLOOKUP(L3VA!$A134,DATASHEET!$A$2:$EW$231,132,FALSE))</f>
        <v/>
      </c>
      <c r="EM134" s="105" t="str">
        <f t="shared" si="122"/>
        <v/>
      </c>
      <c r="EN134" s="106" t="str">
        <f>IF(ISBLANK(DATASHEET!EL122),"",DATASHEET!EL122)</f>
        <v/>
      </c>
      <c r="EO134" s="107" t="str">
        <f>IF(ISBLANK(DATASHEET!EM122),"",DATASHEET!EM122)</f>
        <v/>
      </c>
      <c r="EP134" s="123" t="str">
        <f t="shared" si="123"/>
        <v/>
      </c>
      <c r="EQ134" s="124">
        <f>IFERROR(INDEX(DATASHEET!$A$1:$GG$231,MATCH(L3VA!$A134,DATASHEET!$A$1:$A$231,0),MATCH(L3VA!ER$2,DATASHEET!$A$1:$GG$1,0)),"")</f>
        <v>0</v>
      </c>
      <c r="ER134" s="105" t="str">
        <f>IF(VLOOKUP(L3VA!$A134,DATASHEET!$A$2:$EW$231,137,FALSE)="","",VLOOKUP(L3VA!$A134,DATASHEET!$A$2:$EW$231,137,FALSE))</f>
        <v/>
      </c>
      <c r="ES134" s="105" t="str">
        <f t="shared" si="124"/>
        <v/>
      </c>
      <c r="ET134" s="106" t="str">
        <f>IF(ISBLANK(DATASHEET!EQ122),"",DATASHEET!EQ122)</f>
        <v>BG</v>
      </c>
      <c r="EU134" s="107" t="str">
        <f>IF(ISBLANK(DATASHEET!ER122),"",DATASHEET!ER122)</f>
        <v>12C-PY-9</v>
      </c>
      <c r="EV134" s="123" t="str">
        <f t="shared" si="125"/>
        <v/>
      </c>
      <c r="EW134" s="124">
        <f>IFERROR(INDEX(DATASHEET!$A$1:$GG$231,MATCH(L3VA!$A134,DATASHEET!$A$1:$A$231,0),MATCH(L3VA!EX$2,DATASHEET!$A$1:$GG$1,0)),"")</f>
        <v>0</v>
      </c>
      <c r="EX134" s="105" t="str">
        <f>IF(VLOOKUP(L3VA!$A134,DATASHEET!$A$2:$EW$231,142,FALSE)="","",VLOOKUP(L3VA!$A134,DATASHEET!$A$2:$EW$231,142,FALSE))</f>
        <v/>
      </c>
      <c r="EY134" s="105" t="str">
        <f t="shared" si="126"/>
        <v/>
      </c>
      <c r="EZ134" s="106" t="str">
        <f>IF(ISBLANK(DATASHEET!EV122),"",DATASHEET!EV122)</f>
        <v/>
      </c>
      <c r="FA134" s="107" t="str">
        <f>IF(ISBLANK(DATASHEET!EW122),"",DATASHEET!EW122)</f>
        <v/>
      </c>
      <c r="FB134" s="123" t="str">
        <f t="shared" si="127"/>
        <v/>
      </c>
      <c r="FC134" s="124">
        <f>IFERROR(INDEX(DATASHEET!$A$1:$GG$231,MATCH(L3VA!$A134,DATASHEET!$A$1:$A$231,0),MATCH(L3VA!FD$2,DATASHEET!$A$1:$GG$1,0)),"")</f>
        <v>0</v>
      </c>
      <c r="FD134" s="105" t="str">
        <f>IF(VLOOKUP(L3VA!$A134,DATASHEET!$A$2:$FW$231,147,FALSE)="","",VLOOKUP(L3VA!$A134,DATASHEET!$A$2:$FW$231,147,FALSE))</f>
        <v>BG</v>
      </c>
      <c r="FE134" s="105" t="str">
        <f t="shared" si="128"/>
        <v/>
      </c>
      <c r="FF134" s="106" t="str">
        <f>IF(ISBLANK(DATASHEET!FA122),"",DATASHEET!FA122)</f>
        <v/>
      </c>
      <c r="FG134" s="107" t="str">
        <f>IF(ISBLANK(DATASHEET!FB122),"",DATASHEET!FB122)</f>
        <v/>
      </c>
    </row>
    <row r="135" spans="1:163" x14ac:dyDescent="0.25">
      <c r="A135" s="354">
        <f>DATASHEET!A123</f>
        <v>160117</v>
      </c>
      <c r="B135" s="42" t="str">
        <f>DATASHEET!B123</f>
        <v>MANFREDI, Siena</v>
      </c>
      <c r="C135" s="109" t="str">
        <f>DATASHEET!C123</f>
        <v>12DHO</v>
      </c>
      <c r="D135" s="110" t="str">
        <f>DATASHEET!D123</f>
        <v>F</v>
      </c>
      <c r="E135" s="110" t="str">
        <f>IFERROR(VLOOKUP(A135,'[5]Y12 Students'!$E$3:$I$271,5,FALSE),"")</f>
        <v>EXTERNAL</v>
      </c>
      <c r="F135" s="110" t="str">
        <f>DATASHEET!E123</f>
        <v>N</v>
      </c>
      <c r="G135" s="110" t="str">
        <f>DATASHEET!F123</f>
        <v>White - British</v>
      </c>
      <c r="H135" s="110" t="str">
        <f>DATASHEET!G123</f>
        <v>N</v>
      </c>
      <c r="I135" s="110" t="str">
        <f>DATASHEET!H123</f>
        <v>N</v>
      </c>
      <c r="J135" s="111" t="str">
        <f>DATASHEET!J123</f>
        <v>2.5+ (D/C)</v>
      </c>
      <c r="K135" s="104" t="str">
        <f t="shared" si="77"/>
        <v/>
      </c>
      <c r="L135" s="104" t="str">
        <f t="shared" si="78"/>
        <v/>
      </c>
      <c r="M135" s="336" t="str">
        <f>IF(COUNT(L3VA!$N135,L3VA!$Z135,L3VA!$T135,L3VA!$AF135,L3VA!$AX135,L3VA!$AR135,L3VA!$BJ135,L3VA!$BD135,L3VA!$BP135,L3VA!#REF!,L3VA!$AL135,L3VA!$BV135,L3VA!$CH135,L3VA!$CZ135,L3VA!$CN135,L3VA!$DF135,L3VA!$CB135,L3VA!#REF!,L3VA!$DR135,L3VA!$DX135,L3VA!$ED135,L3VA!$EJ135,L3VA!$EP135,L3VA!$EV135,L3VA!$FB135,L3VA!$DL135)=0,"",AVERAGE(N135,Z135,T135,AF135,AL135,AX135,AR135,BJ135,BD135,BP135,BV135,CH135,CZ135,CN135,DF135,CB135,DR135,DX135,ED135,EJ135,EP135,EV135,FB135,DL135))</f>
        <v/>
      </c>
      <c r="N135" s="123" t="str">
        <f t="shared" si="81"/>
        <v/>
      </c>
      <c r="O135" s="124">
        <f>IFERROR(INDEX(DATASHEET!$A$1:$GG$231,MATCH(L3VA!$A135,DATASHEET!$A$1:$A$231,0),MATCH(L3VA!P$2,DATASHEET!$A$1:$GG$1,0)),"")</f>
        <v>0</v>
      </c>
      <c r="P135" s="105">
        <f>IF(VLOOKUP(L3VA!$A135,DATASHEET!$A$2:$EW$231,22,FALSE)="","",VLOOKUP(L3VA!$A135,DATASHEET!$A$2:$EW$231,22,FALSE))</f>
        <v>0</v>
      </c>
      <c r="Q135" s="105" t="str">
        <f t="shared" si="82"/>
        <v/>
      </c>
      <c r="R135" s="106" t="str">
        <f>IF(ISBLANK(DATASHEET!AF123),"",DATASHEET!AF123)</f>
        <v/>
      </c>
      <c r="S135" s="107" t="str">
        <f>IF(ISBLANK(DATASHEET!AG123),"",DATASHEET!AG123)</f>
        <v/>
      </c>
      <c r="T135" s="123" t="str">
        <f t="shared" si="83"/>
        <v/>
      </c>
      <c r="U135" s="124">
        <f>IFERROR(INDEX(DATASHEET!$A$1:$GG$231,MATCH(L3VA!$A135,DATASHEET!$A$1:$A$231,0),MATCH(L3VA!V$2,DATASHEET!$A$1:$GG$1,0)),"")</f>
        <v>0</v>
      </c>
      <c r="V135" s="105">
        <f>IF(VLOOKUP(L3VA!$A135,DATASHEET!$A$2:$EW$231,27,FALSE)="","",VLOOKUP(L3VA!$A135,DATASHEET!$A$2:$EW$231,27,FALSE))</f>
        <v>0</v>
      </c>
      <c r="W135" s="105" t="str">
        <f t="shared" si="84"/>
        <v/>
      </c>
      <c r="X135" s="106" t="str">
        <f>IF(ISBLANK(DATASHEET!AK123),"",DATASHEET!AK123)</f>
        <v/>
      </c>
      <c r="Y135" s="107" t="str">
        <f>IF(ISBLANK(DATASHEET!AL123),"",DATASHEET!AL123)</f>
        <v/>
      </c>
      <c r="Z135" s="123" t="str">
        <f t="shared" si="85"/>
        <v/>
      </c>
      <c r="AA135" s="124">
        <f>IFERROR(INDEX(DATASHEET!$A$1:$GG$231,MATCH(L3VA!$A135,DATASHEET!$A$1:$A$231,0),MATCH(L3VA!AB$2,DATASHEET!$A$1:$GG$1,0)),"")</f>
        <v>0</v>
      </c>
      <c r="AB135" s="105" t="str">
        <f>IF(VLOOKUP(L3VA!$A135,DATASHEET!$A$2:$EW$231,32,FALSE)="","",VLOOKUP(L3VA!$A135,DATASHEET!$A$2:$EW$231,32,FALSE))</f>
        <v/>
      </c>
      <c r="AC135" s="105" t="str">
        <f t="shared" si="86"/>
        <v/>
      </c>
      <c r="AD135" s="106" t="str">
        <f>IF(ISBLANK(DATASHEET!AP123),"",DATASHEET!AP123)</f>
        <v/>
      </c>
      <c r="AE135" s="107" t="str">
        <f>IF(ISBLANK(DATASHEET!AQ123),"",DATASHEET!AQ123)</f>
        <v/>
      </c>
      <c r="AF135" s="123" t="str">
        <f t="shared" si="87"/>
        <v/>
      </c>
      <c r="AG135" s="124">
        <f>IFERROR(INDEX(DATASHEET!$A$1:$GG$231,MATCH(L3VA!$A135,DATASHEET!$A$1:$A$231,0),MATCH(L3VA!AH$2,DATASHEET!$A$1:$GG$1,0)),"")</f>
        <v>0</v>
      </c>
      <c r="AH135" s="105" t="str">
        <f>IF(VLOOKUP(L3VA!$A135,DATASHEET!$A$2:$EW$231,37,FALSE)="","",VLOOKUP(L3VA!$A135,DATASHEET!$A$2:$EW$231,37,FALSE))</f>
        <v/>
      </c>
      <c r="AI135" s="105" t="str">
        <f t="shared" si="88"/>
        <v/>
      </c>
      <c r="AJ135" s="106" t="str">
        <f>IF(ISBLANK(DATASHEET!AU123),"",DATASHEET!AU123)</f>
        <v/>
      </c>
      <c r="AK135" s="107" t="str">
        <f>IF(ISBLANK(DATASHEET!AV123),"",DATASHEET!AV123)</f>
        <v/>
      </c>
      <c r="AL135" s="123" t="str">
        <f t="shared" si="89"/>
        <v/>
      </c>
      <c r="AM135" s="124">
        <f>IFERROR(INDEX(DATASHEET!$A$1:$GG$231,MATCH(L3VA!$A135,DATASHEET!$A$1:$A$231,0),MATCH(L3VA!AN$2,DATASHEET!$A$1:$GG$1,0)),"")</f>
        <v>0</v>
      </c>
      <c r="AN135" s="105" t="str">
        <f>IF(VLOOKUP(L3VA!$A135,DATASHEET!$A$2:$EW$231,42,FALSE)="","",VLOOKUP(L3VA!$A135,DATASHEET!$A$2:$EW$231,42,FALSE))</f>
        <v/>
      </c>
      <c r="AO135" s="105" t="str">
        <f t="shared" si="90"/>
        <v/>
      </c>
      <c r="AP135" s="106" t="str">
        <f>IF(ISBLANK(DATASHEET!AZ123),"",DATASHEET!AZ123)</f>
        <v/>
      </c>
      <c r="AQ135" s="107" t="str">
        <f>IF(ISBLANK(DATASHEET!BA123),"",DATASHEET!BA123)</f>
        <v/>
      </c>
      <c r="AR135" s="123" t="str">
        <f t="shared" si="91"/>
        <v/>
      </c>
      <c r="AS135" s="124">
        <f>IFERROR(INDEX(DATASHEET!$A$1:$GG$231,MATCH(L3VA!$A135,DATASHEET!$A$1:$A$231,0),MATCH(L3VA!AT$2,DATASHEET!$A$1:$GG$1,0)),"")</f>
        <v>0</v>
      </c>
      <c r="AT135" s="105" t="str">
        <f>IF(VLOOKUP(L3VA!$A135,DATASHEET!$A$2:$EW$231,47,FALSE)="","",VLOOKUP(L3VA!$A135,DATASHEET!$A$2:$EW$231,47,FALSE))</f>
        <v/>
      </c>
      <c r="AU135" s="105" t="str">
        <f t="shared" si="92"/>
        <v/>
      </c>
      <c r="AV135" s="106" t="str">
        <f>IF(ISBLANK(DATASHEET!BE123),"",DATASHEET!BE123)</f>
        <v/>
      </c>
      <c r="AW135" s="107" t="str">
        <f>IF(ISBLANK(DATASHEET!BF123),"",DATASHEET!BF123)</f>
        <v/>
      </c>
      <c r="AX135" s="123" t="str">
        <f t="shared" si="93"/>
        <v/>
      </c>
      <c r="AY135" s="124">
        <f>IFERROR(INDEX(DATASHEET!$A$1:$GG$231,MATCH(L3VA!$A135,DATASHEET!$A$1:$A$231,0),MATCH(L3VA!AZ$2,DATASHEET!$A$1:$GG$1,0)),"")</f>
        <v>0</v>
      </c>
      <c r="AZ135" s="105" t="str">
        <f>IF(VLOOKUP(L3VA!$A135,DATASHEET!$A$2:$EW$231,52,FALSE)="","",VLOOKUP(L3VA!$A135,DATASHEET!$A$2:$EW$231,52,FALSE))</f>
        <v/>
      </c>
      <c r="BA135" s="105" t="str">
        <f t="shared" si="94"/>
        <v/>
      </c>
      <c r="BB135" s="106" t="str">
        <f>IF(ISBLANK(DATASHEET!BJ123),"",DATASHEET!BJ123)</f>
        <v/>
      </c>
      <c r="BC135" s="107" t="str">
        <f>IF(ISBLANK(DATASHEET!BK123),"",DATASHEET!BK123)</f>
        <v/>
      </c>
      <c r="BD135" s="123" t="str">
        <f t="shared" si="95"/>
        <v/>
      </c>
      <c r="BE135" s="124">
        <f>IFERROR(INDEX(DATASHEET!$A$1:$GG$231,MATCH(L3VA!$A135,DATASHEET!$A$1:$A$231,0),MATCH(L3VA!BF$2,DATASHEET!$A$1:$GG$1,0)),"")</f>
        <v>0</v>
      </c>
      <c r="BF135" s="105" t="str">
        <f>IF(VLOOKUP(L3VA!$A135,DATASHEET!$A$2:$EW$231,57,FALSE)="","",VLOOKUP(L3VA!$A135,DATASHEET!$A$2:$EW$231,57,FALSE))</f>
        <v/>
      </c>
      <c r="BG135" s="105" t="str">
        <f t="shared" si="96"/>
        <v/>
      </c>
      <c r="BH135" s="106" t="str">
        <f>IF(ISBLANK(DATASHEET!BO123),"",DATASHEET!BO123)</f>
        <v/>
      </c>
      <c r="BI135" s="107" t="str">
        <f>IF(ISBLANK(DATASHEET!BP123),"",DATASHEET!BP123)</f>
        <v/>
      </c>
      <c r="BJ135" s="123" t="str">
        <f t="shared" si="97"/>
        <v/>
      </c>
      <c r="BK135" s="124">
        <f>IFERROR(INDEX(DATASHEET!$A$1:$GG$231,MATCH(L3VA!$A135,DATASHEET!$A$1:$A$231,0),MATCH(L3VA!BL$2,DATASHEET!$A$1:$GG$1,0)),"")</f>
        <v>0</v>
      </c>
      <c r="BL135" s="105" t="str">
        <f>IF(VLOOKUP(L3VA!$A135,DATASHEET!$A$2:$EW$231,62,FALSE)="","",VLOOKUP(L3VA!$A135,DATASHEET!$A$2:$EW$231,62,FALSE))</f>
        <v/>
      </c>
      <c r="BM135" s="105" t="str">
        <f t="shared" si="98"/>
        <v/>
      </c>
      <c r="BN135" s="106" t="str">
        <f>IF(ISBLANK(DATASHEET!BT123),"",DATASHEET!BT123)</f>
        <v/>
      </c>
      <c r="BO135" s="107" t="str">
        <f>IF(ISBLANK(DATASHEET!BU123),"",DATASHEET!BU123)</f>
        <v/>
      </c>
      <c r="BP135" s="123" t="str">
        <f t="shared" si="99"/>
        <v/>
      </c>
      <c r="BQ135" s="124">
        <f>IFERROR(INDEX(DATASHEET!$A$1:$GG$231,MATCH(L3VA!$A135,DATASHEET!$A$1:$A$231,0),MATCH(L3VA!BR$2,DATASHEET!$A$1:$GG$1,0)),"")</f>
        <v>0</v>
      </c>
      <c r="BR135" s="105" t="str">
        <f>IF(VLOOKUP(L3VA!$A135,DATASHEET!$A$2:$EW$231,67,FALSE)="","",VLOOKUP(L3VA!$A135,DATASHEET!$A$2:$EW$231,67,FALSE))</f>
        <v/>
      </c>
      <c r="BS135" s="105" t="str">
        <f t="shared" si="100"/>
        <v/>
      </c>
      <c r="BT135" s="106" t="str">
        <f>IF(ISBLANK(DATASHEET!BY123),"",DATASHEET!BY123)</f>
        <v/>
      </c>
      <c r="BU135" s="107" t="str">
        <f>IF(ISBLANK(DATASHEET!BZ123),"",DATASHEET!BZ123)</f>
        <v/>
      </c>
      <c r="BV135" s="123" t="str">
        <f t="shared" si="101"/>
        <v/>
      </c>
      <c r="BW135" s="124">
        <f>IFERROR(INDEX(DATASHEET!$A$1:$GG$231,MATCH(L3VA!$A135,DATASHEET!$A$1:$A$231,0),MATCH(L3VA!BX$2,DATASHEET!$A$1:$GG$1,0)),"")</f>
        <v>0</v>
      </c>
      <c r="BX135" s="105" t="str">
        <f>IF(VLOOKUP(L3VA!$A135,DATASHEET!$A$2:$EW$231,77,FALSE)="","",VLOOKUP(L3VA!$A135,DATASHEET!$A$2:$EW$231,77,FALSE))</f>
        <v/>
      </c>
      <c r="BY135" s="105" t="str">
        <f t="shared" si="102"/>
        <v/>
      </c>
      <c r="BZ135" s="106" t="str">
        <f>IF(ISBLANK(DATASHEET!CI123),"",DATASHEET!CI123)</f>
        <v/>
      </c>
      <c r="CA135" s="107" t="str">
        <f>IF(ISBLANK(DATASHEET!CJ123),"",DATASHEET!CJ123)</f>
        <v/>
      </c>
      <c r="CB135" s="123" t="str">
        <f t="shared" si="103"/>
        <v/>
      </c>
      <c r="CC135" s="124">
        <f>IFERROR(INDEX(DATASHEET!$A$1:$GG$231,MATCH(L3VA!$A135,DATASHEET!$A$1:$A$231,0),MATCH(L3VA!CD$2,DATASHEET!$A$1:$GG$1,0)),"")</f>
        <v>0</v>
      </c>
      <c r="CD135" s="105" t="str">
        <f>IF(VLOOKUP(L3VA!$A135,DATASHEET!$A$2:$EW$231,82,FALSE)="","",VLOOKUP(L3VA!$A135,DATASHEET!$A$2:$EW$231,82,FALSE))</f>
        <v>AMA</v>
      </c>
      <c r="CE135" s="105" t="str">
        <f t="shared" si="104"/>
        <v/>
      </c>
      <c r="CF135" s="106" t="str">
        <f>IF(ISBLANK(DATASHEET!CN123),"",DATASHEET!CN123)</f>
        <v/>
      </c>
      <c r="CG135" s="107" t="str">
        <f>IF(ISBLANK(DATASHEET!CO123),"",DATASHEET!CO123)</f>
        <v/>
      </c>
      <c r="CH135" s="123" t="str">
        <f t="shared" si="105"/>
        <v/>
      </c>
      <c r="CI135" s="124">
        <f>IFERROR(INDEX(DATASHEET!$A$1:$GG$231,MATCH(L3VA!$A135,DATASHEET!$A$1:$A$231,0),MATCH(L3VA!CJ$2,DATASHEET!$A$1:$GG$1,0)),"")</f>
        <v>0</v>
      </c>
      <c r="CJ135" s="105" t="str">
        <f>IF(VLOOKUP(L3VA!$A135,DATASHEET!$A$2:$EW$231,87,FALSE)="","",VLOOKUP(L3VA!$A135,DATASHEET!$A$2:$EW$231,87,FALSE))</f>
        <v/>
      </c>
      <c r="CK135" s="105" t="str">
        <f t="shared" si="79"/>
        <v/>
      </c>
      <c r="CL135" s="106" t="str">
        <f>IF(ISBLANK(DATASHEET!CS123),"",DATASHEET!CS123)</f>
        <v/>
      </c>
      <c r="CM135" s="107" t="str">
        <f>IF(ISBLANK(DATASHEET!CT123),"",DATASHEET!CT123)</f>
        <v/>
      </c>
      <c r="CN135" s="123" t="str">
        <f t="shared" si="106"/>
        <v/>
      </c>
      <c r="CO135" s="124">
        <f>IFERROR(INDEX(DATASHEET!$A$1:$GG$231,MATCH(L3VA!$A135,DATASHEET!$A$1:$A$231,0),MATCH(L3VA!CP$2,DATASHEET!$A$1:$GG$1,0)),"")</f>
        <v>0</v>
      </c>
      <c r="CP135" s="105" t="str">
        <f>IF(VLOOKUP(L3VA!$A135,DATASHEET!$A$2:$EW$231,92,FALSE)="","",VLOOKUP(L3VA!$A135,DATASHEET!$A$2:$EW$231,92,FALSE))</f>
        <v/>
      </c>
      <c r="CQ135" s="105" t="str">
        <f t="shared" si="107"/>
        <v/>
      </c>
      <c r="CR135" s="106" t="str">
        <f>IF(ISBLANK(DATASHEET!CX123),"",DATASHEET!CX123)</f>
        <v/>
      </c>
      <c r="CS135" s="107" t="str">
        <f>IF(ISBLANK(DATASHEET!CY123),"",DATASHEET!CY123)</f>
        <v/>
      </c>
      <c r="CT135" s="123" t="str">
        <f t="shared" si="108"/>
        <v/>
      </c>
      <c r="CU135" s="124">
        <f>IFERROR(INDEX(DATASHEET!$A$1:$GG$231,MATCH(L3VA!$A135,DATASHEET!$A$1:$A$231,0),MATCH(L3VA!CV$2,DATASHEET!$A$1:$GG$1,0)),"")</f>
        <v>0</v>
      </c>
      <c r="CV135" s="105" t="str">
        <f>IF(VLOOKUP(L3VA!$A135,DATASHEET!$A$2:$EW$231,107,FALSE)="","",VLOOKUP(L3VA!$A135,DATASHEET!$A$2:$EW$231,107,FALSE))</f>
        <v/>
      </c>
      <c r="CW135" s="105" t="str">
        <f t="shared" si="109"/>
        <v/>
      </c>
      <c r="CX135" s="106" t="str">
        <f>IF(ISBLANK(DATASHEET!DC123),"",DATASHEET!DC123)</f>
        <v/>
      </c>
      <c r="CY135" s="107" t="str">
        <f>IF(ISBLANK(DATASHEET!DD123),"",DATASHEET!DD123)</f>
        <v/>
      </c>
      <c r="CZ135" s="123" t="str">
        <f t="shared" si="110"/>
        <v/>
      </c>
      <c r="DA135" s="124">
        <f>IFERROR(INDEX(DATASHEET!$A$1:$GG$231,MATCH(L3VA!$A135,DATASHEET!$A$1:$A$231,0),MATCH(L3VA!DB$2,DATASHEET!$A$1:$GG$1,0)),"")</f>
        <v>0</v>
      </c>
      <c r="DB135" s="105" t="str">
        <f>IF(VLOOKUP(L3VA!$A135,DATASHEET!$A$2:$EW$231,97,FALSE)="","",VLOOKUP(L3VA!$A135,DATASHEET!$A$2:$EW$231,97,FALSE))</f>
        <v/>
      </c>
      <c r="DC135" s="105" t="str">
        <f t="shared" si="111"/>
        <v/>
      </c>
      <c r="DD135" s="106" t="str">
        <f>IF(ISBLANK(DATASHEET!DH123),"",DATASHEET!DH123)</f>
        <v/>
      </c>
      <c r="DE135" s="107" t="str">
        <f>IF(ISBLANK(DATASHEET!DI123),"",DATASHEET!DI123)</f>
        <v/>
      </c>
      <c r="DF135" s="123" t="str">
        <f t="shared" si="112"/>
        <v/>
      </c>
      <c r="DG135" s="124">
        <f>IFERROR(INDEX(DATASHEET!$A$1:$GG$231,MATCH(L3VA!$A135,DATASHEET!$A$1:$A$231,0),MATCH(L3VA!DH$2,DATASHEET!$A$1:$GG$1,0)),"")</f>
        <v>0</v>
      </c>
      <c r="DH135" s="105" t="str">
        <f>IF(VLOOKUP(L3VA!$A135,DATASHEET!$A$2:$EW$231,102,FALSE)="","",VLOOKUP(L3VA!$A135,DATASHEET!$A$2:$EW$231,102,FALSE))</f>
        <v/>
      </c>
      <c r="DI135" s="105" t="str">
        <f t="shared" si="113"/>
        <v/>
      </c>
      <c r="DJ135" s="106" t="str">
        <f>IF(ISBLANK(DATASHEET!DM123),"",DATASHEET!DM123)</f>
        <v/>
      </c>
      <c r="DK135" s="107" t="str">
        <f>IF(ISBLANK(DATASHEET!DN123),"",DATASHEET!DN123)</f>
        <v/>
      </c>
      <c r="DL135" s="123" t="str">
        <f t="shared" si="114"/>
        <v/>
      </c>
      <c r="DM135" s="124">
        <f>IFERROR(INDEX(DATASHEET!$A$1:$GG$231,MATCH(L3VA!$A135,DATASHEET!$A$1:$A$231,0),MATCH(L3VA!DN$2,DATASHEET!$A$1:$GG$1,0)),"")</f>
        <v>0</v>
      </c>
      <c r="DN135" s="105" t="str">
        <f>IF(VLOOKUP(L3VA!$A135,DATASHEET!$A$2:$FW$231,112,FALSE)="","",VLOOKUP(L3VA!$A135,DATASHEET!$A$2:$FW$231,112,FALSE))</f>
        <v/>
      </c>
      <c r="DO135" s="105" t="str">
        <f t="shared" si="80"/>
        <v/>
      </c>
      <c r="DP135" s="106" t="str">
        <f>IF(ISBLANK(DATASHEET!DR123),"",DATASHEET!DR123)</f>
        <v/>
      </c>
      <c r="DQ135" s="107" t="str">
        <f>IF(ISBLANK(DATASHEET!DS123),"",DATASHEET!DS123)</f>
        <v/>
      </c>
      <c r="DR135" s="123" t="str">
        <f t="shared" si="115"/>
        <v/>
      </c>
      <c r="DS135" s="124">
        <f>IFERROR(INDEX(DATASHEET!$A$1:$GG$231,MATCH(L3VA!$A135,DATASHEET!$A$1:$A$231,0),MATCH(L3VA!DT$2,DATASHEET!$A$1:$GG$1,0)),"")</f>
        <v>0</v>
      </c>
      <c r="DT135" s="105" t="str">
        <f>IF(VLOOKUP(L3VA!$A135,DATASHEET!$A$2:$EW$231,117,FALSE)="","",VLOOKUP(L3VA!$A135,DATASHEET!$A$2:$EW$231,117,FALSE))</f>
        <v/>
      </c>
      <c r="DU135" s="105" t="str">
        <f t="shared" si="116"/>
        <v/>
      </c>
      <c r="DV135" s="106" t="str">
        <f>IF(ISBLANK(DATASHEET!DW123),"",DATASHEET!DW123)</f>
        <v>GRY</v>
      </c>
      <c r="DW135" s="107" t="str">
        <f>IF(ISBLANK(DATASHEET!DX123),"",DATASHEET!DX123)</f>
        <v>12E-P&amp;E-5</v>
      </c>
      <c r="DX135" s="123" t="str">
        <f t="shared" si="117"/>
        <v/>
      </c>
      <c r="DY135" s="124" t="str">
        <f>IFERROR(INDEX(DATASHEET!$A$1:$GG$231,MATCH(L3VA!$A135,DATASHEET!$A$1:$A$231,0),MATCH(L3VA!DZ$2,DATASHEET!$A$1:$GG$1,0)),"")</f>
        <v/>
      </c>
      <c r="DZ135" s="105" t="str">
        <f>IF(VLOOKUP(L3VA!$A135,DATASHEET!$A$2:$EW$231,122,FALSE)="","",VLOOKUP(L3VA!$A135,DATASHEET!$A$2:$EW$231,122,FALSE))</f>
        <v/>
      </c>
      <c r="EA135" s="105" t="str">
        <f t="shared" si="118"/>
        <v/>
      </c>
      <c r="EB135" s="106" t="str">
        <f>IF(ISBLANK(DATASHEET!EB123),"",DATASHEET!EB123)</f>
        <v/>
      </c>
      <c r="EC135" s="107" t="str">
        <f>IF(ISBLANK(DATASHEET!EC123),"",DATASHEET!EC123)</f>
        <v/>
      </c>
      <c r="ED135" s="123" t="str">
        <f t="shared" si="119"/>
        <v/>
      </c>
      <c r="EE135" s="124">
        <f>IFERROR(INDEX(DATASHEET!$A$1:$GG$231,MATCH(L3VA!$A135,DATASHEET!$A$1:$A$231,0),MATCH(L3VA!EF$2,DATASHEET!$A$1:$GG$1,0)),"")</f>
        <v>0</v>
      </c>
      <c r="EF135" s="105" t="str">
        <f>IF(VLOOKUP(L3VA!$A135,DATASHEET!$A$2:$EW$231,127,FALSE)="","",VLOOKUP(L3VA!$A135,DATASHEET!$A$2:$EW$231,127,FALSE))</f>
        <v>GRY</v>
      </c>
      <c r="EG135" s="105" t="str">
        <f t="shared" si="120"/>
        <v/>
      </c>
      <c r="EH135" s="106" t="str">
        <f>IF(ISBLANK(DATASHEET!EG123),"",DATASHEET!EG123)</f>
        <v/>
      </c>
      <c r="EI135" s="107" t="str">
        <f>IF(ISBLANK(DATASHEET!EH123),"",DATASHEET!EH123)</f>
        <v/>
      </c>
      <c r="EJ135" s="123" t="str">
        <f t="shared" si="121"/>
        <v/>
      </c>
      <c r="EK135" s="124">
        <f>IFERROR(INDEX(DATASHEET!$A$1:$GG$231,MATCH(L3VA!$A135,DATASHEET!$A$1:$A$231,0),MATCH(L3VA!EL$2,DATASHEET!$A$1:$GG$1,0)),"")</f>
        <v>0</v>
      </c>
      <c r="EL135" s="105" t="str">
        <f>IF(VLOOKUP(L3VA!$A135,DATASHEET!$A$2:$EW$231,132,FALSE)="","",VLOOKUP(L3VA!$A135,DATASHEET!$A$2:$EW$231,132,FALSE))</f>
        <v/>
      </c>
      <c r="EM135" s="105" t="str">
        <f t="shared" si="122"/>
        <v/>
      </c>
      <c r="EN135" s="106" t="str">
        <f>IF(ISBLANK(DATASHEET!EL123),"",DATASHEET!EL123)</f>
        <v>MSA</v>
      </c>
      <c r="EO135" s="107" t="str">
        <f>IF(ISBLANK(DATASHEET!EM123),"",DATASHEET!EM123)</f>
        <v>12C-PO-8</v>
      </c>
      <c r="EP135" s="123" t="str">
        <f t="shared" si="123"/>
        <v/>
      </c>
      <c r="EQ135" s="124">
        <f>IFERROR(INDEX(DATASHEET!$A$1:$GG$231,MATCH(L3VA!$A135,DATASHEET!$A$1:$A$231,0),MATCH(L3VA!ER$2,DATASHEET!$A$1:$GG$1,0)),"")</f>
        <v>0</v>
      </c>
      <c r="ER135" s="105" t="str">
        <f>IF(VLOOKUP(L3VA!$A135,DATASHEET!$A$2:$EW$231,137,FALSE)="","",VLOOKUP(L3VA!$A135,DATASHEET!$A$2:$EW$231,137,FALSE))</f>
        <v/>
      </c>
      <c r="ES135" s="105" t="str">
        <f t="shared" si="124"/>
        <v/>
      </c>
      <c r="ET135" s="106" t="str">
        <f>IF(ISBLANK(DATASHEET!EQ123),"",DATASHEET!EQ123)</f>
        <v/>
      </c>
      <c r="EU135" s="107" t="str">
        <f>IF(ISBLANK(DATASHEET!ER123),"",DATASHEET!ER123)</f>
        <v/>
      </c>
      <c r="EV135" s="123" t="str">
        <f t="shared" si="125"/>
        <v/>
      </c>
      <c r="EW135" s="124">
        <f>IFERROR(INDEX(DATASHEET!$A$1:$GG$231,MATCH(L3VA!$A135,DATASHEET!$A$1:$A$231,0),MATCH(L3VA!EX$2,DATASHEET!$A$1:$GG$1,0)),"")</f>
        <v>0</v>
      </c>
      <c r="EX135" s="105" t="str">
        <f>IF(VLOOKUP(L3VA!$A135,DATASHEET!$A$2:$EW$231,142,FALSE)="","",VLOOKUP(L3VA!$A135,DATASHEET!$A$2:$EW$231,142,FALSE))</f>
        <v>MSA</v>
      </c>
      <c r="EY135" s="105" t="str">
        <f t="shared" si="126"/>
        <v/>
      </c>
      <c r="EZ135" s="106" t="str">
        <f>IF(ISBLANK(DATASHEET!EV123),"",DATASHEET!EV123)</f>
        <v>HSH</v>
      </c>
      <c r="FA135" s="107" t="str">
        <f>IF(ISBLANK(DATASHEET!EW123),"",DATASHEET!EW123)</f>
        <v>12B-SO-9</v>
      </c>
      <c r="FB135" s="123" t="str">
        <f t="shared" si="127"/>
        <v/>
      </c>
      <c r="FC135" s="124">
        <f>IFERROR(INDEX(DATASHEET!$A$1:$GG$231,MATCH(L3VA!$A135,DATASHEET!$A$1:$A$231,0),MATCH(L3VA!FD$2,DATASHEET!$A$1:$GG$1,0)),"")</f>
        <v>0</v>
      </c>
      <c r="FD135" s="105" t="str">
        <f>IF(VLOOKUP(L3VA!$A135,DATASHEET!$A$2:$FW$231,147,FALSE)="","",VLOOKUP(L3VA!$A135,DATASHEET!$A$2:$FW$231,147,FALSE))</f>
        <v/>
      </c>
      <c r="FE135" s="105" t="str">
        <f t="shared" si="128"/>
        <v/>
      </c>
      <c r="FF135" s="106" t="str">
        <f>IF(ISBLANK(DATASHEET!FA123),"",DATASHEET!FA123)</f>
        <v/>
      </c>
      <c r="FG135" s="107" t="str">
        <f>IF(ISBLANK(DATASHEET!FB123),"",DATASHEET!FB123)</f>
        <v/>
      </c>
    </row>
    <row r="136" spans="1:163" x14ac:dyDescent="0.25">
      <c r="A136" s="354">
        <f>DATASHEET!A124</f>
        <v>150910</v>
      </c>
      <c r="B136" s="42" t="str">
        <f>DATASHEET!B124</f>
        <v>MANNION, Roisin</v>
      </c>
      <c r="C136" s="109" t="str">
        <f>DATASHEET!C124</f>
        <v>12JW</v>
      </c>
      <c r="D136" s="110" t="str">
        <f>DATASHEET!D124</f>
        <v>F</v>
      </c>
      <c r="E136" s="110" t="str">
        <f>IFERROR(VLOOKUP(A136,'[5]Y12 Students'!$E$3:$I$271,5,FALSE),"")</f>
        <v>INTERNAL</v>
      </c>
      <c r="F136" s="110" t="str">
        <f>DATASHEET!E124</f>
        <v>N</v>
      </c>
      <c r="G136" s="110" t="str">
        <f>DATASHEET!F124</f>
        <v>White - British</v>
      </c>
      <c r="H136" s="110" t="str">
        <f>DATASHEET!G124</f>
        <v>N</v>
      </c>
      <c r="I136" s="110" t="str">
        <f>DATASHEET!H124</f>
        <v>N</v>
      </c>
      <c r="J136" s="111" t="str">
        <f>DATASHEET!J124</f>
        <v>6.25+ (B/A)</v>
      </c>
      <c r="K136" s="104" t="str">
        <f t="shared" si="77"/>
        <v/>
      </c>
      <c r="L136" s="104" t="str">
        <f t="shared" si="78"/>
        <v/>
      </c>
      <c r="M136" s="336" t="str">
        <f>IF(COUNT(L3VA!$N136,L3VA!$Z136,L3VA!$T136,L3VA!$AF136,L3VA!$AX136,L3VA!$AR136,L3VA!$BJ136,L3VA!$BD136,L3VA!$BP136,L3VA!#REF!,L3VA!$AL136,L3VA!$BV136,L3VA!$CH136,L3VA!$CZ136,L3VA!$CN136,L3VA!$DF136,L3VA!$CB136,L3VA!#REF!,L3VA!$DR136,L3VA!$DX136,L3VA!$ED136,L3VA!$EJ136,L3VA!$EP136,L3VA!$EV136,L3VA!$FB136,L3VA!$DL136)=0,"",AVERAGE(N136,Z136,T136,AF136,AL136,AX136,AR136,BJ136,BD136,BP136,BV136,CH136,CZ136,CN136,DF136,CB136,DR136,DX136,ED136,EJ136,EP136,EV136,FB136,DL136))</f>
        <v/>
      </c>
      <c r="N136" s="123" t="str">
        <f t="shared" si="81"/>
        <v/>
      </c>
      <c r="O136" s="124">
        <f>IFERROR(INDEX(DATASHEET!$A$1:$GG$231,MATCH(L3VA!$A136,DATASHEET!$A$1:$A$231,0),MATCH(L3VA!P$2,DATASHEET!$A$1:$GG$1,0)),"")</f>
        <v>0</v>
      </c>
      <c r="P136" s="105">
        <f>IF(VLOOKUP(L3VA!$A136,DATASHEET!$A$2:$EW$231,22,FALSE)="","",VLOOKUP(L3VA!$A136,DATASHEET!$A$2:$EW$231,22,FALSE))</f>
        <v>0</v>
      </c>
      <c r="Q136" s="105" t="str">
        <f t="shared" si="82"/>
        <v/>
      </c>
      <c r="R136" s="106" t="str">
        <f>IF(ISBLANK(DATASHEET!AF124),"",DATASHEET!AF124)</f>
        <v/>
      </c>
      <c r="S136" s="107" t="str">
        <f>IF(ISBLANK(DATASHEET!AG124),"",DATASHEET!AG124)</f>
        <v/>
      </c>
      <c r="T136" s="123" t="str">
        <f t="shared" si="83"/>
        <v/>
      </c>
      <c r="U136" s="124">
        <f>IFERROR(INDEX(DATASHEET!$A$1:$GG$231,MATCH(L3VA!$A136,DATASHEET!$A$1:$A$231,0),MATCH(L3VA!V$2,DATASHEET!$A$1:$GG$1,0)),"")</f>
        <v>0</v>
      </c>
      <c r="V136" s="105">
        <f>IF(VLOOKUP(L3VA!$A136,DATASHEET!$A$2:$EW$231,27,FALSE)="","",VLOOKUP(L3VA!$A136,DATASHEET!$A$2:$EW$231,27,FALSE))</f>
        <v>0</v>
      </c>
      <c r="W136" s="105" t="str">
        <f t="shared" si="84"/>
        <v/>
      </c>
      <c r="X136" s="106" t="str">
        <f>IF(ISBLANK(DATASHEET!AK124),"",DATASHEET!AK124)</f>
        <v/>
      </c>
      <c r="Y136" s="107" t="str">
        <f>IF(ISBLANK(DATASHEET!AL124),"",DATASHEET!AL124)</f>
        <v/>
      </c>
      <c r="Z136" s="123" t="str">
        <f t="shared" si="85"/>
        <v/>
      </c>
      <c r="AA136" s="124">
        <f>IFERROR(INDEX(DATASHEET!$A$1:$GG$231,MATCH(L3VA!$A136,DATASHEET!$A$1:$A$231,0),MATCH(L3VA!AB$2,DATASHEET!$A$1:$GG$1,0)),"")</f>
        <v>0</v>
      </c>
      <c r="AB136" s="105" t="str">
        <f>IF(VLOOKUP(L3VA!$A136,DATASHEET!$A$2:$EW$231,32,FALSE)="","",VLOOKUP(L3VA!$A136,DATASHEET!$A$2:$EW$231,32,FALSE))</f>
        <v/>
      </c>
      <c r="AC136" s="105" t="str">
        <f t="shared" si="86"/>
        <v/>
      </c>
      <c r="AD136" s="106" t="str">
        <f>IF(ISBLANK(DATASHEET!AP124),"",DATASHEET!AP124)</f>
        <v/>
      </c>
      <c r="AE136" s="107" t="str">
        <f>IF(ISBLANK(DATASHEET!AQ124),"",DATASHEET!AQ124)</f>
        <v/>
      </c>
      <c r="AF136" s="123" t="str">
        <f t="shared" si="87"/>
        <v/>
      </c>
      <c r="AG136" s="124">
        <f>IFERROR(INDEX(DATASHEET!$A$1:$GG$231,MATCH(L3VA!$A136,DATASHEET!$A$1:$A$231,0),MATCH(L3VA!AH$2,DATASHEET!$A$1:$GG$1,0)),"")</f>
        <v>0</v>
      </c>
      <c r="AH136" s="105" t="str">
        <f>IF(VLOOKUP(L3VA!$A136,DATASHEET!$A$2:$EW$231,37,FALSE)="","",VLOOKUP(L3VA!$A136,DATASHEET!$A$2:$EW$231,37,FALSE))</f>
        <v/>
      </c>
      <c r="AI136" s="105" t="str">
        <f t="shared" si="88"/>
        <v/>
      </c>
      <c r="AJ136" s="106" t="str">
        <f>IF(ISBLANK(DATASHEET!AU124),"",DATASHEET!AU124)</f>
        <v/>
      </c>
      <c r="AK136" s="107" t="str">
        <f>IF(ISBLANK(DATASHEET!AV124),"",DATASHEET!AV124)</f>
        <v/>
      </c>
      <c r="AL136" s="123" t="str">
        <f t="shared" si="89"/>
        <v/>
      </c>
      <c r="AM136" s="124">
        <f>IFERROR(INDEX(DATASHEET!$A$1:$GG$231,MATCH(L3VA!$A136,DATASHEET!$A$1:$A$231,0),MATCH(L3VA!AN$2,DATASHEET!$A$1:$GG$1,0)),"")</f>
        <v>0</v>
      </c>
      <c r="AN136" s="105" t="str">
        <f>IF(VLOOKUP(L3VA!$A136,DATASHEET!$A$2:$EW$231,42,FALSE)="","",VLOOKUP(L3VA!$A136,DATASHEET!$A$2:$EW$231,42,FALSE))</f>
        <v/>
      </c>
      <c r="AO136" s="105" t="str">
        <f t="shared" si="90"/>
        <v/>
      </c>
      <c r="AP136" s="106" t="str">
        <f>IF(ISBLANK(DATASHEET!AZ124),"",DATASHEET!AZ124)</f>
        <v/>
      </c>
      <c r="AQ136" s="107" t="str">
        <f>IF(ISBLANK(DATASHEET!BA124),"",DATASHEET!BA124)</f>
        <v/>
      </c>
      <c r="AR136" s="123" t="str">
        <f t="shared" si="91"/>
        <v/>
      </c>
      <c r="AS136" s="124">
        <f>IFERROR(INDEX(DATASHEET!$A$1:$GG$231,MATCH(L3VA!$A136,DATASHEET!$A$1:$A$231,0),MATCH(L3VA!AT$2,DATASHEET!$A$1:$GG$1,0)),"")</f>
        <v>0</v>
      </c>
      <c r="AT136" s="105" t="str">
        <f>IF(VLOOKUP(L3VA!$A136,DATASHEET!$A$2:$EW$231,47,FALSE)="","",VLOOKUP(L3VA!$A136,DATASHEET!$A$2:$EW$231,47,FALSE))</f>
        <v/>
      </c>
      <c r="AU136" s="105" t="str">
        <f t="shared" si="92"/>
        <v/>
      </c>
      <c r="AV136" s="106" t="str">
        <f>IF(ISBLANK(DATASHEET!BE124),"",DATASHEET!BE124)</f>
        <v/>
      </c>
      <c r="AW136" s="107" t="str">
        <f>IF(ISBLANK(DATASHEET!BF124),"",DATASHEET!BF124)</f>
        <v/>
      </c>
      <c r="AX136" s="123" t="str">
        <f t="shared" si="93"/>
        <v/>
      </c>
      <c r="AY136" s="124">
        <f>IFERROR(INDEX(DATASHEET!$A$1:$GG$231,MATCH(L3VA!$A136,DATASHEET!$A$1:$A$231,0),MATCH(L3VA!AZ$2,DATASHEET!$A$1:$GG$1,0)),"")</f>
        <v>0</v>
      </c>
      <c r="AZ136" s="105" t="str">
        <f>IF(VLOOKUP(L3VA!$A136,DATASHEET!$A$2:$EW$231,52,FALSE)="","",VLOOKUP(L3VA!$A136,DATASHEET!$A$2:$EW$231,52,FALSE))</f>
        <v/>
      </c>
      <c r="BA136" s="105" t="str">
        <f t="shared" si="94"/>
        <v/>
      </c>
      <c r="BB136" s="106" t="str">
        <f>IF(ISBLANK(DATASHEET!BJ124),"",DATASHEET!BJ124)</f>
        <v/>
      </c>
      <c r="BC136" s="107" t="str">
        <f>IF(ISBLANK(DATASHEET!BK124),"",DATASHEET!BK124)</f>
        <v/>
      </c>
      <c r="BD136" s="123" t="str">
        <f t="shared" si="95"/>
        <v/>
      </c>
      <c r="BE136" s="124">
        <f>IFERROR(INDEX(DATASHEET!$A$1:$GG$231,MATCH(L3VA!$A136,DATASHEET!$A$1:$A$231,0),MATCH(L3VA!BF$2,DATASHEET!$A$1:$GG$1,0)),"")</f>
        <v>0</v>
      </c>
      <c r="BF136" s="105" t="str">
        <f>IF(VLOOKUP(L3VA!$A136,DATASHEET!$A$2:$EW$231,57,FALSE)="","",VLOOKUP(L3VA!$A136,DATASHEET!$A$2:$EW$231,57,FALSE))</f>
        <v/>
      </c>
      <c r="BG136" s="105" t="str">
        <f t="shared" si="96"/>
        <v/>
      </c>
      <c r="BH136" s="106" t="str">
        <f>IF(ISBLANK(DATASHEET!BO124),"",DATASHEET!BO124)</f>
        <v/>
      </c>
      <c r="BI136" s="107" t="str">
        <f>IF(ISBLANK(DATASHEET!BP124),"",DATASHEET!BP124)</f>
        <v/>
      </c>
      <c r="BJ136" s="123" t="str">
        <f t="shared" si="97"/>
        <v/>
      </c>
      <c r="BK136" s="124">
        <f>IFERROR(INDEX(DATASHEET!$A$1:$GG$231,MATCH(L3VA!$A136,DATASHEET!$A$1:$A$231,0),MATCH(L3VA!BL$2,DATASHEET!$A$1:$GG$1,0)),"")</f>
        <v>0</v>
      </c>
      <c r="BL136" s="105" t="str">
        <f>IF(VLOOKUP(L3VA!$A136,DATASHEET!$A$2:$EW$231,62,FALSE)="","",VLOOKUP(L3VA!$A136,DATASHEET!$A$2:$EW$231,62,FALSE))</f>
        <v/>
      </c>
      <c r="BM136" s="105" t="str">
        <f t="shared" si="98"/>
        <v/>
      </c>
      <c r="BN136" s="106" t="str">
        <f>IF(ISBLANK(DATASHEET!BT124),"",DATASHEET!BT124)</f>
        <v/>
      </c>
      <c r="BO136" s="107" t="str">
        <f>IF(ISBLANK(DATASHEET!BU124),"",DATASHEET!BU124)</f>
        <v/>
      </c>
      <c r="BP136" s="123" t="str">
        <f t="shared" si="99"/>
        <v/>
      </c>
      <c r="BQ136" s="124">
        <f>IFERROR(INDEX(DATASHEET!$A$1:$GG$231,MATCH(L3VA!$A136,DATASHEET!$A$1:$A$231,0),MATCH(L3VA!BR$2,DATASHEET!$A$1:$GG$1,0)),"")</f>
        <v>0</v>
      </c>
      <c r="BR136" s="105" t="str">
        <f>IF(VLOOKUP(L3VA!$A136,DATASHEET!$A$2:$EW$231,67,FALSE)="","",VLOOKUP(L3VA!$A136,DATASHEET!$A$2:$EW$231,67,FALSE))</f>
        <v/>
      </c>
      <c r="BS136" s="105" t="str">
        <f t="shared" si="100"/>
        <v/>
      </c>
      <c r="BT136" s="106" t="str">
        <f>IF(ISBLANK(DATASHEET!BY124),"",DATASHEET!BY124)</f>
        <v>CSN</v>
      </c>
      <c r="BU136" s="107" t="str">
        <f>IF(ISBLANK(DATASHEET!BZ124),"",DATASHEET!BZ124)</f>
        <v>12D-ENL-5</v>
      </c>
      <c r="BV136" s="123" t="str">
        <f t="shared" si="101"/>
        <v/>
      </c>
      <c r="BW136" s="124">
        <f>IFERROR(INDEX(DATASHEET!$A$1:$GG$231,MATCH(L3VA!$A136,DATASHEET!$A$1:$A$231,0),MATCH(L3VA!BX$2,DATASHEET!$A$1:$GG$1,0)),"")</f>
        <v>0</v>
      </c>
      <c r="BX136" s="105" t="str">
        <f>IF(VLOOKUP(L3VA!$A136,DATASHEET!$A$2:$EW$231,77,FALSE)="","",VLOOKUP(L3VA!$A136,DATASHEET!$A$2:$EW$231,77,FALSE))</f>
        <v>CSN</v>
      </c>
      <c r="BY136" s="105" t="str">
        <f t="shared" si="102"/>
        <v/>
      </c>
      <c r="BZ136" s="106" t="str">
        <f>IF(ISBLANK(DATASHEET!CI124),"",DATASHEET!CI124)</f>
        <v/>
      </c>
      <c r="CA136" s="107" t="str">
        <f>IF(ISBLANK(DATASHEET!CJ124),"",DATASHEET!CJ124)</f>
        <v/>
      </c>
      <c r="CB136" s="123" t="str">
        <f t="shared" si="103"/>
        <v/>
      </c>
      <c r="CC136" s="124">
        <f>IFERROR(INDEX(DATASHEET!$A$1:$GG$231,MATCH(L3VA!$A136,DATASHEET!$A$1:$A$231,0),MATCH(L3VA!CD$2,DATASHEET!$A$1:$GG$1,0)),"")</f>
        <v>0</v>
      </c>
      <c r="CD136" s="105" t="str">
        <f>IF(VLOOKUP(L3VA!$A136,DATASHEET!$A$2:$EW$231,82,FALSE)="","",VLOOKUP(L3VA!$A136,DATASHEET!$A$2:$EW$231,82,FALSE))</f>
        <v>JWE</v>
      </c>
      <c r="CE136" s="105" t="str">
        <f t="shared" si="104"/>
        <v/>
      </c>
      <c r="CF136" s="106" t="str">
        <f>IF(ISBLANK(DATASHEET!CN124),"",DATASHEET!CN124)</f>
        <v/>
      </c>
      <c r="CG136" s="107" t="str">
        <f>IF(ISBLANK(DATASHEET!CO124),"",DATASHEET!CO124)</f>
        <v/>
      </c>
      <c r="CH136" s="123" t="str">
        <f t="shared" si="105"/>
        <v/>
      </c>
      <c r="CI136" s="124">
        <f>IFERROR(INDEX(DATASHEET!$A$1:$GG$231,MATCH(L3VA!$A136,DATASHEET!$A$1:$A$231,0),MATCH(L3VA!CJ$2,DATASHEET!$A$1:$GG$1,0)),"")</f>
        <v>0</v>
      </c>
      <c r="CJ136" s="105" t="str">
        <f>IF(VLOOKUP(L3VA!$A136,DATASHEET!$A$2:$EW$231,87,FALSE)="","",VLOOKUP(L3VA!$A136,DATASHEET!$A$2:$EW$231,87,FALSE))</f>
        <v/>
      </c>
      <c r="CK136" s="105" t="str">
        <f t="shared" si="79"/>
        <v/>
      </c>
      <c r="CL136" s="106" t="str">
        <f>IF(ISBLANK(DATASHEET!CS124),"",DATASHEET!CS124)</f>
        <v/>
      </c>
      <c r="CM136" s="107" t="str">
        <f>IF(ISBLANK(DATASHEET!CT124),"",DATASHEET!CT124)</f>
        <v/>
      </c>
      <c r="CN136" s="123" t="str">
        <f t="shared" si="106"/>
        <v/>
      </c>
      <c r="CO136" s="124">
        <f>IFERROR(INDEX(DATASHEET!$A$1:$GG$231,MATCH(L3VA!$A136,DATASHEET!$A$1:$A$231,0),MATCH(L3VA!CP$2,DATASHEET!$A$1:$GG$1,0)),"")</f>
        <v>0</v>
      </c>
      <c r="CP136" s="105" t="str">
        <f>IF(VLOOKUP(L3VA!$A136,DATASHEET!$A$2:$EW$231,92,FALSE)="","",VLOOKUP(L3VA!$A136,DATASHEET!$A$2:$EW$231,92,FALSE))</f>
        <v/>
      </c>
      <c r="CQ136" s="105" t="str">
        <f t="shared" si="107"/>
        <v/>
      </c>
      <c r="CR136" s="106" t="str">
        <f>IF(ISBLANK(DATASHEET!CX124),"",DATASHEET!CX124)</f>
        <v/>
      </c>
      <c r="CS136" s="107" t="str">
        <f>IF(ISBLANK(DATASHEET!CY124),"",DATASHEET!CY124)</f>
        <v/>
      </c>
      <c r="CT136" s="123" t="str">
        <f t="shared" si="108"/>
        <v/>
      </c>
      <c r="CU136" s="124">
        <f>IFERROR(INDEX(DATASHEET!$A$1:$GG$231,MATCH(L3VA!$A136,DATASHEET!$A$1:$A$231,0),MATCH(L3VA!CV$2,DATASHEET!$A$1:$GG$1,0)),"")</f>
        <v>0</v>
      </c>
      <c r="CV136" s="105" t="str">
        <f>IF(VLOOKUP(L3VA!$A136,DATASHEET!$A$2:$EW$231,107,FALSE)="","",VLOOKUP(L3VA!$A136,DATASHEET!$A$2:$EW$231,107,FALSE))</f>
        <v/>
      </c>
      <c r="CW136" s="105" t="str">
        <f t="shared" si="109"/>
        <v/>
      </c>
      <c r="CX136" s="106" t="str">
        <f>IF(ISBLANK(DATASHEET!DC124),"",DATASHEET!DC124)</f>
        <v/>
      </c>
      <c r="CY136" s="107" t="str">
        <f>IF(ISBLANK(DATASHEET!DD124),"",DATASHEET!DD124)</f>
        <v/>
      </c>
      <c r="CZ136" s="123" t="str">
        <f t="shared" si="110"/>
        <v/>
      </c>
      <c r="DA136" s="124">
        <f>IFERROR(INDEX(DATASHEET!$A$1:$GG$231,MATCH(L3VA!$A136,DATASHEET!$A$1:$A$231,0),MATCH(L3VA!DB$2,DATASHEET!$A$1:$GG$1,0)),"")</f>
        <v>0</v>
      </c>
      <c r="DB136" s="105" t="str">
        <f>IF(VLOOKUP(L3VA!$A136,DATASHEET!$A$2:$EW$231,97,FALSE)="","",VLOOKUP(L3VA!$A136,DATASHEET!$A$2:$EW$231,97,FALSE))</f>
        <v/>
      </c>
      <c r="DC136" s="105" t="str">
        <f t="shared" si="111"/>
        <v/>
      </c>
      <c r="DD136" s="106" t="str">
        <f>IF(ISBLANK(DATASHEET!DH124),"",DATASHEET!DH124)</f>
        <v/>
      </c>
      <c r="DE136" s="107" t="str">
        <f>IF(ISBLANK(DATASHEET!DI124),"",DATASHEET!DI124)</f>
        <v/>
      </c>
      <c r="DF136" s="123" t="str">
        <f t="shared" si="112"/>
        <v/>
      </c>
      <c r="DG136" s="124">
        <f>IFERROR(INDEX(DATASHEET!$A$1:$GG$231,MATCH(L3VA!$A136,DATASHEET!$A$1:$A$231,0),MATCH(L3VA!DH$2,DATASHEET!$A$1:$GG$1,0)),"")</f>
        <v>0</v>
      </c>
      <c r="DH136" s="105" t="str">
        <f>IF(VLOOKUP(L3VA!$A136,DATASHEET!$A$2:$EW$231,102,FALSE)="","",VLOOKUP(L3VA!$A136,DATASHEET!$A$2:$EW$231,102,FALSE))</f>
        <v/>
      </c>
      <c r="DI136" s="105" t="str">
        <f t="shared" si="113"/>
        <v/>
      </c>
      <c r="DJ136" s="106" t="str">
        <f>IF(ISBLANK(DATASHEET!DM124),"",DATASHEET!DM124)</f>
        <v/>
      </c>
      <c r="DK136" s="107" t="str">
        <f>IF(ISBLANK(DATASHEET!DN124),"",DATASHEET!DN124)</f>
        <v/>
      </c>
      <c r="DL136" s="123" t="str">
        <f t="shared" si="114"/>
        <v/>
      </c>
      <c r="DM136" s="124">
        <f>IFERROR(INDEX(DATASHEET!$A$1:$GG$231,MATCH(L3VA!$A136,DATASHEET!$A$1:$A$231,0),MATCH(L3VA!DN$2,DATASHEET!$A$1:$GG$1,0)),"")</f>
        <v>0</v>
      </c>
      <c r="DN136" s="105" t="str">
        <f>IF(VLOOKUP(L3VA!$A136,DATASHEET!$A$2:$FW$231,112,FALSE)="","",VLOOKUP(L3VA!$A136,DATASHEET!$A$2:$FW$231,112,FALSE))</f>
        <v/>
      </c>
      <c r="DO136" s="105" t="str">
        <f t="shared" si="80"/>
        <v/>
      </c>
      <c r="DP136" s="106" t="str">
        <f>IF(ISBLANK(DATASHEET!DR124),"",DATASHEET!DR124)</f>
        <v/>
      </c>
      <c r="DQ136" s="107" t="str">
        <f>IF(ISBLANK(DATASHEET!DS124),"",DATASHEET!DS124)</f>
        <v/>
      </c>
      <c r="DR136" s="123" t="str">
        <f t="shared" si="115"/>
        <v/>
      </c>
      <c r="DS136" s="124">
        <f>IFERROR(INDEX(DATASHEET!$A$1:$GG$231,MATCH(L3VA!$A136,DATASHEET!$A$1:$A$231,0),MATCH(L3VA!DT$2,DATASHEET!$A$1:$GG$1,0)),"")</f>
        <v>0</v>
      </c>
      <c r="DT136" s="105" t="str">
        <f>IF(VLOOKUP(L3VA!$A136,DATASHEET!$A$2:$EW$231,117,FALSE)="","",VLOOKUP(L3VA!$A136,DATASHEET!$A$2:$EW$231,117,FALSE))</f>
        <v/>
      </c>
      <c r="DU136" s="105" t="str">
        <f t="shared" si="116"/>
        <v/>
      </c>
      <c r="DV136" s="106" t="str">
        <f>IF(ISBLANK(DATASHEET!DW124),"",DATASHEET!DW124)</f>
        <v/>
      </c>
      <c r="DW136" s="107" t="str">
        <f>IF(ISBLANK(DATASHEET!DX124),"",DATASHEET!DX124)</f>
        <v/>
      </c>
      <c r="DX136" s="123" t="str">
        <f t="shared" si="117"/>
        <v/>
      </c>
      <c r="DY136" s="124" t="str">
        <f>IFERROR(INDEX(DATASHEET!$A$1:$GG$231,MATCH(L3VA!$A136,DATASHEET!$A$1:$A$231,0),MATCH(L3VA!DZ$2,DATASHEET!$A$1:$GG$1,0)),"")</f>
        <v/>
      </c>
      <c r="DZ136" s="105" t="str">
        <f>IF(VLOOKUP(L3VA!$A136,DATASHEET!$A$2:$EW$231,122,FALSE)="","",VLOOKUP(L3VA!$A136,DATASHEET!$A$2:$EW$231,122,FALSE))</f>
        <v/>
      </c>
      <c r="EA136" s="105" t="str">
        <f t="shared" si="118"/>
        <v/>
      </c>
      <c r="EB136" s="106" t="str">
        <f>IF(ISBLANK(DATASHEET!EB124),"",DATASHEET!EB124)</f>
        <v/>
      </c>
      <c r="EC136" s="107" t="str">
        <f>IF(ISBLANK(DATASHEET!EC124),"",DATASHEET!EC124)</f>
        <v/>
      </c>
      <c r="ED136" s="123" t="str">
        <f t="shared" si="119"/>
        <v/>
      </c>
      <c r="EE136" s="124">
        <f>IFERROR(INDEX(DATASHEET!$A$1:$GG$231,MATCH(L3VA!$A136,DATASHEET!$A$1:$A$231,0),MATCH(L3VA!EF$2,DATASHEET!$A$1:$GG$1,0)),"")</f>
        <v>0</v>
      </c>
      <c r="EF136" s="105" t="str">
        <f>IF(VLOOKUP(L3VA!$A136,DATASHEET!$A$2:$EW$231,127,FALSE)="","",VLOOKUP(L3VA!$A136,DATASHEET!$A$2:$EW$231,127,FALSE))</f>
        <v/>
      </c>
      <c r="EG136" s="105" t="str">
        <f t="shared" si="120"/>
        <v/>
      </c>
      <c r="EH136" s="106" t="str">
        <f>IF(ISBLANK(DATASHEET!EG124),"",DATASHEET!EG124)</f>
        <v/>
      </c>
      <c r="EI136" s="107" t="str">
        <f>IF(ISBLANK(DATASHEET!EH124),"",DATASHEET!EH124)</f>
        <v/>
      </c>
      <c r="EJ136" s="123" t="str">
        <f t="shared" si="121"/>
        <v/>
      </c>
      <c r="EK136" s="124">
        <f>IFERROR(INDEX(DATASHEET!$A$1:$GG$231,MATCH(L3VA!$A136,DATASHEET!$A$1:$A$231,0),MATCH(L3VA!EL$2,DATASHEET!$A$1:$GG$1,0)),"")</f>
        <v>0</v>
      </c>
      <c r="EL136" s="105" t="str">
        <f>IF(VLOOKUP(L3VA!$A136,DATASHEET!$A$2:$EW$231,132,FALSE)="","",VLOOKUP(L3VA!$A136,DATASHEET!$A$2:$EW$231,132,FALSE))</f>
        <v/>
      </c>
      <c r="EM136" s="105" t="str">
        <f t="shared" si="122"/>
        <v/>
      </c>
      <c r="EN136" s="106" t="str">
        <f>IF(ISBLANK(DATASHEET!EL124),"",DATASHEET!EL124)</f>
        <v>MSA</v>
      </c>
      <c r="EO136" s="107" t="str">
        <f>IF(ISBLANK(DATASHEET!EM124),"",DATASHEET!EM124)</f>
        <v>12E-PO-9</v>
      </c>
      <c r="EP136" s="123" t="str">
        <f t="shared" si="123"/>
        <v/>
      </c>
      <c r="EQ136" s="124">
        <f>IFERROR(INDEX(DATASHEET!$A$1:$GG$231,MATCH(L3VA!$A136,DATASHEET!$A$1:$A$231,0),MATCH(L3VA!ER$2,DATASHEET!$A$1:$GG$1,0)),"")</f>
        <v>0</v>
      </c>
      <c r="ER136" s="105" t="str">
        <f>IF(VLOOKUP(L3VA!$A136,DATASHEET!$A$2:$EW$231,137,FALSE)="","",VLOOKUP(L3VA!$A136,DATASHEET!$A$2:$EW$231,137,FALSE))</f>
        <v/>
      </c>
      <c r="ES136" s="105" t="str">
        <f t="shared" si="124"/>
        <v/>
      </c>
      <c r="ET136" s="106" t="str">
        <f>IF(ISBLANK(DATASHEET!EQ124),"",DATASHEET!EQ124)</f>
        <v>BG</v>
      </c>
      <c r="EU136" s="107" t="str">
        <f>IF(ISBLANK(DATASHEET!ER124),"",DATASHEET!ER124)</f>
        <v>12A-PY-10</v>
      </c>
      <c r="EV136" s="123" t="str">
        <f t="shared" si="125"/>
        <v/>
      </c>
      <c r="EW136" s="124">
        <f>IFERROR(INDEX(DATASHEET!$A$1:$GG$231,MATCH(L3VA!$A136,DATASHEET!$A$1:$A$231,0),MATCH(L3VA!EX$2,DATASHEET!$A$1:$GG$1,0)),"")</f>
        <v>0</v>
      </c>
      <c r="EX136" s="105" t="str">
        <f>IF(VLOOKUP(L3VA!$A136,DATASHEET!$A$2:$EW$231,142,FALSE)="","",VLOOKUP(L3VA!$A136,DATASHEET!$A$2:$EW$231,142,FALSE))</f>
        <v>MSA</v>
      </c>
      <c r="EY136" s="105" t="str">
        <f t="shared" si="126"/>
        <v/>
      </c>
      <c r="EZ136" s="106" t="str">
        <f>IF(ISBLANK(DATASHEET!EV124),"",DATASHEET!EV124)</f>
        <v/>
      </c>
      <c r="FA136" s="107" t="str">
        <f>IF(ISBLANK(DATASHEET!EW124),"",DATASHEET!EW124)</f>
        <v/>
      </c>
      <c r="FB136" s="123" t="str">
        <f t="shared" si="127"/>
        <v/>
      </c>
      <c r="FC136" s="124">
        <f>IFERROR(INDEX(DATASHEET!$A$1:$GG$231,MATCH(L3VA!$A136,DATASHEET!$A$1:$A$231,0),MATCH(L3VA!FD$2,DATASHEET!$A$1:$GG$1,0)),"")</f>
        <v>0</v>
      </c>
      <c r="FD136" s="105" t="str">
        <f>IF(VLOOKUP(L3VA!$A136,DATASHEET!$A$2:$FW$231,147,FALSE)="","",VLOOKUP(L3VA!$A136,DATASHEET!$A$2:$FW$231,147,FALSE))</f>
        <v>BG</v>
      </c>
      <c r="FE136" s="105" t="str">
        <f t="shared" si="128"/>
        <v/>
      </c>
      <c r="FF136" s="106" t="str">
        <f>IF(ISBLANK(DATASHEET!FA124),"",DATASHEET!FA124)</f>
        <v/>
      </c>
      <c r="FG136" s="107" t="str">
        <f>IF(ISBLANK(DATASHEET!FB124),"",DATASHEET!FB124)</f>
        <v/>
      </c>
    </row>
    <row r="137" spans="1:163" x14ac:dyDescent="0.25">
      <c r="A137" s="354">
        <f>DATASHEET!A125</f>
        <v>150773</v>
      </c>
      <c r="B137" s="42" t="str">
        <f>DATASHEET!B125</f>
        <v>MANSERGH, Elijah</v>
      </c>
      <c r="C137" s="109" t="str">
        <f>DATASHEET!C125</f>
        <v>12JW</v>
      </c>
      <c r="D137" s="110" t="str">
        <f>DATASHEET!D125</f>
        <v>M</v>
      </c>
      <c r="E137" s="110" t="str">
        <f>IFERROR(VLOOKUP(A137,'[5]Y12 Students'!$E$3:$I$271,5,FALSE),"")</f>
        <v>INTERNAL</v>
      </c>
      <c r="F137" s="110" t="str">
        <f>DATASHEET!E125</f>
        <v>N</v>
      </c>
      <c r="G137" s="110" t="str">
        <f>DATASHEET!F125</f>
        <v>White - British</v>
      </c>
      <c r="H137" s="110" t="str">
        <f>DATASHEET!G125</f>
        <v>N</v>
      </c>
      <c r="I137" s="110" t="str">
        <f>DATASHEET!H125</f>
        <v>N</v>
      </c>
      <c r="J137" s="111" t="str">
        <f>DATASHEET!J125</f>
        <v>7.75+ (A/A*)</v>
      </c>
      <c r="K137" s="104" t="str">
        <f t="shared" si="77"/>
        <v/>
      </c>
      <c r="L137" s="104" t="str">
        <f t="shared" si="78"/>
        <v/>
      </c>
      <c r="M137" s="336" t="str">
        <f>IF(COUNT(L3VA!$N137,L3VA!$Z137,L3VA!$T137,L3VA!$AF137,L3VA!$AX137,L3VA!$AR137,L3VA!$BJ137,L3VA!$BD137,L3VA!$BP137,L3VA!#REF!,L3VA!$AL137,L3VA!$BV137,L3VA!$CH137,L3VA!$CZ137,L3VA!$CN137,L3VA!$DF137,L3VA!$CB137,L3VA!#REF!,L3VA!$DR137,L3VA!$DX137,L3VA!$ED137,L3VA!$EJ137,L3VA!$EP137,L3VA!$EV137,L3VA!$FB137,L3VA!$DL137)=0,"",AVERAGE(N137,Z137,T137,AF137,AL137,AX137,AR137,BJ137,BD137,BP137,BV137,CH137,CZ137,CN137,DF137,CB137,DR137,DX137,ED137,EJ137,EP137,EV137,FB137,DL137))</f>
        <v/>
      </c>
      <c r="N137" s="123" t="str">
        <f t="shared" si="81"/>
        <v/>
      </c>
      <c r="O137" s="124">
        <f>IFERROR(INDEX(DATASHEET!$A$1:$GG$231,MATCH(L3VA!$A137,DATASHEET!$A$1:$A$231,0),MATCH(L3VA!P$2,DATASHEET!$A$1:$GG$1,0)),"")</f>
        <v>0</v>
      </c>
      <c r="P137" s="105">
        <f>IF(VLOOKUP(L3VA!$A137,DATASHEET!$A$2:$EW$231,22,FALSE)="","",VLOOKUP(L3VA!$A137,DATASHEET!$A$2:$EW$231,22,FALSE))</f>
        <v>0</v>
      </c>
      <c r="Q137" s="105" t="str">
        <f t="shared" si="82"/>
        <v/>
      </c>
      <c r="R137" s="106" t="str">
        <f>IF(ISBLANK(DATASHEET!AF125),"",DATASHEET!AF125)</f>
        <v/>
      </c>
      <c r="S137" s="107" t="str">
        <f>IF(ISBLANK(DATASHEET!AG125),"",DATASHEET!AG125)</f>
        <v/>
      </c>
      <c r="T137" s="123" t="str">
        <f t="shared" si="83"/>
        <v/>
      </c>
      <c r="U137" s="124">
        <f>IFERROR(INDEX(DATASHEET!$A$1:$GG$231,MATCH(L3VA!$A137,DATASHEET!$A$1:$A$231,0),MATCH(L3VA!V$2,DATASHEET!$A$1:$GG$1,0)),"")</f>
        <v>0</v>
      </c>
      <c r="V137" s="105">
        <f>IF(VLOOKUP(L3VA!$A137,DATASHEET!$A$2:$EW$231,27,FALSE)="","",VLOOKUP(L3VA!$A137,DATASHEET!$A$2:$EW$231,27,FALSE))</f>
        <v>0</v>
      </c>
      <c r="W137" s="105" t="str">
        <f t="shared" si="84"/>
        <v/>
      </c>
      <c r="X137" s="106" t="str">
        <f>IF(ISBLANK(DATASHEET!AK125),"",DATASHEET!AK125)</f>
        <v/>
      </c>
      <c r="Y137" s="107" t="str">
        <f>IF(ISBLANK(DATASHEET!AL125),"",DATASHEET!AL125)</f>
        <v/>
      </c>
      <c r="Z137" s="123" t="str">
        <f t="shared" si="85"/>
        <v/>
      </c>
      <c r="AA137" s="124">
        <f>IFERROR(INDEX(DATASHEET!$A$1:$GG$231,MATCH(L3VA!$A137,DATASHEET!$A$1:$A$231,0),MATCH(L3VA!AB$2,DATASHEET!$A$1:$GG$1,0)),"")</f>
        <v>0</v>
      </c>
      <c r="AB137" s="105" t="str">
        <f>IF(VLOOKUP(L3VA!$A137,DATASHEET!$A$2:$EW$231,32,FALSE)="","",VLOOKUP(L3VA!$A137,DATASHEET!$A$2:$EW$231,32,FALSE))</f>
        <v/>
      </c>
      <c r="AC137" s="105" t="str">
        <f t="shared" si="86"/>
        <v/>
      </c>
      <c r="AD137" s="106" t="str">
        <f>IF(ISBLANK(DATASHEET!AP125),"",DATASHEET!AP125)</f>
        <v/>
      </c>
      <c r="AE137" s="107" t="str">
        <f>IF(ISBLANK(DATASHEET!AQ125),"",DATASHEET!AQ125)</f>
        <v/>
      </c>
      <c r="AF137" s="123" t="str">
        <f t="shared" si="87"/>
        <v/>
      </c>
      <c r="AG137" s="124">
        <f>IFERROR(INDEX(DATASHEET!$A$1:$GG$231,MATCH(L3VA!$A137,DATASHEET!$A$1:$A$231,0),MATCH(L3VA!AH$2,DATASHEET!$A$1:$GG$1,0)),"")</f>
        <v>0</v>
      </c>
      <c r="AH137" s="105" t="str">
        <f>IF(VLOOKUP(L3VA!$A137,DATASHEET!$A$2:$EW$231,37,FALSE)="","",VLOOKUP(L3VA!$A137,DATASHEET!$A$2:$EW$231,37,FALSE))</f>
        <v/>
      </c>
      <c r="AI137" s="105" t="str">
        <f t="shared" si="88"/>
        <v/>
      </c>
      <c r="AJ137" s="106" t="str">
        <f>IF(ISBLANK(DATASHEET!AU125),"",DATASHEET!AU125)</f>
        <v>ES</v>
      </c>
      <c r="AK137" s="107" t="str">
        <f>IF(ISBLANK(DATASHEET!AV125),"",DATASHEET!AV125)</f>
        <v>12C-CH-2</v>
      </c>
      <c r="AL137" s="123" t="str">
        <f t="shared" si="89"/>
        <v/>
      </c>
      <c r="AM137" s="124">
        <f>IFERROR(INDEX(DATASHEET!$A$1:$GG$231,MATCH(L3VA!$A137,DATASHEET!$A$1:$A$231,0),MATCH(L3VA!AN$2,DATASHEET!$A$1:$GG$1,0)),"")</f>
        <v>0</v>
      </c>
      <c r="AN137" s="105" t="str">
        <f>IF(VLOOKUP(L3VA!$A137,DATASHEET!$A$2:$EW$231,42,FALSE)="","",VLOOKUP(L3VA!$A137,DATASHEET!$A$2:$EW$231,42,FALSE))</f>
        <v/>
      </c>
      <c r="AO137" s="105" t="str">
        <f t="shared" si="90"/>
        <v/>
      </c>
      <c r="AP137" s="106" t="str">
        <f>IF(ISBLANK(DATASHEET!AZ125),"",DATASHEET!AZ125)</f>
        <v/>
      </c>
      <c r="AQ137" s="107" t="str">
        <f>IF(ISBLANK(DATASHEET!BA125),"",DATASHEET!BA125)</f>
        <v/>
      </c>
      <c r="AR137" s="123" t="str">
        <f t="shared" si="91"/>
        <v/>
      </c>
      <c r="AS137" s="124">
        <f>IFERROR(INDEX(DATASHEET!$A$1:$GG$231,MATCH(L3VA!$A137,DATASHEET!$A$1:$A$231,0),MATCH(L3VA!AT$2,DATASHEET!$A$1:$GG$1,0)),"")</f>
        <v>0</v>
      </c>
      <c r="AT137" s="105" t="str">
        <f>IF(VLOOKUP(L3VA!$A137,DATASHEET!$A$2:$EW$231,47,FALSE)="","",VLOOKUP(L3VA!$A137,DATASHEET!$A$2:$EW$231,47,FALSE))</f>
        <v>ES</v>
      </c>
      <c r="AU137" s="105" t="str">
        <f t="shared" si="92"/>
        <v/>
      </c>
      <c r="AV137" s="106" t="str">
        <f>IF(ISBLANK(DATASHEET!BE125),"",DATASHEET!BE125)</f>
        <v/>
      </c>
      <c r="AW137" s="107" t="str">
        <f>IF(ISBLANK(DATASHEET!BF125),"",DATASHEET!BF125)</f>
        <v/>
      </c>
      <c r="AX137" s="123" t="str">
        <f t="shared" si="93"/>
        <v/>
      </c>
      <c r="AY137" s="124">
        <f>IFERROR(INDEX(DATASHEET!$A$1:$GG$231,MATCH(L3VA!$A137,DATASHEET!$A$1:$A$231,0),MATCH(L3VA!AZ$2,DATASHEET!$A$1:$GG$1,0)),"")</f>
        <v>0</v>
      </c>
      <c r="AZ137" s="105" t="str">
        <f>IF(VLOOKUP(L3VA!$A137,DATASHEET!$A$2:$EW$231,52,FALSE)="","",VLOOKUP(L3VA!$A137,DATASHEET!$A$2:$EW$231,52,FALSE))</f>
        <v/>
      </c>
      <c r="BA137" s="105" t="str">
        <f t="shared" si="94"/>
        <v/>
      </c>
      <c r="BB137" s="106" t="str">
        <f>IF(ISBLANK(DATASHEET!BJ125),"",DATASHEET!BJ125)</f>
        <v/>
      </c>
      <c r="BC137" s="107" t="str">
        <f>IF(ISBLANK(DATASHEET!BK125),"",DATASHEET!BK125)</f>
        <v/>
      </c>
      <c r="BD137" s="123" t="str">
        <f t="shared" si="95"/>
        <v/>
      </c>
      <c r="BE137" s="124">
        <f>IFERROR(INDEX(DATASHEET!$A$1:$GG$231,MATCH(L3VA!$A137,DATASHEET!$A$1:$A$231,0),MATCH(L3VA!BF$2,DATASHEET!$A$1:$GG$1,0)),"")</f>
        <v>0</v>
      </c>
      <c r="BF137" s="105" t="str">
        <f>IF(VLOOKUP(L3VA!$A137,DATASHEET!$A$2:$EW$231,57,FALSE)="","",VLOOKUP(L3VA!$A137,DATASHEET!$A$2:$EW$231,57,FALSE))</f>
        <v/>
      </c>
      <c r="BG137" s="105" t="str">
        <f t="shared" si="96"/>
        <v/>
      </c>
      <c r="BH137" s="106" t="str">
        <f>IF(ISBLANK(DATASHEET!BO125),"",DATASHEET!BO125)</f>
        <v/>
      </c>
      <c r="BI137" s="107" t="str">
        <f>IF(ISBLANK(DATASHEET!BP125),"",DATASHEET!BP125)</f>
        <v/>
      </c>
      <c r="BJ137" s="123" t="str">
        <f t="shared" si="97"/>
        <v/>
      </c>
      <c r="BK137" s="124">
        <f>IFERROR(INDEX(DATASHEET!$A$1:$GG$231,MATCH(L3VA!$A137,DATASHEET!$A$1:$A$231,0),MATCH(L3VA!BL$2,DATASHEET!$A$1:$GG$1,0)),"")</f>
        <v>0</v>
      </c>
      <c r="BL137" s="105" t="str">
        <f>IF(VLOOKUP(L3VA!$A137,DATASHEET!$A$2:$EW$231,62,FALSE)="","",VLOOKUP(L3VA!$A137,DATASHEET!$A$2:$EW$231,62,FALSE))</f>
        <v/>
      </c>
      <c r="BM137" s="105" t="str">
        <f t="shared" si="98"/>
        <v/>
      </c>
      <c r="BN137" s="106" t="str">
        <f>IF(ISBLANK(DATASHEET!BT125),"",DATASHEET!BT125)</f>
        <v/>
      </c>
      <c r="BO137" s="107" t="str">
        <f>IF(ISBLANK(DATASHEET!BU125),"",DATASHEET!BU125)</f>
        <v/>
      </c>
      <c r="BP137" s="123" t="str">
        <f t="shared" si="99"/>
        <v/>
      </c>
      <c r="BQ137" s="124">
        <f>IFERROR(INDEX(DATASHEET!$A$1:$GG$231,MATCH(L3VA!$A137,DATASHEET!$A$1:$A$231,0),MATCH(L3VA!BR$2,DATASHEET!$A$1:$GG$1,0)),"")</f>
        <v>0</v>
      </c>
      <c r="BR137" s="105" t="str">
        <f>IF(VLOOKUP(L3VA!$A137,DATASHEET!$A$2:$EW$231,67,FALSE)="","",VLOOKUP(L3VA!$A137,DATASHEET!$A$2:$EW$231,67,FALSE))</f>
        <v/>
      </c>
      <c r="BS137" s="105" t="str">
        <f t="shared" si="100"/>
        <v/>
      </c>
      <c r="BT137" s="106" t="str">
        <f>IF(ISBLANK(DATASHEET!BY125),"",DATASHEET!BY125)</f>
        <v/>
      </c>
      <c r="BU137" s="107" t="str">
        <f>IF(ISBLANK(DATASHEET!BZ125),"",DATASHEET!BZ125)</f>
        <v/>
      </c>
      <c r="BV137" s="123" t="str">
        <f t="shared" si="101"/>
        <v/>
      </c>
      <c r="BW137" s="124">
        <f>IFERROR(INDEX(DATASHEET!$A$1:$GG$231,MATCH(L3VA!$A137,DATASHEET!$A$1:$A$231,0),MATCH(L3VA!BX$2,DATASHEET!$A$1:$GG$1,0)),"")</f>
        <v>0</v>
      </c>
      <c r="BX137" s="105" t="str">
        <f>IF(VLOOKUP(L3VA!$A137,DATASHEET!$A$2:$EW$231,77,FALSE)="","",VLOOKUP(L3VA!$A137,DATASHEET!$A$2:$EW$231,77,FALSE))</f>
        <v/>
      </c>
      <c r="BY137" s="105" t="str">
        <f t="shared" si="102"/>
        <v/>
      </c>
      <c r="BZ137" s="106" t="str">
        <f>IF(ISBLANK(DATASHEET!CI125),"",DATASHEET!CI125)</f>
        <v/>
      </c>
      <c r="CA137" s="107" t="str">
        <f>IF(ISBLANK(DATASHEET!CJ125),"",DATASHEET!CJ125)</f>
        <v/>
      </c>
      <c r="CB137" s="123" t="str">
        <f t="shared" si="103"/>
        <v/>
      </c>
      <c r="CC137" s="124">
        <f>IFERROR(INDEX(DATASHEET!$A$1:$GG$231,MATCH(L3VA!$A137,DATASHEET!$A$1:$A$231,0),MATCH(L3VA!CD$2,DATASHEET!$A$1:$GG$1,0)),"")</f>
        <v>0</v>
      </c>
      <c r="CD137" s="105" t="str">
        <f>IF(VLOOKUP(L3VA!$A137,DATASHEET!$A$2:$EW$231,82,FALSE)="","",VLOOKUP(L3VA!$A137,DATASHEET!$A$2:$EW$231,82,FALSE))</f>
        <v>CR</v>
      </c>
      <c r="CE137" s="105" t="str">
        <f t="shared" si="104"/>
        <v/>
      </c>
      <c r="CF137" s="106" t="str">
        <f>IF(ISBLANK(DATASHEET!CN125),"",DATASHEET!CN125)</f>
        <v>JQ</v>
      </c>
      <c r="CG137" s="107" t="str">
        <f>IF(ISBLANK(DATASHEET!CO125),"",DATASHEET!CO125)</f>
        <v>12E-MAF-4</v>
      </c>
      <c r="CH137" s="123" t="str">
        <f t="shared" si="105"/>
        <v/>
      </c>
      <c r="CI137" s="124">
        <f>IFERROR(INDEX(DATASHEET!$A$1:$GG$231,MATCH(L3VA!$A137,DATASHEET!$A$1:$A$231,0),MATCH(L3VA!CJ$2,DATASHEET!$A$1:$GG$1,0)),"")</f>
        <v>0</v>
      </c>
      <c r="CJ137" s="105" t="str">
        <f>IF(VLOOKUP(L3VA!$A137,DATASHEET!$A$2:$EW$231,87,FALSE)="","",VLOOKUP(L3VA!$A137,DATASHEET!$A$2:$EW$231,87,FALSE))</f>
        <v/>
      </c>
      <c r="CK137" s="105" t="str">
        <f t="shared" si="79"/>
        <v/>
      </c>
      <c r="CL137" s="106" t="str">
        <f>IF(ISBLANK(DATASHEET!CS125),"",DATASHEET!CS125)</f>
        <v/>
      </c>
      <c r="CM137" s="107" t="str">
        <f>IF(ISBLANK(DATASHEET!CT125),"",DATASHEET!CT125)</f>
        <v/>
      </c>
      <c r="CN137" s="123" t="str">
        <f t="shared" si="106"/>
        <v/>
      </c>
      <c r="CO137" s="124">
        <f>IFERROR(INDEX(DATASHEET!$A$1:$GG$231,MATCH(L3VA!$A137,DATASHEET!$A$1:$A$231,0),MATCH(L3VA!CP$2,DATASHEET!$A$1:$GG$1,0)),"")</f>
        <v>0</v>
      </c>
      <c r="CP137" s="105" t="str">
        <f>IF(VLOOKUP(L3VA!$A137,DATASHEET!$A$2:$EW$231,92,FALSE)="","",VLOOKUP(L3VA!$A137,DATASHEET!$A$2:$EW$231,92,FALSE))</f>
        <v>JQ</v>
      </c>
      <c r="CQ137" s="105" t="str">
        <f t="shared" si="107"/>
        <v/>
      </c>
      <c r="CR137" s="106" t="str">
        <f>IF(ISBLANK(DATASHEET!CX125),"",DATASHEET!CX125)</f>
        <v/>
      </c>
      <c r="CS137" s="107" t="str">
        <f>IF(ISBLANK(DATASHEET!CY125),"",DATASHEET!CY125)</f>
        <v/>
      </c>
      <c r="CT137" s="123" t="str">
        <f t="shared" si="108"/>
        <v/>
      </c>
      <c r="CU137" s="124">
        <f>IFERROR(INDEX(DATASHEET!$A$1:$GG$231,MATCH(L3VA!$A137,DATASHEET!$A$1:$A$231,0),MATCH(L3VA!CV$2,DATASHEET!$A$1:$GG$1,0)),"")</f>
        <v>0</v>
      </c>
      <c r="CV137" s="105" t="str">
        <f>IF(VLOOKUP(L3VA!$A137,DATASHEET!$A$2:$EW$231,107,FALSE)="","",VLOOKUP(L3VA!$A137,DATASHEET!$A$2:$EW$231,107,FALSE))</f>
        <v/>
      </c>
      <c r="CW137" s="105" t="str">
        <f t="shared" si="109"/>
        <v/>
      </c>
      <c r="CX137" s="106" t="str">
        <f>IF(ISBLANK(DATASHEET!DC125),"",DATASHEET!DC125)</f>
        <v/>
      </c>
      <c r="CY137" s="107" t="str">
        <f>IF(ISBLANK(DATASHEET!DD125),"",DATASHEET!DD125)</f>
        <v/>
      </c>
      <c r="CZ137" s="123" t="str">
        <f t="shared" si="110"/>
        <v/>
      </c>
      <c r="DA137" s="124">
        <f>IFERROR(INDEX(DATASHEET!$A$1:$GG$231,MATCH(L3VA!$A137,DATASHEET!$A$1:$A$231,0),MATCH(L3VA!DB$2,DATASHEET!$A$1:$GG$1,0)),"")</f>
        <v>0</v>
      </c>
      <c r="DB137" s="105" t="str">
        <f>IF(VLOOKUP(L3VA!$A137,DATASHEET!$A$2:$EW$231,97,FALSE)="","",VLOOKUP(L3VA!$A137,DATASHEET!$A$2:$EW$231,97,FALSE))</f>
        <v/>
      </c>
      <c r="DC137" s="105" t="str">
        <f t="shared" si="111"/>
        <v/>
      </c>
      <c r="DD137" s="106" t="str">
        <f>IF(ISBLANK(DATASHEET!DH125),"",DATASHEET!DH125)</f>
        <v/>
      </c>
      <c r="DE137" s="107" t="str">
        <f>IF(ISBLANK(DATASHEET!DI125),"",DATASHEET!DI125)</f>
        <v/>
      </c>
      <c r="DF137" s="123" t="str">
        <f t="shared" si="112"/>
        <v/>
      </c>
      <c r="DG137" s="124">
        <f>IFERROR(INDEX(DATASHEET!$A$1:$GG$231,MATCH(L3VA!$A137,DATASHEET!$A$1:$A$231,0),MATCH(L3VA!DH$2,DATASHEET!$A$1:$GG$1,0)),"")</f>
        <v>0</v>
      </c>
      <c r="DH137" s="105" t="str">
        <f>IF(VLOOKUP(L3VA!$A137,DATASHEET!$A$2:$EW$231,102,FALSE)="","",VLOOKUP(L3VA!$A137,DATASHEET!$A$2:$EW$231,102,FALSE))</f>
        <v/>
      </c>
      <c r="DI137" s="105" t="str">
        <f t="shared" si="113"/>
        <v/>
      </c>
      <c r="DJ137" s="106" t="str">
        <f>IF(ISBLANK(DATASHEET!DM125),"",DATASHEET!DM125)</f>
        <v>JQ</v>
      </c>
      <c r="DK137" s="107" t="str">
        <f>IF(ISBLANK(DATASHEET!DN125),"",DATASHEET!DN125)</f>
        <v>12B-MA-5</v>
      </c>
      <c r="DL137" s="123" t="str">
        <f t="shared" si="114"/>
        <v/>
      </c>
      <c r="DM137" s="124">
        <f>IFERROR(INDEX(DATASHEET!$A$1:$GG$231,MATCH(L3VA!$A137,DATASHEET!$A$1:$A$231,0),MATCH(L3VA!DN$2,DATASHEET!$A$1:$GG$1,0)),"")</f>
        <v>0</v>
      </c>
      <c r="DN137" s="105" t="str">
        <f>IF(VLOOKUP(L3VA!$A137,DATASHEET!$A$2:$FW$231,112,FALSE)="","",VLOOKUP(L3VA!$A137,DATASHEET!$A$2:$FW$231,112,FALSE))</f>
        <v/>
      </c>
      <c r="DO137" s="105" t="str">
        <f t="shared" si="80"/>
        <v/>
      </c>
      <c r="DP137" s="106" t="str">
        <f>IF(ISBLANK(DATASHEET!DR125),"",DATASHEET!DR125)</f>
        <v/>
      </c>
      <c r="DQ137" s="107" t="str">
        <f>IF(ISBLANK(DATASHEET!DS125),"",DATASHEET!DS125)</f>
        <v/>
      </c>
      <c r="DR137" s="123" t="str">
        <f t="shared" si="115"/>
        <v/>
      </c>
      <c r="DS137" s="124">
        <f>IFERROR(INDEX(DATASHEET!$A$1:$GG$231,MATCH(L3VA!$A137,DATASHEET!$A$1:$A$231,0),MATCH(L3VA!DT$2,DATASHEET!$A$1:$GG$1,0)),"")</f>
        <v>0</v>
      </c>
      <c r="DT137" s="105" t="str">
        <f>IF(VLOOKUP(L3VA!$A137,DATASHEET!$A$2:$EW$231,117,FALSE)="","",VLOOKUP(L3VA!$A137,DATASHEET!$A$2:$EW$231,117,FALSE))</f>
        <v>JQ</v>
      </c>
      <c r="DU137" s="105" t="str">
        <f t="shared" si="116"/>
        <v/>
      </c>
      <c r="DV137" s="106" t="str">
        <f>IF(ISBLANK(DATASHEET!DW125),"",DATASHEET!DW125)</f>
        <v/>
      </c>
      <c r="DW137" s="107" t="str">
        <f>IF(ISBLANK(DATASHEET!DX125),"",DATASHEET!DX125)</f>
        <v/>
      </c>
      <c r="DX137" s="123" t="str">
        <f t="shared" si="117"/>
        <v/>
      </c>
      <c r="DY137" s="124" t="str">
        <f>IFERROR(INDEX(DATASHEET!$A$1:$GG$231,MATCH(L3VA!$A137,DATASHEET!$A$1:$A$231,0),MATCH(L3VA!DZ$2,DATASHEET!$A$1:$GG$1,0)),"")</f>
        <v/>
      </c>
      <c r="DZ137" s="105" t="str">
        <f>IF(VLOOKUP(L3VA!$A137,DATASHEET!$A$2:$EW$231,122,FALSE)="","",VLOOKUP(L3VA!$A137,DATASHEET!$A$2:$EW$231,122,FALSE))</f>
        <v/>
      </c>
      <c r="EA137" s="105" t="str">
        <f t="shared" si="118"/>
        <v/>
      </c>
      <c r="EB137" s="106" t="str">
        <f>IF(ISBLANK(DATASHEET!EB125),"",DATASHEET!EB125)</f>
        <v/>
      </c>
      <c r="EC137" s="107" t="str">
        <f>IF(ISBLANK(DATASHEET!EC125),"",DATASHEET!EC125)</f>
        <v/>
      </c>
      <c r="ED137" s="123" t="str">
        <f t="shared" si="119"/>
        <v/>
      </c>
      <c r="EE137" s="124">
        <f>IFERROR(INDEX(DATASHEET!$A$1:$GG$231,MATCH(L3VA!$A137,DATASHEET!$A$1:$A$231,0),MATCH(L3VA!EF$2,DATASHEET!$A$1:$GG$1,0)),"")</f>
        <v>0</v>
      </c>
      <c r="EF137" s="105" t="str">
        <f>IF(VLOOKUP(L3VA!$A137,DATASHEET!$A$2:$EW$231,127,FALSE)="","",VLOOKUP(L3VA!$A137,DATASHEET!$A$2:$EW$231,127,FALSE))</f>
        <v/>
      </c>
      <c r="EG137" s="105" t="str">
        <f t="shared" si="120"/>
        <v/>
      </c>
      <c r="EH137" s="106" t="str">
        <f>IF(ISBLANK(DATASHEET!EG125),"",DATASHEET!EG125)</f>
        <v>AR</v>
      </c>
      <c r="EI137" s="107" t="str">
        <f>IF(ISBLANK(DATASHEET!EH125),"",DATASHEET!EH125)</f>
        <v>12A-PH-9</v>
      </c>
      <c r="EJ137" s="123" t="str">
        <f t="shared" si="121"/>
        <v/>
      </c>
      <c r="EK137" s="124">
        <f>IFERROR(INDEX(DATASHEET!$A$1:$GG$231,MATCH(L3VA!$A137,DATASHEET!$A$1:$A$231,0),MATCH(L3VA!EL$2,DATASHEET!$A$1:$GG$1,0)),"")</f>
        <v>0</v>
      </c>
      <c r="EL137" s="105" t="str">
        <f>IF(VLOOKUP(L3VA!$A137,DATASHEET!$A$2:$EW$231,132,FALSE)="","",VLOOKUP(L3VA!$A137,DATASHEET!$A$2:$EW$231,132,FALSE))</f>
        <v/>
      </c>
      <c r="EM137" s="105" t="str">
        <f t="shared" si="122"/>
        <v/>
      </c>
      <c r="EN137" s="106" t="str">
        <f>IF(ISBLANK(DATASHEET!EL125),"",DATASHEET!EL125)</f>
        <v/>
      </c>
      <c r="EO137" s="107" t="str">
        <f>IF(ISBLANK(DATASHEET!EM125),"",DATASHEET!EM125)</f>
        <v/>
      </c>
      <c r="EP137" s="123" t="str">
        <f t="shared" si="123"/>
        <v/>
      </c>
      <c r="EQ137" s="124">
        <f>IFERROR(INDEX(DATASHEET!$A$1:$GG$231,MATCH(L3VA!$A137,DATASHEET!$A$1:$A$231,0),MATCH(L3VA!ER$2,DATASHEET!$A$1:$GG$1,0)),"")</f>
        <v>0</v>
      </c>
      <c r="ER137" s="105" t="str">
        <f>IF(VLOOKUP(L3VA!$A137,DATASHEET!$A$2:$EW$231,137,FALSE)="","",VLOOKUP(L3VA!$A137,DATASHEET!$A$2:$EW$231,137,FALSE))</f>
        <v>AR</v>
      </c>
      <c r="ES137" s="105" t="str">
        <f t="shared" si="124"/>
        <v/>
      </c>
      <c r="ET137" s="106" t="str">
        <f>IF(ISBLANK(DATASHEET!EQ125),"",DATASHEET!EQ125)</f>
        <v/>
      </c>
      <c r="EU137" s="107" t="str">
        <f>IF(ISBLANK(DATASHEET!ER125),"",DATASHEET!ER125)</f>
        <v/>
      </c>
      <c r="EV137" s="123" t="str">
        <f t="shared" si="125"/>
        <v/>
      </c>
      <c r="EW137" s="124">
        <f>IFERROR(INDEX(DATASHEET!$A$1:$GG$231,MATCH(L3VA!$A137,DATASHEET!$A$1:$A$231,0),MATCH(L3VA!EX$2,DATASHEET!$A$1:$GG$1,0)),"")</f>
        <v>0</v>
      </c>
      <c r="EX137" s="105" t="str">
        <f>IF(VLOOKUP(L3VA!$A137,DATASHEET!$A$2:$EW$231,142,FALSE)="","",VLOOKUP(L3VA!$A137,DATASHEET!$A$2:$EW$231,142,FALSE))</f>
        <v/>
      </c>
      <c r="EY137" s="105" t="str">
        <f t="shared" si="126"/>
        <v/>
      </c>
      <c r="EZ137" s="106" t="str">
        <f>IF(ISBLANK(DATASHEET!EV125),"",DATASHEET!EV125)</f>
        <v/>
      </c>
      <c r="FA137" s="107" t="str">
        <f>IF(ISBLANK(DATASHEET!EW125),"",DATASHEET!EW125)</f>
        <v/>
      </c>
      <c r="FB137" s="123" t="str">
        <f t="shared" si="127"/>
        <v/>
      </c>
      <c r="FC137" s="124">
        <f>IFERROR(INDEX(DATASHEET!$A$1:$GG$231,MATCH(L3VA!$A137,DATASHEET!$A$1:$A$231,0),MATCH(L3VA!FD$2,DATASHEET!$A$1:$GG$1,0)),"")</f>
        <v>0</v>
      </c>
      <c r="FD137" s="105" t="str">
        <f>IF(VLOOKUP(L3VA!$A137,DATASHEET!$A$2:$FW$231,147,FALSE)="","",VLOOKUP(L3VA!$A137,DATASHEET!$A$2:$FW$231,147,FALSE))</f>
        <v/>
      </c>
      <c r="FE137" s="105" t="str">
        <f t="shared" si="128"/>
        <v/>
      </c>
      <c r="FF137" s="106" t="str">
        <f>IF(ISBLANK(DATASHEET!FA125),"",DATASHEET!FA125)</f>
        <v/>
      </c>
      <c r="FG137" s="107" t="str">
        <f>IF(ISBLANK(DATASHEET!FB125),"",DATASHEET!FB125)</f>
        <v/>
      </c>
    </row>
    <row r="138" spans="1:163" x14ac:dyDescent="0.25">
      <c r="A138" s="354">
        <f>DATASHEET!A126</f>
        <v>150957</v>
      </c>
      <c r="B138" s="42" t="str">
        <f>DATASHEET!B126</f>
        <v>MANZIRA, Tinotenda</v>
      </c>
      <c r="C138" s="109" t="str">
        <f>DATASHEET!C126</f>
        <v>12JW</v>
      </c>
      <c r="D138" s="110" t="str">
        <f>DATASHEET!D126</f>
        <v>M</v>
      </c>
      <c r="E138" s="110" t="str">
        <f>IFERROR(VLOOKUP(A138,'[5]Y12 Students'!$E$3:$I$271,5,FALSE),"")</f>
        <v>INTERNAL</v>
      </c>
      <c r="F138" s="110" t="str">
        <f>DATASHEET!E126</f>
        <v>N</v>
      </c>
      <c r="G138" s="110" t="str">
        <f>DATASHEET!F126</f>
        <v>Other Black African</v>
      </c>
      <c r="H138" s="110" t="str">
        <f>DATASHEET!G126</f>
        <v>N</v>
      </c>
      <c r="I138" s="110" t="str">
        <f>DATASHEET!H126</f>
        <v>N</v>
      </c>
      <c r="J138" s="111" t="str">
        <f>DATASHEET!J126</f>
        <v>6.25+ (B/A)</v>
      </c>
      <c r="K138" s="104" t="str">
        <f t="shared" si="77"/>
        <v/>
      </c>
      <c r="L138" s="104" t="str">
        <f t="shared" si="78"/>
        <v/>
      </c>
      <c r="M138" s="336" t="str">
        <f>IF(COUNT(L3VA!$N138,L3VA!$Z138,L3VA!$T138,L3VA!$AF138,L3VA!$AX138,L3VA!$AR138,L3VA!$BJ138,L3VA!$BD138,L3VA!$BP138,L3VA!#REF!,L3VA!$AL138,L3VA!$BV138,L3VA!$CH138,L3VA!$CZ138,L3VA!$CN138,L3VA!$DF138,L3VA!$CB138,L3VA!#REF!,L3VA!$DR138,L3VA!$DX138,L3VA!$ED138,L3VA!$EJ138,L3VA!$EP138,L3VA!$EV138,L3VA!$FB138,L3VA!$DL138)=0,"",AVERAGE(N138,Z138,T138,AF138,AL138,AX138,AR138,BJ138,BD138,BP138,BV138,CH138,CZ138,CN138,DF138,CB138,DR138,DX138,ED138,EJ138,EP138,EV138,FB138,DL138))</f>
        <v/>
      </c>
      <c r="N138" s="123" t="str">
        <f t="shared" si="81"/>
        <v/>
      </c>
      <c r="O138" s="124">
        <f>IFERROR(INDEX(DATASHEET!$A$1:$GG$231,MATCH(L3VA!$A138,DATASHEET!$A$1:$A$231,0),MATCH(L3VA!P$2,DATASHEET!$A$1:$GG$1,0)),"")</f>
        <v>0</v>
      </c>
      <c r="P138" s="105">
        <f>IF(VLOOKUP(L3VA!$A138,DATASHEET!$A$2:$EW$231,22,FALSE)="","",VLOOKUP(L3VA!$A138,DATASHEET!$A$2:$EW$231,22,FALSE))</f>
        <v>1</v>
      </c>
      <c r="Q138" s="105" t="str">
        <f t="shared" si="82"/>
        <v/>
      </c>
      <c r="R138" s="106" t="str">
        <f>IF(ISBLANK(DATASHEET!AF126),"",DATASHEET!AF126)</f>
        <v/>
      </c>
      <c r="S138" s="107" t="str">
        <f>IF(ISBLANK(DATASHEET!AG126),"",DATASHEET!AG126)</f>
        <v/>
      </c>
      <c r="T138" s="123" t="str">
        <f t="shared" si="83"/>
        <v/>
      </c>
      <c r="U138" s="124">
        <f>IFERROR(INDEX(DATASHEET!$A$1:$GG$231,MATCH(L3VA!$A138,DATASHEET!$A$1:$A$231,0),MATCH(L3VA!V$2,DATASHEET!$A$1:$GG$1,0)),"")</f>
        <v>0</v>
      </c>
      <c r="V138" s="105">
        <f>IF(VLOOKUP(L3VA!$A138,DATASHEET!$A$2:$EW$231,27,FALSE)="","",VLOOKUP(L3VA!$A138,DATASHEET!$A$2:$EW$231,27,FALSE))</f>
        <v>1</v>
      </c>
      <c r="W138" s="105" t="str">
        <f t="shared" si="84"/>
        <v/>
      </c>
      <c r="X138" s="106" t="str">
        <f>IF(ISBLANK(DATASHEET!AK126),"",DATASHEET!AK126)</f>
        <v>RAB</v>
      </c>
      <c r="Y138" s="107" t="str">
        <f>IF(ISBLANK(DATASHEET!AL126),"",DATASHEET!AL126)</f>
        <v>12B-BI-1</v>
      </c>
      <c r="Z138" s="123" t="str">
        <f t="shared" si="85"/>
        <v/>
      </c>
      <c r="AA138" s="124">
        <f>IFERROR(INDEX(DATASHEET!$A$1:$GG$231,MATCH(L3VA!$A138,DATASHEET!$A$1:$A$231,0),MATCH(L3VA!AB$2,DATASHEET!$A$1:$GG$1,0)),"")</f>
        <v>0</v>
      </c>
      <c r="AB138" s="105" t="str">
        <f>IF(VLOOKUP(L3VA!$A138,DATASHEET!$A$2:$EW$231,32,FALSE)="","",VLOOKUP(L3VA!$A138,DATASHEET!$A$2:$EW$231,32,FALSE))</f>
        <v/>
      </c>
      <c r="AC138" s="105" t="str">
        <f t="shared" si="86"/>
        <v/>
      </c>
      <c r="AD138" s="106" t="str">
        <f>IF(ISBLANK(DATASHEET!AP126),"",DATASHEET!AP126)</f>
        <v/>
      </c>
      <c r="AE138" s="107" t="str">
        <f>IF(ISBLANK(DATASHEET!AQ126),"",DATASHEET!AQ126)</f>
        <v/>
      </c>
      <c r="AF138" s="123" t="str">
        <f t="shared" si="87"/>
        <v/>
      </c>
      <c r="AG138" s="124">
        <f>IFERROR(INDEX(DATASHEET!$A$1:$GG$231,MATCH(L3VA!$A138,DATASHEET!$A$1:$A$231,0),MATCH(L3VA!AH$2,DATASHEET!$A$1:$GG$1,0)),"")</f>
        <v>0</v>
      </c>
      <c r="AH138" s="105" t="str">
        <f>IF(VLOOKUP(L3VA!$A138,DATASHEET!$A$2:$EW$231,37,FALSE)="","",VLOOKUP(L3VA!$A138,DATASHEET!$A$2:$EW$231,37,FALSE))</f>
        <v>RAB</v>
      </c>
      <c r="AI138" s="105" t="str">
        <f t="shared" si="88"/>
        <v/>
      </c>
      <c r="AJ138" s="106" t="str">
        <f>IF(ISBLANK(DATASHEET!AU126),"",DATASHEET!AU126)</f>
        <v>MB</v>
      </c>
      <c r="AK138" s="107" t="str">
        <f>IF(ISBLANK(DATASHEET!AV126),"",DATASHEET!AV126)</f>
        <v>12D-CH-2</v>
      </c>
      <c r="AL138" s="123" t="str">
        <f t="shared" si="89"/>
        <v/>
      </c>
      <c r="AM138" s="124">
        <f>IFERROR(INDEX(DATASHEET!$A$1:$GG$231,MATCH(L3VA!$A138,DATASHEET!$A$1:$A$231,0),MATCH(L3VA!AN$2,DATASHEET!$A$1:$GG$1,0)),"")</f>
        <v>0</v>
      </c>
      <c r="AN138" s="105" t="str">
        <f>IF(VLOOKUP(L3VA!$A138,DATASHEET!$A$2:$EW$231,42,FALSE)="","",VLOOKUP(L3VA!$A138,DATASHEET!$A$2:$EW$231,42,FALSE))</f>
        <v/>
      </c>
      <c r="AO138" s="105" t="str">
        <f t="shared" si="90"/>
        <v/>
      </c>
      <c r="AP138" s="106" t="str">
        <f>IF(ISBLANK(DATASHEET!AZ126),"",DATASHEET!AZ126)</f>
        <v/>
      </c>
      <c r="AQ138" s="107" t="str">
        <f>IF(ISBLANK(DATASHEET!BA126),"",DATASHEET!BA126)</f>
        <v/>
      </c>
      <c r="AR138" s="123" t="str">
        <f t="shared" si="91"/>
        <v/>
      </c>
      <c r="AS138" s="124">
        <f>IFERROR(INDEX(DATASHEET!$A$1:$GG$231,MATCH(L3VA!$A138,DATASHEET!$A$1:$A$231,0),MATCH(L3VA!AT$2,DATASHEET!$A$1:$GG$1,0)),"")</f>
        <v>0</v>
      </c>
      <c r="AT138" s="105" t="str">
        <f>IF(VLOOKUP(L3VA!$A138,DATASHEET!$A$2:$EW$231,47,FALSE)="","",VLOOKUP(L3VA!$A138,DATASHEET!$A$2:$EW$231,47,FALSE))</f>
        <v>MB</v>
      </c>
      <c r="AU138" s="105" t="str">
        <f t="shared" si="92"/>
        <v/>
      </c>
      <c r="AV138" s="106" t="str">
        <f>IF(ISBLANK(DATASHEET!BE126),"",DATASHEET!BE126)</f>
        <v/>
      </c>
      <c r="AW138" s="107" t="str">
        <f>IF(ISBLANK(DATASHEET!BF126),"",DATASHEET!BF126)</f>
        <v/>
      </c>
      <c r="AX138" s="123" t="str">
        <f t="shared" si="93"/>
        <v/>
      </c>
      <c r="AY138" s="124">
        <f>IFERROR(INDEX(DATASHEET!$A$1:$GG$231,MATCH(L3VA!$A138,DATASHEET!$A$1:$A$231,0),MATCH(L3VA!AZ$2,DATASHEET!$A$1:$GG$1,0)),"")</f>
        <v>0</v>
      </c>
      <c r="AZ138" s="105" t="str">
        <f>IF(VLOOKUP(L3VA!$A138,DATASHEET!$A$2:$EW$231,52,FALSE)="","",VLOOKUP(L3VA!$A138,DATASHEET!$A$2:$EW$231,52,FALSE))</f>
        <v/>
      </c>
      <c r="BA138" s="105" t="str">
        <f t="shared" si="94"/>
        <v/>
      </c>
      <c r="BB138" s="106" t="str">
        <f>IF(ISBLANK(DATASHEET!BJ126),"",DATASHEET!BJ126)</f>
        <v/>
      </c>
      <c r="BC138" s="107" t="str">
        <f>IF(ISBLANK(DATASHEET!BK126),"",DATASHEET!BK126)</f>
        <v/>
      </c>
      <c r="BD138" s="123" t="str">
        <f t="shared" si="95"/>
        <v/>
      </c>
      <c r="BE138" s="124">
        <f>IFERROR(INDEX(DATASHEET!$A$1:$GG$231,MATCH(L3VA!$A138,DATASHEET!$A$1:$A$231,0),MATCH(L3VA!BF$2,DATASHEET!$A$1:$GG$1,0)),"")</f>
        <v>0</v>
      </c>
      <c r="BF138" s="105" t="str">
        <f>IF(VLOOKUP(L3VA!$A138,DATASHEET!$A$2:$EW$231,57,FALSE)="","",VLOOKUP(L3VA!$A138,DATASHEET!$A$2:$EW$231,57,FALSE))</f>
        <v/>
      </c>
      <c r="BG138" s="105" t="str">
        <f t="shared" si="96"/>
        <v/>
      </c>
      <c r="BH138" s="106" t="str">
        <f>IF(ISBLANK(DATASHEET!BO126),"",DATASHEET!BO126)</f>
        <v/>
      </c>
      <c r="BI138" s="107" t="str">
        <f>IF(ISBLANK(DATASHEET!BP126),"",DATASHEET!BP126)</f>
        <v/>
      </c>
      <c r="BJ138" s="123" t="str">
        <f t="shared" si="97"/>
        <v/>
      </c>
      <c r="BK138" s="124">
        <f>IFERROR(INDEX(DATASHEET!$A$1:$GG$231,MATCH(L3VA!$A138,DATASHEET!$A$1:$A$231,0),MATCH(L3VA!BL$2,DATASHEET!$A$1:$GG$1,0)),"")</f>
        <v>0</v>
      </c>
      <c r="BL138" s="105" t="str">
        <f>IF(VLOOKUP(L3VA!$A138,DATASHEET!$A$2:$EW$231,62,FALSE)="","",VLOOKUP(L3VA!$A138,DATASHEET!$A$2:$EW$231,62,FALSE))</f>
        <v/>
      </c>
      <c r="BM138" s="105" t="str">
        <f t="shared" si="98"/>
        <v/>
      </c>
      <c r="BN138" s="106" t="str">
        <f>IF(ISBLANK(DATASHEET!BT126),"",DATASHEET!BT126)</f>
        <v/>
      </c>
      <c r="BO138" s="107" t="str">
        <f>IF(ISBLANK(DATASHEET!BU126),"",DATASHEET!BU126)</f>
        <v/>
      </c>
      <c r="BP138" s="123" t="str">
        <f t="shared" si="99"/>
        <v/>
      </c>
      <c r="BQ138" s="124">
        <f>IFERROR(INDEX(DATASHEET!$A$1:$GG$231,MATCH(L3VA!$A138,DATASHEET!$A$1:$A$231,0),MATCH(L3VA!BR$2,DATASHEET!$A$1:$GG$1,0)),"")</f>
        <v>0</v>
      </c>
      <c r="BR138" s="105" t="str">
        <f>IF(VLOOKUP(L3VA!$A138,DATASHEET!$A$2:$EW$231,67,FALSE)="","",VLOOKUP(L3VA!$A138,DATASHEET!$A$2:$EW$231,67,FALSE))</f>
        <v/>
      </c>
      <c r="BS138" s="105" t="str">
        <f t="shared" si="100"/>
        <v/>
      </c>
      <c r="BT138" s="106" t="str">
        <f>IF(ISBLANK(DATASHEET!BY126),"",DATASHEET!BY126)</f>
        <v/>
      </c>
      <c r="BU138" s="107" t="str">
        <f>IF(ISBLANK(DATASHEET!BZ126),"",DATASHEET!BZ126)</f>
        <v/>
      </c>
      <c r="BV138" s="123" t="str">
        <f t="shared" si="101"/>
        <v/>
      </c>
      <c r="BW138" s="124">
        <f>IFERROR(INDEX(DATASHEET!$A$1:$GG$231,MATCH(L3VA!$A138,DATASHEET!$A$1:$A$231,0),MATCH(L3VA!BX$2,DATASHEET!$A$1:$GG$1,0)),"")</f>
        <v>0</v>
      </c>
      <c r="BX138" s="105" t="str">
        <f>IF(VLOOKUP(L3VA!$A138,DATASHEET!$A$2:$EW$231,77,FALSE)="","",VLOOKUP(L3VA!$A138,DATASHEET!$A$2:$EW$231,77,FALSE))</f>
        <v/>
      </c>
      <c r="BY138" s="105" t="str">
        <f t="shared" si="102"/>
        <v/>
      </c>
      <c r="BZ138" s="106" t="str">
        <f>IF(ISBLANK(DATASHEET!CI126),"",DATASHEET!CI126)</f>
        <v/>
      </c>
      <c r="CA138" s="107" t="str">
        <f>IF(ISBLANK(DATASHEET!CJ126),"",DATASHEET!CJ126)</f>
        <v/>
      </c>
      <c r="CB138" s="123" t="str">
        <f t="shared" si="103"/>
        <v/>
      </c>
      <c r="CC138" s="124">
        <f>IFERROR(INDEX(DATASHEET!$A$1:$GG$231,MATCH(L3VA!$A138,DATASHEET!$A$1:$A$231,0),MATCH(L3VA!CD$2,DATASHEET!$A$1:$GG$1,0)),"")</f>
        <v>0</v>
      </c>
      <c r="CD138" s="105" t="str">
        <f>IF(VLOOKUP(L3VA!$A138,DATASHEET!$A$2:$EW$231,82,FALSE)="","",VLOOKUP(L3VA!$A138,DATASHEET!$A$2:$EW$231,82,FALSE))</f>
        <v>JWE</v>
      </c>
      <c r="CE138" s="105" t="str">
        <f t="shared" si="104"/>
        <v/>
      </c>
      <c r="CF138" s="106" t="str">
        <f>IF(ISBLANK(DATASHEET!CN126),"",DATASHEET!CN126)</f>
        <v/>
      </c>
      <c r="CG138" s="107" t="str">
        <f>IF(ISBLANK(DATASHEET!CO126),"",DATASHEET!CO126)</f>
        <v/>
      </c>
      <c r="CH138" s="123" t="str">
        <f t="shared" si="105"/>
        <v/>
      </c>
      <c r="CI138" s="124">
        <f>IFERROR(INDEX(DATASHEET!$A$1:$GG$231,MATCH(L3VA!$A138,DATASHEET!$A$1:$A$231,0),MATCH(L3VA!CJ$2,DATASHEET!$A$1:$GG$1,0)),"")</f>
        <v>0</v>
      </c>
      <c r="CJ138" s="105" t="str">
        <f>IF(VLOOKUP(L3VA!$A138,DATASHEET!$A$2:$EW$231,87,FALSE)="","",VLOOKUP(L3VA!$A138,DATASHEET!$A$2:$EW$231,87,FALSE))</f>
        <v/>
      </c>
      <c r="CK138" s="105" t="str">
        <f t="shared" si="79"/>
        <v/>
      </c>
      <c r="CL138" s="106" t="str">
        <f>IF(ISBLANK(DATASHEET!CS126),"",DATASHEET!CS126)</f>
        <v/>
      </c>
      <c r="CM138" s="107" t="str">
        <f>IF(ISBLANK(DATASHEET!CT126),"",DATASHEET!CT126)</f>
        <v/>
      </c>
      <c r="CN138" s="123" t="str">
        <f t="shared" si="106"/>
        <v/>
      </c>
      <c r="CO138" s="124">
        <f>IFERROR(INDEX(DATASHEET!$A$1:$GG$231,MATCH(L3VA!$A138,DATASHEET!$A$1:$A$231,0),MATCH(L3VA!CP$2,DATASHEET!$A$1:$GG$1,0)),"")</f>
        <v>0</v>
      </c>
      <c r="CP138" s="105" t="str">
        <f>IF(VLOOKUP(L3VA!$A138,DATASHEET!$A$2:$EW$231,92,FALSE)="","",VLOOKUP(L3VA!$A138,DATASHEET!$A$2:$EW$231,92,FALSE))</f>
        <v/>
      </c>
      <c r="CQ138" s="105" t="str">
        <f t="shared" si="107"/>
        <v/>
      </c>
      <c r="CR138" s="106" t="str">
        <f>IF(ISBLANK(DATASHEET!CX126),"",DATASHEET!CX126)</f>
        <v/>
      </c>
      <c r="CS138" s="107" t="str">
        <f>IF(ISBLANK(DATASHEET!CY126),"",DATASHEET!CY126)</f>
        <v/>
      </c>
      <c r="CT138" s="123" t="str">
        <f t="shared" si="108"/>
        <v/>
      </c>
      <c r="CU138" s="124">
        <f>IFERROR(INDEX(DATASHEET!$A$1:$GG$231,MATCH(L3VA!$A138,DATASHEET!$A$1:$A$231,0),MATCH(L3VA!CV$2,DATASHEET!$A$1:$GG$1,0)),"")</f>
        <v>0</v>
      </c>
      <c r="CV138" s="105" t="str">
        <f>IF(VLOOKUP(L3VA!$A138,DATASHEET!$A$2:$EW$231,107,FALSE)="","",VLOOKUP(L3VA!$A138,DATASHEET!$A$2:$EW$231,107,FALSE))</f>
        <v/>
      </c>
      <c r="CW138" s="105" t="str">
        <f t="shared" si="109"/>
        <v/>
      </c>
      <c r="CX138" s="106" t="str">
        <f>IF(ISBLANK(DATASHEET!DC126),"",DATASHEET!DC126)</f>
        <v/>
      </c>
      <c r="CY138" s="107" t="str">
        <f>IF(ISBLANK(DATASHEET!DD126),"",DATASHEET!DD126)</f>
        <v/>
      </c>
      <c r="CZ138" s="123" t="str">
        <f t="shared" si="110"/>
        <v/>
      </c>
      <c r="DA138" s="124">
        <f>IFERROR(INDEX(DATASHEET!$A$1:$GG$231,MATCH(L3VA!$A138,DATASHEET!$A$1:$A$231,0),MATCH(L3VA!DB$2,DATASHEET!$A$1:$GG$1,0)),"")</f>
        <v>0</v>
      </c>
      <c r="DB138" s="105" t="str">
        <f>IF(VLOOKUP(L3VA!$A138,DATASHEET!$A$2:$EW$231,97,FALSE)="","",VLOOKUP(L3VA!$A138,DATASHEET!$A$2:$EW$231,97,FALSE))</f>
        <v/>
      </c>
      <c r="DC138" s="105" t="str">
        <f t="shared" si="111"/>
        <v/>
      </c>
      <c r="DD138" s="106" t="str">
        <f>IF(ISBLANK(DATASHEET!DH126),"",DATASHEET!DH126)</f>
        <v/>
      </c>
      <c r="DE138" s="107" t="str">
        <f>IF(ISBLANK(DATASHEET!DI126),"",DATASHEET!DI126)</f>
        <v/>
      </c>
      <c r="DF138" s="123" t="str">
        <f t="shared" si="112"/>
        <v/>
      </c>
      <c r="DG138" s="124">
        <f>IFERROR(INDEX(DATASHEET!$A$1:$GG$231,MATCH(L3VA!$A138,DATASHEET!$A$1:$A$231,0),MATCH(L3VA!DH$2,DATASHEET!$A$1:$GG$1,0)),"")</f>
        <v>0</v>
      </c>
      <c r="DH138" s="105" t="str">
        <f>IF(VLOOKUP(L3VA!$A138,DATASHEET!$A$2:$EW$231,102,FALSE)="","",VLOOKUP(L3VA!$A138,DATASHEET!$A$2:$EW$231,102,FALSE))</f>
        <v/>
      </c>
      <c r="DI138" s="105" t="str">
        <f t="shared" si="113"/>
        <v/>
      </c>
      <c r="DJ138" s="106" t="str">
        <f>IF(ISBLANK(DATASHEET!DM126),"",DATASHEET!DM126)</f>
        <v/>
      </c>
      <c r="DK138" s="107" t="str">
        <f>IF(ISBLANK(DATASHEET!DN126),"",DATASHEET!DN126)</f>
        <v/>
      </c>
      <c r="DL138" s="123" t="str">
        <f t="shared" si="114"/>
        <v/>
      </c>
      <c r="DM138" s="124">
        <f>IFERROR(INDEX(DATASHEET!$A$1:$GG$231,MATCH(L3VA!$A138,DATASHEET!$A$1:$A$231,0),MATCH(L3VA!DN$2,DATASHEET!$A$1:$GG$1,0)),"")</f>
        <v>0</v>
      </c>
      <c r="DN138" s="105" t="str">
        <f>IF(VLOOKUP(L3VA!$A138,DATASHEET!$A$2:$FW$231,112,FALSE)="","",VLOOKUP(L3VA!$A138,DATASHEET!$A$2:$FW$231,112,FALSE))</f>
        <v/>
      </c>
      <c r="DO138" s="105" t="str">
        <f t="shared" si="80"/>
        <v/>
      </c>
      <c r="DP138" s="106" t="str">
        <f>IF(ISBLANK(DATASHEET!DR126),"",DATASHEET!DR126)</f>
        <v/>
      </c>
      <c r="DQ138" s="107" t="str">
        <f>IF(ISBLANK(DATASHEET!DS126),"",DATASHEET!DS126)</f>
        <v/>
      </c>
      <c r="DR138" s="123" t="str">
        <f t="shared" si="115"/>
        <v/>
      </c>
      <c r="DS138" s="124">
        <f>IFERROR(INDEX(DATASHEET!$A$1:$GG$231,MATCH(L3VA!$A138,DATASHEET!$A$1:$A$231,0),MATCH(L3VA!DT$2,DATASHEET!$A$1:$GG$1,0)),"")</f>
        <v>0</v>
      </c>
      <c r="DT138" s="105" t="str">
        <f>IF(VLOOKUP(L3VA!$A138,DATASHEET!$A$2:$EW$231,117,FALSE)="","",VLOOKUP(L3VA!$A138,DATASHEET!$A$2:$EW$231,117,FALSE))</f>
        <v/>
      </c>
      <c r="DU138" s="105" t="str">
        <f t="shared" si="116"/>
        <v/>
      </c>
      <c r="DV138" s="106" t="str">
        <f>IF(ISBLANK(DATASHEET!DW126),"",DATASHEET!DW126)</f>
        <v>GRY</v>
      </c>
      <c r="DW138" s="107" t="str">
        <f>IF(ISBLANK(DATASHEET!DX126),"",DATASHEET!DX126)</f>
        <v>12E-P&amp;E-5</v>
      </c>
      <c r="DX138" s="123" t="str">
        <f t="shared" si="117"/>
        <v/>
      </c>
      <c r="DY138" s="124" t="str">
        <f>IFERROR(INDEX(DATASHEET!$A$1:$GG$231,MATCH(L3VA!$A138,DATASHEET!$A$1:$A$231,0),MATCH(L3VA!DZ$2,DATASHEET!$A$1:$GG$1,0)),"")</f>
        <v/>
      </c>
      <c r="DZ138" s="105" t="str">
        <f>IF(VLOOKUP(L3VA!$A138,DATASHEET!$A$2:$EW$231,122,FALSE)="","",VLOOKUP(L3VA!$A138,DATASHEET!$A$2:$EW$231,122,FALSE))</f>
        <v/>
      </c>
      <c r="EA138" s="105" t="str">
        <f t="shared" si="118"/>
        <v/>
      </c>
      <c r="EB138" s="106" t="str">
        <f>IF(ISBLANK(DATASHEET!EB126),"",DATASHEET!EB126)</f>
        <v/>
      </c>
      <c r="EC138" s="107" t="str">
        <f>IF(ISBLANK(DATASHEET!EC126),"",DATASHEET!EC126)</f>
        <v/>
      </c>
      <c r="ED138" s="123" t="str">
        <f t="shared" si="119"/>
        <v/>
      </c>
      <c r="EE138" s="124">
        <f>IFERROR(INDEX(DATASHEET!$A$1:$GG$231,MATCH(L3VA!$A138,DATASHEET!$A$1:$A$231,0),MATCH(L3VA!EF$2,DATASHEET!$A$1:$GG$1,0)),"")</f>
        <v>0</v>
      </c>
      <c r="EF138" s="105" t="str">
        <f>IF(VLOOKUP(L3VA!$A138,DATASHEET!$A$2:$EW$231,127,FALSE)="","",VLOOKUP(L3VA!$A138,DATASHEET!$A$2:$EW$231,127,FALSE))</f>
        <v>GRY</v>
      </c>
      <c r="EG138" s="105" t="str">
        <f t="shared" si="120"/>
        <v/>
      </c>
      <c r="EH138" s="106" t="str">
        <f>IF(ISBLANK(DATASHEET!EG126),"",DATASHEET!EG126)</f>
        <v/>
      </c>
      <c r="EI138" s="107" t="str">
        <f>IF(ISBLANK(DATASHEET!EH126),"",DATASHEET!EH126)</f>
        <v/>
      </c>
      <c r="EJ138" s="123" t="str">
        <f t="shared" si="121"/>
        <v/>
      </c>
      <c r="EK138" s="124">
        <f>IFERROR(INDEX(DATASHEET!$A$1:$GG$231,MATCH(L3VA!$A138,DATASHEET!$A$1:$A$231,0),MATCH(L3VA!EL$2,DATASHEET!$A$1:$GG$1,0)),"")</f>
        <v>0</v>
      </c>
      <c r="EL138" s="105" t="str">
        <f>IF(VLOOKUP(L3VA!$A138,DATASHEET!$A$2:$EW$231,132,FALSE)="","",VLOOKUP(L3VA!$A138,DATASHEET!$A$2:$EW$231,132,FALSE))</f>
        <v/>
      </c>
      <c r="EM138" s="105" t="str">
        <f t="shared" si="122"/>
        <v/>
      </c>
      <c r="EN138" s="106" t="str">
        <f>IF(ISBLANK(DATASHEET!EL126),"",DATASHEET!EL126)</f>
        <v>MSA</v>
      </c>
      <c r="EO138" s="107" t="str">
        <f>IF(ISBLANK(DATASHEET!EM126),"",DATASHEET!EM126)</f>
        <v>12C-PO-8</v>
      </c>
      <c r="EP138" s="123" t="str">
        <f t="shared" si="123"/>
        <v/>
      </c>
      <c r="EQ138" s="124">
        <f>IFERROR(INDEX(DATASHEET!$A$1:$GG$231,MATCH(L3VA!$A138,DATASHEET!$A$1:$A$231,0),MATCH(L3VA!ER$2,DATASHEET!$A$1:$GG$1,0)),"")</f>
        <v>0</v>
      </c>
      <c r="ER138" s="105" t="str">
        <f>IF(VLOOKUP(L3VA!$A138,DATASHEET!$A$2:$EW$231,137,FALSE)="","",VLOOKUP(L3VA!$A138,DATASHEET!$A$2:$EW$231,137,FALSE))</f>
        <v/>
      </c>
      <c r="ES138" s="105" t="str">
        <f t="shared" si="124"/>
        <v/>
      </c>
      <c r="ET138" s="106" t="str">
        <f>IF(ISBLANK(DATASHEET!EQ126),"",DATASHEET!EQ126)</f>
        <v/>
      </c>
      <c r="EU138" s="107" t="str">
        <f>IF(ISBLANK(DATASHEET!ER126),"",DATASHEET!ER126)</f>
        <v/>
      </c>
      <c r="EV138" s="123" t="str">
        <f t="shared" si="125"/>
        <v/>
      </c>
      <c r="EW138" s="124">
        <f>IFERROR(INDEX(DATASHEET!$A$1:$GG$231,MATCH(L3VA!$A138,DATASHEET!$A$1:$A$231,0),MATCH(L3VA!EX$2,DATASHEET!$A$1:$GG$1,0)),"")</f>
        <v>0</v>
      </c>
      <c r="EX138" s="105" t="str">
        <f>IF(VLOOKUP(L3VA!$A138,DATASHEET!$A$2:$EW$231,142,FALSE)="","",VLOOKUP(L3VA!$A138,DATASHEET!$A$2:$EW$231,142,FALSE))</f>
        <v>MSA</v>
      </c>
      <c r="EY138" s="105" t="str">
        <f t="shared" si="126"/>
        <v/>
      </c>
      <c r="EZ138" s="106" t="str">
        <f>IF(ISBLANK(DATASHEET!EV126),"",DATASHEET!EV126)</f>
        <v/>
      </c>
      <c r="FA138" s="107" t="str">
        <f>IF(ISBLANK(DATASHEET!EW126),"",DATASHEET!EW126)</f>
        <v/>
      </c>
      <c r="FB138" s="123" t="str">
        <f t="shared" si="127"/>
        <v/>
      </c>
      <c r="FC138" s="124">
        <f>IFERROR(INDEX(DATASHEET!$A$1:$GG$231,MATCH(L3VA!$A138,DATASHEET!$A$1:$A$231,0),MATCH(L3VA!FD$2,DATASHEET!$A$1:$GG$1,0)),"")</f>
        <v>0</v>
      </c>
      <c r="FD138" s="105" t="str">
        <f>IF(VLOOKUP(L3VA!$A138,DATASHEET!$A$2:$FW$231,147,FALSE)="","",VLOOKUP(L3VA!$A138,DATASHEET!$A$2:$FW$231,147,FALSE))</f>
        <v/>
      </c>
      <c r="FE138" s="105" t="str">
        <f t="shared" si="128"/>
        <v/>
      </c>
      <c r="FF138" s="106" t="str">
        <f>IF(ISBLANK(DATASHEET!FA126),"",DATASHEET!FA126)</f>
        <v/>
      </c>
      <c r="FG138" s="107" t="str">
        <f>IF(ISBLANK(DATASHEET!FB126),"",DATASHEET!FB126)</f>
        <v/>
      </c>
    </row>
    <row r="139" spans="1:163" x14ac:dyDescent="0.25">
      <c r="A139" s="354">
        <f>DATASHEET!A127</f>
        <v>150782</v>
      </c>
      <c r="B139" s="42" t="str">
        <f>DATASHEET!B127</f>
        <v>MARPLES, Dani</v>
      </c>
      <c r="C139" s="109" t="str">
        <f>DATASHEET!C127</f>
        <v>12EW</v>
      </c>
      <c r="D139" s="110" t="str">
        <f>DATASHEET!D127</f>
        <v>F</v>
      </c>
      <c r="E139" s="110" t="str">
        <f>IFERROR(VLOOKUP(A139,'[5]Y12 Students'!$E$3:$I$271,5,FALSE),"")</f>
        <v>INTERNAL</v>
      </c>
      <c r="F139" s="110" t="str">
        <f>DATASHEET!E127</f>
        <v>N</v>
      </c>
      <c r="G139" s="110" t="str">
        <f>DATASHEET!F127</f>
        <v>White - British</v>
      </c>
      <c r="H139" s="110" t="str">
        <f>DATASHEET!G127</f>
        <v>N</v>
      </c>
      <c r="I139" s="110" t="str">
        <f>DATASHEET!H127</f>
        <v>N</v>
      </c>
      <c r="J139" s="111" t="str">
        <f>DATASHEET!J127</f>
        <v>4.75+ (C/B)</v>
      </c>
      <c r="K139" s="104" t="str">
        <f t="shared" si="77"/>
        <v/>
      </c>
      <c r="L139" s="104" t="str">
        <f t="shared" si="78"/>
        <v/>
      </c>
      <c r="M139" s="336" t="str">
        <f>IF(COUNT(L3VA!$N139,L3VA!$Z139,L3VA!$T139,L3VA!$AF139,L3VA!$AX139,L3VA!$AR139,L3VA!$BJ139,L3VA!$BD139,L3VA!$BP139,L3VA!#REF!,L3VA!$AL139,L3VA!$BV139,L3VA!$CH139,L3VA!$CZ139,L3VA!$CN139,L3VA!$DF139,L3VA!$CB139,L3VA!#REF!,L3VA!$DR139,L3VA!$DX139,L3VA!$ED139,L3VA!$EJ139,L3VA!$EP139,L3VA!$EV139,L3VA!$FB139,L3VA!$DL139)=0,"",AVERAGE(N139,Z139,T139,AF139,AL139,AX139,AR139,BJ139,BD139,BP139,BV139,CH139,CZ139,CN139,DF139,CB139,DR139,DX139,ED139,EJ139,EP139,EV139,FB139,DL139))</f>
        <v/>
      </c>
      <c r="N139" s="123" t="str">
        <f t="shared" si="81"/>
        <v/>
      </c>
      <c r="O139" s="124">
        <f>IFERROR(INDEX(DATASHEET!$A$1:$GG$231,MATCH(L3VA!$A139,DATASHEET!$A$1:$A$231,0),MATCH(L3VA!P$2,DATASHEET!$A$1:$GG$1,0)),"")</f>
        <v>0</v>
      </c>
      <c r="P139" s="105">
        <f>IF(VLOOKUP(L3VA!$A139,DATASHEET!$A$2:$EW$231,22,FALSE)="","",VLOOKUP(L3VA!$A139,DATASHEET!$A$2:$EW$231,22,FALSE))</f>
        <v>0</v>
      </c>
      <c r="Q139" s="105" t="str">
        <f t="shared" si="82"/>
        <v/>
      </c>
      <c r="R139" s="106" t="str">
        <f>IF(ISBLANK(DATASHEET!AF127),"",DATASHEET!AF127)</f>
        <v/>
      </c>
      <c r="S139" s="107" t="str">
        <f>IF(ISBLANK(DATASHEET!AG127),"",DATASHEET!AG127)</f>
        <v/>
      </c>
      <c r="T139" s="123" t="str">
        <f t="shared" si="83"/>
        <v/>
      </c>
      <c r="U139" s="124">
        <f>IFERROR(INDEX(DATASHEET!$A$1:$GG$231,MATCH(L3VA!$A139,DATASHEET!$A$1:$A$231,0),MATCH(L3VA!V$2,DATASHEET!$A$1:$GG$1,0)),"")</f>
        <v>0</v>
      </c>
      <c r="V139" s="105">
        <f>IF(VLOOKUP(L3VA!$A139,DATASHEET!$A$2:$EW$231,27,FALSE)="","",VLOOKUP(L3VA!$A139,DATASHEET!$A$2:$EW$231,27,FALSE))</f>
        <v>0</v>
      </c>
      <c r="W139" s="105" t="str">
        <f t="shared" si="84"/>
        <v/>
      </c>
      <c r="X139" s="106" t="str">
        <f>IF(ISBLANK(DATASHEET!AK127),"",DATASHEET!AK127)</f>
        <v/>
      </c>
      <c r="Y139" s="107" t="str">
        <f>IF(ISBLANK(DATASHEET!AL127),"",DATASHEET!AL127)</f>
        <v/>
      </c>
      <c r="Z139" s="123" t="str">
        <f t="shared" si="85"/>
        <v/>
      </c>
      <c r="AA139" s="124">
        <f>IFERROR(INDEX(DATASHEET!$A$1:$GG$231,MATCH(L3VA!$A139,DATASHEET!$A$1:$A$231,0),MATCH(L3VA!AB$2,DATASHEET!$A$1:$GG$1,0)),"")</f>
        <v>0</v>
      </c>
      <c r="AB139" s="105" t="str">
        <f>IF(VLOOKUP(L3VA!$A139,DATASHEET!$A$2:$EW$231,32,FALSE)="","",VLOOKUP(L3VA!$A139,DATASHEET!$A$2:$EW$231,32,FALSE))</f>
        <v/>
      </c>
      <c r="AC139" s="105" t="str">
        <f t="shared" si="86"/>
        <v/>
      </c>
      <c r="AD139" s="106" t="str">
        <f>IF(ISBLANK(DATASHEET!AP127),"",DATASHEET!AP127)</f>
        <v/>
      </c>
      <c r="AE139" s="107" t="str">
        <f>IF(ISBLANK(DATASHEET!AQ127),"",DATASHEET!AQ127)</f>
        <v/>
      </c>
      <c r="AF139" s="123" t="str">
        <f t="shared" si="87"/>
        <v/>
      </c>
      <c r="AG139" s="124">
        <f>IFERROR(INDEX(DATASHEET!$A$1:$GG$231,MATCH(L3VA!$A139,DATASHEET!$A$1:$A$231,0),MATCH(L3VA!AH$2,DATASHEET!$A$1:$GG$1,0)),"")</f>
        <v>0</v>
      </c>
      <c r="AH139" s="105" t="str">
        <f>IF(VLOOKUP(L3VA!$A139,DATASHEET!$A$2:$EW$231,37,FALSE)="","",VLOOKUP(L3VA!$A139,DATASHEET!$A$2:$EW$231,37,FALSE))</f>
        <v/>
      </c>
      <c r="AI139" s="105" t="str">
        <f t="shared" si="88"/>
        <v/>
      </c>
      <c r="AJ139" s="106" t="str">
        <f>IF(ISBLANK(DATASHEET!AU127),"",DATASHEET!AU127)</f>
        <v/>
      </c>
      <c r="AK139" s="107" t="str">
        <f>IF(ISBLANK(DATASHEET!AV127),"",DATASHEET!AV127)</f>
        <v/>
      </c>
      <c r="AL139" s="123" t="str">
        <f t="shared" si="89"/>
        <v/>
      </c>
      <c r="AM139" s="124">
        <f>IFERROR(INDEX(DATASHEET!$A$1:$GG$231,MATCH(L3VA!$A139,DATASHEET!$A$1:$A$231,0),MATCH(L3VA!AN$2,DATASHEET!$A$1:$GG$1,0)),"")</f>
        <v>0</v>
      </c>
      <c r="AN139" s="105" t="str">
        <f>IF(VLOOKUP(L3VA!$A139,DATASHEET!$A$2:$EW$231,42,FALSE)="","",VLOOKUP(L3VA!$A139,DATASHEET!$A$2:$EW$231,42,FALSE))</f>
        <v/>
      </c>
      <c r="AO139" s="105" t="str">
        <f t="shared" si="90"/>
        <v/>
      </c>
      <c r="AP139" s="106" t="str">
        <f>IF(ISBLANK(DATASHEET!AZ127),"",DATASHEET!AZ127)</f>
        <v/>
      </c>
      <c r="AQ139" s="107" t="str">
        <f>IF(ISBLANK(DATASHEET!BA127),"",DATASHEET!BA127)</f>
        <v/>
      </c>
      <c r="AR139" s="123" t="str">
        <f t="shared" si="91"/>
        <v/>
      </c>
      <c r="AS139" s="124">
        <f>IFERROR(INDEX(DATASHEET!$A$1:$GG$231,MATCH(L3VA!$A139,DATASHEET!$A$1:$A$231,0),MATCH(L3VA!AT$2,DATASHEET!$A$1:$GG$1,0)),"")</f>
        <v>0</v>
      </c>
      <c r="AT139" s="105" t="str">
        <f>IF(VLOOKUP(L3VA!$A139,DATASHEET!$A$2:$EW$231,47,FALSE)="","",VLOOKUP(L3VA!$A139,DATASHEET!$A$2:$EW$231,47,FALSE))</f>
        <v/>
      </c>
      <c r="AU139" s="105" t="str">
        <f t="shared" si="92"/>
        <v/>
      </c>
      <c r="AV139" s="106" t="str">
        <f>IF(ISBLANK(DATASHEET!BE127),"",DATASHEET!BE127)</f>
        <v/>
      </c>
      <c r="AW139" s="107" t="str">
        <f>IF(ISBLANK(DATASHEET!BF127),"",DATASHEET!BF127)</f>
        <v/>
      </c>
      <c r="AX139" s="123" t="str">
        <f t="shared" si="93"/>
        <v/>
      </c>
      <c r="AY139" s="124">
        <f>IFERROR(INDEX(DATASHEET!$A$1:$GG$231,MATCH(L3VA!$A139,DATASHEET!$A$1:$A$231,0),MATCH(L3VA!AZ$2,DATASHEET!$A$1:$GG$1,0)),"")</f>
        <v>0</v>
      </c>
      <c r="AZ139" s="105" t="str">
        <f>IF(VLOOKUP(L3VA!$A139,DATASHEET!$A$2:$EW$231,52,FALSE)="","",VLOOKUP(L3VA!$A139,DATASHEET!$A$2:$EW$231,52,FALSE))</f>
        <v/>
      </c>
      <c r="BA139" s="105" t="str">
        <f t="shared" si="94"/>
        <v/>
      </c>
      <c r="BB139" s="106" t="str">
        <f>IF(ISBLANK(DATASHEET!BJ127),"",DATASHEET!BJ127)</f>
        <v/>
      </c>
      <c r="BC139" s="107" t="str">
        <f>IF(ISBLANK(DATASHEET!BK127),"",DATASHEET!BK127)</f>
        <v/>
      </c>
      <c r="BD139" s="123" t="str">
        <f t="shared" si="95"/>
        <v/>
      </c>
      <c r="BE139" s="124">
        <f>IFERROR(INDEX(DATASHEET!$A$1:$GG$231,MATCH(L3VA!$A139,DATASHEET!$A$1:$A$231,0),MATCH(L3VA!BF$2,DATASHEET!$A$1:$GG$1,0)),"")</f>
        <v>0</v>
      </c>
      <c r="BF139" s="105" t="str">
        <f>IF(VLOOKUP(L3VA!$A139,DATASHEET!$A$2:$EW$231,57,FALSE)="","",VLOOKUP(L3VA!$A139,DATASHEET!$A$2:$EW$231,57,FALSE))</f>
        <v/>
      </c>
      <c r="BG139" s="105" t="str">
        <f t="shared" si="96"/>
        <v/>
      </c>
      <c r="BH139" s="106" t="str">
        <f>IF(ISBLANK(DATASHEET!BO127),"",DATASHEET!BO127)</f>
        <v/>
      </c>
      <c r="BI139" s="107" t="str">
        <f>IF(ISBLANK(DATASHEET!BP127),"",DATASHEET!BP127)</f>
        <v/>
      </c>
      <c r="BJ139" s="123" t="str">
        <f t="shared" si="97"/>
        <v/>
      </c>
      <c r="BK139" s="124">
        <f>IFERROR(INDEX(DATASHEET!$A$1:$GG$231,MATCH(L3VA!$A139,DATASHEET!$A$1:$A$231,0),MATCH(L3VA!BL$2,DATASHEET!$A$1:$GG$1,0)),"")</f>
        <v>0</v>
      </c>
      <c r="BL139" s="105" t="str">
        <f>IF(VLOOKUP(L3VA!$A139,DATASHEET!$A$2:$EW$231,62,FALSE)="","",VLOOKUP(L3VA!$A139,DATASHEET!$A$2:$EW$231,62,FALSE))</f>
        <v/>
      </c>
      <c r="BM139" s="105" t="str">
        <f t="shared" si="98"/>
        <v/>
      </c>
      <c r="BN139" s="106" t="str">
        <f>IF(ISBLANK(DATASHEET!BT127),"",DATASHEET!BT127)</f>
        <v/>
      </c>
      <c r="BO139" s="107" t="str">
        <f>IF(ISBLANK(DATASHEET!BU127),"",DATASHEET!BU127)</f>
        <v/>
      </c>
      <c r="BP139" s="123" t="str">
        <f t="shared" si="99"/>
        <v/>
      </c>
      <c r="BQ139" s="124">
        <f>IFERROR(INDEX(DATASHEET!$A$1:$GG$231,MATCH(L3VA!$A139,DATASHEET!$A$1:$A$231,0),MATCH(L3VA!BR$2,DATASHEET!$A$1:$GG$1,0)),"")</f>
        <v>0</v>
      </c>
      <c r="BR139" s="105" t="str">
        <f>IF(VLOOKUP(L3VA!$A139,DATASHEET!$A$2:$EW$231,67,FALSE)="","",VLOOKUP(L3VA!$A139,DATASHEET!$A$2:$EW$231,67,FALSE))</f>
        <v/>
      </c>
      <c r="BS139" s="105" t="str">
        <f t="shared" si="100"/>
        <v/>
      </c>
      <c r="BT139" s="106" t="str">
        <f>IF(ISBLANK(DATASHEET!BY127),"",DATASHEET!BY127)</f>
        <v/>
      </c>
      <c r="BU139" s="107" t="str">
        <f>IF(ISBLANK(DATASHEET!BZ127),"",DATASHEET!BZ127)</f>
        <v/>
      </c>
      <c r="BV139" s="123" t="str">
        <f t="shared" si="101"/>
        <v/>
      </c>
      <c r="BW139" s="124">
        <f>IFERROR(INDEX(DATASHEET!$A$1:$GG$231,MATCH(L3VA!$A139,DATASHEET!$A$1:$A$231,0),MATCH(L3VA!BX$2,DATASHEET!$A$1:$GG$1,0)),"")</f>
        <v>0</v>
      </c>
      <c r="BX139" s="105" t="str">
        <f>IF(VLOOKUP(L3VA!$A139,DATASHEET!$A$2:$EW$231,77,FALSE)="","",VLOOKUP(L3VA!$A139,DATASHEET!$A$2:$EW$231,77,FALSE))</f>
        <v/>
      </c>
      <c r="BY139" s="105" t="str">
        <f t="shared" si="102"/>
        <v/>
      </c>
      <c r="BZ139" s="106" t="str">
        <f>IF(ISBLANK(DATASHEET!CI127),"",DATASHEET!CI127)</f>
        <v/>
      </c>
      <c r="CA139" s="107" t="str">
        <f>IF(ISBLANK(DATASHEET!CJ127),"",DATASHEET!CJ127)</f>
        <v/>
      </c>
      <c r="CB139" s="123" t="str">
        <f t="shared" si="103"/>
        <v/>
      </c>
      <c r="CC139" s="124">
        <f>IFERROR(INDEX(DATASHEET!$A$1:$GG$231,MATCH(L3VA!$A139,DATASHEET!$A$1:$A$231,0),MATCH(L3VA!CD$2,DATASHEET!$A$1:$GG$1,0)),"")</f>
        <v>0</v>
      </c>
      <c r="CD139" s="105" t="str">
        <f>IF(VLOOKUP(L3VA!$A139,DATASHEET!$A$2:$EW$231,82,FALSE)="","",VLOOKUP(L3VA!$A139,DATASHEET!$A$2:$EW$231,82,FALSE))</f>
        <v>BH</v>
      </c>
      <c r="CE139" s="105" t="str">
        <f t="shared" si="104"/>
        <v/>
      </c>
      <c r="CF139" s="106" t="str">
        <f>IF(ISBLANK(DATASHEET!CN127),"",DATASHEET!CN127)</f>
        <v/>
      </c>
      <c r="CG139" s="107" t="str">
        <f>IF(ISBLANK(DATASHEET!CO127),"",DATASHEET!CO127)</f>
        <v/>
      </c>
      <c r="CH139" s="123" t="str">
        <f t="shared" si="105"/>
        <v/>
      </c>
      <c r="CI139" s="124">
        <f>IFERROR(INDEX(DATASHEET!$A$1:$GG$231,MATCH(L3VA!$A139,DATASHEET!$A$1:$A$231,0),MATCH(L3VA!CJ$2,DATASHEET!$A$1:$GG$1,0)),"")</f>
        <v>0</v>
      </c>
      <c r="CJ139" s="105" t="str">
        <f>IF(VLOOKUP(L3VA!$A139,DATASHEET!$A$2:$EW$231,87,FALSE)="","",VLOOKUP(L3VA!$A139,DATASHEET!$A$2:$EW$231,87,FALSE))</f>
        <v/>
      </c>
      <c r="CK139" s="105" t="str">
        <f t="shared" si="79"/>
        <v/>
      </c>
      <c r="CL139" s="106" t="str">
        <f>IF(ISBLANK(DATASHEET!CS127),"",DATASHEET!CS127)</f>
        <v/>
      </c>
      <c r="CM139" s="107" t="str">
        <f>IF(ISBLANK(DATASHEET!CT127),"",DATASHEET!CT127)</f>
        <v/>
      </c>
      <c r="CN139" s="123" t="str">
        <f t="shared" si="106"/>
        <v/>
      </c>
      <c r="CO139" s="124">
        <f>IFERROR(INDEX(DATASHEET!$A$1:$GG$231,MATCH(L3VA!$A139,DATASHEET!$A$1:$A$231,0),MATCH(L3VA!CP$2,DATASHEET!$A$1:$GG$1,0)),"")</f>
        <v>0</v>
      </c>
      <c r="CP139" s="105" t="str">
        <f>IF(VLOOKUP(L3VA!$A139,DATASHEET!$A$2:$EW$231,92,FALSE)="","",VLOOKUP(L3VA!$A139,DATASHEET!$A$2:$EW$231,92,FALSE))</f>
        <v/>
      </c>
      <c r="CQ139" s="105" t="str">
        <f t="shared" si="107"/>
        <v/>
      </c>
      <c r="CR139" s="106" t="str">
        <f>IF(ISBLANK(DATASHEET!CX127),"",DATASHEET!CX127)</f>
        <v/>
      </c>
      <c r="CS139" s="107" t="str">
        <f>IF(ISBLANK(DATASHEET!CY127),"",DATASHEET!CY127)</f>
        <v/>
      </c>
      <c r="CT139" s="123" t="str">
        <f t="shared" si="108"/>
        <v/>
      </c>
      <c r="CU139" s="124">
        <f>IFERROR(INDEX(DATASHEET!$A$1:$GG$231,MATCH(L3VA!$A139,DATASHEET!$A$1:$A$231,0),MATCH(L3VA!CV$2,DATASHEET!$A$1:$GG$1,0)),"")</f>
        <v>0</v>
      </c>
      <c r="CV139" s="105" t="str">
        <f>IF(VLOOKUP(L3VA!$A139,DATASHEET!$A$2:$EW$231,107,FALSE)="","",VLOOKUP(L3VA!$A139,DATASHEET!$A$2:$EW$231,107,FALSE))</f>
        <v/>
      </c>
      <c r="CW139" s="105" t="str">
        <f t="shared" si="109"/>
        <v/>
      </c>
      <c r="CX139" s="106" t="str">
        <f>IF(ISBLANK(DATASHEET!DC127),"",DATASHEET!DC127)</f>
        <v/>
      </c>
      <c r="CY139" s="107" t="str">
        <f>IF(ISBLANK(DATASHEET!DD127),"",DATASHEET!DD127)</f>
        <v/>
      </c>
      <c r="CZ139" s="123" t="str">
        <f t="shared" si="110"/>
        <v/>
      </c>
      <c r="DA139" s="124">
        <f>IFERROR(INDEX(DATASHEET!$A$1:$GG$231,MATCH(L3VA!$A139,DATASHEET!$A$1:$A$231,0),MATCH(L3VA!DB$2,DATASHEET!$A$1:$GG$1,0)),"")</f>
        <v>0</v>
      </c>
      <c r="DB139" s="105" t="str">
        <f>IF(VLOOKUP(L3VA!$A139,DATASHEET!$A$2:$EW$231,97,FALSE)="","",VLOOKUP(L3VA!$A139,DATASHEET!$A$2:$EW$231,97,FALSE))</f>
        <v/>
      </c>
      <c r="DC139" s="105" t="str">
        <f t="shared" si="111"/>
        <v/>
      </c>
      <c r="DD139" s="106" t="str">
        <f>IF(ISBLANK(DATASHEET!DH127),"",DATASHEET!DH127)</f>
        <v/>
      </c>
      <c r="DE139" s="107" t="str">
        <f>IF(ISBLANK(DATASHEET!DI127),"",DATASHEET!DI127)</f>
        <v/>
      </c>
      <c r="DF139" s="123" t="str">
        <f t="shared" si="112"/>
        <v/>
      </c>
      <c r="DG139" s="124">
        <f>IFERROR(INDEX(DATASHEET!$A$1:$GG$231,MATCH(L3VA!$A139,DATASHEET!$A$1:$A$231,0),MATCH(L3VA!DH$2,DATASHEET!$A$1:$GG$1,0)),"")</f>
        <v>0</v>
      </c>
      <c r="DH139" s="105" t="str">
        <f>IF(VLOOKUP(L3VA!$A139,DATASHEET!$A$2:$EW$231,102,FALSE)="","",VLOOKUP(L3VA!$A139,DATASHEET!$A$2:$EW$231,102,FALSE))</f>
        <v/>
      </c>
      <c r="DI139" s="105" t="str">
        <f t="shared" si="113"/>
        <v/>
      </c>
      <c r="DJ139" s="106" t="str">
        <f>IF(ISBLANK(DATASHEET!DM127),"",DATASHEET!DM127)</f>
        <v/>
      </c>
      <c r="DK139" s="107" t="str">
        <f>IF(ISBLANK(DATASHEET!DN127),"",DATASHEET!DN127)</f>
        <v/>
      </c>
      <c r="DL139" s="123" t="str">
        <f t="shared" si="114"/>
        <v/>
      </c>
      <c r="DM139" s="124">
        <f>IFERROR(INDEX(DATASHEET!$A$1:$GG$231,MATCH(L3VA!$A139,DATASHEET!$A$1:$A$231,0),MATCH(L3VA!DN$2,DATASHEET!$A$1:$GG$1,0)),"")</f>
        <v>0</v>
      </c>
      <c r="DN139" s="105" t="str">
        <f>IF(VLOOKUP(L3VA!$A139,DATASHEET!$A$2:$FW$231,112,FALSE)="","",VLOOKUP(L3VA!$A139,DATASHEET!$A$2:$FW$231,112,FALSE))</f>
        <v/>
      </c>
      <c r="DO139" s="105" t="str">
        <f t="shared" si="80"/>
        <v/>
      </c>
      <c r="DP139" s="106" t="str">
        <f>IF(ISBLANK(DATASHEET!DR127),"",DATASHEET!DR127)</f>
        <v/>
      </c>
      <c r="DQ139" s="107" t="str">
        <f>IF(ISBLANK(DATASHEET!DS127),"",DATASHEET!DS127)</f>
        <v/>
      </c>
      <c r="DR139" s="123" t="str">
        <f t="shared" si="115"/>
        <v/>
      </c>
      <c r="DS139" s="124">
        <f>IFERROR(INDEX(DATASHEET!$A$1:$GG$231,MATCH(L3VA!$A139,DATASHEET!$A$1:$A$231,0),MATCH(L3VA!DT$2,DATASHEET!$A$1:$GG$1,0)),"")</f>
        <v>0</v>
      </c>
      <c r="DT139" s="105" t="str">
        <f>IF(VLOOKUP(L3VA!$A139,DATASHEET!$A$2:$EW$231,117,FALSE)="","",VLOOKUP(L3VA!$A139,DATASHEET!$A$2:$EW$231,117,FALSE))</f>
        <v/>
      </c>
      <c r="DU139" s="105" t="str">
        <f t="shared" si="116"/>
        <v/>
      </c>
      <c r="DV139" s="106" t="str">
        <f>IF(ISBLANK(DATASHEET!DW127),"",DATASHEET!DW127)</f>
        <v/>
      </c>
      <c r="DW139" s="107" t="str">
        <f>IF(ISBLANK(DATASHEET!DX127),"",DATASHEET!DX127)</f>
        <v/>
      </c>
      <c r="DX139" s="123" t="str">
        <f t="shared" si="117"/>
        <v/>
      </c>
      <c r="DY139" s="124" t="str">
        <f>IFERROR(INDEX(DATASHEET!$A$1:$GG$231,MATCH(L3VA!$A139,DATASHEET!$A$1:$A$231,0),MATCH(L3VA!DZ$2,DATASHEET!$A$1:$GG$1,0)),"")</f>
        <v/>
      </c>
      <c r="DZ139" s="105" t="str">
        <f>IF(VLOOKUP(L3VA!$A139,DATASHEET!$A$2:$EW$231,122,FALSE)="","",VLOOKUP(L3VA!$A139,DATASHEET!$A$2:$EW$231,122,FALSE))</f>
        <v/>
      </c>
      <c r="EA139" s="105" t="str">
        <f t="shared" si="118"/>
        <v/>
      </c>
      <c r="EB139" s="106" t="str">
        <f>IF(ISBLANK(DATASHEET!EB127),"",DATASHEET!EB127)</f>
        <v/>
      </c>
      <c r="EC139" s="107" t="str">
        <f>IF(ISBLANK(DATASHEET!EC127),"",DATASHEET!EC127)</f>
        <v/>
      </c>
      <c r="ED139" s="123" t="str">
        <f t="shared" si="119"/>
        <v/>
      </c>
      <c r="EE139" s="124">
        <f>IFERROR(INDEX(DATASHEET!$A$1:$GG$231,MATCH(L3VA!$A139,DATASHEET!$A$1:$A$231,0),MATCH(L3VA!EF$2,DATASHEET!$A$1:$GG$1,0)),"")</f>
        <v>0</v>
      </c>
      <c r="EF139" s="105" t="str">
        <f>IF(VLOOKUP(L3VA!$A139,DATASHEET!$A$2:$EW$231,127,FALSE)="","",VLOOKUP(L3VA!$A139,DATASHEET!$A$2:$EW$231,127,FALSE))</f>
        <v/>
      </c>
      <c r="EG139" s="105" t="str">
        <f t="shared" si="120"/>
        <v/>
      </c>
      <c r="EH139" s="106" t="str">
        <f>IF(ISBLANK(DATASHEET!EG127),"",DATASHEET!EG127)</f>
        <v/>
      </c>
      <c r="EI139" s="107" t="str">
        <f>IF(ISBLANK(DATASHEET!EH127),"",DATASHEET!EH127)</f>
        <v/>
      </c>
      <c r="EJ139" s="123" t="str">
        <f t="shared" si="121"/>
        <v/>
      </c>
      <c r="EK139" s="124">
        <f>IFERROR(INDEX(DATASHEET!$A$1:$GG$231,MATCH(L3VA!$A139,DATASHEET!$A$1:$A$231,0),MATCH(L3VA!EL$2,DATASHEET!$A$1:$GG$1,0)),"")</f>
        <v>0</v>
      </c>
      <c r="EL139" s="105" t="str">
        <f>IF(VLOOKUP(L3VA!$A139,DATASHEET!$A$2:$EW$231,132,FALSE)="","",VLOOKUP(L3VA!$A139,DATASHEET!$A$2:$EW$231,132,FALSE))</f>
        <v/>
      </c>
      <c r="EM139" s="105" t="str">
        <f t="shared" si="122"/>
        <v/>
      </c>
      <c r="EN139" s="106" t="str">
        <f>IF(ISBLANK(DATASHEET!EL127),"",DATASHEET!EL127)</f>
        <v>MSA</v>
      </c>
      <c r="EO139" s="107" t="str">
        <f>IF(ISBLANK(DATASHEET!EM127),"",DATASHEET!EM127)</f>
        <v>12C-PO-8</v>
      </c>
      <c r="EP139" s="123" t="str">
        <f t="shared" si="123"/>
        <v/>
      </c>
      <c r="EQ139" s="124">
        <f>IFERROR(INDEX(DATASHEET!$A$1:$GG$231,MATCH(L3VA!$A139,DATASHEET!$A$1:$A$231,0),MATCH(L3VA!ER$2,DATASHEET!$A$1:$GG$1,0)),"")</f>
        <v>0</v>
      </c>
      <c r="ER139" s="105" t="str">
        <f>IF(VLOOKUP(L3VA!$A139,DATASHEET!$A$2:$EW$231,137,FALSE)="","",VLOOKUP(L3VA!$A139,DATASHEET!$A$2:$EW$231,137,FALSE))</f>
        <v/>
      </c>
      <c r="ES139" s="105" t="str">
        <f t="shared" si="124"/>
        <v/>
      </c>
      <c r="ET139" s="106" t="str">
        <f>IF(ISBLANK(DATASHEET!EQ127),"",DATASHEET!EQ127)</f>
        <v>AWIL</v>
      </c>
      <c r="EU139" s="107" t="str">
        <f>IF(ISBLANK(DATASHEET!ER127),"",DATASHEET!ER127)</f>
        <v>12B-PY-8</v>
      </c>
      <c r="EV139" s="123" t="str">
        <f t="shared" si="125"/>
        <v/>
      </c>
      <c r="EW139" s="124">
        <f>IFERROR(INDEX(DATASHEET!$A$1:$GG$231,MATCH(L3VA!$A139,DATASHEET!$A$1:$A$231,0),MATCH(L3VA!EX$2,DATASHEET!$A$1:$GG$1,0)),"")</f>
        <v>0</v>
      </c>
      <c r="EX139" s="105" t="str">
        <f>IF(VLOOKUP(L3VA!$A139,DATASHEET!$A$2:$EW$231,142,FALSE)="","",VLOOKUP(L3VA!$A139,DATASHEET!$A$2:$EW$231,142,FALSE))</f>
        <v>MSA</v>
      </c>
      <c r="EY139" s="105" t="str">
        <f t="shared" si="126"/>
        <v/>
      </c>
      <c r="EZ139" s="106" t="str">
        <f>IF(ISBLANK(DATASHEET!EV127),"",DATASHEET!EV127)</f>
        <v>HSH</v>
      </c>
      <c r="FA139" s="107" t="str">
        <f>IF(ISBLANK(DATASHEET!EW127),"",DATASHEET!EW127)</f>
        <v>12E-SO-8</v>
      </c>
      <c r="FB139" s="123" t="str">
        <f t="shared" si="127"/>
        <v/>
      </c>
      <c r="FC139" s="124">
        <f>IFERROR(INDEX(DATASHEET!$A$1:$GG$231,MATCH(L3VA!$A139,DATASHEET!$A$1:$A$231,0),MATCH(L3VA!FD$2,DATASHEET!$A$1:$GG$1,0)),"")</f>
        <v>0</v>
      </c>
      <c r="FD139" s="105" t="str">
        <f>IF(VLOOKUP(L3VA!$A139,DATASHEET!$A$2:$FW$231,147,FALSE)="","",VLOOKUP(L3VA!$A139,DATASHEET!$A$2:$FW$231,147,FALSE))</f>
        <v>AWIL</v>
      </c>
      <c r="FE139" s="105" t="str">
        <f t="shared" si="128"/>
        <v/>
      </c>
      <c r="FF139" s="106" t="str">
        <f>IF(ISBLANK(DATASHEET!FA127),"",DATASHEET!FA127)</f>
        <v/>
      </c>
      <c r="FG139" s="107" t="str">
        <f>IF(ISBLANK(DATASHEET!FB127),"",DATASHEET!FB127)</f>
        <v/>
      </c>
    </row>
    <row r="140" spans="1:163" x14ac:dyDescent="0.25">
      <c r="A140" s="354">
        <f>DATASHEET!A128</f>
        <v>150968</v>
      </c>
      <c r="B140" s="42" t="str">
        <f>DATASHEET!B128</f>
        <v>MARTIN, Alice</v>
      </c>
      <c r="C140" s="109" t="str">
        <f>DATASHEET!C128</f>
        <v>12EW</v>
      </c>
      <c r="D140" s="110" t="str">
        <f>DATASHEET!D128</f>
        <v>F</v>
      </c>
      <c r="E140" s="110" t="str">
        <f>IFERROR(VLOOKUP(A140,'[5]Y12 Students'!$E$3:$I$271,5,FALSE),"")</f>
        <v>INTERNAL</v>
      </c>
      <c r="F140" s="110" t="str">
        <f>DATASHEET!E128</f>
        <v>N</v>
      </c>
      <c r="G140" s="110" t="str">
        <f>DATASHEET!F128</f>
        <v>White - British</v>
      </c>
      <c r="H140" s="110" t="str">
        <f>DATASHEET!G128</f>
        <v>N</v>
      </c>
      <c r="I140" s="110" t="str">
        <f>DATASHEET!H128</f>
        <v>N</v>
      </c>
      <c r="J140" s="111" t="str">
        <f>DATASHEET!J128</f>
        <v>7.75+ (A/A*)</v>
      </c>
      <c r="K140" s="104" t="str">
        <f t="shared" si="77"/>
        <v/>
      </c>
      <c r="L140" s="104" t="str">
        <f t="shared" si="78"/>
        <v/>
      </c>
      <c r="M140" s="336" t="str">
        <f>IF(COUNT(L3VA!$N140,L3VA!$Z140,L3VA!$T140,L3VA!$AF140,L3VA!$AX140,L3VA!$AR140,L3VA!$BJ140,L3VA!$BD140,L3VA!$BP140,L3VA!#REF!,L3VA!$AL140,L3VA!$BV140,L3VA!$CH140,L3VA!$CZ140,L3VA!$CN140,L3VA!$DF140,L3VA!$CB140,L3VA!#REF!,L3VA!$DR140,L3VA!$DX140,L3VA!$ED140,L3VA!$EJ140,L3VA!$EP140,L3VA!$EV140,L3VA!$FB140,L3VA!$DL140)=0,"",AVERAGE(N140,Z140,T140,AF140,AL140,AX140,AR140,BJ140,BD140,BP140,BV140,CH140,CZ140,CN140,DF140,CB140,DR140,DX140,ED140,EJ140,EP140,EV140,FB140,DL140))</f>
        <v/>
      </c>
      <c r="N140" s="123" t="str">
        <f t="shared" si="81"/>
        <v/>
      </c>
      <c r="O140" s="124">
        <f>IFERROR(INDEX(DATASHEET!$A$1:$GG$231,MATCH(L3VA!$A140,DATASHEET!$A$1:$A$231,0),MATCH(L3VA!P$2,DATASHEET!$A$1:$GG$1,0)),"")</f>
        <v>0</v>
      </c>
      <c r="P140" s="105">
        <f>IF(VLOOKUP(L3VA!$A140,DATASHEET!$A$2:$EW$231,22,FALSE)="","",VLOOKUP(L3VA!$A140,DATASHEET!$A$2:$EW$231,22,FALSE))</f>
        <v>0</v>
      </c>
      <c r="Q140" s="105" t="str">
        <f t="shared" si="82"/>
        <v/>
      </c>
      <c r="R140" s="106" t="str">
        <f>IF(ISBLANK(DATASHEET!AF128),"",DATASHEET!AF128)</f>
        <v/>
      </c>
      <c r="S140" s="107" t="str">
        <f>IF(ISBLANK(DATASHEET!AG128),"",DATASHEET!AG128)</f>
        <v/>
      </c>
      <c r="T140" s="123" t="str">
        <f t="shared" si="83"/>
        <v/>
      </c>
      <c r="U140" s="124">
        <f>IFERROR(INDEX(DATASHEET!$A$1:$GG$231,MATCH(L3VA!$A140,DATASHEET!$A$1:$A$231,0),MATCH(L3VA!V$2,DATASHEET!$A$1:$GG$1,0)),"")</f>
        <v>0</v>
      </c>
      <c r="V140" s="105">
        <f>IF(VLOOKUP(L3VA!$A140,DATASHEET!$A$2:$EW$231,27,FALSE)="","",VLOOKUP(L3VA!$A140,DATASHEET!$A$2:$EW$231,27,FALSE))</f>
        <v>0</v>
      </c>
      <c r="W140" s="105" t="str">
        <f t="shared" si="84"/>
        <v/>
      </c>
      <c r="X140" s="106" t="str">
        <f>IF(ISBLANK(DATASHEET!AK128),"",DATASHEET!AK128)</f>
        <v>KBW</v>
      </c>
      <c r="Y140" s="107" t="str">
        <f>IF(ISBLANK(DATASHEET!AL128),"",DATASHEET!AL128)</f>
        <v>12A-BI-2</v>
      </c>
      <c r="Z140" s="123" t="str">
        <f t="shared" si="85"/>
        <v/>
      </c>
      <c r="AA140" s="124">
        <f>IFERROR(INDEX(DATASHEET!$A$1:$GG$231,MATCH(L3VA!$A140,DATASHEET!$A$1:$A$231,0),MATCH(L3VA!AB$2,DATASHEET!$A$1:$GG$1,0)),"")</f>
        <v>0</v>
      </c>
      <c r="AB140" s="105" t="str">
        <f>IF(VLOOKUP(L3VA!$A140,DATASHEET!$A$2:$EW$231,32,FALSE)="","",VLOOKUP(L3VA!$A140,DATASHEET!$A$2:$EW$231,32,FALSE))</f>
        <v/>
      </c>
      <c r="AC140" s="105" t="str">
        <f t="shared" si="86"/>
        <v/>
      </c>
      <c r="AD140" s="106" t="str">
        <f>IF(ISBLANK(DATASHEET!AP128),"",DATASHEET!AP128)</f>
        <v/>
      </c>
      <c r="AE140" s="107" t="str">
        <f>IF(ISBLANK(DATASHEET!AQ128),"",DATASHEET!AQ128)</f>
        <v/>
      </c>
      <c r="AF140" s="123" t="str">
        <f t="shared" si="87"/>
        <v/>
      </c>
      <c r="AG140" s="124">
        <f>IFERROR(INDEX(DATASHEET!$A$1:$GG$231,MATCH(L3VA!$A140,DATASHEET!$A$1:$A$231,0),MATCH(L3VA!AH$2,DATASHEET!$A$1:$GG$1,0)),"")</f>
        <v>0</v>
      </c>
      <c r="AH140" s="105" t="str">
        <f>IF(VLOOKUP(L3VA!$A140,DATASHEET!$A$2:$EW$231,37,FALSE)="","",VLOOKUP(L3VA!$A140,DATASHEET!$A$2:$EW$231,37,FALSE))</f>
        <v>KBW</v>
      </c>
      <c r="AI140" s="105" t="str">
        <f t="shared" si="88"/>
        <v/>
      </c>
      <c r="AJ140" s="106" t="str">
        <f>IF(ISBLANK(DATASHEET!AU128),"",DATASHEET!AU128)</f>
        <v/>
      </c>
      <c r="AK140" s="107" t="str">
        <f>IF(ISBLANK(DATASHEET!AV128),"",DATASHEET!AV128)</f>
        <v/>
      </c>
      <c r="AL140" s="123" t="str">
        <f t="shared" si="89"/>
        <v/>
      </c>
      <c r="AM140" s="124">
        <f>IFERROR(INDEX(DATASHEET!$A$1:$GG$231,MATCH(L3VA!$A140,DATASHEET!$A$1:$A$231,0),MATCH(L3VA!AN$2,DATASHEET!$A$1:$GG$1,0)),"")</f>
        <v>0</v>
      </c>
      <c r="AN140" s="105" t="str">
        <f>IF(VLOOKUP(L3VA!$A140,DATASHEET!$A$2:$EW$231,42,FALSE)="","",VLOOKUP(L3VA!$A140,DATASHEET!$A$2:$EW$231,42,FALSE))</f>
        <v/>
      </c>
      <c r="AO140" s="105" t="str">
        <f t="shared" si="90"/>
        <v/>
      </c>
      <c r="AP140" s="106" t="str">
        <f>IF(ISBLANK(DATASHEET!AZ128),"",DATASHEET!AZ128)</f>
        <v/>
      </c>
      <c r="AQ140" s="107" t="str">
        <f>IF(ISBLANK(DATASHEET!BA128),"",DATASHEET!BA128)</f>
        <v/>
      </c>
      <c r="AR140" s="123" t="str">
        <f t="shared" si="91"/>
        <v/>
      </c>
      <c r="AS140" s="124">
        <f>IFERROR(INDEX(DATASHEET!$A$1:$GG$231,MATCH(L3VA!$A140,DATASHEET!$A$1:$A$231,0),MATCH(L3VA!AT$2,DATASHEET!$A$1:$GG$1,0)),"")</f>
        <v>0</v>
      </c>
      <c r="AT140" s="105" t="str">
        <f>IF(VLOOKUP(L3VA!$A140,DATASHEET!$A$2:$EW$231,47,FALSE)="","",VLOOKUP(L3VA!$A140,DATASHEET!$A$2:$EW$231,47,FALSE))</f>
        <v/>
      </c>
      <c r="AU140" s="105" t="str">
        <f t="shared" si="92"/>
        <v/>
      </c>
      <c r="AV140" s="106" t="str">
        <f>IF(ISBLANK(DATASHEET!BE128),"",DATASHEET!BE128)</f>
        <v/>
      </c>
      <c r="AW140" s="107" t="str">
        <f>IF(ISBLANK(DATASHEET!BF128),"",DATASHEET!BF128)</f>
        <v/>
      </c>
      <c r="AX140" s="123" t="str">
        <f t="shared" si="93"/>
        <v/>
      </c>
      <c r="AY140" s="124">
        <f>IFERROR(INDEX(DATASHEET!$A$1:$GG$231,MATCH(L3VA!$A140,DATASHEET!$A$1:$A$231,0),MATCH(L3VA!AZ$2,DATASHEET!$A$1:$GG$1,0)),"")</f>
        <v>0</v>
      </c>
      <c r="AZ140" s="105" t="str">
        <f>IF(VLOOKUP(L3VA!$A140,DATASHEET!$A$2:$EW$231,52,FALSE)="","",VLOOKUP(L3VA!$A140,DATASHEET!$A$2:$EW$231,52,FALSE))</f>
        <v/>
      </c>
      <c r="BA140" s="105" t="str">
        <f t="shared" si="94"/>
        <v/>
      </c>
      <c r="BB140" s="106" t="str">
        <f>IF(ISBLANK(DATASHEET!BJ128),"",DATASHEET!BJ128)</f>
        <v/>
      </c>
      <c r="BC140" s="107" t="str">
        <f>IF(ISBLANK(DATASHEET!BK128),"",DATASHEET!BK128)</f>
        <v/>
      </c>
      <c r="BD140" s="123" t="str">
        <f t="shared" si="95"/>
        <v/>
      </c>
      <c r="BE140" s="124">
        <f>IFERROR(INDEX(DATASHEET!$A$1:$GG$231,MATCH(L3VA!$A140,DATASHEET!$A$1:$A$231,0),MATCH(L3VA!BF$2,DATASHEET!$A$1:$GG$1,0)),"")</f>
        <v>0</v>
      </c>
      <c r="BF140" s="105" t="str">
        <f>IF(VLOOKUP(L3VA!$A140,DATASHEET!$A$2:$EW$231,57,FALSE)="","",VLOOKUP(L3VA!$A140,DATASHEET!$A$2:$EW$231,57,FALSE))</f>
        <v/>
      </c>
      <c r="BG140" s="105" t="str">
        <f t="shared" si="96"/>
        <v/>
      </c>
      <c r="BH140" s="106" t="str">
        <f>IF(ISBLANK(DATASHEET!BO128),"",DATASHEET!BO128)</f>
        <v/>
      </c>
      <c r="BI140" s="107" t="str">
        <f>IF(ISBLANK(DATASHEET!BP128),"",DATASHEET!BP128)</f>
        <v/>
      </c>
      <c r="BJ140" s="123" t="str">
        <f t="shared" si="97"/>
        <v/>
      </c>
      <c r="BK140" s="124">
        <f>IFERROR(INDEX(DATASHEET!$A$1:$GG$231,MATCH(L3VA!$A140,DATASHEET!$A$1:$A$231,0),MATCH(L3VA!BL$2,DATASHEET!$A$1:$GG$1,0)),"")</f>
        <v>0</v>
      </c>
      <c r="BL140" s="105" t="str">
        <f>IF(VLOOKUP(L3VA!$A140,DATASHEET!$A$2:$EW$231,62,FALSE)="","",VLOOKUP(L3VA!$A140,DATASHEET!$A$2:$EW$231,62,FALSE))</f>
        <v/>
      </c>
      <c r="BM140" s="105" t="str">
        <f t="shared" si="98"/>
        <v/>
      </c>
      <c r="BN140" s="106" t="str">
        <f>IF(ISBLANK(DATASHEET!BT128),"",DATASHEET!BT128)</f>
        <v/>
      </c>
      <c r="BO140" s="107" t="str">
        <f>IF(ISBLANK(DATASHEET!BU128),"",DATASHEET!BU128)</f>
        <v/>
      </c>
      <c r="BP140" s="123" t="str">
        <f t="shared" si="99"/>
        <v/>
      </c>
      <c r="BQ140" s="124">
        <f>IFERROR(INDEX(DATASHEET!$A$1:$GG$231,MATCH(L3VA!$A140,DATASHEET!$A$1:$A$231,0),MATCH(L3VA!BR$2,DATASHEET!$A$1:$GG$1,0)),"")</f>
        <v>0</v>
      </c>
      <c r="BR140" s="105" t="str">
        <f>IF(VLOOKUP(L3VA!$A140,DATASHEET!$A$2:$EW$231,67,FALSE)="","",VLOOKUP(L3VA!$A140,DATASHEET!$A$2:$EW$231,67,FALSE))</f>
        <v/>
      </c>
      <c r="BS140" s="105" t="str">
        <f t="shared" si="100"/>
        <v/>
      </c>
      <c r="BT140" s="106" t="str">
        <f>IF(ISBLANK(DATASHEET!BY128),"",DATASHEET!BY128)</f>
        <v/>
      </c>
      <c r="BU140" s="107" t="str">
        <f>IF(ISBLANK(DATASHEET!BZ128),"",DATASHEET!BZ128)</f>
        <v/>
      </c>
      <c r="BV140" s="123" t="str">
        <f t="shared" si="101"/>
        <v/>
      </c>
      <c r="BW140" s="124">
        <f>IFERROR(INDEX(DATASHEET!$A$1:$GG$231,MATCH(L3VA!$A140,DATASHEET!$A$1:$A$231,0),MATCH(L3VA!BX$2,DATASHEET!$A$1:$GG$1,0)),"")</f>
        <v>0</v>
      </c>
      <c r="BX140" s="105" t="str">
        <f>IF(VLOOKUP(L3VA!$A140,DATASHEET!$A$2:$EW$231,77,FALSE)="","",VLOOKUP(L3VA!$A140,DATASHEET!$A$2:$EW$231,77,FALSE))</f>
        <v/>
      </c>
      <c r="BY140" s="105" t="str">
        <f t="shared" si="102"/>
        <v/>
      </c>
      <c r="BZ140" s="106" t="str">
        <f>IF(ISBLANK(DATASHEET!CI128),"",DATASHEET!CI128)</f>
        <v/>
      </c>
      <c r="CA140" s="107" t="str">
        <f>IF(ISBLANK(DATASHEET!CJ128),"",DATASHEET!CJ128)</f>
        <v/>
      </c>
      <c r="CB140" s="123" t="str">
        <f t="shared" si="103"/>
        <v/>
      </c>
      <c r="CC140" s="124">
        <f>IFERROR(INDEX(DATASHEET!$A$1:$GG$231,MATCH(L3VA!$A140,DATASHEET!$A$1:$A$231,0),MATCH(L3VA!CD$2,DATASHEET!$A$1:$GG$1,0)),"")</f>
        <v>0</v>
      </c>
      <c r="CD140" s="105" t="str">
        <f>IF(VLOOKUP(L3VA!$A140,DATASHEET!$A$2:$EW$231,82,FALSE)="","",VLOOKUP(L3VA!$A140,DATASHEET!$A$2:$EW$231,82,FALSE))</f>
        <v>BH</v>
      </c>
      <c r="CE140" s="105" t="str">
        <f t="shared" si="104"/>
        <v/>
      </c>
      <c r="CF140" s="106" t="str">
        <f>IF(ISBLANK(DATASHEET!CN128),"",DATASHEET!CN128)</f>
        <v/>
      </c>
      <c r="CG140" s="107" t="str">
        <f>IF(ISBLANK(DATASHEET!CO128),"",DATASHEET!CO128)</f>
        <v/>
      </c>
      <c r="CH140" s="123" t="str">
        <f t="shared" si="105"/>
        <v/>
      </c>
      <c r="CI140" s="124">
        <f>IFERROR(INDEX(DATASHEET!$A$1:$GG$231,MATCH(L3VA!$A140,DATASHEET!$A$1:$A$231,0),MATCH(L3VA!CJ$2,DATASHEET!$A$1:$GG$1,0)),"")</f>
        <v>0</v>
      </c>
      <c r="CJ140" s="105" t="str">
        <f>IF(VLOOKUP(L3VA!$A140,DATASHEET!$A$2:$EW$231,87,FALSE)="","",VLOOKUP(L3VA!$A140,DATASHEET!$A$2:$EW$231,87,FALSE))</f>
        <v/>
      </c>
      <c r="CK140" s="105" t="str">
        <f t="shared" si="79"/>
        <v/>
      </c>
      <c r="CL140" s="106" t="str">
        <f>IF(ISBLANK(DATASHEET!CS128),"",DATASHEET!CS128)</f>
        <v/>
      </c>
      <c r="CM140" s="107" t="str">
        <f>IF(ISBLANK(DATASHEET!CT128),"",DATASHEET!CT128)</f>
        <v/>
      </c>
      <c r="CN140" s="123" t="str">
        <f t="shared" si="106"/>
        <v/>
      </c>
      <c r="CO140" s="124">
        <f>IFERROR(INDEX(DATASHEET!$A$1:$GG$231,MATCH(L3VA!$A140,DATASHEET!$A$1:$A$231,0),MATCH(L3VA!CP$2,DATASHEET!$A$1:$GG$1,0)),"")</f>
        <v>0</v>
      </c>
      <c r="CP140" s="105" t="str">
        <f>IF(VLOOKUP(L3VA!$A140,DATASHEET!$A$2:$EW$231,92,FALSE)="","",VLOOKUP(L3VA!$A140,DATASHEET!$A$2:$EW$231,92,FALSE))</f>
        <v/>
      </c>
      <c r="CQ140" s="105" t="str">
        <f t="shared" si="107"/>
        <v/>
      </c>
      <c r="CR140" s="106" t="str">
        <f>IF(ISBLANK(DATASHEET!CX128),"",DATASHEET!CX128)</f>
        <v/>
      </c>
      <c r="CS140" s="107" t="str">
        <f>IF(ISBLANK(DATASHEET!CY128),"",DATASHEET!CY128)</f>
        <v/>
      </c>
      <c r="CT140" s="123" t="str">
        <f t="shared" si="108"/>
        <v/>
      </c>
      <c r="CU140" s="124">
        <f>IFERROR(INDEX(DATASHEET!$A$1:$GG$231,MATCH(L3VA!$A140,DATASHEET!$A$1:$A$231,0),MATCH(L3VA!CV$2,DATASHEET!$A$1:$GG$1,0)),"")</f>
        <v>0</v>
      </c>
      <c r="CV140" s="105" t="str">
        <f>IF(VLOOKUP(L3VA!$A140,DATASHEET!$A$2:$EW$231,107,FALSE)="","",VLOOKUP(L3VA!$A140,DATASHEET!$A$2:$EW$231,107,FALSE))</f>
        <v/>
      </c>
      <c r="CW140" s="105" t="str">
        <f t="shared" si="109"/>
        <v/>
      </c>
      <c r="CX140" s="106" t="str">
        <f>IF(ISBLANK(DATASHEET!DC128),"",DATASHEET!DC128)</f>
        <v/>
      </c>
      <c r="CY140" s="107" t="str">
        <f>IF(ISBLANK(DATASHEET!DD128),"",DATASHEET!DD128)</f>
        <v/>
      </c>
      <c r="CZ140" s="123" t="str">
        <f t="shared" si="110"/>
        <v/>
      </c>
      <c r="DA140" s="124">
        <f>IFERROR(INDEX(DATASHEET!$A$1:$GG$231,MATCH(L3VA!$A140,DATASHEET!$A$1:$A$231,0),MATCH(L3VA!DB$2,DATASHEET!$A$1:$GG$1,0)),"")</f>
        <v>0</v>
      </c>
      <c r="DB140" s="105" t="str">
        <f>IF(VLOOKUP(L3VA!$A140,DATASHEET!$A$2:$EW$231,97,FALSE)="","",VLOOKUP(L3VA!$A140,DATASHEET!$A$2:$EW$231,97,FALSE))</f>
        <v/>
      </c>
      <c r="DC140" s="105" t="str">
        <f t="shared" si="111"/>
        <v/>
      </c>
      <c r="DD140" s="106" t="str">
        <f>IF(ISBLANK(DATASHEET!DH128),"",DATASHEET!DH128)</f>
        <v>EB</v>
      </c>
      <c r="DE140" s="107" t="str">
        <f>IF(ISBLANK(DATASHEET!DI128),"",DATASHEET!DI128)</f>
        <v>12C-HI-5</v>
      </c>
      <c r="DF140" s="123" t="str">
        <f t="shared" si="112"/>
        <v/>
      </c>
      <c r="DG140" s="124">
        <f>IFERROR(INDEX(DATASHEET!$A$1:$GG$231,MATCH(L3VA!$A140,DATASHEET!$A$1:$A$231,0),MATCH(L3VA!DH$2,DATASHEET!$A$1:$GG$1,0)),"")</f>
        <v>0</v>
      </c>
      <c r="DH140" s="105" t="str">
        <f>IF(VLOOKUP(L3VA!$A140,DATASHEET!$A$2:$EW$231,102,FALSE)="","",VLOOKUP(L3VA!$A140,DATASHEET!$A$2:$EW$231,102,FALSE))</f>
        <v/>
      </c>
      <c r="DI140" s="105" t="str">
        <f t="shared" si="113"/>
        <v/>
      </c>
      <c r="DJ140" s="106" t="str">
        <f>IF(ISBLANK(DATASHEET!DM128),"",DATASHEET!DM128)</f>
        <v/>
      </c>
      <c r="DK140" s="107" t="str">
        <f>IF(ISBLANK(DATASHEET!DN128),"",DATASHEET!DN128)</f>
        <v/>
      </c>
      <c r="DL140" s="123" t="str">
        <f t="shared" si="114"/>
        <v/>
      </c>
      <c r="DM140" s="124">
        <f>IFERROR(INDEX(DATASHEET!$A$1:$GG$231,MATCH(L3VA!$A140,DATASHEET!$A$1:$A$231,0),MATCH(L3VA!DN$2,DATASHEET!$A$1:$GG$1,0)),"")</f>
        <v>0</v>
      </c>
      <c r="DN140" s="105" t="str">
        <f>IF(VLOOKUP(L3VA!$A140,DATASHEET!$A$2:$FW$231,112,FALSE)="","",VLOOKUP(L3VA!$A140,DATASHEET!$A$2:$FW$231,112,FALSE))</f>
        <v>EB</v>
      </c>
      <c r="DO140" s="105" t="str">
        <f t="shared" si="80"/>
        <v/>
      </c>
      <c r="DP140" s="106" t="str">
        <f>IF(ISBLANK(DATASHEET!DR128),"",DATASHEET!DR128)</f>
        <v/>
      </c>
      <c r="DQ140" s="107" t="str">
        <f>IF(ISBLANK(DATASHEET!DS128),"",DATASHEET!DS128)</f>
        <v/>
      </c>
      <c r="DR140" s="123" t="str">
        <f t="shared" si="115"/>
        <v/>
      </c>
      <c r="DS140" s="124">
        <f>IFERROR(INDEX(DATASHEET!$A$1:$GG$231,MATCH(L3VA!$A140,DATASHEET!$A$1:$A$231,0),MATCH(L3VA!DT$2,DATASHEET!$A$1:$GG$1,0)),"")</f>
        <v>0</v>
      </c>
      <c r="DT140" s="105" t="str">
        <f>IF(VLOOKUP(L3VA!$A140,DATASHEET!$A$2:$EW$231,117,FALSE)="","",VLOOKUP(L3VA!$A140,DATASHEET!$A$2:$EW$231,117,FALSE))</f>
        <v/>
      </c>
      <c r="DU140" s="105" t="str">
        <f t="shared" si="116"/>
        <v/>
      </c>
      <c r="DV140" s="106" t="str">
        <f>IF(ISBLANK(DATASHEET!DW128),"",DATASHEET!DW128)</f>
        <v/>
      </c>
      <c r="DW140" s="107" t="str">
        <f>IF(ISBLANK(DATASHEET!DX128),"",DATASHEET!DX128)</f>
        <v/>
      </c>
      <c r="DX140" s="123" t="str">
        <f t="shared" si="117"/>
        <v/>
      </c>
      <c r="DY140" s="124" t="str">
        <f>IFERROR(INDEX(DATASHEET!$A$1:$GG$231,MATCH(L3VA!$A140,DATASHEET!$A$1:$A$231,0),MATCH(L3VA!DZ$2,DATASHEET!$A$1:$GG$1,0)),"")</f>
        <v/>
      </c>
      <c r="DZ140" s="105" t="str">
        <f>IF(VLOOKUP(L3VA!$A140,DATASHEET!$A$2:$EW$231,122,FALSE)="","",VLOOKUP(L3VA!$A140,DATASHEET!$A$2:$EW$231,122,FALSE))</f>
        <v/>
      </c>
      <c r="EA140" s="105" t="str">
        <f t="shared" si="118"/>
        <v/>
      </c>
      <c r="EB140" s="106" t="str">
        <f>IF(ISBLANK(DATASHEET!EB128),"",DATASHEET!EB128)</f>
        <v/>
      </c>
      <c r="EC140" s="107" t="str">
        <f>IF(ISBLANK(DATASHEET!EC128),"",DATASHEET!EC128)</f>
        <v/>
      </c>
      <c r="ED140" s="123" t="str">
        <f t="shared" si="119"/>
        <v/>
      </c>
      <c r="EE140" s="124">
        <f>IFERROR(INDEX(DATASHEET!$A$1:$GG$231,MATCH(L3VA!$A140,DATASHEET!$A$1:$A$231,0),MATCH(L3VA!EF$2,DATASHEET!$A$1:$GG$1,0)),"")</f>
        <v>0</v>
      </c>
      <c r="EF140" s="105" t="str">
        <f>IF(VLOOKUP(L3VA!$A140,DATASHEET!$A$2:$EW$231,127,FALSE)="","",VLOOKUP(L3VA!$A140,DATASHEET!$A$2:$EW$231,127,FALSE))</f>
        <v/>
      </c>
      <c r="EG140" s="105" t="str">
        <f t="shared" si="120"/>
        <v/>
      </c>
      <c r="EH140" s="106" t="str">
        <f>IF(ISBLANK(DATASHEET!EG128),"",DATASHEET!EG128)</f>
        <v/>
      </c>
      <c r="EI140" s="107" t="str">
        <f>IF(ISBLANK(DATASHEET!EH128),"",DATASHEET!EH128)</f>
        <v/>
      </c>
      <c r="EJ140" s="123" t="str">
        <f t="shared" si="121"/>
        <v/>
      </c>
      <c r="EK140" s="124">
        <f>IFERROR(INDEX(DATASHEET!$A$1:$GG$231,MATCH(L3VA!$A140,DATASHEET!$A$1:$A$231,0),MATCH(L3VA!EL$2,DATASHEET!$A$1:$GG$1,0)),"")</f>
        <v>0</v>
      </c>
      <c r="EL140" s="105" t="str">
        <f>IF(VLOOKUP(L3VA!$A140,DATASHEET!$A$2:$EW$231,132,FALSE)="","",VLOOKUP(L3VA!$A140,DATASHEET!$A$2:$EW$231,132,FALSE))</f>
        <v/>
      </c>
      <c r="EM140" s="105" t="str">
        <f t="shared" si="122"/>
        <v/>
      </c>
      <c r="EN140" s="106" t="str">
        <f>IF(ISBLANK(DATASHEET!EL128),"",DATASHEET!EL128)</f>
        <v/>
      </c>
      <c r="EO140" s="107" t="str">
        <f>IF(ISBLANK(DATASHEET!EM128),"",DATASHEET!EM128)</f>
        <v/>
      </c>
      <c r="EP140" s="123" t="str">
        <f t="shared" si="123"/>
        <v/>
      </c>
      <c r="EQ140" s="124">
        <f>IFERROR(INDEX(DATASHEET!$A$1:$GG$231,MATCH(L3VA!$A140,DATASHEET!$A$1:$A$231,0),MATCH(L3VA!ER$2,DATASHEET!$A$1:$GG$1,0)),"")</f>
        <v>0</v>
      </c>
      <c r="ER140" s="105" t="str">
        <f>IF(VLOOKUP(L3VA!$A140,DATASHEET!$A$2:$EW$231,137,FALSE)="","",VLOOKUP(L3VA!$A140,DATASHEET!$A$2:$EW$231,137,FALSE))</f>
        <v/>
      </c>
      <c r="ES140" s="105" t="str">
        <f t="shared" si="124"/>
        <v/>
      </c>
      <c r="ET140" s="106" t="str">
        <f>IF(ISBLANK(DATASHEET!EQ128),"",DATASHEET!EQ128)</f>
        <v>AWIL</v>
      </c>
      <c r="EU140" s="107" t="str">
        <f>IF(ISBLANK(DATASHEET!ER128),"",DATASHEET!ER128)</f>
        <v>12B-PY-8</v>
      </c>
      <c r="EV140" s="123" t="str">
        <f t="shared" si="125"/>
        <v/>
      </c>
      <c r="EW140" s="124">
        <f>IFERROR(INDEX(DATASHEET!$A$1:$GG$231,MATCH(L3VA!$A140,DATASHEET!$A$1:$A$231,0),MATCH(L3VA!EX$2,DATASHEET!$A$1:$GG$1,0)),"")</f>
        <v>0</v>
      </c>
      <c r="EX140" s="105" t="str">
        <f>IF(VLOOKUP(L3VA!$A140,DATASHEET!$A$2:$EW$231,142,FALSE)="","",VLOOKUP(L3VA!$A140,DATASHEET!$A$2:$EW$231,142,FALSE))</f>
        <v/>
      </c>
      <c r="EY140" s="105" t="str">
        <f t="shared" si="126"/>
        <v/>
      </c>
      <c r="EZ140" s="106" t="str">
        <f>IF(ISBLANK(DATASHEET!EV128),"",DATASHEET!EV128)</f>
        <v/>
      </c>
      <c r="FA140" s="107" t="str">
        <f>IF(ISBLANK(DATASHEET!EW128),"",DATASHEET!EW128)</f>
        <v/>
      </c>
      <c r="FB140" s="123" t="str">
        <f t="shared" si="127"/>
        <v/>
      </c>
      <c r="FC140" s="124">
        <f>IFERROR(INDEX(DATASHEET!$A$1:$GG$231,MATCH(L3VA!$A140,DATASHEET!$A$1:$A$231,0),MATCH(L3VA!FD$2,DATASHEET!$A$1:$GG$1,0)),"")</f>
        <v>0</v>
      </c>
      <c r="FD140" s="105" t="str">
        <f>IF(VLOOKUP(L3VA!$A140,DATASHEET!$A$2:$FW$231,147,FALSE)="","",VLOOKUP(L3VA!$A140,DATASHEET!$A$2:$FW$231,147,FALSE))</f>
        <v>AWIL</v>
      </c>
      <c r="FE140" s="105" t="str">
        <f t="shared" si="128"/>
        <v/>
      </c>
      <c r="FF140" s="106" t="str">
        <f>IF(ISBLANK(DATASHEET!FA128),"",DATASHEET!FA128)</f>
        <v/>
      </c>
      <c r="FG140" s="107" t="str">
        <f>IF(ISBLANK(DATASHEET!FB128),"",DATASHEET!FB128)</f>
        <v/>
      </c>
    </row>
    <row r="141" spans="1:163" x14ac:dyDescent="0.25">
      <c r="A141" s="354">
        <f>DATASHEET!A129</f>
        <v>150797</v>
      </c>
      <c r="B141" s="42" t="str">
        <f>DATASHEET!B129</f>
        <v>MARTIN, Eva</v>
      </c>
      <c r="C141" s="109" t="str">
        <f>DATASHEET!C129</f>
        <v>12JW</v>
      </c>
      <c r="D141" s="110" t="str">
        <f>DATASHEET!D129</f>
        <v>F</v>
      </c>
      <c r="E141" s="110" t="str">
        <f>IFERROR(VLOOKUP(A141,'[5]Y12 Students'!$E$3:$I$271,5,FALSE),"")</f>
        <v>INTERNAL</v>
      </c>
      <c r="F141" s="110" t="str">
        <f>DATASHEET!E129</f>
        <v>N</v>
      </c>
      <c r="G141" s="110" t="str">
        <f>DATASHEET!F129</f>
        <v>White - British</v>
      </c>
      <c r="H141" s="110" t="str">
        <f>DATASHEET!G129</f>
        <v>N</v>
      </c>
      <c r="I141" s="110" t="str">
        <f>DATASHEET!H129</f>
        <v>N</v>
      </c>
      <c r="J141" s="111" t="str">
        <f>DATASHEET!J129</f>
        <v>6.25+ (B/A)</v>
      </c>
      <c r="K141" s="104" t="str">
        <f t="shared" si="77"/>
        <v/>
      </c>
      <c r="L141" s="104" t="str">
        <f t="shared" si="78"/>
        <v/>
      </c>
      <c r="M141" s="336" t="str">
        <f>IF(COUNT(L3VA!$N141,L3VA!$Z141,L3VA!$T141,L3VA!$AF141,L3VA!$AX141,L3VA!$AR141,L3VA!$BJ141,L3VA!$BD141,L3VA!$BP141,L3VA!#REF!,L3VA!$AL141,L3VA!$BV141,L3VA!$CH141,L3VA!$CZ141,L3VA!$CN141,L3VA!$DF141,L3VA!$CB141,L3VA!#REF!,L3VA!$DR141,L3VA!$DX141,L3VA!$ED141,L3VA!$EJ141,L3VA!$EP141,L3VA!$EV141,L3VA!$FB141,L3VA!$DL141)=0,"",AVERAGE(N141,Z141,T141,AF141,AL141,AX141,AR141,BJ141,BD141,BP141,BV141,CH141,CZ141,CN141,DF141,CB141,DR141,DX141,ED141,EJ141,EP141,EV141,FB141,DL141))</f>
        <v/>
      </c>
      <c r="N141" s="123" t="str">
        <f t="shared" si="81"/>
        <v/>
      </c>
      <c r="O141" s="124">
        <f>IFERROR(INDEX(DATASHEET!$A$1:$GG$231,MATCH(L3VA!$A141,DATASHEET!$A$1:$A$231,0),MATCH(L3VA!P$2,DATASHEET!$A$1:$GG$1,0)),"")</f>
        <v>0</v>
      </c>
      <c r="P141" s="105">
        <f>IF(VLOOKUP(L3VA!$A141,DATASHEET!$A$2:$EW$231,22,FALSE)="","",VLOOKUP(L3VA!$A141,DATASHEET!$A$2:$EW$231,22,FALSE))</f>
        <v>0</v>
      </c>
      <c r="Q141" s="105" t="str">
        <f t="shared" si="82"/>
        <v/>
      </c>
      <c r="R141" s="106" t="str">
        <f>IF(ISBLANK(DATASHEET!AF129),"",DATASHEET!AF129)</f>
        <v/>
      </c>
      <c r="S141" s="107" t="str">
        <f>IF(ISBLANK(DATASHEET!AG129),"",DATASHEET!AG129)</f>
        <v/>
      </c>
      <c r="T141" s="123" t="str">
        <f t="shared" si="83"/>
        <v/>
      </c>
      <c r="U141" s="124">
        <f>IFERROR(INDEX(DATASHEET!$A$1:$GG$231,MATCH(L3VA!$A141,DATASHEET!$A$1:$A$231,0),MATCH(L3VA!V$2,DATASHEET!$A$1:$GG$1,0)),"")</f>
        <v>0</v>
      </c>
      <c r="V141" s="105">
        <f>IF(VLOOKUP(L3VA!$A141,DATASHEET!$A$2:$EW$231,27,FALSE)="","",VLOOKUP(L3VA!$A141,DATASHEET!$A$2:$EW$231,27,FALSE))</f>
        <v>0</v>
      </c>
      <c r="W141" s="105" t="str">
        <f t="shared" si="84"/>
        <v/>
      </c>
      <c r="X141" s="106" t="str">
        <f>IF(ISBLANK(DATASHEET!AK129),"",DATASHEET!AK129)</f>
        <v>RAB</v>
      </c>
      <c r="Y141" s="107" t="str">
        <f>IF(ISBLANK(DATASHEET!AL129),"",DATASHEET!AL129)</f>
        <v>12B-BI-1</v>
      </c>
      <c r="Z141" s="123" t="str">
        <f t="shared" si="85"/>
        <v/>
      </c>
      <c r="AA141" s="124">
        <f>IFERROR(INDEX(DATASHEET!$A$1:$GG$231,MATCH(L3VA!$A141,DATASHEET!$A$1:$A$231,0),MATCH(L3VA!AB$2,DATASHEET!$A$1:$GG$1,0)),"")</f>
        <v>0</v>
      </c>
      <c r="AB141" s="105" t="str">
        <f>IF(VLOOKUP(L3VA!$A141,DATASHEET!$A$2:$EW$231,32,FALSE)="","",VLOOKUP(L3VA!$A141,DATASHEET!$A$2:$EW$231,32,FALSE))</f>
        <v/>
      </c>
      <c r="AC141" s="105" t="str">
        <f t="shared" si="86"/>
        <v/>
      </c>
      <c r="AD141" s="106" t="str">
        <f>IF(ISBLANK(DATASHEET!AP129),"",DATASHEET!AP129)</f>
        <v/>
      </c>
      <c r="AE141" s="107" t="str">
        <f>IF(ISBLANK(DATASHEET!AQ129),"",DATASHEET!AQ129)</f>
        <v/>
      </c>
      <c r="AF141" s="123" t="str">
        <f t="shared" si="87"/>
        <v/>
      </c>
      <c r="AG141" s="124">
        <f>IFERROR(INDEX(DATASHEET!$A$1:$GG$231,MATCH(L3VA!$A141,DATASHEET!$A$1:$A$231,0),MATCH(L3VA!AH$2,DATASHEET!$A$1:$GG$1,0)),"")</f>
        <v>0</v>
      </c>
      <c r="AH141" s="105" t="str">
        <f>IF(VLOOKUP(L3VA!$A141,DATASHEET!$A$2:$EW$231,37,FALSE)="","",VLOOKUP(L3VA!$A141,DATASHEET!$A$2:$EW$231,37,FALSE))</f>
        <v>RAB</v>
      </c>
      <c r="AI141" s="105" t="str">
        <f t="shared" si="88"/>
        <v/>
      </c>
      <c r="AJ141" s="106" t="str">
        <f>IF(ISBLANK(DATASHEET!AU129),"",DATASHEET!AU129)</f>
        <v/>
      </c>
      <c r="AK141" s="107" t="str">
        <f>IF(ISBLANK(DATASHEET!AV129),"",DATASHEET!AV129)</f>
        <v/>
      </c>
      <c r="AL141" s="123" t="str">
        <f t="shared" si="89"/>
        <v/>
      </c>
      <c r="AM141" s="124">
        <f>IFERROR(INDEX(DATASHEET!$A$1:$GG$231,MATCH(L3VA!$A141,DATASHEET!$A$1:$A$231,0),MATCH(L3VA!AN$2,DATASHEET!$A$1:$GG$1,0)),"")</f>
        <v>0</v>
      </c>
      <c r="AN141" s="105" t="str">
        <f>IF(VLOOKUP(L3VA!$A141,DATASHEET!$A$2:$EW$231,42,FALSE)="","",VLOOKUP(L3VA!$A141,DATASHEET!$A$2:$EW$231,42,FALSE))</f>
        <v/>
      </c>
      <c r="AO141" s="105" t="str">
        <f t="shared" si="90"/>
        <v/>
      </c>
      <c r="AP141" s="106" t="str">
        <f>IF(ISBLANK(DATASHEET!AZ129),"",DATASHEET!AZ129)</f>
        <v/>
      </c>
      <c r="AQ141" s="107" t="str">
        <f>IF(ISBLANK(DATASHEET!BA129),"",DATASHEET!BA129)</f>
        <v/>
      </c>
      <c r="AR141" s="123" t="str">
        <f t="shared" si="91"/>
        <v/>
      </c>
      <c r="AS141" s="124">
        <f>IFERROR(INDEX(DATASHEET!$A$1:$GG$231,MATCH(L3VA!$A141,DATASHEET!$A$1:$A$231,0),MATCH(L3VA!AT$2,DATASHEET!$A$1:$GG$1,0)),"")</f>
        <v>0</v>
      </c>
      <c r="AT141" s="105" t="str">
        <f>IF(VLOOKUP(L3VA!$A141,DATASHEET!$A$2:$EW$231,47,FALSE)="","",VLOOKUP(L3VA!$A141,DATASHEET!$A$2:$EW$231,47,FALSE))</f>
        <v/>
      </c>
      <c r="AU141" s="105" t="str">
        <f t="shared" si="92"/>
        <v/>
      </c>
      <c r="AV141" s="106" t="str">
        <f>IF(ISBLANK(DATASHEET!BE129),"",DATASHEET!BE129)</f>
        <v/>
      </c>
      <c r="AW141" s="107" t="str">
        <f>IF(ISBLANK(DATASHEET!BF129),"",DATASHEET!BF129)</f>
        <v/>
      </c>
      <c r="AX141" s="123" t="str">
        <f t="shared" si="93"/>
        <v/>
      </c>
      <c r="AY141" s="124">
        <f>IFERROR(INDEX(DATASHEET!$A$1:$GG$231,MATCH(L3VA!$A141,DATASHEET!$A$1:$A$231,0),MATCH(L3VA!AZ$2,DATASHEET!$A$1:$GG$1,0)),"")</f>
        <v>0</v>
      </c>
      <c r="AZ141" s="105" t="str">
        <f>IF(VLOOKUP(L3VA!$A141,DATASHEET!$A$2:$EW$231,52,FALSE)="","",VLOOKUP(L3VA!$A141,DATASHEET!$A$2:$EW$231,52,FALSE))</f>
        <v/>
      </c>
      <c r="BA141" s="105" t="str">
        <f t="shared" si="94"/>
        <v/>
      </c>
      <c r="BB141" s="106" t="str">
        <f>IF(ISBLANK(DATASHEET!BJ129),"",DATASHEET!BJ129)</f>
        <v>EC</v>
      </c>
      <c r="BC141" s="107" t="str">
        <f>IF(ISBLANK(DATASHEET!BK129),"",DATASHEET!BK129)</f>
        <v>12D-DR-4</v>
      </c>
      <c r="BD141" s="123" t="str">
        <f t="shared" si="95"/>
        <v/>
      </c>
      <c r="BE141" s="124">
        <f>IFERROR(INDEX(DATASHEET!$A$1:$GG$231,MATCH(L3VA!$A141,DATASHEET!$A$1:$A$231,0),MATCH(L3VA!BF$2,DATASHEET!$A$1:$GG$1,0)),"")</f>
        <v>0</v>
      </c>
      <c r="BF141" s="105" t="str">
        <f>IF(VLOOKUP(L3VA!$A141,DATASHEET!$A$2:$EW$231,57,FALSE)="","",VLOOKUP(L3VA!$A141,DATASHEET!$A$2:$EW$231,57,FALSE))</f>
        <v/>
      </c>
      <c r="BG141" s="105" t="str">
        <f t="shared" si="96"/>
        <v/>
      </c>
      <c r="BH141" s="106" t="str">
        <f>IF(ISBLANK(DATASHEET!BO129),"",DATASHEET!BO129)</f>
        <v/>
      </c>
      <c r="BI141" s="107" t="str">
        <f>IF(ISBLANK(DATASHEET!BP129),"",DATASHEET!BP129)</f>
        <v/>
      </c>
      <c r="BJ141" s="123" t="str">
        <f t="shared" si="97"/>
        <v/>
      </c>
      <c r="BK141" s="124">
        <f>IFERROR(INDEX(DATASHEET!$A$1:$GG$231,MATCH(L3VA!$A141,DATASHEET!$A$1:$A$231,0),MATCH(L3VA!BL$2,DATASHEET!$A$1:$GG$1,0)),"")</f>
        <v>0</v>
      </c>
      <c r="BL141" s="105" t="str">
        <f>IF(VLOOKUP(L3VA!$A141,DATASHEET!$A$2:$EW$231,62,FALSE)="","",VLOOKUP(L3VA!$A141,DATASHEET!$A$2:$EW$231,62,FALSE))</f>
        <v>EC</v>
      </c>
      <c r="BM141" s="105" t="str">
        <f t="shared" si="98"/>
        <v/>
      </c>
      <c r="BN141" s="106" t="str">
        <f>IF(ISBLANK(DATASHEET!BT129),"",DATASHEET!BT129)</f>
        <v>KK</v>
      </c>
      <c r="BO141" s="107" t="str">
        <f>IF(ISBLANK(DATASHEET!BU129),"",DATASHEET!BU129)</f>
        <v>12E-EA-3</v>
      </c>
      <c r="BP141" s="123" t="str">
        <f t="shared" si="99"/>
        <v/>
      </c>
      <c r="BQ141" s="124">
        <f>IFERROR(INDEX(DATASHEET!$A$1:$GG$231,MATCH(L3VA!$A141,DATASHEET!$A$1:$A$231,0),MATCH(L3VA!BR$2,DATASHEET!$A$1:$GG$1,0)),"")</f>
        <v>0</v>
      </c>
      <c r="BR141" s="105" t="str">
        <f>IF(VLOOKUP(L3VA!$A141,DATASHEET!$A$2:$EW$231,67,FALSE)="","",VLOOKUP(L3VA!$A141,DATASHEET!$A$2:$EW$231,67,FALSE))</f>
        <v/>
      </c>
      <c r="BS141" s="105" t="str">
        <f t="shared" si="100"/>
        <v/>
      </c>
      <c r="BT141" s="106" t="str">
        <f>IF(ISBLANK(DATASHEET!BY129),"",DATASHEET!BY129)</f>
        <v/>
      </c>
      <c r="BU141" s="107" t="str">
        <f>IF(ISBLANK(DATASHEET!BZ129),"",DATASHEET!BZ129)</f>
        <v/>
      </c>
      <c r="BV141" s="123" t="str">
        <f t="shared" si="101"/>
        <v/>
      </c>
      <c r="BW141" s="124">
        <f>IFERROR(INDEX(DATASHEET!$A$1:$GG$231,MATCH(L3VA!$A141,DATASHEET!$A$1:$A$231,0),MATCH(L3VA!BX$2,DATASHEET!$A$1:$GG$1,0)),"")</f>
        <v>0</v>
      </c>
      <c r="BX141" s="105" t="str">
        <f>IF(VLOOKUP(L3VA!$A141,DATASHEET!$A$2:$EW$231,77,FALSE)="","",VLOOKUP(L3VA!$A141,DATASHEET!$A$2:$EW$231,77,FALSE))</f>
        <v/>
      </c>
      <c r="BY141" s="105" t="str">
        <f t="shared" si="102"/>
        <v/>
      </c>
      <c r="BZ141" s="106" t="str">
        <f>IF(ISBLANK(DATASHEET!CI129),"",DATASHEET!CI129)</f>
        <v/>
      </c>
      <c r="CA141" s="107" t="str">
        <f>IF(ISBLANK(DATASHEET!CJ129),"",DATASHEET!CJ129)</f>
        <v/>
      </c>
      <c r="CB141" s="123" t="str">
        <f t="shared" si="103"/>
        <v/>
      </c>
      <c r="CC141" s="124">
        <f>IFERROR(INDEX(DATASHEET!$A$1:$GG$231,MATCH(L3VA!$A141,DATASHEET!$A$1:$A$231,0),MATCH(L3VA!CD$2,DATASHEET!$A$1:$GG$1,0)),"")</f>
        <v>0</v>
      </c>
      <c r="CD141" s="105" t="str">
        <f>IF(VLOOKUP(L3VA!$A141,DATASHEET!$A$2:$EW$231,82,FALSE)="","",VLOOKUP(L3VA!$A141,DATASHEET!$A$2:$EW$231,82,FALSE))</f>
        <v>JWE</v>
      </c>
      <c r="CE141" s="105" t="str">
        <f t="shared" si="104"/>
        <v/>
      </c>
      <c r="CF141" s="106" t="str">
        <f>IF(ISBLANK(DATASHEET!CN129),"",DATASHEET!CN129)</f>
        <v/>
      </c>
      <c r="CG141" s="107" t="str">
        <f>IF(ISBLANK(DATASHEET!CO129),"",DATASHEET!CO129)</f>
        <v/>
      </c>
      <c r="CH141" s="123" t="str">
        <f t="shared" si="105"/>
        <v/>
      </c>
      <c r="CI141" s="124">
        <f>IFERROR(INDEX(DATASHEET!$A$1:$GG$231,MATCH(L3VA!$A141,DATASHEET!$A$1:$A$231,0),MATCH(L3VA!CJ$2,DATASHEET!$A$1:$GG$1,0)),"")</f>
        <v>0</v>
      </c>
      <c r="CJ141" s="105" t="str">
        <f>IF(VLOOKUP(L3VA!$A141,DATASHEET!$A$2:$EW$231,87,FALSE)="","",VLOOKUP(L3VA!$A141,DATASHEET!$A$2:$EW$231,87,FALSE))</f>
        <v/>
      </c>
      <c r="CK141" s="105" t="str">
        <f t="shared" si="79"/>
        <v/>
      </c>
      <c r="CL141" s="106" t="str">
        <f>IF(ISBLANK(DATASHEET!CS129),"",DATASHEET!CS129)</f>
        <v/>
      </c>
      <c r="CM141" s="107" t="str">
        <f>IF(ISBLANK(DATASHEET!CT129),"",DATASHEET!CT129)</f>
        <v/>
      </c>
      <c r="CN141" s="123" t="str">
        <f t="shared" si="106"/>
        <v/>
      </c>
      <c r="CO141" s="124">
        <f>IFERROR(INDEX(DATASHEET!$A$1:$GG$231,MATCH(L3VA!$A141,DATASHEET!$A$1:$A$231,0),MATCH(L3VA!CP$2,DATASHEET!$A$1:$GG$1,0)),"")</f>
        <v>0</v>
      </c>
      <c r="CP141" s="105" t="str">
        <f>IF(VLOOKUP(L3VA!$A141,DATASHEET!$A$2:$EW$231,92,FALSE)="","",VLOOKUP(L3VA!$A141,DATASHEET!$A$2:$EW$231,92,FALSE))</f>
        <v/>
      </c>
      <c r="CQ141" s="105" t="str">
        <f t="shared" si="107"/>
        <v/>
      </c>
      <c r="CR141" s="106" t="str">
        <f>IF(ISBLANK(DATASHEET!CX129),"",DATASHEET!CX129)</f>
        <v/>
      </c>
      <c r="CS141" s="107" t="str">
        <f>IF(ISBLANK(DATASHEET!CY129),"",DATASHEET!CY129)</f>
        <v/>
      </c>
      <c r="CT141" s="123" t="str">
        <f t="shared" si="108"/>
        <v/>
      </c>
      <c r="CU141" s="124">
        <f>IFERROR(INDEX(DATASHEET!$A$1:$GG$231,MATCH(L3VA!$A141,DATASHEET!$A$1:$A$231,0),MATCH(L3VA!CV$2,DATASHEET!$A$1:$GG$1,0)),"")</f>
        <v>0</v>
      </c>
      <c r="CV141" s="105" t="str">
        <f>IF(VLOOKUP(L3VA!$A141,DATASHEET!$A$2:$EW$231,107,FALSE)="","",VLOOKUP(L3VA!$A141,DATASHEET!$A$2:$EW$231,107,FALSE))</f>
        <v/>
      </c>
      <c r="CW141" s="105" t="str">
        <f t="shared" si="109"/>
        <v/>
      </c>
      <c r="CX141" s="106" t="str">
        <f>IF(ISBLANK(DATASHEET!DC129),"",DATASHEET!DC129)</f>
        <v/>
      </c>
      <c r="CY141" s="107" t="str">
        <f>IF(ISBLANK(DATASHEET!DD129),"",DATASHEET!DD129)</f>
        <v/>
      </c>
      <c r="CZ141" s="123" t="str">
        <f t="shared" si="110"/>
        <v/>
      </c>
      <c r="DA141" s="124">
        <f>IFERROR(INDEX(DATASHEET!$A$1:$GG$231,MATCH(L3VA!$A141,DATASHEET!$A$1:$A$231,0),MATCH(L3VA!DB$2,DATASHEET!$A$1:$GG$1,0)),"")</f>
        <v>0</v>
      </c>
      <c r="DB141" s="105" t="str">
        <f>IF(VLOOKUP(L3VA!$A141,DATASHEET!$A$2:$EW$231,97,FALSE)="","",VLOOKUP(L3VA!$A141,DATASHEET!$A$2:$EW$231,97,FALSE))</f>
        <v/>
      </c>
      <c r="DC141" s="105" t="str">
        <f t="shared" si="111"/>
        <v/>
      </c>
      <c r="DD141" s="106" t="str">
        <f>IF(ISBLANK(DATASHEET!DH129),"",DATASHEET!DH129)</f>
        <v/>
      </c>
      <c r="DE141" s="107" t="str">
        <f>IF(ISBLANK(DATASHEET!DI129),"",DATASHEET!DI129)</f>
        <v/>
      </c>
      <c r="DF141" s="123" t="str">
        <f t="shared" si="112"/>
        <v/>
      </c>
      <c r="DG141" s="124">
        <f>IFERROR(INDEX(DATASHEET!$A$1:$GG$231,MATCH(L3VA!$A141,DATASHEET!$A$1:$A$231,0),MATCH(L3VA!DH$2,DATASHEET!$A$1:$GG$1,0)),"")</f>
        <v>0</v>
      </c>
      <c r="DH141" s="105" t="str">
        <f>IF(VLOOKUP(L3VA!$A141,DATASHEET!$A$2:$EW$231,102,FALSE)="","",VLOOKUP(L3VA!$A141,DATASHEET!$A$2:$EW$231,102,FALSE))</f>
        <v/>
      </c>
      <c r="DI141" s="105" t="str">
        <f t="shared" si="113"/>
        <v/>
      </c>
      <c r="DJ141" s="106" t="str">
        <f>IF(ISBLANK(DATASHEET!DM129),"",DATASHEET!DM129)</f>
        <v/>
      </c>
      <c r="DK141" s="107" t="str">
        <f>IF(ISBLANK(DATASHEET!DN129),"",DATASHEET!DN129)</f>
        <v/>
      </c>
      <c r="DL141" s="123" t="str">
        <f t="shared" si="114"/>
        <v/>
      </c>
      <c r="DM141" s="124">
        <f>IFERROR(INDEX(DATASHEET!$A$1:$GG$231,MATCH(L3VA!$A141,DATASHEET!$A$1:$A$231,0),MATCH(L3VA!DN$2,DATASHEET!$A$1:$GG$1,0)),"")</f>
        <v>0</v>
      </c>
      <c r="DN141" s="105" t="str">
        <f>IF(VLOOKUP(L3VA!$A141,DATASHEET!$A$2:$FW$231,112,FALSE)="","",VLOOKUP(L3VA!$A141,DATASHEET!$A$2:$FW$231,112,FALSE))</f>
        <v/>
      </c>
      <c r="DO141" s="105" t="str">
        <f t="shared" si="80"/>
        <v/>
      </c>
      <c r="DP141" s="106" t="str">
        <f>IF(ISBLANK(DATASHEET!DR129),"",DATASHEET!DR129)</f>
        <v/>
      </c>
      <c r="DQ141" s="107" t="str">
        <f>IF(ISBLANK(DATASHEET!DS129),"",DATASHEET!DS129)</f>
        <v/>
      </c>
      <c r="DR141" s="123" t="str">
        <f t="shared" si="115"/>
        <v/>
      </c>
      <c r="DS141" s="124">
        <f>IFERROR(INDEX(DATASHEET!$A$1:$GG$231,MATCH(L3VA!$A141,DATASHEET!$A$1:$A$231,0),MATCH(L3VA!DT$2,DATASHEET!$A$1:$GG$1,0)),"")</f>
        <v>0</v>
      </c>
      <c r="DT141" s="105" t="str">
        <f>IF(VLOOKUP(L3VA!$A141,DATASHEET!$A$2:$EW$231,117,FALSE)="","",VLOOKUP(L3VA!$A141,DATASHEET!$A$2:$EW$231,117,FALSE))</f>
        <v/>
      </c>
      <c r="DU141" s="105" t="str">
        <f t="shared" si="116"/>
        <v/>
      </c>
      <c r="DV141" s="106" t="str">
        <f>IF(ISBLANK(DATASHEET!DW129),"",DATASHEET!DW129)</f>
        <v/>
      </c>
      <c r="DW141" s="107" t="str">
        <f>IF(ISBLANK(DATASHEET!DX129),"",DATASHEET!DX129)</f>
        <v/>
      </c>
      <c r="DX141" s="123" t="str">
        <f t="shared" si="117"/>
        <v/>
      </c>
      <c r="DY141" s="124" t="str">
        <f>IFERROR(INDEX(DATASHEET!$A$1:$GG$231,MATCH(L3VA!$A141,DATASHEET!$A$1:$A$231,0),MATCH(L3VA!DZ$2,DATASHEET!$A$1:$GG$1,0)),"")</f>
        <v/>
      </c>
      <c r="DZ141" s="105" t="str">
        <f>IF(VLOOKUP(L3VA!$A141,DATASHEET!$A$2:$EW$231,122,FALSE)="","",VLOOKUP(L3VA!$A141,DATASHEET!$A$2:$EW$231,122,FALSE))</f>
        <v/>
      </c>
      <c r="EA141" s="105" t="str">
        <f t="shared" si="118"/>
        <v/>
      </c>
      <c r="EB141" s="106" t="str">
        <f>IF(ISBLANK(DATASHEET!EB129),"",DATASHEET!EB129)</f>
        <v/>
      </c>
      <c r="EC141" s="107" t="str">
        <f>IF(ISBLANK(DATASHEET!EC129),"",DATASHEET!EC129)</f>
        <v/>
      </c>
      <c r="ED141" s="123" t="str">
        <f t="shared" si="119"/>
        <v/>
      </c>
      <c r="EE141" s="124">
        <f>IFERROR(INDEX(DATASHEET!$A$1:$GG$231,MATCH(L3VA!$A141,DATASHEET!$A$1:$A$231,0),MATCH(L3VA!EF$2,DATASHEET!$A$1:$GG$1,0)),"")</f>
        <v>0</v>
      </c>
      <c r="EF141" s="105" t="str">
        <f>IF(VLOOKUP(L3VA!$A141,DATASHEET!$A$2:$EW$231,127,FALSE)="","",VLOOKUP(L3VA!$A141,DATASHEET!$A$2:$EW$231,127,FALSE))</f>
        <v/>
      </c>
      <c r="EG141" s="105" t="str">
        <f t="shared" si="120"/>
        <v/>
      </c>
      <c r="EH141" s="106" t="str">
        <f>IF(ISBLANK(DATASHEET!EG129),"",DATASHEET!EG129)</f>
        <v/>
      </c>
      <c r="EI141" s="107" t="str">
        <f>IF(ISBLANK(DATASHEET!EH129),"",DATASHEET!EH129)</f>
        <v/>
      </c>
      <c r="EJ141" s="123" t="str">
        <f t="shared" si="121"/>
        <v/>
      </c>
      <c r="EK141" s="124">
        <f>IFERROR(INDEX(DATASHEET!$A$1:$GG$231,MATCH(L3VA!$A141,DATASHEET!$A$1:$A$231,0),MATCH(L3VA!EL$2,DATASHEET!$A$1:$GG$1,0)),"")</f>
        <v>0</v>
      </c>
      <c r="EL141" s="105" t="str">
        <f>IF(VLOOKUP(L3VA!$A141,DATASHEET!$A$2:$EW$231,132,FALSE)="","",VLOOKUP(L3VA!$A141,DATASHEET!$A$2:$EW$231,132,FALSE))</f>
        <v/>
      </c>
      <c r="EM141" s="105" t="str">
        <f t="shared" si="122"/>
        <v/>
      </c>
      <c r="EN141" s="106" t="str">
        <f>IF(ISBLANK(DATASHEET!EL129),"",DATASHEET!EL129)</f>
        <v/>
      </c>
      <c r="EO141" s="107" t="str">
        <f>IF(ISBLANK(DATASHEET!EM129),"",DATASHEET!EM129)</f>
        <v/>
      </c>
      <c r="EP141" s="123" t="str">
        <f t="shared" si="123"/>
        <v/>
      </c>
      <c r="EQ141" s="124">
        <f>IFERROR(INDEX(DATASHEET!$A$1:$GG$231,MATCH(L3VA!$A141,DATASHEET!$A$1:$A$231,0),MATCH(L3VA!ER$2,DATASHEET!$A$1:$GG$1,0)),"")</f>
        <v>0</v>
      </c>
      <c r="ER141" s="105" t="str">
        <f>IF(VLOOKUP(L3VA!$A141,DATASHEET!$A$2:$EW$231,137,FALSE)="","",VLOOKUP(L3VA!$A141,DATASHEET!$A$2:$EW$231,137,FALSE))</f>
        <v/>
      </c>
      <c r="ES141" s="105" t="str">
        <f t="shared" si="124"/>
        <v/>
      </c>
      <c r="ET141" s="106" t="str">
        <f>IF(ISBLANK(DATASHEET!EQ129),"",DATASHEET!EQ129)</f>
        <v/>
      </c>
      <c r="EU141" s="107" t="str">
        <f>IF(ISBLANK(DATASHEET!ER129),"",DATASHEET!ER129)</f>
        <v/>
      </c>
      <c r="EV141" s="123" t="str">
        <f t="shared" si="125"/>
        <v/>
      </c>
      <c r="EW141" s="124">
        <f>IFERROR(INDEX(DATASHEET!$A$1:$GG$231,MATCH(L3VA!$A141,DATASHEET!$A$1:$A$231,0),MATCH(L3VA!EX$2,DATASHEET!$A$1:$GG$1,0)),"")</f>
        <v>0</v>
      </c>
      <c r="EX141" s="105" t="str">
        <f>IF(VLOOKUP(L3VA!$A141,DATASHEET!$A$2:$EW$231,142,FALSE)="","",VLOOKUP(L3VA!$A141,DATASHEET!$A$2:$EW$231,142,FALSE))</f>
        <v/>
      </c>
      <c r="EY141" s="105" t="str">
        <f t="shared" si="126"/>
        <v/>
      </c>
      <c r="EZ141" s="106" t="str">
        <f>IF(ISBLANK(DATASHEET!EV129),"",DATASHEET!EV129)</f>
        <v/>
      </c>
      <c r="FA141" s="107" t="str">
        <f>IF(ISBLANK(DATASHEET!EW129),"",DATASHEET!EW129)</f>
        <v/>
      </c>
      <c r="FB141" s="123" t="str">
        <f t="shared" si="127"/>
        <v/>
      </c>
      <c r="FC141" s="124">
        <f>IFERROR(INDEX(DATASHEET!$A$1:$GG$231,MATCH(L3VA!$A141,DATASHEET!$A$1:$A$231,0),MATCH(L3VA!FD$2,DATASHEET!$A$1:$GG$1,0)),"")</f>
        <v>0</v>
      </c>
      <c r="FD141" s="105" t="str">
        <f>IF(VLOOKUP(L3VA!$A141,DATASHEET!$A$2:$FW$231,147,FALSE)="","",VLOOKUP(L3VA!$A141,DATASHEET!$A$2:$FW$231,147,FALSE))</f>
        <v/>
      </c>
      <c r="FE141" s="105" t="str">
        <f t="shared" si="128"/>
        <v/>
      </c>
      <c r="FF141" s="106" t="str">
        <f>IF(ISBLANK(DATASHEET!FA129),"",DATASHEET!FA129)</f>
        <v/>
      </c>
      <c r="FG141" s="107" t="str">
        <f>IF(ISBLANK(DATASHEET!FB129),"",DATASHEET!FB129)</f>
        <v/>
      </c>
    </row>
    <row r="142" spans="1:163" x14ac:dyDescent="0.25">
      <c r="A142" s="354">
        <f>DATASHEET!A130</f>
        <v>160357</v>
      </c>
      <c r="B142" s="42" t="str">
        <f>DATASHEET!B130</f>
        <v>MARTIN, Maisie</v>
      </c>
      <c r="C142" s="109" t="str">
        <f>DATASHEET!C130</f>
        <v>12JN</v>
      </c>
      <c r="D142" s="110" t="str">
        <f>DATASHEET!D130</f>
        <v>F</v>
      </c>
      <c r="E142" s="110" t="str">
        <f>IFERROR(VLOOKUP(A142,'[5]Y12 Students'!$E$3:$I$271,5,FALSE),"")</f>
        <v>EXTERNAL</v>
      </c>
      <c r="F142" s="110" t="str">
        <f>DATASHEET!E130</f>
        <v>Y</v>
      </c>
      <c r="G142" s="110" t="str">
        <f>DATASHEET!F130</f>
        <v>White - British</v>
      </c>
      <c r="H142" s="110" t="str">
        <f>DATASHEET!G130</f>
        <v>N</v>
      </c>
      <c r="I142" s="110" t="str">
        <f>DATASHEET!H130</f>
        <v>N</v>
      </c>
      <c r="J142" s="111" t="str">
        <f>DATASHEET!J130</f>
        <v>4.75+ (C/B)</v>
      </c>
      <c r="K142" s="104" t="str">
        <f t="shared" ref="K142:K205" si="129">IFERROR(SUM(COUNTIF($N142,"&gt;=0"),COUNTIF($Z142,"&gt;=0"),COUNTIF($T142,"&gt;=0"),COUNTIF($AF142,"&gt;=0"),COUNTIF($AX142,"&gt;=0"),COUNTIF($AR142,"&gt;=0"),COUNTIF($BJ142,"&gt;=0"),COUNTIF($BD142,"&gt;=0"),COUNTIF($BP142,"&gt;=0"),COUNTIF($BV142,"&gt;=0"),COUNTIF($CH142,"&gt;=0"),COUNTIF($CZ142,"&gt;=0"),COUNTIF($CN142,"&gt;=0"),COUNTIF($DF142,"&gt;=0"),COUNTIF($CB142,"&gt;=0"),COUNTIF($DR142,"&gt;=0"),COUNTIF($DX142,"&gt;=0"),COUNTIF($ED142,"&gt;=0"),COUNTIF($EJ142,"&gt;=0"),COUNTIF($EP142,"&gt;=0"),COUNTIF($EV142,"&gt;=0"),COUNTIF($FB142,"&gt;=0"),COUNTIF($DL142,"&gt;=0"),COUNTIF($AL142,"&gt;=0"),COUNTIF($CT142,"&gt;=0"))/COUNT($N142,$Z142,$T142,$AF142,$AL142,$AX142,$AR142,$BJ142,$BD142,$BP142,$BV142,$CH142,$CZ142,$CN142,$DF142,$CB142,$DR142,$DX142,$ED142,$EJ142,$EP142,$EV142,$FB142,$DL142,$CT142),"")</f>
        <v/>
      </c>
      <c r="L142" s="104" t="str">
        <f t="shared" ref="L142:L205" si="130">IFERROR(SUM(COUNTIF($N142,"&lt;0"),COUNTIF($Z142,"&lt;0"),COUNTIF($T142,"&lt;0"),COUNTIF($AF142,"&lt;0"),COUNTIF($AX142,"&lt;0"),COUNTIF($AR142,"&lt;0"),COUNTIF($BJ142,"&lt;0"),COUNTIF($BD142,"&lt;0"),COUNTIF($BP142,"&lt;0"),COUNTIF($BV142,"&lt;0"),COUNTIF($CH142,"&lt;0"),COUNTIF($CZ142,"&lt;0"),COUNTIF($CN142,"&lt;0"),COUNTIF($DF142,"&lt;0"),COUNTIF($CB142,"&lt;0"),COUNTIF($DR142,"&lt;0"),COUNTIF($DX142,"&lt;0"),COUNTIF($ED142,"&lt;0"),COUNTIF($EJ142,"&lt;0"),COUNTIF($EP142,"&lt;0"),COUNTIF($EV142,"&lt;0"),COUNTIF($FB142,"&lt;0"),COUNTIF($DL142,"&lt;0"),COUNTIF($CT142,"&lt;0"),COUNTIF($AL142,"&lt;0"))/COUNT($N142,$Z142,$T142,$AF142,$AX142,$AR142,$BJ142,$BD142,$BP142,$BV142,$CH142,$CZ142,$CN142,$DF142,$CB142,$DR142,$DX142,$ED142,$EJ142,$EP142,$EV142,$FB142,$DL142,$CT142,$AL142),"")</f>
        <v/>
      </c>
      <c r="M142" s="336" t="str">
        <f>IF(COUNT(L3VA!$N142,L3VA!$Z142,L3VA!$T142,L3VA!$AF142,L3VA!$AX142,L3VA!$AR142,L3VA!$BJ142,L3VA!$BD142,L3VA!$BP142,L3VA!#REF!,L3VA!$AL142,L3VA!$BV142,L3VA!$CH142,L3VA!$CZ142,L3VA!$CN142,L3VA!$DF142,L3VA!$CB142,L3VA!#REF!,L3VA!$DR142,L3VA!$DX142,L3VA!$ED142,L3VA!$EJ142,L3VA!$EP142,L3VA!$EV142,L3VA!$FB142,L3VA!$DL142)=0,"",AVERAGE(N142,Z142,T142,AF142,AL142,AX142,AR142,BJ142,BD142,BP142,BV142,CH142,CZ142,CN142,DF142,CB142,DR142,DX142,ED142,EJ142,EP142,EV142,FB142,DL142))</f>
        <v/>
      </c>
      <c r="N142" s="123" t="str">
        <f t="shared" si="81"/>
        <v/>
      </c>
      <c r="O142" s="124">
        <f>IFERROR(INDEX(DATASHEET!$A$1:$GG$231,MATCH(L3VA!$A142,DATASHEET!$A$1:$A$231,0),MATCH(L3VA!P$2,DATASHEET!$A$1:$GG$1,0)),"")</f>
        <v>0</v>
      </c>
      <c r="P142" s="105">
        <f>IF(VLOOKUP(L3VA!$A142,DATASHEET!$A$2:$EW$231,22,FALSE)="","",VLOOKUP(L3VA!$A142,DATASHEET!$A$2:$EW$231,22,FALSE))</f>
        <v>0</v>
      </c>
      <c r="Q142" s="105" t="str">
        <f t="shared" si="82"/>
        <v/>
      </c>
      <c r="R142" s="106" t="str">
        <f>IF(ISBLANK(DATASHEET!AF130),"",DATASHEET!AF130)</f>
        <v/>
      </c>
      <c r="S142" s="107" t="str">
        <f>IF(ISBLANK(DATASHEET!AG130),"",DATASHEET!AG130)</f>
        <v/>
      </c>
      <c r="T142" s="123" t="str">
        <f t="shared" si="83"/>
        <v/>
      </c>
      <c r="U142" s="124">
        <f>IFERROR(INDEX(DATASHEET!$A$1:$GG$231,MATCH(L3VA!$A142,DATASHEET!$A$1:$A$231,0),MATCH(L3VA!V$2,DATASHEET!$A$1:$GG$1,0)),"")</f>
        <v>0</v>
      </c>
      <c r="V142" s="105">
        <f>IF(VLOOKUP(L3VA!$A142,DATASHEET!$A$2:$EW$231,27,FALSE)="","",VLOOKUP(L3VA!$A142,DATASHEET!$A$2:$EW$231,27,FALSE))</f>
        <v>0</v>
      </c>
      <c r="W142" s="105" t="str">
        <f t="shared" si="84"/>
        <v/>
      </c>
      <c r="X142" s="106" t="str">
        <f>IF(ISBLANK(DATASHEET!AK130),"",DATASHEET!AK130)</f>
        <v/>
      </c>
      <c r="Y142" s="107" t="str">
        <f>IF(ISBLANK(DATASHEET!AL130),"",DATASHEET!AL130)</f>
        <v/>
      </c>
      <c r="Z142" s="123" t="str">
        <f t="shared" si="85"/>
        <v/>
      </c>
      <c r="AA142" s="124">
        <f>IFERROR(INDEX(DATASHEET!$A$1:$GG$231,MATCH(L3VA!$A142,DATASHEET!$A$1:$A$231,0),MATCH(L3VA!AB$2,DATASHEET!$A$1:$GG$1,0)),"")</f>
        <v>0</v>
      </c>
      <c r="AB142" s="105" t="str">
        <f>IF(VLOOKUP(L3VA!$A142,DATASHEET!$A$2:$EW$231,32,FALSE)="","",VLOOKUP(L3VA!$A142,DATASHEET!$A$2:$EW$231,32,FALSE))</f>
        <v/>
      </c>
      <c r="AC142" s="105" t="str">
        <f t="shared" si="86"/>
        <v/>
      </c>
      <c r="AD142" s="106" t="str">
        <f>IF(ISBLANK(DATASHEET!AP130),"",DATASHEET!AP130)</f>
        <v/>
      </c>
      <c r="AE142" s="107" t="str">
        <f>IF(ISBLANK(DATASHEET!AQ130),"",DATASHEET!AQ130)</f>
        <v/>
      </c>
      <c r="AF142" s="123" t="str">
        <f t="shared" si="87"/>
        <v/>
      </c>
      <c r="AG142" s="124">
        <f>IFERROR(INDEX(DATASHEET!$A$1:$GG$231,MATCH(L3VA!$A142,DATASHEET!$A$1:$A$231,0),MATCH(L3VA!AH$2,DATASHEET!$A$1:$GG$1,0)),"")</f>
        <v>0</v>
      </c>
      <c r="AH142" s="105" t="str">
        <f>IF(VLOOKUP(L3VA!$A142,DATASHEET!$A$2:$EW$231,37,FALSE)="","",VLOOKUP(L3VA!$A142,DATASHEET!$A$2:$EW$231,37,FALSE))</f>
        <v/>
      </c>
      <c r="AI142" s="105" t="str">
        <f t="shared" si="88"/>
        <v/>
      </c>
      <c r="AJ142" s="106" t="str">
        <f>IF(ISBLANK(DATASHEET!AU130),"",DATASHEET!AU130)</f>
        <v/>
      </c>
      <c r="AK142" s="107" t="str">
        <f>IF(ISBLANK(DATASHEET!AV130),"",DATASHEET!AV130)</f>
        <v/>
      </c>
      <c r="AL142" s="123" t="str">
        <f t="shared" si="89"/>
        <v/>
      </c>
      <c r="AM142" s="124">
        <f>IFERROR(INDEX(DATASHEET!$A$1:$GG$231,MATCH(L3VA!$A142,DATASHEET!$A$1:$A$231,0),MATCH(L3VA!AN$2,DATASHEET!$A$1:$GG$1,0)),"")</f>
        <v>0</v>
      </c>
      <c r="AN142" s="105" t="str">
        <f>IF(VLOOKUP(L3VA!$A142,DATASHEET!$A$2:$EW$231,42,FALSE)="","",VLOOKUP(L3VA!$A142,DATASHEET!$A$2:$EW$231,42,FALSE))</f>
        <v/>
      </c>
      <c r="AO142" s="105" t="str">
        <f t="shared" si="90"/>
        <v/>
      </c>
      <c r="AP142" s="106" t="str">
        <f>IF(ISBLANK(DATASHEET!AZ130),"",DATASHEET!AZ130)</f>
        <v/>
      </c>
      <c r="AQ142" s="107" t="str">
        <f>IF(ISBLANK(DATASHEET!BA130),"",DATASHEET!BA130)</f>
        <v/>
      </c>
      <c r="AR142" s="123" t="str">
        <f t="shared" si="91"/>
        <v/>
      </c>
      <c r="AS142" s="124">
        <f>IFERROR(INDEX(DATASHEET!$A$1:$GG$231,MATCH(L3VA!$A142,DATASHEET!$A$1:$A$231,0),MATCH(L3VA!AT$2,DATASHEET!$A$1:$GG$1,0)),"")</f>
        <v>0</v>
      </c>
      <c r="AT142" s="105" t="str">
        <f>IF(VLOOKUP(L3VA!$A142,DATASHEET!$A$2:$EW$231,47,FALSE)="","",VLOOKUP(L3VA!$A142,DATASHEET!$A$2:$EW$231,47,FALSE))</f>
        <v/>
      </c>
      <c r="AU142" s="105" t="str">
        <f t="shared" si="92"/>
        <v/>
      </c>
      <c r="AV142" s="106" t="str">
        <f>IF(ISBLANK(DATASHEET!BE130),"",DATASHEET!BE130)</f>
        <v/>
      </c>
      <c r="AW142" s="107" t="str">
        <f>IF(ISBLANK(DATASHEET!BF130),"",DATASHEET!BF130)</f>
        <v/>
      </c>
      <c r="AX142" s="123" t="str">
        <f t="shared" si="93"/>
        <v/>
      </c>
      <c r="AY142" s="124">
        <f>IFERROR(INDEX(DATASHEET!$A$1:$GG$231,MATCH(L3VA!$A142,DATASHEET!$A$1:$A$231,0),MATCH(L3VA!AZ$2,DATASHEET!$A$1:$GG$1,0)),"")</f>
        <v>0</v>
      </c>
      <c r="AZ142" s="105" t="str">
        <f>IF(VLOOKUP(L3VA!$A142,DATASHEET!$A$2:$EW$231,52,FALSE)="","",VLOOKUP(L3VA!$A142,DATASHEET!$A$2:$EW$231,52,FALSE))</f>
        <v/>
      </c>
      <c r="BA142" s="105" t="str">
        <f t="shared" si="94"/>
        <v/>
      </c>
      <c r="BB142" s="106" t="str">
        <f>IF(ISBLANK(DATASHEET!BJ130),"",DATASHEET!BJ130)</f>
        <v/>
      </c>
      <c r="BC142" s="107" t="str">
        <f>IF(ISBLANK(DATASHEET!BK130),"",DATASHEET!BK130)</f>
        <v/>
      </c>
      <c r="BD142" s="123" t="str">
        <f t="shared" si="95"/>
        <v/>
      </c>
      <c r="BE142" s="124">
        <f>IFERROR(INDEX(DATASHEET!$A$1:$GG$231,MATCH(L3VA!$A142,DATASHEET!$A$1:$A$231,0),MATCH(L3VA!BF$2,DATASHEET!$A$1:$GG$1,0)),"")</f>
        <v>0</v>
      </c>
      <c r="BF142" s="105" t="str">
        <f>IF(VLOOKUP(L3VA!$A142,DATASHEET!$A$2:$EW$231,57,FALSE)="","",VLOOKUP(L3VA!$A142,DATASHEET!$A$2:$EW$231,57,FALSE))</f>
        <v/>
      </c>
      <c r="BG142" s="105" t="str">
        <f t="shared" si="96"/>
        <v/>
      </c>
      <c r="BH142" s="106" t="str">
        <f>IF(ISBLANK(DATASHEET!BO130),"",DATASHEET!BO130)</f>
        <v/>
      </c>
      <c r="BI142" s="107" t="str">
        <f>IF(ISBLANK(DATASHEET!BP130),"",DATASHEET!BP130)</f>
        <v/>
      </c>
      <c r="BJ142" s="123" t="str">
        <f t="shared" si="97"/>
        <v/>
      </c>
      <c r="BK142" s="124">
        <f>IFERROR(INDEX(DATASHEET!$A$1:$GG$231,MATCH(L3VA!$A142,DATASHEET!$A$1:$A$231,0),MATCH(L3VA!BL$2,DATASHEET!$A$1:$GG$1,0)),"")</f>
        <v>0</v>
      </c>
      <c r="BL142" s="105" t="str">
        <f>IF(VLOOKUP(L3VA!$A142,DATASHEET!$A$2:$EW$231,62,FALSE)="","",VLOOKUP(L3VA!$A142,DATASHEET!$A$2:$EW$231,62,FALSE))</f>
        <v/>
      </c>
      <c r="BM142" s="105" t="str">
        <f t="shared" si="98"/>
        <v/>
      </c>
      <c r="BN142" s="106" t="str">
        <f>IF(ISBLANK(DATASHEET!BT130),"",DATASHEET!BT130)</f>
        <v>BH</v>
      </c>
      <c r="BO142" s="107" t="str">
        <f>IF(ISBLANK(DATASHEET!BU130),"",DATASHEET!BU130)</f>
        <v>12C-EA-4</v>
      </c>
      <c r="BP142" s="123" t="str">
        <f t="shared" si="99"/>
        <v/>
      </c>
      <c r="BQ142" s="124">
        <f>IFERROR(INDEX(DATASHEET!$A$1:$GG$231,MATCH(L3VA!$A142,DATASHEET!$A$1:$A$231,0),MATCH(L3VA!BR$2,DATASHEET!$A$1:$GG$1,0)),"")</f>
        <v>0</v>
      </c>
      <c r="BR142" s="105" t="str">
        <f>IF(VLOOKUP(L3VA!$A142,DATASHEET!$A$2:$EW$231,67,FALSE)="","",VLOOKUP(L3VA!$A142,DATASHEET!$A$2:$EW$231,67,FALSE))</f>
        <v/>
      </c>
      <c r="BS142" s="105" t="str">
        <f t="shared" si="100"/>
        <v/>
      </c>
      <c r="BT142" s="106" t="str">
        <f>IF(ISBLANK(DATASHEET!BY130),"",DATASHEET!BY130)</f>
        <v/>
      </c>
      <c r="BU142" s="107" t="str">
        <f>IF(ISBLANK(DATASHEET!BZ130),"",DATASHEET!BZ130)</f>
        <v/>
      </c>
      <c r="BV142" s="123" t="str">
        <f t="shared" si="101"/>
        <v/>
      </c>
      <c r="BW142" s="124">
        <f>IFERROR(INDEX(DATASHEET!$A$1:$GG$231,MATCH(L3VA!$A142,DATASHEET!$A$1:$A$231,0),MATCH(L3VA!BX$2,DATASHEET!$A$1:$GG$1,0)),"")</f>
        <v>0</v>
      </c>
      <c r="BX142" s="105" t="str">
        <f>IF(VLOOKUP(L3VA!$A142,DATASHEET!$A$2:$EW$231,77,FALSE)="","",VLOOKUP(L3VA!$A142,DATASHEET!$A$2:$EW$231,77,FALSE))</f>
        <v/>
      </c>
      <c r="BY142" s="105" t="str">
        <f t="shared" si="102"/>
        <v/>
      </c>
      <c r="BZ142" s="106" t="str">
        <f>IF(ISBLANK(DATASHEET!CI130),"",DATASHEET!CI130)</f>
        <v/>
      </c>
      <c r="CA142" s="107" t="str">
        <f>IF(ISBLANK(DATASHEET!CJ130),"",DATASHEET!CJ130)</f>
        <v/>
      </c>
      <c r="CB142" s="123" t="str">
        <f t="shared" si="103"/>
        <v/>
      </c>
      <c r="CC142" s="124">
        <f>IFERROR(INDEX(DATASHEET!$A$1:$GG$231,MATCH(L3VA!$A142,DATASHEET!$A$1:$A$231,0),MATCH(L3VA!CD$2,DATASHEET!$A$1:$GG$1,0)),"")</f>
        <v>0</v>
      </c>
      <c r="CD142" s="105" t="str">
        <f>IF(VLOOKUP(L3VA!$A142,DATASHEET!$A$2:$EW$231,82,FALSE)="","",VLOOKUP(L3VA!$A142,DATASHEET!$A$2:$EW$231,82,FALSE))</f>
        <v>DWA</v>
      </c>
      <c r="CE142" s="105" t="str">
        <f t="shared" si="104"/>
        <v/>
      </c>
      <c r="CF142" s="106" t="str">
        <f>IF(ISBLANK(DATASHEET!CN130),"",DATASHEET!CN130)</f>
        <v/>
      </c>
      <c r="CG142" s="107" t="str">
        <f>IF(ISBLANK(DATASHEET!CO130),"",DATASHEET!CO130)</f>
        <v/>
      </c>
      <c r="CH142" s="123" t="str">
        <f t="shared" si="105"/>
        <v/>
      </c>
      <c r="CI142" s="124">
        <f>IFERROR(INDEX(DATASHEET!$A$1:$GG$231,MATCH(L3VA!$A142,DATASHEET!$A$1:$A$231,0),MATCH(L3VA!CJ$2,DATASHEET!$A$1:$GG$1,0)),"")</f>
        <v>0</v>
      </c>
      <c r="CJ142" s="105" t="str">
        <f>IF(VLOOKUP(L3VA!$A142,DATASHEET!$A$2:$EW$231,87,FALSE)="","",VLOOKUP(L3VA!$A142,DATASHEET!$A$2:$EW$231,87,FALSE))</f>
        <v/>
      </c>
      <c r="CK142" s="105" t="str">
        <f t="shared" ref="CK142:CK205" si="131">IFERROR(VLOOKUP(CJ142,lookup,2,FALSE),"")</f>
        <v/>
      </c>
      <c r="CL142" s="106" t="str">
        <f>IF(ISBLANK(DATASHEET!CS130),"",DATASHEET!CS130)</f>
        <v/>
      </c>
      <c r="CM142" s="107" t="str">
        <f>IF(ISBLANK(DATASHEET!CT130),"",DATASHEET!CT130)</f>
        <v/>
      </c>
      <c r="CN142" s="123" t="str">
        <f t="shared" si="106"/>
        <v/>
      </c>
      <c r="CO142" s="124">
        <f>IFERROR(INDEX(DATASHEET!$A$1:$GG$231,MATCH(L3VA!$A142,DATASHEET!$A$1:$A$231,0),MATCH(L3VA!CP$2,DATASHEET!$A$1:$GG$1,0)),"")</f>
        <v>0</v>
      </c>
      <c r="CP142" s="105" t="str">
        <f>IF(VLOOKUP(L3VA!$A142,DATASHEET!$A$2:$EW$231,92,FALSE)="","",VLOOKUP(L3VA!$A142,DATASHEET!$A$2:$EW$231,92,FALSE))</f>
        <v/>
      </c>
      <c r="CQ142" s="105" t="str">
        <f t="shared" si="107"/>
        <v/>
      </c>
      <c r="CR142" s="106" t="str">
        <f>IF(ISBLANK(DATASHEET!CX130),"",DATASHEET!CX130)</f>
        <v/>
      </c>
      <c r="CS142" s="107" t="str">
        <f>IF(ISBLANK(DATASHEET!CY130),"",DATASHEET!CY130)</f>
        <v/>
      </c>
      <c r="CT142" s="123" t="str">
        <f t="shared" si="108"/>
        <v/>
      </c>
      <c r="CU142" s="124">
        <f>IFERROR(INDEX(DATASHEET!$A$1:$GG$231,MATCH(L3VA!$A142,DATASHEET!$A$1:$A$231,0),MATCH(L3VA!CV$2,DATASHEET!$A$1:$GG$1,0)),"")</f>
        <v>0</v>
      </c>
      <c r="CV142" s="105" t="str">
        <f>IF(VLOOKUP(L3VA!$A142,DATASHEET!$A$2:$EW$231,107,FALSE)="","",VLOOKUP(L3VA!$A142,DATASHEET!$A$2:$EW$231,107,FALSE))</f>
        <v/>
      </c>
      <c r="CW142" s="105" t="str">
        <f t="shared" si="109"/>
        <v/>
      </c>
      <c r="CX142" s="106" t="str">
        <f>IF(ISBLANK(DATASHEET!DC130),"",DATASHEET!DC130)</f>
        <v/>
      </c>
      <c r="CY142" s="107" t="str">
        <f>IF(ISBLANK(DATASHEET!DD130),"",DATASHEET!DD130)</f>
        <v/>
      </c>
      <c r="CZ142" s="123" t="str">
        <f t="shared" si="110"/>
        <v/>
      </c>
      <c r="DA142" s="124">
        <f>IFERROR(INDEX(DATASHEET!$A$1:$GG$231,MATCH(L3VA!$A142,DATASHEET!$A$1:$A$231,0),MATCH(L3VA!DB$2,DATASHEET!$A$1:$GG$1,0)),"")</f>
        <v>0</v>
      </c>
      <c r="DB142" s="105" t="str">
        <f>IF(VLOOKUP(L3VA!$A142,DATASHEET!$A$2:$EW$231,97,FALSE)="","",VLOOKUP(L3VA!$A142,DATASHEET!$A$2:$EW$231,97,FALSE))</f>
        <v/>
      </c>
      <c r="DC142" s="105" t="str">
        <f t="shared" si="111"/>
        <v/>
      </c>
      <c r="DD142" s="106" t="str">
        <f>IF(ISBLANK(DATASHEET!DH130),"",DATASHEET!DH130)</f>
        <v/>
      </c>
      <c r="DE142" s="107" t="str">
        <f>IF(ISBLANK(DATASHEET!DI130),"",DATASHEET!DI130)</f>
        <v/>
      </c>
      <c r="DF142" s="123" t="str">
        <f t="shared" si="112"/>
        <v/>
      </c>
      <c r="DG142" s="124">
        <f>IFERROR(INDEX(DATASHEET!$A$1:$GG$231,MATCH(L3VA!$A142,DATASHEET!$A$1:$A$231,0),MATCH(L3VA!DH$2,DATASHEET!$A$1:$GG$1,0)),"")</f>
        <v>0</v>
      </c>
      <c r="DH142" s="105" t="str">
        <f>IF(VLOOKUP(L3VA!$A142,DATASHEET!$A$2:$EW$231,102,FALSE)="","",VLOOKUP(L3VA!$A142,DATASHEET!$A$2:$EW$231,102,FALSE))</f>
        <v/>
      </c>
      <c r="DI142" s="105" t="str">
        <f t="shared" si="113"/>
        <v/>
      </c>
      <c r="DJ142" s="106" t="str">
        <f>IF(ISBLANK(DATASHEET!DM130),"",DATASHEET!DM130)</f>
        <v/>
      </c>
      <c r="DK142" s="107" t="str">
        <f>IF(ISBLANK(DATASHEET!DN130),"",DATASHEET!DN130)</f>
        <v/>
      </c>
      <c r="DL142" s="123" t="str">
        <f t="shared" si="114"/>
        <v/>
      </c>
      <c r="DM142" s="124">
        <f>IFERROR(INDEX(DATASHEET!$A$1:$GG$231,MATCH(L3VA!$A142,DATASHEET!$A$1:$A$231,0),MATCH(L3VA!DN$2,DATASHEET!$A$1:$GG$1,0)),"")</f>
        <v>0</v>
      </c>
      <c r="DN142" s="105" t="str">
        <f>IF(VLOOKUP(L3VA!$A142,DATASHEET!$A$2:$FW$231,112,FALSE)="","",VLOOKUP(L3VA!$A142,DATASHEET!$A$2:$FW$231,112,FALSE))</f>
        <v/>
      </c>
      <c r="DO142" s="105" t="str">
        <f t="shared" ref="DO142:DO205" si="132">IFERROR(VLOOKUP(DN142,lookup,2,FALSE),"")</f>
        <v/>
      </c>
      <c r="DP142" s="106" t="str">
        <f>IF(ISBLANK(DATASHEET!DR130),"",DATASHEET!DR130)</f>
        <v/>
      </c>
      <c r="DQ142" s="107" t="str">
        <f>IF(ISBLANK(DATASHEET!DS130),"",DATASHEET!DS130)</f>
        <v/>
      </c>
      <c r="DR142" s="123" t="str">
        <f t="shared" si="115"/>
        <v/>
      </c>
      <c r="DS142" s="124">
        <f>IFERROR(INDEX(DATASHEET!$A$1:$GG$231,MATCH(L3VA!$A142,DATASHEET!$A$1:$A$231,0),MATCH(L3VA!DT$2,DATASHEET!$A$1:$GG$1,0)),"")</f>
        <v>0</v>
      </c>
      <c r="DT142" s="105" t="str">
        <f>IF(VLOOKUP(L3VA!$A142,DATASHEET!$A$2:$EW$231,117,FALSE)="","",VLOOKUP(L3VA!$A142,DATASHEET!$A$2:$EW$231,117,FALSE))</f>
        <v/>
      </c>
      <c r="DU142" s="105" t="str">
        <f t="shared" si="116"/>
        <v/>
      </c>
      <c r="DV142" s="106" t="str">
        <f>IF(ISBLANK(DATASHEET!DW130),"",DATASHEET!DW130)</f>
        <v>GRY</v>
      </c>
      <c r="DW142" s="107" t="str">
        <f>IF(ISBLANK(DATASHEET!DX130),"",DATASHEET!DX130)</f>
        <v>12E-P&amp;E-5</v>
      </c>
      <c r="DX142" s="123" t="str">
        <f t="shared" si="117"/>
        <v/>
      </c>
      <c r="DY142" s="124" t="str">
        <f>IFERROR(INDEX(DATASHEET!$A$1:$GG$231,MATCH(L3VA!$A142,DATASHEET!$A$1:$A$231,0),MATCH(L3VA!DZ$2,DATASHEET!$A$1:$GG$1,0)),"")</f>
        <v/>
      </c>
      <c r="DZ142" s="105" t="str">
        <f>IF(VLOOKUP(L3VA!$A142,DATASHEET!$A$2:$EW$231,122,FALSE)="","",VLOOKUP(L3VA!$A142,DATASHEET!$A$2:$EW$231,122,FALSE))</f>
        <v/>
      </c>
      <c r="EA142" s="105" t="str">
        <f t="shared" si="118"/>
        <v/>
      </c>
      <c r="EB142" s="106" t="str">
        <f>IF(ISBLANK(DATASHEET!EB130),"",DATASHEET!EB130)</f>
        <v/>
      </c>
      <c r="EC142" s="107" t="str">
        <f>IF(ISBLANK(DATASHEET!EC130),"",DATASHEET!EC130)</f>
        <v/>
      </c>
      <c r="ED142" s="123" t="str">
        <f t="shared" si="119"/>
        <v/>
      </c>
      <c r="EE142" s="124">
        <f>IFERROR(INDEX(DATASHEET!$A$1:$GG$231,MATCH(L3VA!$A142,DATASHEET!$A$1:$A$231,0),MATCH(L3VA!EF$2,DATASHEET!$A$1:$GG$1,0)),"")</f>
        <v>0</v>
      </c>
      <c r="EF142" s="105" t="str">
        <f>IF(VLOOKUP(L3VA!$A142,DATASHEET!$A$2:$EW$231,127,FALSE)="","",VLOOKUP(L3VA!$A142,DATASHEET!$A$2:$EW$231,127,FALSE))</f>
        <v>GRY</v>
      </c>
      <c r="EG142" s="105" t="str">
        <f t="shared" si="120"/>
        <v/>
      </c>
      <c r="EH142" s="106" t="str">
        <f>IF(ISBLANK(DATASHEET!EG130),"",DATASHEET!EG130)</f>
        <v/>
      </c>
      <c r="EI142" s="107" t="str">
        <f>IF(ISBLANK(DATASHEET!EH130),"",DATASHEET!EH130)</f>
        <v/>
      </c>
      <c r="EJ142" s="123" t="str">
        <f t="shared" si="121"/>
        <v/>
      </c>
      <c r="EK142" s="124">
        <f>IFERROR(INDEX(DATASHEET!$A$1:$GG$231,MATCH(L3VA!$A142,DATASHEET!$A$1:$A$231,0),MATCH(L3VA!EL$2,DATASHEET!$A$1:$GG$1,0)),"")</f>
        <v>0</v>
      </c>
      <c r="EL142" s="105" t="str">
        <f>IF(VLOOKUP(L3VA!$A142,DATASHEET!$A$2:$EW$231,132,FALSE)="","",VLOOKUP(L3VA!$A142,DATASHEET!$A$2:$EW$231,132,FALSE))</f>
        <v/>
      </c>
      <c r="EM142" s="105" t="str">
        <f t="shared" si="122"/>
        <v/>
      </c>
      <c r="EN142" s="106" t="str">
        <f>IF(ISBLANK(DATASHEET!EL130),"",DATASHEET!EL130)</f>
        <v/>
      </c>
      <c r="EO142" s="107" t="str">
        <f>IF(ISBLANK(DATASHEET!EM130),"",DATASHEET!EM130)</f>
        <v/>
      </c>
      <c r="EP142" s="123" t="str">
        <f t="shared" si="123"/>
        <v/>
      </c>
      <c r="EQ142" s="124">
        <f>IFERROR(INDEX(DATASHEET!$A$1:$GG$231,MATCH(L3VA!$A142,DATASHEET!$A$1:$A$231,0),MATCH(L3VA!ER$2,DATASHEET!$A$1:$GG$1,0)),"")</f>
        <v>0</v>
      </c>
      <c r="ER142" s="105" t="str">
        <f>IF(VLOOKUP(L3VA!$A142,DATASHEET!$A$2:$EW$231,137,FALSE)="","",VLOOKUP(L3VA!$A142,DATASHEET!$A$2:$EW$231,137,FALSE))</f>
        <v/>
      </c>
      <c r="ES142" s="105" t="str">
        <f t="shared" si="124"/>
        <v/>
      </c>
      <c r="ET142" s="106" t="str">
        <f>IF(ISBLANK(DATASHEET!EQ130),"",DATASHEET!EQ130)</f>
        <v/>
      </c>
      <c r="EU142" s="107" t="str">
        <f>IF(ISBLANK(DATASHEET!ER130),"",DATASHEET!ER130)</f>
        <v/>
      </c>
      <c r="EV142" s="123" t="str">
        <f t="shared" si="125"/>
        <v/>
      </c>
      <c r="EW142" s="124">
        <f>IFERROR(INDEX(DATASHEET!$A$1:$GG$231,MATCH(L3VA!$A142,DATASHEET!$A$1:$A$231,0),MATCH(L3VA!EX$2,DATASHEET!$A$1:$GG$1,0)),"")</f>
        <v>0</v>
      </c>
      <c r="EX142" s="105" t="str">
        <f>IF(VLOOKUP(L3VA!$A142,DATASHEET!$A$2:$EW$231,142,FALSE)="","",VLOOKUP(L3VA!$A142,DATASHEET!$A$2:$EW$231,142,FALSE))</f>
        <v/>
      </c>
      <c r="EY142" s="105" t="str">
        <f t="shared" si="126"/>
        <v/>
      </c>
      <c r="EZ142" s="106" t="str">
        <f>IF(ISBLANK(DATASHEET!EV130),"",DATASHEET!EV130)</f>
        <v>HSH</v>
      </c>
      <c r="FA142" s="107" t="str">
        <f>IF(ISBLANK(DATASHEET!EW130),"",DATASHEET!EW130)</f>
        <v>12B-SO-9</v>
      </c>
      <c r="FB142" s="123" t="str">
        <f t="shared" si="127"/>
        <v/>
      </c>
      <c r="FC142" s="124">
        <f>IFERROR(INDEX(DATASHEET!$A$1:$GG$231,MATCH(L3VA!$A142,DATASHEET!$A$1:$A$231,0),MATCH(L3VA!FD$2,DATASHEET!$A$1:$GG$1,0)),"")</f>
        <v>0</v>
      </c>
      <c r="FD142" s="105" t="str">
        <f>IF(VLOOKUP(L3VA!$A142,DATASHEET!$A$2:$FW$231,147,FALSE)="","",VLOOKUP(L3VA!$A142,DATASHEET!$A$2:$FW$231,147,FALSE))</f>
        <v/>
      </c>
      <c r="FE142" s="105" t="str">
        <f t="shared" si="128"/>
        <v/>
      </c>
      <c r="FF142" s="106" t="str">
        <f>IF(ISBLANK(DATASHEET!FA130),"",DATASHEET!FA130)</f>
        <v/>
      </c>
      <c r="FG142" s="107" t="str">
        <f>IF(ISBLANK(DATASHEET!FB130),"",DATASHEET!FB130)</f>
        <v/>
      </c>
    </row>
    <row r="143" spans="1:163" x14ac:dyDescent="0.25">
      <c r="A143" s="354">
        <f>DATASHEET!A131</f>
        <v>150950</v>
      </c>
      <c r="B143" s="42" t="str">
        <f>DATASHEET!B131</f>
        <v>MARTIN, Nathan</v>
      </c>
      <c r="C143" s="109" t="str">
        <f>DATASHEET!C131</f>
        <v>12JW</v>
      </c>
      <c r="D143" s="110" t="str">
        <f>DATASHEET!D131</f>
        <v>M</v>
      </c>
      <c r="E143" s="110" t="str">
        <f>IFERROR(VLOOKUP(A143,'[5]Y12 Students'!$E$3:$I$271,5,FALSE),"")</f>
        <v>INTERNAL</v>
      </c>
      <c r="F143" s="110" t="str">
        <f>DATASHEET!E131</f>
        <v>N</v>
      </c>
      <c r="G143" s="110" t="str">
        <f>DATASHEET!F131</f>
        <v>White - British</v>
      </c>
      <c r="H143" s="110" t="str">
        <f>DATASHEET!G131</f>
        <v>N</v>
      </c>
      <c r="I143" s="110" t="str">
        <f>DATASHEET!H131</f>
        <v>N</v>
      </c>
      <c r="J143" s="111" t="str">
        <f>DATASHEET!J131</f>
        <v>6.25+ (B/A)</v>
      </c>
      <c r="K143" s="104" t="str">
        <f t="shared" si="129"/>
        <v/>
      </c>
      <c r="L143" s="104" t="str">
        <f t="shared" si="130"/>
        <v/>
      </c>
      <c r="M143" s="336" t="str">
        <f>IF(COUNT(L3VA!$N143,L3VA!$Z143,L3VA!$T143,L3VA!$AF143,L3VA!$AX143,L3VA!$AR143,L3VA!$BJ143,L3VA!$BD143,L3VA!$BP143,L3VA!#REF!,L3VA!$AL143,L3VA!$BV143,L3VA!$CH143,L3VA!$CZ143,L3VA!$CN143,L3VA!$DF143,L3VA!$CB143,L3VA!#REF!,L3VA!$DR143,L3VA!$DX143,L3VA!$ED143,L3VA!$EJ143,L3VA!$EP143,L3VA!$EV143,L3VA!$FB143,L3VA!$DL143)=0,"",AVERAGE(N143,Z143,T143,AF143,AL143,AX143,AR143,BJ143,BD143,BP143,BV143,CH143,CZ143,CN143,DF143,CB143,DR143,DX143,ED143,EJ143,EP143,EV143,FB143,DL143))</f>
        <v/>
      </c>
      <c r="N143" s="123" t="str">
        <f t="shared" ref="N143:N206" si="133">IFERROR((Q143-O143)/10,"")</f>
        <v/>
      </c>
      <c r="O143" s="124">
        <f>IFERROR(INDEX(DATASHEET!$A$1:$GG$231,MATCH(L3VA!$A143,DATASHEET!$A$1:$A$231,0),MATCH(L3VA!P$2,DATASHEET!$A$1:$GG$1,0)),"")</f>
        <v>0</v>
      </c>
      <c r="P143" s="105">
        <f>IF(VLOOKUP(L3VA!$A143,DATASHEET!$A$2:$EW$231,22,FALSE)="","",VLOOKUP(L3VA!$A143,DATASHEET!$A$2:$EW$231,22,FALSE))</f>
        <v>0</v>
      </c>
      <c r="Q143" s="105" t="str">
        <f t="shared" ref="Q143:Q206" si="134">IFERROR(VLOOKUP(P143,lookup,2,FALSE),"")</f>
        <v/>
      </c>
      <c r="R143" s="106" t="str">
        <f>IF(ISBLANK(DATASHEET!AF131),"",DATASHEET!AF131)</f>
        <v/>
      </c>
      <c r="S143" s="107" t="str">
        <f>IF(ISBLANK(DATASHEET!AG131),"",DATASHEET!AG131)</f>
        <v/>
      </c>
      <c r="T143" s="123" t="str">
        <f t="shared" ref="T143:T206" si="135">IFERROR((W143-U143)/10,"")</f>
        <v/>
      </c>
      <c r="U143" s="124">
        <f>IFERROR(INDEX(DATASHEET!$A$1:$GG$231,MATCH(L3VA!$A143,DATASHEET!$A$1:$A$231,0),MATCH(L3VA!V$2,DATASHEET!$A$1:$GG$1,0)),"")</f>
        <v>0</v>
      </c>
      <c r="V143" s="105">
        <f>IF(VLOOKUP(L3VA!$A143,DATASHEET!$A$2:$EW$231,27,FALSE)="","",VLOOKUP(L3VA!$A143,DATASHEET!$A$2:$EW$231,27,FALSE))</f>
        <v>0</v>
      </c>
      <c r="W143" s="105" t="str">
        <f t="shared" ref="W143:W206" si="136">IFERROR(VLOOKUP(V143,lookup,2,FALSE),"")</f>
        <v/>
      </c>
      <c r="X143" s="106" t="str">
        <f>IF(ISBLANK(DATASHEET!AK131),"",DATASHEET!AK131)</f>
        <v/>
      </c>
      <c r="Y143" s="107" t="str">
        <f>IF(ISBLANK(DATASHEET!AL131),"",DATASHEET!AL131)</f>
        <v/>
      </c>
      <c r="Z143" s="123" t="str">
        <f t="shared" ref="Z143:Z206" si="137">IFERROR((AC143-AA143)/10,"")</f>
        <v/>
      </c>
      <c r="AA143" s="124">
        <f>IFERROR(INDEX(DATASHEET!$A$1:$GG$231,MATCH(L3VA!$A143,DATASHEET!$A$1:$A$231,0),MATCH(L3VA!AB$2,DATASHEET!$A$1:$GG$1,0)),"")</f>
        <v>0</v>
      </c>
      <c r="AB143" s="105" t="str">
        <f>IF(VLOOKUP(L3VA!$A143,DATASHEET!$A$2:$EW$231,32,FALSE)="","",VLOOKUP(L3VA!$A143,DATASHEET!$A$2:$EW$231,32,FALSE))</f>
        <v/>
      </c>
      <c r="AC143" s="105" t="str">
        <f t="shared" ref="AC143:AC206" si="138">IFERROR(VLOOKUP(AB143,lookup,2,FALSE),"")</f>
        <v/>
      </c>
      <c r="AD143" s="106" t="str">
        <f>IF(ISBLANK(DATASHEET!AP131),"",DATASHEET!AP131)</f>
        <v/>
      </c>
      <c r="AE143" s="107" t="str">
        <f>IF(ISBLANK(DATASHEET!AQ131),"",DATASHEET!AQ131)</f>
        <v/>
      </c>
      <c r="AF143" s="123" t="str">
        <f t="shared" ref="AF143:AF206" si="139">IFERROR((AI143-AG143)/10,"")</f>
        <v/>
      </c>
      <c r="AG143" s="124">
        <f>IFERROR(INDEX(DATASHEET!$A$1:$GG$231,MATCH(L3VA!$A143,DATASHEET!$A$1:$A$231,0),MATCH(L3VA!AH$2,DATASHEET!$A$1:$GG$1,0)),"")</f>
        <v>0</v>
      </c>
      <c r="AH143" s="105" t="str">
        <f>IF(VLOOKUP(L3VA!$A143,DATASHEET!$A$2:$EW$231,37,FALSE)="","",VLOOKUP(L3VA!$A143,DATASHEET!$A$2:$EW$231,37,FALSE))</f>
        <v/>
      </c>
      <c r="AI143" s="105" t="str">
        <f t="shared" ref="AI143:AI206" si="140">IFERROR(VLOOKUP(AH143,lookup,2,FALSE),"")</f>
        <v/>
      </c>
      <c r="AJ143" s="106" t="str">
        <f>IF(ISBLANK(DATASHEET!AU131),"",DATASHEET!AU131)</f>
        <v/>
      </c>
      <c r="AK143" s="107" t="str">
        <f>IF(ISBLANK(DATASHEET!AV131),"",DATASHEET!AV131)</f>
        <v/>
      </c>
      <c r="AL143" s="123" t="str">
        <f t="shared" ref="AL143:AL206" si="141">IFERROR((AO143-AM143)/10,"")</f>
        <v/>
      </c>
      <c r="AM143" s="124">
        <f>IFERROR(INDEX(DATASHEET!$A$1:$GG$231,MATCH(L3VA!$A143,DATASHEET!$A$1:$A$231,0),MATCH(L3VA!AN$2,DATASHEET!$A$1:$GG$1,0)),"")</f>
        <v>0</v>
      </c>
      <c r="AN143" s="105" t="str">
        <f>IF(VLOOKUP(L3VA!$A143,DATASHEET!$A$2:$EW$231,42,FALSE)="","",VLOOKUP(L3VA!$A143,DATASHEET!$A$2:$EW$231,42,FALSE))</f>
        <v/>
      </c>
      <c r="AO143" s="105" t="str">
        <f t="shared" ref="AO143:AO206" si="142">IFERROR(VLOOKUP(AN143,lookup,2,FALSE),"")</f>
        <v/>
      </c>
      <c r="AP143" s="106" t="str">
        <f>IF(ISBLANK(DATASHEET!AZ131),"",DATASHEET!AZ131)</f>
        <v/>
      </c>
      <c r="AQ143" s="107" t="str">
        <f>IF(ISBLANK(DATASHEET!BA131),"",DATASHEET!BA131)</f>
        <v/>
      </c>
      <c r="AR143" s="123" t="str">
        <f t="shared" ref="AR143:AR206" si="143">IFERROR((AU143-AS143)/10,"")</f>
        <v/>
      </c>
      <c r="AS143" s="124">
        <f>IFERROR(INDEX(DATASHEET!$A$1:$GG$231,MATCH(L3VA!$A143,DATASHEET!$A$1:$A$231,0),MATCH(L3VA!AT$2,DATASHEET!$A$1:$GG$1,0)),"")</f>
        <v>0</v>
      </c>
      <c r="AT143" s="105" t="str">
        <f>IF(VLOOKUP(L3VA!$A143,DATASHEET!$A$2:$EW$231,47,FALSE)="","",VLOOKUP(L3VA!$A143,DATASHEET!$A$2:$EW$231,47,FALSE))</f>
        <v/>
      </c>
      <c r="AU143" s="105" t="str">
        <f t="shared" ref="AU143:AU206" si="144">IFERROR(VLOOKUP(AT143,lookup,2,FALSE),"")</f>
        <v/>
      </c>
      <c r="AV143" s="106" t="str">
        <f>IF(ISBLANK(DATASHEET!BE131),"",DATASHEET!BE131)</f>
        <v/>
      </c>
      <c r="AW143" s="107" t="str">
        <f>IF(ISBLANK(DATASHEET!BF131),"",DATASHEET!BF131)</f>
        <v/>
      </c>
      <c r="AX143" s="123" t="str">
        <f t="shared" ref="AX143:AX206" si="145">IFERROR((BA143-AY143)/10,"")</f>
        <v/>
      </c>
      <c r="AY143" s="124">
        <f>IFERROR(INDEX(DATASHEET!$A$1:$GG$231,MATCH(L3VA!$A143,DATASHEET!$A$1:$A$231,0),MATCH(L3VA!AZ$2,DATASHEET!$A$1:$GG$1,0)),"")</f>
        <v>0</v>
      </c>
      <c r="AZ143" s="105" t="str">
        <f>IF(VLOOKUP(L3VA!$A143,DATASHEET!$A$2:$EW$231,52,FALSE)="","",VLOOKUP(L3VA!$A143,DATASHEET!$A$2:$EW$231,52,FALSE))</f>
        <v/>
      </c>
      <c r="BA143" s="105" t="str">
        <f t="shared" ref="BA143:BA206" si="146">IFERROR(VLOOKUP(AZ143,lookup,2,FALSE),"")</f>
        <v/>
      </c>
      <c r="BB143" s="106" t="str">
        <f>IF(ISBLANK(DATASHEET!BJ131),"",DATASHEET!BJ131)</f>
        <v/>
      </c>
      <c r="BC143" s="107" t="str">
        <f>IF(ISBLANK(DATASHEET!BK131),"",DATASHEET!BK131)</f>
        <v/>
      </c>
      <c r="BD143" s="123" t="str">
        <f t="shared" ref="BD143:BD206" si="147">IFERROR((BG143-BE143)/10,"")</f>
        <v/>
      </c>
      <c r="BE143" s="124">
        <f>IFERROR(INDEX(DATASHEET!$A$1:$GG$231,MATCH(L3VA!$A143,DATASHEET!$A$1:$A$231,0),MATCH(L3VA!BF$2,DATASHEET!$A$1:$GG$1,0)),"")</f>
        <v>0</v>
      </c>
      <c r="BF143" s="105" t="str">
        <f>IF(VLOOKUP(L3VA!$A143,DATASHEET!$A$2:$EW$231,57,FALSE)="","",VLOOKUP(L3VA!$A143,DATASHEET!$A$2:$EW$231,57,FALSE))</f>
        <v/>
      </c>
      <c r="BG143" s="105" t="str">
        <f t="shared" ref="BG143:BG206" si="148">IFERROR(VLOOKUP(BF143,lookup,2,FALSE),"")</f>
        <v/>
      </c>
      <c r="BH143" s="106" t="str">
        <f>IF(ISBLANK(DATASHEET!BO131),"",DATASHEET!BO131)</f>
        <v/>
      </c>
      <c r="BI143" s="107" t="str">
        <f>IF(ISBLANK(DATASHEET!BP131),"",DATASHEET!BP131)</f>
        <v/>
      </c>
      <c r="BJ143" s="123" t="str">
        <f t="shared" ref="BJ143:BJ206" si="149">IFERROR((BM143-BK143)/10,"")</f>
        <v/>
      </c>
      <c r="BK143" s="124">
        <f>IFERROR(INDEX(DATASHEET!$A$1:$GG$231,MATCH(L3VA!$A143,DATASHEET!$A$1:$A$231,0),MATCH(L3VA!BL$2,DATASHEET!$A$1:$GG$1,0)),"")</f>
        <v>0</v>
      </c>
      <c r="BL143" s="105" t="str">
        <f>IF(VLOOKUP(L3VA!$A143,DATASHEET!$A$2:$EW$231,62,FALSE)="","",VLOOKUP(L3VA!$A143,DATASHEET!$A$2:$EW$231,62,FALSE))</f>
        <v/>
      </c>
      <c r="BM143" s="105" t="str">
        <f t="shared" ref="BM143:BM206" si="150">IFERROR(VLOOKUP(BL143,lookup,2,FALSE),"")</f>
        <v/>
      </c>
      <c r="BN143" s="106" t="str">
        <f>IF(ISBLANK(DATASHEET!BT131),"",DATASHEET!BT131)</f>
        <v/>
      </c>
      <c r="BO143" s="107" t="str">
        <f>IF(ISBLANK(DATASHEET!BU131),"",DATASHEET!BU131)</f>
        <v/>
      </c>
      <c r="BP143" s="123" t="str">
        <f t="shared" ref="BP143:BP206" si="151">IFERROR((BS143-BQ143)/10,"")</f>
        <v/>
      </c>
      <c r="BQ143" s="124">
        <f>IFERROR(INDEX(DATASHEET!$A$1:$GG$231,MATCH(L3VA!$A143,DATASHEET!$A$1:$A$231,0),MATCH(L3VA!BR$2,DATASHEET!$A$1:$GG$1,0)),"")</f>
        <v>0</v>
      </c>
      <c r="BR143" s="105" t="str">
        <f>IF(VLOOKUP(L3VA!$A143,DATASHEET!$A$2:$EW$231,67,FALSE)="","",VLOOKUP(L3VA!$A143,DATASHEET!$A$2:$EW$231,67,FALSE))</f>
        <v/>
      </c>
      <c r="BS143" s="105" t="str">
        <f t="shared" ref="BS143:BS206" si="152">IFERROR(VLOOKUP(BR143,lookup,2,FALSE),"")</f>
        <v/>
      </c>
      <c r="BT143" s="106" t="str">
        <f>IF(ISBLANK(DATASHEET!BY131),"",DATASHEET!BY131)</f>
        <v/>
      </c>
      <c r="BU143" s="107" t="str">
        <f>IF(ISBLANK(DATASHEET!BZ131),"",DATASHEET!BZ131)</f>
        <v/>
      </c>
      <c r="BV143" s="123" t="str">
        <f t="shared" ref="BV143:BV206" si="153">IFERROR((BY143-BW143)/10,"")</f>
        <v/>
      </c>
      <c r="BW143" s="124">
        <f>IFERROR(INDEX(DATASHEET!$A$1:$GG$231,MATCH(L3VA!$A143,DATASHEET!$A$1:$A$231,0),MATCH(L3VA!BX$2,DATASHEET!$A$1:$GG$1,0)),"")</f>
        <v>0</v>
      </c>
      <c r="BX143" s="105" t="str">
        <f>IF(VLOOKUP(L3VA!$A143,DATASHEET!$A$2:$EW$231,77,FALSE)="","",VLOOKUP(L3VA!$A143,DATASHEET!$A$2:$EW$231,77,FALSE))</f>
        <v/>
      </c>
      <c r="BY143" s="105" t="str">
        <f t="shared" ref="BY143:BY206" si="154">IFERROR(VLOOKUP(BX143,lookup,2,FALSE),"")</f>
        <v/>
      </c>
      <c r="BZ143" s="106" t="str">
        <f>IF(ISBLANK(DATASHEET!CI131),"",DATASHEET!CI131)</f>
        <v/>
      </c>
      <c r="CA143" s="107" t="str">
        <f>IF(ISBLANK(DATASHEET!CJ131),"",DATASHEET!CJ131)</f>
        <v/>
      </c>
      <c r="CB143" s="123" t="str">
        <f t="shared" ref="CB143:CB206" si="155">IFERROR((CE143-CC143)/10,"")</f>
        <v/>
      </c>
      <c r="CC143" s="124">
        <f>IFERROR(INDEX(DATASHEET!$A$1:$GG$231,MATCH(L3VA!$A143,DATASHEET!$A$1:$A$231,0),MATCH(L3VA!CD$2,DATASHEET!$A$1:$GG$1,0)),"")</f>
        <v>0</v>
      </c>
      <c r="CD143" s="105" t="str">
        <f>IF(VLOOKUP(L3VA!$A143,DATASHEET!$A$2:$EW$231,82,FALSE)="","",VLOOKUP(L3VA!$A143,DATASHEET!$A$2:$EW$231,82,FALSE))</f>
        <v>JWE</v>
      </c>
      <c r="CE143" s="105" t="str">
        <f t="shared" ref="CE143:CE206" si="156">IFERROR(VLOOKUP(CD143,lookup,2,FALSE),"")</f>
        <v/>
      </c>
      <c r="CF143" s="106" t="str">
        <f>IF(ISBLANK(DATASHEET!CN131),"",DATASHEET!CN131)</f>
        <v>JQ</v>
      </c>
      <c r="CG143" s="107" t="str">
        <f>IF(ISBLANK(DATASHEET!CO131),"",DATASHEET!CO131)</f>
        <v>12E-MAF-4</v>
      </c>
      <c r="CH143" s="123" t="str">
        <f t="shared" ref="CH143:CH206" si="157">IFERROR((CK143-CI143)/10,"")</f>
        <v/>
      </c>
      <c r="CI143" s="124">
        <f>IFERROR(INDEX(DATASHEET!$A$1:$GG$231,MATCH(L3VA!$A143,DATASHEET!$A$1:$A$231,0),MATCH(L3VA!CJ$2,DATASHEET!$A$1:$GG$1,0)),"")</f>
        <v>0</v>
      </c>
      <c r="CJ143" s="105" t="str">
        <f>IF(VLOOKUP(L3VA!$A143,DATASHEET!$A$2:$EW$231,87,FALSE)="","",VLOOKUP(L3VA!$A143,DATASHEET!$A$2:$EW$231,87,FALSE))</f>
        <v/>
      </c>
      <c r="CK143" s="105" t="str">
        <f t="shared" si="131"/>
        <v/>
      </c>
      <c r="CL143" s="106" t="str">
        <f>IF(ISBLANK(DATASHEET!CS131),"",DATASHEET!CS131)</f>
        <v/>
      </c>
      <c r="CM143" s="107" t="str">
        <f>IF(ISBLANK(DATASHEET!CT131),"",DATASHEET!CT131)</f>
        <v/>
      </c>
      <c r="CN143" s="123" t="str">
        <f t="shared" ref="CN143:CN206" si="158">IFERROR((CQ143-CO143)/10,"")</f>
        <v/>
      </c>
      <c r="CO143" s="124">
        <f>IFERROR(INDEX(DATASHEET!$A$1:$GG$231,MATCH(L3VA!$A143,DATASHEET!$A$1:$A$231,0),MATCH(L3VA!CP$2,DATASHEET!$A$1:$GG$1,0)),"")</f>
        <v>0</v>
      </c>
      <c r="CP143" s="105" t="str">
        <f>IF(VLOOKUP(L3VA!$A143,DATASHEET!$A$2:$EW$231,92,FALSE)="","",VLOOKUP(L3VA!$A143,DATASHEET!$A$2:$EW$231,92,FALSE))</f>
        <v>JQ</v>
      </c>
      <c r="CQ143" s="105" t="str">
        <f t="shared" ref="CQ143:CQ206" si="159">IFERROR(VLOOKUP(CP143,lookup,2,FALSE),"")</f>
        <v/>
      </c>
      <c r="CR143" s="106" t="str">
        <f>IF(ISBLANK(DATASHEET!CX131),"",DATASHEET!CX131)</f>
        <v/>
      </c>
      <c r="CS143" s="107" t="str">
        <f>IF(ISBLANK(DATASHEET!CY131),"",DATASHEET!CY131)</f>
        <v/>
      </c>
      <c r="CT143" s="123" t="str">
        <f t="shared" ref="CT143:CT206" si="160">IFERROR((CW143-CU143)/10,"")</f>
        <v/>
      </c>
      <c r="CU143" s="124">
        <f>IFERROR(INDEX(DATASHEET!$A$1:$GG$231,MATCH(L3VA!$A143,DATASHEET!$A$1:$A$231,0),MATCH(L3VA!CV$2,DATASHEET!$A$1:$GG$1,0)),"")</f>
        <v>0</v>
      </c>
      <c r="CV143" s="105" t="str">
        <f>IF(VLOOKUP(L3VA!$A143,DATASHEET!$A$2:$EW$231,107,FALSE)="","",VLOOKUP(L3VA!$A143,DATASHEET!$A$2:$EW$231,107,FALSE))</f>
        <v/>
      </c>
      <c r="CW143" s="105" t="str">
        <f t="shared" ref="CW143:CW206" si="161">IFERROR(VLOOKUP(CV143,lookup,2,FALSE),"")</f>
        <v/>
      </c>
      <c r="CX143" s="106" t="str">
        <f>IF(ISBLANK(DATASHEET!DC131),"",DATASHEET!DC131)</f>
        <v/>
      </c>
      <c r="CY143" s="107" t="str">
        <f>IF(ISBLANK(DATASHEET!DD131),"",DATASHEET!DD131)</f>
        <v/>
      </c>
      <c r="CZ143" s="123" t="str">
        <f t="shared" ref="CZ143:CZ206" si="162">IFERROR((DC143-DA143)/10,"")</f>
        <v/>
      </c>
      <c r="DA143" s="124">
        <f>IFERROR(INDEX(DATASHEET!$A$1:$GG$231,MATCH(L3VA!$A143,DATASHEET!$A$1:$A$231,0),MATCH(L3VA!DB$2,DATASHEET!$A$1:$GG$1,0)),"")</f>
        <v>0</v>
      </c>
      <c r="DB143" s="105" t="str">
        <f>IF(VLOOKUP(L3VA!$A143,DATASHEET!$A$2:$EW$231,97,FALSE)="","",VLOOKUP(L3VA!$A143,DATASHEET!$A$2:$EW$231,97,FALSE))</f>
        <v/>
      </c>
      <c r="DC143" s="105" t="str">
        <f t="shared" ref="DC143:DC206" si="163">IFERROR(VLOOKUP(DB143,lookup,2,FALSE),"")</f>
        <v/>
      </c>
      <c r="DD143" s="106" t="str">
        <f>IF(ISBLANK(DATASHEET!DH131),"",DATASHEET!DH131)</f>
        <v/>
      </c>
      <c r="DE143" s="107" t="str">
        <f>IF(ISBLANK(DATASHEET!DI131),"",DATASHEET!DI131)</f>
        <v/>
      </c>
      <c r="DF143" s="123" t="str">
        <f t="shared" ref="DF143:DF206" si="164">IFERROR((DI143-DG143)/10,"")</f>
        <v/>
      </c>
      <c r="DG143" s="124">
        <f>IFERROR(INDEX(DATASHEET!$A$1:$GG$231,MATCH(L3VA!$A143,DATASHEET!$A$1:$A$231,0),MATCH(L3VA!DH$2,DATASHEET!$A$1:$GG$1,0)),"")</f>
        <v>0</v>
      </c>
      <c r="DH143" s="105" t="str">
        <f>IF(VLOOKUP(L3VA!$A143,DATASHEET!$A$2:$EW$231,102,FALSE)="","",VLOOKUP(L3VA!$A143,DATASHEET!$A$2:$EW$231,102,FALSE))</f>
        <v/>
      </c>
      <c r="DI143" s="105" t="str">
        <f t="shared" ref="DI143:DI206" si="165">IFERROR(VLOOKUP(DH143,lookup,2,FALSE),"")</f>
        <v/>
      </c>
      <c r="DJ143" s="106" t="str">
        <f>IF(ISBLANK(DATASHEET!DM131),"",DATASHEET!DM131)</f>
        <v>JQ</v>
      </c>
      <c r="DK143" s="107" t="str">
        <f>IF(ISBLANK(DATASHEET!DN131),"",DATASHEET!DN131)</f>
        <v>12C-MA-7</v>
      </c>
      <c r="DL143" s="123" t="str">
        <f t="shared" ref="DL143:DL206" si="166">IFERROR((DO143-DM143)/10,"")</f>
        <v/>
      </c>
      <c r="DM143" s="124">
        <f>IFERROR(INDEX(DATASHEET!$A$1:$GG$231,MATCH(L3VA!$A143,DATASHEET!$A$1:$A$231,0),MATCH(L3VA!DN$2,DATASHEET!$A$1:$GG$1,0)),"")</f>
        <v>0</v>
      </c>
      <c r="DN143" s="105" t="str">
        <f>IF(VLOOKUP(L3VA!$A143,DATASHEET!$A$2:$FW$231,112,FALSE)="","",VLOOKUP(L3VA!$A143,DATASHEET!$A$2:$FW$231,112,FALSE))</f>
        <v/>
      </c>
      <c r="DO143" s="105" t="str">
        <f t="shared" si="132"/>
        <v/>
      </c>
      <c r="DP143" s="106" t="str">
        <f>IF(ISBLANK(DATASHEET!DR131),"",DATASHEET!DR131)</f>
        <v/>
      </c>
      <c r="DQ143" s="107" t="str">
        <f>IF(ISBLANK(DATASHEET!DS131),"",DATASHEET!DS131)</f>
        <v/>
      </c>
      <c r="DR143" s="123" t="str">
        <f t="shared" ref="DR143:DR206" si="167">IFERROR((DU143-DS143)/10,"")</f>
        <v/>
      </c>
      <c r="DS143" s="124">
        <f>IFERROR(INDEX(DATASHEET!$A$1:$GG$231,MATCH(L3VA!$A143,DATASHEET!$A$1:$A$231,0),MATCH(L3VA!DT$2,DATASHEET!$A$1:$GG$1,0)),"")</f>
        <v>0</v>
      </c>
      <c r="DT143" s="105" t="str">
        <f>IF(VLOOKUP(L3VA!$A143,DATASHEET!$A$2:$EW$231,117,FALSE)="","",VLOOKUP(L3VA!$A143,DATASHEET!$A$2:$EW$231,117,FALSE))</f>
        <v>JQ</v>
      </c>
      <c r="DU143" s="105" t="str">
        <f t="shared" ref="DU143:DU206" si="168">IFERROR(VLOOKUP(DT143,lookup,2,FALSE),"")</f>
        <v/>
      </c>
      <c r="DV143" s="106" t="str">
        <f>IF(ISBLANK(DATASHEET!DW131),"",DATASHEET!DW131)</f>
        <v/>
      </c>
      <c r="DW143" s="107" t="str">
        <f>IF(ISBLANK(DATASHEET!DX131),"",DATASHEET!DX131)</f>
        <v/>
      </c>
      <c r="DX143" s="123" t="str">
        <f t="shared" ref="DX143:DX206" si="169">IFERROR((EA143-DY143)/10,"")</f>
        <v/>
      </c>
      <c r="DY143" s="124" t="str">
        <f>IFERROR(INDEX(DATASHEET!$A$1:$GG$231,MATCH(L3VA!$A143,DATASHEET!$A$1:$A$231,0),MATCH(L3VA!DZ$2,DATASHEET!$A$1:$GG$1,0)),"")</f>
        <v/>
      </c>
      <c r="DZ143" s="105" t="str">
        <f>IF(VLOOKUP(L3VA!$A143,DATASHEET!$A$2:$EW$231,122,FALSE)="","",VLOOKUP(L3VA!$A143,DATASHEET!$A$2:$EW$231,122,FALSE))</f>
        <v/>
      </c>
      <c r="EA143" s="105" t="str">
        <f t="shared" ref="EA143:EA206" si="170">IFERROR(VLOOKUP(DZ143,lookup,2,FALSE),"")</f>
        <v/>
      </c>
      <c r="EB143" s="106" t="str">
        <f>IF(ISBLANK(DATASHEET!EB131),"",DATASHEET!EB131)</f>
        <v>JN</v>
      </c>
      <c r="EC143" s="107" t="str">
        <f>IF(ISBLANK(DATASHEET!EC131),"",DATASHEET!EC131)</f>
        <v>12D-PE-9</v>
      </c>
      <c r="ED143" s="123" t="str">
        <f t="shared" ref="ED143:ED206" si="171">IFERROR((EG143-EE143)/10,"")</f>
        <v/>
      </c>
      <c r="EE143" s="124">
        <f>IFERROR(INDEX(DATASHEET!$A$1:$GG$231,MATCH(L3VA!$A143,DATASHEET!$A$1:$A$231,0),MATCH(L3VA!EF$2,DATASHEET!$A$1:$GG$1,0)),"")</f>
        <v>0</v>
      </c>
      <c r="EF143" s="105" t="str">
        <f>IF(VLOOKUP(L3VA!$A143,DATASHEET!$A$2:$EW$231,127,FALSE)="","",VLOOKUP(L3VA!$A143,DATASHEET!$A$2:$EW$231,127,FALSE))</f>
        <v/>
      </c>
      <c r="EG143" s="105" t="str">
        <f t="shared" ref="EG143:EG206" si="172">IFERROR(VLOOKUP(EF143,lookup,2,FALSE),"")</f>
        <v/>
      </c>
      <c r="EH143" s="106" t="str">
        <f>IF(ISBLANK(DATASHEET!EG131),"",DATASHEET!EG131)</f>
        <v>AR</v>
      </c>
      <c r="EI143" s="107" t="str">
        <f>IF(ISBLANK(DATASHEET!EH131),"",DATASHEET!EH131)</f>
        <v>12A-PH-9</v>
      </c>
      <c r="EJ143" s="123" t="str">
        <f t="shared" ref="EJ143:EJ206" si="173">IFERROR((EM143-EK143)/10,"")</f>
        <v/>
      </c>
      <c r="EK143" s="124">
        <f>IFERROR(INDEX(DATASHEET!$A$1:$GG$231,MATCH(L3VA!$A143,DATASHEET!$A$1:$A$231,0),MATCH(L3VA!EL$2,DATASHEET!$A$1:$GG$1,0)),"")</f>
        <v>0</v>
      </c>
      <c r="EL143" s="105" t="str">
        <f>IF(VLOOKUP(L3VA!$A143,DATASHEET!$A$2:$EW$231,132,FALSE)="","",VLOOKUP(L3VA!$A143,DATASHEET!$A$2:$EW$231,132,FALSE))</f>
        <v>JN</v>
      </c>
      <c r="EM143" s="105" t="str">
        <f t="shared" ref="EM143:EM206" si="174">IFERROR(VLOOKUP(EL143,lookup,2,FALSE),"")</f>
        <v/>
      </c>
      <c r="EN143" s="106" t="str">
        <f>IF(ISBLANK(DATASHEET!EL131),"",DATASHEET!EL131)</f>
        <v/>
      </c>
      <c r="EO143" s="107" t="str">
        <f>IF(ISBLANK(DATASHEET!EM131),"",DATASHEET!EM131)</f>
        <v/>
      </c>
      <c r="EP143" s="123" t="str">
        <f t="shared" ref="EP143:EP206" si="175">IFERROR((ES143-EQ143)/10,"")</f>
        <v/>
      </c>
      <c r="EQ143" s="124">
        <f>IFERROR(INDEX(DATASHEET!$A$1:$GG$231,MATCH(L3VA!$A143,DATASHEET!$A$1:$A$231,0),MATCH(L3VA!ER$2,DATASHEET!$A$1:$GG$1,0)),"")</f>
        <v>0</v>
      </c>
      <c r="ER143" s="105" t="str">
        <f>IF(VLOOKUP(L3VA!$A143,DATASHEET!$A$2:$EW$231,137,FALSE)="","",VLOOKUP(L3VA!$A143,DATASHEET!$A$2:$EW$231,137,FALSE))</f>
        <v>AR</v>
      </c>
      <c r="ES143" s="105" t="str">
        <f t="shared" ref="ES143:ES206" si="176">IFERROR(VLOOKUP(ER143,lookup,2,FALSE),"")</f>
        <v/>
      </c>
      <c r="ET143" s="106" t="str">
        <f>IF(ISBLANK(DATASHEET!EQ131),"",DATASHEET!EQ131)</f>
        <v/>
      </c>
      <c r="EU143" s="107" t="str">
        <f>IF(ISBLANK(DATASHEET!ER131),"",DATASHEET!ER131)</f>
        <v/>
      </c>
      <c r="EV143" s="123" t="str">
        <f t="shared" ref="EV143:EV206" si="177">IFERROR((EY143-EW143)/10,"")</f>
        <v/>
      </c>
      <c r="EW143" s="124">
        <f>IFERROR(INDEX(DATASHEET!$A$1:$GG$231,MATCH(L3VA!$A143,DATASHEET!$A$1:$A$231,0),MATCH(L3VA!EX$2,DATASHEET!$A$1:$GG$1,0)),"")</f>
        <v>0</v>
      </c>
      <c r="EX143" s="105" t="str">
        <f>IF(VLOOKUP(L3VA!$A143,DATASHEET!$A$2:$EW$231,142,FALSE)="","",VLOOKUP(L3VA!$A143,DATASHEET!$A$2:$EW$231,142,FALSE))</f>
        <v/>
      </c>
      <c r="EY143" s="105" t="str">
        <f t="shared" ref="EY143:EY206" si="178">IFERROR(VLOOKUP(EX143,lookup,2,FALSE),"")</f>
        <v/>
      </c>
      <c r="EZ143" s="106" t="str">
        <f>IF(ISBLANK(DATASHEET!EV131),"",DATASHEET!EV131)</f>
        <v/>
      </c>
      <c r="FA143" s="107" t="str">
        <f>IF(ISBLANK(DATASHEET!EW131),"",DATASHEET!EW131)</f>
        <v/>
      </c>
      <c r="FB143" s="123" t="str">
        <f t="shared" ref="FB143:FB206" si="179">IFERROR((FE143-FC143)/10,"")</f>
        <v/>
      </c>
      <c r="FC143" s="124">
        <f>IFERROR(INDEX(DATASHEET!$A$1:$GG$231,MATCH(L3VA!$A143,DATASHEET!$A$1:$A$231,0),MATCH(L3VA!FD$2,DATASHEET!$A$1:$GG$1,0)),"")</f>
        <v>0</v>
      </c>
      <c r="FD143" s="105" t="str">
        <f>IF(VLOOKUP(L3VA!$A143,DATASHEET!$A$2:$FW$231,147,FALSE)="","",VLOOKUP(L3VA!$A143,DATASHEET!$A$2:$FW$231,147,FALSE))</f>
        <v/>
      </c>
      <c r="FE143" s="105" t="str">
        <f t="shared" ref="FE143:FE206" si="180">IFERROR(VLOOKUP(FD143,lookup,2,FALSE),"")</f>
        <v/>
      </c>
      <c r="FF143" s="106" t="str">
        <f>IF(ISBLANK(DATASHEET!FA131),"",DATASHEET!FA131)</f>
        <v/>
      </c>
      <c r="FG143" s="107" t="str">
        <f>IF(ISBLANK(DATASHEET!FB131),"",DATASHEET!FB131)</f>
        <v/>
      </c>
    </row>
    <row r="144" spans="1:163" x14ac:dyDescent="0.25">
      <c r="A144" s="354">
        <f>DATASHEET!A132</f>
        <v>150771</v>
      </c>
      <c r="B144" s="42" t="str">
        <f>DATASHEET!B132</f>
        <v>MATHEWS, Isabelle</v>
      </c>
      <c r="C144" s="109" t="str">
        <f>DATASHEET!C132</f>
        <v>12JW</v>
      </c>
      <c r="D144" s="110" t="str">
        <f>DATASHEET!D132</f>
        <v>F</v>
      </c>
      <c r="E144" s="110" t="str">
        <f>IFERROR(VLOOKUP(A144,'[5]Y12 Students'!$E$3:$I$271,5,FALSE),"")</f>
        <v>INTERNAL</v>
      </c>
      <c r="F144" s="110" t="str">
        <f>DATASHEET!E132</f>
        <v>N</v>
      </c>
      <c r="G144" s="110" t="str">
        <f>DATASHEET!F132</f>
        <v>White - British</v>
      </c>
      <c r="H144" s="110" t="str">
        <f>DATASHEET!G132</f>
        <v>N</v>
      </c>
      <c r="I144" s="110" t="str">
        <f>DATASHEET!H132</f>
        <v>N</v>
      </c>
      <c r="J144" s="111" t="str">
        <f>DATASHEET!J132</f>
        <v>6.25+ (B/A)</v>
      </c>
      <c r="K144" s="104" t="str">
        <f t="shared" si="129"/>
        <v/>
      </c>
      <c r="L144" s="104" t="str">
        <f t="shared" si="130"/>
        <v/>
      </c>
      <c r="M144" s="336" t="str">
        <f>IF(COUNT(L3VA!$N144,L3VA!$Z144,L3VA!$T144,L3VA!$AF144,L3VA!$AX144,L3VA!$AR144,L3VA!$BJ144,L3VA!$BD144,L3VA!$BP144,L3VA!#REF!,L3VA!$AL144,L3VA!$BV144,L3VA!$CH144,L3VA!$CZ144,L3VA!$CN144,L3VA!$DF144,L3VA!$CB144,L3VA!#REF!,L3VA!$DR144,L3VA!$DX144,L3VA!$ED144,L3VA!$EJ144,L3VA!$EP144,L3VA!$EV144,L3VA!$FB144,L3VA!$DL144)=0,"",AVERAGE(N144,Z144,T144,AF144,AL144,AX144,AR144,BJ144,BD144,BP144,BV144,CH144,CZ144,CN144,DF144,CB144,DR144,DX144,ED144,EJ144,EP144,EV144,FB144,DL144))</f>
        <v/>
      </c>
      <c r="N144" s="123" t="str">
        <f t="shared" si="133"/>
        <v/>
      </c>
      <c r="O144" s="124">
        <f>IFERROR(INDEX(DATASHEET!$A$1:$GG$231,MATCH(L3VA!$A144,DATASHEET!$A$1:$A$231,0),MATCH(L3VA!P$2,DATASHEET!$A$1:$GG$1,0)),"")</f>
        <v>0</v>
      </c>
      <c r="P144" s="105">
        <f>IF(VLOOKUP(L3VA!$A144,DATASHEET!$A$2:$EW$231,22,FALSE)="","",VLOOKUP(L3VA!$A144,DATASHEET!$A$2:$EW$231,22,FALSE))</f>
        <v>0</v>
      </c>
      <c r="Q144" s="105" t="str">
        <f t="shared" si="134"/>
        <v/>
      </c>
      <c r="R144" s="106" t="str">
        <f>IF(ISBLANK(DATASHEET!AF132),"",DATASHEET!AF132)</f>
        <v/>
      </c>
      <c r="S144" s="107" t="str">
        <f>IF(ISBLANK(DATASHEET!AG132),"",DATASHEET!AG132)</f>
        <v/>
      </c>
      <c r="T144" s="123" t="str">
        <f t="shared" si="135"/>
        <v/>
      </c>
      <c r="U144" s="124">
        <f>IFERROR(INDEX(DATASHEET!$A$1:$GG$231,MATCH(L3VA!$A144,DATASHEET!$A$1:$A$231,0),MATCH(L3VA!V$2,DATASHEET!$A$1:$GG$1,0)),"")</f>
        <v>0</v>
      </c>
      <c r="V144" s="105">
        <f>IF(VLOOKUP(L3VA!$A144,DATASHEET!$A$2:$EW$231,27,FALSE)="","",VLOOKUP(L3VA!$A144,DATASHEET!$A$2:$EW$231,27,FALSE))</f>
        <v>0</v>
      </c>
      <c r="W144" s="105" t="str">
        <f t="shared" si="136"/>
        <v/>
      </c>
      <c r="X144" s="106" t="str">
        <f>IF(ISBLANK(DATASHEET!AK132),"",DATASHEET!AK132)</f>
        <v>MM</v>
      </c>
      <c r="Y144" s="107" t="str">
        <f>IF(ISBLANK(DATASHEET!AL132),"",DATASHEET!AL132)</f>
        <v>12C-BI-10</v>
      </c>
      <c r="Z144" s="123" t="str">
        <f t="shared" si="137"/>
        <v/>
      </c>
      <c r="AA144" s="124">
        <f>IFERROR(INDEX(DATASHEET!$A$1:$GG$231,MATCH(L3VA!$A144,DATASHEET!$A$1:$A$231,0),MATCH(L3VA!AB$2,DATASHEET!$A$1:$GG$1,0)),"")</f>
        <v>0</v>
      </c>
      <c r="AB144" s="105" t="str">
        <f>IF(VLOOKUP(L3VA!$A144,DATASHEET!$A$2:$EW$231,32,FALSE)="","",VLOOKUP(L3VA!$A144,DATASHEET!$A$2:$EW$231,32,FALSE))</f>
        <v/>
      </c>
      <c r="AC144" s="105" t="str">
        <f t="shared" si="138"/>
        <v/>
      </c>
      <c r="AD144" s="106" t="str">
        <f>IF(ISBLANK(DATASHEET!AP132),"",DATASHEET!AP132)</f>
        <v/>
      </c>
      <c r="AE144" s="107" t="str">
        <f>IF(ISBLANK(DATASHEET!AQ132),"",DATASHEET!AQ132)</f>
        <v/>
      </c>
      <c r="AF144" s="123" t="str">
        <f t="shared" si="139"/>
        <v/>
      </c>
      <c r="AG144" s="124">
        <f>IFERROR(INDEX(DATASHEET!$A$1:$GG$231,MATCH(L3VA!$A144,DATASHEET!$A$1:$A$231,0),MATCH(L3VA!AH$2,DATASHEET!$A$1:$GG$1,0)),"")</f>
        <v>0</v>
      </c>
      <c r="AH144" s="105" t="str">
        <f>IF(VLOOKUP(L3VA!$A144,DATASHEET!$A$2:$EW$231,37,FALSE)="","",VLOOKUP(L3VA!$A144,DATASHEET!$A$2:$EW$231,37,FALSE))</f>
        <v>MM</v>
      </c>
      <c r="AI144" s="105" t="str">
        <f t="shared" si="140"/>
        <v/>
      </c>
      <c r="AJ144" s="106" t="str">
        <f>IF(ISBLANK(DATASHEET!AU132),"",DATASHEET!AU132)</f>
        <v>KR</v>
      </c>
      <c r="AK144" s="107" t="str">
        <f>IF(ISBLANK(DATASHEET!AV132),"",DATASHEET!AV132)</f>
        <v>12E-CH-1</v>
      </c>
      <c r="AL144" s="123" t="str">
        <f t="shared" si="141"/>
        <v/>
      </c>
      <c r="AM144" s="124">
        <f>IFERROR(INDEX(DATASHEET!$A$1:$GG$231,MATCH(L3VA!$A144,DATASHEET!$A$1:$A$231,0),MATCH(L3VA!AN$2,DATASHEET!$A$1:$GG$1,0)),"")</f>
        <v>0</v>
      </c>
      <c r="AN144" s="105" t="str">
        <f>IF(VLOOKUP(L3VA!$A144,DATASHEET!$A$2:$EW$231,42,FALSE)="","",VLOOKUP(L3VA!$A144,DATASHEET!$A$2:$EW$231,42,FALSE))</f>
        <v/>
      </c>
      <c r="AO144" s="105" t="str">
        <f t="shared" si="142"/>
        <v/>
      </c>
      <c r="AP144" s="106" t="str">
        <f>IF(ISBLANK(DATASHEET!AZ132),"",DATASHEET!AZ132)</f>
        <v/>
      </c>
      <c r="AQ144" s="107" t="str">
        <f>IF(ISBLANK(DATASHEET!BA132),"",DATASHEET!BA132)</f>
        <v/>
      </c>
      <c r="AR144" s="123" t="str">
        <f t="shared" si="143"/>
        <v/>
      </c>
      <c r="AS144" s="124">
        <f>IFERROR(INDEX(DATASHEET!$A$1:$GG$231,MATCH(L3VA!$A144,DATASHEET!$A$1:$A$231,0),MATCH(L3VA!AT$2,DATASHEET!$A$1:$GG$1,0)),"")</f>
        <v>0</v>
      </c>
      <c r="AT144" s="105" t="str">
        <f>IF(VLOOKUP(L3VA!$A144,DATASHEET!$A$2:$EW$231,47,FALSE)="","",VLOOKUP(L3VA!$A144,DATASHEET!$A$2:$EW$231,47,FALSE))</f>
        <v>KR</v>
      </c>
      <c r="AU144" s="105" t="str">
        <f t="shared" si="144"/>
        <v/>
      </c>
      <c r="AV144" s="106" t="str">
        <f>IF(ISBLANK(DATASHEET!BE132),"",DATASHEET!BE132)</f>
        <v/>
      </c>
      <c r="AW144" s="107" t="str">
        <f>IF(ISBLANK(DATASHEET!BF132),"",DATASHEET!BF132)</f>
        <v/>
      </c>
      <c r="AX144" s="123" t="str">
        <f t="shared" si="145"/>
        <v/>
      </c>
      <c r="AY144" s="124">
        <f>IFERROR(INDEX(DATASHEET!$A$1:$GG$231,MATCH(L3VA!$A144,DATASHEET!$A$1:$A$231,0),MATCH(L3VA!AZ$2,DATASHEET!$A$1:$GG$1,0)),"")</f>
        <v>0</v>
      </c>
      <c r="AZ144" s="105" t="str">
        <f>IF(VLOOKUP(L3VA!$A144,DATASHEET!$A$2:$EW$231,52,FALSE)="","",VLOOKUP(L3VA!$A144,DATASHEET!$A$2:$EW$231,52,FALSE))</f>
        <v/>
      </c>
      <c r="BA144" s="105" t="str">
        <f t="shared" si="146"/>
        <v/>
      </c>
      <c r="BB144" s="106" t="str">
        <f>IF(ISBLANK(DATASHEET!BJ132),"",DATASHEET!BJ132)</f>
        <v/>
      </c>
      <c r="BC144" s="107" t="str">
        <f>IF(ISBLANK(DATASHEET!BK132),"",DATASHEET!BK132)</f>
        <v/>
      </c>
      <c r="BD144" s="123" t="str">
        <f t="shared" si="147"/>
        <v/>
      </c>
      <c r="BE144" s="124">
        <f>IFERROR(INDEX(DATASHEET!$A$1:$GG$231,MATCH(L3VA!$A144,DATASHEET!$A$1:$A$231,0),MATCH(L3VA!BF$2,DATASHEET!$A$1:$GG$1,0)),"")</f>
        <v>0</v>
      </c>
      <c r="BF144" s="105" t="str">
        <f>IF(VLOOKUP(L3VA!$A144,DATASHEET!$A$2:$EW$231,57,FALSE)="","",VLOOKUP(L3VA!$A144,DATASHEET!$A$2:$EW$231,57,FALSE))</f>
        <v/>
      </c>
      <c r="BG144" s="105" t="str">
        <f t="shared" si="148"/>
        <v/>
      </c>
      <c r="BH144" s="106" t="str">
        <f>IF(ISBLANK(DATASHEET!BO132),"",DATASHEET!BO132)</f>
        <v/>
      </c>
      <c r="BI144" s="107" t="str">
        <f>IF(ISBLANK(DATASHEET!BP132),"",DATASHEET!BP132)</f>
        <v/>
      </c>
      <c r="BJ144" s="123" t="str">
        <f t="shared" si="149"/>
        <v/>
      </c>
      <c r="BK144" s="124">
        <f>IFERROR(INDEX(DATASHEET!$A$1:$GG$231,MATCH(L3VA!$A144,DATASHEET!$A$1:$A$231,0),MATCH(L3VA!BL$2,DATASHEET!$A$1:$GG$1,0)),"")</f>
        <v>0</v>
      </c>
      <c r="BL144" s="105" t="str">
        <f>IF(VLOOKUP(L3VA!$A144,DATASHEET!$A$2:$EW$231,62,FALSE)="","",VLOOKUP(L3VA!$A144,DATASHEET!$A$2:$EW$231,62,FALSE))</f>
        <v/>
      </c>
      <c r="BM144" s="105" t="str">
        <f t="shared" si="150"/>
        <v/>
      </c>
      <c r="BN144" s="106" t="str">
        <f>IF(ISBLANK(DATASHEET!BT132),"",DATASHEET!BT132)</f>
        <v/>
      </c>
      <c r="BO144" s="107" t="str">
        <f>IF(ISBLANK(DATASHEET!BU132),"",DATASHEET!BU132)</f>
        <v/>
      </c>
      <c r="BP144" s="123" t="str">
        <f t="shared" si="151"/>
        <v/>
      </c>
      <c r="BQ144" s="124">
        <f>IFERROR(INDEX(DATASHEET!$A$1:$GG$231,MATCH(L3VA!$A144,DATASHEET!$A$1:$A$231,0),MATCH(L3VA!BR$2,DATASHEET!$A$1:$GG$1,0)),"")</f>
        <v>0</v>
      </c>
      <c r="BR144" s="105" t="str">
        <f>IF(VLOOKUP(L3VA!$A144,DATASHEET!$A$2:$EW$231,67,FALSE)="","",VLOOKUP(L3VA!$A144,DATASHEET!$A$2:$EW$231,67,FALSE))</f>
        <v/>
      </c>
      <c r="BS144" s="105" t="str">
        <f t="shared" si="152"/>
        <v/>
      </c>
      <c r="BT144" s="106" t="str">
        <f>IF(ISBLANK(DATASHEET!BY132),"",DATASHEET!BY132)</f>
        <v/>
      </c>
      <c r="BU144" s="107" t="str">
        <f>IF(ISBLANK(DATASHEET!BZ132),"",DATASHEET!BZ132)</f>
        <v/>
      </c>
      <c r="BV144" s="123" t="str">
        <f t="shared" si="153"/>
        <v/>
      </c>
      <c r="BW144" s="124">
        <f>IFERROR(INDEX(DATASHEET!$A$1:$GG$231,MATCH(L3VA!$A144,DATASHEET!$A$1:$A$231,0),MATCH(L3VA!BX$2,DATASHEET!$A$1:$GG$1,0)),"")</f>
        <v>0</v>
      </c>
      <c r="BX144" s="105" t="str">
        <f>IF(VLOOKUP(L3VA!$A144,DATASHEET!$A$2:$EW$231,77,FALSE)="","",VLOOKUP(L3VA!$A144,DATASHEET!$A$2:$EW$231,77,FALSE))</f>
        <v/>
      </c>
      <c r="BY144" s="105" t="str">
        <f t="shared" si="154"/>
        <v/>
      </c>
      <c r="BZ144" s="106" t="str">
        <f>IF(ISBLANK(DATASHEET!CI132),"",DATASHEET!CI132)</f>
        <v/>
      </c>
      <c r="CA144" s="107" t="str">
        <f>IF(ISBLANK(DATASHEET!CJ132),"",DATASHEET!CJ132)</f>
        <v/>
      </c>
      <c r="CB144" s="123" t="str">
        <f t="shared" si="155"/>
        <v/>
      </c>
      <c r="CC144" s="124">
        <f>IFERROR(INDEX(DATASHEET!$A$1:$GG$231,MATCH(L3VA!$A144,DATASHEET!$A$1:$A$231,0),MATCH(L3VA!CD$2,DATASHEET!$A$1:$GG$1,0)),"")</f>
        <v>0</v>
      </c>
      <c r="CD144" s="105" t="str">
        <f>IF(VLOOKUP(L3VA!$A144,DATASHEET!$A$2:$EW$231,82,FALSE)="","",VLOOKUP(L3VA!$A144,DATASHEET!$A$2:$EW$231,82,FALSE))</f>
        <v>JWE</v>
      </c>
      <c r="CE144" s="105" t="str">
        <f t="shared" si="156"/>
        <v/>
      </c>
      <c r="CF144" s="106" t="str">
        <f>IF(ISBLANK(DATASHEET!CN132),"",DATASHEET!CN132)</f>
        <v/>
      </c>
      <c r="CG144" s="107" t="str">
        <f>IF(ISBLANK(DATASHEET!CO132),"",DATASHEET!CO132)</f>
        <v/>
      </c>
      <c r="CH144" s="123" t="str">
        <f t="shared" si="157"/>
        <v/>
      </c>
      <c r="CI144" s="124">
        <f>IFERROR(INDEX(DATASHEET!$A$1:$GG$231,MATCH(L3VA!$A144,DATASHEET!$A$1:$A$231,0),MATCH(L3VA!CJ$2,DATASHEET!$A$1:$GG$1,0)),"")</f>
        <v>0</v>
      </c>
      <c r="CJ144" s="105" t="str">
        <f>IF(VLOOKUP(L3VA!$A144,DATASHEET!$A$2:$EW$231,87,FALSE)="","",VLOOKUP(L3VA!$A144,DATASHEET!$A$2:$EW$231,87,FALSE))</f>
        <v/>
      </c>
      <c r="CK144" s="105" t="str">
        <f t="shared" si="131"/>
        <v/>
      </c>
      <c r="CL144" s="106" t="str">
        <f>IF(ISBLANK(DATASHEET!CS132),"",DATASHEET!CS132)</f>
        <v/>
      </c>
      <c r="CM144" s="107" t="str">
        <f>IF(ISBLANK(DATASHEET!CT132),"",DATASHEET!CT132)</f>
        <v/>
      </c>
      <c r="CN144" s="123" t="str">
        <f t="shared" si="158"/>
        <v/>
      </c>
      <c r="CO144" s="124">
        <f>IFERROR(INDEX(DATASHEET!$A$1:$GG$231,MATCH(L3VA!$A144,DATASHEET!$A$1:$A$231,0),MATCH(L3VA!CP$2,DATASHEET!$A$1:$GG$1,0)),"")</f>
        <v>0</v>
      </c>
      <c r="CP144" s="105" t="str">
        <f>IF(VLOOKUP(L3VA!$A144,DATASHEET!$A$2:$EW$231,92,FALSE)="","",VLOOKUP(L3VA!$A144,DATASHEET!$A$2:$EW$231,92,FALSE))</f>
        <v/>
      </c>
      <c r="CQ144" s="105" t="str">
        <f t="shared" si="159"/>
        <v/>
      </c>
      <c r="CR144" s="106" t="str">
        <f>IF(ISBLANK(DATASHEET!CX132),"",DATASHEET!CX132)</f>
        <v/>
      </c>
      <c r="CS144" s="107" t="str">
        <f>IF(ISBLANK(DATASHEET!CY132),"",DATASHEET!CY132)</f>
        <v/>
      </c>
      <c r="CT144" s="123" t="str">
        <f t="shared" si="160"/>
        <v/>
      </c>
      <c r="CU144" s="124">
        <f>IFERROR(INDEX(DATASHEET!$A$1:$GG$231,MATCH(L3VA!$A144,DATASHEET!$A$1:$A$231,0),MATCH(L3VA!CV$2,DATASHEET!$A$1:$GG$1,0)),"")</f>
        <v>0</v>
      </c>
      <c r="CV144" s="105" t="str">
        <f>IF(VLOOKUP(L3VA!$A144,DATASHEET!$A$2:$EW$231,107,FALSE)="","",VLOOKUP(L3VA!$A144,DATASHEET!$A$2:$EW$231,107,FALSE))</f>
        <v/>
      </c>
      <c r="CW144" s="105" t="str">
        <f t="shared" si="161"/>
        <v/>
      </c>
      <c r="CX144" s="106" t="str">
        <f>IF(ISBLANK(DATASHEET!DC132),"",DATASHEET!DC132)</f>
        <v/>
      </c>
      <c r="CY144" s="107" t="str">
        <f>IF(ISBLANK(DATASHEET!DD132),"",DATASHEET!DD132)</f>
        <v/>
      </c>
      <c r="CZ144" s="123" t="str">
        <f t="shared" si="162"/>
        <v/>
      </c>
      <c r="DA144" s="124">
        <f>IFERROR(INDEX(DATASHEET!$A$1:$GG$231,MATCH(L3VA!$A144,DATASHEET!$A$1:$A$231,0),MATCH(L3VA!DB$2,DATASHEET!$A$1:$GG$1,0)),"")</f>
        <v>0</v>
      </c>
      <c r="DB144" s="105" t="str">
        <f>IF(VLOOKUP(L3VA!$A144,DATASHEET!$A$2:$EW$231,97,FALSE)="","",VLOOKUP(L3VA!$A144,DATASHEET!$A$2:$EW$231,97,FALSE))</f>
        <v/>
      </c>
      <c r="DC144" s="105" t="str">
        <f t="shared" si="163"/>
        <v/>
      </c>
      <c r="DD144" s="106" t="str">
        <f>IF(ISBLANK(DATASHEET!DH132),"",DATASHEET!DH132)</f>
        <v/>
      </c>
      <c r="DE144" s="107" t="str">
        <f>IF(ISBLANK(DATASHEET!DI132),"",DATASHEET!DI132)</f>
        <v/>
      </c>
      <c r="DF144" s="123" t="str">
        <f t="shared" si="164"/>
        <v/>
      </c>
      <c r="DG144" s="124">
        <f>IFERROR(INDEX(DATASHEET!$A$1:$GG$231,MATCH(L3VA!$A144,DATASHEET!$A$1:$A$231,0),MATCH(L3VA!DH$2,DATASHEET!$A$1:$GG$1,0)),"")</f>
        <v>0</v>
      </c>
      <c r="DH144" s="105" t="str">
        <f>IF(VLOOKUP(L3VA!$A144,DATASHEET!$A$2:$EW$231,102,FALSE)="","",VLOOKUP(L3VA!$A144,DATASHEET!$A$2:$EW$231,102,FALSE))</f>
        <v/>
      </c>
      <c r="DI144" s="105" t="str">
        <f t="shared" si="165"/>
        <v/>
      </c>
      <c r="DJ144" s="106" t="str">
        <f>IF(ISBLANK(DATASHEET!DM132),"",DATASHEET!DM132)</f>
        <v>MRO</v>
      </c>
      <c r="DK144" s="107" t="str">
        <f>IF(ISBLANK(DATASHEET!DN132),"",DATASHEET!DN132)</f>
        <v>12D-MA-7</v>
      </c>
      <c r="DL144" s="123" t="str">
        <f t="shared" si="166"/>
        <v/>
      </c>
      <c r="DM144" s="124">
        <f>IFERROR(INDEX(DATASHEET!$A$1:$GG$231,MATCH(L3VA!$A144,DATASHEET!$A$1:$A$231,0),MATCH(L3VA!DN$2,DATASHEET!$A$1:$GG$1,0)),"")</f>
        <v>0</v>
      </c>
      <c r="DN144" s="105" t="str">
        <f>IF(VLOOKUP(L3VA!$A144,DATASHEET!$A$2:$FW$231,112,FALSE)="","",VLOOKUP(L3VA!$A144,DATASHEET!$A$2:$FW$231,112,FALSE))</f>
        <v/>
      </c>
      <c r="DO144" s="105" t="str">
        <f t="shared" si="132"/>
        <v/>
      </c>
      <c r="DP144" s="106" t="str">
        <f>IF(ISBLANK(DATASHEET!DR132),"",DATASHEET!DR132)</f>
        <v/>
      </c>
      <c r="DQ144" s="107" t="str">
        <f>IF(ISBLANK(DATASHEET!DS132),"",DATASHEET!DS132)</f>
        <v/>
      </c>
      <c r="DR144" s="123" t="str">
        <f t="shared" si="167"/>
        <v/>
      </c>
      <c r="DS144" s="124">
        <f>IFERROR(INDEX(DATASHEET!$A$1:$GG$231,MATCH(L3VA!$A144,DATASHEET!$A$1:$A$231,0),MATCH(L3VA!DT$2,DATASHEET!$A$1:$GG$1,0)),"")</f>
        <v>0</v>
      </c>
      <c r="DT144" s="105" t="str">
        <f>IF(VLOOKUP(L3VA!$A144,DATASHEET!$A$2:$EW$231,117,FALSE)="","",VLOOKUP(L3VA!$A144,DATASHEET!$A$2:$EW$231,117,FALSE))</f>
        <v>MRO</v>
      </c>
      <c r="DU144" s="105" t="str">
        <f t="shared" si="168"/>
        <v/>
      </c>
      <c r="DV144" s="106" t="str">
        <f>IF(ISBLANK(DATASHEET!DW132),"",DATASHEET!DW132)</f>
        <v/>
      </c>
      <c r="DW144" s="107" t="str">
        <f>IF(ISBLANK(DATASHEET!DX132),"",DATASHEET!DX132)</f>
        <v/>
      </c>
      <c r="DX144" s="123" t="str">
        <f t="shared" si="169"/>
        <v/>
      </c>
      <c r="DY144" s="124" t="str">
        <f>IFERROR(INDEX(DATASHEET!$A$1:$GG$231,MATCH(L3VA!$A144,DATASHEET!$A$1:$A$231,0),MATCH(L3VA!DZ$2,DATASHEET!$A$1:$GG$1,0)),"")</f>
        <v/>
      </c>
      <c r="DZ144" s="105" t="str">
        <f>IF(VLOOKUP(L3VA!$A144,DATASHEET!$A$2:$EW$231,122,FALSE)="","",VLOOKUP(L3VA!$A144,DATASHEET!$A$2:$EW$231,122,FALSE))</f>
        <v/>
      </c>
      <c r="EA144" s="105" t="str">
        <f t="shared" si="170"/>
        <v/>
      </c>
      <c r="EB144" s="106" t="str">
        <f>IF(ISBLANK(DATASHEET!EB132),"",DATASHEET!EB132)</f>
        <v/>
      </c>
      <c r="EC144" s="107" t="str">
        <f>IF(ISBLANK(DATASHEET!EC132),"",DATASHEET!EC132)</f>
        <v/>
      </c>
      <c r="ED144" s="123" t="str">
        <f t="shared" si="171"/>
        <v/>
      </c>
      <c r="EE144" s="124">
        <f>IFERROR(INDEX(DATASHEET!$A$1:$GG$231,MATCH(L3VA!$A144,DATASHEET!$A$1:$A$231,0),MATCH(L3VA!EF$2,DATASHEET!$A$1:$GG$1,0)),"")</f>
        <v>0</v>
      </c>
      <c r="EF144" s="105" t="str">
        <f>IF(VLOOKUP(L3VA!$A144,DATASHEET!$A$2:$EW$231,127,FALSE)="","",VLOOKUP(L3VA!$A144,DATASHEET!$A$2:$EW$231,127,FALSE))</f>
        <v/>
      </c>
      <c r="EG144" s="105" t="str">
        <f t="shared" si="172"/>
        <v/>
      </c>
      <c r="EH144" s="106" t="str">
        <f>IF(ISBLANK(DATASHEET!EG132),"",DATASHEET!EG132)</f>
        <v/>
      </c>
      <c r="EI144" s="107" t="str">
        <f>IF(ISBLANK(DATASHEET!EH132),"",DATASHEET!EH132)</f>
        <v/>
      </c>
      <c r="EJ144" s="123" t="str">
        <f t="shared" si="173"/>
        <v/>
      </c>
      <c r="EK144" s="124">
        <f>IFERROR(INDEX(DATASHEET!$A$1:$GG$231,MATCH(L3VA!$A144,DATASHEET!$A$1:$A$231,0),MATCH(L3VA!EL$2,DATASHEET!$A$1:$GG$1,0)),"")</f>
        <v>0</v>
      </c>
      <c r="EL144" s="105" t="str">
        <f>IF(VLOOKUP(L3VA!$A144,DATASHEET!$A$2:$EW$231,132,FALSE)="","",VLOOKUP(L3VA!$A144,DATASHEET!$A$2:$EW$231,132,FALSE))</f>
        <v/>
      </c>
      <c r="EM144" s="105" t="str">
        <f t="shared" si="174"/>
        <v/>
      </c>
      <c r="EN144" s="106" t="str">
        <f>IF(ISBLANK(DATASHEET!EL132),"",DATASHEET!EL132)</f>
        <v/>
      </c>
      <c r="EO144" s="107" t="str">
        <f>IF(ISBLANK(DATASHEET!EM132),"",DATASHEET!EM132)</f>
        <v/>
      </c>
      <c r="EP144" s="123" t="str">
        <f t="shared" si="175"/>
        <v/>
      </c>
      <c r="EQ144" s="124">
        <f>IFERROR(INDEX(DATASHEET!$A$1:$GG$231,MATCH(L3VA!$A144,DATASHEET!$A$1:$A$231,0),MATCH(L3VA!ER$2,DATASHEET!$A$1:$GG$1,0)),"")</f>
        <v>0</v>
      </c>
      <c r="ER144" s="105" t="str">
        <f>IF(VLOOKUP(L3VA!$A144,DATASHEET!$A$2:$EW$231,137,FALSE)="","",VLOOKUP(L3VA!$A144,DATASHEET!$A$2:$EW$231,137,FALSE))</f>
        <v/>
      </c>
      <c r="ES144" s="105" t="str">
        <f t="shared" si="176"/>
        <v/>
      </c>
      <c r="ET144" s="106" t="str">
        <f>IF(ISBLANK(DATASHEET!EQ132),"",DATASHEET!EQ132)</f>
        <v/>
      </c>
      <c r="EU144" s="107" t="str">
        <f>IF(ISBLANK(DATASHEET!ER132),"",DATASHEET!ER132)</f>
        <v/>
      </c>
      <c r="EV144" s="123" t="str">
        <f t="shared" si="177"/>
        <v/>
      </c>
      <c r="EW144" s="124">
        <f>IFERROR(INDEX(DATASHEET!$A$1:$GG$231,MATCH(L3VA!$A144,DATASHEET!$A$1:$A$231,0),MATCH(L3VA!EX$2,DATASHEET!$A$1:$GG$1,0)),"")</f>
        <v>0</v>
      </c>
      <c r="EX144" s="105" t="str">
        <f>IF(VLOOKUP(L3VA!$A144,DATASHEET!$A$2:$EW$231,142,FALSE)="","",VLOOKUP(L3VA!$A144,DATASHEET!$A$2:$EW$231,142,FALSE))</f>
        <v/>
      </c>
      <c r="EY144" s="105" t="str">
        <f t="shared" si="178"/>
        <v/>
      </c>
      <c r="EZ144" s="106" t="str">
        <f>IF(ISBLANK(DATASHEET!EV132),"",DATASHEET!EV132)</f>
        <v/>
      </c>
      <c r="FA144" s="107" t="str">
        <f>IF(ISBLANK(DATASHEET!EW132),"",DATASHEET!EW132)</f>
        <v/>
      </c>
      <c r="FB144" s="123" t="str">
        <f t="shared" si="179"/>
        <v/>
      </c>
      <c r="FC144" s="124">
        <f>IFERROR(INDEX(DATASHEET!$A$1:$GG$231,MATCH(L3VA!$A144,DATASHEET!$A$1:$A$231,0),MATCH(L3VA!FD$2,DATASHEET!$A$1:$GG$1,0)),"")</f>
        <v>0</v>
      </c>
      <c r="FD144" s="105" t="str">
        <f>IF(VLOOKUP(L3VA!$A144,DATASHEET!$A$2:$FW$231,147,FALSE)="","",VLOOKUP(L3VA!$A144,DATASHEET!$A$2:$FW$231,147,FALSE))</f>
        <v/>
      </c>
      <c r="FE144" s="105" t="str">
        <f t="shared" si="180"/>
        <v/>
      </c>
      <c r="FF144" s="106" t="str">
        <f>IF(ISBLANK(DATASHEET!FA132),"",DATASHEET!FA132)</f>
        <v/>
      </c>
      <c r="FG144" s="107" t="str">
        <f>IF(ISBLANK(DATASHEET!FB132),"",DATASHEET!FB132)</f>
        <v/>
      </c>
    </row>
    <row r="145" spans="1:163" x14ac:dyDescent="0.25">
      <c r="A145" s="354">
        <f>DATASHEET!A133</f>
        <v>150815</v>
      </c>
      <c r="B145" s="42" t="str">
        <f>DATASHEET!B133</f>
        <v>MCCAFFREY, Florence</v>
      </c>
      <c r="C145" s="109" t="str">
        <f>DATASHEET!C133</f>
        <v>12JW</v>
      </c>
      <c r="D145" s="110" t="str">
        <f>DATASHEET!D133</f>
        <v>F</v>
      </c>
      <c r="E145" s="110" t="str">
        <f>IFERROR(VLOOKUP(A145,'[5]Y12 Students'!$E$3:$I$271,5,FALSE),"")</f>
        <v>INTERNAL</v>
      </c>
      <c r="F145" s="110" t="str">
        <f>DATASHEET!E133</f>
        <v>N</v>
      </c>
      <c r="G145" s="110" t="str">
        <f>DATASHEET!F133</f>
        <v>White - British</v>
      </c>
      <c r="H145" s="110" t="str">
        <f>DATASHEET!G133</f>
        <v>N</v>
      </c>
      <c r="I145" s="110" t="str">
        <f>DATASHEET!H133</f>
        <v>N</v>
      </c>
      <c r="J145" s="111" t="str">
        <f>DATASHEET!J133</f>
        <v>6.25+ (B/A)</v>
      </c>
      <c r="K145" s="104" t="str">
        <f t="shared" si="129"/>
        <v/>
      </c>
      <c r="L145" s="104" t="str">
        <f t="shared" si="130"/>
        <v/>
      </c>
      <c r="M145" s="336" t="str">
        <f>IF(COUNT(L3VA!$N145,L3VA!$Z145,L3VA!$T145,L3VA!$AF145,L3VA!$AX145,L3VA!$AR145,L3VA!$BJ145,L3VA!$BD145,L3VA!$BP145,L3VA!#REF!,L3VA!$AL145,L3VA!$BV145,L3VA!$CH145,L3VA!$CZ145,L3VA!$CN145,L3VA!$DF145,L3VA!$CB145,L3VA!#REF!,L3VA!$DR145,L3VA!$DX145,L3VA!$ED145,L3VA!$EJ145,L3VA!$EP145,L3VA!$EV145,L3VA!$FB145,L3VA!$DL145)=0,"",AVERAGE(N145,Z145,T145,AF145,AL145,AX145,AR145,BJ145,BD145,BP145,BV145,CH145,CZ145,CN145,DF145,CB145,DR145,DX145,ED145,EJ145,EP145,EV145,FB145,DL145))</f>
        <v/>
      </c>
      <c r="N145" s="123" t="str">
        <f t="shared" si="133"/>
        <v/>
      </c>
      <c r="O145" s="124">
        <f>IFERROR(INDEX(DATASHEET!$A$1:$GG$231,MATCH(L3VA!$A145,DATASHEET!$A$1:$A$231,0),MATCH(L3VA!P$2,DATASHEET!$A$1:$GG$1,0)),"")</f>
        <v>0</v>
      </c>
      <c r="P145" s="105">
        <f>IF(VLOOKUP(L3VA!$A145,DATASHEET!$A$2:$EW$231,22,FALSE)="","",VLOOKUP(L3VA!$A145,DATASHEET!$A$2:$EW$231,22,FALSE))</f>
        <v>0</v>
      </c>
      <c r="Q145" s="105" t="str">
        <f t="shared" si="134"/>
        <v/>
      </c>
      <c r="R145" s="106" t="str">
        <f>IF(ISBLANK(DATASHEET!AF133),"",DATASHEET!AF133)</f>
        <v/>
      </c>
      <c r="S145" s="107" t="str">
        <f>IF(ISBLANK(DATASHEET!AG133),"",DATASHEET!AG133)</f>
        <v/>
      </c>
      <c r="T145" s="123" t="str">
        <f t="shared" si="135"/>
        <v/>
      </c>
      <c r="U145" s="124">
        <f>IFERROR(INDEX(DATASHEET!$A$1:$GG$231,MATCH(L3VA!$A145,DATASHEET!$A$1:$A$231,0),MATCH(L3VA!V$2,DATASHEET!$A$1:$GG$1,0)),"")</f>
        <v>0</v>
      </c>
      <c r="V145" s="105">
        <f>IF(VLOOKUP(L3VA!$A145,DATASHEET!$A$2:$EW$231,27,FALSE)="","",VLOOKUP(L3VA!$A145,DATASHEET!$A$2:$EW$231,27,FALSE))</f>
        <v>0</v>
      </c>
      <c r="W145" s="105" t="str">
        <f t="shared" si="136"/>
        <v/>
      </c>
      <c r="X145" s="106" t="str">
        <f>IF(ISBLANK(DATASHEET!AK133),"",DATASHEET!AK133)</f>
        <v>AWI</v>
      </c>
      <c r="Y145" s="107" t="str">
        <f>IF(ISBLANK(DATASHEET!AL133),"",DATASHEET!AL133)</f>
        <v>12D-BI-1</v>
      </c>
      <c r="Z145" s="123" t="str">
        <f t="shared" si="137"/>
        <v/>
      </c>
      <c r="AA145" s="124">
        <f>IFERROR(INDEX(DATASHEET!$A$1:$GG$231,MATCH(L3VA!$A145,DATASHEET!$A$1:$A$231,0),MATCH(L3VA!AB$2,DATASHEET!$A$1:$GG$1,0)),"")</f>
        <v>0</v>
      </c>
      <c r="AB145" s="105" t="str">
        <f>IF(VLOOKUP(L3VA!$A145,DATASHEET!$A$2:$EW$231,32,FALSE)="","",VLOOKUP(L3VA!$A145,DATASHEET!$A$2:$EW$231,32,FALSE))</f>
        <v/>
      </c>
      <c r="AC145" s="105" t="str">
        <f t="shared" si="138"/>
        <v/>
      </c>
      <c r="AD145" s="106" t="str">
        <f>IF(ISBLANK(DATASHEET!AP133),"",DATASHEET!AP133)</f>
        <v/>
      </c>
      <c r="AE145" s="107" t="str">
        <f>IF(ISBLANK(DATASHEET!AQ133),"",DATASHEET!AQ133)</f>
        <v/>
      </c>
      <c r="AF145" s="123" t="str">
        <f t="shared" si="139"/>
        <v/>
      </c>
      <c r="AG145" s="124">
        <f>IFERROR(INDEX(DATASHEET!$A$1:$GG$231,MATCH(L3VA!$A145,DATASHEET!$A$1:$A$231,0),MATCH(L3VA!AH$2,DATASHEET!$A$1:$GG$1,0)),"")</f>
        <v>0</v>
      </c>
      <c r="AH145" s="105" t="str">
        <f>IF(VLOOKUP(L3VA!$A145,DATASHEET!$A$2:$EW$231,37,FALSE)="","",VLOOKUP(L3VA!$A145,DATASHEET!$A$2:$EW$231,37,FALSE))</f>
        <v>AWI</v>
      </c>
      <c r="AI145" s="105" t="str">
        <f t="shared" si="140"/>
        <v/>
      </c>
      <c r="AJ145" s="106" t="str">
        <f>IF(ISBLANK(DATASHEET!AU133),"",DATASHEET!AU133)</f>
        <v/>
      </c>
      <c r="AK145" s="107" t="str">
        <f>IF(ISBLANK(DATASHEET!AV133),"",DATASHEET!AV133)</f>
        <v/>
      </c>
      <c r="AL145" s="123" t="str">
        <f t="shared" si="141"/>
        <v/>
      </c>
      <c r="AM145" s="124">
        <f>IFERROR(INDEX(DATASHEET!$A$1:$GG$231,MATCH(L3VA!$A145,DATASHEET!$A$1:$A$231,0),MATCH(L3VA!AN$2,DATASHEET!$A$1:$GG$1,0)),"")</f>
        <v>0</v>
      </c>
      <c r="AN145" s="105" t="str">
        <f>IF(VLOOKUP(L3VA!$A145,DATASHEET!$A$2:$EW$231,42,FALSE)="","",VLOOKUP(L3VA!$A145,DATASHEET!$A$2:$EW$231,42,FALSE))</f>
        <v/>
      </c>
      <c r="AO145" s="105" t="str">
        <f t="shared" si="142"/>
        <v/>
      </c>
      <c r="AP145" s="106" t="str">
        <f>IF(ISBLANK(DATASHEET!AZ133),"",DATASHEET!AZ133)</f>
        <v/>
      </c>
      <c r="AQ145" s="107" t="str">
        <f>IF(ISBLANK(DATASHEET!BA133),"",DATASHEET!BA133)</f>
        <v/>
      </c>
      <c r="AR145" s="123" t="str">
        <f t="shared" si="143"/>
        <v/>
      </c>
      <c r="AS145" s="124">
        <f>IFERROR(INDEX(DATASHEET!$A$1:$GG$231,MATCH(L3VA!$A145,DATASHEET!$A$1:$A$231,0),MATCH(L3VA!AT$2,DATASHEET!$A$1:$GG$1,0)),"")</f>
        <v>0</v>
      </c>
      <c r="AT145" s="105" t="str">
        <f>IF(VLOOKUP(L3VA!$A145,DATASHEET!$A$2:$EW$231,47,FALSE)="","",VLOOKUP(L3VA!$A145,DATASHEET!$A$2:$EW$231,47,FALSE))</f>
        <v/>
      </c>
      <c r="AU145" s="105" t="str">
        <f t="shared" si="144"/>
        <v/>
      </c>
      <c r="AV145" s="106" t="str">
        <f>IF(ISBLANK(DATASHEET!BE133),"",DATASHEET!BE133)</f>
        <v/>
      </c>
      <c r="AW145" s="107" t="str">
        <f>IF(ISBLANK(DATASHEET!BF133),"",DATASHEET!BF133)</f>
        <v/>
      </c>
      <c r="AX145" s="123" t="str">
        <f t="shared" si="145"/>
        <v/>
      </c>
      <c r="AY145" s="124">
        <f>IFERROR(INDEX(DATASHEET!$A$1:$GG$231,MATCH(L3VA!$A145,DATASHEET!$A$1:$A$231,0),MATCH(L3VA!AZ$2,DATASHEET!$A$1:$GG$1,0)),"")</f>
        <v>0</v>
      </c>
      <c r="AZ145" s="105" t="str">
        <f>IF(VLOOKUP(L3VA!$A145,DATASHEET!$A$2:$EW$231,52,FALSE)="","",VLOOKUP(L3VA!$A145,DATASHEET!$A$2:$EW$231,52,FALSE))</f>
        <v/>
      </c>
      <c r="BA145" s="105" t="str">
        <f t="shared" si="146"/>
        <v/>
      </c>
      <c r="BB145" s="106" t="str">
        <f>IF(ISBLANK(DATASHEET!BJ133),"",DATASHEET!BJ133)</f>
        <v/>
      </c>
      <c r="BC145" s="107" t="str">
        <f>IF(ISBLANK(DATASHEET!BK133),"",DATASHEET!BK133)</f>
        <v/>
      </c>
      <c r="BD145" s="123" t="str">
        <f t="shared" si="147"/>
        <v/>
      </c>
      <c r="BE145" s="124">
        <f>IFERROR(INDEX(DATASHEET!$A$1:$GG$231,MATCH(L3VA!$A145,DATASHEET!$A$1:$A$231,0),MATCH(L3VA!BF$2,DATASHEET!$A$1:$GG$1,0)),"")</f>
        <v>0</v>
      </c>
      <c r="BF145" s="105" t="str">
        <f>IF(VLOOKUP(L3VA!$A145,DATASHEET!$A$2:$EW$231,57,FALSE)="","",VLOOKUP(L3VA!$A145,DATASHEET!$A$2:$EW$231,57,FALSE))</f>
        <v/>
      </c>
      <c r="BG145" s="105" t="str">
        <f t="shared" si="148"/>
        <v/>
      </c>
      <c r="BH145" s="106" t="str">
        <f>IF(ISBLANK(DATASHEET!BO133),"",DATASHEET!BO133)</f>
        <v/>
      </c>
      <c r="BI145" s="107" t="str">
        <f>IF(ISBLANK(DATASHEET!BP133),"",DATASHEET!BP133)</f>
        <v/>
      </c>
      <c r="BJ145" s="123" t="str">
        <f t="shared" si="149"/>
        <v/>
      </c>
      <c r="BK145" s="124">
        <f>IFERROR(INDEX(DATASHEET!$A$1:$GG$231,MATCH(L3VA!$A145,DATASHEET!$A$1:$A$231,0),MATCH(L3VA!BL$2,DATASHEET!$A$1:$GG$1,0)),"")</f>
        <v>0</v>
      </c>
      <c r="BL145" s="105" t="str">
        <f>IF(VLOOKUP(L3VA!$A145,DATASHEET!$A$2:$EW$231,62,FALSE)="","",VLOOKUP(L3VA!$A145,DATASHEET!$A$2:$EW$231,62,FALSE))</f>
        <v/>
      </c>
      <c r="BM145" s="105" t="str">
        <f t="shared" si="150"/>
        <v/>
      </c>
      <c r="BN145" s="106" t="str">
        <f>IF(ISBLANK(DATASHEET!BT133),"",DATASHEET!BT133)</f>
        <v>BH</v>
      </c>
      <c r="BO145" s="107" t="str">
        <f>IF(ISBLANK(DATASHEET!BU133),"",DATASHEET!BU133)</f>
        <v>12C-EA-4</v>
      </c>
      <c r="BP145" s="123" t="str">
        <f t="shared" si="151"/>
        <v/>
      </c>
      <c r="BQ145" s="124">
        <f>IFERROR(INDEX(DATASHEET!$A$1:$GG$231,MATCH(L3VA!$A145,DATASHEET!$A$1:$A$231,0),MATCH(L3VA!BR$2,DATASHEET!$A$1:$GG$1,0)),"")</f>
        <v>0</v>
      </c>
      <c r="BR145" s="105" t="str">
        <f>IF(VLOOKUP(L3VA!$A145,DATASHEET!$A$2:$EW$231,67,FALSE)="","",VLOOKUP(L3VA!$A145,DATASHEET!$A$2:$EW$231,67,FALSE))</f>
        <v/>
      </c>
      <c r="BS145" s="105" t="str">
        <f t="shared" si="152"/>
        <v/>
      </c>
      <c r="BT145" s="106" t="str">
        <f>IF(ISBLANK(DATASHEET!BY133),"",DATASHEET!BY133)</f>
        <v/>
      </c>
      <c r="BU145" s="107" t="str">
        <f>IF(ISBLANK(DATASHEET!BZ133),"",DATASHEET!BZ133)</f>
        <v/>
      </c>
      <c r="BV145" s="123" t="str">
        <f t="shared" si="153"/>
        <v/>
      </c>
      <c r="BW145" s="124">
        <f>IFERROR(INDEX(DATASHEET!$A$1:$GG$231,MATCH(L3VA!$A145,DATASHEET!$A$1:$A$231,0),MATCH(L3VA!BX$2,DATASHEET!$A$1:$GG$1,0)),"")</f>
        <v>0</v>
      </c>
      <c r="BX145" s="105" t="str">
        <f>IF(VLOOKUP(L3VA!$A145,DATASHEET!$A$2:$EW$231,77,FALSE)="","",VLOOKUP(L3VA!$A145,DATASHEET!$A$2:$EW$231,77,FALSE))</f>
        <v/>
      </c>
      <c r="BY145" s="105" t="str">
        <f t="shared" si="154"/>
        <v/>
      </c>
      <c r="BZ145" s="106" t="str">
        <f>IF(ISBLANK(DATASHEET!CI133),"",DATASHEET!CI133)</f>
        <v/>
      </c>
      <c r="CA145" s="107" t="str">
        <f>IF(ISBLANK(DATASHEET!CJ133),"",DATASHEET!CJ133)</f>
        <v/>
      </c>
      <c r="CB145" s="123" t="str">
        <f t="shared" si="155"/>
        <v/>
      </c>
      <c r="CC145" s="124">
        <f>IFERROR(INDEX(DATASHEET!$A$1:$GG$231,MATCH(L3VA!$A145,DATASHEET!$A$1:$A$231,0),MATCH(L3VA!CD$2,DATASHEET!$A$1:$GG$1,0)),"")</f>
        <v>0</v>
      </c>
      <c r="CD145" s="105" t="str">
        <f>IF(VLOOKUP(L3VA!$A145,DATASHEET!$A$2:$EW$231,82,FALSE)="","",VLOOKUP(L3VA!$A145,DATASHEET!$A$2:$EW$231,82,FALSE))</f>
        <v>JWE</v>
      </c>
      <c r="CE145" s="105" t="str">
        <f t="shared" si="156"/>
        <v/>
      </c>
      <c r="CF145" s="106" t="str">
        <f>IF(ISBLANK(DATASHEET!CN133),"",DATASHEET!CN133)</f>
        <v/>
      </c>
      <c r="CG145" s="107" t="str">
        <f>IF(ISBLANK(DATASHEET!CO133),"",DATASHEET!CO133)</f>
        <v/>
      </c>
      <c r="CH145" s="123" t="str">
        <f t="shared" si="157"/>
        <v/>
      </c>
      <c r="CI145" s="124">
        <f>IFERROR(INDEX(DATASHEET!$A$1:$GG$231,MATCH(L3VA!$A145,DATASHEET!$A$1:$A$231,0),MATCH(L3VA!CJ$2,DATASHEET!$A$1:$GG$1,0)),"")</f>
        <v>0</v>
      </c>
      <c r="CJ145" s="105" t="str">
        <f>IF(VLOOKUP(L3VA!$A145,DATASHEET!$A$2:$EW$231,87,FALSE)="","",VLOOKUP(L3VA!$A145,DATASHEET!$A$2:$EW$231,87,FALSE))</f>
        <v/>
      </c>
      <c r="CK145" s="105" t="str">
        <f t="shared" si="131"/>
        <v/>
      </c>
      <c r="CL145" s="106" t="str">
        <f>IF(ISBLANK(DATASHEET!CS133),"",DATASHEET!CS133)</f>
        <v/>
      </c>
      <c r="CM145" s="107" t="str">
        <f>IF(ISBLANK(DATASHEET!CT133),"",DATASHEET!CT133)</f>
        <v/>
      </c>
      <c r="CN145" s="123" t="str">
        <f t="shared" si="158"/>
        <v/>
      </c>
      <c r="CO145" s="124">
        <f>IFERROR(INDEX(DATASHEET!$A$1:$GG$231,MATCH(L3VA!$A145,DATASHEET!$A$1:$A$231,0),MATCH(L3VA!CP$2,DATASHEET!$A$1:$GG$1,0)),"")</f>
        <v>0</v>
      </c>
      <c r="CP145" s="105" t="str">
        <f>IF(VLOOKUP(L3VA!$A145,DATASHEET!$A$2:$EW$231,92,FALSE)="","",VLOOKUP(L3VA!$A145,DATASHEET!$A$2:$EW$231,92,FALSE))</f>
        <v/>
      </c>
      <c r="CQ145" s="105" t="str">
        <f t="shared" si="159"/>
        <v/>
      </c>
      <c r="CR145" s="106" t="str">
        <f>IF(ISBLANK(DATASHEET!CX133),"",DATASHEET!CX133)</f>
        <v/>
      </c>
      <c r="CS145" s="107" t="str">
        <f>IF(ISBLANK(DATASHEET!CY133),"",DATASHEET!CY133)</f>
        <v/>
      </c>
      <c r="CT145" s="123" t="str">
        <f t="shared" si="160"/>
        <v/>
      </c>
      <c r="CU145" s="124">
        <f>IFERROR(INDEX(DATASHEET!$A$1:$GG$231,MATCH(L3VA!$A145,DATASHEET!$A$1:$A$231,0),MATCH(L3VA!CV$2,DATASHEET!$A$1:$GG$1,0)),"")</f>
        <v>0</v>
      </c>
      <c r="CV145" s="105" t="str">
        <f>IF(VLOOKUP(L3VA!$A145,DATASHEET!$A$2:$EW$231,107,FALSE)="","",VLOOKUP(L3VA!$A145,DATASHEET!$A$2:$EW$231,107,FALSE))</f>
        <v/>
      </c>
      <c r="CW145" s="105" t="str">
        <f t="shared" si="161"/>
        <v/>
      </c>
      <c r="CX145" s="106" t="str">
        <f>IF(ISBLANK(DATASHEET!DC133),"",DATASHEET!DC133)</f>
        <v/>
      </c>
      <c r="CY145" s="107" t="str">
        <f>IF(ISBLANK(DATASHEET!DD133),"",DATASHEET!DD133)</f>
        <v/>
      </c>
      <c r="CZ145" s="123" t="str">
        <f t="shared" si="162"/>
        <v/>
      </c>
      <c r="DA145" s="124">
        <f>IFERROR(INDEX(DATASHEET!$A$1:$GG$231,MATCH(L3VA!$A145,DATASHEET!$A$1:$A$231,0),MATCH(L3VA!DB$2,DATASHEET!$A$1:$GG$1,0)),"")</f>
        <v>0</v>
      </c>
      <c r="DB145" s="105" t="str">
        <f>IF(VLOOKUP(L3VA!$A145,DATASHEET!$A$2:$EW$231,97,FALSE)="","",VLOOKUP(L3VA!$A145,DATASHEET!$A$2:$EW$231,97,FALSE))</f>
        <v/>
      </c>
      <c r="DC145" s="105" t="str">
        <f t="shared" si="163"/>
        <v/>
      </c>
      <c r="DD145" s="106" t="str">
        <f>IF(ISBLANK(DATASHEET!DH133),"",DATASHEET!DH133)</f>
        <v/>
      </c>
      <c r="DE145" s="107" t="str">
        <f>IF(ISBLANK(DATASHEET!DI133),"",DATASHEET!DI133)</f>
        <v/>
      </c>
      <c r="DF145" s="123" t="str">
        <f t="shared" si="164"/>
        <v/>
      </c>
      <c r="DG145" s="124">
        <f>IFERROR(INDEX(DATASHEET!$A$1:$GG$231,MATCH(L3VA!$A145,DATASHEET!$A$1:$A$231,0),MATCH(L3VA!DH$2,DATASHEET!$A$1:$GG$1,0)),"")</f>
        <v>0</v>
      </c>
      <c r="DH145" s="105" t="str">
        <f>IF(VLOOKUP(L3VA!$A145,DATASHEET!$A$2:$EW$231,102,FALSE)="","",VLOOKUP(L3VA!$A145,DATASHEET!$A$2:$EW$231,102,FALSE))</f>
        <v/>
      </c>
      <c r="DI145" s="105" t="str">
        <f t="shared" si="165"/>
        <v/>
      </c>
      <c r="DJ145" s="106" t="str">
        <f>IF(ISBLANK(DATASHEET!DM133),"",DATASHEET!DM133)</f>
        <v/>
      </c>
      <c r="DK145" s="107" t="str">
        <f>IF(ISBLANK(DATASHEET!DN133),"",DATASHEET!DN133)</f>
        <v/>
      </c>
      <c r="DL145" s="123" t="str">
        <f t="shared" si="166"/>
        <v/>
      </c>
      <c r="DM145" s="124">
        <f>IFERROR(INDEX(DATASHEET!$A$1:$GG$231,MATCH(L3VA!$A145,DATASHEET!$A$1:$A$231,0),MATCH(L3VA!DN$2,DATASHEET!$A$1:$GG$1,0)),"")</f>
        <v>0</v>
      </c>
      <c r="DN145" s="105" t="str">
        <f>IF(VLOOKUP(L3VA!$A145,DATASHEET!$A$2:$FW$231,112,FALSE)="","",VLOOKUP(L3VA!$A145,DATASHEET!$A$2:$FW$231,112,FALSE))</f>
        <v/>
      </c>
      <c r="DO145" s="105" t="str">
        <f t="shared" si="132"/>
        <v/>
      </c>
      <c r="DP145" s="106" t="str">
        <f>IF(ISBLANK(DATASHEET!DR133),"",DATASHEET!DR133)</f>
        <v/>
      </c>
      <c r="DQ145" s="107" t="str">
        <f>IF(ISBLANK(DATASHEET!DS133),"",DATASHEET!DS133)</f>
        <v/>
      </c>
      <c r="DR145" s="123" t="str">
        <f t="shared" si="167"/>
        <v/>
      </c>
      <c r="DS145" s="124">
        <f>IFERROR(INDEX(DATASHEET!$A$1:$GG$231,MATCH(L3VA!$A145,DATASHEET!$A$1:$A$231,0),MATCH(L3VA!DT$2,DATASHEET!$A$1:$GG$1,0)),"")</f>
        <v>0</v>
      </c>
      <c r="DT145" s="105" t="str">
        <f>IF(VLOOKUP(L3VA!$A145,DATASHEET!$A$2:$EW$231,117,FALSE)="","",VLOOKUP(L3VA!$A145,DATASHEET!$A$2:$EW$231,117,FALSE))</f>
        <v/>
      </c>
      <c r="DU145" s="105" t="str">
        <f t="shared" si="168"/>
        <v/>
      </c>
      <c r="DV145" s="106" t="str">
        <f>IF(ISBLANK(DATASHEET!DW133),"",DATASHEET!DW133)</f>
        <v/>
      </c>
      <c r="DW145" s="107" t="str">
        <f>IF(ISBLANK(DATASHEET!DX133),"",DATASHEET!DX133)</f>
        <v/>
      </c>
      <c r="DX145" s="123" t="str">
        <f t="shared" si="169"/>
        <v/>
      </c>
      <c r="DY145" s="124" t="str">
        <f>IFERROR(INDEX(DATASHEET!$A$1:$GG$231,MATCH(L3VA!$A145,DATASHEET!$A$1:$A$231,0),MATCH(L3VA!DZ$2,DATASHEET!$A$1:$GG$1,0)),"")</f>
        <v/>
      </c>
      <c r="DZ145" s="105" t="str">
        <f>IF(VLOOKUP(L3VA!$A145,DATASHEET!$A$2:$EW$231,122,FALSE)="","",VLOOKUP(L3VA!$A145,DATASHEET!$A$2:$EW$231,122,FALSE))</f>
        <v/>
      </c>
      <c r="EA145" s="105" t="str">
        <f t="shared" si="170"/>
        <v/>
      </c>
      <c r="EB145" s="106" t="str">
        <f>IF(ISBLANK(DATASHEET!EB133),"",DATASHEET!EB133)</f>
        <v/>
      </c>
      <c r="EC145" s="107" t="str">
        <f>IF(ISBLANK(DATASHEET!EC133),"",DATASHEET!EC133)</f>
        <v/>
      </c>
      <c r="ED145" s="123" t="str">
        <f t="shared" si="171"/>
        <v/>
      </c>
      <c r="EE145" s="124">
        <f>IFERROR(INDEX(DATASHEET!$A$1:$GG$231,MATCH(L3VA!$A145,DATASHEET!$A$1:$A$231,0),MATCH(L3VA!EF$2,DATASHEET!$A$1:$GG$1,0)),"")</f>
        <v>0</v>
      </c>
      <c r="EF145" s="105" t="str">
        <f>IF(VLOOKUP(L3VA!$A145,DATASHEET!$A$2:$EW$231,127,FALSE)="","",VLOOKUP(L3VA!$A145,DATASHEET!$A$2:$EW$231,127,FALSE))</f>
        <v/>
      </c>
      <c r="EG145" s="105" t="str">
        <f t="shared" si="172"/>
        <v/>
      </c>
      <c r="EH145" s="106" t="str">
        <f>IF(ISBLANK(DATASHEET!EG133),"",DATASHEET!EG133)</f>
        <v/>
      </c>
      <c r="EI145" s="107" t="str">
        <f>IF(ISBLANK(DATASHEET!EH133),"",DATASHEET!EH133)</f>
        <v/>
      </c>
      <c r="EJ145" s="123" t="str">
        <f t="shared" si="173"/>
        <v/>
      </c>
      <c r="EK145" s="124">
        <f>IFERROR(INDEX(DATASHEET!$A$1:$GG$231,MATCH(L3VA!$A145,DATASHEET!$A$1:$A$231,0),MATCH(L3VA!EL$2,DATASHEET!$A$1:$GG$1,0)),"")</f>
        <v>0</v>
      </c>
      <c r="EL145" s="105" t="str">
        <f>IF(VLOOKUP(L3VA!$A145,DATASHEET!$A$2:$EW$231,132,FALSE)="","",VLOOKUP(L3VA!$A145,DATASHEET!$A$2:$EW$231,132,FALSE))</f>
        <v/>
      </c>
      <c r="EM145" s="105" t="str">
        <f t="shared" si="174"/>
        <v/>
      </c>
      <c r="EN145" s="106" t="str">
        <f>IF(ISBLANK(DATASHEET!EL133),"",DATASHEET!EL133)</f>
        <v/>
      </c>
      <c r="EO145" s="107" t="str">
        <f>IF(ISBLANK(DATASHEET!EM133),"",DATASHEET!EM133)</f>
        <v/>
      </c>
      <c r="EP145" s="123" t="str">
        <f t="shared" si="175"/>
        <v/>
      </c>
      <c r="EQ145" s="124">
        <f>IFERROR(INDEX(DATASHEET!$A$1:$GG$231,MATCH(L3VA!$A145,DATASHEET!$A$1:$A$231,0),MATCH(L3VA!ER$2,DATASHEET!$A$1:$GG$1,0)),"")</f>
        <v>0</v>
      </c>
      <c r="ER145" s="105" t="str">
        <f>IF(VLOOKUP(L3VA!$A145,DATASHEET!$A$2:$EW$231,137,FALSE)="","",VLOOKUP(L3VA!$A145,DATASHEET!$A$2:$EW$231,137,FALSE))</f>
        <v/>
      </c>
      <c r="ES145" s="105" t="str">
        <f t="shared" si="176"/>
        <v/>
      </c>
      <c r="ET145" s="106" t="str">
        <f>IF(ISBLANK(DATASHEET!EQ133),"",DATASHEET!EQ133)</f>
        <v>BG</v>
      </c>
      <c r="EU145" s="107" t="str">
        <f>IF(ISBLANK(DATASHEET!ER133),"",DATASHEET!ER133)</f>
        <v>12A-PY-10</v>
      </c>
      <c r="EV145" s="123" t="str">
        <f t="shared" si="177"/>
        <v/>
      </c>
      <c r="EW145" s="124">
        <f>IFERROR(INDEX(DATASHEET!$A$1:$GG$231,MATCH(L3VA!$A145,DATASHEET!$A$1:$A$231,0),MATCH(L3VA!EX$2,DATASHEET!$A$1:$GG$1,0)),"")</f>
        <v>0</v>
      </c>
      <c r="EX145" s="105" t="str">
        <f>IF(VLOOKUP(L3VA!$A145,DATASHEET!$A$2:$EW$231,142,FALSE)="","",VLOOKUP(L3VA!$A145,DATASHEET!$A$2:$EW$231,142,FALSE))</f>
        <v/>
      </c>
      <c r="EY145" s="105" t="str">
        <f t="shared" si="178"/>
        <v/>
      </c>
      <c r="EZ145" s="106" t="str">
        <f>IF(ISBLANK(DATASHEET!EV133),"",DATASHEET!EV133)</f>
        <v/>
      </c>
      <c r="FA145" s="107" t="str">
        <f>IF(ISBLANK(DATASHEET!EW133),"",DATASHEET!EW133)</f>
        <v/>
      </c>
      <c r="FB145" s="123" t="str">
        <f t="shared" si="179"/>
        <v/>
      </c>
      <c r="FC145" s="124">
        <f>IFERROR(INDEX(DATASHEET!$A$1:$GG$231,MATCH(L3VA!$A145,DATASHEET!$A$1:$A$231,0),MATCH(L3VA!FD$2,DATASHEET!$A$1:$GG$1,0)),"")</f>
        <v>0</v>
      </c>
      <c r="FD145" s="105" t="str">
        <f>IF(VLOOKUP(L3VA!$A145,DATASHEET!$A$2:$FW$231,147,FALSE)="","",VLOOKUP(L3VA!$A145,DATASHEET!$A$2:$FW$231,147,FALSE))</f>
        <v>BG</v>
      </c>
      <c r="FE145" s="105" t="str">
        <f t="shared" si="180"/>
        <v/>
      </c>
      <c r="FF145" s="106" t="str">
        <f>IF(ISBLANK(DATASHEET!FA133),"",DATASHEET!FA133)</f>
        <v/>
      </c>
      <c r="FG145" s="107" t="str">
        <f>IF(ISBLANK(DATASHEET!FB133),"",DATASHEET!FB133)</f>
        <v/>
      </c>
    </row>
    <row r="146" spans="1:163" x14ac:dyDescent="0.25">
      <c r="A146" s="354">
        <f>DATASHEET!A134</f>
        <v>150902</v>
      </c>
      <c r="B146" s="42" t="str">
        <f>DATASHEET!B134</f>
        <v>MCCOLE, Charlotte</v>
      </c>
      <c r="C146" s="109" t="str">
        <f>DATASHEET!C134</f>
        <v>12JW</v>
      </c>
      <c r="D146" s="110" t="str">
        <f>DATASHEET!D134</f>
        <v>F</v>
      </c>
      <c r="E146" s="110" t="str">
        <f>IFERROR(VLOOKUP(A146,'[5]Y12 Students'!$E$3:$I$271,5,FALSE),"")</f>
        <v>INTERNAL</v>
      </c>
      <c r="F146" s="110" t="str">
        <f>DATASHEET!E134</f>
        <v>N</v>
      </c>
      <c r="G146" s="110" t="str">
        <f>DATASHEET!F134</f>
        <v>White - British</v>
      </c>
      <c r="H146" s="110" t="str">
        <f>DATASHEET!G134</f>
        <v>N</v>
      </c>
      <c r="I146" s="110" t="str">
        <f>DATASHEET!H134</f>
        <v>N</v>
      </c>
      <c r="J146" s="111" t="str">
        <f>DATASHEET!J134</f>
        <v>4.75+ (C/B)</v>
      </c>
      <c r="K146" s="104" t="str">
        <f t="shared" si="129"/>
        <v/>
      </c>
      <c r="L146" s="104" t="str">
        <f t="shared" si="130"/>
        <v/>
      </c>
      <c r="M146" s="336" t="str">
        <f>IF(COUNT(L3VA!$N146,L3VA!$Z146,L3VA!$T146,L3VA!$AF146,L3VA!$AX146,L3VA!$AR146,L3VA!$BJ146,L3VA!$BD146,L3VA!$BP146,L3VA!#REF!,L3VA!$AL146,L3VA!$BV146,L3VA!$CH146,L3VA!$CZ146,L3VA!$CN146,L3VA!$DF146,L3VA!$CB146,L3VA!#REF!,L3VA!$DR146,L3VA!$DX146,L3VA!$ED146,L3VA!$EJ146,L3VA!$EP146,L3VA!$EV146,L3VA!$FB146,L3VA!$DL146)=0,"",AVERAGE(N146,Z146,T146,AF146,AL146,AX146,AR146,BJ146,BD146,BP146,BV146,CH146,CZ146,CN146,DF146,CB146,DR146,DX146,ED146,EJ146,EP146,EV146,FB146,DL146))</f>
        <v/>
      </c>
      <c r="N146" s="123" t="str">
        <f t="shared" si="133"/>
        <v/>
      </c>
      <c r="O146" s="124">
        <f>IFERROR(INDEX(DATASHEET!$A$1:$GG$231,MATCH(L3VA!$A146,DATASHEET!$A$1:$A$231,0),MATCH(L3VA!P$2,DATASHEET!$A$1:$GG$1,0)),"")</f>
        <v>0</v>
      </c>
      <c r="P146" s="105">
        <f>IF(VLOOKUP(L3VA!$A146,DATASHEET!$A$2:$EW$231,22,FALSE)="","",VLOOKUP(L3VA!$A146,DATASHEET!$A$2:$EW$231,22,FALSE))</f>
        <v>0</v>
      </c>
      <c r="Q146" s="105" t="str">
        <f t="shared" si="134"/>
        <v/>
      </c>
      <c r="R146" s="106" t="str">
        <f>IF(ISBLANK(DATASHEET!AF134),"",DATASHEET!AF134)</f>
        <v>PLE</v>
      </c>
      <c r="S146" s="107" t="str">
        <f>IF(ISBLANK(DATASHEET!AG134),"",DATASHEET!AG134)</f>
        <v>12C-AR-1</v>
      </c>
      <c r="T146" s="123" t="str">
        <f t="shared" si="135"/>
        <v/>
      </c>
      <c r="U146" s="124">
        <f>IFERROR(INDEX(DATASHEET!$A$1:$GG$231,MATCH(L3VA!$A146,DATASHEET!$A$1:$A$231,0),MATCH(L3VA!V$2,DATASHEET!$A$1:$GG$1,0)),"")</f>
        <v>0</v>
      </c>
      <c r="V146" s="105">
        <f>IF(VLOOKUP(L3VA!$A146,DATASHEET!$A$2:$EW$231,27,FALSE)="","",VLOOKUP(L3VA!$A146,DATASHEET!$A$2:$EW$231,27,FALSE))</f>
        <v>0</v>
      </c>
      <c r="W146" s="105" t="str">
        <f t="shared" si="136"/>
        <v/>
      </c>
      <c r="X146" s="106" t="str">
        <f>IF(ISBLANK(DATASHEET!AK134),"",DATASHEET!AK134)</f>
        <v>RAB</v>
      </c>
      <c r="Y146" s="107" t="str">
        <f>IF(ISBLANK(DATASHEET!AL134),"",DATASHEET!AL134)</f>
        <v>12B-BI-1</v>
      </c>
      <c r="Z146" s="123" t="str">
        <f t="shared" si="137"/>
        <v/>
      </c>
      <c r="AA146" s="124">
        <f>IFERROR(INDEX(DATASHEET!$A$1:$GG$231,MATCH(L3VA!$A146,DATASHEET!$A$1:$A$231,0),MATCH(L3VA!AB$2,DATASHEET!$A$1:$GG$1,0)),"")</f>
        <v>0</v>
      </c>
      <c r="AB146" s="105" t="str">
        <f>IF(VLOOKUP(L3VA!$A146,DATASHEET!$A$2:$EW$231,32,FALSE)="","",VLOOKUP(L3VA!$A146,DATASHEET!$A$2:$EW$231,32,FALSE))</f>
        <v>PLE</v>
      </c>
      <c r="AC146" s="105" t="str">
        <f t="shared" si="138"/>
        <v/>
      </c>
      <c r="AD146" s="106" t="str">
        <f>IF(ISBLANK(DATASHEET!AP134),"",DATASHEET!AP134)</f>
        <v>ASM</v>
      </c>
      <c r="AE146" s="107" t="str">
        <f>IF(ISBLANK(DATASHEET!AQ134),"",DATASHEET!AQ134)</f>
        <v>12A-BE-1</v>
      </c>
      <c r="AF146" s="123" t="str">
        <f t="shared" si="139"/>
        <v/>
      </c>
      <c r="AG146" s="124">
        <f>IFERROR(INDEX(DATASHEET!$A$1:$GG$231,MATCH(L3VA!$A146,DATASHEET!$A$1:$A$231,0),MATCH(L3VA!AH$2,DATASHEET!$A$1:$GG$1,0)),"")</f>
        <v>0</v>
      </c>
      <c r="AH146" s="105" t="str">
        <f>IF(VLOOKUP(L3VA!$A146,DATASHEET!$A$2:$EW$231,37,FALSE)="","",VLOOKUP(L3VA!$A146,DATASHEET!$A$2:$EW$231,37,FALSE))</f>
        <v>RAB</v>
      </c>
      <c r="AI146" s="105" t="str">
        <f t="shared" si="140"/>
        <v/>
      </c>
      <c r="AJ146" s="106" t="str">
        <f>IF(ISBLANK(DATASHEET!AU134),"",DATASHEET!AU134)</f>
        <v/>
      </c>
      <c r="AK146" s="107" t="str">
        <f>IF(ISBLANK(DATASHEET!AV134),"",DATASHEET!AV134)</f>
        <v/>
      </c>
      <c r="AL146" s="123" t="str">
        <f t="shared" si="141"/>
        <v/>
      </c>
      <c r="AM146" s="124">
        <f>IFERROR(INDEX(DATASHEET!$A$1:$GG$231,MATCH(L3VA!$A146,DATASHEET!$A$1:$A$231,0),MATCH(L3VA!AN$2,DATASHEET!$A$1:$GG$1,0)),"")</f>
        <v>0</v>
      </c>
      <c r="AN146" s="105" t="str">
        <f>IF(VLOOKUP(L3VA!$A146,DATASHEET!$A$2:$EW$231,42,FALSE)="","",VLOOKUP(L3VA!$A146,DATASHEET!$A$2:$EW$231,42,FALSE))</f>
        <v>ASM</v>
      </c>
      <c r="AO146" s="105" t="str">
        <f t="shared" si="142"/>
        <v/>
      </c>
      <c r="AP146" s="106" t="str">
        <f>IF(ISBLANK(DATASHEET!AZ134),"",DATASHEET!AZ134)</f>
        <v/>
      </c>
      <c r="AQ146" s="107" t="str">
        <f>IF(ISBLANK(DATASHEET!BA134),"",DATASHEET!BA134)</f>
        <v/>
      </c>
      <c r="AR146" s="123" t="str">
        <f t="shared" si="143"/>
        <v/>
      </c>
      <c r="AS146" s="124">
        <f>IFERROR(INDEX(DATASHEET!$A$1:$GG$231,MATCH(L3VA!$A146,DATASHEET!$A$1:$A$231,0),MATCH(L3VA!AT$2,DATASHEET!$A$1:$GG$1,0)),"")</f>
        <v>0</v>
      </c>
      <c r="AT146" s="105" t="str">
        <f>IF(VLOOKUP(L3VA!$A146,DATASHEET!$A$2:$EW$231,47,FALSE)="","",VLOOKUP(L3VA!$A146,DATASHEET!$A$2:$EW$231,47,FALSE))</f>
        <v/>
      </c>
      <c r="AU146" s="105" t="str">
        <f t="shared" si="144"/>
        <v/>
      </c>
      <c r="AV146" s="106" t="str">
        <f>IF(ISBLANK(DATASHEET!BE134),"",DATASHEET!BE134)</f>
        <v/>
      </c>
      <c r="AW146" s="107" t="str">
        <f>IF(ISBLANK(DATASHEET!BF134),"",DATASHEET!BF134)</f>
        <v/>
      </c>
      <c r="AX146" s="123" t="str">
        <f t="shared" si="145"/>
        <v/>
      </c>
      <c r="AY146" s="124">
        <f>IFERROR(INDEX(DATASHEET!$A$1:$GG$231,MATCH(L3VA!$A146,DATASHEET!$A$1:$A$231,0),MATCH(L3VA!AZ$2,DATASHEET!$A$1:$GG$1,0)),"")</f>
        <v>0</v>
      </c>
      <c r="AZ146" s="105" t="str">
        <f>IF(VLOOKUP(L3VA!$A146,DATASHEET!$A$2:$EW$231,52,FALSE)="","",VLOOKUP(L3VA!$A146,DATASHEET!$A$2:$EW$231,52,FALSE))</f>
        <v/>
      </c>
      <c r="BA146" s="105" t="str">
        <f t="shared" si="146"/>
        <v/>
      </c>
      <c r="BB146" s="106" t="str">
        <f>IF(ISBLANK(DATASHEET!BJ134),"",DATASHEET!BJ134)</f>
        <v/>
      </c>
      <c r="BC146" s="107" t="str">
        <f>IF(ISBLANK(DATASHEET!BK134),"",DATASHEET!BK134)</f>
        <v/>
      </c>
      <c r="BD146" s="123" t="str">
        <f t="shared" si="147"/>
        <v/>
      </c>
      <c r="BE146" s="124">
        <f>IFERROR(INDEX(DATASHEET!$A$1:$GG$231,MATCH(L3VA!$A146,DATASHEET!$A$1:$A$231,0),MATCH(L3VA!BF$2,DATASHEET!$A$1:$GG$1,0)),"")</f>
        <v>0</v>
      </c>
      <c r="BF146" s="105" t="str">
        <f>IF(VLOOKUP(L3VA!$A146,DATASHEET!$A$2:$EW$231,57,FALSE)="","",VLOOKUP(L3VA!$A146,DATASHEET!$A$2:$EW$231,57,FALSE))</f>
        <v/>
      </c>
      <c r="BG146" s="105" t="str">
        <f t="shared" si="148"/>
        <v/>
      </c>
      <c r="BH146" s="106" t="str">
        <f>IF(ISBLANK(DATASHEET!BO134),"",DATASHEET!BO134)</f>
        <v/>
      </c>
      <c r="BI146" s="107" t="str">
        <f>IF(ISBLANK(DATASHEET!BP134),"",DATASHEET!BP134)</f>
        <v/>
      </c>
      <c r="BJ146" s="123" t="str">
        <f t="shared" si="149"/>
        <v/>
      </c>
      <c r="BK146" s="124">
        <f>IFERROR(INDEX(DATASHEET!$A$1:$GG$231,MATCH(L3VA!$A146,DATASHEET!$A$1:$A$231,0),MATCH(L3VA!BL$2,DATASHEET!$A$1:$GG$1,0)),"")</f>
        <v>0</v>
      </c>
      <c r="BL146" s="105" t="str">
        <f>IF(VLOOKUP(L3VA!$A146,DATASHEET!$A$2:$EW$231,62,FALSE)="","",VLOOKUP(L3VA!$A146,DATASHEET!$A$2:$EW$231,62,FALSE))</f>
        <v/>
      </c>
      <c r="BM146" s="105" t="str">
        <f t="shared" si="150"/>
        <v/>
      </c>
      <c r="BN146" s="106" t="str">
        <f>IF(ISBLANK(DATASHEET!BT134),"",DATASHEET!BT134)</f>
        <v/>
      </c>
      <c r="BO146" s="107" t="str">
        <f>IF(ISBLANK(DATASHEET!BU134),"",DATASHEET!BU134)</f>
        <v/>
      </c>
      <c r="BP146" s="123" t="str">
        <f t="shared" si="151"/>
        <v/>
      </c>
      <c r="BQ146" s="124">
        <f>IFERROR(INDEX(DATASHEET!$A$1:$GG$231,MATCH(L3VA!$A146,DATASHEET!$A$1:$A$231,0),MATCH(L3VA!BR$2,DATASHEET!$A$1:$GG$1,0)),"")</f>
        <v>0</v>
      </c>
      <c r="BR146" s="105" t="str">
        <f>IF(VLOOKUP(L3VA!$A146,DATASHEET!$A$2:$EW$231,67,FALSE)="","",VLOOKUP(L3VA!$A146,DATASHEET!$A$2:$EW$231,67,FALSE))</f>
        <v/>
      </c>
      <c r="BS146" s="105" t="str">
        <f t="shared" si="152"/>
        <v/>
      </c>
      <c r="BT146" s="106" t="str">
        <f>IF(ISBLANK(DATASHEET!BY134),"",DATASHEET!BY134)</f>
        <v/>
      </c>
      <c r="BU146" s="107" t="str">
        <f>IF(ISBLANK(DATASHEET!BZ134),"",DATASHEET!BZ134)</f>
        <v/>
      </c>
      <c r="BV146" s="123" t="str">
        <f t="shared" si="153"/>
        <v/>
      </c>
      <c r="BW146" s="124">
        <f>IFERROR(INDEX(DATASHEET!$A$1:$GG$231,MATCH(L3VA!$A146,DATASHEET!$A$1:$A$231,0),MATCH(L3VA!BX$2,DATASHEET!$A$1:$GG$1,0)),"")</f>
        <v>0</v>
      </c>
      <c r="BX146" s="105" t="str">
        <f>IF(VLOOKUP(L3VA!$A146,DATASHEET!$A$2:$EW$231,77,FALSE)="","",VLOOKUP(L3VA!$A146,DATASHEET!$A$2:$EW$231,77,FALSE))</f>
        <v/>
      </c>
      <c r="BY146" s="105" t="str">
        <f t="shared" si="154"/>
        <v/>
      </c>
      <c r="BZ146" s="106" t="str">
        <f>IF(ISBLANK(DATASHEET!CI134),"",DATASHEET!CI134)</f>
        <v/>
      </c>
      <c r="CA146" s="107" t="str">
        <f>IF(ISBLANK(DATASHEET!CJ134),"",DATASHEET!CJ134)</f>
        <v/>
      </c>
      <c r="CB146" s="123" t="str">
        <f t="shared" si="155"/>
        <v/>
      </c>
      <c r="CC146" s="124">
        <f>IFERROR(INDEX(DATASHEET!$A$1:$GG$231,MATCH(L3VA!$A146,DATASHEET!$A$1:$A$231,0),MATCH(L3VA!CD$2,DATASHEET!$A$1:$GG$1,0)),"")</f>
        <v>0</v>
      </c>
      <c r="CD146" s="105" t="str">
        <f>IF(VLOOKUP(L3VA!$A146,DATASHEET!$A$2:$EW$231,82,FALSE)="","",VLOOKUP(L3VA!$A146,DATASHEET!$A$2:$EW$231,82,FALSE))</f>
        <v>JWE</v>
      </c>
      <c r="CE146" s="105" t="str">
        <f t="shared" si="156"/>
        <v/>
      </c>
      <c r="CF146" s="106" t="str">
        <f>IF(ISBLANK(DATASHEET!CN134),"",DATASHEET!CN134)</f>
        <v/>
      </c>
      <c r="CG146" s="107" t="str">
        <f>IF(ISBLANK(DATASHEET!CO134),"",DATASHEET!CO134)</f>
        <v/>
      </c>
      <c r="CH146" s="123" t="str">
        <f t="shared" si="157"/>
        <v/>
      </c>
      <c r="CI146" s="124">
        <f>IFERROR(INDEX(DATASHEET!$A$1:$GG$231,MATCH(L3VA!$A146,DATASHEET!$A$1:$A$231,0),MATCH(L3VA!CJ$2,DATASHEET!$A$1:$GG$1,0)),"")</f>
        <v>0</v>
      </c>
      <c r="CJ146" s="105" t="str">
        <f>IF(VLOOKUP(L3VA!$A146,DATASHEET!$A$2:$EW$231,87,FALSE)="","",VLOOKUP(L3VA!$A146,DATASHEET!$A$2:$EW$231,87,FALSE))</f>
        <v/>
      </c>
      <c r="CK146" s="105" t="str">
        <f t="shared" si="131"/>
        <v/>
      </c>
      <c r="CL146" s="106" t="str">
        <f>IF(ISBLANK(DATASHEET!CS134),"",DATASHEET!CS134)</f>
        <v/>
      </c>
      <c r="CM146" s="107" t="str">
        <f>IF(ISBLANK(DATASHEET!CT134),"",DATASHEET!CT134)</f>
        <v/>
      </c>
      <c r="CN146" s="123" t="str">
        <f t="shared" si="158"/>
        <v/>
      </c>
      <c r="CO146" s="124">
        <f>IFERROR(INDEX(DATASHEET!$A$1:$GG$231,MATCH(L3VA!$A146,DATASHEET!$A$1:$A$231,0),MATCH(L3VA!CP$2,DATASHEET!$A$1:$GG$1,0)),"")</f>
        <v>0</v>
      </c>
      <c r="CP146" s="105" t="str">
        <f>IF(VLOOKUP(L3VA!$A146,DATASHEET!$A$2:$EW$231,92,FALSE)="","",VLOOKUP(L3VA!$A146,DATASHEET!$A$2:$EW$231,92,FALSE))</f>
        <v/>
      </c>
      <c r="CQ146" s="105" t="str">
        <f t="shared" si="159"/>
        <v/>
      </c>
      <c r="CR146" s="106" t="str">
        <f>IF(ISBLANK(DATASHEET!CX134),"",DATASHEET!CX134)</f>
        <v/>
      </c>
      <c r="CS146" s="107" t="str">
        <f>IF(ISBLANK(DATASHEET!CY134),"",DATASHEET!CY134)</f>
        <v/>
      </c>
      <c r="CT146" s="123" t="str">
        <f t="shared" si="160"/>
        <v/>
      </c>
      <c r="CU146" s="124">
        <f>IFERROR(INDEX(DATASHEET!$A$1:$GG$231,MATCH(L3VA!$A146,DATASHEET!$A$1:$A$231,0),MATCH(L3VA!CV$2,DATASHEET!$A$1:$GG$1,0)),"")</f>
        <v>0</v>
      </c>
      <c r="CV146" s="105" t="str">
        <f>IF(VLOOKUP(L3VA!$A146,DATASHEET!$A$2:$EW$231,107,FALSE)="","",VLOOKUP(L3VA!$A146,DATASHEET!$A$2:$EW$231,107,FALSE))</f>
        <v/>
      </c>
      <c r="CW146" s="105" t="str">
        <f t="shared" si="161"/>
        <v/>
      </c>
      <c r="CX146" s="106" t="str">
        <f>IF(ISBLANK(DATASHEET!DC134),"",DATASHEET!DC134)</f>
        <v/>
      </c>
      <c r="CY146" s="107" t="str">
        <f>IF(ISBLANK(DATASHEET!DD134),"",DATASHEET!DD134)</f>
        <v/>
      </c>
      <c r="CZ146" s="123" t="str">
        <f t="shared" si="162"/>
        <v/>
      </c>
      <c r="DA146" s="124">
        <f>IFERROR(INDEX(DATASHEET!$A$1:$GG$231,MATCH(L3VA!$A146,DATASHEET!$A$1:$A$231,0),MATCH(L3VA!DB$2,DATASHEET!$A$1:$GG$1,0)),"")</f>
        <v>0</v>
      </c>
      <c r="DB146" s="105" t="str">
        <f>IF(VLOOKUP(L3VA!$A146,DATASHEET!$A$2:$EW$231,97,FALSE)="","",VLOOKUP(L3VA!$A146,DATASHEET!$A$2:$EW$231,97,FALSE))</f>
        <v/>
      </c>
      <c r="DC146" s="105" t="str">
        <f t="shared" si="163"/>
        <v/>
      </c>
      <c r="DD146" s="106" t="str">
        <f>IF(ISBLANK(DATASHEET!DH134),"",DATASHEET!DH134)</f>
        <v/>
      </c>
      <c r="DE146" s="107" t="str">
        <f>IF(ISBLANK(DATASHEET!DI134),"",DATASHEET!DI134)</f>
        <v/>
      </c>
      <c r="DF146" s="123" t="str">
        <f t="shared" si="164"/>
        <v/>
      </c>
      <c r="DG146" s="124">
        <f>IFERROR(INDEX(DATASHEET!$A$1:$GG$231,MATCH(L3VA!$A146,DATASHEET!$A$1:$A$231,0),MATCH(L3VA!DH$2,DATASHEET!$A$1:$GG$1,0)),"")</f>
        <v>0</v>
      </c>
      <c r="DH146" s="105" t="str">
        <f>IF(VLOOKUP(L3VA!$A146,DATASHEET!$A$2:$EW$231,102,FALSE)="","",VLOOKUP(L3VA!$A146,DATASHEET!$A$2:$EW$231,102,FALSE))</f>
        <v/>
      </c>
      <c r="DI146" s="105" t="str">
        <f t="shared" si="165"/>
        <v/>
      </c>
      <c r="DJ146" s="106" t="str">
        <f>IF(ISBLANK(DATASHEET!DM134),"",DATASHEET!DM134)</f>
        <v/>
      </c>
      <c r="DK146" s="107" t="str">
        <f>IF(ISBLANK(DATASHEET!DN134),"",DATASHEET!DN134)</f>
        <v/>
      </c>
      <c r="DL146" s="123" t="str">
        <f t="shared" si="166"/>
        <v/>
      </c>
      <c r="DM146" s="124">
        <f>IFERROR(INDEX(DATASHEET!$A$1:$GG$231,MATCH(L3VA!$A146,DATASHEET!$A$1:$A$231,0),MATCH(L3VA!DN$2,DATASHEET!$A$1:$GG$1,0)),"")</f>
        <v>0</v>
      </c>
      <c r="DN146" s="105" t="str">
        <f>IF(VLOOKUP(L3VA!$A146,DATASHEET!$A$2:$FW$231,112,FALSE)="","",VLOOKUP(L3VA!$A146,DATASHEET!$A$2:$FW$231,112,FALSE))</f>
        <v/>
      </c>
      <c r="DO146" s="105" t="str">
        <f t="shared" si="132"/>
        <v/>
      </c>
      <c r="DP146" s="106" t="str">
        <f>IF(ISBLANK(DATASHEET!DR134),"",DATASHEET!DR134)</f>
        <v/>
      </c>
      <c r="DQ146" s="107" t="str">
        <f>IF(ISBLANK(DATASHEET!DS134),"",DATASHEET!DS134)</f>
        <v/>
      </c>
      <c r="DR146" s="123" t="str">
        <f t="shared" si="167"/>
        <v/>
      </c>
      <c r="DS146" s="124">
        <f>IFERROR(INDEX(DATASHEET!$A$1:$GG$231,MATCH(L3VA!$A146,DATASHEET!$A$1:$A$231,0),MATCH(L3VA!DT$2,DATASHEET!$A$1:$GG$1,0)),"")</f>
        <v>0</v>
      </c>
      <c r="DT146" s="105" t="str">
        <f>IF(VLOOKUP(L3VA!$A146,DATASHEET!$A$2:$EW$231,117,FALSE)="","",VLOOKUP(L3VA!$A146,DATASHEET!$A$2:$EW$231,117,FALSE))</f>
        <v/>
      </c>
      <c r="DU146" s="105" t="str">
        <f t="shared" si="168"/>
        <v/>
      </c>
      <c r="DV146" s="106" t="str">
        <f>IF(ISBLANK(DATASHEET!DW134),"",DATASHEET!DW134)</f>
        <v/>
      </c>
      <c r="DW146" s="107" t="str">
        <f>IF(ISBLANK(DATASHEET!DX134),"",DATASHEET!DX134)</f>
        <v/>
      </c>
      <c r="DX146" s="123" t="str">
        <f t="shared" si="169"/>
        <v/>
      </c>
      <c r="DY146" s="124" t="str">
        <f>IFERROR(INDEX(DATASHEET!$A$1:$GG$231,MATCH(L3VA!$A146,DATASHEET!$A$1:$A$231,0),MATCH(L3VA!DZ$2,DATASHEET!$A$1:$GG$1,0)),"")</f>
        <v/>
      </c>
      <c r="DZ146" s="105" t="str">
        <f>IF(VLOOKUP(L3VA!$A146,DATASHEET!$A$2:$EW$231,122,FALSE)="","",VLOOKUP(L3VA!$A146,DATASHEET!$A$2:$EW$231,122,FALSE))</f>
        <v/>
      </c>
      <c r="EA146" s="105" t="str">
        <f t="shared" si="170"/>
        <v/>
      </c>
      <c r="EB146" s="106" t="str">
        <f>IF(ISBLANK(DATASHEET!EB134),"",DATASHEET!EB134)</f>
        <v/>
      </c>
      <c r="EC146" s="107" t="str">
        <f>IF(ISBLANK(DATASHEET!EC134),"",DATASHEET!EC134)</f>
        <v/>
      </c>
      <c r="ED146" s="123" t="str">
        <f t="shared" si="171"/>
        <v/>
      </c>
      <c r="EE146" s="124">
        <f>IFERROR(INDEX(DATASHEET!$A$1:$GG$231,MATCH(L3VA!$A146,DATASHEET!$A$1:$A$231,0),MATCH(L3VA!EF$2,DATASHEET!$A$1:$GG$1,0)),"")</f>
        <v>0</v>
      </c>
      <c r="EF146" s="105" t="str">
        <f>IF(VLOOKUP(L3VA!$A146,DATASHEET!$A$2:$EW$231,127,FALSE)="","",VLOOKUP(L3VA!$A146,DATASHEET!$A$2:$EW$231,127,FALSE))</f>
        <v/>
      </c>
      <c r="EG146" s="105" t="str">
        <f t="shared" si="172"/>
        <v/>
      </c>
      <c r="EH146" s="106" t="str">
        <f>IF(ISBLANK(DATASHEET!EG134),"",DATASHEET!EG134)</f>
        <v/>
      </c>
      <c r="EI146" s="107" t="str">
        <f>IF(ISBLANK(DATASHEET!EH134),"",DATASHEET!EH134)</f>
        <v/>
      </c>
      <c r="EJ146" s="123" t="str">
        <f t="shared" si="173"/>
        <v/>
      </c>
      <c r="EK146" s="124">
        <f>IFERROR(INDEX(DATASHEET!$A$1:$GG$231,MATCH(L3VA!$A146,DATASHEET!$A$1:$A$231,0),MATCH(L3VA!EL$2,DATASHEET!$A$1:$GG$1,0)),"")</f>
        <v>0</v>
      </c>
      <c r="EL146" s="105" t="str">
        <f>IF(VLOOKUP(L3VA!$A146,DATASHEET!$A$2:$EW$231,132,FALSE)="","",VLOOKUP(L3VA!$A146,DATASHEET!$A$2:$EW$231,132,FALSE))</f>
        <v/>
      </c>
      <c r="EM146" s="105" t="str">
        <f t="shared" si="174"/>
        <v/>
      </c>
      <c r="EN146" s="106" t="str">
        <f>IF(ISBLANK(DATASHEET!EL134),"",DATASHEET!EL134)</f>
        <v/>
      </c>
      <c r="EO146" s="107" t="str">
        <f>IF(ISBLANK(DATASHEET!EM134),"",DATASHEET!EM134)</f>
        <v/>
      </c>
      <c r="EP146" s="123" t="str">
        <f t="shared" si="175"/>
        <v/>
      </c>
      <c r="EQ146" s="124">
        <f>IFERROR(INDEX(DATASHEET!$A$1:$GG$231,MATCH(L3VA!$A146,DATASHEET!$A$1:$A$231,0),MATCH(L3VA!ER$2,DATASHEET!$A$1:$GG$1,0)),"")</f>
        <v>0</v>
      </c>
      <c r="ER146" s="105" t="str">
        <f>IF(VLOOKUP(L3VA!$A146,DATASHEET!$A$2:$EW$231,137,FALSE)="","",VLOOKUP(L3VA!$A146,DATASHEET!$A$2:$EW$231,137,FALSE))</f>
        <v/>
      </c>
      <c r="ES146" s="105" t="str">
        <f t="shared" si="176"/>
        <v/>
      </c>
      <c r="ET146" s="106" t="str">
        <f>IF(ISBLANK(DATASHEET!EQ134),"",DATASHEET!EQ134)</f>
        <v/>
      </c>
      <c r="EU146" s="107" t="str">
        <f>IF(ISBLANK(DATASHEET!ER134),"",DATASHEET!ER134)</f>
        <v/>
      </c>
      <c r="EV146" s="123" t="str">
        <f t="shared" si="177"/>
        <v/>
      </c>
      <c r="EW146" s="124">
        <f>IFERROR(INDEX(DATASHEET!$A$1:$GG$231,MATCH(L3VA!$A146,DATASHEET!$A$1:$A$231,0),MATCH(L3VA!EX$2,DATASHEET!$A$1:$GG$1,0)),"")</f>
        <v>0</v>
      </c>
      <c r="EX146" s="105" t="str">
        <f>IF(VLOOKUP(L3VA!$A146,DATASHEET!$A$2:$EW$231,142,FALSE)="","",VLOOKUP(L3VA!$A146,DATASHEET!$A$2:$EW$231,142,FALSE))</f>
        <v/>
      </c>
      <c r="EY146" s="105" t="str">
        <f t="shared" si="178"/>
        <v/>
      </c>
      <c r="EZ146" s="106" t="str">
        <f>IF(ISBLANK(DATASHEET!EV134),"",DATASHEET!EV134)</f>
        <v/>
      </c>
      <c r="FA146" s="107" t="str">
        <f>IF(ISBLANK(DATASHEET!EW134),"",DATASHEET!EW134)</f>
        <v/>
      </c>
      <c r="FB146" s="123" t="str">
        <f t="shared" si="179"/>
        <v/>
      </c>
      <c r="FC146" s="124">
        <f>IFERROR(INDEX(DATASHEET!$A$1:$GG$231,MATCH(L3VA!$A146,DATASHEET!$A$1:$A$231,0),MATCH(L3VA!FD$2,DATASHEET!$A$1:$GG$1,0)),"")</f>
        <v>0</v>
      </c>
      <c r="FD146" s="105" t="str">
        <f>IF(VLOOKUP(L3VA!$A146,DATASHEET!$A$2:$FW$231,147,FALSE)="","",VLOOKUP(L3VA!$A146,DATASHEET!$A$2:$FW$231,147,FALSE))</f>
        <v/>
      </c>
      <c r="FE146" s="105" t="str">
        <f t="shared" si="180"/>
        <v/>
      </c>
      <c r="FF146" s="106" t="str">
        <f>IF(ISBLANK(DATASHEET!FA134),"",DATASHEET!FA134)</f>
        <v/>
      </c>
      <c r="FG146" s="107" t="str">
        <f>IF(ISBLANK(DATASHEET!FB134),"",DATASHEET!FB134)</f>
        <v/>
      </c>
    </row>
    <row r="147" spans="1:163" x14ac:dyDescent="0.25">
      <c r="A147" s="354">
        <f>DATASHEET!A135</f>
        <v>150854</v>
      </c>
      <c r="B147" s="42" t="str">
        <f>DATASHEET!B135</f>
        <v>MCDONOUGH, Tim</v>
      </c>
      <c r="C147" s="109" t="str">
        <f>DATASHEET!C135</f>
        <v>12JW</v>
      </c>
      <c r="D147" s="110" t="str">
        <f>DATASHEET!D135</f>
        <v>M</v>
      </c>
      <c r="E147" s="110" t="str">
        <f>IFERROR(VLOOKUP(A147,'[5]Y12 Students'!$E$3:$I$271,5,FALSE),"")</f>
        <v>INTERNAL</v>
      </c>
      <c r="F147" s="110" t="str">
        <f>DATASHEET!E135</f>
        <v>N</v>
      </c>
      <c r="G147" s="110" t="str">
        <f>DATASHEET!F135</f>
        <v>White - British</v>
      </c>
      <c r="H147" s="110" t="str">
        <f>DATASHEET!G135</f>
        <v>N</v>
      </c>
      <c r="I147" s="110" t="str">
        <f>DATASHEET!H135</f>
        <v>N</v>
      </c>
      <c r="J147" s="111" t="str">
        <f>DATASHEET!J135</f>
        <v>6.25+ (B/A)</v>
      </c>
      <c r="K147" s="104" t="str">
        <f t="shared" si="129"/>
        <v/>
      </c>
      <c r="L147" s="104" t="str">
        <f t="shared" si="130"/>
        <v/>
      </c>
      <c r="M147" s="336" t="str">
        <f>IF(COUNT(L3VA!$N147,L3VA!$Z147,L3VA!$T147,L3VA!$AF147,L3VA!$AX147,L3VA!$AR147,L3VA!$BJ147,L3VA!$BD147,L3VA!$BP147,L3VA!#REF!,L3VA!$AL147,L3VA!$BV147,L3VA!$CH147,L3VA!$CZ147,L3VA!$CN147,L3VA!$DF147,L3VA!$CB147,L3VA!#REF!,L3VA!$DR147,L3VA!$DX147,L3VA!$ED147,L3VA!$EJ147,L3VA!$EP147,L3VA!$EV147,L3VA!$FB147,L3VA!$DL147)=0,"",AVERAGE(N147,Z147,T147,AF147,AL147,AX147,AR147,BJ147,BD147,BP147,BV147,CH147,CZ147,CN147,DF147,CB147,DR147,DX147,ED147,EJ147,EP147,EV147,FB147,DL147))</f>
        <v/>
      </c>
      <c r="N147" s="123" t="str">
        <f t="shared" si="133"/>
        <v/>
      </c>
      <c r="O147" s="124">
        <f>IFERROR(INDEX(DATASHEET!$A$1:$GG$231,MATCH(L3VA!$A147,DATASHEET!$A$1:$A$231,0),MATCH(L3VA!P$2,DATASHEET!$A$1:$GG$1,0)),"")</f>
        <v>0</v>
      </c>
      <c r="P147" s="105">
        <f>IF(VLOOKUP(L3VA!$A147,DATASHEET!$A$2:$EW$231,22,FALSE)="","",VLOOKUP(L3VA!$A147,DATASHEET!$A$2:$EW$231,22,FALSE))</f>
        <v>0</v>
      </c>
      <c r="Q147" s="105" t="str">
        <f t="shared" si="134"/>
        <v/>
      </c>
      <c r="R147" s="106" t="str">
        <f>IF(ISBLANK(DATASHEET!AF135),"",DATASHEET!AF135)</f>
        <v/>
      </c>
      <c r="S147" s="107" t="str">
        <f>IF(ISBLANK(DATASHEET!AG135),"",DATASHEET!AG135)</f>
        <v/>
      </c>
      <c r="T147" s="123" t="str">
        <f t="shared" si="135"/>
        <v/>
      </c>
      <c r="U147" s="124">
        <f>IFERROR(INDEX(DATASHEET!$A$1:$GG$231,MATCH(L3VA!$A147,DATASHEET!$A$1:$A$231,0),MATCH(L3VA!V$2,DATASHEET!$A$1:$GG$1,0)),"")</f>
        <v>0</v>
      </c>
      <c r="V147" s="105">
        <f>IF(VLOOKUP(L3VA!$A147,DATASHEET!$A$2:$EW$231,27,FALSE)="","",VLOOKUP(L3VA!$A147,DATASHEET!$A$2:$EW$231,27,FALSE))</f>
        <v>0</v>
      </c>
      <c r="W147" s="105" t="str">
        <f t="shared" si="136"/>
        <v/>
      </c>
      <c r="X147" s="106" t="str">
        <f>IF(ISBLANK(DATASHEET!AK135),"",DATASHEET!AK135)</f>
        <v>MM</v>
      </c>
      <c r="Y147" s="107" t="str">
        <f>IF(ISBLANK(DATASHEET!AL135),"",DATASHEET!AL135)</f>
        <v>12C-BI-10</v>
      </c>
      <c r="Z147" s="123" t="str">
        <f t="shared" si="137"/>
        <v/>
      </c>
      <c r="AA147" s="124">
        <f>IFERROR(INDEX(DATASHEET!$A$1:$GG$231,MATCH(L3VA!$A147,DATASHEET!$A$1:$A$231,0),MATCH(L3VA!AB$2,DATASHEET!$A$1:$GG$1,0)),"")</f>
        <v>0</v>
      </c>
      <c r="AB147" s="105" t="str">
        <f>IF(VLOOKUP(L3VA!$A147,DATASHEET!$A$2:$EW$231,32,FALSE)="","",VLOOKUP(L3VA!$A147,DATASHEET!$A$2:$EW$231,32,FALSE))</f>
        <v/>
      </c>
      <c r="AC147" s="105" t="str">
        <f t="shared" si="138"/>
        <v/>
      </c>
      <c r="AD147" s="106" t="str">
        <f>IF(ISBLANK(DATASHEET!AP135),"",DATASHEET!AP135)</f>
        <v/>
      </c>
      <c r="AE147" s="107" t="str">
        <f>IF(ISBLANK(DATASHEET!AQ135),"",DATASHEET!AQ135)</f>
        <v/>
      </c>
      <c r="AF147" s="123" t="str">
        <f t="shared" si="139"/>
        <v/>
      </c>
      <c r="AG147" s="124">
        <f>IFERROR(INDEX(DATASHEET!$A$1:$GG$231,MATCH(L3VA!$A147,DATASHEET!$A$1:$A$231,0),MATCH(L3VA!AH$2,DATASHEET!$A$1:$GG$1,0)),"")</f>
        <v>0</v>
      </c>
      <c r="AH147" s="105" t="str">
        <f>IF(VLOOKUP(L3VA!$A147,DATASHEET!$A$2:$EW$231,37,FALSE)="","",VLOOKUP(L3VA!$A147,DATASHEET!$A$2:$EW$231,37,FALSE))</f>
        <v>MM</v>
      </c>
      <c r="AI147" s="105" t="str">
        <f t="shared" si="140"/>
        <v/>
      </c>
      <c r="AJ147" s="106" t="str">
        <f>IF(ISBLANK(DATASHEET!AU135),"",DATASHEET!AU135)</f>
        <v/>
      </c>
      <c r="AK147" s="107" t="str">
        <f>IF(ISBLANK(DATASHEET!AV135),"",DATASHEET!AV135)</f>
        <v/>
      </c>
      <c r="AL147" s="123" t="str">
        <f t="shared" si="141"/>
        <v/>
      </c>
      <c r="AM147" s="124">
        <f>IFERROR(INDEX(DATASHEET!$A$1:$GG$231,MATCH(L3VA!$A147,DATASHEET!$A$1:$A$231,0),MATCH(L3VA!AN$2,DATASHEET!$A$1:$GG$1,0)),"")</f>
        <v>0</v>
      </c>
      <c r="AN147" s="105" t="str">
        <f>IF(VLOOKUP(L3VA!$A147,DATASHEET!$A$2:$EW$231,42,FALSE)="","",VLOOKUP(L3VA!$A147,DATASHEET!$A$2:$EW$231,42,FALSE))</f>
        <v/>
      </c>
      <c r="AO147" s="105" t="str">
        <f t="shared" si="142"/>
        <v/>
      </c>
      <c r="AP147" s="106" t="str">
        <f>IF(ISBLANK(DATASHEET!AZ135),"",DATASHEET!AZ135)</f>
        <v/>
      </c>
      <c r="AQ147" s="107" t="str">
        <f>IF(ISBLANK(DATASHEET!BA135),"",DATASHEET!BA135)</f>
        <v/>
      </c>
      <c r="AR147" s="123" t="str">
        <f t="shared" si="143"/>
        <v/>
      </c>
      <c r="AS147" s="124">
        <f>IFERROR(INDEX(DATASHEET!$A$1:$GG$231,MATCH(L3VA!$A147,DATASHEET!$A$1:$A$231,0),MATCH(L3VA!AT$2,DATASHEET!$A$1:$GG$1,0)),"")</f>
        <v>0</v>
      </c>
      <c r="AT147" s="105" t="str">
        <f>IF(VLOOKUP(L3VA!$A147,DATASHEET!$A$2:$EW$231,47,FALSE)="","",VLOOKUP(L3VA!$A147,DATASHEET!$A$2:$EW$231,47,FALSE))</f>
        <v/>
      </c>
      <c r="AU147" s="105" t="str">
        <f t="shared" si="144"/>
        <v/>
      </c>
      <c r="AV147" s="106" t="str">
        <f>IF(ISBLANK(DATASHEET!BE135),"",DATASHEET!BE135)</f>
        <v>KD</v>
      </c>
      <c r="AW147" s="107" t="str">
        <f>IF(ISBLANK(DATASHEET!BF135),"",DATASHEET!BF135)</f>
        <v>12A-DT-3</v>
      </c>
      <c r="AX147" s="123" t="str">
        <f t="shared" si="145"/>
        <v/>
      </c>
      <c r="AY147" s="124">
        <f>IFERROR(INDEX(DATASHEET!$A$1:$GG$231,MATCH(L3VA!$A147,DATASHEET!$A$1:$A$231,0),MATCH(L3VA!AZ$2,DATASHEET!$A$1:$GG$1,0)),"")</f>
        <v>0</v>
      </c>
      <c r="AZ147" s="105" t="str">
        <f>IF(VLOOKUP(L3VA!$A147,DATASHEET!$A$2:$EW$231,52,FALSE)="","",VLOOKUP(L3VA!$A147,DATASHEET!$A$2:$EW$231,52,FALSE))</f>
        <v/>
      </c>
      <c r="BA147" s="105" t="str">
        <f t="shared" si="146"/>
        <v/>
      </c>
      <c r="BB147" s="106" t="str">
        <f>IF(ISBLANK(DATASHEET!BJ135),"",DATASHEET!BJ135)</f>
        <v/>
      </c>
      <c r="BC147" s="107" t="str">
        <f>IF(ISBLANK(DATASHEET!BK135),"",DATASHEET!BK135)</f>
        <v/>
      </c>
      <c r="BD147" s="123" t="str">
        <f t="shared" si="147"/>
        <v/>
      </c>
      <c r="BE147" s="124">
        <f>IFERROR(INDEX(DATASHEET!$A$1:$GG$231,MATCH(L3VA!$A147,DATASHEET!$A$1:$A$231,0),MATCH(L3VA!BF$2,DATASHEET!$A$1:$GG$1,0)),"")</f>
        <v>0</v>
      </c>
      <c r="BF147" s="105" t="str">
        <f>IF(VLOOKUP(L3VA!$A147,DATASHEET!$A$2:$EW$231,57,FALSE)="","",VLOOKUP(L3VA!$A147,DATASHEET!$A$2:$EW$231,57,FALSE))</f>
        <v>KD</v>
      </c>
      <c r="BG147" s="105" t="str">
        <f t="shared" si="148"/>
        <v/>
      </c>
      <c r="BH147" s="106" t="str">
        <f>IF(ISBLANK(DATASHEET!BO135),"",DATASHEET!BO135)</f>
        <v/>
      </c>
      <c r="BI147" s="107" t="str">
        <f>IF(ISBLANK(DATASHEET!BP135),"",DATASHEET!BP135)</f>
        <v/>
      </c>
      <c r="BJ147" s="123" t="str">
        <f t="shared" si="149"/>
        <v/>
      </c>
      <c r="BK147" s="124">
        <f>IFERROR(INDEX(DATASHEET!$A$1:$GG$231,MATCH(L3VA!$A147,DATASHEET!$A$1:$A$231,0),MATCH(L3VA!BL$2,DATASHEET!$A$1:$GG$1,0)),"")</f>
        <v>0</v>
      </c>
      <c r="BL147" s="105" t="str">
        <f>IF(VLOOKUP(L3VA!$A147,DATASHEET!$A$2:$EW$231,62,FALSE)="","",VLOOKUP(L3VA!$A147,DATASHEET!$A$2:$EW$231,62,FALSE))</f>
        <v/>
      </c>
      <c r="BM147" s="105" t="str">
        <f t="shared" si="150"/>
        <v/>
      </c>
      <c r="BN147" s="106" t="str">
        <f>IF(ISBLANK(DATASHEET!BT135),"",DATASHEET!BT135)</f>
        <v/>
      </c>
      <c r="BO147" s="107" t="str">
        <f>IF(ISBLANK(DATASHEET!BU135),"",DATASHEET!BU135)</f>
        <v/>
      </c>
      <c r="BP147" s="123" t="str">
        <f t="shared" si="151"/>
        <v/>
      </c>
      <c r="BQ147" s="124">
        <f>IFERROR(INDEX(DATASHEET!$A$1:$GG$231,MATCH(L3VA!$A147,DATASHEET!$A$1:$A$231,0),MATCH(L3VA!BR$2,DATASHEET!$A$1:$GG$1,0)),"")</f>
        <v>0</v>
      </c>
      <c r="BR147" s="105" t="str">
        <f>IF(VLOOKUP(L3VA!$A147,DATASHEET!$A$2:$EW$231,67,FALSE)="","",VLOOKUP(L3VA!$A147,DATASHEET!$A$2:$EW$231,67,FALSE))</f>
        <v/>
      </c>
      <c r="BS147" s="105" t="str">
        <f t="shared" si="152"/>
        <v/>
      </c>
      <c r="BT147" s="106" t="str">
        <f>IF(ISBLANK(DATASHEET!BY135),"",DATASHEET!BY135)</f>
        <v/>
      </c>
      <c r="BU147" s="107" t="str">
        <f>IF(ISBLANK(DATASHEET!BZ135),"",DATASHEET!BZ135)</f>
        <v/>
      </c>
      <c r="BV147" s="123" t="str">
        <f t="shared" si="153"/>
        <v/>
      </c>
      <c r="BW147" s="124">
        <f>IFERROR(INDEX(DATASHEET!$A$1:$GG$231,MATCH(L3VA!$A147,DATASHEET!$A$1:$A$231,0),MATCH(L3VA!BX$2,DATASHEET!$A$1:$GG$1,0)),"")</f>
        <v>0</v>
      </c>
      <c r="BX147" s="105" t="str">
        <f>IF(VLOOKUP(L3VA!$A147,DATASHEET!$A$2:$EW$231,77,FALSE)="","",VLOOKUP(L3VA!$A147,DATASHEET!$A$2:$EW$231,77,FALSE))</f>
        <v/>
      </c>
      <c r="BY147" s="105" t="str">
        <f t="shared" si="154"/>
        <v/>
      </c>
      <c r="BZ147" s="106" t="str">
        <f>IF(ISBLANK(DATASHEET!CI135),"",DATASHEET!CI135)</f>
        <v/>
      </c>
      <c r="CA147" s="107" t="str">
        <f>IF(ISBLANK(DATASHEET!CJ135),"",DATASHEET!CJ135)</f>
        <v/>
      </c>
      <c r="CB147" s="123" t="str">
        <f t="shared" si="155"/>
        <v/>
      </c>
      <c r="CC147" s="124">
        <f>IFERROR(INDEX(DATASHEET!$A$1:$GG$231,MATCH(L3VA!$A147,DATASHEET!$A$1:$A$231,0),MATCH(L3VA!CD$2,DATASHEET!$A$1:$GG$1,0)),"")</f>
        <v>0</v>
      </c>
      <c r="CD147" s="105" t="str">
        <f>IF(VLOOKUP(L3VA!$A147,DATASHEET!$A$2:$EW$231,82,FALSE)="","",VLOOKUP(L3VA!$A147,DATASHEET!$A$2:$EW$231,82,FALSE))</f>
        <v>JWE</v>
      </c>
      <c r="CE147" s="105" t="str">
        <f t="shared" si="156"/>
        <v/>
      </c>
      <c r="CF147" s="106" t="str">
        <f>IF(ISBLANK(DATASHEET!CN135),"",DATASHEET!CN135)</f>
        <v/>
      </c>
      <c r="CG147" s="107" t="str">
        <f>IF(ISBLANK(DATASHEET!CO135),"",DATASHEET!CO135)</f>
        <v/>
      </c>
      <c r="CH147" s="123" t="str">
        <f t="shared" si="157"/>
        <v/>
      </c>
      <c r="CI147" s="124">
        <f>IFERROR(INDEX(DATASHEET!$A$1:$GG$231,MATCH(L3VA!$A147,DATASHEET!$A$1:$A$231,0),MATCH(L3VA!CJ$2,DATASHEET!$A$1:$GG$1,0)),"")</f>
        <v>0</v>
      </c>
      <c r="CJ147" s="105" t="str">
        <f>IF(VLOOKUP(L3VA!$A147,DATASHEET!$A$2:$EW$231,87,FALSE)="","",VLOOKUP(L3VA!$A147,DATASHEET!$A$2:$EW$231,87,FALSE))</f>
        <v/>
      </c>
      <c r="CK147" s="105" t="str">
        <f t="shared" si="131"/>
        <v/>
      </c>
      <c r="CL147" s="106" t="str">
        <f>IF(ISBLANK(DATASHEET!CS135),"",DATASHEET!CS135)</f>
        <v/>
      </c>
      <c r="CM147" s="107" t="str">
        <f>IF(ISBLANK(DATASHEET!CT135),"",DATASHEET!CT135)</f>
        <v/>
      </c>
      <c r="CN147" s="123" t="str">
        <f t="shared" si="158"/>
        <v/>
      </c>
      <c r="CO147" s="124">
        <f>IFERROR(INDEX(DATASHEET!$A$1:$GG$231,MATCH(L3VA!$A147,DATASHEET!$A$1:$A$231,0),MATCH(L3VA!CP$2,DATASHEET!$A$1:$GG$1,0)),"")</f>
        <v>0</v>
      </c>
      <c r="CP147" s="105" t="str">
        <f>IF(VLOOKUP(L3VA!$A147,DATASHEET!$A$2:$EW$231,92,FALSE)="","",VLOOKUP(L3VA!$A147,DATASHEET!$A$2:$EW$231,92,FALSE))</f>
        <v/>
      </c>
      <c r="CQ147" s="105" t="str">
        <f t="shared" si="159"/>
        <v/>
      </c>
      <c r="CR147" s="106" t="str">
        <f>IF(ISBLANK(DATASHEET!CX135),"",DATASHEET!CX135)</f>
        <v/>
      </c>
      <c r="CS147" s="107" t="str">
        <f>IF(ISBLANK(DATASHEET!CY135),"",DATASHEET!CY135)</f>
        <v/>
      </c>
      <c r="CT147" s="123" t="str">
        <f t="shared" si="160"/>
        <v/>
      </c>
      <c r="CU147" s="124">
        <f>IFERROR(INDEX(DATASHEET!$A$1:$GG$231,MATCH(L3VA!$A147,DATASHEET!$A$1:$A$231,0),MATCH(L3VA!CV$2,DATASHEET!$A$1:$GG$1,0)),"")</f>
        <v>0</v>
      </c>
      <c r="CV147" s="105" t="str">
        <f>IF(VLOOKUP(L3VA!$A147,DATASHEET!$A$2:$EW$231,107,FALSE)="","",VLOOKUP(L3VA!$A147,DATASHEET!$A$2:$EW$231,107,FALSE))</f>
        <v/>
      </c>
      <c r="CW147" s="105" t="str">
        <f t="shared" si="161"/>
        <v/>
      </c>
      <c r="CX147" s="106" t="str">
        <f>IF(ISBLANK(DATASHEET!DC135),"",DATASHEET!DC135)</f>
        <v/>
      </c>
      <c r="CY147" s="107" t="str">
        <f>IF(ISBLANK(DATASHEET!DD135),"",DATASHEET!DD135)</f>
        <v/>
      </c>
      <c r="CZ147" s="123" t="str">
        <f t="shared" si="162"/>
        <v/>
      </c>
      <c r="DA147" s="124">
        <f>IFERROR(INDEX(DATASHEET!$A$1:$GG$231,MATCH(L3VA!$A147,DATASHEET!$A$1:$A$231,0),MATCH(L3VA!DB$2,DATASHEET!$A$1:$GG$1,0)),"")</f>
        <v>0</v>
      </c>
      <c r="DB147" s="105" t="str">
        <f>IF(VLOOKUP(L3VA!$A147,DATASHEET!$A$2:$EW$231,97,FALSE)="","",VLOOKUP(L3VA!$A147,DATASHEET!$A$2:$EW$231,97,FALSE))</f>
        <v/>
      </c>
      <c r="DC147" s="105" t="str">
        <f t="shared" si="163"/>
        <v/>
      </c>
      <c r="DD147" s="106" t="str">
        <f>IF(ISBLANK(DATASHEET!DH135),"",DATASHEET!DH135)</f>
        <v/>
      </c>
      <c r="DE147" s="107" t="str">
        <f>IF(ISBLANK(DATASHEET!DI135),"",DATASHEET!DI135)</f>
        <v/>
      </c>
      <c r="DF147" s="123" t="str">
        <f t="shared" si="164"/>
        <v/>
      </c>
      <c r="DG147" s="124">
        <f>IFERROR(INDEX(DATASHEET!$A$1:$GG$231,MATCH(L3VA!$A147,DATASHEET!$A$1:$A$231,0),MATCH(L3VA!DH$2,DATASHEET!$A$1:$GG$1,0)),"")</f>
        <v>0</v>
      </c>
      <c r="DH147" s="105" t="str">
        <f>IF(VLOOKUP(L3VA!$A147,DATASHEET!$A$2:$EW$231,102,FALSE)="","",VLOOKUP(L3VA!$A147,DATASHEET!$A$2:$EW$231,102,FALSE))</f>
        <v/>
      </c>
      <c r="DI147" s="105" t="str">
        <f t="shared" si="165"/>
        <v/>
      </c>
      <c r="DJ147" s="106" t="str">
        <f>IF(ISBLANK(DATASHEET!DM135),"",DATASHEET!DM135)</f>
        <v/>
      </c>
      <c r="DK147" s="107" t="str">
        <f>IF(ISBLANK(DATASHEET!DN135),"",DATASHEET!DN135)</f>
        <v/>
      </c>
      <c r="DL147" s="123" t="str">
        <f t="shared" si="166"/>
        <v/>
      </c>
      <c r="DM147" s="124">
        <f>IFERROR(INDEX(DATASHEET!$A$1:$GG$231,MATCH(L3VA!$A147,DATASHEET!$A$1:$A$231,0),MATCH(L3VA!DN$2,DATASHEET!$A$1:$GG$1,0)),"")</f>
        <v>0</v>
      </c>
      <c r="DN147" s="105" t="str">
        <f>IF(VLOOKUP(L3VA!$A147,DATASHEET!$A$2:$FW$231,112,FALSE)="","",VLOOKUP(L3VA!$A147,DATASHEET!$A$2:$FW$231,112,FALSE))</f>
        <v/>
      </c>
      <c r="DO147" s="105" t="str">
        <f t="shared" si="132"/>
        <v/>
      </c>
      <c r="DP147" s="106" t="str">
        <f>IF(ISBLANK(DATASHEET!DR135),"",DATASHEET!DR135)</f>
        <v>AW</v>
      </c>
      <c r="DQ147" s="107" t="str">
        <f>IF(ISBLANK(DATASHEET!DS135),"",DATASHEET!DS135)</f>
        <v>12B-MU-6</v>
      </c>
      <c r="DR147" s="123" t="str">
        <f t="shared" si="167"/>
        <v/>
      </c>
      <c r="DS147" s="124">
        <f>IFERROR(INDEX(DATASHEET!$A$1:$GG$231,MATCH(L3VA!$A147,DATASHEET!$A$1:$A$231,0),MATCH(L3VA!DT$2,DATASHEET!$A$1:$GG$1,0)),"")</f>
        <v>0</v>
      </c>
      <c r="DT147" s="105" t="str">
        <f>IF(VLOOKUP(L3VA!$A147,DATASHEET!$A$2:$EW$231,117,FALSE)="","",VLOOKUP(L3VA!$A147,DATASHEET!$A$2:$EW$231,117,FALSE))</f>
        <v/>
      </c>
      <c r="DU147" s="105" t="str">
        <f t="shared" si="168"/>
        <v/>
      </c>
      <c r="DV147" s="106" t="str">
        <f>IF(ISBLANK(DATASHEET!DW135),"",DATASHEET!DW135)</f>
        <v/>
      </c>
      <c r="DW147" s="107" t="str">
        <f>IF(ISBLANK(DATASHEET!DX135),"",DATASHEET!DX135)</f>
        <v/>
      </c>
      <c r="DX147" s="123" t="str">
        <f t="shared" si="169"/>
        <v/>
      </c>
      <c r="DY147" s="124" t="str">
        <f>IFERROR(INDEX(DATASHEET!$A$1:$GG$231,MATCH(L3VA!$A147,DATASHEET!$A$1:$A$231,0),MATCH(L3VA!DZ$2,DATASHEET!$A$1:$GG$1,0)),"")</f>
        <v/>
      </c>
      <c r="DZ147" s="105" t="str">
        <f>IF(VLOOKUP(L3VA!$A147,DATASHEET!$A$2:$EW$231,122,FALSE)="","",VLOOKUP(L3VA!$A147,DATASHEET!$A$2:$EW$231,122,FALSE))</f>
        <v>AW</v>
      </c>
      <c r="EA147" s="105" t="str">
        <f t="shared" si="170"/>
        <v/>
      </c>
      <c r="EB147" s="106" t="str">
        <f>IF(ISBLANK(DATASHEET!EB135),"",DATASHEET!EB135)</f>
        <v/>
      </c>
      <c r="EC147" s="107" t="str">
        <f>IF(ISBLANK(DATASHEET!EC135),"",DATASHEET!EC135)</f>
        <v/>
      </c>
      <c r="ED147" s="123" t="str">
        <f t="shared" si="171"/>
        <v/>
      </c>
      <c r="EE147" s="124">
        <f>IFERROR(INDEX(DATASHEET!$A$1:$GG$231,MATCH(L3VA!$A147,DATASHEET!$A$1:$A$231,0),MATCH(L3VA!EF$2,DATASHEET!$A$1:$GG$1,0)),"")</f>
        <v>0</v>
      </c>
      <c r="EF147" s="105" t="str">
        <f>IF(VLOOKUP(L3VA!$A147,DATASHEET!$A$2:$EW$231,127,FALSE)="","",VLOOKUP(L3VA!$A147,DATASHEET!$A$2:$EW$231,127,FALSE))</f>
        <v/>
      </c>
      <c r="EG147" s="105" t="str">
        <f t="shared" si="172"/>
        <v/>
      </c>
      <c r="EH147" s="106" t="str">
        <f>IF(ISBLANK(DATASHEET!EG135),"",DATASHEET!EG135)</f>
        <v/>
      </c>
      <c r="EI147" s="107" t="str">
        <f>IF(ISBLANK(DATASHEET!EH135),"",DATASHEET!EH135)</f>
        <v/>
      </c>
      <c r="EJ147" s="123" t="str">
        <f t="shared" si="173"/>
        <v/>
      </c>
      <c r="EK147" s="124">
        <f>IFERROR(INDEX(DATASHEET!$A$1:$GG$231,MATCH(L3VA!$A147,DATASHEET!$A$1:$A$231,0),MATCH(L3VA!EL$2,DATASHEET!$A$1:$GG$1,0)),"")</f>
        <v>0</v>
      </c>
      <c r="EL147" s="105" t="str">
        <f>IF(VLOOKUP(L3VA!$A147,DATASHEET!$A$2:$EW$231,132,FALSE)="","",VLOOKUP(L3VA!$A147,DATASHEET!$A$2:$EW$231,132,FALSE))</f>
        <v/>
      </c>
      <c r="EM147" s="105" t="str">
        <f t="shared" si="174"/>
        <v/>
      </c>
      <c r="EN147" s="106" t="str">
        <f>IF(ISBLANK(DATASHEET!EL135),"",DATASHEET!EL135)</f>
        <v/>
      </c>
      <c r="EO147" s="107" t="str">
        <f>IF(ISBLANK(DATASHEET!EM135),"",DATASHEET!EM135)</f>
        <v/>
      </c>
      <c r="EP147" s="123" t="str">
        <f t="shared" si="175"/>
        <v/>
      </c>
      <c r="EQ147" s="124">
        <f>IFERROR(INDEX(DATASHEET!$A$1:$GG$231,MATCH(L3VA!$A147,DATASHEET!$A$1:$A$231,0),MATCH(L3VA!ER$2,DATASHEET!$A$1:$GG$1,0)),"")</f>
        <v>0</v>
      </c>
      <c r="ER147" s="105" t="str">
        <f>IF(VLOOKUP(L3VA!$A147,DATASHEET!$A$2:$EW$231,137,FALSE)="","",VLOOKUP(L3VA!$A147,DATASHEET!$A$2:$EW$231,137,FALSE))</f>
        <v/>
      </c>
      <c r="ES147" s="105" t="str">
        <f t="shared" si="176"/>
        <v/>
      </c>
      <c r="ET147" s="106" t="str">
        <f>IF(ISBLANK(DATASHEET!EQ135),"",DATASHEET!EQ135)</f>
        <v/>
      </c>
      <c r="EU147" s="107" t="str">
        <f>IF(ISBLANK(DATASHEET!ER135),"",DATASHEET!ER135)</f>
        <v/>
      </c>
      <c r="EV147" s="123" t="str">
        <f t="shared" si="177"/>
        <v/>
      </c>
      <c r="EW147" s="124">
        <f>IFERROR(INDEX(DATASHEET!$A$1:$GG$231,MATCH(L3VA!$A147,DATASHEET!$A$1:$A$231,0),MATCH(L3VA!EX$2,DATASHEET!$A$1:$GG$1,0)),"")</f>
        <v>0</v>
      </c>
      <c r="EX147" s="105" t="str">
        <f>IF(VLOOKUP(L3VA!$A147,DATASHEET!$A$2:$EW$231,142,FALSE)="","",VLOOKUP(L3VA!$A147,DATASHEET!$A$2:$EW$231,142,FALSE))</f>
        <v/>
      </c>
      <c r="EY147" s="105" t="str">
        <f t="shared" si="178"/>
        <v/>
      </c>
      <c r="EZ147" s="106" t="str">
        <f>IF(ISBLANK(DATASHEET!EV135),"",DATASHEET!EV135)</f>
        <v/>
      </c>
      <c r="FA147" s="107" t="str">
        <f>IF(ISBLANK(DATASHEET!EW135),"",DATASHEET!EW135)</f>
        <v/>
      </c>
      <c r="FB147" s="123" t="str">
        <f t="shared" si="179"/>
        <v/>
      </c>
      <c r="FC147" s="124">
        <f>IFERROR(INDEX(DATASHEET!$A$1:$GG$231,MATCH(L3VA!$A147,DATASHEET!$A$1:$A$231,0),MATCH(L3VA!FD$2,DATASHEET!$A$1:$GG$1,0)),"")</f>
        <v>0</v>
      </c>
      <c r="FD147" s="105" t="str">
        <f>IF(VLOOKUP(L3VA!$A147,DATASHEET!$A$2:$FW$231,147,FALSE)="","",VLOOKUP(L3VA!$A147,DATASHEET!$A$2:$FW$231,147,FALSE))</f>
        <v/>
      </c>
      <c r="FE147" s="105" t="str">
        <f t="shared" si="180"/>
        <v/>
      </c>
      <c r="FF147" s="106" t="str">
        <f>IF(ISBLANK(DATASHEET!FA135),"",DATASHEET!FA135)</f>
        <v/>
      </c>
      <c r="FG147" s="107" t="str">
        <f>IF(ISBLANK(DATASHEET!FB135),"",DATASHEET!FB135)</f>
        <v/>
      </c>
    </row>
    <row r="148" spans="1:163" x14ac:dyDescent="0.25">
      <c r="A148" s="354">
        <f>DATASHEET!A136</f>
        <v>160040</v>
      </c>
      <c r="B148" s="42" t="str">
        <f>DATASHEET!B136</f>
        <v>MCGRAIL, Isobelle</v>
      </c>
      <c r="C148" s="109" t="str">
        <f>DATASHEET!C136</f>
        <v>12JW</v>
      </c>
      <c r="D148" s="110" t="str">
        <f>DATASHEET!D136</f>
        <v>F</v>
      </c>
      <c r="E148" s="110" t="str">
        <f>IFERROR(VLOOKUP(A148,'[5]Y12 Students'!$E$3:$I$271,5,FALSE),"")</f>
        <v>EXTERNAL</v>
      </c>
      <c r="F148" s="110" t="str">
        <f>DATASHEET!E136</f>
        <v>N</v>
      </c>
      <c r="G148" s="110" t="str">
        <f>DATASHEET!F136</f>
        <v>White - British</v>
      </c>
      <c r="H148" s="110" t="str">
        <f>DATASHEET!G136</f>
        <v>N</v>
      </c>
      <c r="I148" s="110" t="str">
        <f>DATASHEET!H136</f>
        <v>N</v>
      </c>
      <c r="J148" s="111" t="str">
        <f>DATASHEET!J136</f>
        <v>7.75+ (A/A*)</v>
      </c>
      <c r="K148" s="104" t="str">
        <f t="shared" si="129"/>
        <v/>
      </c>
      <c r="L148" s="104" t="str">
        <f t="shared" si="130"/>
        <v/>
      </c>
      <c r="M148" s="336" t="str">
        <f>IF(COUNT(L3VA!$N148,L3VA!$Z148,L3VA!$T148,L3VA!$AF148,L3VA!$AX148,L3VA!$AR148,L3VA!$BJ148,L3VA!$BD148,L3VA!$BP148,L3VA!#REF!,L3VA!$AL148,L3VA!$BV148,L3VA!$CH148,L3VA!$CZ148,L3VA!$CN148,L3VA!$DF148,L3VA!$CB148,L3VA!#REF!,L3VA!$DR148,L3VA!$DX148,L3VA!$ED148,L3VA!$EJ148,L3VA!$EP148,L3VA!$EV148,L3VA!$FB148,L3VA!$DL148)=0,"",AVERAGE(N148,Z148,T148,AF148,AL148,AX148,AR148,BJ148,BD148,BP148,BV148,CH148,CZ148,CN148,DF148,CB148,DR148,DX148,ED148,EJ148,EP148,EV148,FB148,DL148))</f>
        <v/>
      </c>
      <c r="N148" s="123" t="str">
        <f t="shared" si="133"/>
        <v/>
      </c>
      <c r="O148" s="124">
        <f>IFERROR(INDEX(DATASHEET!$A$1:$GG$231,MATCH(L3VA!$A148,DATASHEET!$A$1:$A$231,0),MATCH(L3VA!P$2,DATASHEET!$A$1:$GG$1,0)),"")</f>
        <v>0</v>
      </c>
      <c r="P148" s="105">
        <f>IF(VLOOKUP(L3VA!$A148,DATASHEET!$A$2:$EW$231,22,FALSE)="","",VLOOKUP(L3VA!$A148,DATASHEET!$A$2:$EW$231,22,FALSE))</f>
        <v>0</v>
      </c>
      <c r="Q148" s="105" t="str">
        <f t="shared" si="134"/>
        <v/>
      </c>
      <c r="R148" s="106" t="str">
        <f>IF(ISBLANK(DATASHEET!AF136),"",DATASHEET!AF136)</f>
        <v/>
      </c>
      <c r="S148" s="107" t="str">
        <f>IF(ISBLANK(DATASHEET!AG136),"",DATASHEET!AG136)</f>
        <v/>
      </c>
      <c r="T148" s="123" t="str">
        <f t="shared" si="135"/>
        <v/>
      </c>
      <c r="U148" s="124">
        <f>IFERROR(INDEX(DATASHEET!$A$1:$GG$231,MATCH(L3VA!$A148,DATASHEET!$A$1:$A$231,0),MATCH(L3VA!V$2,DATASHEET!$A$1:$GG$1,0)),"")</f>
        <v>0</v>
      </c>
      <c r="V148" s="105">
        <f>IF(VLOOKUP(L3VA!$A148,DATASHEET!$A$2:$EW$231,27,FALSE)="","",VLOOKUP(L3VA!$A148,DATASHEET!$A$2:$EW$231,27,FALSE))</f>
        <v>0</v>
      </c>
      <c r="W148" s="105" t="str">
        <f t="shared" si="136"/>
        <v/>
      </c>
      <c r="X148" s="106" t="str">
        <f>IF(ISBLANK(DATASHEET!AK136),"",DATASHEET!AK136)</f>
        <v/>
      </c>
      <c r="Y148" s="107" t="str">
        <f>IF(ISBLANK(DATASHEET!AL136),"",DATASHEET!AL136)</f>
        <v/>
      </c>
      <c r="Z148" s="123" t="str">
        <f t="shared" si="137"/>
        <v/>
      </c>
      <c r="AA148" s="124">
        <f>IFERROR(INDEX(DATASHEET!$A$1:$GG$231,MATCH(L3VA!$A148,DATASHEET!$A$1:$A$231,0),MATCH(L3VA!AB$2,DATASHEET!$A$1:$GG$1,0)),"")</f>
        <v>0</v>
      </c>
      <c r="AB148" s="105" t="str">
        <f>IF(VLOOKUP(L3VA!$A148,DATASHEET!$A$2:$EW$231,32,FALSE)="","",VLOOKUP(L3VA!$A148,DATASHEET!$A$2:$EW$231,32,FALSE))</f>
        <v/>
      </c>
      <c r="AC148" s="105" t="str">
        <f t="shared" si="138"/>
        <v/>
      </c>
      <c r="AD148" s="106" t="str">
        <f>IF(ISBLANK(DATASHEET!AP136),"",DATASHEET!AP136)</f>
        <v/>
      </c>
      <c r="AE148" s="107" t="str">
        <f>IF(ISBLANK(DATASHEET!AQ136),"",DATASHEET!AQ136)</f>
        <v/>
      </c>
      <c r="AF148" s="123" t="str">
        <f t="shared" si="139"/>
        <v/>
      </c>
      <c r="AG148" s="124">
        <f>IFERROR(INDEX(DATASHEET!$A$1:$GG$231,MATCH(L3VA!$A148,DATASHEET!$A$1:$A$231,0),MATCH(L3VA!AH$2,DATASHEET!$A$1:$GG$1,0)),"")</f>
        <v>0</v>
      </c>
      <c r="AH148" s="105" t="str">
        <f>IF(VLOOKUP(L3VA!$A148,DATASHEET!$A$2:$EW$231,37,FALSE)="","",VLOOKUP(L3VA!$A148,DATASHEET!$A$2:$EW$231,37,FALSE))</f>
        <v/>
      </c>
      <c r="AI148" s="105" t="str">
        <f t="shared" si="140"/>
        <v/>
      </c>
      <c r="AJ148" s="106" t="str">
        <f>IF(ISBLANK(DATASHEET!AU136),"",DATASHEET!AU136)</f>
        <v/>
      </c>
      <c r="AK148" s="107" t="str">
        <f>IF(ISBLANK(DATASHEET!AV136),"",DATASHEET!AV136)</f>
        <v/>
      </c>
      <c r="AL148" s="123" t="str">
        <f t="shared" si="141"/>
        <v/>
      </c>
      <c r="AM148" s="124">
        <f>IFERROR(INDEX(DATASHEET!$A$1:$GG$231,MATCH(L3VA!$A148,DATASHEET!$A$1:$A$231,0),MATCH(L3VA!AN$2,DATASHEET!$A$1:$GG$1,0)),"")</f>
        <v>0</v>
      </c>
      <c r="AN148" s="105" t="str">
        <f>IF(VLOOKUP(L3VA!$A148,DATASHEET!$A$2:$EW$231,42,FALSE)="","",VLOOKUP(L3VA!$A148,DATASHEET!$A$2:$EW$231,42,FALSE))</f>
        <v/>
      </c>
      <c r="AO148" s="105" t="str">
        <f t="shared" si="142"/>
        <v/>
      </c>
      <c r="AP148" s="106" t="str">
        <f>IF(ISBLANK(DATASHEET!AZ136),"",DATASHEET!AZ136)</f>
        <v/>
      </c>
      <c r="AQ148" s="107" t="str">
        <f>IF(ISBLANK(DATASHEET!BA136),"",DATASHEET!BA136)</f>
        <v/>
      </c>
      <c r="AR148" s="123" t="str">
        <f t="shared" si="143"/>
        <v/>
      </c>
      <c r="AS148" s="124">
        <f>IFERROR(INDEX(DATASHEET!$A$1:$GG$231,MATCH(L3VA!$A148,DATASHEET!$A$1:$A$231,0),MATCH(L3VA!AT$2,DATASHEET!$A$1:$GG$1,0)),"")</f>
        <v>0</v>
      </c>
      <c r="AT148" s="105" t="str">
        <f>IF(VLOOKUP(L3VA!$A148,DATASHEET!$A$2:$EW$231,47,FALSE)="","",VLOOKUP(L3VA!$A148,DATASHEET!$A$2:$EW$231,47,FALSE))</f>
        <v/>
      </c>
      <c r="AU148" s="105" t="str">
        <f t="shared" si="144"/>
        <v/>
      </c>
      <c r="AV148" s="106" t="str">
        <f>IF(ISBLANK(DATASHEET!BE136),"",DATASHEET!BE136)</f>
        <v/>
      </c>
      <c r="AW148" s="107" t="str">
        <f>IF(ISBLANK(DATASHEET!BF136),"",DATASHEET!BF136)</f>
        <v/>
      </c>
      <c r="AX148" s="123" t="str">
        <f t="shared" si="145"/>
        <v/>
      </c>
      <c r="AY148" s="124">
        <f>IFERROR(INDEX(DATASHEET!$A$1:$GG$231,MATCH(L3VA!$A148,DATASHEET!$A$1:$A$231,0),MATCH(L3VA!AZ$2,DATASHEET!$A$1:$GG$1,0)),"")</f>
        <v>0</v>
      </c>
      <c r="AZ148" s="105" t="str">
        <f>IF(VLOOKUP(L3VA!$A148,DATASHEET!$A$2:$EW$231,52,FALSE)="","",VLOOKUP(L3VA!$A148,DATASHEET!$A$2:$EW$231,52,FALSE))</f>
        <v/>
      </c>
      <c r="BA148" s="105" t="str">
        <f t="shared" si="146"/>
        <v/>
      </c>
      <c r="BB148" s="106" t="str">
        <f>IF(ISBLANK(DATASHEET!BJ136),"",DATASHEET!BJ136)</f>
        <v/>
      </c>
      <c r="BC148" s="107" t="str">
        <f>IF(ISBLANK(DATASHEET!BK136),"",DATASHEET!BK136)</f>
        <v/>
      </c>
      <c r="BD148" s="123" t="str">
        <f t="shared" si="147"/>
        <v/>
      </c>
      <c r="BE148" s="124">
        <f>IFERROR(INDEX(DATASHEET!$A$1:$GG$231,MATCH(L3VA!$A148,DATASHEET!$A$1:$A$231,0),MATCH(L3VA!BF$2,DATASHEET!$A$1:$GG$1,0)),"")</f>
        <v>0</v>
      </c>
      <c r="BF148" s="105" t="str">
        <f>IF(VLOOKUP(L3VA!$A148,DATASHEET!$A$2:$EW$231,57,FALSE)="","",VLOOKUP(L3VA!$A148,DATASHEET!$A$2:$EW$231,57,FALSE))</f>
        <v/>
      </c>
      <c r="BG148" s="105" t="str">
        <f t="shared" si="148"/>
        <v/>
      </c>
      <c r="BH148" s="106" t="str">
        <f>IF(ISBLANK(DATASHEET!BO136),"",DATASHEET!BO136)</f>
        <v/>
      </c>
      <c r="BI148" s="107" t="str">
        <f>IF(ISBLANK(DATASHEET!BP136),"",DATASHEET!BP136)</f>
        <v/>
      </c>
      <c r="BJ148" s="123" t="str">
        <f t="shared" si="149"/>
        <v/>
      </c>
      <c r="BK148" s="124">
        <f>IFERROR(INDEX(DATASHEET!$A$1:$GG$231,MATCH(L3VA!$A148,DATASHEET!$A$1:$A$231,0),MATCH(L3VA!BL$2,DATASHEET!$A$1:$GG$1,0)),"")</f>
        <v>0</v>
      </c>
      <c r="BL148" s="105" t="str">
        <f>IF(VLOOKUP(L3VA!$A148,DATASHEET!$A$2:$EW$231,62,FALSE)="","",VLOOKUP(L3VA!$A148,DATASHEET!$A$2:$EW$231,62,FALSE))</f>
        <v/>
      </c>
      <c r="BM148" s="105" t="str">
        <f t="shared" si="150"/>
        <v/>
      </c>
      <c r="BN148" s="106" t="str">
        <f>IF(ISBLANK(DATASHEET!BT136),"",DATASHEET!BT136)</f>
        <v/>
      </c>
      <c r="BO148" s="107" t="str">
        <f>IF(ISBLANK(DATASHEET!BU136),"",DATASHEET!BU136)</f>
        <v/>
      </c>
      <c r="BP148" s="123" t="str">
        <f t="shared" si="151"/>
        <v/>
      </c>
      <c r="BQ148" s="124">
        <f>IFERROR(INDEX(DATASHEET!$A$1:$GG$231,MATCH(L3VA!$A148,DATASHEET!$A$1:$A$231,0),MATCH(L3VA!BR$2,DATASHEET!$A$1:$GG$1,0)),"")</f>
        <v>0</v>
      </c>
      <c r="BR148" s="105" t="str">
        <f>IF(VLOOKUP(L3VA!$A148,DATASHEET!$A$2:$EW$231,67,FALSE)="","",VLOOKUP(L3VA!$A148,DATASHEET!$A$2:$EW$231,67,FALSE))</f>
        <v/>
      </c>
      <c r="BS148" s="105" t="str">
        <f t="shared" si="152"/>
        <v/>
      </c>
      <c r="BT148" s="106" t="str">
        <f>IF(ISBLANK(DATASHEET!BY136),"",DATASHEET!BY136)</f>
        <v>JK</v>
      </c>
      <c r="BU148" s="107" t="str">
        <f>IF(ISBLANK(DATASHEET!BZ136),"",DATASHEET!BZ136)</f>
        <v>12A-ENL-5</v>
      </c>
      <c r="BV148" s="123" t="str">
        <f t="shared" si="153"/>
        <v/>
      </c>
      <c r="BW148" s="124">
        <f>IFERROR(INDEX(DATASHEET!$A$1:$GG$231,MATCH(L3VA!$A148,DATASHEET!$A$1:$A$231,0),MATCH(L3VA!BX$2,DATASHEET!$A$1:$GG$1,0)),"")</f>
        <v>0</v>
      </c>
      <c r="BX148" s="105" t="str">
        <f>IF(VLOOKUP(L3VA!$A148,DATASHEET!$A$2:$EW$231,77,FALSE)="","",VLOOKUP(L3VA!$A148,DATASHEET!$A$2:$EW$231,77,FALSE))</f>
        <v>JK</v>
      </c>
      <c r="BY148" s="105" t="str">
        <f t="shared" si="154"/>
        <v/>
      </c>
      <c r="BZ148" s="106" t="str">
        <f>IF(ISBLANK(DATASHEET!CI136),"",DATASHEET!CI136)</f>
        <v/>
      </c>
      <c r="CA148" s="107" t="str">
        <f>IF(ISBLANK(DATASHEET!CJ136),"",DATASHEET!CJ136)</f>
        <v/>
      </c>
      <c r="CB148" s="123" t="str">
        <f t="shared" si="155"/>
        <v/>
      </c>
      <c r="CC148" s="124">
        <f>IFERROR(INDEX(DATASHEET!$A$1:$GG$231,MATCH(L3VA!$A148,DATASHEET!$A$1:$A$231,0),MATCH(L3VA!CD$2,DATASHEET!$A$1:$GG$1,0)),"")</f>
        <v>0</v>
      </c>
      <c r="CD148" s="105" t="str">
        <f>IF(VLOOKUP(L3VA!$A148,DATASHEET!$A$2:$EW$231,82,FALSE)="","",VLOOKUP(L3VA!$A148,DATASHEET!$A$2:$EW$231,82,FALSE))</f>
        <v>CR</v>
      </c>
      <c r="CE148" s="105" t="str">
        <f t="shared" si="156"/>
        <v/>
      </c>
      <c r="CF148" s="106" t="str">
        <f>IF(ISBLANK(DATASHEET!CN136),"",DATASHEET!CN136)</f>
        <v/>
      </c>
      <c r="CG148" s="107" t="str">
        <f>IF(ISBLANK(DATASHEET!CO136),"",DATASHEET!CO136)</f>
        <v/>
      </c>
      <c r="CH148" s="123" t="str">
        <f t="shared" si="157"/>
        <v/>
      </c>
      <c r="CI148" s="124">
        <f>IFERROR(INDEX(DATASHEET!$A$1:$GG$231,MATCH(L3VA!$A148,DATASHEET!$A$1:$A$231,0),MATCH(L3VA!CJ$2,DATASHEET!$A$1:$GG$1,0)),"")</f>
        <v>0</v>
      </c>
      <c r="CJ148" s="105" t="str">
        <f>IF(VLOOKUP(L3VA!$A148,DATASHEET!$A$2:$EW$231,87,FALSE)="","",VLOOKUP(L3VA!$A148,DATASHEET!$A$2:$EW$231,87,FALSE))</f>
        <v/>
      </c>
      <c r="CK148" s="105" t="str">
        <f t="shared" si="131"/>
        <v/>
      </c>
      <c r="CL148" s="106" t="str">
        <f>IF(ISBLANK(DATASHEET!CS136),"",DATASHEET!CS136)</f>
        <v/>
      </c>
      <c r="CM148" s="107" t="str">
        <f>IF(ISBLANK(DATASHEET!CT136),"",DATASHEET!CT136)</f>
        <v/>
      </c>
      <c r="CN148" s="123" t="str">
        <f t="shared" si="158"/>
        <v/>
      </c>
      <c r="CO148" s="124">
        <f>IFERROR(INDEX(DATASHEET!$A$1:$GG$231,MATCH(L3VA!$A148,DATASHEET!$A$1:$A$231,0),MATCH(L3VA!CP$2,DATASHEET!$A$1:$GG$1,0)),"")</f>
        <v>0</v>
      </c>
      <c r="CP148" s="105" t="str">
        <f>IF(VLOOKUP(L3VA!$A148,DATASHEET!$A$2:$EW$231,92,FALSE)="","",VLOOKUP(L3VA!$A148,DATASHEET!$A$2:$EW$231,92,FALSE))</f>
        <v/>
      </c>
      <c r="CQ148" s="105" t="str">
        <f t="shared" si="159"/>
        <v/>
      </c>
      <c r="CR148" s="106" t="str">
        <f>IF(ISBLANK(DATASHEET!CX136),"",DATASHEET!CX136)</f>
        <v/>
      </c>
      <c r="CS148" s="107" t="str">
        <f>IF(ISBLANK(DATASHEET!CY136),"",DATASHEET!CY136)</f>
        <v/>
      </c>
      <c r="CT148" s="123" t="str">
        <f t="shared" si="160"/>
        <v/>
      </c>
      <c r="CU148" s="124">
        <f>IFERROR(INDEX(DATASHEET!$A$1:$GG$231,MATCH(L3VA!$A148,DATASHEET!$A$1:$A$231,0),MATCH(L3VA!CV$2,DATASHEET!$A$1:$GG$1,0)),"")</f>
        <v>0</v>
      </c>
      <c r="CV148" s="105" t="str">
        <f>IF(VLOOKUP(L3VA!$A148,DATASHEET!$A$2:$EW$231,107,FALSE)="","",VLOOKUP(L3VA!$A148,DATASHEET!$A$2:$EW$231,107,FALSE))</f>
        <v/>
      </c>
      <c r="CW148" s="105" t="str">
        <f t="shared" si="161"/>
        <v/>
      </c>
      <c r="CX148" s="106" t="str">
        <f>IF(ISBLANK(DATASHEET!DC136),"",DATASHEET!DC136)</f>
        <v/>
      </c>
      <c r="CY148" s="107" t="str">
        <f>IF(ISBLANK(DATASHEET!DD136),"",DATASHEET!DD136)</f>
        <v/>
      </c>
      <c r="CZ148" s="123" t="str">
        <f t="shared" si="162"/>
        <v/>
      </c>
      <c r="DA148" s="124">
        <f>IFERROR(INDEX(DATASHEET!$A$1:$GG$231,MATCH(L3VA!$A148,DATASHEET!$A$1:$A$231,0),MATCH(L3VA!DB$2,DATASHEET!$A$1:$GG$1,0)),"")</f>
        <v>0</v>
      </c>
      <c r="DB148" s="105" t="str">
        <f>IF(VLOOKUP(L3VA!$A148,DATASHEET!$A$2:$EW$231,97,FALSE)="","",VLOOKUP(L3VA!$A148,DATASHEET!$A$2:$EW$231,97,FALSE))</f>
        <v/>
      </c>
      <c r="DC148" s="105" t="str">
        <f t="shared" si="163"/>
        <v/>
      </c>
      <c r="DD148" s="106" t="str">
        <f>IF(ISBLANK(DATASHEET!DH136),"",DATASHEET!DH136)</f>
        <v/>
      </c>
      <c r="DE148" s="107" t="str">
        <f>IF(ISBLANK(DATASHEET!DI136),"",DATASHEET!DI136)</f>
        <v/>
      </c>
      <c r="DF148" s="123" t="str">
        <f t="shared" si="164"/>
        <v/>
      </c>
      <c r="DG148" s="124">
        <f>IFERROR(INDEX(DATASHEET!$A$1:$GG$231,MATCH(L3VA!$A148,DATASHEET!$A$1:$A$231,0),MATCH(L3VA!DH$2,DATASHEET!$A$1:$GG$1,0)),"")</f>
        <v>0</v>
      </c>
      <c r="DH148" s="105" t="str">
        <f>IF(VLOOKUP(L3VA!$A148,DATASHEET!$A$2:$EW$231,102,FALSE)="","",VLOOKUP(L3VA!$A148,DATASHEET!$A$2:$EW$231,102,FALSE))</f>
        <v/>
      </c>
      <c r="DI148" s="105" t="str">
        <f t="shared" si="165"/>
        <v/>
      </c>
      <c r="DJ148" s="106" t="str">
        <f>IF(ISBLANK(DATASHEET!DM136),"",DATASHEET!DM136)</f>
        <v/>
      </c>
      <c r="DK148" s="107" t="str">
        <f>IF(ISBLANK(DATASHEET!DN136),"",DATASHEET!DN136)</f>
        <v/>
      </c>
      <c r="DL148" s="123" t="str">
        <f t="shared" si="166"/>
        <v/>
      </c>
      <c r="DM148" s="124">
        <f>IFERROR(INDEX(DATASHEET!$A$1:$GG$231,MATCH(L3VA!$A148,DATASHEET!$A$1:$A$231,0),MATCH(L3VA!DN$2,DATASHEET!$A$1:$GG$1,0)),"")</f>
        <v>0</v>
      </c>
      <c r="DN148" s="105" t="str">
        <f>IF(VLOOKUP(L3VA!$A148,DATASHEET!$A$2:$FW$231,112,FALSE)="","",VLOOKUP(L3VA!$A148,DATASHEET!$A$2:$FW$231,112,FALSE))</f>
        <v/>
      </c>
      <c r="DO148" s="105" t="str">
        <f t="shared" si="132"/>
        <v/>
      </c>
      <c r="DP148" s="106" t="str">
        <f>IF(ISBLANK(DATASHEET!DR136),"",DATASHEET!DR136)</f>
        <v/>
      </c>
      <c r="DQ148" s="107" t="str">
        <f>IF(ISBLANK(DATASHEET!DS136),"",DATASHEET!DS136)</f>
        <v/>
      </c>
      <c r="DR148" s="123" t="str">
        <f t="shared" si="167"/>
        <v/>
      </c>
      <c r="DS148" s="124">
        <f>IFERROR(INDEX(DATASHEET!$A$1:$GG$231,MATCH(L3VA!$A148,DATASHEET!$A$1:$A$231,0),MATCH(L3VA!DT$2,DATASHEET!$A$1:$GG$1,0)),"")</f>
        <v>0</v>
      </c>
      <c r="DT148" s="105" t="str">
        <f>IF(VLOOKUP(L3VA!$A148,DATASHEET!$A$2:$EW$231,117,FALSE)="","",VLOOKUP(L3VA!$A148,DATASHEET!$A$2:$EW$231,117,FALSE))</f>
        <v/>
      </c>
      <c r="DU148" s="105" t="str">
        <f t="shared" si="168"/>
        <v/>
      </c>
      <c r="DV148" s="106" t="str">
        <f>IF(ISBLANK(DATASHEET!DW136),"",DATASHEET!DW136)</f>
        <v/>
      </c>
      <c r="DW148" s="107" t="str">
        <f>IF(ISBLANK(DATASHEET!DX136),"",DATASHEET!DX136)</f>
        <v/>
      </c>
      <c r="DX148" s="123" t="str">
        <f t="shared" si="169"/>
        <v/>
      </c>
      <c r="DY148" s="124" t="str">
        <f>IFERROR(INDEX(DATASHEET!$A$1:$GG$231,MATCH(L3VA!$A148,DATASHEET!$A$1:$A$231,0),MATCH(L3VA!DZ$2,DATASHEET!$A$1:$GG$1,0)),"")</f>
        <v/>
      </c>
      <c r="DZ148" s="105" t="str">
        <f>IF(VLOOKUP(L3VA!$A148,DATASHEET!$A$2:$EW$231,122,FALSE)="","",VLOOKUP(L3VA!$A148,DATASHEET!$A$2:$EW$231,122,FALSE))</f>
        <v/>
      </c>
      <c r="EA148" s="105" t="str">
        <f t="shared" si="170"/>
        <v/>
      </c>
      <c r="EB148" s="106" t="str">
        <f>IF(ISBLANK(DATASHEET!EB136),"",DATASHEET!EB136)</f>
        <v/>
      </c>
      <c r="EC148" s="107" t="str">
        <f>IF(ISBLANK(DATASHEET!EC136),"",DATASHEET!EC136)</f>
        <v/>
      </c>
      <c r="ED148" s="123" t="str">
        <f t="shared" si="171"/>
        <v/>
      </c>
      <c r="EE148" s="124">
        <f>IFERROR(INDEX(DATASHEET!$A$1:$GG$231,MATCH(L3VA!$A148,DATASHEET!$A$1:$A$231,0),MATCH(L3VA!EF$2,DATASHEET!$A$1:$GG$1,0)),"")</f>
        <v>0</v>
      </c>
      <c r="EF148" s="105" t="str">
        <f>IF(VLOOKUP(L3VA!$A148,DATASHEET!$A$2:$EW$231,127,FALSE)="","",VLOOKUP(L3VA!$A148,DATASHEET!$A$2:$EW$231,127,FALSE))</f>
        <v/>
      </c>
      <c r="EG148" s="105" t="str">
        <f t="shared" si="172"/>
        <v/>
      </c>
      <c r="EH148" s="106" t="str">
        <f>IF(ISBLANK(DATASHEET!EG136),"",DATASHEET!EG136)</f>
        <v/>
      </c>
      <c r="EI148" s="107" t="str">
        <f>IF(ISBLANK(DATASHEET!EH136),"",DATASHEET!EH136)</f>
        <v/>
      </c>
      <c r="EJ148" s="123" t="str">
        <f t="shared" si="173"/>
        <v/>
      </c>
      <c r="EK148" s="124">
        <f>IFERROR(INDEX(DATASHEET!$A$1:$GG$231,MATCH(L3VA!$A148,DATASHEET!$A$1:$A$231,0),MATCH(L3VA!EL$2,DATASHEET!$A$1:$GG$1,0)),"")</f>
        <v>0</v>
      </c>
      <c r="EL148" s="105" t="str">
        <f>IF(VLOOKUP(L3VA!$A148,DATASHEET!$A$2:$EW$231,132,FALSE)="","",VLOOKUP(L3VA!$A148,DATASHEET!$A$2:$EW$231,132,FALSE))</f>
        <v/>
      </c>
      <c r="EM148" s="105" t="str">
        <f t="shared" si="174"/>
        <v/>
      </c>
      <c r="EN148" s="106" t="str">
        <f>IF(ISBLANK(DATASHEET!EL136),"",DATASHEET!EL136)</f>
        <v>MSA</v>
      </c>
      <c r="EO148" s="107" t="str">
        <f>IF(ISBLANK(DATASHEET!EM136),"",DATASHEET!EM136)</f>
        <v>12E-PO-9</v>
      </c>
      <c r="EP148" s="123" t="str">
        <f t="shared" si="175"/>
        <v/>
      </c>
      <c r="EQ148" s="124">
        <f>IFERROR(INDEX(DATASHEET!$A$1:$GG$231,MATCH(L3VA!$A148,DATASHEET!$A$1:$A$231,0),MATCH(L3VA!ER$2,DATASHEET!$A$1:$GG$1,0)),"")</f>
        <v>0</v>
      </c>
      <c r="ER148" s="105" t="str">
        <f>IF(VLOOKUP(L3VA!$A148,DATASHEET!$A$2:$EW$231,137,FALSE)="","",VLOOKUP(L3VA!$A148,DATASHEET!$A$2:$EW$231,137,FALSE))</f>
        <v/>
      </c>
      <c r="ES148" s="105" t="str">
        <f t="shared" si="176"/>
        <v/>
      </c>
      <c r="ET148" s="106" t="str">
        <f>IF(ISBLANK(DATASHEET!EQ136),"",DATASHEET!EQ136)</f>
        <v>AWIL</v>
      </c>
      <c r="EU148" s="107" t="str">
        <f>IF(ISBLANK(DATASHEET!ER136),"",DATASHEET!ER136)</f>
        <v>12B-PY-8</v>
      </c>
      <c r="EV148" s="123" t="str">
        <f t="shared" si="177"/>
        <v/>
      </c>
      <c r="EW148" s="124">
        <f>IFERROR(INDEX(DATASHEET!$A$1:$GG$231,MATCH(L3VA!$A148,DATASHEET!$A$1:$A$231,0),MATCH(L3VA!EX$2,DATASHEET!$A$1:$GG$1,0)),"")</f>
        <v>0</v>
      </c>
      <c r="EX148" s="105" t="str">
        <f>IF(VLOOKUP(L3VA!$A148,DATASHEET!$A$2:$EW$231,142,FALSE)="","",VLOOKUP(L3VA!$A148,DATASHEET!$A$2:$EW$231,142,FALSE))</f>
        <v>MSA</v>
      </c>
      <c r="EY148" s="105" t="str">
        <f t="shared" si="178"/>
        <v/>
      </c>
      <c r="EZ148" s="106" t="str">
        <f>IF(ISBLANK(DATASHEET!EV136),"",DATASHEET!EV136)</f>
        <v/>
      </c>
      <c r="FA148" s="107" t="str">
        <f>IF(ISBLANK(DATASHEET!EW136),"",DATASHEET!EW136)</f>
        <v/>
      </c>
      <c r="FB148" s="123" t="str">
        <f t="shared" si="179"/>
        <v/>
      </c>
      <c r="FC148" s="124">
        <f>IFERROR(INDEX(DATASHEET!$A$1:$GG$231,MATCH(L3VA!$A148,DATASHEET!$A$1:$A$231,0),MATCH(L3VA!FD$2,DATASHEET!$A$1:$GG$1,0)),"")</f>
        <v>0</v>
      </c>
      <c r="FD148" s="105" t="str">
        <f>IF(VLOOKUP(L3VA!$A148,DATASHEET!$A$2:$FW$231,147,FALSE)="","",VLOOKUP(L3VA!$A148,DATASHEET!$A$2:$FW$231,147,FALSE))</f>
        <v>AWIL</v>
      </c>
      <c r="FE148" s="105" t="str">
        <f t="shared" si="180"/>
        <v/>
      </c>
      <c r="FF148" s="106" t="str">
        <f>IF(ISBLANK(DATASHEET!FA136),"",DATASHEET!FA136)</f>
        <v/>
      </c>
      <c r="FG148" s="107" t="str">
        <f>IF(ISBLANK(DATASHEET!FB136),"",DATASHEET!FB136)</f>
        <v/>
      </c>
    </row>
    <row r="149" spans="1:163" x14ac:dyDescent="0.25">
      <c r="A149" s="354">
        <f>DATASHEET!A137</f>
        <v>150939</v>
      </c>
      <c r="B149" s="42" t="str">
        <f>DATASHEET!B137</f>
        <v>MCGREGOR, Mirren</v>
      </c>
      <c r="C149" s="109" t="str">
        <f>DATASHEET!C137</f>
        <v>12JW</v>
      </c>
      <c r="D149" s="110" t="str">
        <f>DATASHEET!D137</f>
        <v>F</v>
      </c>
      <c r="E149" s="110" t="str">
        <f>IFERROR(VLOOKUP(A149,'[5]Y12 Students'!$E$3:$I$271,5,FALSE),"")</f>
        <v>INTERNAL</v>
      </c>
      <c r="F149" s="110" t="str">
        <f>DATASHEET!E137</f>
        <v>N</v>
      </c>
      <c r="G149" s="110" t="str">
        <f>DATASHEET!F137</f>
        <v>White - British</v>
      </c>
      <c r="H149" s="110" t="str">
        <f>DATASHEET!G137</f>
        <v>N</v>
      </c>
      <c r="I149" s="110" t="str">
        <f>DATASHEET!H137</f>
        <v>N</v>
      </c>
      <c r="J149" s="111" t="str">
        <f>DATASHEET!J137</f>
        <v>7.75+ (A/A*)</v>
      </c>
      <c r="K149" s="104" t="str">
        <f t="shared" si="129"/>
        <v/>
      </c>
      <c r="L149" s="104" t="str">
        <f t="shared" si="130"/>
        <v/>
      </c>
      <c r="M149" s="336" t="str">
        <f>IF(COUNT(L3VA!$N149,L3VA!$Z149,L3VA!$T149,L3VA!$AF149,L3VA!$AX149,L3VA!$AR149,L3VA!$BJ149,L3VA!$BD149,L3VA!$BP149,L3VA!#REF!,L3VA!$AL149,L3VA!$BV149,L3VA!$CH149,L3VA!$CZ149,L3VA!$CN149,L3VA!$DF149,L3VA!$CB149,L3VA!#REF!,L3VA!$DR149,L3VA!$DX149,L3VA!$ED149,L3VA!$EJ149,L3VA!$EP149,L3VA!$EV149,L3VA!$FB149,L3VA!$DL149)=0,"",AVERAGE(N149,Z149,T149,AF149,AL149,AX149,AR149,BJ149,BD149,BP149,BV149,CH149,CZ149,CN149,DF149,CB149,DR149,DX149,ED149,EJ149,EP149,EV149,FB149,DL149))</f>
        <v/>
      </c>
      <c r="N149" s="123" t="str">
        <f t="shared" si="133"/>
        <v/>
      </c>
      <c r="O149" s="124">
        <f>IFERROR(INDEX(DATASHEET!$A$1:$GG$231,MATCH(L3VA!$A149,DATASHEET!$A$1:$A$231,0),MATCH(L3VA!P$2,DATASHEET!$A$1:$GG$1,0)),"")</f>
        <v>0</v>
      </c>
      <c r="P149" s="105">
        <f>IF(VLOOKUP(L3VA!$A149,DATASHEET!$A$2:$EW$231,22,FALSE)="","",VLOOKUP(L3VA!$A149,DATASHEET!$A$2:$EW$231,22,FALSE))</f>
        <v>0</v>
      </c>
      <c r="Q149" s="105" t="str">
        <f t="shared" si="134"/>
        <v/>
      </c>
      <c r="R149" s="106" t="str">
        <f>IF(ISBLANK(DATASHEET!AF137),"",DATASHEET!AF137)</f>
        <v/>
      </c>
      <c r="S149" s="107" t="str">
        <f>IF(ISBLANK(DATASHEET!AG137),"",DATASHEET!AG137)</f>
        <v/>
      </c>
      <c r="T149" s="123" t="str">
        <f t="shared" si="135"/>
        <v/>
      </c>
      <c r="U149" s="124">
        <f>IFERROR(INDEX(DATASHEET!$A$1:$GG$231,MATCH(L3VA!$A149,DATASHEET!$A$1:$A$231,0),MATCH(L3VA!V$2,DATASHEET!$A$1:$GG$1,0)),"")</f>
        <v>0</v>
      </c>
      <c r="V149" s="105">
        <f>IF(VLOOKUP(L3VA!$A149,DATASHEET!$A$2:$EW$231,27,FALSE)="","",VLOOKUP(L3VA!$A149,DATASHEET!$A$2:$EW$231,27,FALSE))</f>
        <v>0</v>
      </c>
      <c r="W149" s="105" t="str">
        <f t="shared" si="136"/>
        <v/>
      </c>
      <c r="X149" s="106" t="str">
        <f>IF(ISBLANK(DATASHEET!AK137),"",DATASHEET!AK137)</f>
        <v/>
      </c>
      <c r="Y149" s="107" t="str">
        <f>IF(ISBLANK(DATASHEET!AL137),"",DATASHEET!AL137)</f>
        <v/>
      </c>
      <c r="Z149" s="123" t="str">
        <f t="shared" si="137"/>
        <v/>
      </c>
      <c r="AA149" s="124">
        <f>IFERROR(INDEX(DATASHEET!$A$1:$GG$231,MATCH(L3VA!$A149,DATASHEET!$A$1:$A$231,0),MATCH(L3VA!AB$2,DATASHEET!$A$1:$GG$1,0)),"")</f>
        <v>0</v>
      </c>
      <c r="AB149" s="105" t="str">
        <f>IF(VLOOKUP(L3VA!$A149,DATASHEET!$A$2:$EW$231,32,FALSE)="","",VLOOKUP(L3VA!$A149,DATASHEET!$A$2:$EW$231,32,FALSE))</f>
        <v/>
      </c>
      <c r="AC149" s="105" t="str">
        <f t="shared" si="138"/>
        <v/>
      </c>
      <c r="AD149" s="106" t="str">
        <f>IF(ISBLANK(DATASHEET!AP137),"",DATASHEET!AP137)</f>
        <v/>
      </c>
      <c r="AE149" s="107" t="str">
        <f>IF(ISBLANK(DATASHEET!AQ137),"",DATASHEET!AQ137)</f>
        <v/>
      </c>
      <c r="AF149" s="123" t="str">
        <f t="shared" si="139"/>
        <v/>
      </c>
      <c r="AG149" s="124">
        <f>IFERROR(INDEX(DATASHEET!$A$1:$GG$231,MATCH(L3VA!$A149,DATASHEET!$A$1:$A$231,0),MATCH(L3VA!AH$2,DATASHEET!$A$1:$GG$1,0)),"")</f>
        <v>0</v>
      </c>
      <c r="AH149" s="105" t="str">
        <f>IF(VLOOKUP(L3VA!$A149,DATASHEET!$A$2:$EW$231,37,FALSE)="","",VLOOKUP(L3VA!$A149,DATASHEET!$A$2:$EW$231,37,FALSE))</f>
        <v/>
      </c>
      <c r="AI149" s="105" t="str">
        <f t="shared" si="140"/>
        <v/>
      </c>
      <c r="AJ149" s="106" t="str">
        <f>IF(ISBLANK(DATASHEET!AU137),"",DATASHEET!AU137)</f>
        <v/>
      </c>
      <c r="AK149" s="107" t="str">
        <f>IF(ISBLANK(DATASHEET!AV137),"",DATASHEET!AV137)</f>
        <v/>
      </c>
      <c r="AL149" s="123" t="str">
        <f t="shared" si="141"/>
        <v/>
      </c>
      <c r="AM149" s="124">
        <f>IFERROR(INDEX(DATASHEET!$A$1:$GG$231,MATCH(L3VA!$A149,DATASHEET!$A$1:$A$231,0),MATCH(L3VA!AN$2,DATASHEET!$A$1:$GG$1,0)),"")</f>
        <v>0</v>
      </c>
      <c r="AN149" s="105" t="str">
        <f>IF(VLOOKUP(L3VA!$A149,DATASHEET!$A$2:$EW$231,42,FALSE)="","",VLOOKUP(L3VA!$A149,DATASHEET!$A$2:$EW$231,42,FALSE))</f>
        <v/>
      </c>
      <c r="AO149" s="105" t="str">
        <f t="shared" si="142"/>
        <v/>
      </c>
      <c r="AP149" s="106" t="str">
        <f>IF(ISBLANK(DATASHEET!AZ137),"",DATASHEET!AZ137)</f>
        <v/>
      </c>
      <c r="AQ149" s="107" t="str">
        <f>IF(ISBLANK(DATASHEET!BA137),"",DATASHEET!BA137)</f>
        <v/>
      </c>
      <c r="AR149" s="123" t="str">
        <f t="shared" si="143"/>
        <v/>
      </c>
      <c r="AS149" s="124">
        <f>IFERROR(INDEX(DATASHEET!$A$1:$GG$231,MATCH(L3VA!$A149,DATASHEET!$A$1:$A$231,0),MATCH(L3VA!AT$2,DATASHEET!$A$1:$GG$1,0)),"")</f>
        <v>0</v>
      </c>
      <c r="AT149" s="105" t="str">
        <f>IF(VLOOKUP(L3VA!$A149,DATASHEET!$A$2:$EW$231,47,FALSE)="","",VLOOKUP(L3VA!$A149,DATASHEET!$A$2:$EW$231,47,FALSE))</f>
        <v/>
      </c>
      <c r="AU149" s="105" t="str">
        <f t="shared" si="144"/>
        <v/>
      </c>
      <c r="AV149" s="106" t="str">
        <f>IF(ISBLANK(DATASHEET!BE137),"",DATASHEET!BE137)</f>
        <v/>
      </c>
      <c r="AW149" s="107" t="str">
        <f>IF(ISBLANK(DATASHEET!BF137),"",DATASHEET!BF137)</f>
        <v/>
      </c>
      <c r="AX149" s="123" t="str">
        <f t="shared" si="145"/>
        <v/>
      </c>
      <c r="AY149" s="124">
        <f>IFERROR(INDEX(DATASHEET!$A$1:$GG$231,MATCH(L3VA!$A149,DATASHEET!$A$1:$A$231,0),MATCH(L3VA!AZ$2,DATASHEET!$A$1:$GG$1,0)),"")</f>
        <v>0</v>
      </c>
      <c r="AZ149" s="105" t="str">
        <f>IF(VLOOKUP(L3VA!$A149,DATASHEET!$A$2:$EW$231,52,FALSE)="","",VLOOKUP(L3VA!$A149,DATASHEET!$A$2:$EW$231,52,FALSE))</f>
        <v/>
      </c>
      <c r="BA149" s="105" t="str">
        <f t="shared" si="146"/>
        <v/>
      </c>
      <c r="BB149" s="106" t="str">
        <f>IF(ISBLANK(DATASHEET!BJ137),"",DATASHEET!BJ137)</f>
        <v/>
      </c>
      <c r="BC149" s="107" t="str">
        <f>IF(ISBLANK(DATASHEET!BK137),"",DATASHEET!BK137)</f>
        <v/>
      </c>
      <c r="BD149" s="123" t="str">
        <f t="shared" si="147"/>
        <v/>
      </c>
      <c r="BE149" s="124">
        <f>IFERROR(INDEX(DATASHEET!$A$1:$GG$231,MATCH(L3VA!$A149,DATASHEET!$A$1:$A$231,0),MATCH(L3VA!BF$2,DATASHEET!$A$1:$GG$1,0)),"")</f>
        <v>0</v>
      </c>
      <c r="BF149" s="105" t="str">
        <f>IF(VLOOKUP(L3VA!$A149,DATASHEET!$A$2:$EW$231,57,FALSE)="","",VLOOKUP(L3VA!$A149,DATASHEET!$A$2:$EW$231,57,FALSE))</f>
        <v/>
      </c>
      <c r="BG149" s="105" t="str">
        <f t="shared" si="148"/>
        <v/>
      </c>
      <c r="BH149" s="106" t="str">
        <f>IF(ISBLANK(DATASHEET!BO137),"",DATASHEET!BO137)</f>
        <v/>
      </c>
      <c r="BI149" s="107" t="str">
        <f>IF(ISBLANK(DATASHEET!BP137),"",DATASHEET!BP137)</f>
        <v/>
      </c>
      <c r="BJ149" s="123" t="str">
        <f t="shared" si="149"/>
        <v/>
      </c>
      <c r="BK149" s="124">
        <f>IFERROR(INDEX(DATASHEET!$A$1:$GG$231,MATCH(L3VA!$A149,DATASHEET!$A$1:$A$231,0),MATCH(L3VA!BL$2,DATASHEET!$A$1:$GG$1,0)),"")</f>
        <v>0</v>
      </c>
      <c r="BL149" s="105" t="str">
        <f>IF(VLOOKUP(L3VA!$A149,DATASHEET!$A$2:$EW$231,62,FALSE)="","",VLOOKUP(L3VA!$A149,DATASHEET!$A$2:$EW$231,62,FALSE))</f>
        <v/>
      </c>
      <c r="BM149" s="105" t="str">
        <f t="shared" si="150"/>
        <v/>
      </c>
      <c r="BN149" s="106" t="str">
        <f>IF(ISBLANK(DATASHEET!BT137),"",DATASHEET!BT137)</f>
        <v/>
      </c>
      <c r="BO149" s="107" t="str">
        <f>IF(ISBLANK(DATASHEET!BU137),"",DATASHEET!BU137)</f>
        <v/>
      </c>
      <c r="BP149" s="123" t="str">
        <f t="shared" si="151"/>
        <v/>
      </c>
      <c r="BQ149" s="124">
        <f>IFERROR(INDEX(DATASHEET!$A$1:$GG$231,MATCH(L3VA!$A149,DATASHEET!$A$1:$A$231,0),MATCH(L3VA!BR$2,DATASHEET!$A$1:$GG$1,0)),"")</f>
        <v>0</v>
      </c>
      <c r="BR149" s="105" t="str">
        <f>IF(VLOOKUP(L3VA!$A149,DATASHEET!$A$2:$EW$231,67,FALSE)="","",VLOOKUP(L3VA!$A149,DATASHEET!$A$2:$EW$231,67,FALSE))</f>
        <v/>
      </c>
      <c r="BS149" s="105" t="str">
        <f t="shared" si="152"/>
        <v/>
      </c>
      <c r="BT149" s="106" t="str">
        <f>IF(ISBLANK(DATASHEET!BY137),"",DATASHEET!BY137)</f>
        <v>CSN</v>
      </c>
      <c r="BU149" s="107" t="str">
        <f>IF(ISBLANK(DATASHEET!BZ137),"",DATASHEET!BZ137)</f>
        <v>12D-ENL-5</v>
      </c>
      <c r="BV149" s="123" t="str">
        <f t="shared" si="153"/>
        <v/>
      </c>
      <c r="BW149" s="124">
        <f>IFERROR(INDEX(DATASHEET!$A$1:$GG$231,MATCH(L3VA!$A149,DATASHEET!$A$1:$A$231,0),MATCH(L3VA!BX$2,DATASHEET!$A$1:$GG$1,0)),"")</f>
        <v>0</v>
      </c>
      <c r="BX149" s="105" t="str">
        <f>IF(VLOOKUP(L3VA!$A149,DATASHEET!$A$2:$EW$231,77,FALSE)="","",VLOOKUP(L3VA!$A149,DATASHEET!$A$2:$EW$231,77,FALSE))</f>
        <v>CSN</v>
      </c>
      <c r="BY149" s="105" t="str">
        <f t="shared" si="154"/>
        <v/>
      </c>
      <c r="BZ149" s="106" t="str">
        <f>IF(ISBLANK(DATASHEET!CI137),"",DATASHEET!CI137)</f>
        <v/>
      </c>
      <c r="CA149" s="107" t="str">
        <f>IF(ISBLANK(DATASHEET!CJ137),"",DATASHEET!CJ137)</f>
        <v/>
      </c>
      <c r="CB149" s="123" t="str">
        <f t="shared" si="155"/>
        <v/>
      </c>
      <c r="CC149" s="124">
        <f>IFERROR(INDEX(DATASHEET!$A$1:$GG$231,MATCH(L3VA!$A149,DATASHEET!$A$1:$A$231,0),MATCH(L3VA!CD$2,DATASHEET!$A$1:$GG$1,0)),"")</f>
        <v>0</v>
      </c>
      <c r="CD149" s="105" t="str">
        <f>IF(VLOOKUP(L3VA!$A149,DATASHEET!$A$2:$EW$231,82,FALSE)="","",VLOOKUP(L3VA!$A149,DATASHEET!$A$2:$EW$231,82,FALSE))</f>
        <v>JWE</v>
      </c>
      <c r="CE149" s="105" t="str">
        <f t="shared" si="156"/>
        <v/>
      </c>
      <c r="CF149" s="106" t="str">
        <f>IF(ISBLANK(DATASHEET!CN137),"",DATASHEET!CN137)</f>
        <v/>
      </c>
      <c r="CG149" s="107" t="str">
        <f>IF(ISBLANK(DATASHEET!CO137),"",DATASHEET!CO137)</f>
        <v/>
      </c>
      <c r="CH149" s="123" t="str">
        <f t="shared" si="157"/>
        <v/>
      </c>
      <c r="CI149" s="124">
        <f>IFERROR(INDEX(DATASHEET!$A$1:$GG$231,MATCH(L3VA!$A149,DATASHEET!$A$1:$A$231,0),MATCH(L3VA!CJ$2,DATASHEET!$A$1:$GG$1,0)),"")</f>
        <v>0</v>
      </c>
      <c r="CJ149" s="105" t="str">
        <f>IF(VLOOKUP(L3VA!$A149,DATASHEET!$A$2:$EW$231,87,FALSE)="","",VLOOKUP(L3VA!$A149,DATASHEET!$A$2:$EW$231,87,FALSE))</f>
        <v/>
      </c>
      <c r="CK149" s="105" t="str">
        <f t="shared" si="131"/>
        <v/>
      </c>
      <c r="CL149" s="106" t="str">
        <f>IF(ISBLANK(DATASHEET!CS137),"",DATASHEET!CS137)</f>
        <v/>
      </c>
      <c r="CM149" s="107" t="str">
        <f>IF(ISBLANK(DATASHEET!CT137),"",DATASHEET!CT137)</f>
        <v/>
      </c>
      <c r="CN149" s="123" t="str">
        <f t="shared" si="158"/>
        <v/>
      </c>
      <c r="CO149" s="124">
        <f>IFERROR(INDEX(DATASHEET!$A$1:$GG$231,MATCH(L3VA!$A149,DATASHEET!$A$1:$A$231,0),MATCH(L3VA!CP$2,DATASHEET!$A$1:$GG$1,0)),"")</f>
        <v>0</v>
      </c>
      <c r="CP149" s="105" t="str">
        <f>IF(VLOOKUP(L3VA!$A149,DATASHEET!$A$2:$EW$231,92,FALSE)="","",VLOOKUP(L3VA!$A149,DATASHEET!$A$2:$EW$231,92,FALSE))</f>
        <v/>
      </c>
      <c r="CQ149" s="105" t="str">
        <f t="shared" si="159"/>
        <v/>
      </c>
      <c r="CR149" s="106" t="str">
        <f>IF(ISBLANK(DATASHEET!CX137),"",DATASHEET!CX137)</f>
        <v/>
      </c>
      <c r="CS149" s="107" t="str">
        <f>IF(ISBLANK(DATASHEET!CY137),"",DATASHEET!CY137)</f>
        <v/>
      </c>
      <c r="CT149" s="123" t="str">
        <f t="shared" si="160"/>
        <v/>
      </c>
      <c r="CU149" s="124">
        <f>IFERROR(INDEX(DATASHEET!$A$1:$GG$231,MATCH(L3VA!$A149,DATASHEET!$A$1:$A$231,0),MATCH(L3VA!CV$2,DATASHEET!$A$1:$GG$1,0)),"")</f>
        <v>0</v>
      </c>
      <c r="CV149" s="105" t="str">
        <f>IF(VLOOKUP(L3VA!$A149,DATASHEET!$A$2:$EW$231,107,FALSE)="","",VLOOKUP(L3VA!$A149,DATASHEET!$A$2:$EW$231,107,FALSE))</f>
        <v/>
      </c>
      <c r="CW149" s="105" t="str">
        <f t="shared" si="161"/>
        <v/>
      </c>
      <c r="CX149" s="106" t="str">
        <f>IF(ISBLANK(DATASHEET!DC137),"",DATASHEET!DC137)</f>
        <v/>
      </c>
      <c r="CY149" s="107" t="str">
        <f>IF(ISBLANK(DATASHEET!DD137),"",DATASHEET!DD137)</f>
        <v/>
      </c>
      <c r="CZ149" s="123" t="str">
        <f t="shared" si="162"/>
        <v/>
      </c>
      <c r="DA149" s="124">
        <f>IFERROR(INDEX(DATASHEET!$A$1:$GG$231,MATCH(L3VA!$A149,DATASHEET!$A$1:$A$231,0),MATCH(L3VA!DB$2,DATASHEET!$A$1:$GG$1,0)),"")</f>
        <v>0</v>
      </c>
      <c r="DB149" s="105" t="str">
        <f>IF(VLOOKUP(L3VA!$A149,DATASHEET!$A$2:$EW$231,97,FALSE)="","",VLOOKUP(L3VA!$A149,DATASHEET!$A$2:$EW$231,97,FALSE))</f>
        <v/>
      </c>
      <c r="DC149" s="105" t="str">
        <f t="shared" si="163"/>
        <v/>
      </c>
      <c r="DD149" s="106" t="str">
        <f>IF(ISBLANK(DATASHEET!DH137),"",DATASHEET!DH137)</f>
        <v/>
      </c>
      <c r="DE149" s="107" t="str">
        <f>IF(ISBLANK(DATASHEET!DI137),"",DATASHEET!DI137)</f>
        <v/>
      </c>
      <c r="DF149" s="123" t="str">
        <f t="shared" si="164"/>
        <v/>
      </c>
      <c r="DG149" s="124">
        <f>IFERROR(INDEX(DATASHEET!$A$1:$GG$231,MATCH(L3VA!$A149,DATASHEET!$A$1:$A$231,0),MATCH(L3VA!DH$2,DATASHEET!$A$1:$GG$1,0)),"")</f>
        <v>0</v>
      </c>
      <c r="DH149" s="105" t="str">
        <f>IF(VLOOKUP(L3VA!$A149,DATASHEET!$A$2:$EW$231,102,FALSE)="","",VLOOKUP(L3VA!$A149,DATASHEET!$A$2:$EW$231,102,FALSE))</f>
        <v/>
      </c>
      <c r="DI149" s="105" t="str">
        <f t="shared" si="165"/>
        <v/>
      </c>
      <c r="DJ149" s="106" t="str">
        <f>IF(ISBLANK(DATASHEET!DM137),"",DATASHEET!DM137)</f>
        <v>JQ</v>
      </c>
      <c r="DK149" s="107" t="str">
        <f>IF(ISBLANK(DATASHEET!DN137),"",DATASHEET!DN137)</f>
        <v>12B-MA-5</v>
      </c>
      <c r="DL149" s="123" t="str">
        <f t="shared" si="166"/>
        <v/>
      </c>
      <c r="DM149" s="124">
        <f>IFERROR(INDEX(DATASHEET!$A$1:$GG$231,MATCH(L3VA!$A149,DATASHEET!$A$1:$A$231,0),MATCH(L3VA!DN$2,DATASHEET!$A$1:$GG$1,0)),"")</f>
        <v>0</v>
      </c>
      <c r="DN149" s="105" t="str">
        <f>IF(VLOOKUP(L3VA!$A149,DATASHEET!$A$2:$FW$231,112,FALSE)="","",VLOOKUP(L3VA!$A149,DATASHEET!$A$2:$FW$231,112,FALSE))</f>
        <v/>
      </c>
      <c r="DO149" s="105" t="str">
        <f t="shared" si="132"/>
        <v/>
      </c>
      <c r="DP149" s="106" t="str">
        <f>IF(ISBLANK(DATASHEET!DR137),"",DATASHEET!DR137)</f>
        <v/>
      </c>
      <c r="DQ149" s="107" t="str">
        <f>IF(ISBLANK(DATASHEET!DS137),"",DATASHEET!DS137)</f>
        <v/>
      </c>
      <c r="DR149" s="123" t="str">
        <f t="shared" si="167"/>
        <v/>
      </c>
      <c r="DS149" s="124">
        <f>IFERROR(INDEX(DATASHEET!$A$1:$GG$231,MATCH(L3VA!$A149,DATASHEET!$A$1:$A$231,0),MATCH(L3VA!DT$2,DATASHEET!$A$1:$GG$1,0)),"")</f>
        <v>0</v>
      </c>
      <c r="DT149" s="105" t="str">
        <f>IF(VLOOKUP(L3VA!$A149,DATASHEET!$A$2:$EW$231,117,FALSE)="","",VLOOKUP(L3VA!$A149,DATASHEET!$A$2:$EW$231,117,FALSE))</f>
        <v>JQ</v>
      </c>
      <c r="DU149" s="105" t="str">
        <f t="shared" si="168"/>
        <v/>
      </c>
      <c r="DV149" s="106" t="str">
        <f>IF(ISBLANK(DATASHEET!DW137),"",DATASHEET!DW137)</f>
        <v/>
      </c>
      <c r="DW149" s="107" t="str">
        <f>IF(ISBLANK(DATASHEET!DX137),"",DATASHEET!DX137)</f>
        <v/>
      </c>
      <c r="DX149" s="123" t="str">
        <f t="shared" si="169"/>
        <v/>
      </c>
      <c r="DY149" s="124" t="str">
        <f>IFERROR(INDEX(DATASHEET!$A$1:$GG$231,MATCH(L3VA!$A149,DATASHEET!$A$1:$A$231,0),MATCH(L3VA!DZ$2,DATASHEET!$A$1:$GG$1,0)),"")</f>
        <v/>
      </c>
      <c r="DZ149" s="105" t="str">
        <f>IF(VLOOKUP(L3VA!$A149,DATASHEET!$A$2:$EW$231,122,FALSE)="","",VLOOKUP(L3VA!$A149,DATASHEET!$A$2:$EW$231,122,FALSE))</f>
        <v/>
      </c>
      <c r="EA149" s="105" t="str">
        <f t="shared" si="170"/>
        <v/>
      </c>
      <c r="EB149" s="106" t="str">
        <f>IF(ISBLANK(DATASHEET!EB137),"",DATASHEET!EB137)</f>
        <v/>
      </c>
      <c r="EC149" s="107" t="str">
        <f>IF(ISBLANK(DATASHEET!EC137),"",DATASHEET!EC137)</f>
        <v/>
      </c>
      <c r="ED149" s="123" t="str">
        <f t="shared" si="171"/>
        <v/>
      </c>
      <c r="EE149" s="124">
        <f>IFERROR(INDEX(DATASHEET!$A$1:$GG$231,MATCH(L3VA!$A149,DATASHEET!$A$1:$A$231,0),MATCH(L3VA!EF$2,DATASHEET!$A$1:$GG$1,0)),"")</f>
        <v>0</v>
      </c>
      <c r="EF149" s="105" t="str">
        <f>IF(VLOOKUP(L3VA!$A149,DATASHEET!$A$2:$EW$231,127,FALSE)="","",VLOOKUP(L3VA!$A149,DATASHEET!$A$2:$EW$231,127,FALSE))</f>
        <v/>
      </c>
      <c r="EG149" s="105" t="str">
        <f t="shared" si="172"/>
        <v/>
      </c>
      <c r="EH149" s="106" t="str">
        <f>IF(ISBLANK(DATASHEET!EG137),"",DATASHEET!EG137)</f>
        <v>AR</v>
      </c>
      <c r="EI149" s="107" t="str">
        <f>IF(ISBLANK(DATASHEET!EH137),"",DATASHEET!EH137)</f>
        <v>12A-PH-9</v>
      </c>
      <c r="EJ149" s="123" t="str">
        <f t="shared" si="173"/>
        <v/>
      </c>
      <c r="EK149" s="124">
        <f>IFERROR(INDEX(DATASHEET!$A$1:$GG$231,MATCH(L3VA!$A149,DATASHEET!$A$1:$A$231,0),MATCH(L3VA!EL$2,DATASHEET!$A$1:$GG$1,0)),"")</f>
        <v>0</v>
      </c>
      <c r="EL149" s="105" t="str">
        <f>IF(VLOOKUP(L3VA!$A149,DATASHEET!$A$2:$EW$231,132,FALSE)="","",VLOOKUP(L3VA!$A149,DATASHEET!$A$2:$EW$231,132,FALSE))</f>
        <v/>
      </c>
      <c r="EM149" s="105" t="str">
        <f t="shared" si="174"/>
        <v/>
      </c>
      <c r="EN149" s="106" t="str">
        <f>IF(ISBLANK(DATASHEET!EL137),"",DATASHEET!EL137)</f>
        <v>MSA</v>
      </c>
      <c r="EO149" s="107" t="str">
        <f>IF(ISBLANK(DATASHEET!EM137),"",DATASHEET!EM137)</f>
        <v>12E-PO-9</v>
      </c>
      <c r="EP149" s="123" t="str">
        <f t="shared" si="175"/>
        <v/>
      </c>
      <c r="EQ149" s="124">
        <f>IFERROR(INDEX(DATASHEET!$A$1:$GG$231,MATCH(L3VA!$A149,DATASHEET!$A$1:$A$231,0),MATCH(L3VA!ER$2,DATASHEET!$A$1:$GG$1,0)),"")</f>
        <v>0</v>
      </c>
      <c r="ER149" s="105" t="str">
        <f>IF(VLOOKUP(L3VA!$A149,DATASHEET!$A$2:$EW$231,137,FALSE)="","",VLOOKUP(L3VA!$A149,DATASHEET!$A$2:$EW$231,137,FALSE))</f>
        <v>AR</v>
      </c>
      <c r="ES149" s="105" t="str">
        <f t="shared" si="176"/>
        <v/>
      </c>
      <c r="ET149" s="106" t="str">
        <f>IF(ISBLANK(DATASHEET!EQ137),"",DATASHEET!EQ137)</f>
        <v/>
      </c>
      <c r="EU149" s="107" t="str">
        <f>IF(ISBLANK(DATASHEET!ER137),"",DATASHEET!ER137)</f>
        <v/>
      </c>
      <c r="EV149" s="123" t="str">
        <f t="shared" si="177"/>
        <v/>
      </c>
      <c r="EW149" s="124">
        <f>IFERROR(INDEX(DATASHEET!$A$1:$GG$231,MATCH(L3VA!$A149,DATASHEET!$A$1:$A$231,0),MATCH(L3VA!EX$2,DATASHEET!$A$1:$GG$1,0)),"")</f>
        <v>0</v>
      </c>
      <c r="EX149" s="105" t="str">
        <f>IF(VLOOKUP(L3VA!$A149,DATASHEET!$A$2:$EW$231,142,FALSE)="","",VLOOKUP(L3VA!$A149,DATASHEET!$A$2:$EW$231,142,FALSE))</f>
        <v>MSA</v>
      </c>
      <c r="EY149" s="105" t="str">
        <f t="shared" si="178"/>
        <v/>
      </c>
      <c r="EZ149" s="106" t="str">
        <f>IF(ISBLANK(DATASHEET!EV137),"",DATASHEET!EV137)</f>
        <v/>
      </c>
      <c r="FA149" s="107" t="str">
        <f>IF(ISBLANK(DATASHEET!EW137),"",DATASHEET!EW137)</f>
        <v/>
      </c>
      <c r="FB149" s="123" t="str">
        <f t="shared" si="179"/>
        <v/>
      </c>
      <c r="FC149" s="124">
        <f>IFERROR(INDEX(DATASHEET!$A$1:$GG$231,MATCH(L3VA!$A149,DATASHEET!$A$1:$A$231,0),MATCH(L3VA!FD$2,DATASHEET!$A$1:$GG$1,0)),"")</f>
        <v>0</v>
      </c>
      <c r="FD149" s="105" t="str">
        <f>IF(VLOOKUP(L3VA!$A149,DATASHEET!$A$2:$FW$231,147,FALSE)="","",VLOOKUP(L3VA!$A149,DATASHEET!$A$2:$FW$231,147,FALSE))</f>
        <v/>
      </c>
      <c r="FE149" s="105" t="str">
        <f t="shared" si="180"/>
        <v/>
      </c>
      <c r="FF149" s="106" t="str">
        <f>IF(ISBLANK(DATASHEET!FA137),"",DATASHEET!FA137)</f>
        <v/>
      </c>
      <c r="FG149" s="107" t="str">
        <f>IF(ISBLANK(DATASHEET!FB137),"",DATASHEET!FB137)</f>
        <v/>
      </c>
    </row>
    <row r="150" spans="1:163" x14ac:dyDescent="0.25">
      <c r="A150" s="354">
        <f>DATASHEET!A138</f>
        <v>160069</v>
      </c>
      <c r="B150" s="42" t="str">
        <f>DATASHEET!B138</f>
        <v>MCLEAN, Ruby-faith</v>
      </c>
      <c r="C150" s="109" t="str">
        <f>DATASHEET!C138</f>
        <v>12MP</v>
      </c>
      <c r="D150" s="110" t="str">
        <f>DATASHEET!D138</f>
        <v>F</v>
      </c>
      <c r="E150" s="110" t="str">
        <f>IFERROR(VLOOKUP(A150,'[5]Y12 Students'!$E$3:$I$271,5,FALSE),"")</f>
        <v>EXTERNAL</v>
      </c>
      <c r="F150" s="110" t="str">
        <f>DATASHEET!E138</f>
        <v>Y</v>
      </c>
      <c r="G150" s="110" t="str">
        <f>DATASHEET!F138</f>
        <v>White - British</v>
      </c>
      <c r="H150" s="110" t="str">
        <f>DATASHEET!G138</f>
        <v>N</v>
      </c>
      <c r="I150" s="110" t="str">
        <f>DATASHEET!H138</f>
        <v>N</v>
      </c>
      <c r="J150" s="111" t="str">
        <f>DATASHEET!J138</f>
        <v>4.75+ (C/B)</v>
      </c>
      <c r="K150" s="104" t="str">
        <f t="shared" si="129"/>
        <v/>
      </c>
      <c r="L150" s="104" t="str">
        <f t="shared" si="130"/>
        <v/>
      </c>
      <c r="M150" s="336" t="str">
        <f>IF(COUNT(L3VA!$N150,L3VA!$Z150,L3VA!$T150,L3VA!$AF150,L3VA!$AX150,L3VA!$AR150,L3VA!$BJ150,L3VA!$BD150,L3VA!$BP150,L3VA!#REF!,L3VA!$AL150,L3VA!$BV150,L3VA!$CH150,L3VA!$CZ150,L3VA!$CN150,L3VA!$DF150,L3VA!$CB150,L3VA!#REF!,L3VA!$DR150,L3VA!$DX150,L3VA!$ED150,L3VA!$EJ150,L3VA!$EP150,L3VA!$EV150,L3VA!$FB150,L3VA!$DL150)=0,"",AVERAGE(N150,Z150,T150,AF150,AL150,AX150,AR150,BJ150,BD150,BP150,BV150,CH150,CZ150,CN150,DF150,CB150,DR150,DX150,ED150,EJ150,EP150,EV150,FB150,DL150))</f>
        <v/>
      </c>
      <c r="N150" s="123" t="str">
        <f t="shared" si="133"/>
        <v/>
      </c>
      <c r="O150" s="124">
        <f>IFERROR(INDEX(DATASHEET!$A$1:$GG$231,MATCH(L3VA!$A150,DATASHEET!$A$1:$A$231,0),MATCH(L3VA!P$2,DATASHEET!$A$1:$GG$1,0)),"")</f>
        <v>0</v>
      </c>
      <c r="P150" s="105">
        <f>IF(VLOOKUP(L3VA!$A150,DATASHEET!$A$2:$EW$231,22,FALSE)="","",VLOOKUP(L3VA!$A150,DATASHEET!$A$2:$EW$231,22,FALSE))</f>
        <v>0</v>
      </c>
      <c r="Q150" s="105" t="str">
        <f t="shared" si="134"/>
        <v/>
      </c>
      <c r="R150" s="106" t="str">
        <f>IF(ISBLANK(DATASHEET!AF138),"",DATASHEET!AF138)</f>
        <v/>
      </c>
      <c r="S150" s="107" t="str">
        <f>IF(ISBLANK(DATASHEET!AG138),"",DATASHEET!AG138)</f>
        <v/>
      </c>
      <c r="T150" s="123" t="str">
        <f t="shared" si="135"/>
        <v/>
      </c>
      <c r="U150" s="124">
        <f>IFERROR(INDEX(DATASHEET!$A$1:$GG$231,MATCH(L3VA!$A150,DATASHEET!$A$1:$A$231,0),MATCH(L3VA!V$2,DATASHEET!$A$1:$GG$1,0)),"")</f>
        <v>0</v>
      </c>
      <c r="V150" s="105">
        <f>IF(VLOOKUP(L3VA!$A150,DATASHEET!$A$2:$EW$231,27,FALSE)="","",VLOOKUP(L3VA!$A150,DATASHEET!$A$2:$EW$231,27,FALSE))</f>
        <v>0</v>
      </c>
      <c r="W150" s="105" t="str">
        <f t="shared" si="136"/>
        <v/>
      </c>
      <c r="X150" s="106" t="str">
        <f>IF(ISBLANK(DATASHEET!AK138),"",DATASHEET!AK138)</f>
        <v/>
      </c>
      <c r="Y150" s="107" t="str">
        <f>IF(ISBLANK(DATASHEET!AL138),"",DATASHEET!AL138)</f>
        <v/>
      </c>
      <c r="Z150" s="123" t="str">
        <f t="shared" si="137"/>
        <v/>
      </c>
      <c r="AA150" s="124">
        <f>IFERROR(INDEX(DATASHEET!$A$1:$GG$231,MATCH(L3VA!$A150,DATASHEET!$A$1:$A$231,0),MATCH(L3VA!AB$2,DATASHEET!$A$1:$GG$1,0)),"")</f>
        <v>0</v>
      </c>
      <c r="AB150" s="105" t="str">
        <f>IF(VLOOKUP(L3VA!$A150,DATASHEET!$A$2:$EW$231,32,FALSE)="","",VLOOKUP(L3VA!$A150,DATASHEET!$A$2:$EW$231,32,FALSE))</f>
        <v/>
      </c>
      <c r="AC150" s="105" t="str">
        <f t="shared" si="138"/>
        <v/>
      </c>
      <c r="AD150" s="106" t="str">
        <f>IF(ISBLANK(DATASHEET!AP138),"",DATASHEET!AP138)</f>
        <v/>
      </c>
      <c r="AE150" s="107" t="str">
        <f>IF(ISBLANK(DATASHEET!AQ138),"",DATASHEET!AQ138)</f>
        <v/>
      </c>
      <c r="AF150" s="123" t="str">
        <f t="shared" si="139"/>
        <v/>
      </c>
      <c r="AG150" s="124">
        <f>IFERROR(INDEX(DATASHEET!$A$1:$GG$231,MATCH(L3VA!$A150,DATASHEET!$A$1:$A$231,0),MATCH(L3VA!AH$2,DATASHEET!$A$1:$GG$1,0)),"")</f>
        <v>0</v>
      </c>
      <c r="AH150" s="105" t="str">
        <f>IF(VLOOKUP(L3VA!$A150,DATASHEET!$A$2:$EW$231,37,FALSE)="","",VLOOKUP(L3VA!$A150,DATASHEET!$A$2:$EW$231,37,FALSE))</f>
        <v/>
      </c>
      <c r="AI150" s="105" t="str">
        <f t="shared" si="140"/>
        <v/>
      </c>
      <c r="AJ150" s="106" t="str">
        <f>IF(ISBLANK(DATASHEET!AU138),"",DATASHEET!AU138)</f>
        <v/>
      </c>
      <c r="AK150" s="107" t="str">
        <f>IF(ISBLANK(DATASHEET!AV138),"",DATASHEET!AV138)</f>
        <v/>
      </c>
      <c r="AL150" s="123" t="str">
        <f t="shared" si="141"/>
        <v/>
      </c>
      <c r="AM150" s="124">
        <f>IFERROR(INDEX(DATASHEET!$A$1:$GG$231,MATCH(L3VA!$A150,DATASHEET!$A$1:$A$231,0),MATCH(L3VA!AN$2,DATASHEET!$A$1:$GG$1,0)),"")</f>
        <v>0</v>
      </c>
      <c r="AN150" s="105" t="str">
        <f>IF(VLOOKUP(L3VA!$A150,DATASHEET!$A$2:$EW$231,42,FALSE)="","",VLOOKUP(L3VA!$A150,DATASHEET!$A$2:$EW$231,42,FALSE))</f>
        <v/>
      </c>
      <c r="AO150" s="105" t="str">
        <f t="shared" si="142"/>
        <v/>
      </c>
      <c r="AP150" s="106" t="str">
        <f>IF(ISBLANK(DATASHEET!AZ138),"",DATASHEET!AZ138)</f>
        <v/>
      </c>
      <c r="AQ150" s="107" t="str">
        <f>IF(ISBLANK(DATASHEET!BA138),"",DATASHEET!BA138)</f>
        <v/>
      </c>
      <c r="AR150" s="123" t="str">
        <f t="shared" si="143"/>
        <v/>
      </c>
      <c r="AS150" s="124">
        <f>IFERROR(INDEX(DATASHEET!$A$1:$GG$231,MATCH(L3VA!$A150,DATASHEET!$A$1:$A$231,0),MATCH(L3VA!AT$2,DATASHEET!$A$1:$GG$1,0)),"")</f>
        <v>0</v>
      </c>
      <c r="AT150" s="105" t="str">
        <f>IF(VLOOKUP(L3VA!$A150,DATASHEET!$A$2:$EW$231,47,FALSE)="","",VLOOKUP(L3VA!$A150,DATASHEET!$A$2:$EW$231,47,FALSE))</f>
        <v/>
      </c>
      <c r="AU150" s="105" t="str">
        <f t="shared" si="144"/>
        <v/>
      </c>
      <c r="AV150" s="106" t="str">
        <f>IF(ISBLANK(DATASHEET!BE138),"",DATASHEET!BE138)</f>
        <v/>
      </c>
      <c r="AW150" s="107" t="str">
        <f>IF(ISBLANK(DATASHEET!BF138),"",DATASHEET!BF138)</f>
        <v/>
      </c>
      <c r="AX150" s="123" t="str">
        <f t="shared" si="145"/>
        <v/>
      </c>
      <c r="AY150" s="124">
        <f>IFERROR(INDEX(DATASHEET!$A$1:$GG$231,MATCH(L3VA!$A150,DATASHEET!$A$1:$A$231,0),MATCH(L3VA!AZ$2,DATASHEET!$A$1:$GG$1,0)),"")</f>
        <v>0</v>
      </c>
      <c r="AZ150" s="105" t="str">
        <f>IF(VLOOKUP(L3VA!$A150,DATASHEET!$A$2:$EW$231,52,FALSE)="","",VLOOKUP(L3VA!$A150,DATASHEET!$A$2:$EW$231,52,FALSE))</f>
        <v/>
      </c>
      <c r="BA150" s="105" t="str">
        <f t="shared" si="146"/>
        <v/>
      </c>
      <c r="BB150" s="106" t="str">
        <f>IF(ISBLANK(DATASHEET!BJ138),"",DATASHEET!BJ138)</f>
        <v/>
      </c>
      <c r="BC150" s="107" t="str">
        <f>IF(ISBLANK(DATASHEET!BK138),"",DATASHEET!BK138)</f>
        <v/>
      </c>
      <c r="BD150" s="123" t="str">
        <f t="shared" si="147"/>
        <v/>
      </c>
      <c r="BE150" s="124">
        <f>IFERROR(INDEX(DATASHEET!$A$1:$GG$231,MATCH(L3VA!$A150,DATASHEET!$A$1:$A$231,0),MATCH(L3VA!BF$2,DATASHEET!$A$1:$GG$1,0)),"")</f>
        <v>0</v>
      </c>
      <c r="BF150" s="105" t="str">
        <f>IF(VLOOKUP(L3VA!$A150,DATASHEET!$A$2:$EW$231,57,FALSE)="","",VLOOKUP(L3VA!$A150,DATASHEET!$A$2:$EW$231,57,FALSE))</f>
        <v/>
      </c>
      <c r="BG150" s="105" t="str">
        <f t="shared" si="148"/>
        <v/>
      </c>
      <c r="BH150" s="106" t="str">
        <f>IF(ISBLANK(DATASHEET!BO138),"",DATASHEET!BO138)</f>
        <v/>
      </c>
      <c r="BI150" s="107" t="str">
        <f>IF(ISBLANK(DATASHEET!BP138),"",DATASHEET!BP138)</f>
        <v/>
      </c>
      <c r="BJ150" s="123" t="str">
        <f t="shared" si="149"/>
        <v/>
      </c>
      <c r="BK150" s="124">
        <f>IFERROR(INDEX(DATASHEET!$A$1:$GG$231,MATCH(L3VA!$A150,DATASHEET!$A$1:$A$231,0),MATCH(L3VA!BL$2,DATASHEET!$A$1:$GG$1,0)),"")</f>
        <v>0</v>
      </c>
      <c r="BL150" s="105" t="str">
        <f>IF(VLOOKUP(L3VA!$A150,DATASHEET!$A$2:$EW$231,62,FALSE)="","",VLOOKUP(L3VA!$A150,DATASHEET!$A$2:$EW$231,62,FALSE))</f>
        <v/>
      </c>
      <c r="BM150" s="105" t="str">
        <f t="shared" si="150"/>
        <v/>
      </c>
      <c r="BN150" s="106" t="str">
        <f>IF(ISBLANK(DATASHEET!BT138),"",DATASHEET!BT138)</f>
        <v/>
      </c>
      <c r="BO150" s="107" t="str">
        <f>IF(ISBLANK(DATASHEET!BU138),"",DATASHEET!BU138)</f>
        <v/>
      </c>
      <c r="BP150" s="123" t="str">
        <f t="shared" si="151"/>
        <v/>
      </c>
      <c r="BQ150" s="124">
        <f>IFERROR(INDEX(DATASHEET!$A$1:$GG$231,MATCH(L3VA!$A150,DATASHEET!$A$1:$A$231,0),MATCH(L3VA!BR$2,DATASHEET!$A$1:$GG$1,0)),"")</f>
        <v>0</v>
      </c>
      <c r="BR150" s="105" t="str">
        <f>IF(VLOOKUP(L3VA!$A150,DATASHEET!$A$2:$EW$231,67,FALSE)="","",VLOOKUP(L3VA!$A150,DATASHEET!$A$2:$EW$231,67,FALSE))</f>
        <v/>
      </c>
      <c r="BS150" s="105" t="str">
        <f t="shared" si="152"/>
        <v/>
      </c>
      <c r="BT150" s="106" t="str">
        <f>IF(ISBLANK(DATASHEET!BY138),"",DATASHEET!BY138)</f>
        <v/>
      </c>
      <c r="BU150" s="107" t="str">
        <f>IF(ISBLANK(DATASHEET!BZ138),"",DATASHEET!BZ138)</f>
        <v/>
      </c>
      <c r="BV150" s="123" t="str">
        <f t="shared" si="153"/>
        <v/>
      </c>
      <c r="BW150" s="124">
        <f>IFERROR(INDEX(DATASHEET!$A$1:$GG$231,MATCH(L3VA!$A150,DATASHEET!$A$1:$A$231,0),MATCH(L3VA!BX$2,DATASHEET!$A$1:$GG$1,0)),"")</f>
        <v>0</v>
      </c>
      <c r="BX150" s="105" t="str">
        <f>IF(VLOOKUP(L3VA!$A150,DATASHEET!$A$2:$EW$231,77,FALSE)="","",VLOOKUP(L3VA!$A150,DATASHEET!$A$2:$EW$231,77,FALSE))</f>
        <v/>
      </c>
      <c r="BY150" s="105" t="str">
        <f t="shared" si="154"/>
        <v/>
      </c>
      <c r="BZ150" s="106" t="str">
        <f>IF(ISBLANK(DATASHEET!CI138),"",DATASHEET!CI138)</f>
        <v>BJM</v>
      </c>
      <c r="CA150" s="107" t="str">
        <f>IF(ISBLANK(DATASHEET!CJ138),"",DATASHEET!CJ138)</f>
        <v>12A-FR-6</v>
      </c>
      <c r="CB150" s="123" t="str">
        <f t="shared" si="155"/>
        <v/>
      </c>
      <c r="CC150" s="124">
        <f>IFERROR(INDEX(DATASHEET!$A$1:$GG$231,MATCH(L3VA!$A150,DATASHEET!$A$1:$A$231,0),MATCH(L3VA!CD$2,DATASHEET!$A$1:$GG$1,0)),"")</f>
        <v>0</v>
      </c>
      <c r="CD150" s="105" t="str">
        <f>IF(VLOOKUP(L3VA!$A150,DATASHEET!$A$2:$EW$231,82,FALSE)="","",VLOOKUP(L3VA!$A150,DATASHEET!$A$2:$EW$231,82,FALSE))</f>
        <v>CR</v>
      </c>
      <c r="CE150" s="105" t="str">
        <f t="shared" si="156"/>
        <v/>
      </c>
      <c r="CF150" s="106" t="str">
        <f>IF(ISBLANK(DATASHEET!CN138),"",DATASHEET!CN138)</f>
        <v/>
      </c>
      <c r="CG150" s="107" t="str">
        <f>IF(ISBLANK(DATASHEET!CO138),"",DATASHEET!CO138)</f>
        <v/>
      </c>
      <c r="CH150" s="123" t="str">
        <f t="shared" si="157"/>
        <v/>
      </c>
      <c r="CI150" s="124">
        <f>IFERROR(INDEX(DATASHEET!$A$1:$GG$231,MATCH(L3VA!$A150,DATASHEET!$A$1:$A$231,0),MATCH(L3VA!CJ$2,DATASHEET!$A$1:$GG$1,0)),"")</f>
        <v>0</v>
      </c>
      <c r="CJ150" s="105" t="str">
        <f>IF(VLOOKUP(L3VA!$A150,DATASHEET!$A$2:$EW$231,87,FALSE)="","",VLOOKUP(L3VA!$A150,DATASHEET!$A$2:$EW$231,87,FALSE))</f>
        <v>BJM</v>
      </c>
      <c r="CK150" s="105" t="str">
        <f t="shared" si="131"/>
        <v/>
      </c>
      <c r="CL150" s="106" t="str">
        <f>IF(ISBLANK(DATASHEET!CS138),"",DATASHEET!CS138)</f>
        <v/>
      </c>
      <c r="CM150" s="107" t="str">
        <f>IF(ISBLANK(DATASHEET!CT138),"",DATASHEET!CT138)</f>
        <v/>
      </c>
      <c r="CN150" s="123" t="str">
        <f t="shared" si="158"/>
        <v/>
      </c>
      <c r="CO150" s="124">
        <f>IFERROR(INDEX(DATASHEET!$A$1:$GG$231,MATCH(L3VA!$A150,DATASHEET!$A$1:$A$231,0),MATCH(L3VA!CP$2,DATASHEET!$A$1:$GG$1,0)),"")</f>
        <v>0</v>
      </c>
      <c r="CP150" s="105" t="str">
        <f>IF(VLOOKUP(L3VA!$A150,DATASHEET!$A$2:$EW$231,92,FALSE)="","",VLOOKUP(L3VA!$A150,DATASHEET!$A$2:$EW$231,92,FALSE))</f>
        <v/>
      </c>
      <c r="CQ150" s="105" t="str">
        <f t="shared" si="159"/>
        <v/>
      </c>
      <c r="CR150" s="106" t="str">
        <f>IF(ISBLANK(DATASHEET!CX138),"",DATASHEET!CX138)</f>
        <v/>
      </c>
      <c r="CS150" s="107" t="str">
        <f>IF(ISBLANK(DATASHEET!CY138),"",DATASHEET!CY138)</f>
        <v/>
      </c>
      <c r="CT150" s="123" t="str">
        <f t="shared" si="160"/>
        <v/>
      </c>
      <c r="CU150" s="124">
        <f>IFERROR(INDEX(DATASHEET!$A$1:$GG$231,MATCH(L3VA!$A150,DATASHEET!$A$1:$A$231,0),MATCH(L3VA!CV$2,DATASHEET!$A$1:$GG$1,0)),"")</f>
        <v>0</v>
      </c>
      <c r="CV150" s="105" t="str">
        <f>IF(VLOOKUP(L3VA!$A150,DATASHEET!$A$2:$EW$231,107,FALSE)="","",VLOOKUP(L3VA!$A150,DATASHEET!$A$2:$EW$231,107,FALSE))</f>
        <v/>
      </c>
      <c r="CW150" s="105" t="str">
        <f t="shared" si="161"/>
        <v/>
      </c>
      <c r="CX150" s="106" t="str">
        <f>IF(ISBLANK(DATASHEET!DC138),"",DATASHEET!DC138)</f>
        <v/>
      </c>
      <c r="CY150" s="107" t="str">
        <f>IF(ISBLANK(DATASHEET!DD138),"",DATASHEET!DD138)</f>
        <v/>
      </c>
      <c r="CZ150" s="123" t="str">
        <f t="shared" si="162"/>
        <v/>
      </c>
      <c r="DA150" s="124">
        <f>IFERROR(INDEX(DATASHEET!$A$1:$GG$231,MATCH(L3VA!$A150,DATASHEET!$A$1:$A$231,0),MATCH(L3VA!DB$2,DATASHEET!$A$1:$GG$1,0)),"")</f>
        <v>0</v>
      </c>
      <c r="DB150" s="105" t="str">
        <f>IF(VLOOKUP(L3VA!$A150,DATASHEET!$A$2:$EW$231,97,FALSE)="","",VLOOKUP(L3VA!$A150,DATASHEET!$A$2:$EW$231,97,FALSE))</f>
        <v/>
      </c>
      <c r="DC150" s="105" t="str">
        <f t="shared" si="163"/>
        <v/>
      </c>
      <c r="DD150" s="106" t="str">
        <f>IF(ISBLANK(DATASHEET!DH138),"",DATASHEET!DH138)</f>
        <v/>
      </c>
      <c r="DE150" s="107" t="str">
        <f>IF(ISBLANK(DATASHEET!DI138),"",DATASHEET!DI138)</f>
        <v/>
      </c>
      <c r="DF150" s="123" t="str">
        <f t="shared" si="164"/>
        <v/>
      </c>
      <c r="DG150" s="124">
        <f>IFERROR(INDEX(DATASHEET!$A$1:$GG$231,MATCH(L3VA!$A150,DATASHEET!$A$1:$A$231,0),MATCH(L3VA!DH$2,DATASHEET!$A$1:$GG$1,0)),"")</f>
        <v>0</v>
      </c>
      <c r="DH150" s="105" t="str">
        <f>IF(VLOOKUP(L3VA!$A150,DATASHEET!$A$2:$EW$231,102,FALSE)="","",VLOOKUP(L3VA!$A150,DATASHEET!$A$2:$EW$231,102,FALSE))</f>
        <v/>
      </c>
      <c r="DI150" s="105" t="str">
        <f t="shared" si="165"/>
        <v/>
      </c>
      <c r="DJ150" s="106" t="str">
        <f>IF(ISBLANK(DATASHEET!DM138),"",DATASHEET!DM138)</f>
        <v/>
      </c>
      <c r="DK150" s="107" t="str">
        <f>IF(ISBLANK(DATASHEET!DN138),"",DATASHEET!DN138)</f>
        <v/>
      </c>
      <c r="DL150" s="123" t="str">
        <f t="shared" si="166"/>
        <v/>
      </c>
      <c r="DM150" s="124">
        <f>IFERROR(INDEX(DATASHEET!$A$1:$GG$231,MATCH(L3VA!$A150,DATASHEET!$A$1:$A$231,0),MATCH(L3VA!DN$2,DATASHEET!$A$1:$GG$1,0)),"")</f>
        <v>0</v>
      </c>
      <c r="DN150" s="105" t="str">
        <f>IF(VLOOKUP(L3VA!$A150,DATASHEET!$A$2:$FW$231,112,FALSE)="","",VLOOKUP(L3VA!$A150,DATASHEET!$A$2:$FW$231,112,FALSE))</f>
        <v/>
      </c>
      <c r="DO150" s="105" t="str">
        <f t="shared" si="132"/>
        <v/>
      </c>
      <c r="DP150" s="106" t="str">
        <f>IF(ISBLANK(DATASHEET!DR138),"",DATASHEET!DR138)</f>
        <v/>
      </c>
      <c r="DQ150" s="107" t="str">
        <f>IF(ISBLANK(DATASHEET!DS138),"",DATASHEET!DS138)</f>
        <v/>
      </c>
      <c r="DR150" s="123" t="str">
        <f t="shared" si="167"/>
        <v/>
      </c>
      <c r="DS150" s="124">
        <f>IFERROR(INDEX(DATASHEET!$A$1:$GG$231,MATCH(L3VA!$A150,DATASHEET!$A$1:$A$231,0),MATCH(L3VA!DT$2,DATASHEET!$A$1:$GG$1,0)),"")</f>
        <v>0</v>
      </c>
      <c r="DT150" s="105" t="str">
        <f>IF(VLOOKUP(L3VA!$A150,DATASHEET!$A$2:$EW$231,117,FALSE)="","",VLOOKUP(L3VA!$A150,DATASHEET!$A$2:$EW$231,117,FALSE))</f>
        <v/>
      </c>
      <c r="DU150" s="105" t="str">
        <f t="shared" si="168"/>
        <v/>
      </c>
      <c r="DV150" s="106" t="str">
        <f>IF(ISBLANK(DATASHEET!DW138),"",DATASHEET!DW138)</f>
        <v>MHA</v>
      </c>
      <c r="DW150" s="107" t="str">
        <f>IF(ISBLANK(DATASHEET!DX138),"",DATASHEET!DX138)</f>
        <v>12B-P&amp;E-7</v>
      </c>
      <c r="DX150" s="123" t="str">
        <f t="shared" si="169"/>
        <v/>
      </c>
      <c r="DY150" s="124" t="str">
        <f>IFERROR(INDEX(DATASHEET!$A$1:$GG$231,MATCH(L3VA!$A150,DATASHEET!$A$1:$A$231,0),MATCH(L3VA!DZ$2,DATASHEET!$A$1:$GG$1,0)),"")</f>
        <v/>
      </c>
      <c r="DZ150" s="105" t="str">
        <f>IF(VLOOKUP(L3VA!$A150,DATASHEET!$A$2:$EW$231,122,FALSE)="","",VLOOKUP(L3VA!$A150,DATASHEET!$A$2:$EW$231,122,FALSE))</f>
        <v/>
      </c>
      <c r="EA150" s="105" t="str">
        <f t="shared" si="170"/>
        <v/>
      </c>
      <c r="EB150" s="106" t="str">
        <f>IF(ISBLANK(DATASHEET!EB138),"",DATASHEET!EB138)</f>
        <v/>
      </c>
      <c r="EC150" s="107" t="str">
        <f>IF(ISBLANK(DATASHEET!EC138),"",DATASHEET!EC138)</f>
        <v/>
      </c>
      <c r="ED150" s="123" t="str">
        <f t="shared" si="171"/>
        <v/>
      </c>
      <c r="EE150" s="124">
        <f>IFERROR(INDEX(DATASHEET!$A$1:$GG$231,MATCH(L3VA!$A150,DATASHEET!$A$1:$A$231,0),MATCH(L3VA!EF$2,DATASHEET!$A$1:$GG$1,0)),"")</f>
        <v>0</v>
      </c>
      <c r="EF150" s="105" t="str">
        <f>IF(VLOOKUP(L3VA!$A150,DATASHEET!$A$2:$EW$231,127,FALSE)="","",VLOOKUP(L3VA!$A150,DATASHEET!$A$2:$EW$231,127,FALSE))</f>
        <v>MHA</v>
      </c>
      <c r="EG150" s="105" t="str">
        <f t="shared" si="172"/>
        <v/>
      </c>
      <c r="EH150" s="106" t="str">
        <f>IF(ISBLANK(DATASHEET!EG138),"",DATASHEET!EG138)</f>
        <v/>
      </c>
      <c r="EI150" s="107" t="str">
        <f>IF(ISBLANK(DATASHEET!EH138),"",DATASHEET!EH138)</f>
        <v/>
      </c>
      <c r="EJ150" s="123" t="str">
        <f t="shared" si="173"/>
        <v/>
      </c>
      <c r="EK150" s="124">
        <f>IFERROR(INDEX(DATASHEET!$A$1:$GG$231,MATCH(L3VA!$A150,DATASHEET!$A$1:$A$231,0),MATCH(L3VA!EL$2,DATASHEET!$A$1:$GG$1,0)),"")</f>
        <v>0</v>
      </c>
      <c r="EL150" s="105" t="str">
        <f>IF(VLOOKUP(L3VA!$A150,DATASHEET!$A$2:$EW$231,132,FALSE)="","",VLOOKUP(L3VA!$A150,DATASHEET!$A$2:$EW$231,132,FALSE))</f>
        <v/>
      </c>
      <c r="EM150" s="105" t="str">
        <f t="shared" si="174"/>
        <v/>
      </c>
      <c r="EN150" s="106" t="str">
        <f>IF(ISBLANK(DATASHEET!EL138),"",DATASHEET!EL138)</f>
        <v/>
      </c>
      <c r="EO150" s="107" t="str">
        <f>IF(ISBLANK(DATASHEET!EM138),"",DATASHEET!EM138)</f>
        <v/>
      </c>
      <c r="EP150" s="123" t="str">
        <f t="shared" si="175"/>
        <v/>
      </c>
      <c r="EQ150" s="124">
        <f>IFERROR(INDEX(DATASHEET!$A$1:$GG$231,MATCH(L3VA!$A150,DATASHEET!$A$1:$A$231,0),MATCH(L3VA!ER$2,DATASHEET!$A$1:$GG$1,0)),"")</f>
        <v>0</v>
      </c>
      <c r="ER150" s="105" t="str">
        <f>IF(VLOOKUP(L3VA!$A150,DATASHEET!$A$2:$EW$231,137,FALSE)="","",VLOOKUP(L3VA!$A150,DATASHEET!$A$2:$EW$231,137,FALSE))</f>
        <v/>
      </c>
      <c r="ES150" s="105" t="str">
        <f t="shared" si="176"/>
        <v/>
      </c>
      <c r="ET150" s="106" t="str">
        <f>IF(ISBLANK(DATASHEET!EQ138),"",DATASHEET!EQ138)</f>
        <v>BG</v>
      </c>
      <c r="EU150" s="107" t="str">
        <f>IF(ISBLANK(DATASHEET!ER138),"",DATASHEET!ER138)</f>
        <v>12C-PY-9</v>
      </c>
      <c r="EV150" s="123" t="str">
        <f t="shared" si="177"/>
        <v/>
      </c>
      <c r="EW150" s="124">
        <f>IFERROR(INDEX(DATASHEET!$A$1:$GG$231,MATCH(L3VA!$A150,DATASHEET!$A$1:$A$231,0),MATCH(L3VA!EX$2,DATASHEET!$A$1:$GG$1,0)),"")</f>
        <v>0</v>
      </c>
      <c r="EX150" s="105" t="str">
        <f>IF(VLOOKUP(L3VA!$A150,DATASHEET!$A$2:$EW$231,142,FALSE)="","",VLOOKUP(L3VA!$A150,DATASHEET!$A$2:$EW$231,142,FALSE))</f>
        <v/>
      </c>
      <c r="EY150" s="105" t="str">
        <f t="shared" si="178"/>
        <v/>
      </c>
      <c r="EZ150" s="106" t="str">
        <f>IF(ISBLANK(DATASHEET!EV138),"",DATASHEET!EV138)</f>
        <v/>
      </c>
      <c r="FA150" s="107" t="str">
        <f>IF(ISBLANK(DATASHEET!EW138),"",DATASHEET!EW138)</f>
        <v/>
      </c>
      <c r="FB150" s="123" t="str">
        <f t="shared" si="179"/>
        <v/>
      </c>
      <c r="FC150" s="124">
        <f>IFERROR(INDEX(DATASHEET!$A$1:$GG$231,MATCH(L3VA!$A150,DATASHEET!$A$1:$A$231,0),MATCH(L3VA!FD$2,DATASHEET!$A$1:$GG$1,0)),"")</f>
        <v>0</v>
      </c>
      <c r="FD150" s="105" t="str">
        <f>IF(VLOOKUP(L3VA!$A150,DATASHEET!$A$2:$FW$231,147,FALSE)="","",VLOOKUP(L3VA!$A150,DATASHEET!$A$2:$FW$231,147,FALSE))</f>
        <v>BG</v>
      </c>
      <c r="FE150" s="105" t="str">
        <f t="shared" si="180"/>
        <v/>
      </c>
      <c r="FF150" s="106" t="str">
        <f>IF(ISBLANK(DATASHEET!FA138),"",DATASHEET!FA138)</f>
        <v/>
      </c>
      <c r="FG150" s="107" t="str">
        <f>IF(ISBLANK(DATASHEET!FB138),"",DATASHEET!FB138)</f>
        <v/>
      </c>
    </row>
    <row r="151" spans="1:163" x14ac:dyDescent="0.25">
      <c r="A151" s="354">
        <f>DATASHEET!A139</f>
        <v>160086</v>
      </c>
      <c r="B151" s="42" t="str">
        <f>DATASHEET!B139</f>
        <v>MCNALLY, Mia</v>
      </c>
      <c r="C151" s="109" t="str">
        <f>DATASHEET!C139</f>
        <v>12KD</v>
      </c>
      <c r="D151" s="110" t="str">
        <f>DATASHEET!D139</f>
        <v>F</v>
      </c>
      <c r="E151" s="110" t="str">
        <f>IFERROR(VLOOKUP(A151,'[5]Y12 Students'!$E$3:$I$271,5,FALSE),"")</f>
        <v>EXTERNAL</v>
      </c>
      <c r="F151" s="110" t="str">
        <f>DATASHEET!E139</f>
        <v>N</v>
      </c>
      <c r="G151" s="110" t="str">
        <f>DATASHEET!F139</f>
        <v>White - Irish</v>
      </c>
      <c r="H151" s="110" t="str">
        <f>DATASHEET!G139</f>
        <v>N</v>
      </c>
      <c r="I151" s="110" t="str">
        <f>DATASHEET!H139</f>
        <v>N</v>
      </c>
      <c r="J151" s="111" t="str">
        <f>DATASHEET!J139</f>
        <v>6.25+ (B/A)</v>
      </c>
      <c r="K151" s="104" t="str">
        <f t="shared" si="129"/>
        <v/>
      </c>
      <c r="L151" s="104" t="str">
        <f t="shared" si="130"/>
        <v/>
      </c>
      <c r="M151" s="336" t="str">
        <f>IF(COUNT(L3VA!$N151,L3VA!$Z151,L3VA!$T151,L3VA!$AF151,L3VA!$AX151,L3VA!$AR151,L3VA!$BJ151,L3VA!$BD151,L3VA!$BP151,L3VA!#REF!,L3VA!$AL151,L3VA!$BV151,L3VA!$CH151,L3VA!$CZ151,L3VA!$CN151,L3VA!$DF151,L3VA!$CB151,L3VA!#REF!,L3VA!$DR151,L3VA!$DX151,L3VA!$ED151,L3VA!$EJ151,L3VA!$EP151,L3VA!$EV151,L3VA!$FB151,L3VA!$DL151)=0,"",AVERAGE(N151,Z151,T151,AF151,AL151,AX151,AR151,BJ151,BD151,BP151,BV151,CH151,CZ151,CN151,DF151,CB151,DR151,DX151,ED151,EJ151,EP151,EV151,FB151,DL151))</f>
        <v/>
      </c>
      <c r="N151" s="123" t="str">
        <f t="shared" si="133"/>
        <v/>
      </c>
      <c r="O151" s="124">
        <f>IFERROR(INDEX(DATASHEET!$A$1:$GG$231,MATCH(L3VA!$A151,DATASHEET!$A$1:$A$231,0),MATCH(L3VA!P$2,DATASHEET!$A$1:$GG$1,0)),"")</f>
        <v>0</v>
      </c>
      <c r="P151" s="105">
        <f>IF(VLOOKUP(L3VA!$A151,DATASHEET!$A$2:$EW$231,22,FALSE)="","",VLOOKUP(L3VA!$A151,DATASHEET!$A$2:$EW$231,22,FALSE))</f>
        <v>1</v>
      </c>
      <c r="Q151" s="105" t="str">
        <f t="shared" si="134"/>
        <v/>
      </c>
      <c r="R151" s="106" t="str">
        <f>IF(ISBLANK(DATASHEET!AF139),"",DATASHEET!AF139)</f>
        <v/>
      </c>
      <c r="S151" s="107" t="str">
        <f>IF(ISBLANK(DATASHEET!AG139),"",DATASHEET!AG139)</f>
        <v/>
      </c>
      <c r="T151" s="123" t="str">
        <f t="shared" si="135"/>
        <v/>
      </c>
      <c r="U151" s="124">
        <f>IFERROR(INDEX(DATASHEET!$A$1:$GG$231,MATCH(L3VA!$A151,DATASHEET!$A$1:$A$231,0),MATCH(L3VA!V$2,DATASHEET!$A$1:$GG$1,0)),"")</f>
        <v>0</v>
      </c>
      <c r="V151" s="105">
        <f>IF(VLOOKUP(L3VA!$A151,DATASHEET!$A$2:$EW$231,27,FALSE)="","",VLOOKUP(L3VA!$A151,DATASHEET!$A$2:$EW$231,27,FALSE))</f>
        <v>1</v>
      </c>
      <c r="W151" s="105" t="str">
        <f t="shared" si="136"/>
        <v/>
      </c>
      <c r="X151" s="106" t="str">
        <f>IF(ISBLANK(DATASHEET!AK139),"",DATASHEET!AK139)</f>
        <v/>
      </c>
      <c r="Y151" s="107" t="str">
        <f>IF(ISBLANK(DATASHEET!AL139),"",DATASHEET!AL139)</f>
        <v/>
      </c>
      <c r="Z151" s="123" t="str">
        <f t="shared" si="137"/>
        <v/>
      </c>
      <c r="AA151" s="124">
        <f>IFERROR(INDEX(DATASHEET!$A$1:$GG$231,MATCH(L3VA!$A151,DATASHEET!$A$1:$A$231,0),MATCH(L3VA!AB$2,DATASHEET!$A$1:$GG$1,0)),"")</f>
        <v>0</v>
      </c>
      <c r="AB151" s="105" t="str">
        <f>IF(VLOOKUP(L3VA!$A151,DATASHEET!$A$2:$EW$231,32,FALSE)="","",VLOOKUP(L3VA!$A151,DATASHEET!$A$2:$EW$231,32,FALSE))</f>
        <v/>
      </c>
      <c r="AC151" s="105" t="str">
        <f t="shared" si="138"/>
        <v/>
      </c>
      <c r="AD151" s="106" t="str">
        <f>IF(ISBLANK(DATASHEET!AP139),"",DATASHEET!AP139)</f>
        <v/>
      </c>
      <c r="AE151" s="107" t="str">
        <f>IF(ISBLANK(DATASHEET!AQ139),"",DATASHEET!AQ139)</f>
        <v/>
      </c>
      <c r="AF151" s="123" t="str">
        <f t="shared" si="139"/>
        <v/>
      </c>
      <c r="AG151" s="124">
        <f>IFERROR(INDEX(DATASHEET!$A$1:$GG$231,MATCH(L3VA!$A151,DATASHEET!$A$1:$A$231,0),MATCH(L3VA!AH$2,DATASHEET!$A$1:$GG$1,0)),"")</f>
        <v>0</v>
      </c>
      <c r="AH151" s="105" t="str">
        <f>IF(VLOOKUP(L3VA!$A151,DATASHEET!$A$2:$EW$231,37,FALSE)="","",VLOOKUP(L3VA!$A151,DATASHEET!$A$2:$EW$231,37,FALSE))</f>
        <v/>
      </c>
      <c r="AI151" s="105" t="str">
        <f t="shared" si="140"/>
        <v/>
      </c>
      <c r="AJ151" s="106" t="str">
        <f>IF(ISBLANK(DATASHEET!AU139),"",DATASHEET!AU139)</f>
        <v/>
      </c>
      <c r="AK151" s="107" t="str">
        <f>IF(ISBLANK(DATASHEET!AV139),"",DATASHEET!AV139)</f>
        <v/>
      </c>
      <c r="AL151" s="123" t="str">
        <f t="shared" si="141"/>
        <v/>
      </c>
      <c r="AM151" s="124">
        <f>IFERROR(INDEX(DATASHEET!$A$1:$GG$231,MATCH(L3VA!$A151,DATASHEET!$A$1:$A$231,0),MATCH(L3VA!AN$2,DATASHEET!$A$1:$GG$1,0)),"")</f>
        <v>0</v>
      </c>
      <c r="AN151" s="105" t="str">
        <f>IF(VLOOKUP(L3VA!$A151,DATASHEET!$A$2:$EW$231,42,FALSE)="","",VLOOKUP(L3VA!$A151,DATASHEET!$A$2:$EW$231,42,FALSE))</f>
        <v/>
      </c>
      <c r="AO151" s="105" t="str">
        <f t="shared" si="142"/>
        <v/>
      </c>
      <c r="AP151" s="106" t="str">
        <f>IF(ISBLANK(DATASHEET!AZ139),"",DATASHEET!AZ139)</f>
        <v/>
      </c>
      <c r="AQ151" s="107" t="str">
        <f>IF(ISBLANK(DATASHEET!BA139),"",DATASHEET!BA139)</f>
        <v/>
      </c>
      <c r="AR151" s="123" t="str">
        <f t="shared" si="143"/>
        <v/>
      </c>
      <c r="AS151" s="124">
        <f>IFERROR(INDEX(DATASHEET!$A$1:$GG$231,MATCH(L3VA!$A151,DATASHEET!$A$1:$A$231,0),MATCH(L3VA!AT$2,DATASHEET!$A$1:$GG$1,0)),"")</f>
        <v>0</v>
      </c>
      <c r="AT151" s="105" t="str">
        <f>IF(VLOOKUP(L3VA!$A151,DATASHEET!$A$2:$EW$231,47,FALSE)="","",VLOOKUP(L3VA!$A151,DATASHEET!$A$2:$EW$231,47,FALSE))</f>
        <v/>
      </c>
      <c r="AU151" s="105" t="str">
        <f t="shared" si="144"/>
        <v/>
      </c>
      <c r="AV151" s="106" t="str">
        <f>IF(ISBLANK(DATASHEET!BE139),"",DATASHEET!BE139)</f>
        <v/>
      </c>
      <c r="AW151" s="107" t="str">
        <f>IF(ISBLANK(DATASHEET!BF139),"",DATASHEET!BF139)</f>
        <v/>
      </c>
      <c r="AX151" s="123" t="str">
        <f t="shared" si="145"/>
        <v/>
      </c>
      <c r="AY151" s="124">
        <f>IFERROR(INDEX(DATASHEET!$A$1:$GG$231,MATCH(L3VA!$A151,DATASHEET!$A$1:$A$231,0),MATCH(L3VA!AZ$2,DATASHEET!$A$1:$GG$1,0)),"")</f>
        <v>0</v>
      </c>
      <c r="AZ151" s="105" t="str">
        <f>IF(VLOOKUP(L3VA!$A151,DATASHEET!$A$2:$EW$231,52,FALSE)="","",VLOOKUP(L3VA!$A151,DATASHEET!$A$2:$EW$231,52,FALSE))</f>
        <v/>
      </c>
      <c r="BA151" s="105" t="str">
        <f t="shared" si="146"/>
        <v/>
      </c>
      <c r="BB151" s="106" t="str">
        <f>IF(ISBLANK(DATASHEET!BJ139),"",DATASHEET!BJ139)</f>
        <v/>
      </c>
      <c r="BC151" s="107" t="str">
        <f>IF(ISBLANK(DATASHEET!BK139),"",DATASHEET!BK139)</f>
        <v/>
      </c>
      <c r="BD151" s="123" t="str">
        <f t="shared" si="147"/>
        <v/>
      </c>
      <c r="BE151" s="124">
        <f>IFERROR(INDEX(DATASHEET!$A$1:$GG$231,MATCH(L3VA!$A151,DATASHEET!$A$1:$A$231,0),MATCH(L3VA!BF$2,DATASHEET!$A$1:$GG$1,0)),"")</f>
        <v>0</v>
      </c>
      <c r="BF151" s="105" t="str">
        <f>IF(VLOOKUP(L3VA!$A151,DATASHEET!$A$2:$EW$231,57,FALSE)="","",VLOOKUP(L3VA!$A151,DATASHEET!$A$2:$EW$231,57,FALSE))</f>
        <v/>
      </c>
      <c r="BG151" s="105" t="str">
        <f t="shared" si="148"/>
        <v/>
      </c>
      <c r="BH151" s="106" t="str">
        <f>IF(ISBLANK(DATASHEET!BO139),"",DATASHEET!BO139)</f>
        <v>DHO</v>
      </c>
      <c r="BI151" s="107" t="str">
        <f>IF(ISBLANK(DATASHEET!BP139),"",DATASHEET!BP139)</f>
        <v>12A-EC-4</v>
      </c>
      <c r="BJ151" s="123" t="str">
        <f t="shared" si="149"/>
        <v/>
      </c>
      <c r="BK151" s="124">
        <f>IFERROR(INDEX(DATASHEET!$A$1:$GG$231,MATCH(L3VA!$A151,DATASHEET!$A$1:$A$231,0),MATCH(L3VA!BL$2,DATASHEET!$A$1:$GG$1,0)),"")</f>
        <v>0</v>
      </c>
      <c r="BL151" s="105" t="str">
        <f>IF(VLOOKUP(L3VA!$A151,DATASHEET!$A$2:$EW$231,62,FALSE)="","",VLOOKUP(L3VA!$A151,DATASHEET!$A$2:$EW$231,62,FALSE))</f>
        <v/>
      </c>
      <c r="BM151" s="105" t="str">
        <f t="shared" si="150"/>
        <v/>
      </c>
      <c r="BN151" s="106" t="str">
        <f>IF(ISBLANK(DATASHEET!BT139),"",DATASHEET!BT139)</f>
        <v/>
      </c>
      <c r="BO151" s="107" t="str">
        <f>IF(ISBLANK(DATASHEET!BU139),"",DATASHEET!BU139)</f>
        <v/>
      </c>
      <c r="BP151" s="123" t="str">
        <f t="shared" si="151"/>
        <v/>
      </c>
      <c r="BQ151" s="124">
        <f>IFERROR(INDEX(DATASHEET!$A$1:$GG$231,MATCH(L3VA!$A151,DATASHEET!$A$1:$A$231,0),MATCH(L3VA!BR$2,DATASHEET!$A$1:$GG$1,0)),"")</f>
        <v>0</v>
      </c>
      <c r="BR151" s="105" t="str">
        <f>IF(VLOOKUP(L3VA!$A151,DATASHEET!$A$2:$EW$231,67,FALSE)="","",VLOOKUP(L3VA!$A151,DATASHEET!$A$2:$EW$231,67,FALSE))</f>
        <v>DHO</v>
      </c>
      <c r="BS151" s="105" t="str">
        <f t="shared" si="152"/>
        <v/>
      </c>
      <c r="BT151" s="106" t="str">
        <f>IF(ISBLANK(DATASHEET!BY139),"",DATASHEET!BY139)</f>
        <v/>
      </c>
      <c r="BU151" s="107" t="str">
        <f>IF(ISBLANK(DATASHEET!BZ139),"",DATASHEET!BZ139)</f>
        <v/>
      </c>
      <c r="BV151" s="123" t="str">
        <f t="shared" si="153"/>
        <v/>
      </c>
      <c r="BW151" s="124">
        <f>IFERROR(INDEX(DATASHEET!$A$1:$GG$231,MATCH(L3VA!$A151,DATASHEET!$A$1:$A$231,0),MATCH(L3VA!BX$2,DATASHEET!$A$1:$GG$1,0)),"")</f>
        <v>0</v>
      </c>
      <c r="BX151" s="105" t="str">
        <f>IF(VLOOKUP(L3VA!$A151,DATASHEET!$A$2:$EW$231,77,FALSE)="","",VLOOKUP(L3VA!$A151,DATASHEET!$A$2:$EW$231,77,FALSE))</f>
        <v/>
      </c>
      <c r="BY151" s="105" t="str">
        <f t="shared" si="154"/>
        <v/>
      </c>
      <c r="BZ151" s="106" t="str">
        <f>IF(ISBLANK(DATASHEET!CI139),"",DATASHEET!CI139)</f>
        <v/>
      </c>
      <c r="CA151" s="107" t="str">
        <f>IF(ISBLANK(DATASHEET!CJ139),"",DATASHEET!CJ139)</f>
        <v/>
      </c>
      <c r="CB151" s="123" t="str">
        <f t="shared" si="155"/>
        <v/>
      </c>
      <c r="CC151" s="124">
        <f>IFERROR(INDEX(DATASHEET!$A$1:$GG$231,MATCH(L3VA!$A151,DATASHEET!$A$1:$A$231,0),MATCH(L3VA!CD$2,DATASHEET!$A$1:$GG$1,0)),"")</f>
        <v>0</v>
      </c>
      <c r="CD151" s="105" t="str">
        <f>IF(VLOOKUP(L3VA!$A151,DATASHEET!$A$2:$EW$231,82,FALSE)="","",VLOOKUP(L3VA!$A151,DATASHEET!$A$2:$EW$231,82,FALSE))</f>
        <v>CR</v>
      </c>
      <c r="CE151" s="105" t="str">
        <f t="shared" si="156"/>
        <v/>
      </c>
      <c r="CF151" s="106" t="str">
        <f>IF(ISBLANK(DATASHEET!CN139),"",DATASHEET!CN139)</f>
        <v/>
      </c>
      <c r="CG151" s="107" t="str">
        <f>IF(ISBLANK(DATASHEET!CO139),"",DATASHEET!CO139)</f>
        <v/>
      </c>
      <c r="CH151" s="123" t="str">
        <f t="shared" si="157"/>
        <v/>
      </c>
      <c r="CI151" s="124">
        <f>IFERROR(INDEX(DATASHEET!$A$1:$GG$231,MATCH(L3VA!$A151,DATASHEET!$A$1:$A$231,0),MATCH(L3VA!CJ$2,DATASHEET!$A$1:$GG$1,0)),"")</f>
        <v>0</v>
      </c>
      <c r="CJ151" s="105" t="str">
        <f>IF(VLOOKUP(L3VA!$A151,DATASHEET!$A$2:$EW$231,87,FALSE)="","",VLOOKUP(L3VA!$A151,DATASHEET!$A$2:$EW$231,87,FALSE))</f>
        <v/>
      </c>
      <c r="CK151" s="105" t="str">
        <f t="shared" si="131"/>
        <v/>
      </c>
      <c r="CL151" s="106" t="str">
        <f>IF(ISBLANK(DATASHEET!CS139),"",DATASHEET!CS139)</f>
        <v/>
      </c>
      <c r="CM151" s="107" t="str">
        <f>IF(ISBLANK(DATASHEET!CT139),"",DATASHEET!CT139)</f>
        <v/>
      </c>
      <c r="CN151" s="123" t="str">
        <f t="shared" si="158"/>
        <v/>
      </c>
      <c r="CO151" s="124">
        <f>IFERROR(INDEX(DATASHEET!$A$1:$GG$231,MATCH(L3VA!$A151,DATASHEET!$A$1:$A$231,0),MATCH(L3VA!CP$2,DATASHEET!$A$1:$GG$1,0)),"")</f>
        <v>0</v>
      </c>
      <c r="CP151" s="105" t="str">
        <f>IF(VLOOKUP(L3VA!$A151,DATASHEET!$A$2:$EW$231,92,FALSE)="","",VLOOKUP(L3VA!$A151,DATASHEET!$A$2:$EW$231,92,FALSE))</f>
        <v/>
      </c>
      <c r="CQ151" s="105" t="str">
        <f t="shared" si="159"/>
        <v/>
      </c>
      <c r="CR151" s="106" t="str">
        <f>IF(ISBLANK(DATASHEET!CX139),"",DATASHEET!CX139)</f>
        <v/>
      </c>
      <c r="CS151" s="107" t="str">
        <f>IF(ISBLANK(DATASHEET!CY139),"",DATASHEET!CY139)</f>
        <v/>
      </c>
      <c r="CT151" s="123" t="str">
        <f t="shared" si="160"/>
        <v/>
      </c>
      <c r="CU151" s="124">
        <f>IFERROR(INDEX(DATASHEET!$A$1:$GG$231,MATCH(L3VA!$A151,DATASHEET!$A$1:$A$231,0),MATCH(L3VA!CV$2,DATASHEET!$A$1:$GG$1,0)),"")</f>
        <v>0</v>
      </c>
      <c r="CV151" s="105" t="str">
        <f>IF(VLOOKUP(L3VA!$A151,DATASHEET!$A$2:$EW$231,107,FALSE)="","",VLOOKUP(L3VA!$A151,DATASHEET!$A$2:$EW$231,107,FALSE))</f>
        <v/>
      </c>
      <c r="CW151" s="105" t="str">
        <f t="shared" si="161"/>
        <v/>
      </c>
      <c r="CX151" s="106" t="str">
        <f>IF(ISBLANK(DATASHEET!DC139),"",DATASHEET!DC139)</f>
        <v/>
      </c>
      <c r="CY151" s="107" t="str">
        <f>IF(ISBLANK(DATASHEET!DD139),"",DATASHEET!DD139)</f>
        <v/>
      </c>
      <c r="CZ151" s="123" t="str">
        <f t="shared" si="162"/>
        <v/>
      </c>
      <c r="DA151" s="124">
        <f>IFERROR(INDEX(DATASHEET!$A$1:$GG$231,MATCH(L3VA!$A151,DATASHEET!$A$1:$A$231,0),MATCH(L3VA!DB$2,DATASHEET!$A$1:$GG$1,0)),"")</f>
        <v>0</v>
      </c>
      <c r="DB151" s="105" t="str">
        <f>IF(VLOOKUP(L3VA!$A151,DATASHEET!$A$2:$EW$231,97,FALSE)="","",VLOOKUP(L3VA!$A151,DATASHEET!$A$2:$EW$231,97,FALSE))</f>
        <v/>
      </c>
      <c r="DC151" s="105" t="str">
        <f t="shared" si="163"/>
        <v/>
      </c>
      <c r="DD151" s="106" t="str">
        <f>IF(ISBLANK(DATASHEET!DH139),"",DATASHEET!DH139)</f>
        <v/>
      </c>
      <c r="DE151" s="107" t="str">
        <f>IF(ISBLANK(DATASHEET!DI139),"",DATASHEET!DI139)</f>
        <v/>
      </c>
      <c r="DF151" s="123" t="str">
        <f t="shared" si="164"/>
        <v/>
      </c>
      <c r="DG151" s="124">
        <f>IFERROR(INDEX(DATASHEET!$A$1:$GG$231,MATCH(L3VA!$A151,DATASHEET!$A$1:$A$231,0),MATCH(L3VA!DH$2,DATASHEET!$A$1:$GG$1,0)),"")</f>
        <v>0</v>
      </c>
      <c r="DH151" s="105" t="str">
        <f>IF(VLOOKUP(L3VA!$A151,DATASHEET!$A$2:$EW$231,102,FALSE)="","",VLOOKUP(L3VA!$A151,DATASHEET!$A$2:$EW$231,102,FALSE))</f>
        <v/>
      </c>
      <c r="DI151" s="105" t="str">
        <f t="shared" si="165"/>
        <v/>
      </c>
      <c r="DJ151" s="106" t="str">
        <f>IF(ISBLANK(DATASHEET!DM139),"",DATASHEET!DM139)</f>
        <v/>
      </c>
      <c r="DK151" s="107" t="str">
        <f>IF(ISBLANK(DATASHEET!DN139),"",DATASHEET!DN139)</f>
        <v/>
      </c>
      <c r="DL151" s="123" t="str">
        <f t="shared" si="166"/>
        <v/>
      </c>
      <c r="DM151" s="124">
        <f>IFERROR(INDEX(DATASHEET!$A$1:$GG$231,MATCH(L3VA!$A151,DATASHEET!$A$1:$A$231,0),MATCH(L3VA!DN$2,DATASHEET!$A$1:$GG$1,0)),"")</f>
        <v>0</v>
      </c>
      <c r="DN151" s="105" t="str">
        <f>IF(VLOOKUP(L3VA!$A151,DATASHEET!$A$2:$FW$231,112,FALSE)="","",VLOOKUP(L3VA!$A151,DATASHEET!$A$2:$FW$231,112,FALSE))</f>
        <v/>
      </c>
      <c r="DO151" s="105" t="str">
        <f t="shared" si="132"/>
        <v/>
      </c>
      <c r="DP151" s="106" t="str">
        <f>IF(ISBLANK(DATASHEET!DR139),"",DATASHEET!DR139)</f>
        <v/>
      </c>
      <c r="DQ151" s="107" t="str">
        <f>IF(ISBLANK(DATASHEET!DS139),"",DATASHEET!DS139)</f>
        <v/>
      </c>
      <c r="DR151" s="123" t="str">
        <f t="shared" si="167"/>
        <v/>
      </c>
      <c r="DS151" s="124">
        <f>IFERROR(INDEX(DATASHEET!$A$1:$GG$231,MATCH(L3VA!$A151,DATASHEET!$A$1:$A$231,0),MATCH(L3VA!DT$2,DATASHEET!$A$1:$GG$1,0)),"")</f>
        <v>0</v>
      </c>
      <c r="DT151" s="105" t="str">
        <f>IF(VLOOKUP(L3VA!$A151,DATASHEET!$A$2:$EW$231,117,FALSE)="","",VLOOKUP(L3VA!$A151,DATASHEET!$A$2:$EW$231,117,FALSE))</f>
        <v/>
      </c>
      <c r="DU151" s="105" t="str">
        <f t="shared" si="168"/>
        <v/>
      </c>
      <c r="DV151" s="106" t="str">
        <f>IF(ISBLANK(DATASHEET!DW139),"",DATASHEET!DW139)</f>
        <v>GRY</v>
      </c>
      <c r="DW151" s="107" t="str">
        <f>IF(ISBLANK(DATASHEET!DX139),"",DATASHEET!DX139)</f>
        <v>12E-P&amp;E-5</v>
      </c>
      <c r="DX151" s="123" t="str">
        <f t="shared" si="169"/>
        <v/>
      </c>
      <c r="DY151" s="124" t="str">
        <f>IFERROR(INDEX(DATASHEET!$A$1:$GG$231,MATCH(L3VA!$A151,DATASHEET!$A$1:$A$231,0),MATCH(L3VA!DZ$2,DATASHEET!$A$1:$GG$1,0)),"")</f>
        <v/>
      </c>
      <c r="DZ151" s="105" t="str">
        <f>IF(VLOOKUP(L3VA!$A151,DATASHEET!$A$2:$EW$231,122,FALSE)="","",VLOOKUP(L3VA!$A151,DATASHEET!$A$2:$EW$231,122,FALSE))</f>
        <v/>
      </c>
      <c r="EA151" s="105" t="str">
        <f t="shared" si="170"/>
        <v/>
      </c>
      <c r="EB151" s="106" t="str">
        <f>IF(ISBLANK(DATASHEET!EB139),"",DATASHEET!EB139)</f>
        <v/>
      </c>
      <c r="EC151" s="107" t="str">
        <f>IF(ISBLANK(DATASHEET!EC139),"",DATASHEET!EC139)</f>
        <v/>
      </c>
      <c r="ED151" s="123" t="str">
        <f t="shared" si="171"/>
        <v/>
      </c>
      <c r="EE151" s="124">
        <f>IFERROR(INDEX(DATASHEET!$A$1:$GG$231,MATCH(L3VA!$A151,DATASHEET!$A$1:$A$231,0),MATCH(L3VA!EF$2,DATASHEET!$A$1:$GG$1,0)),"")</f>
        <v>0</v>
      </c>
      <c r="EF151" s="105" t="str">
        <f>IF(VLOOKUP(L3VA!$A151,DATASHEET!$A$2:$EW$231,127,FALSE)="","",VLOOKUP(L3VA!$A151,DATASHEET!$A$2:$EW$231,127,FALSE))</f>
        <v>GRY</v>
      </c>
      <c r="EG151" s="105" t="str">
        <f t="shared" si="172"/>
        <v/>
      </c>
      <c r="EH151" s="106" t="str">
        <f>IF(ISBLANK(DATASHEET!EG139),"",DATASHEET!EG139)</f>
        <v/>
      </c>
      <c r="EI151" s="107" t="str">
        <f>IF(ISBLANK(DATASHEET!EH139),"",DATASHEET!EH139)</f>
        <v/>
      </c>
      <c r="EJ151" s="123" t="str">
        <f t="shared" si="173"/>
        <v/>
      </c>
      <c r="EK151" s="124">
        <f>IFERROR(INDEX(DATASHEET!$A$1:$GG$231,MATCH(L3VA!$A151,DATASHEET!$A$1:$A$231,0),MATCH(L3VA!EL$2,DATASHEET!$A$1:$GG$1,0)),"")</f>
        <v>0</v>
      </c>
      <c r="EL151" s="105" t="str">
        <f>IF(VLOOKUP(L3VA!$A151,DATASHEET!$A$2:$EW$231,132,FALSE)="","",VLOOKUP(L3VA!$A151,DATASHEET!$A$2:$EW$231,132,FALSE))</f>
        <v/>
      </c>
      <c r="EM151" s="105" t="str">
        <f t="shared" si="174"/>
        <v/>
      </c>
      <c r="EN151" s="106" t="str">
        <f>IF(ISBLANK(DATASHEET!EL139),"",DATASHEET!EL139)</f>
        <v>MSA</v>
      </c>
      <c r="EO151" s="107" t="str">
        <f>IF(ISBLANK(DATASHEET!EM139),"",DATASHEET!EM139)</f>
        <v>12C-PO-8</v>
      </c>
      <c r="EP151" s="123" t="str">
        <f t="shared" si="175"/>
        <v/>
      </c>
      <c r="EQ151" s="124">
        <f>IFERROR(INDEX(DATASHEET!$A$1:$GG$231,MATCH(L3VA!$A151,DATASHEET!$A$1:$A$231,0),MATCH(L3VA!ER$2,DATASHEET!$A$1:$GG$1,0)),"")</f>
        <v>0</v>
      </c>
      <c r="ER151" s="105" t="str">
        <f>IF(VLOOKUP(L3VA!$A151,DATASHEET!$A$2:$EW$231,137,FALSE)="","",VLOOKUP(L3VA!$A151,DATASHEET!$A$2:$EW$231,137,FALSE))</f>
        <v/>
      </c>
      <c r="ES151" s="105" t="str">
        <f t="shared" si="176"/>
        <v/>
      </c>
      <c r="ET151" s="106" t="str">
        <f>IF(ISBLANK(DATASHEET!EQ139),"",DATASHEET!EQ139)</f>
        <v/>
      </c>
      <c r="EU151" s="107" t="str">
        <f>IF(ISBLANK(DATASHEET!ER139),"",DATASHEET!ER139)</f>
        <v/>
      </c>
      <c r="EV151" s="123" t="str">
        <f t="shared" si="177"/>
        <v/>
      </c>
      <c r="EW151" s="124">
        <f>IFERROR(INDEX(DATASHEET!$A$1:$GG$231,MATCH(L3VA!$A151,DATASHEET!$A$1:$A$231,0),MATCH(L3VA!EX$2,DATASHEET!$A$1:$GG$1,0)),"")</f>
        <v>0</v>
      </c>
      <c r="EX151" s="105" t="str">
        <f>IF(VLOOKUP(L3VA!$A151,DATASHEET!$A$2:$EW$231,142,FALSE)="","",VLOOKUP(L3VA!$A151,DATASHEET!$A$2:$EW$231,142,FALSE))</f>
        <v>MSA</v>
      </c>
      <c r="EY151" s="105" t="str">
        <f t="shared" si="178"/>
        <v/>
      </c>
      <c r="EZ151" s="106" t="str">
        <f>IF(ISBLANK(DATASHEET!EV139),"",DATASHEET!EV139)</f>
        <v/>
      </c>
      <c r="FA151" s="107" t="str">
        <f>IF(ISBLANK(DATASHEET!EW139),"",DATASHEET!EW139)</f>
        <v/>
      </c>
      <c r="FB151" s="123" t="str">
        <f t="shared" si="179"/>
        <v/>
      </c>
      <c r="FC151" s="124">
        <f>IFERROR(INDEX(DATASHEET!$A$1:$GG$231,MATCH(L3VA!$A151,DATASHEET!$A$1:$A$231,0),MATCH(L3VA!FD$2,DATASHEET!$A$1:$GG$1,0)),"")</f>
        <v>0</v>
      </c>
      <c r="FD151" s="105" t="str">
        <f>IF(VLOOKUP(L3VA!$A151,DATASHEET!$A$2:$FW$231,147,FALSE)="","",VLOOKUP(L3VA!$A151,DATASHEET!$A$2:$FW$231,147,FALSE))</f>
        <v/>
      </c>
      <c r="FE151" s="105" t="str">
        <f t="shared" si="180"/>
        <v/>
      </c>
      <c r="FF151" s="106" t="str">
        <f>IF(ISBLANK(DATASHEET!FA139),"",DATASHEET!FA139)</f>
        <v/>
      </c>
      <c r="FG151" s="107" t="str">
        <f>IF(ISBLANK(DATASHEET!FB139),"",DATASHEET!FB139)</f>
        <v/>
      </c>
    </row>
    <row r="152" spans="1:163" x14ac:dyDescent="0.25">
      <c r="A152" s="354">
        <f>DATASHEET!A140</f>
        <v>160028</v>
      </c>
      <c r="B152" s="42" t="str">
        <f>DATASHEET!B140</f>
        <v>MENON, Sujit</v>
      </c>
      <c r="C152" s="109" t="str">
        <f>DATASHEET!C140</f>
        <v>12JW</v>
      </c>
      <c r="D152" s="110" t="str">
        <f>DATASHEET!D140</f>
        <v>M</v>
      </c>
      <c r="E152" s="110" t="str">
        <f>IFERROR(VLOOKUP(A152,'[5]Y12 Students'!$E$3:$I$271,5,FALSE),"")</f>
        <v>INTERNAL</v>
      </c>
      <c r="F152" s="110" t="str">
        <f>DATASHEET!E140</f>
        <v>N</v>
      </c>
      <c r="G152" s="110" t="str">
        <f>DATASHEET!F140</f>
        <v>Indian</v>
      </c>
      <c r="H152" s="110" t="str">
        <f>DATASHEET!G140</f>
        <v>N</v>
      </c>
      <c r="I152" s="110" t="str">
        <f>DATASHEET!H140</f>
        <v>N</v>
      </c>
      <c r="J152" s="111" t="str">
        <f>DATASHEET!J140</f>
        <v>2.5+ (D/C)</v>
      </c>
      <c r="K152" s="104" t="str">
        <f t="shared" si="129"/>
        <v/>
      </c>
      <c r="L152" s="104" t="str">
        <f t="shared" si="130"/>
        <v/>
      </c>
      <c r="M152" s="336" t="str">
        <f>IF(COUNT(L3VA!$N152,L3VA!$Z152,L3VA!$T152,L3VA!$AF152,L3VA!$AX152,L3VA!$AR152,L3VA!$BJ152,L3VA!$BD152,L3VA!$BP152,L3VA!#REF!,L3VA!$AL152,L3VA!$BV152,L3VA!$CH152,L3VA!$CZ152,L3VA!$CN152,L3VA!$DF152,L3VA!$CB152,L3VA!#REF!,L3VA!$DR152,L3VA!$DX152,L3VA!$ED152,L3VA!$EJ152,L3VA!$EP152,L3VA!$EV152,L3VA!$FB152,L3VA!$DL152)=0,"",AVERAGE(N152,Z152,T152,AF152,AL152,AX152,AR152,BJ152,BD152,BP152,BV152,CH152,CZ152,CN152,DF152,CB152,DR152,DX152,ED152,EJ152,EP152,EV152,FB152,DL152))</f>
        <v/>
      </c>
      <c r="N152" s="123" t="str">
        <f t="shared" si="133"/>
        <v/>
      </c>
      <c r="O152" s="124">
        <f>IFERROR(INDEX(DATASHEET!$A$1:$GG$231,MATCH(L3VA!$A152,DATASHEET!$A$1:$A$231,0),MATCH(L3VA!P$2,DATASHEET!$A$1:$GG$1,0)),"")</f>
        <v>0</v>
      </c>
      <c r="P152" s="105">
        <f>IF(VLOOKUP(L3VA!$A152,DATASHEET!$A$2:$EW$231,22,FALSE)="","",VLOOKUP(L3VA!$A152,DATASHEET!$A$2:$EW$231,22,FALSE))</f>
        <v>0</v>
      </c>
      <c r="Q152" s="105" t="str">
        <f t="shared" si="134"/>
        <v/>
      </c>
      <c r="R152" s="106" t="str">
        <f>IF(ISBLANK(DATASHEET!AF140),"",DATASHEET!AF140)</f>
        <v/>
      </c>
      <c r="S152" s="107" t="str">
        <f>IF(ISBLANK(DATASHEET!AG140),"",DATASHEET!AG140)</f>
        <v/>
      </c>
      <c r="T152" s="123" t="str">
        <f t="shared" si="135"/>
        <v/>
      </c>
      <c r="U152" s="124">
        <f>IFERROR(INDEX(DATASHEET!$A$1:$GG$231,MATCH(L3VA!$A152,DATASHEET!$A$1:$A$231,0),MATCH(L3VA!V$2,DATASHEET!$A$1:$GG$1,0)),"")</f>
        <v>0</v>
      </c>
      <c r="V152" s="105">
        <f>IF(VLOOKUP(L3VA!$A152,DATASHEET!$A$2:$EW$231,27,FALSE)="","",VLOOKUP(L3VA!$A152,DATASHEET!$A$2:$EW$231,27,FALSE))</f>
        <v>0</v>
      </c>
      <c r="W152" s="105" t="str">
        <f t="shared" si="136"/>
        <v/>
      </c>
      <c r="X152" s="106" t="str">
        <f>IF(ISBLANK(DATASHEET!AK140),"",DATASHEET!AK140)</f>
        <v/>
      </c>
      <c r="Y152" s="107" t="str">
        <f>IF(ISBLANK(DATASHEET!AL140),"",DATASHEET!AL140)</f>
        <v/>
      </c>
      <c r="Z152" s="123" t="str">
        <f t="shared" si="137"/>
        <v/>
      </c>
      <c r="AA152" s="124">
        <f>IFERROR(INDEX(DATASHEET!$A$1:$GG$231,MATCH(L3VA!$A152,DATASHEET!$A$1:$A$231,0),MATCH(L3VA!AB$2,DATASHEET!$A$1:$GG$1,0)),"")</f>
        <v>0</v>
      </c>
      <c r="AB152" s="105" t="str">
        <f>IF(VLOOKUP(L3VA!$A152,DATASHEET!$A$2:$EW$231,32,FALSE)="","",VLOOKUP(L3VA!$A152,DATASHEET!$A$2:$EW$231,32,FALSE))</f>
        <v/>
      </c>
      <c r="AC152" s="105" t="str">
        <f t="shared" si="138"/>
        <v/>
      </c>
      <c r="AD152" s="106" t="str">
        <f>IF(ISBLANK(DATASHEET!AP140),"",DATASHEET!AP140)</f>
        <v>ASM</v>
      </c>
      <c r="AE152" s="107" t="str">
        <f>IF(ISBLANK(DATASHEET!AQ140),"",DATASHEET!AQ140)</f>
        <v>12A-BE-1</v>
      </c>
      <c r="AF152" s="123" t="str">
        <f t="shared" si="139"/>
        <v/>
      </c>
      <c r="AG152" s="124">
        <f>IFERROR(INDEX(DATASHEET!$A$1:$GG$231,MATCH(L3VA!$A152,DATASHEET!$A$1:$A$231,0),MATCH(L3VA!AH$2,DATASHEET!$A$1:$GG$1,0)),"")</f>
        <v>0</v>
      </c>
      <c r="AH152" s="105" t="str">
        <f>IF(VLOOKUP(L3VA!$A152,DATASHEET!$A$2:$EW$231,37,FALSE)="","",VLOOKUP(L3VA!$A152,DATASHEET!$A$2:$EW$231,37,FALSE))</f>
        <v/>
      </c>
      <c r="AI152" s="105" t="str">
        <f t="shared" si="140"/>
        <v/>
      </c>
      <c r="AJ152" s="106" t="str">
        <f>IF(ISBLANK(DATASHEET!AU140),"",DATASHEET!AU140)</f>
        <v/>
      </c>
      <c r="AK152" s="107" t="str">
        <f>IF(ISBLANK(DATASHEET!AV140),"",DATASHEET!AV140)</f>
        <v/>
      </c>
      <c r="AL152" s="123" t="str">
        <f t="shared" si="141"/>
        <v/>
      </c>
      <c r="AM152" s="124">
        <f>IFERROR(INDEX(DATASHEET!$A$1:$GG$231,MATCH(L3VA!$A152,DATASHEET!$A$1:$A$231,0),MATCH(L3VA!AN$2,DATASHEET!$A$1:$GG$1,0)),"")</f>
        <v>0</v>
      </c>
      <c r="AN152" s="105" t="str">
        <f>IF(VLOOKUP(L3VA!$A152,DATASHEET!$A$2:$EW$231,42,FALSE)="","",VLOOKUP(L3VA!$A152,DATASHEET!$A$2:$EW$231,42,FALSE))</f>
        <v>ASM</v>
      </c>
      <c r="AO152" s="105" t="str">
        <f t="shared" si="142"/>
        <v/>
      </c>
      <c r="AP152" s="106" t="str">
        <f>IF(ISBLANK(DATASHEET!AZ140),"",DATASHEET!AZ140)</f>
        <v/>
      </c>
      <c r="AQ152" s="107" t="str">
        <f>IF(ISBLANK(DATASHEET!BA140),"",DATASHEET!BA140)</f>
        <v/>
      </c>
      <c r="AR152" s="123" t="str">
        <f t="shared" si="143"/>
        <v/>
      </c>
      <c r="AS152" s="124">
        <f>IFERROR(INDEX(DATASHEET!$A$1:$GG$231,MATCH(L3VA!$A152,DATASHEET!$A$1:$A$231,0),MATCH(L3VA!AT$2,DATASHEET!$A$1:$GG$1,0)),"")</f>
        <v>0</v>
      </c>
      <c r="AT152" s="105" t="str">
        <f>IF(VLOOKUP(L3VA!$A152,DATASHEET!$A$2:$EW$231,47,FALSE)="","",VLOOKUP(L3VA!$A152,DATASHEET!$A$2:$EW$231,47,FALSE))</f>
        <v/>
      </c>
      <c r="AU152" s="105" t="str">
        <f t="shared" si="144"/>
        <v/>
      </c>
      <c r="AV152" s="106" t="str">
        <f>IF(ISBLANK(DATASHEET!BE140),"",DATASHEET!BE140)</f>
        <v/>
      </c>
      <c r="AW152" s="107" t="str">
        <f>IF(ISBLANK(DATASHEET!BF140),"",DATASHEET!BF140)</f>
        <v/>
      </c>
      <c r="AX152" s="123" t="str">
        <f t="shared" si="145"/>
        <v/>
      </c>
      <c r="AY152" s="124">
        <f>IFERROR(INDEX(DATASHEET!$A$1:$GG$231,MATCH(L3VA!$A152,DATASHEET!$A$1:$A$231,0),MATCH(L3VA!AZ$2,DATASHEET!$A$1:$GG$1,0)),"")</f>
        <v>0</v>
      </c>
      <c r="AZ152" s="105" t="str">
        <f>IF(VLOOKUP(L3VA!$A152,DATASHEET!$A$2:$EW$231,52,FALSE)="","",VLOOKUP(L3VA!$A152,DATASHEET!$A$2:$EW$231,52,FALSE))</f>
        <v/>
      </c>
      <c r="BA152" s="105" t="str">
        <f t="shared" si="146"/>
        <v/>
      </c>
      <c r="BB152" s="106" t="str">
        <f>IF(ISBLANK(DATASHEET!BJ140),"",DATASHEET!BJ140)</f>
        <v/>
      </c>
      <c r="BC152" s="107" t="str">
        <f>IF(ISBLANK(DATASHEET!BK140),"",DATASHEET!BK140)</f>
        <v/>
      </c>
      <c r="BD152" s="123" t="str">
        <f t="shared" si="147"/>
        <v/>
      </c>
      <c r="BE152" s="124">
        <f>IFERROR(INDEX(DATASHEET!$A$1:$GG$231,MATCH(L3VA!$A152,DATASHEET!$A$1:$A$231,0),MATCH(L3VA!BF$2,DATASHEET!$A$1:$GG$1,0)),"")</f>
        <v>0</v>
      </c>
      <c r="BF152" s="105" t="str">
        <f>IF(VLOOKUP(L3VA!$A152,DATASHEET!$A$2:$EW$231,57,FALSE)="","",VLOOKUP(L3VA!$A152,DATASHEET!$A$2:$EW$231,57,FALSE))</f>
        <v/>
      </c>
      <c r="BG152" s="105" t="str">
        <f t="shared" si="148"/>
        <v/>
      </c>
      <c r="BH152" s="106" t="str">
        <f>IF(ISBLANK(DATASHEET!BO140),"",DATASHEET!BO140)</f>
        <v>DHO</v>
      </c>
      <c r="BI152" s="107" t="str">
        <f>IF(ISBLANK(DATASHEET!BP140),"",DATASHEET!BP140)</f>
        <v>12E-EC-2</v>
      </c>
      <c r="BJ152" s="123" t="str">
        <f t="shared" si="149"/>
        <v/>
      </c>
      <c r="BK152" s="124">
        <f>IFERROR(INDEX(DATASHEET!$A$1:$GG$231,MATCH(L3VA!$A152,DATASHEET!$A$1:$A$231,0),MATCH(L3VA!BL$2,DATASHEET!$A$1:$GG$1,0)),"")</f>
        <v>0</v>
      </c>
      <c r="BL152" s="105" t="str">
        <f>IF(VLOOKUP(L3VA!$A152,DATASHEET!$A$2:$EW$231,62,FALSE)="","",VLOOKUP(L3VA!$A152,DATASHEET!$A$2:$EW$231,62,FALSE))</f>
        <v/>
      </c>
      <c r="BM152" s="105" t="str">
        <f t="shared" si="150"/>
        <v/>
      </c>
      <c r="BN152" s="106" t="str">
        <f>IF(ISBLANK(DATASHEET!BT140),"",DATASHEET!BT140)</f>
        <v/>
      </c>
      <c r="BO152" s="107" t="str">
        <f>IF(ISBLANK(DATASHEET!BU140),"",DATASHEET!BU140)</f>
        <v/>
      </c>
      <c r="BP152" s="123" t="str">
        <f t="shared" si="151"/>
        <v/>
      </c>
      <c r="BQ152" s="124">
        <f>IFERROR(INDEX(DATASHEET!$A$1:$GG$231,MATCH(L3VA!$A152,DATASHEET!$A$1:$A$231,0),MATCH(L3VA!BR$2,DATASHEET!$A$1:$GG$1,0)),"")</f>
        <v>0</v>
      </c>
      <c r="BR152" s="105" t="str">
        <f>IF(VLOOKUP(L3VA!$A152,DATASHEET!$A$2:$EW$231,67,FALSE)="","",VLOOKUP(L3VA!$A152,DATASHEET!$A$2:$EW$231,67,FALSE))</f>
        <v>DHO</v>
      </c>
      <c r="BS152" s="105" t="str">
        <f t="shared" si="152"/>
        <v/>
      </c>
      <c r="BT152" s="106" t="str">
        <f>IF(ISBLANK(DATASHEET!BY140),"",DATASHEET!BY140)</f>
        <v/>
      </c>
      <c r="BU152" s="107" t="str">
        <f>IF(ISBLANK(DATASHEET!BZ140),"",DATASHEET!BZ140)</f>
        <v/>
      </c>
      <c r="BV152" s="123" t="str">
        <f t="shared" si="153"/>
        <v/>
      </c>
      <c r="BW152" s="124">
        <f>IFERROR(INDEX(DATASHEET!$A$1:$GG$231,MATCH(L3VA!$A152,DATASHEET!$A$1:$A$231,0),MATCH(L3VA!BX$2,DATASHEET!$A$1:$GG$1,0)),"")</f>
        <v>0</v>
      </c>
      <c r="BX152" s="105" t="str">
        <f>IF(VLOOKUP(L3VA!$A152,DATASHEET!$A$2:$EW$231,77,FALSE)="","",VLOOKUP(L3VA!$A152,DATASHEET!$A$2:$EW$231,77,FALSE))</f>
        <v/>
      </c>
      <c r="BY152" s="105" t="str">
        <f t="shared" si="154"/>
        <v/>
      </c>
      <c r="BZ152" s="106" t="str">
        <f>IF(ISBLANK(DATASHEET!CI140),"",DATASHEET!CI140)</f>
        <v/>
      </c>
      <c r="CA152" s="107" t="str">
        <f>IF(ISBLANK(DATASHEET!CJ140),"",DATASHEET!CJ140)</f>
        <v/>
      </c>
      <c r="CB152" s="123" t="str">
        <f t="shared" si="155"/>
        <v/>
      </c>
      <c r="CC152" s="124">
        <f>IFERROR(INDEX(DATASHEET!$A$1:$GG$231,MATCH(L3VA!$A152,DATASHEET!$A$1:$A$231,0),MATCH(L3VA!CD$2,DATASHEET!$A$1:$GG$1,0)),"")</f>
        <v>0</v>
      </c>
      <c r="CD152" s="105" t="str">
        <f>IF(VLOOKUP(L3VA!$A152,DATASHEET!$A$2:$EW$231,82,FALSE)="","",VLOOKUP(L3VA!$A152,DATASHEET!$A$2:$EW$231,82,FALSE))</f>
        <v>CGO</v>
      </c>
      <c r="CE152" s="105" t="str">
        <f t="shared" si="156"/>
        <v/>
      </c>
      <c r="CF152" s="106" t="str">
        <f>IF(ISBLANK(DATASHEET!CN140),"",DATASHEET!CN140)</f>
        <v/>
      </c>
      <c r="CG152" s="107" t="str">
        <f>IF(ISBLANK(DATASHEET!CO140),"",DATASHEET!CO140)</f>
        <v/>
      </c>
      <c r="CH152" s="123" t="str">
        <f t="shared" si="157"/>
        <v/>
      </c>
      <c r="CI152" s="124">
        <f>IFERROR(INDEX(DATASHEET!$A$1:$GG$231,MATCH(L3VA!$A152,DATASHEET!$A$1:$A$231,0),MATCH(L3VA!CJ$2,DATASHEET!$A$1:$GG$1,0)),"")</f>
        <v>0</v>
      </c>
      <c r="CJ152" s="105" t="str">
        <f>IF(VLOOKUP(L3VA!$A152,DATASHEET!$A$2:$EW$231,87,FALSE)="","",VLOOKUP(L3VA!$A152,DATASHEET!$A$2:$EW$231,87,FALSE))</f>
        <v/>
      </c>
      <c r="CK152" s="105" t="str">
        <f t="shared" si="131"/>
        <v/>
      </c>
      <c r="CL152" s="106" t="str">
        <f>IF(ISBLANK(DATASHEET!CS140),"",DATASHEET!CS140)</f>
        <v/>
      </c>
      <c r="CM152" s="107" t="str">
        <f>IF(ISBLANK(DATASHEET!CT140),"",DATASHEET!CT140)</f>
        <v/>
      </c>
      <c r="CN152" s="123" t="str">
        <f t="shared" si="158"/>
        <v/>
      </c>
      <c r="CO152" s="124">
        <f>IFERROR(INDEX(DATASHEET!$A$1:$GG$231,MATCH(L3VA!$A152,DATASHEET!$A$1:$A$231,0),MATCH(L3VA!CP$2,DATASHEET!$A$1:$GG$1,0)),"")</f>
        <v>0</v>
      </c>
      <c r="CP152" s="105" t="str">
        <f>IF(VLOOKUP(L3VA!$A152,DATASHEET!$A$2:$EW$231,92,FALSE)="","",VLOOKUP(L3VA!$A152,DATASHEET!$A$2:$EW$231,92,FALSE))</f>
        <v/>
      </c>
      <c r="CQ152" s="105" t="str">
        <f t="shared" si="159"/>
        <v/>
      </c>
      <c r="CR152" s="106" t="str">
        <f>IF(ISBLANK(DATASHEET!CX140),"",DATASHEET!CX140)</f>
        <v/>
      </c>
      <c r="CS152" s="107" t="str">
        <f>IF(ISBLANK(DATASHEET!CY140),"",DATASHEET!CY140)</f>
        <v/>
      </c>
      <c r="CT152" s="123" t="str">
        <f t="shared" si="160"/>
        <v/>
      </c>
      <c r="CU152" s="124">
        <f>IFERROR(INDEX(DATASHEET!$A$1:$GG$231,MATCH(L3VA!$A152,DATASHEET!$A$1:$A$231,0),MATCH(L3VA!CV$2,DATASHEET!$A$1:$GG$1,0)),"")</f>
        <v>0</v>
      </c>
      <c r="CV152" s="105" t="str">
        <f>IF(VLOOKUP(L3VA!$A152,DATASHEET!$A$2:$EW$231,107,FALSE)="","",VLOOKUP(L3VA!$A152,DATASHEET!$A$2:$EW$231,107,FALSE))</f>
        <v/>
      </c>
      <c r="CW152" s="105" t="str">
        <f t="shared" si="161"/>
        <v/>
      </c>
      <c r="CX152" s="106" t="str">
        <f>IF(ISBLANK(DATASHEET!DC140),"",DATASHEET!DC140)</f>
        <v/>
      </c>
      <c r="CY152" s="107" t="str">
        <f>IF(ISBLANK(DATASHEET!DD140),"",DATASHEET!DD140)</f>
        <v/>
      </c>
      <c r="CZ152" s="123" t="str">
        <f t="shared" si="162"/>
        <v/>
      </c>
      <c r="DA152" s="124">
        <f>IFERROR(INDEX(DATASHEET!$A$1:$GG$231,MATCH(L3VA!$A152,DATASHEET!$A$1:$A$231,0),MATCH(L3VA!DB$2,DATASHEET!$A$1:$GG$1,0)),"")</f>
        <v>0</v>
      </c>
      <c r="DB152" s="105" t="str">
        <f>IF(VLOOKUP(L3VA!$A152,DATASHEET!$A$2:$EW$231,97,FALSE)="","",VLOOKUP(L3VA!$A152,DATASHEET!$A$2:$EW$231,97,FALSE))</f>
        <v/>
      </c>
      <c r="DC152" s="105" t="str">
        <f t="shared" si="163"/>
        <v/>
      </c>
      <c r="DD152" s="106" t="str">
        <f>IF(ISBLANK(DATASHEET!DH140),"",DATASHEET!DH140)</f>
        <v/>
      </c>
      <c r="DE152" s="107" t="str">
        <f>IF(ISBLANK(DATASHEET!DI140),"",DATASHEET!DI140)</f>
        <v/>
      </c>
      <c r="DF152" s="123" t="str">
        <f t="shared" si="164"/>
        <v/>
      </c>
      <c r="DG152" s="124">
        <f>IFERROR(INDEX(DATASHEET!$A$1:$GG$231,MATCH(L3VA!$A152,DATASHEET!$A$1:$A$231,0),MATCH(L3VA!DH$2,DATASHEET!$A$1:$GG$1,0)),"")</f>
        <v>0</v>
      </c>
      <c r="DH152" s="105" t="str">
        <f>IF(VLOOKUP(L3VA!$A152,DATASHEET!$A$2:$EW$231,102,FALSE)="","",VLOOKUP(L3VA!$A152,DATASHEET!$A$2:$EW$231,102,FALSE))</f>
        <v/>
      </c>
      <c r="DI152" s="105" t="str">
        <f t="shared" si="165"/>
        <v/>
      </c>
      <c r="DJ152" s="106" t="str">
        <f>IF(ISBLANK(DATASHEET!DM140),"",DATASHEET!DM140)</f>
        <v>JQ</v>
      </c>
      <c r="DK152" s="107" t="str">
        <f>IF(ISBLANK(DATASHEET!DN140),"",DATASHEET!DN140)</f>
        <v>12C-MA-7</v>
      </c>
      <c r="DL152" s="123" t="str">
        <f t="shared" si="166"/>
        <v/>
      </c>
      <c r="DM152" s="124">
        <f>IFERROR(INDEX(DATASHEET!$A$1:$GG$231,MATCH(L3VA!$A152,DATASHEET!$A$1:$A$231,0),MATCH(L3VA!DN$2,DATASHEET!$A$1:$GG$1,0)),"")</f>
        <v>0</v>
      </c>
      <c r="DN152" s="105" t="str">
        <f>IF(VLOOKUP(L3VA!$A152,DATASHEET!$A$2:$FW$231,112,FALSE)="","",VLOOKUP(L3VA!$A152,DATASHEET!$A$2:$FW$231,112,FALSE))</f>
        <v/>
      </c>
      <c r="DO152" s="105" t="str">
        <f t="shared" si="132"/>
        <v/>
      </c>
      <c r="DP152" s="106" t="str">
        <f>IF(ISBLANK(DATASHEET!DR140),"",DATASHEET!DR140)</f>
        <v/>
      </c>
      <c r="DQ152" s="107" t="str">
        <f>IF(ISBLANK(DATASHEET!DS140),"",DATASHEET!DS140)</f>
        <v/>
      </c>
      <c r="DR152" s="123" t="str">
        <f t="shared" si="167"/>
        <v/>
      </c>
      <c r="DS152" s="124">
        <f>IFERROR(INDEX(DATASHEET!$A$1:$GG$231,MATCH(L3VA!$A152,DATASHEET!$A$1:$A$231,0),MATCH(L3VA!DT$2,DATASHEET!$A$1:$GG$1,0)),"")</f>
        <v>0</v>
      </c>
      <c r="DT152" s="105" t="str">
        <f>IF(VLOOKUP(L3VA!$A152,DATASHEET!$A$2:$EW$231,117,FALSE)="","",VLOOKUP(L3VA!$A152,DATASHEET!$A$2:$EW$231,117,FALSE))</f>
        <v>JQ</v>
      </c>
      <c r="DU152" s="105" t="str">
        <f t="shared" si="168"/>
        <v/>
      </c>
      <c r="DV152" s="106" t="str">
        <f>IF(ISBLANK(DATASHEET!DW140),"",DATASHEET!DW140)</f>
        <v/>
      </c>
      <c r="DW152" s="107" t="str">
        <f>IF(ISBLANK(DATASHEET!DX140),"",DATASHEET!DX140)</f>
        <v/>
      </c>
      <c r="DX152" s="123" t="str">
        <f t="shared" si="169"/>
        <v/>
      </c>
      <c r="DY152" s="124" t="str">
        <f>IFERROR(INDEX(DATASHEET!$A$1:$GG$231,MATCH(L3VA!$A152,DATASHEET!$A$1:$A$231,0),MATCH(L3VA!DZ$2,DATASHEET!$A$1:$GG$1,0)),"")</f>
        <v/>
      </c>
      <c r="DZ152" s="105" t="str">
        <f>IF(VLOOKUP(L3VA!$A152,DATASHEET!$A$2:$EW$231,122,FALSE)="","",VLOOKUP(L3VA!$A152,DATASHEET!$A$2:$EW$231,122,FALSE))</f>
        <v/>
      </c>
      <c r="EA152" s="105" t="str">
        <f t="shared" si="170"/>
        <v/>
      </c>
      <c r="EB152" s="106" t="str">
        <f>IF(ISBLANK(DATASHEET!EB140),"",DATASHEET!EB140)</f>
        <v/>
      </c>
      <c r="EC152" s="107" t="str">
        <f>IF(ISBLANK(DATASHEET!EC140),"",DATASHEET!EC140)</f>
        <v/>
      </c>
      <c r="ED152" s="123" t="str">
        <f t="shared" si="171"/>
        <v/>
      </c>
      <c r="EE152" s="124">
        <f>IFERROR(INDEX(DATASHEET!$A$1:$GG$231,MATCH(L3VA!$A152,DATASHEET!$A$1:$A$231,0),MATCH(L3VA!EF$2,DATASHEET!$A$1:$GG$1,0)),"")</f>
        <v>0</v>
      </c>
      <c r="EF152" s="105" t="str">
        <f>IF(VLOOKUP(L3VA!$A152,DATASHEET!$A$2:$EW$231,127,FALSE)="","",VLOOKUP(L3VA!$A152,DATASHEET!$A$2:$EW$231,127,FALSE))</f>
        <v/>
      </c>
      <c r="EG152" s="105" t="str">
        <f t="shared" si="172"/>
        <v/>
      </c>
      <c r="EH152" s="106" t="str">
        <f>IF(ISBLANK(DATASHEET!EG140),"",DATASHEET!EG140)</f>
        <v/>
      </c>
      <c r="EI152" s="107" t="str">
        <f>IF(ISBLANK(DATASHEET!EH140),"",DATASHEET!EH140)</f>
        <v/>
      </c>
      <c r="EJ152" s="123" t="str">
        <f t="shared" si="173"/>
        <v/>
      </c>
      <c r="EK152" s="124">
        <f>IFERROR(INDEX(DATASHEET!$A$1:$GG$231,MATCH(L3VA!$A152,DATASHEET!$A$1:$A$231,0),MATCH(L3VA!EL$2,DATASHEET!$A$1:$GG$1,0)),"")</f>
        <v>0</v>
      </c>
      <c r="EL152" s="105" t="str">
        <f>IF(VLOOKUP(L3VA!$A152,DATASHEET!$A$2:$EW$231,132,FALSE)="","",VLOOKUP(L3VA!$A152,DATASHEET!$A$2:$EW$231,132,FALSE))</f>
        <v/>
      </c>
      <c r="EM152" s="105" t="str">
        <f t="shared" si="174"/>
        <v/>
      </c>
      <c r="EN152" s="106" t="str">
        <f>IF(ISBLANK(DATASHEET!EL140),"",DATASHEET!EL140)</f>
        <v/>
      </c>
      <c r="EO152" s="107" t="str">
        <f>IF(ISBLANK(DATASHEET!EM140),"",DATASHEET!EM140)</f>
        <v/>
      </c>
      <c r="EP152" s="123" t="str">
        <f t="shared" si="175"/>
        <v/>
      </c>
      <c r="EQ152" s="124">
        <f>IFERROR(INDEX(DATASHEET!$A$1:$GG$231,MATCH(L3VA!$A152,DATASHEET!$A$1:$A$231,0),MATCH(L3VA!ER$2,DATASHEET!$A$1:$GG$1,0)),"")</f>
        <v>0</v>
      </c>
      <c r="ER152" s="105" t="str">
        <f>IF(VLOOKUP(L3VA!$A152,DATASHEET!$A$2:$EW$231,137,FALSE)="","",VLOOKUP(L3VA!$A152,DATASHEET!$A$2:$EW$231,137,FALSE))</f>
        <v/>
      </c>
      <c r="ES152" s="105" t="str">
        <f t="shared" si="176"/>
        <v/>
      </c>
      <c r="ET152" s="106" t="str">
        <f>IF(ISBLANK(DATASHEET!EQ140),"",DATASHEET!EQ140)</f>
        <v>AWIL</v>
      </c>
      <c r="EU152" s="107" t="str">
        <f>IF(ISBLANK(DATASHEET!ER140),"",DATASHEET!ER140)</f>
        <v>12B-PY-8</v>
      </c>
      <c r="EV152" s="123" t="str">
        <f t="shared" si="177"/>
        <v/>
      </c>
      <c r="EW152" s="124">
        <f>IFERROR(INDEX(DATASHEET!$A$1:$GG$231,MATCH(L3VA!$A152,DATASHEET!$A$1:$A$231,0),MATCH(L3VA!EX$2,DATASHEET!$A$1:$GG$1,0)),"")</f>
        <v>0</v>
      </c>
      <c r="EX152" s="105" t="str">
        <f>IF(VLOOKUP(L3VA!$A152,DATASHEET!$A$2:$EW$231,142,FALSE)="","",VLOOKUP(L3VA!$A152,DATASHEET!$A$2:$EW$231,142,FALSE))</f>
        <v/>
      </c>
      <c r="EY152" s="105" t="str">
        <f t="shared" si="178"/>
        <v/>
      </c>
      <c r="EZ152" s="106" t="str">
        <f>IF(ISBLANK(DATASHEET!EV140),"",DATASHEET!EV140)</f>
        <v/>
      </c>
      <c r="FA152" s="107" t="str">
        <f>IF(ISBLANK(DATASHEET!EW140),"",DATASHEET!EW140)</f>
        <v/>
      </c>
      <c r="FB152" s="123" t="str">
        <f t="shared" si="179"/>
        <v/>
      </c>
      <c r="FC152" s="124">
        <f>IFERROR(INDEX(DATASHEET!$A$1:$GG$231,MATCH(L3VA!$A152,DATASHEET!$A$1:$A$231,0),MATCH(L3VA!FD$2,DATASHEET!$A$1:$GG$1,0)),"")</f>
        <v>0</v>
      </c>
      <c r="FD152" s="105" t="str">
        <f>IF(VLOOKUP(L3VA!$A152,DATASHEET!$A$2:$FW$231,147,FALSE)="","",VLOOKUP(L3VA!$A152,DATASHEET!$A$2:$FW$231,147,FALSE))</f>
        <v>AWIL</v>
      </c>
      <c r="FE152" s="105" t="str">
        <f t="shared" si="180"/>
        <v/>
      </c>
      <c r="FF152" s="106" t="str">
        <f>IF(ISBLANK(DATASHEET!FA140),"",DATASHEET!FA140)</f>
        <v/>
      </c>
      <c r="FG152" s="107" t="str">
        <f>IF(ISBLANK(DATASHEET!FB140),"",DATASHEET!FB140)</f>
        <v/>
      </c>
    </row>
    <row r="153" spans="1:163" x14ac:dyDescent="0.25">
      <c r="A153" s="354">
        <f>DATASHEET!A141</f>
        <v>160359</v>
      </c>
      <c r="B153" s="42" t="str">
        <f>DATASHEET!B141</f>
        <v>MIDDLETON, Sam</v>
      </c>
      <c r="C153" s="109" t="str">
        <f>DATASHEET!C141</f>
        <v>12SG</v>
      </c>
      <c r="D153" s="110" t="str">
        <f>DATASHEET!D141</f>
        <v>M</v>
      </c>
      <c r="E153" s="110" t="str">
        <f>IFERROR(VLOOKUP(A153,'[5]Y12 Students'!$E$3:$I$271,5,FALSE),"")</f>
        <v>EXTERNAL</v>
      </c>
      <c r="F153" s="110" t="str">
        <f>DATASHEET!E141</f>
        <v>N</v>
      </c>
      <c r="G153" s="110" t="str">
        <f>DATASHEET!F141</f>
        <v>White - British</v>
      </c>
      <c r="H153" s="110" t="str">
        <f>DATASHEET!G141</f>
        <v>N</v>
      </c>
      <c r="I153" s="110" t="str">
        <f>DATASHEET!H141</f>
        <v>N</v>
      </c>
      <c r="J153" s="111" t="str">
        <f>DATASHEET!J141</f>
        <v>4.75+ (C/B)</v>
      </c>
      <c r="K153" s="104" t="str">
        <f t="shared" si="129"/>
        <v/>
      </c>
      <c r="L153" s="104" t="str">
        <f t="shared" si="130"/>
        <v/>
      </c>
      <c r="M153" s="336" t="str">
        <f>IF(COUNT(L3VA!$N153,L3VA!$Z153,L3VA!$T153,L3VA!$AF153,L3VA!$AX153,L3VA!$AR153,L3VA!$BJ153,L3VA!$BD153,L3VA!$BP153,L3VA!#REF!,L3VA!$AL153,L3VA!$BV153,L3VA!$CH153,L3VA!$CZ153,L3VA!$CN153,L3VA!$DF153,L3VA!$CB153,L3VA!#REF!,L3VA!$DR153,L3VA!$DX153,L3VA!$ED153,L3VA!$EJ153,L3VA!$EP153,L3VA!$EV153,L3VA!$FB153,L3VA!$DL153)=0,"",AVERAGE(N153,Z153,T153,AF153,AL153,AX153,AR153,BJ153,BD153,BP153,BV153,CH153,CZ153,CN153,DF153,CB153,DR153,DX153,ED153,EJ153,EP153,EV153,FB153,DL153))</f>
        <v/>
      </c>
      <c r="N153" s="123" t="str">
        <f t="shared" si="133"/>
        <v/>
      </c>
      <c r="O153" s="124">
        <f>IFERROR(INDEX(DATASHEET!$A$1:$GG$231,MATCH(L3VA!$A153,DATASHEET!$A$1:$A$231,0),MATCH(L3VA!P$2,DATASHEET!$A$1:$GG$1,0)),"")</f>
        <v>0</v>
      </c>
      <c r="P153" s="105">
        <f>IF(VLOOKUP(L3VA!$A153,DATASHEET!$A$2:$EW$231,22,FALSE)="","",VLOOKUP(L3VA!$A153,DATASHEET!$A$2:$EW$231,22,FALSE))</f>
        <v>0</v>
      </c>
      <c r="Q153" s="105" t="str">
        <f t="shared" si="134"/>
        <v/>
      </c>
      <c r="R153" s="106" t="str">
        <f>IF(ISBLANK(DATASHEET!AF141),"",DATASHEET!AF141)</f>
        <v/>
      </c>
      <c r="S153" s="107" t="str">
        <f>IF(ISBLANK(DATASHEET!AG141),"",DATASHEET!AG141)</f>
        <v/>
      </c>
      <c r="T153" s="123" t="str">
        <f t="shared" si="135"/>
        <v/>
      </c>
      <c r="U153" s="124">
        <f>IFERROR(INDEX(DATASHEET!$A$1:$GG$231,MATCH(L3VA!$A153,DATASHEET!$A$1:$A$231,0),MATCH(L3VA!V$2,DATASHEET!$A$1:$GG$1,0)),"")</f>
        <v>0</v>
      </c>
      <c r="V153" s="105">
        <f>IF(VLOOKUP(L3VA!$A153,DATASHEET!$A$2:$EW$231,27,FALSE)="","",VLOOKUP(L3VA!$A153,DATASHEET!$A$2:$EW$231,27,FALSE))</f>
        <v>0</v>
      </c>
      <c r="W153" s="105" t="str">
        <f t="shared" si="136"/>
        <v/>
      </c>
      <c r="X153" s="106" t="str">
        <f>IF(ISBLANK(DATASHEET!AK141),"",DATASHEET!AK141)</f>
        <v/>
      </c>
      <c r="Y153" s="107" t="str">
        <f>IF(ISBLANK(DATASHEET!AL141),"",DATASHEET!AL141)</f>
        <v/>
      </c>
      <c r="Z153" s="123" t="str">
        <f t="shared" si="137"/>
        <v/>
      </c>
      <c r="AA153" s="124">
        <f>IFERROR(INDEX(DATASHEET!$A$1:$GG$231,MATCH(L3VA!$A153,DATASHEET!$A$1:$A$231,0),MATCH(L3VA!AB$2,DATASHEET!$A$1:$GG$1,0)),"")</f>
        <v>0</v>
      </c>
      <c r="AB153" s="105" t="str">
        <f>IF(VLOOKUP(L3VA!$A153,DATASHEET!$A$2:$EW$231,32,FALSE)="","",VLOOKUP(L3VA!$A153,DATASHEET!$A$2:$EW$231,32,FALSE))</f>
        <v/>
      </c>
      <c r="AC153" s="105" t="str">
        <f t="shared" si="138"/>
        <v/>
      </c>
      <c r="AD153" s="106" t="str">
        <f>IF(ISBLANK(DATASHEET!AP141),"",DATASHEET!AP141)</f>
        <v/>
      </c>
      <c r="AE153" s="107" t="str">
        <f>IF(ISBLANK(DATASHEET!AQ141),"",DATASHEET!AQ141)</f>
        <v/>
      </c>
      <c r="AF153" s="123" t="str">
        <f t="shared" si="139"/>
        <v/>
      </c>
      <c r="AG153" s="124">
        <f>IFERROR(INDEX(DATASHEET!$A$1:$GG$231,MATCH(L3VA!$A153,DATASHEET!$A$1:$A$231,0),MATCH(L3VA!AH$2,DATASHEET!$A$1:$GG$1,0)),"")</f>
        <v>0</v>
      </c>
      <c r="AH153" s="105" t="str">
        <f>IF(VLOOKUP(L3VA!$A153,DATASHEET!$A$2:$EW$231,37,FALSE)="","",VLOOKUP(L3VA!$A153,DATASHEET!$A$2:$EW$231,37,FALSE))</f>
        <v/>
      </c>
      <c r="AI153" s="105" t="str">
        <f t="shared" si="140"/>
        <v/>
      </c>
      <c r="AJ153" s="106" t="str">
        <f>IF(ISBLANK(DATASHEET!AU141),"",DATASHEET!AU141)</f>
        <v/>
      </c>
      <c r="AK153" s="107" t="str">
        <f>IF(ISBLANK(DATASHEET!AV141),"",DATASHEET!AV141)</f>
        <v/>
      </c>
      <c r="AL153" s="123" t="str">
        <f t="shared" si="141"/>
        <v/>
      </c>
      <c r="AM153" s="124">
        <f>IFERROR(INDEX(DATASHEET!$A$1:$GG$231,MATCH(L3VA!$A153,DATASHEET!$A$1:$A$231,0),MATCH(L3VA!AN$2,DATASHEET!$A$1:$GG$1,0)),"")</f>
        <v>0</v>
      </c>
      <c r="AN153" s="105" t="str">
        <f>IF(VLOOKUP(L3VA!$A153,DATASHEET!$A$2:$EW$231,42,FALSE)="","",VLOOKUP(L3VA!$A153,DATASHEET!$A$2:$EW$231,42,FALSE))</f>
        <v/>
      </c>
      <c r="AO153" s="105" t="str">
        <f t="shared" si="142"/>
        <v/>
      </c>
      <c r="AP153" s="106" t="str">
        <f>IF(ISBLANK(DATASHEET!AZ141),"",DATASHEET!AZ141)</f>
        <v/>
      </c>
      <c r="AQ153" s="107" t="str">
        <f>IF(ISBLANK(DATASHEET!BA141),"",DATASHEET!BA141)</f>
        <v/>
      </c>
      <c r="AR153" s="123" t="str">
        <f t="shared" si="143"/>
        <v/>
      </c>
      <c r="AS153" s="124">
        <f>IFERROR(INDEX(DATASHEET!$A$1:$GG$231,MATCH(L3VA!$A153,DATASHEET!$A$1:$A$231,0),MATCH(L3VA!AT$2,DATASHEET!$A$1:$GG$1,0)),"")</f>
        <v>0</v>
      </c>
      <c r="AT153" s="105" t="str">
        <f>IF(VLOOKUP(L3VA!$A153,DATASHEET!$A$2:$EW$231,47,FALSE)="","",VLOOKUP(L3VA!$A153,DATASHEET!$A$2:$EW$231,47,FALSE))</f>
        <v/>
      </c>
      <c r="AU153" s="105" t="str">
        <f t="shared" si="144"/>
        <v/>
      </c>
      <c r="AV153" s="106" t="str">
        <f>IF(ISBLANK(DATASHEET!BE141),"",DATASHEET!BE141)</f>
        <v/>
      </c>
      <c r="AW153" s="107" t="str">
        <f>IF(ISBLANK(DATASHEET!BF141),"",DATASHEET!BF141)</f>
        <v/>
      </c>
      <c r="AX153" s="123" t="str">
        <f t="shared" si="145"/>
        <v/>
      </c>
      <c r="AY153" s="124">
        <f>IFERROR(INDEX(DATASHEET!$A$1:$GG$231,MATCH(L3VA!$A153,DATASHEET!$A$1:$A$231,0),MATCH(L3VA!AZ$2,DATASHEET!$A$1:$GG$1,0)),"")</f>
        <v>0</v>
      </c>
      <c r="AZ153" s="105" t="str">
        <f>IF(VLOOKUP(L3VA!$A153,DATASHEET!$A$2:$EW$231,52,FALSE)="","",VLOOKUP(L3VA!$A153,DATASHEET!$A$2:$EW$231,52,FALSE))</f>
        <v/>
      </c>
      <c r="BA153" s="105" t="str">
        <f t="shared" si="146"/>
        <v/>
      </c>
      <c r="BB153" s="106" t="str">
        <f>IF(ISBLANK(DATASHEET!BJ141),"",DATASHEET!BJ141)</f>
        <v/>
      </c>
      <c r="BC153" s="107" t="str">
        <f>IF(ISBLANK(DATASHEET!BK141),"",DATASHEET!BK141)</f>
        <v/>
      </c>
      <c r="BD153" s="123" t="str">
        <f t="shared" si="147"/>
        <v/>
      </c>
      <c r="BE153" s="124">
        <f>IFERROR(INDEX(DATASHEET!$A$1:$GG$231,MATCH(L3VA!$A153,DATASHEET!$A$1:$A$231,0),MATCH(L3VA!BF$2,DATASHEET!$A$1:$GG$1,0)),"")</f>
        <v>0</v>
      </c>
      <c r="BF153" s="105" t="str">
        <f>IF(VLOOKUP(L3VA!$A153,DATASHEET!$A$2:$EW$231,57,FALSE)="","",VLOOKUP(L3VA!$A153,DATASHEET!$A$2:$EW$231,57,FALSE))</f>
        <v/>
      </c>
      <c r="BG153" s="105" t="str">
        <f t="shared" si="148"/>
        <v/>
      </c>
      <c r="BH153" s="106" t="str">
        <f>IF(ISBLANK(DATASHEET!BO141),"",DATASHEET!BO141)</f>
        <v/>
      </c>
      <c r="BI153" s="107" t="str">
        <f>IF(ISBLANK(DATASHEET!BP141),"",DATASHEET!BP141)</f>
        <v/>
      </c>
      <c r="BJ153" s="123" t="str">
        <f t="shared" si="149"/>
        <v/>
      </c>
      <c r="BK153" s="124">
        <f>IFERROR(INDEX(DATASHEET!$A$1:$GG$231,MATCH(L3VA!$A153,DATASHEET!$A$1:$A$231,0),MATCH(L3VA!BL$2,DATASHEET!$A$1:$GG$1,0)),"")</f>
        <v>0</v>
      </c>
      <c r="BL153" s="105" t="str">
        <f>IF(VLOOKUP(L3VA!$A153,DATASHEET!$A$2:$EW$231,62,FALSE)="","",VLOOKUP(L3VA!$A153,DATASHEET!$A$2:$EW$231,62,FALSE))</f>
        <v/>
      </c>
      <c r="BM153" s="105" t="str">
        <f t="shared" si="150"/>
        <v/>
      </c>
      <c r="BN153" s="106" t="str">
        <f>IF(ISBLANK(DATASHEET!BT141),"",DATASHEET!BT141)</f>
        <v/>
      </c>
      <c r="BO153" s="107" t="str">
        <f>IF(ISBLANK(DATASHEET!BU141),"",DATASHEET!BU141)</f>
        <v/>
      </c>
      <c r="BP153" s="123" t="str">
        <f t="shared" si="151"/>
        <v/>
      </c>
      <c r="BQ153" s="124">
        <f>IFERROR(INDEX(DATASHEET!$A$1:$GG$231,MATCH(L3VA!$A153,DATASHEET!$A$1:$A$231,0),MATCH(L3VA!BR$2,DATASHEET!$A$1:$GG$1,0)),"")</f>
        <v>0</v>
      </c>
      <c r="BR153" s="105" t="str">
        <f>IF(VLOOKUP(L3VA!$A153,DATASHEET!$A$2:$EW$231,67,FALSE)="","",VLOOKUP(L3VA!$A153,DATASHEET!$A$2:$EW$231,67,FALSE))</f>
        <v/>
      </c>
      <c r="BS153" s="105" t="str">
        <f t="shared" si="152"/>
        <v/>
      </c>
      <c r="BT153" s="106" t="str">
        <f>IF(ISBLANK(DATASHEET!BY141),"",DATASHEET!BY141)</f>
        <v/>
      </c>
      <c r="BU153" s="107" t="str">
        <f>IF(ISBLANK(DATASHEET!BZ141),"",DATASHEET!BZ141)</f>
        <v/>
      </c>
      <c r="BV153" s="123" t="str">
        <f t="shared" si="153"/>
        <v/>
      </c>
      <c r="BW153" s="124">
        <f>IFERROR(INDEX(DATASHEET!$A$1:$GG$231,MATCH(L3VA!$A153,DATASHEET!$A$1:$A$231,0),MATCH(L3VA!BX$2,DATASHEET!$A$1:$GG$1,0)),"")</f>
        <v>0</v>
      </c>
      <c r="BX153" s="105" t="str">
        <f>IF(VLOOKUP(L3VA!$A153,DATASHEET!$A$2:$EW$231,77,FALSE)="","",VLOOKUP(L3VA!$A153,DATASHEET!$A$2:$EW$231,77,FALSE))</f>
        <v/>
      </c>
      <c r="BY153" s="105" t="str">
        <f t="shared" si="154"/>
        <v/>
      </c>
      <c r="BZ153" s="106" t="str">
        <f>IF(ISBLANK(DATASHEET!CI141),"",DATASHEET!CI141)</f>
        <v/>
      </c>
      <c r="CA153" s="107" t="str">
        <f>IF(ISBLANK(DATASHEET!CJ141),"",DATASHEET!CJ141)</f>
        <v/>
      </c>
      <c r="CB153" s="123" t="str">
        <f t="shared" si="155"/>
        <v/>
      </c>
      <c r="CC153" s="124">
        <f>IFERROR(INDEX(DATASHEET!$A$1:$GG$231,MATCH(L3VA!$A153,DATASHEET!$A$1:$A$231,0),MATCH(L3VA!CD$2,DATASHEET!$A$1:$GG$1,0)),"")</f>
        <v>0</v>
      </c>
      <c r="CD153" s="105" t="str">
        <f>IF(VLOOKUP(L3VA!$A153,DATASHEET!$A$2:$EW$231,82,FALSE)="","",VLOOKUP(L3VA!$A153,DATASHEET!$A$2:$EW$231,82,FALSE))</f>
        <v>LSA5</v>
      </c>
      <c r="CE153" s="105" t="str">
        <f t="shared" si="156"/>
        <v/>
      </c>
      <c r="CF153" s="106" t="str">
        <f>IF(ISBLANK(DATASHEET!CN141),"",DATASHEET!CN141)</f>
        <v/>
      </c>
      <c r="CG153" s="107" t="str">
        <f>IF(ISBLANK(DATASHEET!CO141),"",DATASHEET!CO141)</f>
        <v/>
      </c>
      <c r="CH153" s="123" t="str">
        <f t="shared" si="157"/>
        <v/>
      </c>
      <c r="CI153" s="124">
        <f>IFERROR(INDEX(DATASHEET!$A$1:$GG$231,MATCH(L3VA!$A153,DATASHEET!$A$1:$A$231,0),MATCH(L3VA!CJ$2,DATASHEET!$A$1:$GG$1,0)),"")</f>
        <v>0</v>
      </c>
      <c r="CJ153" s="105" t="str">
        <f>IF(VLOOKUP(L3VA!$A153,DATASHEET!$A$2:$EW$231,87,FALSE)="","",VLOOKUP(L3VA!$A153,DATASHEET!$A$2:$EW$231,87,FALSE))</f>
        <v/>
      </c>
      <c r="CK153" s="105" t="str">
        <f t="shared" si="131"/>
        <v/>
      </c>
      <c r="CL153" s="106" t="str">
        <f>IF(ISBLANK(DATASHEET!CS141),"",DATASHEET!CS141)</f>
        <v/>
      </c>
      <c r="CM153" s="107" t="str">
        <f>IF(ISBLANK(DATASHEET!CT141),"",DATASHEET!CT141)</f>
        <v/>
      </c>
      <c r="CN153" s="123" t="str">
        <f t="shared" si="158"/>
        <v/>
      </c>
      <c r="CO153" s="124">
        <f>IFERROR(INDEX(DATASHEET!$A$1:$GG$231,MATCH(L3VA!$A153,DATASHEET!$A$1:$A$231,0),MATCH(L3VA!CP$2,DATASHEET!$A$1:$GG$1,0)),"")</f>
        <v>0</v>
      </c>
      <c r="CP153" s="105" t="str">
        <f>IF(VLOOKUP(L3VA!$A153,DATASHEET!$A$2:$EW$231,92,FALSE)="","",VLOOKUP(L3VA!$A153,DATASHEET!$A$2:$EW$231,92,FALSE))</f>
        <v/>
      </c>
      <c r="CQ153" s="105" t="str">
        <f t="shared" si="159"/>
        <v/>
      </c>
      <c r="CR153" s="106" t="str">
        <f>IF(ISBLANK(DATASHEET!CX141),"",DATASHEET!CX141)</f>
        <v>AWIL</v>
      </c>
      <c r="CS153" s="107" t="str">
        <f>IF(ISBLANK(DATASHEET!CY141),"",DATASHEET!CY141)</f>
        <v>12B-HS-4</v>
      </c>
      <c r="CT153" s="123" t="str">
        <f t="shared" si="160"/>
        <v/>
      </c>
      <c r="CU153" s="124">
        <f>IFERROR(INDEX(DATASHEET!$A$1:$GG$231,MATCH(L3VA!$A153,DATASHEET!$A$1:$A$231,0),MATCH(L3VA!CV$2,DATASHEET!$A$1:$GG$1,0)),"")</f>
        <v>0</v>
      </c>
      <c r="CV153" s="105" t="str">
        <f>IF(VLOOKUP(L3VA!$A153,DATASHEET!$A$2:$EW$231,107,FALSE)="","",VLOOKUP(L3VA!$A153,DATASHEET!$A$2:$EW$231,107,FALSE))</f>
        <v>AWIL</v>
      </c>
      <c r="CW153" s="105" t="str">
        <f t="shared" si="161"/>
        <v/>
      </c>
      <c r="CX153" s="106" t="str">
        <f>IF(ISBLANK(DATASHEET!DC141),"",DATASHEET!DC141)</f>
        <v>AWIL</v>
      </c>
      <c r="CY153" s="107" t="str">
        <f>IF(ISBLANK(DATASHEET!DD141),"",DATASHEET!DD141)</f>
        <v>12C-HSD-6</v>
      </c>
      <c r="CZ153" s="123" t="str">
        <f t="shared" si="162"/>
        <v/>
      </c>
      <c r="DA153" s="124">
        <f>IFERROR(INDEX(DATASHEET!$A$1:$GG$231,MATCH(L3VA!$A153,DATASHEET!$A$1:$A$231,0),MATCH(L3VA!DB$2,DATASHEET!$A$1:$GG$1,0)),"")</f>
        <v>0</v>
      </c>
      <c r="DB153" s="105" t="str">
        <f>IF(VLOOKUP(L3VA!$A153,DATASHEET!$A$2:$EW$231,97,FALSE)="","",VLOOKUP(L3VA!$A153,DATASHEET!$A$2:$EW$231,97,FALSE))</f>
        <v/>
      </c>
      <c r="DC153" s="105" t="str">
        <f t="shared" si="163"/>
        <v/>
      </c>
      <c r="DD153" s="106" t="str">
        <f>IF(ISBLANK(DATASHEET!DH141),"",DATASHEET!DH141)</f>
        <v/>
      </c>
      <c r="DE153" s="107" t="str">
        <f>IF(ISBLANK(DATASHEET!DI141),"",DATASHEET!DI141)</f>
        <v/>
      </c>
      <c r="DF153" s="123" t="str">
        <f t="shared" si="164"/>
        <v/>
      </c>
      <c r="DG153" s="124">
        <f>IFERROR(INDEX(DATASHEET!$A$1:$GG$231,MATCH(L3VA!$A153,DATASHEET!$A$1:$A$231,0),MATCH(L3VA!DH$2,DATASHEET!$A$1:$GG$1,0)),"")</f>
        <v>0</v>
      </c>
      <c r="DH153" s="105" t="str">
        <f>IF(VLOOKUP(L3VA!$A153,DATASHEET!$A$2:$EW$231,102,FALSE)="","",VLOOKUP(L3VA!$A153,DATASHEET!$A$2:$EW$231,102,FALSE))</f>
        <v>AWIL</v>
      </c>
      <c r="DI153" s="105" t="str">
        <f t="shared" si="165"/>
        <v/>
      </c>
      <c r="DJ153" s="106" t="str">
        <f>IF(ISBLANK(DATASHEET!DM141),"",DATASHEET!DM141)</f>
        <v/>
      </c>
      <c r="DK153" s="107" t="str">
        <f>IF(ISBLANK(DATASHEET!DN141),"",DATASHEET!DN141)</f>
        <v/>
      </c>
      <c r="DL153" s="123" t="str">
        <f t="shared" si="166"/>
        <v/>
      </c>
      <c r="DM153" s="124">
        <f>IFERROR(INDEX(DATASHEET!$A$1:$GG$231,MATCH(L3VA!$A153,DATASHEET!$A$1:$A$231,0),MATCH(L3VA!DN$2,DATASHEET!$A$1:$GG$1,0)),"")</f>
        <v>0</v>
      </c>
      <c r="DN153" s="105" t="str">
        <f>IF(VLOOKUP(L3VA!$A153,DATASHEET!$A$2:$FW$231,112,FALSE)="","",VLOOKUP(L3VA!$A153,DATASHEET!$A$2:$FW$231,112,FALSE))</f>
        <v/>
      </c>
      <c r="DO153" s="105" t="str">
        <f t="shared" si="132"/>
        <v/>
      </c>
      <c r="DP153" s="106" t="str">
        <f>IF(ISBLANK(DATASHEET!DR141),"",DATASHEET!DR141)</f>
        <v/>
      </c>
      <c r="DQ153" s="107" t="str">
        <f>IF(ISBLANK(DATASHEET!DS141),"",DATASHEET!DS141)</f>
        <v/>
      </c>
      <c r="DR153" s="123" t="str">
        <f t="shared" si="167"/>
        <v/>
      </c>
      <c r="DS153" s="124">
        <f>IFERROR(INDEX(DATASHEET!$A$1:$GG$231,MATCH(L3VA!$A153,DATASHEET!$A$1:$A$231,0),MATCH(L3VA!DT$2,DATASHEET!$A$1:$GG$1,0)),"")</f>
        <v>0</v>
      </c>
      <c r="DT153" s="105" t="str">
        <f>IF(VLOOKUP(L3VA!$A153,DATASHEET!$A$2:$EW$231,117,FALSE)="","",VLOOKUP(L3VA!$A153,DATASHEET!$A$2:$EW$231,117,FALSE))</f>
        <v/>
      </c>
      <c r="DU153" s="105" t="str">
        <f t="shared" si="168"/>
        <v/>
      </c>
      <c r="DV153" s="106" t="str">
        <f>IF(ISBLANK(DATASHEET!DW141),"",DATASHEET!DW141)</f>
        <v/>
      </c>
      <c r="DW153" s="107" t="str">
        <f>IF(ISBLANK(DATASHEET!DX141),"",DATASHEET!DX141)</f>
        <v/>
      </c>
      <c r="DX153" s="123" t="str">
        <f t="shared" si="169"/>
        <v/>
      </c>
      <c r="DY153" s="124" t="str">
        <f>IFERROR(INDEX(DATASHEET!$A$1:$GG$231,MATCH(L3VA!$A153,DATASHEET!$A$1:$A$231,0),MATCH(L3VA!DZ$2,DATASHEET!$A$1:$GG$1,0)),"")</f>
        <v/>
      </c>
      <c r="DZ153" s="105" t="str">
        <f>IF(VLOOKUP(L3VA!$A153,DATASHEET!$A$2:$EW$231,122,FALSE)="","",VLOOKUP(L3VA!$A153,DATASHEET!$A$2:$EW$231,122,FALSE))</f>
        <v/>
      </c>
      <c r="EA153" s="105" t="str">
        <f t="shared" si="170"/>
        <v/>
      </c>
      <c r="EB153" s="106" t="str">
        <f>IF(ISBLANK(DATASHEET!EB141),"",DATASHEET!EB141)</f>
        <v>JN</v>
      </c>
      <c r="EC153" s="107" t="str">
        <f>IF(ISBLANK(DATASHEET!EC141),"",DATASHEET!EC141)</f>
        <v>12D-PE-9</v>
      </c>
      <c r="ED153" s="123" t="str">
        <f t="shared" si="171"/>
        <v/>
      </c>
      <c r="EE153" s="124">
        <f>IFERROR(INDEX(DATASHEET!$A$1:$GG$231,MATCH(L3VA!$A153,DATASHEET!$A$1:$A$231,0),MATCH(L3VA!EF$2,DATASHEET!$A$1:$GG$1,0)),"")</f>
        <v>0</v>
      </c>
      <c r="EF153" s="105" t="str">
        <f>IF(VLOOKUP(L3VA!$A153,DATASHEET!$A$2:$EW$231,127,FALSE)="","",VLOOKUP(L3VA!$A153,DATASHEET!$A$2:$EW$231,127,FALSE))</f>
        <v/>
      </c>
      <c r="EG153" s="105" t="str">
        <f t="shared" si="172"/>
        <v/>
      </c>
      <c r="EH153" s="106" t="str">
        <f>IF(ISBLANK(DATASHEET!EG141),"",DATASHEET!EG141)</f>
        <v/>
      </c>
      <c r="EI153" s="107" t="str">
        <f>IF(ISBLANK(DATASHEET!EH141),"",DATASHEET!EH141)</f>
        <v/>
      </c>
      <c r="EJ153" s="123" t="str">
        <f t="shared" si="173"/>
        <v/>
      </c>
      <c r="EK153" s="124">
        <f>IFERROR(INDEX(DATASHEET!$A$1:$GG$231,MATCH(L3VA!$A153,DATASHEET!$A$1:$A$231,0),MATCH(L3VA!EL$2,DATASHEET!$A$1:$GG$1,0)),"")</f>
        <v>0</v>
      </c>
      <c r="EL153" s="105" t="str">
        <f>IF(VLOOKUP(L3VA!$A153,DATASHEET!$A$2:$EW$231,132,FALSE)="","",VLOOKUP(L3VA!$A153,DATASHEET!$A$2:$EW$231,132,FALSE))</f>
        <v>JN</v>
      </c>
      <c r="EM153" s="105" t="str">
        <f t="shared" si="174"/>
        <v/>
      </c>
      <c r="EN153" s="106" t="str">
        <f>IF(ISBLANK(DATASHEET!EL141),"",DATASHEET!EL141)</f>
        <v/>
      </c>
      <c r="EO153" s="107" t="str">
        <f>IF(ISBLANK(DATASHEET!EM141),"",DATASHEET!EM141)</f>
        <v/>
      </c>
      <c r="EP153" s="123" t="str">
        <f t="shared" si="175"/>
        <v/>
      </c>
      <c r="EQ153" s="124">
        <f>IFERROR(INDEX(DATASHEET!$A$1:$GG$231,MATCH(L3VA!$A153,DATASHEET!$A$1:$A$231,0),MATCH(L3VA!ER$2,DATASHEET!$A$1:$GG$1,0)),"")</f>
        <v>0</v>
      </c>
      <c r="ER153" s="105" t="str">
        <f>IF(VLOOKUP(L3VA!$A153,DATASHEET!$A$2:$EW$231,137,FALSE)="","",VLOOKUP(L3VA!$A153,DATASHEET!$A$2:$EW$231,137,FALSE))</f>
        <v/>
      </c>
      <c r="ES153" s="105" t="str">
        <f t="shared" si="176"/>
        <v/>
      </c>
      <c r="ET153" s="106" t="str">
        <f>IF(ISBLANK(DATASHEET!EQ141),"",DATASHEET!EQ141)</f>
        <v/>
      </c>
      <c r="EU153" s="107" t="str">
        <f>IF(ISBLANK(DATASHEET!ER141),"",DATASHEET!ER141)</f>
        <v/>
      </c>
      <c r="EV153" s="123" t="str">
        <f t="shared" si="177"/>
        <v/>
      </c>
      <c r="EW153" s="124">
        <f>IFERROR(INDEX(DATASHEET!$A$1:$GG$231,MATCH(L3VA!$A153,DATASHEET!$A$1:$A$231,0),MATCH(L3VA!EX$2,DATASHEET!$A$1:$GG$1,0)),"")</f>
        <v>0</v>
      </c>
      <c r="EX153" s="105" t="str">
        <f>IF(VLOOKUP(L3VA!$A153,DATASHEET!$A$2:$EW$231,142,FALSE)="","",VLOOKUP(L3VA!$A153,DATASHEET!$A$2:$EW$231,142,FALSE))</f>
        <v/>
      </c>
      <c r="EY153" s="105" t="str">
        <f t="shared" si="178"/>
        <v/>
      </c>
      <c r="EZ153" s="106" t="str">
        <f>IF(ISBLANK(DATASHEET!EV141),"",DATASHEET!EV141)</f>
        <v/>
      </c>
      <c r="FA153" s="107" t="str">
        <f>IF(ISBLANK(DATASHEET!EW141),"",DATASHEET!EW141)</f>
        <v/>
      </c>
      <c r="FB153" s="123" t="str">
        <f t="shared" si="179"/>
        <v/>
      </c>
      <c r="FC153" s="124">
        <f>IFERROR(INDEX(DATASHEET!$A$1:$GG$231,MATCH(L3VA!$A153,DATASHEET!$A$1:$A$231,0),MATCH(L3VA!FD$2,DATASHEET!$A$1:$GG$1,0)),"")</f>
        <v>0</v>
      </c>
      <c r="FD153" s="105" t="str">
        <f>IF(VLOOKUP(L3VA!$A153,DATASHEET!$A$2:$FW$231,147,FALSE)="","",VLOOKUP(L3VA!$A153,DATASHEET!$A$2:$FW$231,147,FALSE))</f>
        <v/>
      </c>
      <c r="FE153" s="105" t="str">
        <f t="shared" si="180"/>
        <v/>
      </c>
      <c r="FF153" s="106" t="str">
        <f>IF(ISBLANK(DATASHEET!FA141),"",DATASHEET!FA141)</f>
        <v/>
      </c>
      <c r="FG153" s="107" t="str">
        <f>IF(ISBLANK(DATASHEET!FB141),"",DATASHEET!FB141)</f>
        <v/>
      </c>
    </row>
    <row r="154" spans="1:163" x14ac:dyDescent="0.25">
      <c r="A154" s="354">
        <f>DATASHEET!A142</f>
        <v>150841</v>
      </c>
      <c r="B154" s="42" t="str">
        <f>DATASHEET!B142</f>
        <v>MITCHELL, Grace</v>
      </c>
      <c r="C154" s="109" t="str">
        <f>DATASHEET!C142</f>
        <v>12JW</v>
      </c>
      <c r="D154" s="110" t="str">
        <f>DATASHEET!D142</f>
        <v>F</v>
      </c>
      <c r="E154" s="110" t="str">
        <f>IFERROR(VLOOKUP(A154,'[5]Y12 Students'!$E$3:$I$271,5,FALSE),"")</f>
        <v>INTERNAL</v>
      </c>
      <c r="F154" s="110" t="str">
        <f>DATASHEET!E142</f>
        <v>N</v>
      </c>
      <c r="G154" s="110" t="str">
        <f>DATASHEET!F142</f>
        <v>White - British</v>
      </c>
      <c r="H154" s="110" t="str">
        <f>DATASHEET!G142</f>
        <v>N</v>
      </c>
      <c r="I154" s="110" t="str">
        <f>DATASHEET!H142</f>
        <v>N</v>
      </c>
      <c r="J154" s="111" t="str">
        <f>DATASHEET!J142</f>
        <v>4.75+ (C/B)</v>
      </c>
      <c r="K154" s="104" t="str">
        <f t="shared" si="129"/>
        <v/>
      </c>
      <c r="L154" s="104" t="str">
        <f t="shared" si="130"/>
        <v/>
      </c>
      <c r="M154" s="336" t="str">
        <f>IF(COUNT(L3VA!$N154,L3VA!$Z154,L3VA!$T154,L3VA!$AF154,L3VA!$AX154,L3VA!$AR154,L3VA!$BJ154,L3VA!$BD154,L3VA!$BP154,L3VA!#REF!,L3VA!$AL154,L3VA!$BV154,L3VA!$CH154,L3VA!$CZ154,L3VA!$CN154,L3VA!$DF154,L3VA!$CB154,L3VA!#REF!,L3VA!$DR154,L3VA!$DX154,L3VA!$ED154,L3VA!$EJ154,L3VA!$EP154,L3VA!$EV154,L3VA!$FB154,L3VA!$DL154)=0,"",AVERAGE(N154,Z154,T154,AF154,AL154,AX154,AR154,BJ154,BD154,BP154,BV154,CH154,CZ154,CN154,DF154,CB154,DR154,DX154,ED154,EJ154,EP154,EV154,FB154,DL154))</f>
        <v/>
      </c>
      <c r="N154" s="123" t="str">
        <f t="shared" si="133"/>
        <v/>
      </c>
      <c r="O154" s="124">
        <f>IFERROR(INDEX(DATASHEET!$A$1:$GG$231,MATCH(L3VA!$A154,DATASHEET!$A$1:$A$231,0),MATCH(L3VA!P$2,DATASHEET!$A$1:$GG$1,0)),"")</f>
        <v>0</v>
      </c>
      <c r="P154" s="105">
        <f>IF(VLOOKUP(L3VA!$A154,DATASHEET!$A$2:$EW$231,22,FALSE)="","",VLOOKUP(L3VA!$A154,DATASHEET!$A$2:$EW$231,22,FALSE))</f>
        <v>0</v>
      </c>
      <c r="Q154" s="105" t="str">
        <f t="shared" si="134"/>
        <v/>
      </c>
      <c r="R154" s="106" t="str">
        <f>IF(ISBLANK(DATASHEET!AF142),"",DATASHEET!AF142)</f>
        <v/>
      </c>
      <c r="S154" s="107" t="str">
        <f>IF(ISBLANK(DATASHEET!AG142),"",DATASHEET!AG142)</f>
        <v/>
      </c>
      <c r="T154" s="123" t="str">
        <f t="shared" si="135"/>
        <v/>
      </c>
      <c r="U154" s="124">
        <f>IFERROR(INDEX(DATASHEET!$A$1:$GG$231,MATCH(L3VA!$A154,DATASHEET!$A$1:$A$231,0),MATCH(L3VA!V$2,DATASHEET!$A$1:$GG$1,0)),"")</f>
        <v>0</v>
      </c>
      <c r="V154" s="105">
        <f>IF(VLOOKUP(L3VA!$A154,DATASHEET!$A$2:$EW$231,27,FALSE)="","",VLOOKUP(L3VA!$A154,DATASHEET!$A$2:$EW$231,27,FALSE))</f>
        <v>0</v>
      </c>
      <c r="W154" s="105" t="str">
        <f t="shared" si="136"/>
        <v/>
      </c>
      <c r="X154" s="106" t="str">
        <f>IF(ISBLANK(DATASHEET!AK142),"",DATASHEET!AK142)</f>
        <v/>
      </c>
      <c r="Y154" s="107" t="str">
        <f>IF(ISBLANK(DATASHEET!AL142),"",DATASHEET!AL142)</f>
        <v/>
      </c>
      <c r="Z154" s="123" t="str">
        <f t="shared" si="137"/>
        <v/>
      </c>
      <c r="AA154" s="124">
        <f>IFERROR(INDEX(DATASHEET!$A$1:$GG$231,MATCH(L3VA!$A154,DATASHEET!$A$1:$A$231,0),MATCH(L3VA!AB$2,DATASHEET!$A$1:$GG$1,0)),"")</f>
        <v>0</v>
      </c>
      <c r="AB154" s="105" t="str">
        <f>IF(VLOOKUP(L3VA!$A154,DATASHEET!$A$2:$EW$231,32,FALSE)="","",VLOOKUP(L3VA!$A154,DATASHEET!$A$2:$EW$231,32,FALSE))</f>
        <v/>
      </c>
      <c r="AC154" s="105" t="str">
        <f t="shared" si="138"/>
        <v/>
      </c>
      <c r="AD154" s="106" t="str">
        <f>IF(ISBLANK(DATASHEET!AP142),"",DATASHEET!AP142)</f>
        <v/>
      </c>
      <c r="AE154" s="107" t="str">
        <f>IF(ISBLANK(DATASHEET!AQ142),"",DATASHEET!AQ142)</f>
        <v/>
      </c>
      <c r="AF154" s="123" t="str">
        <f t="shared" si="139"/>
        <v/>
      </c>
      <c r="AG154" s="124">
        <f>IFERROR(INDEX(DATASHEET!$A$1:$GG$231,MATCH(L3VA!$A154,DATASHEET!$A$1:$A$231,0),MATCH(L3VA!AH$2,DATASHEET!$A$1:$GG$1,0)),"")</f>
        <v>0</v>
      </c>
      <c r="AH154" s="105" t="str">
        <f>IF(VLOOKUP(L3VA!$A154,DATASHEET!$A$2:$EW$231,37,FALSE)="","",VLOOKUP(L3VA!$A154,DATASHEET!$A$2:$EW$231,37,FALSE))</f>
        <v/>
      </c>
      <c r="AI154" s="105" t="str">
        <f t="shared" si="140"/>
        <v/>
      </c>
      <c r="AJ154" s="106" t="str">
        <f>IF(ISBLANK(DATASHEET!AU142),"",DATASHEET!AU142)</f>
        <v/>
      </c>
      <c r="AK154" s="107" t="str">
        <f>IF(ISBLANK(DATASHEET!AV142),"",DATASHEET!AV142)</f>
        <v/>
      </c>
      <c r="AL154" s="123" t="str">
        <f t="shared" si="141"/>
        <v/>
      </c>
      <c r="AM154" s="124">
        <f>IFERROR(INDEX(DATASHEET!$A$1:$GG$231,MATCH(L3VA!$A154,DATASHEET!$A$1:$A$231,0),MATCH(L3VA!AN$2,DATASHEET!$A$1:$GG$1,0)),"")</f>
        <v>0</v>
      </c>
      <c r="AN154" s="105" t="str">
        <f>IF(VLOOKUP(L3VA!$A154,DATASHEET!$A$2:$EW$231,42,FALSE)="","",VLOOKUP(L3VA!$A154,DATASHEET!$A$2:$EW$231,42,FALSE))</f>
        <v/>
      </c>
      <c r="AO154" s="105" t="str">
        <f t="shared" si="142"/>
        <v/>
      </c>
      <c r="AP154" s="106" t="str">
        <f>IF(ISBLANK(DATASHEET!AZ142),"",DATASHEET!AZ142)</f>
        <v/>
      </c>
      <c r="AQ154" s="107" t="str">
        <f>IF(ISBLANK(DATASHEET!BA142),"",DATASHEET!BA142)</f>
        <v/>
      </c>
      <c r="AR154" s="123" t="str">
        <f t="shared" si="143"/>
        <v/>
      </c>
      <c r="AS154" s="124">
        <f>IFERROR(INDEX(DATASHEET!$A$1:$GG$231,MATCH(L3VA!$A154,DATASHEET!$A$1:$A$231,0),MATCH(L3VA!AT$2,DATASHEET!$A$1:$GG$1,0)),"")</f>
        <v>0</v>
      </c>
      <c r="AT154" s="105" t="str">
        <f>IF(VLOOKUP(L3VA!$A154,DATASHEET!$A$2:$EW$231,47,FALSE)="","",VLOOKUP(L3VA!$A154,DATASHEET!$A$2:$EW$231,47,FALSE))</f>
        <v/>
      </c>
      <c r="AU154" s="105" t="str">
        <f t="shared" si="144"/>
        <v/>
      </c>
      <c r="AV154" s="106" t="str">
        <f>IF(ISBLANK(DATASHEET!BE142),"",DATASHEET!BE142)</f>
        <v/>
      </c>
      <c r="AW154" s="107" t="str">
        <f>IF(ISBLANK(DATASHEET!BF142),"",DATASHEET!BF142)</f>
        <v/>
      </c>
      <c r="AX154" s="123" t="str">
        <f t="shared" si="145"/>
        <v/>
      </c>
      <c r="AY154" s="124">
        <f>IFERROR(INDEX(DATASHEET!$A$1:$GG$231,MATCH(L3VA!$A154,DATASHEET!$A$1:$A$231,0),MATCH(L3VA!AZ$2,DATASHEET!$A$1:$GG$1,0)),"")</f>
        <v>0</v>
      </c>
      <c r="AZ154" s="105" t="str">
        <f>IF(VLOOKUP(L3VA!$A154,DATASHEET!$A$2:$EW$231,52,FALSE)="","",VLOOKUP(L3VA!$A154,DATASHEET!$A$2:$EW$231,52,FALSE))</f>
        <v/>
      </c>
      <c r="BA154" s="105" t="str">
        <f t="shared" si="146"/>
        <v/>
      </c>
      <c r="BB154" s="106" t="str">
        <f>IF(ISBLANK(DATASHEET!BJ142),"",DATASHEET!BJ142)</f>
        <v/>
      </c>
      <c r="BC154" s="107" t="str">
        <f>IF(ISBLANK(DATASHEET!BK142),"",DATASHEET!BK142)</f>
        <v/>
      </c>
      <c r="BD154" s="123" t="str">
        <f t="shared" si="147"/>
        <v/>
      </c>
      <c r="BE154" s="124">
        <f>IFERROR(INDEX(DATASHEET!$A$1:$GG$231,MATCH(L3VA!$A154,DATASHEET!$A$1:$A$231,0),MATCH(L3VA!BF$2,DATASHEET!$A$1:$GG$1,0)),"")</f>
        <v>0</v>
      </c>
      <c r="BF154" s="105" t="str">
        <f>IF(VLOOKUP(L3VA!$A154,DATASHEET!$A$2:$EW$231,57,FALSE)="","",VLOOKUP(L3VA!$A154,DATASHEET!$A$2:$EW$231,57,FALSE))</f>
        <v/>
      </c>
      <c r="BG154" s="105" t="str">
        <f t="shared" si="148"/>
        <v/>
      </c>
      <c r="BH154" s="106" t="str">
        <f>IF(ISBLANK(DATASHEET!BO142),"",DATASHEET!BO142)</f>
        <v/>
      </c>
      <c r="BI154" s="107" t="str">
        <f>IF(ISBLANK(DATASHEET!BP142),"",DATASHEET!BP142)</f>
        <v/>
      </c>
      <c r="BJ154" s="123" t="str">
        <f t="shared" si="149"/>
        <v/>
      </c>
      <c r="BK154" s="124">
        <f>IFERROR(INDEX(DATASHEET!$A$1:$GG$231,MATCH(L3VA!$A154,DATASHEET!$A$1:$A$231,0),MATCH(L3VA!BL$2,DATASHEET!$A$1:$GG$1,0)),"")</f>
        <v>0</v>
      </c>
      <c r="BL154" s="105" t="str">
        <f>IF(VLOOKUP(L3VA!$A154,DATASHEET!$A$2:$EW$231,62,FALSE)="","",VLOOKUP(L3VA!$A154,DATASHEET!$A$2:$EW$231,62,FALSE))</f>
        <v/>
      </c>
      <c r="BM154" s="105" t="str">
        <f t="shared" si="150"/>
        <v/>
      </c>
      <c r="BN154" s="106" t="str">
        <f>IF(ISBLANK(DATASHEET!BT142),"",DATASHEET!BT142)</f>
        <v/>
      </c>
      <c r="BO154" s="107" t="str">
        <f>IF(ISBLANK(DATASHEET!BU142),"",DATASHEET!BU142)</f>
        <v/>
      </c>
      <c r="BP154" s="123" t="str">
        <f t="shared" si="151"/>
        <v/>
      </c>
      <c r="BQ154" s="124">
        <f>IFERROR(INDEX(DATASHEET!$A$1:$GG$231,MATCH(L3VA!$A154,DATASHEET!$A$1:$A$231,0),MATCH(L3VA!BR$2,DATASHEET!$A$1:$GG$1,0)),"")</f>
        <v>0</v>
      </c>
      <c r="BR154" s="105" t="str">
        <f>IF(VLOOKUP(L3VA!$A154,DATASHEET!$A$2:$EW$231,67,FALSE)="","",VLOOKUP(L3VA!$A154,DATASHEET!$A$2:$EW$231,67,FALSE))</f>
        <v/>
      </c>
      <c r="BS154" s="105" t="str">
        <f t="shared" si="152"/>
        <v/>
      </c>
      <c r="BT154" s="106" t="str">
        <f>IF(ISBLANK(DATASHEET!BY142),"",DATASHEET!BY142)</f>
        <v/>
      </c>
      <c r="BU154" s="107" t="str">
        <f>IF(ISBLANK(DATASHEET!BZ142),"",DATASHEET!BZ142)</f>
        <v/>
      </c>
      <c r="BV154" s="123" t="str">
        <f t="shared" si="153"/>
        <v/>
      </c>
      <c r="BW154" s="124">
        <f>IFERROR(INDEX(DATASHEET!$A$1:$GG$231,MATCH(L3VA!$A154,DATASHEET!$A$1:$A$231,0),MATCH(L3VA!BX$2,DATASHEET!$A$1:$GG$1,0)),"")</f>
        <v>0</v>
      </c>
      <c r="BX154" s="105" t="str">
        <f>IF(VLOOKUP(L3VA!$A154,DATASHEET!$A$2:$EW$231,77,FALSE)="","",VLOOKUP(L3VA!$A154,DATASHEET!$A$2:$EW$231,77,FALSE))</f>
        <v/>
      </c>
      <c r="BY154" s="105" t="str">
        <f t="shared" si="154"/>
        <v/>
      </c>
      <c r="BZ154" s="106" t="str">
        <f>IF(ISBLANK(DATASHEET!CI142),"",DATASHEET!CI142)</f>
        <v/>
      </c>
      <c r="CA154" s="107" t="str">
        <f>IF(ISBLANK(DATASHEET!CJ142),"",DATASHEET!CJ142)</f>
        <v/>
      </c>
      <c r="CB154" s="123" t="str">
        <f t="shared" si="155"/>
        <v/>
      </c>
      <c r="CC154" s="124">
        <f>IFERROR(INDEX(DATASHEET!$A$1:$GG$231,MATCH(L3VA!$A154,DATASHEET!$A$1:$A$231,0),MATCH(L3VA!CD$2,DATASHEET!$A$1:$GG$1,0)),"")</f>
        <v>0</v>
      </c>
      <c r="CD154" s="105" t="str">
        <f>IF(VLOOKUP(L3VA!$A154,DATASHEET!$A$2:$EW$231,82,FALSE)="","",VLOOKUP(L3VA!$A154,DATASHEET!$A$2:$EW$231,82,FALSE))</f>
        <v>JWE</v>
      </c>
      <c r="CE154" s="105" t="str">
        <f t="shared" si="156"/>
        <v/>
      </c>
      <c r="CF154" s="106" t="str">
        <f>IF(ISBLANK(DATASHEET!CN142),"",DATASHEET!CN142)</f>
        <v/>
      </c>
      <c r="CG154" s="107" t="str">
        <f>IF(ISBLANK(DATASHEET!CO142),"",DATASHEET!CO142)</f>
        <v/>
      </c>
      <c r="CH154" s="123" t="str">
        <f t="shared" si="157"/>
        <v/>
      </c>
      <c r="CI154" s="124">
        <f>IFERROR(INDEX(DATASHEET!$A$1:$GG$231,MATCH(L3VA!$A154,DATASHEET!$A$1:$A$231,0),MATCH(L3VA!CJ$2,DATASHEET!$A$1:$GG$1,0)),"")</f>
        <v>0</v>
      </c>
      <c r="CJ154" s="105" t="str">
        <f>IF(VLOOKUP(L3VA!$A154,DATASHEET!$A$2:$EW$231,87,FALSE)="","",VLOOKUP(L3VA!$A154,DATASHEET!$A$2:$EW$231,87,FALSE))</f>
        <v/>
      </c>
      <c r="CK154" s="105" t="str">
        <f t="shared" si="131"/>
        <v/>
      </c>
      <c r="CL154" s="106" t="str">
        <f>IF(ISBLANK(DATASHEET!CS142),"",DATASHEET!CS142)</f>
        <v/>
      </c>
      <c r="CM154" s="107" t="str">
        <f>IF(ISBLANK(DATASHEET!CT142),"",DATASHEET!CT142)</f>
        <v/>
      </c>
      <c r="CN154" s="123" t="str">
        <f t="shared" si="158"/>
        <v/>
      </c>
      <c r="CO154" s="124">
        <f>IFERROR(INDEX(DATASHEET!$A$1:$GG$231,MATCH(L3VA!$A154,DATASHEET!$A$1:$A$231,0),MATCH(L3VA!CP$2,DATASHEET!$A$1:$GG$1,0)),"")</f>
        <v>0</v>
      </c>
      <c r="CP154" s="105" t="str">
        <f>IF(VLOOKUP(L3VA!$A154,DATASHEET!$A$2:$EW$231,92,FALSE)="","",VLOOKUP(L3VA!$A154,DATASHEET!$A$2:$EW$231,92,FALSE))</f>
        <v/>
      </c>
      <c r="CQ154" s="105" t="str">
        <f t="shared" si="159"/>
        <v/>
      </c>
      <c r="CR154" s="106" t="str">
        <f>IF(ISBLANK(DATASHEET!CX142),"",DATASHEET!CX142)</f>
        <v/>
      </c>
      <c r="CS154" s="107" t="str">
        <f>IF(ISBLANK(DATASHEET!CY142),"",DATASHEET!CY142)</f>
        <v/>
      </c>
      <c r="CT154" s="123" t="str">
        <f t="shared" si="160"/>
        <v/>
      </c>
      <c r="CU154" s="124">
        <f>IFERROR(INDEX(DATASHEET!$A$1:$GG$231,MATCH(L3VA!$A154,DATASHEET!$A$1:$A$231,0),MATCH(L3VA!CV$2,DATASHEET!$A$1:$GG$1,0)),"")</f>
        <v>0</v>
      </c>
      <c r="CV154" s="105" t="str">
        <f>IF(VLOOKUP(L3VA!$A154,DATASHEET!$A$2:$EW$231,107,FALSE)="","",VLOOKUP(L3VA!$A154,DATASHEET!$A$2:$EW$231,107,FALSE))</f>
        <v/>
      </c>
      <c r="CW154" s="105" t="str">
        <f t="shared" si="161"/>
        <v/>
      </c>
      <c r="CX154" s="106" t="str">
        <f>IF(ISBLANK(DATASHEET!DC142),"",DATASHEET!DC142)</f>
        <v/>
      </c>
      <c r="CY154" s="107" t="str">
        <f>IF(ISBLANK(DATASHEET!DD142),"",DATASHEET!DD142)</f>
        <v/>
      </c>
      <c r="CZ154" s="123" t="str">
        <f t="shared" si="162"/>
        <v/>
      </c>
      <c r="DA154" s="124">
        <f>IFERROR(INDEX(DATASHEET!$A$1:$GG$231,MATCH(L3VA!$A154,DATASHEET!$A$1:$A$231,0),MATCH(L3VA!DB$2,DATASHEET!$A$1:$GG$1,0)),"")</f>
        <v>0</v>
      </c>
      <c r="DB154" s="105" t="str">
        <f>IF(VLOOKUP(L3VA!$A154,DATASHEET!$A$2:$EW$231,97,FALSE)="","",VLOOKUP(L3VA!$A154,DATASHEET!$A$2:$EW$231,97,FALSE))</f>
        <v/>
      </c>
      <c r="DC154" s="105" t="str">
        <f t="shared" si="163"/>
        <v/>
      </c>
      <c r="DD154" s="106" t="str">
        <f>IF(ISBLANK(DATASHEET!DH142),"",DATASHEET!DH142)</f>
        <v/>
      </c>
      <c r="DE154" s="107" t="str">
        <f>IF(ISBLANK(DATASHEET!DI142),"",DATASHEET!DI142)</f>
        <v/>
      </c>
      <c r="DF154" s="123" t="str">
        <f t="shared" si="164"/>
        <v/>
      </c>
      <c r="DG154" s="124">
        <f>IFERROR(INDEX(DATASHEET!$A$1:$GG$231,MATCH(L3VA!$A154,DATASHEET!$A$1:$A$231,0),MATCH(L3VA!DH$2,DATASHEET!$A$1:$GG$1,0)),"")</f>
        <v>0</v>
      </c>
      <c r="DH154" s="105" t="str">
        <f>IF(VLOOKUP(L3VA!$A154,DATASHEET!$A$2:$EW$231,102,FALSE)="","",VLOOKUP(L3VA!$A154,DATASHEET!$A$2:$EW$231,102,FALSE))</f>
        <v/>
      </c>
      <c r="DI154" s="105" t="str">
        <f t="shared" si="165"/>
        <v/>
      </c>
      <c r="DJ154" s="106" t="str">
        <f>IF(ISBLANK(DATASHEET!DM142),"",DATASHEET!DM142)</f>
        <v/>
      </c>
      <c r="DK154" s="107" t="str">
        <f>IF(ISBLANK(DATASHEET!DN142),"",DATASHEET!DN142)</f>
        <v/>
      </c>
      <c r="DL154" s="123" t="str">
        <f t="shared" si="166"/>
        <v/>
      </c>
      <c r="DM154" s="124">
        <f>IFERROR(INDEX(DATASHEET!$A$1:$GG$231,MATCH(L3VA!$A154,DATASHEET!$A$1:$A$231,0),MATCH(L3VA!DN$2,DATASHEET!$A$1:$GG$1,0)),"")</f>
        <v>0</v>
      </c>
      <c r="DN154" s="105" t="str">
        <f>IF(VLOOKUP(L3VA!$A154,DATASHEET!$A$2:$FW$231,112,FALSE)="","",VLOOKUP(L3VA!$A154,DATASHEET!$A$2:$FW$231,112,FALSE))</f>
        <v/>
      </c>
      <c r="DO154" s="105" t="str">
        <f t="shared" si="132"/>
        <v/>
      </c>
      <c r="DP154" s="106" t="str">
        <f>IF(ISBLANK(DATASHEET!DR142),"",DATASHEET!DR142)</f>
        <v/>
      </c>
      <c r="DQ154" s="107" t="str">
        <f>IF(ISBLANK(DATASHEET!DS142),"",DATASHEET!DS142)</f>
        <v/>
      </c>
      <c r="DR154" s="123" t="str">
        <f t="shared" si="167"/>
        <v/>
      </c>
      <c r="DS154" s="124">
        <f>IFERROR(INDEX(DATASHEET!$A$1:$GG$231,MATCH(L3VA!$A154,DATASHEET!$A$1:$A$231,0),MATCH(L3VA!DT$2,DATASHEET!$A$1:$GG$1,0)),"")</f>
        <v>0</v>
      </c>
      <c r="DT154" s="105" t="str">
        <f>IF(VLOOKUP(L3VA!$A154,DATASHEET!$A$2:$EW$231,117,FALSE)="","",VLOOKUP(L3VA!$A154,DATASHEET!$A$2:$EW$231,117,FALSE))</f>
        <v/>
      </c>
      <c r="DU154" s="105" t="str">
        <f t="shared" si="168"/>
        <v/>
      </c>
      <c r="DV154" s="106" t="str">
        <f>IF(ISBLANK(DATASHEET!DW142),"",DATASHEET!DW142)</f>
        <v/>
      </c>
      <c r="DW154" s="107" t="str">
        <f>IF(ISBLANK(DATASHEET!DX142),"",DATASHEET!DX142)</f>
        <v/>
      </c>
      <c r="DX154" s="123" t="str">
        <f t="shared" si="169"/>
        <v/>
      </c>
      <c r="DY154" s="124" t="str">
        <f>IFERROR(INDEX(DATASHEET!$A$1:$GG$231,MATCH(L3VA!$A154,DATASHEET!$A$1:$A$231,0),MATCH(L3VA!DZ$2,DATASHEET!$A$1:$GG$1,0)),"")</f>
        <v/>
      </c>
      <c r="DZ154" s="105" t="str">
        <f>IF(VLOOKUP(L3VA!$A154,DATASHEET!$A$2:$EW$231,122,FALSE)="","",VLOOKUP(L3VA!$A154,DATASHEET!$A$2:$EW$231,122,FALSE))</f>
        <v/>
      </c>
      <c r="EA154" s="105" t="str">
        <f t="shared" si="170"/>
        <v/>
      </c>
      <c r="EB154" s="106" t="str">
        <f>IF(ISBLANK(DATASHEET!EB142),"",DATASHEET!EB142)</f>
        <v>JN</v>
      </c>
      <c r="EC154" s="107" t="str">
        <f>IF(ISBLANK(DATASHEET!EC142),"",DATASHEET!EC142)</f>
        <v>12D-PE-9</v>
      </c>
      <c r="ED154" s="123" t="str">
        <f t="shared" si="171"/>
        <v/>
      </c>
      <c r="EE154" s="124">
        <f>IFERROR(INDEX(DATASHEET!$A$1:$GG$231,MATCH(L3VA!$A154,DATASHEET!$A$1:$A$231,0),MATCH(L3VA!EF$2,DATASHEET!$A$1:$GG$1,0)),"")</f>
        <v>0</v>
      </c>
      <c r="EF154" s="105" t="str">
        <f>IF(VLOOKUP(L3VA!$A154,DATASHEET!$A$2:$EW$231,127,FALSE)="","",VLOOKUP(L3VA!$A154,DATASHEET!$A$2:$EW$231,127,FALSE))</f>
        <v/>
      </c>
      <c r="EG154" s="105" t="str">
        <f t="shared" si="172"/>
        <v/>
      </c>
      <c r="EH154" s="106" t="str">
        <f>IF(ISBLANK(DATASHEET!EG142),"",DATASHEET!EG142)</f>
        <v/>
      </c>
      <c r="EI154" s="107" t="str">
        <f>IF(ISBLANK(DATASHEET!EH142),"",DATASHEET!EH142)</f>
        <v/>
      </c>
      <c r="EJ154" s="123" t="str">
        <f t="shared" si="173"/>
        <v/>
      </c>
      <c r="EK154" s="124">
        <f>IFERROR(INDEX(DATASHEET!$A$1:$GG$231,MATCH(L3VA!$A154,DATASHEET!$A$1:$A$231,0),MATCH(L3VA!EL$2,DATASHEET!$A$1:$GG$1,0)),"")</f>
        <v>0</v>
      </c>
      <c r="EL154" s="105" t="str">
        <f>IF(VLOOKUP(L3VA!$A154,DATASHEET!$A$2:$EW$231,132,FALSE)="","",VLOOKUP(L3VA!$A154,DATASHEET!$A$2:$EW$231,132,FALSE))</f>
        <v>JN</v>
      </c>
      <c r="EM154" s="105" t="str">
        <f t="shared" si="174"/>
        <v/>
      </c>
      <c r="EN154" s="106" t="str">
        <f>IF(ISBLANK(DATASHEET!EL142),"",DATASHEET!EL142)</f>
        <v>MSA</v>
      </c>
      <c r="EO154" s="107" t="str">
        <f>IF(ISBLANK(DATASHEET!EM142),"",DATASHEET!EM142)</f>
        <v>12E-PO-9</v>
      </c>
      <c r="EP154" s="123" t="str">
        <f t="shared" si="175"/>
        <v/>
      </c>
      <c r="EQ154" s="124">
        <f>IFERROR(INDEX(DATASHEET!$A$1:$GG$231,MATCH(L3VA!$A154,DATASHEET!$A$1:$A$231,0),MATCH(L3VA!ER$2,DATASHEET!$A$1:$GG$1,0)),"")</f>
        <v>0</v>
      </c>
      <c r="ER154" s="105" t="str">
        <f>IF(VLOOKUP(L3VA!$A154,DATASHEET!$A$2:$EW$231,137,FALSE)="","",VLOOKUP(L3VA!$A154,DATASHEET!$A$2:$EW$231,137,FALSE))</f>
        <v/>
      </c>
      <c r="ES154" s="105" t="str">
        <f t="shared" si="176"/>
        <v/>
      </c>
      <c r="ET154" s="106" t="str">
        <f>IF(ISBLANK(DATASHEET!EQ142),"",DATASHEET!EQ142)</f>
        <v/>
      </c>
      <c r="EU154" s="107" t="str">
        <f>IF(ISBLANK(DATASHEET!ER142),"",DATASHEET!ER142)</f>
        <v/>
      </c>
      <c r="EV154" s="123" t="str">
        <f t="shared" si="177"/>
        <v/>
      </c>
      <c r="EW154" s="124">
        <f>IFERROR(INDEX(DATASHEET!$A$1:$GG$231,MATCH(L3VA!$A154,DATASHEET!$A$1:$A$231,0),MATCH(L3VA!EX$2,DATASHEET!$A$1:$GG$1,0)),"")</f>
        <v>0</v>
      </c>
      <c r="EX154" s="105" t="str">
        <f>IF(VLOOKUP(L3VA!$A154,DATASHEET!$A$2:$EW$231,142,FALSE)="","",VLOOKUP(L3VA!$A154,DATASHEET!$A$2:$EW$231,142,FALSE))</f>
        <v>MSA</v>
      </c>
      <c r="EY154" s="105" t="str">
        <f t="shared" si="178"/>
        <v/>
      </c>
      <c r="EZ154" s="106" t="str">
        <f>IF(ISBLANK(DATASHEET!EV142),"",DATASHEET!EV142)</f>
        <v>HSH</v>
      </c>
      <c r="FA154" s="107" t="str">
        <f>IF(ISBLANK(DATASHEET!EW142),"",DATASHEET!EW142)</f>
        <v>12B-SO-9</v>
      </c>
      <c r="FB154" s="123" t="str">
        <f t="shared" si="179"/>
        <v/>
      </c>
      <c r="FC154" s="124">
        <f>IFERROR(INDEX(DATASHEET!$A$1:$GG$231,MATCH(L3VA!$A154,DATASHEET!$A$1:$A$231,0),MATCH(L3VA!FD$2,DATASHEET!$A$1:$GG$1,0)),"")</f>
        <v>0</v>
      </c>
      <c r="FD154" s="105" t="str">
        <f>IF(VLOOKUP(L3VA!$A154,DATASHEET!$A$2:$FW$231,147,FALSE)="","",VLOOKUP(L3VA!$A154,DATASHEET!$A$2:$FW$231,147,FALSE))</f>
        <v/>
      </c>
      <c r="FE154" s="105" t="str">
        <f t="shared" si="180"/>
        <v/>
      </c>
      <c r="FF154" s="106" t="str">
        <f>IF(ISBLANK(DATASHEET!FA142),"",DATASHEET!FA142)</f>
        <v/>
      </c>
      <c r="FG154" s="107" t="str">
        <f>IF(ISBLANK(DATASHEET!FB142),"",DATASHEET!FB142)</f>
        <v/>
      </c>
    </row>
    <row r="155" spans="1:163" x14ac:dyDescent="0.25">
      <c r="A155" s="354">
        <f>DATASHEET!A143</f>
        <v>160107</v>
      </c>
      <c r="B155" s="42" t="str">
        <f>DATASHEET!B143</f>
        <v>MLISWA, Talitha</v>
      </c>
      <c r="C155" s="109" t="str">
        <f>DATASHEET!C143</f>
        <v>12CSN</v>
      </c>
      <c r="D155" s="110" t="str">
        <f>DATASHEET!D143</f>
        <v>F</v>
      </c>
      <c r="E155" s="110" t="str">
        <f>IFERROR(VLOOKUP(A155,'[5]Y12 Students'!$E$3:$I$271,5,FALSE),"")</f>
        <v>EXTERNAL</v>
      </c>
      <c r="F155" s="110" t="str">
        <f>DATASHEET!E143</f>
        <v>N</v>
      </c>
      <c r="G155" s="110" t="str">
        <f>DATASHEET!F143</f>
        <v>Black - African</v>
      </c>
      <c r="H155" s="110" t="str">
        <f>DATASHEET!G143</f>
        <v>N</v>
      </c>
      <c r="I155" s="110" t="str">
        <f>DATASHEET!H143</f>
        <v>N</v>
      </c>
      <c r="J155" s="111" t="str">
        <f>DATASHEET!J143</f>
        <v>4.75+ (C/B)</v>
      </c>
      <c r="K155" s="104" t="str">
        <f t="shared" si="129"/>
        <v/>
      </c>
      <c r="L155" s="104" t="str">
        <f t="shared" si="130"/>
        <v/>
      </c>
      <c r="M155" s="336" t="str">
        <f>IF(COUNT(L3VA!$N155,L3VA!$Z155,L3VA!$T155,L3VA!$AF155,L3VA!$AX155,L3VA!$AR155,L3VA!$BJ155,L3VA!$BD155,L3VA!$BP155,L3VA!#REF!,L3VA!$AL155,L3VA!$BV155,L3VA!$CH155,L3VA!$CZ155,L3VA!$CN155,L3VA!$DF155,L3VA!$CB155,L3VA!#REF!,L3VA!$DR155,L3VA!$DX155,L3VA!$ED155,L3VA!$EJ155,L3VA!$EP155,L3VA!$EV155,L3VA!$FB155,L3VA!$DL155)=0,"",AVERAGE(N155,Z155,T155,AF155,AL155,AX155,AR155,BJ155,BD155,BP155,BV155,CH155,CZ155,CN155,DF155,CB155,DR155,DX155,ED155,EJ155,EP155,EV155,FB155,DL155))</f>
        <v/>
      </c>
      <c r="N155" s="123" t="str">
        <f t="shared" si="133"/>
        <v/>
      </c>
      <c r="O155" s="124">
        <f>IFERROR(INDEX(DATASHEET!$A$1:$GG$231,MATCH(L3VA!$A155,DATASHEET!$A$1:$A$231,0),MATCH(L3VA!P$2,DATASHEET!$A$1:$GG$1,0)),"")</f>
        <v>0</v>
      </c>
      <c r="P155" s="105">
        <f>IF(VLOOKUP(L3VA!$A155,DATASHEET!$A$2:$EW$231,22,FALSE)="","",VLOOKUP(L3VA!$A155,DATASHEET!$A$2:$EW$231,22,FALSE))</f>
        <v>0</v>
      </c>
      <c r="Q155" s="105" t="str">
        <f t="shared" si="134"/>
        <v/>
      </c>
      <c r="R155" s="106" t="str">
        <f>IF(ISBLANK(DATASHEET!AF143),"",DATASHEET!AF143)</f>
        <v/>
      </c>
      <c r="S155" s="107" t="str">
        <f>IF(ISBLANK(DATASHEET!AG143),"",DATASHEET!AG143)</f>
        <v/>
      </c>
      <c r="T155" s="123" t="str">
        <f t="shared" si="135"/>
        <v/>
      </c>
      <c r="U155" s="124">
        <f>IFERROR(INDEX(DATASHEET!$A$1:$GG$231,MATCH(L3VA!$A155,DATASHEET!$A$1:$A$231,0),MATCH(L3VA!V$2,DATASHEET!$A$1:$GG$1,0)),"")</f>
        <v>0</v>
      </c>
      <c r="V155" s="105">
        <f>IF(VLOOKUP(L3VA!$A155,DATASHEET!$A$2:$EW$231,27,FALSE)="","",VLOOKUP(L3VA!$A155,DATASHEET!$A$2:$EW$231,27,FALSE))</f>
        <v>0</v>
      </c>
      <c r="W155" s="105" t="str">
        <f t="shared" si="136"/>
        <v/>
      </c>
      <c r="X155" s="106" t="str">
        <f>IF(ISBLANK(DATASHEET!AK143),"",DATASHEET!AK143)</f>
        <v>MM</v>
      </c>
      <c r="Y155" s="107" t="str">
        <f>IF(ISBLANK(DATASHEET!AL143),"",DATASHEET!AL143)</f>
        <v>12C-BI-10</v>
      </c>
      <c r="Z155" s="123" t="str">
        <f t="shared" si="137"/>
        <v/>
      </c>
      <c r="AA155" s="124">
        <f>IFERROR(INDEX(DATASHEET!$A$1:$GG$231,MATCH(L3VA!$A155,DATASHEET!$A$1:$A$231,0),MATCH(L3VA!AB$2,DATASHEET!$A$1:$GG$1,0)),"")</f>
        <v>0</v>
      </c>
      <c r="AB155" s="105" t="str">
        <f>IF(VLOOKUP(L3VA!$A155,DATASHEET!$A$2:$EW$231,32,FALSE)="","",VLOOKUP(L3VA!$A155,DATASHEET!$A$2:$EW$231,32,FALSE))</f>
        <v/>
      </c>
      <c r="AC155" s="105" t="str">
        <f t="shared" si="138"/>
        <v/>
      </c>
      <c r="AD155" s="106" t="str">
        <f>IF(ISBLANK(DATASHEET!AP143),"",DATASHEET!AP143)</f>
        <v/>
      </c>
      <c r="AE155" s="107" t="str">
        <f>IF(ISBLANK(DATASHEET!AQ143),"",DATASHEET!AQ143)</f>
        <v/>
      </c>
      <c r="AF155" s="123" t="str">
        <f t="shared" si="139"/>
        <v/>
      </c>
      <c r="AG155" s="124">
        <f>IFERROR(INDEX(DATASHEET!$A$1:$GG$231,MATCH(L3VA!$A155,DATASHEET!$A$1:$A$231,0),MATCH(L3VA!AH$2,DATASHEET!$A$1:$GG$1,0)),"")</f>
        <v>0</v>
      </c>
      <c r="AH155" s="105" t="str">
        <f>IF(VLOOKUP(L3VA!$A155,DATASHEET!$A$2:$EW$231,37,FALSE)="","",VLOOKUP(L3VA!$A155,DATASHEET!$A$2:$EW$231,37,FALSE))</f>
        <v>MM</v>
      </c>
      <c r="AI155" s="105" t="str">
        <f t="shared" si="140"/>
        <v/>
      </c>
      <c r="AJ155" s="106" t="str">
        <f>IF(ISBLANK(DATASHEET!AU143),"",DATASHEET!AU143)</f>
        <v>MB</v>
      </c>
      <c r="AK155" s="107" t="str">
        <f>IF(ISBLANK(DATASHEET!AV143),"",DATASHEET!AV143)</f>
        <v>12D-CH-2</v>
      </c>
      <c r="AL155" s="123" t="str">
        <f t="shared" si="141"/>
        <v/>
      </c>
      <c r="AM155" s="124">
        <f>IFERROR(INDEX(DATASHEET!$A$1:$GG$231,MATCH(L3VA!$A155,DATASHEET!$A$1:$A$231,0),MATCH(L3VA!AN$2,DATASHEET!$A$1:$GG$1,0)),"")</f>
        <v>0</v>
      </c>
      <c r="AN155" s="105" t="str">
        <f>IF(VLOOKUP(L3VA!$A155,DATASHEET!$A$2:$EW$231,42,FALSE)="","",VLOOKUP(L3VA!$A155,DATASHEET!$A$2:$EW$231,42,FALSE))</f>
        <v/>
      </c>
      <c r="AO155" s="105" t="str">
        <f t="shared" si="142"/>
        <v/>
      </c>
      <c r="AP155" s="106" t="str">
        <f>IF(ISBLANK(DATASHEET!AZ143),"",DATASHEET!AZ143)</f>
        <v/>
      </c>
      <c r="AQ155" s="107" t="str">
        <f>IF(ISBLANK(DATASHEET!BA143),"",DATASHEET!BA143)</f>
        <v/>
      </c>
      <c r="AR155" s="123" t="str">
        <f t="shared" si="143"/>
        <v/>
      </c>
      <c r="AS155" s="124">
        <f>IFERROR(INDEX(DATASHEET!$A$1:$GG$231,MATCH(L3VA!$A155,DATASHEET!$A$1:$A$231,0),MATCH(L3VA!AT$2,DATASHEET!$A$1:$GG$1,0)),"")</f>
        <v>0</v>
      </c>
      <c r="AT155" s="105" t="str">
        <f>IF(VLOOKUP(L3VA!$A155,DATASHEET!$A$2:$EW$231,47,FALSE)="","",VLOOKUP(L3VA!$A155,DATASHEET!$A$2:$EW$231,47,FALSE))</f>
        <v>MB</v>
      </c>
      <c r="AU155" s="105" t="str">
        <f t="shared" si="144"/>
        <v/>
      </c>
      <c r="AV155" s="106" t="str">
        <f>IF(ISBLANK(DATASHEET!BE143),"",DATASHEET!BE143)</f>
        <v/>
      </c>
      <c r="AW155" s="107" t="str">
        <f>IF(ISBLANK(DATASHEET!BF143),"",DATASHEET!BF143)</f>
        <v/>
      </c>
      <c r="AX155" s="123" t="str">
        <f t="shared" si="145"/>
        <v/>
      </c>
      <c r="AY155" s="124">
        <f>IFERROR(INDEX(DATASHEET!$A$1:$GG$231,MATCH(L3VA!$A155,DATASHEET!$A$1:$A$231,0),MATCH(L3VA!AZ$2,DATASHEET!$A$1:$GG$1,0)),"")</f>
        <v>0</v>
      </c>
      <c r="AZ155" s="105" t="str">
        <f>IF(VLOOKUP(L3VA!$A155,DATASHEET!$A$2:$EW$231,52,FALSE)="","",VLOOKUP(L3VA!$A155,DATASHEET!$A$2:$EW$231,52,FALSE))</f>
        <v/>
      </c>
      <c r="BA155" s="105" t="str">
        <f t="shared" si="146"/>
        <v/>
      </c>
      <c r="BB155" s="106" t="str">
        <f>IF(ISBLANK(DATASHEET!BJ143),"",DATASHEET!BJ143)</f>
        <v/>
      </c>
      <c r="BC155" s="107" t="str">
        <f>IF(ISBLANK(DATASHEET!BK143),"",DATASHEET!BK143)</f>
        <v/>
      </c>
      <c r="BD155" s="123" t="str">
        <f t="shared" si="147"/>
        <v/>
      </c>
      <c r="BE155" s="124">
        <f>IFERROR(INDEX(DATASHEET!$A$1:$GG$231,MATCH(L3VA!$A155,DATASHEET!$A$1:$A$231,0),MATCH(L3VA!BF$2,DATASHEET!$A$1:$GG$1,0)),"")</f>
        <v>0</v>
      </c>
      <c r="BF155" s="105" t="str">
        <f>IF(VLOOKUP(L3VA!$A155,DATASHEET!$A$2:$EW$231,57,FALSE)="","",VLOOKUP(L3VA!$A155,DATASHEET!$A$2:$EW$231,57,FALSE))</f>
        <v/>
      </c>
      <c r="BG155" s="105" t="str">
        <f t="shared" si="148"/>
        <v/>
      </c>
      <c r="BH155" s="106" t="str">
        <f>IF(ISBLANK(DATASHEET!BO143),"",DATASHEET!BO143)</f>
        <v/>
      </c>
      <c r="BI155" s="107" t="str">
        <f>IF(ISBLANK(DATASHEET!BP143),"",DATASHEET!BP143)</f>
        <v/>
      </c>
      <c r="BJ155" s="123" t="str">
        <f t="shared" si="149"/>
        <v/>
      </c>
      <c r="BK155" s="124">
        <f>IFERROR(INDEX(DATASHEET!$A$1:$GG$231,MATCH(L3VA!$A155,DATASHEET!$A$1:$A$231,0),MATCH(L3VA!BL$2,DATASHEET!$A$1:$GG$1,0)),"")</f>
        <v>0</v>
      </c>
      <c r="BL155" s="105" t="str">
        <f>IF(VLOOKUP(L3VA!$A155,DATASHEET!$A$2:$EW$231,62,FALSE)="","",VLOOKUP(L3VA!$A155,DATASHEET!$A$2:$EW$231,62,FALSE))</f>
        <v/>
      </c>
      <c r="BM155" s="105" t="str">
        <f t="shared" si="150"/>
        <v/>
      </c>
      <c r="BN155" s="106" t="str">
        <f>IF(ISBLANK(DATASHEET!BT143),"",DATASHEET!BT143)</f>
        <v/>
      </c>
      <c r="BO155" s="107" t="str">
        <f>IF(ISBLANK(DATASHEET!BU143),"",DATASHEET!BU143)</f>
        <v/>
      </c>
      <c r="BP155" s="123" t="str">
        <f t="shared" si="151"/>
        <v/>
      </c>
      <c r="BQ155" s="124">
        <f>IFERROR(INDEX(DATASHEET!$A$1:$GG$231,MATCH(L3VA!$A155,DATASHEET!$A$1:$A$231,0),MATCH(L3VA!BR$2,DATASHEET!$A$1:$GG$1,0)),"")</f>
        <v>0</v>
      </c>
      <c r="BR155" s="105" t="str">
        <f>IF(VLOOKUP(L3VA!$A155,DATASHEET!$A$2:$EW$231,67,FALSE)="","",VLOOKUP(L3VA!$A155,DATASHEET!$A$2:$EW$231,67,FALSE))</f>
        <v/>
      </c>
      <c r="BS155" s="105" t="str">
        <f t="shared" si="152"/>
        <v/>
      </c>
      <c r="BT155" s="106" t="str">
        <f>IF(ISBLANK(DATASHEET!BY143),"",DATASHEET!BY143)</f>
        <v/>
      </c>
      <c r="BU155" s="107" t="str">
        <f>IF(ISBLANK(DATASHEET!BZ143),"",DATASHEET!BZ143)</f>
        <v/>
      </c>
      <c r="BV155" s="123" t="str">
        <f t="shared" si="153"/>
        <v/>
      </c>
      <c r="BW155" s="124">
        <f>IFERROR(INDEX(DATASHEET!$A$1:$GG$231,MATCH(L3VA!$A155,DATASHEET!$A$1:$A$231,0),MATCH(L3VA!BX$2,DATASHEET!$A$1:$GG$1,0)),"")</f>
        <v>0</v>
      </c>
      <c r="BX155" s="105" t="str">
        <f>IF(VLOOKUP(L3VA!$A155,DATASHEET!$A$2:$EW$231,77,FALSE)="","",VLOOKUP(L3VA!$A155,DATASHEET!$A$2:$EW$231,77,FALSE))</f>
        <v/>
      </c>
      <c r="BY155" s="105" t="str">
        <f t="shared" si="154"/>
        <v/>
      </c>
      <c r="BZ155" s="106" t="str">
        <f>IF(ISBLANK(DATASHEET!CI143),"",DATASHEET!CI143)</f>
        <v/>
      </c>
      <c r="CA155" s="107" t="str">
        <f>IF(ISBLANK(DATASHEET!CJ143),"",DATASHEET!CJ143)</f>
        <v/>
      </c>
      <c r="CB155" s="123" t="str">
        <f t="shared" si="155"/>
        <v/>
      </c>
      <c r="CC155" s="124">
        <f>IFERROR(INDEX(DATASHEET!$A$1:$GG$231,MATCH(L3VA!$A155,DATASHEET!$A$1:$A$231,0),MATCH(L3VA!CD$2,DATASHEET!$A$1:$GG$1,0)),"")</f>
        <v>0</v>
      </c>
      <c r="CD155" s="105" t="str">
        <f>IF(VLOOKUP(L3VA!$A155,DATASHEET!$A$2:$EW$231,82,FALSE)="","",VLOOKUP(L3VA!$A155,DATASHEET!$A$2:$EW$231,82,FALSE))</f>
        <v>CSN</v>
      </c>
      <c r="CE155" s="105" t="str">
        <f t="shared" si="156"/>
        <v/>
      </c>
      <c r="CF155" s="106" t="str">
        <f>IF(ISBLANK(DATASHEET!CN143),"",DATASHEET!CN143)</f>
        <v/>
      </c>
      <c r="CG155" s="107" t="str">
        <f>IF(ISBLANK(DATASHEET!CO143),"",DATASHEET!CO143)</f>
        <v/>
      </c>
      <c r="CH155" s="123" t="str">
        <f t="shared" si="157"/>
        <v/>
      </c>
      <c r="CI155" s="124">
        <f>IFERROR(INDEX(DATASHEET!$A$1:$GG$231,MATCH(L3VA!$A155,DATASHEET!$A$1:$A$231,0),MATCH(L3VA!CJ$2,DATASHEET!$A$1:$GG$1,0)),"")</f>
        <v>0</v>
      </c>
      <c r="CJ155" s="105" t="str">
        <f>IF(VLOOKUP(L3VA!$A155,DATASHEET!$A$2:$EW$231,87,FALSE)="","",VLOOKUP(L3VA!$A155,DATASHEET!$A$2:$EW$231,87,FALSE))</f>
        <v/>
      </c>
      <c r="CK155" s="105" t="str">
        <f t="shared" si="131"/>
        <v/>
      </c>
      <c r="CL155" s="106" t="str">
        <f>IF(ISBLANK(DATASHEET!CS143),"",DATASHEET!CS143)</f>
        <v/>
      </c>
      <c r="CM155" s="107" t="str">
        <f>IF(ISBLANK(DATASHEET!CT143),"",DATASHEET!CT143)</f>
        <v/>
      </c>
      <c r="CN155" s="123" t="str">
        <f t="shared" si="158"/>
        <v/>
      </c>
      <c r="CO155" s="124">
        <f>IFERROR(INDEX(DATASHEET!$A$1:$GG$231,MATCH(L3VA!$A155,DATASHEET!$A$1:$A$231,0),MATCH(L3VA!CP$2,DATASHEET!$A$1:$GG$1,0)),"")</f>
        <v>0</v>
      </c>
      <c r="CP155" s="105" t="str">
        <f>IF(VLOOKUP(L3VA!$A155,DATASHEET!$A$2:$EW$231,92,FALSE)="","",VLOOKUP(L3VA!$A155,DATASHEET!$A$2:$EW$231,92,FALSE))</f>
        <v/>
      </c>
      <c r="CQ155" s="105" t="str">
        <f t="shared" si="159"/>
        <v/>
      </c>
      <c r="CR155" s="106" t="str">
        <f>IF(ISBLANK(DATASHEET!CX143),"",DATASHEET!CX143)</f>
        <v/>
      </c>
      <c r="CS155" s="107" t="str">
        <f>IF(ISBLANK(DATASHEET!CY143),"",DATASHEET!CY143)</f>
        <v/>
      </c>
      <c r="CT155" s="123" t="str">
        <f t="shared" si="160"/>
        <v/>
      </c>
      <c r="CU155" s="124">
        <f>IFERROR(INDEX(DATASHEET!$A$1:$GG$231,MATCH(L3VA!$A155,DATASHEET!$A$1:$A$231,0),MATCH(L3VA!CV$2,DATASHEET!$A$1:$GG$1,0)),"")</f>
        <v>0</v>
      </c>
      <c r="CV155" s="105" t="str">
        <f>IF(VLOOKUP(L3VA!$A155,DATASHEET!$A$2:$EW$231,107,FALSE)="","",VLOOKUP(L3VA!$A155,DATASHEET!$A$2:$EW$231,107,FALSE))</f>
        <v/>
      </c>
      <c r="CW155" s="105" t="str">
        <f t="shared" si="161"/>
        <v/>
      </c>
      <c r="CX155" s="106" t="str">
        <f>IF(ISBLANK(DATASHEET!DC143),"",DATASHEET!DC143)</f>
        <v/>
      </c>
      <c r="CY155" s="107" t="str">
        <f>IF(ISBLANK(DATASHEET!DD143),"",DATASHEET!DD143)</f>
        <v/>
      </c>
      <c r="CZ155" s="123" t="str">
        <f t="shared" si="162"/>
        <v/>
      </c>
      <c r="DA155" s="124">
        <f>IFERROR(INDEX(DATASHEET!$A$1:$GG$231,MATCH(L3VA!$A155,DATASHEET!$A$1:$A$231,0),MATCH(L3VA!DB$2,DATASHEET!$A$1:$GG$1,0)),"")</f>
        <v>0</v>
      </c>
      <c r="DB155" s="105" t="str">
        <f>IF(VLOOKUP(L3VA!$A155,DATASHEET!$A$2:$EW$231,97,FALSE)="","",VLOOKUP(L3VA!$A155,DATASHEET!$A$2:$EW$231,97,FALSE))</f>
        <v/>
      </c>
      <c r="DC155" s="105" t="str">
        <f t="shared" si="163"/>
        <v/>
      </c>
      <c r="DD155" s="106" t="str">
        <f>IF(ISBLANK(DATASHEET!DH143),"",DATASHEET!DH143)</f>
        <v/>
      </c>
      <c r="DE155" s="107" t="str">
        <f>IF(ISBLANK(DATASHEET!DI143),"",DATASHEET!DI143)</f>
        <v/>
      </c>
      <c r="DF155" s="123" t="str">
        <f t="shared" si="164"/>
        <v/>
      </c>
      <c r="DG155" s="124">
        <f>IFERROR(INDEX(DATASHEET!$A$1:$GG$231,MATCH(L3VA!$A155,DATASHEET!$A$1:$A$231,0),MATCH(L3VA!DH$2,DATASHEET!$A$1:$GG$1,0)),"")</f>
        <v>0</v>
      </c>
      <c r="DH155" s="105" t="str">
        <f>IF(VLOOKUP(L3VA!$A155,DATASHEET!$A$2:$EW$231,102,FALSE)="","",VLOOKUP(L3VA!$A155,DATASHEET!$A$2:$EW$231,102,FALSE))</f>
        <v/>
      </c>
      <c r="DI155" s="105" t="str">
        <f t="shared" si="165"/>
        <v/>
      </c>
      <c r="DJ155" s="106" t="str">
        <f>IF(ISBLANK(DATASHEET!DM143),"",DATASHEET!DM143)</f>
        <v/>
      </c>
      <c r="DK155" s="107" t="str">
        <f>IF(ISBLANK(DATASHEET!DN143),"",DATASHEET!DN143)</f>
        <v/>
      </c>
      <c r="DL155" s="123" t="str">
        <f t="shared" si="166"/>
        <v/>
      </c>
      <c r="DM155" s="124">
        <f>IFERROR(INDEX(DATASHEET!$A$1:$GG$231,MATCH(L3VA!$A155,DATASHEET!$A$1:$A$231,0),MATCH(L3VA!DN$2,DATASHEET!$A$1:$GG$1,0)),"")</f>
        <v>0</v>
      </c>
      <c r="DN155" s="105" t="str">
        <f>IF(VLOOKUP(L3VA!$A155,DATASHEET!$A$2:$FW$231,112,FALSE)="","",VLOOKUP(L3VA!$A155,DATASHEET!$A$2:$FW$231,112,FALSE))</f>
        <v/>
      </c>
      <c r="DO155" s="105" t="str">
        <f t="shared" si="132"/>
        <v/>
      </c>
      <c r="DP155" s="106" t="str">
        <f>IF(ISBLANK(DATASHEET!DR143),"",DATASHEET!DR143)</f>
        <v/>
      </c>
      <c r="DQ155" s="107" t="str">
        <f>IF(ISBLANK(DATASHEET!DS143),"",DATASHEET!DS143)</f>
        <v/>
      </c>
      <c r="DR155" s="123" t="str">
        <f t="shared" si="167"/>
        <v/>
      </c>
      <c r="DS155" s="124">
        <f>IFERROR(INDEX(DATASHEET!$A$1:$GG$231,MATCH(L3VA!$A155,DATASHEET!$A$1:$A$231,0),MATCH(L3VA!DT$2,DATASHEET!$A$1:$GG$1,0)),"")</f>
        <v>0</v>
      </c>
      <c r="DT155" s="105" t="str">
        <f>IF(VLOOKUP(L3VA!$A155,DATASHEET!$A$2:$EW$231,117,FALSE)="","",VLOOKUP(L3VA!$A155,DATASHEET!$A$2:$EW$231,117,FALSE))</f>
        <v/>
      </c>
      <c r="DU155" s="105" t="str">
        <f t="shared" si="168"/>
        <v/>
      </c>
      <c r="DV155" s="106" t="str">
        <f>IF(ISBLANK(DATASHEET!DW143),"",DATASHEET!DW143)</f>
        <v/>
      </c>
      <c r="DW155" s="107" t="str">
        <f>IF(ISBLANK(DATASHEET!DX143),"",DATASHEET!DX143)</f>
        <v/>
      </c>
      <c r="DX155" s="123" t="str">
        <f t="shared" si="169"/>
        <v/>
      </c>
      <c r="DY155" s="124" t="str">
        <f>IFERROR(INDEX(DATASHEET!$A$1:$GG$231,MATCH(L3VA!$A155,DATASHEET!$A$1:$A$231,0),MATCH(L3VA!DZ$2,DATASHEET!$A$1:$GG$1,0)),"")</f>
        <v/>
      </c>
      <c r="DZ155" s="105" t="str">
        <f>IF(VLOOKUP(L3VA!$A155,DATASHEET!$A$2:$EW$231,122,FALSE)="","",VLOOKUP(L3VA!$A155,DATASHEET!$A$2:$EW$231,122,FALSE))</f>
        <v/>
      </c>
      <c r="EA155" s="105" t="str">
        <f t="shared" si="170"/>
        <v/>
      </c>
      <c r="EB155" s="106" t="str">
        <f>IF(ISBLANK(DATASHEET!EB143),"",DATASHEET!EB143)</f>
        <v/>
      </c>
      <c r="EC155" s="107" t="str">
        <f>IF(ISBLANK(DATASHEET!EC143),"",DATASHEET!EC143)</f>
        <v/>
      </c>
      <c r="ED155" s="123" t="str">
        <f t="shared" si="171"/>
        <v/>
      </c>
      <c r="EE155" s="124">
        <f>IFERROR(INDEX(DATASHEET!$A$1:$GG$231,MATCH(L3VA!$A155,DATASHEET!$A$1:$A$231,0),MATCH(L3VA!EF$2,DATASHEET!$A$1:$GG$1,0)),"")</f>
        <v>0</v>
      </c>
      <c r="EF155" s="105" t="str">
        <f>IF(VLOOKUP(L3VA!$A155,DATASHEET!$A$2:$EW$231,127,FALSE)="","",VLOOKUP(L3VA!$A155,DATASHEET!$A$2:$EW$231,127,FALSE))</f>
        <v/>
      </c>
      <c r="EG155" s="105" t="str">
        <f t="shared" si="172"/>
        <v/>
      </c>
      <c r="EH155" s="106" t="str">
        <f>IF(ISBLANK(DATASHEET!EG143),"",DATASHEET!EG143)</f>
        <v/>
      </c>
      <c r="EI155" s="107" t="str">
        <f>IF(ISBLANK(DATASHEET!EH143),"",DATASHEET!EH143)</f>
        <v/>
      </c>
      <c r="EJ155" s="123" t="str">
        <f t="shared" si="173"/>
        <v/>
      </c>
      <c r="EK155" s="124">
        <f>IFERROR(INDEX(DATASHEET!$A$1:$GG$231,MATCH(L3VA!$A155,DATASHEET!$A$1:$A$231,0),MATCH(L3VA!EL$2,DATASHEET!$A$1:$GG$1,0)),"")</f>
        <v>0</v>
      </c>
      <c r="EL155" s="105" t="str">
        <f>IF(VLOOKUP(L3VA!$A155,DATASHEET!$A$2:$EW$231,132,FALSE)="","",VLOOKUP(L3VA!$A155,DATASHEET!$A$2:$EW$231,132,FALSE))</f>
        <v/>
      </c>
      <c r="EM155" s="105" t="str">
        <f t="shared" si="174"/>
        <v/>
      </c>
      <c r="EN155" s="106" t="str">
        <f>IF(ISBLANK(DATASHEET!EL143),"",DATASHEET!EL143)</f>
        <v/>
      </c>
      <c r="EO155" s="107" t="str">
        <f>IF(ISBLANK(DATASHEET!EM143),"",DATASHEET!EM143)</f>
        <v/>
      </c>
      <c r="EP155" s="123" t="str">
        <f t="shared" si="175"/>
        <v/>
      </c>
      <c r="EQ155" s="124">
        <f>IFERROR(INDEX(DATASHEET!$A$1:$GG$231,MATCH(L3VA!$A155,DATASHEET!$A$1:$A$231,0),MATCH(L3VA!ER$2,DATASHEET!$A$1:$GG$1,0)),"")</f>
        <v>0</v>
      </c>
      <c r="ER155" s="105" t="str">
        <f>IF(VLOOKUP(L3VA!$A155,DATASHEET!$A$2:$EW$231,137,FALSE)="","",VLOOKUP(L3VA!$A155,DATASHEET!$A$2:$EW$231,137,FALSE))</f>
        <v/>
      </c>
      <c r="ES155" s="105" t="str">
        <f t="shared" si="176"/>
        <v/>
      </c>
      <c r="ET155" s="106" t="str">
        <f>IF(ISBLANK(DATASHEET!EQ143),"",DATASHEET!EQ143)</f>
        <v>AWIL</v>
      </c>
      <c r="EU155" s="107" t="str">
        <f>IF(ISBLANK(DATASHEET!ER143),"",DATASHEET!ER143)</f>
        <v>12B-PY-8</v>
      </c>
      <c r="EV155" s="123" t="str">
        <f t="shared" si="177"/>
        <v/>
      </c>
      <c r="EW155" s="124">
        <f>IFERROR(INDEX(DATASHEET!$A$1:$GG$231,MATCH(L3VA!$A155,DATASHEET!$A$1:$A$231,0),MATCH(L3VA!EX$2,DATASHEET!$A$1:$GG$1,0)),"")</f>
        <v>0</v>
      </c>
      <c r="EX155" s="105" t="str">
        <f>IF(VLOOKUP(L3VA!$A155,DATASHEET!$A$2:$EW$231,142,FALSE)="","",VLOOKUP(L3VA!$A155,DATASHEET!$A$2:$EW$231,142,FALSE))</f>
        <v/>
      </c>
      <c r="EY155" s="105" t="str">
        <f t="shared" si="178"/>
        <v/>
      </c>
      <c r="EZ155" s="106" t="str">
        <f>IF(ISBLANK(DATASHEET!EV143),"",DATASHEET!EV143)</f>
        <v/>
      </c>
      <c r="FA155" s="107" t="str">
        <f>IF(ISBLANK(DATASHEET!EW143),"",DATASHEET!EW143)</f>
        <v/>
      </c>
      <c r="FB155" s="123" t="str">
        <f t="shared" si="179"/>
        <v/>
      </c>
      <c r="FC155" s="124">
        <f>IFERROR(INDEX(DATASHEET!$A$1:$GG$231,MATCH(L3VA!$A155,DATASHEET!$A$1:$A$231,0),MATCH(L3VA!FD$2,DATASHEET!$A$1:$GG$1,0)),"")</f>
        <v>0</v>
      </c>
      <c r="FD155" s="105" t="str">
        <f>IF(VLOOKUP(L3VA!$A155,DATASHEET!$A$2:$FW$231,147,FALSE)="","",VLOOKUP(L3VA!$A155,DATASHEET!$A$2:$FW$231,147,FALSE))</f>
        <v>AWIL</v>
      </c>
      <c r="FE155" s="105" t="str">
        <f t="shared" si="180"/>
        <v/>
      </c>
      <c r="FF155" s="106" t="str">
        <f>IF(ISBLANK(DATASHEET!FA143),"",DATASHEET!FA143)</f>
        <v/>
      </c>
      <c r="FG155" s="107" t="str">
        <f>IF(ISBLANK(DATASHEET!FB143),"",DATASHEET!FB143)</f>
        <v/>
      </c>
    </row>
    <row r="156" spans="1:163" x14ac:dyDescent="0.25">
      <c r="A156" s="354">
        <f>DATASHEET!A144</f>
        <v>160060</v>
      </c>
      <c r="B156" s="42" t="str">
        <f>DATASHEET!B144</f>
        <v>MOKATI, Seithati</v>
      </c>
      <c r="C156" s="109" t="str">
        <f>DATASHEET!C144</f>
        <v>12EW</v>
      </c>
      <c r="D156" s="110" t="str">
        <f>DATASHEET!D144</f>
        <v>M</v>
      </c>
      <c r="E156" s="110" t="str">
        <f>IFERROR(VLOOKUP(A156,'[5]Y12 Students'!$E$3:$I$271,5,FALSE),"")</f>
        <v>EXTERNAL</v>
      </c>
      <c r="F156" s="110" t="str">
        <f>DATASHEET!E144</f>
        <v>N</v>
      </c>
      <c r="G156" s="110" t="str">
        <f>DATASHEET!F144</f>
        <v>Black - African</v>
      </c>
      <c r="H156" s="110" t="str">
        <f>DATASHEET!G144</f>
        <v>N</v>
      </c>
      <c r="I156" s="110" t="str">
        <f>DATASHEET!H144</f>
        <v>N</v>
      </c>
      <c r="J156" s="111" t="str">
        <f>DATASHEET!J144</f>
        <v>4.75+ (C/B)</v>
      </c>
      <c r="K156" s="104" t="str">
        <f t="shared" si="129"/>
        <v/>
      </c>
      <c r="L156" s="104" t="str">
        <f t="shared" si="130"/>
        <v/>
      </c>
      <c r="M156" s="336" t="str">
        <f>IF(COUNT(L3VA!$N156,L3VA!$Z156,L3VA!$T156,L3VA!$AF156,L3VA!$AX156,L3VA!$AR156,L3VA!$BJ156,L3VA!$BD156,L3VA!$BP156,L3VA!#REF!,L3VA!$AL156,L3VA!$BV156,L3VA!$CH156,L3VA!$CZ156,L3VA!$CN156,L3VA!$DF156,L3VA!$CB156,L3VA!#REF!,L3VA!$DR156,L3VA!$DX156,L3VA!$ED156,L3VA!$EJ156,L3VA!$EP156,L3VA!$EV156,L3VA!$FB156,L3VA!$DL156)=0,"",AVERAGE(N156,Z156,T156,AF156,AL156,AX156,AR156,BJ156,BD156,BP156,BV156,CH156,CZ156,CN156,DF156,CB156,DR156,DX156,ED156,EJ156,EP156,EV156,FB156,DL156))</f>
        <v/>
      </c>
      <c r="N156" s="123" t="str">
        <f t="shared" si="133"/>
        <v/>
      </c>
      <c r="O156" s="124">
        <f>IFERROR(INDEX(DATASHEET!$A$1:$GG$231,MATCH(L3VA!$A156,DATASHEET!$A$1:$A$231,0),MATCH(L3VA!P$2,DATASHEET!$A$1:$GG$1,0)),"")</f>
        <v>0</v>
      </c>
      <c r="P156" s="105">
        <f>IF(VLOOKUP(L3VA!$A156,DATASHEET!$A$2:$EW$231,22,FALSE)="","",VLOOKUP(L3VA!$A156,DATASHEET!$A$2:$EW$231,22,FALSE))</f>
        <v>0</v>
      </c>
      <c r="Q156" s="105" t="str">
        <f t="shared" si="134"/>
        <v/>
      </c>
      <c r="R156" s="106" t="str">
        <f>IF(ISBLANK(DATASHEET!AF144),"",DATASHEET!AF144)</f>
        <v/>
      </c>
      <c r="S156" s="107" t="str">
        <f>IF(ISBLANK(DATASHEET!AG144),"",DATASHEET!AG144)</f>
        <v/>
      </c>
      <c r="T156" s="123" t="str">
        <f t="shared" si="135"/>
        <v/>
      </c>
      <c r="U156" s="124">
        <f>IFERROR(INDEX(DATASHEET!$A$1:$GG$231,MATCH(L3VA!$A156,DATASHEET!$A$1:$A$231,0),MATCH(L3VA!V$2,DATASHEET!$A$1:$GG$1,0)),"")</f>
        <v>0</v>
      </c>
      <c r="V156" s="105">
        <f>IF(VLOOKUP(L3VA!$A156,DATASHEET!$A$2:$EW$231,27,FALSE)="","",VLOOKUP(L3VA!$A156,DATASHEET!$A$2:$EW$231,27,FALSE))</f>
        <v>0</v>
      </c>
      <c r="W156" s="105" t="str">
        <f t="shared" si="136"/>
        <v/>
      </c>
      <c r="X156" s="106" t="str">
        <f>IF(ISBLANK(DATASHEET!AK144),"",DATASHEET!AK144)</f>
        <v/>
      </c>
      <c r="Y156" s="107" t="str">
        <f>IF(ISBLANK(DATASHEET!AL144),"",DATASHEET!AL144)</f>
        <v/>
      </c>
      <c r="Z156" s="123" t="str">
        <f t="shared" si="137"/>
        <v/>
      </c>
      <c r="AA156" s="124">
        <f>IFERROR(INDEX(DATASHEET!$A$1:$GG$231,MATCH(L3VA!$A156,DATASHEET!$A$1:$A$231,0),MATCH(L3VA!AB$2,DATASHEET!$A$1:$GG$1,0)),"")</f>
        <v>0</v>
      </c>
      <c r="AB156" s="105" t="str">
        <f>IF(VLOOKUP(L3VA!$A156,DATASHEET!$A$2:$EW$231,32,FALSE)="","",VLOOKUP(L3VA!$A156,DATASHEET!$A$2:$EW$231,32,FALSE))</f>
        <v/>
      </c>
      <c r="AC156" s="105" t="str">
        <f t="shared" si="138"/>
        <v/>
      </c>
      <c r="AD156" s="106" t="str">
        <f>IF(ISBLANK(DATASHEET!AP144),"",DATASHEET!AP144)</f>
        <v/>
      </c>
      <c r="AE156" s="107" t="str">
        <f>IF(ISBLANK(DATASHEET!AQ144),"",DATASHEET!AQ144)</f>
        <v/>
      </c>
      <c r="AF156" s="123" t="str">
        <f t="shared" si="139"/>
        <v/>
      </c>
      <c r="AG156" s="124">
        <f>IFERROR(INDEX(DATASHEET!$A$1:$GG$231,MATCH(L3VA!$A156,DATASHEET!$A$1:$A$231,0),MATCH(L3VA!AH$2,DATASHEET!$A$1:$GG$1,0)),"")</f>
        <v>0</v>
      </c>
      <c r="AH156" s="105" t="str">
        <f>IF(VLOOKUP(L3VA!$A156,DATASHEET!$A$2:$EW$231,37,FALSE)="","",VLOOKUP(L3VA!$A156,DATASHEET!$A$2:$EW$231,37,FALSE))</f>
        <v/>
      </c>
      <c r="AI156" s="105" t="str">
        <f t="shared" si="140"/>
        <v/>
      </c>
      <c r="AJ156" s="106" t="str">
        <f>IF(ISBLANK(DATASHEET!AU144),"",DATASHEET!AU144)</f>
        <v/>
      </c>
      <c r="AK156" s="107" t="str">
        <f>IF(ISBLANK(DATASHEET!AV144),"",DATASHEET!AV144)</f>
        <v/>
      </c>
      <c r="AL156" s="123" t="str">
        <f t="shared" si="141"/>
        <v/>
      </c>
      <c r="AM156" s="124">
        <f>IFERROR(INDEX(DATASHEET!$A$1:$GG$231,MATCH(L3VA!$A156,DATASHEET!$A$1:$A$231,0),MATCH(L3VA!AN$2,DATASHEET!$A$1:$GG$1,0)),"")</f>
        <v>0</v>
      </c>
      <c r="AN156" s="105" t="str">
        <f>IF(VLOOKUP(L3VA!$A156,DATASHEET!$A$2:$EW$231,42,FALSE)="","",VLOOKUP(L3VA!$A156,DATASHEET!$A$2:$EW$231,42,FALSE))</f>
        <v/>
      </c>
      <c r="AO156" s="105" t="str">
        <f t="shared" si="142"/>
        <v/>
      </c>
      <c r="AP156" s="106" t="str">
        <f>IF(ISBLANK(DATASHEET!AZ144),"",DATASHEET!AZ144)</f>
        <v/>
      </c>
      <c r="AQ156" s="107" t="str">
        <f>IF(ISBLANK(DATASHEET!BA144),"",DATASHEET!BA144)</f>
        <v/>
      </c>
      <c r="AR156" s="123" t="str">
        <f t="shared" si="143"/>
        <v/>
      </c>
      <c r="AS156" s="124">
        <f>IFERROR(INDEX(DATASHEET!$A$1:$GG$231,MATCH(L3VA!$A156,DATASHEET!$A$1:$A$231,0),MATCH(L3VA!AT$2,DATASHEET!$A$1:$GG$1,0)),"")</f>
        <v>0</v>
      </c>
      <c r="AT156" s="105" t="str">
        <f>IF(VLOOKUP(L3VA!$A156,DATASHEET!$A$2:$EW$231,47,FALSE)="","",VLOOKUP(L3VA!$A156,DATASHEET!$A$2:$EW$231,47,FALSE))</f>
        <v/>
      </c>
      <c r="AU156" s="105" t="str">
        <f t="shared" si="144"/>
        <v/>
      </c>
      <c r="AV156" s="106" t="str">
        <f>IF(ISBLANK(DATASHEET!BE144),"",DATASHEET!BE144)</f>
        <v/>
      </c>
      <c r="AW156" s="107" t="str">
        <f>IF(ISBLANK(DATASHEET!BF144),"",DATASHEET!BF144)</f>
        <v/>
      </c>
      <c r="AX156" s="123" t="str">
        <f t="shared" si="145"/>
        <v/>
      </c>
      <c r="AY156" s="124">
        <f>IFERROR(INDEX(DATASHEET!$A$1:$GG$231,MATCH(L3VA!$A156,DATASHEET!$A$1:$A$231,0),MATCH(L3VA!AZ$2,DATASHEET!$A$1:$GG$1,0)),"")</f>
        <v>0</v>
      </c>
      <c r="AZ156" s="105" t="str">
        <f>IF(VLOOKUP(L3VA!$A156,DATASHEET!$A$2:$EW$231,52,FALSE)="","",VLOOKUP(L3VA!$A156,DATASHEET!$A$2:$EW$231,52,FALSE))</f>
        <v/>
      </c>
      <c r="BA156" s="105" t="str">
        <f t="shared" si="146"/>
        <v/>
      </c>
      <c r="BB156" s="106" t="str">
        <f>IF(ISBLANK(DATASHEET!BJ144),"",DATASHEET!BJ144)</f>
        <v/>
      </c>
      <c r="BC156" s="107" t="str">
        <f>IF(ISBLANK(DATASHEET!BK144),"",DATASHEET!BK144)</f>
        <v/>
      </c>
      <c r="BD156" s="123" t="str">
        <f t="shared" si="147"/>
        <v/>
      </c>
      <c r="BE156" s="124">
        <f>IFERROR(INDEX(DATASHEET!$A$1:$GG$231,MATCH(L3VA!$A156,DATASHEET!$A$1:$A$231,0),MATCH(L3VA!BF$2,DATASHEET!$A$1:$GG$1,0)),"")</f>
        <v>0</v>
      </c>
      <c r="BF156" s="105" t="str">
        <f>IF(VLOOKUP(L3VA!$A156,DATASHEET!$A$2:$EW$231,57,FALSE)="","",VLOOKUP(L3VA!$A156,DATASHEET!$A$2:$EW$231,57,FALSE))</f>
        <v/>
      </c>
      <c r="BG156" s="105" t="str">
        <f t="shared" si="148"/>
        <v/>
      </c>
      <c r="BH156" s="106" t="str">
        <f>IF(ISBLANK(DATASHEET!BO144),"",DATASHEET!BO144)</f>
        <v/>
      </c>
      <c r="BI156" s="107" t="str">
        <f>IF(ISBLANK(DATASHEET!BP144),"",DATASHEET!BP144)</f>
        <v/>
      </c>
      <c r="BJ156" s="123" t="str">
        <f t="shared" si="149"/>
        <v/>
      </c>
      <c r="BK156" s="124">
        <f>IFERROR(INDEX(DATASHEET!$A$1:$GG$231,MATCH(L3VA!$A156,DATASHEET!$A$1:$A$231,0),MATCH(L3VA!BL$2,DATASHEET!$A$1:$GG$1,0)),"")</f>
        <v>0</v>
      </c>
      <c r="BL156" s="105" t="str">
        <f>IF(VLOOKUP(L3VA!$A156,DATASHEET!$A$2:$EW$231,62,FALSE)="","",VLOOKUP(L3VA!$A156,DATASHEET!$A$2:$EW$231,62,FALSE))</f>
        <v/>
      </c>
      <c r="BM156" s="105" t="str">
        <f t="shared" si="150"/>
        <v/>
      </c>
      <c r="BN156" s="106" t="str">
        <f>IF(ISBLANK(DATASHEET!BT144),"",DATASHEET!BT144)</f>
        <v>BH</v>
      </c>
      <c r="BO156" s="107" t="str">
        <f>IF(ISBLANK(DATASHEET!BU144),"",DATASHEET!BU144)</f>
        <v>12C-EA-4</v>
      </c>
      <c r="BP156" s="123" t="str">
        <f t="shared" si="151"/>
        <v/>
      </c>
      <c r="BQ156" s="124">
        <f>IFERROR(INDEX(DATASHEET!$A$1:$GG$231,MATCH(L3VA!$A156,DATASHEET!$A$1:$A$231,0),MATCH(L3VA!BR$2,DATASHEET!$A$1:$GG$1,0)),"")</f>
        <v>0</v>
      </c>
      <c r="BR156" s="105" t="str">
        <f>IF(VLOOKUP(L3VA!$A156,DATASHEET!$A$2:$EW$231,67,FALSE)="","",VLOOKUP(L3VA!$A156,DATASHEET!$A$2:$EW$231,67,FALSE))</f>
        <v/>
      </c>
      <c r="BS156" s="105" t="str">
        <f t="shared" si="152"/>
        <v/>
      </c>
      <c r="BT156" s="106" t="str">
        <f>IF(ISBLANK(DATASHEET!BY144),"",DATASHEET!BY144)</f>
        <v/>
      </c>
      <c r="BU156" s="107" t="str">
        <f>IF(ISBLANK(DATASHEET!BZ144),"",DATASHEET!BZ144)</f>
        <v/>
      </c>
      <c r="BV156" s="123" t="str">
        <f t="shared" si="153"/>
        <v/>
      </c>
      <c r="BW156" s="124">
        <f>IFERROR(INDEX(DATASHEET!$A$1:$GG$231,MATCH(L3VA!$A156,DATASHEET!$A$1:$A$231,0),MATCH(L3VA!BX$2,DATASHEET!$A$1:$GG$1,0)),"")</f>
        <v>0</v>
      </c>
      <c r="BX156" s="105" t="str">
        <f>IF(VLOOKUP(L3VA!$A156,DATASHEET!$A$2:$EW$231,77,FALSE)="","",VLOOKUP(L3VA!$A156,DATASHEET!$A$2:$EW$231,77,FALSE))</f>
        <v/>
      </c>
      <c r="BY156" s="105" t="str">
        <f t="shared" si="154"/>
        <v/>
      </c>
      <c r="BZ156" s="106" t="str">
        <f>IF(ISBLANK(DATASHEET!CI144),"",DATASHEET!CI144)</f>
        <v/>
      </c>
      <c r="CA156" s="107" t="str">
        <f>IF(ISBLANK(DATASHEET!CJ144),"",DATASHEET!CJ144)</f>
        <v/>
      </c>
      <c r="CB156" s="123" t="str">
        <f t="shared" si="155"/>
        <v/>
      </c>
      <c r="CC156" s="124">
        <f>IFERROR(INDEX(DATASHEET!$A$1:$GG$231,MATCH(L3VA!$A156,DATASHEET!$A$1:$A$231,0),MATCH(L3VA!CD$2,DATASHEET!$A$1:$GG$1,0)),"")</f>
        <v>0</v>
      </c>
      <c r="CD156" s="105" t="str">
        <f>IF(VLOOKUP(L3VA!$A156,DATASHEET!$A$2:$EW$231,82,FALSE)="","",VLOOKUP(L3VA!$A156,DATASHEET!$A$2:$EW$231,82,FALSE))</f>
        <v>BH</v>
      </c>
      <c r="CE156" s="105" t="str">
        <f t="shared" si="156"/>
        <v/>
      </c>
      <c r="CF156" s="106" t="str">
        <f>IF(ISBLANK(DATASHEET!CN144),"",DATASHEET!CN144)</f>
        <v/>
      </c>
      <c r="CG156" s="107" t="str">
        <f>IF(ISBLANK(DATASHEET!CO144),"",DATASHEET!CO144)</f>
        <v/>
      </c>
      <c r="CH156" s="123" t="str">
        <f t="shared" si="157"/>
        <v/>
      </c>
      <c r="CI156" s="124">
        <f>IFERROR(INDEX(DATASHEET!$A$1:$GG$231,MATCH(L3VA!$A156,DATASHEET!$A$1:$A$231,0),MATCH(L3VA!CJ$2,DATASHEET!$A$1:$GG$1,0)),"")</f>
        <v>0</v>
      </c>
      <c r="CJ156" s="105" t="str">
        <f>IF(VLOOKUP(L3VA!$A156,DATASHEET!$A$2:$EW$231,87,FALSE)="","",VLOOKUP(L3VA!$A156,DATASHEET!$A$2:$EW$231,87,FALSE))</f>
        <v/>
      </c>
      <c r="CK156" s="105" t="str">
        <f t="shared" si="131"/>
        <v/>
      </c>
      <c r="CL156" s="106" t="str">
        <f>IF(ISBLANK(DATASHEET!CS144),"",DATASHEET!CS144)</f>
        <v/>
      </c>
      <c r="CM156" s="107" t="str">
        <f>IF(ISBLANK(DATASHEET!CT144),"",DATASHEET!CT144)</f>
        <v/>
      </c>
      <c r="CN156" s="123" t="str">
        <f t="shared" si="158"/>
        <v/>
      </c>
      <c r="CO156" s="124">
        <f>IFERROR(INDEX(DATASHEET!$A$1:$GG$231,MATCH(L3VA!$A156,DATASHEET!$A$1:$A$231,0),MATCH(L3VA!CP$2,DATASHEET!$A$1:$GG$1,0)),"")</f>
        <v>0</v>
      </c>
      <c r="CP156" s="105" t="str">
        <f>IF(VLOOKUP(L3VA!$A156,DATASHEET!$A$2:$EW$231,92,FALSE)="","",VLOOKUP(L3VA!$A156,DATASHEET!$A$2:$EW$231,92,FALSE))</f>
        <v/>
      </c>
      <c r="CQ156" s="105" t="str">
        <f t="shared" si="159"/>
        <v/>
      </c>
      <c r="CR156" s="106" t="str">
        <f>IF(ISBLANK(DATASHEET!CX144),"",DATASHEET!CX144)</f>
        <v>AWIL</v>
      </c>
      <c r="CS156" s="107" t="str">
        <f>IF(ISBLANK(DATASHEET!CY144),"",DATASHEET!CY144)</f>
        <v>12B-HS-4</v>
      </c>
      <c r="CT156" s="123" t="str">
        <f t="shared" si="160"/>
        <v/>
      </c>
      <c r="CU156" s="124">
        <f>IFERROR(INDEX(DATASHEET!$A$1:$GG$231,MATCH(L3VA!$A156,DATASHEET!$A$1:$A$231,0),MATCH(L3VA!CV$2,DATASHEET!$A$1:$GG$1,0)),"")</f>
        <v>0</v>
      </c>
      <c r="CV156" s="105" t="str">
        <f>IF(VLOOKUP(L3VA!$A156,DATASHEET!$A$2:$EW$231,107,FALSE)="","",VLOOKUP(L3VA!$A156,DATASHEET!$A$2:$EW$231,107,FALSE))</f>
        <v/>
      </c>
      <c r="CW156" s="105" t="str">
        <f t="shared" si="161"/>
        <v/>
      </c>
      <c r="CX156" s="106" t="str">
        <f>IF(ISBLANK(DATASHEET!DC144),"",DATASHEET!DC144)</f>
        <v/>
      </c>
      <c r="CY156" s="107" t="str">
        <f>IF(ISBLANK(DATASHEET!DD144),"",DATASHEET!DD144)</f>
        <v/>
      </c>
      <c r="CZ156" s="123" t="str">
        <f t="shared" si="162"/>
        <v/>
      </c>
      <c r="DA156" s="124">
        <f>IFERROR(INDEX(DATASHEET!$A$1:$GG$231,MATCH(L3VA!$A156,DATASHEET!$A$1:$A$231,0),MATCH(L3VA!DB$2,DATASHEET!$A$1:$GG$1,0)),"")</f>
        <v>0</v>
      </c>
      <c r="DB156" s="105" t="str">
        <f>IF(VLOOKUP(L3VA!$A156,DATASHEET!$A$2:$EW$231,97,FALSE)="","",VLOOKUP(L3VA!$A156,DATASHEET!$A$2:$EW$231,97,FALSE))</f>
        <v/>
      </c>
      <c r="DC156" s="105" t="str">
        <f t="shared" si="163"/>
        <v/>
      </c>
      <c r="DD156" s="106" t="str">
        <f>IF(ISBLANK(DATASHEET!DH144),"",DATASHEET!DH144)</f>
        <v/>
      </c>
      <c r="DE156" s="107" t="str">
        <f>IF(ISBLANK(DATASHEET!DI144),"",DATASHEET!DI144)</f>
        <v/>
      </c>
      <c r="DF156" s="123" t="str">
        <f t="shared" si="164"/>
        <v/>
      </c>
      <c r="DG156" s="124">
        <f>IFERROR(INDEX(DATASHEET!$A$1:$GG$231,MATCH(L3VA!$A156,DATASHEET!$A$1:$A$231,0),MATCH(L3VA!DH$2,DATASHEET!$A$1:$GG$1,0)),"")</f>
        <v>0</v>
      </c>
      <c r="DH156" s="105" t="str">
        <f>IF(VLOOKUP(L3VA!$A156,DATASHEET!$A$2:$EW$231,102,FALSE)="","",VLOOKUP(L3VA!$A156,DATASHEET!$A$2:$EW$231,102,FALSE))</f>
        <v>AWIL</v>
      </c>
      <c r="DI156" s="105" t="str">
        <f t="shared" si="165"/>
        <v/>
      </c>
      <c r="DJ156" s="106" t="str">
        <f>IF(ISBLANK(DATASHEET!DM144),"",DATASHEET!DM144)</f>
        <v/>
      </c>
      <c r="DK156" s="107" t="str">
        <f>IF(ISBLANK(DATASHEET!DN144),"",DATASHEET!DN144)</f>
        <v/>
      </c>
      <c r="DL156" s="123" t="str">
        <f t="shared" si="166"/>
        <v/>
      </c>
      <c r="DM156" s="124">
        <f>IFERROR(INDEX(DATASHEET!$A$1:$GG$231,MATCH(L3VA!$A156,DATASHEET!$A$1:$A$231,0),MATCH(L3VA!DN$2,DATASHEET!$A$1:$GG$1,0)),"")</f>
        <v>0</v>
      </c>
      <c r="DN156" s="105" t="str">
        <f>IF(VLOOKUP(L3VA!$A156,DATASHEET!$A$2:$FW$231,112,FALSE)="","",VLOOKUP(L3VA!$A156,DATASHEET!$A$2:$FW$231,112,FALSE))</f>
        <v/>
      </c>
      <c r="DO156" s="105" t="str">
        <f t="shared" si="132"/>
        <v/>
      </c>
      <c r="DP156" s="106" t="str">
        <f>IF(ISBLANK(DATASHEET!DR144),"",DATASHEET!DR144)</f>
        <v/>
      </c>
      <c r="DQ156" s="107" t="str">
        <f>IF(ISBLANK(DATASHEET!DS144),"",DATASHEET!DS144)</f>
        <v/>
      </c>
      <c r="DR156" s="123" t="str">
        <f t="shared" si="167"/>
        <v/>
      </c>
      <c r="DS156" s="124">
        <f>IFERROR(INDEX(DATASHEET!$A$1:$GG$231,MATCH(L3VA!$A156,DATASHEET!$A$1:$A$231,0),MATCH(L3VA!DT$2,DATASHEET!$A$1:$GG$1,0)),"")</f>
        <v>0</v>
      </c>
      <c r="DT156" s="105" t="str">
        <f>IF(VLOOKUP(L3VA!$A156,DATASHEET!$A$2:$EW$231,117,FALSE)="","",VLOOKUP(L3VA!$A156,DATASHEET!$A$2:$EW$231,117,FALSE))</f>
        <v/>
      </c>
      <c r="DU156" s="105" t="str">
        <f t="shared" si="168"/>
        <v/>
      </c>
      <c r="DV156" s="106" t="str">
        <f>IF(ISBLANK(DATASHEET!DW144),"",DATASHEET!DW144)</f>
        <v/>
      </c>
      <c r="DW156" s="107" t="str">
        <f>IF(ISBLANK(DATASHEET!DX144),"",DATASHEET!DX144)</f>
        <v/>
      </c>
      <c r="DX156" s="123" t="str">
        <f t="shared" si="169"/>
        <v/>
      </c>
      <c r="DY156" s="124" t="str">
        <f>IFERROR(INDEX(DATASHEET!$A$1:$GG$231,MATCH(L3VA!$A156,DATASHEET!$A$1:$A$231,0),MATCH(L3VA!DZ$2,DATASHEET!$A$1:$GG$1,0)),"")</f>
        <v/>
      </c>
      <c r="DZ156" s="105" t="str">
        <f>IF(VLOOKUP(L3VA!$A156,DATASHEET!$A$2:$EW$231,122,FALSE)="","",VLOOKUP(L3VA!$A156,DATASHEET!$A$2:$EW$231,122,FALSE))</f>
        <v/>
      </c>
      <c r="EA156" s="105" t="str">
        <f t="shared" si="170"/>
        <v/>
      </c>
      <c r="EB156" s="106" t="str">
        <f>IF(ISBLANK(DATASHEET!EB144),"",DATASHEET!EB144)</f>
        <v/>
      </c>
      <c r="EC156" s="107" t="str">
        <f>IF(ISBLANK(DATASHEET!EC144),"",DATASHEET!EC144)</f>
        <v/>
      </c>
      <c r="ED156" s="123" t="str">
        <f t="shared" si="171"/>
        <v/>
      </c>
      <c r="EE156" s="124">
        <f>IFERROR(INDEX(DATASHEET!$A$1:$GG$231,MATCH(L3VA!$A156,DATASHEET!$A$1:$A$231,0),MATCH(L3VA!EF$2,DATASHEET!$A$1:$GG$1,0)),"")</f>
        <v>0</v>
      </c>
      <c r="EF156" s="105" t="str">
        <f>IF(VLOOKUP(L3VA!$A156,DATASHEET!$A$2:$EW$231,127,FALSE)="","",VLOOKUP(L3VA!$A156,DATASHEET!$A$2:$EW$231,127,FALSE))</f>
        <v/>
      </c>
      <c r="EG156" s="105" t="str">
        <f t="shared" si="172"/>
        <v/>
      </c>
      <c r="EH156" s="106" t="str">
        <f>IF(ISBLANK(DATASHEET!EG144),"",DATASHEET!EG144)</f>
        <v/>
      </c>
      <c r="EI156" s="107" t="str">
        <f>IF(ISBLANK(DATASHEET!EH144),"",DATASHEET!EH144)</f>
        <v/>
      </c>
      <c r="EJ156" s="123" t="str">
        <f t="shared" si="173"/>
        <v/>
      </c>
      <c r="EK156" s="124">
        <f>IFERROR(INDEX(DATASHEET!$A$1:$GG$231,MATCH(L3VA!$A156,DATASHEET!$A$1:$A$231,0),MATCH(L3VA!EL$2,DATASHEET!$A$1:$GG$1,0)),"")</f>
        <v>0</v>
      </c>
      <c r="EL156" s="105" t="str">
        <f>IF(VLOOKUP(L3VA!$A156,DATASHEET!$A$2:$EW$231,132,FALSE)="","",VLOOKUP(L3VA!$A156,DATASHEET!$A$2:$EW$231,132,FALSE))</f>
        <v/>
      </c>
      <c r="EM156" s="105" t="str">
        <f t="shared" si="174"/>
        <v/>
      </c>
      <c r="EN156" s="106" t="str">
        <f>IF(ISBLANK(DATASHEET!EL144),"",DATASHEET!EL144)</f>
        <v/>
      </c>
      <c r="EO156" s="107" t="str">
        <f>IF(ISBLANK(DATASHEET!EM144),"",DATASHEET!EM144)</f>
        <v/>
      </c>
      <c r="EP156" s="123" t="str">
        <f t="shared" si="175"/>
        <v/>
      </c>
      <c r="EQ156" s="124">
        <f>IFERROR(INDEX(DATASHEET!$A$1:$GG$231,MATCH(L3VA!$A156,DATASHEET!$A$1:$A$231,0),MATCH(L3VA!ER$2,DATASHEET!$A$1:$GG$1,0)),"")</f>
        <v>0</v>
      </c>
      <c r="ER156" s="105" t="str">
        <f>IF(VLOOKUP(L3VA!$A156,DATASHEET!$A$2:$EW$231,137,FALSE)="","",VLOOKUP(L3VA!$A156,DATASHEET!$A$2:$EW$231,137,FALSE))</f>
        <v/>
      </c>
      <c r="ES156" s="105" t="str">
        <f t="shared" si="176"/>
        <v/>
      </c>
      <c r="ET156" s="106" t="str">
        <f>IF(ISBLANK(DATASHEET!EQ144),"",DATASHEET!EQ144)</f>
        <v>AWIL</v>
      </c>
      <c r="EU156" s="107" t="str">
        <f>IF(ISBLANK(DATASHEET!ER144),"",DATASHEET!ER144)</f>
        <v>12E-PY-7</v>
      </c>
      <c r="EV156" s="123" t="str">
        <f t="shared" si="177"/>
        <v/>
      </c>
      <c r="EW156" s="124">
        <f>IFERROR(INDEX(DATASHEET!$A$1:$GG$231,MATCH(L3VA!$A156,DATASHEET!$A$1:$A$231,0),MATCH(L3VA!EX$2,DATASHEET!$A$1:$GG$1,0)),"")</f>
        <v>0</v>
      </c>
      <c r="EX156" s="105" t="str">
        <f>IF(VLOOKUP(L3VA!$A156,DATASHEET!$A$2:$EW$231,142,FALSE)="","",VLOOKUP(L3VA!$A156,DATASHEET!$A$2:$EW$231,142,FALSE))</f>
        <v/>
      </c>
      <c r="EY156" s="105" t="str">
        <f t="shared" si="178"/>
        <v/>
      </c>
      <c r="EZ156" s="106" t="str">
        <f>IF(ISBLANK(DATASHEET!EV144),"",DATASHEET!EV144)</f>
        <v/>
      </c>
      <c r="FA156" s="107" t="str">
        <f>IF(ISBLANK(DATASHEET!EW144),"",DATASHEET!EW144)</f>
        <v/>
      </c>
      <c r="FB156" s="123" t="str">
        <f t="shared" si="179"/>
        <v/>
      </c>
      <c r="FC156" s="124">
        <f>IFERROR(INDEX(DATASHEET!$A$1:$GG$231,MATCH(L3VA!$A156,DATASHEET!$A$1:$A$231,0),MATCH(L3VA!FD$2,DATASHEET!$A$1:$GG$1,0)),"")</f>
        <v>0</v>
      </c>
      <c r="FD156" s="105" t="str">
        <f>IF(VLOOKUP(L3VA!$A156,DATASHEET!$A$2:$FW$231,147,FALSE)="","",VLOOKUP(L3VA!$A156,DATASHEET!$A$2:$FW$231,147,FALSE))</f>
        <v>AWIL</v>
      </c>
      <c r="FE156" s="105" t="str">
        <f t="shared" si="180"/>
        <v/>
      </c>
      <c r="FF156" s="106" t="str">
        <f>IF(ISBLANK(DATASHEET!FA144),"",DATASHEET!FA144)</f>
        <v/>
      </c>
      <c r="FG156" s="107" t="str">
        <f>IF(ISBLANK(DATASHEET!FB144),"",DATASHEET!FB144)</f>
        <v/>
      </c>
    </row>
    <row r="157" spans="1:163" x14ac:dyDescent="0.25">
      <c r="A157" s="354">
        <f>DATASHEET!A145</f>
        <v>150789</v>
      </c>
      <c r="B157" s="42" t="str">
        <f>DATASHEET!B145</f>
        <v>MONAGHAN, Hamish</v>
      </c>
      <c r="C157" s="109" t="str">
        <f>DATASHEET!C145</f>
        <v>12JW</v>
      </c>
      <c r="D157" s="110" t="str">
        <f>DATASHEET!D145</f>
        <v>M</v>
      </c>
      <c r="E157" s="110" t="str">
        <f>IFERROR(VLOOKUP(A157,'[5]Y12 Students'!$E$3:$I$271,5,FALSE),"")</f>
        <v>INTERNAL</v>
      </c>
      <c r="F157" s="110" t="str">
        <f>DATASHEET!E145</f>
        <v>N</v>
      </c>
      <c r="G157" s="110" t="str">
        <f>DATASHEET!F145</f>
        <v>White - British</v>
      </c>
      <c r="H157" s="110" t="str">
        <f>DATASHEET!G145</f>
        <v>N</v>
      </c>
      <c r="I157" s="110" t="str">
        <f>DATASHEET!H145</f>
        <v>N</v>
      </c>
      <c r="J157" s="111" t="str">
        <f>DATASHEET!J145</f>
        <v>4.75+ (C/B)</v>
      </c>
      <c r="K157" s="104" t="str">
        <f t="shared" si="129"/>
        <v/>
      </c>
      <c r="L157" s="104" t="str">
        <f t="shared" si="130"/>
        <v/>
      </c>
      <c r="M157" s="336" t="str">
        <f>IF(COUNT(L3VA!$N157,L3VA!$Z157,L3VA!$T157,L3VA!$AF157,L3VA!$AX157,L3VA!$AR157,L3VA!$BJ157,L3VA!$BD157,L3VA!$BP157,L3VA!#REF!,L3VA!$AL157,L3VA!$BV157,L3VA!$CH157,L3VA!$CZ157,L3VA!$CN157,L3VA!$DF157,L3VA!$CB157,L3VA!#REF!,L3VA!$DR157,L3VA!$DX157,L3VA!$ED157,L3VA!$EJ157,L3VA!$EP157,L3VA!$EV157,L3VA!$FB157,L3VA!$DL157)=0,"",AVERAGE(N157,Z157,T157,AF157,AL157,AX157,AR157,BJ157,BD157,BP157,BV157,CH157,CZ157,CN157,DF157,CB157,DR157,DX157,ED157,EJ157,EP157,EV157,FB157,DL157))</f>
        <v/>
      </c>
      <c r="N157" s="123" t="str">
        <f t="shared" si="133"/>
        <v/>
      </c>
      <c r="O157" s="124">
        <f>IFERROR(INDEX(DATASHEET!$A$1:$GG$231,MATCH(L3VA!$A157,DATASHEET!$A$1:$A$231,0),MATCH(L3VA!P$2,DATASHEET!$A$1:$GG$1,0)),"")</f>
        <v>0</v>
      </c>
      <c r="P157" s="105">
        <f>IF(VLOOKUP(L3VA!$A157,DATASHEET!$A$2:$EW$231,22,FALSE)="","",VLOOKUP(L3VA!$A157,DATASHEET!$A$2:$EW$231,22,FALSE))</f>
        <v>0</v>
      </c>
      <c r="Q157" s="105" t="str">
        <f t="shared" si="134"/>
        <v/>
      </c>
      <c r="R157" s="106" t="str">
        <f>IF(ISBLANK(DATASHEET!AF145),"",DATASHEET!AF145)</f>
        <v/>
      </c>
      <c r="S157" s="107" t="str">
        <f>IF(ISBLANK(DATASHEET!AG145),"",DATASHEET!AG145)</f>
        <v/>
      </c>
      <c r="T157" s="123" t="str">
        <f t="shared" si="135"/>
        <v/>
      </c>
      <c r="U157" s="124">
        <f>IFERROR(INDEX(DATASHEET!$A$1:$GG$231,MATCH(L3VA!$A157,DATASHEET!$A$1:$A$231,0),MATCH(L3VA!V$2,DATASHEET!$A$1:$GG$1,0)),"")</f>
        <v>0</v>
      </c>
      <c r="V157" s="105">
        <f>IF(VLOOKUP(L3VA!$A157,DATASHEET!$A$2:$EW$231,27,FALSE)="","",VLOOKUP(L3VA!$A157,DATASHEET!$A$2:$EW$231,27,FALSE))</f>
        <v>0</v>
      </c>
      <c r="W157" s="105" t="str">
        <f t="shared" si="136"/>
        <v/>
      </c>
      <c r="X157" s="106" t="str">
        <f>IF(ISBLANK(DATASHEET!AK145),"",DATASHEET!AK145)</f>
        <v/>
      </c>
      <c r="Y157" s="107" t="str">
        <f>IF(ISBLANK(DATASHEET!AL145),"",DATASHEET!AL145)</f>
        <v/>
      </c>
      <c r="Z157" s="123" t="str">
        <f t="shared" si="137"/>
        <v/>
      </c>
      <c r="AA157" s="124">
        <f>IFERROR(INDEX(DATASHEET!$A$1:$GG$231,MATCH(L3VA!$A157,DATASHEET!$A$1:$A$231,0),MATCH(L3VA!AB$2,DATASHEET!$A$1:$GG$1,0)),"")</f>
        <v>0</v>
      </c>
      <c r="AB157" s="105" t="str">
        <f>IF(VLOOKUP(L3VA!$A157,DATASHEET!$A$2:$EW$231,32,FALSE)="","",VLOOKUP(L3VA!$A157,DATASHEET!$A$2:$EW$231,32,FALSE))</f>
        <v/>
      </c>
      <c r="AC157" s="105" t="str">
        <f t="shared" si="138"/>
        <v/>
      </c>
      <c r="AD157" s="106" t="str">
        <f>IF(ISBLANK(DATASHEET!AP145),"",DATASHEET!AP145)</f>
        <v>ASM</v>
      </c>
      <c r="AE157" s="107" t="str">
        <f>IF(ISBLANK(DATASHEET!AQ145),"",DATASHEET!AQ145)</f>
        <v>12B-BE-2</v>
      </c>
      <c r="AF157" s="123" t="str">
        <f t="shared" si="139"/>
        <v/>
      </c>
      <c r="AG157" s="124">
        <f>IFERROR(INDEX(DATASHEET!$A$1:$GG$231,MATCH(L3VA!$A157,DATASHEET!$A$1:$A$231,0),MATCH(L3VA!AH$2,DATASHEET!$A$1:$GG$1,0)),"")</f>
        <v>0</v>
      </c>
      <c r="AH157" s="105" t="str">
        <f>IF(VLOOKUP(L3VA!$A157,DATASHEET!$A$2:$EW$231,37,FALSE)="","",VLOOKUP(L3VA!$A157,DATASHEET!$A$2:$EW$231,37,FALSE))</f>
        <v/>
      </c>
      <c r="AI157" s="105" t="str">
        <f t="shared" si="140"/>
        <v/>
      </c>
      <c r="AJ157" s="106" t="str">
        <f>IF(ISBLANK(DATASHEET!AU145),"",DATASHEET!AU145)</f>
        <v/>
      </c>
      <c r="AK157" s="107" t="str">
        <f>IF(ISBLANK(DATASHEET!AV145),"",DATASHEET!AV145)</f>
        <v/>
      </c>
      <c r="AL157" s="123" t="str">
        <f t="shared" si="141"/>
        <v/>
      </c>
      <c r="AM157" s="124">
        <f>IFERROR(INDEX(DATASHEET!$A$1:$GG$231,MATCH(L3VA!$A157,DATASHEET!$A$1:$A$231,0),MATCH(L3VA!AN$2,DATASHEET!$A$1:$GG$1,0)),"")</f>
        <v>0</v>
      </c>
      <c r="AN157" s="105" t="str">
        <f>IF(VLOOKUP(L3VA!$A157,DATASHEET!$A$2:$EW$231,42,FALSE)="","",VLOOKUP(L3VA!$A157,DATASHEET!$A$2:$EW$231,42,FALSE))</f>
        <v>ASM</v>
      </c>
      <c r="AO157" s="105" t="str">
        <f t="shared" si="142"/>
        <v/>
      </c>
      <c r="AP157" s="106" t="str">
        <f>IF(ISBLANK(DATASHEET!AZ145),"",DATASHEET!AZ145)</f>
        <v/>
      </c>
      <c r="AQ157" s="107" t="str">
        <f>IF(ISBLANK(DATASHEET!BA145),"",DATASHEET!BA145)</f>
        <v/>
      </c>
      <c r="AR157" s="123" t="str">
        <f t="shared" si="143"/>
        <v/>
      </c>
      <c r="AS157" s="124">
        <f>IFERROR(INDEX(DATASHEET!$A$1:$GG$231,MATCH(L3VA!$A157,DATASHEET!$A$1:$A$231,0),MATCH(L3VA!AT$2,DATASHEET!$A$1:$GG$1,0)),"")</f>
        <v>0</v>
      </c>
      <c r="AT157" s="105" t="str">
        <f>IF(VLOOKUP(L3VA!$A157,DATASHEET!$A$2:$EW$231,47,FALSE)="","",VLOOKUP(L3VA!$A157,DATASHEET!$A$2:$EW$231,47,FALSE))</f>
        <v/>
      </c>
      <c r="AU157" s="105" t="str">
        <f t="shared" si="144"/>
        <v/>
      </c>
      <c r="AV157" s="106" t="str">
        <f>IF(ISBLANK(DATASHEET!BE145),"",DATASHEET!BE145)</f>
        <v/>
      </c>
      <c r="AW157" s="107" t="str">
        <f>IF(ISBLANK(DATASHEET!BF145),"",DATASHEET!BF145)</f>
        <v/>
      </c>
      <c r="AX157" s="123" t="str">
        <f t="shared" si="145"/>
        <v/>
      </c>
      <c r="AY157" s="124">
        <f>IFERROR(INDEX(DATASHEET!$A$1:$GG$231,MATCH(L3VA!$A157,DATASHEET!$A$1:$A$231,0),MATCH(L3VA!AZ$2,DATASHEET!$A$1:$GG$1,0)),"")</f>
        <v>0</v>
      </c>
      <c r="AZ157" s="105" t="str">
        <f>IF(VLOOKUP(L3VA!$A157,DATASHEET!$A$2:$EW$231,52,FALSE)="","",VLOOKUP(L3VA!$A157,DATASHEET!$A$2:$EW$231,52,FALSE))</f>
        <v/>
      </c>
      <c r="BA157" s="105" t="str">
        <f t="shared" si="146"/>
        <v/>
      </c>
      <c r="BB157" s="106" t="str">
        <f>IF(ISBLANK(DATASHEET!BJ145),"",DATASHEET!BJ145)</f>
        <v/>
      </c>
      <c r="BC157" s="107" t="str">
        <f>IF(ISBLANK(DATASHEET!BK145),"",DATASHEET!BK145)</f>
        <v/>
      </c>
      <c r="BD157" s="123" t="str">
        <f t="shared" si="147"/>
        <v/>
      </c>
      <c r="BE157" s="124">
        <f>IFERROR(INDEX(DATASHEET!$A$1:$GG$231,MATCH(L3VA!$A157,DATASHEET!$A$1:$A$231,0),MATCH(L3VA!BF$2,DATASHEET!$A$1:$GG$1,0)),"")</f>
        <v>0</v>
      </c>
      <c r="BF157" s="105" t="str">
        <f>IF(VLOOKUP(L3VA!$A157,DATASHEET!$A$2:$EW$231,57,FALSE)="","",VLOOKUP(L3VA!$A157,DATASHEET!$A$2:$EW$231,57,FALSE))</f>
        <v/>
      </c>
      <c r="BG157" s="105" t="str">
        <f t="shared" si="148"/>
        <v/>
      </c>
      <c r="BH157" s="106" t="str">
        <f>IF(ISBLANK(DATASHEET!BO145),"",DATASHEET!BO145)</f>
        <v/>
      </c>
      <c r="BI157" s="107" t="str">
        <f>IF(ISBLANK(DATASHEET!BP145),"",DATASHEET!BP145)</f>
        <v/>
      </c>
      <c r="BJ157" s="123" t="str">
        <f t="shared" si="149"/>
        <v/>
      </c>
      <c r="BK157" s="124">
        <f>IFERROR(INDEX(DATASHEET!$A$1:$GG$231,MATCH(L3VA!$A157,DATASHEET!$A$1:$A$231,0),MATCH(L3VA!BL$2,DATASHEET!$A$1:$GG$1,0)),"")</f>
        <v>0</v>
      </c>
      <c r="BL157" s="105" t="str">
        <f>IF(VLOOKUP(L3VA!$A157,DATASHEET!$A$2:$EW$231,62,FALSE)="","",VLOOKUP(L3VA!$A157,DATASHEET!$A$2:$EW$231,62,FALSE))</f>
        <v/>
      </c>
      <c r="BM157" s="105" t="str">
        <f t="shared" si="150"/>
        <v/>
      </c>
      <c r="BN157" s="106" t="str">
        <f>IF(ISBLANK(DATASHEET!BT145),"",DATASHEET!BT145)</f>
        <v/>
      </c>
      <c r="BO157" s="107" t="str">
        <f>IF(ISBLANK(DATASHEET!BU145),"",DATASHEET!BU145)</f>
        <v/>
      </c>
      <c r="BP157" s="123" t="str">
        <f t="shared" si="151"/>
        <v/>
      </c>
      <c r="BQ157" s="124">
        <f>IFERROR(INDEX(DATASHEET!$A$1:$GG$231,MATCH(L3VA!$A157,DATASHEET!$A$1:$A$231,0),MATCH(L3VA!BR$2,DATASHEET!$A$1:$GG$1,0)),"")</f>
        <v>0</v>
      </c>
      <c r="BR157" s="105" t="str">
        <f>IF(VLOOKUP(L3VA!$A157,DATASHEET!$A$2:$EW$231,67,FALSE)="","",VLOOKUP(L3VA!$A157,DATASHEET!$A$2:$EW$231,67,FALSE))</f>
        <v/>
      </c>
      <c r="BS157" s="105" t="str">
        <f t="shared" si="152"/>
        <v/>
      </c>
      <c r="BT157" s="106" t="str">
        <f>IF(ISBLANK(DATASHEET!BY145),"",DATASHEET!BY145)</f>
        <v/>
      </c>
      <c r="BU157" s="107" t="str">
        <f>IF(ISBLANK(DATASHEET!BZ145),"",DATASHEET!BZ145)</f>
        <v/>
      </c>
      <c r="BV157" s="123" t="str">
        <f t="shared" si="153"/>
        <v/>
      </c>
      <c r="BW157" s="124">
        <f>IFERROR(INDEX(DATASHEET!$A$1:$GG$231,MATCH(L3VA!$A157,DATASHEET!$A$1:$A$231,0),MATCH(L3VA!BX$2,DATASHEET!$A$1:$GG$1,0)),"")</f>
        <v>0</v>
      </c>
      <c r="BX157" s="105" t="str">
        <f>IF(VLOOKUP(L3VA!$A157,DATASHEET!$A$2:$EW$231,77,FALSE)="","",VLOOKUP(L3VA!$A157,DATASHEET!$A$2:$EW$231,77,FALSE))</f>
        <v/>
      </c>
      <c r="BY157" s="105" t="str">
        <f t="shared" si="154"/>
        <v/>
      </c>
      <c r="BZ157" s="106" t="str">
        <f>IF(ISBLANK(DATASHEET!CI145),"",DATASHEET!CI145)</f>
        <v/>
      </c>
      <c r="CA157" s="107" t="str">
        <f>IF(ISBLANK(DATASHEET!CJ145),"",DATASHEET!CJ145)</f>
        <v/>
      </c>
      <c r="CB157" s="123" t="str">
        <f t="shared" si="155"/>
        <v/>
      </c>
      <c r="CC157" s="124">
        <f>IFERROR(INDEX(DATASHEET!$A$1:$GG$231,MATCH(L3VA!$A157,DATASHEET!$A$1:$A$231,0),MATCH(L3VA!CD$2,DATASHEET!$A$1:$GG$1,0)),"")</f>
        <v>0</v>
      </c>
      <c r="CD157" s="105" t="str">
        <f>IF(VLOOKUP(L3VA!$A157,DATASHEET!$A$2:$EW$231,82,FALSE)="","",VLOOKUP(L3VA!$A157,DATASHEET!$A$2:$EW$231,82,FALSE))</f>
        <v>JWE</v>
      </c>
      <c r="CE157" s="105" t="str">
        <f t="shared" si="156"/>
        <v/>
      </c>
      <c r="CF157" s="106" t="str">
        <f>IF(ISBLANK(DATASHEET!CN145),"",DATASHEET!CN145)</f>
        <v/>
      </c>
      <c r="CG157" s="107" t="str">
        <f>IF(ISBLANK(DATASHEET!CO145),"",DATASHEET!CO145)</f>
        <v/>
      </c>
      <c r="CH157" s="123" t="str">
        <f t="shared" si="157"/>
        <v/>
      </c>
      <c r="CI157" s="124">
        <f>IFERROR(INDEX(DATASHEET!$A$1:$GG$231,MATCH(L3VA!$A157,DATASHEET!$A$1:$A$231,0),MATCH(L3VA!CJ$2,DATASHEET!$A$1:$GG$1,0)),"")</f>
        <v>0</v>
      </c>
      <c r="CJ157" s="105" t="str">
        <f>IF(VLOOKUP(L3VA!$A157,DATASHEET!$A$2:$EW$231,87,FALSE)="","",VLOOKUP(L3VA!$A157,DATASHEET!$A$2:$EW$231,87,FALSE))</f>
        <v/>
      </c>
      <c r="CK157" s="105" t="str">
        <f t="shared" si="131"/>
        <v/>
      </c>
      <c r="CL157" s="106" t="str">
        <f>IF(ISBLANK(DATASHEET!CS145),"",DATASHEET!CS145)</f>
        <v/>
      </c>
      <c r="CM157" s="107" t="str">
        <f>IF(ISBLANK(DATASHEET!CT145),"",DATASHEET!CT145)</f>
        <v/>
      </c>
      <c r="CN157" s="123" t="str">
        <f t="shared" si="158"/>
        <v/>
      </c>
      <c r="CO157" s="124">
        <f>IFERROR(INDEX(DATASHEET!$A$1:$GG$231,MATCH(L3VA!$A157,DATASHEET!$A$1:$A$231,0),MATCH(L3VA!CP$2,DATASHEET!$A$1:$GG$1,0)),"")</f>
        <v>0</v>
      </c>
      <c r="CP157" s="105" t="str">
        <f>IF(VLOOKUP(L3VA!$A157,DATASHEET!$A$2:$EW$231,92,FALSE)="","",VLOOKUP(L3VA!$A157,DATASHEET!$A$2:$EW$231,92,FALSE))</f>
        <v/>
      </c>
      <c r="CQ157" s="105" t="str">
        <f t="shared" si="159"/>
        <v/>
      </c>
      <c r="CR157" s="106" t="str">
        <f>IF(ISBLANK(DATASHEET!CX145),"",DATASHEET!CX145)</f>
        <v/>
      </c>
      <c r="CS157" s="107" t="str">
        <f>IF(ISBLANK(DATASHEET!CY145),"",DATASHEET!CY145)</f>
        <v/>
      </c>
      <c r="CT157" s="123" t="str">
        <f t="shared" si="160"/>
        <v/>
      </c>
      <c r="CU157" s="124">
        <f>IFERROR(INDEX(DATASHEET!$A$1:$GG$231,MATCH(L3VA!$A157,DATASHEET!$A$1:$A$231,0),MATCH(L3VA!CV$2,DATASHEET!$A$1:$GG$1,0)),"")</f>
        <v>0</v>
      </c>
      <c r="CV157" s="105" t="str">
        <f>IF(VLOOKUP(L3VA!$A157,DATASHEET!$A$2:$EW$231,107,FALSE)="","",VLOOKUP(L3VA!$A157,DATASHEET!$A$2:$EW$231,107,FALSE))</f>
        <v/>
      </c>
      <c r="CW157" s="105" t="str">
        <f t="shared" si="161"/>
        <v/>
      </c>
      <c r="CX157" s="106" t="str">
        <f>IF(ISBLANK(DATASHEET!DC145),"",DATASHEET!DC145)</f>
        <v/>
      </c>
      <c r="CY157" s="107" t="str">
        <f>IF(ISBLANK(DATASHEET!DD145),"",DATASHEET!DD145)</f>
        <v/>
      </c>
      <c r="CZ157" s="123" t="str">
        <f t="shared" si="162"/>
        <v/>
      </c>
      <c r="DA157" s="124">
        <f>IFERROR(INDEX(DATASHEET!$A$1:$GG$231,MATCH(L3VA!$A157,DATASHEET!$A$1:$A$231,0),MATCH(L3VA!DB$2,DATASHEET!$A$1:$GG$1,0)),"")</f>
        <v>0</v>
      </c>
      <c r="DB157" s="105" t="str">
        <f>IF(VLOOKUP(L3VA!$A157,DATASHEET!$A$2:$EW$231,97,FALSE)="","",VLOOKUP(L3VA!$A157,DATASHEET!$A$2:$EW$231,97,FALSE))</f>
        <v/>
      </c>
      <c r="DC157" s="105" t="str">
        <f t="shared" si="163"/>
        <v/>
      </c>
      <c r="DD157" s="106" t="str">
        <f>IF(ISBLANK(DATASHEET!DH145),"",DATASHEET!DH145)</f>
        <v/>
      </c>
      <c r="DE157" s="107" t="str">
        <f>IF(ISBLANK(DATASHEET!DI145),"",DATASHEET!DI145)</f>
        <v/>
      </c>
      <c r="DF157" s="123" t="str">
        <f t="shared" si="164"/>
        <v/>
      </c>
      <c r="DG157" s="124">
        <f>IFERROR(INDEX(DATASHEET!$A$1:$GG$231,MATCH(L3VA!$A157,DATASHEET!$A$1:$A$231,0),MATCH(L3VA!DH$2,DATASHEET!$A$1:$GG$1,0)),"")</f>
        <v>0</v>
      </c>
      <c r="DH157" s="105" t="str">
        <f>IF(VLOOKUP(L3VA!$A157,DATASHEET!$A$2:$EW$231,102,FALSE)="","",VLOOKUP(L3VA!$A157,DATASHEET!$A$2:$EW$231,102,FALSE))</f>
        <v/>
      </c>
      <c r="DI157" s="105" t="str">
        <f t="shared" si="165"/>
        <v/>
      </c>
      <c r="DJ157" s="106" t="str">
        <f>IF(ISBLANK(DATASHEET!DM145),"",DATASHEET!DM145)</f>
        <v>MRO</v>
      </c>
      <c r="DK157" s="107" t="str">
        <f>IF(ISBLANK(DATASHEET!DN145),"",DATASHEET!DN145)</f>
        <v>12D-MA-7</v>
      </c>
      <c r="DL157" s="123" t="str">
        <f t="shared" si="166"/>
        <v/>
      </c>
      <c r="DM157" s="124">
        <f>IFERROR(INDEX(DATASHEET!$A$1:$GG$231,MATCH(L3VA!$A157,DATASHEET!$A$1:$A$231,0),MATCH(L3VA!DN$2,DATASHEET!$A$1:$GG$1,0)),"")</f>
        <v>0</v>
      </c>
      <c r="DN157" s="105" t="str">
        <f>IF(VLOOKUP(L3VA!$A157,DATASHEET!$A$2:$FW$231,112,FALSE)="","",VLOOKUP(L3VA!$A157,DATASHEET!$A$2:$FW$231,112,FALSE))</f>
        <v/>
      </c>
      <c r="DO157" s="105" t="str">
        <f t="shared" si="132"/>
        <v/>
      </c>
      <c r="DP157" s="106" t="str">
        <f>IF(ISBLANK(DATASHEET!DR145),"",DATASHEET!DR145)</f>
        <v/>
      </c>
      <c r="DQ157" s="107" t="str">
        <f>IF(ISBLANK(DATASHEET!DS145),"",DATASHEET!DS145)</f>
        <v/>
      </c>
      <c r="DR157" s="123" t="str">
        <f t="shared" si="167"/>
        <v/>
      </c>
      <c r="DS157" s="124">
        <f>IFERROR(INDEX(DATASHEET!$A$1:$GG$231,MATCH(L3VA!$A157,DATASHEET!$A$1:$A$231,0),MATCH(L3VA!DT$2,DATASHEET!$A$1:$GG$1,0)),"")</f>
        <v>0</v>
      </c>
      <c r="DT157" s="105" t="str">
        <f>IF(VLOOKUP(L3VA!$A157,DATASHEET!$A$2:$EW$231,117,FALSE)="","",VLOOKUP(L3VA!$A157,DATASHEET!$A$2:$EW$231,117,FALSE))</f>
        <v>MRO</v>
      </c>
      <c r="DU157" s="105" t="str">
        <f t="shared" si="168"/>
        <v/>
      </c>
      <c r="DV157" s="106" t="str">
        <f>IF(ISBLANK(DATASHEET!DW145),"",DATASHEET!DW145)</f>
        <v/>
      </c>
      <c r="DW157" s="107" t="str">
        <f>IF(ISBLANK(DATASHEET!DX145),"",DATASHEET!DX145)</f>
        <v/>
      </c>
      <c r="DX157" s="123" t="str">
        <f t="shared" si="169"/>
        <v/>
      </c>
      <c r="DY157" s="124" t="str">
        <f>IFERROR(INDEX(DATASHEET!$A$1:$GG$231,MATCH(L3VA!$A157,DATASHEET!$A$1:$A$231,0),MATCH(L3VA!DZ$2,DATASHEET!$A$1:$GG$1,0)),"")</f>
        <v/>
      </c>
      <c r="DZ157" s="105" t="str">
        <f>IF(VLOOKUP(L3VA!$A157,DATASHEET!$A$2:$EW$231,122,FALSE)="","",VLOOKUP(L3VA!$A157,DATASHEET!$A$2:$EW$231,122,FALSE))</f>
        <v/>
      </c>
      <c r="EA157" s="105" t="str">
        <f t="shared" si="170"/>
        <v/>
      </c>
      <c r="EB157" s="106" t="str">
        <f>IF(ISBLANK(DATASHEET!EB145),"",DATASHEET!EB145)</f>
        <v/>
      </c>
      <c r="EC157" s="107" t="str">
        <f>IF(ISBLANK(DATASHEET!EC145),"",DATASHEET!EC145)</f>
        <v/>
      </c>
      <c r="ED157" s="123" t="str">
        <f t="shared" si="171"/>
        <v/>
      </c>
      <c r="EE157" s="124">
        <f>IFERROR(INDEX(DATASHEET!$A$1:$GG$231,MATCH(L3VA!$A157,DATASHEET!$A$1:$A$231,0),MATCH(L3VA!EF$2,DATASHEET!$A$1:$GG$1,0)),"")</f>
        <v>0</v>
      </c>
      <c r="EF157" s="105" t="str">
        <f>IF(VLOOKUP(L3VA!$A157,DATASHEET!$A$2:$EW$231,127,FALSE)="","",VLOOKUP(L3VA!$A157,DATASHEET!$A$2:$EW$231,127,FALSE))</f>
        <v/>
      </c>
      <c r="EG157" s="105" t="str">
        <f t="shared" si="172"/>
        <v/>
      </c>
      <c r="EH157" s="106" t="str">
        <f>IF(ISBLANK(DATASHEET!EG145),"",DATASHEET!EG145)</f>
        <v>SPI</v>
      </c>
      <c r="EI157" s="107" t="str">
        <f>IF(ISBLANK(DATASHEET!EH145),"",DATASHEET!EH145)</f>
        <v>12E-PH-6</v>
      </c>
      <c r="EJ157" s="123" t="str">
        <f t="shared" si="173"/>
        <v/>
      </c>
      <c r="EK157" s="124">
        <f>IFERROR(INDEX(DATASHEET!$A$1:$GG$231,MATCH(L3VA!$A157,DATASHEET!$A$1:$A$231,0),MATCH(L3VA!EL$2,DATASHEET!$A$1:$GG$1,0)),"")</f>
        <v>0</v>
      </c>
      <c r="EL157" s="105" t="str">
        <f>IF(VLOOKUP(L3VA!$A157,DATASHEET!$A$2:$EW$231,132,FALSE)="","",VLOOKUP(L3VA!$A157,DATASHEET!$A$2:$EW$231,132,FALSE))</f>
        <v/>
      </c>
      <c r="EM157" s="105" t="str">
        <f t="shared" si="174"/>
        <v/>
      </c>
      <c r="EN157" s="106" t="str">
        <f>IF(ISBLANK(DATASHEET!EL145),"",DATASHEET!EL145)</f>
        <v/>
      </c>
      <c r="EO157" s="107" t="str">
        <f>IF(ISBLANK(DATASHEET!EM145),"",DATASHEET!EM145)</f>
        <v/>
      </c>
      <c r="EP157" s="123" t="str">
        <f t="shared" si="175"/>
        <v/>
      </c>
      <c r="EQ157" s="124">
        <f>IFERROR(INDEX(DATASHEET!$A$1:$GG$231,MATCH(L3VA!$A157,DATASHEET!$A$1:$A$231,0),MATCH(L3VA!ER$2,DATASHEET!$A$1:$GG$1,0)),"")</f>
        <v>0</v>
      </c>
      <c r="ER157" s="105" t="str">
        <f>IF(VLOOKUP(L3VA!$A157,DATASHEET!$A$2:$EW$231,137,FALSE)="","",VLOOKUP(L3VA!$A157,DATASHEET!$A$2:$EW$231,137,FALSE))</f>
        <v>SPI</v>
      </c>
      <c r="ES157" s="105" t="str">
        <f t="shared" si="176"/>
        <v/>
      </c>
      <c r="ET157" s="106" t="str">
        <f>IF(ISBLANK(DATASHEET!EQ145),"",DATASHEET!EQ145)</f>
        <v/>
      </c>
      <c r="EU157" s="107" t="str">
        <f>IF(ISBLANK(DATASHEET!ER145),"",DATASHEET!ER145)</f>
        <v/>
      </c>
      <c r="EV157" s="123" t="str">
        <f t="shared" si="177"/>
        <v/>
      </c>
      <c r="EW157" s="124">
        <f>IFERROR(INDEX(DATASHEET!$A$1:$GG$231,MATCH(L3VA!$A157,DATASHEET!$A$1:$A$231,0),MATCH(L3VA!EX$2,DATASHEET!$A$1:$GG$1,0)),"")</f>
        <v>0</v>
      </c>
      <c r="EX157" s="105" t="str">
        <f>IF(VLOOKUP(L3VA!$A157,DATASHEET!$A$2:$EW$231,142,FALSE)="","",VLOOKUP(L3VA!$A157,DATASHEET!$A$2:$EW$231,142,FALSE))</f>
        <v/>
      </c>
      <c r="EY157" s="105" t="str">
        <f t="shared" si="178"/>
        <v/>
      </c>
      <c r="EZ157" s="106" t="str">
        <f>IF(ISBLANK(DATASHEET!EV145),"",DATASHEET!EV145)</f>
        <v/>
      </c>
      <c r="FA157" s="107" t="str">
        <f>IF(ISBLANK(DATASHEET!EW145),"",DATASHEET!EW145)</f>
        <v/>
      </c>
      <c r="FB157" s="123" t="str">
        <f t="shared" si="179"/>
        <v/>
      </c>
      <c r="FC157" s="124">
        <f>IFERROR(INDEX(DATASHEET!$A$1:$GG$231,MATCH(L3VA!$A157,DATASHEET!$A$1:$A$231,0),MATCH(L3VA!FD$2,DATASHEET!$A$1:$GG$1,0)),"")</f>
        <v>0</v>
      </c>
      <c r="FD157" s="105" t="str">
        <f>IF(VLOOKUP(L3VA!$A157,DATASHEET!$A$2:$FW$231,147,FALSE)="","",VLOOKUP(L3VA!$A157,DATASHEET!$A$2:$FW$231,147,FALSE))</f>
        <v/>
      </c>
      <c r="FE157" s="105" t="str">
        <f t="shared" si="180"/>
        <v/>
      </c>
      <c r="FF157" s="106" t="str">
        <f>IF(ISBLANK(DATASHEET!FA145),"",DATASHEET!FA145)</f>
        <v/>
      </c>
      <c r="FG157" s="107" t="str">
        <f>IF(ISBLANK(DATASHEET!FB145),"",DATASHEET!FB145)</f>
        <v/>
      </c>
    </row>
    <row r="158" spans="1:163" x14ac:dyDescent="0.25">
      <c r="A158" s="354">
        <f>DATASHEET!A146</f>
        <v>150787</v>
      </c>
      <c r="B158" s="42" t="str">
        <f>DATASHEET!B146</f>
        <v>MONAGHAN, Thomas</v>
      </c>
      <c r="C158" s="109" t="str">
        <f>DATASHEET!C146</f>
        <v>12JW</v>
      </c>
      <c r="D158" s="110" t="str">
        <f>DATASHEET!D146</f>
        <v>M</v>
      </c>
      <c r="E158" s="110" t="str">
        <f>IFERROR(VLOOKUP(A158,'[5]Y12 Students'!$E$3:$I$271,5,FALSE),"")</f>
        <v>INTERNAL</v>
      </c>
      <c r="F158" s="110" t="str">
        <f>DATASHEET!E146</f>
        <v>N</v>
      </c>
      <c r="G158" s="110" t="str">
        <f>DATASHEET!F146</f>
        <v>White - British</v>
      </c>
      <c r="H158" s="110" t="str">
        <f>DATASHEET!G146</f>
        <v>N</v>
      </c>
      <c r="I158" s="110" t="str">
        <f>DATASHEET!H146</f>
        <v>N</v>
      </c>
      <c r="J158" s="111" t="str">
        <f>DATASHEET!J146</f>
        <v>7.75+ (A/A*)</v>
      </c>
      <c r="K158" s="104" t="str">
        <f t="shared" si="129"/>
        <v/>
      </c>
      <c r="L158" s="104" t="str">
        <f t="shared" si="130"/>
        <v/>
      </c>
      <c r="M158" s="336" t="str">
        <f>IF(COUNT(L3VA!$N158,L3VA!$Z158,L3VA!$T158,L3VA!$AF158,L3VA!$AX158,L3VA!$AR158,L3VA!$BJ158,L3VA!$BD158,L3VA!$BP158,L3VA!#REF!,L3VA!$AL158,L3VA!$BV158,L3VA!$CH158,L3VA!$CZ158,L3VA!$CN158,L3VA!$DF158,L3VA!$CB158,L3VA!#REF!,L3VA!$DR158,L3VA!$DX158,L3VA!$ED158,L3VA!$EJ158,L3VA!$EP158,L3VA!$EV158,L3VA!$FB158,L3VA!$DL158)=0,"",AVERAGE(N158,Z158,T158,AF158,AL158,AX158,AR158,BJ158,BD158,BP158,BV158,CH158,CZ158,CN158,DF158,CB158,DR158,DX158,ED158,EJ158,EP158,EV158,FB158,DL158))</f>
        <v/>
      </c>
      <c r="N158" s="123" t="str">
        <f t="shared" si="133"/>
        <v/>
      </c>
      <c r="O158" s="124">
        <f>IFERROR(INDEX(DATASHEET!$A$1:$GG$231,MATCH(L3VA!$A158,DATASHEET!$A$1:$A$231,0),MATCH(L3VA!P$2,DATASHEET!$A$1:$GG$1,0)),"")</f>
        <v>0</v>
      </c>
      <c r="P158" s="105">
        <f>IF(VLOOKUP(L3VA!$A158,DATASHEET!$A$2:$EW$231,22,FALSE)="","",VLOOKUP(L3VA!$A158,DATASHEET!$A$2:$EW$231,22,FALSE))</f>
        <v>0</v>
      </c>
      <c r="Q158" s="105" t="str">
        <f t="shared" si="134"/>
        <v/>
      </c>
      <c r="R158" s="106" t="str">
        <f>IF(ISBLANK(DATASHEET!AF146),"",DATASHEET!AF146)</f>
        <v/>
      </c>
      <c r="S158" s="107" t="str">
        <f>IF(ISBLANK(DATASHEET!AG146),"",DATASHEET!AG146)</f>
        <v/>
      </c>
      <c r="T158" s="123" t="str">
        <f t="shared" si="135"/>
        <v/>
      </c>
      <c r="U158" s="124">
        <f>IFERROR(INDEX(DATASHEET!$A$1:$GG$231,MATCH(L3VA!$A158,DATASHEET!$A$1:$A$231,0),MATCH(L3VA!V$2,DATASHEET!$A$1:$GG$1,0)),"")</f>
        <v>0</v>
      </c>
      <c r="V158" s="105">
        <f>IF(VLOOKUP(L3VA!$A158,DATASHEET!$A$2:$EW$231,27,FALSE)="","",VLOOKUP(L3VA!$A158,DATASHEET!$A$2:$EW$231,27,FALSE))</f>
        <v>0</v>
      </c>
      <c r="W158" s="105" t="str">
        <f t="shared" si="136"/>
        <v/>
      </c>
      <c r="X158" s="106" t="str">
        <f>IF(ISBLANK(DATASHEET!AK146),"",DATASHEET!AK146)</f>
        <v/>
      </c>
      <c r="Y158" s="107" t="str">
        <f>IF(ISBLANK(DATASHEET!AL146),"",DATASHEET!AL146)</f>
        <v/>
      </c>
      <c r="Z158" s="123" t="str">
        <f t="shared" si="137"/>
        <v/>
      </c>
      <c r="AA158" s="124">
        <f>IFERROR(INDEX(DATASHEET!$A$1:$GG$231,MATCH(L3VA!$A158,DATASHEET!$A$1:$A$231,0),MATCH(L3VA!AB$2,DATASHEET!$A$1:$GG$1,0)),"")</f>
        <v>0</v>
      </c>
      <c r="AB158" s="105" t="str">
        <f>IF(VLOOKUP(L3VA!$A158,DATASHEET!$A$2:$EW$231,32,FALSE)="","",VLOOKUP(L3VA!$A158,DATASHEET!$A$2:$EW$231,32,FALSE))</f>
        <v/>
      </c>
      <c r="AC158" s="105" t="str">
        <f t="shared" si="138"/>
        <v/>
      </c>
      <c r="AD158" s="106" t="str">
        <f>IF(ISBLANK(DATASHEET!AP146),"",DATASHEET!AP146)</f>
        <v/>
      </c>
      <c r="AE158" s="107" t="str">
        <f>IF(ISBLANK(DATASHEET!AQ146),"",DATASHEET!AQ146)</f>
        <v/>
      </c>
      <c r="AF158" s="123" t="str">
        <f t="shared" si="139"/>
        <v/>
      </c>
      <c r="AG158" s="124">
        <f>IFERROR(INDEX(DATASHEET!$A$1:$GG$231,MATCH(L3VA!$A158,DATASHEET!$A$1:$A$231,0),MATCH(L3VA!AH$2,DATASHEET!$A$1:$GG$1,0)),"")</f>
        <v>0</v>
      </c>
      <c r="AH158" s="105" t="str">
        <f>IF(VLOOKUP(L3VA!$A158,DATASHEET!$A$2:$EW$231,37,FALSE)="","",VLOOKUP(L3VA!$A158,DATASHEET!$A$2:$EW$231,37,FALSE))</f>
        <v/>
      </c>
      <c r="AI158" s="105" t="str">
        <f t="shared" si="140"/>
        <v/>
      </c>
      <c r="AJ158" s="106" t="str">
        <f>IF(ISBLANK(DATASHEET!AU146),"",DATASHEET!AU146)</f>
        <v>ES</v>
      </c>
      <c r="AK158" s="107" t="str">
        <f>IF(ISBLANK(DATASHEET!AV146),"",DATASHEET!AV146)</f>
        <v>12C-CH-2</v>
      </c>
      <c r="AL158" s="123" t="str">
        <f t="shared" si="141"/>
        <v/>
      </c>
      <c r="AM158" s="124">
        <f>IFERROR(INDEX(DATASHEET!$A$1:$GG$231,MATCH(L3VA!$A158,DATASHEET!$A$1:$A$231,0),MATCH(L3VA!AN$2,DATASHEET!$A$1:$GG$1,0)),"")</f>
        <v>0</v>
      </c>
      <c r="AN158" s="105" t="str">
        <f>IF(VLOOKUP(L3VA!$A158,DATASHEET!$A$2:$EW$231,42,FALSE)="","",VLOOKUP(L3VA!$A158,DATASHEET!$A$2:$EW$231,42,FALSE))</f>
        <v/>
      </c>
      <c r="AO158" s="105" t="str">
        <f t="shared" si="142"/>
        <v/>
      </c>
      <c r="AP158" s="106" t="str">
        <f>IF(ISBLANK(DATASHEET!AZ146),"",DATASHEET!AZ146)</f>
        <v/>
      </c>
      <c r="AQ158" s="107" t="str">
        <f>IF(ISBLANK(DATASHEET!BA146),"",DATASHEET!BA146)</f>
        <v/>
      </c>
      <c r="AR158" s="123" t="str">
        <f t="shared" si="143"/>
        <v/>
      </c>
      <c r="AS158" s="124">
        <f>IFERROR(INDEX(DATASHEET!$A$1:$GG$231,MATCH(L3VA!$A158,DATASHEET!$A$1:$A$231,0),MATCH(L3VA!AT$2,DATASHEET!$A$1:$GG$1,0)),"")</f>
        <v>0</v>
      </c>
      <c r="AT158" s="105" t="str">
        <f>IF(VLOOKUP(L3VA!$A158,DATASHEET!$A$2:$EW$231,47,FALSE)="","",VLOOKUP(L3VA!$A158,DATASHEET!$A$2:$EW$231,47,FALSE))</f>
        <v>ES</v>
      </c>
      <c r="AU158" s="105" t="str">
        <f t="shared" si="144"/>
        <v/>
      </c>
      <c r="AV158" s="106" t="str">
        <f>IF(ISBLANK(DATASHEET!BE146),"",DATASHEET!BE146)</f>
        <v/>
      </c>
      <c r="AW158" s="107" t="str">
        <f>IF(ISBLANK(DATASHEET!BF146),"",DATASHEET!BF146)</f>
        <v/>
      </c>
      <c r="AX158" s="123" t="str">
        <f t="shared" si="145"/>
        <v/>
      </c>
      <c r="AY158" s="124">
        <f>IFERROR(INDEX(DATASHEET!$A$1:$GG$231,MATCH(L3VA!$A158,DATASHEET!$A$1:$A$231,0),MATCH(L3VA!AZ$2,DATASHEET!$A$1:$GG$1,0)),"")</f>
        <v>0</v>
      </c>
      <c r="AZ158" s="105" t="str">
        <f>IF(VLOOKUP(L3VA!$A158,DATASHEET!$A$2:$EW$231,52,FALSE)="","",VLOOKUP(L3VA!$A158,DATASHEET!$A$2:$EW$231,52,FALSE))</f>
        <v/>
      </c>
      <c r="BA158" s="105" t="str">
        <f t="shared" si="146"/>
        <v/>
      </c>
      <c r="BB158" s="106" t="str">
        <f>IF(ISBLANK(DATASHEET!BJ146),"",DATASHEET!BJ146)</f>
        <v/>
      </c>
      <c r="BC158" s="107" t="str">
        <f>IF(ISBLANK(DATASHEET!BK146),"",DATASHEET!BK146)</f>
        <v/>
      </c>
      <c r="BD158" s="123" t="str">
        <f t="shared" si="147"/>
        <v/>
      </c>
      <c r="BE158" s="124">
        <f>IFERROR(INDEX(DATASHEET!$A$1:$GG$231,MATCH(L3VA!$A158,DATASHEET!$A$1:$A$231,0),MATCH(L3VA!BF$2,DATASHEET!$A$1:$GG$1,0)),"")</f>
        <v>0</v>
      </c>
      <c r="BF158" s="105" t="str">
        <f>IF(VLOOKUP(L3VA!$A158,DATASHEET!$A$2:$EW$231,57,FALSE)="","",VLOOKUP(L3VA!$A158,DATASHEET!$A$2:$EW$231,57,FALSE))</f>
        <v/>
      </c>
      <c r="BG158" s="105" t="str">
        <f t="shared" si="148"/>
        <v/>
      </c>
      <c r="BH158" s="106" t="str">
        <f>IF(ISBLANK(DATASHEET!BO146),"",DATASHEET!BO146)</f>
        <v/>
      </c>
      <c r="BI158" s="107" t="str">
        <f>IF(ISBLANK(DATASHEET!BP146),"",DATASHEET!BP146)</f>
        <v/>
      </c>
      <c r="BJ158" s="123" t="str">
        <f t="shared" si="149"/>
        <v/>
      </c>
      <c r="BK158" s="124">
        <f>IFERROR(INDEX(DATASHEET!$A$1:$GG$231,MATCH(L3VA!$A158,DATASHEET!$A$1:$A$231,0),MATCH(L3VA!BL$2,DATASHEET!$A$1:$GG$1,0)),"")</f>
        <v>0</v>
      </c>
      <c r="BL158" s="105" t="str">
        <f>IF(VLOOKUP(L3VA!$A158,DATASHEET!$A$2:$EW$231,62,FALSE)="","",VLOOKUP(L3VA!$A158,DATASHEET!$A$2:$EW$231,62,FALSE))</f>
        <v/>
      </c>
      <c r="BM158" s="105" t="str">
        <f t="shared" si="150"/>
        <v/>
      </c>
      <c r="BN158" s="106" t="str">
        <f>IF(ISBLANK(DATASHEET!BT146),"",DATASHEET!BT146)</f>
        <v/>
      </c>
      <c r="BO158" s="107" t="str">
        <f>IF(ISBLANK(DATASHEET!BU146),"",DATASHEET!BU146)</f>
        <v/>
      </c>
      <c r="BP158" s="123" t="str">
        <f t="shared" si="151"/>
        <v/>
      </c>
      <c r="BQ158" s="124">
        <f>IFERROR(INDEX(DATASHEET!$A$1:$GG$231,MATCH(L3VA!$A158,DATASHEET!$A$1:$A$231,0),MATCH(L3VA!BR$2,DATASHEET!$A$1:$GG$1,0)),"")</f>
        <v>0</v>
      </c>
      <c r="BR158" s="105" t="str">
        <f>IF(VLOOKUP(L3VA!$A158,DATASHEET!$A$2:$EW$231,67,FALSE)="","",VLOOKUP(L3VA!$A158,DATASHEET!$A$2:$EW$231,67,FALSE))</f>
        <v/>
      </c>
      <c r="BS158" s="105" t="str">
        <f t="shared" si="152"/>
        <v/>
      </c>
      <c r="BT158" s="106" t="str">
        <f>IF(ISBLANK(DATASHEET!BY146),"",DATASHEET!BY146)</f>
        <v/>
      </c>
      <c r="BU158" s="107" t="str">
        <f>IF(ISBLANK(DATASHEET!BZ146),"",DATASHEET!BZ146)</f>
        <v/>
      </c>
      <c r="BV158" s="123" t="str">
        <f t="shared" si="153"/>
        <v/>
      </c>
      <c r="BW158" s="124">
        <f>IFERROR(INDEX(DATASHEET!$A$1:$GG$231,MATCH(L3VA!$A158,DATASHEET!$A$1:$A$231,0),MATCH(L3VA!BX$2,DATASHEET!$A$1:$GG$1,0)),"")</f>
        <v>0</v>
      </c>
      <c r="BX158" s="105" t="str">
        <f>IF(VLOOKUP(L3VA!$A158,DATASHEET!$A$2:$EW$231,77,FALSE)="","",VLOOKUP(L3VA!$A158,DATASHEET!$A$2:$EW$231,77,FALSE))</f>
        <v/>
      </c>
      <c r="BY158" s="105" t="str">
        <f t="shared" si="154"/>
        <v/>
      </c>
      <c r="BZ158" s="106" t="str">
        <f>IF(ISBLANK(DATASHEET!CI146),"",DATASHEET!CI146)</f>
        <v/>
      </c>
      <c r="CA158" s="107" t="str">
        <f>IF(ISBLANK(DATASHEET!CJ146),"",DATASHEET!CJ146)</f>
        <v/>
      </c>
      <c r="CB158" s="123" t="str">
        <f t="shared" si="155"/>
        <v/>
      </c>
      <c r="CC158" s="124">
        <f>IFERROR(INDEX(DATASHEET!$A$1:$GG$231,MATCH(L3VA!$A158,DATASHEET!$A$1:$A$231,0),MATCH(L3VA!CD$2,DATASHEET!$A$1:$GG$1,0)),"")</f>
        <v>0</v>
      </c>
      <c r="CD158" s="105" t="str">
        <f>IF(VLOOKUP(L3VA!$A158,DATASHEET!$A$2:$EW$231,82,FALSE)="","",VLOOKUP(L3VA!$A158,DATASHEET!$A$2:$EW$231,82,FALSE))</f>
        <v>JNE</v>
      </c>
      <c r="CE158" s="105" t="str">
        <f t="shared" si="156"/>
        <v/>
      </c>
      <c r="CF158" s="106" t="str">
        <f>IF(ISBLANK(DATASHEET!CN146),"",DATASHEET!CN146)</f>
        <v/>
      </c>
      <c r="CG158" s="107" t="str">
        <f>IF(ISBLANK(DATASHEET!CO146),"",DATASHEET!CO146)</f>
        <v/>
      </c>
      <c r="CH158" s="123" t="str">
        <f t="shared" si="157"/>
        <v/>
      </c>
      <c r="CI158" s="124">
        <f>IFERROR(INDEX(DATASHEET!$A$1:$GG$231,MATCH(L3VA!$A158,DATASHEET!$A$1:$A$231,0),MATCH(L3VA!CJ$2,DATASHEET!$A$1:$GG$1,0)),"")</f>
        <v>0</v>
      </c>
      <c r="CJ158" s="105" t="str">
        <f>IF(VLOOKUP(L3VA!$A158,DATASHEET!$A$2:$EW$231,87,FALSE)="","",VLOOKUP(L3VA!$A158,DATASHEET!$A$2:$EW$231,87,FALSE))</f>
        <v/>
      </c>
      <c r="CK158" s="105" t="str">
        <f t="shared" si="131"/>
        <v/>
      </c>
      <c r="CL158" s="106" t="str">
        <f>IF(ISBLANK(DATASHEET!CS146),"",DATASHEET!CS146)</f>
        <v/>
      </c>
      <c r="CM158" s="107" t="str">
        <f>IF(ISBLANK(DATASHEET!CT146),"",DATASHEET!CT146)</f>
        <v/>
      </c>
      <c r="CN158" s="123" t="str">
        <f t="shared" si="158"/>
        <v/>
      </c>
      <c r="CO158" s="124">
        <f>IFERROR(INDEX(DATASHEET!$A$1:$GG$231,MATCH(L3VA!$A158,DATASHEET!$A$1:$A$231,0),MATCH(L3VA!CP$2,DATASHEET!$A$1:$GG$1,0)),"")</f>
        <v>0</v>
      </c>
      <c r="CP158" s="105" t="str">
        <f>IF(VLOOKUP(L3VA!$A158,DATASHEET!$A$2:$EW$231,92,FALSE)="","",VLOOKUP(L3VA!$A158,DATASHEET!$A$2:$EW$231,92,FALSE))</f>
        <v/>
      </c>
      <c r="CQ158" s="105" t="str">
        <f t="shared" si="159"/>
        <v/>
      </c>
      <c r="CR158" s="106" t="str">
        <f>IF(ISBLANK(DATASHEET!CX146),"",DATASHEET!CX146)</f>
        <v/>
      </c>
      <c r="CS158" s="107" t="str">
        <f>IF(ISBLANK(DATASHEET!CY146),"",DATASHEET!CY146)</f>
        <v/>
      </c>
      <c r="CT158" s="123" t="str">
        <f t="shared" si="160"/>
        <v/>
      </c>
      <c r="CU158" s="124">
        <f>IFERROR(INDEX(DATASHEET!$A$1:$GG$231,MATCH(L3VA!$A158,DATASHEET!$A$1:$A$231,0),MATCH(L3VA!CV$2,DATASHEET!$A$1:$GG$1,0)),"")</f>
        <v>0</v>
      </c>
      <c r="CV158" s="105" t="str">
        <f>IF(VLOOKUP(L3VA!$A158,DATASHEET!$A$2:$EW$231,107,FALSE)="","",VLOOKUP(L3VA!$A158,DATASHEET!$A$2:$EW$231,107,FALSE))</f>
        <v/>
      </c>
      <c r="CW158" s="105" t="str">
        <f t="shared" si="161"/>
        <v/>
      </c>
      <c r="CX158" s="106" t="str">
        <f>IF(ISBLANK(DATASHEET!DC146),"",DATASHEET!DC146)</f>
        <v/>
      </c>
      <c r="CY158" s="107" t="str">
        <f>IF(ISBLANK(DATASHEET!DD146),"",DATASHEET!DD146)</f>
        <v/>
      </c>
      <c r="CZ158" s="123" t="str">
        <f t="shared" si="162"/>
        <v/>
      </c>
      <c r="DA158" s="124">
        <f>IFERROR(INDEX(DATASHEET!$A$1:$GG$231,MATCH(L3VA!$A158,DATASHEET!$A$1:$A$231,0),MATCH(L3VA!DB$2,DATASHEET!$A$1:$GG$1,0)),"")</f>
        <v>0</v>
      </c>
      <c r="DB158" s="105" t="str">
        <f>IF(VLOOKUP(L3VA!$A158,DATASHEET!$A$2:$EW$231,97,FALSE)="","",VLOOKUP(L3VA!$A158,DATASHEET!$A$2:$EW$231,97,FALSE))</f>
        <v/>
      </c>
      <c r="DC158" s="105" t="str">
        <f t="shared" si="163"/>
        <v/>
      </c>
      <c r="DD158" s="106" t="str">
        <f>IF(ISBLANK(DATASHEET!DH146),"",DATASHEET!DH146)</f>
        <v/>
      </c>
      <c r="DE158" s="107" t="str">
        <f>IF(ISBLANK(DATASHEET!DI146),"",DATASHEET!DI146)</f>
        <v/>
      </c>
      <c r="DF158" s="123" t="str">
        <f t="shared" si="164"/>
        <v/>
      </c>
      <c r="DG158" s="124">
        <f>IFERROR(INDEX(DATASHEET!$A$1:$GG$231,MATCH(L3VA!$A158,DATASHEET!$A$1:$A$231,0),MATCH(L3VA!DH$2,DATASHEET!$A$1:$GG$1,0)),"")</f>
        <v>0</v>
      </c>
      <c r="DH158" s="105" t="str">
        <f>IF(VLOOKUP(L3VA!$A158,DATASHEET!$A$2:$EW$231,102,FALSE)="","",VLOOKUP(L3VA!$A158,DATASHEET!$A$2:$EW$231,102,FALSE))</f>
        <v/>
      </c>
      <c r="DI158" s="105" t="str">
        <f t="shared" si="165"/>
        <v/>
      </c>
      <c r="DJ158" s="106" t="str">
        <f>IF(ISBLANK(DATASHEET!DM146),"",DATASHEET!DM146)</f>
        <v>JQ</v>
      </c>
      <c r="DK158" s="107" t="str">
        <f>IF(ISBLANK(DATASHEET!DN146),"",DATASHEET!DN146)</f>
        <v>12A-MA-8</v>
      </c>
      <c r="DL158" s="123" t="str">
        <f t="shared" si="166"/>
        <v/>
      </c>
      <c r="DM158" s="124">
        <f>IFERROR(INDEX(DATASHEET!$A$1:$GG$231,MATCH(L3VA!$A158,DATASHEET!$A$1:$A$231,0),MATCH(L3VA!DN$2,DATASHEET!$A$1:$GG$1,0)),"")</f>
        <v>0</v>
      </c>
      <c r="DN158" s="105" t="str">
        <f>IF(VLOOKUP(L3VA!$A158,DATASHEET!$A$2:$FW$231,112,FALSE)="","",VLOOKUP(L3VA!$A158,DATASHEET!$A$2:$FW$231,112,FALSE))</f>
        <v/>
      </c>
      <c r="DO158" s="105" t="str">
        <f t="shared" si="132"/>
        <v/>
      </c>
      <c r="DP158" s="106" t="str">
        <f>IF(ISBLANK(DATASHEET!DR146),"",DATASHEET!DR146)</f>
        <v/>
      </c>
      <c r="DQ158" s="107" t="str">
        <f>IF(ISBLANK(DATASHEET!DS146),"",DATASHEET!DS146)</f>
        <v/>
      </c>
      <c r="DR158" s="123" t="str">
        <f t="shared" si="167"/>
        <v/>
      </c>
      <c r="DS158" s="124">
        <f>IFERROR(INDEX(DATASHEET!$A$1:$GG$231,MATCH(L3VA!$A158,DATASHEET!$A$1:$A$231,0),MATCH(L3VA!DT$2,DATASHEET!$A$1:$GG$1,0)),"")</f>
        <v>0</v>
      </c>
      <c r="DT158" s="105" t="str">
        <f>IF(VLOOKUP(L3VA!$A158,DATASHEET!$A$2:$EW$231,117,FALSE)="","",VLOOKUP(L3VA!$A158,DATASHEET!$A$2:$EW$231,117,FALSE))</f>
        <v>JQ</v>
      </c>
      <c r="DU158" s="105" t="str">
        <f t="shared" si="168"/>
        <v/>
      </c>
      <c r="DV158" s="106" t="str">
        <f>IF(ISBLANK(DATASHEET!DW146),"",DATASHEET!DW146)</f>
        <v/>
      </c>
      <c r="DW158" s="107" t="str">
        <f>IF(ISBLANK(DATASHEET!DX146),"",DATASHEET!DX146)</f>
        <v/>
      </c>
      <c r="DX158" s="123" t="str">
        <f t="shared" si="169"/>
        <v/>
      </c>
      <c r="DY158" s="124" t="str">
        <f>IFERROR(INDEX(DATASHEET!$A$1:$GG$231,MATCH(L3VA!$A158,DATASHEET!$A$1:$A$231,0),MATCH(L3VA!DZ$2,DATASHEET!$A$1:$GG$1,0)),"")</f>
        <v/>
      </c>
      <c r="DZ158" s="105" t="str">
        <f>IF(VLOOKUP(L3VA!$A158,DATASHEET!$A$2:$EW$231,122,FALSE)="","",VLOOKUP(L3VA!$A158,DATASHEET!$A$2:$EW$231,122,FALSE))</f>
        <v/>
      </c>
      <c r="EA158" s="105" t="str">
        <f t="shared" si="170"/>
        <v/>
      </c>
      <c r="EB158" s="106" t="str">
        <f>IF(ISBLANK(DATASHEET!EB146),"",DATASHEET!EB146)</f>
        <v/>
      </c>
      <c r="EC158" s="107" t="str">
        <f>IF(ISBLANK(DATASHEET!EC146),"",DATASHEET!EC146)</f>
        <v/>
      </c>
      <c r="ED158" s="123" t="str">
        <f t="shared" si="171"/>
        <v/>
      </c>
      <c r="EE158" s="124">
        <f>IFERROR(INDEX(DATASHEET!$A$1:$GG$231,MATCH(L3VA!$A158,DATASHEET!$A$1:$A$231,0),MATCH(L3VA!EF$2,DATASHEET!$A$1:$GG$1,0)),"")</f>
        <v>0</v>
      </c>
      <c r="EF158" s="105" t="str">
        <f>IF(VLOOKUP(L3VA!$A158,DATASHEET!$A$2:$EW$231,127,FALSE)="","",VLOOKUP(L3VA!$A158,DATASHEET!$A$2:$EW$231,127,FALSE))</f>
        <v/>
      </c>
      <c r="EG158" s="105" t="str">
        <f t="shared" si="172"/>
        <v/>
      </c>
      <c r="EH158" s="106" t="str">
        <f>IF(ISBLANK(DATASHEET!EG146),"",DATASHEET!EG146)</f>
        <v>SPI</v>
      </c>
      <c r="EI158" s="107" t="str">
        <f>IF(ISBLANK(DATASHEET!EH146),"",DATASHEET!EH146)</f>
        <v>12E-PH-6</v>
      </c>
      <c r="EJ158" s="123" t="str">
        <f t="shared" si="173"/>
        <v/>
      </c>
      <c r="EK158" s="124">
        <f>IFERROR(INDEX(DATASHEET!$A$1:$GG$231,MATCH(L3VA!$A158,DATASHEET!$A$1:$A$231,0),MATCH(L3VA!EL$2,DATASHEET!$A$1:$GG$1,0)),"")</f>
        <v>0</v>
      </c>
      <c r="EL158" s="105" t="str">
        <f>IF(VLOOKUP(L3VA!$A158,DATASHEET!$A$2:$EW$231,132,FALSE)="","",VLOOKUP(L3VA!$A158,DATASHEET!$A$2:$EW$231,132,FALSE))</f>
        <v/>
      </c>
      <c r="EM158" s="105" t="str">
        <f t="shared" si="174"/>
        <v/>
      </c>
      <c r="EN158" s="106" t="str">
        <f>IF(ISBLANK(DATASHEET!EL146),"",DATASHEET!EL146)</f>
        <v/>
      </c>
      <c r="EO158" s="107" t="str">
        <f>IF(ISBLANK(DATASHEET!EM146),"",DATASHEET!EM146)</f>
        <v/>
      </c>
      <c r="EP158" s="123" t="str">
        <f t="shared" si="175"/>
        <v/>
      </c>
      <c r="EQ158" s="124">
        <f>IFERROR(INDEX(DATASHEET!$A$1:$GG$231,MATCH(L3VA!$A158,DATASHEET!$A$1:$A$231,0),MATCH(L3VA!ER$2,DATASHEET!$A$1:$GG$1,0)),"")</f>
        <v>0</v>
      </c>
      <c r="ER158" s="105" t="str">
        <f>IF(VLOOKUP(L3VA!$A158,DATASHEET!$A$2:$EW$231,137,FALSE)="","",VLOOKUP(L3VA!$A158,DATASHEET!$A$2:$EW$231,137,FALSE))</f>
        <v>SPI</v>
      </c>
      <c r="ES158" s="105" t="str">
        <f t="shared" si="176"/>
        <v/>
      </c>
      <c r="ET158" s="106" t="str">
        <f>IF(ISBLANK(DATASHEET!EQ146),"",DATASHEET!EQ146)</f>
        <v/>
      </c>
      <c r="EU158" s="107" t="str">
        <f>IF(ISBLANK(DATASHEET!ER146),"",DATASHEET!ER146)</f>
        <v/>
      </c>
      <c r="EV158" s="123" t="str">
        <f t="shared" si="177"/>
        <v/>
      </c>
      <c r="EW158" s="124">
        <f>IFERROR(INDEX(DATASHEET!$A$1:$GG$231,MATCH(L3VA!$A158,DATASHEET!$A$1:$A$231,0),MATCH(L3VA!EX$2,DATASHEET!$A$1:$GG$1,0)),"")</f>
        <v>0</v>
      </c>
      <c r="EX158" s="105" t="str">
        <f>IF(VLOOKUP(L3VA!$A158,DATASHEET!$A$2:$EW$231,142,FALSE)="","",VLOOKUP(L3VA!$A158,DATASHEET!$A$2:$EW$231,142,FALSE))</f>
        <v/>
      </c>
      <c r="EY158" s="105" t="str">
        <f t="shared" si="178"/>
        <v/>
      </c>
      <c r="EZ158" s="106" t="str">
        <f>IF(ISBLANK(DATASHEET!EV146),"",DATASHEET!EV146)</f>
        <v/>
      </c>
      <c r="FA158" s="107" t="str">
        <f>IF(ISBLANK(DATASHEET!EW146),"",DATASHEET!EW146)</f>
        <v/>
      </c>
      <c r="FB158" s="123" t="str">
        <f t="shared" si="179"/>
        <v/>
      </c>
      <c r="FC158" s="124">
        <f>IFERROR(INDEX(DATASHEET!$A$1:$GG$231,MATCH(L3VA!$A158,DATASHEET!$A$1:$A$231,0),MATCH(L3VA!FD$2,DATASHEET!$A$1:$GG$1,0)),"")</f>
        <v>0</v>
      </c>
      <c r="FD158" s="105" t="str">
        <f>IF(VLOOKUP(L3VA!$A158,DATASHEET!$A$2:$FW$231,147,FALSE)="","",VLOOKUP(L3VA!$A158,DATASHEET!$A$2:$FW$231,147,FALSE))</f>
        <v/>
      </c>
      <c r="FE158" s="105" t="str">
        <f t="shared" si="180"/>
        <v/>
      </c>
      <c r="FF158" s="106" t="str">
        <f>IF(ISBLANK(DATASHEET!FA146),"",DATASHEET!FA146)</f>
        <v/>
      </c>
      <c r="FG158" s="107" t="str">
        <f>IF(ISBLANK(DATASHEET!FB146),"",DATASHEET!FB146)</f>
        <v/>
      </c>
    </row>
    <row r="159" spans="1:163" x14ac:dyDescent="0.25">
      <c r="A159" s="354">
        <f>DATASHEET!A147</f>
        <v>160103</v>
      </c>
      <c r="B159" s="42" t="str">
        <f>DATASHEET!B147</f>
        <v>MOTTRAM, Eliza</v>
      </c>
      <c r="C159" s="109" t="str">
        <f>DATASHEET!C147</f>
        <v>12EW</v>
      </c>
      <c r="D159" s="110" t="str">
        <f>DATASHEET!D147</f>
        <v>F</v>
      </c>
      <c r="E159" s="110" t="str">
        <f>IFERROR(VLOOKUP(A159,'[5]Y12 Students'!$E$3:$I$271,5,FALSE),"")</f>
        <v>EXTERNAL</v>
      </c>
      <c r="F159" s="110" t="str">
        <f>DATASHEET!E147</f>
        <v>N</v>
      </c>
      <c r="G159" s="110" t="str">
        <f>DATASHEET!F147</f>
        <v>White - British</v>
      </c>
      <c r="H159" s="110" t="str">
        <f>DATASHEET!G147</f>
        <v>N</v>
      </c>
      <c r="I159" s="110" t="str">
        <f>DATASHEET!H147</f>
        <v>N</v>
      </c>
      <c r="J159" s="111" t="str">
        <f>DATASHEET!J147</f>
        <v>4.75+ (C/B)</v>
      </c>
      <c r="K159" s="104" t="str">
        <f t="shared" si="129"/>
        <v/>
      </c>
      <c r="L159" s="104" t="str">
        <f t="shared" si="130"/>
        <v/>
      </c>
      <c r="M159" s="336" t="str">
        <f>IF(COUNT(L3VA!$N159,L3VA!$Z159,L3VA!$T159,L3VA!$AF159,L3VA!$AX159,L3VA!$AR159,L3VA!$BJ159,L3VA!$BD159,L3VA!$BP159,L3VA!#REF!,L3VA!$AL159,L3VA!$BV159,L3VA!$CH159,L3VA!$CZ159,L3VA!$CN159,L3VA!$DF159,L3VA!$CB159,L3VA!#REF!,L3VA!$DR159,L3VA!$DX159,L3VA!$ED159,L3VA!$EJ159,L3VA!$EP159,L3VA!$EV159,L3VA!$FB159,L3VA!$DL159)=0,"",AVERAGE(N159,Z159,T159,AF159,AL159,AX159,AR159,BJ159,BD159,BP159,BV159,CH159,CZ159,CN159,DF159,CB159,DR159,DX159,ED159,EJ159,EP159,EV159,FB159,DL159))</f>
        <v/>
      </c>
      <c r="N159" s="123" t="str">
        <f t="shared" si="133"/>
        <v/>
      </c>
      <c r="O159" s="124">
        <f>IFERROR(INDEX(DATASHEET!$A$1:$GG$231,MATCH(L3VA!$A159,DATASHEET!$A$1:$A$231,0),MATCH(L3VA!P$2,DATASHEET!$A$1:$GG$1,0)),"")</f>
        <v>0</v>
      </c>
      <c r="P159" s="105">
        <f>IF(VLOOKUP(L3VA!$A159,DATASHEET!$A$2:$EW$231,22,FALSE)="","",VLOOKUP(L3VA!$A159,DATASHEET!$A$2:$EW$231,22,FALSE))</f>
        <v>1</v>
      </c>
      <c r="Q159" s="105" t="str">
        <f t="shared" si="134"/>
        <v/>
      </c>
      <c r="R159" s="106" t="str">
        <f>IF(ISBLANK(DATASHEET!AF147),"",DATASHEET!AF147)</f>
        <v/>
      </c>
      <c r="S159" s="107" t="str">
        <f>IF(ISBLANK(DATASHEET!AG147),"",DATASHEET!AG147)</f>
        <v/>
      </c>
      <c r="T159" s="123" t="str">
        <f t="shared" si="135"/>
        <v/>
      </c>
      <c r="U159" s="124">
        <f>IFERROR(INDEX(DATASHEET!$A$1:$GG$231,MATCH(L3VA!$A159,DATASHEET!$A$1:$A$231,0),MATCH(L3VA!V$2,DATASHEET!$A$1:$GG$1,0)),"")</f>
        <v>0</v>
      </c>
      <c r="V159" s="105">
        <f>IF(VLOOKUP(L3VA!$A159,DATASHEET!$A$2:$EW$231,27,FALSE)="","",VLOOKUP(L3VA!$A159,DATASHEET!$A$2:$EW$231,27,FALSE))</f>
        <v>1</v>
      </c>
      <c r="W159" s="105" t="str">
        <f t="shared" si="136"/>
        <v/>
      </c>
      <c r="X159" s="106" t="str">
        <f>IF(ISBLANK(DATASHEET!AK147),"",DATASHEET!AK147)</f>
        <v/>
      </c>
      <c r="Y159" s="107" t="str">
        <f>IF(ISBLANK(DATASHEET!AL147),"",DATASHEET!AL147)</f>
        <v/>
      </c>
      <c r="Z159" s="123" t="str">
        <f t="shared" si="137"/>
        <v/>
      </c>
      <c r="AA159" s="124">
        <f>IFERROR(INDEX(DATASHEET!$A$1:$GG$231,MATCH(L3VA!$A159,DATASHEET!$A$1:$A$231,0),MATCH(L3VA!AB$2,DATASHEET!$A$1:$GG$1,0)),"")</f>
        <v>0</v>
      </c>
      <c r="AB159" s="105" t="str">
        <f>IF(VLOOKUP(L3VA!$A159,DATASHEET!$A$2:$EW$231,32,FALSE)="","",VLOOKUP(L3VA!$A159,DATASHEET!$A$2:$EW$231,32,FALSE))</f>
        <v/>
      </c>
      <c r="AC159" s="105" t="str">
        <f t="shared" si="138"/>
        <v/>
      </c>
      <c r="AD159" s="106" t="str">
        <f>IF(ISBLANK(DATASHEET!AP147),"",DATASHEET!AP147)</f>
        <v>ASM</v>
      </c>
      <c r="AE159" s="107" t="str">
        <f>IF(ISBLANK(DATASHEET!AQ147),"",DATASHEET!AQ147)</f>
        <v>12A-BE-1</v>
      </c>
      <c r="AF159" s="123" t="str">
        <f t="shared" si="139"/>
        <v/>
      </c>
      <c r="AG159" s="124">
        <f>IFERROR(INDEX(DATASHEET!$A$1:$GG$231,MATCH(L3VA!$A159,DATASHEET!$A$1:$A$231,0),MATCH(L3VA!AH$2,DATASHEET!$A$1:$GG$1,0)),"")</f>
        <v>0</v>
      </c>
      <c r="AH159" s="105" t="str">
        <f>IF(VLOOKUP(L3VA!$A159,DATASHEET!$A$2:$EW$231,37,FALSE)="","",VLOOKUP(L3VA!$A159,DATASHEET!$A$2:$EW$231,37,FALSE))</f>
        <v/>
      </c>
      <c r="AI159" s="105" t="str">
        <f t="shared" si="140"/>
        <v/>
      </c>
      <c r="AJ159" s="106" t="str">
        <f>IF(ISBLANK(DATASHEET!AU147),"",DATASHEET!AU147)</f>
        <v/>
      </c>
      <c r="AK159" s="107" t="str">
        <f>IF(ISBLANK(DATASHEET!AV147),"",DATASHEET!AV147)</f>
        <v/>
      </c>
      <c r="AL159" s="123" t="str">
        <f t="shared" si="141"/>
        <v/>
      </c>
      <c r="AM159" s="124">
        <f>IFERROR(INDEX(DATASHEET!$A$1:$GG$231,MATCH(L3VA!$A159,DATASHEET!$A$1:$A$231,0),MATCH(L3VA!AN$2,DATASHEET!$A$1:$GG$1,0)),"")</f>
        <v>0</v>
      </c>
      <c r="AN159" s="105" t="str">
        <f>IF(VLOOKUP(L3VA!$A159,DATASHEET!$A$2:$EW$231,42,FALSE)="","",VLOOKUP(L3VA!$A159,DATASHEET!$A$2:$EW$231,42,FALSE))</f>
        <v>ASM</v>
      </c>
      <c r="AO159" s="105" t="str">
        <f t="shared" si="142"/>
        <v/>
      </c>
      <c r="AP159" s="106" t="str">
        <f>IF(ISBLANK(DATASHEET!AZ147),"",DATASHEET!AZ147)</f>
        <v/>
      </c>
      <c r="AQ159" s="107" t="str">
        <f>IF(ISBLANK(DATASHEET!BA147),"",DATASHEET!BA147)</f>
        <v/>
      </c>
      <c r="AR159" s="123" t="str">
        <f t="shared" si="143"/>
        <v/>
      </c>
      <c r="AS159" s="124">
        <f>IFERROR(INDEX(DATASHEET!$A$1:$GG$231,MATCH(L3VA!$A159,DATASHEET!$A$1:$A$231,0),MATCH(L3VA!AT$2,DATASHEET!$A$1:$GG$1,0)),"")</f>
        <v>0</v>
      </c>
      <c r="AT159" s="105" t="str">
        <f>IF(VLOOKUP(L3VA!$A159,DATASHEET!$A$2:$EW$231,47,FALSE)="","",VLOOKUP(L3VA!$A159,DATASHEET!$A$2:$EW$231,47,FALSE))</f>
        <v/>
      </c>
      <c r="AU159" s="105" t="str">
        <f t="shared" si="144"/>
        <v/>
      </c>
      <c r="AV159" s="106" t="str">
        <f>IF(ISBLANK(DATASHEET!BE147),"",DATASHEET!BE147)</f>
        <v/>
      </c>
      <c r="AW159" s="107" t="str">
        <f>IF(ISBLANK(DATASHEET!BF147),"",DATASHEET!BF147)</f>
        <v/>
      </c>
      <c r="AX159" s="123" t="str">
        <f t="shared" si="145"/>
        <v/>
      </c>
      <c r="AY159" s="124">
        <f>IFERROR(INDEX(DATASHEET!$A$1:$GG$231,MATCH(L3VA!$A159,DATASHEET!$A$1:$A$231,0),MATCH(L3VA!AZ$2,DATASHEET!$A$1:$GG$1,0)),"")</f>
        <v>0</v>
      </c>
      <c r="AZ159" s="105" t="str">
        <f>IF(VLOOKUP(L3VA!$A159,DATASHEET!$A$2:$EW$231,52,FALSE)="","",VLOOKUP(L3VA!$A159,DATASHEET!$A$2:$EW$231,52,FALSE))</f>
        <v/>
      </c>
      <c r="BA159" s="105" t="str">
        <f t="shared" si="146"/>
        <v/>
      </c>
      <c r="BB159" s="106" t="str">
        <f>IF(ISBLANK(DATASHEET!BJ147),"",DATASHEET!BJ147)</f>
        <v/>
      </c>
      <c r="BC159" s="107" t="str">
        <f>IF(ISBLANK(DATASHEET!BK147),"",DATASHEET!BK147)</f>
        <v/>
      </c>
      <c r="BD159" s="123" t="str">
        <f t="shared" si="147"/>
        <v/>
      </c>
      <c r="BE159" s="124">
        <f>IFERROR(INDEX(DATASHEET!$A$1:$GG$231,MATCH(L3VA!$A159,DATASHEET!$A$1:$A$231,0),MATCH(L3VA!BF$2,DATASHEET!$A$1:$GG$1,0)),"")</f>
        <v>0</v>
      </c>
      <c r="BF159" s="105" t="str">
        <f>IF(VLOOKUP(L3VA!$A159,DATASHEET!$A$2:$EW$231,57,FALSE)="","",VLOOKUP(L3VA!$A159,DATASHEET!$A$2:$EW$231,57,FALSE))</f>
        <v/>
      </c>
      <c r="BG159" s="105" t="str">
        <f t="shared" si="148"/>
        <v/>
      </c>
      <c r="BH159" s="106" t="str">
        <f>IF(ISBLANK(DATASHEET!BO147),"",DATASHEET!BO147)</f>
        <v/>
      </c>
      <c r="BI159" s="107" t="str">
        <f>IF(ISBLANK(DATASHEET!BP147),"",DATASHEET!BP147)</f>
        <v/>
      </c>
      <c r="BJ159" s="123" t="str">
        <f t="shared" si="149"/>
        <v/>
      </c>
      <c r="BK159" s="124">
        <f>IFERROR(INDEX(DATASHEET!$A$1:$GG$231,MATCH(L3VA!$A159,DATASHEET!$A$1:$A$231,0),MATCH(L3VA!BL$2,DATASHEET!$A$1:$GG$1,0)),"")</f>
        <v>0</v>
      </c>
      <c r="BL159" s="105" t="str">
        <f>IF(VLOOKUP(L3VA!$A159,DATASHEET!$A$2:$EW$231,62,FALSE)="","",VLOOKUP(L3VA!$A159,DATASHEET!$A$2:$EW$231,62,FALSE))</f>
        <v/>
      </c>
      <c r="BM159" s="105" t="str">
        <f t="shared" si="150"/>
        <v/>
      </c>
      <c r="BN159" s="106" t="str">
        <f>IF(ISBLANK(DATASHEET!BT147),"",DATASHEET!BT147)</f>
        <v/>
      </c>
      <c r="BO159" s="107" t="str">
        <f>IF(ISBLANK(DATASHEET!BU147),"",DATASHEET!BU147)</f>
        <v/>
      </c>
      <c r="BP159" s="123" t="str">
        <f t="shared" si="151"/>
        <v/>
      </c>
      <c r="BQ159" s="124">
        <f>IFERROR(INDEX(DATASHEET!$A$1:$GG$231,MATCH(L3VA!$A159,DATASHEET!$A$1:$A$231,0),MATCH(L3VA!BR$2,DATASHEET!$A$1:$GG$1,0)),"")</f>
        <v>0</v>
      </c>
      <c r="BR159" s="105" t="str">
        <f>IF(VLOOKUP(L3VA!$A159,DATASHEET!$A$2:$EW$231,67,FALSE)="","",VLOOKUP(L3VA!$A159,DATASHEET!$A$2:$EW$231,67,FALSE))</f>
        <v/>
      </c>
      <c r="BS159" s="105" t="str">
        <f t="shared" si="152"/>
        <v/>
      </c>
      <c r="BT159" s="106" t="str">
        <f>IF(ISBLANK(DATASHEET!BY147),"",DATASHEET!BY147)</f>
        <v/>
      </c>
      <c r="BU159" s="107" t="str">
        <f>IF(ISBLANK(DATASHEET!BZ147),"",DATASHEET!BZ147)</f>
        <v/>
      </c>
      <c r="BV159" s="123" t="str">
        <f t="shared" si="153"/>
        <v/>
      </c>
      <c r="BW159" s="124">
        <f>IFERROR(INDEX(DATASHEET!$A$1:$GG$231,MATCH(L3VA!$A159,DATASHEET!$A$1:$A$231,0),MATCH(L3VA!BX$2,DATASHEET!$A$1:$GG$1,0)),"")</f>
        <v>0</v>
      </c>
      <c r="BX159" s="105" t="str">
        <f>IF(VLOOKUP(L3VA!$A159,DATASHEET!$A$2:$EW$231,77,FALSE)="","",VLOOKUP(L3VA!$A159,DATASHEET!$A$2:$EW$231,77,FALSE))</f>
        <v/>
      </c>
      <c r="BY159" s="105" t="str">
        <f t="shared" si="154"/>
        <v/>
      </c>
      <c r="BZ159" s="106" t="str">
        <f>IF(ISBLANK(DATASHEET!CI147),"",DATASHEET!CI147)</f>
        <v/>
      </c>
      <c r="CA159" s="107" t="str">
        <f>IF(ISBLANK(DATASHEET!CJ147),"",DATASHEET!CJ147)</f>
        <v/>
      </c>
      <c r="CB159" s="123" t="str">
        <f t="shared" si="155"/>
        <v/>
      </c>
      <c r="CC159" s="124">
        <f>IFERROR(INDEX(DATASHEET!$A$1:$GG$231,MATCH(L3VA!$A159,DATASHEET!$A$1:$A$231,0),MATCH(L3VA!CD$2,DATASHEET!$A$1:$GG$1,0)),"")</f>
        <v>0</v>
      </c>
      <c r="CD159" s="105" t="str">
        <f>IF(VLOOKUP(L3VA!$A159,DATASHEET!$A$2:$EW$231,82,FALSE)="","",VLOOKUP(L3VA!$A159,DATASHEET!$A$2:$EW$231,82,FALSE))</f>
        <v>BH</v>
      </c>
      <c r="CE159" s="105" t="str">
        <f t="shared" si="156"/>
        <v/>
      </c>
      <c r="CF159" s="106" t="str">
        <f>IF(ISBLANK(DATASHEET!CN147),"",DATASHEET!CN147)</f>
        <v/>
      </c>
      <c r="CG159" s="107" t="str">
        <f>IF(ISBLANK(DATASHEET!CO147),"",DATASHEET!CO147)</f>
        <v/>
      </c>
      <c r="CH159" s="123" t="str">
        <f t="shared" si="157"/>
        <v/>
      </c>
      <c r="CI159" s="124">
        <f>IFERROR(INDEX(DATASHEET!$A$1:$GG$231,MATCH(L3VA!$A159,DATASHEET!$A$1:$A$231,0),MATCH(L3VA!CJ$2,DATASHEET!$A$1:$GG$1,0)),"")</f>
        <v>0</v>
      </c>
      <c r="CJ159" s="105" t="str">
        <f>IF(VLOOKUP(L3VA!$A159,DATASHEET!$A$2:$EW$231,87,FALSE)="","",VLOOKUP(L3VA!$A159,DATASHEET!$A$2:$EW$231,87,FALSE))</f>
        <v/>
      </c>
      <c r="CK159" s="105" t="str">
        <f t="shared" si="131"/>
        <v/>
      </c>
      <c r="CL159" s="106" t="str">
        <f>IF(ISBLANK(DATASHEET!CS147),"",DATASHEET!CS147)</f>
        <v/>
      </c>
      <c r="CM159" s="107" t="str">
        <f>IF(ISBLANK(DATASHEET!CT147),"",DATASHEET!CT147)</f>
        <v/>
      </c>
      <c r="CN159" s="123" t="str">
        <f t="shared" si="158"/>
        <v/>
      </c>
      <c r="CO159" s="124">
        <f>IFERROR(INDEX(DATASHEET!$A$1:$GG$231,MATCH(L3VA!$A159,DATASHEET!$A$1:$A$231,0),MATCH(L3VA!CP$2,DATASHEET!$A$1:$GG$1,0)),"")</f>
        <v>0</v>
      </c>
      <c r="CP159" s="105" t="str">
        <f>IF(VLOOKUP(L3VA!$A159,DATASHEET!$A$2:$EW$231,92,FALSE)="","",VLOOKUP(L3VA!$A159,DATASHEET!$A$2:$EW$231,92,FALSE))</f>
        <v/>
      </c>
      <c r="CQ159" s="105" t="str">
        <f t="shared" si="159"/>
        <v/>
      </c>
      <c r="CR159" s="106" t="str">
        <f>IF(ISBLANK(DATASHEET!CX147),"",DATASHEET!CX147)</f>
        <v/>
      </c>
      <c r="CS159" s="107" t="str">
        <f>IF(ISBLANK(DATASHEET!CY147),"",DATASHEET!CY147)</f>
        <v/>
      </c>
      <c r="CT159" s="123" t="str">
        <f t="shared" si="160"/>
        <v/>
      </c>
      <c r="CU159" s="124">
        <f>IFERROR(INDEX(DATASHEET!$A$1:$GG$231,MATCH(L3VA!$A159,DATASHEET!$A$1:$A$231,0),MATCH(L3VA!CV$2,DATASHEET!$A$1:$GG$1,0)),"")</f>
        <v>0</v>
      </c>
      <c r="CV159" s="105" t="str">
        <f>IF(VLOOKUP(L3VA!$A159,DATASHEET!$A$2:$EW$231,107,FALSE)="","",VLOOKUP(L3VA!$A159,DATASHEET!$A$2:$EW$231,107,FALSE))</f>
        <v/>
      </c>
      <c r="CW159" s="105" t="str">
        <f t="shared" si="161"/>
        <v/>
      </c>
      <c r="CX159" s="106" t="str">
        <f>IF(ISBLANK(DATASHEET!DC147),"",DATASHEET!DC147)</f>
        <v/>
      </c>
      <c r="CY159" s="107" t="str">
        <f>IF(ISBLANK(DATASHEET!DD147),"",DATASHEET!DD147)</f>
        <v/>
      </c>
      <c r="CZ159" s="123" t="str">
        <f t="shared" si="162"/>
        <v/>
      </c>
      <c r="DA159" s="124">
        <f>IFERROR(INDEX(DATASHEET!$A$1:$GG$231,MATCH(L3VA!$A159,DATASHEET!$A$1:$A$231,0),MATCH(L3VA!DB$2,DATASHEET!$A$1:$GG$1,0)),"")</f>
        <v>0</v>
      </c>
      <c r="DB159" s="105" t="str">
        <f>IF(VLOOKUP(L3VA!$A159,DATASHEET!$A$2:$EW$231,97,FALSE)="","",VLOOKUP(L3VA!$A159,DATASHEET!$A$2:$EW$231,97,FALSE))</f>
        <v/>
      </c>
      <c r="DC159" s="105" t="str">
        <f t="shared" si="163"/>
        <v/>
      </c>
      <c r="DD159" s="106" t="str">
        <f>IF(ISBLANK(DATASHEET!DH147),"",DATASHEET!DH147)</f>
        <v/>
      </c>
      <c r="DE159" s="107" t="str">
        <f>IF(ISBLANK(DATASHEET!DI147),"",DATASHEET!DI147)</f>
        <v/>
      </c>
      <c r="DF159" s="123" t="str">
        <f t="shared" si="164"/>
        <v/>
      </c>
      <c r="DG159" s="124">
        <f>IFERROR(INDEX(DATASHEET!$A$1:$GG$231,MATCH(L3VA!$A159,DATASHEET!$A$1:$A$231,0),MATCH(L3VA!DH$2,DATASHEET!$A$1:$GG$1,0)),"")</f>
        <v>0</v>
      </c>
      <c r="DH159" s="105" t="str">
        <f>IF(VLOOKUP(L3VA!$A159,DATASHEET!$A$2:$EW$231,102,FALSE)="","",VLOOKUP(L3VA!$A159,DATASHEET!$A$2:$EW$231,102,FALSE))</f>
        <v/>
      </c>
      <c r="DI159" s="105" t="str">
        <f t="shared" si="165"/>
        <v/>
      </c>
      <c r="DJ159" s="106" t="str">
        <f>IF(ISBLANK(DATASHEET!DM147),"",DATASHEET!DM147)</f>
        <v/>
      </c>
      <c r="DK159" s="107" t="str">
        <f>IF(ISBLANK(DATASHEET!DN147),"",DATASHEET!DN147)</f>
        <v/>
      </c>
      <c r="DL159" s="123" t="str">
        <f t="shared" si="166"/>
        <v/>
      </c>
      <c r="DM159" s="124">
        <f>IFERROR(INDEX(DATASHEET!$A$1:$GG$231,MATCH(L3VA!$A159,DATASHEET!$A$1:$A$231,0),MATCH(L3VA!DN$2,DATASHEET!$A$1:$GG$1,0)),"")</f>
        <v>0</v>
      </c>
      <c r="DN159" s="105" t="str">
        <f>IF(VLOOKUP(L3VA!$A159,DATASHEET!$A$2:$FW$231,112,FALSE)="","",VLOOKUP(L3VA!$A159,DATASHEET!$A$2:$FW$231,112,FALSE))</f>
        <v/>
      </c>
      <c r="DO159" s="105" t="str">
        <f t="shared" si="132"/>
        <v/>
      </c>
      <c r="DP159" s="106" t="str">
        <f>IF(ISBLANK(DATASHEET!DR147),"",DATASHEET!DR147)</f>
        <v/>
      </c>
      <c r="DQ159" s="107" t="str">
        <f>IF(ISBLANK(DATASHEET!DS147),"",DATASHEET!DS147)</f>
        <v/>
      </c>
      <c r="DR159" s="123" t="str">
        <f t="shared" si="167"/>
        <v/>
      </c>
      <c r="DS159" s="124">
        <f>IFERROR(INDEX(DATASHEET!$A$1:$GG$231,MATCH(L3VA!$A159,DATASHEET!$A$1:$A$231,0),MATCH(L3VA!DT$2,DATASHEET!$A$1:$GG$1,0)),"")</f>
        <v>0</v>
      </c>
      <c r="DT159" s="105" t="str">
        <f>IF(VLOOKUP(L3VA!$A159,DATASHEET!$A$2:$EW$231,117,FALSE)="","",VLOOKUP(L3VA!$A159,DATASHEET!$A$2:$EW$231,117,FALSE))</f>
        <v/>
      </c>
      <c r="DU159" s="105" t="str">
        <f t="shared" si="168"/>
        <v/>
      </c>
      <c r="DV159" s="106" t="str">
        <f>IF(ISBLANK(DATASHEET!DW147),"",DATASHEET!DW147)</f>
        <v>GRY</v>
      </c>
      <c r="DW159" s="107" t="str">
        <f>IF(ISBLANK(DATASHEET!DX147),"",DATASHEET!DX147)</f>
        <v>12E-P&amp;E-5</v>
      </c>
      <c r="DX159" s="123" t="str">
        <f t="shared" si="169"/>
        <v/>
      </c>
      <c r="DY159" s="124" t="str">
        <f>IFERROR(INDEX(DATASHEET!$A$1:$GG$231,MATCH(L3VA!$A159,DATASHEET!$A$1:$A$231,0),MATCH(L3VA!DZ$2,DATASHEET!$A$1:$GG$1,0)),"")</f>
        <v/>
      </c>
      <c r="DZ159" s="105" t="str">
        <f>IF(VLOOKUP(L3VA!$A159,DATASHEET!$A$2:$EW$231,122,FALSE)="","",VLOOKUP(L3VA!$A159,DATASHEET!$A$2:$EW$231,122,FALSE))</f>
        <v/>
      </c>
      <c r="EA159" s="105" t="str">
        <f t="shared" si="170"/>
        <v/>
      </c>
      <c r="EB159" s="106" t="str">
        <f>IF(ISBLANK(DATASHEET!EB147),"",DATASHEET!EB147)</f>
        <v/>
      </c>
      <c r="EC159" s="107" t="str">
        <f>IF(ISBLANK(DATASHEET!EC147),"",DATASHEET!EC147)</f>
        <v/>
      </c>
      <c r="ED159" s="123" t="str">
        <f t="shared" si="171"/>
        <v/>
      </c>
      <c r="EE159" s="124">
        <f>IFERROR(INDEX(DATASHEET!$A$1:$GG$231,MATCH(L3VA!$A159,DATASHEET!$A$1:$A$231,0),MATCH(L3VA!EF$2,DATASHEET!$A$1:$GG$1,0)),"")</f>
        <v>0</v>
      </c>
      <c r="EF159" s="105" t="str">
        <f>IF(VLOOKUP(L3VA!$A159,DATASHEET!$A$2:$EW$231,127,FALSE)="","",VLOOKUP(L3VA!$A159,DATASHEET!$A$2:$EW$231,127,FALSE))</f>
        <v>GRY</v>
      </c>
      <c r="EG159" s="105" t="str">
        <f t="shared" si="172"/>
        <v/>
      </c>
      <c r="EH159" s="106" t="str">
        <f>IF(ISBLANK(DATASHEET!EG147),"",DATASHEET!EG147)</f>
        <v/>
      </c>
      <c r="EI159" s="107" t="str">
        <f>IF(ISBLANK(DATASHEET!EH147),"",DATASHEET!EH147)</f>
        <v/>
      </c>
      <c r="EJ159" s="123" t="str">
        <f t="shared" si="173"/>
        <v/>
      </c>
      <c r="EK159" s="124">
        <f>IFERROR(INDEX(DATASHEET!$A$1:$GG$231,MATCH(L3VA!$A159,DATASHEET!$A$1:$A$231,0),MATCH(L3VA!EL$2,DATASHEET!$A$1:$GG$1,0)),"")</f>
        <v>0</v>
      </c>
      <c r="EL159" s="105" t="str">
        <f>IF(VLOOKUP(L3VA!$A159,DATASHEET!$A$2:$EW$231,132,FALSE)="","",VLOOKUP(L3VA!$A159,DATASHEET!$A$2:$EW$231,132,FALSE))</f>
        <v/>
      </c>
      <c r="EM159" s="105" t="str">
        <f t="shared" si="174"/>
        <v/>
      </c>
      <c r="EN159" s="106" t="str">
        <f>IF(ISBLANK(DATASHEET!EL147),"",DATASHEET!EL147)</f>
        <v>MSA</v>
      </c>
      <c r="EO159" s="107" t="str">
        <f>IF(ISBLANK(DATASHEET!EM147),"",DATASHEET!EM147)</f>
        <v>12C-PO-8</v>
      </c>
      <c r="EP159" s="123" t="str">
        <f t="shared" si="175"/>
        <v/>
      </c>
      <c r="EQ159" s="124">
        <f>IFERROR(INDEX(DATASHEET!$A$1:$GG$231,MATCH(L3VA!$A159,DATASHEET!$A$1:$A$231,0),MATCH(L3VA!ER$2,DATASHEET!$A$1:$GG$1,0)),"")</f>
        <v>0</v>
      </c>
      <c r="ER159" s="105" t="str">
        <f>IF(VLOOKUP(L3VA!$A159,DATASHEET!$A$2:$EW$231,137,FALSE)="","",VLOOKUP(L3VA!$A159,DATASHEET!$A$2:$EW$231,137,FALSE))</f>
        <v/>
      </c>
      <c r="ES159" s="105" t="str">
        <f t="shared" si="176"/>
        <v/>
      </c>
      <c r="ET159" s="106" t="str">
        <f>IF(ISBLANK(DATASHEET!EQ147),"",DATASHEET!EQ147)</f>
        <v/>
      </c>
      <c r="EU159" s="107" t="str">
        <f>IF(ISBLANK(DATASHEET!ER147),"",DATASHEET!ER147)</f>
        <v/>
      </c>
      <c r="EV159" s="123" t="str">
        <f t="shared" si="177"/>
        <v/>
      </c>
      <c r="EW159" s="124">
        <f>IFERROR(INDEX(DATASHEET!$A$1:$GG$231,MATCH(L3VA!$A159,DATASHEET!$A$1:$A$231,0),MATCH(L3VA!EX$2,DATASHEET!$A$1:$GG$1,0)),"")</f>
        <v>0</v>
      </c>
      <c r="EX159" s="105" t="str">
        <f>IF(VLOOKUP(L3VA!$A159,DATASHEET!$A$2:$EW$231,142,FALSE)="","",VLOOKUP(L3VA!$A159,DATASHEET!$A$2:$EW$231,142,FALSE))</f>
        <v>MSA</v>
      </c>
      <c r="EY159" s="105" t="str">
        <f t="shared" si="178"/>
        <v/>
      </c>
      <c r="EZ159" s="106" t="str">
        <f>IF(ISBLANK(DATASHEET!EV147),"",DATASHEET!EV147)</f>
        <v>HSH</v>
      </c>
      <c r="FA159" s="107" t="str">
        <f>IF(ISBLANK(DATASHEET!EW147),"",DATASHEET!EW147)</f>
        <v>12B-SO-9</v>
      </c>
      <c r="FB159" s="123" t="str">
        <f t="shared" si="179"/>
        <v/>
      </c>
      <c r="FC159" s="124">
        <f>IFERROR(INDEX(DATASHEET!$A$1:$GG$231,MATCH(L3VA!$A159,DATASHEET!$A$1:$A$231,0),MATCH(L3VA!FD$2,DATASHEET!$A$1:$GG$1,0)),"")</f>
        <v>0</v>
      </c>
      <c r="FD159" s="105" t="str">
        <f>IF(VLOOKUP(L3VA!$A159,DATASHEET!$A$2:$FW$231,147,FALSE)="","",VLOOKUP(L3VA!$A159,DATASHEET!$A$2:$FW$231,147,FALSE))</f>
        <v/>
      </c>
      <c r="FE159" s="105" t="str">
        <f t="shared" si="180"/>
        <v/>
      </c>
      <c r="FF159" s="106" t="str">
        <f>IF(ISBLANK(DATASHEET!FA147),"",DATASHEET!FA147)</f>
        <v/>
      </c>
      <c r="FG159" s="107" t="str">
        <f>IF(ISBLANK(DATASHEET!FB147),"",DATASHEET!FB147)</f>
        <v/>
      </c>
    </row>
    <row r="160" spans="1:163" x14ac:dyDescent="0.25">
      <c r="A160" s="354">
        <f>DATASHEET!A148</f>
        <v>150905</v>
      </c>
      <c r="B160" s="42" t="str">
        <f>DATASHEET!B148</f>
        <v>MPOVA, Chancelina</v>
      </c>
      <c r="C160" s="109" t="str">
        <f>DATASHEET!C148</f>
        <v>12JW</v>
      </c>
      <c r="D160" s="110" t="str">
        <f>DATASHEET!D148</f>
        <v>F</v>
      </c>
      <c r="E160" s="110" t="str">
        <f>IFERROR(VLOOKUP(A160,'[5]Y12 Students'!$E$3:$I$271,5,FALSE),"")</f>
        <v>INTERNAL</v>
      </c>
      <c r="F160" s="110" t="str">
        <f>DATASHEET!E148</f>
        <v>Y</v>
      </c>
      <c r="G160" s="110" t="str">
        <f>DATASHEET!F148</f>
        <v>Other Black African</v>
      </c>
      <c r="H160" s="110" t="str">
        <f>DATASHEET!G148</f>
        <v>N</v>
      </c>
      <c r="I160" s="110" t="str">
        <f>DATASHEET!H148</f>
        <v>N</v>
      </c>
      <c r="J160" s="111" t="str">
        <f>DATASHEET!J148</f>
        <v>4.75+ (C/B)</v>
      </c>
      <c r="K160" s="104" t="str">
        <f t="shared" si="129"/>
        <v/>
      </c>
      <c r="L160" s="104" t="str">
        <f t="shared" si="130"/>
        <v/>
      </c>
      <c r="M160" s="336" t="str">
        <f>IF(COUNT(L3VA!$N160,L3VA!$Z160,L3VA!$T160,L3VA!$AF160,L3VA!$AX160,L3VA!$AR160,L3VA!$BJ160,L3VA!$BD160,L3VA!$BP160,L3VA!#REF!,L3VA!$AL160,L3VA!$BV160,L3VA!$CH160,L3VA!$CZ160,L3VA!$CN160,L3VA!$DF160,L3VA!$CB160,L3VA!#REF!,L3VA!$DR160,L3VA!$DX160,L3VA!$ED160,L3VA!$EJ160,L3VA!$EP160,L3VA!$EV160,L3VA!$FB160,L3VA!$DL160)=0,"",AVERAGE(N160,Z160,T160,AF160,AL160,AX160,AR160,BJ160,BD160,BP160,BV160,CH160,CZ160,CN160,DF160,CB160,DR160,DX160,ED160,EJ160,EP160,EV160,FB160,DL160))</f>
        <v/>
      </c>
      <c r="N160" s="123" t="str">
        <f t="shared" si="133"/>
        <v/>
      </c>
      <c r="O160" s="124">
        <f>IFERROR(INDEX(DATASHEET!$A$1:$GG$231,MATCH(L3VA!$A160,DATASHEET!$A$1:$A$231,0),MATCH(L3VA!P$2,DATASHEET!$A$1:$GG$1,0)),"")</f>
        <v>0</v>
      </c>
      <c r="P160" s="105">
        <f>IF(VLOOKUP(L3VA!$A160,DATASHEET!$A$2:$EW$231,22,FALSE)="","",VLOOKUP(L3VA!$A160,DATASHEET!$A$2:$EW$231,22,FALSE))</f>
        <v>0</v>
      </c>
      <c r="Q160" s="105" t="str">
        <f t="shared" si="134"/>
        <v/>
      </c>
      <c r="R160" s="106" t="str">
        <f>IF(ISBLANK(DATASHEET!AF148),"",DATASHEET!AF148)</f>
        <v/>
      </c>
      <c r="S160" s="107" t="str">
        <f>IF(ISBLANK(DATASHEET!AG148),"",DATASHEET!AG148)</f>
        <v/>
      </c>
      <c r="T160" s="123" t="str">
        <f t="shared" si="135"/>
        <v/>
      </c>
      <c r="U160" s="124">
        <f>IFERROR(INDEX(DATASHEET!$A$1:$GG$231,MATCH(L3VA!$A160,DATASHEET!$A$1:$A$231,0),MATCH(L3VA!V$2,DATASHEET!$A$1:$GG$1,0)),"")</f>
        <v>0</v>
      </c>
      <c r="V160" s="105">
        <f>IF(VLOOKUP(L3VA!$A160,DATASHEET!$A$2:$EW$231,27,FALSE)="","",VLOOKUP(L3VA!$A160,DATASHEET!$A$2:$EW$231,27,FALSE))</f>
        <v>0</v>
      </c>
      <c r="W160" s="105" t="str">
        <f t="shared" si="136"/>
        <v/>
      </c>
      <c r="X160" s="106" t="str">
        <f>IF(ISBLANK(DATASHEET!AK148),"",DATASHEET!AK148)</f>
        <v/>
      </c>
      <c r="Y160" s="107" t="str">
        <f>IF(ISBLANK(DATASHEET!AL148),"",DATASHEET!AL148)</f>
        <v/>
      </c>
      <c r="Z160" s="123" t="str">
        <f t="shared" si="137"/>
        <v/>
      </c>
      <c r="AA160" s="124">
        <f>IFERROR(INDEX(DATASHEET!$A$1:$GG$231,MATCH(L3VA!$A160,DATASHEET!$A$1:$A$231,0),MATCH(L3VA!AB$2,DATASHEET!$A$1:$GG$1,0)),"")</f>
        <v>0</v>
      </c>
      <c r="AB160" s="105" t="str">
        <f>IF(VLOOKUP(L3VA!$A160,DATASHEET!$A$2:$EW$231,32,FALSE)="","",VLOOKUP(L3VA!$A160,DATASHEET!$A$2:$EW$231,32,FALSE))</f>
        <v/>
      </c>
      <c r="AC160" s="105" t="str">
        <f t="shared" si="138"/>
        <v/>
      </c>
      <c r="AD160" s="106" t="str">
        <f>IF(ISBLANK(DATASHEET!AP148),"",DATASHEET!AP148)</f>
        <v/>
      </c>
      <c r="AE160" s="107" t="str">
        <f>IF(ISBLANK(DATASHEET!AQ148),"",DATASHEET!AQ148)</f>
        <v/>
      </c>
      <c r="AF160" s="123" t="str">
        <f t="shared" si="139"/>
        <v/>
      </c>
      <c r="AG160" s="124">
        <f>IFERROR(INDEX(DATASHEET!$A$1:$GG$231,MATCH(L3VA!$A160,DATASHEET!$A$1:$A$231,0),MATCH(L3VA!AH$2,DATASHEET!$A$1:$GG$1,0)),"")</f>
        <v>0</v>
      </c>
      <c r="AH160" s="105" t="str">
        <f>IF(VLOOKUP(L3VA!$A160,DATASHEET!$A$2:$EW$231,37,FALSE)="","",VLOOKUP(L3VA!$A160,DATASHEET!$A$2:$EW$231,37,FALSE))</f>
        <v/>
      </c>
      <c r="AI160" s="105" t="str">
        <f t="shared" si="140"/>
        <v/>
      </c>
      <c r="AJ160" s="106" t="str">
        <f>IF(ISBLANK(DATASHEET!AU148),"",DATASHEET!AU148)</f>
        <v/>
      </c>
      <c r="AK160" s="107" t="str">
        <f>IF(ISBLANK(DATASHEET!AV148),"",DATASHEET!AV148)</f>
        <v/>
      </c>
      <c r="AL160" s="123" t="str">
        <f t="shared" si="141"/>
        <v/>
      </c>
      <c r="AM160" s="124">
        <f>IFERROR(INDEX(DATASHEET!$A$1:$GG$231,MATCH(L3VA!$A160,DATASHEET!$A$1:$A$231,0),MATCH(L3VA!AN$2,DATASHEET!$A$1:$GG$1,0)),"")</f>
        <v>0</v>
      </c>
      <c r="AN160" s="105" t="str">
        <f>IF(VLOOKUP(L3VA!$A160,DATASHEET!$A$2:$EW$231,42,FALSE)="","",VLOOKUP(L3VA!$A160,DATASHEET!$A$2:$EW$231,42,FALSE))</f>
        <v/>
      </c>
      <c r="AO160" s="105" t="str">
        <f t="shared" si="142"/>
        <v/>
      </c>
      <c r="AP160" s="106" t="str">
        <f>IF(ISBLANK(DATASHEET!AZ148),"",DATASHEET!AZ148)</f>
        <v/>
      </c>
      <c r="AQ160" s="107" t="str">
        <f>IF(ISBLANK(DATASHEET!BA148),"",DATASHEET!BA148)</f>
        <v/>
      </c>
      <c r="AR160" s="123" t="str">
        <f t="shared" si="143"/>
        <v/>
      </c>
      <c r="AS160" s="124">
        <f>IFERROR(INDEX(DATASHEET!$A$1:$GG$231,MATCH(L3VA!$A160,DATASHEET!$A$1:$A$231,0),MATCH(L3VA!AT$2,DATASHEET!$A$1:$GG$1,0)),"")</f>
        <v>0</v>
      </c>
      <c r="AT160" s="105" t="str">
        <f>IF(VLOOKUP(L3VA!$A160,DATASHEET!$A$2:$EW$231,47,FALSE)="","",VLOOKUP(L3VA!$A160,DATASHEET!$A$2:$EW$231,47,FALSE))</f>
        <v/>
      </c>
      <c r="AU160" s="105" t="str">
        <f t="shared" si="144"/>
        <v/>
      </c>
      <c r="AV160" s="106" t="str">
        <f>IF(ISBLANK(DATASHEET!BE148),"",DATASHEET!BE148)</f>
        <v/>
      </c>
      <c r="AW160" s="107" t="str">
        <f>IF(ISBLANK(DATASHEET!BF148),"",DATASHEET!BF148)</f>
        <v/>
      </c>
      <c r="AX160" s="123" t="str">
        <f t="shared" si="145"/>
        <v/>
      </c>
      <c r="AY160" s="124">
        <f>IFERROR(INDEX(DATASHEET!$A$1:$GG$231,MATCH(L3VA!$A160,DATASHEET!$A$1:$A$231,0),MATCH(L3VA!AZ$2,DATASHEET!$A$1:$GG$1,0)),"")</f>
        <v>0</v>
      </c>
      <c r="AZ160" s="105" t="str">
        <f>IF(VLOOKUP(L3VA!$A160,DATASHEET!$A$2:$EW$231,52,FALSE)="","",VLOOKUP(L3VA!$A160,DATASHEET!$A$2:$EW$231,52,FALSE))</f>
        <v/>
      </c>
      <c r="BA160" s="105" t="str">
        <f t="shared" si="146"/>
        <v/>
      </c>
      <c r="BB160" s="106" t="str">
        <f>IF(ISBLANK(DATASHEET!BJ148),"",DATASHEET!BJ148)</f>
        <v>EC</v>
      </c>
      <c r="BC160" s="107" t="str">
        <f>IF(ISBLANK(DATASHEET!BK148),"",DATASHEET!BK148)</f>
        <v>12D-DR-4</v>
      </c>
      <c r="BD160" s="123" t="str">
        <f t="shared" si="147"/>
        <v/>
      </c>
      <c r="BE160" s="124">
        <f>IFERROR(INDEX(DATASHEET!$A$1:$GG$231,MATCH(L3VA!$A160,DATASHEET!$A$1:$A$231,0),MATCH(L3VA!BF$2,DATASHEET!$A$1:$GG$1,0)),"")</f>
        <v>0</v>
      </c>
      <c r="BF160" s="105" t="str">
        <f>IF(VLOOKUP(L3VA!$A160,DATASHEET!$A$2:$EW$231,57,FALSE)="","",VLOOKUP(L3VA!$A160,DATASHEET!$A$2:$EW$231,57,FALSE))</f>
        <v/>
      </c>
      <c r="BG160" s="105" t="str">
        <f t="shared" si="148"/>
        <v/>
      </c>
      <c r="BH160" s="106" t="str">
        <f>IF(ISBLANK(DATASHEET!BO148),"",DATASHEET!BO148)</f>
        <v/>
      </c>
      <c r="BI160" s="107" t="str">
        <f>IF(ISBLANK(DATASHEET!BP148),"",DATASHEET!BP148)</f>
        <v/>
      </c>
      <c r="BJ160" s="123" t="str">
        <f t="shared" si="149"/>
        <v/>
      </c>
      <c r="BK160" s="124">
        <f>IFERROR(INDEX(DATASHEET!$A$1:$GG$231,MATCH(L3VA!$A160,DATASHEET!$A$1:$A$231,0),MATCH(L3VA!BL$2,DATASHEET!$A$1:$GG$1,0)),"")</f>
        <v>0</v>
      </c>
      <c r="BL160" s="105" t="str">
        <f>IF(VLOOKUP(L3VA!$A160,DATASHEET!$A$2:$EW$231,62,FALSE)="","",VLOOKUP(L3VA!$A160,DATASHEET!$A$2:$EW$231,62,FALSE))</f>
        <v>EC</v>
      </c>
      <c r="BM160" s="105" t="str">
        <f t="shared" si="150"/>
        <v/>
      </c>
      <c r="BN160" s="106" t="str">
        <f>IF(ISBLANK(DATASHEET!BT148),"",DATASHEET!BT148)</f>
        <v/>
      </c>
      <c r="BO160" s="107" t="str">
        <f>IF(ISBLANK(DATASHEET!BU148),"",DATASHEET!BU148)</f>
        <v/>
      </c>
      <c r="BP160" s="123" t="str">
        <f t="shared" si="151"/>
        <v/>
      </c>
      <c r="BQ160" s="124">
        <f>IFERROR(INDEX(DATASHEET!$A$1:$GG$231,MATCH(L3VA!$A160,DATASHEET!$A$1:$A$231,0),MATCH(L3VA!BR$2,DATASHEET!$A$1:$GG$1,0)),"")</f>
        <v>0</v>
      </c>
      <c r="BR160" s="105" t="str">
        <f>IF(VLOOKUP(L3VA!$A160,DATASHEET!$A$2:$EW$231,67,FALSE)="","",VLOOKUP(L3VA!$A160,DATASHEET!$A$2:$EW$231,67,FALSE))</f>
        <v/>
      </c>
      <c r="BS160" s="105" t="str">
        <f t="shared" si="152"/>
        <v/>
      </c>
      <c r="BT160" s="106" t="str">
        <f>IF(ISBLANK(DATASHEET!BY148),"",DATASHEET!BY148)</f>
        <v/>
      </c>
      <c r="BU160" s="107" t="str">
        <f>IF(ISBLANK(DATASHEET!BZ148),"",DATASHEET!BZ148)</f>
        <v/>
      </c>
      <c r="BV160" s="123" t="str">
        <f t="shared" si="153"/>
        <v/>
      </c>
      <c r="BW160" s="124">
        <f>IFERROR(INDEX(DATASHEET!$A$1:$GG$231,MATCH(L3VA!$A160,DATASHEET!$A$1:$A$231,0),MATCH(L3VA!BX$2,DATASHEET!$A$1:$GG$1,0)),"")</f>
        <v>0</v>
      </c>
      <c r="BX160" s="105" t="str">
        <f>IF(VLOOKUP(L3VA!$A160,DATASHEET!$A$2:$EW$231,77,FALSE)="","",VLOOKUP(L3VA!$A160,DATASHEET!$A$2:$EW$231,77,FALSE))</f>
        <v/>
      </c>
      <c r="BY160" s="105" t="str">
        <f t="shared" si="154"/>
        <v/>
      </c>
      <c r="BZ160" s="106" t="str">
        <f>IF(ISBLANK(DATASHEET!CI148),"",DATASHEET!CI148)</f>
        <v/>
      </c>
      <c r="CA160" s="107" t="str">
        <f>IF(ISBLANK(DATASHEET!CJ148),"",DATASHEET!CJ148)</f>
        <v/>
      </c>
      <c r="CB160" s="123" t="str">
        <f t="shared" si="155"/>
        <v/>
      </c>
      <c r="CC160" s="124">
        <f>IFERROR(INDEX(DATASHEET!$A$1:$GG$231,MATCH(L3VA!$A160,DATASHEET!$A$1:$A$231,0),MATCH(L3VA!CD$2,DATASHEET!$A$1:$GG$1,0)),"")</f>
        <v>0</v>
      </c>
      <c r="CD160" s="105" t="str">
        <f>IF(VLOOKUP(L3VA!$A160,DATASHEET!$A$2:$EW$231,82,FALSE)="","",VLOOKUP(L3VA!$A160,DATASHEET!$A$2:$EW$231,82,FALSE))</f>
        <v>JWE</v>
      </c>
      <c r="CE160" s="105" t="str">
        <f t="shared" si="156"/>
        <v/>
      </c>
      <c r="CF160" s="106" t="str">
        <f>IF(ISBLANK(DATASHEET!CN148),"",DATASHEET!CN148)</f>
        <v/>
      </c>
      <c r="CG160" s="107" t="str">
        <f>IF(ISBLANK(DATASHEET!CO148),"",DATASHEET!CO148)</f>
        <v/>
      </c>
      <c r="CH160" s="123" t="str">
        <f t="shared" si="157"/>
        <v/>
      </c>
      <c r="CI160" s="124">
        <f>IFERROR(INDEX(DATASHEET!$A$1:$GG$231,MATCH(L3VA!$A160,DATASHEET!$A$1:$A$231,0),MATCH(L3VA!CJ$2,DATASHEET!$A$1:$GG$1,0)),"")</f>
        <v>0</v>
      </c>
      <c r="CJ160" s="105" t="str">
        <f>IF(VLOOKUP(L3VA!$A160,DATASHEET!$A$2:$EW$231,87,FALSE)="","",VLOOKUP(L3VA!$A160,DATASHEET!$A$2:$EW$231,87,FALSE))</f>
        <v/>
      </c>
      <c r="CK160" s="105" t="str">
        <f t="shared" si="131"/>
        <v/>
      </c>
      <c r="CL160" s="106" t="str">
        <f>IF(ISBLANK(DATASHEET!CS148),"",DATASHEET!CS148)</f>
        <v/>
      </c>
      <c r="CM160" s="107" t="str">
        <f>IF(ISBLANK(DATASHEET!CT148),"",DATASHEET!CT148)</f>
        <v/>
      </c>
      <c r="CN160" s="123" t="str">
        <f t="shared" si="158"/>
        <v/>
      </c>
      <c r="CO160" s="124">
        <f>IFERROR(INDEX(DATASHEET!$A$1:$GG$231,MATCH(L3VA!$A160,DATASHEET!$A$1:$A$231,0),MATCH(L3VA!CP$2,DATASHEET!$A$1:$GG$1,0)),"")</f>
        <v>0</v>
      </c>
      <c r="CP160" s="105" t="str">
        <f>IF(VLOOKUP(L3VA!$A160,DATASHEET!$A$2:$EW$231,92,FALSE)="","",VLOOKUP(L3VA!$A160,DATASHEET!$A$2:$EW$231,92,FALSE))</f>
        <v/>
      </c>
      <c r="CQ160" s="105" t="str">
        <f t="shared" si="159"/>
        <v/>
      </c>
      <c r="CR160" s="106" t="str">
        <f>IF(ISBLANK(DATASHEET!CX148),"",DATASHEET!CX148)</f>
        <v>AWIL</v>
      </c>
      <c r="CS160" s="107" t="str">
        <f>IF(ISBLANK(DATASHEET!CY148),"",DATASHEET!CY148)</f>
        <v>12B-HS-4</v>
      </c>
      <c r="CT160" s="123" t="str">
        <f t="shared" si="160"/>
        <v/>
      </c>
      <c r="CU160" s="124">
        <f>IFERROR(INDEX(DATASHEET!$A$1:$GG$231,MATCH(L3VA!$A160,DATASHEET!$A$1:$A$231,0),MATCH(L3VA!CV$2,DATASHEET!$A$1:$GG$1,0)),"")</f>
        <v>0</v>
      </c>
      <c r="CV160" s="105" t="str">
        <f>IF(VLOOKUP(L3VA!$A160,DATASHEET!$A$2:$EW$231,107,FALSE)="","",VLOOKUP(L3VA!$A160,DATASHEET!$A$2:$EW$231,107,FALSE))</f>
        <v/>
      </c>
      <c r="CW160" s="105" t="str">
        <f t="shared" si="161"/>
        <v/>
      </c>
      <c r="CX160" s="106" t="str">
        <f>IF(ISBLANK(DATASHEET!DC148),"",DATASHEET!DC148)</f>
        <v/>
      </c>
      <c r="CY160" s="107" t="str">
        <f>IF(ISBLANK(DATASHEET!DD148),"",DATASHEET!DD148)</f>
        <v/>
      </c>
      <c r="CZ160" s="123" t="str">
        <f t="shared" si="162"/>
        <v/>
      </c>
      <c r="DA160" s="124">
        <f>IFERROR(INDEX(DATASHEET!$A$1:$GG$231,MATCH(L3VA!$A160,DATASHEET!$A$1:$A$231,0),MATCH(L3VA!DB$2,DATASHEET!$A$1:$GG$1,0)),"")</f>
        <v>0</v>
      </c>
      <c r="DB160" s="105" t="str">
        <f>IF(VLOOKUP(L3VA!$A160,DATASHEET!$A$2:$EW$231,97,FALSE)="","",VLOOKUP(L3VA!$A160,DATASHEET!$A$2:$EW$231,97,FALSE))</f>
        <v/>
      </c>
      <c r="DC160" s="105" t="str">
        <f t="shared" si="163"/>
        <v/>
      </c>
      <c r="DD160" s="106" t="str">
        <f>IF(ISBLANK(DATASHEET!DH148),"",DATASHEET!DH148)</f>
        <v/>
      </c>
      <c r="DE160" s="107" t="str">
        <f>IF(ISBLANK(DATASHEET!DI148),"",DATASHEET!DI148)</f>
        <v/>
      </c>
      <c r="DF160" s="123" t="str">
        <f t="shared" si="164"/>
        <v/>
      </c>
      <c r="DG160" s="124">
        <f>IFERROR(INDEX(DATASHEET!$A$1:$GG$231,MATCH(L3VA!$A160,DATASHEET!$A$1:$A$231,0),MATCH(L3VA!DH$2,DATASHEET!$A$1:$GG$1,0)),"")</f>
        <v>0</v>
      </c>
      <c r="DH160" s="105" t="str">
        <f>IF(VLOOKUP(L3VA!$A160,DATASHEET!$A$2:$EW$231,102,FALSE)="","",VLOOKUP(L3VA!$A160,DATASHEET!$A$2:$EW$231,102,FALSE))</f>
        <v>AWIL</v>
      </c>
      <c r="DI160" s="105" t="str">
        <f t="shared" si="165"/>
        <v/>
      </c>
      <c r="DJ160" s="106" t="str">
        <f>IF(ISBLANK(DATASHEET!DM148),"",DATASHEET!DM148)</f>
        <v/>
      </c>
      <c r="DK160" s="107" t="str">
        <f>IF(ISBLANK(DATASHEET!DN148),"",DATASHEET!DN148)</f>
        <v/>
      </c>
      <c r="DL160" s="123" t="str">
        <f t="shared" si="166"/>
        <v/>
      </c>
      <c r="DM160" s="124">
        <f>IFERROR(INDEX(DATASHEET!$A$1:$GG$231,MATCH(L3VA!$A160,DATASHEET!$A$1:$A$231,0),MATCH(L3VA!DN$2,DATASHEET!$A$1:$GG$1,0)),"")</f>
        <v>0</v>
      </c>
      <c r="DN160" s="105" t="str">
        <f>IF(VLOOKUP(L3VA!$A160,DATASHEET!$A$2:$FW$231,112,FALSE)="","",VLOOKUP(L3VA!$A160,DATASHEET!$A$2:$FW$231,112,FALSE))</f>
        <v/>
      </c>
      <c r="DO160" s="105" t="str">
        <f t="shared" si="132"/>
        <v/>
      </c>
      <c r="DP160" s="106" t="str">
        <f>IF(ISBLANK(DATASHEET!DR148),"",DATASHEET!DR148)</f>
        <v/>
      </c>
      <c r="DQ160" s="107" t="str">
        <f>IF(ISBLANK(DATASHEET!DS148),"",DATASHEET!DS148)</f>
        <v/>
      </c>
      <c r="DR160" s="123" t="str">
        <f t="shared" si="167"/>
        <v/>
      </c>
      <c r="DS160" s="124">
        <f>IFERROR(INDEX(DATASHEET!$A$1:$GG$231,MATCH(L3VA!$A160,DATASHEET!$A$1:$A$231,0),MATCH(L3VA!DT$2,DATASHEET!$A$1:$GG$1,0)),"")</f>
        <v>0</v>
      </c>
      <c r="DT160" s="105" t="str">
        <f>IF(VLOOKUP(L3VA!$A160,DATASHEET!$A$2:$EW$231,117,FALSE)="","",VLOOKUP(L3VA!$A160,DATASHEET!$A$2:$EW$231,117,FALSE))</f>
        <v/>
      </c>
      <c r="DU160" s="105" t="str">
        <f t="shared" si="168"/>
        <v/>
      </c>
      <c r="DV160" s="106" t="str">
        <f>IF(ISBLANK(DATASHEET!DW148),"",DATASHEET!DW148)</f>
        <v/>
      </c>
      <c r="DW160" s="107" t="str">
        <f>IF(ISBLANK(DATASHEET!DX148),"",DATASHEET!DX148)</f>
        <v/>
      </c>
      <c r="DX160" s="123" t="str">
        <f t="shared" si="169"/>
        <v/>
      </c>
      <c r="DY160" s="124" t="str">
        <f>IFERROR(INDEX(DATASHEET!$A$1:$GG$231,MATCH(L3VA!$A160,DATASHEET!$A$1:$A$231,0),MATCH(L3VA!DZ$2,DATASHEET!$A$1:$GG$1,0)),"")</f>
        <v/>
      </c>
      <c r="DZ160" s="105" t="str">
        <f>IF(VLOOKUP(L3VA!$A160,DATASHEET!$A$2:$EW$231,122,FALSE)="","",VLOOKUP(L3VA!$A160,DATASHEET!$A$2:$EW$231,122,FALSE))</f>
        <v/>
      </c>
      <c r="EA160" s="105" t="str">
        <f t="shared" si="170"/>
        <v/>
      </c>
      <c r="EB160" s="106" t="str">
        <f>IF(ISBLANK(DATASHEET!EB148),"",DATASHEET!EB148)</f>
        <v/>
      </c>
      <c r="EC160" s="107" t="str">
        <f>IF(ISBLANK(DATASHEET!EC148),"",DATASHEET!EC148)</f>
        <v/>
      </c>
      <c r="ED160" s="123" t="str">
        <f t="shared" si="171"/>
        <v/>
      </c>
      <c r="EE160" s="124">
        <f>IFERROR(INDEX(DATASHEET!$A$1:$GG$231,MATCH(L3VA!$A160,DATASHEET!$A$1:$A$231,0),MATCH(L3VA!EF$2,DATASHEET!$A$1:$GG$1,0)),"")</f>
        <v>0</v>
      </c>
      <c r="EF160" s="105" t="str">
        <f>IF(VLOOKUP(L3VA!$A160,DATASHEET!$A$2:$EW$231,127,FALSE)="","",VLOOKUP(L3VA!$A160,DATASHEET!$A$2:$EW$231,127,FALSE))</f>
        <v/>
      </c>
      <c r="EG160" s="105" t="str">
        <f t="shared" si="172"/>
        <v/>
      </c>
      <c r="EH160" s="106" t="str">
        <f>IF(ISBLANK(DATASHEET!EG148),"",DATASHEET!EG148)</f>
        <v/>
      </c>
      <c r="EI160" s="107" t="str">
        <f>IF(ISBLANK(DATASHEET!EH148),"",DATASHEET!EH148)</f>
        <v/>
      </c>
      <c r="EJ160" s="123" t="str">
        <f t="shared" si="173"/>
        <v/>
      </c>
      <c r="EK160" s="124">
        <f>IFERROR(INDEX(DATASHEET!$A$1:$GG$231,MATCH(L3VA!$A160,DATASHEET!$A$1:$A$231,0),MATCH(L3VA!EL$2,DATASHEET!$A$1:$GG$1,0)),"")</f>
        <v>0</v>
      </c>
      <c r="EL160" s="105" t="str">
        <f>IF(VLOOKUP(L3VA!$A160,DATASHEET!$A$2:$EW$231,132,FALSE)="","",VLOOKUP(L3VA!$A160,DATASHEET!$A$2:$EW$231,132,FALSE))</f>
        <v/>
      </c>
      <c r="EM160" s="105" t="str">
        <f t="shared" si="174"/>
        <v/>
      </c>
      <c r="EN160" s="106" t="str">
        <f>IF(ISBLANK(DATASHEET!EL148),"",DATASHEET!EL148)</f>
        <v/>
      </c>
      <c r="EO160" s="107" t="str">
        <f>IF(ISBLANK(DATASHEET!EM148),"",DATASHEET!EM148)</f>
        <v/>
      </c>
      <c r="EP160" s="123" t="str">
        <f t="shared" si="175"/>
        <v/>
      </c>
      <c r="EQ160" s="124">
        <f>IFERROR(INDEX(DATASHEET!$A$1:$GG$231,MATCH(L3VA!$A160,DATASHEET!$A$1:$A$231,0),MATCH(L3VA!ER$2,DATASHEET!$A$1:$GG$1,0)),"")</f>
        <v>0</v>
      </c>
      <c r="ER160" s="105" t="str">
        <f>IF(VLOOKUP(L3VA!$A160,DATASHEET!$A$2:$EW$231,137,FALSE)="","",VLOOKUP(L3VA!$A160,DATASHEET!$A$2:$EW$231,137,FALSE))</f>
        <v/>
      </c>
      <c r="ES160" s="105" t="str">
        <f t="shared" si="176"/>
        <v/>
      </c>
      <c r="ET160" s="106" t="str">
        <f>IF(ISBLANK(DATASHEET!EQ148),"",DATASHEET!EQ148)</f>
        <v>BG</v>
      </c>
      <c r="EU160" s="107" t="str">
        <f>IF(ISBLANK(DATASHEET!ER148),"",DATASHEET!ER148)</f>
        <v>12A-PY-10</v>
      </c>
      <c r="EV160" s="123" t="str">
        <f t="shared" si="177"/>
        <v/>
      </c>
      <c r="EW160" s="124">
        <f>IFERROR(INDEX(DATASHEET!$A$1:$GG$231,MATCH(L3VA!$A160,DATASHEET!$A$1:$A$231,0),MATCH(L3VA!EX$2,DATASHEET!$A$1:$GG$1,0)),"")</f>
        <v>0</v>
      </c>
      <c r="EX160" s="105" t="str">
        <f>IF(VLOOKUP(L3VA!$A160,DATASHEET!$A$2:$EW$231,142,FALSE)="","",VLOOKUP(L3VA!$A160,DATASHEET!$A$2:$EW$231,142,FALSE))</f>
        <v/>
      </c>
      <c r="EY160" s="105" t="str">
        <f t="shared" si="178"/>
        <v/>
      </c>
      <c r="EZ160" s="106" t="str">
        <f>IF(ISBLANK(DATASHEET!EV148),"",DATASHEET!EV148)</f>
        <v/>
      </c>
      <c r="FA160" s="107" t="str">
        <f>IF(ISBLANK(DATASHEET!EW148),"",DATASHEET!EW148)</f>
        <v/>
      </c>
      <c r="FB160" s="123" t="str">
        <f t="shared" si="179"/>
        <v/>
      </c>
      <c r="FC160" s="124">
        <f>IFERROR(INDEX(DATASHEET!$A$1:$GG$231,MATCH(L3VA!$A160,DATASHEET!$A$1:$A$231,0),MATCH(L3VA!FD$2,DATASHEET!$A$1:$GG$1,0)),"")</f>
        <v>0</v>
      </c>
      <c r="FD160" s="105" t="str">
        <f>IF(VLOOKUP(L3VA!$A160,DATASHEET!$A$2:$FW$231,147,FALSE)="","",VLOOKUP(L3VA!$A160,DATASHEET!$A$2:$FW$231,147,FALSE))</f>
        <v>BG</v>
      </c>
      <c r="FE160" s="105" t="str">
        <f t="shared" si="180"/>
        <v/>
      </c>
      <c r="FF160" s="106" t="str">
        <f>IF(ISBLANK(DATASHEET!FA148),"",DATASHEET!FA148)</f>
        <v/>
      </c>
      <c r="FG160" s="107" t="str">
        <f>IF(ISBLANK(DATASHEET!FB148),"",DATASHEET!FB148)</f>
        <v/>
      </c>
    </row>
    <row r="161" spans="1:163" x14ac:dyDescent="0.25">
      <c r="A161" s="354">
        <f>DATASHEET!A149</f>
        <v>150904</v>
      </c>
      <c r="B161" s="42" t="str">
        <f>DATASHEET!B149</f>
        <v>MURRAY-WRIGHT, Sinead</v>
      </c>
      <c r="C161" s="109" t="str">
        <f>DATASHEET!C149</f>
        <v>12JW</v>
      </c>
      <c r="D161" s="110" t="str">
        <f>DATASHEET!D149</f>
        <v>F</v>
      </c>
      <c r="E161" s="110" t="str">
        <f>IFERROR(VLOOKUP(A161,'[5]Y12 Students'!$E$3:$I$271,5,FALSE),"")</f>
        <v>INTERNAL</v>
      </c>
      <c r="F161" s="110" t="str">
        <f>DATASHEET!E149</f>
        <v>N</v>
      </c>
      <c r="G161" s="110" t="str">
        <f>DATASHEET!F149</f>
        <v>White - British</v>
      </c>
      <c r="H161" s="110" t="str">
        <f>DATASHEET!G149</f>
        <v>N</v>
      </c>
      <c r="I161" s="110" t="str">
        <f>DATASHEET!H149</f>
        <v>N</v>
      </c>
      <c r="J161" s="111" t="str">
        <f>DATASHEET!J149</f>
        <v>4.75+ (C/B)</v>
      </c>
      <c r="K161" s="104" t="str">
        <f t="shared" si="129"/>
        <v/>
      </c>
      <c r="L161" s="104" t="str">
        <f t="shared" si="130"/>
        <v/>
      </c>
      <c r="M161" s="336" t="str">
        <f>IF(COUNT(L3VA!$N161,L3VA!$Z161,L3VA!$T161,L3VA!$AF161,L3VA!$AX161,L3VA!$AR161,L3VA!$BJ161,L3VA!$BD161,L3VA!$BP161,L3VA!#REF!,L3VA!$AL161,L3VA!$BV161,L3VA!$CH161,L3VA!$CZ161,L3VA!$CN161,L3VA!$DF161,L3VA!$CB161,L3VA!#REF!,L3VA!$DR161,L3VA!$DX161,L3VA!$ED161,L3VA!$EJ161,L3VA!$EP161,L3VA!$EV161,L3VA!$FB161,L3VA!$DL161)=0,"",AVERAGE(N161,Z161,T161,AF161,AL161,AX161,AR161,BJ161,BD161,BP161,BV161,CH161,CZ161,CN161,DF161,CB161,DR161,DX161,ED161,EJ161,EP161,EV161,FB161,DL161))</f>
        <v/>
      </c>
      <c r="N161" s="123" t="str">
        <f t="shared" si="133"/>
        <v/>
      </c>
      <c r="O161" s="124">
        <f>IFERROR(INDEX(DATASHEET!$A$1:$GG$231,MATCH(L3VA!$A161,DATASHEET!$A$1:$A$231,0),MATCH(L3VA!P$2,DATASHEET!$A$1:$GG$1,0)),"")</f>
        <v>0</v>
      </c>
      <c r="P161" s="105">
        <f>IF(VLOOKUP(L3VA!$A161,DATASHEET!$A$2:$EW$231,22,FALSE)="","",VLOOKUP(L3VA!$A161,DATASHEET!$A$2:$EW$231,22,FALSE))</f>
        <v>0</v>
      </c>
      <c r="Q161" s="105" t="str">
        <f t="shared" si="134"/>
        <v/>
      </c>
      <c r="R161" s="106" t="str">
        <f>IF(ISBLANK(DATASHEET!AF149),"",DATASHEET!AF149)</f>
        <v/>
      </c>
      <c r="S161" s="107" t="str">
        <f>IF(ISBLANK(DATASHEET!AG149),"",DATASHEET!AG149)</f>
        <v/>
      </c>
      <c r="T161" s="123" t="str">
        <f t="shared" si="135"/>
        <v/>
      </c>
      <c r="U161" s="124">
        <f>IFERROR(INDEX(DATASHEET!$A$1:$GG$231,MATCH(L3VA!$A161,DATASHEET!$A$1:$A$231,0),MATCH(L3VA!V$2,DATASHEET!$A$1:$GG$1,0)),"")</f>
        <v>0</v>
      </c>
      <c r="V161" s="105">
        <f>IF(VLOOKUP(L3VA!$A161,DATASHEET!$A$2:$EW$231,27,FALSE)="","",VLOOKUP(L3VA!$A161,DATASHEET!$A$2:$EW$231,27,FALSE))</f>
        <v>0</v>
      </c>
      <c r="W161" s="105" t="str">
        <f t="shared" si="136"/>
        <v/>
      </c>
      <c r="X161" s="106" t="str">
        <f>IF(ISBLANK(DATASHEET!AK149),"",DATASHEET!AK149)</f>
        <v>KBW</v>
      </c>
      <c r="Y161" s="107" t="str">
        <f>IF(ISBLANK(DATASHEET!AL149),"",DATASHEET!AL149)</f>
        <v>12A-BI-2</v>
      </c>
      <c r="Z161" s="123" t="str">
        <f t="shared" si="137"/>
        <v/>
      </c>
      <c r="AA161" s="124">
        <f>IFERROR(INDEX(DATASHEET!$A$1:$GG$231,MATCH(L3VA!$A161,DATASHEET!$A$1:$A$231,0),MATCH(L3VA!AB$2,DATASHEET!$A$1:$GG$1,0)),"")</f>
        <v>0</v>
      </c>
      <c r="AB161" s="105" t="str">
        <f>IF(VLOOKUP(L3VA!$A161,DATASHEET!$A$2:$EW$231,32,FALSE)="","",VLOOKUP(L3VA!$A161,DATASHEET!$A$2:$EW$231,32,FALSE))</f>
        <v/>
      </c>
      <c r="AC161" s="105" t="str">
        <f t="shared" si="138"/>
        <v/>
      </c>
      <c r="AD161" s="106" t="str">
        <f>IF(ISBLANK(DATASHEET!AP149),"",DATASHEET!AP149)</f>
        <v/>
      </c>
      <c r="AE161" s="107" t="str">
        <f>IF(ISBLANK(DATASHEET!AQ149),"",DATASHEET!AQ149)</f>
        <v/>
      </c>
      <c r="AF161" s="123" t="str">
        <f t="shared" si="139"/>
        <v/>
      </c>
      <c r="AG161" s="124">
        <f>IFERROR(INDEX(DATASHEET!$A$1:$GG$231,MATCH(L3VA!$A161,DATASHEET!$A$1:$A$231,0),MATCH(L3VA!AH$2,DATASHEET!$A$1:$GG$1,0)),"")</f>
        <v>0</v>
      </c>
      <c r="AH161" s="105" t="str">
        <f>IF(VLOOKUP(L3VA!$A161,DATASHEET!$A$2:$EW$231,37,FALSE)="","",VLOOKUP(L3VA!$A161,DATASHEET!$A$2:$EW$231,37,FALSE))</f>
        <v>KBW</v>
      </c>
      <c r="AI161" s="105" t="str">
        <f t="shared" si="140"/>
        <v/>
      </c>
      <c r="AJ161" s="106" t="str">
        <f>IF(ISBLANK(DATASHEET!AU149),"",DATASHEET!AU149)</f>
        <v/>
      </c>
      <c r="AK161" s="107" t="str">
        <f>IF(ISBLANK(DATASHEET!AV149),"",DATASHEET!AV149)</f>
        <v/>
      </c>
      <c r="AL161" s="123" t="str">
        <f t="shared" si="141"/>
        <v/>
      </c>
      <c r="AM161" s="124">
        <f>IFERROR(INDEX(DATASHEET!$A$1:$GG$231,MATCH(L3VA!$A161,DATASHEET!$A$1:$A$231,0),MATCH(L3VA!AN$2,DATASHEET!$A$1:$GG$1,0)),"")</f>
        <v>0</v>
      </c>
      <c r="AN161" s="105" t="str">
        <f>IF(VLOOKUP(L3VA!$A161,DATASHEET!$A$2:$EW$231,42,FALSE)="","",VLOOKUP(L3VA!$A161,DATASHEET!$A$2:$EW$231,42,FALSE))</f>
        <v/>
      </c>
      <c r="AO161" s="105" t="str">
        <f t="shared" si="142"/>
        <v/>
      </c>
      <c r="AP161" s="106" t="str">
        <f>IF(ISBLANK(DATASHEET!AZ149),"",DATASHEET!AZ149)</f>
        <v/>
      </c>
      <c r="AQ161" s="107" t="str">
        <f>IF(ISBLANK(DATASHEET!BA149),"",DATASHEET!BA149)</f>
        <v/>
      </c>
      <c r="AR161" s="123" t="str">
        <f t="shared" si="143"/>
        <v/>
      </c>
      <c r="AS161" s="124">
        <f>IFERROR(INDEX(DATASHEET!$A$1:$GG$231,MATCH(L3VA!$A161,DATASHEET!$A$1:$A$231,0),MATCH(L3VA!AT$2,DATASHEET!$A$1:$GG$1,0)),"")</f>
        <v>0</v>
      </c>
      <c r="AT161" s="105" t="str">
        <f>IF(VLOOKUP(L3VA!$A161,DATASHEET!$A$2:$EW$231,47,FALSE)="","",VLOOKUP(L3VA!$A161,DATASHEET!$A$2:$EW$231,47,FALSE))</f>
        <v/>
      </c>
      <c r="AU161" s="105" t="str">
        <f t="shared" si="144"/>
        <v/>
      </c>
      <c r="AV161" s="106" t="str">
        <f>IF(ISBLANK(DATASHEET!BE149),"",DATASHEET!BE149)</f>
        <v/>
      </c>
      <c r="AW161" s="107" t="str">
        <f>IF(ISBLANK(DATASHEET!BF149),"",DATASHEET!BF149)</f>
        <v/>
      </c>
      <c r="AX161" s="123" t="str">
        <f t="shared" si="145"/>
        <v/>
      </c>
      <c r="AY161" s="124">
        <f>IFERROR(INDEX(DATASHEET!$A$1:$GG$231,MATCH(L3VA!$A161,DATASHEET!$A$1:$A$231,0),MATCH(L3VA!AZ$2,DATASHEET!$A$1:$GG$1,0)),"")</f>
        <v>0</v>
      </c>
      <c r="AZ161" s="105" t="str">
        <f>IF(VLOOKUP(L3VA!$A161,DATASHEET!$A$2:$EW$231,52,FALSE)="","",VLOOKUP(L3VA!$A161,DATASHEET!$A$2:$EW$231,52,FALSE))</f>
        <v/>
      </c>
      <c r="BA161" s="105" t="str">
        <f t="shared" si="146"/>
        <v/>
      </c>
      <c r="BB161" s="106" t="str">
        <f>IF(ISBLANK(DATASHEET!BJ149),"",DATASHEET!BJ149)</f>
        <v/>
      </c>
      <c r="BC161" s="107" t="str">
        <f>IF(ISBLANK(DATASHEET!BK149),"",DATASHEET!BK149)</f>
        <v/>
      </c>
      <c r="BD161" s="123" t="str">
        <f t="shared" si="147"/>
        <v/>
      </c>
      <c r="BE161" s="124">
        <f>IFERROR(INDEX(DATASHEET!$A$1:$GG$231,MATCH(L3VA!$A161,DATASHEET!$A$1:$A$231,0),MATCH(L3VA!BF$2,DATASHEET!$A$1:$GG$1,0)),"")</f>
        <v>0</v>
      </c>
      <c r="BF161" s="105" t="str">
        <f>IF(VLOOKUP(L3VA!$A161,DATASHEET!$A$2:$EW$231,57,FALSE)="","",VLOOKUP(L3VA!$A161,DATASHEET!$A$2:$EW$231,57,FALSE))</f>
        <v/>
      </c>
      <c r="BG161" s="105" t="str">
        <f t="shared" si="148"/>
        <v/>
      </c>
      <c r="BH161" s="106" t="str">
        <f>IF(ISBLANK(DATASHEET!BO149),"",DATASHEET!BO149)</f>
        <v/>
      </c>
      <c r="BI161" s="107" t="str">
        <f>IF(ISBLANK(DATASHEET!BP149),"",DATASHEET!BP149)</f>
        <v/>
      </c>
      <c r="BJ161" s="123" t="str">
        <f t="shared" si="149"/>
        <v/>
      </c>
      <c r="BK161" s="124">
        <f>IFERROR(INDEX(DATASHEET!$A$1:$GG$231,MATCH(L3VA!$A161,DATASHEET!$A$1:$A$231,0),MATCH(L3VA!BL$2,DATASHEET!$A$1:$GG$1,0)),"")</f>
        <v>0</v>
      </c>
      <c r="BL161" s="105" t="str">
        <f>IF(VLOOKUP(L3VA!$A161,DATASHEET!$A$2:$EW$231,62,FALSE)="","",VLOOKUP(L3VA!$A161,DATASHEET!$A$2:$EW$231,62,FALSE))</f>
        <v/>
      </c>
      <c r="BM161" s="105" t="str">
        <f t="shared" si="150"/>
        <v/>
      </c>
      <c r="BN161" s="106" t="str">
        <f>IF(ISBLANK(DATASHEET!BT149),"",DATASHEET!BT149)</f>
        <v>BH</v>
      </c>
      <c r="BO161" s="107" t="str">
        <f>IF(ISBLANK(DATASHEET!BU149),"",DATASHEET!BU149)</f>
        <v>12C-EA-4</v>
      </c>
      <c r="BP161" s="123" t="str">
        <f t="shared" si="151"/>
        <v/>
      </c>
      <c r="BQ161" s="124">
        <f>IFERROR(INDEX(DATASHEET!$A$1:$GG$231,MATCH(L3VA!$A161,DATASHEET!$A$1:$A$231,0),MATCH(L3VA!BR$2,DATASHEET!$A$1:$GG$1,0)),"")</f>
        <v>0</v>
      </c>
      <c r="BR161" s="105" t="str">
        <f>IF(VLOOKUP(L3VA!$A161,DATASHEET!$A$2:$EW$231,67,FALSE)="","",VLOOKUP(L3VA!$A161,DATASHEET!$A$2:$EW$231,67,FALSE))</f>
        <v/>
      </c>
      <c r="BS161" s="105" t="str">
        <f t="shared" si="152"/>
        <v/>
      </c>
      <c r="BT161" s="106" t="str">
        <f>IF(ISBLANK(DATASHEET!BY149),"",DATASHEET!BY149)</f>
        <v/>
      </c>
      <c r="BU161" s="107" t="str">
        <f>IF(ISBLANK(DATASHEET!BZ149),"",DATASHEET!BZ149)</f>
        <v/>
      </c>
      <c r="BV161" s="123" t="str">
        <f t="shared" si="153"/>
        <v/>
      </c>
      <c r="BW161" s="124">
        <f>IFERROR(INDEX(DATASHEET!$A$1:$GG$231,MATCH(L3VA!$A161,DATASHEET!$A$1:$A$231,0),MATCH(L3VA!BX$2,DATASHEET!$A$1:$GG$1,0)),"")</f>
        <v>0</v>
      </c>
      <c r="BX161" s="105" t="str">
        <f>IF(VLOOKUP(L3VA!$A161,DATASHEET!$A$2:$EW$231,77,FALSE)="","",VLOOKUP(L3VA!$A161,DATASHEET!$A$2:$EW$231,77,FALSE))</f>
        <v/>
      </c>
      <c r="BY161" s="105" t="str">
        <f t="shared" si="154"/>
        <v/>
      </c>
      <c r="BZ161" s="106" t="str">
        <f>IF(ISBLANK(DATASHEET!CI149),"",DATASHEET!CI149)</f>
        <v/>
      </c>
      <c r="CA161" s="107" t="str">
        <f>IF(ISBLANK(DATASHEET!CJ149),"",DATASHEET!CJ149)</f>
        <v/>
      </c>
      <c r="CB161" s="123" t="str">
        <f t="shared" si="155"/>
        <v/>
      </c>
      <c r="CC161" s="124">
        <f>IFERROR(INDEX(DATASHEET!$A$1:$GG$231,MATCH(L3VA!$A161,DATASHEET!$A$1:$A$231,0),MATCH(L3VA!CD$2,DATASHEET!$A$1:$GG$1,0)),"")</f>
        <v>0</v>
      </c>
      <c r="CD161" s="105" t="str">
        <f>IF(VLOOKUP(L3VA!$A161,DATASHEET!$A$2:$EW$231,82,FALSE)="","",VLOOKUP(L3VA!$A161,DATASHEET!$A$2:$EW$231,82,FALSE))</f>
        <v>CR</v>
      </c>
      <c r="CE161" s="105" t="str">
        <f t="shared" si="156"/>
        <v/>
      </c>
      <c r="CF161" s="106" t="str">
        <f>IF(ISBLANK(DATASHEET!CN149),"",DATASHEET!CN149)</f>
        <v/>
      </c>
      <c r="CG161" s="107" t="str">
        <f>IF(ISBLANK(DATASHEET!CO149),"",DATASHEET!CO149)</f>
        <v/>
      </c>
      <c r="CH161" s="123" t="str">
        <f t="shared" si="157"/>
        <v/>
      </c>
      <c r="CI161" s="124">
        <f>IFERROR(INDEX(DATASHEET!$A$1:$GG$231,MATCH(L3VA!$A161,DATASHEET!$A$1:$A$231,0),MATCH(L3VA!CJ$2,DATASHEET!$A$1:$GG$1,0)),"")</f>
        <v>0</v>
      </c>
      <c r="CJ161" s="105" t="str">
        <f>IF(VLOOKUP(L3VA!$A161,DATASHEET!$A$2:$EW$231,87,FALSE)="","",VLOOKUP(L3VA!$A161,DATASHEET!$A$2:$EW$231,87,FALSE))</f>
        <v/>
      </c>
      <c r="CK161" s="105" t="str">
        <f t="shared" si="131"/>
        <v/>
      </c>
      <c r="CL161" s="106" t="str">
        <f>IF(ISBLANK(DATASHEET!CS149),"",DATASHEET!CS149)</f>
        <v/>
      </c>
      <c r="CM161" s="107" t="str">
        <f>IF(ISBLANK(DATASHEET!CT149),"",DATASHEET!CT149)</f>
        <v/>
      </c>
      <c r="CN161" s="123" t="str">
        <f t="shared" si="158"/>
        <v/>
      </c>
      <c r="CO161" s="124">
        <f>IFERROR(INDEX(DATASHEET!$A$1:$GG$231,MATCH(L3VA!$A161,DATASHEET!$A$1:$A$231,0),MATCH(L3VA!CP$2,DATASHEET!$A$1:$GG$1,0)),"")</f>
        <v>0</v>
      </c>
      <c r="CP161" s="105" t="str">
        <f>IF(VLOOKUP(L3VA!$A161,DATASHEET!$A$2:$EW$231,92,FALSE)="","",VLOOKUP(L3VA!$A161,DATASHEET!$A$2:$EW$231,92,FALSE))</f>
        <v/>
      </c>
      <c r="CQ161" s="105" t="str">
        <f t="shared" si="159"/>
        <v/>
      </c>
      <c r="CR161" s="106" t="str">
        <f>IF(ISBLANK(DATASHEET!CX149),"",DATASHEET!CX149)</f>
        <v/>
      </c>
      <c r="CS161" s="107" t="str">
        <f>IF(ISBLANK(DATASHEET!CY149),"",DATASHEET!CY149)</f>
        <v/>
      </c>
      <c r="CT161" s="123" t="str">
        <f t="shared" si="160"/>
        <v/>
      </c>
      <c r="CU161" s="124">
        <f>IFERROR(INDEX(DATASHEET!$A$1:$GG$231,MATCH(L3VA!$A161,DATASHEET!$A$1:$A$231,0),MATCH(L3VA!CV$2,DATASHEET!$A$1:$GG$1,0)),"")</f>
        <v>0</v>
      </c>
      <c r="CV161" s="105" t="str">
        <f>IF(VLOOKUP(L3VA!$A161,DATASHEET!$A$2:$EW$231,107,FALSE)="","",VLOOKUP(L3VA!$A161,DATASHEET!$A$2:$EW$231,107,FALSE))</f>
        <v/>
      </c>
      <c r="CW161" s="105" t="str">
        <f t="shared" si="161"/>
        <v/>
      </c>
      <c r="CX161" s="106" t="str">
        <f>IF(ISBLANK(DATASHEET!DC149),"",DATASHEET!DC149)</f>
        <v/>
      </c>
      <c r="CY161" s="107" t="str">
        <f>IF(ISBLANK(DATASHEET!DD149),"",DATASHEET!DD149)</f>
        <v/>
      </c>
      <c r="CZ161" s="123" t="str">
        <f t="shared" si="162"/>
        <v/>
      </c>
      <c r="DA161" s="124">
        <f>IFERROR(INDEX(DATASHEET!$A$1:$GG$231,MATCH(L3VA!$A161,DATASHEET!$A$1:$A$231,0),MATCH(L3VA!DB$2,DATASHEET!$A$1:$GG$1,0)),"")</f>
        <v>0</v>
      </c>
      <c r="DB161" s="105" t="str">
        <f>IF(VLOOKUP(L3VA!$A161,DATASHEET!$A$2:$EW$231,97,FALSE)="","",VLOOKUP(L3VA!$A161,DATASHEET!$A$2:$EW$231,97,FALSE))</f>
        <v/>
      </c>
      <c r="DC161" s="105" t="str">
        <f t="shared" si="163"/>
        <v/>
      </c>
      <c r="DD161" s="106" t="str">
        <f>IF(ISBLANK(DATASHEET!DH149),"",DATASHEET!DH149)</f>
        <v/>
      </c>
      <c r="DE161" s="107" t="str">
        <f>IF(ISBLANK(DATASHEET!DI149),"",DATASHEET!DI149)</f>
        <v/>
      </c>
      <c r="DF161" s="123" t="str">
        <f t="shared" si="164"/>
        <v/>
      </c>
      <c r="DG161" s="124">
        <f>IFERROR(INDEX(DATASHEET!$A$1:$GG$231,MATCH(L3VA!$A161,DATASHEET!$A$1:$A$231,0),MATCH(L3VA!DH$2,DATASHEET!$A$1:$GG$1,0)),"")</f>
        <v>0</v>
      </c>
      <c r="DH161" s="105" t="str">
        <f>IF(VLOOKUP(L3VA!$A161,DATASHEET!$A$2:$EW$231,102,FALSE)="","",VLOOKUP(L3VA!$A161,DATASHEET!$A$2:$EW$231,102,FALSE))</f>
        <v/>
      </c>
      <c r="DI161" s="105" t="str">
        <f t="shared" si="165"/>
        <v/>
      </c>
      <c r="DJ161" s="106" t="str">
        <f>IF(ISBLANK(DATASHEET!DM149),"",DATASHEET!DM149)</f>
        <v/>
      </c>
      <c r="DK161" s="107" t="str">
        <f>IF(ISBLANK(DATASHEET!DN149),"",DATASHEET!DN149)</f>
        <v/>
      </c>
      <c r="DL161" s="123" t="str">
        <f t="shared" si="166"/>
        <v/>
      </c>
      <c r="DM161" s="124">
        <f>IFERROR(INDEX(DATASHEET!$A$1:$GG$231,MATCH(L3VA!$A161,DATASHEET!$A$1:$A$231,0),MATCH(L3VA!DN$2,DATASHEET!$A$1:$GG$1,0)),"")</f>
        <v>0</v>
      </c>
      <c r="DN161" s="105" t="str">
        <f>IF(VLOOKUP(L3VA!$A161,DATASHEET!$A$2:$FW$231,112,FALSE)="","",VLOOKUP(L3VA!$A161,DATASHEET!$A$2:$FW$231,112,FALSE))</f>
        <v/>
      </c>
      <c r="DO161" s="105" t="str">
        <f t="shared" si="132"/>
        <v/>
      </c>
      <c r="DP161" s="106" t="str">
        <f>IF(ISBLANK(DATASHEET!DR149),"",DATASHEET!DR149)</f>
        <v/>
      </c>
      <c r="DQ161" s="107" t="str">
        <f>IF(ISBLANK(DATASHEET!DS149),"",DATASHEET!DS149)</f>
        <v/>
      </c>
      <c r="DR161" s="123" t="str">
        <f t="shared" si="167"/>
        <v/>
      </c>
      <c r="DS161" s="124">
        <f>IFERROR(INDEX(DATASHEET!$A$1:$GG$231,MATCH(L3VA!$A161,DATASHEET!$A$1:$A$231,0),MATCH(L3VA!DT$2,DATASHEET!$A$1:$GG$1,0)),"")</f>
        <v>0</v>
      </c>
      <c r="DT161" s="105" t="str">
        <f>IF(VLOOKUP(L3VA!$A161,DATASHEET!$A$2:$EW$231,117,FALSE)="","",VLOOKUP(L3VA!$A161,DATASHEET!$A$2:$EW$231,117,FALSE))</f>
        <v/>
      </c>
      <c r="DU161" s="105" t="str">
        <f t="shared" si="168"/>
        <v/>
      </c>
      <c r="DV161" s="106" t="str">
        <f>IF(ISBLANK(DATASHEET!DW149),"",DATASHEET!DW149)</f>
        <v/>
      </c>
      <c r="DW161" s="107" t="str">
        <f>IF(ISBLANK(DATASHEET!DX149),"",DATASHEET!DX149)</f>
        <v/>
      </c>
      <c r="DX161" s="123" t="str">
        <f t="shared" si="169"/>
        <v/>
      </c>
      <c r="DY161" s="124" t="str">
        <f>IFERROR(INDEX(DATASHEET!$A$1:$GG$231,MATCH(L3VA!$A161,DATASHEET!$A$1:$A$231,0),MATCH(L3VA!DZ$2,DATASHEET!$A$1:$GG$1,0)),"")</f>
        <v/>
      </c>
      <c r="DZ161" s="105" t="str">
        <f>IF(VLOOKUP(L3VA!$A161,DATASHEET!$A$2:$EW$231,122,FALSE)="","",VLOOKUP(L3VA!$A161,DATASHEET!$A$2:$EW$231,122,FALSE))</f>
        <v/>
      </c>
      <c r="EA161" s="105" t="str">
        <f t="shared" si="170"/>
        <v/>
      </c>
      <c r="EB161" s="106" t="str">
        <f>IF(ISBLANK(DATASHEET!EB149),"",DATASHEET!EB149)</f>
        <v/>
      </c>
      <c r="EC161" s="107" t="str">
        <f>IF(ISBLANK(DATASHEET!EC149),"",DATASHEET!EC149)</f>
        <v/>
      </c>
      <c r="ED161" s="123" t="str">
        <f t="shared" si="171"/>
        <v/>
      </c>
      <c r="EE161" s="124">
        <f>IFERROR(INDEX(DATASHEET!$A$1:$GG$231,MATCH(L3VA!$A161,DATASHEET!$A$1:$A$231,0),MATCH(L3VA!EF$2,DATASHEET!$A$1:$GG$1,0)),"")</f>
        <v>0</v>
      </c>
      <c r="EF161" s="105" t="str">
        <f>IF(VLOOKUP(L3VA!$A161,DATASHEET!$A$2:$EW$231,127,FALSE)="","",VLOOKUP(L3VA!$A161,DATASHEET!$A$2:$EW$231,127,FALSE))</f>
        <v/>
      </c>
      <c r="EG161" s="105" t="str">
        <f t="shared" si="172"/>
        <v/>
      </c>
      <c r="EH161" s="106" t="str">
        <f>IF(ISBLANK(DATASHEET!EG149),"",DATASHEET!EG149)</f>
        <v/>
      </c>
      <c r="EI161" s="107" t="str">
        <f>IF(ISBLANK(DATASHEET!EH149),"",DATASHEET!EH149)</f>
        <v/>
      </c>
      <c r="EJ161" s="123" t="str">
        <f t="shared" si="173"/>
        <v/>
      </c>
      <c r="EK161" s="124">
        <f>IFERROR(INDEX(DATASHEET!$A$1:$GG$231,MATCH(L3VA!$A161,DATASHEET!$A$1:$A$231,0),MATCH(L3VA!EL$2,DATASHEET!$A$1:$GG$1,0)),"")</f>
        <v>0</v>
      </c>
      <c r="EL161" s="105" t="str">
        <f>IF(VLOOKUP(L3VA!$A161,DATASHEET!$A$2:$EW$231,132,FALSE)="","",VLOOKUP(L3VA!$A161,DATASHEET!$A$2:$EW$231,132,FALSE))</f>
        <v/>
      </c>
      <c r="EM161" s="105" t="str">
        <f t="shared" si="174"/>
        <v/>
      </c>
      <c r="EN161" s="106" t="str">
        <f>IF(ISBLANK(DATASHEET!EL149),"",DATASHEET!EL149)</f>
        <v/>
      </c>
      <c r="EO161" s="107" t="str">
        <f>IF(ISBLANK(DATASHEET!EM149),"",DATASHEET!EM149)</f>
        <v/>
      </c>
      <c r="EP161" s="123" t="str">
        <f t="shared" si="175"/>
        <v/>
      </c>
      <c r="EQ161" s="124">
        <f>IFERROR(INDEX(DATASHEET!$A$1:$GG$231,MATCH(L3VA!$A161,DATASHEET!$A$1:$A$231,0),MATCH(L3VA!ER$2,DATASHEET!$A$1:$GG$1,0)),"")</f>
        <v>0</v>
      </c>
      <c r="ER161" s="105" t="str">
        <f>IF(VLOOKUP(L3VA!$A161,DATASHEET!$A$2:$EW$231,137,FALSE)="","",VLOOKUP(L3VA!$A161,DATASHEET!$A$2:$EW$231,137,FALSE))</f>
        <v/>
      </c>
      <c r="ES161" s="105" t="str">
        <f t="shared" si="176"/>
        <v/>
      </c>
      <c r="ET161" s="106" t="str">
        <f>IF(ISBLANK(DATASHEET!EQ149),"",DATASHEET!EQ149)</f>
        <v>AWIL</v>
      </c>
      <c r="EU161" s="107" t="str">
        <f>IF(ISBLANK(DATASHEET!ER149),"",DATASHEET!ER149)</f>
        <v>12B-PY-8</v>
      </c>
      <c r="EV161" s="123" t="str">
        <f t="shared" si="177"/>
        <v/>
      </c>
      <c r="EW161" s="124">
        <f>IFERROR(INDEX(DATASHEET!$A$1:$GG$231,MATCH(L3VA!$A161,DATASHEET!$A$1:$A$231,0),MATCH(L3VA!EX$2,DATASHEET!$A$1:$GG$1,0)),"")</f>
        <v>0</v>
      </c>
      <c r="EX161" s="105" t="str">
        <f>IF(VLOOKUP(L3VA!$A161,DATASHEET!$A$2:$EW$231,142,FALSE)="","",VLOOKUP(L3VA!$A161,DATASHEET!$A$2:$EW$231,142,FALSE))</f>
        <v/>
      </c>
      <c r="EY161" s="105" t="str">
        <f t="shared" si="178"/>
        <v/>
      </c>
      <c r="EZ161" s="106" t="str">
        <f>IF(ISBLANK(DATASHEET!EV149),"",DATASHEET!EV149)</f>
        <v/>
      </c>
      <c r="FA161" s="107" t="str">
        <f>IF(ISBLANK(DATASHEET!EW149),"",DATASHEET!EW149)</f>
        <v/>
      </c>
      <c r="FB161" s="123" t="str">
        <f t="shared" si="179"/>
        <v/>
      </c>
      <c r="FC161" s="124">
        <f>IFERROR(INDEX(DATASHEET!$A$1:$GG$231,MATCH(L3VA!$A161,DATASHEET!$A$1:$A$231,0),MATCH(L3VA!FD$2,DATASHEET!$A$1:$GG$1,0)),"")</f>
        <v>0</v>
      </c>
      <c r="FD161" s="105" t="str">
        <f>IF(VLOOKUP(L3VA!$A161,DATASHEET!$A$2:$FW$231,147,FALSE)="","",VLOOKUP(L3VA!$A161,DATASHEET!$A$2:$FW$231,147,FALSE))</f>
        <v>AWIL</v>
      </c>
      <c r="FE161" s="105" t="str">
        <f t="shared" si="180"/>
        <v/>
      </c>
      <c r="FF161" s="106" t="str">
        <f>IF(ISBLANK(DATASHEET!FA149),"",DATASHEET!FA149)</f>
        <v/>
      </c>
      <c r="FG161" s="107" t="str">
        <f>IF(ISBLANK(DATASHEET!FB149),"",DATASHEET!FB149)</f>
        <v/>
      </c>
    </row>
    <row r="162" spans="1:163" x14ac:dyDescent="0.25">
      <c r="A162" s="354">
        <f>DATASHEET!A150</f>
        <v>150807</v>
      </c>
      <c r="B162" s="42" t="str">
        <f>DATASHEET!B150</f>
        <v>MUSIE, Abel</v>
      </c>
      <c r="C162" s="109" t="str">
        <f>DATASHEET!C150</f>
        <v>12KD</v>
      </c>
      <c r="D162" s="110" t="str">
        <f>DATASHEET!D150</f>
        <v>M</v>
      </c>
      <c r="E162" s="110" t="str">
        <f>IFERROR(VLOOKUP(A162,'[5]Y12 Students'!$E$3:$I$271,5,FALSE),"")</f>
        <v>INTERNAL</v>
      </c>
      <c r="F162" s="110" t="str">
        <f>DATASHEET!E150</f>
        <v>Y</v>
      </c>
      <c r="G162" s="110" t="str">
        <f>DATASHEET!F150</f>
        <v>Other Black African</v>
      </c>
      <c r="H162" s="110" t="str">
        <f>DATASHEET!G150</f>
        <v>N</v>
      </c>
      <c r="I162" s="110" t="str">
        <f>DATASHEET!H150</f>
        <v>N</v>
      </c>
      <c r="J162" s="111" t="str">
        <f>DATASHEET!J150</f>
        <v>6.25+ (B/A)</v>
      </c>
      <c r="K162" s="104" t="str">
        <f t="shared" si="129"/>
        <v/>
      </c>
      <c r="L162" s="104" t="str">
        <f t="shared" si="130"/>
        <v/>
      </c>
      <c r="M162" s="336" t="str">
        <f>IF(COUNT(L3VA!$N162,L3VA!$Z162,L3VA!$T162,L3VA!$AF162,L3VA!$AX162,L3VA!$AR162,L3VA!$BJ162,L3VA!$BD162,L3VA!$BP162,L3VA!#REF!,L3VA!$AL162,L3VA!$BV162,L3VA!$CH162,L3VA!$CZ162,L3VA!$CN162,L3VA!$DF162,L3VA!$CB162,L3VA!#REF!,L3VA!$DR162,L3VA!$DX162,L3VA!$ED162,L3VA!$EJ162,L3VA!$EP162,L3VA!$EV162,L3VA!$FB162,L3VA!$DL162)=0,"",AVERAGE(N162,Z162,T162,AF162,AL162,AX162,AR162,BJ162,BD162,BP162,BV162,CH162,CZ162,CN162,DF162,CB162,DR162,DX162,ED162,EJ162,EP162,EV162,FB162,DL162))</f>
        <v/>
      </c>
      <c r="N162" s="123" t="str">
        <f t="shared" si="133"/>
        <v/>
      </c>
      <c r="O162" s="124">
        <f>IFERROR(INDEX(DATASHEET!$A$1:$GG$231,MATCH(L3VA!$A162,DATASHEET!$A$1:$A$231,0),MATCH(L3VA!P$2,DATASHEET!$A$1:$GG$1,0)),"")</f>
        <v>0</v>
      </c>
      <c r="P162" s="105">
        <f>IF(VLOOKUP(L3VA!$A162,DATASHEET!$A$2:$EW$231,22,FALSE)="","",VLOOKUP(L3VA!$A162,DATASHEET!$A$2:$EW$231,22,FALSE))</f>
        <v>0</v>
      </c>
      <c r="Q162" s="105" t="str">
        <f t="shared" si="134"/>
        <v/>
      </c>
      <c r="R162" s="106" t="str">
        <f>IF(ISBLANK(DATASHEET!AF150),"",DATASHEET!AF150)</f>
        <v/>
      </c>
      <c r="S162" s="107" t="str">
        <f>IF(ISBLANK(DATASHEET!AG150),"",DATASHEET!AG150)</f>
        <v/>
      </c>
      <c r="T162" s="123" t="str">
        <f t="shared" si="135"/>
        <v/>
      </c>
      <c r="U162" s="124">
        <f>IFERROR(INDEX(DATASHEET!$A$1:$GG$231,MATCH(L3VA!$A162,DATASHEET!$A$1:$A$231,0),MATCH(L3VA!V$2,DATASHEET!$A$1:$GG$1,0)),"")</f>
        <v>0</v>
      </c>
      <c r="V162" s="105">
        <f>IF(VLOOKUP(L3VA!$A162,DATASHEET!$A$2:$EW$231,27,FALSE)="","",VLOOKUP(L3VA!$A162,DATASHEET!$A$2:$EW$231,27,FALSE))</f>
        <v>0</v>
      </c>
      <c r="W162" s="105" t="str">
        <f t="shared" si="136"/>
        <v/>
      </c>
      <c r="X162" s="106" t="str">
        <f>IF(ISBLANK(DATASHEET!AK150),"",DATASHEET!AK150)</f>
        <v>RAB</v>
      </c>
      <c r="Y162" s="107" t="str">
        <f>IF(ISBLANK(DATASHEET!AL150),"",DATASHEET!AL150)</f>
        <v>12B-BI-1</v>
      </c>
      <c r="Z162" s="123" t="str">
        <f t="shared" si="137"/>
        <v/>
      </c>
      <c r="AA162" s="124">
        <f>IFERROR(INDEX(DATASHEET!$A$1:$GG$231,MATCH(L3VA!$A162,DATASHEET!$A$1:$A$231,0),MATCH(L3VA!AB$2,DATASHEET!$A$1:$GG$1,0)),"")</f>
        <v>0</v>
      </c>
      <c r="AB162" s="105" t="str">
        <f>IF(VLOOKUP(L3VA!$A162,DATASHEET!$A$2:$EW$231,32,FALSE)="","",VLOOKUP(L3VA!$A162,DATASHEET!$A$2:$EW$231,32,FALSE))</f>
        <v/>
      </c>
      <c r="AC162" s="105" t="str">
        <f t="shared" si="138"/>
        <v/>
      </c>
      <c r="AD162" s="106" t="str">
        <f>IF(ISBLANK(DATASHEET!AP150),"",DATASHEET!AP150)</f>
        <v/>
      </c>
      <c r="AE162" s="107" t="str">
        <f>IF(ISBLANK(DATASHEET!AQ150),"",DATASHEET!AQ150)</f>
        <v/>
      </c>
      <c r="AF162" s="123" t="str">
        <f t="shared" si="139"/>
        <v/>
      </c>
      <c r="AG162" s="124">
        <f>IFERROR(INDEX(DATASHEET!$A$1:$GG$231,MATCH(L3VA!$A162,DATASHEET!$A$1:$A$231,0),MATCH(L3VA!AH$2,DATASHEET!$A$1:$GG$1,0)),"")</f>
        <v>0</v>
      </c>
      <c r="AH162" s="105" t="str">
        <f>IF(VLOOKUP(L3VA!$A162,DATASHEET!$A$2:$EW$231,37,FALSE)="","",VLOOKUP(L3VA!$A162,DATASHEET!$A$2:$EW$231,37,FALSE))</f>
        <v>RAB</v>
      </c>
      <c r="AI162" s="105" t="str">
        <f t="shared" si="140"/>
        <v/>
      </c>
      <c r="AJ162" s="106" t="str">
        <f>IF(ISBLANK(DATASHEET!AU150),"",DATASHEET!AU150)</f>
        <v/>
      </c>
      <c r="AK162" s="107" t="str">
        <f>IF(ISBLANK(DATASHEET!AV150),"",DATASHEET!AV150)</f>
        <v/>
      </c>
      <c r="AL162" s="123" t="str">
        <f t="shared" si="141"/>
        <v/>
      </c>
      <c r="AM162" s="124">
        <f>IFERROR(INDEX(DATASHEET!$A$1:$GG$231,MATCH(L3VA!$A162,DATASHEET!$A$1:$A$231,0),MATCH(L3VA!AN$2,DATASHEET!$A$1:$GG$1,0)),"")</f>
        <v>0</v>
      </c>
      <c r="AN162" s="105" t="str">
        <f>IF(VLOOKUP(L3VA!$A162,DATASHEET!$A$2:$EW$231,42,FALSE)="","",VLOOKUP(L3VA!$A162,DATASHEET!$A$2:$EW$231,42,FALSE))</f>
        <v/>
      </c>
      <c r="AO162" s="105" t="str">
        <f t="shared" si="142"/>
        <v/>
      </c>
      <c r="AP162" s="106" t="str">
        <f>IF(ISBLANK(DATASHEET!AZ150),"",DATASHEET!AZ150)</f>
        <v/>
      </c>
      <c r="AQ162" s="107" t="str">
        <f>IF(ISBLANK(DATASHEET!BA150),"",DATASHEET!BA150)</f>
        <v/>
      </c>
      <c r="AR162" s="123" t="str">
        <f t="shared" si="143"/>
        <v/>
      </c>
      <c r="AS162" s="124">
        <f>IFERROR(INDEX(DATASHEET!$A$1:$GG$231,MATCH(L3VA!$A162,DATASHEET!$A$1:$A$231,0),MATCH(L3VA!AT$2,DATASHEET!$A$1:$GG$1,0)),"")</f>
        <v>0</v>
      </c>
      <c r="AT162" s="105" t="str">
        <f>IF(VLOOKUP(L3VA!$A162,DATASHEET!$A$2:$EW$231,47,FALSE)="","",VLOOKUP(L3VA!$A162,DATASHEET!$A$2:$EW$231,47,FALSE))</f>
        <v/>
      </c>
      <c r="AU162" s="105" t="str">
        <f t="shared" si="144"/>
        <v/>
      </c>
      <c r="AV162" s="106" t="str">
        <f>IF(ISBLANK(DATASHEET!BE150),"",DATASHEET!BE150)</f>
        <v/>
      </c>
      <c r="AW162" s="107" t="str">
        <f>IF(ISBLANK(DATASHEET!BF150),"",DATASHEET!BF150)</f>
        <v/>
      </c>
      <c r="AX162" s="123" t="str">
        <f t="shared" si="145"/>
        <v/>
      </c>
      <c r="AY162" s="124">
        <f>IFERROR(INDEX(DATASHEET!$A$1:$GG$231,MATCH(L3VA!$A162,DATASHEET!$A$1:$A$231,0),MATCH(L3VA!AZ$2,DATASHEET!$A$1:$GG$1,0)),"")</f>
        <v>0</v>
      </c>
      <c r="AZ162" s="105" t="str">
        <f>IF(VLOOKUP(L3VA!$A162,DATASHEET!$A$2:$EW$231,52,FALSE)="","",VLOOKUP(L3VA!$A162,DATASHEET!$A$2:$EW$231,52,FALSE))</f>
        <v/>
      </c>
      <c r="BA162" s="105" t="str">
        <f t="shared" si="146"/>
        <v/>
      </c>
      <c r="BB162" s="106" t="str">
        <f>IF(ISBLANK(DATASHEET!BJ150),"",DATASHEET!BJ150)</f>
        <v/>
      </c>
      <c r="BC162" s="107" t="str">
        <f>IF(ISBLANK(DATASHEET!BK150),"",DATASHEET!BK150)</f>
        <v/>
      </c>
      <c r="BD162" s="123" t="str">
        <f t="shared" si="147"/>
        <v/>
      </c>
      <c r="BE162" s="124">
        <f>IFERROR(INDEX(DATASHEET!$A$1:$GG$231,MATCH(L3VA!$A162,DATASHEET!$A$1:$A$231,0),MATCH(L3VA!BF$2,DATASHEET!$A$1:$GG$1,0)),"")</f>
        <v>0</v>
      </c>
      <c r="BF162" s="105" t="str">
        <f>IF(VLOOKUP(L3VA!$A162,DATASHEET!$A$2:$EW$231,57,FALSE)="","",VLOOKUP(L3VA!$A162,DATASHEET!$A$2:$EW$231,57,FALSE))</f>
        <v/>
      </c>
      <c r="BG162" s="105" t="str">
        <f t="shared" si="148"/>
        <v/>
      </c>
      <c r="BH162" s="106" t="str">
        <f>IF(ISBLANK(DATASHEET!BO150),"",DATASHEET!BO150)</f>
        <v>DHO</v>
      </c>
      <c r="BI162" s="107" t="str">
        <f>IF(ISBLANK(DATASHEET!BP150),"",DATASHEET!BP150)</f>
        <v>12E-EC-2</v>
      </c>
      <c r="BJ162" s="123" t="str">
        <f t="shared" si="149"/>
        <v/>
      </c>
      <c r="BK162" s="124">
        <f>IFERROR(INDEX(DATASHEET!$A$1:$GG$231,MATCH(L3VA!$A162,DATASHEET!$A$1:$A$231,0),MATCH(L3VA!BL$2,DATASHEET!$A$1:$GG$1,0)),"")</f>
        <v>0</v>
      </c>
      <c r="BL162" s="105" t="str">
        <f>IF(VLOOKUP(L3VA!$A162,DATASHEET!$A$2:$EW$231,62,FALSE)="","",VLOOKUP(L3VA!$A162,DATASHEET!$A$2:$EW$231,62,FALSE))</f>
        <v/>
      </c>
      <c r="BM162" s="105" t="str">
        <f t="shared" si="150"/>
        <v/>
      </c>
      <c r="BN162" s="106" t="str">
        <f>IF(ISBLANK(DATASHEET!BT150),"",DATASHEET!BT150)</f>
        <v/>
      </c>
      <c r="BO162" s="107" t="str">
        <f>IF(ISBLANK(DATASHEET!BU150),"",DATASHEET!BU150)</f>
        <v/>
      </c>
      <c r="BP162" s="123" t="str">
        <f t="shared" si="151"/>
        <v/>
      </c>
      <c r="BQ162" s="124">
        <f>IFERROR(INDEX(DATASHEET!$A$1:$GG$231,MATCH(L3VA!$A162,DATASHEET!$A$1:$A$231,0),MATCH(L3VA!BR$2,DATASHEET!$A$1:$GG$1,0)),"")</f>
        <v>0</v>
      </c>
      <c r="BR162" s="105" t="str">
        <f>IF(VLOOKUP(L3VA!$A162,DATASHEET!$A$2:$EW$231,67,FALSE)="","",VLOOKUP(L3VA!$A162,DATASHEET!$A$2:$EW$231,67,FALSE))</f>
        <v>DHO</v>
      </c>
      <c r="BS162" s="105" t="str">
        <f t="shared" si="152"/>
        <v/>
      </c>
      <c r="BT162" s="106" t="str">
        <f>IF(ISBLANK(DATASHEET!BY150),"",DATASHEET!BY150)</f>
        <v/>
      </c>
      <c r="BU162" s="107" t="str">
        <f>IF(ISBLANK(DATASHEET!BZ150),"",DATASHEET!BZ150)</f>
        <v/>
      </c>
      <c r="BV162" s="123" t="str">
        <f t="shared" si="153"/>
        <v/>
      </c>
      <c r="BW162" s="124">
        <f>IFERROR(INDEX(DATASHEET!$A$1:$GG$231,MATCH(L3VA!$A162,DATASHEET!$A$1:$A$231,0),MATCH(L3VA!BX$2,DATASHEET!$A$1:$GG$1,0)),"")</f>
        <v>0</v>
      </c>
      <c r="BX162" s="105" t="str">
        <f>IF(VLOOKUP(L3VA!$A162,DATASHEET!$A$2:$EW$231,77,FALSE)="","",VLOOKUP(L3VA!$A162,DATASHEET!$A$2:$EW$231,77,FALSE))</f>
        <v/>
      </c>
      <c r="BY162" s="105" t="str">
        <f t="shared" si="154"/>
        <v/>
      </c>
      <c r="BZ162" s="106" t="str">
        <f>IF(ISBLANK(DATASHEET!CI150),"",DATASHEET!CI150)</f>
        <v/>
      </c>
      <c r="CA162" s="107" t="str">
        <f>IF(ISBLANK(DATASHEET!CJ150),"",DATASHEET!CJ150)</f>
        <v/>
      </c>
      <c r="CB162" s="123" t="str">
        <f t="shared" si="155"/>
        <v/>
      </c>
      <c r="CC162" s="124">
        <f>IFERROR(INDEX(DATASHEET!$A$1:$GG$231,MATCH(L3VA!$A162,DATASHEET!$A$1:$A$231,0),MATCH(L3VA!CD$2,DATASHEET!$A$1:$GG$1,0)),"")</f>
        <v>0</v>
      </c>
      <c r="CD162" s="105" t="str">
        <f>IF(VLOOKUP(L3VA!$A162,DATASHEET!$A$2:$EW$231,82,FALSE)="","",VLOOKUP(L3VA!$A162,DATASHEET!$A$2:$EW$231,82,FALSE))</f>
        <v>FG</v>
      </c>
      <c r="CE162" s="105" t="str">
        <f t="shared" si="156"/>
        <v/>
      </c>
      <c r="CF162" s="106" t="str">
        <f>IF(ISBLANK(DATASHEET!CN150),"",DATASHEET!CN150)</f>
        <v/>
      </c>
      <c r="CG162" s="107" t="str">
        <f>IF(ISBLANK(DATASHEET!CO150),"",DATASHEET!CO150)</f>
        <v/>
      </c>
      <c r="CH162" s="123" t="str">
        <f t="shared" si="157"/>
        <v/>
      </c>
      <c r="CI162" s="124">
        <f>IFERROR(INDEX(DATASHEET!$A$1:$GG$231,MATCH(L3VA!$A162,DATASHEET!$A$1:$A$231,0),MATCH(L3VA!CJ$2,DATASHEET!$A$1:$GG$1,0)),"")</f>
        <v>0</v>
      </c>
      <c r="CJ162" s="105" t="str">
        <f>IF(VLOOKUP(L3VA!$A162,DATASHEET!$A$2:$EW$231,87,FALSE)="","",VLOOKUP(L3VA!$A162,DATASHEET!$A$2:$EW$231,87,FALSE))</f>
        <v/>
      </c>
      <c r="CK162" s="105" t="str">
        <f t="shared" si="131"/>
        <v/>
      </c>
      <c r="CL162" s="106" t="str">
        <f>IF(ISBLANK(DATASHEET!CS150),"",DATASHEET!CS150)</f>
        <v/>
      </c>
      <c r="CM162" s="107" t="str">
        <f>IF(ISBLANK(DATASHEET!CT150),"",DATASHEET!CT150)</f>
        <v/>
      </c>
      <c r="CN162" s="123" t="str">
        <f t="shared" si="158"/>
        <v/>
      </c>
      <c r="CO162" s="124">
        <f>IFERROR(INDEX(DATASHEET!$A$1:$GG$231,MATCH(L3VA!$A162,DATASHEET!$A$1:$A$231,0),MATCH(L3VA!CP$2,DATASHEET!$A$1:$GG$1,0)),"")</f>
        <v>0</v>
      </c>
      <c r="CP162" s="105" t="str">
        <f>IF(VLOOKUP(L3VA!$A162,DATASHEET!$A$2:$EW$231,92,FALSE)="","",VLOOKUP(L3VA!$A162,DATASHEET!$A$2:$EW$231,92,FALSE))</f>
        <v/>
      </c>
      <c r="CQ162" s="105" t="str">
        <f t="shared" si="159"/>
        <v/>
      </c>
      <c r="CR162" s="106" t="str">
        <f>IF(ISBLANK(DATASHEET!CX150),"",DATASHEET!CX150)</f>
        <v/>
      </c>
      <c r="CS162" s="107" t="str">
        <f>IF(ISBLANK(DATASHEET!CY150),"",DATASHEET!CY150)</f>
        <v/>
      </c>
      <c r="CT162" s="123" t="str">
        <f t="shared" si="160"/>
        <v/>
      </c>
      <c r="CU162" s="124">
        <f>IFERROR(INDEX(DATASHEET!$A$1:$GG$231,MATCH(L3VA!$A162,DATASHEET!$A$1:$A$231,0),MATCH(L3VA!CV$2,DATASHEET!$A$1:$GG$1,0)),"")</f>
        <v>0</v>
      </c>
      <c r="CV162" s="105" t="str">
        <f>IF(VLOOKUP(L3VA!$A162,DATASHEET!$A$2:$EW$231,107,FALSE)="","",VLOOKUP(L3VA!$A162,DATASHEET!$A$2:$EW$231,107,FALSE))</f>
        <v/>
      </c>
      <c r="CW162" s="105" t="str">
        <f t="shared" si="161"/>
        <v/>
      </c>
      <c r="CX162" s="106" t="str">
        <f>IF(ISBLANK(DATASHEET!DC150),"",DATASHEET!DC150)</f>
        <v/>
      </c>
      <c r="CY162" s="107" t="str">
        <f>IF(ISBLANK(DATASHEET!DD150),"",DATASHEET!DD150)</f>
        <v/>
      </c>
      <c r="CZ162" s="123" t="str">
        <f t="shared" si="162"/>
        <v/>
      </c>
      <c r="DA162" s="124">
        <f>IFERROR(INDEX(DATASHEET!$A$1:$GG$231,MATCH(L3VA!$A162,DATASHEET!$A$1:$A$231,0),MATCH(L3VA!DB$2,DATASHEET!$A$1:$GG$1,0)),"")</f>
        <v>0</v>
      </c>
      <c r="DB162" s="105" t="str">
        <f>IF(VLOOKUP(L3VA!$A162,DATASHEET!$A$2:$EW$231,97,FALSE)="","",VLOOKUP(L3VA!$A162,DATASHEET!$A$2:$EW$231,97,FALSE))</f>
        <v/>
      </c>
      <c r="DC162" s="105" t="str">
        <f t="shared" si="163"/>
        <v/>
      </c>
      <c r="DD162" s="106" t="str">
        <f>IF(ISBLANK(DATASHEET!DH150),"",DATASHEET!DH150)</f>
        <v/>
      </c>
      <c r="DE162" s="107" t="str">
        <f>IF(ISBLANK(DATASHEET!DI150),"",DATASHEET!DI150)</f>
        <v/>
      </c>
      <c r="DF162" s="123" t="str">
        <f t="shared" si="164"/>
        <v/>
      </c>
      <c r="DG162" s="124">
        <f>IFERROR(INDEX(DATASHEET!$A$1:$GG$231,MATCH(L3VA!$A162,DATASHEET!$A$1:$A$231,0),MATCH(L3VA!DH$2,DATASHEET!$A$1:$GG$1,0)),"")</f>
        <v>0</v>
      </c>
      <c r="DH162" s="105" t="str">
        <f>IF(VLOOKUP(L3VA!$A162,DATASHEET!$A$2:$EW$231,102,FALSE)="","",VLOOKUP(L3VA!$A162,DATASHEET!$A$2:$EW$231,102,FALSE))</f>
        <v/>
      </c>
      <c r="DI162" s="105" t="str">
        <f t="shared" si="165"/>
        <v/>
      </c>
      <c r="DJ162" s="106" t="str">
        <f>IF(ISBLANK(DATASHEET!DM150),"",DATASHEET!DM150)</f>
        <v>JQ</v>
      </c>
      <c r="DK162" s="107" t="str">
        <f>IF(ISBLANK(DATASHEET!DN150),"",DATASHEET!DN150)</f>
        <v>12A-MA-8</v>
      </c>
      <c r="DL162" s="123" t="str">
        <f t="shared" si="166"/>
        <v/>
      </c>
      <c r="DM162" s="124">
        <f>IFERROR(INDEX(DATASHEET!$A$1:$GG$231,MATCH(L3VA!$A162,DATASHEET!$A$1:$A$231,0),MATCH(L3VA!DN$2,DATASHEET!$A$1:$GG$1,0)),"")</f>
        <v>0</v>
      </c>
      <c r="DN162" s="105" t="str">
        <f>IF(VLOOKUP(L3VA!$A162,DATASHEET!$A$2:$FW$231,112,FALSE)="","",VLOOKUP(L3VA!$A162,DATASHEET!$A$2:$FW$231,112,FALSE))</f>
        <v/>
      </c>
      <c r="DO162" s="105" t="str">
        <f t="shared" si="132"/>
        <v/>
      </c>
      <c r="DP162" s="106" t="str">
        <f>IF(ISBLANK(DATASHEET!DR150),"",DATASHEET!DR150)</f>
        <v/>
      </c>
      <c r="DQ162" s="107" t="str">
        <f>IF(ISBLANK(DATASHEET!DS150),"",DATASHEET!DS150)</f>
        <v/>
      </c>
      <c r="DR162" s="123" t="str">
        <f t="shared" si="167"/>
        <v/>
      </c>
      <c r="DS162" s="124">
        <f>IFERROR(INDEX(DATASHEET!$A$1:$GG$231,MATCH(L3VA!$A162,DATASHEET!$A$1:$A$231,0),MATCH(L3VA!DT$2,DATASHEET!$A$1:$GG$1,0)),"")</f>
        <v>0</v>
      </c>
      <c r="DT162" s="105" t="str">
        <f>IF(VLOOKUP(L3VA!$A162,DATASHEET!$A$2:$EW$231,117,FALSE)="","",VLOOKUP(L3VA!$A162,DATASHEET!$A$2:$EW$231,117,FALSE))</f>
        <v>JQ</v>
      </c>
      <c r="DU162" s="105" t="str">
        <f t="shared" si="168"/>
        <v/>
      </c>
      <c r="DV162" s="106" t="str">
        <f>IF(ISBLANK(DATASHEET!DW150),"",DATASHEET!DW150)</f>
        <v/>
      </c>
      <c r="DW162" s="107" t="str">
        <f>IF(ISBLANK(DATASHEET!DX150),"",DATASHEET!DX150)</f>
        <v/>
      </c>
      <c r="DX162" s="123" t="str">
        <f t="shared" si="169"/>
        <v/>
      </c>
      <c r="DY162" s="124" t="str">
        <f>IFERROR(INDEX(DATASHEET!$A$1:$GG$231,MATCH(L3VA!$A162,DATASHEET!$A$1:$A$231,0),MATCH(L3VA!DZ$2,DATASHEET!$A$1:$GG$1,0)),"")</f>
        <v/>
      </c>
      <c r="DZ162" s="105" t="str">
        <f>IF(VLOOKUP(L3VA!$A162,DATASHEET!$A$2:$EW$231,122,FALSE)="","",VLOOKUP(L3VA!$A162,DATASHEET!$A$2:$EW$231,122,FALSE))</f>
        <v/>
      </c>
      <c r="EA162" s="105" t="str">
        <f t="shared" si="170"/>
        <v/>
      </c>
      <c r="EB162" s="106" t="str">
        <f>IF(ISBLANK(DATASHEET!EB150),"",DATASHEET!EB150)</f>
        <v/>
      </c>
      <c r="EC162" s="107" t="str">
        <f>IF(ISBLANK(DATASHEET!EC150),"",DATASHEET!EC150)</f>
        <v/>
      </c>
      <c r="ED162" s="123" t="str">
        <f t="shared" si="171"/>
        <v/>
      </c>
      <c r="EE162" s="124">
        <f>IFERROR(INDEX(DATASHEET!$A$1:$GG$231,MATCH(L3VA!$A162,DATASHEET!$A$1:$A$231,0),MATCH(L3VA!EF$2,DATASHEET!$A$1:$GG$1,0)),"")</f>
        <v>0</v>
      </c>
      <c r="EF162" s="105" t="str">
        <f>IF(VLOOKUP(L3VA!$A162,DATASHEET!$A$2:$EW$231,127,FALSE)="","",VLOOKUP(L3VA!$A162,DATASHEET!$A$2:$EW$231,127,FALSE))</f>
        <v/>
      </c>
      <c r="EG162" s="105" t="str">
        <f t="shared" si="172"/>
        <v/>
      </c>
      <c r="EH162" s="106" t="str">
        <f>IF(ISBLANK(DATASHEET!EG150),"",DATASHEET!EG150)</f>
        <v/>
      </c>
      <c r="EI162" s="107" t="str">
        <f>IF(ISBLANK(DATASHEET!EH150),"",DATASHEET!EH150)</f>
        <v/>
      </c>
      <c r="EJ162" s="123" t="str">
        <f t="shared" si="173"/>
        <v/>
      </c>
      <c r="EK162" s="124">
        <f>IFERROR(INDEX(DATASHEET!$A$1:$GG$231,MATCH(L3VA!$A162,DATASHEET!$A$1:$A$231,0),MATCH(L3VA!EL$2,DATASHEET!$A$1:$GG$1,0)),"")</f>
        <v>0</v>
      </c>
      <c r="EL162" s="105" t="str">
        <f>IF(VLOOKUP(L3VA!$A162,DATASHEET!$A$2:$EW$231,132,FALSE)="","",VLOOKUP(L3VA!$A162,DATASHEET!$A$2:$EW$231,132,FALSE))</f>
        <v/>
      </c>
      <c r="EM162" s="105" t="str">
        <f t="shared" si="174"/>
        <v/>
      </c>
      <c r="EN162" s="106" t="str">
        <f>IF(ISBLANK(DATASHEET!EL150),"",DATASHEET!EL150)</f>
        <v/>
      </c>
      <c r="EO162" s="107" t="str">
        <f>IF(ISBLANK(DATASHEET!EM150),"",DATASHEET!EM150)</f>
        <v/>
      </c>
      <c r="EP162" s="123" t="str">
        <f t="shared" si="175"/>
        <v/>
      </c>
      <c r="EQ162" s="124">
        <f>IFERROR(INDEX(DATASHEET!$A$1:$GG$231,MATCH(L3VA!$A162,DATASHEET!$A$1:$A$231,0),MATCH(L3VA!ER$2,DATASHEET!$A$1:$GG$1,0)),"")</f>
        <v>0</v>
      </c>
      <c r="ER162" s="105" t="str">
        <f>IF(VLOOKUP(L3VA!$A162,DATASHEET!$A$2:$EW$231,137,FALSE)="","",VLOOKUP(L3VA!$A162,DATASHEET!$A$2:$EW$231,137,FALSE))</f>
        <v/>
      </c>
      <c r="ES162" s="105" t="str">
        <f t="shared" si="176"/>
        <v/>
      </c>
      <c r="ET162" s="106" t="str">
        <f>IF(ISBLANK(DATASHEET!EQ150),"",DATASHEET!EQ150)</f>
        <v/>
      </c>
      <c r="EU162" s="107" t="str">
        <f>IF(ISBLANK(DATASHEET!ER150),"",DATASHEET!ER150)</f>
        <v/>
      </c>
      <c r="EV162" s="123" t="str">
        <f t="shared" si="177"/>
        <v/>
      </c>
      <c r="EW162" s="124">
        <f>IFERROR(INDEX(DATASHEET!$A$1:$GG$231,MATCH(L3VA!$A162,DATASHEET!$A$1:$A$231,0),MATCH(L3VA!EX$2,DATASHEET!$A$1:$GG$1,0)),"")</f>
        <v>0</v>
      </c>
      <c r="EX162" s="105" t="str">
        <f>IF(VLOOKUP(L3VA!$A162,DATASHEET!$A$2:$EW$231,142,FALSE)="","",VLOOKUP(L3VA!$A162,DATASHEET!$A$2:$EW$231,142,FALSE))</f>
        <v/>
      </c>
      <c r="EY162" s="105" t="str">
        <f t="shared" si="178"/>
        <v/>
      </c>
      <c r="EZ162" s="106" t="str">
        <f>IF(ISBLANK(DATASHEET!EV150),"",DATASHEET!EV150)</f>
        <v/>
      </c>
      <c r="FA162" s="107" t="str">
        <f>IF(ISBLANK(DATASHEET!EW150),"",DATASHEET!EW150)</f>
        <v/>
      </c>
      <c r="FB162" s="123" t="str">
        <f t="shared" si="179"/>
        <v/>
      </c>
      <c r="FC162" s="124">
        <f>IFERROR(INDEX(DATASHEET!$A$1:$GG$231,MATCH(L3VA!$A162,DATASHEET!$A$1:$A$231,0),MATCH(L3VA!FD$2,DATASHEET!$A$1:$GG$1,0)),"")</f>
        <v>0</v>
      </c>
      <c r="FD162" s="105" t="str">
        <f>IF(VLOOKUP(L3VA!$A162,DATASHEET!$A$2:$FW$231,147,FALSE)="","",VLOOKUP(L3VA!$A162,DATASHEET!$A$2:$FW$231,147,FALSE))</f>
        <v/>
      </c>
      <c r="FE162" s="105" t="str">
        <f t="shared" si="180"/>
        <v/>
      </c>
      <c r="FF162" s="106" t="str">
        <f>IF(ISBLANK(DATASHEET!FA150),"",DATASHEET!FA150)</f>
        <v/>
      </c>
      <c r="FG162" s="107" t="str">
        <f>IF(ISBLANK(DATASHEET!FB150),"",DATASHEET!FB150)</f>
        <v/>
      </c>
    </row>
    <row r="163" spans="1:163" x14ac:dyDescent="0.25">
      <c r="A163" s="354">
        <f>DATASHEET!A151</f>
        <v>150843</v>
      </c>
      <c r="B163" s="42" t="str">
        <f>DATASHEET!B151</f>
        <v>NAVARRO, Monica</v>
      </c>
      <c r="C163" s="109" t="str">
        <f>DATASHEET!C151</f>
        <v>12MP</v>
      </c>
      <c r="D163" s="110" t="str">
        <f>DATASHEET!D151</f>
        <v>F</v>
      </c>
      <c r="E163" s="110" t="str">
        <f>IFERROR(VLOOKUP(A163,'[5]Y12 Students'!$E$3:$I$271,5,FALSE),"")</f>
        <v>INTERNAL</v>
      </c>
      <c r="F163" s="110" t="str">
        <f>DATASHEET!E151</f>
        <v>N</v>
      </c>
      <c r="G163" s="110" t="str">
        <f>DATASHEET!F151</f>
        <v>Any Other Asian Background</v>
      </c>
      <c r="H163" s="110" t="str">
        <f>DATASHEET!G151</f>
        <v>N</v>
      </c>
      <c r="I163" s="110" t="str">
        <f>DATASHEET!H151</f>
        <v>N</v>
      </c>
      <c r="J163" s="111" t="str">
        <f>DATASHEET!J151</f>
        <v>6.25+ (B/A)</v>
      </c>
      <c r="K163" s="104" t="str">
        <f t="shared" si="129"/>
        <v/>
      </c>
      <c r="L163" s="104" t="str">
        <f t="shared" si="130"/>
        <v/>
      </c>
      <c r="M163" s="336" t="str">
        <f>IF(COUNT(L3VA!$N163,L3VA!$Z163,L3VA!$T163,L3VA!$AF163,L3VA!$AX163,L3VA!$AR163,L3VA!$BJ163,L3VA!$BD163,L3VA!$BP163,L3VA!#REF!,L3VA!$AL163,L3VA!$BV163,L3VA!$CH163,L3VA!$CZ163,L3VA!$CN163,L3VA!$DF163,L3VA!$CB163,L3VA!#REF!,L3VA!$DR163,L3VA!$DX163,L3VA!$ED163,L3VA!$EJ163,L3VA!$EP163,L3VA!$EV163,L3VA!$FB163,L3VA!$DL163)=0,"",AVERAGE(N163,Z163,T163,AF163,AL163,AX163,AR163,BJ163,BD163,BP163,BV163,CH163,CZ163,CN163,DF163,CB163,DR163,DX163,ED163,EJ163,EP163,EV163,FB163,DL163))</f>
        <v/>
      </c>
      <c r="N163" s="123" t="str">
        <f t="shared" si="133"/>
        <v/>
      </c>
      <c r="O163" s="124">
        <f>IFERROR(INDEX(DATASHEET!$A$1:$GG$231,MATCH(L3VA!$A163,DATASHEET!$A$1:$A$231,0),MATCH(L3VA!P$2,DATASHEET!$A$1:$GG$1,0)),"")</f>
        <v>0</v>
      </c>
      <c r="P163" s="105">
        <f>IF(VLOOKUP(L3VA!$A163,DATASHEET!$A$2:$EW$231,22,FALSE)="","",VLOOKUP(L3VA!$A163,DATASHEET!$A$2:$EW$231,22,FALSE))</f>
        <v>0</v>
      </c>
      <c r="Q163" s="105" t="str">
        <f t="shared" si="134"/>
        <v/>
      </c>
      <c r="R163" s="106" t="str">
        <f>IF(ISBLANK(DATASHEET!AF151),"",DATASHEET!AF151)</f>
        <v/>
      </c>
      <c r="S163" s="107" t="str">
        <f>IF(ISBLANK(DATASHEET!AG151),"",DATASHEET!AG151)</f>
        <v/>
      </c>
      <c r="T163" s="123" t="str">
        <f t="shared" si="135"/>
        <v/>
      </c>
      <c r="U163" s="124">
        <f>IFERROR(INDEX(DATASHEET!$A$1:$GG$231,MATCH(L3VA!$A163,DATASHEET!$A$1:$A$231,0),MATCH(L3VA!V$2,DATASHEET!$A$1:$GG$1,0)),"")</f>
        <v>0</v>
      </c>
      <c r="V163" s="105">
        <f>IF(VLOOKUP(L3VA!$A163,DATASHEET!$A$2:$EW$231,27,FALSE)="","",VLOOKUP(L3VA!$A163,DATASHEET!$A$2:$EW$231,27,FALSE))</f>
        <v>0</v>
      </c>
      <c r="W163" s="105" t="str">
        <f t="shared" si="136"/>
        <v/>
      </c>
      <c r="X163" s="106" t="str">
        <f>IF(ISBLANK(DATASHEET!AK151),"",DATASHEET!AK151)</f>
        <v>MM</v>
      </c>
      <c r="Y163" s="107" t="str">
        <f>IF(ISBLANK(DATASHEET!AL151),"",DATASHEET!AL151)</f>
        <v>12C-BI-10</v>
      </c>
      <c r="Z163" s="123" t="str">
        <f t="shared" si="137"/>
        <v/>
      </c>
      <c r="AA163" s="124">
        <f>IFERROR(INDEX(DATASHEET!$A$1:$GG$231,MATCH(L3VA!$A163,DATASHEET!$A$1:$A$231,0),MATCH(L3VA!AB$2,DATASHEET!$A$1:$GG$1,0)),"")</f>
        <v>0</v>
      </c>
      <c r="AB163" s="105" t="str">
        <f>IF(VLOOKUP(L3VA!$A163,DATASHEET!$A$2:$EW$231,32,FALSE)="","",VLOOKUP(L3VA!$A163,DATASHEET!$A$2:$EW$231,32,FALSE))</f>
        <v/>
      </c>
      <c r="AC163" s="105" t="str">
        <f t="shared" si="138"/>
        <v/>
      </c>
      <c r="AD163" s="106" t="str">
        <f>IF(ISBLANK(DATASHEET!AP151),"",DATASHEET!AP151)</f>
        <v/>
      </c>
      <c r="AE163" s="107" t="str">
        <f>IF(ISBLANK(DATASHEET!AQ151),"",DATASHEET!AQ151)</f>
        <v/>
      </c>
      <c r="AF163" s="123" t="str">
        <f t="shared" si="139"/>
        <v/>
      </c>
      <c r="AG163" s="124">
        <f>IFERROR(INDEX(DATASHEET!$A$1:$GG$231,MATCH(L3VA!$A163,DATASHEET!$A$1:$A$231,0),MATCH(L3VA!AH$2,DATASHEET!$A$1:$GG$1,0)),"")</f>
        <v>0</v>
      </c>
      <c r="AH163" s="105" t="str">
        <f>IF(VLOOKUP(L3VA!$A163,DATASHEET!$A$2:$EW$231,37,FALSE)="","",VLOOKUP(L3VA!$A163,DATASHEET!$A$2:$EW$231,37,FALSE))</f>
        <v>MM</v>
      </c>
      <c r="AI163" s="105" t="str">
        <f t="shared" si="140"/>
        <v/>
      </c>
      <c r="AJ163" s="106" t="str">
        <f>IF(ISBLANK(DATASHEET!AU151),"",DATASHEET!AU151)</f>
        <v>KR</v>
      </c>
      <c r="AK163" s="107" t="str">
        <f>IF(ISBLANK(DATASHEET!AV151),"",DATASHEET!AV151)</f>
        <v>12E-CH-1</v>
      </c>
      <c r="AL163" s="123" t="str">
        <f t="shared" si="141"/>
        <v/>
      </c>
      <c r="AM163" s="124">
        <f>IFERROR(INDEX(DATASHEET!$A$1:$GG$231,MATCH(L3VA!$A163,DATASHEET!$A$1:$A$231,0),MATCH(L3VA!AN$2,DATASHEET!$A$1:$GG$1,0)),"")</f>
        <v>0</v>
      </c>
      <c r="AN163" s="105" t="str">
        <f>IF(VLOOKUP(L3VA!$A163,DATASHEET!$A$2:$EW$231,42,FALSE)="","",VLOOKUP(L3VA!$A163,DATASHEET!$A$2:$EW$231,42,FALSE))</f>
        <v/>
      </c>
      <c r="AO163" s="105" t="str">
        <f t="shared" si="142"/>
        <v/>
      </c>
      <c r="AP163" s="106" t="str">
        <f>IF(ISBLANK(DATASHEET!AZ151),"",DATASHEET!AZ151)</f>
        <v/>
      </c>
      <c r="AQ163" s="107" t="str">
        <f>IF(ISBLANK(DATASHEET!BA151),"",DATASHEET!BA151)</f>
        <v/>
      </c>
      <c r="AR163" s="123" t="str">
        <f t="shared" si="143"/>
        <v/>
      </c>
      <c r="AS163" s="124">
        <f>IFERROR(INDEX(DATASHEET!$A$1:$GG$231,MATCH(L3VA!$A163,DATASHEET!$A$1:$A$231,0),MATCH(L3VA!AT$2,DATASHEET!$A$1:$GG$1,0)),"")</f>
        <v>0</v>
      </c>
      <c r="AT163" s="105" t="str">
        <f>IF(VLOOKUP(L3VA!$A163,DATASHEET!$A$2:$EW$231,47,FALSE)="","",VLOOKUP(L3VA!$A163,DATASHEET!$A$2:$EW$231,47,FALSE))</f>
        <v>KR</v>
      </c>
      <c r="AU163" s="105" t="str">
        <f t="shared" si="144"/>
        <v/>
      </c>
      <c r="AV163" s="106" t="str">
        <f>IF(ISBLANK(DATASHEET!BE151),"",DATASHEET!BE151)</f>
        <v/>
      </c>
      <c r="AW163" s="107" t="str">
        <f>IF(ISBLANK(DATASHEET!BF151),"",DATASHEET!BF151)</f>
        <v/>
      </c>
      <c r="AX163" s="123" t="str">
        <f t="shared" si="145"/>
        <v/>
      </c>
      <c r="AY163" s="124">
        <f>IFERROR(INDEX(DATASHEET!$A$1:$GG$231,MATCH(L3VA!$A163,DATASHEET!$A$1:$A$231,0),MATCH(L3VA!AZ$2,DATASHEET!$A$1:$GG$1,0)),"")</f>
        <v>0</v>
      </c>
      <c r="AZ163" s="105" t="str">
        <f>IF(VLOOKUP(L3VA!$A163,DATASHEET!$A$2:$EW$231,52,FALSE)="","",VLOOKUP(L3VA!$A163,DATASHEET!$A$2:$EW$231,52,FALSE))</f>
        <v/>
      </c>
      <c r="BA163" s="105" t="str">
        <f t="shared" si="146"/>
        <v/>
      </c>
      <c r="BB163" s="106" t="str">
        <f>IF(ISBLANK(DATASHEET!BJ151),"",DATASHEET!BJ151)</f>
        <v/>
      </c>
      <c r="BC163" s="107" t="str">
        <f>IF(ISBLANK(DATASHEET!BK151),"",DATASHEET!BK151)</f>
        <v/>
      </c>
      <c r="BD163" s="123" t="str">
        <f t="shared" si="147"/>
        <v/>
      </c>
      <c r="BE163" s="124">
        <f>IFERROR(INDEX(DATASHEET!$A$1:$GG$231,MATCH(L3VA!$A163,DATASHEET!$A$1:$A$231,0),MATCH(L3VA!BF$2,DATASHEET!$A$1:$GG$1,0)),"")</f>
        <v>0</v>
      </c>
      <c r="BF163" s="105" t="str">
        <f>IF(VLOOKUP(L3VA!$A163,DATASHEET!$A$2:$EW$231,57,FALSE)="","",VLOOKUP(L3VA!$A163,DATASHEET!$A$2:$EW$231,57,FALSE))</f>
        <v/>
      </c>
      <c r="BG163" s="105" t="str">
        <f t="shared" si="148"/>
        <v/>
      </c>
      <c r="BH163" s="106" t="str">
        <f>IF(ISBLANK(DATASHEET!BO151),"",DATASHEET!BO151)</f>
        <v>DHO</v>
      </c>
      <c r="BI163" s="107" t="str">
        <f>IF(ISBLANK(DATASHEET!BP151),"",DATASHEET!BP151)</f>
        <v>12A-EC-4</v>
      </c>
      <c r="BJ163" s="123" t="str">
        <f t="shared" si="149"/>
        <v/>
      </c>
      <c r="BK163" s="124">
        <f>IFERROR(INDEX(DATASHEET!$A$1:$GG$231,MATCH(L3VA!$A163,DATASHEET!$A$1:$A$231,0),MATCH(L3VA!BL$2,DATASHEET!$A$1:$GG$1,0)),"")</f>
        <v>0</v>
      </c>
      <c r="BL163" s="105" t="str">
        <f>IF(VLOOKUP(L3VA!$A163,DATASHEET!$A$2:$EW$231,62,FALSE)="","",VLOOKUP(L3VA!$A163,DATASHEET!$A$2:$EW$231,62,FALSE))</f>
        <v/>
      </c>
      <c r="BM163" s="105" t="str">
        <f t="shared" si="150"/>
        <v/>
      </c>
      <c r="BN163" s="106" t="str">
        <f>IF(ISBLANK(DATASHEET!BT151),"",DATASHEET!BT151)</f>
        <v/>
      </c>
      <c r="BO163" s="107" t="str">
        <f>IF(ISBLANK(DATASHEET!BU151),"",DATASHEET!BU151)</f>
        <v/>
      </c>
      <c r="BP163" s="123" t="str">
        <f t="shared" si="151"/>
        <v/>
      </c>
      <c r="BQ163" s="124">
        <f>IFERROR(INDEX(DATASHEET!$A$1:$GG$231,MATCH(L3VA!$A163,DATASHEET!$A$1:$A$231,0),MATCH(L3VA!BR$2,DATASHEET!$A$1:$GG$1,0)),"")</f>
        <v>0</v>
      </c>
      <c r="BR163" s="105" t="str">
        <f>IF(VLOOKUP(L3VA!$A163,DATASHEET!$A$2:$EW$231,67,FALSE)="","",VLOOKUP(L3VA!$A163,DATASHEET!$A$2:$EW$231,67,FALSE))</f>
        <v>DHO</v>
      </c>
      <c r="BS163" s="105" t="str">
        <f t="shared" si="152"/>
        <v/>
      </c>
      <c r="BT163" s="106" t="str">
        <f>IF(ISBLANK(DATASHEET!BY151),"",DATASHEET!BY151)</f>
        <v/>
      </c>
      <c r="BU163" s="107" t="str">
        <f>IF(ISBLANK(DATASHEET!BZ151),"",DATASHEET!BZ151)</f>
        <v/>
      </c>
      <c r="BV163" s="123" t="str">
        <f t="shared" si="153"/>
        <v/>
      </c>
      <c r="BW163" s="124">
        <f>IFERROR(INDEX(DATASHEET!$A$1:$GG$231,MATCH(L3VA!$A163,DATASHEET!$A$1:$A$231,0),MATCH(L3VA!BX$2,DATASHEET!$A$1:$GG$1,0)),"")</f>
        <v>0</v>
      </c>
      <c r="BX163" s="105" t="str">
        <f>IF(VLOOKUP(L3VA!$A163,DATASHEET!$A$2:$EW$231,77,FALSE)="","",VLOOKUP(L3VA!$A163,DATASHEET!$A$2:$EW$231,77,FALSE))</f>
        <v/>
      </c>
      <c r="BY163" s="105" t="str">
        <f t="shared" si="154"/>
        <v/>
      </c>
      <c r="BZ163" s="106" t="str">
        <f>IF(ISBLANK(DATASHEET!CI151),"",DATASHEET!CI151)</f>
        <v/>
      </c>
      <c r="CA163" s="107" t="str">
        <f>IF(ISBLANK(DATASHEET!CJ151),"",DATASHEET!CJ151)</f>
        <v/>
      </c>
      <c r="CB163" s="123" t="str">
        <f t="shared" si="155"/>
        <v/>
      </c>
      <c r="CC163" s="124">
        <f>IFERROR(INDEX(DATASHEET!$A$1:$GG$231,MATCH(L3VA!$A163,DATASHEET!$A$1:$A$231,0),MATCH(L3VA!CD$2,DATASHEET!$A$1:$GG$1,0)),"")</f>
        <v>0</v>
      </c>
      <c r="CD163" s="105" t="str">
        <f>IF(VLOOKUP(L3VA!$A163,DATASHEET!$A$2:$EW$231,82,FALSE)="","",VLOOKUP(L3VA!$A163,DATASHEET!$A$2:$EW$231,82,FALSE))</f>
        <v>JNE</v>
      </c>
      <c r="CE163" s="105" t="str">
        <f t="shared" si="156"/>
        <v/>
      </c>
      <c r="CF163" s="106" t="str">
        <f>IF(ISBLANK(DATASHEET!CN151),"",DATASHEET!CN151)</f>
        <v/>
      </c>
      <c r="CG163" s="107" t="str">
        <f>IF(ISBLANK(DATASHEET!CO151),"",DATASHEET!CO151)</f>
        <v/>
      </c>
      <c r="CH163" s="123" t="str">
        <f t="shared" si="157"/>
        <v/>
      </c>
      <c r="CI163" s="124">
        <f>IFERROR(INDEX(DATASHEET!$A$1:$GG$231,MATCH(L3VA!$A163,DATASHEET!$A$1:$A$231,0),MATCH(L3VA!CJ$2,DATASHEET!$A$1:$GG$1,0)),"")</f>
        <v>0</v>
      </c>
      <c r="CJ163" s="105" t="str">
        <f>IF(VLOOKUP(L3VA!$A163,DATASHEET!$A$2:$EW$231,87,FALSE)="","",VLOOKUP(L3VA!$A163,DATASHEET!$A$2:$EW$231,87,FALSE))</f>
        <v/>
      </c>
      <c r="CK163" s="105" t="str">
        <f t="shared" si="131"/>
        <v/>
      </c>
      <c r="CL163" s="106" t="str">
        <f>IF(ISBLANK(DATASHEET!CS151),"",DATASHEET!CS151)</f>
        <v/>
      </c>
      <c r="CM163" s="107" t="str">
        <f>IF(ISBLANK(DATASHEET!CT151),"",DATASHEET!CT151)</f>
        <v/>
      </c>
      <c r="CN163" s="123" t="str">
        <f t="shared" si="158"/>
        <v/>
      </c>
      <c r="CO163" s="124">
        <f>IFERROR(INDEX(DATASHEET!$A$1:$GG$231,MATCH(L3VA!$A163,DATASHEET!$A$1:$A$231,0),MATCH(L3VA!CP$2,DATASHEET!$A$1:$GG$1,0)),"")</f>
        <v>0</v>
      </c>
      <c r="CP163" s="105" t="str">
        <f>IF(VLOOKUP(L3VA!$A163,DATASHEET!$A$2:$EW$231,92,FALSE)="","",VLOOKUP(L3VA!$A163,DATASHEET!$A$2:$EW$231,92,FALSE))</f>
        <v/>
      </c>
      <c r="CQ163" s="105" t="str">
        <f t="shared" si="159"/>
        <v/>
      </c>
      <c r="CR163" s="106" t="str">
        <f>IF(ISBLANK(DATASHEET!CX151),"",DATASHEET!CX151)</f>
        <v/>
      </c>
      <c r="CS163" s="107" t="str">
        <f>IF(ISBLANK(DATASHEET!CY151),"",DATASHEET!CY151)</f>
        <v/>
      </c>
      <c r="CT163" s="123" t="str">
        <f t="shared" si="160"/>
        <v/>
      </c>
      <c r="CU163" s="124">
        <f>IFERROR(INDEX(DATASHEET!$A$1:$GG$231,MATCH(L3VA!$A163,DATASHEET!$A$1:$A$231,0),MATCH(L3VA!CV$2,DATASHEET!$A$1:$GG$1,0)),"")</f>
        <v>0</v>
      </c>
      <c r="CV163" s="105" t="str">
        <f>IF(VLOOKUP(L3VA!$A163,DATASHEET!$A$2:$EW$231,107,FALSE)="","",VLOOKUP(L3VA!$A163,DATASHEET!$A$2:$EW$231,107,FALSE))</f>
        <v/>
      </c>
      <c r="CW163" s="105" t="str">
        <f t="shared" si="161"/>
        <v/>
      </c>
      <c r="CX163" s="106" t="str">
        <f>IF(ISBLANK(DATASHEET!DC151),"",DATASHEET!DC151)</f>
        <v/>
      </c>
      <c r="CY163" s="107" t="str">
        <f>IF(ISBLANK(DATASHEET!DD151),"",DATASHEET!DD151)</f>
        <v/>
      </c>
      <c r="CZ163" s="123" t="str">
        <f t="shared" si="162"/>
        <v/>
      </c>
      <c r="DA163" s="124">
        <f>IFERROR(INDEX(DATASHEET!$A$1:$GG$231,MATCH(L3VA!$A163,DATASHEET!$A$1:$A$231,0),MATCH(L3VA!DB$2,DATASHEET!$A$1:$GG$1,0)),"")</f>
        <v>0</v>
      </c>
      <c r="DB163" s="105" t="str">
        <f>IF(VLOOKUP(L3VA!$A163,DATASHEET!$A$2:$EW$231,97,FALSE)="","",VLOOKUP(L3VA!$A163,DATASHEET!$A$2:$EW$231,97,FALSE))</f>
        <v/>
      </c>
      <c r="DC163" s="105" t="str">
        <f t="shared" si="163"/>
        <v/>
      </c>
      <c r="DD163" s="106" t="str">
        <f>IF(ISBLANK(DATASHEET!DH151),"",DATASHEET!DH151)</f>
        <v/>
      </c>
      <c r="DE163" s="107" t="str">
        <f>IF(ISBLANK(DATASHEET!DI151),"",DATASHEET!DI151)</f>
        <v/>
      </c>
      <c r="DF163" s="123" t="str">
        <f t="shared" si="164"/>
        <v/>
      </c>
      <c r="DG163" s="124">
        <f>IFERROR(INDEX(DATASHEET!$A$1:$GG$231,MATCH(L3VA!$A163,DATASHEET!$A$1:$A$231,0),MATCH(L3VA!DH$2,DATASHEET!$A$1:$GG$1,0)),"")</f>
        <v>0</v>
      </c>
      <c r="DH163" s="105" t="str">
        <f>IF(VLOOKUP(L3VA!$A163,DATASHEET!$A$2:$EW$231,102,FALSE)="","",VLOOKUP(L3VA!$A163,DATASHEET!$A$2:$EW$231,102,FALSE))</f>
        <v/>
      </c>
      <c r="DI163" s="105" t="str">
        <f t="shared" si="165"/>
        <v/>
      </c>
      <c r="DJ163" s="106" t="str">
        <f>IF(ISBLANK(DATASHEET!DM151),"",DATASHEET!DM151)</f>
        <v/>
      </c>
      <c r="DK163" s="107" t="str">
        <f>IF(ISBLANK(DATASHEET!DN151),"",DATASHEET!DN151)</f>
        <v/>
      </c>
      <c r="DL163" s="123" t="str">
        <f t="shared" si="166"/>
        <v/>
      </c>
      <c r="DM163" s="124">
        <f>IFERROR(INDEX(DATASHEET!$A$1:$GG$231,MATCH(L3VA!$A163,DATASHEET!$A$1:$A$231,0),MATCH(L3VA!DN$2,DATASHEET!$A$1:$GG$1,0)),"")</f>
        <v>0</v>
      </c>
      <c r="DN163" s="105" t="str">
        <f>IF(VLOOKUP(L3VA!$A163,DATASHEET!$A$2:$FW$231,112,FALSE)="","",VLOOKUP(L3VA!$A163,DATASHEET!$A$2:$FW$231,112,FALSE))</f>
        <v/>
      </c>
      <c r="DO163" s="105" t="str">
        <f t="shared" si="132"/>
        <v/>
      </c>
      <c r="DP163" s="106" t="str">
        <f>IF(ISBLANK(DATASHEET!DR151),"",DATASHEET!DR151)</f>
        <v/>
      </c>
      <c r="DQ163" s="107" t="str">
        <f>IF(ISBLANK(DATASHEET!DS151),"",DATASHEET!DS151)</f>
        <v/>
      </c>
      <c r="DR163" s="123" t="str">
        <f t="shared" si="167"/>
        <v/>
      </c>
      <c r="DS163" s="124">
        <f>IFERROR(INDEX(DATASHEET!$A$1:$GG$231,MATCH(L3VA!$A163,DATASHEET!$A$1:$A$231,0),MATCH(L3VA!DT$2,DATASHEET!$A$1:$GG$1,0)),"")</f>
        <v>0</v>
      </c>
      <c r="DT163" s="105" t="str">
        <f>IF(VLOOKUP(L3VA!$A163,DATASHEET!$A$2:$EW$231,117,FALSE)="","",VLOOKUP(L3VA!$A163,DATASHEET!$A$2:$EW$231,117,FALSE))</f>
        <v/>
      </c>
      <c r="DU163" s="105" t="str">
        <f t="shared" si="168"/>
        <v/>
      </c>
      <c r="DV163" s="106" t="str">
        <f>IF(ISBLANK(DATASHEET!DW151),"",DATASHEET!DW151)</f>
        <v/>
      </c>
      <c r="DW163" s="107" t="str">
        <f>IF(ISBLANK(DATASHEET!DX151),"",DATASHEET!DX151)</f>
        <v/>
      </c>
      <c r="DX163" s="123" t="str">
        <f t="shared" si="169"/>
        <v/>
      </c>
      <c r="DY163" s="124" t="str">
        <f>IFERROR(INDEX(DATASHEET!$A$1:$GG$231,MATCH(L3VA!$A163,DATASHEET!$A$1:$A$231,0),MATCH(L3VA!DZ$2,DATASHEET!$A$1:$GG$1,0)),"")</f>
        <v/>
      </c>
      <c r="DZ163" s="105" t="str">
        <f>IF(VLOOKUP(L3VA!$A163,DATASHEET!$A$2:$EW$231,122,FALSE)="","",VLOOKUP(L3VA!$A163,DATASHEET!$A$2:$EW$231,122,FALSE))</f>
        <v/>
      </c>
      <c r="EA163" s="105" t="str">
        <f t="shared" si="170"/>
        <v/>
      </c>
      <c r="EB163" s="106" t="str">
        <f>IF(ISBLANK(DATASHEET!EB151),"",DATASHEET!EB151)</f>
        <v/>
      </c>
      <c r="EC163" s="107" t="str">
        <f>IF(ISBLANK(DATASHEET!EC151),"",DATASHEET!EC151)</f>
        <v/>
      </c>
      <c r="ED163" s="123" t="str">
        <f t="shared" si="171"/>
        <v/>
      </c>
      <c r="EE163" s="124">
        <f>IFERROR(INDEX(DATASHEET!$A$1:$GG$231,MATCH(L3VA!$A163,DATASHEET!$A$1:$A$231,0),MATCH(L3VA!EF$2,DATASHEET!$A$1:$GG$1,0)),"")</f>
        <v>0</v>
      </c>
      <c r="EF163" s="105" t="str">
        <f>IF(VLOOKUP(L3VA!$A163,DATASHEET!$A$2:$EW$231,127,FALSE)="","",VLOOKUP(L3VA!$A163,DATASHEET!$A$2:$EW$231,127,FALSE))</f>
        <v/>
      </c>
      <c r="EG163" s="105" t="str">
        <f t="shared" si="172"/>
        <v/>
      </c>
      <c r="EH163" s="106" t="str">
        <f>IF(ISBLANK(DATASHEET!EG151),"",DATASHEET!EG151)</f>
        <v/>
      </c>
      <c r="EI163" s="107" t="str">
        <f>IF(ISBLANK(DATASHEET!EH151),"",DATASHEET!EH151)</f>
        <v/>
      </c>
      <c r="EJ163" s="123" t="str">
        <f t="shared" si="173"/>
        <v/>
      </c>
      <c r="EK163" s="124">
        <f>IFERROR(INDEX(DATASHEET!$A$1:$GG$231,MATCH(L3VA!$A163,DATASHEET!$A$1:$A$231,0),MATCH(L3VA!EL$2,DATASHEET!$A$1:$GG$1,0)),"")</f>
        <v>0</v>
      </c>
      <c r="EL163" s="105" t="str">
        <f>IF(VLOOKUP(L3VA!$A163,DATASHEET!$A$2:$EW$231,132,FALSE)="","",VLOOKUP(L3VA!$A163,DATASHEET!$A$2:$EW$231,132,FALSE))</f>
        <v/>
      </c>
      <c r="EM163" s="105" t="str">
        <f t="shared" si="174"/>
        <v/>
      </c>
      <c r="EN163" s="106" t="str">
        <f>IF(ISBLANK(DATASHEET!EL151),"",DATASHEET!EL151)</f>
        <v/>
      </c>
      <c r="EO163" s="107" t="str">
        <f>IF(ISBLANK(DATASHEET!EM151),"",DATASHEET!EM151)</f>
        <v/>
      </c>
      <c r="EP163" s="123" t="str">
        <f t="shared" si="175"/>
        <v/>
      </c>
      <c r="EQ163" s="124">
        <f>IFERROR(INDEX(DATASHEET!$A$1:$GG$231,MATCH(L3VA!$A163,DATASHEET!$A$1:$A$231,0),MATCH(L3VA!ER$2,DATASHEET!$A$1:$GG$1,0)),"")</f>
        <v>0</v>
      </c>
      <c r="ER163" s="105" t="str">
        <f>IF(VLOOKUP(L3VA!$A163,DATASHEET!$A$2:$EW$231,137,FALSE)="","",VLOOKUP(L3VA!$A163,DATASHEET!$A$2:$EW$231,137,FALSE))</f>
        <v/>
      </c>
      <c r="ES163" s="105" t="str">
        <f t="shared" si="176"/>
        <v/>
      </c>
      <c r="ET163" s="106" t="str">
        <f>IF(ISBLANK(DATASHEET!EQ151),"",DATASHEET!EQ151)</f>
        <v/>
      </c>
      <c r="EU163" s="107" t="str">
        <f>IF(ISBLANK(DATASHEET!ER151),"",DATASHEET!ER151)</f>
        <v/>
      </c>
      <c r="EV163" s="123" t="str">
        <f t="shared" si="177"/>
        <v/>
      </c>
      <c r="EW163" s="124">
        <f>IFERROR(INDEX(DATASHEET!$A$1:$GG$231,MATCH(L3VA!$A163,DATASHEET!$A$1:$A$231,0),MATCH(L3VA!EX$2,DATASHEET!$A$1:$GG$1,0)),"")</f>
        <v>0</v>
      </c>
      <c r="EX163" s="105" t="str">
        <f>IF(VLOOKUP(L3VA!$A163,DATASHEET!$A$2:$EW$231,142,FALSE)="","",VLOOKUP(L3VA!$A163,DATASHEET!$A$2:$EW$231,142,FALSE))</f>
        <v/>
      </c>
      <c r="EY163" s="105" t="str">
        <f t="shared" si="178"/>
        <v/>
      </c>
      <c r="EZ163" s="106" t="str">
        <f>IF(ISBLANK(DATASHEET!EV151),"",DATASHEET!EV151)</f>
        <v/>
      </c>
      <c r="FA163" s="107" t="str">
        <f>IF(ISBLANK(DATASHEET!EW151),"",DATASHEET!EW151)</f>
        <v/>
      </c>
      <c r="FB163" s="123" t="str">
        <f t="shared" si="179"/>
        <v/>
      </c>
      <c r="FC163" s="124">
        <f>IFERROR(INDEX(DATASHEET!$A$1:$GG$231,MATCH(L3VA!$A163,DATASHEET!$A$1:$A$231,0),MATCH(L3VA!FD$2,DATASHEET!$A$1:$GG$1,0)),"")</f>
        <v>0</v>
      </c>
      <c r="FD163" s="105" t="str">
        <f>IF(VLOOKUP(L3VA!$A163,DATASHEET!$A$2:$FW$231,147,FALSE)="","",VLOOKUP(L3VA!$A163,DATASHEET!$A$2:$FW$231,147,FALSE))</f>
        <v/>
      </c>
      <c r="FE163" s="105" t="str">
        <f t="shared" si="180"/>
        <v/>
      </c>
      <c r="FF163" s="106" t="str">
        <f>IF(ISBLANK(DATASHEET!FA151),"",DATASHEET!FA151)</f>
        <v/>
      </c>
      <c r="FG163" s="107" t="str">
        <f>IF(ISBLANK(DATASHEET!FB151),"",DATASHEET!FB151)</f>
        <v/>
      </c>
    </row>
    <row r="164" spans="1:163" x14ac:dyDescent="0.25">
      <c r="A164" s="354">
        <f>DATASHEET!A152</f>
        <v>150956</v>
      </c>
      <c r="B164" s="42" t="str">
        <f>DATASHEET!B152</f>
        <v>NDERITU, Seth</v>
      </c>
      <c r="C164" s="109" t="str">
        <f>DATASHEET!C152</f>
        <v>12KD</v>
      </c>
      <c r="D164" s="110" t="str">
        <f>DATASHEET!D152</f>
        <v>M</v>
      </c>
      <c r="E164" s="110" t="str">
        <f>IFERROR(VLOOKUP(A164,'[5]Y12 Students'!$E$3:$I$271,5,FALSE),"")</f>
        <v>INTERNAL</v>
      </c>
      <c r="F164" s="110" t="str">
        <f>DATASHEET!E152</f>
        <v>N</v>
      </c>
      <c r="G164" s="110" t="str">
        <f>DATASHEET!F152</f>
        <v>Other Black African</v>
      </c>
      <c r="H164" s="110" t="str">
        <f>DATASHEET!G152</f>
        <v>N</v>
      </c>
      <c r="I164" s="110" t="str">
        <f>DATASHEET!H152</f>
        <v>N</v>
      </c>
      <c r="J164" s="111" t="str">
        <f>DATASHEET!J152</f>
        <v>2.5+ (D/C)</v>
      </c>
      <c r="K164" s="104" t="str">
        <f t="shared" si="129"/>
        <v/>
      </c>
      <c r="L164" s="104" t="str">
        <f t="shared" si="130"/>
        <v/>
      </c>
      <c r="M164" s="336" t="str">
        <f>IF(COUNT(L3VA!$N164,L3VA!$Z164,L3VA!$T164,L3VA!$AF164,L3VA!$AX164,L3VA!$AR164,L3VA!$BJ164,L3VA!$BD164,L3VA!$BP164,L3VA!#REF!,L3VA!$AL164,L3VA!$BV164,L3VA!$CH164,L3VA!$CZ164,L3VA!$CN164,L3VA!$DF164,L3VA!$CB164,L3VA!#REF!,L3VA!$DR164,L3VA!$DX164,L3VA!$ED164,L3VA!$EJ164,L3VA!$EP164,L3VA!$EV164,L3VA!$FB164,L3VA!$DL164)=0,"",AVERAGE(N164,Z164,T164,AF164,AL164,AX164,AR164,BJ164,BD164,BP164,BV164,CH164,CZ164,CN164,DF164,CB164,DR164,DX164,ED164,EJ164,EP164,EV164,FB164,DL164))</f>
        <v/>
      </c>
      <c r="N164" s="123" t="str">
        <f t="shared" si="133"/>
        <v/>
      </c>
      <c r="O164" s="124">
        <f>IFERROR(INDEX(DATASHEET!$A$1:$GG$231,MATCH(L3VA!$A164,DATASHEET!$A$1:$A$231,0),MATCH(L3VA!P$2,DATASHEET!$A$1:$GG$1,0)),"")</f>
        <v>0</v>
      </c>
      <c r="P164" s="105">
        <f>IF(VLOOKUP(L3VA!$A164,DATASHEET!$A$2:$EW$231,22,FALSE)="","",VLOOKUP(L3VA!$A164,DATASHEET!$A$2:$EW$231,22,FALSE))</f>
        <v>0</v>
      </c>
      <c r="Q164" s="105" t="str">
        <f t="shared" si="134"/>
        <v/>
      </c>
      <c r="R164" s="106" t="str">
        <f>IF(ISBLANK(DATASHEET!AF152),"",DATASHEET!AF152)</f>
        <v/>
      </c>
      <c r="S164" s="107" t="str">
        <f>IF(ISBLANK(DATASHEET!AG152),"",DATASHEET!AG152)</f>
        <v/>
      </c>
      <c r="T164" s="123" t="str">
        <f t="shared" si="135"/>
        <v/>
      </c>
      <c r="U164" s="124">
        <f>IFERROR(INDEX(DATASHEET!$A$1:$GG$231,MATCH(L3VA!$A164,DATASHEET!$A$1:$A$231,0),MATCH(L3VA!V$2,DATASHEET!$A$1:$GG$1,0)),"")</f>
        <v>0</v>
      </c>
      <c r="V164" s="105">
        <f>IF(VLOOKUP(L3VA!$A164,DATASHEET!$A$2:$EW$231,27,FALSE)="","",VLOOKUP(L3VA!$A164,DATASHEET!$A$2:$EW$231,27,FALSE))</f>
        <v>0</v>
      </c>
      <c r="W164" s="105" t="str">
        <f t="shared" si="136"/>
        <v/>
      </c>
      <c r="X164" s="106" t="str">
        <f>IF(ISBLANK(DATASHEET!AK152),"",DATASHEET!AK152)</f>
        <v/>
      </c>
      <c r="Y164" s="107" t="str">
        <f>IF(ISBLANK(DATASHEET!AL152),"",DATASHEET!AL152)</f>
        <v/>
      </c>
      <c r="Z164" s="123" t="str">
        <f t="shared" si="137"/>
        <v/>
      </c>
      <c r="AA164" s="124">
        <f>IFERROR(INDEX(DATASHEET!$A$1:$GG$231,MATCH(L3VA!$A164,DATASHEET!$A$1:$A$231,0),MATCH(L3VA!AB$2,DATASHEET!$A$1:$GG$1,0)),"")</f>
        <v>0</v>
      </c>
      <c r="AB164" s="105" t="str">
        <f>IF(VLOOKUP(L3VA!$A164,DATASHEET!$A$2:$EW$231,32,FALSE)="","",VLOOKUP(L3VA!$A164,DATASHEET!$A$2:$EW$231,32,FALSE))</f>
        <v/>
      </c>
      <c r="AC164" s="105" t="str">
        <f t="shared" si="138"/>
        <v/>
      </c>
      <c r="AD164" s="106" t="str">
        <f>IF(ISBLANK(DATASHEET!AP152),"",DATASHEET!AP152)</f>
        <v/>
      </c>
      <c r="AE164" s="107" t="str">
        <f>IF(ISBLANK(DATASHEET!AQ152),"",DATASHEET!AQ152)</f>
        <v/>
      </c>
      <c r="AF164" s="123" t="str">
        <f t="shared" si="139"/>
        <v/>
      </c>
      <c r="AG164" s="124">
        <f>IFERROR(INDEX(DATASHEET!$A$1:$GG$231,MATCH(L3VA!$A164,DATASHEET!$A$1:$A$231,0),MATCH(L3VA!AH$2,DATASHEET!$A$1:$GG$1,0)),"")</f>
        <v>0</v>
      </c>
      <c r="AH164" s="105" t="str">
        <f>IF(VLOOKUP(L3VA!$A164,DATASHEET!$A$2:$EW$231,37,FALSE)="","",VLOOKUP(L3VA!$A164,DATASHEET!$A$2:$EW$231,37,FALSE))</f>
        <v/>
      </c>
      <c r="AI164" s="105" t="str">
        <f t="shared" si="140"/>
        <v/>
      </c>
      <c r="AJ164" s="106" t="str">
        <f>IF(ISBLANK(DATASHEET!AU152),"",DATASHEET!AU152)</f>
        <v/>
      </c>
      <c r="AK164" s="107" t="str">
        <f>IF(ISBLANK(DATASHEET!AV152),"",DATASHEET!AV152)</f>
        <v/>
      </c>
      <c r="AL164" s="123" t="str">
        <f t="shared" si="141"/>
        <v/>
      </c>
      <c r="AM164" s="124">
        <f>IFERROR(INDEX(DATASHEET!$A$1:$GG$231,MATCH(L3VA!$A164,DATASHEET!$A$1:$A$231,0),MATCH(L3VA!AN$2,DATASHEET!$A$1:$GG$1,0)),"")</f>
        <v>0</v>
      </c>
      <c r="AN164" s="105" t="str">
        <f>IF(VLOOKUP(L3VA!$A164,DATASHEET!$A$2:$EW$231,42,FALSE)="","",VLOOKUP(L3VA!$A164,DATASHEET!$A$2:$EW$231,42,FALSE))</f>
        <v/>
      </c>
      <c r="AO164" s="105" t="str">
        <f t="shared" si="142"/>
        <v/>
      </c>
      <c r="AP164" s="106" t="str">
        <f>IF(ISBLANK(DATASHEET!AZ152),"",DATASHEET!AZ152)</f>
        <v/>
      </c>
      <c r="AQ164" s="107" t="str">
        <f>IF(ISBLANK(DATASHEET!BA152),"",DATASHEET!BA152)</f>
        <v/>
      </c>
      <c r="AR164" s="123" t="str">
        <f t="shared" si="143"/>
        <v/>
      </c>
      <c r="AS164" s="124">
        <f>IFERROR(INDEX(DATASHEET!$A$1:$GG$231,MATCH(L3VA!$A164,DATASHEET!$A$1:$A$231,0),MATCH(L3VA!AT$2,DATASHEET!$A$1:$GG$1,0)),"")</f>
        <v>0</v>
      </c>
      <c r="AT164" s="105" t="str">
        <f>IF(VLOOKUP(L3VA!$A164,DATASHEET!$A$2:$EW$231,47,FALSE)="","",VLOOKUP(L3VA!$A164,DATASHEET!$A$2:$EW$231,47,FALSE))</f>
        <v/>
      </c>
      <c r="AU164" s="105" t="str">
        <f t="shared" si="144"/>
        <v/>
      </c>
      <c r="AV164" s="106" t="str">
        <f>IF(ISBLANK(DATASHEET!BE152),"",DATASHEET!BE152)</f>
        <v/>
      </c>
      <c r="AW164" s="107" t="str">
        <f>IF(ISBLANK(DATASHEET!BF152),"",DATASHEET!BF152)</f>
        <v/>
      </c>
      <c r="AX164" s="123" t="str">
        <f t="shared" si="145"/>
        <v/>
      </c>
      <c r="AY164" s="124">
        <f>IFERROR(INDEX(DATASHEET!$A$1:$GG$231,MATCH(L3VA!$A164,DATASHEET!$A$1:$A$231,0),MATCH(L3VA!AZ$2,DATASHEET!$A$1:$GG$1,0)),"")</f>
        <v>0</v>
      </c>
      <c r="AZ164" s="105" t="str">
        <f>IF(VLOOKUP(L3VA!$A164,DATASHEET!$A$2:$EW$231,52,FALSE)="","",VLOOKUP(L3VA!$A164,DATASHEET!$A$2:$EW$231,52,FALSE))</f>
        <v/>
      </c>
      <c r="BA164" s="105" t="str">
        <f t="shared" si="146"/>
        <v/>
      </c>
      <c r="BB164" s="106" t="str">
        <f>IF(ISBLANK(DATASHEET!BJ152),"",DATASHEET!BJ152)</f>
        <v/>
      </c>
      <c r="BC164" s="107" t="str">
        <f>IF(ISBLANK(DATASHEET!BK152),"",DATASHEET!BK152)</f>
        <v/>
      </c>
      <c r="BD164" s="123" t="str">
        <f t="shared" si="147"/>
        <v/>
      </c>
      <c r="BE164" s="124">
        <f>IFERROR(INDEX(DATASHEET!$A$1:$GG$231,MATCH(L3VA!$A164,DATASHEET!$A$1:$A$231,0),MATCH(L3VA!BF$2,DATASHEET!$A$1:$GG$1,0)),"")</f>
        <v>0</v>
      </c>
      <c r="BF164" s="105" t="str">
        <f>IF(VLOOKUP(L3VA!$A164,DATASHEET!$A$2:$EW$231,57,FALSE)="","",VLOOKUP(L3VA!$A164,DATASHEET!$A$2:$EW$231,57,FALSE))</f>
        <v/>
      </c>
      <c r="BG164" s="105" t="str">
        <f t="shared" si="148"/>
        <v/>
      </c>
      <c r="BH164" s="106" t="str">
        <f>IF(ISBLANK(DATASHEET!BO152),"",DATASHEET!BO152)</f>
        <v/>
      </c>
      <c r="BI164" s="107" t="str">
        <f>IF(ISBLANK(DATASHEET!BP152),"",DATASHEET!BP152)</f>
        <v/>
      </c>
      <c r="BJ164" s="123" t="str">
        <f t="shared" si="149"/>
        <v/>
      </c>
      <c r="BK164" s="124">
        <f>IFERROR(INDEX(DATASHEET!$A$1:$GG$231,MATCH(L3VA!$A164,DATASHEET!$A$1:$A$231,0),MATCH(L3VA!BL$2,DATASHEET!$A$1:$GG$1,0)),"")</f>
        <v>0</v>
      </c>
      <c r="BL164" s="105" t="str">
        <f>IF(VLOOKUP(L3VA!$A164,DATASHEET!$A$2:$EW$231,62,FALSE)="","",VLOOKUP(L3VA!$A164,DATASHEET!$A$2:$EW$231,62,FALSE))</f>
        <v/>
      </c>
      <c r="BM164" s="105" t="str">
        <f t="shared" si="150"/>
        <v/>
      </c>
      <c r="BN164" s="106" t="str">
        <f>IF(ISBLANK(DATASHEET!BT152),"",DATASHEET!BT152)</f>
        <v/>
      </c>
      <c r="BO164" s="107" t="str">
        <f>IF(ISBLANK(DATASHEET!BU152),"",DATASHEET!BU152)</f>
        <v/>
      </c>
      <c r="BP164" s="123" t="str">
        <f t="shared" si="151"/>
        <v/>
      </c>
      <c r="BQ164" s="124">
        <f>IFERROR(INDEX(DATASHEET!$A$1:$GG$231,MATCH(L3VA!$A164,DATASHEET!$A$1:$A$231,0),MATCH(L3VA!BR$2,DATASHEET!$A$1:$GG$1,0)),"")</f>
        <v>0</v>
      </c>
      <c r="BR164" s="105" t="str">
        <f>IF(VLOOKUP(L3VA!$A164,DATASHEET!$A$2:$EW$231,67,FALSE)="","",VLOOKUP(L3VA!$A164,DATASHEET!$A$2:$EW$231,67,FALSE))</f>
        <v/>
      </c>
      <c r="BS164" s="105" t="str">
        <f t="shared" si="152"/>
        <v/>
      </c>
      <c r="BT164" s="106" t="str">
        <f>IF(ISBLANK(DATASHEET!BY152),"",DATASHEET!BY152)</f>
        <v/>
      </c>
      <c r="BU164" s="107" t="str">
        <f>IF(ISBLANK(DATASHEET!BZ152),"",DATASHEET!BZ152)</f>
        <v/>
      </c>
      <c r="BV164" s="123" t="str">
        <f t="shared" si="153"/>
        <v/>
      </c>
      <c r="BW164" s="124">
        <f>IFERROR(INDEX(DATASHEET!$A$1:$GG$231,MATCH(L3VA!$A164,DATASHEET!$A$1:$A$231,0),MATCH(L3VA!BX$2,DATASHEET!$A$1:$GG$1,0)),"")</f>
        <v>0</v>
      </c>
      <c r="BX164" s="105" t="str">
        <f>IF(VLOOKUP(L3VA!$A164,DATASHEET!$A$2:$EW$231,77,FALSE)="","",VLOOKUP(L3VA!$A164,DATASHEET!$A$2:$EW$231,77,FALSE))</f>
        <v/>
      </c>
      <c r="BY164" s="105" t="str">
        <f t="shared" si="154"/>
        <v/>
      </c>
      <c r="BZ164" s="106" t="str">
        <f>IF(ISBLANK(DATASHEET!CI152),"",DATASHEET!CI152)</f>
        <v/>
      </c>
      <c r="CA164" s="107" t="str">
        <f>IF(ISBLANK(DATASHEET!CJ152),"",DATASHEET!CJ152)</f>
        <v/>
      </c>
      <c r="CB164" s="123" t="str">
        <f t="shared" si="155"/>
        <v/>
      </c>
      <c r="CC164" s="124">
        <f>IFERROR(INDEX(DATASHEET!$A$1:$GG$231,MATCH(L3VA!$A164,DATASHEET!$A$1:$A$231,0),MATCH(L3VA!CD$2,DATASHEET!$A$1:$GG$1,0)),"")</f>
        <v>0</v>
      </c>
      <c r="CD164" s="105" t="str">
        <f>IF(VLOOKUP(L3VA!$A164,DATASHEET!$A$2:$EW$231,82,FALSE)="","",VLOOKUP(L3VA!$A164,DATASHEET!$A$2:$EW$231,82,FALSE))</f>
        <v>AMA</v>
      </c>
      <c r="CE164" s="105" t="str">
        <f t="shared" si="156"/>
        <v/>
      </c>
      <c r="CF164" s="106" t="str">
        <f>IF(ISBLANK(DATASHEET!CN152),"",DATASHEET!CN152)</f>
        <v/>
      </c>
      <c r="CG164" s="107" t="str">
        <f>IF(ISBLANK(DATASHEET!CO152),"",DATASHEET!CO152)</f>
        <v/>
      </c>
      <c r="CH164" s="123" t="str">
        <f t="shared" si="157"/>
        <v/>
      </c>
      <c r="CI164" s="124">
        <f>IFERROR(INDEX(DATASHEET!$A$1:$GG$231,MATCH(L3VA!$A164,DATASHEET!$A$1:$A$231,0),MATCH(L3VA!CJ$2,DATASHEET!$A$1:$GG$1,0)),"")</f>
        <v>0</v>
      </c>
      <c r="CJ164" s="105" t="str">
        <f>IF(VLOOKUP(L3VA!$A164,DATASHEET!$A$2:$EW$231,87,FALSE)="","",VLOOKUP(L3VA!$A164,DATASHEET!$A$2:$EW$231,87,FALSE))</f>
        <v/>
      </c>
      <c r="CK164" s="105" t="str">
        <f t="shared" si="131"/>
        <v/>
      </c>
      <c r="CL164" s="106" t="str">
        <f>IF(ISBLANK(DATASHEET!CS152),"",DATASHEET!CS152)</f>
        <v/>
      </c>
      <c r="CM164" s="107" t="str">
        <f>IF(ISBLANK(DATASHEET!CT152),"",DATASHEET!CT152)</f>
        <v/>
      </c>
      <c r="CN164" s="123" t="str">
        <f t="shared" si="158"/>
        <v/>
      </c>
      <c r="CO164" s="124">
        <f>IFERROR(INDEX(DATASHEET!$A$1:$GG$231,MATCH(L3VA!$A164,DATASHEET!$A$1:$A$231,0),MATCH(L3VA!CP$2,DATASHEET!$A$1:$GG$1,0)),"")</f>
        <v>0</v>
      </c>
      <c r="CP164" s="105" t="str">
        <f>IF(VLOOKUP(L3VA!$A164,DATASHEET!$A$2:$EW$231,92,FALSE)="","",VLOOKUP(L3VA!$A164,DATASHEET!$A$2:$EW$231,92,FALSE))</f>
        <v/>
      </c>
      <c r="CQ164" s="105" t="str">
        <f t="shared" si="159"/>
        <v/>
      </c>
      <c r="CR164" s="106" t="str">
        <f>IF(ISBLANK(DATASHEET!CX152),"",DATASHEET!CX152)</f>
        <v/>
      </c>
      <c r="CS164" s="107" t="str">
        <f>IF(ISBLANK(DATASHEET!CY152),"",DATASHEET!CY152)</f>
        <v/>
      </c>
      <c r="CT164" s="123" t="str">
        <f t="shared" si="160"/>
        <v/>
      </c>
      <c r="CU164" s="124">
        <f>IFERROR(INDEX(DATASHEET!$A$1:$GG$231,MATCH(L3VA!$A164,DATASHEET!$A$1:$A$231,0),MATCH(L3VA!CV$2,DATASHEET!$A$1:$GG$1,0)),"")</f>
        <v>0</v>
      </c>
      <c r="CV164" s="105" t="str">
        <f>IF(VLOOKUP(L3VA!$A164,DATASHEET!$A$2:$EW$231,107,FALSE)="","",VLOOKUP(L3VA!$A164,DATASHEET!$A$2:$EW$231,107,FALSE))</f>
        <v/>
      </c>
      <c r="CW164" s="105" t="str">
        <f t="shared" si="161"/>
        <v/>
      </c>
      <c r="CX164" s="106" t="str">
        <f>IF(ISBLANK(DATASHEET!DC152),"",DATASHEET!DC152)</f>
        <v/>
      </c>
      <c r="CY164" s="107" t="str">
        <f>IF(ISBLANK(DATASHEET!DD152),"",DATASHEET!DD152)</f>
        <v/>
      </c>
      <c r="CZ164" s="123" t="str">
        <f t="shared" si="162"/>
        <v/>
      </c>
      <c r="DA164" s="124">
        <f>IFERROR(INDEX(DATASHEET!$A$1:$GG$231,MATCH(L3VA!$A164,DATASHEET!$A$1:$A$231,0),MATCH(L3VA!DB$2,DATASHEET!$A$1:$GG$1,0)),"")</f>
        <v>0</v>
      </c>
      <c r="DB164" s="105" t="str">
        <f>IF(VLOOKUP(L3VA!$A164,DATASHEET!$A$2:$EW$231,97,FALSE)="","",VLOOKUP(L3VA!$A164,DATASHEET!$A$2:$EW$231,97,FALSE))</f>
        <v/>
      </c>
      <c r="DC164" s="105" t="str">
        <f t="shared" si="163"/>
        <v/>
      </c>
      <c r="DD164" s="106" t="str">
        <f>IF(ISBLANK(DATASHEET!DH152),"",DATASHEET!DH152)</f>
        <v/>
      </c>
      <c r="DE164" s="107" t="str">
        <f>IF(ISBLANK(DATASHEET!DI152),"",DATASHEET!DI152)</f>
        <v/>
      </c>
      <c r="DF164" s="123" t="str">
        <f t="shared" si="164"/>
        <v/>
      </c>
      <c r="DG164" s="124">
        <f>IFERROR(INDEX(DATASHEET!$A$1:$GG$231,MATCH(L3VA!$A164,DATASHEET!$A$1:$A$231,0),MATCH(L3VA!DH$2,DATASHEET!$A$1:$GG$1,0)),"")</f>
        <v>0</v>
      </c>
      <c r="DH164" s="105" t="str">
        <f>IF(VLOOKUP(L3VA!$A164,DATASHEET!$A$2:$EW$231,102,FALSE)="","",VLOOKUP(L3VA!$A164,DATASHEET!$A$2:$EW$231,102,FALSE))</f>
        <v/>
      </c>
      <c r="DI164" s="105" t="str">
        <f t="shared" si="165"/>
        <v/>
      </c>
      <c r="DJ164" s="106" t="str">
        <f>IF(ISBLANK(DATASHEET!DM152),"",DATASHEET!DM152)</f>
        <v/>
      </c>
      <c r="DK164" s="107" t="str">
        <f>IF(ISBLANK(DATASHEET!DN152),"",DATASHEET!DN152)</f>
        <v/>
      </c>
      <c r="DL164" s="123" t="str">
        <f t="shared" si="166"/>
        <v/>
      </c>
      <c r="DM164" s="124">
        <f>IFERROR(INDEX(DATASHEET!$A$1:$GG$231,MATCH(L3VA!$A164,DATASHEET!$A$1:$A$231,0),MATCH(L3VA!DN$2,DATASHEET!$A$1:$GG$1,0)),"")</f>
        <v>0</v>
      </c>
      <c r="DN164" s="105" t="str">
        <f>IF(VLOOKUP(L3VA!$A164,DATASHEET!$A$2:$FW$231,112,FALSE)="","",VLOOKUP(L3VA!$A164,DATASHEET!$A$2:$FW$231,112,FALSE))</f>
        <v/>
      </c>
      <c r="DO164" s="105" t="str">
        <f t="shared" si="132"/>
        <v/>
      </c>
      <c r="DP164" s="106" t="str">
        <f>IF(ISBLANK(DATASHEET!DR152),"",DATASHEET!DR152)</f>
        <v/>
      </c>
      <c r="DQ164" s="107" t="str">
        <f>IF(ISBLANK(DATASHEET!DS152),"",DATASHEET!DS152)</f>
        <v/>
      </c>
      <c r="DR164" s="123" t="str">
        <f t="shared" si="167"/>
        <v/>
      </c>
      <c r="DS164" s="124">
        <f>IFERROR(INDEX(DATASHEET!$A$1:$GG$231,MATCH(L3VA!$A164,DATASHEET!$A$1:$A$231,0),MATCH(L3VA!DT$2,DATASHEET!$A$1:$GG$1,0)),"")</f>
        <v>0</v>
      </c>
      <c r="DT164" s="105" t="str">
        <f>IF(VLOOKUP(L3VA!$A164,DATASHEET!$A$2:$EW$231,117,FALSE)="","",VLOOKUP(L3VA!$A164,DATASHEET!$A$2:$EW$231,117,FALSE))</f>
        <v/>
      </c>
      <c r="DU164" s="105" t="str">
        <f t="shared" si="168"/>
        <v/>
      </c>
      <c r="DV164" s="106" t="str">
        <f>IF(ISBLANK(DATASHEET!DW152),"",DATASHEET!DW152)</f>
        <v/>
      </c>
      <c r="DW164" s="107" t="str">
        <f>IF(ISBLANK(DATASHEET!DX152),"",DATASHEET!DX152)</f>
        <v/>
      </c>
      <c r="DX164" s="123" t="str">
        <f t="shared" si="169"/>
        <v/>
      </c>
      <c r="DY164" s="124" t="str">
        <f>IFERROR(INDEX(DATASHEET!$A$1:$GG$231,MATCH(L3VA!$A164,DATASHEET!$A$1:$A$231,0),MATCH(L3VA!DZ$2,DATASHEET!$A$1:$GG$1,0)),"")</f>
        <v/>
      </c>
      <c r="DZ164" s="105" t="str">
        <f>IF(VLOOKUP(L3VA!$A164,DATASHEET!$A$2:$EW$231,122,FALSE)="","",VLOOKUP(L3VA!$A164,DATASHEET!$A$2:$EW$231,122,FALSE))</f>
        <v/>
      </c>
      <c r="EA164" s="105" t="str">
        <f t="shared" si="170"/>
        <v/>
      </c>
      <c r="EB164" s="106" t="str">
        <f>IF(ISBLANK(DATASHEET!EB152),"",DATASHEET!EB152)</f>
        <v/>
      </c>
      <c r="EC164" s="107" t="str">
        <f>IF(ISBLANK(DATASHEET!EC152),"",DATASHEET!EC152)</f>
        <v/>
      </c>
      <c r="ED164" s="123" t="str">
        <f t="shared" si="171"/>
        <v/>
      </c>
      <c r="EE164" s="124">
        <f>IFERROR(INDEX(DATASHEET!$A$1:$GG$231,MATCH(L3VA!$A164,DATASHEET!$A$1:$A$231,0),MATCH(L3VA!EF$2,DATASHEET!$A$1:$GG$1,0)),"")</f>
        <v>0</v>
      </c>
      <c r="EF164" s="105" t="str">
        <f>IF(VLOOKUP(L3VA!$A164,DATASHEET!$A$2:$EW$231,127,FALSE)="","",VLOOKUP(L3VA!$A164,DATASHEET!$A$2:$EW$231,127,FALSE))</f>
        <v/>
      </c>
      <c r="EG164" s="105" t="str">
        <f t="shared" si="172"/>
        <v/>
      </c>
      <c r="EH164" s="106" t="str">
        <f>IF(ISBLANK(DATASHEET!EG152),"",DATASHEET!EG152)</f>
        <v/>
      </c>
      <c r="EI164" s="107" t="str">
        <f>IF(ISBLANK(DATASHEET!EH152),"",DATASHEET!EH152)</f>
        <v/>
      </c>
      <c r="EJ164" s="123" t="str">
        <f t="shared" si="173"/>
        <v/>
      </c>
      <c r="EK164" s="124">
        <f>IFERROR(INDEX(DATASHEET!$A$1:$GG$231,MATCH(L3VA!$A164,DATASHEET!$A$1:$A$231,0),MATCH(L3VA!EL$2,DATASHEET!$A$1:$GG$1,0)),"")</f>
        <v>0</v>
      </c>
      <c r="EL164" s="105" t="str">
        <f>IF(VLOOKUP(L3VA!$A164,DATASHEET!$A$2:$EW$231,132,FALSE)="","",VLOOKUP(L3VA!$A164,DATASHEET!$A$2:$EW$231,132,FALSE))</f>
        <v/>
      </c>
      <c r="EM164" s="105" t="str">
        <f t="shared" si="174"/>
        <v/>
      </c>
      <c r="EN164" s="106" t="str">
        <f>IF(ISBLANK(DATASHEET!EL152),"",DATASHEET!EL152)</f>
        <v/>
      </c>
      <c r="EO164" s="107" t="str">
        <f>IF(ISBLANK(DATASHEET!EM152),"",DATASHEET!EM152)</f>
        <v/>
      </c>
      <c r="EP164" s="123" t="str">
        <f t="shared" si="175"/>
        <v/>
      </c>
      <c r="EQ164" s="124">
        <f>IFERROR(INDEX(DATASHEET!$A$1:$GG$231,MATCH(L3VA!$A164,DATASHEET!$A$1:$A$231,0),MATCH(L3VA!ER$2,DATASHEET!$A$1:$GG$1,0)),"")</f>
        <v>0</v>
      </c>
      <c r="ER164" s="105" t="str">
        <f>IF(VLOOKUP(L3VA!$A164,DATASHEET!$A$2:$EW$231,137,FALSE)="","",VLOOKUP(L3VA!$A164,DATASHEET!$A$2:$EW$231,137,FALSE))</f>
        <v/>
      </c>
      <c r="ES164" s="105" t="str">
        <f t="shared" si="176"/>
        <v/>
      </c>
      <c r="ET164" s="106" t="str">
        <f>IF(ISBLANK(DATASHEET!EQ152),"",DATASHEET!EQ152)</f>
        <v>BG</v>
      </c>
      <c r="EU164" s="107" t="str">
        <f>IF(ISBLANK(DATASHEET!ER152),"",DATASHEET!ER152)</f>
        <v>12C-PY-9</v>
      </c>
      <c r="EV164" s="123" t="str">
        <f t="shared" si="177"/>
        <v/>
      </c>
      <c r="EW164" s="124">
        <f>IFERROR(INDEX(DATASHEET!$A$1:$GG$231,MATCH(L3VA!$A164,DATASHEET!$A$1:$A$231,0),MATCH(L3VA!EX$2,DATASHEET!$A$1:$GG$1,0)),"")</f>
        <v>0</v>
      </c>
      <c r="EX164" s="105" t="str">
        <f>IF(VLOOKUP(L3VA!$A164,DATASHEET!$A$2:$EW$231,142,FALSE)="","",VLOOKUP(L3VA!$A164,DATASHEET!$A$2:$EW$231,142,FALSE))</f>
        <v/>
      </c>
      <c r="EY164" s="105" t="str">
        <f t="shared" si="178"/>
        <v/>
      </c>
      <c r="EZ164" s="106" t="str">
        <f>IF(ISBLANK(DATASHEET!EV152),"",DATASHEET!EV152)</f>
        <v>HSH</v>
      </c>
      <c r="FA164" s="107" t="str">
        <f>IF(ISBLANK(DATASHEET!EW152),"",DATASHEET!EW152)</f>
        <v>12E-SO-8</v>
      </c>
      <c r="FB164" s="123" t="str">
        <f t="shared" si="179"/>
        <v/>
      </c>
      <c r="FC164" s="124">
        <f>IFERROR(INDEX(DATASHEET!$A$1:$GG$231,MATCH(L3VA!$A164,DATASHEET!$A$1:$A$231,0),MATCH(L3VA!FD$2,DATASHEET!$A$1:$GG$1,0)),"")</f>
        <v>0</v>
      </c>
      <c r="FD164" s="105" t="str">
        <f>IF(VLOOKUP(L3VA!$A164,DATASHEET!$A$2:$FW$231,147,FALSE)="","",VLOOKUP(L3VA!$A164,DATASHEET!$A$2:$FW$231,147,FALSE))</f>
        <v>BG</v>
      </c>
      <c r="FE164" s="105" t="str">
        <f t="shared" si="180"/>
        <v/>
      </c>
      <c r="FF164" s="106" t="str">
        <f>IF(ISBLANK(DATASHEET!FA152),"",DATASHEET!FA152)</f>
        <v/>
      </c>
      <c r="FG164" s="107" t="str">
        <f>IF(ISBLANK(DATASHEET!FB152),"",DATASHEET!FB152)</f>
        <v/>
      </c>
    </row>
    <row r="165" spans="1:163" x14ac:dyDescent="0.25">
      <c r="A165" s="354">
        <f>DATASHEET!A153</f>
        <v>160039</v>
      </c>
      <c r="B165" s="42" t="str">
        <f>DATASHEET!B153</f>
        <v>NEEDHAM, Thalia</v>
      </c>
      <c r="C165" s="109" t="str">
        <f>DATASHEET!C153</f>
        <v>12JW</v>
      </c>
      <c r="D165" s="110" t="str">
        <f>DATASHEET!D153</f>
        <v>F</v>
      </c>
      <c r="E165" s="110" t="str">
        <f>IFERROR(VLOOKUP(A165,'[5]Y12 Students'!$E$3:$I$271,5,FALSE),"")</f>
        <v>EXTERNAL</v>
      </c>
      <c r="F165" s="110" t="str">
        <f>DATASHEET!E153</f>
        <v>N</v>
      </c>
      <c r="G165" s="110" t="str">
        <f>DATASHEET!F153</f>
        <v>White - British</v>
      </c>
      <c r="H165" s="110" t="str">
        <f>DATASHEET!G153</f>
        <v>N</v>
      </c>
      <c r="I165" s="110" t="str">
        <f>DATASHEET!H153</f>
        <v>N</v>
      </c>
      <c r="J165" s="111" t="str">
        <f>DATASHEET!J153</f>
        <v>4.75+ (C/B)</v>
      </c>
      <c r="K165" s="104" t="str">
        <f t="shared" si="129"/>
        <v/>
      </c>
      <c r="L165" s="104" t="str">
        <f t="shared" si="130"/>
        <v/>
      </c>
      <c r="M165" s="336" t="str">
        <f>IF(COUNT(L3VA!$N165,L3VA!$Z165,L3VA!$T165,L3VA!$AF165,L3VA!$AX165,L3VA!$AR165,L3VA!$BJ165,L3VA!$BD165,L3VA!$BP165,L3VA!#REF!,L3VA!$AL165,L3VA!$BV165,L3VA!$CH165,L3VA!$CZ165,L3VA!$CN165,L3VA!$DF165,L3VA!$CB165,L3VA!#REF!,L3VA!$DR165,L3VA!$DX165,L3VA!$ED165,L3VA!$EJ165,L3VA!$EP165,L3VA!$EV165,L3VA!$FB165,L3VA!$DL165)=0,"",AVERAGE(N165,Z165,T165,AF165,AL165,AX165,AR165,BJ165,BD165,BP165,BV165,CH165,CZ165,CN165,DF165,CB165,DR165,DX165,ED165,EJ165,EP165,EV165,FB165,DL165))</f>
        <v/>
      </c>
      <c r="N165" s="123" t="str">
        <f t="shared" si="133"/>
        <v/>
      </c>
      <c r="O165" s="124">
        <f>IFERROR(INDEX(DATASHEET!$A$1:$GG$231,MATCH(L3VA!$A165,DATASHEET!$A$1:$A$231,0),MATCH(L3VA!P$2,DATASHEET!$A$1:$GG$1,0)),"")</f>
        <v>0</v>
      </c>
      <c r="P165" s="105">
        <f>IF(VLOOKUP(L3VA!$A165,DATASHEET!$A$2:$EW$231,22,FALSE)="","",VLOOKUP(L3VA!$A165,DATASHEET!$A$2:$EW$231,22,FALSE))</f>
        <v>0</v>
      </c>
      <c r="Q165" s="105" t="str">
        <f t="shared" si="134"/>
        <v/>
      </c>
      <c r="R165" s="106" t="str">
        <f>IF(ISBLANK(DATASHEET!AF153),"",DATASHEET!AF153)</f>
        <v/>
      </c>
      <c r="S165" s="107" t="str">
        <f>IF(ISBLANK(DATASHEET!AG153),"",DATASHEET!AG153)</f>
        <v/>
      </c>
      <c r="T165" s="123" t="str">
        <f t="shared" si="135"/>
        <v/>
      </c>
      <c r="U165" s="124">
        <f>IFERROR(INDEX(DATASHEET!$A$1:$GG$231,MATCH(L3VA!$A165,DATASHEET!$A$1:$A$231,0),MATCH(L3VA!V$2,DATASHEET!$A$1:$GG$1,0)),"")</f>
        <v>0</v>
      </c>
      <c r="V165" s="105">
        <f>IF(VLOOKUP(L3VA!$A165,DATASHEET!$A$2:$EW$231,27,FALSE)="","",VLOOKUP(L3VA!$A165,DATASHEET!$A$2:$EW$231,27,FALSE))</f>
        <v>0</v>
      </c>
      <c r="W165" s="105" t="str">
        <f t="shared" si="136"/>
        <v/>
      </c>
      <c r="X165" s="106" t="str">
        <f>IF(ISBLANK(DATASHEET!AK153),"",DATASHEET!AK153)</f>
        <v/>
      </c>
      <c r="Y165" s="107" t="str">
        <f>IF(ISBLANK(DATASHEET!AL153),"",DATASHEET!AL153)</f>
        <v/>
      </c>
      <c r="Z165" s="123" t="str">
        <f t="shared" si="137"/>
        <v/>
      </c>
      <c r="AA165" s="124">
        <f>IFERROR(INDEX(DATASHEET!$A$1:$GG$231,MATCH(L3VA!$A165,DATASHEET!$A$1:$A$231,0),MATCH(L3VA!AB$2,DATASHEET!$A$1:$GG$1,0)),"")</f>
        <v>0</v>
      </c>
      <c r="AB165" s="105" t="str">
        <f>IF(VLOOKUP(L3VA!$A165,DATASHEET!$A$2:$EW$231,32,FALSE)="","",VLOOKUP(L3VA!$A165,DATASHEET!$A$2:$EW$231,32,FALSE))</f>
        <v/>
      </c>
      <c r="AC165" s="105" t="str">
        <f t="shared" si="138"/>
        <v/>
      </c>
      <c r="AD165" s="106" t="str">
        <f>IF(ISBLANK(DATASHEET!AP153),"",DATASHEET!AP153)</f>
        <v/>
      </c>
      <c r="AE165" s="107" t="str">
        <f>IF(ISBLANK(DATASHEET!AQ153),"",DATASHEET!AQ153)</f>
        <v/>
      </c>
      <c r="AF165" s="123" t="str">
        <f t="shared" si="139"/>
        <v/>
      </c>
      <c r="AG165" s="124">
        <f>IFERROR(INDEX(DATASHEET!$A$1:$GG$231,MATCH(L3VA!$A165,DATASHEET!$A$1:$A$231,0),MATCH(L3VA!AH$2,DATASHEET!$A$1:$GG$1,0)),"")</f>
        <v>0</v>
      </c>
      <c r="AH165" s="105" t="str">
        <f>IF(VLOOKUP(L3VA!$A165,DATASHEET!$A$2:$EW$231,37,FALSE)="","",VLOOKUP(L3VA!$A165,DATASHEET!$A$2:$EW$231,37,FALSE))</f>
        <v/>
      </c>
      <c r="AI165" s="105" t="str">
        <f t="shared" si="140"/>
        <v/>
      </c>
      <c r="AJ165" s="106" t="str">
        <f>IF(ISBLANK(DATASHEET!AU153),"",DATASHEET!AU153)</f>
        <v/>
      </c>
      <c r="AK165" s="107" t="str">
        <f>IF(ISBLANK(DATASHEET!AV153),"",DATASHEET!AV153)</f>
        <v/>
      </c>
      <c r="AL165" s="123" t="str">
        <f t="shared" si="141"/>
        <v/>
      </c>
      <c r="AM165" s="124">
        <f>IFERROR(INDEX(DATASHEET!$A$1:$GG$231,MATCH(L3VA!$A165,DATASHEET!$A$1:$A$231,0),MATCH(L3VA!AN$2,DATASHEET!$A$1:$GG$1,0)),"")</f>
        <v>0</v>
      </c>
      <c r="AN165" s="105" t="str">
        <f>IF(VLOOKUP(L3VA!$A165,DATASHEET!$A$2:$EW$231,42,FALSE)="","",VLOOKUP(L3VA!$A165,DATASHEET!$A$2:$EW$231,42,FALSE))</f>
        <v/>
      </c>
      <c r="AO165" s="105" t="str">
        <f t="shared" si="142"/>
        <v/>
      </c>
      <c r="AP165" s="106" t="str">
        <f>IF(ISBLANK(DATASHEET!AZ153),"",DATASHEET!AZ153)</f>
        <v/>
      </c>
      <c r="AQ165" s="107" t="str">
        <f>IF(ISBLANK(DATASHEET!BA153),"",DATASHEET!BA153)</f>
        <v/>
      </c>
      <c r="AR165" s="123" t="str">
        <f t="shared" si="143"/>
        <v/>
      </c>
      <c r="AS165" s="124">
        <f>IFERROR(INDEX(DATASHEET!$A$1:$GG$231,MATCH(L3VA!$A165,DATASHEET!$A$1:$A$231,0),MATCH(L3VA!AT$2,DATASHEET!$A$1:$GG$1,0)),"")</f>
        <v>0</v>
      </c>
      <c r="AT165" s="105" t="str">
        <f>IF(VLOOKUP(L3VA!$A165,DATASHEET!$A$2:$EW$231,47,FALSE)="","",VLOOKUP(L3VA!$A165,DATASHEET!$A$2:$EW$231,47,FALSE))</f>
        <v/>
      </c>
      <c r="AU165" s="105" t="str">
        <f t="shared" si="144"/>
        <v/>
      </c>
      <c r="AV165" s="106" t="str">
        <f>IF(ISBLANK(DATASHEET!BE153),"",DATASHEET!BE153)</f>
        <v/>
      </c>
      <c r="AW165" s="107" t="str">
        <f>IF(ISBLANK(DATASHEET!BF153),"",DATASHEET!BF153)</f>
        <v/>
      </c>
      <c r="AX165" s="123" t="str">
        <f t="shared" si="145"/>
        <v/>
      </c>
      <c r="AY165" s="124">
        <f>IFERROR(INDEX(DATASHEET!$A$1:$GG$231,MATCH(L3VA!$A165,DATASHEET!$A$1:$A$231,0),MATCH(L3VA!AZ$2,DATASHEET!$A$1:$GG$1,0)),"")</f>
        <v>0</v>
      </c>
      <c r="AZ165" s="105" t="str">
        <f>IF(VLOOKUP(L3VA!$A165,DATASHEET!$A$2:$EW$231,52,FALSE)="","",VLOOKUP(L3VA!$A165,DATASHEET!$A$2:$EW$231,52,FALSE))</f>
        <v/>
      </c>
      <c r="BA165" s="105" t="str">
        <f t="shared" si="146"/>
        <v/>
      </c>
      <c r="BB165" s="106" t="str">
        <f>IF(ISBLANK(DATASHEET!BJ153),"",DATASHEET!BJ153)</f>
        <v/>
      </c>
      <c r="BC165" s="107" t="str">
        <f>IF(ISBLANK(DATASHEET!BK153),"",DATASHEET!BK153)</f>
        <v/>
      </c>
      <c r="BD165" s="123" t="str">
        <f t="shared" si="147"/>
        <v/>
      </c>
      <c r="BE165" s="124">
        <f>IFERROR(INDEX(DATASHEET!$A$1:$GG$231,MATCH(L3VA!$A165,DATASHEET!$A$1:$A$231,0),MATCH(L3VA!BF$2,DATASHEET!$A$1:$GG$1,0)),"")</f>
        <v>0</v>
      </c>
      <c r="BF165" s="105" t="str">
        <f>IF(VLOOKUP(L3VA!$A165,DATASHEET!$A$2:$EW$231,57,FALSE)="","",VLOOKUP(L3VA!$A165,DATASHEET!$A$2:$EW$231,57,FALSE))</f>
        <v/>
      </c>
      <c r="BG165" s="105" t="str">
        <f t="shared" si="148"/>
        <v/>
      </c>
      <c r="BH165" s="106" t="str">
        <f>IF(ISBLANK(DATASHEET!BO153),"",DATASHEET!BO153)</f>
        <v/>
      </c>
      <c r="BI165" s="107" t="str">
        <f>IF(ISBLANK(DATASHEET!BP153),"",DATASHEET!BP153)</f>
        <v/>
      </c>
      <c r="BJ165" s="123" t="str">
        <f t="shared" si="149"/>
        <v/>
      </c>
      <c r="BK165" s="124">
        <f>IFERROR(INDEX(DATASHEET!$A$1:$GG$231,MATCH(L3VA!$A165,DATASHEET!$A$1:$A$231,0),MATCH(L3VA!BL$2,DATASHEET!$A$1:$GG$1,0)),"")</f>
        <v>0</v>
      </c>
      <c r="BL165" s="105" t="str">
        <f>IF(VLOOKUP(L3VA!$A165,DATASHEET!$A$2:$EW$231,62,FALSE)="","",VLOOKUP(L3VA!$A165,DATASHEET!$A$2:$EW$231,62,FALSE))</f>
        <v/>
      </c>
      <c r="BM165" s="105" t="str">
        <f t="shared" si="150"/>
        <v/>
      </c>
      <c r="BN165" s="106" t="str">
        <f>IF(ISBLANK(DATASHEET!BT153),"",DATASHEET!BT153)</f>
        <v/>
      </c>
      <c r="BO165" s="107" t="str">
        <f>IF(ISBLANK(DATASHEET!BU153),"",DATASHEET!BU153)</f>
        <v/>
      </c>
      <c r="BP165" s="123" t="str">
        <f t="shared" si="151"/>
        <v/>
      </c>
      <c r="BQ165" s="124">
        <f>IFERROR(INDEX(DATASHEET!$A$1:$GG$231,MATCH(L3VA!$A165,DATASHEET!$A$1:$A$231,0),MATCH(L3VA!BR$2,DATASHEET!$A$1:$GG$1,0)),"")</f>
        <v>0</v>
      </c>
      <c r="BR165" s="105" t="str">
        <f>IF(VLOOKUP(L3VA!$A165,DATASHEET!$A$2:$EW$231,67,FALSE)="","",VLOOKUP(L3VA!$A165,DATASHEET!$A$2:$EW$231,67,FALSE))</f>
        <v/>
      </c>
      <c r="BS165" s="105" t="str">
        <f t="shared" si="152"/>
        <v/>
      </c>
      <c r="BT165" s="106" t="str">
        <f>IF(ISBLANK(DATASHEET!BY153),"",DATASHEET!BY153)</f>
        <v/>
      </c>
      <c r="BU165" s="107" t="str">
        <f>IF(ISBLANK(DATASHEET!BZ153),"",DATASHEET!BZ153)</f>
        <v/>
      </c>
      <c r="BV165" s="123" t="str">
        <f t="shared" si="153"/>
        <v/>
      </c>
      <c r="BW165" s="124">
        <f>IFERROR(INDEX(DATASHEET!$A$1:$GG$231,MATCH(L3VA!$A165,DATASHEET!$A$1:$A$231,0),MATCH(L3VA!BX$2,DATASHEET!$A$1:$GG$1,0)),"")</f>
        <v>0</v>
      </c>
      <c r="BX165" s="105" t="str">
        <f>IF(VLOOKUP(L3VA!$A165,DATASHEET!$A$2:$EW$231,77,FALSE)="","",VLOOKUP(L3VA!$A165,DATASHEET!$A$2:$EW$231,77,FALSE))</f>
        <v/>
      </c>
      <c r="BY165" s="105" t="str">
        <f t="shared" si="154"/>
        <v/>
      </c>
      <c r="BZ165" s="106" t="str">
        <f>IF(ISBLANK(DATASHEET!CI153),"",DATASHEET!CI153)</f>
        <v/>
      </c>
      <c r="CA165" s="107" t="str">
        <f>IF(ISBLANK(DATASHEET!CJ153),"",DATASHEET!CJ153)</f>
        <v/>
      </c>
      <c r="CB165" s="123" t="str">
        <f t="shared" si="155"/>
        <v/>
      </c>
      <c r="CC165" s="124">
        <f>IFERROR(INDEX(DATASHEET!$A$1:$GG$231,MATCH(L3VA!$A165,DATASHEET!$A$1:$A$231,0),MATCH(L3VA!CD$2,DATASHEET!$A$1:$GG$1,0)),"")</f>
        <v>0</v>
      </c>
      <c r="CD165" s="105" t="str">
        <f>IF(VLOOKUP(L3VA!$A165,DATASHEET!$A$2:$EW$231,82,FALSE)="","",VLOOKUP(L3VA!$A165,DATASHEET!$A$2:$EW$231,82,FALSE))</f>
        <v>JNE</v>
      </c>
      <c r="CE165" s="105" t="str">
        <f t="shared" si="156"/>
        <v/>
      </c>
      <c r="CF165" s="106" t="str">
        <f>IF(ISBLANK(DATASHEET!CN153),"",DATASHEET!CN153)</f>
        <v/>
      </c>
      <c r="CG165" s="107" t="str">
        <f>IF(ISBLANK(DATASHEET!CO153),"",DATASHEET!CO153)</f>
        <v/>
      </c>
      <c r="CH165" s="123" t="str">
        <f t="shared" si="157"/>
        <v/>
      </c>
      <c r="CI165" s="124">
        <f>IFERROR(INDEX(DATASHEET!$A$1:$GG$231,MATCH(L3VA!$A165,DATASHEET!$A$1:$A$231,0),MATCH(L3VA!CJ$2,DATASHEET!$A$1:$GG$1,0)),"")</f>
        <v>0</v>
      </c>
      <c r="CJ165" s="105" t="str">
        <f>IF(VLOOKUP(L3VA!$A165,DATASHEET!$A$2:$EW$231,87,FALSE)="","",VLOOKUP(L3VA!$A165,DATASHEET!$A$2:$EW$231,87,FALSE))</f>
        <v/>
      </c>
      <c r="CK165" s="105" t="str">
        <f t="shared" si="131"/>
        <v/>
      </c>
      <c r="CL165" s="106" t="str">
        <f>IF(ISBLANK(DATASHEET!CS153),"",DATASHEET!CS153)</f>
        <v/>
      </c>
      <c r="CM165" s="107" t="str">
        <f>IF(ISBLANK(DATASHEET!CT153),"",DATASHEET!CT153)</f>
        <v/>
      </c>
      <c r="CN165" s="123" t="str">
        <f t="shared" si="158"/>
        <v/>
      </c>
      <c r="CO165" s="124">
        <f>IFERROR(INDEX(DATASHEET!$A$1:$GG$231,MATCH(L3VA!$A165,DATASHEET!$A$1:$A$231,0),MATCH(L3VA!CP$2,DATASHEET!$A$1:$GG$1,0)),"")</f>
        <v>0</v>
      </c>
      <c r="CP165" s="105" t="str">
        <f>IF(VLOOKUP(L3VA!$A165,DATASHEET!$A$2:$EW$231,92,FALSE)="","",VLOOKUP(L3VA!$A165,DATASHEET!$A$2:$EW$231,92,FALSE))</f>
        <v/>
      </c>
      <c r="CQ165" s="105" t="str">
        <f t="shared" si="159"/>
        <v/>
      </c>
      <c r="CR165" s="106" t="str">
        <f>IF(ISBLANK(DATASHEET!CX153),"",DATASHEET!CX153)</f>
        <v>AWIL</v>
      </c>
      <c r="CS165" s="107" t="str">
        <f>IF(ISBLANK(DATASHEET!CY153),"",DATASHEET!CY153)</f>
        <v>12B-HS-4</v>
      </c>
      <c r="CT165" s="123" t="str">
        <f t="shared" si="160"/>
        <v/>
      </c>
      <c r="CU165" s="124">
        <f>IFERROR(INDEX(DATASHEET!$A$1:$GG$231,MATCH(L3VA!$A165,DATASHEET!$A$1:$A$231,0),MATCH(L3VA!CV$2,DATASHEET!$A$1:$GG$1,0)),"")</f>
        <v>0</v>
      </c>
      <c r="CV165" s="105" t="str">
        <f>IF(VLOOKUP(L3VA!$A165,DATASHEET!$A$2:$EW$231,107,FALSE)="","",VLOOKUP(L3VA!$A165,DATASHEET!$A$2:$EW$231,107,FALSE))</f>
        <v>AWIL</v>
      </c>
      <c r="CW165" s="105" t="str">
        <f t="shared" si="161"/>
        <v/>
      </c>
      <c r="CX165" s="106" t="str">
        <f>IF(ISBLANK(DATASHEET!DC153),"",DATASHEET!DC153)</f>
        <v>AWIL</v>
      </c>
      <c r="CY165" s="107" t="str">
        <f>IF(ISBLANK(DATASHEET!DD153),"",DATASHEET!DD153)</f>
        <v>12C-HSD-6</v>
      </c>
      <c r="CZ165" s="123" t="str">
        <f t="shared" si="162"/>
        <v/>
      </c>
      <c r="DA165" s="124">
        <f>IFERROR(INDEX(DATASHEET!$A$1:$GG$231,MATCH(L3VA!$A165,DATASHEET!$A$1:$A$231,0),MATCH(L3VA!DB$2,DATASHEET!$A$1:$GG$1,0)),"")</f>
        <v>0</v>
      </c>
      <c r="DB165" s="105" t="str">
        <f>IF(VLOOKUP(L3VA!$A165,DATASHEET!$A$2:$EW$231,97,FALSE)="","",VLOOKUP(L3VA!$A165,DATASHEET!$A$2:$EW$231,97,FALSE))</f>
        <v/>
      </c>
      <c r="DC165" s="105" t="str">
        <f t="shared" si="163"/>
        <v/>
      </c>
      <c r="DD165" s="106" t="str">
        <f>IF(ISBLANK(DATASHEET!DH153),"",DATASHEET!DH153)</f>
        <v/>
      </c>
      <c r="DE165" s="107" t="str">
        <f>IF(ISBLANK(DATASHEET!DI153),"",DATASHEET!DI153)</f>
        <v/>
      </c>
      <c r="DF165" s="123" t="str">
        <f t="shared" si="164"/>
        <v/>
      </c>
      <c r="DG165" s="124">
        <f>IFERROR(INDEX(DATASHEET!$A$1:$GG$231,MATCH(L3VA!$A165,DATASHEET!$A$1:$A$231,0),MATCH(L3VA!DH$2,DATASHEET!$A$1:$GG$1,0)),"")</f>
        <v>0</v>
      </c>
      <c r="DH165" s="105" t="str">
        <f>IF(VLOOKUP(L3VA!$A165,DATASHEET!$A$2:$EW$231,102,FALSE)="","",VLOOKUP(L3VA!$A165,DATASHEET!$A$2:$EW$231,102,FALSE))</f>
        <v>AWIL</v>
      </c>
      <c r="DI165" s="105" t="str">
        <f t="shared" si="165"/>
        <v/>
      </c>
      <c r="DJ165" s="106" t="str">
        <f>IF(ISBLANK(DATASHEET!DM153),"",DATASHEET!DM153)</f>
        <v/>
      </c>
      <c r="DK165" s="107" t="str">
        <f>IF(ISBLANK(DATASHEET!DN153),"",DATASHEET!DN153)</f>
        <v/>
      </c>
      <c r="DL165" s="123" t="str">
        <f t="shared" si="166"/>
        <v/>
      </c>
      <c r="DM165" s="124">
        <f>IFERROR(INDEX(DATASHEET!$A$1:$GG$231,MATCH(L3VA!$A165,DATASHEET!$A$1:$A$231,0),MATCH(L3VA!DN$2,DATASHEET!$A$1:$GG$1,0)),"")</f>
        <v>0</v>
      </c>
      <c r="DN165" s="105" t="str">
        <f>IF(VLOOKUP(L3VA!$A165,DATASHEET!$A$2:$FW$231,112,FALSE)="","",VLOOKUP(L3VA!$A165,DATASHEET!$A$2:$FW$231,112,FALSE))</f>
        <v/>
      </c>
      <c r="DO165" s="105" t="str">
        <f t="shared" si="132"/>
        <v/>
      </c>
      <c r="DP165" s="106" t="str">
        <f>IF(ISBLANK(DATASHEET!DR153),"",DATASHEET!DR153)</f>
        <v/>
      </c>
      <c r="DQ165" s="107" t="str">
        <f>IF(ISBLANK(DATASHEET!DS153),"",DATASHEET!DS153)</f>
        <v/>
      </c>
      <c r="DR165" s="123" t="str">
        <f t="shared" si="167"/>
        <v/>
      </c>
      <c r="DS165" s="124">
        <f>IFERROR(INDEX(DATASHEET!$A$1:$GG$231,MATCH(L3VA!$A165,DATASHEET!$A$1:$A$231,0),MATCH(L3VA!DT$2,DATASHEET!$A$1:$GG$1,0)),"")</f>
        <v>0</v>
      </c>
      <c r="DT165" s="105" t="str">
        <f>IF(VLOOKUP(L3VA!$A165,DATASHEET!$A$2:$EW$231,117,FALSE)="","",VLOOKUP(L3VA!$A165,DATASHEET!$A$2:$EW$231,117,FALSE))</f>
        <v/>
      </c>
      <c r="DU165" s="105" t="str">
        <f t="shared" si="168"/>
        <v/>
      </c>
      <c r="DV165" s="106" t="str">
        <f>IF(ISBLANK(DATASHEET!DW153),"",DATASHEET!DW153)</f>
        <v/>
      </c>
      <c r="DW165" s="107" t="str">
        <f>IF(ISBLANK(DATASHEET!DX153),"",DATASHEET!DX153)</f>
        <v/>
      </c>
      <c r="DX165" s="123" t="str">
        <f t="shared" si="169"/>
        <v/>
      </c>
      <c r="DY165" s="124" t="str">
        <f>IFERROR(INDEX(DATASHEET!$A$1:$GG$231,MATCH(L3VA!$A165,DATASHEET!$A$1:$A$231,0),MATCH(L3VA!DZ$2,DATASHEET!$A$1:$GG$1,0)),"")</f>
        <v/>
      </c>
      <c r="DZ165" s="105" t="str">
        <f>IF(VLOOKUP(L3VA!$A165,DATASHEET!$A$2:$EW$231,122,FALSE)="","",VLOOKUP(L3VA!$A165,DATASHEET!$A$2:$EW$231,122,FALSE))</f>
        <v/>
      </c>
      <c r="EA165" s="105" t="str">
        <f t="shared" si="170"/>
        <v/>
      </c>
      <c r="EB165" s="106" t="str">
        <f>IF(ISBLANK(DATASHEET!EB153),"",DATASHEET!EB153)</f>
        <v/>
      </c>
      <c r="EC165" s="107" t="str">
        <f>IF(ISBLANK(DATASHEET!EC153),"",DATASHEET!EC153)</f>
        <v/>
      </c>
      <c r="ED165" s="123" t="str">
        <f t="shared" si="171"/>
        <v/>
      </c>
      <c r="EE165" s="124">
        <f>IFERROR(INDEX(DATASHEET!$A$1:$GG$231,MATCH(L3VA!$A165,DATASHEET!$A$1:$A$231,0),MATCH(L3VA!EF$2,DATASHEET!$A$1:$GG$1,0)),"")</f>
        <v>0</v>
      </c>
      <c r="EF165" s="105" t="str">
        <f>IF(VLOOKUP(L3VA!$A165,DATASHEET!$A$2:$EW$231,127,FALSE)="","",VLOOKUP(L3VA!$A165,DATASHEET!$A$2:$EW$231,127,FALSE))</f>
        <v/>
      </c>
      <c r="EG165" s="105" t="str">
        <f t="shared" si="172"/>
        <v/>
      </c>
      <c r="EH165" s="106" t="str">
        <f>IF(ISBLANK(DATASHEET!EG153),"",DATASHEET!EG153)</f>
        <v/>
      </c>
      <c r="EI165" s="107" t="str">
        <f>IF(ISBLANK(DATASHEET!EH153),"",DATASHEET!EH153)</f>
        <v/>
      </c>
      <c r="EJ165" s="123" t="str">
        <f t="shared" si="173"/>
        <v/>
      </c>
      <c r="EK165" s="124">
        <f>IFERROR(INDEX(DATASHEET!$A$1:$GG$231,MATCH(L3VA!$A165,DATASHEET!$A$1:$A$231,0),MATCH(L3VA!EL$2,DATASHEET!$A$1:$GG$1,0)),"")</f>
        <v>0</v>
      </c>
      <c r="EL165" s="105" t="str">
        <f>IF(VLOOKUP(L3VA!$A165,DATASHEET!$A$2:$EW$231,132,FALSE)="","",VLOOKUP(L3VA!$A165,DATASHEET!$A$2:$EW$231,132,FALSE))</f>
        <v/>
      </c>
      <c r="EM165" s="105" t="str">
        <f t="shared" si="174"/>
        <v/>
      </c>
      <c r="EN165" s="106" t="str">
        <f>IF(ISBLANK(DATASHEET!EL153),"",DATASHEET!EL153)</f>
        <v/>
      </c>
      <c r="EO165" s="107" t="str">
        <f>IF(ISBLANK(DATASHEET!EM153),"",DATASHEET!EM153)</f>
        <v/>
      </c>
      <c r="EP165" s="123" t="str">
        <f t="shared" si="175"/>
        <v/>
      </c>
      <c r="EQ165" s="124">
        <f>IFERROR(INDEX(DATASHEET!$A$1:$GG$231,MATCH(L3VA!$A165,DATASHEET!$A$1:$A$231,0),MATCH(L3VA!ER$2,DATASHEET!$A$1:$GG$1,0)),"")</f>
        <v>0</v>
      </c>
      <c r="ER165" s="105" t="str">
        <f>IF(VLOOKUP(L3VA!$A165,DATASHEET!$A$2:$EW$231,137,FALSE)="","",VLOOKUP(L3VA!$A165,DATASHEET!$A$2:$EW$231,137,FALSE))</f>
        <v/>
      </c>
      <c r="ES165" s="105" t="str">
        <f t="shared" si="176"/>
        <v/>
      </c>
      <c r="ET165" s="106" t="str">
        <f>IF(ISBLANK(DATASHEET!EQ153),"",DATASHEET!EQ153)</f>
        <v>AWIL</v>
      </c>
      <c r="EU165" s="107" t="str">
        <f>IF(ISBLANK(DATASHEET!ER153),"",DATASHEET!ER153)</f>
        <v>12E-PY-7</v>
      </c>
      <c r="EV165" s="123" t="str">
        <f t="shared" si="177"/>
        <v/>
      </c>
      <c r="EW165" s="124">
        <f>IFERROR(INDEX(DATASHEET!$A$1:$GG$231,MATCH(L3VA!$A165,DATASHEET!$A$1:$A$231,0),MATCH(L3VA!EX$2,DATASHEET!$A$1:$GG$1,0)),"")</f>
        <v>0</v>
      </c>
      <c r="EX165" s="105" t="str">
        <f>IF(VLOOKUP(L3VA!$A165,DATASHEET!$A$2:$EW$231,142,FALSE)="","",VLOOKUP(L3VA!$A165,DATASHEET!$A$2:$EW$231,142,FALSE))</f>
        <v/>
      </c>
      <c r="EY165" s="105" t="str">
        <f t="shared" si="178"/>
        <v/>
      </c>
      <c r="EZ165" s="106" t="str">
        <f>IF(ISBLANK(DATASHEET!EV153),"",DATASHEET!EV153)</f>
        <v/>
      </c>
      <c r="FA165" s="107" t="str">
        <f>IF(ISBLANK(DATASHEET!EW153),"",DATASHEET!EW153)</f>
        <v/>
      </c>
      <c r="FB165" s="123" t="str">
        <f t="shared" si="179"/>
        <v/>
      </c>
      <c r="FC165" s="124">
        <f>IFERROR(INDEX(DATASHEET!$A$1:$GG$231,MATCH(L3VA!$A165,DATASHEET!$A$1:$A$231,0),MATCH(L3VA!FD$2,DATASHEET!$A$1:$GG$1,0)),"")</f>
        <v>0</v>
      </c>
      <c r="FD165" s="105" t="str">
        <f>IF(VLOOKUP(L3VA!$A165,DATASHEET!$A$2:$FW$231,147,FALSE)="","",VLOOKUP(L3VA!$A165,DATASHEET!$A$2:$FW$231,147,FALSE))</f>
        <v>AWIL</v>
      </c>
      <c r="FE165" s="105" t="str">
        <f t="shared" si="180"/>
        <v/>
      </c>
      <c r="FF165" s="106" t="str">
        <f>IF(ISBLANK(DATASHEET!FA153),"",DATASHEET!FA153)</f>
        <v/>
      </c>
      <c r="FG165" s="107" t="str">
        <f>IF(ISBLANK(DATASHEET!FB153),"",DATASHEET!FB153)</f>
        <v/>
      </c>
    </row>
    <row r="166" spans="1:163" x14ac:dyDescent="0.25">
      <c r="A166" s="354">
        <f>DATASHEET!A154</f>
        <v>150786</v>
      </c>
      <c r="B166" s="42" t="str">
        <f>DATASHEET!B154</f>
        <v>NELSON, Louie</v>
      </c>
      <c r="C166" s="109" t="str">
        <f>DATASHEET!C154</f>
        <v>12KD</v>
      </c>
      <c r="D166" s="110" t="str">
        <f>DATASHEET!D154</f>
        <v>M</v>
      </c>
      <c r="E166" s="110" t="str">
        <f>IFERROR(VLOOKUP(A166,'[5]Y12 Students'!$E$3:$I$271,5,FALSE),"")</f>
        <v>INTERNAL</v>
      </c>
      <c r="F166" s="110" t="str">
        <f>DATASHEET!E154</f>
        <v>N</v>
      </c>
      <c r="G166" s="110" t="str">
        <f>DATASHEET!F154</f>
        <v>White and Black Caribbean</v>
      </c>
      <c r="H166" s="110" t="str">
        <f>DATASHEET!G154</f>
        <v>N</v>
      </c>
      <c r="I166" s="110" t="str">
        <f>DATASHEET!H154</f>
        <v>N</v>
      </c>
      <c r="J166" s="111" t="str">
        <f>DATASHEET!J154</f>
        <v>4.75+ (C/B)</v>
      </c>
      <c r="K166" s="104" t="str">
        <f t="shared" si="129"/>
        <v/>
      </c>
      <c r="L166" s="104" t="str">
        <f t="shared" si="130"/>
        <v/>
      </c>
      <c r="M166" s="336" t="str">
        <f>IF(COUNT(L3VA!$N166,L3VA!$Z166,L3VA!$T166,L3VA!$AF166,L3VA!$AX166,L3VA!$AR166,L3VA!$BJ166,L3VA!$BD166,L3VA!$BP166,L3VA!#REF!,L3VA!$AL166,L3VA!$BV166,L3VA!$CH166,L3VA!$CZ166,L3VA!$CN166,L3VA!$DF166,L3VA!$CB166,L3VA!#REF!,L3VA!$DR166,L3VA!$DX166,L3VA!$ED166,L3VA!$EJ166,L3VA!$EP166,L3VA!$EV166,L3VA!$FB166,L3VA!$DL166)=0,"",AVERAGE(N166,Z166,T166,AF166,AL166,AX166,AR166,BJ166,BD166,BP166,BV166,CH166,CZ166,CN166,DF166,CB166,DR166,DX166,ED166,EJ166,EP166,EV166,FB166,DL166))</f>
        <v/>
      </c>
      <c r="N166" s="123" t="str">
        <f t="shared" si="133"/>
        <v/>
      </c>
      <c r="O166" s="124">
        <f>IFERROR(INDEX(DATASHEET!$A$1:$GG$231,MATCH(L3VA!$A166,DATASHEET!$A$1:$A$231,0),MATCH(L3VA!P$2,DATASHEET!$A$1:$GG$1,0)),"")</f>
        <v>0</v>
      </c>
      <c r="P166" s="105">
        <f>IF(VLOOKUP(L3VA!$A166,DATASHEET!$A$2:$EW$231,22,FALSE)="","",VLOOKUP(L3VA!$A166,DATASHEET!$A$2:$EW$231,22,FALSE))</f>
        <v>0</v>
      </c>
      <c r="Q166" s="105" t="str">
        <f t="shared" si="134"/>
        <v/>
      </c>
      <c r="R166" s="106" t="str">
        <f>IF(ISBLANK(DATASHEET!AF154),"",DATASHEET!AF154)</f>
        <v/>
      </c>
      <c r="S166" s="107" t="str">
        <f>IF(ISBLANK(DATASHEET!AG154),"",DATASHEET!AG154)</f>
        <v/>
      </c>
      <c r="T166" s="123" t="str">
        <f t="shared" si="135"/>
        <v/>
      </c>
      <c r="U166" s="124">
        <f>IFERROR(INDEX(DATASHEET!$A$1:$GG$231,MATCH(L3VA!$A166,DATASHEET!$A$1:$A$231,0),MATCH(L3VA!V$2,DATASHEET!$A$1:$GG$1,0)),"")</f>
        <v>0</v>
      </c>
      <c r="V166" s="105">
        <f>IF(VLOOKUP(L3VA!$A166,DATASHEET!$A$2:$EW$231,27,FALSE)="","",VLOOKUP(L3VA!$A166,DATASHEET!$A$2:$EW$231,27,FALSE))</f>
        <v>0</v>
      </c>
      <c r="W166" s="105" t="str">
        <f t="shared" si="136"/>
        <v/>
      </c>
      <c r="X166" s="106" t="str">
        <f>IF(ISBLANK(DATASHEET!AK154),"",DATASHEET!AK154)</f>
        <v/>
      </c>
      <c r="Y166" s="107" t="str">
        <f>IF(ISBLANK(DATASHEET!AL154),"",DATASHEET!AL154)</f>
        <v/>
      </c>
      <c r="Z166" s="123" t="str">
        <f t="shared" si="137"/>
        <v/>
      </c>
      <c r="AA166" s="124">
        <f>IFERROR(INDEX(DATASHEET!$A$1:$GG$231,MATCH(L3VA!$A166,DATASHEET!$A$1:$A$231,0),MATCH(L3VA!AB$2,DATASHEET!$A$1:$GG$1,0)),"")</f>
        <v>0</v>
      </c>
      <c r="AB166" s="105" t="str">
        <f>IF(VLOOKUP(L3VA!$A166,DATASHEET!$A$2:$EW$231,32,FALSE)="","",VLOOKUP(L3VA!$A166,DATASHEET!$A$2:$EW$231,32,FALSE))</f>
        <v/>
      </c>
      <c r="AC166" s="105" t="str">
        <f t="shared" si="138"/>
        <v/>
      </c>
      <c r="AD166" s="106" t="str">
        <f>IF(ISBLANK(DATASHEET!AP154),"",DATASHEET!AP154)</f>
        <v>ASM</v>
      </c>
      <c r="AE166" s="107" t="str">
        <f>IF(ISBLANK(DATASHEET!AQ154),"",DATASHEET!AQ154)</f>
        <v>12B-BE-2</v>
      </c>
      <c r="AF166" s="123" t="str">
        <f t="shared" si="139"/>
        <v/>
      </c>
      <c r="AG166" s="124">
        <f>IFERROR(INDEX(DATASHEET!$A$1:$GG$231,MATCH(L3VA!$A166,DATASHEET!$A$1:$A$231,0),MATCH(L3VA!AH$2,DATASHEET!$A$1:$GG$1,0)),"")</f>
        <v>0</v>
      </c>
      <c r="AH166" s="105" t="str">
        <f>IF(VLOOKUP(L3VA!$A166,DATASHEET!$A$2:$EW$231,37,FALSE)="","",VLOOKUP(L3VA!$A166,DATASHEET!$A$2:$EW$231,37,FALSE))</f>
        <v/>
      </c>
      <c r="AI166" s="105" t="str">
        <f t="shared" si="140"/>
        <v/>
      </c>
      <c r="AJ166" s="106" t="str">
        <f>IF(ISBLANK(DATASHEET!AU154),"",DATASHEET!AU154)</f>
        <v/>
      </c>
      <c r="AK166" s="107" t="str">
        <f>IF(ISBLANK(DATASHEET!AV154),"",DATASHEET!AV154)</f>
        <v/>
      </c>
      <c r="AL166" s="123" t="str">
        <f t="shared" si="141"/>
        <v/>
      </c>
      <c r="AM166" s="124">
        <f>IFERROR(INDEX(DATASHEET!$A$1:$GG$231,MATCH(L3VA!$A166,DATASHEET!$A$1:$A$231,0),MATCH(L3VA!AN$2,DATASHEET!$A$1:$GG$1,0)),"")</f>
        <v>0</v>
      </c>
      <c r="AN166" s="105" t="str">
        <f>IF(VLOOKUP(L3VA!$A166,DATASHEET!$A$2:$EW$231,42,FALSE)="","",VLOOKUP(L3VA!$A166,DATASHEET!$A$2:$EW$231,42,FALSE))</f>
        <v>ASM</v>
      </c>
      <c r="AO166" s="105" t="str">
        <f t="shared" si="142"/>
        <v/>
      </c>
      <c r="AP166" s="106" t="str">
        <f>IF(ISBLANK(DATASHEET!AZ154),"",DATASHEET!AZ154)</f>
        <v/>
      </c>
      <c r="AQ166" s="107" t="str">
        <f>IF(ISBLANK(DATASHEET!BA154),"",DATASHEET!BA154)</f>
        <v/>
      </c>
      <c r="AR166" s="123" t="str">
        <f t="shared" si="143"/>
        <v/>
      </c>
      <c r="AS166" s="124">
        <f>IFERROR(INDEX(DATASHEET!$A$1:$GG$231,MATCH(L3VA!$A166,DATASHEET!$A$1:$A$231,0),MATCH(L3VA!AT$2,DATASHEET!$A$1:$GG$1,0)),"")</f>
        <v>0</v>
      </c>
      <c r="AT166" s="105" t="str">
        <f>IF(VLOOKUP(L3VA!$A166,DATASHEET!$A$2:$EW$231,47,FALSE)="","",VLOOKUP(L3VA!$A166,DATASHEET!$A$2:$EW$231,47,FALSE))</f>
        <v/>
      </c>
      <c r="AU166" s="105" t="str">
        <f t="shared" si="144"/>
        <v/>
      </c>
      <c r="AV166" s="106" t="str">
        <f>IF(ISBLANK(DATASHEET!BE154),"",DATASHEET!BE154)</f>
        <v/>
      </c>
      <c r="AW166" s="107" t="str">
        <f>IF(ISBLANK(DATASHEET!BF154),"",DATASHEET!BF154)</f>
        <v/>
      </c>
      <c r="AX166" s="123" t="str">
        <f t="shared" si="145"/>
        <v/>
      </c>
      <c r="AY166" s="124">
        <f>IFERROR(INDEX(DATASHEET!$A$1:$GG$231,MATCH(L3VA!$A166,DATASHEET!$A$1:$A$231,0),MATCH(L3VA!AZ$2,DATASHEET!$A$1:$GG$1,0)),"")</f>
        <v>0</v>
      </c>
      <c r="AZ166" s="105" t="str">
        <f>IF(VLOOKUP(L3VA!$A166,DATASHEET!$A$2:$EW$231,52,FALSE)="","",VLOOKUP(L3VA!$A166,DATASHEET!$A$2:$EW$231,52,FALSE))</f>
        <v/>
      </c>
      <c r="BA166" s="105" t="str">
        <f t="shared" si="146"/>
        <v/>
      </c>
      <c r="BB166" s="106" t="str">
        <f>IF(ISBLANK(DATASHEET!BJ154),"",DATASHEET!BJ154)</f>
        <v/>
      </c>
      <c r="BC166" s="107" t="str">
        <f>IF(ISBLANK(DATASHEET!BK154),"",DATASHEET!BK154)</f>
        <v/>
      </c>
      <c r="BD166" s="123" t="str">
        <f t="shared" si="147"/>
        <v/>
      </c>
      <c r="BE166" s="124">
        <f>IFERROR(INDEX(DATASHEET!$A$1:$GG$231,MATCH(L3VA!$A166,DATASHEET!$A$1:$A$231,0),MATCH(L3VA!BF$2,DATASHEET!$A$1:$GG$1,0)),"")</f>
        <v>0</v>
      </c>
      <c r="BF166" s="105" t="str">
        <f>IF(VLOOKUP(L3VA!$A166,DATASHEET!$A$2:$EW$231,57,FALSE)="","",VLOOKUP(L3VA!$A166,DATASHEET!$A$2:$EW$231,57,FALSE))</f>
        <v/>
      </c>
      <c r="BG166" s="105" t="str">
        <f t="shared" si="148"/>
        <v/>
      </c>
      <c r="BH166" s="106" t="str">
        <f>IF(ISBLANK(DATASHEET!BO154),"",DATASHEET!BO154)</f>
        <v>DHO</v>
      </c>
      <c r="BI166" s="107" t="str">
        <f>IF(ISBLANK(DATASHEET!BP154),"",DATASHEET!BP154)</f>
        <v>12A-EC-4</v>
      </c>
      <c r="BJ166" s="123" t="str">
        <f t="shared" si="149"/>
        <v/>
      </c>
      <c r="BK166" s="124">
        <f>IFERROR(INDEX(DATASHEET!$A$1:$GG$231,MATCH(L3VA!$A166,DATASHEET!$A$1:$A$231,0),MATCH(L3VA!BL$2,DATASHEET!$A$1:$GG$1,0)),"")</f>
        <v>0</v>
      </c>
      <c r="BL166" s="105" t="str">
        <f>IF(VLOOKUP(L3VA!$A166,DATASHEET!$A$2:$EW$231,62,FALSE)="","",VLOOKUP(L3VA!$A166,DATASHEET!$A$2:$EW$231,62,FALSE))</f>
        <v/>
      </c>
      <c r="BM166" s="105" t="str">
        <f t="shared" si="150"/>
        <v/>
      </c>
      <c r="BN166" s="106" t="str">
        <f>IF(ISBLANK(DATASHEET!BT154),"",DATASHEET!BT154)</f>
        <v/>
      </c>
      <c r="BO166" s="107" t="str">
        <f>IF(ISBLANK(DATASHEET!BU154),"",DATASHEET!BU154)</f>
        <v/>
      </c>
      <c r="BP166" s="123" t="str">
        <f t="shared" si="151"/>
        <v/>
      </c>
      <c r="BQ166" s="124">
        <f>IFERROR(INDEX(DATASHEET!$A$1:$GG$231,MATCH(L3VA!$A166,DATASHEET!$A$1:$A$231,0),MATCH(L3VA!BR$2,DATASHEET!$A$1:$GG$1,0)),"")</f>
        <v>0</v>
      </c>
      <c r="BR166" s="105" t="str">
        <f>IF(VLOOKUP(L3VA!$A166,DATASHEET!$A$2:$EW$231,67,FALSE)="","",VLOOKUP(L3VA!$A166,DATASHEET!$A$2:$EW$231,67,FALSE))</f>
        <v>DHO</v>
      </c>
      <c r="BS166" s="105" t="str">
        <f t="shared" si="152"/>
        <v/>
      </c>
      <c r="BT166" s="106" t="str">
        <f>IF(ISBLANK(DATASHEET!BY154),"",DATASHEET!BY154)</f>
        <v/>
      </c>
      <c r="BU166" s="107" t="str">
        <f>IF(ISBLANK(DATASHEET!BZ154),"",DATASHEET!BZ154)</f>
        <v/>
      </c>
      <c r="BV166" s="123" t="str">
        <f t="shared" si="153"/>
        <v/>
      </c>
      <c r="BW166" s="124">
        <f>IFERROR(INDEX(DATASHEET!$A$1:$GG$231,MATCH(L3VA!$A166,DATASHEET!$A$1:$A$231,0),MATCH(L3VA!BX$2,DATASHEET!$A$1:$GG$1,0)),"")</f>
        <v>0</v>
      </c>
      <c r="BX166" s="105" t="str">
        <f>IF(VLOOKUP(L3VA!$A166,DATASHEET!$A$2:$EW$231,77,FALSE)="","",VLOOKUP(L3VA!$A166,DATASHEET!$A$2:$EW$231,77,FALSE))</f>
        <v/>
      </c>
      <c r="BY166" s="105" t="str">
        <f t="shared" si="154"/>
        <v/>
      </c>
      <c r="BZ166" s="106" t="str">
        <f>IF(ISBLANK(DATASHEET!CI154),"",DATASHEET!CI154)</f>
        <v/>
      </c>
      <c r="CA166" s="107" t="str">
        <f>IF(ISBLANK(DATASHEET!CJ154),"",DATASHEET!CJ154)</f>
        <v/>
      </c>
      <c r="CB166" s="123" t="str">
        <f t="shared" si="155"/>
        <v/>
      </c>
      <c r="CC166" s="124">
        <f>IFERROR(INDEX(DATASHEET!$A$1:$GG$231,MATCH(L3VA!$A166,DATASHEET!$A$1:$A$231,0),MATCH(L3VA!CD$2,DATASHEET!$A$1:$GG$1,0)),"")</f>
        <v>0</v>
      </c>
      <c r="CD166" s="105" t="str">
        <f>IF(VLOOKUP(L3VA!$A166,DATASHEET!$A$2:$EW$231,82,FALSE)="","",VLOOKUP(L3VA!$A166,DATASHEET!$A$2:$EW$231,82,FALSE))</f>
        <v>JNE</v>
      </c>
      <c r="CE166" s="105" t="str">
        <f t="shared" si="156"/>
        <v/>
      </c>
      <c r="CF166" s="106" t="str">
        <f>IF(ISBLANK(DATASHEET!CN154),"",DATASHEET!CN154)</f>
        <v/>
      </c>
      <c r="CG166" s="107" t="str">
        <f>IF(ISBLANK(DATASHEET!CO154),"",DATASHEET!CO154)</f>
        <v/>
      </c>
      <c r="CH166" s="123" t="str">
        <f t="shared" si="157"/>
        <v/>
      </c>
      <c r="CI166" s="124">
        <f>IFERROR(INDEX(DATASHEET!$A$1:$GG$231,MATCH(L3VA!$A166,DATASHEET!$A$1:$A$231,0),MATCH(L3VA!CJ$2,DATASHEET!$A$1:$GG$1,0)),"")</f>
        <v>0</v>
      </c>
      <c r="CJ166" s="105" t="str">
        <f>IF(VLOOKUP(L3VA!$A166,DATASHEET!$A$2:$EW$231,87,FALSE)="","",VLOOKUP(L3VA!$A166,DATASHEET!$A$2:$EW$231,87,FALSE))</f>
        <v/>
      </c>
      <c r="CK166" s="105" t="str">
        <f t="shared" si="131"/>
        <v/>
      </c>
      <c r="CL166" s="106" t="str">
        <f>IF(ISBLANK(DATASHEET!CS154),"",DATASHEET!CS154)</f>
        <v/>
      </c>
      <c r="CM166" s="107" t="str">
        <f>IF(ISBLANK(DATASHEET!CT154),"",DATASHEET!CT154)</f>
        <v/>
      </c>
      <c r="CN166" s="123" t="str">
        <f t="shared" si="158"/>
        <v/>
      </c>
      <c r="CO166" s="124">
        <f>IFERROR(INDEX(DATASHEET!$A$1:$GG$231,MATCH(L3VA!$A166,DATASHEET!$A$1:$A$231,0),MATCH(L3VA!CP$2,DATASHEET!$A$1:$GG$1,0)),"")</f>
        <v>0</v>
      </c>
      <c r="CP166" s="105" t="str">
        <f>IF(VLOOKUP(L3VA!$A166,DATASHEET!$A$2:$EW$231,92,FALSE)="","",VLOOKUP(L3VA!$A166,DATASHEET!$A$2:$EW$231,92,FALSE))</f>
        <v/>
      </c>
      <c r="CQ166" s="105" t="str">
        <f t="shared" si="159"/>
        <v/>
      </c>
      <c r="CR166" s="106" t="str">
        <f>IF(ISBLANK(DATASHEET!CX154),"",DATASHEET!CX154)</f>
        <v/>
      </c>
      <c r="CS166" s="107" t="str">
        <f>IF(ISBLANK(DATASHEET!CY154),"",DATASHEET!CY154)</f>
        <v/>
      </c>
      <c r="CT166" s="123" t="str">
        <f t="shared" si="160"/>
        <v/>
      </c>
      <c r="CU166" s="124">
        <f>IFERROR(INDEX(DATASHEET!$A$1:$GG$231,MATCH(L3VA!$A166,DATASHEET!$A$1:$A$231,0),MATCH(L3VA!CV$2,DATASHEET!$A$1:$GG$1,0)),"")</f>
        <v>0</v>
      </c>
      <c r="CV166" s="105" t="str">
        <f>IF(VLOOKUP(L3VA!$A166,DATASHEET!$A$2:$EW$231,107,FALSE)="","",VLOOKUP(L3VA!$A166,DATASHEET!$A$2:$EW$231,107,FALSE))</f>
        <v/>
      </c>
      <c r="CW166" s="105" t="str">
        <f t="shared" si="161"/>
        <v/>
      </c>
      <c r="CX166" s="106" t="str">
        <f>IF(ISBLANK(DATASHEET!DC154),"",DATASHEET!DC154)</f>
        <v/>
      </c>
      <c r="CY166" s="107" t="str">
        <f>IF(ISBLANK(DATASHEET!DD154),"",DATASHEET!DD154)</f>
        <v/>
      </c>
      <c r="CZ166" s="123" t="str">
        <f t="shared" si="162"/>
        <v/>
      </c>
      <c r="DA166" s="124">
        <f>IFERROR(INDEX(DATASHEET!$A$1:$GG$231,MATCH(L3VA!$A166,DATASHEET!$A$1:$A$231,0),MATCH(L3VA!DB$2,DATASHEET!$A$1:$GG$1,0)),"")</f>
        <v>0</v>
      </c>
      <c r="DB166" s="105" t="str">
        <f>IF(VLOOKUP(L3VA!$A166,DATASHEET!$A$2:$EW$231,97,FALSE)="","",VLOOKUP(L3VA!$A166,DATASHEET!$A$2:$EW$231,97,FALSE))</f>
        <v/>
      </c>
      <c r="DC166" s="105" t="str">
        <f t="shared" si="163"/>
        <v/>
      </c>
      <c r="DD166" s="106" t="str">
        <f>IF(ISBLANK(DATASHEET!DH154),"",DATASHEET!DH154)</f>
        <v/>
      </c>
      <c r="DE166" s="107" t="str">
        <f>IF(ISBLANK(DATASHEET!DI154),"",DATASHEET!DI154)</f>
        <v/>
      </c>
      <c r="DF166" s="123" t="str">
        <f t="shared" si="164"/>
        <v/>
      </c>
      <c r="DG166" s="124">
        <f>IFERROR(INDEX(DATASHEET!$A$1:$GG$231,MATCH(L3VA!$A166,DATASHEET!$A$1:$A$231,0),MATCH(L3VA!DH$2,DATASHEET!$A$1:$GG$1,0)),"")</f>
        <v>0</v>
      </c>
      <c r="DH166" s="105" t="str">
        <f>IF(VLOOKUP(L3VA!$A166,DATASHEET!$A$2:$EW$231,102,FALSE)="","",VLOOKUP(L3VA!$A166,DATASHEET!$A$2:$EW$231,102,FALSE))</f>
        <v/>
      </c>
      <c r="DI166" s="105" t="str">
        <f t="shared" si="165"/>
        <v/>
      </c>
      <c r="DJ166" s="106" t="str">
        <f>IF(ISBLANK(DATASHEET!DM154),"",DATASHEET!DM154)</f>
        <v>JQ</v>
      </c>
      <c r="DK166" s="107" t="str">
        <f>IF(ISBLANK(DATASHEET!DN154),"",DATASHEET!DN154)</f>
        <v>12C-MA-7</v>
      </c>
      <c r="DL166" s="123" t="str">
        <f t="shared" si="166"/>
        <v/>
      </c>
      <c r="DM166" s="124">
        <f>IFERROR(INDEX(DATASHEET!$A$1:$GG$231,MATCH(L3VA!$A166,DATASHEET!$A$1:$A$231,0),MATCH(L3VA!DN$2,DATASHEET!$A$1:$GG$1,0)),"")</f>
        <v>0</v>
      </c>
      <c r="DN166" s="105" t="str">
        <f>IF(VLOOKUP(L3VA!$A166,DATASHEET!$A$2:$FW$231,112,FALSE)="","",VLOOKUP(L3VA!$A166,DATASHEET!$A$2:$FW$231,112,FALSE))</f>
        <v/>
      </c>
      <c r="DO166" s="105" t="str">
        <f t="shared" si="132"/>
        <v/>
      </c>
      <c r="DP166" s="106" t="str">
        <f>IF(ISBLANK(DATASHEET!DR154),"",DATASHEET!DR154)</f>
        <v/>
      </c>
      <c r="DQ166" s="107" t="str">
        <f>IF(ISBLANK(DATASHEET!DS154),"",DATASHEET!DS154)</f>
        <v/>
      </c>
      <c r="DR166" s="123" t="str">
        <f t="shared" si="167"/>
        <v/>
      </c>
      <c r="DS166" s="124">
        <f>IFERROR(INDEX(DATASHEET!$A$1:$GG$231,MATCH(L3VA!$A166,DATASHEET!$A$1:$A$231,0),MATCH(L3VA!DT$2,DATASHEET!$A$1:$GG$1,0)),"")</f>
        <v>0</v>
      </c>
      <c r="DT166" s="105" t="str">
        <f>IF(VLOOKUP(L3VA!$A166,DATASHEET!$A$2:$EW$231,117,FALSE)="","",VLOOKUP(L3VA!$A166,DATASHEET!$A$2:$EW$231,117,FALSE))</f>
        <v>JQ</v>
      </c>
      <c r="DU166" s="105" t="str">
        <f t="shared" si="168"/>
        <v/>
      </c>
      <c r="DV166" s="106" t="str">
        <f>IF(ISBLANK(DATASHEET!DW154),"",DATASHEET!DW154)</f>
        <v/>
      </c>
      <c r="DW166" s="107" t="str">
        <f>IF(ISBLANK(DATASHEET!DX154),"",DATASHEET!DX154)</f>
        <v/>
      </c>
      <c r="DX166" s="123" t="str">
        <f t="shared" si="169"/>
        <v/>
      </c>
      <c r="DY166" s="124" t="str">
        <f>IFERROR(INDEX(DATASHEET!$A$1:$GG$231,MATCH(L3VA!$A166,DATASHEET!$A$1:$A$231,0),MATCH(L3VA!DZ$2,DATASHEET!$A$1:$GG$1,0)),"")</f>
        <v/>
      </c>
      <c r="DZ166" s="105" t="str">
        <f>IF(VLOOKUP(L3VA!$A166,DATASHEET!$A$2:$EW$231,122,FALSE)="","",VLOOKUP(L3VA!$A166,DATASHEET!$A$2:$EW$231,122,FALSE))</f>
        <v/>
      </c>
      <c r="EA166" s="105" t="str">
        <f t="shared" si="170"/>
        <v/>
      </c>
      <c r="EB166" s="106" t="str">
        <f>IF(ISBLANK(DATASHEET!EB154),"",DATASHEET!EB154)</f>
        <v/>
      </c>
      <c r="EC166" s="107" t="str">
        <f>IF(ISBLANK(DATASHEET!EC154),"",DATASHEET!EC154)</f>
        <v/>
      </c>
      <c r="ED166" s="123" t="str">
        <f t="shared" si="171"/>
        <v/>
      </c>
      <c r="EE166" s="124">
        <f>IFERROR(INDEX(DATASHEET!$A$1:$GG$231,MATCH(L3VA!$A166,DATASHEET!$A$1:$A$231,0),MATCH(L3VA!EF$2,DATASHEET!$A$1:$GG$1,0)),"")</f>
        <v>0</v>
      </c>
      <c r="EF166" s="105" t="str">
        <f>IF(VLOOKUP(L3VA!$A166,DATASHEET!$A$2:$EW$231,127,FALSE)="","",VLOOKUP(L3VA!$A166,DATASHEET!$A$2:$EW$231,127,FALSE))</f>
        <v/>
      </c>
      <c r="EG166" s="105" t="str">
        <f t="shared" si="172"/>
        <v/>
      </c>
      <c r="EH166" s="106" t="str">
        <f>IF(ISBLANK(DATASHEET!EG154),"",DATASHEET!EG154)</f>
        <v/>
      </c>
      <c r="EI166" s="107" t="str">
        <f>IF(ISBLANK(DATASHEET!EH154),"",DATASHEET!EH154)</f>
        <v/>
      </c>
      <c r="EJ166" s="123" t="str">
        <f t="shared" si="173"/>
        <v/>
      </c>
      <c r="EK166" s="124">
        <f>IFERROR(INDEX(DATASHEET!$A$1:$GG$231,MATCH(L3VA!$A166,DATASHEET!$A$1:$A$231,0),MATCH(L3VA!EL$2,DATASHEET!$A$1:$GG$1,0)),"")</f>
        <v>0</v>
      </c>
      <c r="EL166" s="105" t="str">
        <f>IF(VLOOKUP(L3VA!$A166,DATASHEET!$A$2:$EW$231,132,FALSE)="","",VLOOKUP(L3VA!$A166,DATASHEET!$A$2:$EW$231,132,FALSE))</f>
        <v/>
      </c>
      <c r="EM166" s="105" t="str">
        <f t="shared" si="174"/>
        <v/>
      </c>
      <c r="EN166" s="106" t="str">
        <f>IF(ISBLANK(DATASHEET!EL154),"",DATASHEET!EL154)</f>
        <v/>
      </c>
      <c r="EO166" s="107" t="str">
        <f>IF(ISBLANK(DATASHEET!EM154),"",DATASHEET!EM154)</f>
        <v/>
      </c>
      <c r="EP166" s="123" t="str">
        <f t="shared" si="175"/>
        <v/>
      </c>
      <c r="EQ166" s="124">
        <f>IFERROR(INDEX(DATASHEET!$A$1:$GG$231,MATCH(L3VA!$A166,DATASHEET!$A$1:$A$231,0),MATCH(L3VA!ER$2,DATASHEET!$A$1:$GG$1,0)),"")</f>
        <v>0</v>
      </c>
      <c r="ER166" s="105" t="str">
        <f>IF(VLOOKUP(L3VA!$A166,DATASHEET!$A$2:$EW$231,137,FALSE)="","",VLOOKUP(L3VA!$A166,DATASHEET!$A$2:$EW$231,137,FALSE))</f>
        <v/>
      </c>
      <c r="ES166" s="105" t="str">
        <f t="shared" si="176"/>
        <v/>
      </c>
      <c r="ET166" s="106" t="str">
        <f>IF(ISBLANK(DATASHEET!EQ154),"",DATASHEET!EQ154)</f>
        <v/>
      </c>
      <c r="EU166" s="107" t="str">
        <f>IF(ISBLANK(DATASHEET!ER154),"",DATASHEET!ER154)</f>
        <v/>
      </c>
      <c r="EV166" s="123" t="str">
        <f t="shared" si="177"/>
        <v/>
      </c>
      <c r="EW166" s="124">
        <f>IFERROR(INDEX(DATASHEET!$A$1:$GG$231,MATCH(L3VA!$A166,DATASHEET!$A$1:$A$231,0),MATCH(L3VA!EX$2,DATASHEET!$A$1:$GG$1,0)),"")</f>
        <v>0</v>
      </c>
      <c r="EX166" s="105" t="str">
        <f>IF(VLOOKUP(L3VA!$A166,DATASHEET!$A$2:$EW$231,142,FALSE)="","",VLOOKUP(L3VA!$A166,DATASHEET!$A$2:$EW$231,142,FALSE))</f>
        <v/>
      </c>
      <c r="EY166" s="105" t="str">
        <f t="shared" si="178"/>
        <v/>
      </c>
      <c r="EZ166" s="106" t="str">
        <f>IF(ISBLANK(DATASHEET!EV154),"",DATASHEET!EV154)</f>
        <v/>
      </c>
      <c r="FA166" s="107" t="str">
        <f>IF(ISBLANK(DATASHEET!EW154),"",DATASHEET!EW154)</f>
        <v/>
      </c>
      <c r="FB166" s="123" t="str">
        <f t="shared" si="179"/>
        <v/>
      </c>
      <c r="FC166" s="124">
        <f>IFERROR(INDEX(DATASHEET!$A$1:$GG$231,MATCH(L3VA!$A166,DATASHEET!$A$1:$A$231,0),MATCH(L3VA!FD$2,DATASHEET!$A$1:$GG$1,0)),"")</f>
        <v>0</v>
      </c>
      <c r="FD166" s="105" t="str">
        <f>IF(VLOOKUP(L3VA!$A166,DATASHEET!$A$2:$FW$231,147,FALSE)="","",VLOOKUP(L3VA!$A166,DATASHEET!$A$2:$FW$231,147,FALSE))</f>
        <v/>
      </c>
      <c r="FE166" s="105" t="str">
        <f t="shared" si="180"/>
        <v/>
      </c>
      <c r="FF166" s="106" t="str">
        <f>IF(ISBLANK(DATASHEET!FA154),"",DATASHEET!FA154)</f>
        <v/>
      </c>
      <c r="FG166" s="107" t="str">
        <f>IF(ISBLANK(DATASHEET!FB154),"",DATASHEET!FB154)</f>
        <v/>
      </c>
    </row>
    <row r="167" spans="1:163" x14ac:dyDescent="0.25">
      <c r="A167" s="354">
        <f>DATASHEET!A155</f>
        <v>150943</v>
      </c>
      <c r="B167" s="42" t="str">
        <f>DATASHEET!B155</f>
        <v>NICOL, Joseph</v>
      </c>
      <c r="C167" s="109" t="str">
        <f>DATASHEET!C155</f>
        <v>12KD</v>
      </c>
      <c r="D167" s="110" t="str">
        <f>DATASHEET!D155</f>
        <v>M</v>
      </c>
      <c r="E167" s="110" t="str">
        <f>IFERROR(VLOOKUP(A167,'[5]Y12 Students'!$E$3:$I$271,5,FALSE),"")</f>
        <v>INTERNAL</v>
      </c>
      <c r="F167" s="110" t="str">
        <f>DATASHEET!E155</f>
        <v>N</v>
      </c>
      <c r="G167" s="110" t="str">
        <f>DATASHEET!F155</f>
        <v>White - British</v>
      </c>
      <c r="H167" s="110" t="str">
        <f>DATASHEET!G155</f>
        <v>N</v>
      </c>
      <c r="I167" s="110" t="str">
        <f>DATASHEET!H155</f>
        <v>N</v>
      </c>
      <c r="J167" s="111" t="str">
        <f>DATASHEET!J155</f>
        <v>4.75+ (C/B)</v>
      </c>
      <c r="K167" s="104" t="str">
        <f t="shared" si="129"/>
        <v/>
      </c>
      <c r="L167" s="104" t="str">
        <f t="shared" si="130"/>
        <v/>
      </c>
      <c r="M167" s="336" t="str">
        <f>IF(COUNT(L3VA!$N167,L3VA!$Z167,L3VA!$T167,L3VA!$AF167,L3VA!$AX167,L3VA!$AR167,L3VA!$BJ167,L3VA!$BD167,L3VA!$BP167,L3VA!#REF!,L3VA!$AL167,L3VA!$BV167,L3VA!$CH167,L3VA!$CZ167,L3VA!$CN167,L3VA!$DF167,L3VA!$CB167,L3VA!#REF!,L3VA!$DR167,L3VA!$DX167,L3VA!$ED167,L3VA!$EJ167,L3VA!$EP167,L3VA!$EV167,L3VA!$FB167,L3VA!$DL167)=0,"",AVERAGE(N167,Z167,T167,AF167,AL167,AX167,AR167,BJ167,BD167,BP167,BV167,CH167,CZ167,CN167,DF167,CB167,DR167,DX167,ED167,EJ167,EP167,EV167,FB167,DL167))</f>
        <v/>
      </c>
      <c r="N167" s="123" t="str">
        <f t="shared" si="133"/>
        <v/>
      </c>
      <c r="O167" s="124">
        <f>IFERROR(INDEX(DATASHEET!$A$1:$GG$231,MATCH(L3VA!$A167,DATASHEET!$A$1:$A$231,0),MATCH(L3VA!P$2,DATASHEET!$A$1:$GG$1,0)),"")</f>
        <v>0</v>
      </c>
      <c r="P167" s="105">
        <f>IF(VLOOKUP(L3VA!$A167,DATASHEET!$A$2:$EW$231,22,FALSE)="","",VLOOKUP(L3VA!$A167,DATASHEET!$A$2:$EW$231,22,FALSE))</f>
        <v>0</v>
      </c>
      <c r="Q167" s="105" t="str">
        <f t="shared" si="134"/>
        <v/>
      </c>
      <c r="R167" s="106" t="str">
        <f>IF(ISBLANK(DATASHEET!AF155),"",DATASHEET!AF155)</f>
        <v/>
      </c>
      <c r="S167" s="107" t="str">
        <f>IF(ISBLANK(DATASHEET!AG155),"",DATASHEET!AG155)</f>
        <v/>
      </c>
      <c r="T167" s="123" t="str">
        <f t="shared" si="135"/>
        <v/>
      </c>
      <c r="U167" s="124">
        <f>IFERROR(INDEX(DATASHEET!$A$1:$GG$231,MATCH(L3VA!$A167,DATASHEET!$A$1:$A$231,0),MATCH(L3VA!V$2,DATASHEET!$A$1:$GG$1,0)),"")</f>
        <v>0</v>
      </c>
      <c r="V167" s="105">
        <f>IF(VLOOKUP(L3VA!$A167,DATASHEET!$A$2:$EW$231,27,FALSE)="","",VLOOKUP(L3VA!$A167,DATASHEET!$A$2:$EW$231,27,FALSE))</f>
        <v>0</v>
      </c>
      <c r="W167" s="105" t="str">
        <f t="shared" si="136"/>
        <v/>
      </c>
      <c r="X167" s="106" t="str">
        <f>IF(ISBLANK(DATASHEET!AK155),"",DATASHEET!AK155)</f>
        <v/>
      </c>
      <c r="Y167" s="107" t="str">
        <f>IF(ISBLANK(DATASHEET!AL155),"",DATASHEET!AL155)</f>
        <v/>
      </c>
      <c r="Z167" s="123" t="str">
        <f t="shared" si="137"/>
        <v/>
      </c>
      <c r="AA167" s="124">
        <f>IFERROR(INDEX(DATASHEET!$A$1:$GG$231,MATCH(L3VA!$A167,DATASHEET!$A$1:$A$231,0),MATCH(L3VA!AB$2,DATASHEET!$A$1:$GG$1,0)),"")</f>
        <v>0</v>
      </c>
      <c r="AB167" s="105" t="str">
        <f>IF(VLOOKUP(L3VA!$A167,DATASHEET!$A$2:$EW$231,32,FALSE)="","",VLOOKUP(L3VA!$A167,DATASHEET!$A$2:$EW$231,32,FALSE))</f>
        <v/>
      </c>
      <c r="AC167" s="105" t="str">
        <f t="shared" si="138"/>
        <v/>
      </c>
      <c r="AD167" s="106" t="str">
        <f>IF(ISBLANK(DATASHEET!AP155),"",DATASHEET!AP155)</f>
        <v>ASM</v>
      </c>
      <c r="AE167" s="107" t="str">
        <f>IF(ISBLANK(DATASHEET!AQ155),"",DATASHEET!AQ155)</f>
        <v>12B-BE-2</v>
      </c>
      <c r="AF167" s="123" t="str">
        <f t="shared" si="139"/>
        <v/>
      </c>
      <c r="AG167" s="124">
        <f>IFERROR(INDEX(DATASHEET!$A$1:$GG$231,MATCH(L3VA!$A167,DATASHEET!$A$1:$A$231,0),MATCH(L3VA!AH$2,DATASHEET!$A$1:$GG$1,0)),"")</f>
        <v>0</v>
      </c>
      <c r="AH167" s="105" t="str">
        <f>IF(VLOOKUP(L3VA!$A167,DATASHEET!$A$2:$EW$231,37,FALSE)="","",VLOOKUP(L3VA!$A167,DATASHEET!$A$2:$EW$231,37,FALSE))</f>
        <v/>
      </c>
      <c r="AI167" s="105" t="str">
        <f t="shared" si="140"/>
        <v/>
      </c>
      <c r="AJ167" s="106" t="str">
        <f>IF(ISBLANK(DATASHEET!AU155),"",DATASHEET!AU155)</f>
        <v>ES</v>
      </c>
      <c r="AK167" s="107" t="str">
        <f>IF(ISBLANK(DATASHEET!AV155),"",DATASHEET!AV155)</f>
        <v>12C-CH-2</v>
      </c>
      <c r="AL167" s="123" t="str">
        <f t="shared" si="141"/>
        <v/>
      </c>
      <c r="AM167" s="124">
        <f>IFERROR(INDEX(DATASHEET!$A$1:$GG$231,MATCH(L3VA!$A167,DATASHEET!$A$1:$A$231,0),MATCH(L3VA!AN$2,DATASHEET!$A$1:$GG$1,0)),"")</f>
        <v>0</v>
      </c>
      <c r="AN167" s="105" t="str">
        <f>IF(VLOOKUP(L3VA!$A167,DATASHEET!$A$2:$EW$231,42,FALSE)="","",VLOOKUP(L3VA!$A167,DATASHEET!$A$2:$EW$231,42,FALSE))</f>
        <v>ASM</v>
      </c>
      <c r="AO167" s="105" t="str">
        <f t="shared" si="142"/>
        <v/>
      </c>
      <c r="AP167" s="106" t="str">
        <f>IF(ISBLANK(DATASHEET!AZ155),"",DATASHEET!AZ155)</f>
        <v/>
      </c>
      <c r="AQ167" s="107" t="str">
        <f>IF(ISBLANK(DATASHEET!BA155),"",DATASHEET!BA155)</f>
        <v/>
      </c>
      <c r="AR167" s="123" t="str">
        <f t="shared" si="143"/>
        <v/>
      </c>
      <c r="AS167" s="124">
        <f>IFERROR(INDEX(DATASHEET!$A$1:$GG$231,MATCH(L3VA!$A167,DATASHEET!$A$1:$A$231,0),MATCH(L3VA!AT$2,DATASHEET!$A$1:$GG$1,0)),"")</f>
        <v>0</v>
      </c>
      <c r="AT167" s="105" t="str">
        <f>IF(VLOOKUP(L3VA!$A167,DATASHEET!$A$2:$EW$231,47,FALSE)="","",VLOOKUP(L3VA!$A167,DATASHEET!$A$2:$EW$231,47,FALSE))</f>
        <v>ES</v>
      </c>
      <c r="AU167" s="105" t="str">
        <f t="shared" si="144"/>
        <v/>
      </c>
      <c r="AV167" s="106" t="str">
        <f>IF(ISBLANK(DATASHEET!BE155),"",DATASHEET!BE155)</f>
        <v/>
      </c>
      <c r="AW167" s="107" t="str">
        <f>IF(ISBLANK(DATASHEET!BF155),"",DATASHEET!BF155)</f>
        <v/>
      </c>
      <c r="AX167" s="123" t="str">
        <f t="shared" si="145"/>
        <v/>
      </c>
      <c r="AY167" s="124">
        <f>IFERROR(INDEX(DATASHEET!$A$1:$GG$231,MATCH(L3VA!$A167,DATASHEET!$A$1:$A$231,0),MATCH(L3VA!AZ$2,DATASHEET!$A$1:$GG$1,0)),"")</f>
        <v>0</v>
      </c>
      <c r="AZ167" s="105" t="str">
        <f>IF(VLOOKUP(L3VA!$A167,DATASHEET!$A$2:$EW$231,52,FALSE)="","",VLOOKUP(L3VA!$A167,DATASHEET!$A$2:$EW$231,52,FALSE))</f>
        <v/>
      </c>
      <c r="BA167" s="105" t="str">
        <f t="shared" si="146"/>
        <v/>
      </c>
      <c r="BB167" s="106" t="str">
        <f>IF(ISBLANK(DATASHEET!BJ155),"",DATASHEET!BJ155)</f>
        <v/>
      </c>
      <c r="BC167" s="107" t="str">
        <f>IF(ISBLANK(DATASHEET!BK155),"",DATASHEET!BK155)</f>
        <v/>
      </c>
      <c r="BD167" s="123" t="str">
        <f t="shared" si="147"/>
        <v/>
      </c>
      <c r="BE167" s="124">
        <f>IFERROR(INDEX(DATASHEET!$A$1:$GG$231,MATCH(L3VA!$A167,DATASHEET!$A$1:$A$231,0),MATCH(L3VA!BF$2,DATASHEET!$A$1:$GG$1,0)),"")</f>
        <v>0</v>
      </c>
      <c r="BF167" s="105" t="str">
        <f>IF(VLOOKUP(L3VA!$A167,DATASHEET!$A$2:$EW$231,57,FALSE)="","",VLOOKUP(L3VA!$A167,DATASHEET!$A$2:$EW$231,57,FALSE))</f>
        <v/>
      </c>
      <c r="BG167" s="105" t="str">
        <f t="shared" si="148"/>
        <v/>
      </c>
      <c r="BH167" s="106" t="str">
        <f>IF(ISBLANK(DATASHEET!BO155),"",DATASHEET!BO155)</f>
        <v>DHO</v>
      </c>
      <c r="BI167" s="107" t="str">
        <f>IF(ISBLANK(DATASHEET!BP155),"",DATASHEET!BP155)</f>
        <v>12E-EC-2</v>
      </c>
      <c r="BJ167" s="123" t="str">
        <f t="shared" si="149"/>
        <v/>
      </c>
      <c r="BK167" s="124">
        <f>IFERROR(INDEX(DATASHEET!$A$1:$GG$231,MATCH(L3VA!$A167,DATASHEET!$A$1:$A$231,0),MATCH(L3VA!BL$2,DATASHEET!$A$1:$GG$1,0)),"")</f>
        <v>0</v>
      </c>
      <c r="BL167" s="105" t="str">
        <f>IF(VLOOKUP(L3VA!$A167,DATASHEET!$A$2:$EW$231,62,FALSE)="","",VLOOKUP(L3VA!$A167,DATASHEET!$A$2:$EW$231,62,FALSE))</f>
        <v/>
      </c>
      <c r="BM167" s="105" t="str">
        <f t="shared" si="150"/>
        <v/>
      </c>
      <c r="BN167" s="106" t="str">
        <f>IF(ISBLANK(DATASHEET!BT155),"",DATASHEET!BT155)</f>
        <v/>
      </c>
      <c r="BO167" s="107" t="str">
        <f>IF(ISBLANK(DATASHEET!BU155),"",DATASHEET!BU155)</f>
        <v/>
      </c>
      <c r="BP167" s="123" t="str">
        <f t="shared" si="151"/>
        <v/>
      </c>
      <c r="BQ167" s="124">
        <f>IFERROR(INDEX(DATASHEET!$A$1:$GG$231,MATCH(L3VA!$A167,DATASHEET!$A$1:$A$231,0),MATCH(L3VA!BR$2,DATASHEET!$A$1:$GG$1,0)),"")</f>
        <v>0</v>
      </c>
      <c r="BR167" s="105" t="str">
        <f>IF(VLOOKUP(L3VA!$A167,DATASHEET!$A$2:$EW$231,67,FALSE)="","",VLOOKUP(L3VA!$A167,DATASHEET!$A$2:$EW$231,67,FALSE))</f>
        <v>DHO</v>
      </c>
      <c r="BS167" s="105" t="str">
        <f t="shared" si="152"/>
        <v/>
      </c>
      <c r="BT167" s="106" t="str">
        <f>IF(ISBLANK(DATASHEET!BY155),"",DATASHEET!BY155)</f>
        <v/>
      </c>
      <c r="BU167" s="107" t="str">
        <f>IF(ISBLANK(DATASHEET!BZ155),"",DATASHEET!BZ155)</f>
        <v/>
      </c>
      <c r="BV167" s="123" t="str">
        <f t="shared" si="153"/>
        <v/>
      </c>
      <c r="BW167" s="124">
        <f>IFERROR(INDEX(DATASHEET!$A$1:$GG$231,MATCH(L3VA!$A167,DATASHEET!$A$1:$A$231,0),MATCH(L3VA!BX$2,DATASHEET!$A$1:$GG$1,0)),"")</f>
        <v>0</v>
      </c>
      <c r="BX167" s="105" t="str">
        <f>IF(VLOOKUP(L3VA!$A167,DATASHEET!$A$2:$EW$231,77,FALSE)="","",VLOOKUP(L3VA!$A167,DATASHEET!$A$2:$EW$231,77,FALSE))</f>
        <v/>
      </c>
      <c r="BY167" s="105" t="str">
        <f t="shared" si="154"/>
        <v/>
      </c>
      <c r="BZ167" s="106" t="str">
        <f>IF(ISBLANK(DATASHEET!CI155),"",DATASHEET!CI155)</f>
        <v/>
      </c>
      <c r="CA167" s="107" t="str">
        <f>IF(ISBLANK(DATASHEET!CJ155),"",DATASHEET!CJ155)</f>
        <v/>
      </c>
      <c r="CB167" s="123" t="str">
        <f t="shared" si="155"/>
        <v/>
      </c>
      <c r="CC167" s="124">
        <f>IFERROR(INDEX(DATASHEET!$A$1:$GG$231,MATCH(L3VA!$A167,DATASHEET!$A$1:$A$231,0),MATCH(L3VA!CD$2,DATASHEET!$A$1:$GG$1,0)),"")</f>
        <v>0</v>
      </c>
      <c r="CD167" s="105" t="str">
        <f>IF(VLOOKUP(L3VA!$A167,DATASHEET!$A$2:$EW$231,82,FALSE)="","",VLOOKUP(L3VA!$A167,DATASHEET!$A$2:$EW$231,82,FALSE))</f>
        <v>KD</v>
      </c>
      <c r="CE167" s="105" t="str">
        <f t="shared" si="156"/>
        <v/>
      </c>
      <c r="CF167" s="106" t="str">
        <f>IF(ISBLANK(DATASHEET!CN155),"",DATASHEET!CN155)</f>
        <v/>
      </c>
      <c r="CG167" s="107" t="str">
        <f>IF(ISBLANK(DATASHEET!CO155),"",DATASHEET!CO155)</f>
        <v/>
      </c>
      <c r="CH167" s="123" t="str">
        <f t="shared" si="157"/>
        <v/>
      </c>
      <c r="CI167" s="124">
        <f>IFERROR(INDEX(DATASHEET!$A$1:$GG$231,MATCH(L3VA!$A167,DATASHEET!$A$1:$A$231,0),MATCH(L3VA!CJ$2,DATASHEET!$A$1:$GG$1,0)),"")</f>
        <v>0</v>
      </c>
      <c r="CJ167" s="105" t="str">
        <f>IF(VLOOKUP(L3VA!$A167,DATASHEET!$A$2:$EW$231,87,FALSE)="","",VLOOKUP(L3VA!$A167,DATASHEET!$A$2:$EW$231,87,FALSE))</f>
        <v/>
      </c>
      <c r="CK167" s="105" t="str">
        <f t="shared" si="131"/>
        <v/>
      </c>
      <c r="CL167" s="106" t="str">
        <f>IF(ISBLANK(DATASHEET!CS155),"",DATASHEET!CS155)</f>
        <v/>
      </c>
      <c r="CM167" s="107" t="str">
        <f>IF(ISBLANK(DATASHEET!CT155),"",DATASHEET!CT155)</f>
        <v/>
      </c>
      <c r="CN167" s="123" t="str">
        <f t="shared" si="158"/>
        <v/>
      </c>
      <c r="CO167" s="124">
        <f>IFERROR(INDEX(DATASHEET!$A$1:$GG$231,MATCH(L3VA!$A167,DATASHEET!$A$1:$A$231,0),MATCH(L3VA!CP$2,DATASHEET!$A$1:$GG$1,0)),"")</f>
        <v>0</v>
      </c>
      <c r="CP167" s="105" t="str">
        <f>IF(VLOOKUP(L3VA!$A167,DATASHEET!$A$2:$EW$231,92,FALSE)="","",VLOOKUP(L3VA!$A167,DATASHEET!$A$2:$EW$231,92,FALSE))</f>
        <v/>
      </c>
      <c r="CQ167" s="105" t="str">
        <f t="shared" si="159"/>
        <v/>
      </c>
      <c r="CR167" s="106" t="str">
        <f>IF(ISBLANK(DATASHEET!CX155),"",DATASHEET!CX155)</f>
        <v/>
      </c>
      <c r="CS167" s="107" t="str">
        <f>IF(ISBLANK(DATASHEET!CY155),"",DATASHEET!CY155)</f>
        <v/>
      </c>
      <c r="CT167" s="123" t="str">
        <f t="shared" si="160"/>
        <v/>
      </c>
      <c r="CU167" s="124">
        <f>IFERROR(INDEX(DATASHEET!$A$1:$GG$231,MATCH(L3VA!$A167,DATASHEET!$A$1:$A$231,0),MATCH(L3VA!CV$2,DATASHEET!$A$1:$GG$1,0)),"")</f>
        <v>0</v>
      </c>
      <c r="CV167" s="105" t="str">
        <f>IF(VLOOKUP(L3VA!$A167,DATASHEET!$A$2:$EW$231,107,FALSE)="","",VLOOKUP(L3VA!$A167,DATASHEET!$A$2:$EW$231,107,FALSE))</f>
        <v/>
      </c>
      <c r="CW167" s="105" t="str">
        <f t="shared" si="161"/>
        <v/>
      </c>
      <c r="CX167" s="106" t="str">
        <f>IF(ISBLANK(DATASHEET!DC155),"",DATASHEET!DC155)</f>
        <v/>
      </c>
      <c r="CY167" s="107" t="str">
        <f>IF(ISBLANK(DATASHEET!DD155),"",DATASHEET!DD155)</f>
        <v/>
      </c>
      <c r="CZ167" s="123" t="str">
        <f t="shared" si="162"/>
        <v/>
      </c>
      <c r="DA167" s="124">
        <f>IFERROR(INDEX(DATASHEET!$A$1:$GG$231,MATCH(L3VA!$A167,DATASHEET!$A$1:$A$231,0),MATCH(L3VA!DB$2,DATASHEET!$A$1:$GG$1,0)),"")</f>
        <v>0</v>
      </c>
      <c r="DB167" s="105" t="str">
        <f>IF(VLOOKUP(L3VA!$A167,DATASHEET!$A$2:$EW$231,97,FALSE)="","",VLOOKUP(L3VA!$A167,DATASHEET!$A$2:$EW$231,97,FALSE))</f>
        <v/>
      </c>
      <c r="DC167" s="105" t="str">
        <f t="shared" si="163"/>
        <v/>
      </c>
      <c r="DD167" s="106" t="str">
        <f>IF(ISBLANK(DATASHEET!DH155),"",DATASHEET!DH155)</f>
        <v/>
      </c>
      <c r="DE167" s="107" t="str">
        <f>IF(ISBLANK(DATASHEET!DI155),"",DATASHEET!DI155)</f>
        <v/>
      </c>
      <c r="DF167" s="123" t="str">
        <f t="shared" si="164"/>
        <v/>
      </c>
      <c r="DG167" s="124">
        <f>IFERROR(INDEX(DATASHEET!$A$1:$GG$231,MATCH(L3VA!$A167,DATASHEET!$A$1:$A$231,0),MATCH(L3VA!DH$2,DATASHEET!$A$1:$GG$1,0)),"")</f>
        <v>0</v>
      </c>
      <c r="DH167" s="105" t="str">
        <f>IF(VLOOKUP(L3VA!$A167,DATASHEET!$A$2:$EW$231,102,FALSE)="","",VLOOKUP(L3VA!$A167,DATASHEET!$A$2:$EW$231,102,FALSE))</f>
        <v/>
      </c>
      <c r="DI167" s="105" t="str">
        <f t="shared" si="165"/>
        <v/>
      </c>
      <c r="DJ167" s="106" t="str">
        <f>IF(ISBLANK(DATASHEET!DM155),"",DATASHEET!DM155)</f>
        <v/>
      </c>
      <c r="DK167" s="107" t="str">
        <f>IF(ISBLANK(DATASHEET!DN155),"",DATASHEET!DN155)</f>
        <v/>
      </c>
      <c r="DL167" s="123" t="str">
        <f t="shared" si="166"/>
        <v/>
      </c>
      <c r="DM167" s="124">
        <f>IFERROR(INDEX(DATASHEET!$A$1:$GG$231,MATCH(L3VA!$A167,DATASHEET!$A$1:$A$231,0),MATCH(L3VA!DN$2,DATASHEET!$A$1:$GG$1,0)),"")</f>
        <v>0</v>
      </c>
      <c r="DN167" s="105" t="str">
        <f>IF(VLOOKUP(L3VA!$A167,DATASHEET!$A$2:$FW$231,112,FALSE)="","",VLOOKUP(L3VA!$A167,DATASHEET!$A$2:$FW$231,112,FALSE))</f>
        <v/>
      </c>
      <c r="DO167" s="105" t="str">
        <f t="shared" si="132"/>
        <v/>
      </c>
      <c r="DP167" s="106" t="str">
        <f>IF(ISBLANK(DATASHEET!DR155),"",DATASHEET!DR155)</f>
        <v/>
      </c>
      <c r="DQ167" s="107" t="str">
        <f>IF(ISBLANK(DATASHEET!DS155),"",DATASHEET!DS155)</f>
        <v/>
      </c>
      <c r="DR167" s="123" t="str">
        <f t="shared" si="167"/>
        <v/>
      </c>
      <c r="DS167" s="124">
        <f>IFERROR(INDEX(DATASHEET!$A$1:$GG$231,MATCH(L3VA!$A167,DATASHEET!$A$1:$A$231,0),MATCH(L3VA!DT$2,DATASHEET!$A$1:$GG$1,0)),"")</f>
        <v>0</v>
      </c>
      <c r="DT167" s="105" t="str">
        <f>IF(VLOOKUP(L3VA!$A167,DATASHEET!$A$2:$EW$231,117,FALSE)="","",VLOOKUP(L3VA!$A167,DATASHEET!$A$2:$EW$231,117,FALSE))</f>
        <v/>
      </c>
      <c r="DU167" s="105" t="str">
        <f t="shared" si="168"/>
        <v/>
      </c>
      <c r="DV167" s="106" t="str">
        <f>IF(ISBLANK(DATASHEET!DW155),"",DATASHEET!DW155)</f>
        <v/>
      </c>
      <c r="DW167" s="107" t="str">
        <f>IF(ISBLANK(DATASHEET!DX155),"",DATASHEET!DX155)</f>
        <v/>
      </c>
      <c r="DX167" s="123" t="str">
        <f t="shared" si="169"/>
        <v/>
      </c>
      <c r="DY167" s="124" t="str">
        <f>IFERROR(INDEX(DATASHEET!$A$1:$GG$231,MATCH(L3VA!$A167,DATASHEET!$A$1:$A$231,0),MATCH(L3VA!DZ$2,DATASHEET!$A$1:$GG$1,0)),"")</f>
        <v/>
      </c>
      <c r="DZ167" s="105" t="str">
        <f>IF(VLOOKUP(L3VA!$A167,DATASHEET!$A$2:$EW$231,122,FALSE)="","",VLOOKUP(L3VA!$A167,DATASHEET!$A$2:$EW$231,122,FALSE))</f>
        <v/>
      </c>
      <c r="EA167" s="105" t="str">
        <f t="shared" si="170"/>
        <v/>
      </c>
      <c r="EB167" s="106" t="str">
        <f>IF(ISBLANK(DATASHEET!EB155),"",DATASHEET!EB155)</f>
        <v/>
      </c>
      <c r="EC167" s="107" t="str">
        <f>IF(ISBLANK(DATASHEET!EC155),"",DATASHEET!EC155)</f>
        <v/>
      </c>
      <c r="ED167" s="123" t="str">
        <f t="shared" si="171"/>
        <v/>
      </c>
      <c r="EE167" s="124">
        <f>IFERROR(INDEX(DATASHEET!$A$1:$GG$231,MATCH(L3VA!$A167,DATASHEET!$A$1:$A$231,0),MATCH(L3VA!EF$2,DATASHEET!$A$1:$GG$1,0)),"")</f>
        <v>0</v>
      </c>
      <c r="EF167" s="105" t="str">
        <f>IF(VLOOKUP(L3VA!$A167,DATASHEET!$A$2:$EW$231,127,FALSE)="","",VLOOKUP(L3VA!$A167,DATASHEET!$A$2:$EW$231,127,FALSE))</f>
        <v/>
      </c>
      <c r="EG167" s="105" t="str">
        <f t="shared" si="172"/>
        <v/>
      </c>
      <c r="EH167" s="106" t="str">
        <f>IF(ISBLANK(DATASHEET!EG155),"",DATASHEET!EG155)</f>
        <v/>
      </c>
      <c r="EI167" s="107" t="str">
        <f>IF(ISBLANK(DATASHEET!EH155),"",DATASHEET!EH155)</f>
        <v/>
      </c>
      <c r="EJ167" s="123" t="str">
        <f t="shared" si="173"/>
        <v/>
      </c>
      <c r="EK167" s="124">
        <f>IFERROR(INDEX(DATASHEET!$A$1:$GG$231,MATCH(L3VA!$A167,DATASHEET!$A$1:$A$231,0),MATCH(L3VA!EL$2,DATASHEET!$A$1:$GG$1,0)),"")</f>
        <v>0</v>
      </c>
      <c r="EL167" s="105" t="str">
        <f>IF(VLOOKUP(L3VA!$A167,DATASHEET!$A$2:$EW$231,132,FALSE)="","",VLOOKUP(L3VA!$A167,DATASHEET!$A$2:$EW$231,132,FALSE))</f>
        <v/>
      </c>
      <c r="EM167" s="105" t="str">
        <f t="shared" si="174"/>
        <v/>
      </c>
      <c r="EN167" s="106" t="str">
        <f>IF(ISBLANK(DATASHEET!EL155),"",DATASHEET!EL155)</f>
        <v/>
      </c>
      <c r="EO167" s="107" t="str">
        <f>IF(ISBLANK(DATASHEET!EM155),"",DATASHEET!EM155)</f>
        <v/>
      </c>
      <c r="EP167" s="123" t="str">
        <f t="shared" si="175"/>
        <v/>
      </c>
      <c r="EQ167" s="124">
        <f>IFERROR(INDEX(DATASHEET!$A$1:$GG$231,MATCH(L3VA!$A167,DATASHEET!$A$1:$A$231,0),MATCH(L3VA!ER$2,DATASHEET!$A$1:$GG$1,0)),"")</f>
        <v>0</v>
      </c>
      <c r="ER167" s="105" t="str">
        <f>IF(VLOOKUP(L3VA!$A167,DATASHEET!$A$2:$EW$231,137,FALSE)="","",VLOOKUP(L3VA!$A167,DATASHEET!$A$2:$EW$231,137,FALSE))</f>
        <v/>
      </c>
      <c r="ES167" s="105" t="str">
        <f t="shared" si="176"/>
        <v/>
      </c>
      <c r="ET167" s="106" t="str">
        <f>IF(ISBLANK(DATASHEET!EQ155),"",DATASHEET!EQ155)</f>
        <v/>
      </c>
      <c r="EU167" s="107" t="str">
        <f>IF(ISBLANK(DATASHEET!ER155),"",DATASHEET!ER155)</f>
        <v/>
      </c>
      <c r="EV167" s="123" t="str">
        <f t="shared" si="177"/>
        <v/>
      </c>
      <c r="EW167" s="124">
        <f>IFERROR(INDEX(DATASHEET!$A$1:$GG$231,MATCH(L3VA!$A167,DATASHEET!$A$1:$A$231,0),MATCH(L3VA!EX$2,DATASHEET!$A$1:$GG$1,0)),"")</f>
        <v>0</v>
      </c>
      <c r="EX167" s="105" t="str">
        <f>IF(VLOOKUP(L3VA!$A167,DATASHEET!$A$2:$EW$231,142,FALSE)="","",VLOOKUP(L3VA!$A167,DATASHEET!$A$2:$EW$231,142,FALSE))</f>
        <v/>
      </c>
      <c r="EY167" s="105" t="str">
        <f t="shared" si="178"/>
        <v/>
      </c>
      <c r="EZ167" s="106" t="str">
        <f>IF(ISBLANK(DATASHEET!EV155),"",DATASHEET!EV155)</f>
        <v/>
      </c>
      <c r="FA167" s="107" t="str">
        <f>IF(ISBLANK(DATASHEET!EW155),"",DATASHEET!EW155)</f>
        <v/>
      </c>
      <c r="FB167" s="123" t="str">
        <f t="shared" si="179"/>
        <v/>
      </c>
      <c r="FC167" s="124">
        <f>IFERROR(INDEX(DATASHEET!$A$1:$GG$231,MATCH(L3VA!$A167,DATASHEET!$A$1:$A$231,0),MATCH(L3VA!FD$2,DATASHEET!$A$1:$GG$1,0)),"")</f>
        <v>0</v>
      </c>
      <c r="FD167" s="105" t="str">
        <f>IF(VLOOKUP(L3VA!$A167,DATASHEET!$A$2:$FW$231,147,FALSE)="","",VLOOKUP(L3VA!$A167,DATASHEET!$A$2:$FW$231,147,FALSE))</f>
        <v/>
      </c>
      <c r="FE167" s="105" t="str">
        <f t="shared" si="180"/>
        <v/>
      </c>
      <c r="FF167" s="106" t="str">
        <f>IF(ISBLANK(DATASHEET!FA155),"",DATASHEET!FA155)</f>
        <v/>
      </c>
      <c r="FG167" s="107" t="str">
        <f>IF(ISBLANK(DATASHEET!FB155),"",DATASHEET!FB155)</f>
        <v/>
      </c>
    </row>
    <row r="168" spans="1:163" x14ac:dyDescent="0.25">
      <c r="A168" s="354">
        <f>DATASHEET!A156</f>
        <v>150912</v>
      </c>
      <c r="B168" s="42" t="str">
        <f>DATASHEET!B156</f>
        <v>OBINANI, Dubby</v>
      </c>
      <c r="C168" s="109" t="str">
        <f>DATASHEET!C156</f>
        <v>12KD</v>
      </c>
      <c r="D168" s="110" t="str">
        <f>DATASHEET!D156</f>
        <v>M</v>
      </c>
      <c r="E168" s="110" t="str">
        <f>IFERROR(VLOOKUP(A168,'[5]Y12 Students'!$E$3:$I$271,5,FALSE),"")</f>
        <v>INTERNAL</v>
      </c>
      <c r="F168" s="110" t="str">
        <f>DATASHEET!E156</f>
        <v>N</v>
      </c>
      <c r="G168" s="110" t="str">
        <f>DATASHEET!F156</f>
        <v>Other Black African</v>
      </c>
      <c r="H168" s="110" t="str">
        <f>DATASHEET!G156</f>
        <v>N</v>
      </c>
      <c r="I168" s="110" t="str">
        <f>DATASHEET!H156</f>
        <v>N</v>
      </c>
      <c r="J168" s="111" t="str">
        <f>DATASHEET!J156</f>
        <v>7.75+ (A/A*)</v>
      </c>
      <c r="K168" s="104" t="str">
        <f t="shared" si="129"/>
        <v/>
      </c>
      <c r="L168" s="104" t="str">
        <f t="shared" si="130"/>
        <v/>
      </c>
      <c r="M168" s="336" t="str">
        <f>IF(COUNT(L3VA!$N168,L3VA!$Z168,L3VA!$T168,L3VA!$AF168,L3VA!$AX168,L3VA!$AR168,L3VA!$BJ168,L3VA!$BD168,L3VA!$BP168,L3VA!#REF!,L3VA!$AL168,L3VA!$BV168,L3VA!$CH168,L3VA!$CZ168,L3VA!$CN168,L3VA!$DF168,L3VA!$CB168,L3VA!#REF!,L3VA!$DR168,L3VA!$DX168,L3VA!$ED168,L3VA!$EJ168,L3VA!$EP168,L3VA!$EV168,L3VA!$FB168,L3VA!$DL168)=0,"",AVERAGE(N168,Z168,T168,AF168,AL168,AX168,AR168,BJ168,BD168,BP168,BV168,CH168,CZ168,CN168,DF168,CB168,DR168,DX168,ED168,EJ168,EP168,EV168,FB168,DL168))</f>
        <v/>
      </c>
      <c r="N168" s="123" t="str">
        <f t="shared" si="133"/>
        <v/>
      </c>
      <c r="O168" s="124">
        <f>IFERROR(INDEX(DATASHEET!$A$1:$GG$231,MATCH(L3VA!$A168,DATASHEET!$A$1:$A$231,0),MATCH(L3VA!P$2,DATASHEET!$A$1:$GG$1,0)),"")</f>
        <v>0</v>
      </c>
      <c r="P168" s="105">
        <f>IF(VLOOKUP(L3VA!$A168,DATASHEET!$A$2:$EW$231,22,FALSE)="","",VLOOKUP(L3VA!$A168,DATASHEET!$A$2:$EW$231,22,FALSE))</f>
        <v>0</v>
      </c>
      <c r="Q168" s="105" t="str">
        <f t="shared" si="134"/>
        <v/>
      </c>
      <c r="R168" s="106" t="str">
        <f>IF(ISBLANK(DATASHEET!AF156),"",DATASHEET!AF156)</f>
        <v/>
      </c>
      <c r="S168" s="107" t="str">
        <f>IF(ISBLANK(DATASHEET!AG156),"",DATASHEET!AG156)</f>
        <v/>
      </c>
      <c r="T168" s="123" t="str">
        <f t="shared" si="135"/>
        <v/>
      </c>
      <c r="U168" s="124">
        <f>IFERROR(INDEX(DATASHEET!$A$1:$GG$231,MATCH(L3VA!$A168,DATASHEET!$A$1:$A$231,0),MATCH(L3VA!V$2,DATASHEET!$A$1:$GG$1,0)),"")</f>
        <v>0</v>
      </c>
      <c r="V168" s="105">
        <f>IF(VLOOKUP(L3VA!$A168,DATASHEET!$A$2:$EW$231,27,FALSE)="","",VLOOKUP(L3VA!$A168,DATASHEET!$A$2:$EW$231,27,FALSE))</f>
        <v>0</v>
      </c>
      <c r="W168" s="105" t="str">
        <f t="shared" si="136"/>
        <v/>
      </c>
      <c r="X168" s="106" t="str">
        <f>IF(ISBLANK(DATASHEET!AK156),"",DATASHEET!AK156)</f>
        <v/>
      </c>
      <c r="Y168" s="107" t="str">
        <f>IF(ISBLANK(DATASHEET!AL156),"",DATASHEET!AL156)</f>
        <v/>
      </c>
      <c r="Z168" s="123" t="str">
        <f t="shared" si="137"/>
        <v/>
      </c>
      <c r="AA168" s="124">
        <f>IFERROR(INDEX(DATASHEET!$A$1:$GG$231,MATCH(L3VA!$A168,DATASHEET!$A$1:$A$231,0),MATCH(L3VA!AB$2,DATASHEET!$A$1:$GG$1,0)),"")</f>
        <v>0</v>
      </c>
      <c r="AB168" s="105" t="str">
        <f>IF(VLOOKUP(L3VA!$A168,DATASHEET!$A$2:$EW$231,32,FALSE)="","",VLOOKUP(L3VA!$A168,DATASHEET!$A$2:$EW$231,32,FALSE))</f>
        <v/>
      </c>
      <c r="AC168" s="105" t="str">
        <f t="shared" si="138"/>
        <v/>
      </c>
      <c r="AD168" s="106" t="str">
        <f>IF(ISBLANK(DATASHEET!AP156),"",DATASHEET!AP156)</f>
        <v/>
      </c>
      <c r="AE168" s="107" t="str">
        <f>IF(ISBLANK(DATASHEET!AQ156),"",DATASHEET!AQ156)</f>
        <v/>
      </c>
      <c r="AF168" s="123" t="str">
        <f t="shared" si="139"/>
        <v/>
      </c>
      <c r="AG168" s="124">
        <f>IFERROR(INDEX(DATASHEET!$A$1:$GG$231,MATCH(L3VA!$A168,DATASHEET!$A$1:$A$231,0),MATCH(L3VA!AH$2,DATASHEET!$A$1:$GG$1,0)),"")</f>
        <v>0</v>
      </c>
      <c r="AH168" s="105" t="str">
        <f>IF(VLOOKUP(L3VA!$A168,DATASHEET!$A$2:$EW$231,37,FALSE)="","",VLOOKUP(L3VA!$A168,DATASHEET!$A$2:$EW$231,37,FALSE))</f>
        <v/>
      </c>
      <c r="AI168" s="105" t="str">
        <f t="shared" si="140"/>
        <v/>
      </c>
      <c r="AJ168" s="106" t="str">
        <f>IF(ISBLANK(DATASHEET!AU156),"",DATASHEET!AU156)</f>
        <v>MB</v>
      </c>
      <c r="AK168" s="107" t="str">
        <f>IF(ISBLANK(DATASHEET!AV156),"",DATASHEET!AV156)</f>
        <v>12D-CH-2</v>
      </c>
      <c r="AL168" s="123" t="str">
        <f t="shared" si="141"/>
        <v/>
      </c>
      <c r="AM168" s="124">
        <f>IFERROR(INDEX(DATASHEET!$A$1:$GG$231,MATCH(L3VA!$A168,DATASHEET!$A$1:$A$231,0),MATCH(L3VA!AN$2,DATASHEET!$A$1:$GG$1,0)),"")</f>
        <v>0</v>
      </c>
      <c r="AN168" s="105" t="str">
        <f>IF(VLOOKUP(L3VA!$A168,DATASHEET!$A$2:$EW$231,42,FALSE)="","",VLOOKUP(L3VA!$A168,DATASHEET!$A$2:$EW$231,42,FALSE))</f>
        <v/>
      </c>
      <c r="AO168" s="105" t="str">
        <f t="shared" si="142"/>
        <v/>
      </c>
      <c r="AP168" s="106" t="str">
        <f>IF(ISBLANK(DATASHEET!AZ156),"",DATASHEET!AZ156)</f>
        <v/>
      </c>
      <c r="AQ168" s="107" t="str">
        <f>IF(ISBLANK(DATASHEET!BA156),"",DATASHEET!BA156)</f>
        <v/>
      </c>
      <c r="AR168" s="123" t="str">
        <f t="shared" si="143"/>
        <v/>
      </c>
      <c r="AS168" s="124">
        <f>IFERROR(INDEX(DATASHEET!$A$1:$GG$231,MATCH(L3VA!$A168,DATASHEET!$A$1:$A$231,0),MATCH(L3VA!AT$2,DATASHEET!$A$1:$GG$1,0)),"")</f>
        <v>0</v>
      </c>
      <c r="AT168" s="105" t="str">
        <f>IF(VLOOKUP(L3VA!$A168,DATASHEET!$A$2:$EW$231,47,FALSE)="","",VLOOKUP(L3VA!$A168,DATASHEET!$A$2:$EW$231,47,FALSE))</f>
        <v>MB</v>
      </c>
      <c r="AU168" s="105" t="str">
        <f t="shared" si="144"/>
        <v/>
      </c>
      <c r="AV168" s="106" t="str">
        <f>IF(ISBLANK(DATASHEET!BE156),"",DATASHEET!BE156)</f>
        <v/>
      </c>
      <c r="AW168" s="107" t="str">
        <f>IF(ISBLANK(DATASHEET!BF156),"",DATASHEET!BF156)</f>
        <v/>
      </c>
      <c r="AX168" s="123" t="str">
        <f t="shared" si="145"/>
        <v/>
      </c>
      <c r="AY168" s="124">
        <f>IFERROR(INDEX(DATASHEET!$A$1:$GG$231,MATCH(L3VA!$A168,DATASHEET!$A$1:$A$231,0),MATCH(L3VA!AZ$2,DATASHEET!$A$1:$GG$1,0)),"")</f>
        <v>0</v>
      </c>
      <c r="AZ168" s="105" t="str">
        <f>IF(VLOOKUP(L3VA!$A168,DATASHEET!$A$2:$EW$231,52,FALSE)="","",VLOOKUP(L3VA!$A168,DATASHEET!$A$2:$EW$231,52,FALSE))</f>
        <v/>
      </c>
      <c r="BA168" s="105" t="str">
        <f t="shared" si="146"/>
        <v/>
      </c>
      <c r="BB168" s="106" t="str">
        <f>IF(ISBLANK(DATASHEET!BJ156),"",DATASHEET!BJ156)</f>
        <v/>
      </c>
      <c r="BC168" s="107" t="str">
        <f>IF(ISBLANK(DATASHEET!BK156),"",DATASHEET!BK156)</f>
        <v/>
      </c>
      <c r="BD168" s="123" t="str">
        <f t="shared" si="147"/>
        <v/>
      </c>
      <c r="BE168" s="124">
        <f>IFERROR(INDEX(DATASHEET!$A$1:$GG$231,MATCH(L3VA!$A168,DATASHEET!$A$1:$A$231,0),MATCH(L3VA!BF$2,DATASHEET!$A$1:$GG$1,0)),"")</f>
        <v>0</v>
      </c>
      <c r="BF168" s="105" t="str">
        <f>IF(VLOOKUP(L3VA!$A168,DATASHEET!$A$2:$EW$231,57,FALSE)="","",VLOOKUP(L3VA!$A168,DATASHEET!$A$2:$EW$231,57,FALSE))</f>
        <v/>
      </c>
      <c r="BG168" s="105" t="str">
        <f t="shared" si="148"/>
        <v/>
      </c>
      <c r="BH168" s="106" t="str">
        <f>IF(ISBLANK(DATASHEET!BO156),"",DATASHEET!BO156)</f>
        <v>DHO</v>
      </c>
      <c r="BI168" s="107" t="str">
        <f>IF(ISBLANK(DATASHEET!BP156),"",DATASHEET!BP156)</f>
        <v>12A-EC-4</v>
      </c>
      <c r="BJ168" s="123" t="str">
        <f t="shared" si="149"/>
        <v/>
      </c>
      <c r="BK168" s="124">
        <f>IFERROR(INDEX(DATASHEET!$A$1:$GG$231,MATCH(L3VA!$A168,DATASHEET!$A$1:$A$231,0),MATCH(L3VA!BL$2,DATASHEET!$A$1:$GG$1,0)),"")</f>
        <v>0</v>
      </c>
      <c r="BL168" s="105" t="str">
        <f>IF(VLOOKUP(L3VA!$A168,DATASHEET!$A$2:$EW$231,62,FALSE)="","",VLOOKUP(L3VA!$A168,DATASHEET!$A$2:$EW$231,62,FALSE))</f>
        <v/>
      </c>
      <c r="BM168" s="105" t="str">
        <f t="shared" si="150"/>
        <v/>
      </c>
      <c r="BN168" s="106" t="str">
        <f>IF(ISBLANK(DATASHEET!BT156),"",DATASHEET!BT156)</f>
        <v/>
      </c>
      <c r="BO168" s="107" t="str">
        <f>IF(ISBLANK(DATASHEET!BU156),"",DATASHEET!BU156)</f>
        <v/>
      </c>
      <c r="BP168" s="123" t="str">
        <f t="shared" si="151"/>
        <v/>
      </c>
      <c r="BQ168" s="124">
        <f>IFERROR(INDEX(DATASHEET!$A$1:$GG$231,MATCH(L3VA!$A168,DATASHEET!$A$1:$A$231,0),MATCH(L3VA!BR$2,DATASHEET!$A$1:$GG$1,0)),"")</f>
        <v>0</v>
      </c>
      <c r="BR168" s="105" t="str">
        <f>IF(VLOOKUP(L3VA!$A168,DATASHEET!$A$2:$EW$231,67,FALSE)="","",VLOOKUP(L3VA!$A168,DATASHEET!$A$2:$EW$231,67,FALSE))</f>
        <v>DHO</v>
      </c>
      <c r="BS168" s="105" t="str">
        <f t="shared" si="152"/>
        <v/>
      </c>
      <c r="BT168" s="106" t="str">
        <f>IF(ISBLANK(DATASHEET!BY156),"",DATASHEET!BY156)</f>
        <v/>
      </c>
      <c r="BU168" s="107" t="str">
        <f>IF(ISBLANK(DATASHEET!BZ156),"",DATASHEET!BZ156)</f>
        <v/>
      </c>
      <c r="BV168" s="123" t="str">
        <f t="shared" si="153"/>
        <v/>
      </c>
      <c r="BW168" s="124">
        <f>IFERROR(INDEX(DATASHEET!$A$1:$GG$231,MATCH(L3VA!$A168,DATASHEET!$A$1:$A$231,0),MATCH(L3VA!BX$2,DATASHEET!$A$1:$GG$1,0)),"")</f>
        <v>0</v>
      </c>
      <c r="BX168" s="105" t="str">
        <f>IF(VLOOKUP(L3VA!$A168,DATASHEET!$A$2:$EW$231,77,FALSE)="","",VLOOKUP(L3VA!$A168,DATASHEET!$A$2:$EW$231,77,FALSE))</f>
        <v/>
      </c>
      <c r="BY168" s="105" t="str">
        <f t="shared" si="154"/>
        <v/>
      </c>
      <c r="BZ168" s="106" t="str">
        <f>IF(ISBLANK(DATASHEET!CI156),"",DATASHEET!CI156)</f>
        <v/>
      </c>
      <c r="CA168" s="107" t="str">
        <f>IF(ISBLANK(DATASHEET!CJ156),"",DATASHEET!CJ156)</f>
        <v/>
      </c>
      <c r="CB168" s="123" t="str">
        <f t="shared" si="155"/>
        <v/>
      </c>
      <c r="CC168" s="124">
        <f>IFERROR(INDEX(DATASHEET!$A$1:$GG$231,MATCH(L3VA!$A168,DATASHEET!$A$1:$A$231,0),MATCH(L3VA!CD$2,DATASHEET!$A$1:$GG$1,0)),"")</f>
        <v>0</v>
      </c>
      <c r="CD168" s="105" t="str">
        <f>IF(VLOOKUP(L3VA!$A168,DATASHEET!$A$2:$EW$231,82,FALSE)="","",VLOOKUP(L3VA!$A168,DATASHEET!$A$2:$EW$231,82,FALSE))</f>
        <v>KD</v>
      </c>
      <c r="CE168" s="105" t="str">
        <f t="shared" si="156"/>
        <v/>
      </c>
      <c r="CF168" s="106" t="str">
        <f>IF(ISBLANK(DATASHEET!CN156),"",DATASHEET!CN156)</f>
        <v>JQ</v>
      </c>
      <c r="CG168" s="107" t="str">
        <f>IF(ISBLANK(DATASHEET!CO156),"",DATASHEET!CO156)</f>
        <v>12E-MAF-4</v>
      </c>
      <c r="CH168" s="123" t="str">
        <f t="shared" si="157"/>
        <v/>
      </c>
      <c r="CI168" s="124">
        <f>IFERROR(INDEX(DATASHEET!$A$1:$GG$231,MATCH(L3VA!$A168,DATASHEET!$A$1:$A$231,0),MATCH(L3VA!CJ$2,DATASHEET!$A$1:$GG$1,0)),"")</f>
        <v>0</v>
      </c>
      <c r="CJ168" s="105" t="str">
        <f>IF(VLOOKUP(L3VA!$A168,DATASHEET!$A$2:$EW$231,87,FALSE)="","",VLOOKUP(L3VA!$A168,DATASHEET!$A$2:$EW$231,87,FALSE))</f>
        <v/>
      </c>
      <c r="CK168" s="105" t="str">
        <f t="shared" si="131"/>
        <v/>
      </c>
      <c r="CL168" s="106" t="str">
        <f>IF(ISBLANK(DATASHEET!CS156),"",DATASHEET!CS156)</f>
        <v/>
      </c>
      <c r="CM168" s="107" t="str">
        <f>IF(ISBLANK(DATASHEET!CT156),"",DATASHEET!CT156)</f>
        <v/>
      </c>
      <c r="CN168" s="123" t="str">
        <f t="shared" si="158"/>
        <v/>
      </c>
      <c r="CO168" s="124">
        <f>IFERROR(INDEX(DATASHEET!$A$1:$GG$231,MATCH(L3VA!$A168,DATASHEET!$A$1:$A$231,0),MATCH(L3VA!CP$2,DATASHEET!$A$1:$GG$1,0)),"")</f>
        <v>0</v>
      </c>
      <c r="CP168" s="105" t="str">
        <f>IF(VLOOKUP(L3VA!$A168,DATASHEET!$A$2:$EW$231,92,FALSE)="","",VLOOKUP(L3VA!$A168,DATASHEET!$A$2:$EW$231,92,FALSE))</f>
        <v>JQ</v>
      </c>
      <c r="CQ168" s="105" t="str">
        <f t="shared" si="159"/>
        <v/>
      </c>
      <c r="CR168" s="106" t="str">
        <f>IF(ISBLANK(DATASHEET!CX156),"",DATASHEET!CX156)</f>
        <v/>
      </c>
      <c r="CS168" s="107" t="str">
        <f>IF(ISBLANK(DATASHEET!CY156),"",DATASHEET!CY156)</f>
        <v/>
      </c>
      <c r="CT168" s="123" t="str">
        <f t="shared" si="160"/>
        <v/>
      </c>
      <c r="CU168" s="124">
        <f>IFERROR(INDEX(DATASHEET!$A$1:$GG$231,MATCH(L3VA!$A168,DATASHEET!$A$1:$A$231,0),MATCH(L3VA!CV$2,DATASHEET!$A$1:$GG$1,0)),"")</f>
        <v>0</v>
      </c>
      <c r="CV168" s="105" t="str">
        <f>IF(VLOOKUP(L3VA!$A168,DATASHEET!$A$2:$EW$231,107,FALSE)="","",VLOOKUP(L3VA!$A168,DATASHEET!$A$2:$EW$231,107,FALSE))</f>
        <v/>
      </c>
      <c r="CW168" s="105" t="str">
        <f t="shared" si="161"/>
        <v/>
      </c>
      <c r="CX168" s="106" t="str">
        <f>IF(ISBLANK(DATASHEET!DC156),"",DATASHEET!DC156)</f>
        <v/>
      </c>
      <c r="CY168" s="107" t="str">
        <f>IF(ISBLANK(DATASHEET!DD156),"",DATASHEET!DD156)</f>
        <v/>
      </c>
      <c r="CZ168" s="123" t="str">
        <f t="shared" si="162"/>
        <v/>
      </c>
      <c r="DA168" s="124">
        <f>IFERROR(INDEX(DATASHEET!$A$1:$GG$231,MATCH(L3VA!$A168,DATASHEET!$A$1:$A$231,0),MATCH(L3VA!DB$2,DATASHEET!$A$1:$GG$1,0)),"")</f>
        <v>0</v>
      </c>
      <c r="DB168" s="105" t="str">
        <f>IF(VLOOKUP(L3VA!$A168,DATASHEET!$A$2:$EW$231,97,FALSE)="","",VLOOKUP(L3VA!$A168,DATASHEET!$A$2:$EW$231,97,FALSE))</f>
        <v/>
      </c>
      <c r="DC168" s="105" t="str">
        <f t="shared" si="163"/>
        <v/>
      </c>
      <c r="DD168" s="106" t="str">
        <f>IF(ISBLANK(DATASHEET!DH156),"",DATASHEET!DH156)</f>
        <v/>
      </c>
      <c r="DE168" s="107" t="str">
        <f>IF(ISBLANK(DATASHEET!DI156),"",DATASHEET!DI156)</f>
        <v/>
      </c>
      <c r="DF168" s="123" t="str">
        <f t="shared" si="164"/>
        <v/>
      </c>
      <c r="DG168" s="124">
        <f>IFERROR(INDEX(DATASHEET!$A$1:$GG$231,MATCH(L3VA!$A168,DATASHEET!$A$1:$A$231,0),MATCH(L3VA!DH$2,DATASHEET!$A$1:$GG$1,0)),"")</f>
        <v>0</v>
      </c>
      <c r="DH168" s="105" t="str">
        <f>IF(VLOOKUP(L3VA!$A168,DATASHEET!$A$2:$EW$231,102,FALSE)="","",VLOOKUP(L3VA!$A168,DATASHEET!$A$2:$EW$231,102,FALSE))</f>
        <v/>
      </c>
      <c r="DI168" s="105" t="str">
        <f t="shared" si="165"/>
        <v/>
      </c>
      <c r="DJ168" s="106" t="str">
        <f>IF(ISBLANK(DATASHEET!DM156),"",DATASHEET!DM156)</f>
        <v>JQ</v>
      </c>
      <c r="DK168" s="107" t="str">
        <f>IF(ISBLANK(DATASHEET!DN156),"",DATASHEET!DN156)</f>
        <v>12C-MA-7</v>
      </c>
      <c r="DL168" s="123" t="str">
        <f t="shared" si="166"/>
        <v/>
      </c>
      <c r="DM168" s="124">
        <f>IFERROR(INDEX(DATASHEET!$A$1:$GG$231,MATCH(L3VA!$A168,DATASHEET!$A$1:$A$231,0),MATCH(L3VA!DN$2,DATASHEET!$A$1:$GG$1,0)),"")</f>
        <v>0</v>
      </c>
      <c r="DN168" s="105" t="str">
        <f>IF(VLOOKUP(L3VA!$A168,DATASHEET!$A$2:$FW$231,112,FALSE)="","",VLOOKUP(L3VA!$A168,DATASHEET!$A$2:$FW$231,112,FALSE))</f>
        <v/>
      </c>
      <c r="DO168" s="105" t="str">
        <f t="shared" si="132"/>
        <v/>
      </c>
      <c r="DP168" s="106" t="str">
        <f>IF(ISBLANK(DATASHEET!DR156),"",DATASHEET!DR156)</f>
        <v/>
      </c>
      <c r="DQ168" s="107" t="str">
        <f>IF(ISBLANK(DATASHEET!DS156),"",DATASHEET!DS156)</f>
        <v/>
      </c>
      <c r="DR168" s="123" t="str">
        <f t="shared" si="167"/>
        <v/>
      </c>
      <c r="DS168" s="124">
        <f>IFERROR(INDEX(DATASHEET!$A$1:$GG$231,MATCH(L3VA!$A168,DATASHEET!$A$1:$A$231,0),MATCH(L3VA!DT$2,DATASHEET!$A$1:$GG$1,0)),"")</f>
        <v>0</v>
      </c>
      <c r="DT168" s="105" t="str">
        <f>IF(VLOOKUP(L3VA!$A168,DATASHEET!$A$2:$EW$231,117,FALSE)="","",VLOOKUP(L3VA!$A168,DATASHEET!$A$2:$EW$231,117,FALSE))</f>
        <v>JQ</v>
      </c>
      <c r="DU168" s="105" t="str">
        <f t="shared" si="168"/>
        <v/>
      </c>
      <c r="DV168" s="106" t="str">
        <f>IF(ISBLANK(DATASHEET!DW156),"",DATASHEET!DW156)</f>
        <v/>
      </c>
      <c r="DW168" s="107" t="str">
        <f>IF(ISBLANK(DATASHEET!DX156),"",DATASHEET!DX156)</f>
        <v/>
      </c>
      <c r="DX168" s="123" t="str">
        <f t="shared" si="169"/>
        <v/>
      </c>
      <c r="DY168" s="124" t="str">
        <f>IFERROR(INDEX(DATASHEET!$A$1:$GG$231,MATCH(L3VA!$A168,DATASHEET!$A$1:$A$231,0),MATCH(L3VA!DZ$2,DATASHEET!$A$1:$GG$1,0)),"")</f>
        <v/>
      </c>
      <c r="DZ168" s="105" t="str">
        <f>IF(VLOOKUP(L3VA!$A168,DATASHEET!$A$2:$EW$231,122,FALSE)="","",VLOOKUP(L3VA!$A168,DATASHEET!$A$2:$EW$231,122,FALSE))</f>
        <v/>
      </c>
      <c r="EA168" s="105" t="str">
        <f t="shared" si="170"/>
        <v/>
      </c>
      <c r="EB168" s="106" t="str">
        <f>IF(ISBLANK(DATASHEET!EB156),"",DATASHEET!EB156)</f>
        <v/>
      </c>
      <c r="EC168" s="107" t="str">
        <f>IF(ISBLANK(DATASHEET!EC156),"",DATASHEET!EC156)</f>
        <v/>
      </c>
      <c r="ED168" s="123" t="str">
        <f t="shared" si="171"/>
        <v/>
      </c>
      <c r="EE168" s="124">
        <f>IFERROR(INDEX(DATASHEET!$A$1:$GG$231,MATCH(L3VA!$A168,DATASHEET!$A$1:$A$231,0),MATCH(L3VA!EF$2,DATASHEET!$A$1:$GG$1,0)),"")</f>
        <v>0</v>
      </c>
      <c r="EF168" s="105" t="str">
        <f>IF(VLOOKUP(L3VA!$A168,DATASHEET!$A$2:$EW$231,127,FALSE)="","",VLOOKUP(L3VA!$A168,DATASHEET!$A$2:$EW$231,127,FALSE))</f>
        <v/>
      </c>
      <c r="EG168" s="105" t="str">
        <f t="shared" si="172"/>
        <v/>
      </c>
      <c r="EH168" s="106" t="str">
        <f>IF(ISBLANK(DATASHEET!EG156),"",DATASHEET!EG156)</f>
        <v/>
      </c>
      <c r="EI168" s="107" t="str">
        <f>IF(ISBLANK(DATASHEET!EH156),"",DATASHEET!EH156)</f>
        <v/>
      </c>
      <c r="EJ168" s="123" t="str">
        <f t="shared" si="173"/>
        <v/>
      </c>
      <c r="EK168" s="124">
        <f>IFERROR(INDEX(DATASHEET!$A$1:$GG$231,MATCH(L3VA!$A168,DATASHEET!$A$1:$A$231,0),MATCH(L3VA!EL$2,DATASHEET!$A$1:$GG$1,0)),"")</f>
        <v>0</v>
      </c>
      <c r="EL168" s="105" t="str">
        <f>IF(VLOOKUP(L3VA!$A168,DATASHEET!$A$2:$EW$231,132,FALSE)="","",VLOOKUP(L3VA!$A168,DATASHEET!$A$2:$EW$231,132,FALSE))</f>
        <v/>
      </c>
      <c r="EM168" s="105" t="str">
        <f t="shared" si="174"/>
        <v/>
      </c>
      <c r="EN168" s="106" t="str">
        <f>IF(ISBLANK(DATASHEET!EL156),"",DATASHEET!EL156)</f>
        <v/>
      </c>
      <c r="EO168" s="107" t="str">
        <f>IF(ISBLANK(DATASHEET!EM156),"",DATASHEET!EM156)</f>
        <v/>
      </c>
      <c r="EP168" s="123" t="str">
        <f t="shared" si="175"/>
        <v/>
      </c>
      <c r="EQ168" s="124">
        <f>IFERROR(INDEX(DATASHEET!$A$1:$GG$231,MATCH(L3VA!$A168,DATASHEET!$A$1:$A$231,0),MATCH(L3VA!ER$2,DATASHEET!$A$1:$GG$1,0)),"")</f>
        <v>0</v>
      </c>
      <c r="ER168" s="105" t="str">
        <f>IF(VLOOKUP(L3VA!$A168,DATASHEET!$A$2:$EW$231,137,FALSE)="","",VLOOKUP(L3VA!$A168,DATASHEET!$A$2:$EW$231,137,FALSE))</f>
        <v/>
      </c>
      <c r="ES168" s="105" t="str">
        <f t="shared" si="176"/>
        <v/>
      </c>
      <c r="ET168" s="106" t="str">
        <f>IF(ISBLANK(DATASHEET!EQ156),"",DATASHEET!EQ156)</f>
        <v/>
      </c>
      <c r="EU168" s="107" t="str">
        <f>IF(ISBLANK(DATASHEET!ER156),"",DATASHEET!ER156)</f>
        <v/>
      </c>
      <c r="EV168" s="123" t="str">
        <f t="shared" si="177"/>
        <v/>
      </c>
      <c r="EW168" s="124">
        <f>IFERROR(INDEX(DATASHEET!$A$1:$GG$231,MATCH(L3VA!$A168,DATASHEET!$A$1:$A$231,0),MATCH(L3VA!EX$2,DATASHEET!$A$1:$GG$1,0)),"")</f>
        <v>0</v>
      </c>
      <c r="EX168" s="105" t="str">
        <f>IF(VLOOKUP(L3VA!$A168,DATASHEET!$A$2:$EW$231,142,FALSE)="","",VLOOKUP(L3VA!$A168,DATASHEET!$A$2:$EW$231,142,FALSE))</f>
        <v/>
      </c>
      <c r="EY168" s="105" t="str">
        <f t="shared" si="178"/>
        <v/>
      </c>
      <c r="EZ168" s="106" t="str">
        <f>IF(ISBLANK(DATASHEET!EV156),"",DATASHEET!EV156)</f>
        <v/>
      </c>
      <c r="FA168" s="107" t="str">
        <f>IF(ISBLANK(DATASHEET!EW156),"",DATASHEET!EW156)</f>
        <v/>
      </c>
      <c r="FB168" s="123" t="str">
        <f t="shared" si="179"/>
        <v/>
      </c>
      <c r="FC168" s="124">
        <f>IFERROR(INDEX(DATASHEET!$A$1:$GG$231,MATCH(L3VA!$A168,DATASHEET!$A$1:$A$231,0),MATCH(L3VA!FD$2,DATASHEET!$A$1:$GG$1,0)),"")</f>
        <v>0</v>
      </c>
      <c r="FD168" s="105" t="str">
        <f>IF(VLOOKUP(L3VA!$A168,DATASHEET!$A$2:$FW$231,147,FALSE)="","",VLOOKUP(L3VA!$A168,DATASHEET!$A$2:$FW$231,147,FALSE))</f>
        <v/>
      </c>
      <c r="FE168" s="105" t="str">
        <f t="shared" si="180"/>
        <v/>
      </c>
      <c r="FF168" s="106" t="str">
        <f>IF(ISBLANK(DATASHEET!FA156),"",DATASHEET!FA156)</f>
        <v/>
      </c>
      <c r="FG168" s="107" t="str">
        <f>IF(ISBLANK(DATASHEET!FB156),"",DATASHEET!FB156)</f>
        <v/>
      </c>
    </row>
    <row r="169" spans="1:163" x14ac:dyDescent="0.25">
      <c r="A169" s="354">
        <f>DATASHEET!A157</f>
        <v>150790</v>
      </c>
      <c r="B169" s="42" t="str">
        <f>DATASHEET!B157</f>
        <v>O'MAHONY, Finn</v>
      </c>
      <c r="C169" s="109" t="str">
        <f>DATASHEET!C157</f>
        <v>12KD</v>
      </c>
      <c r="D169" s="110" t="str">
        <f>DATASHEET!D157</f>
        <v>M</v>
      </c>
      <c r="E169" s="110" t="str">
        <f>IFERROR(VLOOKUP(A169,'[5]Y12 Students'!$E$3:$I$271,5,FALSE),"")</f>
        <v>INTERNAL</v>
      </c>
      <c r="F169" s="110" t="str">
        <f>DATASHEET!E157</f>
        <v>N</v>
      </c>
      <c r="G169" s="110" t="str">
        <f>DATASHEET!F157</f>
        <v>White - British</v>
      </c>
      <c r="H169" s="110" t="str">
        <f>DATASHEET!G157</f>
        <v>N</v>
      </c>
      <c r="I169" s="110" t="str">
        <f>DATASHEET!H157</f>
        <v>N</v>
      </c>
      <c r="J169" s="111" t="str">
        <f>DATASHEET!J157</f>
        <v>4.75+ (C/B)</v>
      </c>
      <c r="K169" s="104" t="str">
        <f t="shared" si="129"/>
        <v/>
      </c>
      <c r="L169" s="104" t="str">
        <f t="shared" si="130"/>
        <v/>
      </c>
      <c r="M169" s="336" t="str">
        <f>IF(COUNT(L3VA!$N169,L3VA!$Z169,L3VA!$T169,L3VA!$AF169,L3VA!$AX169,L3VA!$AR169,L3VA!$BJ169,L3VA!$BD169,L3VA!$BP169,L3VA!#REF!,L3VA!$AL169,L3VA!$BV169,L3VA!$CH169,L3VA!$CZ169,L3VA!$CN169,L3VA!$DF169,L3VA!$CB169,L3VA!#REF!,L3VA!$DR169,L3VA!$DX169,L3VA!$ED169,L3VA!$EJ169,L3VA!$EP169,L3VA!$EV169,L3VA!$FB169,L3VA!$DL169)=0,"",AVERAGE(N169,Z169,T169,AF169,AL169,AX169,AR169,BJ169,BD169,BP169,BV169,CH169,CZ169,CN169,DF169,CB169,DR169,DX169,ED169,EJ169,EP169,EV169,FB169,DL169))</f>
        <v/>
      </c>
      <c r="N169" s="123" t="str">
        <f t="shared" si="133"/>
        <v/>
      </c>
      <c r="O169" s="124">
        <f>IFERROR(INDEX(DATASHEET!$A$1:$GG$231,MATCH(L3VA!$A169,DATASHEET!$A$1:$A$231,0),MATCH(L3VA!P$2,DATASHEET!$A$1:$GG$1,0)),"")</f>
        <v>0</v>
      </c>
      <c r="P169" s="105">
        <f>IF(VLOOKUP(L3VA!$A169,DATASHEET!$A$2:$EW$231,22,FALSE)="","",VLOOKUP(L3VA!$A169,DATASHEET!$A$2:$EW$231,22,FALSE))</f>
        <v>0</v>
      </c>
      <c r="Q169" s="105" t="str">
        <f t="shared" si="134"/>
        <v/>
      </c>
      <c r="R169" s="106" t="str">
        <f>IF(ISBLANK(DATASHEET!AF157),"",DATASHEET!AF157)</f>
        <v/>
      </c>
      <c r="S169" s="107" t="str">
        <f>IF(ISBLANK(DATASHEET!AG157),"",DATASHEET!AG157)</f>
        <v/>
      </c>
      <c r="T169" s="123" t="str">
        <f t="shared" si="135"/>
        <v/>
      </c>
      <c r="U169" s="124">
        <f>IFERROR(INDEX(DATASHEET!$A$1:$GG$231,MATCH(L3VA!$A169,DATASHEET!$A$1:$A$231,0),MATCH(L3VA!V$2,DATASHEET!$A$1:$GG$1,0)),"")</f>
        <v>0</v>
      </c>
      <c r="V169" s="105">
        <f>IF(VLOOKUP(L3VA!$A169,DATASHEET!$A$2:$EW$231,27,FALSE)="","",VLOOKUP(L3VA!$A169,DATASHEET!$A$2:$EW$231,27,FALSE))</f>
        <v>0</v>
      </c>
      <c r="W169" s="105" t="str">
        <f t="shared" si="136"/>
        <v/>
      </c>
      <c r="X169" s="106" t="str">
        <f>IF(ISBLANK(DATASHEET!AK157),"",DATASHEET!AK157)</f>
        <v/>
      </c>
      <c r="Y169" s="107" t="str">
        <f>IF(ISBLANK(DATASHEET!AL157),"",DATASHEET!AL157)</f>
        <v/>
      </c>
      <c r="Z169" s="123" t="str">
        <f t="shared" si="137"/>
        <v/>
      </c>
      <c r="AA169" s="124">
        <f>IFERROR(INDEX(DATASHEET!$A$1:$GG$231,MATCH(L3VA!$A169,DATASHEET!$A$1:$A$231,0),MATCH(L3VA!AB$2,DATASHEET!$A$1:$GG$1,0)),"")</f>
        <v>0</v>
      </c>
      <c r="AB169" s="105" t="str">
        <f>IF(VLOOKUP(L3VA!$A169,DATASHEET!$A$2:$EW$231,32,FALSE)="","",VLOOKUP(L3VA!$A169,DATASHEET!$A$2:$EW$231,32,FALSE))</f>
        <v/>
      </c>
      <c r="AC169" s="105" t="str">
        <f t="shared" si="138"/>
        <v/>
      </c>
      <c r="AD169" s="106" t="str">
        <f>IF(ISBLANK(DATASHEET!AP157),"",DATASHEET!AP157)</f>
        <v>ASM</v>
      </c>
      <c r="AE169" s="107" t="str">
        <f>IF(ISBLANK(DATASHEET!AQ157),"",DATASHEET!AQ157)</f>
        <v>12B-BE-2</v>
      </c>
      <c r="AF169" s="123" t="str">
        <f t="shared" si="139"/>
        <v/>
      </c>
      <c r="AG169" s="124">
        <f>IFERROR(INDEX(DATASHEET!$A$1:$GG$231,MATCH(L3VA!$A169,DATASHEET!$A$1:$A$231,0),MATCH(L3VA!AH$2,DATASHEET!$A$1:$GG$1,0)),"")</f>
        <v>0</v>
      </c>
      <c r="AH169" s="105" t="str">
        <f>IF(VLOOKUP(L3VA!$A169,DATASHEET!$A$2:$EW$231,37,FALSE)="","",VLOOKUP(L3VA!$A169,DATASHEET!$A$2:$EW$231,37,FALSE))</f>
        <v/>
      </c>
      <c r="AI169" s="105" t="str">
        <f t="shared" si="140"/>
        <v/>
      </c>
      <c r="AJ169" s="106" t="str">
        <f>IF(ISBLANK(DATASHEET!AU157),"",DATASHEET!AU157)</f>
        <v/>
      </c>
      <c r="AK169" s="107" t="str">
        <f>IF(ISBLANK(DATASHEET!AV157),"",DATASHEET!AV157)</f>
        <v/>
      </c>
      <c r="AL169" s="123" t="str">
        <f t="shared" si="141"/>
        <v/>
      </c>
      <c r="AM169" s="124">
        <f>IFERROR(INDEX(DATASHEET!$A$1:$GG$231,MATCH(L3VA!$A169,DATASHEET!$A$1:$A$231,0),MATCH(L3VA!AN$2,DATASHEET!$A$1:$GG$1,0)),"")</f>
        <v>0</v>
      </c>
      <c r="AN169" s="105" t="str">
        <f>IF(VLOOKUP(L3VA!$A169,DATASHEET!$A$2:$EW$231,42,FALSE)="","",VLOOKUP(L3VA!$A169,DATASHEET!$A$2:$EW$231,42,FALSE))</f>
        <v>ASM</v>
      </c>
      <c r="AO169" s="105" t="str">
        <f t="shared" si="142"/>
        <v/>
      </c>
      <c r="AP169" s="106" t="str">
        <f>IF(ISBLANK(DATASHEET!AZ157),"",DATASHEET!AZ157)</f>
        <v/>
      </c>
      <c r="AQ169" s="107" t="str">
        <f>IF(ISBLANK(DATASHEET!BA157),"",DATASHEET!BA157)</f>
        <v/>
      </c>
      <c r="AR169" s="123" t="str">
        <f t="shared" si="143"/>
        <v/>
      </c>
      <c r="AS169" s="124">
        <f>IFERROR(INDEX(DATASHEET!$A$1:$GG$231,MATCH(L3VA!$A169,DATASHEET!$A$1:$A$231,0),MATCH(L3VA!AT$2,DATASHEET!$A$1:$GG$1,0)),"")</f>
        <v>0</v>
      </c>
      <c r="AT169" s="105" t="str">
        <f>IF(VLOOKUP(L3VA!$A169,DATASHEET!$A$2:$EW$231,47,FALSE)="","",VLOOKUP(L3VA!$A169,DATASHEET!$A$2:$EW$231,47,FALSE))</f>
        <v/>
      </c>
      <c r="AU169" s="105" t="str">
        <f t="shared" si="144"/>
        <v/>
      </c>
      <c r="AV169" s="106" t="str">
        <f>IF(ISBLANK(DATASHEET!BE157),"",DATASHEET!BE157)</f>
        <v/>
      </c>
      <c r="AW169" s="107" t="str">
        <f>IF(ISBLANK(DATASHEET!BF157),"",DATASHEET!BF157)</f>
        <v/>
      </c>
      <c r="AX169" s="123" t="str">
        <f t="shared" si="145"/>
        <v/>
      </c>
      <c r="AY169" s="124">
        <f>IFERROR(INDEX(DATASHEET!$A$1:$GG$231,MATCH(L3VA!$A169,DATASHEET!$A$1:$A$231,0),MATCH(L3VA!AZ$2,DATASHEET!$A$1:$GG$1,0)),"")</f>
        <v>0</v>
      </c>
      <c r="AZ169" s="105" t="str">
        <f>IF(VLOOKUP(L3VA!$A169,DATASHEET!$A$2:$EW$231,52,FALSE)="","",VLOOKUP(L3VA!$A169,DATASHEET!$A$2:$EW$231,52,FALSE))</f>
        <v/>
      </c>
      <c r="BA169" s="105" t="str">
        <f t="shared" si="146"/>
        <v/>
      </c>
      <c r="BB169" s="106" t="str">
        <f>IF(ISBLANK(DATASHEET!BJ157),"",DATASHEET!BJ157)</f>
        <v/>
      </c>
      <c r="BC169" s="107" t="str">
        <f>IF(ISBLANK(DATASHEET!BK157),"",DATASHEET!BK157)</f>
        <v/>
      </c>
      <c r="BD169" s="123" t="str">
        <f t="shared" si="147"/>
        <v/>
      </c>
      <c r="BE169" s="124">
        <f>IFERROR(INDEX(DATASHEET!$A$1:$GG$231,MATCH(L3VA!$A169,DATASHEET!$A$1:$A$231,0),MATCH(L3VA!BF$2,DATASHEET!$A$1:$GG$1,0)),"")</f>
        <v>0</v>
      </c>
      <c r="BF169" s="105" t="str">
        <f>IF(VLOOKUP(L3VA!$A169,DATASHEET!$A$2:$EW$231,57,FALSE)="","",VLOOKUP(L3VA!$A169,DATASHEET!$A$2:$EW$231,57,FALSE))</f>
        <v/>
      </c>
      <c r="BG169" s="105" t="str">
        <f t="shared" si="148"/>
        <v/>
      </c>
      <c r="BH169" s="106" t="str">
        <f>IF(ISBLANK(DATASHEET!BO157),"",DATASHEET!BO157)</f>
        <v/>
      </c>
      <c r="BI169" s="107" t="str">
        <f>IF(ISBLANK(DATASHEET!BP157),"",DATASHEET!BP157)</f>
        <v/>
      </c>
      <c r="BJ169" s="123" t="str">
        <f t="shared" si="149"/>
        <v/>
      </c>
      <c r="BK169" s="124">
        <f>IFERROR(INDEX(DATASHEET!$A$1:$GG$231,MATCH(L3VA!$A169,DATASHEET!$A$1:$A$231,0),MATCH(L3VA!BL$2,DATASHEET!$A$1:$GG$1,0)),"")</f>
        <v>0</v>
      </c>
      <c r="BL169" s="105" t="str">
        <f>IF(VLOOKUP(L3VA!$A169,DATASHEET!$A$2:$EW$231,62,FALSE)="","",VLOOKUP(L3VA!$A169,DATASHEET!$A$2:$EW$231,62,FALSE))</f>
        <v/>
      </c>
      <c r="BM169" s="105" t="str">
        <f t="shared" si="150"/>
        <v/>
      </c>
      <c r="BN169" s="106" t="str">
        <f>IF(ISBLANK(DATASHEET!BT157),"",DATASHEET!BT157)</f>
        <v/>
      </c>
      <c r="BO169" s="107" t="str">
        <f>IF(ISBLANK(DATASHEET!BU157),"",DATASHEET!BU157)</f>
        <v/>
      </c>
      <c r="BP169" s="123" t="str">
        <f t="shared" si="151"/>
        <v/>
      </c>
      <c r="BQ169" s="124">
        <f>IFERROR(INDEX(DATASHEET!$A$1:$GG$231,MATCH(L3VA!$A169,DATASHEET!$A$1:$A$231,0),MATCH(L3VA!BR$2,DATASHEET!$A$1:$GG$1,0)),"")</f>
        <v>0</v>
      </c>
      <c r="BR169" s="105" t="str">
        <f>IF(VLOOKUP(L3VA!$A169,DATASHEET!$A$2:$EW$231,67,FALSE)="","",VLOOKUP(L3VA!$A169,DATASHEET!$A$2:$EW$231,67,FALSE))</f>
        <v/>
      </c>
      <c r="BS169" s="105" t="str">
        <f t="shared" si="152"/>
        <v/>
      </c>
      <c r="BT169" s="106" t="str">
        <f>IF(ISBLANK(DATASHEET!BY157),"",DATASHEET!BY157)</f>
        <v/>
      </c>
      <c r="BU169" s="107" t="str">
        <f>IF(ISBLANK(DATASHEET!BZ157),"",DATASHEET!BZ157)</f>
        <v/>
      </c>
      <c r="BV169" s="123" t="str">
        <f t="shared" si="153"/>
        <v/>
      </c>
      <c r="BW169" s="124">
        <f>IFERROR(INDEX(DATASHEET!$A$1:$GG$231,MATCH(L3VA!$A169,DATASHEET!$A$1:$A$231,0),MATCH(L3VA!BX$2,DATASHEET!$A$1:$GG$1,0)),"")</f>
        <v>0</v>
      </c>
      <c r="BX169" s="105" t="str">
        <f>IF(VLOOKUP(L3VA!$A169,DATASHEET!$A$2:$EW$231,77,FALSE)="","",VLOOKUP(L3VA!$A169,DATASHEET!$A$2:$EW$231,77,FALSE))</f>
        <v/>
      </c>
      <c r="BY169" s="105" t="str">
        <f t="shared" si="154"/>
        <v/>
      </c>
      <c r="BZ169" s="106" t="str">
        <f>IF(ISBLANK(DATASHEET!CI157),"",DATASHEET!CI157)</f>
        <v/>
      </c>
      <c r="CA169" s="107" t="str">
        <f>IF(ISBLANK(DATASHEET!CJ157),"",DATASHEET!CJ157)</f>
        <v/>
      </c>
      <c r="CB169" s="123" t="str">
        <f t="shared" si="155"/>
        <v/>
      </c>
      <c r="CC169" s="124">
        <f>IFERROR(INDEX(DATASHEET!$A$1:$GG$231,MATCH(L3VA!$A169,DATASHEET!$A$1:$A$231,0),MATCH(L3VA!CD$2,DATASHEET!$A$1:$GG$1,0)),"")</f>
        <v>0</v>
      </c>
      <c r="CD169" s="105" t="str">
        <f>IF(VLOOKUP(L3VA!$A169,DATASHEET!$A$2:$EW$231,82,FALSE)="","",VLOOKUP(L3VA!$A169,DATASHEET!$A$2:$EW$231,82,FALSE))</f>
        <v>JNE</v>
      </c>
      <c r="CE169" s="105" t="str">
        <f t="shared" si="156"/>
        <v/>
      </c>
      <c r="CF169" s="106" t="str">
        <f>IF(ISBLANK(DATASHEET!CN157),"",DATASHEET!CN157)</f>
        <v/>
      </c>
      <c r="CG169" s="107" t="str">
        <f>IF(ISBLANK(DATASHEET!CO157),"",DATASHEET!CO157)</f>
        <v/>
      </c>
      <c r="CH169" s="123" t="str">
        <f t="shared" si="157"/>
        <v/>
      </c>
      <c r="CI169" s="124">
        <f>IFERROR(INDEX(DATASHEET!$A$1:$GG$231,MATCH(L3VA!$A169,DATASHEET!$A$1:$A$231,0),MATCH(L3VA!CJ$2,DATASHEET!$A$1:$GG$1,0)),"")</f>
        <v>0</v>
      </c>
      <c r="CJ169" s="105" t="str">
        <f>IF(VLOOKUP(L3VA!$A169,DATASHEET!$A$2:$EW$231,87,FALSE)="","",VLOOKUP(L3VA!$A169,DATASHEET!$A$2:$EW$231,87,FALSE))</f>
        <v/>
      </c>
      <c r="CK169" s="105" t="str">
        <f t="shared" si="131"/>
        <v/>
      </c>
      <c r="CL169" s="106" t="str">
        <f>IF(ISBLANK(DATASHEET!CS157),"",DATASHEET!CS157)</f>
        <v/>
      </c>
      <c r="CM169" s="107" t="str">
        <f>IF(ISBLANK(DATASHEET!CT157),"",DATASHEET!CT157)</f>
        <v/>
      </c>
      <c r="CN169" s="123" t="str">
        <f t="shared" si="158"/>
        <v/>
      </c>
      <c r="CO169" s="124">
        <f>IFERROR(INDEX(DATASHEET!$A$1:$GG$231,MATCH(L3VA!$A169,DATASHEET!$A$1:$A$231,0),MATCH(L3VA!CP$2,DATASHEET!$A$1:$GG$1,0)),"")</f>
        <v>0</v>
      </c>
      <c r="CP169" s="105" t="str">
        <f>IF(VLOOKUP(L3VA!$A169,DATASHEET!$A$2:$EW$231,92,FALSE)="","",VLOOKUP(L3VA!$A169,DATASHEET!$A$2:$EW$231,92,FALSE))</f>
        <v/>
      </c>
      <c r="CQ169" s="105" t="str">
        <f t="shared" si="159"/>
        <v/>
      </c>
      <c r="CR169" s="106" t="str">
        <f>IF(ISBLANK(DATASHEET!CX157),"",DATASHEET!CX157)</f>
        <v/>
      </c>
      <c r="CS169" s="107" t="str">
        <f>IF(ISBLANK(DATASHEET!CY157),"",DATASHEET!CY157)</f>
        <v/>
      </c>
      <c r="CT169" s="123" t="str">
        <f t="shared" si="160"/>
        <v/>
      </c>
      <c r="CU169" s="124">
        <f>IFERROR(INDEX(DATASHEET!$A$1:$GG$231,MATCH(L3VA!$A169,DATASHEET!$A$1:$A$231,0),MATCH(L3VA!CV$2,DATASHEET!$A$1:$GG$1,0)),"")</f>
        <v>0</v>
      </c>
      <c r="CV169" s="105" t="str">
        <f>IF(VLOOKUP(L3VA!$A169,DATASHEET!$A$2:$EW$231,107,FALSE)="","",VLOOKUP(L3VA!$A169,DATASHEET!$A$2:$EW$231,107,FALSE))</f>
        <v/>
      </c>
      <c r="CW169" s="105" t="str">
        <f t="shared" si="161"/>
        <v/>
      </c>
      <c r="CX169" s="106" t="str">
        <f>IF(ISBLANK(DATASHEET!DC157),"",DATASHEET!DC157)</f>
        <v/>
      </c>
      <c r="CY169" s="107" t="str">
        <f>IF(ISBLANK(DATASHEET!DD157),"",DATASHEET!DD157)</f>
        <v/>
      </c>
      <c r="CZ169" s="123" t="str">
        <f t="shared" si="162"/>
        <v/>
      </c>
      <c r="DA169" s="124">
        <f>IFERROR(INDEX(DATASHEET!$A$1:$GG$231,MATCH(L3VA!$A169,DATASHEET!$A$1:$A$231,0),MATCH(L3VA!DB$2,DATASHEET!$A$1:$GG$1,0)),"")</f>
        <v>0</v>
      </c>
      <c r="DB169" s="105" t="str">
        <f>IF(VLOOKUP(L3VA!$A169,DATASHEET!$A$2:$EW$231,97,FALSE)="","",VLOOKUP(L3VA!$A169,DATASHEET!$A$2:$EW$231,97,FALSE))</f>
        <v/>
      </c>
      <c r="DC169" s="105" t="str">
        <f t="shared" si="163"/>
        <v/>
      </c>
      <c r="DD169" s="106" t="str">
        <f>IF(ISBLANK(DATASHEET!DH157),"",DATASHEET!DH157)</f>
        <v/>
      </c>
      <c r="DE169" s="107" t="str">
        <f>IF(ISBLANK(DATASHEET!DI157),"",DATASHEET!DI157)</f>
        <v/>
      </c>
      <c r="DF169" s="123" t="str">
        <f t="shared" si="164"/>
        <v/>
      </c>
      <c r="DG169" s="124">
        <f>IFERROR(INDEX(DATASHEET!$A$1:$GG$231,MATCH(L3VA!$A169,DATASHEET!$A$1:$A$231,0),MATCH(L3VA!DH$2,DATASHEET!$A$1:$GG$1,0)),"")</f>
        <v>0</v>
      </c>
      <c r="DH169" s="105" t="str">
        <f>IF(VLOOKUP(L3VA!$A169,DATASHEET!$A$2:$EW$231,102,FALSE)="","",VLOOKUP(L3VA!$A169,DATASHEET!$A$2:$EW$231,102,FALSE))</f>
        <v/>
      </c>
      <c r="DI169" s="105" t="str">
        <f t="shared" si="165"/>
        <v/>
      </c>
      <c r="DJ169" s="106" t="str">
        <f>IF(ISBLANK(DATASHEET!DM157),"",DATASHEET!DM157)</f>
        <v/>
      </c>
      <c r="DK169" s="107" t="str">
        <f>IF(ISBLANK(DATASHEET!DN157),"",DATASHEET!DN157)</f>
        <v/>
      </c>
      <c r="DL169" s="123" t="str">
        <f t="shared" si="166"/>
        <v/>
      </c>
      <c r="DM169" s="124">
        <f>IFERROR(INDEX(DATASHEET!$A$1:$GG$231,MATCH(L3VA!$A169,DATASHEET!$A$1:$A$231,0),MATCH(L3VA!DN$2,DATASHEET!$A$1:$GG$1,0)),"")</f>
        <v>0</v>
      </c>
      <c r="DN169" s="105" t="str">
        <f>IF(VLOOKUP(L3VA!$A169,DATASHEET!$A$2:$FW$231,112,FALSE)="","",VLOOKUP(L3VA!$A169,DATASHEET!$A$2:$FW$231,112,FALSE))</f>
        <v/>
      </c>
      <c r="DO169" s="105" t="str">
        <f t="shared" si="132"/>
        <v/>
      </c>
      <c r="DP169" s="106" t="str">
        <f>IF(ISBLANK(DATASHEET!DR157),"",DATASHEET!DR157)</f>
        <v/>
      </c>
      <c r="DQ169" s="107" t="str">
        <f>IF(ISBLANK(DATASHEET!DS157),"",DATASHEET!DS157)</f>
        <v/>
      </c>
      <c r="DR169" s="123" t="str">
        <f t="shared" si="167"/>
        <v/>
      </c>
      <c r="DS169" s="124">
        <f>IFERROR(INDEX(DATASHEET!$A$1:$GG$231,MATCH(L3VA!$A169,DATASHEET!$A$1:$A$231,0),MATCH(L3VA!DT$2,DATASHEET!$A$1:$GG$1,0)),"")</f>
        <v>0</v>
      </c>
      <c r="DT169" s="105" t="str">
        <f>IF(VLOOKUP(L3VA!$A169,DATASHEET!$A$2:$EW$231,117,FALSE)="","",VLOOKUP(L3VA!$A169,DATASHEET!$A$2:$EW$231,117,FALSE))</f>
        <v/>
      </c>
      <c r="DU169" s="105" t="str">
        <f t="shared" si="168"/>
        <v/>
      </c>
      <c r="DV169" s="106" t="str">
        <f>IF(ISBLANK(DATASHEET!DW157),"",DATASHEET!DW157)</f>
        <v/>
      </c>
      <c r="DW169" s="107" t="str">
        <f>IF(ISBLANK(DATASHEET!DX157),"",DATASHEET!DX157)</f>
        <v/>
      </c>
      <c r="DX169" s="123" t="str">
        <f t="shared" si="169"/>
        <v/>
      </c>
      <c r="DY169" s="124" t="str">
        <f>IFERROR(INDEX(DATASHEET!$A$1:$GG$231,MATCH(L3VA!$A169,DATASHEET!$A$1:$A$231,0),MATCH(L3VA!DZ$2,DATASHEET!$A$1:$GG$1,0)),"")</f>
        <v/>
      </c>
      <c r="DZ169" s="105" t="str">
        <f>IF(VLOOKUP(L3VA!$A169,DATASHEET!$A$2:$EW$231,122,FALSE)="","",VLOOKUP(L3VA!$A169,DATASHEET!$A$2:$EW$231,122,FALSE))</f>
        <v/>
      </c>
      <c r="EA169" s="105" t="str">
        <f t="shared" si="170"/>
        <v/>
      </c>
      <c r="EB169" s="106" t="str">
        <f>IF(ISBLANK(DATASHEET!EB157),"",DATASHEET!EB157)</f>
        <v/>
      </c>
      <c r="EC169" s="107" t="str">
        <f>IF(ISBLANK(DATASHEET!EC157),"",DATASHEET!EC157)</f>
        <v/>
      </c>
      <c r="ED169" s="123" t="str">
        <f t="shared" si="171"/>
        <v/>
      </c>
      <c r="EE169" s="124">
        <f>IFERROR(INDEX(DATASHEET!$A$1:$GG$231,MATCH(L3VA!$A169,DATASHEET!$A$1:$A$231,0),MATCH(L3VA!EF$2,DATASHEET!$A$1:$GG$1,0)),"")</f>
        <v>0</v>
      </c>
      <c r="EF169" s="105" t="str">
        <f>IF(VLOOKUP(L3VA!$A169,DATASHEET!$A$2:$EW$231,127,FALSE)="","",VLOOKUP(L3VA!$A169,DATASHEET!$A$2:$EW$231,127,FALSE))</f>
        <v/>
      </c>
      <c r="EG169" s="105" t="str">
        <f t="shared" si="172"/>
        <v/>
      </c>
      <c r="EH169" s="106" t="str">
        <f>IF(ISBLANK(DATASHEET!EG157),"",DATASHEET!EG157)</f>
        <v/>
      </c>
      <c r="EI169" s="107" t="str">
        <f>IF(ISBLANK(DATASHEET!EH157),"",DATASHEET!EH157)</f>
        <v/>
      </c>
      <c r="EJ169" s="123" t="str">
        <f t="shared" si="173"/>
        <v/>
      </c>
      <c r="EK169" s="124">
        <f>IFERROR(INDEX(DATASHEET!$A$1:$GG$231,MATCH(L3VA!$A169,DATASHEET!$A$1:$A$231,0),MATCH(L3VA!EL$2,DATASHEET!$A$1:$GG$1,0)),"")</f>
        <v>0</v>
      </c>
      <c r="EL169" s="105" t="str">
        <f>IF(VLOOKUP(L3VA!$A169,DATASHEET!$A$2:$EW$231,132,FALSE)="","",VLOOKUP(L3VA!$A169,DATASHEET!$A$2:$EW$231,132,FALSE))</f>
        <v/>
      </c>
      <c r="EM169" s="105" t="str">
        <f t="shared" si="174"/>
        <v/>
      </c>
      <c r="EN169" s="106" t="str">
        <f>IF(ISBLANK(DATASHEET!EL157),"",DATASHEET!EL157)</f>
        <v/>
      </c>
      <c r="EO169" s="107" t="str">
        <f>IF(ISBLANK(DATASHEET!EM157),"",DATASHEET!EM157)</f>
        <v/>
      </c>
      <c r="EP169" s="123" t="str">
        <f t="shared" si="175"/>
        <v/>
      </c>
      <c r="EQ169" s="124">
        <f>IFERROR(INDEX(DATASHEET!$A$1:$GG$231,MATCH(L3VA!$A169,DATASHEET!$A$1:$A$231,0),MATCH(L3VA!ER$2,DATASHEET!$A$1:$GG$1,0)),"")</f>
        <v>0</v>
      </c>
      <c r="ER169" s="105" t="str">
        <f>IF(VLOOKUP(L3VA!$A169,DATASHEET!$A$2:$EW$231,137,FALSE)="","",VLOOKUP(L3VA!$A169,DATASHEET!$A$2:$EW$231,137,FALSE))</f>
        <v/>
      </c>
      <c r="ES169" s="105" t="str">
        <f t="shared" si="176"/>
        <v/>
      </c>
      <c r="ET169" s="106" t="str">
        <f>IF(ISBLANK(DATASHEET!EQ157),"",DATASHEET!EQ157)</f>
        <v>BG</v>
      </c>
      <c r="EU169" s="107" t="str">
        <f>IF(ISBLANK(DATASHEET!ER157),"",DATASHEET!ER157)</f>
        <v>12C-PY-9</v>
      </c>
      <c r="EV169" s="123" t="str">
        <f t="shared" si="177"/>
        <v/>
      </c>
      <c r="EW169" s="124">
        <f>IFERROR(INDEX(DATASHEET!$A$1:$GG$231,MATCH(L3VA!$A169,DATASHEET!$A$1:$A$231,0),MATCH(L3VA!EX$2,DATASHEET!$A$1:$GG$1,0)),"")</f>
        <v>0</v>
      </c>
      <c r="EX169" s="105" t="str">
        <f>IF(VLOOKUP(L3VA!$A169,DATASHEET!$A$2:$EW$231,142,FALSE)="","",VLOOKUP(L3VA!$A169,DATASHEET!$A$2:$EW$231,142,FALSE))</f>
        <v/>
      </c>
      <c r="EY169" s="105" t="str">
        <f t="shared" si="178"/>
        <v/>
      </c>
      <c r="EZ169" s="106" t="str">
        <f>IF(ISBLANK(DATASHEET!EV157),"",DATASHEET!EV157)</f>
        <v>HSH</v>
      </c>
      <c r="FA169" s="107" t="str">
        <f>IF(ISBLANK(DATASHEET!EW157),"",DATASHEET!EW157)</f>
        <v>12E-SO-8</v>
      </c>
      <c r="FB169" s="123" t="str">
        <f t="shared" si="179"/>
        <v/>
      </c>
      <c r="FC169" s="124">
        <f>IFERROR(INDEX(DATASHEET!$A$1:$GG$231,MATCH(L3VA!$A169,DATASHEET!$A$1:$A$231,0),MATCH(L3VA!FD$2,DATASHEET!$A$1:$GG$1,0)),"")</f>
        <v>0</v>
      </c>
      <c r="FD169" s="105" t="str">
        <f>IF(VLOOKUP(L3VA!$A169,DATASHEET!$A$2:$FW$231,147,FALSE)="","",VLOOKUP(L3VA!$A169,DATASHEET!$A$2:$FW$231,147,FALSE))</f>
        <v>BG</v>
      </c>
      <c r="FE169" s="105" t="str">
        <f t="shared" si="180"/>
        <v/>
      </c>
      <c r="FF169" s="106" t="str">
        <f>IF(ISBLANK(DATASHEET!FA157),"",DATASHEET!FA157)</f>
        <v/>
      </c>
      <c r="FG169" s="107" t="str">
        <f>IF(ISBLANK(DATASHEET!FB157),"",DATASHEET!FB157)</f>
        <v/>
      </c>
    </row>
    <row r="170" spans="1:163" x14ac:dyDescent="0.25">
      <c r="A170" s="354">
        <f>DATASHEET!A158</f>
        <v>150826</v>
      </c>
      <c r="B170" s="42" t="str">
        <f>DATASHEET!B158</f>
        <v>O'NEILL, Dominic</v>
      </c>
      <c r="C170" s="109" t="str">
        <f>DATASHEET!C158</f>
        <v>12KD</v>
      </c>
      <c r="D170" s="110" t="str">
        <f>DATASHEET!D158</f>
        <v>M</v>
      </c>
      <c r="E170" s="110" t="str">
        <f>IFERROR(VLOOKUP(A170,'[5]Y12 Students'!$E$3:$I$271,5,FALSE),"")</f>
        <v>INTERNAL</v>
      </c>
      <c r="F170" s="110" t="str">
        <f>DATASHEET!E158</f>
        <v>N</v>
      </c>
      <c r="G170" s="110" t="str">
        <f>DATASHEET!F158</f>
        <v>White - British</v>
      </c>
      <c r="H170" s="110" t="str">
        <f>DATASHEET!G158</f>
        <v>N</v>
      </c>
      <c r="I170" s="110" t="str">
        <f>DATASHEET!H158</f>
        <v>N</v>
      </c>
      <c r="J170" s="111" t="str">
        <f>DATASHEET!J158</f>
        <v>6.25+ (B/A)</v>
      </c>
      <c r="K170" s="104" t="str">
        <f t="shared" si="129"/>
        <v/>
      </c>
      <c r="L170" s="104" t="str">
        <f t="shared" si="130"/>
        <v/>
      </c>
      <c r="M170" s="336" t="str">
        <f>IF(COUNT(L3VA!$N170,L3VA!$Z170,L3VA!$T170,L3VA!$AF170,L3VA!$AX170,L3VA!$AR170,L3VA!$BJ170,L3VA!$BD170,L3VA!$BP170,L3VA!#REF!,L3VA!$AL170,L3VA!$BV170,L3VA!$CH170,L3VA!$CZ170,L3VA!$CN170,L3VA!$DF170,L3VA!$CB170,L3VA!#REF!,L3VA!$DR170,L3VA!$DX170,L3VA!$ED170,L3VA!$EJ170,L3VA!$EP170,L3VA!$EV170,L3VA!$FB170,L3VA!$DL170)=0,"",AVERAGE(N170,Z170,T170,AF170,AL170,AX170,AR170,BJ170,BD170,BP170,BV170,CH170,CZ170,CN170,DF170,CB170,DR170,DX170,ED170,EJ170,EP170,EV170,FB170,DL170))</f>
        <v/>
      </c>
      <c r="N170" s="123" t="str">
        <f t="shared" si="133"/>
        <v/>
      </c>
      <c r="O170" s="124">
        <f>IFERROR(INDEX(DATASHEET!$A$1:$GG$231,MATCH(L3VA!$A170,DATASHEET!$A$1:$A$231,0),MATCH(L3VA!P$2,DATASHEET!$A$1:$GG$1,0)),"")</f>
        <v>0</v>
      </c>
      <c r="P170" s="105">
        <f>IF(VLOOKUP(L3VA!$A170,DATASHEET!$A$2:$EW$231,22,FALSE)="","",VLOOKUP(L3VA!$A170,DATASHEET!$A$2:$EW$231,22,FALSE))</f>
        <v>0</v>
      </c>
      <c r="Q170" s="105" t="str">
        <f t="shared" si="134"/>
        <v/>
      </c>
      <c r="R170" s="106" t="str">
        <f>IF(ISBLANK(DATASHEET!AF158),"",DATASHEET!AF158)</f>
        <v/>
      </c>
      <c r="S170" s="107" t="str">
        <f>IF(ISBLANK(DATASHEET!AG158),"",DATASHEET!AG158)</f>
        <v/>
      </c>
      <c r="T170" s="123" t="str">
        <f t="shared" si="135"/>
        <v/>
      </c>
      <c r="U170" s="124">
        <f>IFERROR(INDEX(DATASHEET!$A$1:$GG$231,MATCH(L3VA!$A170,DATASHEET!$A$1:$A$231,0),MATCH(L3VA!V$2,DATASHEET!$A$1:$GG$1,0)),"")</f>
        <v>0</v>
      </c>
      <c r="V170" s="105">
        <f>IF(VLOOKUP(L3VA!$A170,DATASHEET!$A$2:$EW$231,27,FALSE)="","",VLOOKUP(L3VA!$A170,DATASHEET!$A$2:$EW$231,27,FALSE))</f>
        <v>0</v>
      </c>
      <c r="W170" s="105" t="str">
        <f t="shared" si="136"/>
        <v/>
      </c>
      <c r="X170" s="106" t="str">
        <f>IF(ISBLANK(DATASHEET!AK158),"",DATASHEET!AK158)</f>
        <v/>
      </c>
      <c r="Y170" s="107" t="str">
        <f>IF(ISBLANK(DATASHEET!AL158),"",DATASHEET!AL158)</f>
        <v/>
      </c>
      <c r="Z170" s="123" t="str">
        <f t="shared" si="137"/>
        <v/>
      </c>
      <c r="AA170" s="124">
        <f>IFERROR(INDEX(DATASHEET!$A$1:$GG$231,MATCH(L3VA!$A170,DATASHEET!$A$1:$A$231,0),MATCH(L3VA!AB$2,DATASHEET!$A$1:$GG$1,0)),"")</f>
        <v>0</v>
      </c>
      <c r="AB170" s="105" t="str">
        <f>IF(VLOOKUP(L3VA!$A170,DATASHEET!$A$2:$EW$231,32,FALSE)="","",VLOOKUP(L3VA!$A170,DATASHEET!$A$2:$EW$231,32,FALSE))</f>
        <v/>
      </c>
      <c r="AC170" s="105" t="str">
        <f t="shared" si="138"/>
        <v/>
      </c>
      <c r="AD170" s="106" t="str">
        <f>IF(ISBLANK(DATASHEET!AP158),"",DATASHEET!AP158)</f>
        <v/>
      </c>
      <c r="AE170" s="107" t="str">
        <f>IF(ISBLANK(DATASHEET!AQ158),"",DATASHEET!AQ158)</f>
        <v/>
      </c>
      <c r="AF170" s="123" t="str">
        <f t="shared" si="139"/>
        <v/>
      </c>
      <c r="AG170" s="124">
        <f>IFERROR(INDEX(DATASHEET!$A$1:$GG$231,MATCH(L3VA!$A170,DATASHEET!$A$1:$A$231,0),MATCH(L3VA!AH$2,DATASHEET!$A$1:$GG$1,0)),"")</f>
        <v>0</v>
      </c>
      <c r="AH170" s="105" t="str">
        <f>IF(VLOOKUP(L3VA!$A170,DATASHEET!$A$2:$EW$231,37,FALSE)="","",VLOOKUP(L3VA!$A170,DATASHEET!$A$2:$EW$231,37,FALSE))</f>
        <v/>
      </c>
      <c r="AI170" s="105" t="str">
        <f t="shared" si="140"/>
        <v/>
      </c>
      <c r="AJ170" s="106" t="str">
        <f>IF(ISBLANK(DATASHEET!AU158),"",DATASHEET!AU158)</f>
        <v/>
      </c>
      <c r="AK170" s="107" t="str">
        <f>IF(ISBLANK(DATASHEET!AV158),"",DATASHEET!AV158)</f>
        <v/>
      </c>
      <c r="AL170" s="123" t="str">
        <f t="shared" si="141"/>
        <v/>
      </c>
      <c r="AM170" s="124">
        <f>IFERROR(INDEX(DATASHEET!$A$1:$GG$231,MATCH(L3VA!$A170,DATASHEET!$A$1:$A$231,0),MATCH(L3VA!AN$2,DATASHEET!$A$1:$GG$1,0)),"")</f>
        <v>0</v>
      </c>
      <c r="AN170" s="105" t="str">
        <f>IF(VLOOKUP(L3VA!$A170,DATASHEET!$A$2:$EW$231,42,FALSE)="","",VLOOKUP(L3VA!$A170,DATASHEET!$A$2:$EW$231,42,FALSE))</f>
        <v/>
      </c>
      <c r="AO170" s="105" t="str">
        <f t="shared" si="142"/>
        <v/>
      </c>
      <c r="AP170" s="106" t="str">
        <f>IF(ISBLANK(DATASHEET!AZ158),"",DATASHEET!AZ158)</f>
        <v/>
      </c>
      <c r="AQ170" s="107" t="str">
        <f>IF(ISBLANK(DATASHEET!BA158),"",DATASHEET!BA158)</f>
        <v/>
      </c>
      <c r="AR170" s="123" t="str">
        <f t="shared" si="143"/>
        <v/>
      </c>
      <c r="AS170" s="124">
        <f>IFERROR(INDEX(DATASHEET!$A$1:$GG$231,MATCH(L3VA!$A170,DATASHEET!$A$1:$A$231,0),MATCH(L3VA!AT$2,DATASHEET!$A$1:$GG$1,0)),"")</f>
        <v>0</v>
      </c>
      <c r="AT170" s="105" t="str">
        <f>IF(VLOOKUP(L3VA!$A170,DATASHEET!$A$2:$EW$231,47,FALSE)="","",VLOOKUP(L3VA!$A170,DATASHEET!$A$2:$EW$231,47,FALSE))</f>
        <v/>
      </c>
      <c r="AU170" s="105" t="str">
        <f t="shared" si="144"/>
        <v/>
      </c>
      <c r="AV170" s="106" t="str">
        <f>IF(ISBLANK(DATASHEET!BE158),"",DATASHEET!BE158)</f>
        <v/>
      </c>
      <c r="AW170" s="107" t="str">
        <f>IF(ISBLANK(DATASHEET!BF158),"",DATASHEET!BF158)</f>
        <v/>
      </c>
      <c r="AX170" s="123" t="str">
        <f t="shared" si="145"/>
        <v/>
      </c>
      <c r="AY170" s="124">
        <f>IFERROR(INDEX(DATASHEET!$A$1:$GG$231,MATCH(L3VA!$A170,DATASHEET!$A$1:$A$231,0),MATCH(L3VA!AZ$2,DATASHEET!$A$1:$GG$1,0)),"")</f>
        <v>0</v>
      </c>
      <c r="AZ170" s="105" t="str">
        <f>IF(VLOOKUP(L3VA!$A170,DATASHEET!$A$2:$EW$231,52,FALSE)="","",VLOOKUP(L3VA!$A170,DATASHEET!$A$2:$EW$231,52,FALSE))</f>
        <v/>
      </c>
      <c r="BA170" s="105" t="str">
        <f t="shared" si="146"/>
        <v/>
      </c>
      <c r="BB170" s="106" t="str">
        <f>IF(ISBLANK(DATASHEET!BJ158),"",DATASHEET!BJ158)</f>
        <v/>
      </c>
      <c r="BC170" s="107" t="str">
        <f>IF(ISBLANK(DATASHEET!BK158),"",DATASHEET!BK158)</f>
        <v/>
      </c>
      <c r="BD170" s="123" t="str">
        <f t="shared" si="147"/>
        <v/>
      </c>
      <c r="BE170" s="124">
        <f>IFERROR(INDEX(DATASHEET!$A$1:$GG$231,MATCH(L3VA!$A170,DATASHEET!$A$1:$A$231,0),MATCH(L3VA!BF$2,DATASHEET!$A$1:$GG$1,0)),"")</f>
        <v>0</v>
      </c>
      <c r="BF170" s="105" t="str">
        <f>IF(VLOOKUP(L3VA!$A170,DATASHEET!$A$2:$EW$231,57,FALSE)="","",VLOOKUP(L3VA!$A170,DATASHEET!$A$2:$EW$231,57,FALSE))</f>
        <v/>
      </c>
      <c r="BG170" s="105" t="str">
        <f t="shared" si="148"/>
        <v/>
      </c>
      <c r="BH170" s="106" t="str">
        <f>IF(ISBLANK(DATASHEET!BO158),"",DATASHEET!BO158)</f>
        <v/>
      </c>
      <c r="BI170" s="107" t="str">
        <f>IF(ISBLANK(DATASHEET!BP158),"",DATASHEET!BP158)</f>
        <v/>
      </c>
      <c r="BJ170" s="123" t="str">
        <f t="shared" si="149"/>
        <v/>
      </c>
      <c r="BK170" s="124">
        <f>IFERROR(INDEX(DATASHEET!$A$1:$GG$231,MATCH(L3VA!$A170,DATASHEET!$A$1:$A$231,0),MATCH(L3VA!BL$2,DATASHEET!$A$1:$GG$1,0)),"")</f>
        <v>0</v>
      </c>
      <c r="BL170" s="105" t="str">
        <f>IF(VLOOKUP(L3VA!$A170,DATASHEET!$A$2:$EW$231,62,FALSE)="","",VLOOKUP(L3VA!$A170,DATASHEET!$A$2:$EW$231,62,FALSE))</f>
        <v/>
      </c>
      <c r="BM170" s="105" t="str">
        <f t="shared" si="150"/>
        <v/>
      </c>
      <c r="BN170" s="106" t="str">
        <f>IF(ISBLANK(DATASHEET!BT158),"",DATASHEET!BT158)</f>
        <v/>
      </c>
      <c r="BO170" s="107" t="str">
        <f>IF(ISBLANK(DATASHEET!BU158),"",DATASHEET!BU158)</f>
        <v/>
      </c>
      <c r="BP170" s="123" t="str">
        <f t="shared" si="151"/>
        <v/>
      </c>
      <c r="BQ170" s="124">
        <f>IFERROR(INDEX(DATASHEET!$A$1:$GG$231,MATCH(L3VA!$A170,DATASHEET!$A$1:$A$231,0),MATCH(L3VA!BR$2,DATASHEET!$A$1:$GG$1,0)),"")</f>
        <v>0</v>
      </c>
      <c r="BR170" s="105" t="str">
        <f>IF(VLOOKUP(L3VA!$A170,DATASHEET!$A$2:$EW$231,67,FALSE)="","",VLOOKUP(L3VA!$A170,DATASHEET!$A$2:$EW$231,67,FALSE))</f>
        <v/>
      </c>
      <c r="BS170" s="105" t="str">
        <f t="shared" si="152"/>
        <v/>
      </c>
      <c r="BT170" s="106" t="str">
        <f>IF(ISBLANK(DATASHEET!BY158),"",DATASHEET!BY158)</f>
        <v/>
      </c>
      <c r="BU170" s="107" t="str">
        <f>IF(ISBLANK(DATASHEET!BZ158),"",DATASHEET!BZ158)</f>
        <v/>
      </c>
      <c r="BV170" s="123" t="str">
        <f t="shared" si="153"/>
        <v/>
      </c>
      <c r="BW170" s="124">
        <f>IFERROR(INDEX(DATASHEET!$A$1:$GG$231,MATCH(L3VA!$A170,DATASHEET!$A$1:$A$231,0),MATCH(L3VA!BX$2,DATASHEET!$A$1:$GG$1,0)),"")</f>
        <v>0</v>
      </c>
      <c r="BX170" s="105" t="str">
        <f>IF(VLOOKUP(L3VA!$A170,DATASHEET!$A$2:$EW$231,77,FALSE)="","",VLOOKUP(L3VA!$A170,DATASHEET!$A$2:$EW$231,77,FALSE))</f>
        <v/>
      </c>
      <c r="BY170" s="105" t="str">
        <f t="shared" si="154"/>
        <v/>
      </c>
      <c r="BZ170" s="106" t="str">
        <f>IF(ISBLANK(DATASHEET!CI158),"",DATASHEET!CI158)</f>
        <v/>
      </c>
      <c r="CA170" s="107" t="str">
        <f>IF(ISBLANK(DATASHEET!CJ158),"",DATASHEET!CJ158)</f>
        <v/>
      </c>
      <c r="CB170" s="123" t="str">
        <f t="shared" si="155"/>
        <v/>
      </c>
      <c r="CC170" s="124">
        <f>IFERROR(INDEX(DATASHEET!$A$1:$GG$231,MATCH(L3VA!$A170,DATASHEET!$A$1:$A$231,0),MATCH(L3VA!CD$2,DATASHEET!$A$1:$GG$1,0)),"")</f>
        <v>0</v>
      </c>
      <c r="CD170" s="105" t="str">
        <f>IF(VLOOKUP(L3VA!$A170,DATASHEET!$A$2:$EW$231,82,FALSE)="","",VLOOKUP(L3VA!$A170,DATASHEET!$A$2:$EW$231,82,FALSE))</f>
        <v>JNE</v>
      </c>
      <c r="CE170" s="105" t="str">
        <f t="shared" si="156"/>
        <v/>
      </c>
      <c r="CF170" s="106" t="str">
        <f>IF(ISBLANK(DATASHEET!CN158),"",DATASHEET!CN158)</f>
        <v>JQ</v>
      </c>
      <c r="CG170" s="107" t="str">
        <f>IF(ISBLANK(DATASHEET!CO158),"",DATASHEET!CO158)</f>
        <v>12E-MAF-4</v>
      </c>
      <c r="CH170" s="123" t="str">
        <f t="shared" si="157"/>
        <v/>
      </c>
      <c r="CI170" s="124">
        <f>IFERROR(INDEX(DATASHEET!$A$1:$GG$231,MATCH(L3VA!$A170,DATASHEET!$A$1:$A$231,0),MATCH(L3VA!CJ$2,DATASHEET!$A$1:$GG$1,0)),"")</f>
        <v>0</v>
      </c>
      <c r="CJ170" s="105" t="str">
        <f>IF(VLOOKUP(L3VA!$A170,DATASHEET!$A$2:$EW$231,87,FALSE)="","",VLOOKUP(L3VA!$A170,DATASHEET!$A$2:$EW$231,87,FALSE))</f>
        <v/>
      </c>
      <c r="CK170" s="105" t="str">
        <f t="shared" si="131"/>
        <v/>
      </c>
      <c r="CL170" s="106" t="str">
        <f>IF(ISBLANK(DATASHEET!CS158),"",DATASHEET!CS158)</f>
        <v>JJA</v>
      </c>
      <c r="CM170" s="107" t="str">
        <f>IF(ISBLANK(DATASHEET!CT158),"",DATASHEET!CT158)</f>
        <v>12B-GG-3</v>
      </c>
      <c r="CN170" s="123" t="str">
        <f t="shared" si="158"/>
        <v/>
      </c>
      <c r="CO170" s="124">
        <f>IFERROR(INDEX(DATASHEET!$A$1:$GG$231,MATCH(L3VA!$A170,DATASHEET!$A$1:$A$231,0),MATCH(L3VA!CP$2,DATASHEET!$A$1:$GG$1,0)),"")</f>
        <v>0</v>
      </c>
      <c r="CP170" s="105" t="str">
        <f>IF(VLOOKUP(L3VA!$A170,DATASHEET!$A$2:$EW$231,92,FALSE)="","",VLOOKUP(L3VA!$A170,DATASHEET!$A$2:$EW$231,92,FALSE))</f>
        <v>JQ</v>
      </c>
      <c r="CQ170" s="105" t="str">
        <f t="shared" si="159"/>
        <v/>
      </c>
      <c r="CR170" s="106" t="str">
        <f>IF(ISBLANK(DATASHEET!CX158),"",DATASHEET!CX158)</f>
        <v/>
      </c>
      <c r="CS170" s="107" t="str">
        <f>IF(ISBLANK(DATASHEET!CY158),"",DATASHEET!CY158)</f>
        <v/>
      </c>
      <c r="CT170" s="123" t="str">
        <f t="shared" si="160"/>
        <v/>
      </c>
      <c r="CU170" s="124">
        <f>IFERROR(INDEX(DATASHEET!$A$1:$GG$231,MATCH(L3VA!$A170,DATASHEET!$A$1:$A$231,0),MATCH(L3VA!CV$2,DATASHEET!$A$1:$GG$1,0)),"")</f>
        <v>0</v>
      </c>
      <c r="CV170" s="105" t="str">
        <f>IF(VLOOKUP(L3VA!$A170,DATASHEET!$A$2:$EW$231,107,FALSE)="","",VLOOKUP(L3VA!$A170,DATASHEET!$A$2:$EW$231,107,FALSE))</f>
        <v/>
      </c>
      <c r="CW170" s="105" t="str">
        <f t="shared" si="161"/>
        <v/>
      </c>
      <c r="CX170" s="106" t="str">
        <f>IF(ISBLANK(DATASHEET!DC158),"",DATASHEET!DC158)</f>
        <v/>
      </c>
      <c r="CY170" s="107" t="str">
        <f>IF(ISBLANK(DATASHEET!DD158),"",DATASHEET!DD158)</f>
        <v/>
      </c>
      <c r="CZ170" s="123" t="str">
        <f t="shared" si="162"/>
        <v/>
      </c>
      <c r="DA170" s="124">
        <f>IFERROR(INDEX(DATASHEET!$A$1:$GG$231,MATCH(L3VA!$A170,DATASHEET!$A$1:$A$231,0),MATCH(L3VA!DB$2,DATASHEET!$A$1:$GG$1,0)),"")</f>
        <v>0</v>
      </c>
      <c r="DB170" s="105" t="str">
        <f>IF(VLOOKUP(L3VA!$A170,DATASHEET!$A$2:$EW$231,97,FALSE)="","",VLOOKUP(L3VA!$A170,DATASHEET!$A$2:$EW$231,97,FALSE))</f>
        <v>JJA</v>
      </c>
      <c r="DC170" s="105" t="str">
        <f t="shared" si="163"/>
        <v/>
      </c>
      <c r="DD170" s="106" t="str">
        <f>IF(ISBLANK(DATASHEET!DH158),"",DATASHEET!DH158)</f>
        <v/>
      </c>
      <c r="DE170" s="107" t="str">
        <f>IF(ISBLANK(DATASHEET!DI158),"",DATASHEET!DI158)</f>
        <v/>
      </c>
      <c r="DF170" s="123" t="str">
        <f t="shared" si="164"/>
        <v/>
      </c>
      <c r="DG170" s="124">
        <f>IFERROR(INDEX(DATASHEET!$A$1:$GG$231,MATCH(L3VA!$A170,DATASHEET!$A$1:$A$231,0),MATCH(L3VA!DH$2,DATASHEET!$A$1:$GG$1,0)),"")</f>
        <v>0</v>
      </c>
      <c r="DH170" s="105" t="str">
        <f>IF(VLOOKUP(L3VA!$A170,DATASHEET!$A$2:$EW$231,102,FALSE)="","",VLOOKUP(L3VA!$A170,DATASHEET!$A$2:$EW$231,102,FALSE))</f>
        <v/>
      </c>
      <c r="DI170" s="105" t="str">
        <f t="shared" si="165"/>
        <v/>
      </c>
      <c r="DJ170" s="106" t="str">
        <f>IF(ISBLANK(DATASHEET!DM158),"",DATASHEET!DM158)</f>
        <v>JQ</v>
      </c>
      <c r="DK170" s="107" t="str">
        <f>IF(ISBLANK(DATASHEET!DN158),"",DATASHEET!DN158)</f>
        <v>12C-MA-7</v>
      </c>
      <c r="DL170" s="123" t="str">
        <f t="shared" si="166"/>
        <v/>
      </c>
      <c r="DM170" s="124">
        <f>IFERROR(INDEX(DATASHEET!$A$1:$GG$231,MATCH(L3VA!$A170,DATASHEET!$A$1:$A$231,0),MATCH(L3VA!DN$2,DATASHEET!$A$1:$GG$1,0)),"")</f>
        <v>0</v>
      </c>
      <c r="DN170" s="105" t="str">
        <f>IF(VLOOKUP(L3VA!$A170,DATASHEET!$A$2:$FW$231,112,FALSE)="","",VLOOKUP(L3VA!$A170,DATASHEET!$A$2:$FW$231,112,FALSE))</f>
        <v/>
      </c>
      <c r="DO170" s="105" t="str">
        <f t="shared" si="132"/>
        <v/>
      </c>
      <c r="DP170" s="106" t="str">
        <f>IF(ISBLANK(DATASHEET!DR158),"",DATASHEET!DR158)</f>
        <v/>
      </c>
      <c r="DQ170" s="107" t="str">
        <f>IF(ISBLANK(DATASHEET!DS158),"",DATASHEET!DS158)</f>
        <v/>
      </c>
      <c r="DR170" s="123" t="str">
        <f t="shared" si="167"/>
        <v/>
      </c>
      <c r="DS170" s="124">
        <f>IFERROR(INDEX(DATASHEET!$A$1:$GG$231,MATCH(L3VA!$A170,DATASHEET!$A$1:$A$231,0),MATCH(L3VA!DT$2,DATASHEET!$A$1:$GG$1,0)),"")</f>
        <v>0</v>
      </c>
      <c r="DT170" s="105" t="str">
        <f>IF(VLOOKUP(L3VA!$A170,DATASHEET!$A$2:$EW$231,117,FALSE)="","",VLOOKUP(L3VA!$A170,DATASHEET!$A$2:$EW$231,117,FALSE))</f>
        <v>JQ</v>
      </c>
      <c r="DU170" s="105" t="str">
        <f t="shared" si="168"/>
        <v/>
      </c>
      <c r="DV170" s="106" t="str">
        <f>IF(ISBLANK(DATASHEET!DW158),"",DATASHEET!DW158)</f>
        <v/>
      </c>
      <c r="DW170" s="107" t="str">
        <f>IF(ISBLANK(DATASHEET!DX158),"",DATASHEET!DX158)</f>
        <v/>
      </c>
      <c r="DX170" s="123" t="str">
        <f t="shared" si="169"/>
        <v/>
      </c>
      <c r="DY170" s="124" t="str">
        <f>IFERROR(INDEX(DATASHEET!$A$1:$GG$231,MATCH(L3VA!$A170,DATASHEET!$A$1:$A$231,0),MATCH(L3VA!DZ$2,DATASHEET!$A$1:$GG$1,0)),"")</f>
        <v/>
      </c>
      <c r="DZ170" s="105" t="str">
        <f>IF(VLOOKUP(L3VA!$A170,DATASHEET!$A$2:$EW$231,122,FALSE)="","",VLOOKUP(L3VA!$A170,DATASHEET!$A$2:$EW$231,122,FALSE))</f>
        <v/>
      </c>
      <c r="EA170" s="105" t="str">
        <f t="shared" si="170"/>
        <v/>
      </c>
      <c r="EB170" s="106" t="str">
        <f>IF(ISBLANK(DATASHEET!EB158),"",DATASHEET!EB158)</f>
        <v/>
      </c>
      <c r="EC170" s="107" t="str">
        <f>IF(ISBLANK(DATASHEET!EC158),"",DATASHEET!EC158)</f>
        <v/>
      </c>
      <c r="ED170" s="123" t="str">
        <f t="shared" si="171"/>
        <v/>
      </c>
      <c r="EE170" s="124">
        <f>IFERROR(INDEX(DATASHEET!$A$1:$GG$231,MATCH(L3VA!$A170,DATASHEET!$A$1:$A$231,0),MATCH(L3VA!EF$2,DATASHEET!$A$1:$GG$1,0)),"")</f>
        <v>0</v>
      </c>
      <c r="EF170" s="105" t="str">
        <f>IF(VLOOKUP(L3VA!$A170,DATASHEET!$A$2:$EW$231,127,FALSE)="","",VLOOKUP(L3VA!$A170,DATASHEET!$A$2:$EW$231,127,FALSE))</f>
        <v/>
      </c>
      <c r="EG170" s="105" t="str">
        <f t="shared" si="172"/>
        <v/>
      </c>
      <c r="EH170" s="106" t="str">
        <f>IF(ISBLANK(DATASHEET!EG158),"",DATASHEET!EG158)</f>
        <v>AR</v>
      </c>
      <c r="EI170" s="107" t="str">
        <f>IF(ISBLANK(DATASHEET!EH158),"",DATASHEET!EH158)</f>
        <v>12A-PH-9</v>
      </c>
      <c r="EJ170" s="123" t="str">
        <f t="shared" si="173"/>
        <v/>
      </c>
      <c r="EK170" s="124">
        <f>IFERROR(INDEX(DATASHEET!$A$1:$GG$231,MATCH(L3VA!$A170,DATASHEET!$A$1:$A$231,0),MATCH(L3VA!EL$2,DATASHEET!$A$1:$GG$1,0)),"")</f>
        <v>0</v>
      </c>
      <c r="EL170" s="105" t="str">
        <f>IF(VLOOKUP(L3VA!$A170,DATASHEET!$A$2:$EW$231,132,FALSE)="","",VLOOKUP(L3VA!$A170,DATASHEET!$A$2:$EW$231,132,FALSE))</f>
        <v/>
      </c>
      <c r="EM170" s="105" t="str">
        <f t="shared" si="174"/>
        <v/>
      </c>
      <c r="EN170" s="106" t="str">
        <f>IF(ISBLANK(DATASHEET!EL158),"",DATASHEET!EL158)</f>
        <v/>
      </c>
      <c r="EO170" s="107" t="str">
        <f>IF(ISBLANK(DATASHEET!EM158),"",DATASHEET!EM158)</f>
        <v/>
      </c>
      <c r="EP170" s="123" t="str">
        <f t="shared" si="175"/>
        <v/>
      </c>
      <c r="EQ170" s="124">
        <f>IFERROR(INDEX(DATASHEET!$A$1:$GG$231,MATCH(L3VA!$A170,DATASHEET!$A$1:$A$231,0),MATCH(L3VA!ER$2,DATASHEET!$A$1:$GG$1,0)),"")</f>
        <v>0</v>
      </c>
      <c r="ER170" s="105" t="str">
        <f>IF(VLOOKUP(L3VA!$A170,DATASHEET!$A$2:$EW$231,137,FALSE)="","",VLOOKUP(L3VA!$A170,DATASHEET!$A$2:$EW$231,137,FALSE))</f>
        <v>AR</v>
      </c>
      <c r="ES170" s="105" t="str">
        <f t="shared" si="176"/>
        <v/>
      </c>
      <c r="ET170" s="106" t="str">
        <f>IF(ISBLANK(DATASHEET!EQ158),"",DATASHEET!EQ158)</f>
        <v/>
      </c>
      <c r="EU170" s="107" t="str">
        <f>IF(ISBLANK(DATASHEET!ER158),"",DATASHEET!ER158)</f>
        <v/>
      </c>
      <c r="EV170" s="123" t="str">
        <f t="shared" si="177"/>
        <v/>
      </c>
      <c r="EW170" s="124">
        <f>IFERROR(INDEX(DATASHEET!$A$1:$GG$231,MATCH(L3VA!$A170,DATASHEET!$A$1:$A$231,0),MATCH(L3VA!EX$2,DATASHEET!$A$1:$GG$1,0)),"")</f>
        <v>0</v>
      </c>
      <c r="EX170" s="105" t="str">
        <f>IF(VLOOKUP(L3VA!$A170,DATASHEET!$A$2:$EW$231,142,FALSE)="","",VLOOKUP(L3VA!$A170,DATASHEET!$A$2:$EW$231,142,FALSE))</f>
        <v/>
      </c>
      <c r="EY170" s="105" t="str">
        <f t="shared" si="178"/>
        <v/>
      </c>
      <c r="EZ170" s="106" t="str">
        <f>IF(ISBLANK(DATASHEET!EV158),"",DATASHEET!EV158)</f>
        <v/>
      </c>
      <c r="FA170" s="107" t="str">
        <f>IF(ISBLANK(DATASHEET!EW158),"",DATASHEET!EW158)</f>
        <v/>
      </c>
      <c r="FB170" s="123" t="str">
        <f t="shared" si="179"/>
        <v/>
      </c>
      <c r="FC170" s="124">
        <f>IFERROR(INDEX(DATASHEET!$A$1:$GG$231,MATCH(L3VA!$A170,DATASHEET!$A$1:$A$231,0),MATCH(L3VA!FD$2,DATASHEET!$A$1:$GG$1,0)),"")</f>
        <v>0</v>
      </c>
      <c r="FD170" s="105" t="str">
        <f>IF(VLOOKUP(L3VA!$A170,DATASHEET!$A$2:$FW$231,147,FALSE)="","",VLOOKUP(L3VA!$A170,DATASHEET!$A$2:$FW$231,147,FALSE))</f>
        <v/>
      </c>
      <c r="FE170" s="105" t="str">
        <f t="shared" si="180"/>
        <v/>
      </c>
      <c r="FF170" s="106" t="str">
        <f>IF(ISBLANK(DATASHEET!FA158),"",DATASHEET!FA158)</f>
        <v/>
      </c>
      <c r="FG170" s="107" t="str">
        <f>IF(ISBLANK(DATASHEET!FB158),"",DATASHEET!FB158)</f>
        <v/>
      </c>
    </row>
    <row r="171" spans="1:163" x14ac:dyDescent="0.25">
      <c r="A171" s="354">
        <f>DATASHEET!A159</f>
        <v>160052</v>
      </c>
      <c r="B171" s="42" t="str">
        <f>DATASHEET!B159</f>
        <v>OYAADE, David</v>
      </c>
      <c r="C171" s="109" t="str">
        <f>DATASHEET!C159</f>
        <v>12MP</v>
      </c>
      <c r="D171" s="110" t="str">
        <f>DATASHEET!D159</f>
        <v>M</v>
      </c>
      <c r="E171" s="110" t="str">
        <f>IFERROR(VLOOKUP(A171,'[5]Y12 Students'!$E$3:$I$271,5,FALSE),"")</f>
        <v>EXTERNAL</v>
      </c>
      <c r="F171" s="110" t="str">
        <f>DATASHEET!E159</f>
        <v>N</v>
      </c>
      <c r="G171" s="110" t="str">
        <f>DATASHEET!F159</f>
        <v>Black - African</v>
      </c>
      <c r="H171" s="110" t="str">
        <f>DATASHEET!G159</f>
        <v>N</v>
      </c>
      <c r="I171" s="110" t="str">
        <f>DATASHEET!H159</f>
        <v>N</v>
      </c>
      <c r="J171" s="111" t="str">
        <f>DATASHEET!J159</f>
        <v>4.75+ (C/B)</v>
      </c>
      <c r="K171" s="104" t="str">
        <f t="shared" si="129"/>
        <v/>
      </c>
      <c r="L171" s="104" t="str">
        <f t="shared" si="130"/>
        <v/>
      </c>
      <c r="M171" s="336" t="str">
        <f>IF(COUNT(L3VA!$N171,L3VA!$Z171,L3VA!$T171,L3VA!$AF171,L3VA!$AX171,L3VA!$AR171,L3VA!$BJ171,L3VA!$BD171,L3VA!$BP171,L3VA!#REF!,L3VA!$AL171,L3VA!$BV171,L3VA!$CH171,L3VA!$CZ171,L3VA!$CN171,L3VA!$DF171,L3VA!$CB171,L3VA!#REF!,L3VA!$DR171,L3VA!$DX171,L3VA!$ED171,L3VA!$EJ171,L3VA!$EP171,L3VA!$EV171,L3VA!$FB171,L3VA!$DL171)=0,"",AVERAGE(N171,Z171,T171,AF171,AL171,AX171,AR171,BJ171,BD171,BP171,BV171,CH171,CZ171,CN171,DF171,CB171,DR171,DX171,ED171,EJ171,EP171,EV171,FB171,DL171))</f>
        <v/>
      </c>
      <c r="N171" s="123" t="str">
        <f t="shared" si="133"/>
        <v/>
      </c>
      <c r="O171" s="124">
        <f>IFERROR(INDEX(DATASHEET!$A$1:$GG$231,MATCH(L3VA!$A171,DATASHEET!$A$1:$A$231,0),MATCH(L3VA!P$2,DATASHEET!$A$1:$GG$1,0)),"")</f>
        <v>0</v>
      </c>
      <c r="P171" s="105">
        <f>IF(VLOOKUP(L3VA!$A171,DATASHEET!$A$2:$EW$231,22,FALSE)="","",VLOOKUP(L3VA!$A171,DATASHEET!$A$2:$EW$231,22,FALSE))</f>
        <v>1</v>
      </c>
      <c r="Q171" s="105" t="str">
        <f t="shared" si="134"/>
        <v/>
      </c>
      <c r="R171" s="106" t="str">
        <f>IF(ISBLANK(DATASHEET!AF159),"",DATASHEET!AF159)</f>
        <v/>
      </c>
      <c r="S171" s="107" t="str">
        <f>IF(ISBLANK(DATASHEET!AG159),"",DATASHEET!AG159)</f>
        <v/>
      </c>
      <c r="T171" s="123" t="str">
        <f t="shared" si="135"/>
        <v/>
      </c>
      <c r="U171" s="124">
        <f>IFERROR(INDEX(DATASHEET!$A$1:$GG$231,MATCH(L3VA!$A171,DATASHEET!$A$1:$A$231,0),MATCH(L3VA!V$2,DATASHEET!$A$1:$GG$1,0)),"")</f>
        <v>0</v>
      </c>
      <c r="V171" s="105">
        <f>IF(VLOOKUP(L3VA!$A171,DATASHEET!$A$2:$EW$231,27,FALSE)="","",VLOOKUP(L3VA!$A171,DATASHEET!$A$2:$EW$231,27,FALSE))</f>
        <v>1</v>
      </c>
      <c r="W171" s="105" t="str">
        <f t="shared" si="136"/>
        <v/>
      </c>
      <c r="X171" s="106" t="str">
        <f>IF(ISBLANK(DATASHEET!AK159),"",DATASHEET!AK159)</f>
        <v/>
      </c>
      <c r="Y171" s="107" t="str">
        <f>IF(ISBLANK(DATASHEET!AL159),"",DATASHEET!AL159)</f>
        <v/>
      </c>
      <c r="Z171" s="123" t="str">
        <f t="shared" si="137"/>
        <v/>
      </c>
      <c r="AA171" s="124">
        <f>IFERROR(INDEX(DATASHEET!$A$1:$GG$231,MATCH(L3VA!$A171,DATASHEET!$A$1:$A$231,0),MATCH(L3VA!AB$2,DATASHEET!$A$1:$GG$1,0)),"")</f>
        <v>0</v>
      </c>
      <c r="AB171" s="105" t="str">
        <f>IF(VLOOKUP(L3VA!$A171,DATASHEET!$A$2:$EW$231,32,FALSE)="","",VLOOKUP(L3VA!$A171,DATASHEET!$A$2:$EW$231,32,FALSE))</f>
        <v/>
      </c>
      <c r="AC171" s="105" t="str">
        <f t="shared" si="138"/>
        <v/>
      </c>
      <c r="AD171" s="106" t="str">
        <f>IF(ISBLANK(DATASHEET!AP159),"",DATASHEET!AP159)</f>
        <v>ASM</v>
      </c>
      <c r="AE171" s="107" t="str">
        <f>IF(ISBLANK(DATASHEET!AQ159),"",DATASHEET!AQ159)</f>
        <v>12B-BE-2</v>
      </c>
      <c r="AF171" s="123" t="str">
        <f t="shared" si="139"/>
        <v/>
      </c>
      <c r="AG171" s="124">
        <f>IFERROR(INDEX(DATASHEET!$A$1:$GG$231,MATCH(L3VA!$A171,DATASHEET!$A$1:$A$231,0),MATCH(L3VA!AH$2,DATASHEET!$A$1:$GG$1,0)),"")</f>
        <v>0</v>
      </c>
      <c r="AH171" s="105" t="str">
        <f>IF(VLOOKUP(L3VA!$A171,DATASHEET!$A$2:$EW$231,37,FALSE)="","",VLOOKUP(L3VA!$A171,DATASHEET!$A$2:$EW$231,37,FALSE))</f>
        <v/>
      </c>
      <c r="AI171" s="105" t="str">
        <f t="shared" si="140"/>
        <v/>
      </c>
      <c r="AJ171" s="106" t="str">
        <f>IF(ISBLANK(DATASHEET!AU159),"",DATASHEET!AU159)</f>
        <v/>
      </c>
      <c r="AK171" s="107" t="str">
        <f>IF(ISBLANK(DATASHEET!AV159),"",DATASHEET!AV159)</f>
        <v/>
      </c>
      <c r="AL171" s="123" t="str">
        <f t="shared" si="141"/>
        <v/>
      </c>
      <c r="AM171" s="124">
        <f>IFERROR(INDEX(DATASHEET!$A$1:$GG$231,MATCH(L3VA!$A171,DATASHEET!$A$1:$A$231,0),MATCH(L3VA!AN$2,DATASHEET!$A$1:$GG$1,0)),"")</f>
        <v>0</v>
      </c>
      <c r="AN171" s="105" t="str">
        <f>IF(VLOOKUP(L3VA!$A171,DATASHEET!$A$2:$EW$231,42,FALSE)="","",VLOOKUP(L3VA!$A171,DATASHEET!$A$2:$EW$231,42,FALSE))</f>
        <v>ASM</v>
      </c>
      <c r="AO171" s="105" t="str">
        <f t="shared" si="142"/>
        <v/>
      </c>
      <c r="AP171" s="106" t="str">
        <f>IF(ISBLANK(DATASHEET!AZ159),"",DATASHEET!AZ159)</f>
        <v/>
      </c>
      <c r="AQ171" s="107" t="str">
        <f>IF(ISBLANK(DATASHEET!BA159),"",DATASHEET!BA159)</f>
        <v/>
      </c>
      <c r="AR171" s="123" t="str">
        <f t="shared" si="143"/>
        <v/>
      </c>
      <c r="AS171" s="124">
        <f>IFERROR(INDEX(DATASHEET!$A$1:$GG$231,MATCH(L3VA!$A171,DATASHEET!$A$1:$A$231,0),MATCH(L3VA!AT$2,DATASHEET!$A$1:$GG$1,0)),"")</f>
        <v>0</v>
      </c>
      <c r="AT171" s="105" t="str">
        <f>IF(VLOOKUP(L3VA!$A171,DATASHEET!$A$2:$EW$231,47,FALSE)="","",VLOOKUP(L3VA!$A171,DATASHEET!$A$2:$EW$231,47,FALSE))</f>
        <v/>
      </c>
      <c r="AU171" s="105" t="str">
        <f t="shared" si="144"/>
        <v/>
      </c>
      <c r="AV171" s="106" t="str">
        <f>IF(ISBLANK(DATASHEET!BE159),"",DATASHEET!BE159)</f>
        <v/>
      </c>
      <c r="AW171" s="107" t="str">
        <f>IF(ISBLANK(DATASHEET!BF159),"",DATASHEET!BF159)</f>
        <v/>
      </c>
      <c r="AX171" s="123" t="str">
        <f t="shared" si="145"/>
        <v/>
      </c>
      <c r="AY171" s="124">
        <f>IFERROR(INDEX(DATASHEET!$A$1:$GG$231,MATCH(L3VA!$A171,DATASHEET!$A$1:$A$231,0),MATCH(L3VA!AZ$2,DATASHEET!$A$1:$GG$1,0)),"")</f>
        <v>0</v>
      </c>
      <c r="AZ171" s="105" t="str">
        <f>IF(VLOOKUP(L3VA!$A171,DATASHEET!$A$2:$EW$231,52,FALSE)="","",VLOOKUP(L3VA!$A171,DATASHEET!$A$2:$EW$231,52,FALSE))</f>
        <v/>
      </c>
      <c r="BA171" s="105" t="str">
        <f t="shared" si="146"/>
        <v/>
      </c>
      <c r="BB171" s="106" t="str">
        <f>IF(ISBLANK(DATASHEET!BJ159),"",DATASHEET!BJ159)</f>
        <v/>
      </c>
      <c r="BC171" s="107" t="str">
        <f>IF(ISBLANK(DATASHEET!BK159),"",DATASHEET!BK159)</f>
        <v/>
      </c>
      <c r="BD171" s="123" t="str">
        <f t="shared" si="147"/>
        <v/>
      </c>
      <c r="BE171" s="124">
        <f>IFERROR(INDEX(DATASHEET!$A$1:$GG$231,MATCH(L3VA!$A171,DATASHEET!$A$1:$A$231,0),MATCH(L3VA!BF$2,DATASHEET!$A$1:$GG$1,0)),"")</f>
        <v>0</v>
      </c>
      <c r="BF171" s="105" t="str">
        <f>IF(VLOOKUP(L3VA!$A171,DATASHEET!$A$2:$EW$231,57,FALSE)="","",VLOOKUP(L3VA!$A171,DATASHEET!$A$2:$EW$231,57,FALSE))</f>
        <v/>
      </c>
      <c r="BG171" s="105" t="str">
        <f t="shared" si="148"/>
        <v/>
      </c>
      <c r="BH171" s="106" t="str">
        <f>IF(ISBLANK(DATASHEET!BO159),"",DATASHEET!BO159)</f>
        <v>DHO</v>
      </c>
      <c r="BI171" s="107" t="str">
        <f>IF(ISBLANK(DATASHEET!BP159),"",DATASHEET!BP159)</f>
        <v>12A-EC-4</v>
      </c>
      <c r="BJ171" s="123" t="str">
        <f t="shared" si="149"/>
        <v/>
      </c>
      <c r="BK171" s="124">
        <f>IFERROR(INDEX(DATASHEET!$A$1:$GG$231,MATCH(L3VA!$A171,DATASHEET!$A$1:$A$231,0),MATCH(L3VA!BL$2,DATASHEET!$A$1:$GG$1,0)),"")</f>
        <v>0</v>
      </c>
      <c r="BL171" s="105" t="str">
        <f>IF(VLOOKUP(L3VA!$A171,DATASHEET!$A$2:$EW$231,62,FALSE)="","",VLOOKUP(L3VA!$A171,DATASHEET!$A$2:$EW$231,62,FALSE))</f>
        <v/>
      </c>
      <c r="BM171" s="105" t="str">
        <f t="shared" si="150"/>
        <v/>
      </c>
      <c r="BN171" s="106" t="str">
        <f>IF(ISBLANK(DATASHEET!BT159),"",DATASHEET!BT159)</f>
        <v/>
      </c>
      <c r="BO171" s="107" t="str">
        <f>IF(ISBLANK(DATASHEET!BU159),"",DATASHEET!BU159)</f>
        <v/>
      </c>
      <c r="BP171" s="123" t="str">
        <f t="shared" si="151"/>
        <v/>
      </c>
      <c r="BQ171" s="124">
        <f>IFERROR(INDEX(DATASHEET!$A$1:$GG$231,MATCH(L3VA!$A171,DATASHEET!$A$1:$A$231,0),MATCH(L3VA!BR$2,DATASHEET!$A$1:$GG$1,0)),"")</f>
        <v>0</v>
      </c>
      <c r="BR171" s="105" t="str">
        <f>IF(VLOOKUP(L3VA!$A171,DATASHEET!$A$2:$EW$231,67,FALSE)="","",VLOOKUP(L3VA!$A171,DATASHEET!$A$2:$EW$231,67,FALSE))</f>
        <v>DHO</v>
      </c>
      <c r="BS171" s="105" t="str">
        <f t="shared" si="152"/>
        <v/>
      </c>
      <c r="BT171" s="106" t="str">
        <f>IF(ISBLANK(DATASHEET!BY159),"",DATASHEET!BY159)</f>
        <v/>
      </c>
      <c r="BU171" s="107" t="str">
        <f>IF(ISBLANK(DATASHEET!BZ159),"",DATASHEET!BZ159)</f>
        <v/>
      </c>
      <c r="BV171" s="123" t="str">
        <f t="shared" si="153"/>
        <v/>
      </c>
      <c r="BW171" s="124">
        <f>IFERROR(INDEX(DATASHEET!$A$1:$GG$231,MATCH(L3VA!$A171,DATASHEET!$A$1:$A$231,0),MATCH(L3VA!BX$2,DATASHEET!$A$1:$GG$1,0)),"")</f>
        <v>0</v>
      </c>
      <c r="BX171" s="105" t="str">
        <f>IF(VLOOKUP(L3VA!$A171,DATASHEET!$A$2:$EW$231,77,FALSE)="","",VLOOKUP(L3VA!$A171,DATASHEET!$A$2:$EW$231,77,FALSE))</f>
        <v/>
      </c>
      <c r="BY171" s="105" t="str">
        <f t="shared" si="154"/>
        <v/>
      </c>
      <c r="BZ171" s="106" t="str">
        <f>IF(ISBLANK(DATASHEET!CI159),"",DATASHEET!CI159)</f>
        <v/>
      </c>
      <c r="CA171" s="107" t="str">
        <f>IF(ISBLANK(DATASHEET!CJ159),"",DATASHEET!CJ159)</f>
        <v/>
      </c>
      <c r="CB171" s="123" t="str">
        <f t="shared" si="155"/>
        <v/>
      </c>
      <c r="CC171" s="124">
        <f>IFERROR(INDEX(DATASHEET!$A$1:$GG$231,MATCH(L3VA!$A171,DATASHEET!$A$1:$A$231,0),MATCH(L3VA!CD$2,DATASHEET!$A$1:$GG$1,0)),"")</f>
        <v>0</v>
      </c>
      <c r="CD171" s="105" t="str">
        <f>IF(VLOOKUP(L3VA!$A171,DATASHEET!$A$2:$EW$231,82,FALSE)="","",VLOOKUP(L3VA!$A171,DATASHEET!$A$2:$EW$231,82,FALSE))</f>
        <v>LSA5</v>
      </c>
      <c r="CE171" s="105" t="str">
        <f t="shared" si="156"/>
        <v/>
      </c>
      <c r="CF171" s="106" t="str">
        <f>IF(ISBLANK(DATASHEET!CN159),"",DATASHEET!CN159)</f>
        <v/>
      </c>
      <c r="CG171" s="107" t="str">
        <f>IF(ISBLANK(DATASHEET!CO159),"",DATASHEET!CO159)</f>
        <v/>
      </c>
      <c r="CH171" s="123" t="str">
        <f t="shared" si="157"/>
        <v/>
      </c>
      <c r="CI171" s="124">
        <f>IFERROR(INDEX(DATASHEET!$A$1:$GG$231,MATCH(L3VA!$A171,DATASHEET!$A$1:$A$231,0),MATCH(L3VA!CJ$2,DATASHEET!$A$1:$GG$1,0)),"")</f>
        <v>0</v>
      </c>
      <c r="CJ171" s="105" t="str">
        <f>IF(VLOOKUP(L3VA!$A171,DATASHEET!$A$2:$EW$231,87,FALSE)="","",VLOOKUP(L3VA!$A171,DATASHEET!$A$2:$EW$231,87,FALSE))</f>
        <v/>
      </c>
      <c r="CK171" s="105" t="str">
        <f t="shared" si="131"/>
        <v/>
      </c>
      <c r="CL171" s="106" t="str">
        <f>IF(ISBLANK(DATASHEET!CS159),"",DATASHEET!CS159)</f>
        <v/>
      </c>
      <c r="CM171" s="107" t="str">
        <f>IF(ISBLANK(DATASHEET!CT159),"",DATASHEET!CT159)</f>
        <v/>
      </c>
      <c r="CN171" s="123" t="str">
        <f t="shared" si="158"/>
        <v/>
      </c>
      <c r="CO171" s="124">
        <f>IFERROR(INDEX(DATASHEET!$A$1:$GG$231,MATCH(L3VA!$A171,DATASHEET!$A$1:$A$231,0),MATCH(L3VA!CP$2,DATASHEET!$A$1:$GG$1,0)),"")</f>
        <v>0</v>
      </c>
      <c r="CP171" s="105" t="str">
        <f>IF(VLOOKUP(L3VA!$A171,DATASHEET!$A$2:$EW$231,92,FALSE)="","",VLOOKUP(L3VA!$A171,DATASHEET!$A$2:$EW$231,92,FALSE))</f>
        <v/>
      </c>
      <c r="CQ171" s="105" t="str">
        <f t="shared" si="159"/>
        <v/>
      </c>
      <c r="CR171" s="106" t="str">
        <f>IF(ISBLANK(DATASHEET!CX159),"",DATASHEET!CX159)</f>
        <v/>
      </c>
      <c r="CS171" s="107" t="str">
        <f>IF(ISBLANK(DATASHEET!CY159),"",DATASHEET!CY159)</f>
        <v/>
      </c>
      <c r="CT171" s="123" t="str">
        <f t="shared" si="160"/>
        <v/>
      </c>
      <c r="CU171" s="124">
        <f>IFERROR(INDEX(DATASHEET!$A$1:$GG$231,MATCH(L3VA!$A171,DATASHEET!$A$1:$A$231,0),MATCH(L3VA!CV$2,DATASHEET!$A$1:$GG$1,0)),"")</f>
        <v>0</v>
      </c>
      <c r="CV171" s="105" t="str">
        <f>IF(VLOOKUP(L3VA!$A171,DATASHEET!$A$2:$EW$231,107,FALSE)="","",VLOOKUP(L3VA!$A171,DATASHEET!$A$2:$EW$231,107,FALSE))</f>
        <v/>
      </c>
      <c r="CW171" s="105" t="str">
        <f t="shared" si="161"/>
        <v/>
      </c>
      <c r="CX171" s="106" t="str">
        <f>IF(ISBLANK(DATASHEET!DC159),"",DATASHEET!DC159)</f>
        <v/>
      </c>
      <c r="CY171" s="107" t="str">
        <f>IF(ISBLANK(DATASHEET!DD159),"",DATASHEET!DD159)</f>
        <v/>
      </c>
      <c r="CZ171" s="123" t="str">
        <f t="shared" si="162"/>
        <v/>
      </c>
      <c r="DA171" s="124">
        <f>IFERROR(INDEX(DATASHEET!$A$1:$GG$231,MATCH(L3VA!$A171,DATASHEET!$A$1:$A$231,0),MATCH(L3VA!DB$2,DATASHEET!$A$1:$GG$1,0)),"")</f>
        <v>0</v>
      </c>
      <c r="DB171" s="105" t="str">
        <f>IF(VLOOKUP(L3VA!$A171,DATASHEET!$A$2:$EW$231,97,FALSE)="","",VLOOKUP(L3VA!$A171,DATASHEET!$A$2:$EW$231,97,FALSE))</f>
        <v/>
      </c>
      <c r="DC171" s="105" t="str">
        <f t="shared" si="163"/>
        <v/>
      </c>
      <c r="DD171" s="106" t="str">
        <f>IF(ISBLANK(DATASHEET!DH159),"",DATASHEET!DH159)</f>
        <v/>
      </c>
      <c r="DE171" s="107" t="str">
        <f>IF(ISBLANK(DATASHEET!DI159),"",DATASHEET!DI159)</f>
        <v/>
      </c>
      <c r="DF171" s="123" t="str">
        <f t="shared" si="164"/>
        <v/>
      </c>
      <c r="DG171" s="124">
        <f>IFERROR(INDEX(DATASHEET!$A$1:$GG$231,MATCH(L3VA!$A171,DATASHEET!$A$1:$A$231,0),MATCH(L3VA!DH$2,DATASHEET!$A$1:$GG$1,0)),"")</f>
        <v>0</v>
      </c>
      <c r="DH171" s="105" t="str">
        <f>IF(VLOOKUP(L3VA!$A171,DATASHEET!$A$2:$EW$231,102,FALSE)="","",VLOOKUP(L3VA!$A171,DATASHEET!$A$2:$EW$231,102,FALSE))</f>
        <v/>
      </c>
      <c r="DI171" s="105" t="str">
        <f t="shared" si="165"/>
        <v/>
      </c>
      <c r="DJ171" s="106" t="str">
        <f>IF(ISBLANK(DATASHEET!DM159),"",DATASHEET!DM159)</f>
        <v/>
      </c>
      <c r="DK171" s="107" t="str">
        <f>IF(ISBLANK(DATASHEET!DN159),"",DATASHEET!DN159)</f>
        <v/>
      </c>
      <c r="DL171" s="123" t="str">
        <f t="shared" si="166"/>
        <v/>
      </c>
      <c r="DM171" s="124">
        <f>IFERROR(INDEX(DATASHEET!$A$1:$GG$231,MATCH(L3VA!$A171,DATASHEET!$A$1:$A$231,0),MATCH(L3VA!DN$2,DATASHEET!$A$1:$GG$1,0)),"")</f>
        <v>0</v>
      </c>
      <c r="DN171" s="105" t="str">
        <f>IF(VLOOKUP(L3VA!$A171,DATASHEET!$A$2:$FW$231,112,FALSE)="","",VLOOKUP(L3VA!$A171,DATASHEET!$A$2:$FW$231,112,FALSE))</f>
        <v/>
      </c>
      <c r="DO171" s="105" t="str">
        <f t="shared" si="132"/>
        <v/>
      </c>
      <c r="DP171" s="106" t="str">
        <f>IF(ISBLANK(DATASHEET!DR159),"",DATASHEET!DR159)</f>
        <v/>
      </c>
      <c r="DQ171" s="107" t="str">
        <f>IF(ISBLANK(DATASHEET!DS159),"",DATASHEET!DS159)</f>
        <v/>
      </c>
      <c r="DR171" s="123" t="str">
        <f t="shared" si="167"/>
        <v/>
      </c>
      <c r="DS171" s="124">
        <f>IFERROR(INDEX(DATASHEET!$A$1:$GG$231,MATCH(L3VA!$A171,DATASHEET!$A$1:$A$231,0),MATCH(L3VA!DT$2,DATASHEET!$A$1:$GG$1,0)),"")</f>
        <v>0</v>
      </c>
      <c r="DT171" s="105" t="str">
        <f>IF(VLOOKUP(L3VA!$A171,DATASHEET!$A$2:$EW$231,117,FALSE)="","",VLOOKUP(L3VA!$A171,DATASHEET!$A$2:$EW$231,117,FALSE))</f>
        <v/>
      </c>
      <c r="DU171" s="105" t="str">
        <f t="shared" si="168"/>
        <v/>
      </c>
      <c r="DV171" s="106" t="str">
        <f>IF(ISBLANK(DATASHEET!DW159),"",DATASHEET!DW159)</f>
        <v/>
      </c>
      <c r="DW171" s="107" t="str">
        <f>IF(ISBLANK(DATASHEET!DX159),"",DATASHEET!DX159)</f>
        <v/>
      </c>
      <c r="DX171" s="123" t="str">
        <f t="shared" si="169"/>
        <v/>
      </c>
      <c r="DY171" s="124" t="str">
        <f>IFERROR(INDEX(DATASHEET!$A$1:$GG$231,MATCH(L3VA!$A171,DATASHEET!$A$1:$A$231,0),MATCH(L3VA!DZ$2,DATASHEET!$A$1:$GG$1,0)),"")</f>
        <v/>
      </c>
      <c r="DZ171" s="105" t="str">
        <f>IF(VLOOKUP(L3VA!$A171,DATASHEET!$A$2:$EW$231,122,FALSE)="","",VLOOKUP(L3VA!$A171,DATASHEET!$A$2:$EW$231,122,FALSE))</f>
        <v/>
      </c>
      <c r="EA171" s="105" t="str">
        <f t="shared" si="170"/>
        <v/>
      </c>
      <c r="EB171" s="106" t="str">
        <f>IF(ISBLANK(DATASHEET!EB159),"",DATASHEET!EB159)</f>
        <v/>
      </c>
      <c r="EC171" s="107" t="str">
        <f>IF(ISBLANK(DATASHEET!EC159),"",DATASHEET!EC159)</f>
        <v/>
      </c>
      <c r="ED171" s="123" t="str">
        <f t="shared" si="171"/>
        <v/>
      </c>
      <c r="EE171" s="124">
        <f>IFERROR(INDEX(DATASHEET!$A$1:$GG$231,MATCH(L3VA!$A171,DATASHEET!$A$1:$A$231,0),MATCH(L3VA!EF$2,DATASHEET!$A$1:$GG$1,0)),"")</f>
        <v>0</v>
      </c>
      <c r="EF171" s="105" t="str">
        <f>IF(VLOOKUP(L3VA!$A171,DATASHEET!$A$2:$EW$231,127,FALSE)="","",VLOOKUP(L3VA!$A171,DATASHEET!$A$2:$EW$231,127,FALSE))</f>
        <v/>
      </c>
      <c r="EG171" s="105" t="str">
        <f t="shared" si="172"/>
        <v/>
      </c>
      <c r="EH171" s="106" t="str">
        <f>IF(ISBLANK(DATASHEET!EG159),"",DATASHEET!EG159)</f>
        <v/>
      </c>
      <c r="EI171" s="107" t="str">
        <f>IF(ISBLANK(DATASHEET!EH159),"",DATASHEET!EH159)</f>
        <v/>
      </c>
      <c r="EJ171" s="123" t="str">
        <f t="shared" si="173"/>
        <v/>
      </c>
      <c r="EK171" s="124">
        <f>IFERROR(INDEX(DATASHEET!$A$1:$GG$231,MATCH(L3VA!$A171,DATASHEET!$A$1:$A$231,0),MATCH(L3VA!EL$2,DATASHEET!$A$1:$GG$1,0)),"")</f>
        <v>0</v>
      </c>
      <c r="EL171" s="105" t="str">
        <f>IF(VLOOKUP(L3VA!$A171,DATASHEET!$A$2:$EW$231,132,FALSE)="","",VLOOKUP(L3VA!$A171,DATASHEET!$A$2:$EW$231,132,FALSE))</f>
        <v/>
      </c>
      <c r="EM171" s="105" t="str">
        <f t="shared" si="174"/>
        <v/>
      </c>
      <c r="EN171" s="106" t="str">
        <f>IF(ISBLANK(DATASHEET!EL159),"",DATASHEET!EL159)</f>
        <v/>
      </c>
      <c r="EO171" s="107" t="str">
        <f>IF(ISBLANK(DATASHEET!EM159),"",DATASHEET!EM159)</f>
        <v/>
      </c>
      <c r="EP171" s="123" t="str">
        <f t="shared" si="175"/>
        <v/>
      </c>
      <c r="EQ171" s="124">
        <f>IFERROR(INDEX(DATASHEET!$A$1:$GG$231,MATCH(L3VA!$A171,DATASHEET!$A$1:$A$231,0),MATCH(L3VA!ER$2,DATASHEET!$A$1:$GG$1,0)),"")</f>
        <v>0</v>
      </c>
      <c r="ER171" s="105" t="str">
        <f>IF(VLOOKUP(L3VA!$A171,DATASHEET!$A$2:$EW$231,137,FALSE)="","",VLOOKUP(L3VA!$A171,DATASHEET!$A$2:$EW$231,137,FALSE))</f>
        <v/>
      </c>
      <c r="ES171" s="105" t="str">
        <f t="shared" si="176"/>
        <v/>
      </c>
      <c r="ET171" s="106" t="str">
        <f>IF(ISBLANK(DATASHEET!EQ159),"",DATASHEET!EQ159)</f>
        <v>BG</v>
      </c>
      <c r="EU171" s="107" t="str">
        <f>IF(ISBLANK(DATASHEET!ER159),"",DATASHEET!ER159)</f>
        <v>12C-PY-9</v>
      </c>
      <c r="EV171" s="123" t="str">
        <f t="shared" si="177"/>
        <v/>
      </c>
      <c r="EW171" s="124">
        <f>IFERROR(INDEX(DATASHEET!$A$1:$GG$231,MATCH(L3VA!$A171,DATASHEET!$A$1:$A$231,0),MATCH(L3VA!EX$2,DATASHEET!$A$1:$GG$1,0)),"")</f>
        <v>0</v>
      </c>
      <c r="EX171" s="105" t="str">
        <f>IF(VLOOKUP(L3VA!$A171,DATASHEET!$A$2:$EW$231,142,FALSE)="","",VLOOKUP(L3VA!$A171,DATASHEET!$A$2:$EW$231,142,FALSE))</f>
        <v/>
      </c>
      <c r="EY171" s="105" t="str">
        <f t="shared" si="178"/>
        <v/>
      </c>
      <c r="EZ171" s="106" t="str">
        <f>IF(ISBLANK(DATASHEET!EV159),"",DATASHEET!EV159)</f>
        <v/>
      </c>
      <c r="FA171" s="107" t="str">
        <f>IF(ISBLANK(DATASHEET!EW159),"",DATASHEET!EW159)</f>
        <v/>
      </c>
      <c r="FB171" s="123" t="str">
        <f t="shared" si="179"/>
        <v/>
      </c>
      <c r="FC171" s="124">
        <f>IFERROR(INDEX(DATASHEET!$A$1:$GG$231,MATCH(L3VA!$A171,DATASHEET!$A$1:$A$231,0),MATCH(L3VA!FD$2,DATASHEET!$A$1:$GG$1,0)),"")</f>
        <v>0</v>
      </c>
      <c r="FD171" s="105" t="str">
        <f>IF(VLOOKUP(L3VA!$A171,DATASHEET!$A$2:$FW$231,147,FALSE)="","",VLOOKUP(L3VA!$A171,DATASHEET!$A$2:$FW$231,147,FALSE))</f>
        <v>BG</v>
      </c>
      <c r="FE171" s="105" t="str">
        <f t="shared" si="180"/>
        <v/>
      </c>
      <c r="FF171" s="106" t="str">
        <f>IF(ISBLANK(DATASHEET!FA159),"",DATASHEET!FA159)</f>
        <v/>
      </c>
      <c r="FG171" s="107" t="str">
        <f>IF(ISBLANK(DATASHEET!FB159),"",DATASHEET!FB159)</f>
        <v/>
      </c>
    </row>
    <row r="172" spans="1:163" x14ac:dyDescent="0.25">
      <c r="A172" s="354">
        <f>DATASHEET!A160</f>
        <v>150869</v>
      </c>
      <c r="B172" s="42" t="str">
        <f>DATASHEET!B160</f>
        <v>PALMER, James</v>
      </c>
      <c r="C172" s="109" t="str">
        <f>DATASHEET!C160</f>
        <v>12DHO</v>
      </c>
      <c r="D172" s="110" t="str">
        <f>DATASHEET!D160</f>
        <v>M</v>
      </c>
      <c r="E172" s="110" t="str">
        <f>IFERROR(VLOOKUP(A172,'[5]Y12 Students'!$E$3:$I$271,5,FALSE),"")</f>
        <v>INTERNAL</v>
      </c>
      <c r="F172" s="110" t="str">
        <f>DATASHEET!E160</f>
        <v>N</v>
      </c>
      <c r="G172" s="110" t="str">
        <f>DATASHEET!F160</f>
        <v>White - British</v>
      </c>
      <c r="H172" s="110" t="str">
        <f>DATASHEET!G160</f>
        <v>N</v>
      </c>
      <c r="I172" s="110" t="str">
        <f>DATASHEET!H160</f>
        <v>N</v>
      </c>
      <c r="J172" s="111" t="str">
        <f>DATASHEET!J160</f>
        <v>2.5+ (D/C)</v>
      </c>
      <c r="K172" s="104" t="str">
        <f t="shared" si="129"/>
        <v/>
      </c>
      <c r="L172" s="104" t="str">
        <f t="shared" si="130"/>
        <v/>
      </c>
      <c r="M172" s="336" t="str">
        <f>IF(COUNT(L3VA!$N172,L3VA!$Z172,L3VA!$T172,L3VA!$AF172,L3VA!$AX172,L3VA!$AR172,L3VA!$BJ172,L3VA!$BD172,L3VA!$BP172,L3VA!#REF!,L3VA!$AL172,L3VA!$BV172,L3VA!$CH172,L3VA!$CZ172,L3VA!$CN172,L3VA!$DF172,L3VA!$CB172,L3VA!#REF!,L3VA!$DR172,L3VA!$DX172,L3VA!$ED172,L3VA!$EJ172,L3VA!$EP172,L3VA!$EV172,L3VA!$FB172,L3VA!$DL172)=0,"",AVERAGE(N172,Z172,T172,AF172,AL172,AX172,AR172,BJ172,BD172,BP172,BV172,CH172,CZ172,CN172,DF172,CB172,DR172,DX172,ED172,EJ172,EP172,EV172,FB172,DL172))</f>
        <v/>
      </c>
      <c r="N172" s="123" t="str">
        <f t="shared" si="133"/>
        <v/>
      </c>
      <c r="O172" s="124">
        <f>IFERROR(INDEX(DATASHEET!$A$1:$GG$231,MATCH(L3VA!$A172,DATASHEET!$A$1:$A$231,0),MATCH(L3VA!P$2,DATASHEET!$A$1:$GG$1,0)),"")</f>
        <v>0</v>
      </c>
      <c r="P172" s="105">
        <f>IF(VLOOKUP(L3VA!$A172,DATASHEET!$A$2:$EW$231,22,FALSE)="","",VLOOKUP(L3VA!$A172,DATASHEET!$A$2:$EW$231,22,FALSE))</f>
        <v>0</v>
      </c>
      <c r="Q172" s="105" t="str">
        <f t="shared" si="134"/>
        <v/>
      </c>
      <c r="R172" s="106" t="str">
        <f>IF(ISBLANK(DATASHEET!AF160),"",DATASHEET!AF160)</f>
        <v/>
      </c>
      <c r="S172" s="107" t="str">
        <f>IF(ISBLANK(DATASHEET!AG160),"",DATASHEET!AG160)</f>
        <v/>
      </c>
      <c r="T172" s="123" t="str">
        <f t="shared" si="135"/>
        <v/>
      </c>
      <c r="U172" s="124">
        <f>IFERROR(INDEX(DATASHEET!$A$1:$GG$231,MATCH(L3VA!$A172,DATASHEET!$A$1:$A$231,0),MATCH(L3VA!V$2,DATASHEET!$A$1:$GG$1,0)),"")</f>
        <v>0</v>
      </c>
      <c r="V172" s="105">
        <f>IF(VLOOKUP(L3VA!$A172,DATASHEET!$A$2:$EW$231,27,FALSE)="","",VLOOKUP(L3VA!$A172,DATASHEET!$A$2:$EW$231,27,FALSE))</f>
        <v>0</v>
      </c>
      <c r="W172" s="105" t="str">
        <f t="shared" si="136"/>
        <v/>
      </c>
      <c r="X172" s="106" t="str">
        <f>IF(ISBLANK(DATASHEET!AK160),"",DATASHEET!AK160)</f>
        <v/>
      </c>
      <c r="Y172" s="107" t="str">
        <f>IF(ISBLANK(DATASHEET!AL160),"",DATASHEET!AL160)</f>
        <v/>
      </c>
      <c r="Z172" s="123" t="str">
        <f t="shared" si="137"/>
        <v/>
      </c>
      <c r="AA172" s="124">
        <f>IFERROR(INDEX(DATASHEET!$A$1:$GG$231,MATCH(L3VA!$A172,DATASHEET!$A$1:$A$231,0),MATCH(L3VA!AB$2,DATASHEET!$A$1:$GG$1,0)),"")</f>
        <v>0</v>
      </c>
      <c r="AB172" s="105" t="str">
        <f>IF(VLOOKUP(L3VA!$A172,DATASHEET!$A$2:$EW$231,32,FALSE)="","",VLOOKUP(L3VA!$A172,DATASHEET!$A$2:$EW$231,32,FALSE))</f>
        <v/>
      </c>
      <c r="AC172" s="105" t="str">
        <f t="shared" si="138"/>
        <v/>
      </c>
      <c r="AD172" s="106" t="str">
        <f>IF(ISBLANK(DATASHEET!AP160),"",DATASHEET!AP160)</f>
        <v/>
      </c>
      <c r="AE172" s="107" t="str">
        <f>IF(ISBLANK(DATASHEET!AQ160),"",DATASHEET!AQ160)</f>
        <v/>
      </c>
      <c r="AF172" s="123" t="str">
        <f t="shared" si="139"/>
        <v/>
      </c>
      <c r="AG172" s="124">
        <f>IFERROR(INDEX(DATASHEET!$A$1:$GG$231,MATCH(L3VA!$A172,DATASHEET!$A$1:$A$231,0),MATCH(L3VA!AH$2,DATASHEET!$A$1:$GG$1,0)),"")</f>
        <v>0</v>
      </c>
      <c r="AH172" s="105" t="str">
        <f>IF(VLOOKUP(L3VA!$A172,DATASHEET!$A$2:$EW$231,37,FALSE)="","",VLOOKUP(L3VA!$A172,DATASHEET!$A$2:$EW$231,37,FALSE))</f>
        <v/>
      </c>
      <c r="AI172" s="105" t="str">
        <f t="shared" si="140"/>
        <v/>
      </c>
      <c r="AJ172" s="106" t="str">
        <f>IF(ISBLANK(DATASHEET!AU160),"",DATASHEET!AU160)</f>
        <v/>
      </c>
      <c r="AK172" s="107" t="str">
        <f>IF(ISBLANK(DATASHEET!AV160),"",DATASHEET!AV160)</f>
        <v/>
      </c>
      <c r="AL172" s="123" t="str">
        <f t="shared" si="141"/>
        <v/>
      </c>
      <c r="AM172" s="124">
        <f>IFERROR(INDEX(DATASHEET!$A$1:$GG$231,MATCH(L3VA!$A172,DATASHEET!$A$1:$A$231,0),MATCH(L3VA!AN$2,DATASHEET!$A$1:$GG$1,0)),"")</f>
        <v>0</v>
      </c>
      <c r="AN172" s="105" t="str">
        <f>IF(VLOOKUP(L3VA!$A172,DATASHEET!$A$2:$EW$231,42,FALSE)="","",VLOOKUP(L3VA!$A172,DATASHEET!$A$2:$EW$231,42,FALSE))</f>
        <v/>
      </c>
      <c r="AO172" s="105" t="str">
        <f t="shared" si="142"/>
        <v/>
      </c>
      <c r="AP172" s="106" t="str">
        <f>IF(ISBLANK(DATASHEET!AZ160),"",DATASHEET!AZ160)</f>
        <v/>
      </c>
      <c r="AQ172" s="107" t="str">
        <f>IF(ISBLANK(DATASHEET!BA160),"",DATASHEET!BA160)</f>
        <v/>
      </c>
      <c r="AR172" s="123" t="str">
        <f t="shared" si="143"/>
        <v/>
      </c>
      <c r="AS172" s="124">
        <f>IFERROR(INDEX(DATASHEET!$A$1:$GG$231,MATCH(L3VA!$A172,DATASHEET!$A$1:$A$231,0),MATCH(L3VA!AT$2,DATASHEET!$A$1:$GG$1,0)),"")</f>
        <v>0</v>
      </c>
      <c r="AT172" s="105" t="str">
        <f>IF(VLOOKUP(L3VA!$A172,DATASHEET!$A$2:$EW$231,47,FALSE)="","",VLOOKUP(L3VA!$A172,DATASHEET!$A$2:$EW$231,47,FALSE))</f>
        <v/>
      </c>
      <c r="AU172" s="105" t="str">
        <f t="shared" si="144"/>
        <v/>
      </c>
      <c r="AV172" s="106" t="str">
        <f>IF(ISBLANK(DATASHEET!BE160),"",DATASHEET!BE160)</f>
        <v/>
      </c>
      <c r="AW172" s="107" t="str">
        <f>IF(ISBLANK(DATASHEET!BF160),"",DATASHEET!BF160)</f>
        <v/>
      </c>
      <c r="AX172" s="123" t="str">
        <f t="shared" si="145"/>
        <v/>
      </c>
      <c r="AY172" s="124">
        <f>IFERROR(INDEX(DATASHEET!$A$1:$GG$231,MATCH(L3VA!$A172,DATASHEET!$A$1:$A$231,0),MATCH(L3VA!AZ$2,DATASHEET!$A$1:$GG$1,0)),"")</f>
        <v>0</v>
      </c>
      <c r="AZ172" s="105" t="str">
        <f>IF(VLOOKUP(L3VA!$A172,DATASHEET!$A$2:$EW$231,52,FALSE)="","",VLOOKUP(L3VA!$A172,DATASHEET!$A$2:$EW$231,52,FALSE))</f>
        <v/>
      </c>
      <c r="BA172" s="105" t="str">
        <f t="shared" si="146"/>
        <v/>
      </c>
      <c r="BB172" s="106" t="str">
        <f>IF(ISBLANK(DATASHEET!BJ160),"",DATASHEET!BJ160)</f>
        <v/>
      </c>
      <c r="BC172" s="107" t="str">
        <f>IF(ISBLANK(DATASHEET!BK160),"",DATASHEET!BK160)</f>
        <v/>
      </c>
      <c r="BD172" s="123" t="str">
        <f t="shared" si="147"/>
        <v/>
      </c>
      <c r="BE172" s="124">
        <f>IFERROR(INDEX(DATASHEET!$A$1:$GG$231,MATCH(L3VA!$A172,DATASHEET!$A$1:$A$231,0),MATCH(L3VA!BF$2,DATASHEET!$A$1:$GG$1,0)),"")</f>
        <v>0</v>
      </c>
      <c r="BF172" s="105" t="str">
        <f>IF(VLOOKUP(L3VA!$A172,DATASHEET!$A$2:$EW$231,57,FALSE)="","",VLOOKUP(L3VA!$A172,DATASHEET!$A$2:$EW$231,57,FALSE))</f>
        <v/>
      </c>
      <c r="BG172" s="105" t="str">
        <f t="shared" si="148"/>
        <v/>
      </c>
      <c r="BH172" s="106" t="str">
        <f>IF(ISBLANK(DATASHEET!BO160),"",DATASHEET!BO160)</f>
        <v/>
      </c>
      <c r="BI172" s="107" t="str">
        <f>IF(ISBLANK(DATASHEET!BP160),"",DATASHEET!BP160)</f>
        <v/>
      </c>
      <c r="BJ172" s="123" t="str">
        <f t="shared" si="149"/>
        <v/>
      </c>
      <c r="BK172" s="124">
        <f>IFERROR(INDEX(DATASHEET!$A$1:$GG$231,MATCH(L3VA!$A172,DATASHEET!$A$1:$A$231,0),MATCH(L3VA!BL$2,DATASHEET!$A$1:$GG$1,0)),"")</f>
        <v>0</v>
      </c>
      <c r="BL172" s="105" t="str">
        <f>IF(VLOOKUP(L3VA!$A172,DATASHEET!$A$2:$EW$231,62,FALSE)="","",VLOOKUP(L3VA!$A172,DATASHEET!$A$2:$EW$231,62,FALSE))</f>
        <v/>
      </c>
      <c r="BM172" s="105" t="str">
        <f t="shared" si="150"/>
        <v/>
      </c>
      <c r="BN172" s="106" t="str">
        <f>IF(ISBLANK(DATASHEET!BT160),"",DATASHEET!BT160)</f>
        <v/>
      </c>
      <c r="BO172" s="107" t="str">
        <f>IF(ISBLANK(DATASHEET!BU160),"",DATASHEET!BU160)</f>
        <v/>
      </c>
      <c r="BP172" s="123" t="str">
        <f t="shared" si="151"/>
        <v/>
      </c>
      <c r="BQ172" s="124">
        <f>IFERROR(INDEX(DATASHEET!$A$1:$GG$231,MATCH(L3VA!$A172,DATASHEET!$A$1:$A$231,0),MATCH(L3VA!BR$2,DATASHEET!$A$1:$GG$1,0)),"")</f>
        <v>0</v>
      </c>
      <c r="BR172" s="105" t="str">
        <f>IF(VLOOKUP(L3VA!$A172,DATASHEET!$A$2:$EW$231,67,FALSE)="","",VLOOKUP(L3VA!$A172,DATASHEET!$A$2:$EW$231,67,FALSE))</f>
        <v/>
      </c>
      <c r="BS172" s="105" t="str">
        <f t="shared" si="152"/>
        <v/>
      </c>
      <c r="BT172" s="106" t="str">
        <f>IF(ISBLANK(DATASHEET!BY160),"",DATASHEET!BY160)</f>
        <v/>
      </c>
      <c r="BU172" s="107" t="str">
        <f>IF(ISBLANK(DATASHEET!BZ160),"",DATASHEET!BZ160)</f>
        <v/>
      </c>
      <c r="BV172" s="123" t="str">
        <f t="shared" si="153"/>
        <v/>
      </c>
      <c r="BW172" s="124">
        <f>IFERROR(INDEX(DATASHEET!$A$1:$GG$231,MATCH(L3VA!$A172,DATASHEET!$A$1:$A$231,0),MATCH(L3VA!BX$2,DATASHEET!$A$1:$GG$1,0)),"")</f>
        <v>0</v>
      </c>
      <c r="BX172" s="105" t="str">
        <f>IF(VLOOKUP(L3VA!$A172,DATASHEET!$A$2:$EW$231,77,FALSE)="","",VLOOKUP(L3VA!$A172,DATASHEET!$A$2:$EW$231,77,FALSE))</f>
        <v/>
      </c>
      <c r="BY172" s="105" t="str">
        <f t="shared" si="154"/>
        <v/>
      </c>
      <c r="BZ172" s="106" t="str">
        <f>IF(ISBLANK(DATASHEET!CI160),"",DATASHEET!CI160)</f>
        <v/>
      </c>
      <c r="CA172" s="107" t="str">
        <f>IF(ISBLANK(DATASHEET!CJ160),"",DATASHEET!CJ160)</f>
        <v/>
      </c>
      <c r="CB172" s="123" t="str">
        <f t="shared" si="155"/>
        <v/>
      </c>
      <c r="CC172" s="124">
        <f>IFERROR(INDEX(DATASHEET!$A$1:$GG$231,MATCH(L3VA!$A172,DATASHEET!$A$1:$A$231,0),MATCH(L3VA!CD$2,DATASHEET!$A$1:$GG$1,0)),"")</f>
        <v>0</v>
      </c>
      <c r="CD172" s="105" t="str">
        <f>IF(VLOOKUP(L3VA!$A172,DATASHEET!$A$2:$EW$231,82,FALSE)="","",VLOOKUP(L3VA!$A172,DATASHEET!$A$2:$EW$231,82,FALSE))</f>
        <v>DHO</v>
      </c>
      <c r="CE172" s="105" t="str">
        <f t="shared" si="156"/>
        <v/>
      </c>
      <c r="CF172" s="106" t="str">
        <f>IF(ISBLANK(DATASHEET!CN160),"",DATASHEET!CN160)</f>
        <v/>
      </c>
      <c r="CG172" s="107" t="str">
        <f>IF(ISBLANK(DATASHEET!CO160),"",DATASHEET!CO160)</f>
        <v/>
      </c>
      <c r="CH172" s="123" t="str">
        <f t="shared" si="157"/>
        <v/>
      </c>
      <c r="CI172" s="124">
        <f>IFERROR(INDEX(DATASHEET!$A$1:$GG$231,MATCH(L3VA!$A172,DATASHEET!$A$1:$A$231,0),MATCH(L3VA!CJ$2,DATASHEET!$A$1:$GG$1,0)),"")</f>
        <v>0</v>
      </c>
      <c r="CJ172" s="105" t="str">
        <f>IF(VLOOKUP(L3VA!$A172,DATASHEET!$A$2:$EW$231,87,FALSE)="","",VLOOKUP(L3VA!$A172,DATASHEET!$A$2:$EW$231,87,FALSE))</f>
        <v/>
      </c>
      <c r="CK172" s="105" t="str">
        <f t="shared" si="131"/>
        <v/>
      </c>
      <c r="CL172" s="106" t="str">
        <f>IF(ISBLANK(DATASHEET!CS160),"",DATASHEET!CS160)</f>
        <v/>
      </c>
      <c r="CM172" s="107" t="str">
        <f>IF(ISBLANK(DATASHEET!CT160),"",DATASHEET!CT160)</f>
        <v/>
      </c>
      <c r="CN172" s="123" t="str">
        <f t="shared" si="158"/>
        <v/>
      </c>
      <c r="CO172" s="124">
        <f>IFERROR(INDEX(DATASHEET!$A$1:$GG$231,MATCH(L3VA!$A172,DATASHEET!$A$1:$A$231,0),MATCH(L3VA!CP$2,DATASHEET!$A$1:$GG$1,0)),"")</f>
        <v>0</v>
      </c>
      <c r="CP172" s="105" t="str">
        <f>IF(VLOOKUP(L3VA!$A172,DATASHEET!$A$2:$EW$231,92,FALSE)="","",VLOOKUP(L3VA!$A172,DATASHEET!$A$2:$EW$231,92,FALSE))</f>
        <v/>
      </c>
      <c r="CQ172" s="105" t="str">
        <f t="shared" si="159"/>
        <v/>
      </c>
      <c r="CR172" s="106" t="str">
        <f>IF(ISBLANK(DATASHEET!CX160),"",DATASHEET!CX160)</f>
        <v/>
      </c>
      <c r="CS172" s="107" t="str">
        <f>IF(ISBLANK(DATASHEET!CY160),"",DATASHEET!CY160)</f>
        <v/>
      </c>
      <c r="CT172" s="123" t="str">
        <f t="shared" si="160"/>
        <v/>
      </c>
      <c r="CU172" s="124">
        <f>IFERROR(INDEX(DATASHEET!$A$1:$GG$231,MATCH(L3VA!$A172,DATASHEET!$A$1:$A$231,0),MATCH(L3VA!CV$2,DATASHEET!$A$1:$GG$1,0)),"")</f>
        <v>0</v>
      </c>
      <c r="CV172" s="105" t="str">
        <f>IF(VLOOKUP(L3VA!$A172,DATASHEET!$A$2:$EW$231,107,FALSE)="","",VLOOKUP(L3VA!$A172,DATASHEET!$A$2:$EW$231,107,FALSE))</f>
        <v/>
      </c>
      <c r="CW172" s="105" t="str">
        <f t="shared" si="161"/>
        <v/>
      </c>
      <c r="CX172" s="106" t="str">
        <f>IF(ISBLANK(DATASHEET!DC160),"",DATASHEET!DC160)</f>
        <v/>
      </c>
      <c r="CY172" s="107" t="str">
        <f>IF(ISBLANK(DATASHEET!DD160),"",DATASHEET!DD160)</f>
        <v/>
      </c>
      <c r="CZ172" s="123" t="str">
        <f t="shared" si="162"/>
        <v/>
      </c>
      <c r="DA172" s="124">
        <f>IFERROR(INDEX(DATASHEET!$A$1:$GG$231,MATCH(L3VA!$A172,DATASHEET!$A$1:$A$231,0),MATCH(L3VA!DB$2,DATASHEET!$A$1:$GG$1,0)),"")</f>
        <v>0</v>
      </c>
      <c r="DB172" s="105" t="str">
        <f>IF(VLOOKUP(L3VA!$A172,DATASHEET!$A$2:$EW$231,97,FALSE)="","",VLOOKUP(L3VA!$A172,DATASHEET!$A$2:$EW$231,97,FALSE))</f>
        <v/>
      </c>
      <c r="DC172" s="105" t="str">
        <f t="shared" si="163"/>
        <v/>
      </c>
      <c r="DD172" s="106" t="str">
        <f>IF(ISBLANK(DATASHEET!DH160),"",DATASHEET!DH160)</f>
        <v>EB</v>
      </c>
      <c r="DE172" s="107" t="str">
        <f>IF(ISBLANK(DATASHEET!DI160),"",DATASHEET!DI160)</f>
        <v>12C-HI-5</v>
      </c>
      <c r="DF172" s="123" t="str">
        <f t="shared" si="164"/>
        <v/>
      </c>
      <c r="DG172" s="124">
        <f>IFERROR(INDEX(DATASHEET!$A$1:$GG$231,MATCH(L3VA!$A172,DATASHEET!$A$1:$A$231,0),MATCH(L3VA!DH$2,DATASHEET!$A$1:$GG$1,0)),"")</f>
        <v>0</v>
      </c>
      <c r="DH172" s="105" t="str">
        <f>IF(VLOOKUP(L3VA!$A172,DATASHEET!$A$2:$EW$231,102,FALSE)="","",VLOOKUP(L3VA!$A172,DATASHEET!$A$2:$EW$231,102,FALSE))</f>
        <v/>
      </c>
      <c r="DI172" s="105" t="str">
        <f t="shared" si="165"/>
        <v/>
      </c>
      <c r="DJ172" s="106" t="str">
        <f>IF(ISBLANK(DATASHEET!DM160),"",DATASHEET!DM160)</f>
        <v/>
      </c>
      <c r="DK172" s="107" t="str">
        <f>IF(ISBLANK(DATASHEET!DN160),"",DATASHEET!DN160)</f>
        <v/>
      </c>
      <c r="DL172" s="123" t="str">
        <f t="shared" si="166"/>
        <v/>
      </c>
      <c r="DM172" s="124">
        <f>IFERROR(INDEX(DATASHEET!$A$1:$GG$231,MATCH(L3VA!$A172,DATASHEET!$A$1:$A$231,0),MATCH(L3VA!DN$2,DATASHEET!$A$1:$GG$1,0)),"")</f>
        <v>0</v>
      </c>
      <c r="DN172" s="105" t="str">
        <f>IF(VLOOKUP(L3VA!$A172,DATASHEET!$A$2:$FW$231,112,FALSE)="","",VLOOKUP(L3VA!$A172,DATASHEET!$A$2:$FW$231,112,FALSE))</f>
        <v>EB</v>
      </c>
      <c r="DO172" s="105" t="str">
        <f t="shared" si="132"/>
        <v/>
      </c>
      <c r="DP172" s="106" t="str">
        <f>IF(ISBLANK(DATASHEET!DR160),"",DATASHEET!DR160)</f>
        <v/>
      </c>
      <c r="DQ172" s="107" t="str">
        <f>IF(ISBLANK(DATASHEET!DS160),"",DATASHEET!DS160)</f>
        <v/>
      </c>
      <c r="DR172" s="123" t="str">
        <f t="shared" si="167"/>
        <v/>
      </c>
      <c r="DS172" s="124">
        <f>IFERROR(INDEX(DATASHEET!$A$1:$GG$231,MATCH(L3VA!$A172,DATASHEET!$A$1:$A$231,0),MATCH(L3VA!DT$2,DATASHEET!$A$1:$GG$1,0)),"")</f>
        <v>0</v>
      </c>
      <c r="DT172" s="105" t="str">
        <f>IF(VLOOKUP(L3VA!$A172,DATASHEET!$A$2:$EW$231,117,FALSE)="","",VLOOKUP(L3VA!$A172,DATASHEET!$A$2:$EW$231,117,FALSE))</f>
        <v/>
      </c>
      <c r="DU172" s="105" t="str">
        <f t="shared" si="168"/>
        <v/>
      </c>
      <c r="DV172" s="106" t="str">
        <f>IF(ISBLANK(DATASHEET!DW160),"",DATASHEET!DW160)</f>
        <v/>
      </c>
      <c r="DW172" s="107" t="str">
        <f>IF(ISBLANK(DATASHEET!DX160),"",DATASHEET!DX160)</f>
        <v/>
      </c>
      <c r="DX172" s="123" t="str">
        <f t="shared" si="169"/>
        <v/>
      </c>
      <c r="DY172" s="124" t="str">
        <f>IFERROR(INDEX(DATASHEET!$A$1:$GG$231,MATCH(L3VA!$A172,DATASHEET!$A$1:$A$231,0),MATCH(L3VA!DZ$2,DATASHEET!$A$1:$GG$1,0)),"")</f>
        <v/>
      </c>
      <c r="DZ172" s="105" t="str">
        <f>IF(VLOOKUP(L3VA!$A172,DATASHEET!$A$2:$EW$231,122,FALSE)="","",VLOOKUP(L3VA!$A172,DATASHEET!$A$2:$EW$231,122,FALSE))</f>
        <v/>
      </c>
      <c r="EA172" s="105" t="str">
        <f t="shared" si="170"/>
        <v/>
      </c>
      <c r="EB172" s="106" t="str">
        <f>IF(ISBLANK(DATASHEET!EB160),"",DATASHEET!EB160)</f>
        <v/>
      </c>
      <c r="EC172" s="107" t="str">
        <f>IF(ISBLANK(DATASHEET!EC160),"",DATASHEET!EC160)</f>
        <v/>
      </c>
      <c r="ED172" s="123" t="str">
        <f t="shared" si="171"/>
        <v/>
      </c>
      <c r="EE172" s="124">
        <f>IFERROR(INDEX(DATASHEET!$A$1:$GG$231,MATCH(L3VA!$A172,DATASHEET!$A$1:$A$231,0),MATCH(L3VA!EF$2,DATASHEET!$A$1:$GG$1,0)),"")</f>
        <v>0</v>
      </c>
      <c r="EF172" s="105" t="str">
        <f>IF(VLOOKUP(L3VA!$A172,DATASHEET!$A$2:$EW$231,127,FALSE)="","",VLOOKUP(L3VA!$A172,DATASHEET!$A$2:$EW$231,127,FALSE))</f>
        <v/>
      </c>
      <c r="EG172" s="105" t="str">
        <f t="shared" si="172"/>
        <v/>
      </c>
      <c r="EH172" s="106" t="str">
        <f>IF(ISBLANK(DATASHEET!EG160),"",DATASHEET!EG160)</f>
        <v/>
      </c>
      <c r="EI172" s="107" t="str">
        <f>IF(ISBLANK(DATASHEET!EH160),"",DATASHEET!EH160)</f>
        <v/>
      </c>
      <c r="EJ172" s="123" t="str">
        <f t="shared" si="173"/>
        <v/>
      </c>
      <c r="EK172" s="124">
        <f>IFERROR(INDEX(DATASHEET!$A$1:$GG$231,MATCH(L3VA!$A172,DATASHEET!$A$1:$A$231,0),MATCH(L3VA!EL$2,DATASHEET!$A$1:$GG$1,0)),"")</f>
        <v>0</v>
      </c>
      <c r="EL172" s="105" t="str">
        <f>IF(VLOOKUP(L3VA!$A172,DATASHEET!$A$2:$EW$231,132,FALSE)="","",VLOOKUP(L3VA!$A172,DATASHEET!$A$2:$EW$231,132,FALSE))</f>
        <v/>
      </c>
      <c r="EM172" s="105" t="str">
        <f t="shared" si="174"/>
        <v/>
      </c>
      <c r="EN172" s="106" t="str">
        <f>IF(ISBLANK(DATASHEET!EL160),"",DATASHEET!EL160)</f>
        <v>MSA</v>
      </c>
      <c r="EO172" s="107" t="str">
        <f>IF(ISBLANK(DATASHEET!EM160),"",DATASHEET!EM160)</f>
        <v>12E-PO-9</v>
      </c>
      <c r="EP172" s="123" t="str">
        <f t="shared" si="175"/>
        <v/>
      </c>
      <c r="EQ172" s="124">
        <f>IFERROR(INDEX(DATASHEET!$A$1:$GG$231,MATCH(L3VA!$A172,DATASHEET!$A$1:$A$231,0),MATCH(L3VA!ER$2,DATASHEET!$A$1:$GG$1,0)),"")</f>
        <v>0</v>
      </c>
      <c r="ER172" s="105" t="str">
        <f>IF(VLOOKUP(L3VA!$A172,DATASHEET!$A$2:$EW$231,137,FALSE)="","",VLOOKUP(L3VA!$A172,DATASHEET!$A$2:$EW$231,137,FALSE))</f>
        <v/>
      </c>
      <c r="ES172" s="105" t="str">
        <f t="shared" si="176"/>
        <v/>
      </c>
      <c r="ET172" s="106" t="str">
        <f>IF(ISBLANK(DATASHEET!EQ160),"",DATASHEET!EQ160)</f>
        <v/>
      </c>
      <c r="EU172" s="107" t="str">
        <f>IF(ISBLANK(DATASHEET!ER160),"",DATASHEET!ER160)</f>
        <v/>
      </c>
      <c r="EV172" s="123" t="str">
        <f t="shared" si="177"/>
        <v/>
      </c>
      <c r="EW172" s="124">
        <f>IFERROR(INDEX(DATASHEET!$A$1:$GG$231,MATCH(L3VA!$A172,DATASHEET!$A$1:$A$231,0),MATCH(L3VA!EX$2,DATASHEET!$A$1:$GG$1,0)),"")</f>
        <v>0</v>
      </c>
      <c r="EX172" s="105" t="str">
        <f>IF(VLOOKUP(L3VA!$A172,DATASHEET!$A$2:$EW$231,142,FALSE)="","",VLOOKUP(L3VA!$A172,DATASHEET!$A$2:$EW$231,142,FALSE))</f>
        <v>MSA</v>
      </c>
      <c r="EY172" s="105" t="str">
        <f t="shared" si="178"/>
        <v/>
      </c>
      <c r="EZ172" s="106" t="str">
        <f>IF(ISBLANK(DATASHEET!EV160),"",DATASHEET!EV160)</f>
        <v>HSH</v>
      </c>
      <c r="FA172" s="107" t="str">
        <f>IF(ISBLANK(DATASHEET!EW160),"",DATASHEET!EW160)</f>
        <v>12B-SO-9</v>
      </c>
      <c r="FB172" s="123" t="str">
        <f t="shared" si="179"/>
        <v/>
      </c>
      <c r="FC172" s="124">
        <f>IFERROR(INDEX(DATASHEET!$A$1:$GG$231,MATCH(L3VA!$A172,DATASHEET!$A$1:$A$231,0),MATCH(L3VA!FD$2,DATASHEET!$A$1:$GG$1,0)),"")</f>
        <v>0</v>
      </c>
      <c r="FD172" s="105" t="str">
        <f>IF(VLOOKUP(L3VA!$A172,DATASHEET!$A$2:$FW$231,147,FALSE)="","",VLOOKUP(L3VA!$A172,DATASHEET!$A$2:$FW$231,147,FALSE))</f>
        <v/>
      </c>
      <c r="FE172" s="105" t="str">
        <f t="shared" si="180"/>
        <v/>
      </c>
      <c r="FF172" s="106" t="str">
        <f>IF(ISBLANK(DATASHEET!FA160),"",DATASHEET!FA160)</f>
        <v/>
      </c>
      <c r="FG172" s="107" t="str">
        <f>IF(ISBLANK(DATASHEET!FB160),"",DATASHEET!FB160)</f>
        <v/>
      </c>
    </row>
    <row r="173" spans="1:163" x14ac:dyDescent="0.25">
      <c r="A173" s="354">
        <f>DATASHEET!A161</f>
        <v>160077</v>
      </c>
      <c r="B173" s="42" t="str">
        <f>DATASHEET!B161</f>
        <v>PALMER, Olivia</v>
      </c>
      <c r="C173" s="109" t="str">
        <f>DATASHEET!C161</f>
        <v>12KD</v>
      </c>
      <c r="D173" s="110" t="str">
        <f>DATASHEET!D161</f>
        <v>F</v>
      </c>
      <c r="E173" s="110" t="str">
        <f>IFERROR(VLOOKUP(A173,'[5]Y12 Students'!$E$3:$I$271,5,FALSE),"")</f>
        <v>EXTERNAL</v>
      </c>
      <c r="F173" s="110" t="str">
        <f>DATASHEET!E161</f>
        <v>Y</v>
      </c>
      <c r="G173" s="110" t="str">
        <f>DATASHEET!F161</f>
        <v>Black - African</v>
      </c>
      <c r="H173" s="110" t="str">
        <f>DATASHEET!G161</f>
        <v>N</v>
      </c>
      <c r="I173" s="110" t="str">
        <f>DATASHEET!H161</f>
        <v>N</v>
      </c>
      <c r="J173" s="111" t="str">
        <f>DATASHEET!J161</f>
        <v>4.75+ (C/B)</v>
      </c>
      <c r="K173" s="104" t="str">
        <f t="shared" si="129"/>
        <v/>
      </c>
      <c r="L173" s="104" t="str">
        <f t="shared" si="130"/>
        <v/>
      </c>
      <c r="M173" s="336" t="str">
        <f>IF(COUNT(L3VA!$N173,L3VA!$Z173,L3VA!$T173,L3VA!$AF173,L3VA!$AX173,L3VA!$AR173,L3VA!$BJ173,L3VA!$BD173,L3VA!$BP173,L3VA!#REF!,L3VA!$AL173,L3VA!$BV173,L3VA!$CH173,L3VA!$CZ173,L3VA!$CN173,L3VA!$DF173,L3VA!$CB173,L3VA!#REF!,L3VA!$DR173,L3VA!$DX173,L3VA!$ED173,L3VA!$EJ173,L3VA!$EP173,L3VA!$EV173,L3VA!$FB173,L3VA!$DL173)=0,"",AVERAGE(N173,Z173,T173,AF173,AL173,AX173,AR173,BJ173,BD173,BP173,BV173,CH173,CZ173,CN173,DF173,CB173,DR173,DX173,ED173,EJ173,EP173,EV173,FB173,DL173))</f>
        <v/>
      </c>
      <c r="N173" s="123" t="str">
        <f t="shared" si="133"/>
        <v/>
      </c>
      <c r="O173" s="124">
        <f>IFERROR(INDEX(DATASHEET!$A$1:$GG$231,MATCH(L3VA!$A173,DATASHEET!$A$1:$A$231,0),MATCH(L3VA!P$2,DATASHEET!$A$1:$GG$1,0)),"")</f>
        <v>0</v>
      </c>
      <c r="P173" s="105">
        <f>IF(VLOOKUP(L3VA!$A173,DATASHEET!$A$2:$EW$231,22,FALSE)="","",VLOOKUP(L3VA!$A173,DATASHEET!$A$2:$EW$231,22,FALSE))</f>
        <v>0</v>
      </c>
      <c r="Q173" s="105" t="str">
        <f t="shared" si="134"/>
        <v/>
      </c>
      <c r="R173" s="106" t="str">
        <f>IF(ISBLANK(DATASHEET!AF161),"",DATASHEET!AF161)</f>
        <v/>
      </c>
      <c r="S173" s="107" t="str">
        <f>IF(ISBLANK(DATASHEET!AG161),"",DATASHEET!AG161)</f>
        <v/>
      </c>
      <c r="T173" s="123" t="str">
        <f t="shared" si="135"/>
        <v/>
      </c>
      <c r="U173" s="124">
        <f>IFERROR(INDEX(DATASHEET!$A$1:$GG$231,MATCH(L3VA!$A173,DATASHEET!$A$1:$A$231,0),MATCH(L3VA!V$2,DATASHEET!$A$1:$GG$1,0)),"")</f>
        <v>0</v>
      </c>
      <c r="V173" s="105">
        <f>IF(VLOOKUP(L3VA!$A173,DATASHEET!$A$2:$EW$231,27,FALSE)="","",VLOOKUP(L3VA!$A173,DATASHEET!$A$2:$EW$231,27,FALSE))</f>
        <v>0</v>
      </c>
      <c r="W173" s="105" t="str">
        <f t="shared" si="136"/>
        <v/>
      </c>
      <c r="X173" s="106" t="str">
        <f>IF(ISBLANK(DATASHEET!AK161),"",DATASHEET!AK161)</f>
        <v/>
      </c>
      <c r="Y173" s="107" t="str">
        <f>IF(ISBLANK(DATASHEET!AL161),"",DATASHEET!AL161)</f>
        <v/>
      </c>
      <c r="Z173" s="123" t="str">
        <f t="shared" si="137"/>
        <v/>
      </c>
      <c r="AA173" s="124">
        <f>IFERROR(INDEX(DATASHEET!$A$1:$GG$231,MATCH(L3VA!$A173,DATASHEET!$A$1:$A$231,0),MATCH(L3VA!AB$2,DATASHEET!$A$1:$GG$1,0)),"")</f>
        <v>0</v>
      </c>
      <c r="AB173" s="105" t="str">
        <f>IF(VLOOKUP(L3VA!$A173,DATASHEET!$A$2:$EW$231,32,FALSE)="","",VLOOKUP(L3VA!$A173,DATASHEET!$A$2:$EW$231,32,FALSE))</f>
        <v/>
      </c>
      <c r="AC173" s="105" t="str">
        <f t="shared" si="138"/>
        <v/>
      </c>
      <c r="AD173" s="106" t="str">
        <f>IF(ISBLANK(DATASHEET!AP161),"",DATASHEET!AP161)</f>
        <v/>
      </c>
      <c r="AE173" s="107" t="str">
        <f>IF(ISBLANK(DATASHEET!AQ161),"",DATASHEET!AQ161)</f>
        <v/>
      </c>
      <c r="AF173" s="123" t="str">
        <f t="shared" si="139"/>
        <v/>
      </c>
      <c r="AG173" s="124">
        <f>IFERROR(INDEX(DATASHEET!$A$1:$GG$231,MATCH(L3VA!$A173,DATASHEET!$A$1:$A$231,0),MATCH(L3VA!AH$2,DATASHEET!$A$1:$GG$1,0)),"")</f>
        <v>0</v>
      </c>
      <c r="AH173" s="105" t="str">
        <f>IF(VLOOKUP(L3VA!$A173,DATASHEET!$A$2:$EW$231,37,FALSE)="","",VLOOKUP(L3VA!$A173,DATASHEET!$A$2:$EW$231,37,FALSE))</f>
        <v/>
      </c>
      <c r="AI173" s="105" t="str">
        <f t="shared" si="140"/>
        <v/>
      </c>
      <c r="AJ173" s="106" t="str">
        <f>IF(ISBLANK(DATASHEET!AU161),"",DATASHEET!AU161)</f>
        <v/>
      </c>
      <c r="AK173" s="107" t="str">
        <f>IF(ISBLANK(DATASHEET!AV161),"",DATASHEET!AV161)</f>
        <v/>
      </c>
      <c r="AL173" s="123" t="str">
        <f t="shared" si="141"/>
        <v/>
      </c>
      <c r="AM173" s="124">
        <f>IFERROR(INDEX(DATASHEET!$A$1:$GG$231,MATCH(L3VA!$A173,DATASHEET!$A$1:$A$231,0),MATCH(L3VA!AN$2,DATASHEET!$A$1:$GG$1,0)),"")</f>
        <v>0</v>
      </c>
      <c r="AN173" s="105" t="str">
        <f>IF(VLOOKUP(L3VA!$A173,DATASHEET!$A$2:$EW$231,42,FALSE)="","",VLOOKUP(L3VA!$A173,DATASHEET!$A$2:$EW$231,42,FALSE))</f>
        <v/>
      </c>
      <c r="AO173" s="105" t="str">
        <f t="shared" si="142"/>
        <v/>
      </c>
      <c r="AP173" s="106" t="str">
        <f>IF(ISBLANK(DATASHEET!AZ161),"",DATASHEET!AZ161)</f>
        <v>DCR</v>
      </c>
      <c r="AQ173" s="107" t="str">
        <f>IF(ISBLANK(DATASHEET!BA161),"",DATASHEET!BA161)</f>
        <v>12C-CS-3</v>
      </c>
      <c r="AR173" s="123" t="str">
        <f t="shared" si="143"/>
        <v/>
      </c>
      <c r="AS173" s="124">
        <f>IFERROR(INDEX(DATASHEET!$A$1:$GG$231,MATCH(L3VA!$A173,DATASHEET!$A$1:$A$231,0),MATCH(L3VA!AT$2,DATASHEET!$A$1:$GG$1,0)),"")</f>
        <v>0</v>
      </c>
      <c r="AT173" s="105" t="str">
        <f>IF(VLOOKUP(L3VA!$A173,DATASHEET!$A$2:$EW$231,47,FALSE)="","",VLOOKUP(L3VA!$A173,DATASHEET!$A$2:$EW$231,47,FALSE))</f>
        <v/>
      </c>
      <c r="AU173" s="105" t="str">
        <f t="shared" si="144"/>
        <v/>
      </c>
      <c r="AV173" s="106" t="str">
        <f>IF(ISBLANK(DATASHEET!BE161),"",DATASHEET!BE161)</f>
        <v/>
      </c>
      <c r="AW173" s="107" t="str">
        <f>IF(ISBLANK(DATASHEET!BF161),"",DATASHEET!BF161)</f>
        <v/>
      </c>
      <c r="AX173" s="123" t="str">
        <f t="shared" si="145"/>
        <v/>
      </c>
      <c r="AY173" s="124">
        <f>IFERROR(INDEX(DATASHEET!$A$1:$GG$231,MATCH(L3VA!$A173,DATASHEET!$A$1:$A$231,0),MATCH(L3VA!AZ$2,DATASHEET!$A$1:$GG$1,0)),"")</f>
        <v>0</v>
      </c>
      <c r="AZ173" s="105" t="str">
        <f>IF(VLOOKUP(L3VA!$A173,DATASHEET!$A$2:$EW$231,52,FALSE)="","",VLOOKUP(L3VA!$A173,DATASHEET!$A$2:$EW$231,52,FALSE))</f>
        <v>DCR</v>
      </c>
      <c r="BA173" s="105" t="str">
        <f t="shared" si="146"/>
        <v/>
      </c>
      <c r="BB173" s="106" t="str">
        <f>IF(ISBLANK(DATASHEET!BJ161),"",DATASHEET!BJ161)</f>
        <v/>
      </c>
      <c r="BC173" s="107" t="str">
        <f>IF(ISBLANK(DATASHEET!BK161),"",DATASHEET!BK161)</f>
        <v/>
      </c>
      <c r="BD173" s="123" t="str">
        <f t="shared" si="147"/>
        <v/>
      </c>
      <c r="BE173" s="124">
        <f>IFERROR(INDEX(DATASHEET!$A$1:$GG$231,MATCH(L3VA!$A173,DATASHEET!$A$1:$A$231,0),MATCH(L3VA!BF$2,DATASHEET!$A$1:$GG$1,0)),"")</f>
        <v>0</v>
      </c>
      <c r="BF173" s="105" t="str">
        <f>IF(VLOOKUP(L3VA!$A173,DATASHEET!$A$2:$EW$231,57,FALSE)="","",VLOOKUP(L3VA!$A173,DATASHEET!$A$2:$EW$231,57,FALSE))</f>
        <v/>
      </c>
      <c r="BG173" s="105" t="str">
        <f t="shared" si="148"/>
        <v/>
      </c>
      <c r="BH173" s="106" t="str">
        <f>IF(ISBLANK(DATASHEET!BO161),"",DATASHEET!BO161)</f>
        <v>DHO</v>
      </c>
      <c r="BI173" s="107" t="str">
        <f>IF(ISBLANK(DATASHEET!BP161),"",DATASHEET!BP161)</f>
        <v>12A-EC-4</v>
      </c>
      <c r="BJ173" s="123" t="str">
        <f t="shared" si="149"/>
        <v/>
      </c>
      <c r="BK173" s="124">
        <f>IFERROR(INDEX(DATASHEET!$A$1:$GG$231,MATCH(L3VA!$A173,DATASHEET!$A$1:$A$231,0),MATCH(L3VA!BL$2,DATASHEET!$A$1:$GG$1,0)),"")</f>
        <v>0</v>
      </c>
      <c r="BL173" s="105" t="str">
        <f>IF(VLOOKUP(L3VA!$A173,DATASHEET!$A$2:$EW$231,62,FALSE)="","",VLOOKUP(L3VA!$A173,DATASHEET!$A$2:$EW$231,62,FALSE))</f>
        <v/>
      </c>
      <c r="BM173" s="105" t="str">
        <f t="shared" si="150"/>
        <v/>
      </c>
      <c r="BN173" s="106" t="str">
        <f>IF(ISBLANK(DATASHEET!BT161),"",DATASHEET!BT161)</f>
        <v/>
      </c>
      <c r="BO173" s="107" t="str">
        <f>IF(ISBLANK(DATASHEET!BU161),"",DATASHEET!BU161)</f>
        <v/>
      </c>
      <c r="BP173" s="123" t="str">
        <f t="shared" si="151"/>
        <v/>
      </c>
      <c r="BQ173" s="124">
        <f>IFERROR(INDEX(DATASHEET!$A$1:$GG$231,MATCH(L3VA!$A173,DATASHEET!$A$1:$A$231,0),MATCH(L3VA!BR$2,DATASHEET!$A$1:$GG$1,0)),"")</f>
        <v>0</v>
      </c>
      <c r="BR173" s="105" t="str">
        <f>IF(VLOOKUP(L3VA!$A173,DATASHEET!$A$2:$EW$231,67,FALSE)="","",VLOOKUP(L3VA!$A173,DATASHEET!$A$2:$EW$231,67,FALSE))</f>
        <v>DHO</v>
      </c>
      <c r="BS173" s="105" t="str">
        <f t="shared" si="152"/>
        <v/>
      </c>
      <c r="BT173" s="106" t="str">
        <f>IF(ISBLANK(DATASHEET!BY161),"",DATASHEET!BY161)</f>
        <v/>
      </c>
      <c r="BU173" s="107" t="str">
        <f>IF(ISBLANK(DATASHEET!BZ161),"",DATASHEET!BZ161)</f>
        <v/>
      </c>
      <c r="BV173" s="123" t="str">
        <f t="shared" si="153"/>
        <v/>
      </c>
      <c r="BW173" s="124">
        <f>IFERROR(INDEX(DATASHEET!$A$1:$GG$231,MATCH(L3VA!$A173,DATASHEET!$A$1:$A$231,0),MATCH(L3VA!BX$2,DATASHEET!$A$1:$GG$1,0)),"")</f>
        <v>0</v>
      </c>
      <c r="BX173" s="105" t="str">
        <f>IF(VLOOKUP(L3VA!$A173,DATASHEET!$A$2:$EW$231,77,FALSE)="","",VLOOKUP(L3VA!$A173,DATASHEET!$A$2:$EW$231,77,FALSE))</f>
        <v/>
      </c>
      <c r="BY173" s="105" t="str">
        <f t="shared" si="154"/>
        <v/>
      </c>
      <c r="BZ173" s="106" t="str">
        <f>IF(ISBLANK(DATASHEET!CI161),"",DATASHEET!CI161)</f>
        <v/>
      </c>
      <c r="CA173" s="107" t="str">
        <f>IF(ISBLANK(DATASHEET!CJ161),"",DATASHEET!CJ161)</f>
        <v/>
      </c>
      <c r="CB173" s="123" t="str">
        <f t="shared" si="155"/>
        <v/>
      </c>
      <c r="CC173" s="124">
        <f>IFERROR(INDEX(DATASHEET!$A$1:$GG$231,MATCH(L3VA!$A173,DATASHEET!$A$1:$A$231,0),MATCH(L3VA!CD$2,DATASHEET!$A$1:$GG$1,0)),"")</f>
        <v>0</v>
      </c>
      <c r="CD173" s="105" t="str">
        <f>IF(VLOOKUP(L3VA!$A173,DATASHEET!$A$2:$EW$231,82,FALSE)="","",VLOOKUP(L3VA!$A173,DATASHEET!$A$2:$EW$231,82,FALSE))</f>
        <v>JNE</v>
      </c>
      <c r="CE173" s="105" t="str">
        <f t="shared" si="156"/>
        <v/>
      </c>
      <c r="CF173" s="106" t="str">
        <f>IF(ISBLANK(DATASHEET!CN161),"",DATASHEET!CN161)</f>
        <v/>
      </c>
      <c r="CG173" s="107" t="str">
        <f>IF(ISBLANK(DATASHEET!CO161),"",DATASHEET!CO161)</f>
        <v/>
      </c>
      <c r="CH173" s="123" t="str">
        <f t="shared" si="157"/>
        <v/>
      </c>
      <c r="CI173" s="124">
        <f>IFERROR(INDEX(DATASHEET!$A$1:$GG$231,MATCH(L3VA!$A173,DATASHEET!$A$1:$A$231,0),MATCH(L3VA!CJ$2,DATASHEET!$A$1:$GG$1,0)),"")</f>
        <v>0</v>
      </c>
      <c r="CJ173" s="105" t="str">
        <f>IF(VLOOKUP(L3VA!$A173,DATASHEET!$A$2:$EW$231,87,FALSE)="","",VLOOKUP(L3VA!$A173,DATASHEET!$A$2:$EW$231,87,FALSE))</f>
        <v/>
      </c>
      <c r="CK173" s="105" t="str">
        <f t="shared" si="131"/>
        <v/>
      </c>
      <c r="CL173" s="106" t="str">
        <f>IF(ISBLANK(DATASHEET!CS161),"",DATASHEET!CS161)</f>
        <v/>
      </c>
      <c r="CM173" s="107" t="str">
        <f>IF(ISBLANK(DATASHEET!CT161),"",DATASHEET!CT161)</f>
        <v/>
      </c>
      <c r="CN173" s="123" t="str">
        <f t="shared" si="158"/>
        <v/>
      </c>
      <c r="CO173" s="124">
        <f>IFERROR(INDEX(DATASHEET!$A$1:$GG$231,MATCH(L3VA!$A173,DATASHEET!$A$1:$A$231,0),MATCH(L3VA!CP$2,DATASHEET!$A$1:$GG$1,0)),"")</f>
        <v>0</v>
      </c>
      <c r="CP173" s="105" t="str">
        <f>IF(VLOOKUP(L3VA!$A173,DATASHEET!$A$2:$EW$231,92,FALSE)="","",VLOOKUP(L3VA!$A173,DATASHEET!$A$2:$EW$231,92,FALSE))</f>
        <v/>
      </c>
      <c r="CQ173" s="105" t="str">
        <f t="shared" si="159"/>
        <v/>
      </c>
      <c r="CR173" s="106" t="str">
        <f>IF(ISBLANK(DATASHEET!CX161),"",DATASHEET!CX161)</f>
        <v/>
      </c>
      <c r="CS173" s="107" t="str">
        <f>IF(ISBLANK(DATASHEET!CY161),"",DATASHEET!CY161)</f>
        <v/>
      </c>
      <c r="CT173" s="123" t="str">
        <f t="shared" si="160"/>
        <v/>
      </c>
      <c r="CU173" s="124">
        <f>IFERROR(INDEX(DATASHEET!$A$1:$GG$231,MATCH(L3VA!$A173,DATASHEET!$A$1:$A$231,0),MATCH(L3VA!CV$2,DATASHEET!$A$1:$GG$1,0)),"")</f>
        <v>0</v>
      </c>
      <c r="CV173" s="105" t="str">
        <f>IF(VLOOKUP(L3VA!$A173,DATASHEET!$A$2:$EW$231,107,FALSE)="","",VLOOKUP(L3VA!$A173,DATASHEET!$A$2:$EW$231,107,FALSE))</f>
        <v/>
      </c>
      <c r="CW173" s="105" t="str">
        <f t="shared" si="161"/>
        <v/>
      </c>
      <c r="CX173" s="106" t="str">
        <f>IF(ISBLANK(DATASHEET!DC161),"",DATASHEET!DC161)</f>
        <v/>
      </c>
      <c r="CY173" s="107" t="str">
        <f>IF(ISBLANK(DATASHEET!DD161),"",DATASHEET!DD161)</f>
        <v/>
      </c>
      <c r="CZ173" s="123" t="str">
        <f t="shared" si="162"/>
        <v/>
      </c>
      <c r="DA173" s="124">
        <f>IFERROR(INDEX(DATASHEET!$A$1:$GG$231,MATCH(L3VA!$A173,DATASHEET!$A$1:$A$231,0),MATCH(L3VA!DB$2,DATASHEET!$A$1:$GG$1,0)),"")</f>
        <v>0</v>
      </c>
      <c r="DB173" s="105" t="str">
        <f>IF(VLOOKUP(L3VA!$A173,DATASHEET!$A$2:$EW$231,97,FALSE)="","",VLOOKUP(L3VA!$A173,DATASHEET!$A$2:$EW$231,97,FALSE))</f>
        <v/>
      </c>
      <c r="DC173" s="105" t="str">
        <f t="shared" si="163"/>
        <v/>
      </c>
      <c r="DD173" s="106" t="str">
        <f>IF(ISBLANK(DATASHEET!DH161),"",DATASHEET!DH161)</f>
        <v/>
      </c>
      <c r="DE173" s="107" t="str">
        <f>IF(ISBLANK(DATASHEET!DI161),"",DATASHEET!DI161)</f>
        <v/>
      </c>
      <c r="DF173" s="123" t="str">
        <f t="shared" si="164"/>
        <v/>
      </c>
      <c r="DG173" s="124">
        <f>IFERROR(INDEX(DATASHEET!$A$1:$GG$231,MATCH(L3VA!$A173,DATASHEET!$A$1:$A$231,0),MATCH(L3VA!DH$2,DATASHEET!$A$1:$GG$1,0)),"")</f>
        <v>0</v>
      </c>
      <c r="DH173" s="105" t="str">
        <f>IF(VLOOKUP(L3VA!$A173,DATASHEET!$A$2:$EW$231,102,FALSE)="","",VLOOKUP(L3VA!$A173,DATASHEET!$A$2:$EW$231,102,FALSE))</f>
        <v/>
      </c>
      <c r="DI173" s="105" t="str">
        <f t="shared" si="165"/>
        <v/>
      </c>
      <c r="DJ173" s="106" t="str">
        <f>IF(ISBLANK(DATASHEET!DM161),"",DATASHEET!DM161)</f>
        <v/>
      </c>
      <c r="DK173" s="107" t="str">
        <f>IF(ISBLANK(DATASHEET!DN161),"",DATASHEET!DN161)</f>
        <v/>
      </c>
      <c r="DL173" s="123" t="str">
        <f t="shared" si="166"/>
        <v/>
      </c>
      <c r="DM173" s="124">
        <f>IFERROR(INDEX(DATASHEET!$A$1:$GG$231,MATCH(L3VA!$A173,DATASHEET!$A$1:$A$231,0),MATCH(L3VA!DN$2,DATASHEET!$A$1:$GG$1,0)),"")</f>
        <v>0</v>
      </c>
      <c r="DN173" s="105" t="str">
        <f>IF(VLOOKUP(L3VA!$A173,DATASHEET!$A$2:$FW$231,112,FALSE)="","",VLOOKUP(L3VA!$A173,DATASHEET!$A$2:$FW$231,112,FALSE))</f>
        <v/>
      </c>
      <c r="DO173" s="105" t="str">
        <f t="shared" si="132"/>
        <v/>
      </c>
      <c r="DP173" s="106" t="str">
        <f>IF(ISBLANK(DATASHEET!DR161),"",DATASHEET!DR161)</f>
        <v/>
      </c>
      <c r="DQ173" s="107" t="str">
        <f>IF(ISBLANK(DATASHEET!DS161),"",DATASHEET!DS161)</f>
        <v/>
      </c>
      <c r="DR173" s="123" t="str">
        <f t="shared" si="167"/>
        <v/>
      </c>
      <c r="DS173" s="124">
        <f>IFERROR(INDEX(DATASHEET!$A$1:$GG$231,MATCH(L3VA!$A173,DATASHEET!$A$1:$A$231,0),MATCH(L3VA!DT$2,DATASHEET!$A$1:$GG$1,0)),"")</f>
        <v>0</v>
      </c>
      <c r="DT173" s="105" t="str">
        <f>IF(VLOOKUP(L3VA!$A173,DATASHEET!$A$2:$EW$231,117,FALSE)="","",VLOOKUP(L3VA!$A173,DATASHEET!$A$2:$EW$231,117,FALSE))</f>
        <v/>
      </c>
      <c r="DU173" s="105" t="str">
        <f t="shared" si="168"/>
        <v/>
      </c>
      <c r="DV173" s="106" t="str">
        <f>IF(ISBLANK(DATASHEET!DW161),"",DATASHEET!DW161)</f>
        <v/>
      </c>
      <c r="DW173" s="107" t="str">
        <f>IF(ISBLANK(DATASHEET!DX161),"",DATASHEET!DX161)</f>
        <v/>
      </c>
      <c r="DX173" s="123" t="str">
        <f t="shared" si="169"/>
        <v/>
      </c>
      <c r="DY173" s="124" t="str">
        <f>IFERROR(INDEX(DATASHEET!$A$1:$GG$231,MATCH(L3VA!$A173,DATASHEET!$A$1:$A$231,0),MATCH(L3VA!DZ$2,DATASHEET!$A$1:$GG$1,0)),"")</f>
        <v/>
      </c>
      <c r="DZ173" s="105" t="str">
        <f>IF(VLOOKUP(L3VA!$A173,DATASHEET!$A$2:$EW$231,122,FALSE)="","",VLOOKUP(L3VA!$A173,DATASHEET!$A$2:$EW$231,122,FALSE))</f>
        <v/>
      </c>
      <c r="EA173" s="105" t="str">
        <f t="shared" si="170"/>
        <v/>
      </c>
      <c r="EB173" s="106" t="str">
        <f>IF(ISBLANK(DATASHEET!EB161),"",DATASHEET!EB161)</f>
        <v/>
      </c>
      <c r="EC173" s="107" t="str">
        <f>IF(ISBLANK(DATASHEET!EC161),"",DATASHEET!EC161)</f>
        <v/>
      </c>
      <c r="ED173" s="123" t="str">
        <f t="shared" si="171"/>
        <v/>
      </c>
      <c r="EE173" s="124">
        <f>IFERROR(INDEX(DATASHEET!$A$1:$GG$231,MATCH(L3VA!$A173,DATASHEET!$A$1:$A$231,0),MATCH(L3VA!EF$2,DATASHEET!$A$1:$GG$1,0)),"")</f>
        <v>0</v>
      </c>
      <c r="EF173" s="105" t="str">
        <f>IF(VLOOKUP(L3VA!$A173,DATASHEET!$A$2:$EW$231,127,FALSE)="","",VLOOKUP(L3VA!$A173,DATASHEET!$A$2:$EW$231,127,FALSE))</f>
        <v/>
      </c>
      <c r="EG173" s="105" t="str">
        <f t="shared" si="172"/>
        <v/>
      </c>
      <c r="EH173" s="106" t="str">
        <f>IF(ISBLANK(DATASHEET!EG161),"",DATASHEET!EG161)</f>
        <v/>
      </c>
      <c r="EI173" s="107" t="str">
        <f>IF(ISBLANK(DATASHEET!EH161),"",DATASHEET!EH161)</f>
        <v/>
      </c>
      <c r="EJ173" s="123" t="str">
        <f t="shared" si="173"/>
        <v/>
      </c>
      <c r="EK173" s="124">
        <f>IFERROR(INDEX(DATASHEET!$A$1:$GG$231,MATCH(L3VA!$A173,DATASHEET!$A$1:$A$231,0),MATCH(L3VA!EL$2,DATASHEET!$A$1:$GG$1,0)),"")</f>
        <v>0</v>
      </c>
      <c r="EL173" s="105" t="str">
        <f>IF(VLOOKUP(L3VA!$A173,DATASHEET!$A$2:$EW$231,132,FALSE)="","",VLOOKUP(L3VA!$A173,DATASHEET!$A$2:$EW$231,132,FALSE))</f>
        <v/>
      </c>
      <c r="EM173" s="105" t="str">
        <f t="shared" si="174"/>
        <v/>
      </c>
      <c r="EN173" s="106" t="str">
        <f>IF(ISBLANK(DATASHEET!EL161),"",DATASHEET!EL161)</f>
        <v>MSA</v>
      </c>
      <c r="EO173" s="107" t="str">
        <f>IF(ISBLANK(DATASHEET!EM161),"",DATASHEET!EM161)</f>
        <v>12E-PO-9</v>
      </c>
      <c r="EP173" s="123" t="str">
        <f t="shared" si="175"/>
        <v/>
      </c>
      <c r="EQ173" s="124">
        <f>IFERROR(INDEX(DATASHEET!$A$1:$GG$231,MATCH(L3VA!$A173,DATASHEET!$A$1:$A$231,0),MATCH(L3VA!ER$2,DATASHEET!$A$1:$GG$1,0)),"")</f>
        <v>0</v>
      </c>
      <c r="ER173" s="105" t="str">
        <f>IF(VLOOKUP(L3VA!$A173,DATASHEET!$A$2:$EW$231,137,FALSE)="","",VLOOKUP(L3VA!$A173,DATASHEET!$A$2:$EW$231,137,FALSE))</f>
        <v/>
      </c>
      <c r="ES173" s="105" t="str">
        <f t="shared" si="176"/>
        <v/>
      </c>
      <c r="ET173" s="106" t="str">
        <f>IF(ISBLANK(DATASHEET!EQ161),"",DATASHEET!EQ161)</f>
        <v/>
      </c>
      <c r="EU173" s="107" t="str">
        <f>IF(ISBLANK(DATASHEET!ER161),"",DATASHEET!ER161)</f>
        <v/>
      </c>
      <c r="EV173" s="123" t="str">
        <f t="shared" si="177"/>
        <v/>
      </c>
      <c r="EW173" s="124">
        <f>IFERROR(INDEX(DATASHEET!$A$1:$GG$231,MATCH(L3VA!$A173,DATASHEET!$A$1:$A$231,0),MATCH(L3VA!EX$2,DATASHEET!$A$1:$GG$1,0)),"")</f>
        <v>0</v>
      </c>
      <c r="EX173" s="105" t="str">
        <f>IF(VLOOKUP(L3VA!$A173,DATASHEET!$A$2:$EW$231,142,FALSE)="","",VLOOKUP(L3VA!$A173,DATASHEET!$A$2:$EW$231,142,FALSE))</f>
        <v>MSA</v>
      </c>
      <c r="EY173" s="105" t="str">
        <f t="shared" si="178"/>
        <v/>
      </c>
      <c r="EZ173" s="106" t="str">
        <f>IF(ISBLANK(DATASHEET!EV161),"",DATASHEET!EV161)</f>
        <v/>
      </c>
      <c r="FA173" s="107" t="str">
        <f>IF(ISBLANK(DATASHEET!EW161),"",DATASHEET!EW161)</f>
        <v/>
      </c>
      <c r="FB173" s="123" t="str">
        <f t="shared" si="179"/>
        <v/>
      </c>
      <c r="FC173" s="124">
        <f>IFERROR(INDEX(DATASHEET!$A$1:$GG$231,MATCH(L3VA!$A173,DATASHEET!$A$1:$A$231,0),MATCH(L3VA!FD$2,DATASHEET!$A$1:$GG$1,0)),"")</f>
        <v>0</v>
      </c>
      <c r="FD173" s="105" t="str">
        <f>IF(VLOOKUP(L3VA!$A173,DATASHEET!$A$2:$FW$231,147,FALSE)="","",VLOOKUP(L3VA!$A173,DATASHEET!$A$2:$FW$231,147,FALSE))</f>
        <v/>
      </c>
      <c r="FE173" s="105" t="str">
        <f t="shared" si="180"/>
        <v/>
      </c>
      <c r="FF173" s="106" t="str">
        <f>IF(ISBLANK(DATASHEET!FA161),"",DATASHEET!FA161)</f>
        <v/>
      </c>
      <c r="FG173" s="107" t="str">
        <f>IF(ISBLANK(DATASHEET!FB161),"",DATASHEET!FB161)</f>
        <v/>
      </c>
    </row>
    <row r="174" spans="1:163" x14ac:dyDescent="0.25">
      <c r="A174" s="354">
        <f>DATASHEET!A162</f>
        <v>150850</v>
      </c>
      <c r="B174" s="42" t="str">
        <f>DATASHEET!B162</f>
        <v>PARKER, James</v>
      </c>
      <c r="C174" s="109" t="str">
        <f>DATASHEET!C162</f>
        <v>12KD</v>
      </c>
      <c r="D174" s="110" t="str">
        <f>DATASHEET!D162</f>
        <v>M</v>
      </c>
      <c r="E174" s="110" t="str">
        <f>IFERROR(VLOOKUP(A174,'[5]Y12 Students'!$E$3:$I$271,5,FALSE),"")</f>
        <v>INTERNAL</v>
      </c>
      <c r="F174" s="110" t="str">
        <f>DATASHEET!E162</f>
        <v>N</v>
      </c>
      <c r="G174" s="110" t="str">
        <f>DATASHEET!F162</f>
        <v>White - British</v>
      </c>
      <c r="H174" s="110" t="str">
        <f>DATASHEET!G162</f>
        <v>N</v>
      </c>
      <c r="I174" s="110" t="str">
        <f>DATASHEET!H162</f>
        <v>N</v>
      </c>
      <c r="J174" s="111" t="str">
        <f>DATASHEET!J162</f>
        <v>6.25+ (B/A)</v>
      </c>
      <c r="K174" s="104" t="str">
        <f t="shared" si="129"/>
        <v/>
      </c>
      <c r="L174" s="104" t="str">
        <f t="shared" si="130"/>
        <v/>
      </c>
      <c r="M174" s="336" t="str">
        <f>IF(COUNT(L3VA!$N174,L3VA!$Z174,L3VA!$T174,L3VA!$AF174,L3VA!$AX174,L3VA!$AR174,L3VA!$BJ174,L3VA!$BD174,L3VA!$BP174,L3VA!#REF!,L3VA!$AL174,L3VA!$BV174,L3VA!$CH174,L3VA!$CZ174,L3VA!$CN174,L3VA!$DF174,L3VA!$CB174,L3VA!#REF!,L3VA!$DR174,L3VA!$DX174,L3VA!$ED174,L3VA!$EJ174,L3VA!$EP174,L3VA!$EV174,L3VA!$FB174,L3VA!$DL174)=0,"",AVERAGE(N174,Z174,T174,AF174,AL174,AX174,AR174,BJ174,BD174,BP174,BV174,CH174,CZ174,CN174,DF174,CB174,DR174,DX174,ED174,EJ174,EP174,EV174,FB174,DL174))</f>
        <v/>
      </c>
      <c r="N174" s="123" t="str">
        <f t="shared" si="133"/>
        <v/>
      </c>
      <c r="O174" s="124">
        <f>IFERROR(INDEX(DATASHEET!$A$1:$GG$231,MATCH(L3VA!$A174,DATASHEET!$A$1:$A$231,0),MATCH(L3VA!P$2,DATASHEET!$A$1:$GG$1,0)),"")</f>
        <v>0</v>
      </c>
      <c r="P174" s="105">
        <f>IF(VLOOKUP(L3VA!$A174,DATASHEET!$A$2:$EW$231,22,FALSE)="","",VLOOKUP(L3VA!$A174,DATASHEET!$A$2:$EW$231,22,FALSE))</f>
        <v>0</v>
      </c>
      <c r="Q174" s="105" t="str">
        <f t="shared" si="134"/>
        <v/>
      </c>
      <c r="R174" s="106" t="str">
        <f>IF(ISBLANK(DATASHEET!AF162),"",DATASHEET!AF162)</f>
        <v/>
      </c>
      <c r="S174" s="107" t="str">
        <f>IF(ISBLANK(DATASHEET!AG162),"",DATASHEET!AG162)</f>
        <v/>
      </c>
      <c r="T174" s="123" t="str">
        <f t="shared" si="135"/>
        <v/>
      </c>
      <c r="U174" s="124">
        <f>IFERROR(INDEX(DATASHEET!$A$1:$GG$231,MATCH(L3VA!$A174,DATASHEET!$A$1:$A$231,0),MATCH(L3VA!V$2,DATASHEET!$A$1:$GG$1,0)),"")</f>
        <v>0</v>
      </c>
      <c r="V174" s="105">
        <f>IF(VLOOKUP(L3VA!$A174,DATASHEET!$A$2:$EW$231,27,FALSE)="","",VLOOKUP(L3VA!$A174,DATASHEET!$A$2:$EW$231,27,FALSE))</f>
        <v>0</v>
      </c>
      <c r="W174" s="105" t="str">
        <f t="shared" si="136"/>
        <v/>
      </c>
      <c r="X174" s="106" t="str">
        <f>IF(ISBLANK(DATASHEET!AK162),"",DATASHEET!AK162)</f>
        <v/>
      </c>
      <c r="Y174" s="107" t="str">
        <f>IF(ISBLANK(DATASHEET!AL162),"",DATASHEET!AL162)</f>
        <v/>
      </c>
      <c r="Z174" s="123" t="str">
        <f t="shared" si="137"/>
        <v/>
      </c>
      <c r="AA174" s="124">
        <f>IFERROR(INDEX(DATASHEET!$A$1:$GG$231,MATCH(L3VA!$A174,DATASHEET!$A$1:$A$231,0),MATCH(L3VA!AB$2,DATASHEET!$A$1:$GG$1,0)),"")</f>
        <v>0</v>
      </c>
      <c r="AB174" s="105" t="str">
        <f>IF(VLOOKUP(L3VA!$A174,DATASHEET!$A$2:$EW$231,32,FALSE)="","",VLOOKUP(L3VA!$A174,DATASHEET!$A$2:$EW$231,32,FALSE))</f>
        <v/>
      </c>
      <c r="AC174" s="105" t="str">
        <f t="shared" si="138"/>
        <v/>
      </c>
      <c r="AD174" s="106" t="str">
        <f>IF(ISBLANK(DATASHEET!AP162),"",DATASHEET!AP162)</f>
        <v/>
      </c>
      <c r="AE174" s="107" t="str">
        <f>IF(ISBLANK(DATASHEET!AQ162),"",DATASHEET!AQ162)</f>
        <v/>
      </c>
      <c r="AF174" s="123" t="str">
        <f t="shared" si="139"/>
        <v/>
      </c>
      <c r="AG174" s="124">
        <f>IFERROR(INDEX(DATASHEET!$A$1:$GG$231,MATCH(L3VA!$A174,DATASHEET!$A$1:$A$231,0),MATCH(L3VA!AH$2,DATASHEET!$A$1:$GG$1,0)),"")</f>
        <v>0</v>
      </c>
      <c r="AH174" s="105" t="str">
        <f>IF(VLOOKUP(L3VA!$A174,DATASHEET!$A$2:$EW$231,37,FALSE)="","",VLOOKUP(L3VA!$A174,DATASHEET!$A$2:$EW$231,37,FALSE))</f>
        <v/>
      </c>
      <c r="AI174" s="105" t="str">
        <f t="shared" si="140"/>
        <v/>
      </c>
      <c r="AJ174" s="106" t="str">
        <f>IF(ISBLANK(DATASHEET!AU162),"",DATASHEET!AU162)</f>
        <v/>
      </c>
      <c r="AK174" s="107" t="str">
        <f>IF(ISBLANK(DATASHEET!AV162),"",DATASHEET!AV162)</f>
        <v/>
      </c>
      <c r="AL174" s="123" t="str">
        <f t="shared" si="141"/>
        <v/>
      </c>
      <c r="AM174" s="124">
        <f>IFERROR(INDEX(DATASHEET!$A$1:$GG$231,MATCH(L3VA!$A174,DATASHEET!$A$1:$A$231,0),MATCH(L3VA!AN$2,DATASHEET!$A$1:$GG$1,0)),"")</f>
        <v>0</v>
      </c>
      <c r="AN174" s="105" t="str">
        <f>IF(VLOOKUP(L3VA!$A174,DATASHEET!$A$2:$EW$231,42,FALSE)="","",VLOOKUP(L3VA!$A174,DATASHEET!$A$2:$EW$231,42,FALSE))</f>
        <v/>
      </c>
      <c r="AO174" s="105" t="str">
        <f t="shared" si="142"/>
        <v/>
      </c>
      <c r="AP174" s="106" t="str">
        <f>IF(ISBLANK(DATASHEET!AZ162),"",DATASHEET!AZ162)</f>
        <v/>
      </c>
      <c r="AQ174" s="107" t="str">
        <f>IF(ISBLANK(DATASHEET!BA162),"",DATASHEET!BA162)</f>
        <v/>
      </c>
      <c r="AR174" s="123" t="str">
        <f t="shared" si="143"/>
        <v/>
      </c>
      <c r="AS174" s="124">
        <f>IFERROR(INDEX(DATASHEET!$A$1:$GG$231,MATCH(L3VA!$A174,DATASHEET!$A$1:$A$231,0),MATCH(L3VA!AT$2,DATASHEET!$A$1:$GG$1,0)),"")</f>
        <v>0</v>
      </c>
      <c r="AT174" s="105" t="str">
        <f>IF(VLOOKUP(L3VA!$A174,DATASHEET!$A$2:$EW$231,47,FALSE)="","",VLOOKUP(L3VA!$A174,DATASHEET!$A$2:$EW$231,47,FALSE))</f>
        <v/>
      </c>
      <c r="AU174" s="105" t="str">
        <f t="shared" si="144"/>
        <v/>
      </c>
      <c r="AV174" s="106" t="str">
        <f>IF(ISBLANK(DATASHEET!BE162),"",DATASHEET!BE162)</f>
        <v/>
      </c>
      <c r="AW174" s="107" t="str">
        <f>IF(ISBLANK(DATASHEET!BF162),"",DATASHEET!BF162)</f>
        <v/>
      </c>
      <c r="AX174" s="123" t="str">
        <f t="shared" si="145"/>
        <v/>
      </c>
      <c r="AY174" s="124">
        <f>IFERROR(INDEX(DATASHEET!$A$1:$GG$231,MATCH(L3VA!$A174,DATASHEET!$A$1:$A$231,0),MATCH(L3VA!AZ$2,DATASHEET!$A$1:$GG$1,0)),"")</f>
        <v>0</v>
      </c>
      <c r="AZ174" s="105" t="str">
        <f>IF(VLOOKUP(L3VA!$A174,DATASHEET!$A$2:$EW$231,52,FALSE)="","",VLOOKUP(L3VA!$A174,DATASHEET!$A$2:$EW$231,52,FALSE))</f>
        <v/>
      </c>
      <c r="BA174" s="105" t="str">
        <f t="shared" si="146"/>
        <v/>
      </c>
      <c r="BB174" s="106" t="str">
        <f>IF(ISBLANK(DATASHEET!BJ162),"",DATASHEET!BJ162)</f>
        <v/>
      </c>
      <c r="BC174" s="107" t="str">
        <f>IF(ISBLANK(DATASHEET!BK162),"",DATASHEET!BK162)</f>
        <v/>
      </c>
      <c r="BD174" s="123" t="str">
        <f t="shared" si="147"/>
        <v/>
      </c>
      <c r="BE174" s="124">
        <f>IFERROR(INDEX(DATASHEET!$A$1:$GG$231,MATCH(L3VA!$A174,DATASHEET!$A$1:$A$231,0),MATCH(L3VA!BF$2,DATASHEET!$A$1:$GG$1,0)),"")</f>
        <v>0</v>
      </c>
      <c r="BF174" s="105" t="str">
        <f>IF(VLOOKUP(L3VA!$A174,DATASHEET!$A$2:$EW$231,57,FALSE)="","",VLOOKUP(L3VA!$A174,DATASHEET!$A$2:$EW$231,57,FALSE))</f>
        <v/>
      </c>
      <c r="BG174" s="105" t="str">
        <f t="shared" si="148"/>
        <v/>
      </c>
      <c r="BH174" s="106" t="str">
        <f>IF(ISBLANK(DATASHEET!BO162),"",DATASHEET!BO162)</f>
        <v/>
      </c>
      <c r="BI174" s="107" t="str">
        <f>IF(ISBLANK(DATASHEET!BP162),"",DATASHEET!BP162)</f>
        <v/>
      </c>
      <c r="BJ174" s="123" t="str">
        <f t="shared" si="149"/>
        <v/>
      </c>
      <c r="BK174" s="124">
        <f>IFERROR(INDEX(DATASHEET!$A$1:$GG$231,MATCH(L3VA!$A174,DATASHEET!$A$1:$A$231,0),MATCH(L3VA!BL$2,DATASHEET!$A$1:$GG$1,0)),"")</f>
        <v>0</v>
      </c>
      <c r="BL174" s="105" t="str">
        <f>IF(VLOOKUP(L3VA!$A174,DATASHEET!$A$2:$EW$231,62,FALSE)="","",VLOOKUP(L3VA!$A174,DATASHEET!$A$2:$EW$231,62,FALSE))</f>
        <v/>
      </c>
      <c r="BM174" s="105" t="str">
        <f t="shared" si="150"/>
        <v/>
      </c>
      <c r="BN174" s="106" t="str">
        <f>IF(ISBLANK(DATASHEET!BT162),"",DATASHEET!BT162)</f>
        <v/>
      </c>
      <c r="BO174" s="107" t="str">
        <f>IF(ISBLANK(DATASHEET!BU162),"",DATASHEET!BU162)</f>
        <v/>
      </c>
      <c r="BP174" s="123" t="str">
        <f t="shared" si="151"/>
        <v/>
      </c>
      <c r="BQ174" s="124">
        <f>IFERROR(INDEX(DATASHEET!$A$1:$GG$231,MATCH(L3VA!$A174,DATASHEET!$A$1:$A$231,0),MATCH(L3VA!BR$2,DATASHEET!$A$1:$GG$1,0)),"")</f>
        <v>0</v>
      </c>
      <c r="BR174" s="105" t="str">
        <f>IF(VLOOKUP(L3VA!$A174,DATASHEET!$A$2:$EW$231,67,FALSE)="","",VLOOKUP(L3VA!$A174,DATASHEET!$A$2:$EW$231,67,FALSE))</f>
        <v/>
      </c>
      <c r="BS174" s="105" t="str">
        <f t="shared" si="152"/>
        <v/>
      </c>
      <c r="BT174" s="106" t="str">
        <f>IF(ISBLANK(DATASHEET!BY162),"",DATASHEET!BY162)</f>
        <v/>
      </c>
      <c r="BU174" s="107" t="str">
        <f>IF(ISBLANK(DATASHEET!BZ162),"",DATASHEET!BZ162)</f>
        <v/>
      </c>
      <c r="BV174" s="123" t="str">
        <f t="shared" si="153"/>
        <v/>
      </c>
      <c r="BW174" s="124">
        <f>IFERROR(INDEX(DATASHEET!$A$1:$GG$231,MATCH(L3VA!$A174,DATASHEET!$A$1:$A$231,0),MATCH(L3VA!BX$2,DATASHEET!$A$1:$GG$1,0)),"")</f>
        <v>0</v>
      </c>
      <c r="BX174" s="105" t="str">
        <f>IF(VLOOKUP(L3VA!$A174,DATASHEET!$A$2:$EW$231,77,FALSE)="","",VLOOKUP(L3VA!$A174,DATASHEET!$A$2:$EW$231,77,FALSE))</f>
        <v/>
      </c>
      <c r="BY174" s="105" t="str">
        <f t="shared" si="154"/>
        <v/>
      </c>
      <c r="BZ174" s="106" t="str">
        <f>IF(ISBLANK(DATASHEET!CI162),"",DATASHEET!CI162)</f>
        <v/>
      </c>
      <c r="CA174" s="107" t="str">
        <f>IF(ISBLANK(DATASHEET!CJ162),"",DATASHEET!CJ162)</f>
        <v/>
      </c>
      <c r="CB174" s="123" t="str">
        <f t="shared" si="155"/>
        <v/>
      </c>
      <c r="CC174" s="124">
        <f>IFERROR(INDEX(DATASHEET!$A$1:$GG$231,MATCH(L3VA!$A174,DATASHEET!$A$1:$A$231,0),MATCH(L3VA!CD$2,DATASHEET!$A$1:$GG$1,0)),"")</f>
        <v>0</v>
      </c>
      <c r="CD174" s="105" t="str">
        <f>IF(VLOOKUP(L3VA!$A174,DATASHEET!$A$2:$EW$231,82,FALSE)="","",VLOOKUP(L3VA!$A174,DATASHEET!$A$2:$EW$231,82,FALSE))</f>
        <v>KD</v>
      </c>
      <c r="CE174" s="105" t="str">
        <f t="shared" si="156"/>
        <v/>
      </c>
      <c r="CF174" s="106" t="str">
        <f>IF(ISBLANK(DATASHEET!CN162),"",DATASHEET!CN162)</f>
        <v>JQ</v>
      </c>
      <c r="CG174" s="107" t="str">
        <f>IF(ISBLANK(DATASHEET!CO162),"",DATASHEET!CO162)</f>
        <v>12E-MAF-4</v>
      </c>
      <c r="CH174" s="123" t="str">
        <f t="shared" si="157"/>
        <v/>
      </c>
      <c r="CI174" s="124">
        <f>IFERROR(INDEX(DATASHEET!$A$1:$GG$231,MATCH(L3VA!$A174,DATASHEET!$A$1:$A$231,0),MATCH(L3VA!CJ$2,DATASHEET!$A$1:$GG$1,0)),"")</f>
        <v>0</v>
      </c>
      <c r="CJ174" s="105" t="str">
        <f>IF(VLOOKUP(L3VA!$A174,DATASHEET!$A$2:$EW$231,87,FALSE)="","",VLOOKUP(L3VA!$A174,DATASHEET!$A$2:$EW$231,87,FALSE))</f>
        <v/>
      </c>
      <c r="CK174" s="105" t="str">
        <f t="shared" si="131"/>
        <v/>
      </c>
      <c r="CL174" s="106" t="str">
        <f>IF(ISBLANK(DATASHEET!CS162),"",DATASHEET!CS162)</f>
        <v/>
      </c>
      <c r="CM174" s="107" t="str">
        <f>IF(ISBLANK(DATASHEET!CT162),"",DATASHEET!CT162)</f>
        <v/>
      </c>
      <c r="CN174" s="123" t="str">
        <f t="shared" si="158"/>
        <v/>
      </c>
      <c r="CO174" s="124">
        <f>IFERROR(INDEX(DATASHEET!$A$1:$GG$231,MATCH(L3VA!$A174,DATASHEET!$A$1:$A$231,0),MATCH(L3VA!CP$2,DATASHEET!$A$1:$GG$1,0)),"")</f>
        <v>0</v>
      </c>
      <c r="CP174" s="105" t="str">
        <f>IF(VLOOKUP(L3VA!$A174,DATASHEET!$A$2:$EW$231,92,FALSE)="","",VLOOKUP(L3VA!$A174,DATASHEET!$A$2:$EW$231,92,FALSE))</f>
        <v>JQ</v>
      </c>
      <c r="CQ174" s="105" t="str">
        <f t="shared" si="159"/>
        <v/>
      </c>
      <c r="CR174" s="106" t="str">
        <f>IF(ISBLANK(DATASHEET!CX162),"",DATASHEET!CX162)</f>
        <v/>
      </c>
      <c r="CS174" s="107" t="str">
        <f>IF(ISBLANK(DATASHEET!CY162),"",DATASHEET!CY162)</f>
        <v/>
      </c>
      <c r="CT174" s="123" t="str">
        <f t="shared" si="160"/>
        <v/>
      </c>
      <c r="CU174" s="124">
        <f>IFERROR(INDEX(DATASHEET!$A$1:$GG$231,MATCH(L3VA!$A174,DATASHEET!$A$1:$A$231,0),MATCH(L3VA!CV$2,DATASHEET!$A$1:$GG$1,0)),"")</f>
        <v>0</v>
      </c>
      <c r="CV174" s="105" t="str">
        <f>IF(VLOOKUP(L3VA!$A174,DATASHEET!$A$2:$EW$231,107,FALSE)="","",VLOOKUP(L3VA!$A174,DATASHEET!$A$2:$EW$231,107,FALSE))</f>
        <v/>
      </c>
      <c r="CW174" s="105" t="str">
        <f t="shared" si="161"/>
        <v/>
      </c>
      <c r="CX174" s="106" t="str">
        <f>IF(ISBLANK(DATASHEET!DC162),"",DATASHEET!DC162)</f>
        <v/>
      </c>
      <c r="CY174" s="107" t="str">
        <f>IF(ISBLANK(DATASHEET!DD162),"",DATASHEET!DD162)</f>
        <v/>
      </c>
      <c r="CZ174" s="123" t="str">
        <f t="shared" si="162"/>
        <v/>
      </c>
      <c r="DA174" s="124">
        <f>IFERROR(INDEX(DATASHEET!$A$1:$GG$231,MATCH(L3VA!$A174,DATASHEET!$A$1:$A$231,0),MATCH(L3VA!DB$2,DATASHEET!$A$1:$GG$1,0)),"")</f>
        <v>0</v>
      </c>
      <c r="DB174" s="105" t="str">
        <f>IF(VLOOKUP(L3VA!$A174,DATASHEET!$A$2:$EW$231,97,FALSE)="","",VLOOKUP(L3VA!$A174,DATASHEET!$A$2:$EW$231,97,FALSE))</f>
        <v/>
      </c>
      <c r="DC174" s="105" t="str">
        <f t="shared" si="163"/>
        <v/>
      </c>
      <c r="DD174" s="106" t="str">
        <f>IF(ISBLANK(DATASHEET!DH162),"",DATASHEET!DH162)</f>
        <v/>
      </c>
      <c r="DE174" s="107" t="str">
        <f>IF(ISBLANK(DATASHEET!DI162),"",DATASHEET!DI162)</f>
        <v/>
      </c>
      <c r="DF174" s="123" t="str">
        <f t="shared" si="164"/>
        <v/>
      </c>
      <c r="DG174" s="124">
        <f>IFERROR(INDEX(DATASHEET!$A$1:$GG$231,MATCH(L3VA!$A174,DATASHEET!$A$1:$A$231,0),MATCH(L3VA!DH$2,DATASHEET!$A$1:$GG$1,0)),"")</f>
        <v>0</v>
      </c>
      <c r="DH174" s="105" t="str">
        <f>IF(VLOOKUP(L3VA!$A174,DATASHEET!$A$2:$EW$231,102,FALSE)="","",VLOOKUP(L3VA!$A174,DATASHEET!$A$2:$EW$231,102,FALSE))</f>
        <v/>
      </c>
      <c r="DI174" s="105" t="str">
        <f t="shared" si="165"/>
        <v/>
      </c>
      <c r="DJ174" s="106" t="str">
        <f>IF(ISBLANK(DATASHEET!DM162),"",DATASHEET!DM162)</f>
        <v>MRO</v>
      </c>
      <c r="DK174" s="107" t="str">
        <f>IF(ISBLANK(DATASHEET!DN162),"",DATASHEET!DN162)</f>
        <v>12D-MA-7</v>
      </c>
      <c r="DL174" s="123" t="str">
        <f t="shared" si="166"/>
        <v/>
      </c>
      <c r="DM174" s="124">
        <f>IFERROR(INDEX(DATASHEET!$A$1:$GG$231,MATCH(L3VA!$A174,DATASHEET!$A$1:$A$231,0),MATCH(L3VA!DN$2,DATASHEET!$A$1:$GG$1,0)),"")</f>
        <v>0</v>
      </c>
      <c r="DN174" s="105" t="str">
        <f>IF(VLOOKUP(L3VA!$A174,DATASHEET!$A$2:$FW$231,112,FALSE)="","",VLOOKUP(L3VA!$A174,DATASHEET!$A$2:$FW$231,112,FALSE))</f>
        <v/>
      </c>
      <c r="DO174" s="105" t="str">
        <f t="shared" si="132"/>
        <v/>
      </c>
      <c r="DP174" s="106" t="str">
        <f>IF(ISBLANK(DATASHEET!DR162),"",DATASHEET!DR162)</f>
        <v/>
      </c>
      <c r="DQ174" s="107" t="str">
        <f>IF(ISBLANK(DATASHEET!DS162),"",DATASHEET!DS162)</f>
        <v/>
      </c>
      <c r="DR174" s="123" t="str">
        <f t="shared" si="167"/>
        <v/>
      </c>
      <c r="DS174" s="124">
        <f>IFERROR(INDEX(DATASHEET!$A$1:$GG$231,MATCH(L3VA!$A174,DATASHEET!$A$1:$A$231,0),MATCH(L3VA!DT$2,DATASHEET!$A$1:$GG$1,0)),"")</f>
        <v>0</v>
      </c>
      <c r="DT174" s="105" t="str">
        <f>IF(VLOOKUP(L3VA!$A174,DATASHEET!$A$2:$EW$231,117,FALSE)="","",VLOOKUP(L3VA!$A174,DATASHEET!$A$2:$EW$231,117,FALSE))</f>
        <v>MRO</v>
      </c>
      <c r="DU174" s="105" t="str">
        <f t="shared" si="168"/>
        <v/>
      </c>
      <c r="DV174" s="106" t="str">
        <f>IF(ISBLANK(DATASHEET!DW162),"",DATASHEET!DW162)</f>
        <v/>
      </c>
      <c r="DW174" s="107" t="str">
        <f>IF(ISBLANK(DATASHEET!DX162),"",DATASHEET!DX162)</f>
        <v/>
      </c>
      <c r="DX174" s="123" t="str">
        <f t="shared" si="169"/>
        <v/>
      </c>
      <c r="DY174" s="124" t="str">
        <f>IFERROR(INDEX(DATASHEET!$A$1:$GG$231,MATCH(L3VA!$A174,DATASHEET!$A$1:$A$231,0),MATCH(L3VA!DZ$2,DATASHEET!$A$1:$GG$1,0)),"")</f>
        <v/>
      </c>
      <c r="DZ174" s="105" t="str">
        <f>IF(VLOOKUP(L3VA!$A174,DATASHEET!$A$2:$EW$231,122,FALSE)="","",VLOOKUP(L3VA!$A174,DATASHEET!$A$2:$EW$231,122,FALSE))</f>
        <v/>
      </c>
      <c r="EA174" s="105" t="str">
        <f t="shared" si="170"/>
        <v/>
      </c>
      <c r="EB174" s="106" t="str">
        <f>IF(ISBLANK(DATASHEET!EB162),"",DATASHEET!EB162)</f>
        <v/>
      </c>
      <c r="EC174" s="107" t="str">
        <f>IF(ISBLANK(DATASHEET!EC162),"",DATASHEET!EC162)</f>
        <v/>
      </c>
      <c r="ED174" s="123" t="str">
        <f t="shared" si="171"/>
        <v/>
      </c>
      <c r="EE174" s="124">
        <f>IFERROR(INDEX(DATASHEET!$A$1:$GG$231,MATCH(L3VA!$A174,DATASHEET!$A$1:$A$231,0),MATCH(L3VA!EF$2,DATASHEET!$A$1:$GG$1,0)),"")</f>
        <v>0</v>
      </c>
      <c r="EF174" s="105" t="str">
        <f>IF(VLOOKUP(L3VA!$A174,DATASHEET!$A$2:$EW$231,127,FALSE)="","",VLOOKUP(L3VA!$A174,DATASHEET!$A$2:$EW$231,127,FALSE))</f>
        <v/>
      </c>
      <c r="EG174" s="105" t="str">
        <f t="shared" si="172"/>
        <v/>
      </c>
      <c r="EH174" s="106" t="str">
        <f>IF(ISBLANK(DATASHEET!EG162),"",DATASHEET!EG162)</f>
        <v>AR</v>
      </c>
      <c r="EI174" s="107" t="str">
        <f>IF(ISBLANK(DATASHEET!EH162),"",DATASHEET!EH162)</f>
        <v>12A-PH-9</v>
      </c>
      <c r="EJ174" s="123" t="str">
        <f t="shared" si="173"/>
        <v/>
      </c>
      <c r="EK174" s="124">
        <f>IFERROR(INDEX(DATASHEET!$A$1:$GG$231,MATCH(L3VA!$A174,DATASHEET!$A$1:$A$231,0),MATCH(L3VA!EL$2,DATASHEET!$A$1:$GG$1,0)),"")</f>
        <v>0</v>
      </c>
      <c r="EL174" s="105" t="str">
        <f>IF(VLOOKUP(L3VA!$A174,DATASHEET!$A$2:$EW$231,132,FALSE)="","",VLOOKUP(L3VA!$A174,DATASHEET!$A$2:$EW$231,132,FALSE))</f>
        <v/>
      </c>
      <c r="EM174" s="105" t="str">
        <f t="shared" si="174"/>
        <v/>
      </c>
      <c r="EN174" s="106" t="str">
        <f>IF(ISBLANK(DATASHEET!EL162),"",DATASHEET!EL162)</f>
        <v>MSA</v>
      </c>
      <c r="EO174" s="107" t="str">
        <f>IF(ISBLANK(DATASHEET!EM162),"",DATASHEET!EM162)</f>
        <v>12C-PO-8</v>
      </c>
      <c r="EP174" s="123" t="str">
        <f t="shared" si="175"/>
        <v/>
      </c>
      <c r="EQ174" s="124">
        <f>IFERROR(INDEX(DATASHEET!$A$1:$GG$231,MATCH(L3VA!$A174,DATASHEET!$A$1:$A$231,0),MATCH(L3VA!ER$2,DATASHEET!$A$1:$GG$1,0)),"")</f>
        <v>0</v>
      </c>
      <c r="ER174" s="105" t="str">
        <f>IF(VLOOKUP(L3VA!$A174,DATASHEET!$A$2:$EW$231,137,FALSE)="","",VLOOKUP(L3VA!$A174,DATASHEET!$A$2:$EW$231,137,FALSE))</f>
        <v>AR</v>
      </c>
      <c r="ES174" s="105" t="str">
        <f t="shared" si="176"/>
        <v/>
      </c>
      <c r="ET174" s="106" t="str">
        <f>IF(ISBLANK(DATASHEET!EQ162),"",DATASHEET!EQ162)</f>
        <v/>
      </c>
      <c r="EU174" s="107" t="str">
        <f>IF(ISBLANK(DATASHEET!ER162),"",DATASHEET!ER162)</f>
        <v/>
      </c>
      <c r="EV174" s="123" t="str">
        <f t="shared" si="177"/>
        <v/>
      </c>
      <c r="EW174" s="124">
        <f>IFERROR(INDEX(DATASHEET!$A$1:$GG$231,MATCH(L3VA!$A174,DATASHEET!$A$1:$A$231,0),MATCH(L3VA!EX$2,DATASHEET!$A$1:$GG$1,0)),"")</f>
        <v>0</v>
      </c>
      <c r="EX174" s="105" t="str">
        <f>IF(VLOOKUP(L3VA!$A174,DATASHEET!$A$2:$EW$231,142,FALSE)="","",VLOOKUP(L3VA!$A174,DATASHEET!$A$2:$EW$231,142,FALSE))</f>
        <v>MSA</v>
      </c>
      <c r="EY174" s="105" t="str">
        <f t="shared" si="178"/>
        <v/>
      </c>
      <c r="EZ174" s="106" t="str">
        <f>IF(ISBLANK(DATASHEET!EV162),"",DATASHEET!EV162)</f>
        <v/>
      </c>
      <c r="FA174" s="107" t="str">
        <f>IF(ISBLANK(DATASHEET!EW162),"",DATASHEET!EW162)</f>
        <v/>
      </c>
      <c r="FB174" s="123" t="str">
        <f t="shared" si="179"/>
        <v/>
      </c>
      <c r="FC174" s="124">
        <f>IFERROR(INDEX(DATASHEET!$A$1:$GG$231,MATCH(L3VA!$A174,DATASHEET!$A$1:$A$231,0),MATCH(L3VA!FD$2,DATASHEET!$A$1:$GG$1,0)),"")</f>
        <v>0</v>
      </c>
      <c r="FD174" s="105" t="str">
        <f>IF(VLOOKUP(L3VA!$A174,DATASHEET!$A$2:$FW$231,147,FALSE)="","",VLOOKUP(L3VA!$A174,DATASHEET!$A$2:$FW$231,147,FALSE))</f>
        <v/>
      </c>
      <c r="FE174" s="105" t="str">
        <f t="shared" si="180"/>
        <v/>
      </c>
      <c r="FF174" s="106" t="str">
        <f>IF(ISBLANK(DATASHEET!FA162),"",DATASHEET!FA162)</f>
        <v/>
      </c>
      <c r="FG174" s="107" t="str">
        <f>IF(ISBLANK(DATASHEET!FB162),"",DATASHEET!FB162)</f>
        <v/>
      </c>
    </row>
    <row r="175" spans="1:163" x14ac:dyDescent="0.25">
      <c r="A175" s="354">
        <f>DATASHEET!A163</f>
        <v>150816</v>
      </c>
      <c r="B175" s="42" t="str">
        <f>DATASHEET!B163</f>
        <v>PEARSON, James</v>
      </c>
      <c r="C175" s="109" t="str">
        <f>DATASHEET!C163</f>
        <v>12KD</v>
      </c>
      <c r="D175" s="110" t="str">
        <f>DATASHEET!D163</f>
        <v>M</v>
      </c>
      <c r="E175" s="110" t="str">
        <f>IFERROR(VLOOKUP(A175,'[5]Y12 Students'!$E$3:$I$271,5,FALSE),"")</f>
        <v>INTERNAL</v>
      </c>
      <c r="F175" s="110" t="str">
        <f>DATASHEET!E163</f>
        <v>N</v>
      </c>
      <c r="G175" s="110" t="str">
        <f>DATASHEET!F163</f>
        <v>White and Black African</v>
      </c>
      <c r="H175" s="110" t="str">
        <f>DATASHEET!G163</f>
        <v>N</v>
      </c>
      <c r="I175" s="110" t="str">
        <f>DATASHEET!H163</f>
        <v>N</v>
      </c>
      <c r="J175" s="111" t="str">
        <f>DATASHEET!J163</f>
        <v>2.5+ (D/C)</v>
      </c>
      <c r="K175" s="104" t="str">
        <f t="shared" si="129"/>
        <v/>
      </c>
      <c r="L175" s="104" t="str">
        <f t="shared" si="130"/>
        <v/>
      </c>
      <c r="M175" s="336" t="str">
        <f>IF(COUNT(L3VA!$N175,L3VA!$Z175,L3VA!$T175,L3VA!$AF175,L3VA!$AX175,L3VA!$AR175,L3VA!$BJ175,L3VA!$BD175,L3VA!$BP175,L3VA!#REF!,L3VA!$AL175,L3VA!$BV175,L3VA!$CH175,L3VA!$CZ175,L3VA!$CN175,L3VA!$DF175,L3VA!$CB175,L3VA!#REF!,L3VA!$DR175,L3VA!$DX175,L3VA!$ED175,L3VA!$EJ175,L3VA!$EP175,L3VA!$EV175,L3VA!$FB175,L3VA!$DL175)=0,"",AVERAGE(N175,Z175,T175,AF175,AL175,AX175,AR175,BJ175,BD175,BP175,BV175,CH175,CZ175,CN175,DF175,CB175,DR175,DX175,ED175,EJ175,EP175,EV175,FB175,DL175))</f>
        <v/>
      </c>
      <c r="N175" s="123" t="str">
        <f t="shared" si="133"/>
        <v/>
      </c>
      <c r="O175" s="124">
        <f>IFERROR(INDEX(DATASHEET!$A$1:$GG$231,MATCH(L3VA!$A175,DATASHEET!$A$1:$A$231,0),MATCH(L3VA!P$2,DATASHEET!$A$1:$GG$1,0)),"")</f>
        <v>0</v>
      </c>
      <c r="P175" s="105">
        <f>IF(VLOOKUP(L3VA!$A175,DATASHEET!$A$2:$EW$231,22,FALSE)="","",VLOOKUP(L3VA!$A175,DATASHEET!$A$2:$EW$231,22,FALSE))</f>
        <v>0</v>
      </c>
      <c r="Q175" s="105" t="str">
        <f t="shared" si="134"/>
        <v/>
      </c>
      <c r="R175" s="106" t="str">
        <f>IF(ISBLANK(DATASHEET!AF163),"",DATASHEET!AF163)</f>
        <v/>
      </c>
      <c r="S175" s="107" t="str">
        <f>IF(ISBLANK(DATASHEET!AG163),"",DATASHEET!AG163)</f>
        <v/>
      </c>
      <c r="T175" s="123" t="str">
        <f t="shared" si="135"/>
        <v/>
      </c>
      <c r="U175" s="124">
        <f>IFERROR(INDEX(DATASHEET!$A$1:$GG$231,MATCH(L3VA!$A175,DATASHEET!$A$1:$A$231,0),MATCH(L3VA!V$2,DATASHEET!$A$1:$GG$1,0)),"")</f>
        <v>0</v>
      </c>
      <c r="V175" s="105">
        <f>IF(VLOOKUP(L3VA!$A175,DATASHEET!$A$2:$EW$231,27,FALSE)="","",VLOOKUP(L3VA!$A175,DATASHEET!$A$2:$EW$231,27,FALSE))</f>
        <v>0</v>
      </c>
      <c r="W175" s="105" t="str">
        <f t="shared" si="136"/>
        <v/>
      </c>
      <c r="X175" s="106" t="str">
        <f>IF(ISBLANK(DATASHEET!AK163),"",DATASHEET!AK163)</f>
        <v/>
      </c>
      <c r="Y175" s="107" t="str">
        <f>IF(ISBLANK(DATASHEET!AL163),"",DATASHEET!AL163)</f>
        <v/>
      </c>
      <c r="Z175" s="123" t="str">
        <f t="shared" si="137"/>
        <v/>
      </c>
      <c r="AA175" s="124">
        <f>IFERROR(INDEX(DATASHEET!$A$1:$GG$231,MATCH(L3VA!$A175,DATASHEET!$A$1:$A$231,0),MATCH(L3VA!AB$2,DATASHEET!$A$1:$GG$1,0)),"")</f>
        <v>0</v>
      </c>
      <c r="AB175" s="105" t="str">
        <f>IF(VLOOKUP(L3VA!$A175,DATASHEET!$A$2:$EW$231,32,FALSE)="","",VLOOKUP(L3VA!$A175,DATASHEET!$A$2:$EW$231,32,FALSE))</f>
        <v/>
      </c>
      <c r="AC175" s="105" t="str">
        <f t="shared" si="138"/>
        <v/>
      </c>
      <c r="AD175" s="106" t="str">
        <f>IF(ISBLANK(DATASHEET!AP163),"",DATASHEET!AP163)</f>
        <v>ASM</v>
      </c>
      <c r="AE175" s="107" t="str">
        <f>IF(ISBLANK(DATASHEET!AQ163),"",DATASHEET!AQ163)</f>
        <v>12B-BE-2</v>
      </c>
      <c r="AF175" s="123" t="str">
        <f t="shared" si="139"/>
        <v/>
      </c>
      <c r="AG175" s="124">
        <f>IFERROR(INDEX(DATASHEET!$A$1:$GG$231,MATCH(L3VA!$A175,DATASHEET!$A$1:$A$231,0),MATCH(L3VA!AH$2,DATASHEET!$A$1:$GG$1,0)),"")</f>
        <v>0</v>
      </c>
      <c r="AH175" s="105" t="str">
        <f>IF(VLOOKUP(L3VA!$A175,DATASHEET!$A$2:$EW$231,37,FALSE)="","",VLOOKUP(L3VA!$A175,DATASHEET!$A$2:$EW$231,37,FALSE))</f>
        <v/>
      </c>
      <c r="AI175" s="105" t="str">
        <f t="shared" si="140"/>
        <v/>
      </c>
      <c r="AJ175" s="106" t="str">
        <f>IF(ISBLANK(DATASHEET!AU163),"",DATASHEET!AU163)</f>
        <v/>
      </c>
      <c r="AK175" s="107" t="str">
        <f>IF(ISBLANK(DATASHEET!AV163),"",DATASHEET!AV163)</f>
        <v/>
      </c>
      <c r="AL175" s="123" t="str">
        <f t="shared" si="141"/>
        <v/>
      </c>
      <c r="AM175" s="124">
        <f>IFERROR(INDEX(DATASHEET!$A$1:$GG$231,MATCH(L3VA!$A175,DATASHEET!$A$1:$A$231,0),MATCH(L3VA!AN$2,DATASHEET!$A$1:$GG$1,0)),"")</f>
        <v>0</v>
      </c>
      <c r="AN175" s="105" t="str">
        <f>IF(VLOOKUP(L3VA!$A175,DATASHEET!$A$2:$EW$231,42,FALSE)="","",VLOOKUP(L3VA!$A175,DATASHEET!$A$2:$EW$231,42,FALSE))</f>
        <v>ASM</v>
      </c>
      <c r="AO175" s="105" t="str">
        <f t="shared" si="142"/>
        <v/>
      </c>
      <c r="AP175" s="106" t="str">
        <f>IF(ISBLANK(DATASHEET!AZ163),"",DATASHEET!AZ163)</f>
        <v/>
      </c>
      <c r="AQ175" s="107" t="str">
        <f>IF(ISBLANK(DATASHEET!BA163),"",DATASHEET!BA163)</f>
        <v/>
      </c>
      <c r="AR175" s="123" t="str">
        <f t="shared" si="143"/>
        <v/>
      </c>
      <c r="AS175" s="124">
        <f>IFERROR(INDEX(DATASHEET!$A$1:$GG$231,MATCH(L3VA!$A175,DATASHEET!$A$1:$A$231,0),MATCH(L3VA!AT$2,DATASHEET!$A$1:$GG$1,0)),"")</f>
        <v>0</v>
      </c>
      <c r="AT175" s="105" t="str">
        <f>IF(VLOOKUP(L3VA!$A175,DATASHEET!$A$2:$EW$231,47,FALSE)="","",VLOOKUP(L3VA!$A175,DATASHEET!$A$2:$EW$231,47,FALSE))</f>
        <v/>
      </c>
      <c r="AU175" s="105" t="str">
        <f t="shared" si="144"/>
        <v/>
      </c>
      <c r="AV175" s="106" t="str">
        <f>IF(ISBLANK(DATASHEET!BE163),"",DATASHEET!BE163)</f>
        <v/>
      </c>
      <c r="AW175" s="107" t="str">
        <f>IF(ISBLANK(DATASHEET!BF163),"",DATASHEET!BF163)</f>
        <v/>
      </c>
      <c r="AX175" s="123" t="str">
        <f t="shared" si="145"/>
        <v/>
      </c>
      <c r="AY175" s="124">
        <f>IFERROR(INDEX(DATASHEET!$A$1:$GG$231,MATCH(L3VA!$A175,DATASHEET!$A$1:$A$231,0),MATCH(L3VA!AZ$2,DATASHEET!$A$1:$GG$1,0)),"")</f>
        <v>0</v>
      </c>
      <c r="AZ175" s="105" t="str">
        <f>IF(VLOOKUP(L3VA!$A175,DATASHEET!$A$2:$EW$231,52,FALSE)="","",VLOOKUP(L3VA!$A175,DATASHEET!$A$2:$EW$231,52,FALSE))</f>
        <v/>
      </c>
      <c r="BA175" s="105" t="str">
        <f t="shared" si="146"/>
        <v/>
      </c>
      <c r="BB175" s="106" t="str">
        <f>IF(ISBLANK(DATASHEET!BJ163),"",DATASHEET!BJ163)</f>
        <v/>
      </c>
      <c r="BC175" s="107" t="str">
        <f>IF(ISBLANK(DATASHEET!BK163),"",DATASHEET!BK163)</f>
        <v/>
      </c>
      <c r="BD175" s="123" t="str">
        <f t="shared" si="147"/>
        <v/>
      </c>
      <c r="BE175" s="124">
        <f>IFERROR(INDEX(DATASHEET!$A$1:$GG$231,MATCH(L3VA!$A175,DATASHEET!$A$1:$A$231,0),MATCH(L3VA!BF$2,DATASHEET!$A$1:$GG$1,0)),"")</f>
        <v>0</v>
      </c>
      <c r="BF175" s="105" t="str">
        <f>IF(VLOOKUP(L3VA!$A175,DATASHEET!$A$2:$EW$231,57,FALSE)="","",VLOOKUP(L3VA!$A175,DATASHEET!$A$2:$EW$231,57,FALSE))</f>
        <v/>
      </c>
      <c r="BG175" s="105" t="str">
        <f t="shared" si="148"/>
        <v/>
      </c>
      <c r="BH175" s="106" t="str">
        <f>IF(ISBLANK(DATASHEET!BO163),"",DATASHEET!BO163)</f>
        <v>DHO</v>
      </c>
      <c r="BI175" s="107" t="str">
        <f>IF(ISBLANK(DATASHEET!BP163),"",DATASHEET!BP163)</f>
        <v>12A-EC-4</v>
      </c>
      <c r="BJ175" s="123" t="str">
        <f t="shared" si="149"/>
        <v/>
      </c>
      <c r="BK175" s="124">
        <f>IFERROR(INDEX(DATASHEET!$A$1:$GG$231,MATCH(L3VA!$A175,DATASHEET!$A$1:$A$231,0),MATCH(L3VA!BL$2,DATASHEET!$A$1:$GG$1,0)),"")</f>
        <v>0</v>
      </c>
      <c r="BL175" s="105" t="str">
        <f>IF(VLOOKUP(L3VA!$A175,DATASHEET!$A$2:$EW$231,62,FALSE)="","",VLOOKUP(L3VA!$A175,DATASHEET!$A$2:$EW$231,62,FALSE))</f>
        <v/>
      </c>
      <c r="BM175" s="105" t="str">
        <f t="shared" si="150"/>
        <v/>
      </c>
      <c r="BN175" s="106" t="str">
        <f>IF(ISBLANK(DATASHEET!BT163),"",DATASHEET!BT163)</f>
        <v/>
      </c>
      <c r="BO175" s="107" t="str">
        <f>IF(ISBLANK(DATASHEET!BU163),"",DATASHEET!BU163)</f>
        <v/>
      </c>
      <c r="BP175" s="123" t="str">
        <f t="shared" si="151"/>
        <v/>
      </c>
      <c r="BQ175" s="124">
        <f>IFERROR(INDEX(DATASHEET!$A$1:$GG$231,MATCH(L3VA!$A175,DATASHEET!$A$1:$A$231,0),MATCH(L3VA!BR$2,DATASHEET!$A$1:$GG$1,0)),"")</f>
        <v>0</v>
      </c>
      <c r="BR175" s="105" t="str">
        <f>IF(VLOOKUP(L3VA!$A175,DATASHEET!$A$2:$EW$231,67,FALSE)="","",VLOOKUP(L3VA!$A175,DATASHEET!$A$2:$EW$231,67,FALSE))</f>
        <v>DHO</v>
      </c>
      <c r="BS175" s="105" t="str">
        <f t="shared" si="152"/>
        <v/>
      </c>
      <c r="BT175" s="106" t="str">
        <f>IF(ISBLANK(DATASHEET!BY163),"",DATASHEET!BY163)</f>
        <v/>
      </c>
      <c r="BU175" s="107" t="str">
        <f>IF(ISBLANK(DATASHEET!BZ163),"",DATASHEET!BZ163)</f>
        <v/>
      </c>
      <c r="BV175" s="123" t="str">
        <f t="shared" si="153"/>
        <v/>
      </c>
      <c r="BW175" s="124">
        <f>IFERROR(INDEX(DATASHEET!$A$1:$GG$231,MATCH(L3VA!$A175,DATASHEET!$A$1:$A$231,0),MATCH(L3VA!BX$2,DATASHEET!$A$1:$GG$1,0)),"")</f>
        <v>0</v>
      </c>
      <c r="BX175" s="105" t="str">
        <f>IF(VLOOKUP(L3VA!$A175,DATASHEET!$A$2:$EW$231,77,FALSE)="","",VLOOKUP(L3VA!$A175,DATASHEET!$A$2:$EW$231,77,FALSE))</f>
        <v/>
      </c>
      <c r="BY175" s="105" t="str">
        <f t="shared" si="154"/>
        <v/>
      </c>
      <c r="BZ175" s="106" t="str">
        <f>IF(ISBLANK(DATASHEET!CI163),"",DATASHEET!CI163)</f>
        <v/>
      </c>
      <c r="CA175" s="107" t="str">
        <f>IF(ISBLANK(DATASHEET!CJ163),"",DATASHEET!CJ163)</f>
        <v/>
      </c>
      <c r="CB175" s="123" t="str">
        <f t="shared" si="155"/>
        <v/>
      </c>
      <c r="CC175" s="124">
        <f>IFERROR(INDEX(DATASHEET!$A$1:$GG$231,MATCH(L3VA!$A175,DATASHEET!$A$1:$A$231,0),MATCH(L3VA!CD$2,DATASHEET!$A$1:$GG$1,0)),"")</f>
        <v>0</v>
      </c>
      <c r="CD175" s="105" t="str">
        <f>IF(VLOOKUP(L3VA!$A175,DATASHEET!$A$2:$EW$231,82,FALSE)="","",VLOOKUP(L3VA!$A175,DATASHEET!$A$2:$EW$231,82,FALSE))</f>
        <v>CR</v>
      </c>
      <c r="CE175" s="105" t="str">
        <f t="shared" si="156"/>
        <v/>
      </c>
      <c r="CF175" s="106" t="str">
        <f>IF(ISBLANK(DATASHEET!CN163),"",DATASHEET!CN163)</f>
        <v/>
      </c>
      <c r="CG175" s="107" t="str">
        <f>IF(ISBLANK(DATASHEET!CO163),"",DATASHEET!CO163)</f>
        <v/>
      </c>
      <c r="CH175" s="123" t="str">
        <f t="shared" si="157"/>
        <v/>
      </c>
      <c r="CI175" s="124">
        <f>IFERROR(INDEX(DATASHEET!$A$1:$GG$231,MATCH(L3VA!$A175,DATASHEET!$A$1:$A$231,0),MATCH(L3VA!CJ$2,DATASHEET!$A$1:$GG$1,0)),"")</f>
        <v>0</v>
      </c>
      <c r="CJ175" s="105" t="str">
        <f>IF(VLOOKUP(L3VA!$A175,DATASHEET!$A$2:$EW$231,87,FALSE)="","",VLOOKUP(L3VA!$A175,DATASHEET!$A$2:$EW$231,87,FALSE))</f>
        <v/>
      </c>
      <c r="CK175" s="105" t="str">
        <f t="shared" si="131"/>
        <v/>
      </c>
      <c r="CL175" s="106" t="str">
        <f>IF(ISBLANK(DATASHEET!CS163),"",DATASHEET!CS163)</f>
        <v/>
      </c>
      <c r="CM175" s="107" t="str">
        <f>IF(ISBLANK(DATASHEET!CT163),"",DATASHEET!CT163)</f>
        <v/>
      </c>
      <c r="CN175" s="123" t="str">
        <f t="shared" si="158"/>
        <v/>
      </c>
      <c r="CO175" s="124">
        <f>IFERROR(INDEX(DATASHEET!$A$1:$GG$231,MATCH(L3VA!$A175,DATASHEET!$A$1:$A$231,0),MATCH(L3VA!CP$2,DATASHEET!$A$1:$GG$1,0)),"")</f>
        <v>0</v>
      </c>
      <c r="CP175" s="105" t="str">
        <f>IF(VLOOKUP(L3VA!$A175,DATASHEET!$A$2:$EW$231,92,FALSE)="","",VLOOKUP(L3VA!$A175,DATASHEET!$A$2:$EW$231,92,FALSE))</f>
        <v/>
      </c>
      <c r="CQ175" s="105" t="str">
        <f t="shared" si="159"/>
        <v/>
      </c>
      <c r="CR175" s="106" t="str">
        <f>IF(ISBLANK(DATASHEET!CX163),"",DATASHEET!CX163)</f>
        <v/>
      </c>
      <c r="CS175" s="107" t="str">
        <f>IF(ISBLANK(DATASHEET!CY163),"",DATASHEET!CY163)</f>
        <v/>
      </c>
      <c r="CT175" s="123" t="str">
        <f t="shared" si="160"/>
        <v/>
      </c>
      <c r="CU175" s="124">
        <f>IFERROR(INDEX(DATASHEET!$A$1:$GG$231,MATCH(L3VA!$A175,DATASHEET!$A$1:$A$231,0),MATCH(L3VA!CV$2,DATASHEET!$A$1:$GG$1,0)),"")</f>
        <v>0</v>
      </c>
      <c r="CV175" s="105" t="str">
        <f>IF(VLOOKUP(L3VA!$A175,DATASHEET!$A$2:$EW$231,107,FALSE)="","",VLOOKUP(L3VA!$A175,DATASHEET!$A$2:$EW$231,107,FALSE))</f>
        <v/>
      </c>
      <c r="CW175" s="105" t="str">
        <f t="shared" si="161"/>
        <v/>
      </c>
      <c r="CX175" s="106" t="str">
        <f>IF(ISBLANK(DATASHEET!DC163),"",DATASHEET!DC163)</f>
        <v/>
      </c>
      <c r="CY175" s="107" t="str">
        <f>IF(ISBLANK(DATASHEET!DD163),"",DATASHEET!DD163)</f>
        <v/>
      </c>
      <c r="CZ175" s="123" t="str">
        <f t="shared" si="162"/>
        <v/>
      </c>
      <c r="DA175" s="124">
        <f>IFERROR(INDEX(DATASHEET!$A$1:$GG$231,MATCH(L3VA!$A175,DATASHEET!$A$1:$A$231,0),MATCH(L3VA!DB$2,DATASHEET!$A$1:$GG$1,0)),"")</f>
        <v>0</v>
      </c>
      <c r="DB175" s="105" t="str">
        <f>IF(VLOOKUP(L3VA!$A175,DATASHEET!$A$2:$EW$231,97,FALSE)="","",VLOOKUP(L3VA!$A175,DATASHEET!$A$2:$EW$231,97,FALSE))</f>
        <v/>
      </c>
      <c r="DC175" s="105" t="str">
        <f t="shared" si="163"/>
        <v/>
      </c>
      <c r="DD175" s="106" t="str">
        <f>IF(ISBLANK(DATASHEET!DH163),"",DATASHEET!DH163)</f>
        <v/>
      </c>
      <c r="DE175" s="107" t="str">
        <f>IF(ISBLANK(DATASHEET!DI163),"",DATASHEET!DI163)</f>
        <v/>
      </c>
      <c r="DF175" s="123" t="str">
        <f t="shared" si="164"/>
        <v/>
      </c>
      <c r="DG175" s="124">
        <f>IFERROR(INDEX(DATASHEET!$A$1:$GG$231,MATCH(L3VA!$A175,DATASHEET!$A$1:$A$231,0),MATCH(L3VA!DH$2,DATASHEET!$A$1:$GG$1,0)),"")</f>
        <v>0</v>
      </c>
      <c r="DH175" s="105" t="str">
        <f>IF(VLOOKUP(L3VA!$A175,DATASHEET!$A$2:$EW$231,102,FALSE)="","",VLOOKUP(L3VA!$A175,DATASHEET!$A$2:$EW$231,102,FALSE))</f>
        <v/>
      </c>
      <c r="DI175" s="105" t="str">
        <f t="shared" si="165"/>
        <v/>
      </c>
      <c r="DJ175" s="106" t="str">
        <f>IF(ISBLANK(DATASHEET!DM163),"",DATASHEET!DM163)</f>
        <v/>
      </c>
      <c r="DK175" s="107" t="str">
        <f>IF(ISBLANK(DATASHEET!DN163),"",DATASHEET!DN163)</f>
        <v/>
      </c>
      <c r="DL175" s="123" t="str">
        <f t="shared" si="166"/>
        <v/>
      </c>
      <c r="DM175" s="124">
        <f>IFERROR(INDEX(DATASHEET!$A$1:$GG$231,MATCH(L3VA!$A175,DATASHEET!$A$1:$A$231,0),MATCH(L3VA!DN$2,DATASHEET!$A$1:$GG$1,0)),"")</f>
        <v>0</v>
      </c>
      <c r="DN175" s="105" t="str">
        <f>IF(VLOOKUP(L3VA!$A175,DATASHEET!$A$2:$FW$231,112,FALSE)="","",VLOOKUP(L3VA!$A175,DATASHEET!$A$2:$FW$231,112,FALSE))</f>
        <v/>
      </c>
      <c r="DO175" s="105" t="str">
        <f t="shared" si="132"/>
        <v/>
      </c>
      <c r="DP175" s="106" t="str">
        <f>IF(ISBLANK(DATASHEET!DR163),"",DATASHEET!DR163)</f>
        <v/>
      </c>
      <c r="DQ175" s="107" t="str">
        <f>IF(ISBLANK(DATASHEET!DS163),"",DATASHEET!DS163)</f>
        <v/>
      </c>
      <c r="DR175" s="123" t="str">
        <f t="shared" si="167"/>
        <v/>
      </c>
      <c r="DS175" s="124">
        <f>IFERROR(INDEX(DATASHEET!$A$1:$GG$231,MATCH(L3VA!$A175,DATASHEET!$A$1:$A$231,0),MATCH(L3VA!DT$2,DATASHEET!$A$1:$GG$1,0)),"")</f>
        <v>0</v>
      </c>
      <c r="DT175" s="105" t="str">
        <f>IF(VLOOKUP(L3VA!$A175,DATASHEET!$A$2:$EW$231,117,FALSE)="","",VLOOKUP(L3VA!$A175,DATASHEET!$A$2:$EW$231,117,FALSE))</f>
        <v/>
      </c>
      <c r="DU175" s="105" t="str">
        <f t="shared" si="168"/>
        <v/>
      </c>
      <c r="DV175" s="106" t="str">
        <f>IF(ISBLANK(DATASHEET!DW163),"",DATASHEET!DW163)</f>
        <v/>
      </c>
      <c r="DW175" s="107" t="str">
        <f>IF(ISBLANK(DATASHEET!DX163),"",DATASHEET!DX163)</f>
        <v/>
      </c>
      <c r="DX175" s="123" t="str">
        <f t="shared" si="169"/>
        <v/>
      </c>
      <c r="DY175" s="124" t="str">
        <f>IFERROR(INDEX(DATASHEET!$A$1:$GG$231,MATCH(L3VA!$A175,DATASHEET!$A$1:$A$231,0),MATCH(L3VA!DZ$2,DATASHEET!$A$1:$GG$1,0)),"")</f>
        <v/>
      </c>
      <c r="DZ175" s="105" t="str">
        <f>IF(VLOOKUP(L3VA!$A175,DATASHEET!$A$2:$EW$231,122,FALSE)="","",VLOOKUP(L3VA!$A175,DATASHEET!$A$2:$EW$231,122,FALSE))</f>
        <v/>
      </c>
      <c r="EA175" s="105" t="str">
        <f t="shared" si="170"/>
        <v/>
      </c>
      <c r="EB175" s="106" t="str">
        <f>IF(ISBLANK(DATASHEET!EB163),"",DATASHEET!EB163)</f>
        <v/>
      </c>
      <c r="EC175" s="107" t="str">
        <f>IF(ISBLANK(DATASHEET!EC163),"",DATASHEET!EC163)</f>
        <v/>
      </c>
      <c r="ED175" s="123" t="str">
        <f t="shared" si="171"/>
        <v/>
      </c>
      <c r="EE175" s="124">
        <f>IFERROR(INDEX(DATASHEET!$A$1:$GG$231,MATCH(L3VA!$A175,DATASHEET!$A$1:$A$231,0),MATCH(L3VA!EF$2,DATASHEET!$A$1:$GG$1,0)),"")</f>
        <v>0</v>
      </c>
      <c r="EF175" s="105" t="str">
        <f>IF(VLOOKUP(L3VA!$A175,DATASHEET!$A$2:$EW$231,127,FALSE)="","",VLOOKUP(L3VA!$A175,DATASHEET!$A$2:$EW$231,127,FALSE))</f>
        <v/>
      </c>
      <c r="EG175" s="105" t="str">
        <f t="shared" si="172"/>
        <v/>
      </c>
      <c r="EH175" s="106" t="str">
        <f>IF(ISBLANK(DATASHEET!EG163),"",DATASHEET!EG163)</f>
        <v/>
      </c>
      <c r="EI175" s="107" t="str">
        <f>IF(ISBLANK(DATASHEET!EH163),"",DATASHEET!EH163)</f>
        <v/>
      </c>
      <c r="EJ175" s="123" t="str">
        <f t="shared" si="173"/>
        <v/>
      </c>
      <c r="EK175" s="124">
        <f>IFERROR(INDEX(DATASHEET!$A$1:$GG$231,MATCH(L3VA!$A175,DATASHEET!$A$1:$A$231,0),MATCH(L3VA!EL$2,DATASHEET!$A$1:$GG$1,0)),"")</f>
        <v>0</v>
      </c>
      <c r="EL175" s="105" t="str">
        <f>IF(VLOOKUP(L3VA!$A175,DATASHEET!$A$2:$EW$231,132,FALSE)="","",VLOOKUP(L3VA!$A175,DATASHEET!$A$2:$EW$231,132,FALSE))</f>
        <v/>
      </c>
      <c r="EM175" s="105" t="str">
        <f t="shared" si="174"/>
        <v/>
      </c>
      <c r="EN175" s="106" t="str">
        <f>IF(ISBLANK(DATASHEET!EL163),"",DATASHEET!EL163)</f>
        <v>MSA</v>
      </c>
      <c r="EO175" s="107" t="str">
        <f>IF(ISBLANK(DATASHEET!EM163),"",DATASHEET!EM163)</f>
        <v>12C-PO-8</v>
      </c>
      <c r="EP175" s="123" t="str">
        <f t="shared" si="175"/>
        <v/>
      </c>
      <c r="EQ175" s="124">
        <f>IFERROR(INDEX(DATASHEET!$A$1:$GG$231,MATCH(L3VA!$A175,DATASHEET!$A$1:$A$231,0),MATCH(L3VA!ER$2,DATASHEET!$A$1:$GG$1,0)),"")</f>
        <v>0</v>
      </c>
      <c r="ER175" s="105" t="str">
        <f>IF(VLOOKUP(L3VA!$A175,DATASHEET!$A$2:$EW$231,137,FALSE)="","",VLOOKUP(L3VA!$A175,DATASHEET!$A$2:$EW$231,137,FALSE))</f>
        <v/>
      </c>
      <c r="ES175" s="105" t="str">
        <f t="shared" si="176"/>
        <v/>
      </c>
      <c r="ET175" s="106" t="str">
        <f>IF(ISBLANK(DATASHEET!EQ163),"",DATASHEET!EQ163)</f>
        <v/>
      </c>
      <c r="EU175" s="107" t="str">
        <f>IF(ISBLANK(DATASHEET!ER163),"",DATASHEET!ER163)</f>
        <v/>
      </c>
      <c r="EV175" s="123" t="str">
        <f t="shared" si="177"/>
        <v/>
      </c>
      <c r="EW175" s="124">
        <f>IFERROR(INDEX(DATASHEET!$A$1:$GG$231,MATCH(L3VA!$A175,DATASHEET!$A$1:$A$231,0),MATCH(L3VA!EX$2,DATASHEET!$A$1:$GG$1,0)),"")</f>
        <v>0</v>
      </c>
      <c r="EX175" s="105" t="str">
        <f>IF(VLOOKUP(L3VA!$A175,DATASHEET!$A$2:$EW$231,142,FALSE)="","",VLOOKUP(L3VA!$A175,DATASHEET!$A$2:$EW$231,142,FALSE))</f>
        <v>MSA</v>
      </c>
      <c r="EY175" s="105" t="str">
        <f t="shared" si="178"/>
        <v/>
      </c>
      <c r="EZ175" s="106" t="str">
        <f>IF(ISBLANK(DATASHEET!EV163),"",DATASHEET!EV163)</f>
        <v/>
      </c>
      <c r="FA175" s="107" t="str">
        <f>IF(ISBLANK(DATASHEET!EW163),"",DATASHEET!EW163)</f>
        <v/>
      </c>
      <c r="FB175" s="123" t="str">
        <f t="shared" si="179"/>
        <v/>
      </c>
      <c r="FC175" s="124">
        <f>IFERROR(INDEX(DATASHEET!$A$1:$GG$231,MATCH(L3VA!$A175,DATASHEET!$A$1:$A$231,0),MATCH(L3VA!FD$2,DATASHEET!$A$1:$GG$1,0)),"")</f>
        <v>0</v>
      </c>
      <c r="FD175" s="105" t="str">
        <f>IF(VLOOKUP(L3VA!$A175,DATASHEET!$A$2:$FW$231,147,FALSE)="","",VLOOKUP(L3VA!$A175,DATASHEET!$A$2:$FW$231,147,FALSE))</f>
        <v/>
      </c>
      <c r="FE175" s="105" t="str">
        <f t="shared" si="180"/>
        <v/>
      </c>
      <c r="FF175" s="106" t="str">
        <f>IF(ISBLANK(DATASHEET!FA163),"",DATASHEET!FA163)</f>
        <v/>
      </c>
      <c r="FG175" s="107" t="str">
        <f>IF(ISBLANK(DATASHEET!FB163),"",DATASHEET!FB163)</f>
        <v/>
      </c>
    </row>
    <row r="176" spans="1:163" x14ac:dyDescent="0.25">
      <c r="A176" s="354">
        <f>DATASHEET!A164</f>
        <v>150911</v>
      </c>
      <c r="B176" s="42" t="str">
        <f>DATASHEET!B164</f>
        <v>PENDER, Patrick</v>
      </c>
      <c r="C176" s="109" t="str">
        <f>DATASHEET!C164</f>
        <v>12SG</v>
      </c>
      <c r="D176" s="110" t="str">
        <f>DATASHEET!D164</f>
        <v>M</v>
      </c>
      <c r="E176" s="110" t="str">
        <f>IFERROR(VLOOKUP(A176,'[5]Y12 Students'!$E$3:$I$271,5,FALSE),"")</f>
        <v>INTERNAL</v>
      </c>
      <c r="F176" s="110" t="str">
        <f>DATASHEET!E164</f>
        <v>N</v>
      </c>
      <c r="G176" s="110" t="str">
        <f>DATASHEET!F164</f>
        <v>White - British</v>
      </c>
      <c r="H176" s="110" t="str">
        <f>DATASHEET!G164</f>
        <v>N</v>
      </c>
      <c r="I176" s="110" t="str">
        <f>DATASHEET!H164</f>
        <v>N</v>
      </c>
      <c r="J176" s="111" t="str">
        <f>DATASHEET!J164</f>
        <v>6.25+ (B/A)</v>
      </c>
      <c r="K176" s="104" t="str">
        <f t="shared" si="129"/>
        <v/>
      </c>
      <c r="L176" s="104" t="str">
        <f t="shared" si="130"/>
        <v/>
      </c>
      <c r="M176" s="336" t="str">
        <f>IF(COUNT(L3VA!$N176,L3VA!$Z176,L3VA!$T176,L3VA!$AF176,L3VA!$AX176,L3VA!$AR176,L3VA!$BJ176,L3VA!$BD176,L3VA!$BP176,L3VA!#REF!,L3VA!$AL176,L3VA!$BV176,L3VA!$CH176,L3VA!$CZ176,L3VA!$CN176,L3VA!$DF176,L3VA!$CB176,L3VA!#REF!,L3VA!$DR176,L3VA!$DX176,L3VA!$ED176,L3VA!$EJ176,L3VA!$EP176,L3VA!$EV176,L3VA!$FB176,L3VA!$DL176)=0,"",AVERAGE(N176,Z176,T176,AF176,AL176,AX176,AR176,BJ176,BD176,BP176,BV176,CH176,CZ176,CN176,DF176,CB176,DR176,DX176,ED176,EJ176,EP176,EV176,FB176,DL176))</f>
        <v/>
      </c>
      <c r="N176" s="123" t="str">
        <f t="shared" si="133"/>
        <v/>
      </c>
      <c r="O176" s="124">
        <f>IFERROR(INDEX(DATASHEET!$A$1:$GG$231,MATCH(L3VA!$A176,DATASHEET!$A$1:$A$231,0),MATCH(L3VA!P$2,DATASHEET!$A$1:$GG$1,0)),"")</f>
        <v>0</v>
      </c>
      <c r="P176" s="105">
        <f>IF(VLOOKUP(L3VA!$A176,DATASHEET!$A$2:$EW$231,22,FALSE)="","",VLOOKUP(L3VA!$A176,DATASHEET!$A$2:$EW$231,22,FALSE))</f>
        <v>0</v>
      </c>
      <c r="Q176" s="105" t="str">
        <f t="shared" si="134"/>
        <v/>
      </c>
      <c r="R176" s="106" t="str">
        <f>IF(ISBLANK(DATASHEET!AF164),"",DATASHEET!AF164)</f>
        <v/>
      </c>
      <c r="S176" s="107" t="str">
        <f>IF(ISBLANK(DATASHEET!AG164),"",DATASHEET!AG164)</f>
        <v/>
      </c>
      <c r="T176" s="123" t="str">
        <f t="shared" si="135"/>
        <v/>
      </c>
      <c r="U176" s="124">
        <f>IFERROR(INDEX(DATASHEET!$A$1:$GG$231,MATCH(L3VA!$A176,DATASHEET!$A$1:$A$231,0),MATCH(L3VA!V$2,DATASHEET!$A$1:$GG$1,0)),"")</f>
        <v>0</v>
      </c>
      <c r="V176" s="105">
        <f>IF(VLOOKUP(L3VA!$A176,DATASHEET!$A$2:$EW$231,27,FALSE)="","",VLOOKUP(L3VA!$A176,DATASHEET!$A$2:$EW$231,27,FALSE))</f>
        <v>0</v>
      </c>
      <c r="W176" s="105" t="str">
        <f t="shared" si="136"/>
        <v/>
      </c>
      <c r="X176" s="106" t="str">
        <f>IF(ISBLANK(DATASHEET!AK164),"",DATASHEET!AK164)</f>
        <v/>
      </c>
      <c r="Y176" s="107" t="str">
        <f>IF(ISBLANK(DATASHEET!AL164),"",DATASHEET!AL164)</f>
        <v/>
      </c>
      <c r="Z176" s="123" t="str">
        <f t="shared" si="137"/>
        <v/>
      </c>
      <c r="AA176" s="124">
        <f>IFERROR(INDEX(DATASHEET!$A$1:$GG$231,MATCH(L3VA!$A176,DATASHEET!$A$1:$A$231,0),MATCH(L3VA!AB$2,DATASHEET!$A$1:$GG$1,0)),"")</f>
        <v>0</v>
      </c>
      <c r="AB176" s="105" t="str">
        <f>IF(VLOOKUP(L3VA!$A176,DATASHEET!$A$2:$EW$231,32,FALSE)="","",VLOOKUP(L3VA!$A176,DATASHEET!$A$2:$EW$231,32,FALSE))</f>
        <v/>
      </c>
      <c r="AC176" s="105" t="str">
        <f t="shared" si="138"/>
        <v/>
      </c>
      <c r="AD176" s="106" t="str">
        <f>IF(ISBLANK(DATASHEET!AP164),"",DATASHEET!AP164)</f>
        <v/>
      </c>
      <c r="AE176" s="107" t="str">
        <f>IF(ISBLANK(DATASHEET!AQ164),"",DATASHEET!AQ164)</f>
        <v/>
      </c>
      <c r="AF176" s="123" t="str">
        <f t="shared" si="139"/>
        <v/>
      </c>
      <c r="AG176" s="124">
        <f>IFERROR(INDEX(DATASHEET!$A$1:$GG$231,MATCH(L3VA!$A176,DATASHEET!$A$1:$A$231,0),MATCH(L3VA!AH$2,DATASHEET!$A$1:$GG$1,0)),"")</f>
        <v>0</v>
      </c>
      <c r="AH176" s="105" t="str">
        <f>IF(VLOOKUP(L3VA!$A176,DATASHEET!$A$2:$EW$231,37,FALSE)="","",VLOOKUP(L3VA!$A176,DATASHEET!$A$2:$EW$231,37,FALSE))</f>
        <v/>
      </c>
      <c r="AI176" s="105" t="str">
        <f t="shared" si="140"/>
        <v/>
      </c>
      <c r="AJ176" s="106" t="str">
        <f>IF(ISBLANK(DATASHEET!AU164),"",DATASHEET!AU164)</f>
        <v/>
      </c>
      <c r="AK176" s="107" t="str">
        <f>IF(ISBLANK(DATASHEET!AV164),"",DATASHEET!AV164)</f>
        <v/>
      </c>
      <c r="AL176" s="123" t="str">
        <f t="shared" si="141"/>
        <v/>
      </c>
      <c r="AM176" s="124">
        <f>IFERROR(INDEX(DATASHEET!$A$1:$GG$231,MATCH(L3VA!$A176,DATASHEET!$A$1:$A$231,0),MATCH(L3VA!AN$2,DATASHEET!$A$1:$GG$1,0)),"")</f>
        <v>0</v>
      </c>
      <c r="AN176" s="105" t="str">
        <f>IF(VLOOKUP(L3VA!$A176,DATASHEET!$A$2:$EW$231,42,FALSE)="","",VLOOKUP(L3VA!$A176,DATASHEET!$A$2:$EW$231,42,FALSE))</f>
        <v/>
      </c>
      <c r="AO176" s="105" t="str">
        <f t="shared" si="142"/>
        <v/>
      </c>
      <c r="AP176" s="106" t="str">
        <f>IF(ISBLANK(DATASHEET!AZ164),"",DATASHEET!AZ164)</f>
        <v/>
      </c>
      <c r="AQ176" s="107" t="str">
        <f>IF(ISBLANK(DATASHEET!BA164),"",DATASHEET!BA164)</f>
        <v/>
      </c>
      <c r="AR176" s="123" t="str">
        <f t="shared" si="143"/>
        <v/>
      </c>
      <c r="AS176" s="124">
        <f>IFERROR(INDEX(DATASHEET!$A$1:$GG$231,MATCH(L3VA!$A176,DATASHEET!$A$1:$A$231,0),MATCH(L3VA!AT$2,DATASHEET!$A$1:$GG$1,0)),"")</f>
        <v>0</v>
      </c>
      <c r="AT176" s="105" t="str">
        <f>IF(VLOOKUP(L3VA!$A176,DATASHEET!$A$2:$EW$231,47,FALSE)="","",VLOOKUP(L3VA!$A176,DATASHEET!$A$2:$EW$231,47,FALSE))</f>
        <v/>
      </c>
      <c r="AU176" s="105" t="str">
        <f t="shared" si="144"/>
        <v/>
      </c>
      <c r="AV176" s="106" t="str">
        <f>IF(ISBLANK(DATASHEET!BE164),"",DATASHEET!BE164)</f>
        <v/>
      </c>
      <c r="AW176" s="107" t="str">
        <f>IF(ISBLANK(DATASHEET!BF164),"",DATASHEET!BF164)</f>
        <v/>
      </c>
      <c r="AX176" s="123" t="str">
        <f t="shared" si="145"/>
        <v/>
      </c>
      <c r="AY176" s="124">
        <f>IFERROR(INDEX(DATASHEET!$A$1:$GG$231,MATCH(L3VA!$A176,DATASHEET!$A$1:$A$231,0),MATCH(L3VA!AZ$2,DATASHEET!$A$1:$GG$1,0)),"")</f>
        <v>0</v>
      </c>
      <c r="AZ176" s="105" t="str">
        <f>IF(VLOOKUP(L3VA!$A176,DATASHEET!$A$2:$EW$231,52,FALSE)="","",VLOOKUP(L3VA!$A176,DATASHEET!$A$2:$EW$231,52,FALSE))</f>
        <v/>
      </c>
      <c r="BA176" s="105" t="str">
        <f t="shared" si="146"/>
        <v/>
      </c>
      <c r="BB176" s="106" t="str">
        <f>IF(ISBLANK(DATASHEET!BJ164),"",DATASHEET!BJ164)</f>
        <v/>
      </c>
      <c r="BC176" s="107" t="str">
        <f>IF(ISBLANK(DATASHEET!BK164),"",DATASHEET!BK164)</f>
        <v/>
      </c>
      <c r="BD176" s="123" t="str">
        <f t="shared" si="147"/>
        <v/>
      </c>
      <c r="BE176" s="124">
        <f>IFERROR(INDEX(DATASHEET!$A$1:$GG$231,MATCH(L3VA!$A176,DATASHEET!$A$1:$A$231,0),MATCH(L3VA!BF$2,DATASHEET!$A$1:$GG$1,0)),"")</f>
        <v>0</v>
      </c>
      <c r="BF176" s="105" t="str">
        <f>IF(VLOOKUP(L3VA!$A176,DATASHEET!$A$2:$EW$231,57,FALSE)="","",VLOOKUP(L3VA!$A176,DATASHEET!$A$2:$EW$231,57,FALSE))</f>
        <v/>
      </c>
      <c r="BG176" s="105" t="str">
        <f t="shared" si="148"/>
        <v/>
      </c>
      <c r="BH176" s="106" t="str">
        <f>IF(ISBLANK(DATASHEET!BO164),"",DATASHEET!BO164)</f>
        <v>DHO</v>
      </c>
      <c r="BI176" s="107" t="str">
        <f>IF(ISBLANK(DATASHEET!BP164),"",DATASHEET!BP164)</f>
        <v>12A-EC-4</v>
      </c>
      <c r="BJ176" s="123" t="str">
        <f t="shared" si="149"/>
        <v/>
      </c>
      <c r="BK176" s="124">
        <f>IFERROR(INDEX(DATASHEET!$A$1:$GG$231,MATCH(L3VA!$A176,DATASHEET!$A$1:$A$231,0),MATCH(L3VA!BL$2,DATASHEET!$A$1:$GG$1,0)),"")</f>
        <v>0</v>
      </c>
      <c r="BL176" s="105" t="str">
        <f>IF(VLOOKUP(L3VA!$A176,DATASHEET!$A$2:$EW$231,62,FALSE)="","",VLOOKUP(L3VA!$A176,DATASHEET!$A$2:$EW$231,62,FALSE))</f>
        <v/>
      </c>
      <c r="BM176" s="105" t="str">
        <f t="shared" si="150"/>
        <v/>
      </c>
      <c r="BN176" s="106" t="str">
        <f>IF(ISBLANK(DATASHEET!BT164),"",DATASHEET!BT164)</f>
        <v/>
      </c>
      <c r="BO176" s="107" t="str">
        <f>IF(ISBLANK(DATASHEET!BU164),"",DATASHEET!BU164)</f>
        <v/>
      </c>
      <c r="BP176" s="123" t="str">
        <f t="shared" si="151"/>
        <v/>
      </c>
      <c r="BQ176" s="124">
        <f>IFERROR(INDEX(DATASHEET!$A$1:$GG$231,MATCH(L3VA!$A176,DATASHEET!$A$1:$A$231,0),MATCH(L3VA!BR$2,DATASHEET!$A$1:$GG$1,0)),"")</f>
        <v>0</v>
      </c>
      <c r="BR176" s="105" t="str">
        <f>IF(VLOOKUP(L3VA!$A176,DATASHEET!$A$2:$EW$231,67,FALSE)="","",VLOOKUP(L3VA!$A176,DATASHEET!$A$2:$EW$231,67,FALSE))</f>
        <v>DHO</v>
      </c>
      <c r="BS176" s="105" t="str">
        <f t="shared" si="152"/>
        <v/>
      </c>
      <c r="BT176" s="106" t="str">
        <f>IF(ISBLANK(DATASHEET!BY164),"",DATASHEET!BY164)</f>
        <v/>
      </c>
      <c r="BU176" s="107" t="str">
        <f>IF(ISBLANK(DATASHEET!BZ164),"",DATASHEET!BZ164)</f>
        <v/>
      </c>
      <c r="BV176" s="123" t="str">
        <f t="shared" si="153"/>
        <v/>
      </c>
      <c r="BW176" s="124">
        <f>IFERROR(INDEX(DATASHEET!$A$1:$GG$231,MATCH(L3VA!$A176,DATASHEET!$A$1:$A$231,0),MATCH(L3VA!BX$2,DATASHEET!$A$1:$GG$1,0)),"")</f>
        <v>0</v>
      </c>
      <c r="BX176" s="105" t="str">
        <f>IF(VLOOKUP(L3VA!$A176,DATASHEET!$A$2:$EW$231,77,FALSE)="","",VLOOKUP(L3VA!$A176,DATASHEET!$A$2:$EW$231,77,FALSE))</f>
        <v/>
      </c>
      <c r="BY176" s="105" t="str">
        <f t="shared" si="154"/>
        <v/>
      </c>
      <c r="BZ176" s="106" t="str">
        <f>IF(ISBLANK(DATASHEET!CI164),"",DATASHEET!CI164)</f>
        <v/>
      </c>
      <c r="CA176" s="107" t="str">
        <f>IF(ISBLANK(DATASHEET!CJ164),"",DATASHEET!CJ164)</f>
        <v/>
      </c>
      <c r="CB176" s="123" t="str">
        <f t="shared" si="155"/>
        <v/>
      </c>
      <c r="CC176" s="124">
        <f>IFERROR(INDEX(DATASHEET!$A$1:$GG$231,MATCH(L3VA!$A176,DATASHEET!$A$1:$A$231,0),MATCH(L3VA!CD$2,DATASHEET!$A$1:$GG$1,0)),"")</f>
        <v>0</v>
      </c>
      <c r="CD176" s="105" t="str">
        <f>IF(VLOOKUP(L3VA!$A176,DATASHEET!$A$2:$EW$231,82,FALSE)="","",VLOOKUP(L3VA!$A176,DATASHEET!$A$2:$EW$231,82,FALSE))</f>
        <v>FG</v>
      </c>
      <c r="CE176" s="105" t="str">
        <f t="shared" si="156"/>
        <v/>
      </c>
      <c r="CF176" s="106" t="str">
        <f>IF(ISBLANK(DATASHEET!CN164),"",DATASHEET!CN164)</f>
        <v/>
      </c>
      <c r="CG176" s="107" t="str">
        <f>IF(ISBLANK(DATASHEET!CO164),"",DATASHEET!CO164)</f>
        <v/>
      </c>
      <c r="CH176" s="123" t="str">
        <f t="shared" si="157"/>
        <v/>
      </c>
      <c r="CI176" s="124">
        <f>IFERROR(INDEX(DATASHEET!$A$1:$GG$231,MATCH(L3VA!$A176,DATASHEET!$A$1:$A$231,0),MATCH(L3VA!CJ$2,DATASHEET!$A$1:$GG$1,0)),"")</f>
        <v>0</v>
      </c>
      <c r="CJ176" s="105" t="str">
        <f>IF(VLOOKUP(L3VA!$A176,DATASHEET!$A$2:$EW$231,87,FALSE)="","",VLOOKUP(L3VA!$A176,DATASHEET!$A$2:$EW$231,87,FALSE))</f>
        <v/>
      </c>
      <c r="CK176" s="105" t="str">
        <f t="shared" si="131"/>
        <v/>
      </c>
      <c r="CL176" s="106" t="str">
        <f>IF(ISBLANK(DATASHEET!CS164),"",DATASHEET!CS164)</f>
        <v/>
      </c>
      <c r="CM176" s="107" t="str">
        <f>IF(ISBLANK(DATASHEET!CT164),"",DATASHEET!CT164)</f>
        <v/>
      </c>
      <c r="CN176" s="123" t="str">
        <f t="shared" si="158"/>
        <v/>
      </c>
      <c r="CO176" s="124">
        <f>IFERROR(INDEX(DATASHEET!$A$1:$GG$231,MATCH(L3VA!$A176,DATASHEET!$A$1:$A$231,0),MATCH(L3VA!CP$2,DATASHEET!$A$1:$GG$1,0)),"")</f>
        <v>0</v>
      </c>
      <c r="CP176" s="105" t="str">
        <f>IF(VLOOKUP(L3VA!$A176,DATASHEET!$A$2:$EW$231,92,FALSE)="","",VLOOKUP(L3VA!$A176,DATASHEET!$A$2:$EW$231,92,FALSE))</f>
        <v/>
      </c>
      <c r="CQ176" s="105" t="str">
        <f t="shared" si="159"/>
        <v/>
      </c>
      <c r="CR176" s="106" t="str">
        <f>IF(ISBLANK(DATASHEET!CX164),"",DATASHEET!CX164)</f>
        <v/>
      </c>
      <c r="CS176" s="107" t="str">
        <f>IF(ISBLANK(DATASHEET!CY164),"",DATASHEET!CY164)</f>
        <v/>
      </c>
      <c r="CT176" s="123" t="str">
        <f t="shared" si="160"/>
        <v/>
      </c>
      <c r="CU176" s="124">
        <f>IFERROR(INDEX(DATASHEET!$A$1:$GG$231,MATCH(L3VA!$A176,DATASHEET!$A$1:$A$231,0),MATCH(L3VA!CV$2,DATASHEET!$A$1:$GG$1,0)),"")</f>
        <v>0</v>
      </c>
      <c r="CV176" s="105" t="str">
        <f>IF(VLOOKUP(L3VA!$A176,DATASHEET!$A$2:$EW$231,107,FALSE)="","",VLOOKUP(L3VA!$A176,DATASHEET!$A$2:$EW$231,107,FALSE))</f>
        <v/>
      </c>
      <c r="CW176" s="105" t="str">
        <f t="shared" si="161"/>
        <v/>
      </c>
      <c r="CX176" s="106" t="str">
        <f>IF(ISBLANK(DATASHEET!DC164),"",DATASHEET!DC164)</f>
        <v/>
      </c>
      <c r="CY176" s="107" t="str">
        <f>IF(ISBLANK(DATASHEET!DD164),"",DATASHEET!DD164)</f>
        <v/>
      </c>
      <c r="CZ176" s="123" t="str">
        <f t="shared" si="162"/>
        <v/>
      </c>
      <c r="DA176" s="124">
        <f>IFERROR(INDEX(DATASHEET!$A$1:$GG$231,MATCH(L3VA!$A176,DATASHEET!$A$1:$A$231,0),MATCH(L3VA!DB$2,DATASHEET!$A$1:$GG$1,0)),"")</f>
        <v>0</v>
      </c>
      <c r="DB176" s="105" t="str">
        <f>IF(VLOOKUP(L3VA!$A176,DATASHEET!$A$2:$EW$231,97,FALSE)="","",VLOOKUP(L3VA!$A176,DATASHEET!$A$2:$EW$231,97,FALSE))</f>
        <v/>
      </c>
      <c r="DC176" s="105" t="str">
        <f t="shared" si="163"/>
        <v/>
      </c>
      <c r="DD176" s="106" t="str">
        <f>IF(ISBLANK(DATASHEET!DH164),"",DATASHEET!DH164)</f>
        <v/>
      </c>
      <c r="DE176" s="107" t="str">
        <f>IF(ISBLANK(DATASHEET!DI164),"",DATASHEET!DI164)</f>
        <v/>
      </c>
      <c r="DF176" s="123" t="str">
        <f t="shared" si="164"/>
        <v/>
      </c>
      <c r="DG176" s="124">
        <f>IFERROR(INDEX(DATASHEET!$A$1:$GG$231,MATCH(L3VA!$A176,DATASHEET!$A$1:$A$231,0),MATCH(L3VA!DH$2,DATASHEET!$A$1:$GG$1,0)),"")</f>
        <v>0</v>
      </c>
      <c r="DH176" s="105" t="str">
        <f>IF(VLOOKUP(L3VA!$A176,DATASHEET!$A$2:$EW$231,102,FALSE)="","",VLOOKUP(L3VA!$A176,DATASHEET!$A$2:$EW$231,102,FALSE))</f>
        <v/>
      </c>
      <c r="DI176" s="105" t="str">
        <f t="shared" si="165"/>
        <v/>
      </c>
      <c r="DJ176" s="106" t="str">
        <f>IF(ISBLANK(DATASHEET!DM164),"",DATASHEET!DM164)</f>
        <v>JQ</v>
      </c>
      <c r="DK176" s="107" t="str">
        <f>IF(ISBLANK(DATASHEET!DN164),"",DATASHEET!DN164)</f>
        <v>12B-MA-5</v>
      </c>
      <c r="DL176" s="123" t="str">
        <f t="shared" si="166"/>
        <v/>
      </c>
      <c r="DM176" s="124">
        <f>IFERROR(INDEX(DATASHEET!$A$1:$GG$231,MATCH(L3VA!$A176,DATASHEET!$A$1:$A$231,0),MATCH(L3VA!DN$2,DATASHEET!$A$1:$GG$1,0)),"")</f>
        <v>0</v>
      </c>
      <c r="DN176" s="105" t="str">
        <f>IF(VLOOKUP(L3VA!$A176,DATASHEET!$A$2:$FW$231,112,FALSE)="","",VLOOKUP(L3VA!$A176,DATASHEET!$A$2:$FW$231,112,FALSE))</f>
        <v/>
      </c>
      <c r="DO176" s="105" t="str">
        <f t="shared" si="132"/>
        <v/>
      </c>
      <c r="DP176" s="106" t="str">
        <f>IF(ISBLANK(DATASHEET!DR164),"",DATASHEET!DR164)</f>
        <v/>
      </c>
      <c r="DQ176" s="107" t="str">
        <f>IF(ISBLANK(DATASHEET!DS164),"",DATASHEET!DS164)</f>
        <v/>
      </c>
      <c r="DR176" s="123" t="str">
        <f t="shared" si="167"/>
        <v/>
      </c>
      <c r="DS176" s="124">
        <f>IFERROR(INDEX(DATASHEET!$A$1:$GG$231,MATCH(L3VA!$A176,DATASHEET!$A$1:$A$231,0),MATCH(L3VA!DT$2,DATASHEET!$A$1:$GG$1,0)),"")</f>
        <v>0</v>
      </c>
      <c r="DT176" s="105" t="str">
        <f>IF(VLOOKUP(L3VA!$A176,DATASHEET!$A$2:$EW$231,117,FALSE)="","",VLOOKUP(L3VA!$A176,DATASHEET!$A$2:$EW$231,117,FALSE))</f>
        <v>JQ</v>
      </c>
      <c r="DU176" s="105" t="str">
        <f t="shared" si="168"/>
        <v/>
      </c>
      <c r="DV176" s="106" t="str">
        <f>IF(ISBLANK(DATASHEET!DW164),"",DATASHEET!DW164)</f>
        <v/>
      </c>
      <c r="DW176" s="107" t="str">
        <f>IF(ISBLANK(DATASHEET!DX164),"",DATASHEET!DX164)</f>
        <v/>
      </c>
      <c r="DX176" s="123" t="str">
        <f t="shared" si="169"/>
        <v/>
      </c>
      <c r="DY176" s="124" t="str">
        <f>IFERROR(INDEX(DATASHEET!$A$1:$GG$231,MATCH(L3VA!$A176,DATASHEET!$A$1:$A$231,0),MATCH(L3VA!DZ$2,DATASHEET!$A$1:$GG$1,0)),"")</f>
        <v/>
      </c>
      <c r="DZ176" s="105" t="str">
        <f>IF(VLOOKUP(L3VA!$A176,DATASHEET!$A$2:$EW$231,122,FALSE)="","",VLOOKUP(L3VA!$A176,DATASHEET!$A$2:$EW$231,122,FALSE))</f>
        <v/>
      </c>
      <c r="EA176" s="105" t="str">
        <f t="shared" si="170"/>
        <v/>
      </c>
      <c r="EB176" s="106" t="str">
        <f>IF(ISBLANK(DATASHEET!EB164),"",DATASHEET!EB164)</f>
        <v/>
      </c>
      <c r="EC176" s="107" t="str">
        <f>IF(ISBLANK(DATASHEET!EC164),"",DATASHEET!EC164)</f>
        <v/>
      </c>
      <c r="ED176" s="123" t="str">
        <f t="shared" si="171"/>
        <v/>
      </c>
      <c r="EE176" s="124">
        <f>IFERROR(INDEX(DATASHEET!$A$1:$GG$231,MATCH(L3VA!$A176,DATASHEET!$A$1:$A$231,0),MATCH(L3VA!EF$2,DATASHEET!$A$1:$GG$1,0)),"")</f>
        <v>0</v>
      </c>
      <c r="EF176" s="105" t="str">
        <f>IF(VLOOKUP(L3VA!$A176,DATASHEET!$A$2:$EW$231,127,FALSE)="","",VLOOKUP(L3VA!$A176,DATASHEET!$A$2:$EW$231,127,FALSE))</f>
        <v/>
      </c>
      <c r="EG176" s="105" t="str">
        <f t="shared" si="172"/>
        <v/>
      </c>
      <c r="EH176" s="106" t="str">
        <f>IF(ISBLANK(DATASHEET!EG164),"",DATASHEET!EG164)</f>
        <v>SPI</v>
      </c>
      <c r="EI176" s="107" t="str">
        <f>IF(ISBLANK(DATASHEET!EH164),"",DATASHEET!EH164)</f>
        <v>12E-PH-6</v>
      </c>
      <c r="EJ176" s="123" t="str">
        <f t="shared" si="173"/>
        <v/>
      </c>
      <c r="EK176" s="124">
        <f>IFERROR(INDEX(DATASHEET!$A$1:$GG$231,MATCH(L3VA!$A176,DATASHEET!$A$1:$A$231,0),MATCH(L3VA!EL$2,DATASHEET!$A$1:$GG$1,0)),"")</f>
        <v>0</v>
      </c>
      <c r="EL176" s="105" t="str">
        <f>IF(VLOOKUP(L3VA!$A176,DATASHEET!$A$2:$EW$231,132,FALSE)="","",VLOOKUP(L3VA!$A176,DATASHEET!$A$2:$EW$231,132,FALSE))</f>
        <v/>
      </c>
      <c r="EM176" s="105" t="str">
        <f t="shared" si="174"/>
        <v/>
      </c>
      <c r="EN176" s="106" t="str">
        <f>IF(ISBLANK(DATASHEET!EL164),"",DATASHEET!EL164)</f>
        <v/>
      </c>
      <c r="EO176" s="107" t="str">
        <f>IF(ISBLANK(DATASHEET!EM164),"",DATASHEET!EM164)</f>
        <v/>
      </c>
      <c r="EP176" s="123" t="str">
        <f t="shared" si="175"/>
        <v/>
      </c>
      <c r="EQ176" s="124">
        <f>IFERROR(INDEX(DATASHEET!$A$1:$GG$231,MATCH(L3VA!$A176,DATASHEET!$A$1:$A$231,0),MATCH(L3VA!ER$2,DATASHEET!$A$1:$GG$1,0)),"")</f>
        <v>0</v>
      </c>
      <c r="ER176" s="105" t="str">
        <f>IF(VLOOKUP(L3VA!$A176,DATASHEET!$A$2:$EW$231,137,FALSE)="","",VLOOKUP(L3VA!$A176,DATASHEET!$A$2:$EW$231,137,FALSE))</f>
        <v>SPI</v>
      </c>
      <c r="ES176" s="105" t="str">
        <f t="shared" si="176"/>
        <v/>
      </c>
      <c r="ET176" s="106" t="str">
        <f>IF(ISBLANK(DATASHEET!EQ164),"",DATASHEET!EQ164)</f>
        <v/>
      </c>
      <c r="EU176" s="107" t="str">
        <f>IF(ISBLANK(DATASHEET!ER164),"",DATASHEET!ER164)</f>
        <v/>
      </c>
      <c r="EV176" s="123" t="str">
        <f t="shared" si="177"/>
        <v/>
      </c>
      <c r="EW176" s="124">
        <f>IFERROR(INDEX(DATASHEET!$A$1:$GG$231,MATCH(L3VA!$A176,DATASHEET!$A$1:$A$231,0),MATCH(L3VA!EX$2,DATASHEET!$A$1:$GG$1,0)),"")</f>
        <v>0</v>
      </c>
      <c r="EX176" s="105" t="str">
        <f>IF(VLOOKUP(L3VA!$A176,DATASHEET!$A$2:$EW$231,142,FALSE)="","",VLOOKUP(L3VA!$A176,DATASHEET!$A$2:$EW$231,142,FALSE))</f>
        <v/>
      </c>
      <c r="EY176" s="105" t="str">
        <f t="shared" si="178"/>
        <v/>
      </c>
      <c r="EZ176" s="106" t="str">
        <f>IF(ISBLANK(DATASHEET!EV164),"",DATASHEET!EV164)</f>
        <v/>
      </c>
      <c r="FA176" s="107" t="str">
        <f>IF(ISBLANK(DATASHEET!EW164),"",DATASHEET!EW164)</f>
        <v/>
      </c>
      <c r="FB176" s="123" t="str">
        <f t="shared" si="179"/>
        <v/>
      </c>
      <c r="FC176" s="124">
        <f>IFERROR(INDEX(DATASHEET!$A$1:$GG$231,MATCH(L3VA!$A176,DATASHEET!$A$1:$A$231,0),MATCH(L3VA!FD$2,DATASHEET!$A$1:$GG$1,0)),"")</f>
        <v>0</v>
      </c>
      <c r="FD176" s="105" t="str">
        <f>IF(VLOOKUP(L3VA!$A176,DATASHEET!$A$2:$FW$231,147,FALSE)="","",VLOOKUP(L3VA!$A176,DATASHEET!$A$2:$FW$231,147,FALSE))</f>
        <v/>
      </c>
      <c r="FE176" s="105" t="str">
        <f t="shared" si="180"/>
        <v/>
      </c>
      <c r="FF176" s="106" t="str">
        <f>IF(ISBLANK(DATASHEET!FA164),"",DATASHEET!FA164)</f>
        <v/>
      </c>
      <c r="FG176" s="107" t="str">
        <f>IF(ISBLANK(DATASHEET!FB164),"",DATASHEET!FB164)</f>
        <v/>
      </c>
    </row>
    <row r="177" spans="1:163" x14ac:dyDescent="0.25">
      <c r="A177" s="354">
        <f>DATASHEET!A165</f>
        <v>150806</v>
      </c>
      <c r="B177" s="42" t="str">
        <f>DATASHEET!B165</f>
        <v>PHILLIPS, Aurelius</v>
      </c>
      <c r="C177" s="109" t="str">
        <f>DATASHEET!C165</f>
        <v>12SG</v>
      </c>
      <c r="D177" s="110" t="str">
        <f>DATASHEET!D165</f>
        <v>M</v>
      </c>
      <c r="E177" s="110" t="str">
        <f>IFERROR(VLOOKUP(A177,'[5]Y12 Students'!$E$3:$I$271,5,FALSE),"")</f>
        <v>INTERNAL</v>
      </c>
      <c r="F177" s="110" t="str">
        <f>DATASHEET!E165</f>
        <v>N</v>
      </c>
      <c r="G177" s="110" t="str">
        <f>DATASHEET!F165</f>
        <v>White Other</v>
      </c>
      <c r="H177" s="110" t="str">
        <f>DATASHEET!G165</f>
        <v>N</v>
      </c>
      <c r="I177" s="110" t="str">
        <f>DATASHEET!H165</f>
        <v>N</v>
      </c>
      <c r="J177" s="111" t="str">
        <f>DATASHEET!J165</f>
        <v>6.25+ (B/A)</v>
      </c>
      <c r="K177" s="104" t="str">
        <f t="shared" si="129"/>
        <v/>
      </c>
      <c r="L177" s="104" t="str">
        <f t="shared" si="130"/>
        <v/>
      </c>
      <c r="M177" s="336" t="str">
        <f>IF(COUNT(L3VA!$N177,L3VA!$Z177,L3VA!$T177,L3VA!$AF177,L3VA!$AX177,L3VA!$AR177,L3VA!$BJ177,L3VA!$BD177,L3VA!$BP177,L3VA!#REF!,L3VA!$AL177,L3VA!$BV177,L3VA!$CH177,L3VA!$CZ177,L3VA!$CN177,L3VA!$DF177,L3VA!$CB177,L3VA!#REF!,L3VA!$DR177,L3VA!$DX177,L3VA!$ED177,L3VA!$EJ177,L3VA!$EP177,L3VA!$EV177,L3VA!$FB177,L3VA!$DL177)=0,"",AVERAGE(N177,Z177,T177,AF177,AL177,AX177,AR177,BJ177,BD177,BP177,BV177,CH177,CZ177,CN177,DF177,CB177,DR177,DX177,ED177,EJ177,EP177,EV177,FB177,DL177))</f>
        <v/>
      </c>
      <c r="N177" s="123" t="str">
        <f t="shared" si="133"/>
        <v/>
      </c>
      <c r="O177" s="124">
        <f>IFERROR(INDEX(DATASHEET!$A$1:$GG$231,MATCH(L3VA!$A177,DATASHEET!$A$1:$A$231,0),MATCH(L3VA!P$2,DATASHEET!$A$1:$GG$1,0)),"")</f>
        <v>0</v>
      </c>
      <c r="P177" s="105">
        <f>IF(VLOOKUP(L3VA!$A177,DATASHEET!$A$2:$EW$231,22,FALSE)="","",VLOOKUP(L3VA!$A177,DATASHEET!$A$2:$EW$231,22,FALSE))</f>
        <v>0</v>
      </c>
      <c r="Q177" s="105" t="str">
        <f t="shared" si="134"/>
        <v/>
      </c>
      <c r="R177" s="106" t="str">
        <f>IF(ISBLANK(DATASHEET!AF165),"",DATASHEET!AF165)</f>
        <v/>
      </c>
      <c r="S177" s="107" t="str">
        <f>IF(ISBLANK(DATASHEET!AG165),"",DATASHEET!AG165)</f>
        <v/>
      </c>
      <c r="T177" s="123" t="str">
        <f t="shared" si="135"/>
        <v/>
      </c>
      <c r="U177" s="124">
        <f>IFERROR(INDEX(DATASHEET!$A$1:$GG$231,MATCH(L3VA!$A177,DATASHEET!$A$1:$A$231,0),MATCH(L3VA!V$2,DATASHEET!$A$1:$GG$1,0)),"")</f>
        <v>0</v>
      </c>
      <c r="V177" s="105">
        <f>IF(VLOOKUP(L3VA!$A177,DATASHEET!$A$2:$EW$231,27,FALSE)="","",VLOOKUP(L3VA!$A177,DATASHEET!$A$2:$EW$231,27,FALSE))</f>
        <v>0</v>
      </c>
      <c r="W177" s="105" t="str">
        <f t="shared" si="136"/>
        <v/>
      </c>
      <c r="X177" s="106" t="str">
        <f>IF(ISBLANK(DATASHEET!AK165),"",DATASHEET!AK165)</f>
        <v/>
      </c>
      <c r="Y177" s="107" t="str">
        <f>IF(ISBLANK(DATASHEET!AL165),"",DATASHEET!AL165)</f>
        <v/>
      </c>
      <c r="Z177" s="123" t="str">
        <f t="shared" si="137"/>
        <v/>
      </c>
      <c r="AA177" s="124">
        <f>IFERROR(INDEX(DATASHEET!$A$1:$GG$231,MATCH(L3VA!$A177,DATASHEET!$A$1:$A$231,0),MATCH(L3VA!AB$2,DATASHEET!$A$1:$GG$1,0)),"")</f>
        <v>0</v>
      </c>
      <c r="AB177" s="105" t="str">
        <f>IF(VLOOKUP(L3VA!$A177,DATASHEET!$A$2:$EW$231,32,FALSE)="","",VLOOKUP(L3VA!$A177,DATASHEET!$A$2:$EW$231,32,FALSE))</f>
        <v/>
      </c>
      <c r="AC177" s="105" t="str">
        <f t="shared" si="138"/>
        <v/>
      </c>
      <c r="AD177" s="106" t="str">
        <f>IF(ISBLANK(DATASHEET!AP165),"",DATASHEET!AP165)</f>
        <v/>
      </c>
      <c r="AE177" s="107" t="str">
        <f>IF(ISBLANK(DATASHEET!AQ165),"",DATASHEET!AQ165)</f>
        <v/>
      </c>
      <c r="AF177" s="123" t="str">
        <f t="shared" si="139"/>
        <v/>
      </c>
      <c r="AG177" s="124">
        <f>IFERROR(INDEX(DATASHEET!$A$1:$GG$231,MATCH(L3VA!$A177,DATASHEET!$A$1:$A$231,0),MATCH(L3VA!AH$2,DATASHEET!$A$1:$GG$1,0)),"")</f>
        <v>0</v>
      </c>
      <c r="AH177" s="105" t="str">
        <f>IF(VLOOKUP(L3VA!$A177,DATASHEET!$A$2:$EW$231,37,FALSE)="","",VLOOKUP(L3VA!$A177,DATASHEET!$A$2:$EW$231,37,FALSE))</f>
        <v/>
      </c>
      <c r="AI177" s="105" t="str">
        <f t="shared" si="140"/>
        <v/>
      </c>
      <c r="AJ177" s="106" t="str">
        <f>IF(ISBLANK(DATASHEET!AU165),"",DATASHEET!AU165)</f>
        <v/>
      </c>
      <c r="AK177" s="107" t="str">
        <f>IF(ISBLANK(DATASHEET!AV165),"",DATASHEET!AV165)</f>
        <v/>
      </c>
      <c r="AL177" s="123" t="str">
        <f t="shared" si="141"/>
        <v/>
      </c>
      <c r="AM177" s="124">
        <f>IFERROR(INDEX(DATASHEET!$A$1:$GG$231,MATCH(L3VA!$A177,DATASHEET!$A$1:$A$231,0),MATCH(L3VA!AN$2,DATASHEET!$A$1:$GG$1,0)),"")</f>
        <v>0</v>
      </c>
      <c r="AN177" s="105" t="str">
        <f>IF(VLOOKUP(L3VA!$A177,DATASHEET!$A$2:$EW$231,42,FALSE)="","",VLOOKUP(L3VA!$A177,DATASHEET!$A$2:$EW$231,42,FALSE))</f>
        <v/>
      </c>
      <c r="AO177" s="105" t="str">
        <f t="shared" si="142"/>
        <v/>
      </c>
      <c r="AP177" s="106" t="str">
        <f>IF(ISBLANK(DATASHEET!AZ165),"",DATASHEET!AZ165)</f>
        <v/>
      </c>
      <c r="AQ177" s="107" t="str">
        <f>IF(ISBLANK(DATASHEET!BA165),"",DATASHEET!BA165)</f>
        <v/>
      </c>
      <c r="AR177" s="123" t="str">
        <f t="shared" si="143"/>
        <v/>
      </c>
      <c r="AS177" s="124">
        <f>IFERROR(INDEX(DATASHEET!$A$1:$GG$231,MATCH(L3VA!$A177,DATASHEET!$A$1:$A$231,0),MATCH(L3VA!AT$2,DATASHEET!$A$1:$GG$1,0)),"")</f>
        <v>0</v>
      </c>
      <c r="AT177" s="105" t="str">
        <f>IF(VLOOKUP(L3VA!$A177,DATASHEET!$A$2:$EW$231,47,FALSE)="","",VLOOKUP(L3VA!$A177,DATASHEET!$A$2:$EW$231,47,FALSE))</f>
        <v/>
      </c>
      <c r="AU177" s="105" t="str">
        <f t="shared" si="144"/>
        <v/>
      </c>
      <c r="AV177" s="106" t="str">
        <f>IF(ISBLANK(DATASHEET!BE165),"",DATASHEET!BE165)</f>
        <v/>
      </c>
      <c r="AW177" s="107" t="str">
        <f>IF(ISBLANK(DATASHEET!BF165),"",DATASHEET!BF165)</f>
        <v/>
      </c>
      <c r="AX177" s="123" t="str">
        <f t="shared" si="145"/>
        <v/>
      </c>
      <c r="AY177" s="124">
        <f>IFERROR(INDEX(DATASHEET!$A$1:$GG$231,MATCH(L3VA!$A177,DATASHEET!$A$1:$A$231,0),MATCH(L3VA!AZ$2,DATASHEET!$A$1:$GG$1,0)),"")</f>
        <v>0</v>
      </c>
      <c r="AZ177" s="105" t="str">
        <f>IF(VLOOKUP(L3VA!$A177,DATASHEET!$A$2:$EW$231,52,FALSE)="","",VLOOKUP(L3VA!$A177,DATASHEET!$A$2:$EW$231,52,FALSE))</f>
        <v/>
      </c>
      <c r="BA177" s="105" t="str">
        <f t="shared" si="146"/>
        <v/>
      </c>
      <c r="BB177" s="106" t="str">
        <f>IF(ISBLANK(DATASHEET!BJ165),"",DATASHEET!BJ165)</f>
        <v/>
      </c>
      <c r="BC177" s="107" t="str">
        <f>IF(ISBLANK(DATASHEET!BK165),"",DATASHEET!BK165)</f>
        <v/>
      </c>
      <c r="BD177" s="123" t="str">
        <f t="shared" si="147"/>
        <v/>
      </c>
      <c r="BE177" s="124">
        <f>IFERROR(INDEX(DATASHEET!$A$1:$GG$231,MATCH(L3VA!$A177,DATASHEET!$A$1:$A$231,0),MATCH(L3VA!BF$2,DATASHEET!$A$1:$GG$1,0)),"")</f>
        <v>0</v>
      </c>
      <c r="BF177" s="105" t="str">
        <f>IF(VLOOKUP(L3VA!$A177,DATASHEET!$A$2:$EW$231,57,FALSE)="","",VLOOKUP(L3VA!$A177,DATASHEET!$A$2:$EW$231,57,FALSE))</f>
        <v/>
      </c>
      <c r="BG177" s="105" t="str">
        <f t="shared" si="148"/>
        <v/>
      </c>
      <c r="BH177" s="106" t="str">
        <f>IF(ISBLANK(DATASHEET!BO165),"",DATASHEET!BO165)</f>
        <v/>
      </c>
      <c r="BI177" s="107" t="str">
        <f>IF(ISBLANK(DATASHEET!BP165),"",DATASHEET!BP165)</f>
        <v/>
      </c>
      <c r="BJ177" s="123" t="str">
        <f t="shared" si="149"/>
        <v/>
      </c>
      <c r="BK177" s="124">
        <f>IFERROR(INDEX(DATASHEET!$A$1:$GG$231,MATCH(L3VA!$A177,DATASHEET!$A$1:$A$231,0),MATCH(L3VA!BL$2,DATASHEET!$A$1:$GG$1,0)),"")</f>
        <v>0</v>
      </c>
      <c r="BL177" s="105" t="str">
        <f>IF(VLOOKUP(L3VA!$A177,DATASHEET!$A$2:$EW$231,62,FALSE)="","",VLOOKUP(L3VA!$A177,DATASHEET!$A$2:$EW$231,62,FALSE))</f>
        <v/>
      </c>
      <c r="BM177" s="105" t="str">
        <f t="shared" si="150"/>
        <v/>
      </c>
      <c r="BN177" s="106" t="str">
        <f>IF(ISBLANK(DATASHEET!BT165),"",DATASHEET!BT165)</f>
        <v/>
      </c>
      <c r="BO177" s="107" t="str">
        <f>IF(ISBLANK(DATASHEET!BU165),"",DATASHEET!BU165)</f>
        <v/>
      </c>
      <c r="BP177" s="123" t="str">
        <f t="shared" si="151"/>
        <v/>
      </c>
      <c r="BQ177" s="124">
        <f>IFERROR(INDEX(DATASHEET!$A$1:$GG$231,MATCH(L3VA!$A177,DATASHEET!$A$1:$A$231,0),MATCH(L3VA!BR$2,DATASHEET!$A$1:$GG$1,0)),"")</f>
        <v>0</v>
      </c>
      <c r="BR177" s="105" t="str">
        <f>IF(VLOOKUP(L3VA!$A177,DATASHEET!$A$2:$EW$231,67,FALSE)="","",VLOOKUP(L3VA!$A177,DATASHEET!$A$2:$EW$231,67,FALSE))</f>
        <v/>
      </c>
      <c r="BS177" s="105" t="str">
        <f t="shared" si="152"/>
        <v/>
      </c>
      <c r="BT177" s="106" t="str">
        <f>IF(ISBLANK(DATASHEET!BY165),"",DATASHEET!BY165)</f>
        <v/>
      </c>
      <c r="BU177" s="107" t="str">
        <f>IF(ISBLANK(DATASHEET!BZ165),"",DATASHEET!BZ165)</f>
        <v/>
      </c>
      <c r="BV177" s="123" t="str">
        <f t="shared" si="153"/>
        <v/>
      </c>
      <c r="BW177" s="124">
        <f>IFERROR(INDEX(DATASHEET!$A$1:$GG$231,MATCH(L3VA!$A177,DATASHEET!$A$1:$A$231,0),MATCH(L3VA!BX$2,DATASHEET!$A$1:$GG$1,0)),"")</f>
        <v>0</v>
      </c>
      <c r="BX177" s="105" t="str">
        <f>IF(VLOOKUP(L3VA!$A177,DATASHEET!$A$2:$EW$231,77,FALSE)="","",VLOOKUP(L3VA!$A177,DATASHEET!$A$2:$EW$231,77,FALSE))</f>
        <v/>
      </c>
      <c r="BY177" s="105" t="str">
        <f t="shared" si="154"/>
        <v/>
      </c>
      <c r="BZ177" s="106" t="str">
        <f>IF(ISBLANK(DATASHEET!CI165),"",DATASHEET!CI165)</f>
        <v/>
      </c>
      <c r="CA177" s="107" t="str">
        <f>IF(ISBLANK(DATASHEET!CJ165),"",DATASHEET!CJ165)</f>
        <v/>
      </c>
      <c r="CB177" s="123" t="str">
        <f t="shared" si="155"/>
        <v/>
      </c>
      <c r="CC177" s="124">
        <f>IFERROR(INDEX(DATASHEET!$A$1:$GG$231,MATCH(L3VA!$A177,DATASHEET!$A$1:$A$231,0),MATCH(L3VA!CD$2,DATASHEET!$A$1:$GG$1,0)),"")</f>
        <v>0</v>
      </c>
      <c r="CD177" s="105" t="str">
        <f>IF(VLOOKUP(L3VA!$A177,DATASHEET!$A$2:$EW$231,82,FALSE)="","",VLOOKUP(L3VA!$A177,DATASHEET!$A$2:$EW$231,82,FALSE))</f>
        <v>JNE</v>
      </c>
      <c r="CE177" s="105" t="str">
        <f t="shared" si="156"/>
        <v/>
      </c>
      <c r="CF177" s="106" t="str">
        <f>IF(ISBLANK(DATASHEET!CN165),"",DATASHEET!CN165)</f>
        <v/>
      </c>
      <c r="CG177" s="107" t="str">
        <f>IF(ISBLANK(DATASHEET!CO165),"",DATASHEET!CO165)</f>
        <v/>
      </c>
      <c r="CH177" s="123" t="str">
        <f t="shared" si="157"/>
        <v/>
      </c>
      <c r="CI177" s="124">
        <f>IFERROR(INDEX(DATASHEET!$A$1:$GG$231,MATCH(L3VA!$A177,DATASHEET!$A$1:$A$231,0),MATCH(L3VA!CJ$2,DATASHEET!$A$1:$GG$1,0)),"")</f>
        <v>0</v>
      </c>
      <c r="CJ177" s="105" t="str">
        <f>IF(VLOOKUP(L3VA!$A177,DATASHEET!$A$2:$EW$231,87,FALSE)="","",VLOOKUP(L3VA!$A177,DATASHEET!$A$2:$EW$231,87,FALSE))</f>
        <v/>
      </c>
      <c r="CK177" s="105" t="str">
        <f t="shared" si="131"/>
        <v/>
      </c>
      <c r="CL177" s="106" t="str">
        <f>IF(ISBLANK(DATASHEET!CS165),"",DATASHEET!CS165)</f>
        <v>JJA</v>
      </c>
      <c r="CM177" s="107" t="str">
        <f>IF(ISBLANK(DATASHEET!CT165),"",DATASHEET!CT165)</f>
        <v>12B-GG-3</v>
      </c>
      <c r="CN177" s="123" t="str">
        <f t="shared" si="158"/>
        <v/>
      </c>
      <c r="CO177" s="124">
        <f>IFERROR(INDEX(DATASHEET!$A$1:$GG$231,MATCH(L3VA!$A177,DATASHEET!$A$1:$A$231,0),MATCH(L3VA!CP$2,DATASHEET!$A$1:$GG$1,0)),"")</f>
        <v>0</v>
      </c>
      <c r="CP177" s="105" t="str">
        <f>IF(VLOOKUP(L3VA!$A177,DATASHEET!$A$2:$EW$231,92,FALSE)="","",VLOOKUP(L3VA!$A177,DATASHEET!$A$2:$EW$231,92,FALSE))</f>
        <v/>
      </c>
      <c r="CQ177" s="105" t="str">
        <f t="shared" si="159"/>
        <v/>
      </c>
      <c r="CR177" s="106" t="str">
        <f>IF(ISBLANK(DATASHEET!CX165),"",DATASHEET!CX165)</f>
        <v/>
      </c>
      <c r="CS177" s="107" t="str">
        <f>IF(ISBLANK(DATASHEET!CY165),"",DATASHEET!CY165)</f>
        <v/>
      </c>
      <c r="CT177" s="123" t="str">
        <f t="shared" si="160"/>
        <v/>
      </c>
      <c r="CU177" s="124">
        <f>IFERROR(INDEX(DATASHEET!$A$1:$GG$231,MATCH(L3VA!$A177,DATASHEET!$A$1:$A$231,0),MATCH(L3VA!CV$2,DATASHEET!$A$1:$GG$1,0)),"")</f>
        <v>0</v>
      </c>
      <c r="CV177" s="105" t="str">
        <f>IF(VLOOKUP(L3VA!$A177,DATASHEET!$A$2:$EW$231,107,FALSE)="","",VLOOKUP(L3VA!$A177,DATASHEET!$A$2:$EW$231,107,FALSE))</f>
        <v/>
      </c>
      <c r="CW177" s="105" t="str">
        <f t="shared" si="161"/>
        <v/>
      </c>
      <c r="CX177" s="106" t="str">
        <f>IF(ISBLANK(DATASHEET!DC165),"",DATASHEET!DC165)</f>
        <v/>
      </c>
      <c r="CY177" s="107" t="str">
        <f>IF(ISBLANK(DATASHEET!DD165),"",DATASHEET!DD165)</f>
        <v/>
      </c>
      <c r="CZ177" s="123" t="str">
        <f t="shared" si="162"/>
        <v/>
      </c>
      <c r="DA177" s="124">
        <f>IFERROR(INDEX(DATASHEET!$A$1:$GG$231,MATCH(L3VA!$A177,DATASHEET!$A$1:$A$231,0),MATCH(L3VA!DB$2,DATASHEET!$A$1:$GG$1,0)),"")</f>
        <v>0</v>
      </c>
      <c r="DB177" s="105" t="str">
        <f>IF(VLOOKUP(L3VA!$A177,DATASHEET!$A$2:$EW$231,97,FALSE)="","",VLOOKUP(L3VA!$A177,DATASHEET!$A$2:$EW$231,97,FALSE))</f>
        <v>JJA</v>
      </c>
      <c r="DC177" s="105" t="str">
        <f t="shared" si="163"/>
        <v/>
      </c>
      <c r="DD177" s="106" t="str">
        <f>IF(ISBLANK(DATASHEET!DH165),"",DATASHEET!DH165)</f>
        <v/>
      </c>
      <c r="DE177" s="107" t="str">
        <f>IF(ISBLANK(DATASHEET!DI165),"",DATASHEET!DI165)</f>
        <v/>
      </c>
      <c r="DF177" s="123" t="str">
        <f t="shared" si="164"/>
        <v/>
      </c>
      <c r="DG177" s="124">
        <f>IFERROR(INDEX(DATASHEET!$A$1:$GG$231,MATCH(L3VA!$A177,DATASHEET!$A$1:$A$231,0),MATCH(L3VA!DH$2,DATASHEET!$A$1:$GG$1,0)),"")</f>
        <v>0</v>
      </c>
      <c r="DH177" s="105" t="str">
        <f>IF(VLOOKUP(L3VA!$A177,DATASHEET!$A$2:$EW$231,102,FALSE)="","",VLOOKUP(L3VA!$A177,DATASHEET!$A$2:$EW$231,102,FALSE))</f>
        <v/>
      </c>
      <c r="DI177" s="105" t="str">
        <f t="shared" si="165"/>
        <v/>
      </c>
      <c r="DJ177" s="106" t="str">
        <f>IF(ISBLANK(DATASHEET!DM165),"",DATASHEET!DM165)</f>
        <v>JQ</v>
      </c>
      <c r="DK177" s="107" t="str">
        <f>IF(ISBLANK(DATASHEET!DN165),"",DATASHEET!DN165)</f>
        <v>12C-MA-7</v>
      </c>
      <c r="DL177" s="123" t="str">
        <f t="shared" si="166"/>
        <v/>
      </c>
      <c r="DM177" s="124">
        <f>IFERROR(INDEX(DATASHEET!$A$1:$GG$231,MATCH(L3VA!$A177,DATASHEET!$A$1:$A$231,0),MATCH(L3VA!DN$2,DATASHEET!$A$1:$GG$1,0)),"")</f>
        <v>0</v>
      </c>
      <c r="DN177" s="105" t="str">
        <f>IF(VLOOKUP(L3VA!$A177,DATASHEET!$A$2:$FW$231,112,FALSE)="","",VLOOKUP(L3VA!$A177,DATASHEET!$A$2:$FW$231,112,FALSE))</f>
        <v/>
      </c>
      <c r="DO177" s="105" t="str">
        <f t="shared" si="132"/>
        <v/>
      </c>
      <c r="DP177" s="106" t="str">
        <f>IF(ISBLANK(DATASHEET!DR165),"",DATASHEET!DR165)</f>
        <v/>
      </c>
      <c r="DQ177" s="107" t="str">
        <f>IF(ISBLANK(DATASHEET!DS165),"",DATASHEET!DS165)</f>
        <v/>
      </c>
      <c r="DR177" s="123" t="str">
        <f t="shared" si="167"/>
        <v/>
      </c>
      <c r="DS177" s="124">
        <f>IFERROR(INDEX(DATASHEET!$A$1:$GG$231,MATCH(L3VA!$A177,DATASHEET!$A$1:$A$231,0),MATCH(L3VA!DT$2,DATASHEET!$A$1:$GG$1,0)),"")</f>
        <v>0</v>
      </c>
      <c r="DT177" s="105" t="str">
        <f>IF(VLOOKUP(L3VA!$A177,DATASHEET!$A$2:$EW$231,117,FALSE)="","",VLOOKUP(L3VA!$A177,DATASHEET!$A$2:$EW$231,117,FALSE))</f>
        <v>JQ</v>
      </c>
      <c r="DU177" s="105" t="str">
        <f t="shared" si="168"/>
        <v/>
      </c>
      <c r="DV177" s="106" t="str">
        <f>IF(ISBLANK(DATASHEET!DW165),"",DATASHEET!DW165)</f>
        <v>GRY</v>
      </c>
      <c r="DW177" s="107" t="str">
        <f>IF(ISBLANK(DATASHEET!DX165),"",DATASHEET!DX165)</f>
        <v>12E-P&amp;E-5</v>
      </c>
      <c r="DX177" s="123" t="str">
        <f t="shared" si="169"/>
        <v/>
      </c>
      <c r="DY177" s="124" t="str">
        <f>IFERROR(INDEX(DATASHEET!$A$1:$GG$231,MATCH(L3VA!$A177,DATASHEET!$A$1:$A$231,0),MATCH(L3VA!DZ$2,DATASHEET!$A$1:$GG$1,0)),"")</f>
        <v/>
      </c>
      <c r="DZ177" s="105" t="str">
        <f>IF(VLOOKUP(L3VA!$A177,DATASHEET!$A$2:$EW$231,122,FALSE)="","",VLOOKUP(L3VA!$A177,DATASHEET!$A$2:$EW$231,122,FALSE))</f>
        <v/>
      </c>
      <c r="EA177" s="105" t="str">
        <f t="shared" si="170"/>
        <v/>
      </c>
      <c r="EB177" s="106" t="str">
        <f>IF(ISBLANK(DATASHEET!EB165),"",DATASHEET!EB165)</f>
        <v/>
      </c>
      <c r="EC177" s="107" t="str">
        <f>IF(ISBLANK(DATASHEET!EC165),"",DATASHEET!EC165)</f>
        <v/>
      </c>
      <c r="ED177" s="123" t="str">
        <f t="shared" si="171"/>
        <v/>
      </c>
      <c r="EE177" s="124">
        <f>IFERROR(INDEX(DATASHEET!$A$1:$GG$231,MATCH(L3VA!$A177,DATASHEET!$A$1:$A$231,0),MATCH(L3VA!EF$2,DATASHEET!$A$1:$GG$1,0)),"")</f>
        <v>0</v>
      </c>
      <c r="EF177" s="105" t="str">
        <f>IF(VLOOKUP(L3VA!$A177,DATASHEET!$A$2:$EW$231,127,FALSE)="","",VLOOKUP(L3VA!$A177,DATASHEET!$A$2:$EW$231,127,FALSE))</f>
        <v>GRY</v>
      </c>
      <c r="EG177" s="105" t="str">
        <f t="shared" si="172"/>
        <v/>
      </c>
      <c r="EH177" s="106" t="str">
        <f>IF(ISBLANK(DATASHEET!EG165),"",DATASHEET!EG165)</f>
        <v>AR</v>
      </c>
      <c r="EI177" s="107" t="str">
        <f>IF(ISBLANK(DATASHEET!EH165),"",DATASHEET!EH165)</f>
        <v>12A-PH-9</v>
      </c>
      <c r="EJ177" s="123" t="str">
        <f t="shared" si="173"/>
        <v/>
      </c>
      <c r="EK177" s="124">
        <f>IFERROR(INDEX(DATASHEET!$A$1:$GG$231,MATCH(L3VA!$A177,DATASHEET!$A$1:$A$231,0),MATCH(L3VA!EL$2,DATASHEET!$A$1:$GG$1,0)),"")</f>
        <v>0</v>
      </c>
      <c r="EL177" s="105" t="str">
        <f>IF(VLOOKUP(L3VA!$A177,DATASHEET!$A$2:$EW$231,132,FALSE)="","",VLOOKUP(L3VA!$A177,DATASHEET!$A$2:$EW$231,132,FALSE))</f>
        <v/>
      </c>
      <c r="EM177" s="105" t="str">
        <f t="shared" si="174"/>
        <v/>
      </c>
      <c r="EN177" s="106" t="str">
        <f>IF(ISBLANK(DATASHEET!EL165),"",DATASHEET!EL165)</f>
        <v/>
      </c>
      <c r="EO177" s="107" t="str">
        <f>IF(ISBLANK(DATASHEET!EM165),"",DATASHEET!EM165)</f>
        <v/>
      </c>
      <c r="EP177" s="123" t="str">
        <f t="shared" si="175"/>
        <v/>
      </c>
      <c r="EQ177" s="124">
        <f>IFERROR(INDEX(DATASHEET!$A$1:$GG$231,MATCH(L3VA!$A177,DATASHEET!$A$1:$A$231,0),MATCH(L3VA!ER$2,DATASHEET!$A$1:$GG$1,0)),"")</f>
        <v>0</v>
      </c>
      <c r="ER177" s="105" t="str">
        <f>IF(VLOOKUP(L3VA!$A177,DATASHEET!$A$2:$EW$231,137,FALSE)="","",VLOOKUP(L3VA!$A177,DATASHEET!$A$2:$EW$231,137,FALSE))</f>
        <v>AR</v>
      </c>
      <c r="ES177" s="105" t="str">
        <f t="shared" si="176"/>
        <v/>
      </c>
      <c r="ET177" s="106" t="str">
        <f>IF(ISBLANK(DATASHEET!EQ165),"",DATASHEET!EQ165)</f>
        <v/>
      </c>
      <c r="EU177" s="107" t="str">
        <f>IF(ISBLANK(DATASHEET!ER165),"",DATASHEET!ER165)</f>
        <v/>
      </c>
      <c r="EV177" s="123" t="str">
        <f t="shared" si="177"/>
        <v/>
      </c>
      <c r="EW177" s="124">
        <f>IFERROR(INDEX(DATASHEET!$A$1:$GG$231,MATCH(L3VA!$A177,DATASHEET!$A$1:$A$231,0),MATCH(L3VA!EX$2,DATASHEET!$A$1:$GG$1,0)),"")</f>
        <v>0</v>
      </c>
      <c r="EX177" s="105" t="str">
        <f>IF(VLOOKUP(L3VA!$A177,DATASHEET!$A$2:$EW$231,142,FALSE)="","",VLOOKUP(L3VA!$A177,DATASHEET!$A$2:$EW$231,142,FALSE))</f>
        <v/>
      </c>
      <c r="EY177" s="105" t="str">
        <f t="shared" si="178"/>
        <v/>
      </c>
      <c r="EZ177" s="106" t="str">
        <f>IF(ISBLANK(DATASHEET!EV165),"",DATASHEET!EV165)</f>
        <v/>
      </c>
      <c r="FA177" s="107" t="str">
        <f>IF(ISBLANK(DATASHEET!EW165),"",DATASHEET!EW165)</f>
        <v/>
      </c>
      <c r="FB177" s="123" t="str">
        <f t="shared" si="179"/>
        <v/>
      </c>
      <c r="FC177" s="124">
        <f>IFERROR(INDEX(DATASHEET!$A$1:$GG$231,MATCH(L3VA!$A177,DATASHEET!$A$1:$A$231,0),MATCH(L3VA!FD$2,DATASHEET!$A$1:$GG$1,0)),"")</f>
        <v>0</v>
      </c>
      <c r="FD177" s="105" t="str">
        <f>IF(VLOOKUP(L3VA!$A177,DATASHEET!$A$2:$FW$231,147,FALSE)="","",VLOOKUP(L3VA!$A177,DATASHEET!$A$2:$FW$231,147,FALSE))</f>
        <v/>
      </c>
      <c r="FE177" s="105" t="str">
        <f t="shared" si="180"/>
        <v/>
      </c>
      <c r="FF177" s="106" t="str">
        <f>IF(ISBLANK(DATASHEET!FA165),"",DATASHEET!FA165)</f>
        <v/>
      </c>
      <c r="FG177" s="107" t="str">
        <f>IF(ISBLANK(DATASHEET!FB165),"",DATASHEET!FB165)</f>
        <v/>
      </c>
    </row>
    <row r="178" spans="1:163" x14ac:dyDescent="0.25">
      <c r="A178" s="354">
        <f>DATASHEET!A166</f>
        <v>160094</v>
      </c>
      <c r="B178" s="42" t="str">
        <f>DATASHEET!B166</f>
        <v>PINDER-PACKARD, Eva</v>
      </c>
      <c r="C178" s="109" t="str">
        <f>DATASHEET!C166</f>
        <v>12DHO</v>
      </c>
      <c r="D178" s="110" t="str">
        <f>DATASHEET!D166</f>
        <v>F</v>
      </c>
      <c r="E178" s="110" t="str">
        <f>IFERROR(VLOOKUP(A178,'[5]Y12 Students'!$E$3:$I$271,5,FALSE),"")</f>
        <v>EXTERNAL</v>
      </c>
      <c r="F178" s="110" t="str">
        <f>DATASHEET!E166</f>
        <v>N</v>
      </c>
      <c r="G178" s="110" t="str">
        <f>DATASHEET!F166</f>
        <v>White - British</v>
      </c>
      <c r="H178" s="110" t="str">
        <f>DATASHEET!G166</f>
        <v>N</v>
      </c>
      <c r="I178" s="110" t="str">
        <f>DATASHEET!H166</f>
        <v>N</v>
      </c>
      <c r="J178" s="111" t="str">
        <f>DATASHEET!J166</f>
        <v>4.75+ (C/B)</v>
      </c>
      <c r="K178" s="104" t="str">
        <f t="shared" si="129"/>
        <v/>
      </c>
      <c r="L178" s="104" t="str">
        <f t="shared" si="130"/>
        <v/>
      </c>
      <c r="M178" s="336" t="str">
        <f>IF(COUNT(L3VA!$N178,L3VA!$Z178,L3VA!$T178,L3VA!$AF178,L3VA!$AX178,L3VA!$AR178,L3VA!$BJ178,L3VA!$BD178,L3VA!$BP178,L3VA!#REF!,L3VA!$AL178,L3VA!$BV178,L3VA!$CH178,L3VA!$CZ178,L3VA!$CN178,L3VA!$DF178,L3VA!$CB178,L3VA!#REF!,L3VA!$DR178,L3VA!$DX178,L3VA!$ED178,L3VA!$EJ178,L3VA!$EP178,L3VA!$EV178,L3VA!$FB178,L3VA!$DL178)=0,"",AVERAGE(N178,Z178,T178,AF178,AL178,AX178,AR178,BJ178,BD178,BP178,BV178,CH178,CZ178,CN178,DF178,CB178,DR178,DX178,ED178,EJ178,EP178,EV178,FB178,DL178))</f>
        <v/>
      </c>
      <c r="N178" s="123" t="str">
        <f t="shared" si="133"/>
        <v/>
      </c>
      <c r="O178" s="124">
        <f>IFERROR(INDEX(DATASHEET!$A$1:$GG$231,MATCH(L3VA!$A178,DATASHEET!$A$1:$A$231,0),MATCH(L3VA!P$2,DATASHEET!$A$1:$GG$1,0)),"")</f>
        <v>0</v>
      </c>
      <c r="P178" s="105">
        <f>IF(VLOOKUP(L3VA!$A178,DATASHEET!$A$2:$EW$231,22,FALSE)="","",VLOOKUP(L3VA!$A178,DATASHEET!$A$2:$EW$231,22,FALSE))</f>
        <v>0</v>
      </c>
      <c r="Q178" s="105" t="str">
        <f t="shared" si="134"/>
        <v/>
      </c>
      <c r="R178" s="106" t="str">
        <f>IF(ISBLANK(DATASHEET!AF166),"",DATASHEET!AF166)</f>
        <v/>
      </c>
      <c r="S178" s="107" t="str">
        <f>IF(ISBLANK(DATASHEET!AG166),"",DATASHEET!AG166)</f>
        <v/>
      </c>
      <c r="T178" s="123" t="str">
        <f t="shared" si="135"/>
        <v/>
      </c>
      <c r="U178" s="124">
        <f>IFERROR(INDEX(DATASHEET!$A$1:$GG$231,MATCH(L3VA!$A178,DATASHEET!$A$1:$A$231,0),MATCH(L3VA!V$2,DATASHEET!$A$1:$GG$1,0)),"")</f>
        <v>0</v>
      </c>
      <c r="V178" s="105">
        <f>IF(VLOOKUP(L3VA!$A178,DATASHEET!$A$2:$EW$231,27,FALSE)="","",VLOOKUP(L3VA!$A178,DATASHEET!$A$2:$EW$231,27,FALSE))</f>
        <v>0</v>
      </c>
      <c r="W178" s="105" t="str">
        <f t="shared" si="136"/>
        <v/>
      </c>
      <c r="X178" s="106" t="str">
        <f>IF(ISBLANK(DATASHEET!AK166),"",DATASHEET!AK166)</f>
        <v>RAB</v>
      </c>
      <c r="Y178" s="107" t="str">
        <f>IF(ISBLANK(DATASHEET!AL166),"",DATASHEET!AL166)</f>
        <v>12B-BI-1</v>
      </c>
      <c r="Z178" s="123" t="str">
        <f t="shared" si="137"/>
        <v/>
      </c>
      <c r="AA178" s="124">
        <f>IFERROR(INDEX(DATASHEET!$A$1:$GG$231,MATCH(L3VA!$A178,DATASHEET!$A$1:$A$231,0),MATCH(L3VA!AB$2,DATASHEET!$A$1:$GG$1,0)),"")</f>
        <v>0</v>
      </c>
      <c r="AB178" s="105" t="str">
        <f>IF(VLOOKUP(L3VA!$A178,DATASHEET!$A$2:$EW$231,32,FALSE)="","",VLOOKUP(L3VA!$A178,DATASHEET!$A$2:$EW$231,32,FALSE))</f>
        <v/>
      </c>
      <c r="AC178" s="105" t="str">
        <f t="shared" si="138"/>
        <v/>
      </c>
      <c r="AD178" s="106" t="str">
        <f>IF(ISBLANK(DATASHEET!AP166),"",DATASHEET!AP166)</f>
        <v/>
      </c>
      <c r="AE178" s="107" t="str">
        <f>IF(ISBLANK(DATASHEET!AQ166),"",DATASHEET!AQ166)</f>
        <v/>
      </c>
      <c r="AF178" s="123" t="str">
        <f t="shared" si="139"/>
        <v/>
      </c>
      <c r="AG178" s="124">
        <f>IFERROR(INDEX(DATASHEET!$A$1:$GG$231,MATCH(L3VA!$A178,DATASHEET!$A$1:$A$231,0),MATCH(L3VA!AH$2,DATASHEET!$A$1:$GG$1,0)),"")</f>
        <v>0</v>
      </c>
      <c r="AH178" s="105" t="str">
        <f>IF(VLOOKUP(L3VA!$A178,DATASHEET!$A$2:$EW$231,37,FALSE)="","",VLOOKUP(L3VA!$A178,DATASHEET!$A$2:$EW$231,37,FALSE))</f>
        <v>RAB</v>
      </c>
      <c r="AI178" s="105" t="str">
        <f t="shared" si="140"/>
        <v/>
      </c>
      <c r="AJ178" s="106" t="str">
        <f>IF(ISBLANK(DATASHEET!AU166),"",DATASHEET!AU166)</f>
        <v/>
      </c>
      <c r="AK178" s="107" t="str">
        <f>IF(ISBLANK(DATASHEET!AV166),"",DATASHEET!AV166)</f>
        <v/>
      </c>
      <c r="AL178" s="123" t="str">
        <f t="shared" si="141"/>
        <v/>
      </c>
      <c r="AM178" s="124">
        <f>IFERROR(INDEX(DATASHEET!$A$1:$GG$231,MATCH(L3VA!$A178,DATASHEET!$A$1:$A$231,0),MATCH(L3VA!AN$2,DATASHEET!$A$1:$GG$1,0)),"")</f>
        <v>0</v>
      </c>
      <c r="AN178" s="105" t="str">
        <f>IF(VLOOKUP(L3VA!$A178,DATASHEET!$A$2:$EW$231,42,FALSE)="","",VLOOKUP(L3VA!$A178,DATASHEET!$A$2:$EW$231,42,FALSE))</f>
        <v/>
      </c>
      <c r="AO178" s="105" t="str">
        <f t="shared" si="142"/>
        <v/>
      </c>
      <c r="AP178" s="106" t="str">
        <f>IF(ISBLANK(DATASHEET!AZ166),"",DATASHEET!AZ166)</f>
        <v/>
      </c>
      <c r="AQ178" s="107" t="str">
        <f>IF(ISBLANK(DATASHEET!BA166),"",DATASHEET!BA166)</f>
        <v/>
      </c>
      <c r="AR178" s="123" t="str">
        <f t="shared" si="143"/>
        <v/>
      </c>
      <c r="AS178" s="124">
        <f>IFERROR(INDEX(DATASHEET!$A$1:$GG$231,MATCH(L3VA!$A178,DATASHEET!$A$1:$A$231,0),MATCH(L3VA!AT$2,DATASHEET!$A$1:$GG$1,0)),"")</f>
        <v>0</v>
      </c>
      <c r="AT178" s="105" t="str">
        <f>IF(VLOOKUP(L3VA!$A178,DATASHEET!$A$2:$EW$231,47,FALSE)="","",VLOOKUP(L3VA!$A178,DATASHEET!$A$2:$EW$231,47,FALSE))</f>
        <v/>
      </c>
      <c r="AU178" s="105" t="str">
        <f t="shared" si="144"/>
        <v/>
      </c>
      <c r="AV178" s="106" t="str">
        <f>IF(ISBLANK(DATASHEET!BE166),"",DATASHEET!BE166)</f>
        <v/>
      </c>
      <c r="AW178" s="107" t="str">
        <f>IF(ISBLANK(DATASHEET!BF166),"",DATASHEET!BF166)</f>
        <v/>
      </c>
      <c r="AX178" s="123" t="str">
        <f t="shared" si="145"/>
        <v/>
      </c>
      <c r="AY178" s="124">
        <f>IFERROR(INDEX(DATASHEET!$A$1:$GG$231,MATCH(L3VA!$A178,DATASHEET!$A$1:$A$231,0),MATCH(L3VA!AZ$2,DATASHEET!$A$1:$GG$1,0)),"")</f>
        <v>0</v>
      </c>
      <c r="AZ178" s="105" t="str">
        <f>IF(VLOOKUP(L3VA!$A178,DATASHEET!$A$2:$EW$231,52,FALSE)="","",VLOOKUP(L3VA!$A178,DATASHEET!$A$2:$EW$231,52,FALSE))</f>
        <v/>
      </c>
      <c r="BA178" s="105" t="str">
        <f t="shared" si="146"/>
        <v/>
      </c>
      <c r="BB178" s="106" t="str">
        <f>IF(ISBLANK(DATASHEET!BJ166),"",DATASHEET!BJ166)</f>
        <v/>
      </c>
      <c r="BC178" s="107" t="str">
        <f>IF(ISBLANK(DATASHEET!BK166),"",DATASHEET!BK166)</f>
        <v/>
      </c>
      <c r="BD178" s="123" t="str">
        <f t="shared" si="147"/>
        <v/>
      </c>
      <c r="BE178" s="124">
        <f>IFERROR(INDEX(DATASHEET!$A$1:$GG$231,MATCH(L3VA!$A178,DATASHEET!$A$1:$A$231,0),MATCH(L3VA!BF$2,DATASHEET!$A$1:$GG$1,0)),"")</f>
        <v>0</v>
      </c>
      <c r="BF178" s="105" t="str">
        <f>IF(VLOOKUP(L3VA!$A178,DATASHEET!$A$2:$EW$231,57,FALSE)="","",VLOOKUP(L3VA!$A178,DATASHEET!$A$2:$EW$231,57,FALSE))</f>
        <v/>
      </c>
      <c r="BG178" s="105" t="str">
        <f t="shared" si="148"/>
        <v/>
      </c>
      <c r="BH178" s="106" t="str">
        <f>IF(ISBLANK(DATASHEET!BO166),"",DATASHEET!BO166)</f>
        <v/>
      </c>
      <c r="BI178" s="107" t="str">
        <f>IF(ISBLANK(DATASHEET!BP166),"",DATASHEET!BP166)</f>
        <v/>
      </c>
      <c r="BJ178" s="123" t="str">
        <f t="shared" si="149"/>
        <v/>
      </c>
      <c r="BK178" s="124">
        <f>IFERROR(INDEX(DATASHEET!$A$1:$GG$231,MATCH(L3VA!$A178,DATASHEET!$A$1:$A$231,0),MATCH(L3VA!BL$2,DATASHEET!$A$1:$GG$1,0)),"")</f>
        <v>0</v>
      </c>
      <c r="BL178" s="105" t="str">
        <f>IF(VLOOKUP(L3VA!$A178,DATASHEET!$A$2:$EW$231,62,FALSE)="","",VLOOKUP(L3VA!$A178,DATASHEET!$A$2:$EW$231,62,FALSE))</f>
        <v/>
      </c>
      <c r="BM178" s="105" t="str">
        <f t="shared" si="150"/>
        <v/>
      </c>
      <c r="BN178" s="106" t="str">
        <f>IF(ISBLANK(DATASHEET!BT166),"",DATASHEET!BT166)</f>
        <v/>
      </c>
      <c r="BO178" s="107" t="str">
        <f>IF(ISBLANK(DATASHEET!BU166),"",DATASHEET!BU166)</f>
        <v/>
      </c>
      <c r="BP178" s="123" t="str">
        <f t="shared" si="151"/>
        <v/>
      </c>
      <c r="BQ178" s="124">
        <f>IFERROR(INDEX(DATASHEET!$A$1:$GG$231,MATCH(L3VA!$A178,DATASHEET!$A$1:$A$231,0),MATCH(L3VA!BR$2,DATASHEET!$A$1:$GG$1,0)),"")</f>
        <v>0</v>
      </c>
      <c r="BR178" s="105" t="str">
        <f>IF(VLOOKUP(L3VA!$A178,DATASHEET!$A$2:$EW$231,67,FALSE)="","",VLOOKUP(L3VA!$A178,DATASHEET!$A$2:$EW$231,67,FALSE))</f>
        <v/>
      </c>
      <c r="BS178" s="105" t="str">
        <f t="shared" si="152"/>
        <v/>
      </c>
      <c r="BT178" s="106" t="str">
        <f>IF(ISBLANK(DATASHEET!BY166),"",DATASHEET!BY166)</f>
        <v>CSN</v>
      </c>
      <c r="BU178" s="107" t="str">
        <f>IF(ISBLANK(DATASHEET!BZ166),"",DATASHEET!BZ166)</f>
        <v>12D-ENL-5</v>
      </c>
      <c r="BV178" s="123" t="str">
        <f t="shared" si="153"/>
        <v/>
      </c>
      <c r="BW178" s="124">
        <f>IFERROR(INDEX(DATASHEET!$A$1:$GG$231,MATCH(L3VA!$A178,DATASHEET!$A$1:$A$231,0),MATCH(L3VA!BX$2,DATASHEET!$A$1:$GG$1,0)),"")</f>
        <v>0</v>
      </c>
      <c r="BX178" s="105" t="str">
        <f>IF(VLOOKUP(L3VA!$A178,DATASHEET!$A$2:$EW$231,77,FALSE)="","",VLOOKUP(L3VA!$A178,DATASHEET!$A$2:$EW$231,77,FALSE))</f>
        <v>CSN</v>
      </c>
      <c r="BY178" s="105" t="str">
        <f t="shared" si="154"/>
        <v/>
      </c>
      <c r="BZ178" s="106" t="str">
        <f>IF(ISBLANK(DATASHEET!CI166),"",DATASHEET!CI166)</f>
        <v/>
      </c>
      <c r="CA178" s="107" t="str">
        <f>IF(ISBLANK(DATASHEET!CJ166),"",DATASHEET!CJ166)</f>
        <v/>
      </c>
      <c r="CB178" s="123" t="str">
        <f t="shared" si="155"/>
        <v/>
      </c>
      <c r="CC178" s="124">
        <f>IFERROR(INDEX(DATASHEET!$A$1:$GG$231,MATCH(L3VA!$A178,DATASHEET!$A$1:$A$231,0),MATCH(L3VA!CD$2,DATASHEET!$A$1:$GG$1,0)),"")</f>
        <v>0</v>
      </c>
      <c r="CD178" s="105" t="str">
        <f>IF(VLOOKUP(L3VA!$A178,DATASHEET!$A$2:$EW$231,82,FALSE)="","",VLOOKUP(L3VA!$A178,DATASHEET!$A$2:$EW$231,82,FALSE))</f>
        <v>DHO</v>
      </c>
      <c r="CE178" s="105" t="str">
        <f t="shared" si="156"/>
        <v/>
      </c>
      <c r="CF178" s="106" t="str">
        <f>IF(ISBLANK(DATASHEET!CN166),"",DATASHEET!CN166)</f>
        <v/>
      </c>
      <c r="CG178" s="107" t="str">
        <f>IF(ISBLANK(DATASHEET!CO166),"",DATASHEET!CO166)</f>
        <v/>
      </c>
      <c r="CH178" s="123" t="str">
        <f t="shared" si="157"/>
        <v/>
      </c>
      <c r="CI178" s="124">
        <f>IFERROR(INDEX(DATASHEET!$A$1:$GG$231,MATCH(L3VA!$A178,DATASHEET!$A$1:$A$231,0),MATCH(L3VA!CJ$2,DATASHEET!$A$1:$GG$1,0)),"")</f>
        <v>0</v>
      </c>
      <c r="CJ178" s="105" t="str">
        <f>IF(VLOOKUP(L3VA!$A178,DATASHEET!$A$2:$EW$231,87,FALSE)="","",VLOOKUP(L3VA!$A178,DATASHEET!$A$2:$EW$231,87,FALSE))</f>
        <v/>
      </c>
      <c r="CK178" s="105" t="str">
        <f t="shared" si="131"/>
        <v/>
      </c>
      <c r="CL178" s="106" t="str">
        <f>IF(ISBLANK(DATASHEET!CS166),"",DATASHEET!CS166)</f>
        <v/>
      </c>
      <c r="CM178" s="107" t="str">
        <f>IF(ISBLANK(DATASHEET!CT166),"",DATASHEET!CT166)</f>
        <v/>
      </c>
      <c r="CN178" s="123" t="str">
        <f t="shared" si="158"/>
        <v/>
      </c>
      <c r="CO178" s="124">
        <f>IFERROR(INDEX(DATASHEET!$A$1:$GG$231,MATCH(L3VA!$A178,DATASHEET!$A$1:$A$231,0),MATCH(L3VA!CP$2,DATASHEET!$A$1:$GG$1,0)),"")</f>
        <v>0</v>
      </c>
      <c r="CP178" s="105" t="str">
        <f>IF(VLOOKUP(L3VA!$A178,DATASHEET!$A$2:$EW$231,92,FALSE)="","",VLOOKUP(L3VA!$A178,DATASHEET!$A$2:$EW$231,92,FALSE))</f>
        <v/>
      </c>
      <c r="CQ178" s="105" t="str">
        <f t="shared" si="159"/>
        <v/>
      </c>
      <c r="CR178" s="106" t="str">
        <f>IF(ISBLANK(DATASHEET!CX166),"",DATASHEET!CX166)</f>
        <v/>
      </c>
      <c r="CS178" s="107" t="str">
        <f>IF(ISBLANK(DATASHEET!CY166),"",DATASHEET!CY166)</f>
        <v/>
      </c>
      <c r="CT178" s="123" t="str">
        <f t="shared" si="160"/>
        <v/>
      </c>
      <c r="CU178" s="124">
        <f>IFERROR(INDEX(DATASHEET!$A$1:$GG$231,MATCH(L3VA!$A178,DATASHEET!$A$1:$A$231,0),MATCH(L3VA!CV$2,DATASHEET!$A$1:$GG$1,0)),"")</f>
        <v>0</v>
      </c>
      <c r="CV178" s="105" t="str">
        <f>IF(VLOOKUP(L3VA!$A178,DATASHEET!$A$2:$EW$231,107,FALSE)="","",VLOOKUP(L3VA!$A178,DATASHEET!$A$2:$EW$231,107,FALSE))</f>
        <v/>
      </c>
      <c r="CW178" s="105" t="str">
        <f t="shared" si="161"/>
        <v/>
      </c>
      <c r="CX178" s="106" t="str">
        <f>IF(ISBLANK(DATASHEET!DC166),"",DATASHEET!DC166)</f>
        <v/>
      </c>
      <c r="CY178" s="107" t="str">
        <f>IF(ISBLANK(DATASHEET!DD166),"",DATASHEET!DD166)</f>
        <v/>
      </c>
      <c r="CZ178" s="123" t="str">
        <f t="shared" si="162"/>
        <v/>
      </c>
      <c r="DA178" s="124">
        <f>IFERROR(INDEX(DATASHEET!$A$1:$GG$231,MATCH(L3VA!$A178,DATASHEET!$A$1:$A$231,0),MATCH(L3VA!DB$2,DATASHEET!$A$1:$GG$1,0)),"")</f>
        <v>0</v>
      </c>
      <c r="DB178" s="105" t="str">
        <f>IF(VLOOKUP(L3VA!$A178,DATASHEET!$A$2:$EW$231,97,FALSE)="","",VLOOKUP(L3VA!$A178,DATASHEET!$A$2:$EW$231,97,FALSE))</f>
        <v/>
      </c>
      <c r="DC178" s="105" t="str">
        <f t="shared" si="163"/>
        <v/>
      </c>
      <c r="DD178" s="106" t="str">
        <f>IF(ISBLANK(DATASHEET!DH166),"",DATASHEET!DH166)</f>
        <v/>
      </c>
      <c r="DE178" s="107" t="str">
        <f>IF(ISBLANK(DATASHEET!DI166),"",DATASHEET!DI166)</f>
        <v/>
      </c>
      <c r="DF178" s="123" t="str">
        <f t="shared" si="164"/>
        <v/>
      </c>
      <c r="DG178" s="124">
        <f>IFERROR(INDEX(DATASHEET!$A$1:$GG$231,MATCH(L3VA!$A178,DATASHEET!$A$1:$A$231,0),MATCH(L3VA!DH$2,DATASHEET!$A$1:$GG$1,0)),"")</f>
        <v>0</v>
      </c>
      <c r="DH178" s="105" t="str">
        <f>IF(VLOOKUP(L3VA!$A178,DATASHEET!$A$2:$EW$231,102,FALSE)="","",VLOOKUP(L3VA!$A178,DATASHEET!$A$2:$EW$231,102,FALSE))</f>
        <v/>
      </c>
      <c r="DI178" s="105" t="str">
        <f t="shared" si="165"/>
        <v/>
      </c>
      <c r="DJ178" s="106" t="str">
        <f>IF(ISBLANK(DATASHEET!DM166),"",DATASHEET!DM166)</f>
        <v/>
      </c>
      <c r="DK178" s="107" t="str">
        <f>IF(ISBLANK(DATASHEET!DN166),"",DATASHEET!DN166)</f>
        <v/>
      </c>
      <c r="DL178" s="123" t="str">
        <f t="shared" si="166"/>
        <v/>
      </c>
      <c r="DM178" s="124">
        <f>IFERROR(INDEX(DATASHEET!$A$1:$GG$231,MATCH(L3VA!$A178,DATASHEET!$A$1:$A$231,0),MATCH(L3VA!DN$2,DATASHEET!$A$1:$GG$1,0)),"")</f>
        <v>0</v>
      </c>
      <c r="DN178" s="105" t="str">
        <f>IF(VLOOKUP(L3VA!$A178,DATASHEET!$A$2:$FW$231,112,FALSE)="","",VLOOKUP(L3VA!$A178,DATASHEET!$A$2:$FW$231,112,FALSE))</f>
        <v/>
      </c>
      <c r="DO178" s="105" t="str">
        <f t="shared" si="132"/>
        <v/>
      </c>
      <c r="DP178" s="106" t="str">
        <f>IF(ISBLANK(DATASHEET!DR166),"",DATASHEET!DR166)</f>
        <v/>
      </c>
      <c r="DQ178" s="107" t="str">
        <f>IF(ISBLANK(DATASHEET!DS166),"",DATASHEET!DS166)</f>
        <v/>
      </c>
      <c r="DR178" s="123" t="str">
        <f t="shared" si="167"/>
        <v/>
      </c>
      <c r="DS178" s="124">
        <f>IFERROR(INDEX(DATASHEET!$A$1:$GG$231,MATCH(L3VA!$A178,DATASHEET!$A$1:$A$231,0),MATCH(L3VA!DT$2,DATASHEET!$A$1:$GG$1,0)),"")</f>
        <v>0</v>
      </c>
      <c r="DT178" s="105" t="str">
        <f>IF(VLOOKUP(L3VA!$A178,DATASHEET!$A$2:$EW$231,117,FALSE)="","",VLOOKUP(L3VA!$A178,DATASHEET!$A$2:$EW$231,117,FALSE))</f>
        <v/>
      </c>
      <c r="DU178" s="105" t="str">
        <f t="shared" si="168"/>
        <v/>
      </c>
      <c r="DV178" s="106" t="str">
        <f>IF(ISBLANK(DATASHEET!DW166),"",DATASHEET!DW166)</f>
        <v/>
      </c>
      <c r="DW178" s="107" t="str">
        <f>IF(ISBLANK(DATASHEET!DX166),"",DATASHEET!DX166)</f>
        <v/>
      </c>
      <c r="DX178" s="123" t="str">
        <f t="shared" si="169"/>
        <v/>
      </c>
      <c r="DY178" s="124" t="str">
        <f>IFERROR(INDEX(DATASHEET!$A$1:$GG$231,MATCH(L3VA!$A178,DATASHEET!$A$1:$A$231,0),MATCH(L3VA!DZ$2,DATASHEET!$A$1:$GG$1,0)),"")</f>
        <v/>
      </c>
      <c r="DZ178" s="105" t="str">
        <f>IF(VLOOKUP(L3VA!$A178,DATASHEET!$A$2:$EW$231,122,FALSE)="","",VLOOKUP(L3VA!$A178,DATASHEET!$A$2:$EW$231,122,FALSE))</f>
        <v/>
      </c>
      <c r="EA178" s="105" t="str">
        <f t="shared" si="170"/>
        <v/>
      </c>
      <c r="EB178" s="106" t="str">
        <f>IF(ISBLANK(DATASHEET!EB166),"",DATASHEET!EB166)</f>
        <v/>
      </c>
      <c r="EC178" s="107" t="str">
        <f>IF(ISBLANK(DATASHEET!EC166),"",DATASHEET!EC166)</f>
        <v/>
      </c>
      <c r="ED178" s="123" t="str">
        <f t="shared" si="171"/>
        <v/>
      </c>
      <c r="EE178" s="124">
        <f>IFERROR(INDEX(DATASHEET!$A$1:$GG$231,MATCH(L3VA!$A178,DATASHEET!$A$1:$A$231,0),MATCH(L3VA!EF$2,DATASHEET!$A$1:$GG$1,0)),"")</f>
        <v>0</v>
      </c>
      <c r="EF178" s="105" t="str">
        <f>IF(VLOOKUP(L3VA!$A178,DATASHEET!$A$2:$EW$231,127,FALSE)="","",VLOOKUP(L3VA!$A178,DATASHEET!$A$2:$EW$231,127,FALSE))</f>
        <v/>
      </c>
      <c r="EG178" s="105" t="str">
        <f t="shared" si="172"/>
        <v/>
      </c>
      <c r="EH178" s="106" t="str">
        <f>IF(ISBLANK(DATASHEET!EG166),"",DATASHEET!EG166)</f>
        <v/>
      </c>
      <c r="EI178" s="107" t="str">
        <f>IF(ISBLANK(DATASHEET!EH166),"",DATASHEET!EH166)</f>
        <v/>
      </c>
      <c r="EJ178" s="123" t="str">
        <f t="shared" si="173"/>
        <v/>
      </c>
      <c r="EK178" s="124">
        <f>IFERROR(INDEX(DATASHEET!$A$1:$GG$231,MATCH(L3VA!$A178,DATASHEET!$A$1:$A$231,0),MATCH(L3VA!EL$2,DATASHEET!$A$1:$GG$1,0)),"")</f>
        <v>0</v>
      </c>
      <c r="EL178" s="105" t="str">
        <f>IF(VLOOKUP(L3VA!$A178,DATASHEET!$A$2:$EW$231,132,FALSE)="","",VLOOKUP(L3VA!$A178,DATASHEET!$A$2:$EW$231,132,FALSE))</f>
        <v/>
      </c>
      <c r="EM178" s="105" t="str">
        <f t="shared" si="174"/>
        <v/>
      </c>
      <c r="EN178" s="106" t="str">
        <f>IF(ISBLANK(DATASHEET!EL166),"",DATASHEET!EL166)</f>
        <v/>
      </c>
      <c r="EO178" s="107" t="str">
        <f>IF(ISBLANK(DATASHEET!EM166),"",DATASHEET!EM166)</f>
        <v/>
      </c>
      <c r="EP178" s="123" t="str">
        <f t="shared" si="175"/>
        <v/>
      </c>
      <c r="EQ178" s="124">
        <f>IFERROR(INDEX(DATASHEET!$A$1:$GG$231,MATCH(L3VA!$A178,DATASHEET!$A$1:$A$231,0),MATCH(L3VA!ER$2,DATASHEET!$A$1:$GG$1,0)),"")</f>
        <v>0</v>
      </c>
      <c r="ER178" s="105" t="str">
        <f>IF(VLOOKUP(L3VA!$A178,DATASHEET!$A$2:$EW$231,137,FALSE)="","",VLOOKUP(L3VA!$A178,DATASHEET!$A$2:$EW$231,137,FALSE))</f>
        <v/>
      </c>
      <c r="ES178" s="105" t="str">
        <f t="shared" si="176"/>
        <v/>
      </c>
      <c r="ET178" s="106" t="str">
        <f>IF(ISBLANK(DATASHEET!EQ166),"",DATASHEET!EQ166)</f>
        <v>BG</v>
      </c>
      <c r="EU178" s="107" t="str">
        <f>IF(ISBLANK(DATASHEET!ER166),"",DATASHEET!ER166)</f>
        <v>12C-PY-9</v>
      </c>
      <c r="EV178" s="123" t="str">
        <f t="shared" si="177"/>
        <v/>
      </c>
      <c r="EW178" s="124">
        <f>IFERROR(INDEX(DATASHEET!$A$1:$GG$231,MATCH(L3VA!$A178,DATASHEET!$A$1:$A$231,0),MATCH(L3VA!EX$2,DATASHEET!$A$1:$GG$1,0)),"")</f>
        <v>0</v>
      </c>
      <c r="EX178" s="105" t="str">
        <f>IF(VLOOKUP(L3VA!$A178,DATASHEET!$A$2:$EW$231,142,FALSE)="","",VLOOKUP(L3VA!$A178,DATASHEET!$A$2:$EW$231,142,FALSE))</f>
        <v/>
      </c>
      <c r="EY178" s="105" t="str">
        <f t="shared" si="178"/>
        <v/>
      </c>
      <c r="EZ178" s="106" t="str">
        <f>IF(ISBLANK(DATASHEET!EV166),"",DATASHEET!EV166)</f>
        <v/>
      </c>
      <c r="FA178" s="107" t="str">
        <f>IF(ISBLANK(DATASHEET!EW166),"",DATASHEET!EW166)</f>
        <v/>
      </c>
      <c r="FB178" s="123" t="str">
        <f t="shared" si="179"/>
        <v/>
      </c>
      <c r="FC178" s="124">
        <f>IFERROR(INDEX(DATASHEET!$A$1:$GG$231,MATCH(L3VA!$A178,DATASHEET!$A$1:$A$231,0),MATCH(L3VA!FD$2,DATASHEET!$A$1:$GG$1,0)),"")</f>
        <v>0</v>
      </c>
      <c r="FD178" s="105" t="str">
        <f>IF(VLOOKUP(L3VA!$A178,DATASHEET!$A$2:$FW$231,147,FALSE)="","",VLOOKUP(L3VA!$A178,DATASHEET!$A$2:$FW$231,147,FALSE))</f>
        <v>BG</v>
      </c>
      <c r="FE178" s="105" t="str">
        <f t="shared" si="180"/>
        <v/>
      </c>
      <c r="FF178" s="106" t="str">
        <f>IF(ISBLANK(DATASHEET!FA166),"",DATASHEET!FA166)</f>
        <v/>
      </c>
      <c r="FG178" s="107" t="str">
        <f>IF(ISBLANK(DATASHEET!FB166),"",DATASHEET!FB166)</f>
        <v/>
      </c>
    </row>
    <row r="179" spans="1:163" x14ac:dyDescent="0.25">
      <c r="A179" s="354">
        <f>DATASHEET!A167</f>
        <v>150972</v>
      </c>
      <c r="B179" s="42" t="str">
        <f>DATASHEET!B167</f>
        <v>POIRRIER, Isobel</v>
      </c>
      <c r="C179" s="109" t="str">
        <f>DATASHEET!C167</f>
        <v>12KD</v>
      </c>
      <c r="D179" s="110" t="str">
        <f>DATASHEET!D167</f>
        <v>F</v>
      </c>
      <c r="E179" s="110" t="str">
        <f>IFERROR(VLOOKUP(A179,'[5]Y12 Students'!$E$3:$I$271,5,FALSE),"")</f>
        <v>INTERNAL</v>
      </c>
      <c r="F179" s="110" t="str">
        <f>DATASHEET!E167</f>
        <v>N</v>
      </c>
      <c r="G179" s="110" t="str">
        <f>DATASHEET!F167</f>
        <v>White - British</v>
      </c>
      <c r="H179" s="110" t="str">
        <f>DATASHEET!G167</f>
        <v>N</v>
      </c>
      <c r="I179" s="110" t="str">
        <f>DATASHEET!H167</f>
        <v>N</v>
      </c>
      <c r="J179" s="111" t="str">
        <f>DATASHEET!J167</f>
        <v>6.25+ (B/A)</v>
      </c>
      <c r="K179" s="104" t="str">
        <f t="shared" si="129"/>
        <v/>
      </c>
      <c r="L179" s="104" t="str">
        <f t="shared" si="130"/>
        <v/>
      </c>
      <c r="M179" s="336" t="str">
        <f>IF(COUNT(L3VA!$N179,L3VA!$Z179,L3VA!$T179,L3VA!$AF179,L3VA!$AX179,L3VA!$AR179,L3VA!$BJ179,L3VA!$BD179,L3VA!$BP179,L3VA!#REF!,L3VA!$AL179,L3VA!$BV179,L3VA!$CH179,L3VA!$CZ179,L3VA!$CN179,L3VA!$DF179,L3VA!$CB179,L3VA!#REF!,L3VA!$DR179,L3VA!$DX179,L3VA!$ED179,L3VA!$EJ179,L3VA!$EP179,L3VA!$EV179,L3VA!$FB179,L3VA!$DL179)=0,"",AVERAGE(N179,Z179,T179,AF179,AL179,AX179,AR179,BJ179,BD179,BP179,BV179,CH179,CZ179,CN179,DF179,CB179,DR179,DX179,ED179,EJ179,EP179,EV179,FB179,DL179))</f>
        <v/>
      </c>
      <c r="N179" s="123" t="str">
        <f t="shared" si="133"/>
        <v/>
      </c>
      <c r="O179" s="124">
        <f>IFERROR(INDEX(DATASHEET!$A$1:$GG$231,MATCH(L3VA!$A179,DATASHEET!$A$1:$A$231,0),MATCH(L3VA!P$2,DATASHEET!$A$1:$GG$1,0)),"")</f>
        <v>0</v>
      </c>
      <c r="P179" s="105">
        <f>IF(VLOOKUP(L3VA!$A179,DATASHEET!$A$2:$EW$231,22,FALSE)="","",VLOOKUP(L3VA!$A179,DATASHEET!$A$2:$EW$231,22,FALSE))</f>
        <v>0</v>
      </c>
      <c r="Q179" s="105" t="str">
        <f t="shared" si="134"/>
        <v/>
      </c>
      <c r="R179" s="106" t="str">
        <f>IF(ISBLANK(DATASHEET!AF167),"",DATASHEET!AF167)</f>
        <v/>
      </c>
      <c r="S179" s="107" t="str">
        <f>IF(ISBLANK(DATASHEET!AG167),"",DATASHEET!AG167)</f>
        <v/>
      </c>
      <c r="T179" s="123" t="str">
        <f t="shared" si="135"/>
        <v/>
      </c>
      <c r="U179" s="124">
        <f>IFERROR(INDEX(DATASHEET!$A$1:$GG$231,MATCH(L3VA!$A179,DATASHEET!$A$1:$A$231,0),MATCH(L3VA!V$2,DATASHEET!$A$1:$GG$1,0)),"")</f>
        <v>0</v>
      </c>
      <c r="V179" s="105">
        <f>IF(VLOOKUP(L3VA!$A179,DATASHEET!$A$2:$EW$231,27,FALSE)="","",VLOOKUP(L3VA!$A179,DATASHEET!$A$2:$EW$231,27,FALSE))</f>
        <v>0</v>
      </c>
      <c r="W179" s="105" t="str">
        <f t="shared" si="136"/>
        <v/>
      </c>
      <c r="X179" s="106" t="str">
        <f>IF(ISBLANK(DATASHEET!AK167),"",DATASHEET!AK167)</f>
        <v/>
      </c>
      <c r="Y179" s="107" t="str">
        <f>IF(ISBLANK(DATASHEET!AL167),"",DATASHEET!AL167)</f>
        <v/>
      </c>
      <c r="Z179" s="123" t="str">
        <f t="shared" si="137"/>
        <v/>
      </c>
      <c r="AA179" s="124">
        <f>IFERROR(INDEX(DATASHEET!$A$1:$GG$231,MATCH(L3VA!$A179,DATASHEET!$A$1:$A$231,0),MATCH(L3VA!AB$2,DATASHEET!$A$1:$GG$1,0)),"")</f>
        <v>0</v>
      </c>
      <c r="AB179" s="105" t="str">
        <f>IF(VLOOKUP(L3VA!$A179,DATASHEET!$A$2:$EW$231,32,FALSE)="","",VLOOKUP(L3VA!$A179,DATASHEET!$A$2:$EW$231,32,FALSE))</f>
        <v/>
      </c>
      <c r="AC179" s="105" t="str">
        <f t="shared" si="138"/>
        <v/>
      </c>
      <c r="AD179" s="106" t="str">
        <f>IF(ISBLANK(DATASHEET!AP167),"",DATASHEET!AP167)</f>
        <v/>
      </c>
      <c r="AE179" s="107" t="str">
        <f>IF(ISBLANK(DATASHEET!AQ167),"",DATASHEET!AQ167)</f>
        <v/>
      </c>
      <c r="AF179" s="123" t="str">
        <f t="shared" si="139"/>
        <v/>
      </c>
      <c r="AG179" s="124">
        <f>IFERROR(INDEX(DATASHEET!$A$1:$GG$231,MATCH(L3VA!$A179,DATASHEET!$A$1:$A$231,0),MATCH(L3VA!AH$2,DATASHEET!$A$1:$GG$1,0)),"")</f>
        <v>0</v>
      </c>
      <c r="AH179" s="105" t="str">
        <f>IF(VLOOKUP(L3VA!$A179,DATASHEET!$A$2:$EW$231,37,FALSE)="","",VLOOKUP(L3VA!$A179,DATASHEET!$A$2:$EW$231,37,FALSE))</f>
        <v/>
      </c>
      <c r="AI179" s="105" t="str">
        <f t="shared" si="140"/>
        <v/>
      </c>
      <c r="AJ179" s="106" t="str">
        <f>IF(ISBLANK(DATASHEET!AU167),"",DATASHEET!AU167)</f>
        <v/>
      </c>
      <c r="AK179" s="107" t="str">
        <f>IF(ISBLANK(DATASHEET!AV167),"",DATASHEET!AV167)</f>
        <v/>
      </c>
      <c r="AL179" s="123" t="str">
        <f t="shared" si="141"/>
        <v/>
      </c>
      <c r="AM179" s="124">
        <f>IFERROR(INDEX(DATASHEET!$A$1:$GG$231,MATCH(L3VA!$A179,DATASHEET!$A$1:$A$231,0),MATCH(L3VA!AN$2,DATASHEET!$A$1:$GG$1,0)),"")</f>
        <v>0</v>
      </c>
      <c r="AN179" s="105" t="str">
        <f>IF(VLOOKUP(L3VA!$A179,DATASHEET!$A$2:$EW$231,42,FALSE)="","",VLOOKUP(L3VA!$A179,DATASHEET!$A$2:$EW$231,42,FALSE))</f>
        <v/>
      </c>
      <c r="AO179" s="105" t="str">
        <f t="shared" si="142"/>
        <v/>
      </c>
      <c r="AP179" s="106" t="str">
        <f>IF(ISBLANK(DATASHEET!AZ167),"",DATASHEET!AZ167)</f>
        <v/>
      </c>
      <c r="AQ179" s="107" t="str">
        <f>IF(ISBLANK(DATASHEET!BA167),"",DATASHEET!BA167)</f>
        <v/>
      </c>
      <c r="AR179" s="123" t="str">
        <f t="shared" si="143"/>
        <v/>
      </c>
      <c r="AS179" s="124">
        <f>IFERROR(INDEX(DATASHEET!$A$1:$GG$231,MATCH(L3VA!$A179,DATASHEET!$A$1:$A$231,0),MATCH(L3VA!AT$2,DATASHEET!$A$1:$GG$1,0)),"")</f>
        <v>0</v>
      </c>
      <c r="AT179" s="105" t="str">
        <f>IF(VLOOKUP(L3VA!$A179,DATASHEET!$A$2:$EW$231,47,FALSE)="","",VLOOKUP(L3VA!$A179,DATASHEET!$A$2:$EW$231,47,FALSE))</f>
        <v/>
      </c>
      <c r="AU179" s="105" t="str">
        <f t="shared" si="144"/>
        <v/>
      </c>
      <c r="AV179" s="106" t="str">
        <f>IF(ISBLANK(DATASHEET!BE167),"",DATASHEET!BE167)</f>
        <v/>
      </c>
      <c r="AW179" s="107" t="str">
        <f>IF(ISBLANK(DATASHEET!BF167),"",DATASHEET!BF167)</f>
        <v/>
      </c>
      <c r="AX179" s="123" t="str">
        <f t="shared" si="145"/>
        <v/>
      </c>
      <c r="AY179" s="124">
        <f>IFERROR(INDEX(DATASHEET!$A$1:$GG$231,MATCH(L3VA!$A179,DATASHEET!$A$1:$A$231,0),MATCH(L3VA!AZ$2,DATASHEET!$A$1:$GG$1,0)),"")</f>
        <v>0</v>
      </c>
      <c r="AZ179" s="105" t="str">
        <f>IF(VLOOKUP(L3VA!$A179,DATASHEET!$A$2:$EW$231,52,FALSE)="","",VLOOKUP(L3VA!$A179,DATASHEET!$A$2:$EW$231,52,FALSE))</f>
        <v/>
      </c>
      <c r="BA179" s="105" t="str">
        <f t="shared" si="146"/>
        <v/>
      </c>
      <c r="BB179" s="106" t="str">
        <f>IF(ISBLANK(DATASHEET!BJ167),"",DATASHEET!BJ167)</f>
        <v/>
      </c>
      <c r="BC179" s="107" t="str">
        <f>IF(ISBLANK(DATASHEET!BK167),"",DATASHEET!BK167)</f>
        <v/>
      </c>
      <c r="BD179" s="123" t="str">
        <f t="shared" si="147"/>
        <v/>
      </c>
      <c r="BE179" s="124">
        <f>IFERROR(INDEX(DATASHEET!$A$1:$GG$231,MATCH(L3VA!$A179,DATASHEET!$A$1:$A$231,0),MATCH(L3VA!BF$2,DATASHEET!$A$1:$GG$1,0)),"")</f>
        <v>0</v>
      </c>
      <c r="BF179" s="105" t="str">
        <f>IF(VLOOKUP(L3VA!$A179,DATASHEET!$A$2:$EW$231,57,FALSE)="","",VLOOKUP(L3VA!$A179,DATASHEET!$A$2:$EW$231,57,FALSE))</f>
        <v/>
      </c>
      <c r="BG179" s="105" t="str">
        <f t="shared" si="148"/>
        <v/>
      </c>
      <c r="BH179" s="106" t="str">
        <f>IF(ISBLANK(DATASHEET!BO167),"",DATASHEET!BO167)</f>
        <v/>
      </c>
      <c r="BI179" s="107" t="str">
        <f>IF(ISBLANK(DATASHEET!BP167),"",DATASHEET!BP167)</f>
        <v/>
      </c>
      <c r="BJ179" s="123" t="str">
        <f t="shared" si="149"/>
        <v/>
      </c>
      <c r="BK179" s="124">
        <f>IFERROR(INDEX(DATASHEET!$A$1:$GG$231,MATCH(L3VA!$A179,DATASHEET!$A$1:$A$231,0),MATCH(L3VA!BL$2,DATASHEET!$A$1:$GG$1,0)),"")</f>
        <v>0</v>
      </c>
      <c r="BL179" s="105" t="str">
        <f>IF(VLOOKUP(L3VA!$A179,DATASHEET!$A$2:$EW$231,62,FALSE)="","",VLOOKUP(L3VA!$A179,DATASHEET!$A$2:$EW$231,62,FALSE))</f>
        <v/>
      </c>
      <c r="BM179" s="105" t="str">
        <f t="shared" si="150"/>
        <v/>
      </c>
      <c r="BN179" s="106" t="str">
        <f>IF(ISBLANK(DATASHEET!BT167),"",DATASHEET!BT167)</f>
        <v>BH</v>
      </c>
      <c r="BO179" s="107" t="str">
        <f>IF(ISBLANK(DATASHEET!BU167),"",DATASHEET!BU167)</f>
        <v>12C-EA-4</v>
      </c>
      <c r="BP179" s="123" t="str">
        <f t="shared" si="151"/>
        <v/>
      </c>
      <c r="BQ179" s="124">
        <f>IFERROR(INDEX(DATASHEET!$A$1:$GG$231,MATCH(L3VA!$A179,DATASHEET!$A$1:$A$231,0),MATCH(L3VA!BR$2,DATASHEET!$A$1:$GG$1,0)),"")</f>
        <v>0</v>
      </c>
      <c r="BR179" s="105" t="str">
        <f>IF(VLOOKUP(L3VA!$A179,DATASHEET!$A$2:$EW$231,67,FALSE)="","",VLOOKUP(L3VA!$A179,DATASHEET!$A$2:$EW$231,67,FALSE))</f>
        <v/>
      </c>
      <c r="BS179" s="105" t="str">
        <f t="shared" si="152"/>
        <v/>
      </c>
      <c r="BT179" s="106" t="str">
        <f>IF(ISBLANK(DATASHEET!BY167),"",DATASHEET!BY167)</f>
        <v>JK</v>
      </c>
      <c r="BU179" s="107" t="str">
        <f>IF(ISBLANK(DATASHEET!BZ167),"",DATASHEET!BZ167)</f>
        <v>12A-ENL-5</v>
      </c>
      <c r="BV179" s="123" t="str">
        <f t="shared" si="153"/>
        <v/>
      </c>
      <c r="BW179" s="124">
        <f>IFERROR(INDEX(DATASHEET!$A$1:$GG$231,MATCH(L3VA!$A179,DATASHEET!$A$1:$A$231,0),MATCH(L3VA!BX$2,DATASHEET!$A$1:$GG$1,0)),"")</f>
        <v>0</v>
      </c>
      <c r="BX179" s="105" t="str">
        <f>IF(VLOOKUP(L3VA!$A179,DATASHEET!$A$2:$EW$231,77,FALSE)="","",VLOOKUP(L3VA!$A179,DATASHEET!$A$2:$EW$231,77,FALSE))</f>
        <v>JK</v>
      </c>
      <c r="BY179" s="105" t="str">
        <f t="shared" si="154"/>
        <v/>
      </c>
      <c r="BZ179" s="106" t="str">
        <f>IF(ISBLANK(DATASHEET!CI167),"",DATASHEET!CI167)</f>
        <v/>
      </c>
      <c r="CA179" s="107" t="str">
        <f>IF(ISBLANK(DATASHEET!CJ167),"",DATASHEET!CJ167)</f>
        <v/>
      </c>
      <c r="CB179" s="123" t="str">
        <f t="shared" si="155"/>
        <v/>
      </c>
      <c r="CC179" s="124">
        <f>IFERROR(INDEX(DATASHEET!$A$1:$GG$231,MATCH(L3VA!$A179,DATASHEET!$A$1:$A$231,0),MATCH(L3VA!CD$2,DATASHEET!$A$1:$GG$1,0)),"")</f>
        <v>0</v>
      </c>
      <c r="CD179" s="105" t="str">
        <f>IF(VLOOKUP(L3VA!$A179,DATASHEET!$A$2:$EW$231,82,FALSE)="","",VLOOKUP(L3VA!$A179,DATASHEET!$A$2:$EW$231,82,FALSE))</f>
        <v>JNE</v>
      </c>
      <c r="CE179" s="105" t="str">
        <f t="shared" si="156"/>
        <v/>
      </c>
      <c r="CF179" s="106" t="str">
        <f>IF(ISBLANK(DATASHEET!CN167),"",DATASHEET!CN167)</f>
        <v/>
      </c>
      <c r="CG179" s="107" t="str">
        <f>IF(ISBLANK(DATASHEET!CO167),"",DATASHEET!CO167)</f>
        <v/>
      </c>
      <c r="CH179" s="123" t="str">
        <f t="shared" si="157"/>
        <v/>
      </c>
      <c r="CI179" s="124">
        <f>IFERROR(INDEX(DATASHEET!$A$1:$GG$231,MATCH(L3VA!$A179,DATASHEET!$A$1:$A$231,0),MATCH(L3VA!CJ$2,DATASHEET!$A$1:$GG$1,0)),"")</f>
        <v>0</v>
      </c>
      <c r="CJ179" s="105" t="str">
        <f>IF(VLOOKUP(L3VA!$A179,DATASHEET!$A$2:$EW$231,87,FALSE)="","",VLOOKUP(L3VA!$A179,DATASHEET!$A$2:$EW$231,87,FALSE))</f>
        <v/>
      </c>
      <c r="CK179" s="105" t="str">
        <f t="shared" si="131"/>
        <v/>
      </c>
      <c r="CL179" s="106" t="str">
        <f>IF(ISBLANK(DATASHEET!CS167),"",DATASHEET!CS167)</f>
        <v/>
      </c>
      <c r="CM179" s="107" t="str">
        <f>IF(ISBLANK(DATASHEET!CT167),"",DATASHEET!CT167)</f>
        <v/>
      </c>
      <c r="CN179" s="123" t="str">
        <f t="shared" si="158"/>
        <v/>
      </c>
      <c r="CO179" s="124">
        <f>IFERROR(INDEX(DATASHEET!$A$1:$GG$231,MATCH(L3VA!$A179,DATASHEET!$A$1:$A$231,0),MATCH(L3VA!CP$2,DATASHEET!$A$1:$GG$1,0)),"")</f>
        <v>0</v>
      </c>
      <c r="CP179" s="105" t="str">
        <f>IF(VLOOKUP(L3VA!$A179,DATASHEET!$A$2:$EW$231,92,FALSE)="","",VLOOKUP(L3VA!$A179,DATASHEET!$A$2:$EW$231,92,FALSE))</f>
        <v/>
      </c>
      <c r="CQ179" s="105" t="str">
        <f t="shared" si="159"/>
        <v/>
      </c>
      <c r="CR179" s="106" t="str">
        <f>IF(ISBLANK(DATASHEET!CX167),"",DATASHEET!CX167)</f>
        <v/>
      </c>
      <c r="CS179" s="107" t="str">
        <f>IF(ISBLANK(DATASHEET!CY167),"",DATASHEET!CY167)</f>
        <v/>
      </c>
      <c r="CT179" s="123" t="str">
        <f t="shared" si="160"/>
        <v/>
      </c>
      <c r="CU179" s="124">
        <f>IFERROR(INDEX(DATASHEET!$A$1:$GG$231,MATCH(L3VA!$A179,DATASHEET!$A$1:$A$231,0),MATCH(L3VA!CV$2,DATASHEET!$A$1:$GG$1,0)),"")</f>
        <v>0</v>
      </c>
      <c r="CV179" s="105" t="str">
        <f>IF(VLOOKUP(L3VA!$A179,DATASHEET!$A$2:$EW$231,107,FALSE)="","",VLOOKUP(L3VA!$A179,DATASHEET!$A$2:$EW$231,107,FALSE))</f>
        <v/>
      </c>
      <c r="CW179" s="105" t="str">
        <f t="shared" si="161"/>
        <v/>
      </c>
      <c r="CX179" s="106" t="str">
        <f>IF(ISBLANK(DATASHEET!DC167),"",DATASHEET!DC167)</f>
        <v/>
      </c>
      <c r="CY179" s="107" t="str">
        <f>IF(ISBLANK(DATASHEET!DD167),"",DATASHEET!DD167)</f>
        <v/>
      </c>
      <c r="CZ179" s="123" t="str">
        <f t="shared" si="162"/>
        <v/>
      </c>
      <c r="DA179" s="124">
        <f>IFERROR(INDEX(DATASHEET!$A$1:$GG$231,MATCH(L3VA!$A179,DATASHEET!$A$1:$A$231,0),MATCH(L3VA!DB$2,DATASHEET!$A$1:$GG$1,0)),"")</f>
        <v>0</v>
      </c>
      <c r="DB179" s="105" t="str">
        <f>IF(VLOOKUP(L3VA!$A179,DATASHEET!$A$2:$EW$231,97,FALSE)="","",VLOOKUP(L3VA!$A179,DATASHEET!$A$2:$EW$231,97,FALSE))</f>
        <v/>
      </c>
      <c r="DC179" s="105" t="str">
        <f t="shared" si="163"/>
        <v/>
      </c>
      <c r="DD179" s="106" t="str">
        <f>IF(ISBLANK(DATASHEET!DH167),"",DATASHEET!DH167)</f>
        <v/>
      </c>
      <c r="DE179" s="107" t="str">
        <f>IF(ISBLANK(DATASHEET!DI167),"",DATASHEET!DI167)</f>
        <v/>
      </c>
      <c r="DF179" s="123" t="str">
        <f t="shared" si="164"/>
        <v/>
      </c>
      <c r="DG179" s="124">
        <f>IFERROR(INDEX(DATASHEET!$A$1:$GG$231,MATCH(L3VA!$A179,DATASHEET!$A$1:$A$231,0),MATCH(L3VA!DH$2,DATASHEET!$A$1:$GG$1,0)),"")</f>
        <v>0</v>
      </c>
      <c r="DH179" s="105" t="str">
        <f>IF(VLOOKUP(L3VA!$A179,DATASHEET!$A$2:$EW$231,102,FALSE)="","",VLOOKUP(L3VA!$A179,DATASHEET!$A$2:$EW$231,102,FALSE))</f>
        <v/>
      </c>
      <c r="DI179" s="105" t="str">
        <f t="shared" si="165"/>
        <v/>
      </c>
      <c r="DJ179" s="106" t="str">
        <f>IF(ISBLANK(DATASHEET!DM167),"",DATASHEET!DM167)</f>
        <v/>
      </c>
      <c r="DK179" s="107" t="str">
        <f>IF(ISBLANK(DATASHEET!DN167),"",DATASHEET!DN167)</f>
        <v/>
      </c>
      <c r="DL179" s="123" t="str">
        <f t="shared" si="166"/>
        <v/>
      </c>
      <c r="DM179" s="124">
        <f>IFERROR(INDEX(DATASHEET!$A$1:$GG$231,MATCH(L3VA!$A179,DATASHEET!$A$1:$A$231,0),MATCH(L3VA!DN$2,DATASHEET!$A$1:$GG$1,0)),"")</f>
        <v>0</v>
      </c>
      <c r="DN179" s="105" t="str">
        <f>IF(VLOOKUP(L3VA!$A179,DATASHEET!$A$2:$FW$231,112,FALSE)="","",VLOOKUP(L3VA!$A179,DATASHEET!$A$2:$FW$231,112,FALSE))</f>
        <v/>
      </c>
      <c r="DO179" s="105" t="str">
        <f t="shared" si="132"/>
        <v/>
      </c>
      <c r="DP179" s="106" t="str">
        <f>IF(ISBLANK(DATASHEET!DR167),"",DATASHEET!DR167)</f>
        <v/>
      </c>
      <c r="DQ179" s="107" t="str">
        <f>IF(ISBLANK(DATASHEET!DS167),"",DATASHEET!DS167)</f>
        <v/>
      </c>
      <c r="DR179" s="123" t="str">
        <f t="shared" si="167"/>
        <v/>
      </c>
      <c r="DS179" s="124">
        <f>IFERROR(INDEX(DATASHEET!$A$1:$GG$231,MATCH(L3VA!$A179,DATASHEET!$A$1:$A$231,0),MATCH(L3VA!DT$2,DATASHEET!$A$1:$GG$1,0)),"")</f>
        <v>0</v>
      </c>
      <c r="DT179" s="105" t="str">
        <f>IF(VLOOKUP(L3VA!$A179,DATASHEET!$A$2:$EW$231,117,FALSE)="","",VLOOKUP(L3VA!$A179,DATASHEET!$A$2:$EW$231,117,FALSE))</f>
        <v/>
      </c>
      <c r="DU179" s="105" t="str">
        <f t="shared" si="168"/>
        <v/>
      </c>
      <c r="DV179" s="106" t="str">
        <f>IF(ISBLANK(DATASHEET!DW167),"",DATASHEET!DW167)</f>
        <v/>
      </c>
      <c r="DW179" s="107" t="str">
        <f>IF(ISBLANK(DATASHEET!DX167),"",DATASHEET!DX167)</f>
        <v/>
      </c>
      <c r="DX179" s="123" t="str">
        <f t="shared" si="169"/>
        <v/>
      </c>
      <c r="DY179" s="124" t="str">
        <f>IFERROR(INDEX(DATASHEET!$A$1:$GG$231,MATCH(L3VA!$A179,DATASHEET!$A$1:$A$231,0),MATCH(L3VA!DZ$2,DATASHEET!$A$1:$GG$1,0)),"")</f>
        <v/>
      </c>
      <c r="DZ179" s="105" t="str">
        <f>IF(VLOOKUP(L3VA!$A179,DATASHEET!$A$2:$EW$231,122,FALSE)="","",VLOOKUP(L3VA!$A179,DATASHEET!$A$2:$EW$231,122,FALSE))</f>
        <v/>
      </c>
      <c r="EA179" s="105" t="str">
        <f t="shared" si="170"/>
        <v/>
      </c>
      <c r="EB179" s="106" t="str">
        <f>IF(ISBLANK(DATASHEET!EB167),"",DATASHEET!EB167)</f>
        <v/>
      </c>
      <c r="EC179" s="107" t="str">
        <f>IF(ISBLANK(DATASHEET!EC167),"",DATASHEET!EC167)</f>
        <v/>
      </c>
      <c r="ED179" s="123" t="str">
        <f t="shared" si="171"/>
        <v/>
      </c>
      <c r="EE179" s="124">
        <f>IFERROR(INDEX(DATASHEET!$A$1:$GG$231,MATCH(L3VA!$A179,DATASHEET!$A$1:$A$231,0),MATCH(L3VA!EF$2,DATASHEET!$A$1:$GG$1,0)),"")</f>
        <v>0</v>
      </c>
      <c r="EF179" s="105" t="str">
        <f>IF(VLOOKUP(L3VA!$A179,DATASHEET!$A$2:$EW$231,127,FALSE)="","",VLOOKUP(L3VA!$A179,DATASHEET!$A$2:$EW$231,127,FALSE))</f>
        <v/>
      </c>
      <c r="EG179" s="105" t="str">
        <f t="shared" si="172"/>
        <v/>
      </c>
      <c r="EH179" s="106" t="str">
        <f>IF(ISBLANK(DATASHEET!EG167),"",DATASHEET!EG167)</f>
        <v/>
      </c>
      <c r="EI179" s="107" t="str">
        <f>IF(ISBLANK(DATASHEET!EH167),"",DATASHEET!EH167)</f>
        <v/>
      </c>
      <c r="EJ179" s="123" t="str">
        <f t="shared" si="173"/>
        <v/>
      </c>
      <c r="EK179" s="124">
        <f>IFERROR(INDEX(DATASHEET!$A$1:$GG$231,MATCH(L3VA!$A179,DATASHEET!$A$1:$A$231,0),MATCH(L3VA!EL$2,DATASHEET!$A$1:$GG$1,0)),"")</f>
        <v>0</v>
      </c>
      <c r="EL179" s="105" t="str">
        <f>IF(VLOOKUP(L3VA!$A179,DATASHEET!$A$2:$EW$231,132,FALSE)="","",VLOOKUP(L3VA!$A179,DATASHEET!$A$2:$EW$231,132,FALSE))</f>
        <v/>
      </c>
      <c r="EM179" s="105" t="str">
        <f t="shared" si="174"/>
        <v/>
      </c>
      <c r="EN179" s="106" t="str">
        <f>IF(ISBLANK(DATASHEET!EL167),"",DATASHEET!EL167)</f>
        <v>SS</v>
      </c>
      <c r="EO179" s="107" t="str">
        <f>IF(ISBLANK(DATASHEET!EM167),"",DATASHEET!EM167)</f>
        <v>12E-PO-9</v>
      </c>
      <c r="EP179" s="123" t="str">
        <f t="shared" si="175"/>
        <v/>
      </c>
      <c r="EQ179" s="124">
        <f>IFERROR(INDEX(DATASHEET!$A$1:$GG$231,MATCH(L3VA!$A179,DATASHEET!$A$1:$A$231,0),MATCH(L3VA!ER$2,DATASHEET!$A$1:$GG$1,0)),"")</f>
        <v>0</v>
      </c>
      <c r="ER179" s="105" t="str">
        <f>IF(VLOOKUP(L3VA!$A179,DATASHEET!$A$2:$EW$231,137,FALSE)="","",VLOOKUP(L3VA!$A179,DATASHEET!$A$2:$EW$231,137,FALSE))</f>
        <v/>
      </c>
      <c r="ES179" s="105" t="str">
        <f t="shared" si="176"/>
        <v/>
      </c>
      <c r="ET179" s="106" t="str">
        <f>IF(ISBLANK(DATASHEET!EQ167),"",DATASHEET!EQ167)</f>
        <v/>
      </c>
      <c r="EU179" s="107" t="str">
        <f>IF(ISBLANK(DATASHEET!ER167),"",DATASHEET!ER167)</f>
        <v/>
      </c>
      <c r="EV179" s="123" t="str">
        <f t="shared" si="177"/>
        <v/>
      </c>
      <c r="EW179" s="124">
        <f>IFERROR(INDEX(DATASHEET!$A$1:$GG$231,MATCH(L3VA!$A179,DATASHEET!$A$1:$A$231,0),MATCH(L3VA!EX$2,DATASHEET!$A$1:$GG$1,0)),"")</f>
        <v>0</v>
      </c>
      <c r="EX179" s="105" t="str">
        <f>IF(VLOOKUP(L3VA!$A179,DATASHEET!$A$2:$EW$231,142,FALSE)="","",VLOOKUP(L3VA!$A179,DATASHEET!$A$2:$EW$231,142,FALSE))</f>
        <v>SS</v>
      </c>
      <c r="EY179" s="105" t="str">
        <f t="shared" si="178"/>
        <v/>
      </c>
      <c r="EZ179" s="106" t="str">
        <f>IF(ISBLANK(DATASHEET!EV167),"",DATASHEET!EV167)</f>
        <v/>
      </c>
      <c r="FA179" s="107" t="str">
        <f>IF(ISBLANK(DATASHEET!EW167),"",DATASHEET!EW167)</f>
        <v/>
      </c>
      <c r="FB179" s="123" t="str">
        <f t="shared" si="179"/>
        <v/>
      </c>
      <c r="FC179" s="124">
        <f>IFERROR(INDEX(DATASHEET!$A$1:$GG$231,MATCH(L3VA!$A179,DATASHEET!$A$1:$A$231,0),MATCH(L3VA!FD$2,DATASHEET!$A$1:$GG$1,0)),"")</f>
        <v>0</v>
      </c>
      <c r="FD179" s="105" t="str">
        <f>IF(VLOOKUP(L3VA!$A179,DATASHEET!$A$2:$FW$231,147,FALSE)="","",VLOOKUP(L3VA!$A179,DATASHEET!$A$2:$FW$231,147,FALSE))</f>
        <v/>
      </c>
      <c r="FE179" s="105" t="str">
        <f t="shared" si="180"/>
        <v/>
      </c>
      <c r="FF179" s="106" t="str">
        <f>IF(ISBLANK(DATASHEET!FA167),"",DATASHEET!FA167)</f>
        <v/>
      </c>
      <c r="FG179" s="107" t="str">
        <f>IF(ISBLANK(DATASHEET!FB167),"",DATASHEET!FB167)</f>
        <v/>
      </c>
    </row>
    <row r="180" spans="1:163" x14ac:dyDescent="0.25">
      <c r="A180" s="354">
        <f>DATASHEET!A168</f>
        <v>150847</v>
      </c>
      <c r="B180" s="42" t="str">
        <f>DATASHEET!B168</f>
        <v>PRENTER, Olivia</v>
      </c>
      <c r="C180" s="109" t="str">
        <f>DATASHEET!C168</f>
        <v>12KD</v>
      </c>
      <c r="D180" s="110" t="str">
        <f>DATASHEET!D168</f>
        <v>F</v>
      </c>
      <c r="E180" s="110" t="str">
        <f>IFERROR(VLOOKUP(A180,'[5]Y12 Students'!$E$3:$I$271,5,FALSE),"")</f>
        <v>INTERNAL</v>
      </c>
      <c r="F180" s="110" t="str">
        <f>DATASHEET!E168</f>
        <v>Y</v>
      </c>
      <c r="G180" s="110" t="str">
        <f>DATASHEET!F168</f>
        <v>White - British</v>
      </c>
      <c r="H180" s="110" t="str">
        <f>DATASHEET!G168</f>
        <v>N</v>
      </c>
      <c r="I180" s="110" t="str">
        <f>DATASHEET!H168</f>
        <v>N</v>
      </c>
      <c r="J180" s="111" t="str">
        <f>DATASHEET!J168</f>
        <v>6.25+ (B/A)</v>
      </c>
      <c r="K180" s="104" t="str">
        <f t="shared" si="129"/>
        <v/>
      </c>
      <c r="L180" s="104" t="str">
        <f t="shared" si="130"/>
        <v/>
      </c>
      <c r="M180" s="336" t="str">
        <f>IF(COUNT(L3VA!$N180,L3VA!$Z180,L3VA!$T180,L3VA!$AF180,L3VA!$AX180,L3VA!$AR180,L3VA!$BJ180,L3VA!$BD180,L3VA!$BP180,L3VA!#REF!,L3VA!$AL180,L3VA!$BV180,L3VA!$CH180,L3VA!$CZ180,L3VA!$CN180,L3VA!$DF180,L3VA!$CB180,L3VA!#REF!,L3VA!$DR180,L3VA!$DX180,L3VA!$ED180,L3VA!$EJ180,L3VA!$EP180,L3VA!$EV180,L3VA!$FB180,L3VA!$DL180)=0,"",AVERAGE(N180,Z180,T180,AF180,AL180,AX180,AR180,BJ180,BD180,BP180,BV180,CH180,CZ180,CN180,DF180,CB180,DR180,DX180,ED180,EJ180,EP180,EV180,FB180,DL180))</f>
        <v/>
      </c>
      <c r="N180" s="123" t="str">
        <f t="shared" si="133"/>
        <v/>
      </c>
      <c r="O180" s="124">
        <f>IFERROR(INDEX(DATASHEET!$A$1:$GG$231,MATCH(L3VA!$A180,DATASHEET!$A$1:$A$231,0),MATCH(L3VA!P$2,DATASHEET!$A$1:$GG$1,0)),"")</f>
        <v>0</v>
      </c>
      <c r="P180" s="105">
        <f>IF(VLOOKUP(L3VA!$A180,DATASHEET!$A$2:$EW$231,22,FALSE)="","",VLOOKUP(L3VA!$A180,DATASHEET!$A$2:$EW$231,22,FALSE))</f>
        <v>0</v>
      </c>
      <c r="Q180" s="105" t="str">
        <f t="shared" si="134"/>
        <v/>
      </c>
      <c r="R180" s="106" t="str">
        <f>IF(ISBLANK(DATASHEET!AF168),"",DATASHEET!AF168)</f>
        <v/>
      </c>
      <c r="S180" s="107" t="str">
        <f>IF(ISBLANK(DATASHEET!AG168),"",DATASHEET!AG168)</f>
        <v/>
      </c>
      <c r="T180" s="123" t="str">
        <f t="shared" si="135"/>
        <v/>
      </c>
      <c r="U180" s="124">
        <f>IFERROR(INDEX(DATASHEET!$A$1:$GG$231,MATCH(L3VA!$A180,DATASHEET!$A$1:$A$231,0),MATCH(L3VA!V$2,DATASHEET!$A$1:$GG$1,0)),"")</f>
        <v>0</v>
      </c>
      <c r="V180" s="105">
        <f>IF(VLOOKUP(L3VA!$A180,DATASHEET!$A$2:$EW$231,27,FALSE)="","",VLOOKUP(L3VA!$A180,DATASHEET!$A$2:$EW$231,27,FALSE))</f>
        <v>0</v>
      </c>
      <c r="W180" s="105" t="str">
        <f t="shared" si="136"/>
        <v/>
      </c>
      <c r="X180" s="106" t="str">
        <f>IF(ISBLANK(DATASHEET!AK168),"",DATASHEET!AK168)</f>
        <v>KBW</v>
      </c>
      <c r="Y180" s="107" t="str">
        <f>IF(ISBLANK(DATASHEET!AL168),"",DATASHEET!AL168)</f>
        <v>12A-BI-2</v>
      </c>
      <c r="Z180" s="123" t="str">
        <f t="shared" si="137"/>
        <v/>
      </c>
      <c r="AA180" s="124">
        <f>IFERROR(INDEX(DATASHEET!$A$1:$GG$231,MATCH(L3VA!$A180,DATASHEET!$A$1:$A$231,0),MATCH(L3VA!AB$2,DATASHEET!$A$1:$GG$1,0)),"")</f>
        <v>0</v>
      </c>
      <c r="AB180" s="105" t="str">
        <f>IF(VLOOKUP(L3VA!$A180,DATASHEET!$A$2:$EW$231,32,FALSE)="","",VLOOKUP(L3VA!$A180,DATASHEET!$A$2:$EW$231,32,FALSE))</f>
        <v/>
      </c>
      <c r="AC180" s="105" t="str">
        <f t="shared" si="138"/>
        <v/>
      </c>
      <c r="AD180" s="106" t="str">
        <f>IF(ISBLANK(DATASHEET!AP168),"",DATASHEET!AP168)</f>
        <v/>
      </c>
      <c r="AE180" s="107" t="str">
        <f>IF(ISBLANK(DATASHEET!AQ168),"",DATASHEET!AQ168)</f>
        <v/>
      </c>
      <c r="AF180" s="123" t="str">
        <f t="shared" si="139"/>
        <v/>
      </c>
      <c r="AG180" s="124">
        <f>IFERROR(INDEX(DATASHEET!$A$1:$GG$231,MATCH(L3VA!$A180,DATASHEET!$A$1:$A$231,0),MATCH(L3VA!AH$2,DATASHEET!$A$1:$GG$1,0)),"")</f>
        <v>0</v>
      </c>
      <c r="AH180" s="105" t="str">
        <f>IF(VLOOKUP(L3VA!$A180,DATASHEET!$A$2:$EW$231,37,FALSE)="","",VLOOKUP(L3VA!$A180,DATASHEET!$A$2:$EW$231,37,FALSE))</f>
        <v>KBW</v>
      </c>
      <c r="AI180" s="105" t="str">
        <f t="shared" si="140"/>
        <v/>
      </c>
      <c r="AJ180" s="106" t="str">
        <f>IF(ISBLANK(DATASHEET!AU168),"",DATASHEET!AU168)</f>
        <v/>
      </c>
      <c r="AK180" s="107" t="str">
        <f>IF(ISBLANK(DATASHEET!AV168),"",DATASHEET!AV168)</f>
        <v/>
      </c>
      <c r="AL180" s="123" t="str">
        <f t="shared" si="141"/>
        <v/>
      </c>
      <c r="AM180" s="124">
        <f>IFERROR(INDEX(DATASHEET!$A$1:$GG$231,MATCH(L3VA!$A180,DATASHEET!$A$1:$A$231,0),MATCH(L3VA!AN$2,DATASHEET!$A$1:$GG$1,0)),"")</f>
        <v>0</v>
      </c>
      <c r="AN180" s="105" t="str">
        <f>IF(VLOOKUP(L3VA!$A180,DATASHEET!$A$2:$EW$231,42,FALSE)="","",VLOOKUP(L3VA!$A180,DATASHEET!$A$2:$EW$231,42,FALSE))</f>
        <v/>
      </c>
      <c r="AO180" s="105" t="str">
        <f t="shared" si="142"/>
        <v/>
      </c>
      <c r="AP180" s="106" t="str">
        <f>IF(ISBLANK(DATASHEET!AZ168),"",DATASHEET!AZ168)</f>
        <v/>
      </c>
      <c r="AQ180" s="107" t="str">
        <f>IF(ISBLANK(DATASHEET!BA168),"",DATASHEET!BA168)</f>
        <v/>
      </c>
      <c r="AR180" s="123" t="str">
        <f t="shared" si="143"/>
        <v/>
      </c>
      <c r="AS180" s="124">
        <f>IFERROR(INDEX(DATASHEET!$A$1:$GG$231,MATCH(L3VA!$A180,DATASHEET!$A$1:$A$231,0),MATCH(L3VA!AT$2,DATASHEET!$A$1:$GG$1,0)),"")</f>
        <v>0</v>
      </c>
      <c r="AT180" s="105" t="str">
        <f>IF(VLOOKUP(L3VA!$A180,DATASHEET!$A$2:$EW$231,47,FALSE)="","",VLOOKUP(L3VA!$A180,DATASHEET!$A$2:$EW$231,47,FALSE))</f>
        <v/>
      </c>
      <c r="AU180" s="105" t="str">
        <f t="shared" si="144"/>
        <v/>
      </c>
      <c r="AV180" s="106" t="str">
        <f>IF(ISBLANK(DATASHEET!BE168),"",DATASHEET!BE168)</f>
        <v/>
      </c>
      <c r="AW180" s="107" t="str">
        <f>IF(ISBLANK(DATASHEET!BF168),"",DATASHEET!BF168)</f>
        <v/>
      </c>
      <c r="AX180" s="123" t="str">
        <f t="shared" si="145"/>
        <v/>
      </c>
      <c r="AY180" s="124">
        <f>IFERROR(INDEX(DATASHEET!$A$1:$GG$231,MATCH(L3VA!$A180,DATASHEET!$A$1:$A$231,0),MATCH(L3VA!AZ$2,DATASHEET!$A$1:$GG$1,0)),"")</f>
        <v>0</v>
      </c>
      <c r="AZ180" s="105" t="str">
        <f>IF(VLOOKUP(L3VA!$A180,DATASHEET!$A$2:$EW$231,52,FALSE)="","",VLOOKUP(L3VA!$A180,DATASHEET!$A$2:$EW$231,52,FALSE))</f>
        <v/>
      </c>
      <c r="BA180" s="105" t="str">
        <f t="shared" si="146"/>
        <v/>
      </c>
      <c r="BB180" s="106" t="str">
        <f>IF(ISBLANK(DATASHEET!BJ168),"",DATASHEET!BJ168)</f>
        <v/>
      </c>
      <c r="BC180" s="107" t="str">
        <f>IF(ISBLANK(DATASHEET!BK168),"",DATASHEET!BK168)</f>
        <v/>
      </c>
      <c r="BD180" s="123" t="str">
        <f t="shared" si="147"/>
        <v/>
      </c>
      <c r="BE180" s="124">
        <f>IFERROR(INDEX(DATASHEET!$A$1:$GG$231,MATCH(L3VA!$A180,DATASHEET!$A$1:$A$231,0),MATCH(L3VA!BF$2,DATASHEET!$A$1:$GG$1,0)),"")</f>
        <v>0</v>
      </c>
      <c r="BF180" s="105" t="str">
        <f>IF(VLOOKUP(L3VA!$A180,DATASHEET!$A$2:$EW$231,57,FALSE)="","",VLOOKUP(L3VA!$A180,DATASHEET!$A$2:$EW$231,57,FALSE))</f>
        <v/>
      </c>
      <c r="BG180" s="105" t="str">
        <f t="shared" si="148"/>
        <v/>
      </c>
      <c r="BH180" s="106" t="str">
        <f>IF(ISBLANK(DATASHEET!BO168),"",DATASHEET!BO168)</f>
        <v/>
      </c>
      <c r="BI180" s="107" t="str">
        <f>IF(ISBLANK(DATASHEET!BP168),"",DATASHEET!BP168)</f>
        <v/>
      </c>
      <c r="BJ180" s="123" t="str">
        <f t="shared" si="149"/>
        <v/>
      </c>
      <c r="BK180" s="124">
        <f>IFERROR(INDEX(DATASHEET!$A$1:$GG$231,MATCH(L3VA!$A180,DATASHEET!$A$1:$A$231,0),MATCH(L3VA!BL$2,DATASHEET!$A$1:$GG$1,0)),"")</f>
        <v>0</v>
      </c>
      <c r="BL180" s="105" t="str">
        <f>IF(VLOOKUP(L3VA!$A180,DATASHEET!$A$2:$EW$231,62,FALSE)="","",VLOOKUP(L3VA!$A180,DATASHEET!$A$2:$EW$231,62,FALSE))</f>
        <v/>
      </c>
      <c r="BM180" s="105" t="str">
        <f t="shared" si="150"/>
        <v/>
      </c>
      <c r="BN180" s="106" t="str">
        <f>IF(ISBLANK(DATASHEET!BT168),"",DATASHEET!BT168)</f>
        <v/>
      </c>
      <c r="BO180" s="107" t="str">
        <f>IF(ISBLANK(DATASHEET!BU168),"",DATASHEET!BU168)</f>
        <v/>
      </c>
      <c r="BP180" s="123" t="str">
        <f t="shared" si="151"/>
        <v/>
      </c>
      <c r="BQ180" s="124">
        <f>IFERROR(INDEX(DATASHEET!$A$1:$GG$231,MATCH(L3VA!$A180,DATASHEET!$A$1:$A$231,0),MATCH(L3VA!BR$2,DATASHEET!$A$1:$GG$1,0)),"")</f>
        <v>0</v>
      </c>
      <c r="BR180" s="105" t="str">
        <f>IF(VLOOKUP(L3VA!$A180,DATASHEET!$A$2:$EW$231,67,FALSE)="","",VLOOKUP(L3VA!$A180,DATASHEET!$A$2:$EW$231,67,FALSE))</f>
        <v/>
      </c>
      <c r="BS180" s="105" t="str">
        <f t="shared" si="152"/>
        <v/>
      </c>
      <c r="BT180" s="106" t="str">
        <f>IF(ISBLANK(DATASHEET!BY168),"",DATASHEET!BY168)</f>
        <v/>
      </c>
      <c r="BU180" s="107" t="str">
        <f>IF(ISBLANK(DATASHEET!BZ168),"",DATASHEET!BZ168)</f>
        <v/>
      </c>
      <c r="BV180" s="123" t="str">
        <f t="shared" si="153"/>
        <v/>
      </c>
      <c r="BW180" s="124">
        <f>IFERROR(INDEX(DATASHEET!$A$1:$GG$231,MATCH(L3VA!$A180,DATASHEET!$A$1:$A$231,0),MATCH(L3VA!BX$2,DATASHEET!$A$1:$GG$1,0)),"")</f>
        <v>0</v>
      </c>
      <c r="BX180" s="105" t="str">
        <f>IF(VLOOKUP(L3VA!$A180,DATASHEET!$A$2:$EW$231,77,FALSE)="","",VLOOKUP(L3VA!$A180,DATASHEET!$A$2:$EW$231,77,FALSE))</f>
        <v/>
      </c>
      <c r="BY180" s="105" t="str">
        <f t="shared" si="154"/>
        <v/>
      </c>
      <c r="BZ180" s="106" t="str">
        <f>IF(ISBLANK(DATASHEET!CI168),"",DATASHEET!CI168)</f>
        <v/>
      </c>
      <c r="CA180" s="107" t="str">
        <f>IF(ISBLANK(DATASHEET!CJ168),"",DATASHEET!CJ168)</f>
        <v/>
      </c>
      <c r="CB180" s="123" t="str">
        <f t="shared" si="155"/>
        <v/>
      </c>
      <c r="CC180" s="124">
        <f>IFERROR(INDEX(DATASHEET!$A$1:$GG$231,MATCH(L3VA!$A180,DATASHEET!$A$1:$A$231,0),MATCH(L3VA!CD$2,DATASHEET!$A$1:$GG$1,0)),"")</f>
        <v>0</v>
      </c>
      <c r="CD180" s="105" t="str">
        <f>IF(VLOOKUP(L3VA!$A180,DATASHEET!$A$2:$EW$231,82,FALSE)="","",VLOOKUP(L3VA!$A180,DATASHEET!$A$2:$EW$231,82,FALSE))</f>
        <v>KD</v>
      </c>
      <c r="CE180" s="105" t="str">
        <f t="shared" si="156"/>
        <v/>
      </c>
      <c r="CF180" s="106" t="str">
        <f>IF(ISBLANK(DATASHEET!CN168),"",DATASHEET!CN168)</f>
        <v/>
      </c>
      <c r="CG180" s="107" t="str">
        <f>IF(ISBLANK(DATASHEET!CO168),"",DATASHEET!CO168)</f>
        <v/>
      </c>
      <c r="CH180" s="123" t="str">
        <f t="shared" si="157"/>
        <v/>
      </c>
      <c r="CI180" s="124">
        <f>IFERROR(INDEX(DATASHEET!$A$1:$GG$231,MATCH(L3VA!$A180,DATASHEET!$A$1:$A$231,0),MATCH(L3VA!CJ$2,DATASHEET!$A$1:$GG$1,0)),"")</f>
        <v>0</v>
      </c>
      <c r="CJ180" s="105" t="str">
        <f>IF(VLOOKUP(L3VA!$A180,DATASHEET!$A$2:$EW$231,87,FALSE)="","",VLOOKUP(L3VA!$A180,DATASHEET!$A$2:$EW$231,87,FALSE))</f>
        <v/>
      </c>
      <c r="CK180" s="105" t="str">
        <f t="shared" si="131"/>
        <v/>
      </c>
      <c r="CL180" s="106" t="str">
        <f>IF(ISBLANK(DATASHEET!CS168),"",DATASHEET!CS168)</f>
        <v/>
      </c>
      <c r="CM180" s="107" t="str">
        <f>IF(ISBLANK(DATASHEET!CT168),"",DATASHEET!CT168)</f>
        <v/>
      </c>
      <c r="CN180" s="123" t="str">
        <f t="shared" si="158"/>
        <v/>
      </c>
      <c r="CO180" s="124">
        <f>IFERROR(INDEX(DATASHEET!$A$1:$GG$231,MATCH(L3VA!$A180,DATASHEET!$A$1:$A$231,0),MATCH(L3VA!CP$2,DATASHEET!$A$1:$GG$1,0)),"")</f>
        <v>0</v>
      </c>
      <c r="CP180" s="105" t="str">
        <f>IF(VLOOKUP(L3VA!$A180,DATASHEET!$A$2:$EW$231,92,FALSE)="","",VLOOKUP(L3VA!$A180,DATASHEET!$A$2:$EW$231,92,FALSE))</f>
        <v/>
      </c>
      <c r="CQ180" s="105" t="str">
        <f t="shared" si="159"/>
        <v/>
      </c>
      <c r="CR180" s="106" t="str">
        <f>IF(ISBLANK(DATASHEET!CX168),"",DATASHEET!CX168)</f>
        <v/>
      </c>
      <c r="CS180" s="107" t="str">
        <f>IF(ISBLANK(DATASHEET!CY168),"",DATASHEET!CY168)</f>
        <v/>
      </c>
      <c r="CT180" s="123" t="str">
        <f t="shared" si="160"/>
        <v/>
      </c>
      <c r="CU180" s="124">
        <f>IFERROR(INDEX(DATASHEET!$A$1:$GG$231,MATCH(L3VA!$A180,DATASHEET!$A$1:$A$231,0),MATCH(L3VA!CV$2,DATASHEET!$A$1:$GG$1,0)),"")</f>
        <v>0</v>
      </c>
      <c r="CV180" s="105" t="str">
        <f>IF(VLOOKUP(L3VA!$A180,DATASHEET!$A$2:$EW$231,107,FALSE)="","",VLOOKUP(L3VA!$A180,DATASHEET!$A$2:$EW$231,107,FALSE))</f>
        <v/>
      </c>
      <c r="CW180" s="105" t="str">
        <f t="shared" si="161"/>
        <v/>
      </c>
      <c r="CX180" s="106" t="str">
        <f>IF(ISBLANK(DATASHEET!DC168),"",DATASHEET!DC168)</f>
        <v/>
      </c>
      <c r="CY180" s="107" t="str">
        <f>IF(ISBLANK(DATASHEET!DD168),"",DATASHEET!DD168)</f>
        <v/>
      </c>
      <c r="CZ180" s="123" t="str">
        <f t="shared" si="162"/>
        <v/>
      </c>
      <c r="DA180" s="124">
        <f>IFERROR(INDEX(DATASHEET!$A$1:$GG$231,MATCH(L3VA!$A180,DATASHEET!$A$1:$A$231,0),MATCH(L3VA!DB$2,DATASHEET!$A$1:$GG$1,0)),"")</f>
        <v>0</v>
      </c>
      <c r="DB180" s="105" t="str">
        <f>IF(VLOOKUP(L3VA!$A180,DATASHEET!$A$2:$EW$231,97,FALSE)="","",VLOOKUP(L3VA!$A180,DATASHEET!$A$2:$EW$231,97,FALSE))</f>
        <v/>
      </c>
      <c r="DC180" s="105" t="str">
        <f t="shared" si="163"/>
        <v/>
      </c>
      <c r="DD180" s="106" t="str">
        <f>IF(ISBLANK(DATASHEET!DH168),"",DATASHEET!DH168)</f>
        <v>EB</v>
      </c>
      <c r="DE180" s="107" t="str">
        <f>IF(ISBLANK(DATASHEET!DI168),"",DATASHEET!DI168)</f>
        <v>12C-HI-5</v>
      </c>
      <c r="DF180" s="123" t="str">
        <f t="shared" si="164"/>
        <v/>
      </c>
      <c r="DG180" s="124">
        <f>IFERROR(INDEX(DATASHEET!$A$1:$GG$231,MATCH(L3VA!$A180,DATASHEET!$A$1:$A$231,0),MATCH(L3VA!DH$2,DATASHEET!$A$1:$GG$1,0)),"")</f>
        <v>0</v>
      </c>
      <c r="DH180" s="105" t="str">
        <f>IF(VLOOKUP(L3VA!$A180,DATASHEET!$A$2:$EW$231,102,FALSE)="","",VLOOKUP(L3VA!$A180,DATASHEET!$A$2:$EW$231,102,FALSE))</f>
        <v/>
      </c>
      <c r="DI180" s="105" t="str">
        <f t="shared" si="165"/>
        <v/>
      </c>
      <c r="DJ180" s="106" t="str">
        <f>IF(ISBLANK(DATASHEET!DM168),"",DATASHEET!DM168)</f>
        <v/>
      </c>
      <c r="DK180" s="107" t="str">
        <f>IF(ISBLANK(DATASHEET!DN168),"",DATASHEET!DN168)</f>
        <v/>
      </c>
      <c r="DL180" s="123" t="str">
        <f t="shared" si="166"/>
        <v/>
      </c>
      <c r="DM180" s="124">
        <f>IFERROR(INDEX(DATASHEET!$A$1:$GG$231,MATCH(L3VA!$A180,DATASHEET!$A$1:$A$231,0),MATCH(L3VA!DN$2,DATASHEET!$A$1:$GG$1,0)),"")</f>
        <v>0</v>
      </c>
      <c r="DN180" s="105" t="str">
        <f>IF(VLOOKUP(L3VA!$A180,DATASHEET!$A$2:$FW$231,112,FALSE)="","",VLOOKUP(L3VA!$A180,DATASHEET!$A$2:$FW$231,112,FALSE))</f>
        <v>EB</v>
      </c>
      <c r="DO180" s="105" t="str">
        <f t="shared" si="132"/>
        <v/>
      </c>
      <c r="DP180" s="106" t="str">
        <f>IF(ISBLANK(DATASHEET!DR168),"",DATASHEET!DR168)</f>
        <v/>
      </c>
      <c r="DQ180" s="107" t="str">
        <f>IF(ISBLANK(DATASHEET!DS168),"",DATASHEET!DS168)</f>
        <v/>
      </c>
      <c r="DR180" s="123" t="str">
        <f t="shared" si="167"/>
        <v/>
      </c>
      <c r="DS180" s="124">
        <f>IFERROR(INDEX(DATASHEET!$A$1:$GG$231,MATCH(L3VA!$A180,DATASHEET!$A$1:$A$231,0),MATCH(L3VA!DT$2,DATASHEET!$A$1:$GG$1,0)),"")</f>
        <v>0</v>
      </c>
      <c r="DT180" s="105" t="str">
        <f>IF(VLOOKUP(L3VA!$A180,DATASHEET!$A$2:$EW$231,117,FALSE)="","",VLOOKUP(L3VA!$A180,DATASHEET!$A$2:$EW$231,117,FALSE))</f>
        <v/>
      </c>
      <c r="DU180" s="105" t="str">
        <f t="shared" si="168"/>
        <v/>
      </c>
      <c r="DV180" s="106" t="str">
        <f>IF(ISBLANK(DATASHEET!DW168),"",DATASHEET!DW168)</f>
        <v/>
      </c>
      <c r="DW180" s="107" t="str">
        <f>IF(ISBLANK(DATASHEET!DX168),"",DATASHEET!DX168)</f>
        <v/>
      </c>
      <c r="DX180" s="123" t="str">
        <f t="shared" si="169"/>
        <v/>
      </c>
      <c r="DY180" s="124" t="str">
        <f>IFERROR(INDEX(DATASHEET!$A$1:$GG$231,MATCH(L3VA!$A180,DATASHEET!$A$1:$A$231,0),MATCH(L3VA!DZ$2,DATASHEET!$A$1:$GG$1,0)),"")</f>
        <v/>
      </c>
      <c r="DZ180" s="105" t="str">
        <f>IF(VLOOKUP(L3VA!$A180,DATASHEET!$A$2:$EW$231,122,FALSE)="","",VLOOKUP(L3VA!$A180,DATASHEET!$A$2:$EW$231,122,FALSE))</f>
        <v/>
      </c>
      <c r="EA180" s="105" t="str">
        <f t="shared" si="170"/>
        <v/>
      </c>
      <c r="EB180" s="106" t="str">
        <f>IF(ISBLANK(DATASHEET!EB168),"",DATASHEET!EB168)</f>
        <v/>
      </c>
      <c r="EC180" s="107" t="str">
        <f>IF(ISBLANK(DATASHEET!EC168),"",DATASHEET!EC168)</f>
        <v/>
      </c>
      <c r="ED180" s="123" t="str">
        <f t="shared" si="171"/>
        <v/>
      </c>
      <c r="EE180" s="124">
        <f>IFERROR(INDEX(DATASHEET!$A$1:$GG$231,MATCH(L3VA!$A180,DATASHEET!$A$1:$A$231,0),MATCH(L3VA!EF$2,DATASHEET!$A$1:$GG$1,0)),"")</f>
        <v>0</v>
      </c>
      <c r="EF180" s="105" t="str">
        <f>IF(VLOOKUP(L3VA!$A180,DATASHEET!$A$2:$EW$231,127,FALSE)="","",VLOOKUP(L3VA!$A180,DATASHEET!$A$2:$EW$231,127,FALSE))</f>
        <v/>
      </c>
      <c r="EG180" s="105" t="str">
        <f t="shared" si="172"/>
        <v/>
      </c>
      <c r="EH180" s="106" t="str">
        <f>IF(ISBLANK(DATASHEET!EG168),"",DATASHEET!EG168)</f>
        <v/>
      </c>
      <c r="EI180" s="107" t="str">
        <f>IF(ISBLANK(DATASHEET!EH168),"",DATASHEET!EH168)</f>
        <v/>
      </c>
      <c r="EJ180" s="123" t="str">
        <f t="shared" si="173"/>
        <v/>
      </c>
      <c r="EK180" s="124">
        <f>IFERROR(INDEX(DATASHEET!$A$1:$GG$231,MATCH(L3VA!$A180,DATASHEET!$A$1:$A$231,0),MATCH(L3VA!EL$2,DATASHEET!$A$1:$GG$1,0)),"")</f>
        <v>0</v>
      </c>
      <c r="EL180" s="105" t="str">
        <f>IF(VLOOKUP(L3VA!$A180,DATASHEET!$A$2:$EW$231,132,FALSE)="","",VLOOKUP(L3VA!$A180,DATASHEET!$A$2:$EW$231,132,FALSE))</f>
        <v/>
      </c>
      <c r="EM180" s="105" t="str">
        <f t="shared" si="174"/>
        <v/>
      </c>
      <c r="EN180" s="106" t="str">
        <f>IF(ISBLANK(DATASHEET!EL168),"",DATASHEET!EL168)</f>
        <v/>
      </c>
      <c r="EO180" s="107" t="str">
        <f>IF(ISBLANK(DATASHEET!EM168),"",DATASHEET!EM168)</f>
        <v/>
      </c>
      <c r="EP180" s="123" t="str">
        <f t="shared" si="175"/>
        <v/>
      </c>
      <c r="EQ180" s="124">
        <f>IFERROR(INDEX(DATASHEET!$A$1:$GG$231,MATCH(L3VA!$A180,DATASHEET!$A$1:$A$231,0),MATCH(L3VA!ER$2,DATASHEET!$A$1:$GG$1,0)),"")</f>
        <v>0</v>
      </c>
      <c r="ER180" s="105" t="str">
        <f>IF(VLOOKUP(L3VA!$A180,DATASHEET!$A$2:$EW$231,137,FALSE)="","",VLOOKUP(L3VA!$A180,DATASHEET!$A$2:$EW$231,137,FALSE))</f>
        <v/>
      </c>
      <c r="ES180" s="105" t="str">
        <f t="shared" si="176"/>
        <v/>
      </c>
      <c r="ET180" s="106" t="str">
        <f>IF(ISBLANK(DATASHEET!EQ168),"",DATASHEET!EQ168)</f>
        <v/>
      </c>
      <c r="EU180" s="107" t="str">
        <f>IF(ISBLANK(DATASHEET!ER168),"",DATASHEET!ER168)</f>
        <v/>
      </c>
      <c r="EV180" s="123" t="str">
        <f t="shared" si="177"/>
        <v/>
      </c>
      <c r="EW180" s="124">
        <f>IFERROR(INDEX(DATASHEET!$A$1:$GG$231,MATCH(L3VA!$A180,DATASHEET!$A$1:$A$231,0),MATCH(L3VA!EX$2,DATASHEET!$A$1:$GG$1,0)),"")</f>
        <v>0</v>
      </c>
      <c r="EX180" s="105" t="str">
        <f>IF(VLOOKUP(L3VA!$A180,DATASHEET!$A$2:$EW$231,142,FALSE)="","",VLOOKUP(L3VA!$A180,DATASHEET!$A$2:$EW$231,142,FALSE))</f>
        <v/>
      </c>
      <c r="EY180" s="105" t="str">
        <f t="shared" si="178"/>
        <v/>
      </c>
      <c r="EZ180" s="106" t="str">
        <f>IF(ISBLANK(DATASHEET!EV168),"",DATASHEET!EV168)</f>
        <v/>
      </c>
      <c r="FA180" s="107" t="str">
        <f>IF(ISBLANK(DATASHEET!EW168),"",DATASHEET!EW168)</f>
        <v/>
      </c>
      <c r="FB180" s="123" t="str">
        <f t="shared" si="179"/>
        <v/>
      </c>
      <c r="FC180" s="124">
        <f>IFERROR(INDEX(DATASHEET!$A$1:$GG$231,MATCH(L3VA!$A180,DATASHEET!$A$1:$A$231,0),MATCH(L3VA!FD$2,DATASHEET!$A$1:$GG$1,0)),"")</f>
        <v>0</v>
      </c>
      <c r="FD180" s="105" t="str">
        <f>IF(VLOOKUP(L3VA!$A180,DATASHEET!$A$2:$FW$231,147,FALSE)="","",VLOOKUP(L3VA!$A180,DATASHEET!$A$2:$FW$231,147,FALSE))</f>
        <v/>
      </c>
      <c r="FE180" s="105" t="str">
        <f t="shared" si="180"/>
        <v/>
      </c>
      <c r="FF180" s="106" t="str">
        <f>IF(ISBLANK(DATASHEET!FA168),"",DATASHEET!FA168)</f>
        <v>BJM</v>
      </c>
      <c r="FG180" s="107" t="str">
        <f>IF(ISBLANK(DATASHEET!FB168),"",DATASHEET!FB168)</f>
        <v>12D-SP-10</v>
      </c>
    </row>
    <row r="181" spans="1:163" x14ac:dyDescent="0.25">
      <c r="A181" s="354">
        <f>DATASHEET!A169</f>
        <v>160053</v>
      </c>
      <c r="B181" s="42" t="str">
        <f>DATASHEET!B169</f>
        <v>PROUD, Grace</v>
      </c>
      <c r="C181" s="109" t="str">
        <f>DATASHEET!C169</f>
        <v>12KD</v>
      </c>
      <c r="D181" s="110" t="str">
        <f>DATASHEET!D169</f>
        <v>F</v>
      </c>
      <c r="E181" s="110" t="str">
        <f>IFERROR(VLOOKUP(A181,'[5]Y12 Students'!$E$3:$I$271,5,FALSE),"")</f>
        <v>EXTERNAL</v>
      </c>
      <c r="F181" s="110" t="str">
        <f>DATASHEET!E169</f>
        <v>N</v>
      </c>
      <c r="G181" s="110" t="str">
        <f>DATASHEET!F169</f>
        <v>White - British</v>
      </c>
      <c r="H181" s="110" t="str">
        <f>DATASHEET!G169</f>
        <v>N</v>
      </c>
      <c r="I181" s="110" t="str">
        <f>DATASHEET!H169</f>
        <v>N</v>
      </c>
      <c r="J181" s="111" t="str">
        <f>DATASHEET!J169</f>
        <v>6.25+ (B/A)</v>
      </c>
      <c r="K181" s="104" t="str">
        <f t="shared" si="129"/>
        <v/>
      </c>
      <c r="L181" s="104" t="str">
        <f t="shared" si="130"/>
        <v/>
      </c>
      <c r="M181" s="336" t="str">
        <f>IF(COUNT(L3VA!$N181,L3VA!$Z181,L3VA!$T181,L3VA!$AF181,L3VA!$AX181,L3VA!$AR181,L3VA!$BJ181,L3VA!$BD181,L3VA!$BP181,L3VA!#REF!,L3VA!$AL181,L3VA!$BV181,L3VA!$CH181,L3VA!$CZ181,L3VA!$CN181,L3VA!$DF181,L3VA!$CB181,L3VA!#REF!,L3VA!$DR181,L3VA!$DX181,L3VA!$ED181,L3VA!$EJ181,L3VA!$EP181,L3VA!$EV181,L3VA!$FB181,L3VA!$DL181)=0,"",AVERAGE(N181,Z181,T181,AF181,AL181,AX181,AR181,BJ181,BD181,BP181,BV181,CH181,CZ181,CN181,DF181,CB181,DR181,DX181,ED181,EJ181,EP181,EV181,FB181,DL181))</f>
        <v/>
      </c>
      <c r="N181" s="123" t="str">
        <f t="shared" si="133"/>
        <v/>
      </c>
      <c r="O181" s="124">
        <f>IFERROR(INDEX(DATASHEET!$A$1:$GG$231,MATCH(L3VA!$A181,DATASHEET!$A$1:$A$231,0),MATCH(L3VA!P$2,DATASHEET!$A$1:$GG$1,0)),"")</f>
        <v>0</v>
      </c>
      <c r="P181" s="105">
        <f>IF(VLOOKUP(L3VA!$A181,DATASHEET!$A$2:$EW$231,22,FALSE)="","",VLOOKUP(L3VA!$A181,DATASHEET!$A$2:$EW$231,22,FALSE))</f>
        <v>0</v>
      </c>
      <c r="Q181" s="105" t="str">
        <f t="shared" si="134"/>
        <v/>
      </c>
      <c r="R181" s="106" t="str">
        <f>IF(ISBLANK(DATASHEET!AF169),"",DATASHEET!AF169)</f>
        <v/>
      </c>
      <c r="S181" s="107" t="str">
        <f>IF(ISBLANK(DATASHEET!AG169),"",DATASHEET!AG169)</f>
        <v/>
      </c>
      <c r="T181" s="123" t="str">
        <f t="shared" si="135"/>
        <v/>
      </c>
      <c r="U181" s="124">
        <f>IFERROR(INDEX(DATASHEET!$A$1:$GG$231,MATCH(L3VA!$A181,DATASHEET!$A$1:$A$231,0),MATCH(L3VA!V$2,DATASHEET!$A$1:$GG$1,0)),"")</f>
        <v>0</v>
      </c>
      <c r="V181" s="105">
        <f>IF(VLOOKUP(L3VA!$A181,DATASHEET!$A$2:$EW$231,27,FALSE)="","",VLOOKUP(L3VA!$A181,DATASHEET!$A$2:$EW$231,27,FALSE))</f>
        <v>0</v>
      </c>
      <c r="W181" s="105" t="str">
        <f t="shared" si="136"/>
        <v/>
      </c>
      <c r="X181" s="106" t="str">
        <f>IF(ISBLANK(DATASHEET!AK169),"",DATASHEET!AK169)</f>
        <v/>
      </c>
      <c r="Y181" s="107" t="str">
        <f>IF(ISBLANK(DATASHEET!AL169),"",DATASHEET!AL169)</f>
        <v/>
      </c>
      <c r="Z181" s="123" t="str">
        <f t="shared" si="137"/>
        <v/>
      </c>
      <c r="AA181" s="124">
        <f>IFERROR(INDEX(DATASHEET!$A$1:$GG$231,MATCH(L3VA!$A181,DATASHEET!$A$1:$A$231,0),MATCH(L3VA!AB$2,DATASHEET!$A$1:$GG$1,0)),"")</f>
        <v>0</v>
      </c>
      <c r="AB181" s="105" t="str">
        <f>IF(VLOOKUP(L3VA!$A181,DATASHEET!$A$2:$EW$231,32,FALSE)="","",VLOOKUP(L3VA!$A181,DATASHEET!$A$2:$EW$231,32,FALSE))</f>
        <v/>
      </c>
      <c r="AC181" s="105" t="str">
        <f t="shared" si="138"/>
        <v/>
      </c>
      <c r="AD181" s="106" t="str">
        <f>IF(ISBLANK(DATASHEET!AP169),"",DATASHEET!AP169)</f>
        <v/>
      </c>
      <c r="AE181" s="107" t="str">
        <f>IF(ISBLANK(DATASHEET!AQ169),"",DATASHEET!AQ169)</f>
        <v/>
      </c>
      <c r="AF181" s="123" t="str">
        <f t="shared" si="139"/>
        <v/>
      </c>
      <c r="AG181" s="124">
        <f>IFERROR(INDEX(DATASHEET!$A$1:$GG$231,MATCH(L3VA!$A181,DATASHEET!$A$1:$A$231,0),MATCH(L3VA!AH$2,DATASHEET!$A$1:$GG$1,0)),"")</f>
        <v>0</v>
      </c>
      <c r="AH181" s="105" t="str">
        <f>IF(VLOOKUP(L3VA!$A181,DATASHEET!$A$2:$EW$231,37,FALSE)="","",VLOOKUP(L3VA!$A181,DATASHEET!$A$2:$EW$231,37,FALSE))</f>
        <v/>
      </c>
      <c r="AI181" s="105" t="str">
        <f t="shared" si="140"/>
        <v/>
      </c>
      <c r="AJ181" s="106" t="str">
        <f>IF(ISBLANK(DATASHEET!AU169),"",DATASHEET!AU169)</f>
        <v>MB</v>
      </c>
      <c r="AK181" s="107" t="str">
        <f>IF(ISBLANK(DATASHEET!AV169),"",DATASHEET!AV169)</f>
        <v>12D-CH-2</v>
      </c>
      <c r="AL181" s="123" t="str">
        <f t="shared" si="141"/>
        <v/>
      </c>
      <c r="AM181" s="124">
        <f>IFERROR(INDEX(DATASHEET!$A$1:$GG$231,MATCH(L3VA!$A181,DATASHEET!$A$1:$A$231,0),MATCH(L3VA!AN$2,DATASHEET!$A$1:$GG$1,0)),"")</f>
        <v>0</v>
      </c>
      <c r="AN181" s="105" t="str">
        <f>IF(VLOOKUP(L3VA!$A181,DATASHEET!$A$2:$EW$231,42,FALSE)="","",VLOOKUP(L3VA!$A181,DATASHEET!$A$2:$EW$231,42,FALSE))</f>
        <v/>
      </c>
      <c r="AO181" s="105" t="str">
        <f t="shared" si="142"/>
        <v/>
      </c>
      <c r="AP181" s="106" t="str">
        <f>IF(ISBLANK(DATASHEET!AZ169),"",DATASHEET!AZ169)</f>
        <v/>
      </c>
      <c r="AQ181" s="107" t="str">
        <f>IF(ISBLANK(DATASHEET!BA169),"",DATASHEET!BA169)</f>
        <v/>
      </c>
      <c r="AR181" s="123" t="str">
        <f t="shared" si="143"/>
        <v/>
      </c>
      <c r="AS181" s="124">
        <f>IFERROR(INDEX(DATASHEET!$A$1:$GG$231,MATCH(L3VA!$A181,DATASHEET!$A$1:$A$231,0),MATCH(L3VA!AT$2,DATASHEET!$A$1:$GG$1,0)),"")</f>
        <v>0</v>
      </c>
      <c r="AT181" s="105" t="str">
        <f>IF(VLOOKUP(L3VA!$A181,DATASHEET!$A$2:$EW$231,47,FALSE)="","",VLOOKUP(L3VA!$A181,DATASHEET!$A$2:$EW$231,47,FALSE))</f>
        <v>MB</v>
      </c>
      <c r="AU181" s="105" t="str">
        <f t="shared" si="144"/>
        <v/>
      </c>
      <c r="AV181" s="106" t="str">
        <f>IF(ISBLANK(DATASHEET!BE169),"",DATASHEET!BE169)</f>
        <v/>
      </c>
      <c r="AW181" s="107" t="str">
        <f>IF(ISBLANK(DATASHEET!BF169),"",DATASHEET!BF169)</f>
        <v/>
      </c>
      <c r="AX181" s="123" t="str">
        <f t="shared" si="145"/>
        <v/>
      </c>
      <c r="AY181" s="124">
        <f>IFERROR(INDEX(DATASHEET!$A$1:$GG$231,MATCH(L3VA!$A181,DATASHEET!$A$1:$A$231,0),MATCH(L3VA!AZ$2,DATASHEET!$A$1:$GG$1,0)),"")</f>
        <v>0</v>
      </c>
      <c r="AZ181" s="105" t="str">
        <f>IF(VLOOKUP(L3VA!$A181,DATASHEET!$A$2:$EW$231,52,FALSE)="","",VLOOKUP(L3VA!$A181,DATASHEET!$A$2:$EW$231,52,FALSE))</f>
        <v/>
      </c>
      <c r="BA181" s="105" t="str">
        <f t="shared" si="146"/>
        <v/>
      </c>
      <c r="BB181" s="106" t="str">
        <f>IF(ISBLANK(DATASHEET!BJ169),"",DATASHEET!BJ169)</f>
        <v/>
      </c>
      <c r="BC181" s="107" t="str">
        <f>IF(ISBLANK(DATASHEET!BK169),"",DATASHEET!BK169)</f>
        <v/>
      </c>
      <c r="BD181" s="123" t="str">
        <f t="shared" si="147"/>
        <v/>
      </c>
      <c r="BE181" s="124">
        <f>IFERROR(INDEX(DATASHEET!$A$1:$GG$231,MATCH(L3VA!$A181,DATASHEET!$A$1:$A$231,0),MATCH(L3VA!BF$2,DATASHEET!$A$1:$GG$1,0)),"")</f>
        <v>0</v>
      </c>
      <c r="BF181" s="105" t="str">
        <f>IF(VLOOKUP(L3VA!$A181,DATASHEET!$A$2:$EW$231,57,FALSE)="","",VLOOKUP(L3VA!$A181,DATASHEET!$A$2:$EW$231,57,FALSE))</f>
        <v/>
      </c>
      <c r="BG181" s="105" t="str">
        <f t="shared" si="148"/>
        <v/>
      </c>
      <c r="BH181" s="106" t="str">
        <f>IF(ISBLANK(DATASHEET!BO169),"",DATASHEET!BO169)</f>
        <v>DHO</v>
      </c>
      <c r="BI181" s="107" t="str">
        <f>IF(ISBLANK(DATASHEET!BP169),"",DATASHEET!BP169)</f>
        <v>12A-EC-4</v>
      </c>
      <c r="BJ181" s="123" t="str">
        <f t="shared" si="149"/>
        <v/>
      </c>
      <c r="BK181" s="124">
        <f>IFERROR(INDEX(DATASHEET!$A$1:$GG$231,MATCH(L3VA!$A181,DATASHEET!$A$1:$A$231,0),MATCH(L3VA!BL$2,DATASHEET!$A$1:$GG$1,0)),"")</f>
        <v>0</v>
      </c>
      <c r="BL181" s="105" t="str">
        <f>IF(VLOOKUP(L3VA!$A181,DATASHEET!$A$2:$EW$231,62,FALSE)="","",VLOOKUP(L3VA!$A181,DATASHEET!$A$2:$EW$231,62,FALSE))</f>
        <v/>
      </c>
      <c r="BM181" s="105" t="str">
        <f t="shared" si="150"/>
        <v/>
      </c>
      <c r="BN181" s="106" t="str">
        <f>IF(ISBLANK(DATASHEET!BT169),"",DATASHEET!BT169)</f>
        <v/>
      </c>
      <c r="BO181" s="107" t="str">
        <f>IF(ISBLANK(DATASHEET!BU169),"",DATASHEET!BU169)</f>
        <v/>
      </c>
      <c r="BP181" s="123" t="str">
        <f t="shared" si="151"/>
        <v/>
      </c>
      <c r="BQ181" s="124">
        <f>IFERROR(INDEX(DATASHEET!$A$1:$GG$231,MATCH(L3VA!$A181,DATASHEET!$A$1:$A$231,0),MATCH(L3VA!BR$2,DATASHEET!$A$1:$GG$1,0)),"")</f>
        <v>0</v>
      </c>
      <c r="BR181" s="105" t="str">
        <f>IF(VLOOKUP(L3VA!$A181,DATASHEET!$A$2:$EW$231,67,FALSE)="","",VLOOKUP(L3VA!$A181,DATASHEET!$A$2:$EW$231,67,FALSE))</f>
        <v>DHO</v>
      </c>
      <c r="BS181" s="105" t="str">
        <f t="shared" si="152"/>
        <v/>
      </c>
      <c r="BT181" s="106" t="str">
        <f>IF(ISBLANK(DATASHEET!BY169),"",DATASHEET!BY169)</f>
        <v/>
      </c>
      <c r="BU181" s="107" t="str">
        <f>IF(ISBLANK(DATASHEET!BZ169),"",DATASHEET!BZ169)</f>
        <v/>
      </c>
      <c r="BV181" s="123" t="str">
        <f t="shared" si="153"/>
        <v/>
      </c>
      <c r="BW181" s="124">
        <f>IFERROR(INDEX(DATASHEET!$A$1:$GG$231,MATCH(L3VA!$A181,DATASHEET!$A$1:$A$231,0),MATCH(L3VA!BX$2,DATASHEET!$A$1:$GG$1,0)),"")</f>
        <v>0</v>
      </c>
      <c r="BX181" s="105" t="str">
        <f>IF(VLOOKUP(L3VA!$A181,DATASHEET!$A$2:$EW$231,77,FALSE)="","",VLOOKUP(L3VA!$A181,DATASHEET!$A$2:$EW$231,77,FALSE))</f>
        <v/>
      </c>
      <c r="BY181" s="105" t="str">
        <f t="shared" si="154"/>
        <v/>
      </c>
      <c r="BZ181" s="106" t="str">
        <f>IF(ISBLANK(DATASHEET!CI169),"",DATASHEET!CI169)</f>
        <v/>
      </c>
      <c r="CA181" s="107" t="str">
        <f>IF(ISBLANK(DATASHEET!CJ169),"",DATASHEET!CJ169)</f>
        <v/>
      </c>
      <c r="CB181" s="123" t="str">
        <f t="shared" si="155"/>
        <v/>
      </c>
      <c r="CC181" s="124">
        <f>IFERROR(INDEX(DATASHEET!$A$1:$GG$231,MATCH(L3VA!$A181,DATASHEET!$A$1:$A$231,0),MATCH(L3VA!CD$2,DATASHEET!$A$1:$GG$1,0)),"")</f>
        <v>0</v>
      </c>
      <c r="CD181" s="105" t="str">
        <f>IF(VLOOKUP(L3VA!$A181,DATASHEET!$A$2:$EW$231,82,FALSE)="","",VLOOKUP(L3VA!$A181,DATASHEET!$A$2:$EW$231,82,FALSE))</f>
        <v>KD</v>
      </c>
      <c r="CE181" s="105" t="str">
        <f t="shared" si="156"/>
        <v/>
      </c>
      <c r="CF181" s="106" t="str">
        <f>IF(ISBLANK(DATASHEET!CN169),"",DATASHEET!CN169)</f>
        <v/>
      </c>
      <c r="CG181" s="107" t="str">
        <f>IF(ISBLANK(DATASHEET!CO169),"",DATASHEET!CO169)</f>
        <v/>
      </c>
      <c r="CH181" s="123" t="str">
        <f t="shared" si="157"/>
        <v/>
      </c>
      <c r="CI181" s="124">
        <f>IFERROR(INDEX(DATASHEET!$A$1:$GG$231,MATCH(L3VA!$A181,DATASHEET!$A$1:$A$231,0),MATCH(L3VA!CJ$2,DATASHEET!$A$1:$GG$1,0)),"")</f>
        <v>0</v>
      </c>
      <c r="CJ181" s="105" t="str">
        <f>IF(VLOOKUP(L3VA!$A181,DATASHEET!$A$2:$EW$231,87,FALSE)="","",VLOOKUP(L3VA!$A181,DATASHEET!$A$2:$EW$231,87,FALSE))</f>
        <v/>
      </c>
      <c r="CK181" s="105" t="str">
        <f t="shared" si="131"/>
        <v/>
      </c>
      <c r="CL181" s="106" t="str">
        <f>IF(ISBLANK(DATASHEET!CS169),"",DATASHEET!CS169)</f>
        <v/>
      </c>
      <c r="CM181" s="107" t="str">
        <f>IF(ISBLANK(DATASHEET!CT169),"",DATASHEET!CT169)</f>
        <v/>
      </c>
      <c r="CN181" s="123" t="str">
        <f t="shared" si="158"/>
        <v/>
      </c>
      <c r="CO181" s="124">
        <f>IFERROR(INDEX(DATASHEET!$A$1:$GG$231,MATCH(L3VA!$A181,DATASHEET!$A$1:$A$231,0),MATCH(L3VA!CP$2,DATASHEET!$A$1:$GG$1,0)),"")</f>
        <v>0</v>
      </c>
      <c r="CP181" s="105" t="str">
        <f>IF(VLOOKUP(L3VA!$A181,DATASHEET!$A$2:$EW$231,92,FALSE)="","",VLOOKUP(L3VA!$A181,DATASHEET!$A$2:$EW$231,92,FALSE))</f>
        <v/>
      </c>
      <c r="CQ181" s="105" t="str">
        <f t="shared" si="159"/>
        <v/>
      </c>
      <c r="CR181" s="106" t="str">
        <f>IF(ISBLANK(DATASHEET!CX169),"",DATASHEET!CX169)</f>
        <v/>
      </c>
      <c r="CS181" s="107" t="str">
        <f>IF(ISBLANK(DATASHEET!CY169),"",DATASHEET!CY169)</f>
        <v/>
      </c>
      <c r="CT181" s="123" t="str">
        <f t="shared" si="160"/>
        <v/>
      </c>
      <c r="CU181" s="124">
        <f>IFERROR(INDEX(DATASHEET!$A$1:$GG$231,MATCH(L3VA!$A181,DATASHEET!$A$1:$A$231,0),MATCH(L3VA!CV$2,DATASHEET!$A$1:$GG$1,0)),"")</f>
        <v>0</v>
      </c>
      <c r="CV181" s="105" t="str">
        <f>IF(VLOOKUP(L3VA!$A181,DATASHEET!$A$2:$EW$231,107,FALSE)="","",VLOOKUP(L3VA!$A181,DATASHEET!$A$2:$EW$231,107,FALSE))</f>
        <v/>
      </c>
      <c r="CW181" s="105" t="str">
        <f t="shared" si="161"/>
        <v/>
      </c>
      <c r="CX181" s="106" t="str">
        <f>IF(ISBLANK(DATASHEET!DC169),"",DATASHEET!DC169)</f>
        <v/>
      </c>
      <c r="CY181" s="107" t="str">
        <f>IF(ISBLANK(DATASHEET!DD169),"",DATASHEET!DD169)</f>
        <v/>
      </c>
      <c r="CZ181" s="123" t="str">
        <f t="shared" si="162"/>
        <v/>
      </c>
      <c r="DA181" s="124">
        <f>IFERROR(INDEX(DATASHEET!$A$1:$GG$231,MATCH(L3VA!$A181,DATASHEET!$A$1:$A$231,0),MATCH(L3VA!DB$2,DATASHEET!$A$1:$GG$1,0)),"")</f>
        <v>0</v>
      </c>
      <c r="DB181" s="105" t="str">
        <f>IF(VLOOKUP(L3VA!$A181,DATASHEET!$A$2:$EW$231,97,FALSE)="","",VLOOKUP(L3VA!$A181,DATASHEET!$A$2:$EW$231,97,FALSE))</f>
        <v/>
      </c>
      <c r="DC181" s="105" t="str">
        <f t="shared" si="163"/>
        <v/>
      </c>
      <c r="DD181" s="106" t="str">
        <f>IF(ISBLANK(DATASHEET!DH169),"",DATASHEET!DH169)</f>
        <v/>
      </c>
      <c r="DE181" s="107" t="str">
        <f>IF(ISBLANK(DATASHEET!DI169),"",DATASHEET!DI169)</f>
        <v/>
      </c>
      <c r="DF181" s="123" t="str">
        <f t="shared" si="164"/>
        <v/>
      </c>
      <c r="DG181" s="124">
        <f>IFERROR(INDEX(DATASHEET!$A$1:$GG$231,MATCH(L3VA!$A181,DATASHEET!$A$1:$A$231,0),MATCH(L3VA!DH$2,DATASHEET!$A$1:$GG$1,0)),"")</f>
        <v>0</v>
      </c>
      <c r="DH181" s="105" t="str">
        <f>IF(VLOOKUP(L3VA!$A181,DATASHEET!$A$2:$EW$231,102,FALSE)="","",VLOOKUP(L3VA!$A181,DATASHEET!$A$2:$EW$231,102,FALSE))</f>
        <v/>
      </c>
      <c r="DI181" s="105" t="str">
        <f t="shared" si="165"/>
        <v/>
      </c>
      <c r="DJ181" s="106" t="str">
        <f>IF(ISBLANK(DATASHEET!DM169),"",DATASHEET!DM169)</f>
        <v/>
      </c>
      <c r="DK181" s="107" t="str">
        <f>IF(ISBLANK(DATASHEET!DN169),"",DATASHEET!DN169)</f>
        <v/>
      </c>
      <c r="DL181" s="123" t="str">
        <f t="shared" si="166"/>
        <v/>
      </c>
      <c r="DM181" s="124">
        <f>IFERROR(INDEX(DATASHEET!$A$1:$GG$231,MATCH(L3VA!$A181,DATASHEET!$A$1:$A$231,0),MATCH(L3VA!DN$2,DATASHEET!$A$1:$GG$1,0)),"")</f>
        <v>0</v>
      </c>
      <c r="DN181" s="105" t="str">
        <f>IF(VLOOKUP(L3VA!$A181,DATASHEET!$A$2:$FW$231,112,FALSE)="","",VLOOKUP(L3VA!$A181,DATASHEET!$A$2:$FW$231,112,FALSE))</f>
        <v/>
      </c>
      <c r="DO181" s="105" t="str">
        <f t="shared" si="132"/>
        <v/>
      </c>
      <c r="DP181" s="106" t="str">
        <f>IF(ISBLANK(DATASHEET!DR169),"",DATASHEET!DR169)</f>
        <v/>
      </c>
      <c r="DQ181" s="107" t="str">
        <f>IF(ISBLANK(DATASHEET!DS169),"",DATASHEET!DS169)</f>
        <v/>
      </c>
      <c r="DR181" s="123" t="str">
        <f t="shared" si="167"/>
        <v/>
      </c>
      <c r="DS181" s="124">
        <f>IFERROR(INDEX(DATASHEET!$A$1:$GG$231,MATCH(L3VA!$A181,DATASHEET!$A$1:$A$231,0),MATCH(L3VA!DT$2,DATASHEET!$A$1:$GG$1,0)),"")</f>
        <v>0</v>
      </c>
      <c r="DT181" s="105" t="str">
        <f>IF(VLOOKUP(L3VA!$A181,DATASHEET!$A$2:$EW$231,117,FALSE)="","",VLOOKUP(L3VA!$A181,DATASHEET!$A$2:$EW$231,117,FALSE))</f>
        <v/>
      </c>
      <c r="DU181" s="105" t="str">
        <f t="shared" si="168"/>
        <v/>
      </c>
      <c r="DV181" s="106" t="str">
        <f>IF(ISBLANK(DATASHEET!DW169),"",DATASHEET!DW169)</f>
        <v/>
      </c>
      <c r="DW181" s="107" t="str">
        <f>IF(ISBLANK(DATASHEET!DX169),"",DATASHEET!DX169)</f>
        <v/>
      </c>
      <c r="DX181" s="123" t="str">
        <f t="shared" si="169"/>
        <v/>
      </c>
      <c r="DY181" s="124" t="str">
        <f>IFERROR(INDEX(DATASHEET!$A$1:$GG$231,MATCH(L3VA!$A181,DATASHEET!$A$1:$A$231,0),MATCH(L3VA!DZ$2,DATASHEET!$A$1:$GG$1,0)),"")</f>
        <v/>
      </c>
      <c r="DZ181" s="105" t="str">
        <f>IF(VLOOKUP(L3VA!$A181,DATASHEET!$A$2:$EW$231,122,FALSE)="","",VLOOKUP(L3VA!$A181,DATASHEET!$A$2:$EW$231,122,FALSE))</f>
        <v/>
      </c>
      <c r="EA181" s="105" t="str">
        <f t="shared" si="170"/>
        <v/>
      </c>
      <c r="EB181" s="106" t="str">
        <f>IF(ISBLANK(DATASHEET!EB169),"",DATASHEET!EB169)</f>
        <v/>
      </c>
      <c r="EC181" s="107" t="str">
        <f>IF(ISBLANK(DATASHEET!EC169),"",DATASHEET!EC169)</f>
        <v/>
      </c>
      <c r="ED181" s="123" t="str">
        <f t="shared" si="171"/>
        <v/>
      </c>
      <c r="EE181" s="124">
        <f>IFERROR(INDEX(DATASHEET!$A$1:$GG$231,MATCH(L3VA!$A181,DATASHEET!$A$1:$A$231,0),MATCH(L3VA!EF$2,DATASHEET!$A$1:$GG$1,0)),"")</f>
        <v>0</v>
      </c>
      <c r="EF181" s="105" t="str">
        <f>IF(VLOOKUP(L3VA!$A181,DATASHEET!$A$2:$EW$231,127,FALSE)="","",VLOOKUP(L3VA!$A181,DATASHEET!$A$2:$EW$231,127,FALSE))</f>
        <v/>
      </c>
      <c r="EG181" s="105" t="str">
        <f t="shared" si="172"/>
        <v/>
      </c>
      <c r="EH181" s="106" t="str">
        <f>IF(ISBLANK(DATASHEET!EG169),"",DATASHEET!EG169)</f>
        <v/>
      </c>
      <c r="EI181" s="107" t="str">
        <f>IF(ISBLANK(DATASHEET!EH169),"",DATASHEET!EH169)</f>
        <v/>
      </c>
      <c r="EJ181" s="123" t="str">
        <f t="shared" si="173"/>
        <v/>
      </c>
      <c r="EK181" s="124">
        <f>IFERROR(INDEX(DATASHEET!$A$1:$GG$231,MATCH(L3VA!$A181,DATASHEET!$A$1:$A$231,0),MATCH(L3VA!EL$2,DATASHEET!$A$1:$GG$1,0)),"")</f>
        <v>0</v>
      </c>
      <c r="EL181" s="105" t="str">
        <f>IF(VLOOKUP(L3VA!$A181,DATASHEET!$A$2:$EW$231,132,FALSE)="","",VLOOKUP(L3VA!$A181,DATASHEET!$A$2:$EW$231,132,FALSE))</f>
        <v/>
      </c>
      <c r="EM181" s="105" t="str">
        <f t="shared" si="174"/>
        <v/>
      </c>
      <c r="EN181" s="106" t="str">
        <f>IF(ISBLANK(DATASHEET!EL169),"",DATASHEET!EL169)</f>
        <v/>
      </c>
      <c r="EO181" s="107" t="str">
        <f>IF(ISBLANK(DATASHEET!EM169),"",DATASHEET!EM169)</f>
        <v/>
      </c>
      <c r="EP181" s="123" t="str">
        <f t="shared" si="175"/>
        <v/>
      </c>
      <c r="EQ181" s="124">
        <f>IFERROR(INDEX(DATASHEET!$A$1:$GG$231,MATCH(L3VA!$A181,DATASHEET!$A$1:$A$231,0),MATCH(L3VA!ER$2,DATASHEET!$A$1:$GG$1,0)),"")</f>
        <v>0</v>
      </c>
      <c r="ER181" s="105" t="str">
        <f>IF(VLOOKUP(L3VA!$A181,DATASHEET!$A$2:$EW$231,137,FALSE)="","",VLOOKUP(L3VA!$A181,DATASHEET!$A$2:$EW$231,137,FALSE))</f>
        <v/>
      </c>
      <c r="ES181" s="105" t="str">
        <f t="shared" si="176"/>
        <v/>
      </c>
      <c r="ET181" s="106" t="str">
        <f>IF(ISBLANK(DATASHEET!EQ169),"",DATASHEET!EQ169)</f>
        <v/>
      </c>
      <c r="EU181" s="107" t="str">
        <f>IF(ISBLANK(DATASHEET!ER169),"",DATASHEET!ER169)</f>
        <v/>
      </c>
      <c r="EV181" s="123" t="str">
        <f t="shared" si="177"/>
        <v/>
      </c>
      <c r="EW181" s="124">
        <f>IFERROR(INDEX(DATASHEET!$A$1:$GG$231,MATCH(L3VA!$A181,DATASHEET!$A$1:$A$231,0),MATCH(L3VA!EX$2,DATASHEET!$A$1:$GG$1,0)),"")</f>
        <v>0</v>
      </c>
      <c r="EX181" s="105" t="str">
        <f>IF(VLOOKUP(L3VA!$A181,DATASHEET!$A$2:$EW$231,142,FALSE)="","",VLOOKUP(L3VA!$A181,DATASHEET!$A$2:$EW$231,142,FALSE))</f>
        <v/>
      </c>
      <c r="EY181" s="105" t="str">
        <f t="shared" si="178"/>
        <v/>
      </c>
      <c r="EZ181" s="106" t="str">
        <f>IF(ISBLANK(DATASHEET!EV169),"",DATASHEET!EV169)</f>
        <v>HSH</v>
      </c>
      <c r="FA181" s="107" t="str">
        <f>IF(ISBLANK(DATASHEET!EW169),"",DATASHEET!EW169)</f>
        <v>12B-SO-9</v>
      </c>
      <c r="FB181" s="123" t="str">
        <f t="shared" si="179"/>
        <v/>
      </c>
      <c r="FC181" s="124">
        <f>IFERROR(INDEX(DATASHEET!$A$1:$GG$231,MATCH(L3VA!$A181,DATASHEET!$A$1:$A$231,0),MATCH(L3VA!FD$2,DATASHEET!$A$1:$GG$1,0)),"")</f>
        <v>0</v>
      </c>
      <c r="FD181" s="105" t="str">
        <f>IF(VLOOKUP(L3VA!$A181,DATASHEET!$A$2:$FW$231,147,FALSE)="","",VLOOKUP(L3VA!$A181,DATASHEET!$A$2:$FW$231,147,FALSE))</f>
        <v/>
      </c>
      <c r="FE181" s="105" t="str">
        <f t="shared" si="180"/>
        <v/>
      </c>
      <c r="FF181" s="106" t="str">
        <f>IF(ISBLANK(DATASHEET!FA169),"",DATASHEET!FA169)</f>
        <v/>
      </c>
      <c r="FG181" s="107" t="str">
        <f>IF(ISBLANK(DATASHEET!FB169),"",DATASHEET!FB169)</f>
        <v/>
      </c>
    </row>
    <row r="182" spans="1:163" x14ac:dyDescent="0.25">
      <c r="A182" s="354">
        <f>DATASHEET!A170</f>
        <v>160126</v>
      </c>
      <c r="B182" s="42" t="str">
        <f>DATASHEET!B170</f>
        <v>PUGH, Joshua</v>
      </c>
      <c r="C182" s="109" t="str">
        <f>DATASHEET!C170</f>
        <v>12DHO</v>
      </c>
      <c r="D182" s="110" t="str">
        <f>DATASHEET!D170</f>
        <v>M</v>
      </c>
      <c r="E182" s="110" t="str">
        <f>IFERROR(VLOOKUP(A182,'[5]Y12 Students'!$E$3:$I$271,5,FALSE),"")</f>
        <v>EXTERNAL</v>
      </c>
      <c r="F182" s="110" t="str">
        <f>DATASHEET!E170</f>
        <v>N</v>
      </c>
      <c r="G182" s="110" t="str">
        <f>DATASHEET!F170</f>
        <v>White - British</v>
      </c>
      <c r="H182" s="110" t="str">
        <f>DATASHEET!G170</f>
        <v>N</v>
      </c>
      <c r="I182" s="110" t="str">
        <f>DATASHEET!H170</f>
        <v>N</v>
      </c>
      <c r="J182" s="111" t="str">
        <f>DATASHEET!J170</f>
        <v>6.25+ (B/A)</v>
      </c>
      <c r="K182" s="104" t="str">
        <f t="shared" si="129"/>
        <v/>
      </c>
      <c r="L182" s="104" t="str">
        <f t="shared" si="130"/>
        <v/>
      </c>
      <c r="M182" s="336" t="str">
        <f>IF(COUNT(L3VA!$N182,L3VA!$Z182,L3VA!$T182,L3VA!$AF182,L3VA!$AX182,L3VA!$AR182,L3VA!$BJ182,L3VA!$BD182,L3VA!$BP182,L3VA!#REF!,L3VA!$AL182,L3VA!$BV182,L3VA!$CH182,L3VA!$CZ182,L3VA!$CN182,L3VA!$DF182,L3VA!$CB182,L3VA!#REF!,L3VA!$DR182,L3VA!$DX182,L3VA!$ED182,L3VA!$EJ182,L3VA!$EP182,L3VA!$EV182,L3VA!$FB182,L3VA!$DL182)=0,"",AVERAGE(N182,Z182,T182,AF182,AL182,AX182,AR182,BJ182,BD182,BP182,BV182,CH182,CZ182,CN182,DF182,CB182,DR182,DX182,ED182,EJ182,EP182,EV182,FB182,DL182))</f>
        <v/>
      </c>
      <c r="N182" s="123" t="str">
        <f t="shared" si="133"/>
        <v/>
      </c>
      <c r="O182" s="124">
        <f>IFERROR(INDEX(DATASHEET!$A$1:$GG$231,MATCH(L3VA!$A182,DATASHEET!$A$1:$A$231,0),MATCH(L3VA!P$2,DATASHEET!$A$1:$GG$1,0)),"")</f>
        <v>0</v>
      </c>
      <c r="P182" s="105">
        <f>IF(VLOOKUP(L3VA!$A182,DATASHEET!$A$2:$EW$231,22,FALSE)="","",VLOOKUP(L3VA!$A182,DATASHEET!$A$2:$EW$231,22,FALSE))</f>
        <v>0</v>
      </c>
      <c r="Q182" s="105" t="str">
        <f t="shared" si="134"/>
        <v/>
      </c>
      <c r="R182" s="106" t="str">
        <f>IF(ISBLANK(DATASHEET!AF170),"",DATASHEET!AF170)</f>
        <v/>
      </c>
      <c r="S182" s="107" t="str">
        <f>IF(ISBLANK(DATASHEET!AG170),"",DATASHEET!AG170)</f>
        <v/>
      </c>
      <c r="T182" s="123" t="str">
        <f t="shared" si="135"/>
        <v/>
      </c>
      <c r="U182" s="124">
        <f>IFERROR(INDEX(DATASHEET!$A$1:$GG$231,MATCH(L3VA!$A182,DATASHEET!$A$1:$A$231,0),MATCH(L3VA!V$2,DATASHEET!$A$1:$GG$1,0)),"")</f>
        <v>0</v>
      </c>
      <c r="V182" s="105">
        <f>IF(VLOOKUP(L3VA!$A182,DATASHEET!$A$2:$EW$231,27,FALSE)="","",VLOOKUP(L3VA!$A182,DATASHEET!$A$2:$EW$231,27,FALSE))</f>
        <v>0</v>
      </c>
      <c r="W182" s="105" t="str">
        <f t="shared" si="136"/>
        <v/>
      </c>
      <c r="X182" s="106" t="str">
        <f>IF(ISBLANK(DATASHEET!AK170),"",DATASHEET!AK170)</f>
        <v/>
      </c>
      <c r="Y182" s="107" t="str">
        <f>IF(ISBLANK(DATASHEET!AL170),"",DATASHEET!AL170)</f>
        <v/>
      </c>
      <c r="Z182" s="123" t="str">
        <f t="shared" si="137"/>
        <v/>
      </c>
      <c r="AA182" s="124">
        <f>IFERROR(INDEX(DATASHEET!$A$1:$GG$231,MATCH(L3VA!$A182,DATASHEET!$A$1:$A$231,0),MATCH(L3VA!AB$2,DATASHEET!$A$1:$GG$1,0)),"")</f>
        <v>0</v>
      </c>
      <c r="AB182" s="105" t="str">
        <f>IF(VLOOKUP(L3VA!$A182,DATASHEET!$A$2:$EW$231,32,FALSE)="","",VLOOKUP(L3VA!$A182,DATASHEET!$A$2:$EW$231,32,FALSE))</f>
        <v/>
      </c>
      <c r="AC182" s="105" t="str">
        <f t="shared" si="138"/>
        <v/>
      </c>
      <c r="AD182" s="106" t="str">
        <f>IF(ISBLANK(DATASHEET!AP170),"",DATASHEET!AP170)</f>
        <v>ASM</v>
      </c>
      <c r="AE182" s="107" t="str">
        <f>IF(ISBLANK(DATASHEET!AQ170),"",DATASHEET!AQ170)</f>
        <v>12B-BE-2</v>
      </c>
      <c r="AF182" s="123" t="str">
        <f t="shared" si="139"/>
        <v/>
      </c>
      <c r="AG182" s="124">
        <f>IFERROR(INDEX(DATASHEET!$A$1:$GG$231,MATCH(L3VA!$A182,DATASHEET!$A$1:$A$231,0),MATCH(L3VA!AH$2,DATASHEET!$A$1:$GG$1,0)),"")</f>
        <v>0</v>
      </c>
      <c r="AH182" s="105" t="str">
        <f>IF(VLOOKUP(L3VA!$A182,DATASHEET!$A$2:$EW$231,37,FALSE)="","",VLOOKUP(L3VA!$A182,DATASHEET!$A$2:$EW$231,37,FALSE))</f>
        <v/>
      </c>
      <c r="AI182" s="105" t="str">
        <f t="shared" si="140"/>
        <v/>
      </c>
      <c r="AJ182" s="106" t="str">
        <f>IF(ISBLANK(DATASHEET!AU170),"",DATASHEET!AU170)</f>
        <v/>
      </c>
      <c r="AK182" s="107" t="str">
        <f>IF(ISBLANK(DATASHEET!AV170),"",DATASHEET!AV170)</f>
        <v/>
      </c>
      <c r="AL182" s="123" t="str">
        <f t="shared" si="141"/>
        <v/>
      </c>
      <c r="AM182" s="124">
        <f>IFERROR(INDEX(DATASHEET!$A$1:$GG$231,MATCH(L3VA!$A182,DATASHEET!$A$1:$A$231,0),MATCH(L3VA!AN$2,DATASHEET!$A$1:$GG$1,0)),"")</f>
        <v>0</v>
      </c>
      <c r="AN182" s="105" t="str">
        <f>IF(VLOOKUP(L3VA!$A182,DATASHEET!$A$2:$EW$231,42,FALSE)="","",VLOOKUP(L3VA!$A182,DATASHEET!$A$2:$EW$231,42,FALSE))</f>
        <v>ASM</v>
      </c>
      <c r="AO182" s="105" t="str">
        <f t="shared" si="142"/>
        <v/>
      </c>
      <c r="AP182" s="106" t="str">
        <f>IF(ISBLANK(DATASHEET!AZ170),"",DATASHEET!AZ170)</f>
        <v/>
      </c>
      <c r="AQ182" s="107" t="str">
        <f>IF(ISBLANK(DATASHEET!BA170),"",DATASHEET!BA170)</f>
        <v/>
      </c>
      <c r="AR182" s="123" t="str">
        <f t="shared" si="143"/>
        <v/>
      </c>
      <c r="AS182" s="124">
        <f>IFERROR(INDEX(DATASHEET!$A$1:$GG$231,MATCH(L3VA!$A182,DATASHEET!$A$1:$A$231,0),MATCH(L3VA!AT$2,DATASHEET!$A$1:$GG$1,0)),"")</f>
        <v>0</v>
      </c>
      <c r="AT182" s="105" t="str">
        <f>IF(VLOOKUP(L3VA!$A182,DATASHEET!$A$2:$EW$231,47,FALSE)="","",VLOOKUP(L3VA!$A182,DATASHEET!$A$2:$EW$231,47,FALSE))</f>
        <v/>
      </c>
      <c r="AU182" s="105" t="str">
        <f t="shared" si="144"/>
        <v/>
      </c>
      <c r="AV182" s="106" t="str">
        <f>IF(ISBLANK(DATASHEET!BE170),"",DATASHEET!BE170)</f>
        <v/>
      </c>
      <c r="AW182" s="107" t="str">
        <f>IF(ISBLANK(DATASHEET!BF170),"",DATASHEET!BF170)</f>
        <v/>
      </c>
      <c r="AX182" s="123" t="str">
        <f t="shared" si="145"/>
        <v/>
      </c>
      <c r="AY182" s="124">
        <f>IFERROR(INDEX(DATASHEET!$A$1:$GG$231,MATCH(L3VA!$A182,DATASHEET!$A$1:$A$231,0),MATCH(L3VA!AZ$2,DATASHEET!$A$1:$GG$1,0)),"")</f>
        <v>0</v>
      </c>
      <c r="AZ182" s="105" t="str">
        <f>IF(VLOOKUP(L3VA!$A182,DATASHEET!$A$2:$EW$231,52,FALSE)="","",VLOOKUP(L3VA!$A182,DATASHEET!$A$2:$EW$231,52,FALSE))</f>
        <v/>
      </c>
      <c r="BA182" s="105" t="str">
        <f t="shared" si="146"/>
        <v/>
      </c>
      <c r="BB182" s="106" t="str">
        <f>IF(ISBLANK(DATASHEET!BJ170),"",DATASHEET!BJ170)</f>
        <v/>
      </c>
      <c r="BC182" s="107" t="str">
        <f>IF(ISBLANK(DATASHEET!BK170),"",DATASHEET!BK170)</f>
        <v/>
      </c>
      <c r="BD182" s="123" t="str">
        <f t="shared" si="147"/>
        <v/>
      </c>
      <c r="BE182" s="124">
        <f>IFERROR(INDEX(DATASHEET!$A$1:$GG$231,MATCH(L3VA!$A182,DATASHEET!$A$1:$A$231,0),MATCH(L3VA!BF$2,DATASHEET!$A$1:$GG$1,0)),"")</f>
        <v>0</v>
      </c>
      <c r="BF182" s="105" t="str">
        <f>IF(VLOOKUP(L3VA!$A182,DATASHEET!$A$2:$EW$231,57,FALSE)="","",VLOOKUP(L3VA!$A182,DATASHEET!$A$2:$EW$231,57,FALSE))</f>
        <v/>
      </c>
      <c r="BG182" s="105" t="str">
        <f t="shared" si="148"/>
        <v/>
      </c>
      <c r="BH182" s="106" t="str">
        <f>IF(ISBLANK(DATASHEET!BO170),"",DATASHEET!BO170)</f>
        <v>DHO</v>
      </c>
      <c r="BI182" s="107" t="str">
        <f>IF(ISBLANK(DATASHEET!BP170),"",DATASHEET!BP170)</f>
        <v>12E-EC-2</v>
      </c>
      <c r="BJ182" s="123" t="str">
        <f t="shared" si="149"/>
        <v/>
      </c>
      <c r="BK182" s="124">
        <f>IFERROR(INDEX(DATASHEET!$A$1:$GG$231,MATCH(L3VA!$A182,DATASHEET!$A$1:$A$231,0),MATCH(L3VA!BL$2,DATASHEET!$A$1:$GG$1,0)),"")</f>
        <v>0</v>
      </c>
      <c r="BL182" s="105" t="str">
        <f>IF(VLOOKUP(L3VA!$A182,DATASHEET!$A$2:$EW$231,62,FALSE)="","",VLOOKUP(L3VA!$A182,DATASHEET!$A$2:$EW$231,62,FALSE))</f>
        <v/>
      </c>
      <c r="BM182" s="105" t="str">
        <f t="shared" si="150"/>
        <v/>
      </c>
      <c r="BN182" s="106" t="str">
        <f>IF(ISBLANK(DATASHEET!BT170),"",DATASHEET!BT170)</f>
        <v/>
      </c>
      <c r="BO182" s="107" t="str">
        <f>IF(ISBLANK(DATASHEET!BU170),"",DATASHEET!BU170)</f>
        <v/>
      </c>
      <c r="BP182" s="123" t="str">
        <f t="shared" si="151"/>
        <v/>
      </c>
      <c r="BQ182" s="124">
        <f>IFERROR(INDEX(DATASHEET!$A$1:$GG$231,MATCH(L3VA!$A182,DATASHEET!$A$1:$A$231,0),MATCH(L3VA!BR$2,DATASHEET!$A$1:$GG$1,0)),"")</f>
        <v>0</v>
      </c>
      <c r="BR182" s="105" t="str">
        <f>IF(VLOOKUP(L3VA!$A182,DATASHEET!$A$2:$EW$231,67,FALSE)="","",VLOOKUP(L3VA!$A182,DATASHEET!$A$2:$EW$231,67,FALSE))</f>
        <v>DHO</v>
      </c>
      <c r="BS182" s="105" t="str">
        <f t="shared" si="152"/>
        <v/>
      </c>
      <c r="BT182" s="106" t="str">
        <f>IF(ISBLANK(DATASHEET!BY170),"",DATASHEET!BY170)</f>
        <v/>
      </c>
      <c r="BU182" s="107" t="str">
        <f>IF(ISBLANK(DATASHEET!BZ170),"",DATASHEET!BZ170)</f>
        <v/>
      </c>
      <c r="BV182" s="123" t="str">
        <f t="shared" si="153"/>
        <v/>
      </c>
      <c r="BW182" s="124">
        <f>IFERROR(INDEX(DATASHEET!$A$1:$GG$231,MATCH(L3VA!$A182,DATASHEET!$A$1:$A$231,0),MATCH(L3VA!BX$2,DATASHEET!$A$1:$GG$1,0)),"")</f>
        <v>0</v>
      </c>
      <c r="BX182" s="105" t="str">
        <f>IF(VLOOKUP(L3VA!$A182,DATASHEET!$A$2:$EW$231,77,FALSE)="","",VLOOKUP(L3VA!$A182,DATASHEET!$A$2:$EW$231,77,FALSE))</f>
        <v/>
      </c>
      <c r="BY182" s="105" t="str">
        <f t="shared" si="154"/>
        <v/>
      </c>
      <c r="BZ182" s="106" t="str">
        <f>IF(ISBLANK(DATASHEET!CI170),"",DATASHEET!CI170)</f>
        <v/>
      </c>
      <c r="CA182" s="107" t="str">
        <f>IF(ISBLANK(DATASHEET!CJ170),"",DATASHEET!CJ170)</f>
        <v/>
      </c>
      <c r="CB182" s="123" t="str">
        <f t="shared" si="155"/>
        <v/>
      </c>
      <c r="CC182" s="124">
        <f>IFERROR(INDEX(DATASHEET!$A$1:$GG$231,MATCH(L3VA!$A182,DATASHEET!$A$1:$A$231,0),MATCH(L3VA!CD$2,DATASHEET!$A$1:$GG$1,0)),"")</f>
        <v>0</v>
      </c>
      <c r="CD182" s="105" t="str">
        <f>IF(VLOOKUP(L3VA!$A182,DATASHEET!$A$2:$EW$231,82,FALSE)="","",VLOOKUP(L3VA!$A182,DATASHEET!$A$2:$EW$231,82,FALSE))</f>
        <v>DHO</v>
      </c>
      <c r="CE182" s="105" t="str">
        <f t="shared" si="156"/>
        <v/>
      </c>
      <c r="CF182" s="106" t="str">
        <f>IF(ISBLANK(DATASHEET!CN170),"",DATASHEET!CN170)</f>
        <v/>
      </c>
      <c r="CG182" s="107" t="str">
        <f>IF(ISBLANK(DATASHEET!CO170),"",DATASHEET!CO170)</f>
        <v/>
      </c>
      <c r="CH182" s="123" t="str">
        <f t="shared" si="157"/>
        <v/>
      </c>
      <c r="CI182" s="124">
        <f>IFERROR(INDEX(DATASHEET!$A$1:$GG$231,MATCH(L3VA!$A182,DATASHEET!$A$1:$A$231,0),MATCH(L3VA!CJ$2,DATASHEET!$A$1:$GG$1,0)),"")</f>
        <v>0</v>
      </c>
      <c r="CJ182" s="105" t="str">
        <f>IF(VLOOKUP(L3VA!$A182,DATASHEET!$A$2:$EW$231,87,FALSE)="","",VLOOKUP(L3VA!$A182,DATASHEET!$A$2:$EW$231,87,FALSE))</f>
        <v/>
      </c>
      <c r="CK182" s="105" t="str">
        <f t="shared" si="131"/>
        <v/>
      </c>
      <c r="CL182" s="106" t="str">
        <f>IF(ISBLANK(DATASHEET!CS170),"",DATASHEET!CS170)</f>
        <v/>
      </c>
      <c r="CM182" s="107" t="str">
        <f>IF(ISBLANK(DATASHEET!CT170),"",DATASHEET!CT170)</f>
        <v/>
      </c>
      <c r="CN182" s="123" t="str">
        <f t="shared" si="158"/>
        <v/>
      </c>
      <c r="CO182" s="124">
        <f>IFERROR(INDEX(DATASHEET!$A$1:$GG$231,MATCH(L3VA!$A182,DATASHEET!$A$1:$A$231,0),MATCH(L3VA!CP$2,DATASHEET!$A$1:$GG$1,0)),"")</f>
        <v>0</v>
      </c>
      <c r="CP182" s="105" t="str">
        <f>IF(VLOOKUP(L3VA!$A182,DATASHEET!$A$2:$EW$231,92,FALSE)="","",VLOOKUP(L3VA!$A182,DATASHEET!$A$2:$EW$231,92,FALSE))</f>
        <v/>
      </c>
      <c r="CQ182" s="105" t="str">
        <f t="shared" si="159"/>
        <v/>
      </c>
      <c r="CR182" s="106" t="str">
        <f>IF(ISBLANK(DATASHEET!CX170),"",DATASHEET!CX170)</f>
        <v/>
      </c>
      <c r="CS182" s="107" t="str">
        <f>IF(ISBLANK(DATASHEET!CY170),"",DATASHEET!CY170)</f>
        <v/>
      </c>
      <c r="CT182" s="123" t="str">
        <f t="shared" si="160"/>
        <v/>
      </c>
      <c r="CU182" s="124">
        <f>IFERROR(INDEX(DATASHEET!$A$1:$GG$231,MATCH(L3VA!$A182,DATASHEET!$A$1:$A$231,0),MATCH(L3VA!CV$2,DATASHEET!$A$1:$GG$1,0)),"")</f>
        <v>0</v>
      </c>
      <c r="CV182" s="105" t="str">
        <f>IF(VLOOKUP(L3VA!$A182,DATASHEET!$A$2:$EW$231,107,FALSE)="","",VLOOKUP(L3VA!$A182,DATASHEET!$A$2:$EW$231,107,FALSE))</f>
        <v/>
      </c>
      <c r="CW182" s="105" t="str">
        <f t="shared" si="161"/>
        <v/>
      </c>
      <c r="CX182" s="106" t="str">
        <f>IF(ISBLANK(DATASHEET!DC170),"",DATASHEET!DC170)</f>
        <v/>
      </c>
      <c r="CY182" s="107" t="str">
        <f>IF(ISBLANK(DATASHEET!DD170),"",DATASHEET!DD170)</f>
        <v/>
      </c>
      <c r="CZ182" s="123" t="str">
        <f t="shared" si="162"/>
        <v/>
      </c>
      <c r="DA182" s="124">
        <f>IFERROR(INDEX(DATASHEET!$A$1:$GG$231,MATCH(L3VA!$A182,DATASHEET!$A$1:$A$231,0),MATCH(L3VA!DB$2,DATASHEET!$A$1:$GG$1,0)),"")</f>
        <v>0</v>
      </c>
      <c r="DB182" s="105" t="str">
        <f>IF(VLOOKUP(L3VA!$A182,DATASHEET!$A$2:$EW$231,97,FALSE)="","",VLOOKUP(L3VA!$A182,DATASHEET!$A$2:$EW$231,97,FALSE))</f>
        <v/>
      </c>
      <c r="DC182" s="105" t="str">
        <f t="shared" si="163"/>
        <v/>
      </c>
      <c r="DD182" s="106" t="str">
        <f>IF(ISBLANK(DATASHEET!DH170),"",DATASHEET!DH170)</f>
        <v/>
      </c>
      <c r="DE182" s="107" t="str">
        <f>IF(ISBLANK(DATASHEET!DI170),"",DATASHEET!DI170)</f>
        <v/>
      </c>
      <c r="DF182" s="123" t="str">
        <f t="shared" si="164"/>
        <v/>
      </c>
      <c r="DG182" s="124">
        <f>IFERROR(INDEX(DATASHEET!$A$1:$GG$231,MATCH(L3VA!$A182,DATASHEET!$A$1:$A$231,0),MATCH(L3VA!DH$2,DATASHEET!$A$1:$GG$1,0)),"")</f>
        <v>0</v>
      </c>
      <c r="DH182" s="105" t="str">
        <f>IF(VLOOKUP(L3VA!$A182,DATASHEET!$A$2:$EW$231,102,FALSE)="","",VLOOKUP(L3VA!$A182,DATASHEET!$A$2:$EW$231,102,FALSE))</f>
        <v/>
      </c>
      <c r="DI182" s="105" t="str">
        <f t="shared" si="165"/>
        <v/>
      </c>
      <c r="DJ182" s="106" t="str">
        <f>IF(ISBLANK(DATASHEET!DM170),"",DATASHEET!DM170)</f>
        <v/>
      </c>
      <c r="DK182" s="107" t="str">
        <f>IF(ISBLANK(DATASHEET!DN170),"",DATASHEET!DN170)</f>
        <v/>
      </c>
      <c r="DL182" s="123" t="str">
        <f t="shared" si="166"/>
        <v/>
      </c>
      <c r="DM182" s="124">
        <f>IFERROR(INDEX(DATASHEET!$A$1:$GG$231,MATCH(L3VA!$A182,DATASHEET!$A$1:$A$231,0),MATCH(L3VA!DN$2,DATASHEET!$A$1:$GG$1,0)),"")</f>
        <v>0</v>
      </c>
      <c r="DN182" s="105" t="str">
        <f>IF(VLOOKUP(L3VA!$A182,DATASHEET!$A$2:$FW$231,112,FALSE)="","",VLOOKUP(L3VA!$A182,DATASHEET!$A$2:$FW$231,112,FALSE))</f>
        <v/>
      </c>
      <c r="DO182" s="105" t="str">
        <f t="shared" si="132"/>
        <v/>
      </c>
      <c r="DP182" s="106" t="str">
        <f>IF(ISBLANK(DATASHEET!DR170),"",DATASHEET!DR170)</f>
        <v/>
      </c>
      <c r="DQ182" s="107" t="str">
        <f>IF(ISBLANK(DATASHEET!DS170),"",DATASHEET!DS170)</f>
        <v/>
      </c>
      <c r="DR182" s="123" t="str">
        <f t="shared" si="167"/>
        <v/>
      </c>
      <c r="DS182" s="124">
        <f>IFERROR(INDEX(DATASHEET!$A$1:$GG$231,MATCH(L3VA!$A182,DATASHEET!$A$1:$A$231,0),MATCH(L3VA!DT$2,DATASHEET!$A$1:$GG$1,0)),"")</f>
        <v>0</v>
      </c>
      <c r="DT182" s="105" t="str">
        <f>IF(VLOOKUP(L3VA!$A182,DATASHEET!$A$2:$EW$231,117,FALSE)="","",VLOOKUP(L3VA!$A182,DATASHEET!$A$2:$EW$231,117,FALSE))</f>
        <v/>
      </c>
      <c r="DU182" s="105" t="str">
        <f t="shared" si="168"/>
        <v/>
      </c>
      <c r="DV182" s="106" t="str">
        <f>IF(ISBLANK(DATASHEET!DW170),"",DATASHEET!DW170)</f>
        <v/>
      </c>
      <c r="DW182" s="107" t="str">
        <f>IF(ISBLANK(DATASHEET!DX170),"",DATASHEET!DX170)</f>
        <v/>
      </c>
      <c r="DX182" s="123" t="str">
        <f t="shared" si="169"/>
        <v/>
      </c>
      <c r="DY182" s="124" t="str">
        <f>IFERROR(INDEX(DATASHEET!$A$1:$GG$231,MATCH(L3VA!$A182,DATASHEET!$A$1:$A$231,0),MATCH(L3VA!DZ$2,DATASHEET!$A$1:$GG$1,0)),"")</f>
        <v/>
      </c>
      <c r="DZ182" s="105" t="str">
        <f>IF(VLOOKUP(L3VA!$A182,DATASHEET!$A$2:$EW$231,122,FALSE)="","",VLOOKUP(L3VA!$A182,DATASHEET!$A$2:$EW$231,122,FALSE))</f>
        <v/>
      </c>
      <c r="EA182" s="105" t="str">
        <f t="shared" si="170"/>
        <v/>
      </c>
      <c r="EB182" s="106" t="str">
        <f>IF(ISBLANK(DATASHEET!EB170),"",DATASHEET!EB170)</f>
        <v/>
      </c>
      <c r="EC182" s="107" t="str">
        <f>IF(ISBLANK(DATASHEET!EC170),"",DATASHEET!EC170)</f>
        <v/>
      </c>
      <c r="ED182" s="123" t="str">
        <f t="shared" si="171"/>
        <v/>
      </c>
      <c r="EE182" s="124">
        <f>IFERROR(INDEX(DATASHEET!$A$1:$GG$231,MATCH(L3VA!$A182,DATASHEET!$A$1:$A$231,0),MATCH(L3VA!EF$2,DATASHEET!$A$1:$GG$1,0)),"")</f>
        <v>0</v>
      </c>
      <c r="EF182" s="105" t="str">
        <f>IF(VLOOKUP(L3VA!$A182,DATASHEET!$A$2:$EW$231,127,FALSE)="","",VLOOKUP(L3VA!$A182,DATASHEET!$A$2:$EW$231,127,FALSE))</f>
        <v/>
      </c>
      <c r="EG182" s="105" t="str">
        <f t="shared" si="172"/>
        <v/>
      </c>
      <c r="EH182" s="106" t="str">
        <f>IF(ISBLANK(DATASHEET!EG170),"",DATASHEET!EG170)</f>
        <v>AR</v>
      </c>
      <c r="EI182" s="107" t="str">
        <f>IF(ISBLANK(DATASHEET!EH170),"",DATASHEET!EH170)</f>
        <v>12A-PH-9</v>
      </c>
      <c r="EJ182" s="123" t="str">
        <f t="shared" si="173"/>
        <v/>
      </c>
      <c r="EK182" s="124">
        <f>IFERROR(INDEX(DATASHEET!$A$1:$GG$231,MATCH(L3VA!$A182,DATASHEET!$A$1:$A$231,0),MATCH(L3VA!EL$2,DATASHEET!$A$1:$GG$1,0)),"")</f>
        <v>0</v>
      </c>
      <c r="EL182" s="105" t="str">
        <f>IF(VLOOKUP(L3VA!$A182,DATASHEET!$A$2:$EW$231,132,FALSE)="","",VLOOKUP(L3VA!$A182,DATASHEET!$A$2:$EW$231,132,FALSE))</f>
        <v/>
      </c>
      <c r="EM182" s="105" t="str">
        <f t="shared" si="174"/>
        <v/>
      </c>
      <c r="EN182" s="106" t="str">
        <f>IF(ISBLANK(DATASHEET!EL170),"",DATASHEET!EL170)</f>
        <v/>
      </c>
      <c r="EO182" s="107" t="str">
        <f>IF(ISBLANK(DATASHEET!EM170),"",DATASHEET!EM170)</f>
        <v/>
      </c>
      <c r="EP182" s="123" t="str">
        <f t="shared" si="175"/>
        <v/>
      </c>
      <c r="EQ182" s="124">
        <f>IFERROR(INDEX(DATASHEET!$A$1:$GG$231,MATCH(L3VA!$A182,DATASHEET!$A$1:$A$231,0),MATCH(L3VA!ER$2,DATASHEET!$A$1:$GG$1,0)),"")</f>
        <v>0</v>
      </c>
      <c r="ER182" s="105" t="str">
        <f>IF(VLOOKUP(L3VA!$A182,DATASHEET!$A$2:$EW$231,137,FALSE)="","",VLOOKUP(L3VA!$A182,DATASHEET!$A$2:$EW$231,137,FALSE))</f>
        <v>AR</v>
      </c>
      <c r="ES182" s="105" t="str">
        <f t="shared" si="176"/>
        <v/>
      </c>
      <c r="ET182" s="106" t="str">
        <f>IF(ISBLANK(DATASHEET!EQ170),"",DATASHEET!EQ170)</f>
        <v/>
      </c>
      <c r="EU182" s="107" t="str">
        <f>IF(ISBLANK(DATASHEET!ER170),"",DATASHEET!ER170)</f>
        <v/>
      </c>
      <c r="EV182" s="123" t="str">
        <f t="shared" si="177"/>
        <v/>
      </c>
      <c r="EW182" s="124">
        <f>IFERROR(INDEX(DATASHEET!$A$1:$GG$231,MATCH(L3VA!$A182,DATASHEET!$A$1:$A$231,0),MATCH(L3VA!EX$2,DATASHEET!$A$1:$GG$1,0)),"")</f>
        <v>0</v>
      </c>
      <c r="EX182" s="105" t="str">
        <f>IF(VLOOKUP(L3VA!$A182,DATASHEET!$A$2:$EW$231,142,FALSE)="","",VLOOKUP(L3VA!$A182,DATASHEET!$A$2:$EW$231,142,FALSE))</f>
        <v/>
      </c>
      <c r="EY182" s="105" t="str">
        <f t="shared" si="178"/>
        <v/>
      </c>
      <c r="EZ182" s="106" t="str">
        <f>IF(ISBLANK(DATASHEET!EV170),"",DATASHEET!EV170)</f>
        <v/>
      </c>
      <c r="FA182" s="107" t="str">
        <f>IF(ISBLANK(DATASHEET!EW170),"",DATASHEET!EW170)</f>
        <v/>
      </c>
      <c r="FB182" s="123" t="str">
        <f t="shared" si="179"/>
        <v/>
      </c>
      <c r="FC182" s="124">
        <f>IFERROR(INDEX(DATASHEET!$A$1:$GG$231,MATCH(L3VA!$A182,DATASHEET!$A$1:$A$231,0),MATCH(L3VA!FD$2,DATASHEET!$A$1:$GG$1,0)),"")</f>
        <v>0</v>
      </c>
      <c r="FD182" s="105" t="str">
        <f>IF(VLOOKUP(L3VA!$A182,DATASHEET!$A$2:$FW$231,147,FALSE)="","",VLOOKUP(L3VA!$A182,DATASHEET!$A$2:$FW$231,147,FALSE))</f>
        <v/>
      </c>
      <c r="FE182" s="105" t="str">
        <f t="shared" si="180"/>
        <v/>
      </c>
      <c r="FF182" s="106" t="str">
        <f>IF(ISBLANK(DATASHEET!FA170),"",DATASHEET!FA170)</f>
        <v/>
      </c>
      <c r="FG182" s="107" t="str">
        <f>IF(ISBLANK(DATASHEET!FB170),"",DATASHEET!FB170)</f>
        <v/>
      </c>
    </row>
    <row r="183" spans="1:163" x14ac:dyDescent="0.25">
      <c r="A183" s="354">
        <f>DATASHEET!A171</f>
        <v>150825</v>
      </c>
      <c r="B183" s="42" t="str">
        <f>DATASHEET!B171</f>
        <v>QUINN, Isobel</v>
      </c>
      <c r="C183" s="109" t="str">
        <f>DATASHEET!C171</f>
        <v>12KD</v>
      </c>
      <c r="D183" s="110" t="str">
        <f>DATASHEET!D171</f>
        <v>F</v>
      </c>
      <c r="E183" s="110" t="str">
        <f>IFERROR(VLOOKUP(A183,'[5]Y12 Students'!$E$3:$I$271,5,FALSE),"")</f>
        <v>INTERNAL</v>
      </c>
      <c r="F183" s="110" t="str">
        <f>DATASHEET!E171</f>
        <v>N</v>
      </c>
      <c r="G183" s="110" t="str">
        <f>DATASHEET!F171</f>
        <v>White - British</v>
      </c>
      <c r="H183" s="110" t="str">
        <f>DATASHEET!G171</f>
        <v>N</v>
      </c>
      <c r="I183" s="110" t="str">
        <f>DATASHEET!H171</f>
        <v>N</v>
      </c>
      <c r="J183" s="111" t="str">
        <f>DATASHEET!J171</f>
        <v>7.75+ (A/A*)</v>
      </c>
      <c r="K183" s="104" t="str">
        <f t="shared" si="129"/>
        <v/>
      </c>
      <c r="L183" s="104" t="str">
        <f t="shared" si="130"/>
        <v/>
      </c>
      <c r="M183" s="336" t="str">
        <f>IF(COUNT(L3VA!$N183,L3VA!$Z183,L3VA!$T183,L3VA!$AF183,L3VA!$AX183,L3VA!$AR183,L3VA!$BJ183,L3VA!$BD183,L3VA!$BP183,L3VA!#REF!,L3VA!$AL183,L3VA!$BV183,L3VA!$CH183,L3VA!$CZ183,L3VA!$CN183,L3VA!$DF183,L3VA!$CB183,L3VA!#REF!,L3VA!$DR183,L3VA!$DX183,L3VA!$ED183,L3VA!$EJ183,L3VA!$EP183,L3VA!$EV183,L3VA!$FB183,L3VA!$DL183)=0,"",AVERAGE(N183,Z183,T183,AF183,AL183,AX183,AR183,BJ183,BD183,BP183,BV183,CH183,CZ183,CN183,DF183,CB183,DR183,DX183,ED183,EJ183,EP183,EV183,FB183,DL183))</f>
        <v/>
      </c>
      <c r="N183" s="123" t="str">
        <f t="shared" si="133"/>
        <v/>
      </c>
      <c r="O183" s="124">
        <f>IFERROR(INDEX(DATASHEET!$A$1:$GG$231,MATCH(L3VA!$A183,DATASHEET!$A$1:$A$231,0),MATCH(L3VA!P$2,DATASHEET!$A$1:$GG$1,0)),"")</f>
        <v>0</v>
      </c>
      <c r="P183" s="105">
        <f>IF(VLOOKUP(L3VA!$A183,DATASHEET!$A$2:$EW$231,22,FALSE)="","",VLOOKUP(L3VA!$A183,DATASHEET!$A$2:$EW$231,22,FALSE))</f>
        <v>0</v>
      </c>
      <c r="Q183" s="105" t="str">
        <f t="shared" si="134"/>
        <v/>
      </c>
      <c r="R183" s="106" t="str">
        <f>IF(ISBLANK(DATASHEET!AF171),"",DATASHEET!AF171)</f>
        <v/>
      </c>
      <c r="S183" s="107" t="str">
        <f>IF(ISBLANK(DATASHEET!AG171),"",DATASHEET!AG171)</f>
        <v/>
      </c>
      <c r="T183" s="123" t="str">
        <f t="shared" si="135"/>
        <v/>
      </c>
      <c r="U183" s="124">
        <f>IFERROR(INDEX(DATASHEET!$A$1:$GG$231,MATCH(L3VA!$A183,DATASHEET!$A$1:$A$231,0),MATCH(L3VA!V$2,DATASHEET!$A$1:$GG$1,0)),"")</f>
        <v>0</v>
      </c>
      <c r="V183" s="105">
        <f>IF(VLOOKUP(L3VA!$A183,DATASHEET!$A$2:$EW$231,27,FALSE)="","",VLOOKUP(L3VA!$A183,DATASHEET!$A$2:$EW$231,27,FALSE))</f>
        <v>0</v>
      </c>
      <c r="W183" s="105" t="str">
        <f t="shared" si="136"/>
        <v/>
      </c>
      <c r="X183" s="106" t="str">
        <f>IF(ISBLANK(DATASHEET!AK171),"",DATASHEET!AK171)</f>
        <v>AWI</v>
      </c>
      <c r="Y183" s="107" t="str">
        <f>IF(ISBLANK(DATASHEET!AL171),"",DATASHEET!AL171)</f>
        <v>12D-BI-1</v>
      </c>
      <c r="Z183" s="123" t="str">
        <f t="shared" si="137"/>
        <v/>
      </c>
      <c r="AA183" s="124">
        <f>IFERROR(INDEX(DATASHEET!$A$1:$GG$231,MATCH(L3VA!$A183,DATASHEET!$A$1:$A$231,0),MATCH(L3VA!AB$2,DATASHEET!$A$1:$GG$1,0)),"")</f>
        <v>0</v>
      </c>
      <c r="AB183" s="105" t="str">
        <f>IF(VLOOKUP(L3VA!$A183,DATASHEET!$A$2:$EW$231,32,FALSE)="","",VLOOKUP(L3VA!$A183,DATASHEET!$A$2:$EW$231,32,FALSE))</f>
        <v/>
      </c>
      <c r="AC183" s="105" t="str">
        <f t="shared" si="138"/>
        <v/>
      </c>
      <c r="AD183" s="106" t="str">
        <f>IF(ISBLANK(DATASHEET!AP171),"",DATASHEET!AP171)</f>
        <v/>
      </c>
      <c r="AE183" s="107" t="str">
        <f>IF(ISBLANK(DATASHEET!AQ171),"",DATASHEET!AQ171)</f>
        <v/>
      </c>
      <c r="AF183" s="123" t="str">
        <f t="shared" si="139"/>
        <v/>
      </c>
      <c r="AG183" s="124">
        <f>IFERROR(INDEX(DATASHEET!$A$1:$GG$231,MATCH(L3VA!$A183,DATASHEET!$A$1:$A$231,0),MATCH(L3VA!AH$2,DATASHEET!$A$1:$GG$1,0)),"")</f>
        <v>0</v>
      </c>
      <c r="AH183" s="105" t="str">
        <f>IF(VLOOKUP(L3VA!$A183,DATASHEET!$A$2:$EW$231,37,FALSE)="","",VLOOKUP(L3VA!$A183,DATASHEET!$A$2:$EW$231,37,FALSE))</f>
        <v>AWI</v>
      </c>
      <c r="AI183" s="105" t="str">
        <f t="shared" si="140"/>
        <v/>
      </c>
      <c r="AJ183" s="106" t="str">
        <f>IF(ISBLANK(DATASHEET!AU171),"",DATASHEET!AU171)</f>
        <v>KR</v>
      </c>
      <c r="AK183" s="107" t="str">
        <f>IF(ISBLANK(DATASHEET!AV171),"",DATASHEET!AV171)</f>
        <v>12E-CH-1</v>
      </c>
      <c r="AL183" s="123" t="str">
        <f t="shared" si="141"/>
        <v/>
      </c>
      <c r="AM183" s="124">
        <f>IFERROR(INDEX(DATASHEET!$A$1:$GG$231,MATCH(L3VA!$A183,DATASHEET!$A$1:$A$231,0),MATCH(L3VA!AN$2,DATASHEET!$A$1:$GG$1,0)),"")</f>
        <v>0</v>
      </c>
      <c r="AN183" s="105" t="str">
        <f>IF(VLOOKUP(L3VA!$A183,DATASHEET!$A$2:$EW$231,42,FALSE)="","",VLOOKUP(L3VA!$A183,DATASHEET!$A$2:$EW$231,42,FALSE))</f>
        <v/>
      </c>
      <c r="AO183" s="105" t="str">
        <f t="shared" si="142"/>
        <v/>
      </c>
      <c r="AP183" s="106" t="str">
        <f>IF(ISBLANK(DATASHEET!AZ171),"",DATASHEET!AZ171)</f>
        <v/>
      </c>
      <c r="AQ183" s="107" t="str">
        <f>IF(ISBLANK(DATASHEET!BA171),"",DATASHEET!BA171)</f>
        <v/>
      </c>
      <c r="AR183" s="123" t="str">
        <f t="shared" si="143"/>
        <v/>
      </c>
      <c r="AS183" s="124">
        <f>IFERROR(INDEX(DATASHEET!$A$1:$GG$231,MATCH(L3VA!$A183,DATASHEET!$A$1:$A$231,0),MATCH(L3VA!AT$2,DATASHEET!$A$1:$GG$1,0)),"")</f>
        <v>0</v>
      </c>
      <c r="AT183" s="105" t="str">
        <f>IF(VLOOKUP(L3VA!$A183,DATASHEET!$A$2:$EW$231,47,FALSE)="","",VLOOKUP(L3VA!$A183,DATASHEET!$A$2:$EW$231,47,FALSE))</f>
        <v>KR</v>
      </c>
      <c r="AU183" s="105" t="str">
        <f t="shared" si="144"/>
        <v/>
      </c>
      <c r="AV183" s="106" t="str">
        <f>IF(ISBLANK(DATASHEET!BE171),"",DATASHEET!BE171)</f>
        <v/>
      </c>
      <c r="AW183" s="107" t="str">
        <f>IF(ISBLANK(DATASHEET!BF171),"",DATASHEET!BF171)</f>
        <v/>
      </c>
      <c r="AX183" s="123" t="str">
        <f t="shared" si="145"/>
        <v/>
      </c>
      <c r="AY183" s="124">
        <f>IFERROR(INDEX(DATASHEET!$A$1:$GG$231,MATCH(L3VA!$A183,DATASHEET!$A$1:$A$231,0),MATCH(L3VA!AZ$2,DATASHEET!$A$1:$GG$1,0)),"")</f>
        <v>0</v>
      </c>
      <c r="AZ183" s="105" t="str">
        <f>IF(VLOOKUP(L3VA!$A183,DATASHEET!$A$2:$EW$231,52,FALSE)="","",VLOOKUP(L3VA!$A183,DATASHEET!$A$2:$EW$231,52,FALSE))</f>
        <v/>
      </c>
      <c r="BA183" s="105" t="str">
        <f t="shared" si="146"/>
        <v/>
      </c>
      <c r="BB183" s="106" t="str">
        <f>IF(ISBLANK(DATASHEET!BJ171),"",DATASHEET!BJ171)</f>
        <v/>
      </c>
      <c r="BC183" s="107" t="str">
        <f>IF(ISBLANK(DATASHEET!BK171),"",DATASHEET!BK171)</f>
        <v/>
      </c>
      <c r="BD183" s="123" t="str">
        <f t="shared" si="147"/>
        <v/>
      </c>
      <c r="BE183" s="124">
        <f>IFERROR(INDEX(DATASHEET!$A$1:$GG$231,MATCH(L3VA!$A183,DATASHEET!$A$1:$A$231,0),MATCH(L3VA!BF$2,DATASHEET!$A$1:$GG$1,0)),"")</f>
        <v>0</v>
      </c>
      <c r="BF183" s="105" t="str">
        <f>IF(VLOOKUP(L3VA!$A183,DATASHEET!$A$2:$EW$231,57,FALSE)="","",VLOOKUP(L3VA!$A183,DATASHEET!$A$2:$EW$231,57,FALSE))</f>
        <v/>
      </c>
      <c r="BG183" s="105" t="str">
        <f t="shared" si="148"/>
        <v/>
      </c>
      <c r="BH183" s="106" t="str">
        <f>IF(ISBLANK(DATASHEET!BO171),"",DATASHEET!BO171)</f>
        <v/>
      </c>
      <c r="BI183" s="107" t="str">
        <f>IF(ISBLANK(DATASHEET!BP171),"",DATASHEET!BP171)</f>
        <v/>
      </c>
      <c r="BJ183" s="123" t="str">
        <f t="shared" si="149"/>
        <v/>
      </c>
      <c r="BK183" s="124">
        <f>IFERROR(INDEX(DATASHEET!$A$1:$GG$231,MATCH(L3VA!$A183,DATASHEET!$A$1:$A$231,0),MATCH(L3VA!BL$2,DATASHEET!$A$1:$GG$1,0)),"")</f>
        <v>0</v>
      </c>
      <c r="BL183" s="105" t="str">
        <f>IF(VLOOKUP(L3VA!$A183,DATASHEET!$A$2:$EW$231,62,FALSE)="","",VLOOKUP(L3VA!$A183,DATASHEET!$A$2:$EW$231,62,FALSE))</f>
        <v/>
      </c>
      <c r="BM183" s="105" t="str">
        <f t="shared" si="150"/>
        <v/>
      </c>
      <c r="BN183" s="106" t="str">
        <f>IF(ISBLANK(DATASHEET!BT171),"",DATASHEET!BT171)</f>
        <v/>
      </c>
      <c r="BO183" s="107" t="str">
        <f>IF(ISBLANK(DATASHEET!BU171),"",DATASHEET!BU171)</f>
        <v/>
      </c>
      <c r="BP183" s="123" t="str">
        <f t="shared" si="151"/>
        <v/>
      </c>
      <c r="BQ183" s="124">
        <f>IFERROR(INDEX(DATASHEET!$A$1:$GG$231,MATCH(L3VA!$A183,DATASHEET!$A$1:$A$231,0),MATCH(L3VA!BR$2,DATASHEET!$A$1:$GG$1,0)),"")</f>
        <v>0</v>
      </c>
      <c r="BR183" s="105" t="str">
        <f>IF(VLOOKUP(L3VA!$A183,DATASHEET!$A$2:$EW$231,67,FALSE)="","",VLOOKUP(L3VA!$A183,DATASHEET!$A$2:$EW$231,67,FALSE))</f>
        <v/>
      </c>
      <c r="BS183" s="105" t="str">
        <f t="shared" si="152"/>
        <v/>
      </c>
      <c r="BT183" s="106" t="str">
        <f>IF(ISBLANK(DATASHEET!BY171),"",DATASHEET!BY171)</f>
        <v/>
      </c>
      <c r="BU183" s="107" t="str">
        <f>IF(ISBLANK(DATASHEET!BZ171),"",DATASHEET!BZ171)</f>
        <v/>
      </c>
      <c r="BV183" s="123" t="str">
        <f t="shared" si="153"/>
        <v/>
      </c>
      <c r="BW183" s="124">
        <f>IFERROR(INDEX(DATASHEET!$A$1:$GG$231,MATCH(L3VA!$A183,DATASHEET!$A$1:$A$231,0),MATCH(L3VA!BX$2,DATASHEET!$A$1:$GG$1,0)),"")</f>
        <v>0</v>
      </c>
      <c r="BX183" s="105" t="str">
        <f>IF(VLOOKUP(L3VA!$A183,DATASHEET!$A$2:$EW$231,77,FALSE)="","",VLOOKUP(L3VA!$A183,DATASHEET!$A$2:$EW$231,77,FALSE))</f>
        <v/>
      </c>
      <c r="BY183" s="105" t="str">
        <f t="shared" si="154"/>
        <v/>
      </c>
      <c r="BZ183" s="106" t="str">
        <f>IF(ISBLANK(DATASHEET!CI171),"",DATASHEET!CI171)</f>
        <v/>
      </c>
      <c r="CA183" s="107" t="str">
        <f>IF(ISBLANK(DATASHEET!CJ171),"",DATASHEET!CJ171)</f>
        <v/>
      </c>
      <c r="CB183" s="123" t="str">
        <f t="shared" si="155"/>
        <v/>
      </c>
      <c r="CC183" s="124">
        <f>IFERROR(INDEX(DATASHEET!$A$1:$GG$231,MATCH(L3VA!$A183,DATASHEET!$A$1:$A$231,0),MATCH(L3VA!CD$2,DATASHEET!$A$1:$GG$1,0)),"")</f>
        <v>0</v>
      </c>
      <c r="CD183" s="105" t="str">
        <f>IF(VLOOKUP(L3VA!$A183,DATASHEET!$A$2:$EW$231,82,FALSE)="","",VLOOKUP(L3VA!$A183,DATASHEET!$A$2:$EW$231,82,FALSE))</f>
        <v>KD</v>
      </c>
      <c r="CE183" s="105" t="str">
        <f t="shared" si="156"/>
        <v/>
      </c>
      <c r="CF183" s="106" t="str">
        <f>IF(ISBLANK(DATASHEET!CN171),"",DATASHEET!CN171)</f>
        <v/>
      </c>
      <c r="CG183" s="107" t="str">
        <f>IF(ISBLANK(DATASHEET!CO171),"",DATASHEET!CO171)</f>
        <v/>
      </c>
      <c r="CH183" s="123" t="str">
        <f t="shared" si="157"/>
        <v/>
      </c>
      <c r="CI183" s="124">
        <f>IFERROR(INDEX(DATASHEET!$A$1:$GG$231,MATCH(L3VA!$A183,DATASHEET!$A$1:$A$231,0),MATCH(L3VA!CJ$2,DATASHEET!$A$1:$GG$1,0)),"")</f>
        <v>0</v>
      </c>
      <c r="CJ183" s="105" t="str">
        <f>IF(VLOOKUP(L3VA!$A183,DATASHEET!$A$2:$EW$231,87,FALSE)="","",VLOOKUP(L3VA!$A183,DATASHEET!$A$2:$EW$231,87,FALSE))</f>
        <v/>
      </c>
      <c r="CK183" s="105" t="str">
        <f t="shared" si="131"/>
        <v/>
      </c>
      <c r="CL183" s="106" t="str">
        <f>IF(ISBLANK(DATASHEET!CS171),"",DATASHEET!CS171)</f>
        <v>JJA</v>
      </c>
      <c r="CM183" s="107" t="str">
        <f>IF(ISBLANK(DATASHEET!CT171),"",DATASHEET!CT171)</f>
        <v>12B-GG-3</v>
      </c>
      <c r="CN183" s="123" t="str">
        <f t="shared" si="158"/>
        <v/>
      </c>
      <c r="CO183" s="124">
        <f>IFERROR(INDEX(DATASHEET!$A$1:$GG$231,MATCH(L3VA!$A183,DATASHEET!$A$1:$A$231,0),MATCH(L3VA!CP$2,DATASHEET!$A$1:$GG$1,0)),"")</f>
        <v>0</v>
      </c>
      <c r="CP183" s="105" t="str">
        <f>IF(VLOOKUP(L3VA!$A183,DATASHEET!$A$2:$EW$231,92,FALSE)="","",VLOOKUP(L3VA!$A183,DATASHEET!$A$2:$EW$231,92,FALSE))</f>
        <v/>
      </c>
      <c r="CQ183" s="105" t="str">
        <f t="shared" si="159"/>
        <v/>
      </c>
      <c r="CR183" s="106" t="str">
        <f>IF(ISBLANK(DATASHEET!CX171),"",DATASHEET!CX171)</f>
        <v/>
      </c>
      <c r="CS183" s="107" t="str">
        <f>IF(ISBLANK(DATASHEET!CY171),"",DATASHEET!CY171)</f>
        <v/>
      </c>
      <c r="CT183" s="123" t="str">
        <f t="shared" si="160"/>
        <v/>
      </c>
      <c r="CU183" s="124">
        <f>IFERROR(INDEX(DATASHEET!$A$1:$GG$231,MATCH(L3VA!$A183,DATASHEET!$A$1:$A$231,0),MATCH(L3VA!CV$2,DATASHEET!$A$1:$GG$1,0)),"")</f>
        <v>0</v>
      </c>
      <c r="CV183" s="105" t="str">
        <f>IF(VLOOKUP(L3VA!$A183,DATASHEET!$A$2:$EW$231,107,FALSE)="","",VLOOKUP(L3VA!$A183,DATASHEET!$A$2:$EW$231,107,FALSE))</f>
        <v/>
      </c>
      <c r="CW183" s="105" t="str">
        <f t="shared" si="161"/>
        <v/>
      </c>
      <c r="CX183" s="106" t="str">
        <f>IF(ISBLANK(DATASHEET!DC171),"",DATASHEET!DC171)</f>
        <v/>
      </c>
      <c r="CY183" s="107" t="str">
        <f>IF(ISBLANK(DATASHEET!DD171),"",DATASHEET!DD171)</f>
        <v/>
      </c>
      <c r="CZ183" s="123" t="str">
        <f t="shared" si="162"/>
        <v/>
      </c>
      <c r="DA183" s="124">
        <f>IFERROR(INDEX(DATASHEET!$A$1:$GG$231,MATCH(L3VA!$A183,DATASHEET!$A$1:$A$231,0),MATCH(L3VA!DB$2,DATASHEET!$A$1:$GG$1,0)),"")</f>
        <v>0</v>
      </c>
      <c r="DB183" s="105" t="str">
        <f>IF(VLOOKUP(L3VA!$A183,DATASHEET!$A$2:$EW$231,97,FALSE)="","",VLOOKUP(L3VA!$A183,DATASHEET!$A$2:$EW$231,97,FALSE))</f>
        <v>JJA</v>
      </c>
      <c r="DC183" s="105" t="str">
        <f t="shared" si="163"/>
        <v/>
      </c>
      <c r="DD183" s="106" t="str">
        <f>IF(ISBLANK(DATASHEET!DH171),"",DATASHEET!DH171)</f>
        <v/>
      </c>
      <c r="DE183" s="107" t="str">
        <f>IF(ISBLANK(DATASHEET!DI171),"",DATASHEET!DI171)</f>
        <v/>
      </c>
      <c r="DF183" s="123" t="str">
        <f t="shared" si="164"/>
        <v/>
      </c>
      <c r="DG183" s="124">
        <f>IFERROR(INDEX(DATASHEET!$A$1:$GG$231,MATCH(L3VA!$A183,DATASHEET!$A$1:$A$231,0),MATCH(L3VA!DH$2,DATASHEET!$A$1:$GG$1,0)),"")</f>
        <v>0</v>
      </c>
      <c r="DH183" s="105" t="str">
        <f>IF(VLOOKUP(L3VA!$A183,DATASHEET!$A$2:$EW$231,102,FALSE)="","",VLOOKUP(L3VA!$A183,DATASHEET!$A$2:$EW$231,102,FALSE))</f>
        <v/>
      </c>
      <c r="DI183" s="105" t="str">
        <f t="shared" si="165"/>
        <v/>
      </c>
      <c r="DJ183" s="106" t="str">
        <f>IF(ISBLANK(DATASHEET!DM171),"",DATASHEET!DM171)</f>
        <v/>
      </c>
      <c r="DK183" s="107" t="str">
        <f>IF(ISBLANK(DATASHEET!DN171),"",DATASHEET!DN171)</f>
        <v/>
      </c>
      <c r="DL183" s="123" t="str">
        <f t="shared" si="166"/>
        <v/>
      </c>
      <c r="DM183" s="124">
        <f>IFERROR(INDEX(DATASHEET!$A$1:$GG$231,MATCH(L3VA!$A183,DATASHEET!$A$1:$A$231,0),MATCH(L3VA!DN$2,DATASHEET!$A$1:$GG$1,0)),"")</f>
        <v>0</v>
      </c>
      <c r="DN183" s="105" t="str">
        <f>IF(VLOOKUP(L3VA!$A183,DATASHEET!$A$2:$FW$231,112,FALSE)="","",VLOOKUP(L3VA!$A183,DATASHEET!$A$2:$FW$231,112,FALSE))</f>
        <v/>
      </c>
      <c r="DO183" s="105" t="str">
        <f t="shared" si="132"/>
        <v/>
      </c>
      <c r="DP183" s="106" t="str">
        <f>IF(ISBLANK(DATASHEET!DR171),"",DATASHEET!DR171)</f>
        <v/>
      </c>
      <c r="DQ183" s="107" t="str">
        <f>IF(ISBLANK(DATASHEET!DS171),"",DATASHEET!DS171)</f>
        <v/>
      </c>
      <c r="DR183" s="123" t="str">
        <f t="shared" si="167"/>
        <v/>
      </c>
      <c r="DS183" s="124">
        <f>IFERROR(INDEX(DATASHEET!$A$1:$GG$231,MATCH(L3VA!$A183,DATASHEET!$A$1:$A$231,0),MATCH(L3VA!DT$2,DATASHEET!$A$1:$GG$1,0)),"")</f>
        <v>0</v>
      </c>
      <c r="DT183" s="105" t="str">
        <f>IF(VLOOKUP(L3VA!$A183,DATASHEET!$A$2:$EW$231,117,FALSE)="","",VLOOKUP(L3VA!$A183,DATASHEET!$A$2:$EW$231,117,FALSE))</f>
        <v/>
      </c>
      <c r="DU183" s="105" t="str">
        <f t="shared" si="168"/>
        <v/>
      </c>
      <c r="DV183" s="106" t="str">
        <f>IF(ISBLANK(DATASHEET!DW171),"",DATASHEET!DW171)</f>
        <v/>
      </c>
      <c r="DW183" s="107" t="str">
        <f>IF(ISBLANK(DATASHEET!DX171),"",DATASHEET!DX171)</f>
        <v/>
      </c>
      <c r="DX183" s="123" t="str">
        <f t="shared" si="169"/>
        <v/>
      </c>
      <c r="DY183" s="124" t="str">
        <f>IFERROR(INDEX(DATASHEET!$A$1:$GG$231,MATCH(L3VA!$A183,DATASHEET!$A$1:$A$231,0),MATCH(L3VA!DZ$2,DATASHEET!$A$1:$GG$1,0)),"")</f>
        <v/>
      </c>
      <c r="DZ183" s="105" t="str">
        <f>IF(VLOOKUP(L3VA!$A183,DATASHEET!$A$2:$EW$231,122,FALSE)="","",VLOOKUP(L3VA!$A183,DATASHEET!$A$2:$EW$231,122,FALSE))</f>
        <v/>
      </c>
      <c r="EA183" s="105" t="str">
        <f t="shared" si="170"/>
        <v/>
      </c>
      <c r="EB183" s="106" t="str">
        <f>IF(ISBLANK(DATASHEET!EB171),"",DATASHEET!EB171)</f>
        <v/>
      </c>
      <c r="EC183" s="107" t="str">
        <f>IF(ISBLANK(DATASHEET!EC171),"",DATASHEET!EC171)</f>
        <v/>
      </c>
      <c r="ED183" s="123" t="str">
        <f t="shared" si="171"/>
        <v/>
      </c>
      <c r="EE183" s="124">
        <f>IFERROR(INDEX(DATASHEET!$A$1:$GG$231,MATCH(L3VA!$A183,DATASHEET!$A$1:$A$231,0),MATCH(L3VA!EF$2,DATASHEET!$A$1:$GG$1,0)),"")</f>
        <v>0</v>
      </c>
      <c r="EF183" s="105" t="str">
        <f>IF(VLOOKUP(L3VA!$A183,DATASHEET!$A$2:$EW$231,127,FALSE)="","",VLOOKUP(L3VA!$A183,DATASHEET!$A$2:$EW$231,127,FALSE))</f>
        <v/>
      </c>
      <c r="EG183" s="105" t="str">
        <f t="shared" si="172"/>
        <v/>
      </c>
      <c r="EH183" s="106" t="str">
        <f>IF(ISBLANK(DATASHEET!EG171),"",DATASHEET!EG171)</f>
        <v/>
      </c>
      <c r="EI183" s="107" t="str">
        <f>IF(ISBLANK(DATASHEET!EH171),"",DATASHEET!EH171)</f>
        <v/>
      </c>
      <c r="EJ183" s="123" t="str">
        <f t="shared" si="173"/>
        <v/>
      </c>
      <c r="EK183" s="124">
        <f>IFERROR(INDEX(DATASHEET!$A$1:$GG$231,MATCH(L3VA!$A183,DATASHEET!$A$1:$A$231,0),MATCH(L3VA!EL$2,DATASHEET!$A$1:$GG$1,0)),"")</f>
        <v>0</v>
      </c>
      <c r="EL183" s="105" t="str">
        <f>IF(VLOOKUP(L3VA!$A183,DATASHEET!$A$2:$EW$231,132,FALSE)="","",VLOOKUP(L3VA!$A183,DATASHEET!$A$2:$EW$231,132,FALSE))</f>
        <v/>
      </c>
      <c r="EM183" s="105" t="str">
        <f t="shared" si="174"/>
        <v/>
      </c>
      <c r="EN183" s="106" t="str">
        <f>IF(ISBLANK(DATASHEET!EL171),"",DATASHEET!EL171)</f>
        <v/>
      </c>
      <c r="EO183" s="107" t="str">
        <f>IF(ISBLANK(DATASHEET!EM171),"",DATASHEET!EM171)</f>
        <v/>
      </c>
      <c r="EP183" s="123" t="str">
        <f t="shared" si="175"/>
        <v/>
      </c>
      <c r="EQ183" s="124">
        <f>IFERROR(INDEX(DATASHEET!$A$1:$GG$231,MATCH(L3VA!$A183,DATASHEET!$A$1:$A$231,0),MATCH(L3VA!ER$2,DATASHEET!$A$1:$GG$1,0)),"")</f>
        <v>0</v>
      </c>
      <c r="ER183" s="105" t="str">
        <f>IF(VLOOKUP(L3VA!$A183,DATASHEET!$A$2:$EW$231,137,FALSE)="","",VLOOKUP(L3VA!$A183,DATASHEET!$A$2:$EW$231,137,FALSE))</f>
        <v/>
      </c>
      <c r="ES183" s="105" t="str">
        <f t="shared" si="176"/>
        <v/>
      </c>
      <c r="ET183" s="106" t="str">
        <f>IF(ISBLANK(DATASHEET!EQ171),"",DATASHEET!EQ171)</f>
        <v/>
      </c>
      <c r="EU183" s="107" t="str">
        <f>IF(ISBLANK(DATASHEET!ER171),"",DATASHEET!ER171)</f>
        <v/>
      </c>
      <c r="EV183" s="123" t="str">
        <f t="shared" si="177"/>
        <v/>
      </c>
      <c r="EW183" s="124">
        <f>IFERROR(INDEX(DATASHEET!$A$1:$GG$231,MATCH(L3VA!$A183,DATASHEET!$A$1:$A$231,0),MATCH(L3VA!EX$2,DATASHEET!$A$1:$GG$1,0)),"")</f>
        <v>0</v>
      </c>
      <c r="EX183" s="105" t="str">
        <f>IF(VLOOKUP(L3VA!$A183,DATASHEET!$A$2:$EW$231,142,FALSE)="","",VLOOKUP(L3VA!$A183,DATASHEET!$A$2:$EW$231,142,FALSE))</f>
        <v/>
      </c>
      <c r="EY183" s="105" t="str">
        <f t="shared" si="178"/>
        <v/>
      </c>
      <c r="EZ183" s="106" t="str">
        <f>IF(ISBLANK(DATASHEET!EV171),"",DATASHEET!EV171)</f>
        <v/>
      </c>
      <c r="FA183" s="107" t="str">
        <f>IF(ISBLANK(DATASHEET!EW171),"",DATASHEET!EW171)</f>
        <v/>
      </c>
      <c r="FB183" s="123" t="str">
        <f t="shared" si="179"/>
        <v/>
      </c>
      <c r="FC183" s="124">
        <f>IFERROR(INDEX(DATASHEET!$A$1:$GG$231,MATCH(L3VA!$A183,DATASHEET!$A$1:$A$231,0),MATCH(L3VA!FD$2,DATASHEET!$A$1:$GG$1,0)),"")</f>
        <v>0</v>
      </c>
      <c r="FD183" s="105" t="str">
        <f>IF(VLOOKUP(L3VA!$A183,DATASHEET!$A$2:$FW$231,147,FALSE)="","",VLOOKUP(L3VA!$A183,DATASHEET!$A$2:$FW$231,147,FALSE))</f>
        <v/>
      </c>
      <c r="FE183" s="105" t="str">
        <f t="shared" si="180"/>
        <v/>
      </c>
      <c r="FF183" s="106" t="str">
        <f>IF(ISBLANK(DATASHEET!FA171),"",DATASHEET!FA171)</f>
        <v/>
      </c>
      <c r="FG183" s="107" t="str">
        <f>IF(ISBLANK(DATASHEET!FB171),"",DATASHEET!FB171)</f>
        <v/>
      </c>
    </row>
    <row r="184" spans="1:163" x14ac:dyDescent="0.25">
      <c r="A184" s="354">
        <f>DATASHEET!A172</f>
        <v>152729</v>
      </c>
      <c r="B184" s="42" t="str">
        <f>DATASHEET!B172</f>
        <v>RAUT, Apsara</v>
      </c>
      <c r="C184" s="109" t="str">
        <f>DATASHEET!C172</f>
        <v>12KD</v>
      </c>
      <c r="D184" s="110" t="str">
        <f>DATASHEET!D172</f>
        <v>F</v>
      </c>
      <c r="E184" s="110" t="str">
        <f>IFERROR(VLOOKUP(A184,'[5]Y12 Students'!$E$3:$I$271,5,FALSE),"")</f>
        <v>INTERNAL</v>
      </c>
      <c r="F184" s="110" t="str">
        <f>DATASHEET!E172</f>
        <v>N</v>
      </c>
      <c r="G184" s="110" t="str">
        <f>DATASHEET!F172</f>
        <v>Chinese</v>
      </c>
      <c r="H184" s="110" t="str">
        <f>DATASHEET!G172</f>
        <v>N</v>
      </c>
      <c r="I184" s="110" t="str">
        <f>DATASHEET!H172</f>
        <v>N</v>
      </c>
      <c r="J184" s="111" t="str">
        <f>DATASHEET!J172</f>
        <v>2.5+ (D/C)</v>
      </c>
      <c r="K184" s="104" t="str">
        <f t="shared" si="129"/>
        <v/>
      </c>
      <c r="L184" s="104" t="str">
        <f t="shared" si="130"/>
        <v/>
      </c>
      <c r="M184" s="336" t="str">
        <f>IF(COUNT(L3VA!$N184,L3VA!$Z184,L3VA!$T184,L3VA!$AF184,L3VA!$AX184,L3VA!$AR184,L3VA!$BJ184,L3VA!$BD184,L3VA!$BP184,L3VA!#REF!,L3VA!$AL184,L3VA!$BV184,L3VA!$CH184,L3VA!$CZ184,L3VA!$CN184,L3VA!$DF184,L3VA!$CB184,L3VA!#REF!,L3VA!$DR184,L3VA!$DX184,L3VA!$ED184,L3VA!$EJ184,L3VA!$EP184,L3VA!$EV184,L3VA!$FB184,L3VA!$DL184)=0,"",AVERAGE(N184,Z184,T184,AF184,AL184,AX184,AR184,BJ184,BD184,BP184,BV184,CH184,CZ184,CN184,DF184,CB184,DR184,DX184,ED184,EJ184,EP184,EV184,FB184,DL184))</f>
        <v/>
      </c>
      <c r="N184" s="123" t="str">
        <f t="shared" si="133"/>
        <v/>
      </c>
      <c r="O184" s="124">
        <f>IFERROR(INDEX(DATASHEET!$A$1:$GG$231,MATCH(L3VA!$A184,DATASHEET!$A$1:$A$231,0),MATCH(L3VA!P$2,DATASHEET!$A$1:$GG$1,0)),"")</f>
        <v>0</v>
      </c>
      <c r="P184" s="105">
        <f>IF(VLOOKUP(L3VA!$A184,DATASHEET!$A$2:$EW$231,22,FALSE)="","",VLOOKUP(L3VA!$A184,DATASHEET!$A$2:$EW$231,22,FALSE))</f>
        <v>0</v>
      </c>
      <c r="Q184" s="105" t="str">
        <f t="shared" si="134"/>
        <v/>
      </c>
      <c r="R184" s="106" t="str">
        <f>IF(ISBLANK(DATASHEET!AF172),"",DATASHEET!AF172)</f>
        <v>PLE</v>
      </c>
      <c r="S184" s="107" t="str">
        <f>IF(ISBLANK(DATASHEET!AG172),"",DATASHEET!AG172)</f>
        <v>12C-AR-1</v>
      </c>
      <c r="T184" s="123" t="str">
        <f t="shared" si="135"/>
        <v/>
      </c>
      <c r="U184" s="124">
        <f>IFERROR(INDEX(DATASHEET!$A$1:$GG$231,MATCH(L3VA!$A184,DATASHEET!$A$1:$A$231,0),MATCH(L3VA!V$2,DATASHEET!$A$1:$GG$1,0)),"")</f>
        <v>0</v>
      </c>
      <c r="V184" s="105">
        <f>IF(VLOOKUP(L3VA!$A184,DATASHEET!$A$2:$EW$231,27,FALSE)="","",VLOOKUP(L3VA!$A184,DATASHEET!$A$2:$EW$231,27,FALSE))</f>
        <v>0</v>
      </c>
      <c r="W184" s="105" t="str">
        <f t="shared" si="136"/>
        <v/>
      </c>
      <c r="X184" s="106" t="str">
        <f>IF(ISBLANK(DATASHEET!AK172),"",DATASHEET!AK172)</f>
        <v/>
      </c>
      <c r="Y184" s="107" t="str">
        <f>IF(ISBLANK(DATASHEET!AL172),"",DATASHEET!AL172)</f>
        <v/>
      </c>
      <c r="Z184" s="123" t="str">
        <f t="shared" si="137"/>
        <v/>
      </c>
      <c r="AA184" s="124">
        <f>IFERROR(INDEX(DATASHEET!$A$1:$GG$231,MATCH(L3VA!$A184,DATASHEET!$A$1:$A$231,0),MATCH(L3VA!AB$2,DATASHEET!$A$1:$GG$1,0)),"")</f>
        <v>0</v>
      </c>
      <c r="AB184" s="105" t="str">
        <f>IF(VLOOKUP(L3VA!$A184,DATASHEET!$A$2:$EW$231,32,FALSE)="","",VLOOKUP(L3VA!$A184,DATASHEET!$A$2:$EW$231,32,FALSE))</f>
        <v>PLE</v>
      </c>
      <c r="AC184" s="105" t="str">
        <f t="shared" si="138"/>
        <v/>
      </c>
      <c r="AD184" s="106" t="str">
        <f>IF(ISBLANK(DATASHEET!AP172),"",DATASHEET!AP172)</f>
        <v>ASM</v>
      </c>
      <c r="AE184" s="107" t="str">
        <f>IF(ISBLANK(DATASHEET!AQ172),"",DATASHEET!AQ172)</f>
        <v>12A-BE-1</v>
      </c>
      <c r="AF184" s="123" t="str">
        <f t="shared" si="139"/>
        <v/>
      </c>
      <c r="AG184" s="124">
        <f>IFERROR(INDEX(DATASHEET!$A$1:$GG$231,MATCH(L3VA!$A184,DATASHEET!$A$1:$A$231,0),MATCH(L3VA!AH$2,DATASHEET!$A$1:$GG$1,0)),"")</f>
        <v>0</v>
      </c>
      <c r="AH184" s="105" t="str">
        <f>IF(VLOOKUP(L3VA!$A184,DATASHEET!$A$2:$EW$231,37,FALSE)="","",VLOOKUP(L3VA!$A184,DATASHEET!$A$2:$EW$231,37,FALSE))</f>
        <v/>
      </c>
      <c r="AI184" s="105" t="str">
        <f t="shared" si="140"/>
        <v/>
      </c>
      <c r="AJ184" s="106" t="str">
        <f>IF(ISBLANK(DATASHEET!AU172),"",DATASHEET!AU172)</f>
        <v/>
      </c>
      <c r="AK184" s="107" t="str">
        <f>IF(ISBLANK(DATASHEET!AV172),"",DATASHEET!AV172)</f>
        <v/>
      </c>
      <c r="AL184" s="123" t="str">
        <f t="shared" si="141"/>
        <v/>
      </c>
      <c r="AM184" s="124">
        <f>IFERROR(INDEX(DATASHEET!$A$1:$GG$231,MATCH(L3VA!$A184,DATASHEET!$A$1:$A$231,0),MATCH(L3VA!AN$2,DATASHEET!$A$1:$GG$1,0)),"")</f>
        <v>0</v>
      </c>
      <c r="AN184" s="105" t="str">
        <f>IF(VLOOKUP(L3VA!$A184,DATASHEET!$A$2:$EW$231,42,FALSE)="","",VLOOKUP(L3VA!$A184,DATASHEET!$A$2:$EW$231,42,FALSE))</f>
        <v>ASM</v>
      </c>
      <c r="AO184" s="105" t="str">
        <f t="shared" si="142"/>
        <v/>
      </c>
      <c r="AP184" s="106" t="str">
        <f>IF(ISBLANK(DATASHEET!AZ172),"",DATASHEET!AZ172)</f>
        <v/>
      </c>
      <c r="AQ184" s="107" t="str">
        <f>IF(ISBLANK(DATASHEET!BA172),"",DATASHEET!BA172)</f>
        <v/>
      </c>
      <c r="AR184" s="123" t="str">
        <f t="shared" si="143"/>
        <v/>
      </c>
      <c r="AS184" s="124">
        <f>IFERROR(INDEX(DATASHEET!$A$1:$GG$231,MATCH(L3VA!$A184,DATASHEET!$A$1:$A$231,0),MATCH(L3VA!AT$2,DATASHEET!$A$1:$GG$1,0)),"")</f>
        <v>0</v>
      </c>
      <c r="AT184" s="105" t="str">
        <f>IF(VLOOKUP(L3VA!$A184,DATASHEET!$A$2:$EW$231,47,FALSE)="","",VLOOKUP(L3VA!$A184,DATASHEET!$A$2:$EW$231,47,FALSE))</f>
        <v/>
      </c>
      <c r="AU184" s="105" t="str">
        <f t="shared" si="144"/>
        <v/>
      </c>
      <c r="AV184" s="106" t="str">
        <f>IF(ISBLANK(DATASHEET!BE172),"",DATASHEET!BE172)</f>
        <v/>
      </c>
      <c r="AW184" s="107" t="str">
        <f>IF(ISBLANK(DATASHEET!BF172),"",DATASHEET!BF172)</f>
        <v/>
      </c>
      <c r="AX184" s="123" t="str">
        <f t="shared" si="145"/>
        <v/>
      </c>
      <c r="AY184" s="124">
        <f>IFERROR(INDEX(DATASHEET!$A$1:$GG$231,MATCH(L3VA!$A184,DATASHEET!$A$1:$A$231,0),MATCH(L3VA!AZ$2,DATASHEET!$A$1:$GG$1,0)),"")</f>
        <v>0</v>
      </c>
      <c r="AZ184" s="105" t="str">
        <f>IF(VLOOKUP(L3VA!$A184,DATASHEET!$A$2:$EW$231,52,FALSE)="","",VLOOKUP(L3VA!$A184,DATASHEET!$A$2:$EW$231,52,FALSE))</f>
        <v/>
      </c>
      <c r="BA184" s="105" t="str">
        <f t="shared" si="146"/>
        <v/>
      </c>
      <c r="BB184" s="106" t="str">
        <f>IF(ISBLANK(DATASHEET!BJ172),"",DATASHEET!BJ172)</f>
        <v/>
      </c>
      <c r="BC184" s="107" t="str">
        <f>IF(ISBLANK(DATASHEET!BK172),"",DATASHEET!BK172)</f>
        <v/>
      </c>
      <c r="BD184" s="123" t="str">
        <f t="shared" si="147"/>
        <v/>
      </c>
      <c r="BE184" s="124">
        <f>IFERROR(INDEX(DATASHEET!$A$1:$GG$231,MATCH(L3VA!$A184,DATASHEET!$A$1:$A$231,0),MATCH(L3VA!BF$2,DATASHEET!$A$1:$GG$1,0)),"")</f>
        <v>0</v>
      </c>
      <c r="BF184" s="105" t="str">
        <f>IF(VLOOKUP(L3VA!$A184,DATASHEET!$A$2:$EW$231,57,FALSE)="","",VLOOKUP(L3VA!$A184,DATASHEET!$A$2:$EW$231,57,FALSE))</f>
        <v/>
      </c>
      <c r="BG184" s="105" t="str">
        <f t="shared" si="148"/>
        <v/>
      </c>
      <c r="BH184" s="106" t="str">
        <f>IF(ISBLANK(DATASHEET!BO172),"",DATASHEET!BO172)</f>
        <v/>
      </c>
      <c r="BI184" s="107" t="str">
        <f>IF(ISBLANK(DATASHEET!BP172),"",DATASHEET!BP172)</f>
        <v/>
      </c>
      <c r="BJ184" s="123" t="str">
        <f t="shared" si="149"/>
        <v/>
      </c>
      <c r="BK184" s="124">
        <f>IFERROR(INDEX(DATASHEET!$A$1:$GG$231,MATCH(L3VA!$A184,DATASHEET!$A$1:$A$231,0),MATCH(L3VA!BL$2,DATASHEET!$A$1:$GG$1,0)),"")</f>
        <v>0</v>
      </c>
      <c r="BL184" s="105" t="str">
        <f>IF(VLOOKUP(L3VA!$A184,DATASHEET!$A$2:$EW$231,62,FALSE)="","",VLOOKUP(L3VA!$A184,DATASHEET!$A$2:$EW$231,62,FALSE))</f>
        <v/>
      </c>
      <c r="BM184" s="105" t="str">
        <f t="shared" si="150"/>
        <v/>
      </c>
      <c r="BN184" s="106" t="str">
        <f>IF(ISBLANK(DATASHEET!BT172),"",DATASHEET!BT172)</f>
        <v/>
      </c>
      <c r="BO184" s="107" t="str">
        <f>IF(ISBLANK(DATASHEET!BU172),"",DATASHEET!BU172)</f>
        <v/>
      </c>
      <c r="BP184" s="123" t="str">
        <f t="shared" si="151"/>
        <v/>
      </c>
      <c r="BQ184" s="124">
        <f>IFERROR(INDEX(DATASHEET!$A$1:$GG$231,MATCH(L3VA!$A184,DATASHEET!$A$1:$A$231,0),MATCH(L3VA!BR$2,DATASHEET!$A$1:$GG$1,0)),"")</f>
        <v>0</v>
      </c>
      <c r="BR184" s="105" t="str">
        <f>IF(VLOOKUP(L3VA!$A184,DATASHEET!$A$2:$EW$231,67,FALSE)="","",VLOOKUP(L3VA!$A184,DATASHEET!$A$2:$EW$231,67,FALSE))</f>
        <v/>
      </c>
      <c r="BS184" s="105" t="str">
        <f t="shared" si="152"/>
        <v/>
      </c>
      <c r="BT184" s="106" t="str">
        <f>IF(ISBLANK(DATASHEET!BY172),"",DATASHEET!BY172)</f>
        <v/>
      </c>
      <c r="BU184" s="107" t="str">
        <f>IF(ISBLANK(DATASHEET!BZ172),"",DATASHEET!BZ172)</f>
        <v/>
      </c>
      <c r="BV184" s="123" t="str">
        <f t="shared" si="153"/>
        <v/>
      </c>
      <c r="BW184" s="124">
        <f>IFERROR(INDEX(DATASHEET!$A$1:$GG$231,MATCH(L3VA!$A184,DATASHEET!$A$1:$A$231,0),MATCH(L3VA!BX$2,DATASHEET!$A$1:$GG$1,0)),"")</f>
        <v>0</v>
      </c>
      <c r="BX184" s="105" t="str">
        <f>IF(VLOOKUP(L3VA!$A184,DATASHEET!$A$2:$EW$231,77,FALSE)="","",VLOOKUP(L3VA!$A184,DATASHEET!$A$2:$EW$231,77,FALSE))</f>
        <v/>
      </c>
      <c r="BY184" s="105" t="str">
        <f t="shared" si="154"/>
        <v/>
      </c>
      <c r="BZ184" s="106" t="str">
        <f>IF(ISBLANK(DATASHEET!CI172),"",DATASHEET!CI172)</f>
        <v/>
      </c>
      <c r="CA184" s="107" t="str">
        <f>IF(ISBLANK(DATASHEET!CJ172),"",DATASHEET!CJ172)</f>
        <v/>
      </c>
      <c r="CB184" s="123" t="str">
        <f t="shared" si="155"/>
        <v/>
      </c>
      <c r="CC184" s="124">
        <f>IFERROR(INDEX(DATASHEET!$A$1:$GG$231,MATCH(L3VA!$A184,DATASHEET!$A$1:$A$231,0),MATCH(L3VA!CD$2,DATASHEET!$A$1:$GG$1,0)),"")</f>
        <v>0</v>
      </c>
      <c r="CD184" s="105" t="str">
        <f>IF(VLOOKUP(L3VA!$A184,DATASHEET!$A$2:$EW$231,82,FALSE)="","",VLOOKUP(L3VA!$A184,DATASHEET!$A$2:$EW$231,82,FALSE))</f>
        <v>CGO</v>
      </c>
      <c r="CE184" s="105" t="str">
        <f t="shared" si="156"/>
        <v/>
      </c>
      <c r="CF184" s="106" t="str">
        <f>IF(ISBLANK(DATASHEET!CN172),"",DATASHEET!CN172)</f>
        <v/>
      </c>
      <c r="CG184" s="107" t="str">
        <f>IF(ISBLANK(DATASHEET!CO172),"",DATASHEET!CO172)</f>
        <v/>
      </c>
      <c r="CH184" s="123" t="str">
        <f t="shared" si="157"/>
        <v/>
      </c>
      <c r="CI184" s="124">
        <f>IFERROR(INDEX(DATASHEET!$A$1:$GG$231,MATCH(L3VA!$A184,DATASHEET!$A$1:$A$231,0),MATCH(L3VA!CJ$2,DATASHEET!$A$1:$GG$1,0)),"")</f>
        <v>0</v>
      </c>
      <c r="CJ184" s="105" t="str">
        <f>IF(VLOOKUP(L3VA!$A184,DATASHEET!$A$2:$EW$231,87,FALSE)="","",VLOOKUP(L3VA!$A184,DATASHEET!$A$2:$EW$231,87,FALSE))</f>
        <v/>
      </c>
      <c r="CK184" s="105" t="str">
        <f t="shared" si="131"/>
        <v/>
      </c>
      <c r="CL184" s="106" t="str">
        <f>IF(ISBLANK(DATASHEET!CS172),"",DATASHEET!CS172)</f>
        <v/>
      </c>
      <c r="CM184" s="107" t="str">
        <f>IF(ISBLANK(DATASHEET!CT172),"",DATASHEET!CT172)</f>
        <v/>
      </c>
      <c r="CN184" s="123" t="str">
        <f t="shared" si="158"/>
        <v/>
      </c>
      <c r="CO184" s="124">
        <f>IFERROR(INDEX(DATASHEET!$A$1:$GG$231,MATCH(L3VA!$A184,DATASHEET!$A$1:$A$231,0),MATCH(L3VA!CP$2,DATASHEET!$A$1:$GG$1,0)),"")</f>
        <v>0</v>
      </c>
      <c r="CP184" s="105" t="str">
        <f>IF(VLOOKUP(L3VA!$A184,DATASHEET!$A$2:$EW$231,92,FALSE)="","",VLOOKUP(L3VA!$A184,DATASHEET!$A$2:$EW$231,92,FALSE))</f>
        <v/>
      </c>
      <c r="CQ184" s="105" t="str">
        <f t="shared" si="159"/>
        <v/>
      </c>
      <c r="CR184" s="106" t="str">
        <f>IF(ISBLANK(DATASHEET!CX172),"",DATASHEET!CX172)</f>
        <v/>
      </c>
      <c r="CS184" s="107" t="str">
        <f>IF(ISBLANK(DATASHEET!CY172),"",DATASHEET!CY172)</f>
        <v/>
      </c>
      <c r="CT184" s="123" t="str">
        <f t="shared" si="160"/>
        <v/>
      </c>
      <c r="CU184" s="124">
        <f>IFERROR(INDEX(DATASHEET!$A$1:$GG$231,MATCH(L3VA!$A184,DATASHEET!$A$1:$A$231,0),MATCH(L3VA!CV$2,DATASHEET!$A$1:$GG$1,0)),"")</f>
        <v>0</v>
      </c>
      <c r="CV184" s="105" t="str">
        <f>IF(VLOOKUP(L3VA!$A184,DATASHEET!$A$2:$EW$231,107,FALSE)="","",VLOOKUP(L3VA!$A184,DATASHEET!$A$2:$EW$231,107,FALSE))</f>
        <v/>
      </c>
      <c r="CW184" s="105" t="str">
        <f t="shared" si="161"/>
        <v/>
      </c>
      <c r="CX184" s="106" t="str">
        <f>IF(ISBLANK(DATASHEET!DC172),"",DATASHEET!DC172)</f>
        <v/>
      </c>
      <c r="CY184" s="107" t="str">
        <f>IF(ISBLANK(DATASHEET!DD172),"",DATASHEET!DD172)</f>
        <v/>
      </c>
      <c r="CZ184" s="123" t="str">
        <f t="shared" si="162"/>
        <v/>
      </c>
      <c r="DA184" s="124">
        <f>IFERROR(INDEX(DATASHEET!$A$1:$GG$231,MATCH(L3VA!$A184,DATASHEET!$A$1:$A$231,0),MATCH(L3VA!DB$2,DATASHEET!$A$1:$GG$1,0)),"")</f>
        <v>0</v>
      </c>
      <c r="DB184" s="105" t="str">
        <f>IF(VLOOKUP(L3VA!$A184,DATASHEET!$A$2:$EW$231,97,FALSE)="","",VLOOKUP(L3VA!$A184,DATASHEET!$A$2:$EW$231,97,FALSE))</f>
        <v/>
      </c>
      <c r="DC184" s="105" t="str">
        <f t="shared" si="163"/>
        <v/>
      </c>
      <c r="DD184" s="106" t="str">
        <f>IF(ISBLANK(DATASHEET!DH172),"",DATASHEET!DH172)</f>
        <v/>
      </c>
      <c r="DE184" s="107" t="str">
        <f>IF(ISBLANK(DATASHEET!DI172),"",DATASHEET!DI172)</f>
        <v/>
      </c>
      <c r="DF184" s="123" t="str">
        <f t="shared" si="164"/>
        <v/>
      </c>
      <c r="DG184" s="124">
        <f>IFERROR(INDEX(DATASHEET!$A$1:$GG$231,MATCH(L3VA!$A184,DATASHEET!$A$1:$A$231,0),MATCH(L3VA!DH$2,DATASHEET!$A$1:$GG$1,0)),"")</f>
        <v>0</v>
      </c>
      <c r="DH184" s="105" t="str">
        <f>IF(VLOOKUP(L3VA!$A184,DATASHEET!$A$2:$EW$231,102,FALSE)="","",VLOOKUP(L3VA!$A184,DATASHEET!$A$2:$EW$231,102,FALSE))</f>
        <v/>
      </c>
      <c r="DI184" s="105" t="str">
        <f t="shared" si="165"/>
        <v/>
      </c>
      <c r="DJ184" s="106" t="str">
        <f>IF(ISBLANK(DATASHEET!DM172),"",DATASHEET!DM172)</f>
        <v>JQ</v>
      </c>
      <c r="DK184" s="107" t="str">
        <f>IF(ISBLANK(DATASHEET!DN172),"",DATASHEET!DN172)</f>
        <v>12B-MA-5</v>
      </c>
      <c r="DL184" s="123" t="str">
        <f t="shared" si="166"/>
        <v/>
      </c>
      <c r="DM184" s="124">
        <f>IFERROR(INDEX(DATASHEET!$A$1:$GG$231,MATCH(L3VA!$A184,DATASHEET!$A$1:$A$231,0),MATCH(L3VA!DN$2,DATASHEET!$A$1:$GG$1,0)),"")</f>
        <v>0</v>
      </c>
      <c r="DN184" s="105" t="str">
        <f>IF(VLOOKUP(L3VA!$A184,DATASHEET!$A$2:$FW$231,112,FALSE)="","",VLOOKUP(L3VA!$A184,DATASHEET!$A$2:$FW$231,112,FALSE))</f>
        <v/>
      </c>
      <c r="DO184" s="105" t="str">
        <f t="shared" si="132"/>
        <v/>
      </c>
      <c r="DP184" s="106" t="str">
        <f>IF(ISBLANK(DATASHEET!DR172),"",DATASHEET!DR172)</f>
        <v/>
      </c>
      <c r="DQ184" s="107" t="str">
        <f>IF(ISBLANK(DATASHEET!DS172),"",DATASHEET!DS172)</f>
        <v/>
      </c>
      <c r="DR184" s="123" t="str">
        <f t="shared" si="167"/>
        <v/>
      </c>
      <c r="DS184" s="124">
        <f>IFERROR(INDEX(DATASHEET!$A$1:$GG$231,MATCH(L3VA!$A184,DATASHEET!$A$1:$A$231,0),MATCH(L3VA!DT$2,DATASHEET!$A$1:$GG$1,0)),"")</f>
        <v>0</v>
      </c>
      <c r="DT184" s="105" t="str">
        <f>IF(VLOOKUP(L3VA!$A184,DATASHEET!$A$2:$EW$231,117,FALSE)="","",VLOOKUP(L3VA!$A184,DATASHEET!$A$2:$EW$231,117,FALSE))</f>
        <v>JQ</v>
      </c>
      <c r="DU184" s="105" t="str">
        <f t="shared" si="168"/>
        <v/>
      </c>
      <c r="DV184" s="106" t="str">
        <f>IF(ISBLANK(DATASHEET!DW172),"",DATASHEET!DW172)</f>
        <v/>
      </c>
      <c r="DW184" s="107" t="str">
        <f>IF(ISBLANK(DATASHEET!DX172),"",DATASHEET!DX172)</f>
        <v/>
      </c>
      <c r="DX184" s="123" t="str">
        <f t="shared" si="169"/>
        <v/>
      </c>
      <c r="DY184" s="124" t="str">
        <f>IFERROR(INDEX(DATASHEET!$A$1:$GG$231,MATCH(L3VA!$A184,DATASHEET!$A$1:$A$231,0),MATCH(L3VA!DZ$2,DATASHEET!$A$1:$GG$1,0)),"")</f>
        <v/>
      </c>
      <c r="DZ184" s="105" t="str">
        <f>IF(VLOOKUP(L3VA!$A184,DATASHEET!$A$2:$EW$231,122,FALSE)="","",VLOOKUP(L3VA!$A184,DATASHEET!$A$2:$EW$231,122,FALSE))</f>
        <v/>
      </c>
      <c r="EA184" s="105" t="str">
        <f t="shared" si="170"/>
        <v/>
      </c>
      <c r="EB184" s="106" t="str">
        <f>IF(ISBLANK(DATASHEET!EB172),"",DATASHEET!EB172)</f>
        <v/>
      </c>
      <c r="EC184" s="107" t="str">
        <f>IF(ISBLANK(DATASHEET!EC172),"",DATASHEET!EC172)</f>
        <v/>
      </c>
      <c r="ED184" s="123" t="str">
        <f t="shared" si="171"/>
        <v/>
      </c>
      <c r="EE184" s="124">
        <f>IFERROR(INDEX(DATASHEET!$A$1:$GG$231,MATCH(L3VA!$A184,DATASHEET!$A$1:$A$231,0),MATCH(L3VA!EF$2,DATASHEET!$A$1:$GG$1,0)),"")</f>
        <v>0</v>
      </c>
      <c r="EF184" s="105" t="str">
        <f>IF(VLOOKUP(L3VA!$A184,DATASHEET!$A$2:$EW$231,127,FALSE)="","",VLOOKUP(L3VA!$A184,DATASHEET!$A$2:$EW$231,127,FALSE))</f>
        <v/>
      </c>
      <c r="EG184" s="105" t="str">
        <f t="shared" si="172"/>
        <v/>
      </c>
      <c r="EH184" s="106" t="str">
        <f>IF(ISBLANK(DATASHEET!EG172),"",DATASHEET!EG172)</f>
        <v/>
      </c>
      <c r="EI184" s="107" t="str">
        <f>IF(ISBLANK(DATASHEET!EH172),"",DATASHEET!EH172)</f>
        <v/>
      </c>
      <c r="EJ184" s="123" t="str">
        <f t="shared" si="173"/>
        <v/>
      </c>
      <c r="EK184" s="124">
        <f>IFERROR(INDEX(DATASHEET!$A$1:$GG$231,MATCH(L3VA!$A184,DATASHEET!$A$1:$A$231,0),MATCH(L3VA!EL$2,DATASHEET!$A$1:$GG$1,0)),"")</f>
        <v>0</v>
      </c>
      <c r="EL184" s="105" t="str">
        <f>IF(VLOOKUP(L3VA!$A184,DATASHEET!$A$2:$EW$231,132,FALSE)="","",VLOOKUP(L3VA!$A184,DATASHEET!$A$2:$EW$231,132,FALSE))</f>
        <v/>
      </c>
      <c r="EM184" s="105" t="str">
        <f t="shared" si="174"/>
        <v/>
      </c>
      <c r="EN184" s="106" t="str">
        <f>IF(ISBLANK(DATASHEET!EL172),"",DATASHEET!EL172)</f>
        <v/>
      </c>
      <c r="EO184" s="107" t="str">
        <f>IF(ISBLANK(DATASHEET!EM172),"",DATASHEET!EM172)</f>
        <v/>
      </c>
      <c r="EP184" s="123" t="str">
        <f t="shared" si="175"/>
        <v/>
      </c>
      <c r="EQ184" s="124">
        <f>IFERROR(INDEX(DATASHEET!$A$1:$GG$231,MATCH(L3VA!$A184,DATASHEET!$A$1:$A$231,0),MATCH(L3VA!ER$2,DATASHEET!$A$1:$GG$1,0)),"")</f>
        <v>0</v>
      </c>
      <c r="ER184" s="105" t="str">
        <f>IF(VLOOKUP(L3VA!$A184,DATASHEET!$A$2:$EW$231,137,FALSE)="","",VLOOKUP(L3VA!$A184,DATASHEET!$A$2:$EW$231,137,FALSE))</f>
        <v/>
      </c>
      <c r="ES184" s="105" t="str">
        <f t="shared" si="176"/>
        <v/>
      </c>
      <c r="ET184" s="106" t="str">
        <f>IF(ISBLANK(DATASHEET!EQ172),"",DATASHEET!EQ172)</f>
        <v/>
      </c>
      <c r="EU184" s="107" t="str">
        <f>IF(ISBLANK(DATASHEET!ER172),"",DATASHEET!ER172)</f>
        <v/>
      </c>
      <c r="EV184" s="123" t="str">
        <f t="shared" si="177"/>
        <v/>
      </c>
      <c r="EW184" s="124">
        <f>IFERROR(INDEX(DATASHEET!$A$1:$GG$231,MATCH(L3VA!$A184,DATASHEET!$A$1:$A$231,0),MATCH(L3VA!EX$2,DATASHEET!$A$1:$GG$1,0)),"")</f>
        <v>0</v>
      </c>
      <c r="EX184" s="105" t="str">
        <f>IF(VLOOKUP(L3VA!$A184,DATASHEET!$A$2:$EW$231,142,FALSE)="","",VLOOKUP(L3VA!$A184,DATASHEET!$A$2:$EW$231,142,FALSE))</f>
        <v/>
      </c>
      <c r="EY184" s="105" t="str">
        <f t="shared" si="178"/>
        <v/>
      </c>
      <c r="EZ184" s="106" t="str">
        <f>IF(ISBLANK(DATASHEET!EV172),"",DATASHEET!EV172)</f>
        <v/>
      </c>
      <c r="FA184" s="107" t="str">
        <f>IF(ISBLANK(DATASHEET!EW172),"",DATASHEET!EW172)</f>
        <v/>
      </c>
      <c r="FB184" s="123" t="str">
        <f t="shared" si="179"/>
        <v/>
      </c>
      <c r="FC184" s="124">
        <f>IFERROR(INDEX(DATASHEET!$A$1:$GG$231,MATCH(L3VA!$A184,DATASHEET!$A$1:$A$231,0),MATCH(L3VA!FD$2,DATASHEET!$A$1:$GG$1,0)),"")</f>
        <v>0</v>
      </c>
      <c r="FD184" s="105" t="str">
        <f>IF(VLOOKUP(L3VA!$A184,DATASHEET!$A$2:$FW$231,147,FALSE)="","",VLOOKUP(L3VA!$A184,DATASHEET!$A$2:$FW$231,147,FALSE))</f>
        <v/>
      </c>
      <c r="FE184" s="105" t="str">
        <f t="shared" si="180"/>
        <v/>
      </c>
      <c r="FF184" s="106" t="str">
        <f>IF(ISBLANK(DATASHEET!FA172),"",DATASHEET!FA172)</f>
        <v/>
      </c>
      <c r="FG184" s="107" t="str">
        <f>IF(ISBLANK(DATASHEET!FB172),"",DATASHEET!FB172)</f>
        <v/>
      </c>
    </row>
    <row r="185" spans="1:163" x14ac:dyDescent="0.25">
      <c r="A185" s="354">
        <f>DATASHEET!A173</f>
        <v>150834</v>
      </c>
      <c r="B185" s="42" t="str">
        <f>DATASHEET!B173</f>
        <v>REDDIN, Jude</v>
      </c>
      <c r="C185" s="109" t="str">
        <f>DATASHEET!C173</f>
        <v>12SG</v>
      </c>
      <c r="D185" s="110" t="str">
        <f>DATASHEET!D173</f>
        <v>M</v>
      </c>
      <c r="E185" s="110" t="str">
        <f>IFERROR(VLOOKUP(A185,'[5]Y12 Students'!$E$3:$I$271,5,FALSE),"")</f>
        <v>INTERNAL</v>
      </c>
      <c r="F185" s="110" t="str">
        <f>DATASHEET!E173</f>
        <v>Y</v>
      </c>
      <c r="G185" s="110" t="str">
        <f>DATASHEET!F173</f>
        <v>White - British</v>
      </c>
      <c r="H185" s="110" t="str">
        <f>DATASHEET!G173</f>
        <v>N</v>
      </c>
      <c r="I185" s="110" t="str">
        <f>DATASHEET!H173</f>
        <v>N</v>
      </c>
      <c r="J185" s="111" t="str">
        <f>DATASHEET!J173</f>
        <v>6.25+ (B/A)</v>
      </c>
      <c r="K185" s="104" t="str">
        <f t="shared" si="129"/>
        <v/>
      </c>
      <c r="L185" s="104" t="str">
        <f t="shared" si="130"/>
        <v/>
      </c>
      <c r="M185" s="336" t="str">
        <f>IF(COUNT(L3VA!$N185,L3VA!$Z185,L3VA!$T185,L3VA!$AF185,L3VA!$AX185,L3VA!$AR185,L3VA!$BJ185,L3VA!$BD185,L3VA!$BP185,L3VA!#REF!,L3VA!$AL185,L3VA!$BV185,L3VA!$CH185,L3VA!$CZ185,L3VA!$CN185,L3VA!$DF185,L3VA!$CB185,L3VA!#REF!,L3VA!$DR185,L3VA!$DX185,L3VA!$ED185,L3VA!$EJ185,L3VA!$EP185,L3VA!$EV185,L3VA!$FB185,L3VA!$DL185)=0,"",AVERAGE(N185,Z185,T185,AF185,AL185,AX185,AR185,BJ185,BD185,BP185,BV185,CH185,CZ185,CN185,DF185,CB185,DR185,DX185,ED185,EJ185,EP185,EV185,FB185,DL185))</f>
        <v/>
      </c>
      <c r="N185" s="123" t="str">
        <f t="shared" si="133"/>
        <v/>
      </c>
      <c r="O185" s="124">
        <f>IFERROR(INDEX(DATASHEET!$A$1:$GG$231,MATCH(L3VA!$A185,DATASHEET!$A$1:$A$231,0),MATCH(L3VA!P$2,DATASHEET!$A$1:$GG$1,0)),"")</f>
        <v>0</v>
      </c>
      <c r="P185" s="105">
        <f>IF(VLOOKUP(L3VA!$A185,DATASHEET!$A$2:$EW$231,22,FALSE)="","",VLOOKUP(L3VA!$A185,DATASHEET!$A$2:$EW$231,22,FALSE))</f>
        <v>0</v>
      </c>
      <c r="Q185" s="105" t="str">
        <f t="shared" si="134"/>
        <v/>
      </c>
      <c r="R185" s="106" t="str">
        <f>IF(ISBLANK(DATASHEET!AF173),"",DATASHEET!AF173)</f>
        <v/>
      </c>
      <c r="S185" s="107" t="str">
        <f>IF(ISBLANK(DATASHEET!AG173),"",DATASHEET!AG173)</f>
        <v/>
      </c>
      <c r="T185" s="123" t="str">
        <f t="shared" si="135"/>
        <v/>
      </c>
      <c r="U185" s="124">
        <f>IFERROR(INDEX(DATASHEET!$A$1:$GG$231,MATCH(L3VA!$A185,DATASHEET!$A$1:$A$231,0),MATCH(L3VA!V$2,DATASHEET!$A$1:$GG$1,0)),"")</f>
        <v>0</v>
      </c>
      <c r="V185" s="105">
        <f>IF(VLOOKUP(L3VA!$A185,DATASHEET!$A$2:$EW$231,27,FALSE)="","",VLOOKUP(L3VA!$A185,DATASHEET!$A$2:$EW$231,27,FALSE))</f>
        <v>0</v>
      </c>
      <c r="W185" s="105" t="str">
        <f t="shared" si="136"/>
        <v/>
      </c>
      <c r="X185" s="106" t="str">
        <f>IF(ISBLANK(DATASHEET!AK173),"",DATASHEET!AK173)</f>
        <v/>
      </c>
      <c r="Y185" s="107" t="str">
        <f>IF(ISBLANK(DATASHEET!AL173),"",DATASHEET!AL173)</f>
        <v/>
      </c>
      <c r="Z185" s="123" t="str">
        <f t="shared" si="137"/>
        <v/>
      </c>
      <c r="AA185" s="124">
        <f>IFERROR(INDEX(DATASHEET!$A$1:$GG$231,MATCH(L3VA!$A185,DATASHEET!$A$1:$A$231,0),MATCH(L3VA!AB$2,DATASHEET!$A$1:$GG$1,0)),"")</f>
        <v>0</v>
      </c>
      <c r="AB185" s="105" t="str">
        <f>IF(VLOOKUP(L3VA!$A185,DATASHEET!$A$2:$EW$231,32,FALSE)="","",VLOOKUP(L3VA!$A185,DATASHEET!$A$2:$EW$231,32,FALSE))</f>
        <v/>
      </c>
      <c r="AC185" s="105" t="str">
        <f t="shared" si="138"/>
        <v/>
      </c>
      <c r="AD185" s="106" t="str">
        <f>IF(ISBLANK(DATASHEET!AP173),"",DATASHEET!AP173)</f>
        <v/>
      </c>
      <c r="AE185" s="107" t="str">
        <f>IF(ISBLANK(DATASHEET!AQ173),"",DATASHEET!AQ173)</f>
        <v/>
      </c>
      <c r="AF185" s="123" t="str">
        <f t="shared" si="139"/>
        <v/>
      </c>
      <c r="AG185" s="124">
        <f>IFERROR(INDEX(DATASHEET!$A$1:$GG$231,MATCH(L3VA!$A185,DATASHEET!$A$1:$A$231,0),MATCH(L3VA!AH$2,DATASHEET!$A$1:$GG$1,0)),"")</f>
        <v>0</v>
      </c>
      <c r="AH185" s="105" t="str">
        <f>IF(VLOOKUP(L3VA!$A185,DATASHEET!$A$2:$EW$231,37,FALSE)="","",VLOOKUP(L3VA!$A185,DATASHEET!$A$2:$EW$231,37,FALSE))</f>
        <v/>
      </c>
      <c r="AI185" s="105" t="str">
        <f t="shared" si="140"/>
        <v/>
      </c>
      <c r="AJ185" s="106" t="str">
        <f>IF(ISBLANK(DATASHEET!AU173),"",DATASHEET!AU173)</f>
        <v>MB</v>
      </c>
      <c r="AK185" s="107" t="str">
        <f>IF(ISBLANK(DATASHEET!AV173),"",DATASHEET!AV173)</f>
        <v>12D-CH-2</v>
      </c>
      <c r="AL185" s="123" t="str">
        <f t="shared" si="141"/>
        <v/>
      </c>
      <c r="AM185" s="124">
        <f>IFERROR(INDEX(DATASHEET!$A$1:$GG$231,MATCH(L3VA!$A185,DATASHEET!$A$1:$A$231,0),MATCH(L3VA!AN$2,DATASHEET!$A$1:$GG$1,0)),"")</f>
        <v>0</v>
      </c>
      <c r="AN185" s="105" t="str">
        <f>IF(VLOOKUP(L3VA!$A185,DATASHEET!$A$2:$EW$231,42,FALSE)="","",VLOOKUP(L3VA!$A185,DATASHEET!$A$2:$EW$231,42,FALSE))</f>
        <v/>
      </c>
      <c r="AO185" s="105" t="str">
        <f t="shared" si="142"/>
        <v/>
      </c>
      <c r="AP185" s="106" t="str">
        <f>IF(ISBLANK(DATASHEET!AZ173),"",DATASHEET!AZ173)</f>
        <v>DCR</v>
      </c>
      <c r="AQ185" s="107" t="str">
        <f>IF(ISBLANK(DATASHEET!BA173),"",DATASHEET!BA173)</f>
        <v>12C-CS-3</v>
      </c>
      <c r="AR185" s="123" t="str">
        <f t="shared" si="143"/>
        <v/>
      </c>
      <c r="AS185" s="124">
        <f>IFERROR(INDEX(DATASHEET!$A$1:$GG$231,MATCH(L3VA!$A185,DATASHEET!$A$1:$A$231,0),MATCH(L3VA!AT$2,DATASHEET!$A$1:$GG$1,0)),"")</f>
        <v>0</v>
      </c>
      <c r="AT185" s="105" t="str">
        <f>IF(VLOOKUP(L3VA!$A185,DATASHEET!$A$2:$EW$231,47,FALSE)="","",VLOOKUP(L3VA!$A185,DATASHEET!$A$2:$EW$231,47,FALSE))</f>
        <v>MB</v>
      </c>
      <c r="AU185" s="105" t="str">
        <f t="shared" si="144"/>
        <v/>
      </c>
      <c r="AV185" s="106" t="str">
        <f>IF(ISBLANK(DATASHEET!BE173),"",DATASHEET!BE173)</f>
        <v/>
      </c>
      <c r="AW185" s="107" t="str">
        <f>IF(ISBLANK(DATASHEET!BF173),"",DATASHEET!BF173)</f>
        <v/>
      </c>
      <c r="AX185" s="123" t="str">
        <f t="shared" si="145"/>
        <v/>
      </c>
      <c r="AY185" s="124">
        <f>IFERROR(INDEX(DATASHEET!$A$1:$GG$231,MATCH(L3VA!$A185,DATASHEET!$A$1:$A$231,0),MATCH(L3VA!AZ$2,DATASHEET!$A$1:$GG$1,0)),"")</f>
        <v>0</v>
      </c>
      <c r="AZ185" s="105" t="str">
        <f>IF(VLOOKUP(L3VA!$A185,DATASHEET!$A$2:$EW$231,52,FALSE)="","",VLOOKUP(L3VA!$A185,DATASHEET!$A$2:$EW$231,52,FALSE))</f>
        <v>DCR</v>
      </c>
      <c r="BA185" s="105" t="str">
        <f t="shared" si="146"/>
        <v/>
      </c>
      <c r="BB185" s="106" t="str">
        <f>IF(ISBLANK(DATASHEET!BJ173),"",DATASHEET!BJ173)</f>
        <v/>
      </c>
      <c r="BC185" s="107" t="str">
        <f>IF(ISBLANK(DATASHEET!BK173),"",DATASHEET!BK173)</f>
        <v/>
      </c>
      <c r="BD185" s="123" t="str">
        <f t="shared" si="147"/>
        <v/>
      </c>
      <c r="BE185" s="124">
        <f>IFERROR(INDEX(DATASHEET!$A$1:$GG$231,MATCH(L3VA!$A185,DATASHEET!$A$1:$A$231,0),MATCH(L3VA!BF$2,DATASHEET!$A$1:$GG$1,0)),"")</f>
        <v>0</v>
      </c>
      <c r="BF185" s="105" t="str">
        <f>IF(VLOOKUP(L3VA!$A185,DATASHEET!$A$2:$EW$231,57,FALSE)="","",VLOOKUP(L3VA!$A185,DATASHEET!$A$2:$EW$231,57,FALSE))</f>
        <v/>
      </c>
      <c r="BG185" s="105" t="str">
        <f t="shared" si="148"/>
        <v/>
      </c>
      <c r="BH185" s="106" t="str">
        <f>IF(ISBLANK(DATASHEET!BO173),"",DATASHEET!BO173)</f>
        <v>DHO</v>
      </c>
      <c r="BI185" s="107" t="str">
        <f>IF(ISBLANK(DATASHEET!BP173),"",DATASHEET!BP173)</f>
        <v>12A-EC-4</v>
      </c>
      <c r="BJ185" s="123" t="str">
        <f t="shared" si="149"/>
        <v/>
      </c>
      <c r="BK185" s="124">
        <f>IFERROR(INDEX(DATASHEET!$A$1:$GG$231,MATCH(L3VA!$A185,DATASHEET!$A$1:$A$231,0),MATCH(L3VA!BL$2,DATASHEET!$A$1:$GG$1,0)),"")</f>
        <v>0</v>
      </c>
      <c r="BL185" s="105" t="str">
        <f>IF(VLOOKUP(L3VA!$A185,DATASHEET!$A$2:$EW$231,62,FALSE)="","",VLOOKUP(L3VA!$A185,DATASHEET!$A$2:$EW$231,62,FALSE))</f>
        <v/>
      </c>
      <c r="BM185" s="105" t="str">
        <f t="shared" si="150"/>
        <v/>
      </c>
      <c r="BN185" s="106" t="str">
        <f>IF(ISBLANK(DATASHEET!BT173),"",DATASHEET!BT173)</f>
        <v/>
      </c>
      <c r="BO185" s="107" t="str">
        <f>IF(ISBLANK(DATASHEET!BU173),"",DATASHEET!BU173)</f>
        <v/>
      </c>
      <c r="BP185" s="123" t="str">
        <f t="shared" si="151"/>
        <v/>
      </c>
      <c r="BQ185" s="124">
        <f>IFERROR(INDEX(DATASHEET!$A$1:$GG$231,MATCH(L3VA!$A185,DATASHEET!$A$1:$A$231,0),MATCH(L3VA!BR$2,DATASHEET!$A$1:$GG$1,0)),"")</f>
        <v>0</v>
      </c>
      <c r="BR185" s="105" t="str">
        <f>IF(VLOOKUP(L3VA!$A185,DATASHEET!$A$2:$EW$231,67,FALSE)="","",VLOOKUP(L3VA!$A185,DATASHEET!$A$2:$EW$231,67,FALSE))</f>
        <v>DHO</v>
      </c>
      <c r="BS185" s="105" t="str">
        <f t="shared" si="152"/>
        <v/>
      </c>
      <c r="BT185" s="106" t="str">
        <f>IF(ISBLANK(DATASHEET!BY173),"",DATASHEET!BY173)</f>
        <v/>
      </c>
      <c r="BU185" s="107" t="str">
        <f>IF(ISBLANK(DATASHEET!BZ173),"",DATASHEET!BZ173)</f>
        <v/>
      </c>
      <c r="BV185" s="123" t="str">
        <f t="shared" si="153"/>
        <v/>
      </c>
      <c r="BW185" s="124">
        <f>IFERROR(INDEX(DATASHEET!$A$1:$GG$231,MATCH(L3VA!$A185,DATASHEET!$A$1:$A$231,0),MATCH(L3VA!BX$2,DATASHEET!$A$1:$GG$1,0)),"")</f>
        <v>0</v>
      </c>
      <c r="BX185" s="105" t="str">
        <f>IF(VLOOKUP(L3VA!$A185,DATASHEET!$A$2:$EW$231,77,FALSE)="","",VLOOKUP(L3VA!$A185,DATASHEET!$A$2:$EW$231,77,FALSE))</f>
        <v/>
      </c>
      <c r="BY185" s="105" t="str">
        <f t="shared" si="154"/>
        <v/>
      </c>
      <c r="BZ185" s="106" t="str">
        <f>IF(ISBLANK(DATASHEET!CI173),"",DATASHEET!CI173)</f>
        <v/>
      </c>
      <c r="CA185" s="107" t="str">
        <f>IF(ISBLANK(DATASHEET!CJ173),"",DATASHEET!CJ173)</f>
        <v/>
      </c>
      <c r="CB185" s="123" t="str">
        <f t="shared" si="155"/>
        <v/>
      </c>
      <c r="CC185" s="124">
        <f>IFERROR(INDEX(DATASHEET!$A$1:$GG$231,MATCH(L3VA!$A185,DATASHEET!$A$1:$A$231,0),MATCH(L3VA!CD$2,DATASHEET!$A$1:$GG$1,0)),"")</f>
        <v>0</v>
      </c>
      <c r="CD185" s="105" t="str">
        <f>IF(VLOOKUP(L3VA!$A185,DATASHEET!$A$2:$EW$231,82,FALSE)="","",VLOOKUP(L3VA!$A185,DATASHEET!$A$2:$EW$231,82,FALSE))</f>
        <v>LSA5</v>
      </c>
      <c r="CE185" s="105" t="str">
        <f t="shared" si="156"/>
        <v/>
      </c>
      <c r="CF185" s="106" t="str">
        <f>IF(ISBLANK(DATASHEET!CN173),"",DATASHEET!CN173)</f>
        <v/>
      </c>
      <c r="CG185" s="107" t="str">
        <f>IF(ISBLANK(DATASHEET!CO173),"",DATASHEET!CO173)</f>
        <v/>
      </c>
      <c r="CH185" s="123" t="str">
        <f t="shared" si="157"/>
        <v/>
      </c>
      <c r="CI185" s="124">
        <f>IFERROR(INDEX(DATASHEET!$A$1:$GG$231,MATCH(L3VA!$A185,DATASHEET!$A$1:$A$231,0),MATCH(L3VA!CJ$2,DATASHEET!$A$1:$GG$1,0)),"")</f>
        <v>0</v>
      </c>
      <c r="CJ185" s="105" t="str">
        <f>IF(VLOOKUP(L3VA!$A185,DATASHEET!$A$2:$EW$231,87,FALSE)="","",VLOOKUP(L3VA!$A185,DATASHEET!$A$2:$EW$231,87,FALSE))</f>
        <v/>
      </c>
      <c r="CK185" s="105" t="str">
        <f t="shared" si="131"/>
        <v/>
      </c>
      <c r="CL185" s="106" t="str">
        <f>IF(ISBLANK(DATASHEET!CS173),"",DATASHEET!CS173)</f>
        <v/>
      </c>
      <c r="CM185" s="107" t="str">
        <f>IF(ISBLANK(DATASHEET!CT173),"",DATASHEET!CT173)</f>
        <v/>
      </c>
      <c r="CN185" s="123" t="str">
        <f t="shared" si="158"/>
        <v/>
      </c>
      <c r="CO185" s="124">
        <f>IFERROR(INDEX(DATASHEET!$A$1:$GG$231,MATCH(L3VA!$A185,DATASHEET!$A$1:$A$231,0),MATCH(L3VA!CP$2,DATASHEET!$A$1:$GG$1,0)),"")</f>
        <v>0</v>
      </c>
      <c r="CP185" s="105" t="str">
        <f>IF(VLOOKUP(L3VA!$A185,DATASHEET!$A$2:$EW$231,92,FALSE)="","",VLOOKUP(L3VA!$A185,DATASHEET!$A$2:$EW$231,92,FALSE))</f>
        <v/>
      </c>
      <c r="CQ185" s="105" t="str">
        <f t="shared" si="159"/>
        <v/>
      </c>
      <c r="CR185" s="106" t="str">
        <f>IF(ISBLANK(DATASHEET!CX173),"",DATASHEET!CX173)</f>
        <v/>
      </c>
      <c r="CS185" s="107" t="str">
        <f>IF(ISBLANK(DATASHEET!CY173),"",DATASHEET!CY173)</f>
        <v/>
      </c>
      <c r="CT185" s="123" t="str">
        <f t="shared" si="160"/>
        <v/>
      </c>
      <c r="CU185" s="124">
        <f>IFERROR(INDEX(DATASHEET!$A$1:$GG$231,MATCH(L3VA!$A185,DATASHEET!$A$1:$A$231,0),MATCH(L3VA!CV$2,DATASHEET!$A$1:$GG$1,0)),"")</f>
        <v>0</v>
      </c>
      <c r="CV185" s="105" t="str">
        <f>IF(VLOOKUP(L3VA!$A185,DATASHEET!$A$2:$EW$231,107,FALSE)="","",VLOOKUP(L3VA!$A185,DATASHEET!$A$2:$EW$231,107,FALSE))</f>
        <v/>
      </c>
      <c r="CW185" s="105" t="str">
        <f t="shared" si="161"/>
        <v/>
      </c>
      <c r="CX185" s="106" t="str">
        <f>IF(ISBLANK(DATASHEET!DC173),"",DATASHEET!DC173)</f>
        <v/>
      </c>
      <c r="CY185" s="107" t="str">
        <f>IF(ISBLANK(DATASHEET!DD173),"",DATASHEET!DD173)</f>
        <v/>
      </c>
      <c r="CZ185" s="123" t="str">
        <f t="shared" si="162"/>
        <v/>
      </c>
      <c r="DA185" s="124">
        <f>IFERROR(INDEX(DATASHEET!$A$1:$GG$231,MATCH(L3VA!$A185,DATASHEET!$A$1:$A$231,0),MATCH(L3VA!DB$2,DATASHEET!$A$1:$GG$1,0)),"")</f>
        <v>0</v>
      </c>
      <c r="DB185" s="105" t="str">
        <f>IF(VLOOKUP(L3VA!$A185,DATASHEET!$A$2:$EW$231,97,FALSE)="","",VLOOKUP(L3VA!$A185,DATASHEET!$A$2:$EW$231,97,FALSE))</f>
        <v/>
      </c>
      <c r="DC185" s="105" t="str">
        <f t="shared" si="163"/>
        <v/>
      </c>
      <c r="DD185" s="106" t="str">
        <f>IF(ISBLANK(DATASHEET!DH173),"",DATASHEET!DH173)</f>
        <v/>
      </c>
      <c r="DE185" s="107" t="str">
        <f>IF(ISBLANK(DATASHEET!DI173),"",DATASHEET!DI173)</f>
        <v/>
      </c>
      <c r="DF185" s="123" t="str">
        <f t="shared" si="164"/>
        <v/>
      </c>
      <c r="DG185" s="124">
        <f>IFERROR(INDEX(DATASHEET!$A$1:$GG$231,MATCH(L3VA!$A185,DATASHEET!$A$1:$A$231,0),MATCH(L3VA!DH$2,DATASHEET!$A$1:$GG$1,0)),"")</f>
        <v>0</v>
      </c>
      <c r="DH185" s="105" t="str">
        <f>IF(VLOOKUP(L3VA!$A185,DATASHEET!$A$2:$EW$231,102,FALSE)="","",VLOOKUP(L3VA!$A185,DATASHEET!$A$2:$EW$231,102,FALSE))</f>
        <v/>
      </c>
      <c r="DI185" s="105" t="str">
        <f t="shared" si="165"/>
        <v/>
      </c>
      <c r="DJ185" s="106" t="str">
        <f>IF(ISBLANK(DATASHEET!DM173),"",DATASHEET!DM173)</f>
        <v/>
      </c>
      <c r="DK185" s="107" t="str">
        <f>IF(ISBLANK(DATASHEET!DN173),"",DATASHEET!DN173)</f>
        <v/>
      </c>
      <c r="DL185" s="123" t="str">
        <f t="shared" si="166"/>
        <v/>
      </c>
      <c r="DM185" s="124">
        <f>IFERROR(INDEX(DATASHEET!$A$1:$GG$231,MATCH(L3VA!$A185,DATASHEET!$A$1:$A$231,0),MATCH(L3VA!DN$2,DATASHEET!$A$1:$GG$1,0)),"")</f>
        <v>0</v>
      </c>
      <c r="DN185" s="105" t="str">
        <f>IF(VLOOKUP(L3VA!$A185,DATASHEET!$A$2:$FW$231,112,FALSE)="","",VLOOKUP(L3VA!$A185,DATASHEET!$A$2:$FW$231,112,FALSE))</f>
        <v/>
      </c>
      <c r="DO185" s="105" t="str">
        <f t="shared" si="132"/>
        <v/>
      </c>
      <c r="DP185" s="106" t="str">
        <f>IF(ISBLANK(DATASHEET!DR173),"",DATASHEET!DR173)</f>
        <v/>
      </c>
      <c r="DQ185" s="107" t="str">
        <f>IF(ISBLANK(DATASHEET!DS173),"",DATASHEET!DS173)</f>
        <v/>
      </c>
      <c r="DR185" s="123" t="str">
        <f t="shared" si="167"/>
        <v/>
      </c>
      <c r="DS185" s="124">
        <f>IFERROR(INDEX(DATASHEET!$A$1:$GG$231,MATCH(L3VA!$A185,DATASHEET!$A$1:$A$231,0),MATCH(L3VA!DT$2,DATASHEET!$A$1:$GG$1,0)),"")</f>
        <v>0</v>
      </c>
      <c r="DT185" s="105" t="str">
        <f>IF(VLOOKUP(L3VA!$A185,DATASHEET!$A$2:$EW$231,117,FALSE)="","",VLOOKUP(L3VA!$A185,DATASHEET!$A$2:$EW$231,117,FALSE))</f>
        <v/>
      </c>
      <c r="DU185" s="105" t="str">
        <f t="shared" si="168"/>
        <v/>
      </c>
      <c r="DV185" s="106" t="str">
        <f>IF(ISBLANK(DATASHEET!DW173),"",DATASHEET!DW173)</f>
        <v/>
      </c>
      <c r="DW185" s="107" t="str">
        <f>IF(ISBLANK(DATASHEET!DX173),"",DATASHEET!DX173)</f>
        <v/>
      </c>
      <c r="DX185" s="123" t="str">
        <f t="shared" si="169"/>
        <v/>
      </c>
      <c r="DY185" s="124" t="str">
        <f>IFERROR(INDEX(DATASHEET!$A$1:$GG$231,MATCH(L3VA!$A185,DATASHEET!$A$1:$A$231,0),MATCH(L3VA!DZ$2,DATASHEET!$A$1:$GG$1,0)),"")</f>
        <v/>
      </c>
      <c r="DZ185" s="105" t="str">
        <f>IF(VLOOKUP(L3VA!$A185,DATASHEET!$A$2:$EW$231,122,FALSE)="","",VLOOKUP(L3VA!$A185,DATASHEET!$A$2:$EW$231,122,FALSE))</f>
        <v/>
      </c>
      <c r="EA185" s="105" t="str">
        <f t="shared" si="170"/>
        <v/>
      </c>
      <c r="EB185" s="106" t="str">
        <f>IF(ISBLANK(DATASHEET!EB173),"",DATASHEET!EB173)</f>
        <v/>
      </c>
      <c r="EC185" s="107" t="str">
        <f>IF(ISBLANK(DATASHEET!EC173),"",DATASHEET!EC173)</f>
        <v/>
      </c>
      <c r="ED185" s="123" t="str">
        <f t="shared" si="171"/>
        <v/>
      </c>
      <c r="EE185" s="124">
        <f>IFERROR(INDEX(DATASHEET!$A$1:$GG$231,MATCH(L3VA!$A185,DATASHEET!$A$1:$A$231,0),MATCH(L3VA!EF$2,DATASHEET!$A$1:$GG$1,0)),"")</f>
        <v>0</v>
      </c>
      <c r="EF185" s="105" t="str">
        <f>IF(VLOOKUP(L3VA!$A185,DATASHEET!$A$2:$EW$231,127,FALSE)="","",VLOOKUP(L3VA!$A185,DATASHEET!$A$2:$EW$231,127,FALSE))</f>
        <v/>
      </c>
      <c r="EG185" s="105" t="str">
        <f t="shared" si="172"/>
        <v/>
      </c>
      <c r="EH185" s="106" t="str">
        <f>IF(ISBLANK(DATASHEET!EG173),"",DATASHEET!EG173)</f>
        <v/>
      </c>
      <c r="EI185" s="107" t="str">
        <f>IF(ISBLANK(DATASHEET!EH173),"",DATASHEET!EH173)</f>
        <v/>
      </c>
      <c r="EJ185" s="123" t="str">
        <f t="shared" si="173"/>
        <v/>
      </c>
      <c r="EK185" s="124">
        <f>IFERROR(INDEX(DATASHEET!$A$1:$GG$231,MATCH(L3VA!$A185,DATASHEET!$A$1:$A$231,0),MATCH(L3VA!EL$2,DATASHEET!$A$1:$GG$1,0)),"")</f>
        <v>0</v>
      </c>
      <c r="EL185" s="105" t="str">
        <f>IF(VLOOKUP(L3VA!$A185,DATASHEET!$A$2:$EW$231,132,FALSE)="","",VLOOKUP(L3VA!$A185,DATASHEET!$A$2:$EW$231,132,FALSE))</f>
        <v/>
      </c>
      <c r="EM185" s="105" t="str">
        <f t="shared" si="174"/>
        <v/>
      </c>
      <c r="EN185" s="106" t="str">
        <f>IF(ISBLANK(DATASHEET!EL173),"",DATASHEET!EL173)</f>
        <v/>
      </c>
      <c r="EO185" s="107" t="str">
        <f>IF(ISBLANK(DATASHEET!EM173),"",DATASHEET!EM173)</f>
        <v/>
      </c>
      <c r="EP185" s="123" t="str">
        <f t="shared" si="175"/>
        <v/>
      </c>
      <c r="EQ185" s="124">
        <f>IFERROR(INDEX(DATASHEET!$A$1:$GG$231,MATCH(L3VA!$A185,DATASHEET!$A$1:$A$231,0),MATCH(L3VA!ER$2,DATASHEET!$A$1:$GG$1,0)),"")</f>
        <v>0</v>
      </c>
      <c r="ER185" s="105" t="str">
        <f>IF(VLOOKUP(L3VA!$A185,DATASHEET!$A$2:$EW$231,137,FALSE)="","",VLOOKUP(L3VA!$A185,DATASHEET!$A$2:$EW$231,137,FALSE))</f>
        <v/>
      </c>
      <c r="ES185" s="105" t="str">
        <f t="shared" si="176"/>
        <v/>
      </c>
      <c r="ET185" s="106" t="str">
        <f>IF(ISBLANK(DATASHEET!EQ173),"",DATASHEET!EQ173)</f>
        <v/>
      </c>
      <c r="EU185" s="107" t="str">
        <f>IF(ISBLANK(DATASHEET!ER173),"",DATASHEET!ER173)</f>
        <v/>
      </c>
      <c r="EV185" s="123" t="str">
        <f t="shared" si="177"/>
        <v/>
      </c>
      <c r="EW185" s="124">
        <f>IFERROR(INDEX(DATASHEET!$A$1:$GG$231,MATCH(L3VA!$A185,DATASHEET!$A$1:$A$231,0),MATCH(L3VA!EX$2,DATASHEET!$A$1:$GG$1,0)),"")</f>
        <v>0</v>
      </c>
      <c r="EX185" s="105" t="str">
        <f>IF(VLOOKUP(L3VA!$A185,DATASHEET!$A$2:$EW$231,142,FALSE)="","",VLOOKUP(L3VA!$A185,DATASHEET!$A$2:$EW$231,142,FALSE))</f>
        <v/>
      </c>
      <c r="EY185" s="105" t="str">
        <f t="shared" si="178"/>
        <v/>
      </c>
      <c r="EZ185" s="106" t="str">
        <f>IF(ISBLANK(DATASHEET!EV173),"",DATASHEET!EV173)</f>
        <v/>
      </c>
      <c r="FA185" s="107" t="str">
        <f>IF(ISBLANK(DATASHEET!EW173),"",DATASHEET!EW173)</f>
        <v/>
      </c>
      <c r="FB185" s="123" t="str">
        <f t="shared" si="179"/>
        <v/>
      </c>
      <c r="FC185" s="124">
        <f>IFERROR(INDEX(DATASHEET!$A$1:$GG$231,MATCH(L3VA!$A185,DATASHEET!$A$1:$A$231,0),MATCH(L3VA!FD$2,DATASHEET!$A$1:$GG$1,0)),"")</f>
        <v>0</v>
      </c>
      <c r="FD185" s="105" t="str">
        <f>IF(VLOOKUP(L3VA!$A185,DATASHEET!$A$2:$FW$231,147,FALSE)="","",VLOOKUP(L3VA!$A185,DATASHEET!$A$2:$FW$231,147,FALSE))</f>
        <v/>
      </c>
      <c r="FE185" s="105" t="str">
        <f t="shared" si="180"/>
        <v/>
      </c>
      <c r="FF185" s="106" t="str">
        <f>IF(ISBLANK(DATASHEET!FA173),"",DATASHEET!FA173)</f>
        <v/>
      </c>
      <c r="FG185" s="107" t="str">
        <f>IF(ISBLANK(DATASHEET!FB173),"",DATASHEET!FB173)</f>
        <v/>
      </c>
    </row>
    <row r="186" spans="1:163" x14ac:dyDescent="0.25">
      <c r="A186" s="354">
        <f>DATASHEET!A174</f>
        <v>150920</v>
      </c>
      <c r="B186" s="42" t="str">
        <f>DATASHEET!B174</f>
        <v>REED, Cicely</v>
      </c>
      <c r="C186" s="109" t="str">
        <f>DATASHEET!C174</f>
        <v>12KD</v>
      </c>
      <c r="D186" s="110" t="str">
        <f>DATASHEET!D174</f>
        <v>F</v>
      </c>
      <c r="E186" s="110" t="str">
        <f>IFERROR(VLOOKUP(A186,'[5]Y12 Students'!$E$3:$I$271,5,FALSE),"")</f>
        <v>INTERNAL</v>
      </c>
      <c r="F186" s="110" t="str">
        <f>DATASHEET!E174</f>
        <v>N</v>
      </c>
      <c r="G186" s="110" t="str">
        <f>DATASHEET!F174</f>
        <v>White - British</v>
      </c>
      <c r="H186" s="110" t="str">
        <f>DATASHEET!G174</f>
        <v>N</v>
      </c>
      <c r="I186" s="110" t="str">
        <f>DATASHEET!H174</f>
        <v>N</v>
      </c>
      <c r="J186" s="111" t="str">
        <f>DATASHEET!J174</f>
        <v>7.75+ (A/A*)</v>
      </c>
      <c r="K186" s="104" t="str">
        <f t="shared" si="129"/>
        <v/>
      </c>
      <c r="L186" s="104" t="str">
        <f t="shared" si="130"/>
        <v/>
      </c>
      <c r="M186" s="336" t="str">
        <f>IF(COUNT(L3VA!$N186,L3VA!$Z186,L3VA!$T186,L3VA!$AF186,L3VA!$AX186,L3VA!$AR186,L3VA!$BJ186,L3VA!$BD186,L3VA!$BP186,L3VA!#REF!,L3VA!$AL186,L3VA!$BV186,L3VA!$CH186,L3VA!$CZ186,L3VA!$CN186,L3VA!$DF186,L3VA!$CB186,L3VA!#REF!,L3VA!$DR186,L3VA!$DX186,L3VA!$ED186,L3VA!$EJ186,L3VA!$EP186,L3VA!$EV186,L3VA!$FB186,L3VA!$DL186)=0,"",AVERAGE(N186,Z186,T186,AF186,AL186,AX186,AR186,BJ186,BD186,BP186,BV186,CH186,CZ186,CN186,DF186,CB186,DR186,DX186,ED186,EJ186,EP186,EV186,FB186,DL186))</f>
        <v/>
      </c>
      <c r="N186" s="123" t="str">
        <f t="shared" si="133"/>
        <v/>
      </c>
      <c r="O186" s="124">
        <f>IFERROR(INDEX(DATASHEET!$A$1:$GG$231,MATCH(L3VA!$A186,DATASHEET!$A$1:$A$231,0),MATCH(L3VA!P$2,DATASHEET!$A$1:$GG$1,0)),"")</f>
        <v>0</v>
      </c>
      <c r="P186" s="105">
        <f>IF(VLOOKUP(L3VA!$A186,DATASHEET!$A$2:$EW$231,22,FALSE)="","",VLOOKUP(L3VA!$A186,DATASHEET!$A$2:$EW$231,22,FALSE))</f>
        <v>0</v>
      </c>
      <c r="Q186" s="105" t="str">
        <f t="shared" si="134"/>
        <v/>
      </c>
      <c r="R186" s="106" t="str">
        <f>IF(ISBLANK(DATASHEET!AF174),"",DATASHEET!AF174)</f>
        <v/>
      </c>
      <c r="S186" s="107" t="str">
        <f>IF(ISBLANK(DATASHEET!AG174),"",DATASHEET!AG174)</f>
        <v/>
      </c>
      <c r="T186" s="123" t="str">
        <f t="shared" si="135"/>
        <v/>
      </c>
      <c r="U186" s="124">
        <f>IFERROR(INDEX(DATASHEET!$A$1:$GG$231,MATCH(L3VA!$A186,DATASHEET!$A$1:$A$231,0),MATCH(L3VA!V$2,DATASHEET!$A$1:$GG$1,0)),"")</f>
        <v>0</v>
      </c>
      <c r="V186" s="105">
        <f>IF(VLOOKUP(L3VA!$A186,DATASHEET!$A$2:$EW$231,27,FALSE)="","",VLOOKUP(L3VA!$A186,DATASHEET!$A$2:$EW$231,27,FALSE))</f>
        <v>0</v>
      </c>
      <c r="W186" s="105" t="str">
        <f t="shared" si="136"/>
        <v/>
      </c>
      <c r="X186" s="106" t="str">
        <f>IF(ISBLANK(DATASHEET!AK174),"",DATASHEET!AK174)</f>
        <v>KBW</v>
      </c>
      <c r="Y186" s="107" t="str">
        <f>IF(ISBLANK(DATASHEET!AL174),"",DATASHEET!AL174)</f>
        <v>12A-BI-2</v>
      </c>
      <c r="Z186" s="123" t="str">
        <f t="shared" si="137"/>
        <v/>
      </c>
      <c r="AA186" s="124">
        <f>IFERROR(INDEX(DATASHEET!$A$1:$GG$231,MATCH(L3VA!$A186,DATASHEET!$A$1:$A$231,0),MATCH(L3VA!AB$2,DATASHEET!$A$1:$GG$1,0)),"")</f>
        <v>0</v>
      </c>
      <c r="AB186" s="105" t="str">
        <f>IF(VLOOKUP(L3VA!$A186,DATASHEET!$A$2:$EW$231,32,FALSE)="","",VLOOKUP(L3VA!$A186,DATASHEET!$A$2:$EW$231,32,FALSE))</f>
        <v/>
      </c>
      <c r="AC186" s="105" t="str">
        <f t="shared" si="138"/>
        <v/>
      </c>
      <c r="AD186" s="106" t="str">
        <f>IF(ISBLANK(DATASHEET!AP174),"",DATASHEET!AP174)</f>
        <v/>
      </c>
      <c r="AE186" s="107" t="str">
        <f>IF(ISBLANK(DATASHEET!AQ174),"",DATASHEET!AQ174)</f>
        <v/>
      </c>
      <c r="AF186" s="123" t="str">
        <f t="shared" si="139"/>
        <v/>
      </c>
      <c r="AG186" s="124">
        <f>IFERROR(INDEX(DATASHEET!$A$1:$GG$231,MATCH(L3VA!$A186,DATASHEET!$A$1:$A$231,0),MATCH(L3VA!AH$2,DATASHEET!$A$1:$GG$1,0)),"")</f>
        <v>0</v>
      </c>
      <c r="AH186" s="105" t="str">
        <f>IF(VLOOKUP(L3VA!$A186,DATASHEET!$A$2:$EW$231,37,FALSE)="","",VLOOKUP(L3VA!$A186,DATASHEET!$A$2:$EW$231,37,FALSE))</f>
        <v>KBW</v>
      </c>
      <c r="AI186" s="105" t="str">
        <f t="shared" si="140"/>
        <v/>
      </c>
      <c r="AJ186" s="106" t="str">
        <f>IF(ISBLANK(DATASHEET!AU174),"",DATASHEET!AU174)</f>
        <v>KR</v>
      </c>
      <c r="AK186" s="107" t="str">
        <f>IF(ISBLANK(DATASHEET!AV174),"",DATASHEET!AV174)</f>
        <v>12E-CH-1</v>
      </c>
      <c r="AL186" s="123" t="str">
        <f t="shared" si="141"/>
        <v/>
      </c>
      <c r="AM186" s="124">
        <f>IFERROR(INDEX(DATASHEET!$A$1:$GG$231,MATCH(L3VA!$A186,DATASHEET!$A$1:$A$231,0),MATCH(L3VA!AN$2,DATASHEET!$A$1:$GG$1,0)),"")</f>
        <v>0</v>
      </c>
      <c r="AN186" s="105" t="str">
        <f>IF(VLOOKUP(L3VA!$A186,DATASHEET!$A$2:$EW$231,42,FALSE)="","",VLOOKUP(L3VA!$A186,DATASHEET!$A$2:$EW$231,42,FALSE))</f>
        <v/>
      </c>
      <c r="AO186" s="105" t="str">
        <f t="shared" si="142"/>
        <v/>
      </c>
      <c r="AP186" s="106" t="str">
        <f>IF(ISBLANK(DATASHEET!AZ174),"",DATASHEET!AZ174)</f>
        <v/>
      </c>
      <c r="AQ186" s="107" t="str">
        <f>IF(ISBLANK(DATASHEET!BA174),"",DATASHEET!BA174)</f>
        <v/>
      </c>
      <c r="AR186" s="123" t="str">
        <f t="shared" si="143"/>
        <v/>
      </c>
      <c r="AS186" s="124">
        <f>IFERROR(INDEX(DATASHEET!$A$1:$GG$231,MATCH(L3VA!$A186,DATASHEET!$A$1:$A$231,0),MATCH(L3VA!AT$2,DATASHEET!$A$1:$GG$1,0)),"")</f>
        <v>0</v>
      </c>
      <c r="AT186" s="105" t="str">
        <f>IF(VLOOKUP(L3VA!$A186,DATASHEET!$A$2:$EW$231,47,FALSE)="","",VLOOKUP(L3VA!$A186,DATASHEET!$A$2:$EW$231,47,FALSE))</f>
        <v>KR</v>
      </c>
      <c r="AU186" s="105" t="str">
        <f t="shared" si="144"/>
        <v/>
      </c>
      <c r="AV186" s="106" t="str">
        <f>IF(ISBLANK(DATASHEET!BE174),"",DATASHEET!BE174)</f>
        <v/>
      </c>
      <c r="AW186" s="107" t="str">
        <f>IF(ISBLANK(DATASHEET!BF174),"",DATASHEET!BF174)</f>
        <v/>
      </c>
      <c r="AX186" s="123" t="str">
        <f t="shared" si="145"/>
        <v/>
      </c>
      <c r="AY186" s="124">
        <f>IFERROR(INDEX(DATASHEET!$A$1:$GG$231,MATCH(L3VA!$A186,DATASHEET!$A$1:$A$231,0),MATCH(L3VA!AZ$2,DATASHEET!$A$1:$GG$1,0)),"")</f>
        <v>0</v>
      </c>
      <c r="AZ186" s="105" t="str">
        <f>IF(VLOOKUP(L3VA!$A186,DATASHEET!$A$2:$EW$231,52,FALSE)="","",VLOOKUP(L3VA!$A186,DATASHEET!$A$2:$EW$231,52,FALSE))</f>
        <v/>
      </c>
      <c r="BA186" s="105" t="str">
        <f t="shared" si="146"/>
        <v/>
      </c>
      <c r="BB186" s="106" t="str">
        <f>IF(ISBLANK(DATASHEET!BJ174),"",DATASHEET!BJ174)</f>
        <v/>
      </c>
      <c r="BC186" s="107" t="str">
        <f>IF(ISBLANK(DATASHEET!BK174),"",DATASHEET!BK174)</f>
        <v/>
      </c>
      <c r="BD186" s="123" t="str">
        <f t="shared" si="147"/>
        <v/>
      </c>
      <c r="BE186" s="124">
        <f>IFERROR(INDEX(DATASHEET!$A$1:$GG$231,MATCH(L3VA!$A186,DATASHEET!$A$1:$A$231,0),MATCH(L3VA!BF$2,DATASHEET!$A$1:$GG$1,0)),"")</f>
        <v>0</v>
      </c>
      <c r="BF186" s="105" t="str">
        <f>IF(VLOOKUP(L3VA!$A186,DATASHEET!$A$2:$EW$231,57,FALSE)="","",VLOOKUP(L3VA!$A186,DATASHEET!$A$2:$EW$231,57,FALSE))</f>
        <v/>
      </c>
      <c r="BG186" s="105" t="str">
        <f t="shared" si="148"/>
        <v/>
      </c>
      <c r="BH186" s="106" t="str">
        <f>IF(ISBLANK(DATASHEET!BO174),"",DATASHEET!BO174)</f>
        <v/>
      </c>
      <c r="BI186" s="107" t="str">
        <f>IF(ISBLANK(DATASHEET!BP174),"",DATASHEET!BP174)</f>
        <v/>
      </c>
      <c r="BJ186" s="123" t="str">
        <f t="shared" si="149"/>
        <v/>
      </c>
      <c r="BK186" s="124">
        <f>IFERROR(INDEX(DATASHEET!$A$1:$GG$231,MATCH(L3VA!$A186,DATASHEET!$A$1:$A$231,0),MATCH(L3VA!BL$2,DATASHEET!$A$1:$GG$1,0)),"")</f>
        <v>0</v>
      </c>
      <c r="BL186" s="105" t="str">
        <f>IF(VLOOKUP(L3VA!$A186,DATASHEET!$A$2:$EW$231,62,FALSE)="","",VLOOKUP(L3VA!$A186,DATASHEET!$A$2:$EW$231,62,FALSE))</f>
        <v/>
      </c>
      <c r="BM186" s="105" t="str">
        <f t="shared" si="150"/>
        <v/>
      </c>
      <c r="BN186" s="106" t="str">
        <f>IF(ISBLANK(DATASHEET!BT174),"",DATASHEET!BT174)</f>
        <v/>
      </c>
      <c r="BO186" s="107" t="str">
        <f>IF(ISBLANK(DATASHEET!BU174),"",DATASHEET!BU174)</f>
        <v/>
      </c>
      <c r="BP186" s="123" t="str">
        <f t="shared" si="151"/>
        <v/>
      </c>
      <c r="BQ186" s="124">
        <f>IFERROR(INDEX(DATASHEET!$A$1:$GG$231,MATCH(L3VA!$A186,DATASHEET!$A$1:$A$231,0),MATCH(L3VA!BR$2,DATASHEET!$A$1:$GG$1,0)),"")</f>
        <v>0</v>
      </c>
      <c r="BR186" s="105" t="str">
        <f>IF(VLOOKUP(L3VA!$A186,DATASHEET!$A$2:$EW$231,67,FALSE)="","",VLOOKUP(L3VA!$A186,DATASHEET!$A$2:$EW$231,67,FALSE))</f>
        <v/>
      </c>
      <c r="BS186" s="105" t="str">
        <f t="shared" si="152"/>
        <v/>
      </c>
      <c r="BT186" s="106" t="str">
        <f>IF(ISBLANK(DATASHEET!BY174),"",DATASHEET!BY174)</f>
        <v>CSN</v>
      </c>
      <c r="BU186" s="107" t="str">
        <f>IF(ISBLANK(DATASHEET!BZ174),"",DATASHEET!BZ174)</f>
        <v>12D-ENL-5</v>
      </c>
      <c r="BV186" s="123" t="str">
        <f t="shared" si="153"/>
        <v/>
      </c>
      <c r="BW186" s="124">
        <f>IFERROR(INDEX(DATASHEET!$A$1:$GG$231,MATCH(L3VA!$A186,DATASHEET!$A$1:$A$231,0),MATCH(L3VA!BX$2,DATASHEET!$A$1:$GG$1,0)),"")</f>
        <v>0</v>
      </c>
      <c r="BX186" s="105" t="str">
        <f>IF(VLOOKUP(L3VA!$A186,DATASHEET!$A$2:$EW$231,77,FALSE)="","",VLOOKUP(L3VA!$A186,DATASHEET!$A$2:$EW$231,77,FALSE))</f>
        <v>CSN</v>
      </c>
      <c r="BY186" s="105" t="str">
        <f t="shared" si="154"/>
        <v/>
      </c>
      <c r="BZ186" s="106" t="str">
        <f>IF(ISBLANK(DATASHEET!CI174),"",DATASHEET!CI174)</f>
        <v/>
      </c>
      <c r="CA186" s="107" t="str">
        <f>IF(ISBLANK(DATASHEET!CJ174),"",DATASHEET!CJ174)</f>
        <v/>
      </c>
      <c r="CB186" s="123" t="str">
        <f t="shared" si="155"/>
        <v/>
      </c>
      <c r="CC186" s="124">
        <f>IFERROR(INDEX(DATASHEET!$A$1:$GG$231,MATCH(L3VA!$A186,DATASHEET!$A$1:$A$231,0),MATCH(L3VA!CD$2,DATASHEET!$A$1:$GG$1,0)),"")</f>
        <v>0</v>
      </c>
      <c r="CD186" s="105" t="str">
        <f>IF(VLOOKUP(L3VA!$A186,DATASHEET!$A$2:$EW$231,82,FALSE)="","",VLOOKUP(L3VA!$A186,DATASHEET!$A$2:$EW$231,82,FALSE))</f>
        <v>KD</v>
      </c>
      <c r="CE186" s="105" t="str">
        <f t="shared" si="156"/>
        <v/>
      </c>
      <c r="CF186" s="106" t="str">
        <f>IF(ISBLANK(DATASHEET!CN174),"",DATASHEET!CN174)</f>
        <v/>
      </c>
      <c r="CG186" s="107" t="str">
        <f>IF(ISBLANK(DATASHEET!CO174),"",DATASHEET!CO174)</f>
        <v/>
      </c>
      <c r="CH186" s="123" t="str">
        <f t="shared" si="157"/>
        <v/>
      </c>
      <c r="CI186" s="124">
        <f>IFERROR(INDEX(DATASHEET!$A$1:$GG$231,MATCH(L3VA!$A186,DATASHEET!$A$1:$A$231,0),MATCH(L3VA!CJ$2,DATASHEET!$A$1:$GG$1,0)),"")</f>
        <v>0</v>
      </c>
      <c r="CJ186" s="105" t="str">
        <f>IF(VLOOKUP(L3VA!$A186,DATASHEET!$A$2:$EW$231,87,FALSE)="","",VLOOKUP(L3VA!$A186,DATASHEET!$A$2:$EW$231,87,FALSE))</f>
        <v/>
      </c>
      <c r="CK186" s="105" t="str">
        <f t="shared" si="131"/>
        <v/>
      </c>
      <c r="CL186" s="106" t="str">
        <f>IF(ISBLANK(DATASHEET!CS174),"",DATASHEET!CS174)</f>
        <v/>
      </c>
      <c r="CM186" s="107" t="str">
        <f>IF(ISBLANK(DATASHEET!CT174),"",DATASHEET!CT174)</f>
        <v/>
      </c>
      <c r="CN186" s="123" t="str">
        <f t="shared" si="158"/>
        <v/>
      </c>
      <c r="CO186" s="124">
        <f>IFERROR(INDEX(DATASHEET!$A$1:$GG$231,MATCH(L3VA!$A186,DATASHEET!$A$1:$A$231,0),MATCH(L3VA!CP$2,DATASHEET!$A$1:$GG$1,0)),"")</f>
        <v>0</v>
      </c>
      <c r="CP186" s="105" t="str">
        <f>IF(VLOOKUP(L3VA!$A186,DATASHEET!$A$2:$EW$231,92,FALSE)="","",VLOOKUP(L3VA!$A186,DATASHEET!$A$2:$EW$231,92,FALSE))</f>
        <v/>
      </c>
      <c r="CQ186" s="105" t="str">
        <f t="shared" si="159"/>
        <v/>
      </c>
      <c r="CR186" s="106" t="str">
        <f>IF(ISBLANK(DATASHEET!CX174),"",DATASHEET!CX174)</f>
        <v/>
      </c>
      <c r="CS186" s="107" t="str">
        <f>IF(ISBLANK(DATASHEET!CY174),"",DATASHEET!CY174)</f>
        <v/>
      </c>
      <c r="CT186" s="123" t="str">
        <f t="shared" si="160"/>
        <v/>
      </c>
      <c r="CU186" s="124">
        <f>IFERROR(INDEX(DATASHEET!$A$1:$GG$231,MATCH(L3VA!$A186,DATASHEET!$A$1:$A$231,0),MATCH(L3VA!CV$2,DATASHEET!$A$1:$GG$1,0)),"")</f>
        <v>0</v>
      </c>
      <c r="CV186" s="105" t="str">
        <f>IF(VLOOKUP(L3VA!$A186,DATASHEET!$A$2:$EW$231,107,FALSE)="","",VLOOKUP(L3VA!$A186,DATASHEET!$A$2:$EW$231,107,FALSE))</f>
        <v/>
      </c>
      <c r="CW186" s="105" t="str">
        <f t="shared" si="161"/>
        <v/>
      </c>
      <c r="CX186" s="106" t="str">
        <f>IF(ISBLANK(DATASHEET!DC174),"",DATASHEET!DC174)</f>
        <v/>
      </c>
      <c r="CY186" s="107" t="str">
        <f>IF(ISBLANK(DATASHEET!DD174),"",DATASHEET!DD174)</f>
        <v/>
      </c>
      <c r="CZ186" s="123" t="str">
        <f t="shared" si="162"/>
        <v/>
      </c>
      <c r="DA186" s="124">
        <f>IFERROR(INDEX(DATASHEET!$A$1:$GG$231,MATCH(L3VA!$A186,DATASHEET!$A$1:$A$231,0),MATCH(L3VA!DB$2,DATASHEET!$A$1:$GG$1,0)),"")</f>
        <v>0</v>
      </c>
      <c r="DB186" s="105" t="str">
        <f>IF(VLOOKUP(L3VA!$A186,DATASHEET!$A$2:$EW$231,97,FALSE)="","",VLOOKUP(L3VA!$A186,DATASHEET!$A$2:$EW$231,97,FALSE))</f>
        <v/>
      </c>
      <c r="DC186" s="105" t="str">
        <f t="shared" si="163"/>
        <v/>
      </c>
      <c r="DD186" s="106" t="str">
        <f>IF(ISBLANK(DATASHEET!DH174),"",DATASHEET!DH174)</f>
        <v/>
      </c>
      <c r="DE186" s="107" t="str">
        <f>IF(ISBLANK(DATASHEET!DI174),"",DATASHEET!DI174)</f>
        <v/>
      </c>
      <c r="DF186" s="123" t="str">
        <f t="shared" si="164"/>
        <v/>
      </c>
      <c r="DG186" s="124">
        <f>IFERROR(INDEX(DATASHEET!$A$1:$GG$231,MATCH(L3VA!$A186,DATASHEET!$A$1:$A$231,0),MATCH(L3VA!DH$2,DATASHEET!$A$1:$GG$1,0)),"")</f>
        <v>0</v>
      </c>
      <c r="DH186" s="105" t="str">
        <f>IF(VLOOKUP(L3VA!$A186,DATASHEET!$A$2:$EW$231,102,FALSE)="","",VLOOKUP(L3VA!$A186,DATASHEET!$A$2:$EW$231,102,FALSE))</f>
        <v/>
      </c>
      <c r="DI186" s="105" t="str">
        <f t="shared" si="165"/>
        <v/>
      </c>
      <c r="DJ186" s="106" t="str">
        <f>IF(ISBLANK(DATASHEET!DM174),"",DATASHEET!DM174)</f>
        <v/>
      </c>
      <c r="DK186" s="107" t="str">
        <f>IF(ISBLANK(DATASHEET!DN174),"",DATASHEET!DN174)</f>
        <v/>
      </c>
      <c r="DL186" s="123" t="str">
        <f t="shared" si="166"/>
        <v/>
      </c>
      <c r="DM186" s="124">
        <f>IFERROR(INDEX(DATASHEET!$A$1:$GG$231,MATCH(L3VA!$A186,DATASHEET!$A$1:$A$231,0),MATCH(L3VA!DN$2,DATASHEET!$A$1:$GG$1,0)),"")</f>
        <v>0</v>
      </c>
      <c r="DN186" s="105" t="str">
        <f>IF(VLOOKUP(L3VA!$A186,DATASHEET!$A$2:$FW$231,112,FALSE)="","",VLOOKUP(L3VA!$A186,DATASHEET!$A$2:$FW$231,112,FALSE))</f>
        <v/>
      </c>
      <c r="DO186" s="105" t="str">
        <f t="shared" si="132"/>
        <v/>
      </c>
      <c r="DP186" s="106" t="str">
        <f>IF(ISBLANK(DATASHEET!DR174),"",DATASHEET!DR174)</f>
        <v/>
      </c>
      <c r="DQ186" s="107" t="str">
        <f>IF(ISBLANK(DATASHEET!DS174),"",DATASHEET!DS174)</f>
        <v/>
      </c>
      <c r="DR186" s="123" t="str">
        <f t="shared" si="167"/>
        <v/>
      </c>
      <c r="DS186" s="124">
        <f>IFERROR(INDEX(DATASHEET!$A$1:$GG$231,MATCH(L3VA!$A186,DATASHEET!$A$1:$A$231,0),MATCH(L3VA!DT$2,DATASHEET!$A$1:$GG$1,0)),"")</f>
        <v>0</v>
      </c>
      <c r="DT186" s="105" t="str">
        <f>IF(VLOOKUP(L3VA!$A186,DATASHEET!$A$2:$EW$231,117,FALSE)="","",VLOOKUP(L3VA!$A186,DATASHEET!$A$2:$EW$231,117,FALSE))</f>
        <v/>
      </c>
      <c r="DU186" s="105" t="str">
        <f t="shared" si="168"/>
        <v/>
      </c>
      <c r="DV186" s="106" t="str">
        <f>IF(ISBLANK(DATASHEET!DW174),"",DATASHEET!DW174)</f>
        <v/>
      </c>
      <c r="DW186" s="107" t="str">
        <f>IF(ISBLANK(DATASHEET!DX174),"",DATASHEET!DX174)</f>
        <v/>
      </c>
      <c r="DX186" s="123" t="str">
        <f t="shared" si="169"/>
        <v/>
      </c>
      <c r="DY186" s="124" t="str">
        <f>IFERROR(INDEX(DATASHEET!$A$1:$GG$231,MATCH(L3VA!$A186,DATASHEET!$A$1:$A$231,0),MATCH(L3VA!DZ$2,DATASHEET!$A$1:$GG$1,0)),"")</f>
        <v/>
      </c>
      <c r="DZ186" s="105" t="str">
        <f>IF(VLOOKUP(L3VA!$A186,DATASHEET!$A$2:$EW$231,122,FALSE)="","",VLOOKUP(L3VA!$A186,DATASHEET!$A$2:$EW$231,122,FALSE))</f>
        <v/>
      </c>
      <c r="EA186" s="105" t="str">
        <f t="shared" si="170"/>
        <v/>
      </c>
      <c r="EB186" s="106" t="str">
        <f>IF(ISBLANK(DATASHEET!EB174),"",DATASHEET!EB174)</f>
        <v/>
      </c>
      <c r="EC186" s="107" t="str">
        <f>IF(ISBLANK(DATASHEET!EC174),"",DATASHEET!EC174)</f>
        <v/>
      </c>
      <c r="ED186" s="123" t="str">
        <f t="shared" si="171"/>
        <v/>
      </c>
      <c r="EE186" s="124">
        <f>IFERROR(INDEX(DATASHEET!$A$1:$GG$231,MATCH(L3VA!$A186,DATASHEET!$A$1:$A$231,0),MATCH(L3VA!EF$2,DATASHEET!$A$1:$GG$1,0)),"")</f>
        <v>0</v>
      </c>
      <c r="EF186" s="105" t="str">
        <f>IF(VLOOKUP(L3VA!$A186,DATASHEET!$A$2:$EW$231,127,FALSE)="","",VLOOKUP(L3VA!$A186,DATASHEET!$A$2:$EW$231,127,FALSE))</f>
        <v/>
      </c>
      <c r="EG186" s="105" t="str">
        <f t="shared" si="172"/>
        <v/>
      </c>
      <c r="EH186" s="106" t="str">
        <f>IF(ISBLANK(DATASHEET!EG174),"",DATASHEET!EG174)</f>
        <v/>
      </c>
      <c r="EI186" s="107" t="str">
        <f>IF(ISBLANK(DATASHEET!EH174),"",DATASHEET!EH174)</f>
        <v/>
      </c>
      <c r="EJ186" s="123" t="str">
        <f t="shared" si="173"/>
        <v/>
      </c>
      <c r="EK186" s="124">
        <f>IFERROR(INDEX(DATASHEET!$A$1:$GG$231,MATCH(L3VA!$A186,DATASHEET!$A$1:$A$231,0),MATCH(L3VA!EL$2,DATASHEET!$A$1:$GG$1,0)),"")</f>
        <v>0</v>
      </c>
      <c r="EL186" s="105" t="str">
        <f>IF(VLOOKUP(L3VA!$A186,DATASHEET!$A$2:$EW$231,132,FALSE)="","",VLOOKUP(L3VA!$A186,DATASHEET!$A$2:$EW$231,132,FALSE))</f>
        <v/>
      </c>
      <c r="EM186" s="105" t="str">
        <f t="shared" si="174"/>
        <v/>
      </c>
      <c r="EN186" s="106" t="str">
        <f>IF(ISBLANK(DATASHEET!EL174),"",DATASHEET!EL174)</f>
        <v/>
      </c>
      <c r="EO186" s="107" t="str">
        <f>IF(ISBLANK(DATASHEET!EM174),"",DATASHEET!EM174)</f>
        <v/>
      </c>
      <c r="EP186" s="123" t="str">
        <f t="shared" si="175"/>
        <v/>
      </c>
      <c r="EQ186" s="124">
        <f>IFERROR(INDEX(DATASHEET!$A$1:$GG$231,MATCH(L3VA!$A186,DATASHEET!$A$1:$A$231,0),MATCH(L3VA!ER$2,DATASHEET!$A$1:$GG$1,0)),"")</f>
        <v>0</v>
      </c>
      <c r="ER186" s="105" t="str">
        <f>IF(VLOOKUP(L3VA!$A186,DATASHEET!$A$2:$EW$231,137,FALSE)="","",VLOOKUP(L3VA!$A186,DATASHEET!$A$2:$EW$231,137,FALSE))</f>
        <v/>
      </c>
      <c r="ES186" s="105" t="str">
        <f t="shared" si="176"/>
        <v/>
      </c>
      <c r="ET186" s="106" t="str">
        <f>IF(ISBLANK(DATASHEET!EQ174),"",DATASHEET!EQ174)</f>
        <v/>
      </c>
      <c r="EU186" s="107" t="str">
        <f>IF(ISBLANK(DATASHEET!ER174),"",DATASHEET!ER174)</f>
        <v/>
      </c>
      <c r="EV186" s="123" t="str">
        <f t="shared" si="177"/>
        <v/>
      </c>
      <c r="EW186" s="124">
        <f>IFERROR(INDEX(DATASHEET!$A$1:$GG$231,MATCH(L3VA!$A186,DATASHEET!$A$1:$A$231,0),MATCH(L3VA!EX$2,DATASHEET!$A$1:$GG$1,0)),"")</f>
        <v>0</v>
      </c>
      <c r="EX186" s="105" t="str">
        <f>IF(VLOOKUP(L3VA!$A186,DATASHEET!$A$2:$EW$231,142,FALSE)="","",VLOOKUP(L3VA!$A186,DATASHEET!$A$2:$EW$231,142,FALSE))</f>
        <v/>
      </c>
      <c r="EY186" s="105" t="str">
        <f t="shared" si="178"/>
        <v/>
      </c>
      <c r="EZ186" s="106" t="str">
        <f>IF(ISBLANK(DATASHEET!EV174),"",DATASHEET!EV174)</f>
        <v/>
      </c>
      <c r="FA186" s="107" t="str">
        <f>IF(ISBLANK(DATASHEET!EW174),"",DATASHEET!EW174)</f>
        <v/>
      </c>
      <c r="FB186" s="123" t="str">
        <f t="shared" si="179"/>
        <v/>
      </c>
      <c r="FC186" s="124">
        <f>IFERROR(INDEX(DATASHEET!$A$1:$GG$231,MATCH(L3VA!$A186,DATASHEET!$A$1:$A$231,0),MATCH(L3VA!FD$2,DATASHEET!$A$1:$GG$1,0)),"")</f>
        <v>0</v>
      </c>
      <c r="FD186" s="105" t="str">
        <f>IF(VLOOKUP(L3VA!$A186,DATASHEET!$A$2:$FW$231,147,FALSE)="","",VLOOKUP(L3VA!$A186,DATASHEET!$A$2:$FW$231,147,FALSE))</f>
        <v/>
      </c>
      <c r="FE186" s="105" t="str">
        <f t="shared" si="180"/>
        <v/>
      </c>
      <c r="FF186" s="106" t="str">
        <f>IF(ISBLANK(DATASHEET!FA174),"",DATASHEET!FA174)</f>
        <v/>
      </c>
      <c r="FG186" s="107" t="str">
        <f>IF(ISBLANK(DATASHEET!FB174),"",DATASHEET!FB174)</f>
        <v/>
      </c>
    </row>
    <row r="187" spans="1:163" x14ac:dyDescent="0.25">
      <c r="A187" s="354">
        <f>DATASHEET!A175</f>
        <v>150795</v>
      </c>
      <c r="B187" s="42" t="str">
        <f>DATASHEET!B175</f>
        <v>REVILL, Oliver</v>
      </c>
      <c r="C187" s="109" t="str">
        <f>DATASHEET!C175</f>
        <v>12SG</v>
      </c>
      <c r="D187" s="110" t="str">
        <f>DATASHEET!D175</f>
        <v>M</v>
      </c>
      <c r="E187" s="110" t="str">
        <f>IFERROR(VLOOKUP(A187,'[5]Y12 Students'!$E$3:$I$271,5,FALSE),"")</f>
        <v>INTERNAL</v>
      </c>
      <c r="F187" s="110" t="str">
        <f>DATASHEET!E175</f>
        <v>N</v>
      </c>
      <c r="G187" s="110" t="str">
        <f>DATASHEET!F175</f>
        <v>White - British</v>
      </c>
      <c r="H187" s="110" t="str">
        <f>DATASHEET!G175</f>
        <v>N</v>
      </c>
      <c r="I187" s="110" t="str">
        <f>DATASHEET!H175</f>
        <v>N</v>
      </c>
      <c r="J187" s="111" t="str">
        <f>DATASHEET!J175</f>
        <v>4.75+ (C/B)</v>
      </c>
      <c r="K187" s="104" t="str">
        <f t="shared" si="129"/>
        <v/>
      </c>
      <c r="L187" s="104" t="str">
        <f t="shared" si="130"/>
        <v/>
      </c>
      <c r="M187" s="336" t="str">
        <f>IF(COUNT(L3VA!$N187,L3VA!$Z187,L3VA!$T187,L3VA!$AF187,L3VA!$AX187,L3VA!$AR187,L3VA!$BJ187,L3VA!$BD187,L3VA!$BP187,L3VA!#REF!,L3VA!$AL187,L3VA!$BV187,L3VA!$CH187,L3VA!$CZ187,L3VA!$CN187,L3VA!$DF187,L3VA!$CB187,L3VA!#REF!,L3VA!$DR187,L3VA!$DX187,L3VA!$ED187,L3VA!$EJ187,L3VA!$EP187,L3VA!$EV187,L3VA!$FB187,L3VA!$DL187)=0,"",AVERAGE(N187,Z187,T187,AF187,AL187,AX187,AR187,BJ187,BD187,BP187,BV187,CH187,CZ187,CN187,DF187,CB187,DR187,DX187,ED187,EJ187,EP187,EV187,FB187,DL187))</f>
        <v/>
      </c>
      <c r="N187" s="123" t="str">
        <f t="shared" si="133"/>
        <v/>
      </c>
      <c r="O187" s="124">
        <f>IFERROR(INDEX(DATASHEET!$A$1:$GG$231,MATCH(L3VA!$A187,DATASHEET!$A$1:$A$231,0),MATCH(L3VA!P$2,DATASHEET!$A$1:$GG$1,0)),"")</f>
        <v>0</v>
      </c>
      <c r="P187" s="105">
        <f>IF(VLOOKUP(L3VA!$A187,DATASHEET!$A$2:$EW$231,22,FALSE)="","",VLOOKUP(L3VA!$A187,DATASHEET!$A$2:$EW$231,22,FALSE))</f>
        <v>0</v>
      </c>
      <c r="Q187" s="105" t="str">
        <f t="shared" si="134"/>
        <v/>
      </c>
      <c r="R187" s="106" t="str">
        <f>IF(ISBLANK(DATASHEET!AF175),"",DATASHEET!AF175)</f>
        <v/>
      </c>
      <c r="S187" s="107" t="str">
        <f>IF(ISBLANK(DATASHEET!AG175),"",DATASHEET!AG175)</f>
        <v/>
      </c>
      <c r="T187" s="123" t="str">
        <f t="shared" si="135"/>
        <v/>
      </c>
      <c r="U187" s="124">
        <f>IFERROR(INDEX(DATASHEET!$A$1:$GG$231,MATCH(L3VA!$A187,DATASHEET!$A$1:$A$231,0),MATCH(L3VA!V$2,DATASHEET!$A$1:$GG$1,0)),"")</f>
        <v>0</v>
      </c>
      <c r="V187" s="105">
        <f>IF(VLOOKUP(L3VA!$A187,DATASHEET!$A$2:$EW$231,27,FALSE)="","",VLOOKUP(L3VA!$A187,DATASHEET!$A$2:$EW$231,27,FALSE))</f>
        <v>0</v>
      </c>
      <c r="W187" s="105" t="str">
        <f t="shared" si="136"/>
        <v/>
      </c>
      <c r="X187" s="106" t="str">
        <f>IF(ISBLANK(DATASHEET!AK175),"",DATASHEET!AK175)</f>
        <v/>
      </c>
      <c r="Y187" s="107" t="str">
        <f>IF(ISBLANK(DATASHEET!AL175),"",DATASHEET!AL175)</f>
        <v/>
      </c>
      <c r="Z187" s="123" t="str">
        <f t="shared" si="137"/>
        <v/>
      </c>
      <c r="AA187" s="124">
        <f>IFERROR(INDEX(DATASHEET!$A$1:$GG$231,MATCH(L3VA!$A187,DATASHEET!$A$1:$A$231,0),MATCH(L3VA!AB$2,DATASHEET!$A$1:$GG$1,0)),"")</f>
        <v>0</v>
      </c>
      <c r="AB187" s="105" t="str">
        <f>IF(VLOOKUP(L3VA!$A187,DATASHEET!$A$2:$EW$231,32,FALSE)="","",VLOOKUP(L3VA!$A187,DATASHEET!$A$2:$EW$231,32,FALSE))</f>
        <v/>
      </c>
      <c r="AC187" s="105" t="str">
        <f t="shared" si="138"/>
        <v/>
      </c>
      <c r="AD187" s="106" t="str">
        <f>IF(ISBLANK(DATASHEET!AP175),"",DATASHEET!AP175)</f>
        <v/>
      </c>
      <c r="AE187" s="107" t="str">
        <f>IF(ISBLANK(DATASHEET!AQ175),"",DATASHEET!AQ175)</f>
        <v/>
      </c>
      <c r="AF187" s="123" t="str">
        <f t="shared" si="139"/>
        <v/>
      </c>
      <c r="AG187" s="124">
        <f>IFERROR(INDEX(DATASHEET!$A$1:$GG$231,MATCH(L3VA!$A187,DATASHEET!$A$1:$A$231,0),MATCH(L3VA!AH$2,DATASHEET!$A$1:$GG$1,0)),"")</f>
        <v>0</v>
      </c>
      <c r="AH187" s="105" t="str">
        <f>IF(VLOOKUP(L3VA!$A187,DATASHEET!$A$2:$EW$231,37,FALSE)="","",VLOOKUP(L3VA!$A187,DATASHEET!$A$2:$EW$231,37,FALSE))</f>
        <v/>
      </c>
      <c r="AI187" s="105" t="str">
        <f t="shared" si="140"/>
        <v/>
      </c>
      <c r="AJ187" s="106" t="str">
        <f>IF(ISBLANK(DATASHEET!AU175),"",DATASHEET!AU175)</f>
        <v/>
      </c>
      <c r="AK187" s="107" t="str">
        <f>IF(ISBLANK(DATASHEET!AV175),"",DATASHEET!AV175)</f>
        <v/>
      </c>
      <c r="AL187" s="123" t="str">
        <f t="shared" si="141"/>
        <v/>
      </c>
      <c r="AM187" s="124">
        <f>IFERROR(INDEX(DATASHEET!$A$1:$GG$231,MATCH(L3VA!$A187,DATASHEET!$A$1:$A$231,0),MATCH(L3VA!AN$2,DATASHEET!$A$1:$GG$1,0)),"")</f>
        <v>0</v>
      </c>
      <c r="AN187" s="105" t="str">
        <f>IF(VLOOKUP(L3VA!$A187,DATASHEET!$A$2:$EW$231,42,FALSE)="","",VLOOKUP(L3VA!$A187,DATASHEET!$A$2:$EW$231,42,FALSE))</f>
        <v/>
      </c>
      <c r="AO187" s="105" t="str">
        <f t="shared" si="142"/>
        <v/>
      </c>
      <c r="AP187" s="106" t="str">
        <f>IF(ISBLANK(DATASHEET!AZ175),"",DATASHEET!AZ175)</f>
        <v/>
      </c>
      <c r="AQ187" s="107" t="str">
        <f>IF(ISBLANK(DATASHEET!BA175),"",DATASHEET!BA175)</f>
        <v/>
      </c>
      <c r="AR187" s="123" t="str">
        <f t="shared" si="143"/>
        <v/>
      </c>
      <c r="AS187" s="124">
        <f>IFERROR(INDEX(DATASHEET!$A$1:$GG$231,MATCH(L3VA!$A187,DATASHEET!$A$1:$A$231,0),MATCH(L3VA!AT$2,DATASHEET!$A$1:$GG$1,0)),"")</f>
        <v>0</v>
      </c>
      <c r="AT187" s="105" t="str">
        <f>IF(VLOOKUP(L3VA!$A187,DATASHEET!$A$2:$EW$231,47,FALSE)="","",VLOOKUP(L3VA!$A187,DATASHEET!$A$2:$EW$231,47,FALSE))</f>
        <v/>
      </c>
      <c r="AU187" s="105" t="str">
        <f t="shared" si="144"/>
        <v/>
      </c>
      <c r="AV187" s="106" t="str">
        <f>IF(ISBLANK(DATASHEET!BE175),"",DATASHEET!BE175)</f>
        <v/>
      </c>
      <c r="AW187" s="107" t="str">
        <f>IF(ISBLANK(DATASHEET!BF175),"",DATASHEET!BF175)</f>
        <v/>
      </c>
      <c r="AX187" s="123" t="str">
        <f t="shared" si="145"/>
        <v/>
      </c>
      <c r="AY187" s="124">
        <f>IFERROR(INDEX(DATASHEET!$A$1:$GG$231,MATCH(L3VA!$A187,DATASHEET!$A$1:$A$231,0),MATCH(L3VA!AZ$2,DATASHEET!$A$1:$GG$1,0)),"")</f>
        <v>0</v>
      </c>
      <c r="AZ187" s="105" t="str">
        <f>IF(VLOOKUP(L3VA!$A187,DATASHEET!$A$2:$EW$231,52,FALSE)="","",VLOOKUP(L3VA!$A187,DATASHEET!$A$2:$EW$231,52,FALSE))</f>
        <v/>
      </c>
      <c r="BA187" s="105" t="str">
        <f t="shared" si="146"/>
        <v/>
      </c>
      <c r="BB187" s="106" t="str">
        <f>IF(ISBLANK(DATASHEET!BJ175),"",DATASHEET!BJ175)</f>
        <v/>
      </c>
      <c r="BC187" s="107" t="str">
        <f>IF(ISBLANK(DATASHEET!BK175),"",DATASHEET!BK175)</f>
        <v/>
      </c>
      <c r="BD187" s="123" t="str">
        <f t="shared" si="147"/>
        <v/>
      </c>
      <c r="BE187" s="124">
        <f>IFERROR(INDEX(DATASHEET!$A$1:$GG$231,MATCH(L3VA!$A187,DATASHEET!$A$1:$A$231,0),MATCH(L3VA!BF$2,DATASHEET!$A$1:$GG$1,0)),"")</f>
        <v>0</v>
      </c>
      <c r="BF187" s="105" t="str">
        <f>IF(VLOOKUP(L3VA!$A187,DATASHEET!$A$2:$EW$231,57,FALSE)="","",VLOOKUP(L3VA!$A187,DATASHEET!$A$2:$EW$231,57,FALSE))</f>
        <v/>
      </c>
      <c r="BG187" s="105" t="str">
        <f t="shared" si="148"/>
        <v/>
      </c>
      <c r="BH187" s="106" t="str">
        <f>IF(ISBLANK(DATASHEET!BO175),"",DATASHEET!BO175)</f>
        <v/>
      </c>
      <c r="BI187" s="107" t="str">
        <f>IF(ISBLANK(DATASHEET!BP175),"",DATASHEET!BP175)</f>
        <v/>
      </c>
      <c r="BJ187" s="123" t="str">
        <f t="shared" si="149"/>
        <v/>
      </c>
      <c r="BK187" s="124">
        <f>IFERROR(INDEX(DATASHEET!$A$1:$GG$231,MATCH(L3VA!$A187,DATASHEET!$A$1:$A$231,0),MATCH(L3VA!BL$2,DATASHEET!$A$1:$GG$1,0)),"")</f>
        <v>0</v>
      </c>
      <c r="BL187" s="105" t="str">
        <f>IF(VLOOKUP(L3VA!$A187,DATASHEET!$A$2:$EW$231,62,FALSE)="","",VLOOKUP(L3VA!$A187,DATASHEET!$A$2:$EW$231,62,FALSE))</f>
        <v/>
      </c>
      <c r="BM187" s="105" t="str">
        <f t="shared" si="150"/>
        <v/>
      </c>
      <c r="BN187" s="106" t="str">
        <f>IF(ISBLANK(DATASHEET!BT175),"",DATASHEET!BT175)</f>
        <v/>
      </c>
      <c r="BO187" s="107" t="str">
        <f>IF(ISBLANK(DATASHEET!BU175),"",DATASHEET!BU175)</f>
        <v/>
      </c>
      <c r="BP187" s="123" t="str">
        <f t="shared" si="151"/>
        <v/>
      </c>
      <c r="BQ187" s="124">
        <f>IFERROR(INDEX(DATASHEET!$A$1:$GG$231,MATCH(L3VA!$A187,DATASHEET!$A$1:$A$231,0),MATCH(L3VA!BR$2,DATASHEET!$A$1:$GG$1,0)),"")</f>
        <v>0</v>
      </c>
      <c r="BR187" s="105" t="str">
        <f>IF(VLOOKUP(L3VA!$A187,DATASHEET!$A$2:$EW$231,67,FALSE)="","",VLOOKUP(L3VA!$A187,DATASHEET!$A$2:$EW$231,67,FALSE))</f>
        <v/>
      </c>
      <c r="BS187" s="105" t="str">
        <f t="shared" si="152"/>
        <v/>
      </c>
      <c r="BT187" s="106" t="str">
        <f>IF(ISBLANK(DATASHEET!BY175),"",DATASHEET!BY175)</f>
        <v/>
      </c>
      <c r="BU187" s="107" t="str">
        <f>IF(ISBLANK(DATASHEET!BZ175),"",DATASHEET!BZ175)</f>
        <v/>
      </c>
      <c r="BV187" s="123" t="str">
        <f t="shared" si="153"/>
        <v/>
      </c>
      <c r="BW187" s="124">
        <f>IFERROR(INDEX(DATASHEET!$A$1:$GG$231,MATCH(L3VA!$A187,DATASHEET!$A$1:$A$231,0),MATCH(L3VA!BX$2,DATASHEET!$A$1:$GG$1,0)),"")</f>
        <v>0</v>
      </c>
      <c r="BX187" s="105" t="str">
        <f>IF(VLOOKUP(L3VA!$A187,DATASHEET!$A$2:$EW$231,77,FALSE)="","",VLOOKUP(L3VA!$A187,DATASHEET!$A$2:$EW$231,77,FALSE))</f>
        <v/>
      </c>
      <c r="BY187" s="105" t="str">
        <f t="shared" si="154"/>
        <v/>
      </c>
      <c r="BZ187" s="106" t="str">
        <f>IF(ISBLANK(DATASHEET!CI175),"",DATASHEET!CI175)</f>
        <v/>
      </c>
      <c r="CA187" s="107" t="str">
        <f>IF(ISBLANK(DATASHEET!CJ175),"",DATASHEET!CJ175)</f>
        <v/>
      </c>
      <c r="CB187" s="123" t="str">
        <f t="shared" si="155"/>
        <v/>
      </c>
      <c r="CC187" s="124">
        <f>IFERROR(INDEX(DATASHEET!$A$1:$GG$231,MATCH(L3VA!$A187,DATASHEET!$A$1:$A$231,0),MATCH(L3VA!CD$2,DATASHEET!$A$1:$GG$1,0)),"")</f>
        <v>0</v>
      </c>
      <c r="CD187" s="105" t="str">
        <f>IF(VLOOKUP(L3VA!$A187,DATASHEET!$A$2:$EW$231,82,FALSE)="","",VLOOKUP(L3VA!$A187,DATASHEET!$A$2:$EW$231,82,FALSE))</f>
        <v>JNE</v>
      </c>
      <c r="CE187" s="105" t="str">
        <f t="shared" si="156"/>
        <v/>
      </c>
      <c r="CF187" s="106" t="str">
        <f>IF(ISBLANK(DATASHEET!CN175),"",DATASHEET!CN175)</f>
        <v/>
      </c>
      <c r="CG187" s="107" t="str">
        <f>IF(ISBLANK(DATASHEET!CO175),"",DATASHEET!CO175)</f>
        <v/>
      </c>
      <c r="CH187" s="123" t="str">
        <f t="shared" si="157"/>
        <v/>
      </c>
      <c r="CI187" s="124">
        <f>IFERROR(INDEX(DATASHEET!$A$1:$GG$231,MATCH(L3VA!$A187,DATASHEET!$A$1:$A$231,0),MATCH(L3VA!CJ$2,DATASHEET!$A$1:$GG$1,0)),"")</f>
        <v>0</v>
      </c>
      <c r="CJ187" s="105" t="str">
        <f>IF(VLOOKUP(L3VA!$A187,DATASHEET!$A$2:$EW$231,87,FALSE)="","",VLOOKUP(L3VA!$A187,DATASHEET!$A$2:$EW$231,87,FALSE))</f>
        <v/>
      </c>
      <c r="CK187" s="105" t="str">
        <f t="shared" si="131"/>
        <v/>
      </c>
      <c r="CL187" s="106" t="str">
        <f>IF(ISBLANK(DATASHEET!CS175),"",DATASHEET!CS175)</f>
        <v/>
      </c>
      <c r="CM187" s="107" t="str">
        <f>IF(ISBLANK(DATASHEET!CT175),"",DATASHEET!CT175)</f>
        <v/>
      </c>
      <c r="CN187" s="123" t="str">
        <f t="shared" si="158"/>
        <v/>
      </c>
      <c r="CO187" s="124">
        <f>IFERROR(INDEX(DATASHEET!$A$1:$GG$231,MATCH(L3VA!$A187,DATASHEET!$A$1:$A$231,0),MATCH(L3VA!CP$2,DATASHEET!$A$1:$GG$1,0)),"")</f>
        <v>0</v>
      </c>
      <c r="CP187" s="105" t="str">
        <f>IF(VLOOKUP(L3VA!$A187,DATASHEET!$A$2:$EW$231,92,FALSE)="","",VLOOKUP(L3VA!$A187,DATASHEET!$A$2:$EW$231,92,FALSE))</f>
        <v/>
      </c>
      <c r="CQ187" s="105" t="str">
        <f t="shared" si="159"/>
        <v/>
      </c>
      <c r="CR187" s="106" t="str">
        <f>IF(ISBLANK(DATASHEET!CX175),"",DATASHEET!CX175)</f>
        <v/>
      </c>
      <c r="CS187" s="107" t="str">
        <f>IF(ISBLANK(DATASHEET!CY175),"",DATASHEET!CY175)</f>
        <v/>
      </c>
      <c r="CT187" s="123" t="str">
        <f t="shared" si="160"/>
        <v/>
      </c>
      <c r="CU187" s="124">
        <f>IFERROR(INDEX(DATASHEET!$A$1:$GG$231,MATCH(L3VA!$A187,DATASHEET!$A$1:$A$231,0),MATCH(L3VA!CV$2,DATASHEET!$A$1:$GG$1,0)),"")</f>
        <v>0</v>
      </c>
      <c r="CV187" s="105" t="str">
        <f>IF(VLOOKUP(L3VA!$A187,DATASHEET!$A$2:$EW$231,107,FALSE)="","",VLOOKUP(L3VA!$A187,DATASHEET!$A$2:$EW$231,107,FALSE))</f>
        <v/>
      </c>
      <c r="CW187" s="105" t="str">
        <f t="shared" si="161"/>
        <v/>
      </c>
      <c r="CX187" s="106" t="str">
        <f>IF(ISBLANK(DATASHEET!DC175),"",DATASHEET!DC175)</f>
        <v/>
      </c>
      <c r="CY187" s="107" t="str">
        <f>IF(ISBLANK(DATASHEET!DD175),"",DATASHEET!DD175)</f>
        <v/>
      </c>
      <c r="CZ187" s="123" t="str">
        <f t="shared" si="162"/>
        <v/>
      </c>
      <c r="DA187" s="124">
        <f>IFERROR(INDEX(DATASHEET!$A$1:$GG$231,MATCH(L3VA!$A187,DATASHEET!$A$1:$A$231,0),MATCH(L3VA!DB$2,DATASHEET!$A$1:$GG$1,0)),"")</f>
        <v>0</v>
      </c>
      <c r="DB187" s="105" t="str">
        <f>IF(VLOOKUP(L3VA!$A187,DATASHEET!$A$2:$EW$231,97,FALSE)="","",VLOOKUP(L3VA!$A187,DATASHEET!$A$2:$EW$231,97,FALSE))</f>
        <v/>
      </c>
      <c r="DC187" s="105" t="str">
        <f t="shared" si="163"/>
        <v/>
      </c>
      <c r="DD187" s="106" t="str">
        <f>IF(ISBLANK(DATASHEET!DH175),"",DATASHEET!DH175)</f>
        <v>EB</v>
      </c>
      <c r="DE187" s="107" t="str">
        <f>IF(ISBLANK(DATASHEET!DI175),"",DATASHEET!DI175)</f>
        <v>12A-HI-7</v>
      </c>
      <c r="DF187" s="123" t="str">
        <f t="shared" si="164"/>
        <v/>
      </c>
      <c r="DG187" s="124">
        <f>IFERROR(INDEX(DATASHEET!$A$1:$GG$231,MATCH(L3VA!$A187,DATASHEET!$A$1:$A$231,0),MATCH(L3VA!DH$2,DATASHEET!$A$1:$GG$1,0)),"")</f>
        <v>0</v>
      </c>
      <c r="DH187" s="105" t="str">
        <f>IF(VLOOKUP(L3VA!$A187,DATASHEET!$A$2:$EW$231,102,FALSE)="","",VLOOKUP(L3VA!$A187,DATASHEET!$A$2:$EW$231,102,FALSE))</f>
        <v/>
      </c>
      <c r="DI187" s="105" t="str">
        <f t="shared" si="165"/>
        <v/>
      </c>
      <c r="DJ187" s="106" t="str">
        <f>IF(ISBLANK(DATASHEET!DM175),"",DATASHEET!DM175)</f>
        <v/>
      </c>
      <c r="DK187" s="107" t="str">
        <f>IF(ISBLANK(DATASHEET!DN175),"",DATASHEET!DN175)</f>
        <v/>
      </c>
      <c r="DL187" s="123" t="str">
        <f t="shared" si="166"/>
        <v/>
      </c>
      <c r="DM187" s="124">
        <f>IFERROR(INDEX(DATASHEET!$A$1:$GG$231,MATCH(L3VA!$A187,DATASHEET!$A$1:$A$231,0),MATCH(L3VA!DN$2,DATASHEET!$A$1:$GG$1,0)),"")</f>
        <v>0</v>
      </c>
      <c r="DN187" s="105" t="str">
        <f>IF(VLOOKUP(L3VA!$A187,DATASHEET!$A$2:$FW$231,112,FALSE)="","",VLOOKUP(L3VA!$A187,DATASHEET!$A$2:$FW$231,112,FALSE))</f>
        <v>EB</v>
      </c>
      <c r="DO187" s="105" t="str">
        <f t="shared" si="132"/>
        <v/>
      </c>
      <c r="DP187" s="106" t="str">
        <f>IF(ISBLANK(DATASHEET!DR175),"",DATASHEET!DR175)</f>
        <v/>
      </c>
      <c r="DQ187" s="107" t="str">
        <f>IF(ISBLANK(DATASHEET!DS175),"",DATASHEET!DS175)</f>
        <v/>
      </c>
      <c r="DR187" s="123" t="str">
        <f t="shared" si="167"/>
        <v/>
      </c>
      <c r="DS187" s="124">
        <f>IFERROR(INDEX(DATASHEET!$A$1:$GG$231,MATCH(L3VA!$A187,DATASHEET!$A$1:$A$231,0),MATCH(L3VA!DT$2,DATASHEET!$A$1:$GG$1,0)),"")</f>
        <v>0</v>
      </c>
      <c r="DT187" s="105" t="str">
        <f>IF(VLOOKUP(L3VA!$A187,DATASHEET!$A$2:$EW$231,117,FALSE)="","",VLOOKUP(L3VA!$A187,DATASHEET!$A$2:$EW$231,117,FALSE))</f>
        <v/>
      </c>
      <c r="DU187" s="105" t="str">
        <f t="shared" si="168"/>
        <v/>
      </c>
      <c r="DV187" s="106" t="str">
        <f>IF(ISBLANK(DATASHEET!DW175),"",DATASHEET!DW175)</f>
        <v/>
      </c>
      <c r="DW187" s="107" t="str">
        <f>IF(ISBLANK(DATASHEET!DX175),"",DATASHEET!DX175)</f>
        <v/>
      </c>
      <c r="DX187" s="123" t="str">
        <f t="shared" si="169"/>
        <v/>
      </c>
      <c r="DY187" s="124" t="str">
        <f>IFERROR(INDEX(DATASHEET!$A$1:$GG$231,MATCH(L3VA!$A187,DATASHEET!$A$1:$A$231,0),MATCH(L3VA!DZ$2,DATASHEET!$A$1:$GG$1,0)),"")</f>
        <v/>
      </c>
      <c r="DZ187" s="105" t="str">
        <f>IF(VLOOKUP(L3VA!$A187,DATASHEET!$A$2:$EW$231,122,FALSE)="","",VLOOKUP(L3VA!$A187,DATASHEET!$A$2:$EW$231,122,FALSE))</f>
        <v/>
      </c>
      <c r="EA187" s="105" t="str">
        <f t="shared" si="170"/>
        <v/>
      </c>
      <c r="EB187" s="106" t="str">
        <f>IF(ISBLANK(DATASHEET!EB175),"",DATASHEET!EB175)</f>
        <v/>
      </c>
      <c r="EC187" s="107" t="str">
        <f>IF(ISBLANK(DATASHEET!EC175),"",DATASHEET!EC175)</f>
        <v/>
      </c>
      <c r="ED187" s="123" t="str">
        <f t="shared" si="171"/>
        <v/>
      </c>
      <c r="EE187" s="124">
        <f>IFERROR(INDEX(DATASHEET!$A$1:$GG$231,MATCH(L3VA!$A187,DATASHEET!$A$1:$A$231,0),MATCH(L3VA!EF$2,DATASHEET!$A$1:$GG$1,0)),"")</f>
        <v>0</v>
      </c>
      <c r="EF187" s="105" t="str">
        <f>IF(VLOOKUP(L3VA!$A187,DATASHEET!$A$2:$EW$231,127,FALSE)="","",VLOOKUP(L3VA!$A187,DATASHEET!$A$2:$EW$231,127,FALSE))</f>
        <v/>
      </c>
      <c r="EG187" s="105" t="str">
        <f t="shared" si="172"/>
        <v/>
      </c>
      <c r="EH187" s="106" t="str">
        <f>IF(ISBLANK(DATASHEET!EG175),"",DATASHEET!EG175)</f>
        <v/>
      </c>
      <c r="EI187" s="107" t="str">
        <f>IF(ISBLANK(DATASHEET!EH175),"",DATASHEET!EH175)</f>
        <v/>
      </c>
      <c r="EJ187" s="123" t="str">
        <f t="shared" si="173"/>
        <v/>
      </c>
      <c r="EK187" s="124">
        <f>IFERROR(INDEX(DATASHEET!$A$1:$GG$231,MATCH(L3VA!$A187,DATASHEET!$A$1:$A$231,0),MATCH(L3VA!EL$2,DATASHEET!$A$1:$GG$1,0)),"")</f>
        <v>0</v>
      </c>
      <c r="EL187" s="105" t="str">
        <f>IF(VLOOKUP(L3VA!$A187,DATASHEET!$A$2:$EW$231,132,FALSE)="","",VLOOKUP(L3VA!$A187,DATASHEET!$A$2:$EW$231,132,FALSE))</f>
        <v/>
      </c>
      <c r="EM187" s="105" t="str">
        <f t="shared" si="174"/>
        <v/>
      </c>
      <c r="EN187" s="106" t="str">
        <f>IF(ISBLANK(DATASHEET!EL175),"",DATASHEET!EL175)</f>
        <v>MSA</v>
      </c>
      <c r="EO187" s="107" t="str">
        <f>IF(ISBLANK(DATASHEET!EM175),"",DATASHEET!EM175)</f>
        <v>12C-PO-8</v>
      </c>
      <c r="EP187" s="123" t="str">
        <f t="shared" si="175"/>
        <v/>
      </c>
      <c r="EQ187" s="124">
        <f>IFERROR(INDEX(DATASHEET!$A$1:$GG$231,MATCH(L3VA!$A187,DATASHEET!$A$1:$A$231,0),MATCH(L3VA!ER$2,DATASHEET!$A$1:$GG$1,0)),"")</f>
        <v>0</v>
      </c>
      <c r="ER187" s="105" t="str">
        <f>IF(VLOOKUP(L3VA!$A187,DATASHEET!$A$2:$EW$231,137,FALSE)="","",VLOOKUP(L3VA!$A187,DATASHEET!$A$2:$EW$231,137,FALSE))</f>
        <v/>
      </c>
      <c r="ES187" s="105" t="str">
        <f t="shared" si="176"/>
        <v/>
      </c>
      <c r="ET187" s="106" t="str">
        <f>IF(ISBLANK(DATASHEET!EQ175),"",DATASHEET!EQ175)</f>
        <v/>
      </c>
      <c r="EU187" s="107" t="str">
        <f>IF(ISBLANK(DATASHEET!ER175),"",DATASHEET!ER175)</f>
        <v/>
      </c>
      <c r="EV187" s="123" t="str">
        <f t="shared" si="177"/>
        <v/>
      </c>
      <c r="EW187" s="124">
        <f>IFERROR(INDEX(DATASHEET!$A$1:$GG$231,MATCH(L3VA!$A187,DATASHEET!$A$1:$A$231,0),MATCH(L3VA!EX$2,DATASHEET!$A$1:$GG$1,0)),"")</f>
        <v>0</v>
      </c>
      <c r="EX187" s="105" t="str">
        <f>IF(VLOOKUP(L3VA!$A187,DATASHEET!$A$2:$EW$231,142,FALSE)="","",VLOOKUP(L3VA!$A187,DATASHEET!$A$2:$EW$231,142,FALSE))</f>
        <v>MSA</v>
      </c>
      <c r="EY187" s="105" t="str">
        <f t="shared" si="178"/>
        <v/>
      </c>
      <c r="EZ187" s="106" t="str">
        <f>IF(ISBLANK(DATASHEET!EV175),"",DATASHEET!EV175)</f>
        <v>HSH</v>
      </c>
      <c r="FA187" s="107" t="str">
        <f>IF(ISBLANK(DATASHEET!EW175),"",DATASHEET!EW175)</f>
        <v>12E-SO-8</v>
      </c>
      <c r="FB187" s="123" t="str">
        <f t="shared" si="179"/>
        <v/>
      </c>
      <c r="FC187" s="124">
        <f>IFERROR(INDEX(DATASHEET!$A$1:$GG$231,MATCH(L3VA!$A187,DATASHEET!$A$1:$A$231,0),MATCH(L3VA!FD$2,DATASHEET!$A$1:$GG$1,0)),"")</f>
        <v>0</v>
      </c>
      <c r="FD187" s="105" t="str">
        <f>IF(VLOOKUP(L3VA!$A187,DATASHEET!$A$2:$FW$231,147,FALSE)="","",VLOOKUP(L3VA!$A187,DATASHEET!$A$2:$FW$231,147,FALSE))</f>
        <v/>
      </c>
      <c r="FE187" s="105" t="str">
        <f t="shared" si="180"/>
        <v/>
      </c>
      <c r="FF187" s="106" t="str">
        <f>IF(ISBLANK(DATASHEET!FA175),"",DATASHEET!FA175)</f>
        <v/>
      </c>
      <c r="FG187" s="107" t="str">
        <f>IF(ISBLANK(DATASHEET!FB175),"",DATASHEET!FB175)</f>
        <v/>
      </c>
    </row>
    <row r="188" spans="1:163" x14ac:dyDescent="0.25">
      <c r="A188" s="354">
        <f>DATASHEET!A176</f>
        <v>160065</v>
      </c>
      <c r="B188" s="42" t="str">
        <f>DATASHEET!B176</f>
        <v>RIAZ, Isaiah</v>
      </c>
      <c r="C188" s="109" t="str">
        <f>DATASHEET!C176</f>
        <v>12EW</v>
      </c>
      <c r="D188" s="110" t="str">
        <f>DATASHEET!D176</f>
        <v>M</v>
      </c>
      <c r="E188" s="110" t="str">
        <f>IFERROR(VLOOKUP(A188,'[5]Y12 Students'!$E$3:$I$271,5,FALSE),"")</f>
        <v>EXTERNAL</v>
      </c>
      <c r="F188" s="110" t="str">
        <f>DATASHEET!E176</f>
        <v>Y</v>
      </c>
      <c r="G188" s="110" t="str">
        <f>DATASHEET!F176</f>
        <v>Pakistani</v>
      </c>
      <c r="H188" s="110" t="str">
        <f>DATASHEET!G176</f>
        <v>N</v>
      </c>
      <c r="I188" s="110" t="str">
        <f>DATASHEET!H176</f>
        <v>N</v>
      </c>
      <c r="J188" s="111" t="str">
        <f>DATASHEET!J176</f>
        <v>6.25+ (B/A)</v>
      </c>
      <c r="K188" s="104" t="str">
        <f t="shared" si="129"/>
        <v/>
      </c>
      <c r="L188" s="104" t="str">
        <f t="shared" si="130"/>
        <v/>
      </c>
      <c r="M188" s="336" t="str">
        <f>IF(COUNT(L3VA!$N188,L3VA!$Z188,L3VA!$T188,L3VA!$AF188,L3VA!$AX188,L3VA!$AR188,L3VA!$BJ188,L3VA!$BD188,L3VA!$BP188,L3VA!#REF!,L3VA!$AL188,L3VA!$BV188,L3VA!$CH188,L3VA!$CZ188,L3VA!$CN188,L3VA!$DF188,L3VA!$CB188,L3VA!#REF!,L3VA!$DR188,L3VA!$DX188,L3VA!$ED188,L3VA!$EJ188,L3VA!$EP188,L3VA!$EV188,L3VA!$FB188,L3VA!$DL188)=0,"",AVERAGE(N188,Z188,T188,AF188,AL188,AX188,AR188,BJ188,BD188,BP188,BV188,CH188,CZ188,CN188,DF188,CB188,DR188,DX188,ED188,EJ188,EP188,EV188,FB188,DL188))</f>
        <v/>
      </c>
      <c r="N188" s="123" t="str">
        <f t="shared" si="133"/>
        <v/>
      </c>
      <c r="O188" s="124">
        <f>IFERROR(INDEX(DATASHEET!$A$1:$GG$231,MATCH(L3VA!$A188,DATASHEET!$A$1:$A$231,0),MATCH(L3VA!P$2,DATASHEET!$A$1:$GG$1,0)),"")</f>
        <v>0</v>
      </c>
      <c r="P188" s="105">
        <f>IF(VLOOKUP(L3VA!$A188,DATASHEET!$A$2:$EW$231,22,FALSE)="","",VLOOKUP(L3VA!$A188,DATASHEET!$A$2:$EW$231,22,FALSE))</f>
        <v>1</v>
      </c>
      <c r="Q188" s="105" t="str">
        <f t="shared" si="134"/>
        <v/>
      </c>
      <c r="R188" s="106" t="str">
        <f>IF(ISBLANK(DATASHEET!AF176),"",DATASHEET!AF176)</f>
        <v/>
      </c>
      <c r="S188" s="107" t="str">
        <f>IF(ISBLANK(DATASHEET!AG176),"",DATASHEET!AG176)</f>
        <v/>
      </c>
      <c r="T188" s="123" t="str">
        <f t="shared" si="135"/>
        <v/>
      </c>
      <c r="U188" s="124">
        <f>IFERROR(INDEX(DATASHEET!$A$1:$GG$231,MATCH(L3VA!$A188,DATASHEET!$A$1:$A$231,0),MATCH(L3VA!V$2,DATASHEET!$A$1:$GG$1,0)),"")</f>
        <v>0</v>
      </c>
      <c r="V188" s="105">
        <f>IF(VLOOKUP(L3VA!$A188,DATASHEET!$A$2:$EW$231,27,FALSE)="","",VLOOKUP(L3VA!$A188,DATASHEET!$A$2:$EW$231,27,FALSE))</f>
        <v>1</v>
      </c>
      <c r="W188" s="105" t="str">
        <f t="shared" si="136"/>
        <v/>
      </c>
      <c r="X188" s="106" t="str">
        <f>IF(ISBLANK(DATASHEET!AK176),"",DATASHEET!AK176)</f>
        <v>RAB</v>
      </c>
      <c r="Y188" s="107" t="str">
        <f>IF(ISBLANK(DATASHEET!AL176),"",DATASHEET!AL176)</f>
        <v>12B-BI-1</v>
      </c>
      <c r="Z188" s="123" t="str">
        <f t="shared" si="137"/>
        <v/>
      </c>
      <c r="AA188" s="124">
        <f>IFERROR(INDEX(DATASHEET!$A$1:$GG$231,MATCH(L3VA!$A188,DATASHEET!$A$1:$A$231,0),MATCH(L3VA!AB$2,DATASHEET!$A$1:$GG$1,0)),"")</f>
        <v>0</v>
      </c>
      <c r="AB188" s="105" t="str">
        <f>IF(VLOOKUP(L3VA!$A188,DATASHEET!$A$2:$EW$231,32,FALSE)="","",VLOOKUP(L3VA!$A188,DATASHEET!$A$2:$EW$231,32,FALSE))</f>
        <v/>
      </c>
      <c r="AC188" s="105" t="str">
        <f t="shared" si="138"/>
        <v/>
      </c>
      <c r="AD188" s="106" t="str">
        <f>IF(ISBLANK(DATASHEET!AP176),"",DATASHEET!AP176)</f>
        <v/>
      </c>
      <c r="AE188" s="107" t="str">
        <f>IF(ISBLANK(DATASHEET!AQ176),"",DATASHEET!AQ176)</f>
        <v/>
      </c>
      <c r="AF188" s="123" t="str">
        <f t="shared" si="139"/>
        <v/>
      </c>
      <c r="AG188" s="124">
        <f>IFERROR(INDEX(DATASHEET!$A$1:$GG$231,MATCH(L3VA!$A188,DATASHEET!$A$1:$A$231,0),MATCH(L3VA!AH$2,DATASHEET!$A$1:$GG$1,0)),"")</f>
        <v>0</v>
      </c>
      <c r="AH188" s="105" t="str">
        <f>IF(VLOOKUP(L3VA!$A188,DATASHEET!$A$2:$EW$231,37,FALSE)="","",VLOOKUP(L3VA!$A188,DATASHEET!$A$2:$EW$231,37,FALSE))</f>
        <v>RAB</v>
      </c>
      <c r="AI188" s="105" t="str">
        <f t="shared" si="140"/>
        <v/>
      </c>
      <c r="AJ188" s="106" t="str">
        <f>IF(ISBLANK(DATASHEET!AU176),"",DATASHEET!AU176)</f>
        <v>ES</v>
      </c>
      <c r="AK188" s="107" t="str">
        <f>IF(ISBLANK(DATASHEET!AV176),"",DATASHEET!AV176)</f>
        <v>12C-CH-2</v>
      </c>
      <c r="AL188" s="123" t="str">
        <f t="shared" si="141"/>
        <v/>
      </c>
      <c r="AM188" s="124">
        <f>IFERROR(INDEX(DATASHEET!$A$1:$GG$231,MATCH(L3VA!$A188,DATASHEET!$A$1:$A$231,0),MATCH(L3VA!AN$2,DATASHEET!$A$1:$GG$1,0)),"")</f>
        <v>0</v>
      </c>
      <c r="AN188" s="105" t="str">
        <f>IF(VLOOKUP(L3VA!$A188,DATASHEET!$A$2:$EW$231,42,FALSE)="","",VLOOKUP(L3VA!$A188,DATASHEET!$A$2:$EW$231,42,FALSE))</f>
        <v/>
      </c>
      <c r="AO188" s="105" t="str">
        <f t="shared" si="142"/>
        <v/>
      </c>
      <c r="AP188" s="106" t="str">
        <f>IF(ISBLANK(DATASHEET!AZ176),"",DATASHEET!AZ176)</f>
        <v/>
      </c>
      <c r="AQ188" s="107" t="str">
        <f>IF(ISBLANK(DATASHEET!BA176),"",DATASHEET!BA176)</f>
        <v/>
      </c>
      <c r="AR188" s="123" t="str">
        <f t="shared" si="143"/>
        <v/>
      </c>
      <c r="AS188" s="124">
        <f>IFERROR(INDEX(DATASHEET!$A$1:$GG$231,MATCH(L3VA!$A188,DATASHEET!$A$1:$A$231,0),MATCH(L3VA!AT$2,DATASHEET!$A$1:$GG$1,0)),"")</f>
        <v>0</v>
      </c>
      <c r="AT188" s="105" t="str">
        <f>IF(VLOOKUP(L3VA!$A188,DATASHEET!$A$2:$EW$231,47,FALSE)="","",VLOOKUP(L3VA!$A188,DATASHEET!$A$2:$EW$231,47,FALSE))</f>
        <v>ES</v>
      </c>
      <c r="AU188" s="105" t="str">
        <f t="shared" si="144"/>
        <v/>
      </c>
      <c r="AV188" s="106" t="str">
        <f>IF(ISBLANK(DATASHEET!BE176),"",DATASHEET!BE176)</f>
        <v/>
      </c>
      <c r="AW188" s="107" t="str">
        <f>IF(ISBLANK(DATASHEET!BF176),"",DATASHEET!BF176)</f>
        <v/>
      </c>
      <c r="AX188" s="123" t="str">
        <f t="shared" si="145"/>
        <v/>
      </c>
      <c r="AY188" s="124">
        <f>IFERROR(INDEX(DATASHEET!$A$1:$GG$231,MATCH(L3VA!$A188,DATASHEET!$A$1:$A$231,0),MATCH(L3VA!AZ$2,DATASHEET!$A$1:$GG$1,0)),"")</f>
        <v>0</v>
      </c>
      <c r="AZ188" s="105" t="str">
        <f>IF(VLOOKUP(L3VA!$A188,DATASHEET!$A$2:$EW$231,52,FALSE)="","",VLOOKUP(L3VA!$A188,DATASHEET!$A$2:$EW$231,52,FALSE))</f>
        <v/>
      </c>
      <c r="BA188" s="105" t="str">
        <f t="shared" si="146"/>
        <v/>
      </c>
      <c r="BB188" s="106" t="str">
        <f>IF(ISBLANK(DATASHEET!BJ176),"",DATASHEET!BJ176)</f>
        <v/>
      </c>
      <c r="BC188" s="107" t="str">
        <f>IF(ISBLANK(DATASHEET!BK176),"",DATASHEET!BK176)</f>
        <v/>
      </c>
      <c r="BD188" s="123" t="str">
        <f t="shared" si="147"/>
        <v/>
      </c>
      <c r="BE188" s="124">
        <f>IFERROR(INDEX(DATASHEET!$A$1:$GG$231,MATCH(L3VA!$A188,DATASHEET!$A$1:$A$231,0),MATCH(L3VA!BF$2,DATASHEET!$A$1:$GG$1,0)),"")</f>
        <v>0</v>
      </c>
      <c r="BF188" s="105" t="str">
        <f>IF(VLOOKUP(L3VA!$A188,DATASHEET!$A$2:$EW$231,57,FALSE)="","",VLOOKUP(L3VA!$A188,DATASHEET!$A$2:$EW$231,57,FALSE))</f>
        <v/>
      </c>
      <c r="BG188" s="105" t="str">
        <f t="shared" si="148"/>
        <v/>
      </c>
      <c r="BH188" s="106" t="str">
        <f>IF(ISBLANK(DATASHEET!BO176),"",DATASHEET!BO176)</f>
        <v/>
      </c>
      <c r="BI188" s="107" t="str">
        <f>IF(ISBLANK(DATASHEET!BP176),"",DATASHEET!BP176)</f>
        <v/>
      </c>
      <c r="BJ188" s="123" t="str">
        <f t="shared" si="149"/>
        <v/>
      </c>
      <c r="BK188" s="124">
        <f>IFERROR(INDEX(DATASHEET!$A$1:$GG$231,MATCH(L3VA!$A188,DATASHEET!$A$1:$A$231,0),MATCH(L3VA!BL$2,DATASHEET!$A$1:$GG$1,0)),"")</f>
        <v>0</v>
      </c>
      <c r="BL188" s="105" t="str">
        <f>IF(VLOOKUP(L3VA!$A188,DATASHEET!$A$2:$EW$231,62,FALSE)="","",VLOOKUP(L3VA!$A188,DATASHEET!$A$2:$EW$231,62,FALSE))</f>
        <v/>
      </c>
      <c r="BM188" s="105" t="str">
        <f t="shared" si="150"/>
        <v/>
      </c>
      <c r="BN188" s="106" t="str">
        <f>IF(ISBLANK(DATASHEET!BT176),"",DATASHEET!BT176)</f>
        <v/>
      </c>
      <c r="BO188" s="107" t="str">
        <f>IF(ISBLANK(DATASHEET!BU176),"",DATASHEET!BU176)</f>
        <v/>
      </c>
      <c r="BP188" s="123" t="str">
        <f t="shared" si="151"/>
        <v/>
      </c>
      <c r="BQ188" s="124">
        <f>IFERROR(INDEX(DATASHEET!$A$1:$GG$231,MATCH(L3VA!$A188,DATASHEET!$A$1:$A$231,0),MATCH(L3VA!BR$2,DATASHEET!$A$1:$GG$1,0)),"")</f>
        <v>0</v>
      </c>
      <c r="BR188" s="105" t="str">
        <f>IF(VLOOKUP(L3VA!$A188,DATASHEET!$A$2:$EW$231,67,FALSE)="","",VLOOKUP(L3VA!$A188,DATASHEET!$A$2:$EW$231,67,FALSE))</f>
        <v/>
      </c>
      <c r="BS188" s="105" t="str">
        <f t="shared" si="152"/>
        <v/>
      </c>
      <c r="BT188" s="106" t="str">
        <f>IF(ISBLANK(DATASHEET!BY176),"",DATASHEET!BY176)</f>
        <v/>
      </c>
      <c r="BU188" s="107" t="str">
        <f>IF(ISBLANK(DATASHEET!BZ176),"",DATASHEET!BZ176)</f>
        <v/>
      </c>
      <c r="BV188" s="123" t="str">
        <f t="shared" si="153"/>
        <v/>
      </c>
      <c r="BW188" s="124">
        <f>IFERROR(INDEX(DATASHEET!$A$1:$GG$231,MATCH(L3VA!$A188,DATASHEET!$A$1:$A$231,0),MATCH(L3VA!BX$2,DATASHEET!$A$1:$GG$1,0)),"")</f>
        <v>0</v>
      </c>
      <c r="BX188" s="105" t="str">
        <f>IF(VLOOKUP(L3VA!$A188,DATASHEET!$A$2:$EW$231,77,FALSE)="","",VLOOKUP(L3VA!$A188,DATASHEET!$A$2:$EW$231,77,FALSE))</f>
        <v/>
      </c>
      <c r="BY188" s="105" t="str">
        <f t="shared" si="154"/>
        <v/>
      </c>
      <c r="BZ188" s="106" t="str">
        <f>IF(ISBLANK(DATASHEET!CI176),"",DATASHEET!CI176)</f>
        <v/>
      </c>
      <c r="CA188" s="107" t="str">
        <f>IF(ISBLANK(DATASHEET!CJ176),"",DATASHEET!CJ176)</f>
        <v/>
      </c>
      <c r="CB188" s="123" t="str">
        <f t="shared" si="155"/>
        <v/>
      </c>
      <c r="CC188" s="124">
        <f>IFERROR(INDEX(DATASHEET!$A$1:$GG$231,MATCH(L3VA!$A188,DATASHEET!$A$1:$A$231,0),MATCH(L3VA!CD$2,DATASHEET!$A$1:$GG$1,0)),"")</f>
        <v>0</v>
      </c>
      <c r="CD188" s="105" t="str">
        <f>IF(VLOOKUP(L3VA!$A188,DATASHEET!$A$2:$EW$231,82,FALSE)="","",VLOOKUP(L3VA!$A188,DATASHEET!$A$2:$EW$231,82,FALSE))</f>
        <v>BH</v>
      </c>
      <c r="CE188" s="105" t="str">
        <f t="shared" si="156"/>
        <v/>
      </c>
      <c r="CF188" s="106" t="str">
        <f>IF(ISBLANK(DATASHEET!CN176),"",DATASHEET!CN176)</f>
        <v/>
      </c>
      <c r="CG188" s="107" t="str">
        <f>IF(ISBLANK(DATASHEET!CO176),"",DATASHEET!CO176)</f>
        <v/>
      </c>
      <c r="CH188" s="123" t="str">
        <f t="shared" si="157"/>
        <v/>
      </c>
      <c r="CI188" s="124">
        <f>IFERROR(INDEX(DATASHEET!$A$1:$GG$231,MATCH(L3VA!$A188,DATASHEET!$A$1:$A$231,0),MATCH(L3VA!CJ$2,DATASHEET!$A$1:$GG$1,0)),"")</f>
        <v>0</v>
      </c>
      <c r="CJ188" s="105" t="str">
        <f>IF(VLOOKUP(L3VA!$A188,DATASHEET!$A$2:$EW$231,87,FALSE)="","",VLOOKUP(L3VA!$A188,DATASHEET!$A$2:$EW$231,87,FALSE))</f>
        <v/>
      </c>
      <c r="CK188" s="105" t="str">
        <f t="shared" si="131"/>
        <v/>
      </c>
      <c r="CL188" s="106" t="str">
        <f>IF(ISBLANK(DATASHEET!CS176),"",DATASHEET!CS176)</f>
        <v/>
      </c>
      <c r="CM188" s="107" t="str">
        <f>IF(ISBLANK(DATASHEET!CT176),"",DATASHEET!CT176)</f>
        <v/>
      </c>
      <c r="CN188" s="123" t="str">
        <f t="shared" si="158"/>
        <v/>
      </c>
      <c r="CO188" s="124">
        <f>IFERROR(INDEX(DATASHEET!$A$1:$GG$231,MATCH(L3VA!$A188,DATASHEET!$A$1:$A$231,0),MATCH(L3VA!CP$2,DATASHEET!$A$1:$GG$1,0)),"")</f>
        <v>0</v>
      </c>
      <c r="CP188" s="105" t="str">
        <f>IF(VLOOKUP(L3VA!$A188,DATASHEET!$A$2:$EW$231,92,FALSE)="","",VLOOKUP(L3VA!$A188,DATASHEET!$A$2:$EW$231,92,FALSE))</f>
        <v/>
      </c>
      <c r="CQ188" s="105" t="str">
        <f t="shared" si="159"/>
        <v/>
      </c>
      <c r="CR188" s="106" t="str">
        <f>IF(ISBLANK(DATASHEET!CX176),"",DATASHEET!CX176)</f>
        <v/>
      </c>
      <c r="CS188" s="107" t="str">
        <f>IF(ISBLANK(DATASHEET!CY176),"",DATASHEET!CY176)</f>
        <v/>
      </c>
      <c r="CT188" s="123" t="str">
        <f t="shared" si="160"/>
        <v/>
      </c>
      <c r="CU188" s="124">
        <f>IFERROR(INDEX(DATASHEET!$A$1:$GG$231,MATCH(L3VA!$A188,DATASHEET!$A$1:$A$231,0),MATCH(L3VA!CV$2,DATASHEET!$A$1:$GG$1,0)),"")</f>
        <v>0</v>
      </c>
      <c r="CV188" s="105" t="str">
        <f>IF(VLOOKUP(L3VA!$A188,DATASHEET!$A$2:$EW$231,107,FALSE)="","",VLOOKUP(L3VA!$A188,DATASHEET!$A$2:$EW$231,107,FALSE))</f>
        <v/>
      </c>
      <c r="CW188" s="105" t="str">
        <f t="shared" si="161"/>
        <v/>
      </c>
      <c r="CX188" s="106" t="str">
        <f>IF(ISBLANK(DATASHEET!DC176),"",DATASHEET!DC176)</f>
        <v/>
      </c>
      <c r="CY188" s="107" t="str">
        <f>IF(ISBLANK(DATASHEET!DD176),"",DATASHEET!DD176)</f>
        <v/>
      </c>
      <c r="CZ188" s="123" t="str">
        <f t="shared" si="162"/>
        <v/>
      </c>
      <c r="DA188" s="124">
        <f>IFERROR(INDEX(DATASHEET!$A$1:$GG$231,MATCH(L3VA!$A188,DATASHEET!$A$1:$A$231,0),MATCH(L3VA!DB$2,DATASHEET!$A$1:$GG$1,0)),"")</f>
        <v>0</v>
      </c>
      <c r="DB188" s="105" t="str">
        <f>IF(VLOOKUP(L3VA!$A188,DATASHEET!$A$2:$EW$231,97,FALSE)="","",VLOOKUP(L3VA!$A188,DATASHEET!$A$2:$EW$231,97,FALSE))</f>
        <v/>
      </c>
      <c r="DC188" s="105" t="str">
        <f t="shared" si="163"/>
        <v/>
      </c>
      <c r="DD188" s="106" t="str">
        <f>IF(ISBLANK(DATASHEET!DH176),"",DATASHEET!DH176)</f>
        <v/>
      </c>
      <c r="DE188" s="107" t="str">
        <f>IF(ISBLANK(DATASHEET!DI176),"",DATASHEET!DI176)</f>
        <v/>
      </c>
      <c r="DF188" s="123" t="str">
        <f t="shared" si="164"/>
        <v/>
      </c>
      <c r="DG188" s="124">
        <f>IFERROR(INDEX(DATASHEET!$A$1:$GG$231,MATCH(L3VA!$A188,DATASHEET!$A$1:$A$231,0),MATCH(L3VA!DH$2,DATASHEET!$A$1:$GG$1,0)),"")</f>
        <v>0</v>
      </c>
      <c r="DH188" s="105" t="str">
        <f>IF(VLOOKUP(L3VA!$A188,DATASHEET!$A$2:$EW$231,102,FALSE)="","",VLOOKUP(L3VA!$A188,DATASHEET!$A$2:$EW$231,102,FALSE))</f>
        <v/>
      </c>
      <c r="DI188" s="105" t="str">
        <f t="shared" si="165"/>
        <v/>
      </c>
      <c r="DJ188" s="106" t="str">
        <f>IF(ISBLANK(DATASHEET!DM176),"",DATASHEET!DM176)</f>
        <v/>
      </c>
      <c r="DK188" s="107" t="str">
        <f>IF(ISBLANK(DATASHEET!DN176),"",DATASHEET!DN176)</f>
        <v/>
      </c>
      <c r="DL188" s="123" t="str">
        <f t="shared" si="166"/>
        <v/>
      </c>
      <c r="DM188" s="124">
        <f>IFERROR(INDEX(DATASHEET!$A$1:$GG$231,MATCH(L3VA!$A188,DATASHEET!$A$1:$A$231,0),MATCH(L3VA!DN$2,DATASHEET!$A$1:$GG$1,0)),"")</f>
        <v>0</v>
      </c>
      <c r="DN188" s="105" t="str">
        <f>IF(VLOOKUP(L3VA!$A188,DATASHEET!$A$2:$FW$231,112,FALSE)="","",VLOOKUP(L3VA!$A188,DATASHEET!$A$2:$FW$231,112,FALSE))</f>
        <v/>
      </c>
      <c r="DO188" s="105" t="str">
        <f t="shared" si="132"/>
        <v/>
      </c>
      <c r="DP188" s="106" t="str">
        <f>IF(ISBLANK(DATASHEET!DR176),"",DATASHEET!DR176)</f>
        <v/>
      </c>
      <c r="DQ188" s="107" t="str">
        <f>IF(ISBLANK(DATASHEET!DS176),"",DATASHEET!DS176)</f>
        <v/>
      </c>
      <c r="DR188" s="123" t="str">
        <f t="shared" si="167"/>
        <v/>
      </c>
      <c r="DS188" s="124">
        <f>IFERROR(INDEX(DATASHEET!$A$1:$GG$231,MATCH(L3VA!$A188,DATASHEET!$A$1:$A$231,0),MATCH(L3VA!DT$2,DATASHEET!$A$1:$GG$1,0)),"")</f>
        <v>0</v>
      </c>
      <c r="DT188" s="105" t="str">
        <f>IF(VLOOKUP(L3VA!$A188,DATASHEET!$A$2:$EW$231,117,FALSE)="","",VLOOKUP(L3VA!$A188,DATASHEET!$A$2:$EW$231,117,FALSE))</f>
        <v/>
      </c>
      <c r="DU188" s="105" t="str">
        <f t="shared" si="168"/>
        <v/>
      </c>
      <c r="DV188" s="106" t="str">
        <f>IF(ISBLANK(DATASHEET!DW176),"",DATASHEET!DW176)</f>
        <v/>
      </c>
      <c r="DW188" s="107" t="str">
        <f>IF(ISBLANK(DATASHEET!DX176),"",DATASHEET!DX176)</f>
        <v/>
      </c>
      <c r="DX188" s="123" t="str">
        <f t="shared" si="169"/>
        <v/>
      </c>
      <c r="DY188" s="124" t="str">
        <f>IFERROR(INDEX(DATASHEET!$A$1:$GG$231,MATCH(L3VA!$A188,DATASHEET!$A$1:$A$231,0),MATCH(L3VA!DZ$2,DATASHEET!$A$1:$GG$1,0)),"")</f>
        <v/>
      </c>
      <c r="DZ188" s="105" t="str">
        <f>IF(VLOOKUP(L3VA!$A188,DATASHEET!$A$2:$EW$231,122,FALSE)="","",VLOOKUP(L3VA!$A188,DATASHEET!$A$2:$EW$231,122,FALSE))</f>
        <v/>
      </c>
      <c r="EA188" s="105" t="str">
        <f t="shared" si="170"/>
        <v/>
      </c>
      <c r="EB188" s="106" t="str">
        <f>IF(ISBLANK(DATASHEET!EB176),"",DATASHEET!EB176)</f>
        <v/>
      </c>
      <c r="EC188" s="107" t="str">
        <f>IF(ISBLANK(DATASHEET!EC176),"",DATASHEET!EC176)</f>
        <v/>
      </c>
      <c r="ED188" s="123" t="str">
        <f t="shared" si="171"/>
        <v/>
      </c>
      <c r="EE188" s="124">
        <f>IFERROR(INDEX(DATASHEET!$A$1:$GG$231,MATCH(L3VA!$A188,DATASHEET!$A$1:$A$231,0),MATCH(L3VA!EF$2,DATASHEET!$A$1:$GG$1,0)),"")</f>
        <v>0</v>
      </c>
      <c r="EF188" s="105" t="str">
        <f>IF(VLOOKUP(L3VA!$A188,DATASHEET!$A$2:$EW$231,127,FALSE)="","",VLOOKUP(L3VA!$A188,DATASHEET!$A$2:$EW$231,127,FALSE))</f>
        <v/>
      </c>
      <c r="EG188" s="105" t="str">
        <f t="shared" si="172"/>
        <v/>
      </c>
      <c r="EH188" s="106" t="str">
        <f>IF(ISBLANK(DATASHEET!EG176),"",DATASHEET!EG176)</f>
        <v/>
      </c>
      <c r="EI188" s="107" t="str">
        <f>IF(ISBLANK(DATASHEET!EH176),"",DATASHEET!EH176)</f>
        <v/>
      </c>
      <c r="EJ188" s="123" t="str">
        <f t="shared" si="173"/>
        <v/>
      </c>
      <c r="EK188" s="124">
        <f>IFERROR(INDEX(DATASHEET!$A$1:$GG$231,MATCH(L3VA!$A188,DATASHEET!$A$1:$A$231,0),MATCH(L3VA!EL$2,DATASHEET!$A$1:$GG$1,0)),"")</f>
        <v>0</v>
      </c>
      <c r="EL188" s="105" t="str">
        <f>IF(VLOOKUP(L3VA!$A188,DATASHEET!$A$2:$EW$231,132,FALSE)="","",VLOOKUP(L3VA!$A188,DATASHEET!$A$2:$EW$231,132,FALSE))</f>
        <v/>
      </c>
      <c r="EM188" s="105" t="str">
        <f t="shared" si="174"/>
        <v/>
      </c>
      <c r="EN188" s="106" t="str">
        <f>IF(ISBLANK(DATASHEET!EL176),"",DATASHEET!EL176)</f>
        <v/>
      </c>
      <c r="EO188" s="107" t="str">
        <f>IF(ISBLANK(DATASHEET!EM176),"",DATASHEET!EM176)</f>
        <v/>
      </c>
      <c r="EP188" s="123" t="str">
        <f t="shared" si="175"/>
        <v/>
      </c>
      <c r="EQ188" s="124">
        <f>IFERROR(INDEX(DATASHEET!$A$1:$GG$231,MATCH(L3VA!$A188,DATASHEET!$A$1:$A$231,0),MATCH(L3VA!ER$2,DATASHEET!$A$1:$GG$1,0)),"")</f>
        <v>0</v>
      </c>
      <c r="ER188" s="105" t="str">
        <f>IF(VLOOKUP(L3VA!$A188,DATASHEET!$A$2:$EW$231,137,FALSE)="","",VLOOKUP(L3VA!$A188,DATASHEET!$A$2:$EW$231,137,FALSE))</f>
        <v/>
      </c>
      <c r="ES188" s="105" t="str">
        <f t="shared" si="176"/>
        <v/>
      </c>
      <c r="ET188" s="106" t="str">
        <f>IF(ISBLANK(DATASHEET!EQ176),"",DATASHEET!EQ176)</f>
        <v/>
      </c>
      <c r="EU188" s="107" t="str">
        <f>IF(ISBLANK(DATASHEET!ER176),"",DATASHEET!ER176)</f>
        <v/>
      </c>
      <c r="EV188" s="123" t="str">
        <f t="shared" si="177"/>
        <v/>
      </c>
      <c r="EW188" s="124">
        <f>IFERROR(INDEX(DATASHEET!$A$1:$GG$231,MATCH(L3VA!$A188,DATASHEET!$A$1:$A$231,0),MATCH(L3VA!EX$2,DATASHEET!$A$1:$GG$1,0)),"")</f>
        <v>0</v>
      </c>
      <c r="EX188" s="105" t="str">
        <f>IF(VLOOKUP(L3VA!$A188,DATASHEET!$A$2:$EW$231,142,FALSE)="","",VLOOKUP(L3VA!$A188,DATASHEET!$A$2:$EW$231,142,FALSE))</f>
        <v/>
      </c>
      <c r="EY188" s="105" t="str">
        <f t="shared" si="178"/>
        <v/>
      </c>
      <c r="EZ188" s="106" t="str">
        <f>IF(ISBLANK(DATASHEET!EV176),"",DATASHEET!EV176)</f>
        <v/>
      </c>
      <c r="FA188" s="107" t="str">
        <f>IF(ISBLANK(DATASHEET!EW176),"",DATASHEET!EW176)</f>
        <v/>
      </c>
      <c r="FB188" s="123" t="str">
        <f t="shared" si="179"/>
        <v/>
      </c>
      <c r="FC188" s="124">
        <f>IFERROR(INDEX(DATASHEET!$A$1:$GG$231,MATCH(L3VA!$A188,DATASHEET!$A$1:$A$231,0),MATCH(L3VA!FD$2,DATASHEET!$A$1:$GG$1,0)),"")</f>
        <v>0</v>
      </c>
      <c r="FD188" s="105" t="str">
        <f>IF(VLOOKUP(L3VA!$A188,DATASHEET!$A$2:$FW$231,147,FALSE)="","",VLOOKUP(L3VA!$A188,DATASHEET!$A$2:$FW$231,147,FALSE))</f>
        <v/>
      </c>
      <c r="FE188" s="105" t="str">
        <f t="shared" si="180"/>
        <v/>
      </c>
      <c r="FF188" s="106" t="str">
        <f>IF(ISBLANK(DATASHEET!FA176),"",DATASHEET!FA176)</f>
        <v/>
      </c>
      <c r="FG188" s="107" t="str">
        <f>IF(ISBLANK(DATASHEET!FB176),"",DATASHEET!FB176)</f>
        <v/>
      </c>
    </row>
    <row r="189" spans="1:163" x14ac:dyDescent="0.25">
      <c r="A189" s="354">
        <f>DATASHEET!A177</f>
        <v>160070</v>
      </c>
      <c r="B189" s="42" t="str">
        <f>DATASHEET!B177</f>
        <v>RIAZ, Zain</v>
      </c>
      <c r="C189" s="109" t="str">
        <f>DATASHEET!C177</f>
        <v>12CSN</v>
      </c>
      <c r="D189" s="110" t="str">
        <f>DATASHEET!D177</f>
        <v>M</v>
      </c>
      <c r="E189" s="110" t="str">
        <f>IFERROR(VLOOKUP(A189,'[5]Y12 Students'!$E$3:$I$271,5,FALSE),"")</f>
        <v>EXTERNAL</v>
      </c>
      <c r="F189" s="110" t="str">
        <f>DATASHEET!E177</f>
        <v>N</v>
      </c>
      <c r="G189" s="110" t="str">
        <f>DATASHEET!F177</f>
        <v>Pakistani</v>
      </c>
      <c r="H189" s="110" t="str">
        <f>DATASHEET!G177</f>
        <v>N</v>
      </c>
      <c r="I189" s="110" t="str">
        <f>DATASHEET!H177</f>
        <v>N</v>
      </c>
      <c r="J189" s="111" t="str">
        <f>DATASHEET!J177</f>
        <v>6.25+ (B/A)</v>
      </c>
      <c r="K189" s="104" t="str">
        <f t="shared" si="129"/>
        <v/>
      </c>
      <c r="L189" s="104" t="str">
        <f t="shared" si="130"/>
        <v/>
      </c>
      <c r="M189" s="336" t="str">
        <f>IF(COUNT(L3VA!$N189,L3VA!$Z189,L3VA!$T189,L3VA!$AF189,L3VA!$AX189,L3VA!$AR189,L3VA!$BJ189,L3VA!$BD189,L3VA!$BP189,L3VA!#REF!,L3VA!$AL189,L3VA!$BV189,L3VA!$CH189,L3VA!$CZ189,L3VA!$CN189,L3VA!$DF189,L3VA!$CB189,L3VA!#REF!,L3VA!$DR189,L3VA!$DX189,L3VA!$ED189,L3VA!$EJ189,L3VA!$EP189,L3VA!$EV189,L3VA!$FB189,L3VA!$DL189)=0,"",AVERAGE(N189,Z189,T189,AF189,AL189,AX189,AR189,BJ189,BD189,BP189,BV189,CH189,CZ189,CN189,DF189,CB189,DR189,DX189,ED189,EJ189,EP189,EV189,FB189,DL189))</f>
        <v/>
      </c>
      <c r="N189" s="123" t="str">
        <f t="shared" si="133"/>
        <v/>
      </c>
      <c r="O189" s="124">
        <f>IFERROR(INDEX(DATASHEET!$A$1:$GG$231,MATCH(L3VA!$A189,DATASHEET!$A$1:$A$231,0),MATCH(L3VA!P$2,DATASHEET!$A$1:$GG$1,0)),"")</f>
        <v>0</v>
      </c>
      <c r="P189" s="105">
        <f>IF(VLOOKUP(L3VA!$A189,DATASHEET!$A$2:$EW$231,22,FALSE)="","",VLOOKUP(L3VA!$A189,DATASHEET!$A$2:$EW$231,22,FALSE))</f>
        <v>0</v>
      </c>
      <c r="Q189" s="105" t="str">
        <f t="shared" si="134"/>
        <v/>
      </c>
      <c r="R189" s="106" t="str">
        <f>IF(ISBLANK(DATASHEET!AF177),"",DATASHEET!AF177)</f>
        <v/>
      </c>
      <c r="S189" s="107" t="str">
        <f>IF(ISBLANK(DATASHEET!AG177),"",DATASHEET!AG177)</f>
        <v/>
      </c>
      <c r="T189" s="123" t="str">
        <f t="shared" si="135"/>
        <v/>
      </c>
      <c r="U189" s="124">
        <f>IFERROR(INDEX(DATASHEET!$A$1:$GG$231,MATCH(L3VA!$A189,DATASHEET!$A$1:$A$231,0),MATCH(L3VA!V$2,DATASHEET!$A$1:$GG$1,0)),"")</f>
        <v>0</v>
      </c>
      <c r="V189" s="105">
        <f>IF(VLOOKUP(L3VA!$A189,DATASHEET!$A$2:$EW$231,27,FALSE)="","",VLOOKUP(L3VA!$A189,DATASHEET!$A$2:$EW$231,27,FALSE))</f>
        <v>0</v>
      </c>
      <c r="W189" s="105" t="str">
        <f t="shared" si="136"/>
        <v/>
      </c>
      <c r="X189" s="106" t="str">
        <f>IF(ISBLANK(DATASHEET!AK177),"",DATASHEET!AK177)</f>
        <v>MM</v>
      </c>
      <c r="Y189" s="107" t="str">
        <f>IF(ISBLANK(DATASHEET!AL177),"",DATASHEET!AL177)</f>
        <v>12C-BI-10</v>
      </c>
      <c r="Z189" s="123" t="str">
        <f t="shared" si="137"/>
        <v/>
      </c>
      <c r="AA189" s="124">
        <f>IFERROR(INDEX(DATASHEET!$A$1:$GG$231,MATCH(L3VA!$A189,DATASHEET!$A$1:$A$231,0),MATCH(L3VA!AB$2,DATASHEET!$A$1:$GG$1,0)),"")</f>
        <v>0</v>
      </c>
      <c r="AB189" s="105" t="str">
        <f>IF(VLOOKUP(L3VA!$A189,DATASHEET!$A$2:$EW$231,32,FALSE)="","",VLOOKUP(L3VA!$A189,DATASHEET!$A$2:$EW$231,32,FALSE))</f>
        <v/>
      </c>
      <c r="AC189" s="105" t="str">
        <f t="shared" si="138"/>
        <v/>
      </c>
      <c r="AD189" s="106" t="str">
        <f>IF(ISBLANK(DATASHEET!AP177),"",DATASHEET!AP177)</f>
        <v/>
      </c>
      <c r="AE189" s="107" t="str">
        <f>IF(ISBLANK(DATASHEET!AQ177),"",DATASHEET!AQ177)</f>
        <v/>
      </c>
      <c r="AF189" s="123" t="str">
        <f t="shared" si="139"/>
        <v/>
      </c>
      <c r="AG189" s="124">
        <f>IFERROR(INDEX(DATASHEET!$A$1:$GG$231,MATCH(L3VA!$A189,DATASHEET!$A$1:$A$231,0),MATCH(L3VA!AH$2,DATASHEET!$A$1:$GG$1,0)),"")</f>
        <v>0</v>
      </c>
      <c r="AH189" s="105" t="str">
        <f>IF(VLOOKUP(L3VA!$A189,DATASHEET!$A$2:$EW$231,37,FALSE)="","",VLOOKUP(L3VA!$A189,DATASHEET!$A$2:$EW$231,37,FALSE))</f>
        <v>MM</v>
      </c>
      <c r="AI189" s="105" t="str">
        <f t="shared" si="140"/>
        <v/>
      </c>
      <c r="AJ189" s="106" t="str">
        <f>IF(ISBLANK(DATASHEET!AU177),"",DATASHEET!AU177)</f>
        <v>KR</v>
      </c>
      <c r="AK189" s="107" t="str">
        <f>IF(ISBLANK(DATASHEET!AV177),"",DATASHEET!AV177)</f>
        <v>12E-CH-1</v>
      </c>
      <c r="AL189" s="123" t="str">
        <f t="shared" si="141"/>
        <v/>
      </c>
      <c r="AM189" s="124">
        <f>IFERROR(INDEX(DATASHEET!$A$1:$GG$231,MATCH(L3VA!$A189,DATASHEET!$A$1:$A$231,0),MATCH(L3VA!AN$2,DATASHEET!$A$1:$GG$1,0)),"")</f>
        <v>0</v>
      </c>
      <c r="AN189" s="105" t="str">
        <f>IF(VLOOKUP(L3VA!$A189,DATASHEET!$A$2:$EW$231,42,FALSE)="","",VLOOKUP(L3VA!$A189,DATASHEET!$A$2:$EW$231,42,FALSE))</f>
        <v/>
      </c>
      <c r="AO189" s="105" t="str">
        <f t="shared" si="142"/>
        <v/>
      </c>
      <c r="AP189" s="106" t="str">
        <f>IF(ISBLANK(DATASHEET!AZ177),"",DATASHEET!AZ177)</f>
        <v/>
      </c>
      <c r="AQ189" s="107" t="str">
        <f>IF(ISBLANK(DATASHEET!BA177),"",DATASHEET!BA177)</f>
        <v/>
      </c>
      <c r="AR189" s="123" t="str">
        <f t="shared" si="143"/>
        <v/>
      </c>
      <c r="AS189" s="124">
        <f>IFERROR(INDEX(DATASHEET!$A$1:$GG$231,MATCH(L3VA!$A189,DATASHEET!$A$1:$A$231,0),MATCH(L3VA!AT$2,DATASHEET!$A$1:$GG$1,0)),"")</f>
        <v>0</v>
      </c>
      <c r="AT189" s="105" t="str">
        <f>IF(VLOOKUP(L3VA!$A189,DATASHEET!$A$2:$EW$231,47,FALSE)="","",VLOOKUP(L3VA!$A189,DATASHEET!$A$2:$EW$231,47,FALSE))</f>
        <v>KR</v>
      </c>
      <c r="AU189" s="105" t="str">
        <f t="shared" si="144"/>
        <v/>
      </c>
      <c r="AV189" s="106" t="str">
        <f>IF(ISBLANK(DATASHEET!BE177),"",DATASHEET!BE177)</f>
        <v/>
      </c>
      <c r="AW189" s="107" t="str">
        <f>IF(ISBLANK(DATASHEET!BF177),"",DATASHEET!BF177)</f>
        <v/>
      </c>
      <c r="AX189" s="123" t="str">
        <f t="shared" si="145"/>
        <v/>
      </c>
      <c r="AY189" s="124">
        <f>IFERROR(INDEX(DATASHEET!$A$1:$GG$231,MATCH(L3VA!$A189,DATASHEET!$A$1:$A$231,0),MATCH(L3VA!AZ$2,DATASHEET!$A$1:$GG$1,0)),"")</f>
        <v>0</v>
      </c>
      <c r="AZ189" s="105" t="str">
        <f>IF(VLOOKUP(L3VA!$A189,DATASHEET!$A$2:$EW$231,52,FALSE)="","",VLOOKUP(L3VA!$A189,DATASHEET!$A$2:$EW$231,52,FALSE))</f>
        <v/>
      </c>
      <c r="BA189" s="105" t="str">
        <f t="shared" si="146"/>
        <v/>
      </c>
      <c r="BB189" s="106" t="str">
        <f>IF(ISBLANK(DATASHEET!BJ177),"",DATASHEET!BJ177)</f>
        <v/>
      </c>
      <c r="BC189" s="107" t="str">
        <f>IF(ISBLANK(DATASHEET!BK177),"",DATASHEET!BK177)</f>
        <v/>
      </c>
      <c r="BD189" s="123" t="str">
        <f t="shared" si="147"/>
        <v/>
      </c>
      <c r="BE189" s="124">
        <f>IFERROR(INDEX(DATASHEET!$A$1:$GG$231,MATCH(L3VA!$A189,DATASHEET!$A$1:$A$231,0),MATCH(L3VA!BF$2,DATASHEET!$A$1:$GG$1,0)),"")</f>
        <v>0</v>
      </c>
      <c r="BF189" s="105" t="str">
        <f>IF(VLOOKUP(L3VA!$A189,DATASHEET!$A$2:$EW$231,57,FALSE)="","",VLOOKUP(L3VA!$A189,DATASHEET!$A$2:$EW$231,57,FALSE))</f>
        <v/>
      </c>
      <c r="BG189" s="105" t="str">
        <f t="shared" si="148"/>
        <v/>
      </c>
      <c r="BH189" s="106" t="str">
        <f>IF(ISBLANK(DATASHEET!BO177),"",DATASHEET!BO177)</f>
        <v/>
      </c>
      <c r="BI189" s="107" t="str">
        <f>IF(ISBLANK(DATASHEET!BP177),"",DATASHEET!BP177)</f>
        <v/>
      </c>
      <c r="BJ189" s="123" t="str">
        <f t="shared" si="149"/>
        <v/>
      </c>
      <c r="BK189" s="124">
        <f>IFERROR(INDEX(DATASHEET!$A$1:$GG$231,MATCH(L3VA!$A189,DATASHEET!$A$1:$A$231,0),MATCH(L3VA!BL$2,DATASHEET!$A$1:$GG$1,0)),"")</f>
        <v>0</v>
      </c>
      <c r="BL189" s="105" t="str">
        <f>IF(VLOOKUP(L3VA!$A189,DATASHEET!$A$2:$EW$231,62,FALSE)="","",VLOOKUP(L3VA!$A189,DATASHEET!$A$2:$EW$231,62,FALSE))</f>
        <v/>
      </c>
      <c r="BM189" s="105" t="str">
        <f t="shared" si="150"/>
        <v/>
      </c>
      <c r="BN189" s="106" t="str">
        <f>IF(ISBLANK(DATASHEET!BT177),"",DATASHEET!BT177)</f>
        <v/>
      </c>
      <c r="BO189" s="107" t="str">
        <f>IF(ISBLANK(DATASHEET!BU177),"",DATASHEET!BU177)</f>
        <v/>
      </c>
      <c r="BP189" s="123" t="str">
        <f t="shared" si="151"/>
        <v/>
      </c>
      <c r="BQ189" s="124">
        <f>IFERROR(INDEX(DATASHEET!$A$1:$GG$231,MATCH(L3VA!$A189,DATASHEET!$A$1:$A$231,0),MATCH(L3VA!BR$2,DATASHEET!$A$1:$GG$1,0)),"")</f>
        <v>0</v>
      </c>
      <c r="BR189" s="105" t="str">
        <f>IF(VLOOKUP(L3VA!$A189,DATASHEET!$A$2:$EW$231,67,FALSE)="","",VLOOKUP(L3VA!$A189,DATASHEET!$A$2:$EW$231,67,FALSE))</f>
        <v/>
      </c>
      <c r="BS189" s="105" t="str">
        <f t="shared" si="152"/>
        <v/>
      </c>
      <c r="BT189" s="106" t="str">
        <f>IF(ISBLANK(DATASHEET!BY177),"",DATASHEET!BY177)</f>
        <v/>
      </c>
      <c r="BU189" s="107" t="str">
        <f>IF(ISBLANK(DATASHEET!BZ177),"",DATASHEET!BZ177)</f>
        <v/>
      </c>
      <c r="BV189" s="123" t="str">
        <f t="shared" si="153"/>
        <v/>
      </c>
      <c r="BW189" s="124">
        <f>IFERROR(INDEX(DATASHEET!$A$1:$GG$231,MATCH(L3VA!$A189,DATASHEET!$A$1:$A$231,0),MATCH(L3VA!BX$2,DATASHEET!$A$1:$GG$1,0)),"")</f>
        <v>0</v>
      </c>
      <c r="BX189" s="105" t="str">
        <f>IF(VLOOKUP(L3VA!$A189,DATASHEET!$A$2:$EW$231,77,FALSE)="","",VLOOKUP(L3VA!$A189,DATASHEET!$A$2:$EW$231,77,FALSE))</f>
        <v/>
      </c>
      <c r="BY189" s="105" t="str">
        <f t="shared" si="154"/>
        <v/>
      </c>
      <c r="BZ189" s="106" t="str">
        <f>IF(ISBLANK(DATASHEET!CI177),"",DATASHEET!CI177)</f>
        <v/>
      </c>
      <c r="CA189" s="107" t="str">
        <f>IF(ISBLANK(DATASHEET!CJ177),"",DATASHEET!CJ177)</f>
        <v/>
      </c>
      <c r="CB189" s="123" t="str">
        <f t="shared" si="155"/>
        <v/>
      </c>
      <c r="CC189" s="124">
        <f>IFERROR(INDEX(DATASHEET!$A$1:$GG$231,MATCH(L3VA!$A189,DATASHEET!$A$1:$A$231,0),MATCH(L3VA!CD$2,DATASHEET!$A$1:$GG$1,0)),"")</f>
        <v>0</v>
      </c>
      <c r="CD189" s="105" t="str">
        <f>IF(VLOOKUP(L3VA!$A189,DATASHEET!$A$2:$EW$231,82,FALSE)="","",VLOOKUP(L3VA!$A189,DATASHEET!$A$2:$EW$231,82,FALSE))</f>
        <v>CSN</v>
      </c>
      <c r="CE189" s="105" t="str">
        <f t="shared" si="156"/>
        <v/>
      </c>
      <c r="CF189" s="106" t="str">
        <f>IF(ISBLANK(DATASHEET!CN177),"",DATASHEET!CN177)</f>
        <v/>
      </c>
      <c r="CG189" s="107" t="str">
        <f>IF(ISBLANK(DATASHEET!CO177),"",DATASHEET!CO177)</f>
        <v/>
      </c>
      <c r="CH189" s="123" t="str">
        <f t="shared" si="157"/>
        <v/>
      </c>
      <c r="CI189" s="124">
        <f>IFERROR(INDEX(DATASHEET!$A$1:$GG$231,MATCH(L3VA!$A189,DATASHEET!$A$1:$A$231,0),MATCH(L3VA!CJ$2,DATASHEET!$A$1:$GG$1,0)),"")</f>
        <v>0</v>
      </c>
      <c r="CJ189" s="105" t="str">
        <f>IF(VLOOKUP(L3VA!$A189,DATASHEET!$A$2:$EW$231,87,FALSE)="","",VLOOKUP(L3VA!$A189,DATASHEET!$A$2:$EW$231,87,FALSE))</f>
        <v/>
      </c>
      <c r="CK189" s="105" t="str">
        <f t="shared" si="131"/>
        <v/>
      </c>
      <c r="CL189" s="106" t="str">
        <f>IF(ISBLANK(DATASHEET!CS177),"",DATASHEET!CS177)</f>
        <v/>
      </c>
      <c r="CM189" s="107" t="str">
        <f>IF(ISBLANK(DATASHEET!CT177),"",DATASHEET!CT177)</f>
        <v/>
      </c>
      <c r="CN189" s="123" t="str">
        <f t="shared" si="158"/>
        <v/>
      </c>
      <c r="CO189" s="124">
        <f>IFERROR(INDEX(DATASHEET!$A$1:$GG$231,MATCH(L3VA!$A189,DATASHEET!$A$1:$A$231,0),MATCH(L3VA!CP$2,DATASHEET!$A$1:$GG$1,0)),"")</f>
        <v>0</v>
      </c>
      <c r="CP189" s="105" t="str">
        <f>IF(VLOOKUP(L3VA!$A189,DATASHEET!$A$2:$EW$231,92,FALSE)="","",VLOOKUP(L3VA!$A189,DATASHEET!$A$2:$EW$231,92,FALSE))</f>
        <v/>
      </c>
      <c r="CQ189" s="105" t="str">
        <f t="shared" si="159"/>
        <v/>
      </c>
      <c r="CR189" s="106" t="str">
        <f>IF(ISBLANK(DATASHEET!CX177),"",DATASHEET!CX177)</f>
        <v/>
      </c>
      <c r="CS189" s="107" t="str">
        <f>IF(ISBLANK(DATASHEET!CY177),"",DATASHEET!CY177)</f>
        <v/>
      </c>
      <c r="CT189" s="123" t="str">
        <f t="shared" si="160"/>
        <v/>
      </c>
      <c r="CU189" s="124">
        <f>IFERROR(INDEX(DATASHEET!$A$1:$GG$231,MATCH(L3VA!$A189,DATASHEET!$A$1:$A$231,0),MATCH(L3VA!CV$2,DATASHEET!$A$1:$GG$1,0)),"")</f>
        <v>0</v>
      </c>
      <c r="CV189" s="105" t="str">
        <f>IF(VLOOKUP(L3VA!$A189,DATASHEET!$A$2:$EW$231,107,FALSE)="","",VLOOKUP(L3VA!$A189,DATASHEET!$A$2:$EW$231,107,FALSE))</f>
        <v/>
      </c>
      <c r="CW189" s="105" t="str">
        <f t="shared" si="161"/>
        <v/>
      </c>
      <c r="CX189" s="106" t="str">
        <f>IF(ISBLANK(DATASHEET!DC177),"",DATASHEET!DC177)</f>
        <v/>
      </c>
      <c r="CY189" s="107" t="str">
        <f>IF(ISBLANK(DATASHEET!DD177),"",DATASHEET!DD177)</f>
        <v/>
      </c>
      <c r="CZ189" s="123" t="str">
        <f t="shared" si="162"/>
        <v/>
      </c>
      <c r="DA189" s="124">
        <f>IFERROR(INDEX(DATASHEET!$A$1:$GG$231,MATCH(L3VA!$A189,DATASHEET!$A$1:$A$231,0),MATCH(L3VA!DB$2,DATASHEET!$A$1:$GG$1,0)),"")</f>
        <v>0</v>
      </c>
      <c r="DB189" s="105" t="str">
        <f>IF(VLOOKUP(L3VA!$A189,DATASHEET!$A$2:$EW$231,97,FALSE)="","",VLOOKUP(L3VA!$A189,DATASHEET!$A$2:$EW$231,97,FALSE))</f>
        <v/>
      </c>
      <c r="DC189" s="105" t="str">
        <f t="shared" si="163"/>
        <v/>
      </c>
      <c r="DD189" s="106" t="str">
        <f>IF(ISBLANK(DATASHEET!DH177),"",DATASHEET!DH177)</f>
        <v/>
      </c>
      <c r="DE189" s="107" t="str">
        <f>IF(ISBLANK(DATASHEET!DI177),"",DATASHEET!DI177)</f>
        <v/>
      </c>
      <c r="DF189" s="123" t="str">
        <f t="shared" si="164"/>
        <v/>
      </c>
      <c r="DG189" s="124">
        <f>IFERROR(INDEX(DATASHEET!$A$1:$GG$231,MATCH(L3VA!$A189,DATASHEET!$A$1:$A$231,0),MATCH(L3VA!DH$2,DATASHEET!$A$1:$GG$1,0)),"")</f>
        <v>0</v>
      </c>
      <c r="DH189" s="105" t="str">
        <f>IF(VLOOKUP(L3VA!$A189,DATASHEET!$A$2:$EW$231,102,FALSE)="","",VLOOKUP(L3VA!$A189,DATASHEET!$A$2:$EW$231,102,FALSE))</f>
        <v/>
      </c>
      <c r="DI189" s="105" t="str">
        <f t="shared" si="165"/>
        <v/>
      </c>
      <c r="DJ189" s="106" t="str">
        <f>IF(ISBLANK(DATASHEET!DM177),"",DATASHEET!DM177)</f>
        <v/>
      </c>
      <c r="DK189" s="107" t="str">
        <f>IF(ISBLANK(DATASHEET!DN177),"",DATASHEET!DN177)</f>
        <v/>
      </c>
      <c r="DL189" s="123" t="str">
        <f t="shared" si="166"/>
        <v/>
      </c>
      <c r="DM189" s="124">
        <f>IFERROR(INDEX(DATASHEET!$A$1:$GG$231,MATCH(L3VA!$A189,DATASHEET!$A$1:$A$231,0),MATCH(L3VA!DN$2,DATASHEET!$A$1:$GG$1,0)),"")</f>
        <v>0</v>
      </c>
      <c r="DN189" s="105" t="str">
        <f>IF(VLOOKUP(L3VA!$A189,DATASHEET!$A$2:$FW$231,112,FALSE)="","",VLOOKUP(L3VA!$A189,DATASHEET!$A$2:$FW$231,112,FALSE))</f>
        <v/>
      </c>
      <c r="DO189" s="105" t="str">
        <f t="shared" si="132"/>
        <v/>
      </c>
      <c r="DP189" s="106" t="str">
        <f>IF(ISBLANK(DATASHEET!DR177),"",DATASHEET!DR177)</f>
        <v/>
      </c>
      <c r="DQ189" s="107" t="str">
        <f>IF(ISBLANK(DATASHEET!DS177),"",DATASHEET!DS177)</f>
        <v/>
      </c>
      <c r="DR189" s="123" t="str">
        <f t="shared" si="167"/>
        <v/>
      </c>
      <c r="DS189" s="124">
        <f>IFERROR(INDEX(DATASHEET!$A$1:$GG$231,MATCH(L3VA!$A189,DATASHEET!$A$1:$A$231,0),MATCH(L3VA!DT$2,DATASHEET!$A$1:$GG$1,0)),"")</f>
        <v>0</v>
      </c>
      <c r="DT189" s="105" t="str">
        <f>IF(VLOOKUP(L3VA!$A189,DATASHEET!$A$2:$EW$231,117,FALSE)="","",VLOOKUP(L3VA!$A189,DATASHEET!$A$2:$EW$231,117,FALSE))</f>
        <v/>
      </c>
      <c r="DU189" s="105" t="str">
        <f t="shared" si="168"/>
        <v/>
      </c>
      <c r="DV189" s="106" t="str">
        <f>IF(ISBLANK(DATASHEET!DW177),"",DATASHEET!DW177)</f>
        <v/>
      </c>
      <c r="DW189" s="107" t="str">
        <f>IF(ISBLANK(DATASHEET!DX177),"",DATASHEET!DX177)</f>
        <v/>
      </c>
      <c r="DX189" s="123" t="str">
        <f t="shared" si="169"/>
        <v/>
      </c>
      <c r="DY189" s="124" t="str">
        <f>IFERROR(INDEX(DATASHEET!$A$1:$GG$231,MATCH(L3VA!$A189,DATASHEET!$A$1:$A$231,0),MATCH(L3VA!DZ$2,DATASHEET!$A$1:$GG$1,0)),"")</f>
        <v/>
      </c>
      <c r="DZ189" s="105" t="str">
        <f>IF(VLOOKUP(L3VA!$A189,DATASHEET!$A$2:$EW$231,122,FALSE)="","",VLOOKUP(L3VA!$A189,DATASHEET!$A$2:$EW$231,122,FALSE))</f>
        <v/>
      </c>
      <c r="EA189" s="105" t="str">
        <f t="shared" si="170"/>
        <v/>
      </c>
      <c r="EB189" s="106" t="str">
        <f>IF(ISBLANK(DATASHEET!EB177),"",DATASHEET!EB177)</f>
        <v>JN</v>
      </c>
      <c r="EC189" s="107" t="str">
        <f>IF(ISBLANK(DATASHEET!EC177),"",DATASHEET!EC177)</f>
        <v>12D-PE-9</v>
      </c>
      <c r="ED189" s="123" t="str">
        <f t="shared" si="171"/>
        <v/>
      </c>
      <c r="EE189" s="124">
        <f>IFERROR(INDEX(DATASHEET!$A$1:$GG$231,MATCH(L3VA!$A189,DATASHEET!$A$1:$A$231,0),MATCH(L3VA!EF$2,DATASHEET!$A$1:$GG$1,0)),"")</f>
        <v>0</v>
      </c>
      <c r="EF189" s="105" t="str">
        <f>IF(VLOOKUP(L3VA!$A189,DATASHEET!$A$2:$EW$231,127,FALSE)="","",VLOOKUP(L3VA!$A189,DATASHEET!$A$2:$EW$231,127,FALSE))</f>
        <v/>
      </c>
      <c r="EG189" s="105" t="str">
        <f t="shared" si="172"/>
        <v/>
      </c>
      <c r="EH189" s="106" t="str">
        <f>IF(ISBLANK(DATASHEET!EG177),"",DATASHEET!EG177)</f>
        <v/>
      </c>
      <c r="EI189" s="107" t="str">
        <f>IF(ISBLANK(DATASHEET!EH177),"",DATASHEET!EH177)</f>
        <v/>
      </c>
      <c r="EJ189" s="123" t="str">
        <f t="shared" si="173"/>
        <v/>
      </c>
      <c r="EK189" s="124">
        <f>IFERROR(INDEX(DATASHEET!$A$1:$GG$231,MATCH(L3VA!$A189,DATASHEET!$A$1:$A$231,0),MATCH(L3VA!EL$2,DATASHEET!$A$1:$GG$1,0)),"")</f>
        <v>0</v>
      </c>
      <c r="EL189" s="105" t="str">
        <f>IF(VLOOKUP(L3VA!$A189,DATASHEET!$A$2:$EW$231,132,FALSE)="","",VLOOKUP(L3VA!$A189,DATASHEET!$A$2:$EW$231,132,FALSE))</f>
        <v>JN</v>
      </c>
      <c r="EM189" s="105" t="str">
        <f t="shared" si="174"/>
        <v/>
      </c>
      <c r="EN189" s="106" t="str">
        <f>IF(ISBLANK(DATASHEET!EL177),"",DATASHEET!EL177)</f>
        <v/>
      </c>
      <c r="EO189" s="107" t="str">
        <f>IF(ISBLANK(DATASHEET!EM177),"",DATASHEET!EM177)</f>
        <v/>
      </c>
      <c r="EP189" s="123" t="str">
        <f t="shared" si="175"/>
        <v/>
      </c>
      <c r="EQ189" s="124">
        <f>IFERROR(INDEX(DATASHEET!$A$1:$GG$231,MATCH(L3VA!$A189,DATASHEET!$A$1:$A$231,0),MATCH(L3VA!ER$2,DATASHEET!$A$1:$GG$1,0)),"")</f>
        <v>0</v>
      </c>
      <c r="ER189" s="105" t="str">
        <f>IF(VLOOKUP(L3VA!$A189,DATASHEET!$A$2:$EW$231,137,FALSE)="","",VLOOKUP(L3VA!$A189,DATASHEET!$A$2:$EW$231,137,FALSE))</f>
        <v/>
      </c>
      <c r="ES189" s="105" t="str">
        <f t="shared" si="176"/>
        <v/>
      </c>
      <c r="ET189" s="106" t="str">
        <f>IF(ISBLANK(DATASHEET!EQ177),"",DATASHEET!EQ177)</f>
        <v/>
      </c>
      <c r="EU189" s="107" t="str">
        <f>IF(ISBLANK(DATASHEET!ER177),"",DATASHEET!ER177)</f>
        <v/>
      </c>
      <c r="EV189" s="123" t="str">
        <f t="shared" si="177"/>
        <v/>
      </c>
      <c r="EW189" s="124">
        <f>IFERROR(INDEX(DATASHEET!$A$1:$GG$231,MATCH(L3VA!$A189,DATASHEET!$A$1:$A$231,0),MATCH(L3VA!EX$2,DATASHEET!$A$1:$GG$1,0)),"")</f>
        <v>0</v>
      </c>
      <c r="EX189" s="105" t="str">
        <f>IF(VLOOKUP(L3VA!$A189,DATASHEET!$A$2:$EW$231,142,FALSE)="","",VLOOKUP(L3VA!$A189,DATASHEET!$A$2:$EW$231,142,FALSE))</f>
        <v/>
      </c>
      <c r="EY189" s="105" t="str">
        <f t="shared" si="178"/>
        <v/>
      </c>
      <c r="EZ189" s="106" t="str">
        <f>IF(ISBLANK(DATASHEET!EV177),"",DATASHEET!EV177)</f>
        <v/>
      </c>
      <c r="FA189" s="107" t="str">
        <f>IF(ISBLANK(DATASHEET!EW177),"",DATASHEET!EW177)</f>
        <v/>
      </c>
      <c r="FB189" s="123" t="str">
        <f t="shared" si="179"/>
        <v/>
      </c>
      <c r="FC189" s="124">
        <f>IFERROR(INDEX(DATASHEET!$A$1:$GG$231,MATCH(L3VA!$A189,DATASHEET!$A$1:$A$231,0),MATCH(L3VA!FD$2,DATASHEET!$A$1:$GG$1,0)),"")</f>
        <v>0</v>
      </c>
      <c r="FD189" s="105" t="str">
        <f>IF(VLOOKUP(L3VA!$A189,DATASHEET!$A$2:$FW$231,147,FALSE)="","",VLOOKUP(L3VA!$A189,DATASHEET!$A$2:$FW$231,147,FALSE))</f>
        <v/>
      </c>
      <c r="FE189" s="105" t="str">
        <f t="shared" si="180"/>
        <v/>
      </c>
      <c r="FF189" s="106" t="str">
        <f>IF(ISBLANK(DATASHEET!FA177),"",DATASHEET!FA177)</f>
        <v/>
      </c>
      <c r="FG189" s="107" t="str">
        <f>IF(ISBLANK(DATASHEET!FB177),"",DATASHEET!FB177)</f>
        <v/>
      </c>
    </row>
    <row r="190" spans="1:163" x14ac:dyDescent="0.25">
      <c r="A190" s="354">
        <f>DATASHEET!A178</f>
        <v>150969</v>
      </c>
      <c r="B190" s="42" t="str">
        <f>DATASHEET!B178</f>
        <v>RIDGE, Frankie</v>
      </c>
      <c r="C190" s="109" t="str">
        <f>DATASHEET!C178</f>
        <v>12SG</v>
      </c>
      <c r="D190" s="110" t="str">
        <f>DATASHEET!D178</f>
        <v>F</v>
      </c>
      <c r="E190" s="110" t="str">
        <f>IFERROR(VLOOKUP(A190,'[5]Y12 Students'!$E$3:$I$271,5,FALSE),"")</f>
        <v>INTERNAL</v>
      </c>
      <c r="F190" s="110" t="str">
        <f>DATASHEET!E178</f>
        <v>N</v>
      </c>
      <c r="G190" s="110" t="str">
        <f>DATASHEET!F178</f>
        <v>White - British</v>
      </c>
      <c r="H190" s="110" t="str">
        <f>DATASHEET!G178</f>
        <v>N</v>
      </c>
      <c r="I190" s="110" t="str">
        <f>DATASHEET!H178</f>
        <v>N</v>
      </c>
      <c r="J190" s="111" t="str">
        <f>DATASHEET!J178</f>
        <v>4.75+ (C/B)</v>
      </c>
      <c r="K190" s="104" t="str">
        <f t="shared" si="129"/>
        <v/>
      </c>
      <c r="L190" s="104" t="str">
        <f t="shared" si="130"/>
        <v/>
      </c>
      <c r="M190" s="336" t="str">
        <f>IF(COUNT(L3VA!$N190,L3VA!$Z190,L3VA!$T190,L3VA!$AF190,L3VA!$AX190,L3VA!$AR190,L3VA!$BJ190,L3VA!$BD190,L3VA!$BP190,L3VA!#REF!,L3VA!$AL190,L3VA!$BV190,L3VA!$CH190,L3VA!$CZ190,L3VA!$CN190,L3VA!$DF190,L3VA!$CB190,L3VA!#REF!,L3VA!$DR190,L3VA!$DX190,L3VA!$ED190,L3VA!$EJ190,L3VA!$EP190,L3VA!$EV190,L3VA!$FB190,L3VA!$DL190)=0,"",AVERAGE(N190,Z190,T190,AF190,AL190,AX190,AR190,BJ190,BD190,BP190,BV190,CH190,CZ190,CN190,DF190,CB190,DR190,DX190,ED190,EJ190,EP190,EV190,FB190,DL190))</f>
        <v/>
      </c>
      <c r="N190" s="123" t="str">
        <f t="shared" si="133"/>
        <v/>
      </c>
      <c r="O190" s="124">
        <f>IFERROR(INDEX(DATASHEET!$A$1:$GG$231,MATCH(L3VA!$A190,DATASHEET!$A$1:$A$231,0),MATCH(L3VA!P$2,DATASHEET!$A$1:$GG$1,0)),"")</f>
        <v>0</v>
      </c>
      <c r="P190" s="105">
        <f>IF(VLOOKUP(L3VA!$A190,DATASHEET!$A$2:$EW$231,22,FALSE)="","",VLOOKUP(L3VA!$A190,DATASHEET!$A$2:$EW$231,22,FALSE))</f>
        <v>0</v>
      </c>
      <c r="Q190" s="105" t="str">
        <f t="shared" si="134"/>
        <v/>
      </c>
      <c r="R190" s="106" t="str">
        <f>IF(ISBLANK(DATASHEET!AF178),"",DATASHEET!AF178)</f>
        <v/>
      </c>
      <c r="S190" s="107" t="str">
        <f>IF(ISBLANK(DATASHEET!AG178),"",DATASHEET!AG178)</f>
        <v/>
      </c>
      <c r="T190" s="123" t="str">
        <f t="shared" si="135"/>
        <v/>
      </c>
      <c r="U190" s="124">
        <f>IFERROR(INDEX(DATASHEET!$A$1:$GG$231,MATCH(L3VA!$A190,DATASHEET!$A$1:$A$231,0),MATCH(L3VA!V$2,DATASHEET!$A$1:$GG$1,0)),"")</f>
        <v>0</v>
      </c>
      <c r="V190" s="105">
        <f>IF(VLOOKUP(L3VA!$A190,DATASHEET!$A$2:$EW$231,27,FALSE)="","",VLOOKUP(L3VA!$A190,DATASHEET!$A$2:$EW$231,27,FALSE))</f>
        <v>0</v>
      </c>
      <c r="W190" s="105" t="str">
        <f t="shared" si="136"/>
        <v/>
      </c>
      <c r="X190" s="106" t="str">
        <f>IF(ISBLANK(DATASHEET!AK178),"",DATASHEET!AK178)</f>
        <v/>
      </c>
      <c r="Y190" s="107" t="str">
        <f>IF(ISBLANK(DATASHEET!AL178),"",DATASHEET!AL178)</f>
        <v/>
      </c>
      <c r="Z190" s="123" t="str">
        <f t="shared" si="137"/>
        <v/>
      </c>
      <c r="AA190" s="124">
        <f>IFERROR(INDEX(DATASHEET!$A$1:$GG$231,MATCH(L3VA!$A190,DATASHEET!$A$1:$A$231,0),MATCH(L3VA!AB$2,DATASHEET!$A$1:$GG$1,0)),"")</f>
        <v>0</v>
      </c>
      <c r="AB190" s="105" t="str">
        <f>IF(VLOOKUP(L3VA!$A190,DATASHEET!$A$2:$EW$231,32,FALSE)="","",VLOOKUP(L3VA!$A190,DATASHEET!$A$2:$EW$231,32,FALSE))</f>
        <v/>
      </c>
      <c r="AC190" s="105" t="str">
        <f t="shared" si="138"/>
        <v/>
      </c>
      <c r="AD190" s="106" t="str">
        <f>IF(ISBLANK(DATASHEET!AP178),"",DATASHEET!AP178)</f>
        <v/>
      </c>
      <c r="AE190" s="107" t="str">
        <f>IF(ISBLANK(DATASHEET!AQ178),"",DATASHEET!AQ178)</f>
        <v/>
      </c>
      <c r="AF190" s="123" t="str">
        <f t="shared" si="139"/>
        <v/>
      </c>
      <c r="AG190" s="124">
        <f>IFERROR(INDEX(DATASHEET!$A$1:$GG$231,MATCH(L3VA!$A190,DATASHEET!$A$1:$A$231,0),MATCH(L3VA!AH$2,DATASHEET!$A$1:$GG$1,0)),"")</f>
        <v>0</v>
      </c>
      <c r="AH190" s="105" t="str">
        <f>IF(VLOOKUP(L3VA!$A190,DATASHEET!$A$2:$EW$231,37,FALSE)="","",VLOOKUP(L3VA!$A190,DATASHEET!$A$2:$EW$231,37,FALSE))</f>
        <v/>
      </c>
      <c r="AI190" s="105" t="str">
        <f t="shared" si="140"/>
        <v/>
      </c>
      <c r="AJ190" s="106" t="str">
        <f>IF(ISBLANK(DATASHEET!AU178),"",DATASHEET!AU178)</f>
        <v/>
      </c>
      <c r="AK190" s="107" t="str">
        <f>IF(ISBLANK(DATASHEET!AV178),"",DATASHEET!AV178)</f>
        <v/>
      </c>
      <c r="AL190" s="123" t="str">
        <f t="shared" si="141"/>
        <v/>
      </c>
      <c r="AM190" s="124">
        <f>IFERROR(INDEX(DATASHEET!$A$1:$GG$231,MATCH(L3VA!$A190,DATASHEET!$A$1:$A$231,0),MATCH(L3VA!AN$2,DATASHEET!$A$1:$GG$1,0)),"")</f>
        <v>0</v>
      </c>
      <c r="AN190" s="105" t="str">
        <f>IF(VLOOKUP(L3VA!$A190,DATASHEET!$A$2:$EW$231,42,FALSE)="","",VLOOKUP(L3VA!$A190,DATASHEET!$A$2:$EW$231,42,FALSE))</f>
        <v/>
      </c>
      <c r="AO190" s="105" t="str">
        <f t="shared" si="142"/>
        <v/>
      </c>
      <c r="AP190" s="106" t="str">
        <f>IF(ISBLANK(DATASHEET!AZ178),"",DATASHEET!AZ178)</f>
        <v/>
      </c>
      <c r="AQ190" s="107" t="str">
        <f>IF(ISBLANK(DATASHEET!BA178),"",DATASHEET!BA178)</f>
        <v/>
      </c>
      <c r="AR190" s="123" t="str">
        <f t="shared" si="143"/>
        <v/>
      </c>
      <c r="AS190" s="124">
        <f>IFERROR(INDEX(DATASHEET!$A$1:$GG$231,MATCH(L3VA!$A190,DATASHEET!$A$1:$A$231,0),MATCH(L3VA!AT$2,DATASHEET!$A$1:$GG$1,0)),"")</f>
        <v>0</v>
      </c>
      <c r="AT190" s="105" t="str">
        <f>IF(VLOOKUP(L3VA!$A190,DATASHEET!$A$2:$EW$231,47,FALSE)="","",VLOOKUP(L3VA!$A190,DATASHEET!$A$2:$EW$231,47,FALSE))</f>
        <v/>
      </c>
      <c r="AU190" s="105" t="str">
        <f t="shared" si="144"/>
        <v/>
      </c>
      <c r="AV190" s="106" t="str">
        <f>IF(ISBLANK(DATASHEET!BE178),"",DATASHEET!BE178)</f>
        <v/>
      </c>
      <c r="AW190" s="107" t="str">
        <f>IF(ISBLANK(DATASHEET!BF178),"",DATASHEET!BF178)</f>
        <v/>
      </c>
      <c r="AX190" s="123" t="str">
        <f t="shared" si="145"/>
        <v/>
      </c>
      <c r="AY190" s="124">
        <f>IFERROR(INDEX(DATASHEET!$A$1:$GG$231,MATCH(L3VA!$A190,DATASHEET!$A$1:$A$231,0),MATCH(L3VA!AZ$2,DATASHEET!$A$1:$GG$1,0)),"")</f>
        <v>0</v>
      </c>
      <c r="AZ190" s="105" t="str">
        <f>IF(VLOOKUP(L3VA!$A190,DATASHEET!$A$2:$EW$231,52,FALSE)="","",VLOOKUP(L3VA!$A190,DATASHEET!$A$2:$EW$231,52,FALSE))</f>
        <v/>
      </c>
      <c r="BA190" s="105" t="str">
        <f t="shared" si="146"/>
        <v/>
      </c>
      <c r="BB190" s="106" t="str">
        <f>IF(ISBLANK(DATASHEET!BJ178),"",DATASHEET!BJ178)</f>
        <v/>
      </c>
      <c r="BC190" s="107" t="str">
        <f>IF(ISBLANK(DATASHEET!BK178),"",DATASHEET!BK178)</f>
        <v/>
      </c>
      <c r="BD190" s="123" t="str">
        <f t="shared" si="147"/>
        <v/>
      </c>
      <c r="BE190" s="124">
        <f>IFERROR(INDEX(DATASHEET!$A$1:$GG$231,MATCH(L3VA!$A190,DATASHEET!$A$1:$A$231,0),MATCH(L3VA!BF$2,DATASHEET!$A$1:$GG$1,0)),"")</f>
        <v>0</v>
      </c>
      <c r="BF190" s="105" t="str">
        <f>IF(VLOOKUP(L3VA!$A190,DATASHEET!$A$2:$EW$231,57,FALSE)="","",VLOOKUP(L3VA!$A190,DATASHEET!$A$2:$EW$231,57,FALSE))</f>
        <v/>
      </c>
      <c r="BG190" s="105" t="str">
        <f t="shared" si="148"/>
        <v/>
      </c>
      <c r="BH190" s="106" t="str">
        <f>IF(ISBLANK(DATASHEET!BO178),"",DATASHEET!BO178)</f>
        <v/>
      </c>
      <c r="BI190" s="107" t="str">
        <f>IF(ISBLANK(DATASHEET!BP178),"",DATASHEET!BP178)</f>
        <v/>
      </c>
      <c r="BJ190" s="123" t="str">
        <f t="shared" si="149"/>
        <v/>
      </c>
      <c r="BK190" s="124">
        <f>IFERROR(INDEX(DATASHEET!$A$1:$GG$231,MATCH(L3VA!$A190,DATASHEET!$A$1:$A$231,0),MATCH(L3VA!BL$2,DATASHEET!$A$1:$GG$1,0)),"")</f>
        <v>0</v>
      </c>
      <c r="BL190" s="105" t="str">
        <f>IF(VLOOKUP(L3VA!$A190,DATASHEET!$A$2:$EW$231,62,FALSE)="","",VLOOKUP(L3VA!$A190,DATASHEET!$A$2:$EW$231,62,FALSE))</f>
        <v/>
      </c>
      <c r="BM190" s="105" t="str">
        <f t="shared" si="150"/>
        <v/>
      </c>
      <c r="BN190" s="106" t="str">
        <f>IF(ISBLANK(DATASHEET!BT178),"",DATASHEET!BT178)</f>
        <v>BH</v>
      </c>
      <c r="BO190" s="107" t="str">
        <f>IF(ISBLANK(DATASHEET!BU178),"",DATASHEET!BU178)</f>
        <v>12C-EA-4</v>
      </c>
      <c r="BP190" s="123" t="str">
        <f t="shared" si="151"/>
        <v/>
      </c>
      <c r="BQ190" s="124">
        <f>IFERROR(INDEX(DATASHEET!$A$1:$GG$231,MATCH(L3VA!$A190,DATASHEET!$A$1:$A$231,0),MATCH(L3VA!BR$2,DATASHEET!$A$1:$GG$1,0)),"")</f>
        <v>0</v>
      </c>
      <c r="BR190" s="105" t="str">
        <f>IF(VLOOKUP(L3VA!$A190,DATASHEET!$A$2:$EW$231,67,FALSE)="","",VLOOKUP(L3VA!$A190,DATASHEET!$A$2:$EW$231,67,FALSE))</f>
        <v/>
      </c>
      <c r="BS190" s="105" t="str">
        <f t="shared" si="152"/>
        <v/>
      </c>
      <c r="BT190" s="106" t="str">
        <f>IF(ISBLANK(DATASHEET!BY178),"",DATASHEET!BY178)</f>
        <v/>
      </c>
      <c r="BU190" s="107" t="str">
        <f>IF(ISBLANK(DATASHEET!BZ178),"",DATASHEET!BZ178)</f>
        <v/>
      </c>
      <c r="BV190" s="123" t="str">
        <f t="shared" si="153"/>
        <v/>
      </c>
      <c r="BW190" s="124">
        <f>IFERROR(INDEX(DATASHEET!$A$1:$GG$231,MATCH(L3VA!$A190,DATASHEET!$A$1:$A$231,0),MATCH(L3VA!BX$2,DATASHEET!$A$1:$GG$1,0)),"")</f>
        <v>0</v>
      </c>
      <c r="BX190" s="105" t="str">
        <f>IF(VLOOKUP(L3VA!$A190,DATASHEET!$A$2:$EW$231,77,FALSE)="","",VLOOKUP(L3VA!$A190,DATASHEET!$A$2:$EW$231,77,FALSE))</f>
        <v/>
      </c>
      <c r="BY190" s="105" t="str">
        <f t="shared" si="154"/>
        <v/>
      </c>
      <c r="BZ190" s="106" t="str">
        <f>IF(ISBLANK(DATASHEET!CI178),"",DATASHEET!CI178)</f>
        <v/>
      </c>
      <c r="CA190" s="107" t="str">
        <f>IF(ISBLANK(DATASHEET!CJ178),"",DATASHEET!CJ178)</f>
        <v/>
      </c>
      <c r="CB190" s="123" t="str">
        <f t="shared" si="155"/>
        <v/>
      </c>
      <c r="CC190" s="124">
        <f>IFERROR(INDEX(DATASHEET!$A$1:$GG$231,MATCH(L3VA!$A190,DATASHEET!$A$1:$A$231,0),MATCH(L3VA!CD$2,DATASHEET!$A$1:$GG$1,0)),"")</f>
        <v>0</v>
      </c>
      <c r="CD190" s="105" t="str">
        <f>IF(VLOOKUP(L3VA!$A190,DATASHEET!$A$2:$EW$231,82,FALSE)="","",VLOOKUP(L3VA!$A190,DATASHEET!$A$2:$EW$231,82,FALSE))</f>
        <v>LSA5</v>
      </c>
      <c r="CE190" s="105" t="str">
        <f t="shared" si="156"/>
        <v/>
      </c>
      <c r="CF190" s="106" t="str">
        <f>IF(ISBLANK(DATASHEET!CN178),"",DATASHEET!CN178)</f>
        <v/>
      </c>
      <c r="CG190" s="107" t="str">
        <f>IF(ISBLANK(DATASHEET!CO178),"",DATASHEET!CO178)</f>
        <v/>
      </c>
      <c r="CH190" s="123" t="str">
        <f t="shared" si="157"/>
        <v/>
      </c>
      <c r="CI190" s="124">
        <f>IFERROR(INDEX(DATASHEET!$A$1:$GG$231,MATCH(L3VA!$A190,DATASHEET!$A$1:$A$231,0),MATCH(L3VA!CJ$2,DATASHEET!$A$1:$GG$1,0)),"")</f>
        <v>0</v>
      </c>
      <c r="CJ190" s="105" t="str">
        <f>IF(VLOOKUP(L3VA!$A190,DATASHEET!$A$2:$EW$231,87,FALSE)="","",VLOOKUP(L3VA!$A190,DATASHEET!$A$2:$EW$231,87,FALSE))</f>
        <v/>
      </c>
      <c r="CK190" s="105" t="str">
        <f t="shared" si="131"/>
        <v/>
      </c>
      <c r="CL190" s="106" t="str">
        <f>IF(ISBLANK(DATASHEET!CS178),"",DATASHEET!CS178)</f>
        <v/>
      </c>
      <c r="CM190" s="107" t="str">
        <f>IF(ISBLANK(DATASHEET!CT178),"",DATASHEET!CT178)</f>
        <v/>
      </c>
      <c r="CN190" s="123" t="str">
        <f t="shared" si="158"/>
        <v/>
      </c>
      <c r="CO190" s="124">
        <f>IFERROR(INDEX(DATASHEET!$A$1:$GG$231,MATCH(L3VA!$A190,DATASHEET!$A$1:$A$231,0),MATCH(L3VA!CP$2,DATASHEET!$A$1:$GG$1,0)),"")</f>
        <v>0</v>
      </c>
      <c r="CP190" s="105" t="str">
        <f>IF(VLOOKUP(L3VA!$A190,DATASHEET!$A$2:$EW$231,92,FALSE)="","",VLOOKUP(L3VA!$A190,DATASHEET!$A$2:$EW$231,92,FALSE))</f>
        <v/>
      </c>
      <c r="CQ190" s="105" t="str">
        <f t="shared" si="159"/>
        <v/>
      </c>
      <c r="CR190" s="106" t="str">
        <f>IF(ISBLANK(DATASHEET!CX178),"",DATASHEET!CX178)</f>
        <v/>
      </c>
      <c r="CS190" s="107" t="str">
        <f>IF(ISBLANK(DATASHEET!CY178),"",DATASHEET!CY178)</f>
        <v/>
      </c>
      <c r="CT190" s="123" t="str">
        <f t="shared" si="160"/>
        <v/>
      </c>
      <c r="CU190" s="124">
        <f>IFERROR(INDEX(DATASHEET!$A$1:$GG$231,MATCH(L3VA!$A190,DATASHEET!$A$1:$A$231,0),MATCH(L3VA!CV$2,DATASHEET!$A$1:$GG$1,0)),"")</f>
        <v>0</v>
      </c>
      <c r="CV190" s="105" t="str">
        <f>IF(VLOOKUP(L3VA!$A190,DATASHEET!$A$2:$EW$231,107,FALSE)="","",VLOOKUP(L3VA!$A190,DATASHEET!$A$2:$EW$231,107,FALSE))</f>
        <v/>
      </c>
      <c r="CW190" s="105" t="str">
        <f t="shared" si="161"/>
        <v/>
      </c>
      <c r="CX190" s="106" t="str">
        <f>IF(ISBLANK(DATASHEET!DC178),"",DATASHEET!DC178)</f>
        <v/>
      </c>
      <c r="CY190" s="107" t="str">
        <f>IF(ISBLANK(DATASHEET!DD178),"",DATASHEET!DD178)</f>
        <v/>
      </c>
      <c r="CZ190" s="123" t="str">
        <f t="shared" si="162"/>
        <v/>
      </c>
      <c r="DA190" s="124">
        <f>IFERROR(INDEX(DATASHEET!$A$1:$GG$231,MATCH(L3VA!$A190,DATASHEET!$A$1:$A$231,0),MATCH(L3VA!DB$2,DATASHEET!$A$1:$GG$1,0)),"")</f>
        <v>0</v>
      </c>
      <c r="DB190" s="105" t="str">
        <f>IF(VLOOKUP(L3VA!$A190,DATASHEET!$A$2:$EW$231,97,FALSE)="","",VLOOKUP(L3VA!$A190,DATASHEET!$A$2:$EW$231,97,FALSE))</f>
        <v/>
      </c>
      <c r="DC190" s="105" t="str">
        <f t="shared" si="163"/>
        <v/>
      </c>
      <c r="DD190" s="106" t="str">
        <f>IF(ISBLANK(DATASHEET!DH178),"",DATASHEET!DH178)</f>
        <v/>
      </c>
      <c r="DE190" s="107" t="str">
        <f>IF(ISBLANK(DATASHEET!DI178),"",DATASHEET!DI178)</f>
        <v/>
      </c>
      <c r="DF190" s="123" t="str">
        <f t="shared" si="164"/>
        <v/>
      </c>
      <c r="DG190" s="124">
        <f>IFERROR(INDEX(DATASHEET!$A$1:$GG$231,MATCH(L3VA!$A190,DATASHEET!$A$1:$A$231,0),MATCH(L3VA!DH$2,DATASHEET!$A$1:$GG$1,0)),"")</f>
        <v>0</v>
      </c>
      <c r="DH190" s="105" t="str">
        <f>IF(VLOOKUP(L3VA!$A190,DATASHEET!$A$2:$EW$231,102,FALSE)="","",VLOOKUP(L3VA!$A190,DATASHEET!$A$2:$EW$231,102,FALSE))</f>
        <v/>
      </c>
      <c r="DI190" s="105" t="str">
        <f t="shared" si="165"/>
        <v/>
      </c>
      <c r="DJ190" s="106" t="str">
        <f>IF(ISBLANK(DATASHEET!DM178),"",DATASHEET!DM178)</f>
        <v/>
      </c>
      <c r="DK190" s="107" t="str">
        <f>IF(ISBLANK(DATASHEET!DN178),"",DATASHEET!DN178)</f>
        <v/>
      </c>
      <c r="DL190" s="123" t="str">
        <f t="shared" si="166"/>
        <v/>
      </c>
      <c r="DM190" s="124">
        <f>IFERROR(INDEX(DATASHEET!$A$1:$GG$231,MATCH(L3VA!$A190,DATASHEET!$A$1:$A$231,0),MATCH(L3VA!DN$2,DATASHEET!$A$1:$GG$1,0)),"")</f>
        <v>0</v>
      </c>
      <c r="DN190" s="105" t="str">
        <f>IF(VLOOKUP(L3VA!$A190,DATASHEET!$A$2:$FW$231,112,FALSE)="","",VLOOKUP(L3VA!$A190,DATASHEET!$A$2:$FW$231,112,FALSE))</f>
        <v/>
      </c>
      <c r="DO190" s="105" t="str">
        <f t="shared" si="132"/>
        <v/>
      </c>
      <c r="DP190" s="106" t="str">
        <f>IF(ISBLANK(DATASHEET!DR178),"",DATASHEET!DR178)</f>
        <v/>
      </c>
      <c r="DQ190" s="107" t="str">
        <f>IF(ISBLANK(DATASHEET!DS178),"",DATASHEET!DS178)</f>
        <v/>
      </c>
      <c r="DR190" s="123" t="str">
        <f t="shared" si="167"/>
        <v/>
      </c>
      <c r="DS190" s="124">
        <f>IFERROR(INDEX(DATASHEET!$A$1:$GG$231,MATCH(L3VA!$A190,DATASHEET!$A$1:$A$231,0),MATCH(L3VA!DT$2,DATASHEET!$A$1:$GG$1,0)),"")</f>
        <v>0</v>
      </c>
      <c r="DT190" s="105" t="str">
        <f>IF(VLOOKUP(L3VA!$A190,DATASHEET!$A$2:$EW$231,117,FALSE)="","",VLOOKUP(L3VA!$A190,DATASHEET!$A$2:$EW$231,117,FALSE))</f>
        <v/>
      </c>
      <c r="DU190" s="105" t="str">
        <f t="shared" si="168"/>
        <v/>
      </c>
      <c r="DV190" s="106" t="str">
        <f>IF(ISBLANK(DATASHEET!DW178),"",DATASHEET!DW178)</f>
        <v>GRY</v>
      </c>
      <c r="DW190" s="107" t="str">
        <f>IF(ISBLANK(DATASHEET!DX178),"",DATASHEET!DX178)</f>
        <v>12E-P&amp;E-5</v>
      </c>
      <c r="DX190" s="123" t="str">
        <f t="shared" si="169"/>
        <v/>
      </c>
      <c r="DY190" s="124" t="str">
        <f>IFERROR(INDEX(DATASHEET!$A$1:$GG$231,MATCH(L3VA!$A190,DATASHEET!$A$1:$A$231,0),MATCH(L3VA!DZ$2,DATASHEET!$A$1:$GG$1,0)),"")</f>
        <v/>
      </c>
      <c r="DZ190" s="105" t="str">
        <f>IF(VLOOKUP(L3VA!$A190,DATASHEET!$A$2:$EW$231,122,FALSE)="","",VLOOKUP(L3VA!$A190,DATASHEET!$A$2:$EW$231,122,FALSE))</f>
        <v/>
      </c>
      <c r="EA190" s="105" t="str">
        <f t="shared" si="170"/>
        <v/>
      </c>
      <c r="EB190" s="106" t="str">
        <f>IF(ISBLANK(DATASHEET!EB178),"",DATASHEET!EB178)</f>
        <v/>
      </c>
      <c r="EC190" s="107" t="str">
        <f>IF(ISBLANK(DATASHEET!EC178),"",DATASHEET!EC178)</f>
        <v/>
      </c>
      <c r="ED190" s="123" t="str">
        <f t="shared" si="171"/>
        <v/>
      </c>
      <c r="EE190" s="124">
        <f>IFERROR(INDEX(DATASHEET!$A$1:$GG$231,MATCH(L3VA!$A190,DATASHEET!$A$1:$A$231,0),MATCH(L3VA!EF$2,DATASHEET!$A$1:$GG$1,0)),"")</f>
        <v>0</v>
      </c>
      <c r="EF190" s="105" t="str">
        <f>IF(VLOOKUP(L3VA!$A190,DATASHEET!$A$2:$EW$231,127,FALSE)="","",VLOOKUP(L3VA!$A190,DATASHEET!$A$2:$EW$231,127,FALSE))</f>
        <v>GRY</v>
      </c>
      <c r="EG190" s="105" t="str">
        <f t="shared" si="172"/>
        <v/>
      </c>
      <c r="EH190" s="106" t="str">
        <f>IF(ISBLANK(DATASHEET!EG178),"",DATASHEET!EG178)</f>
        <v/>
      </c>
      <c r="EI190" s="107" t="str">
        <f>IF(ISBLANK(DATASHEET!EH178),"",DATASHEET!EH178)</f>
        <v/>
      </c>
      <c r="EJ190" s="123" t="str">
        <f t="shared" si="173"/>
        <v/>
      </c>
      <c r="EK190" s="124">
        <f>IFERROR(INDEX(DATASHEET!$A$1:$GG$231,MATCH(L3VA!$A190,DATASHEET!$A$1:$A$231,0),MATCH(L3VA!EL$2,DATASHEET!$A$1:$GG$1,0)),"")</f>
        <v>0</v>
      </c>
      <c r="EL190" s="105" t="str">
        <f>IF(VLOOKUP(L3VA!$A190,DATASHEET!$A$2:$EW$231,132,FALSE)="","",VLOOKUP(L3VA!$A190,DATASHEET!$A$2:$EW$231,132,FALSE))</f>
        <v/>
      </c>
      <c r="EM190" s="105" t="str">
        <f t="shared" si="174"/>
        <v/>
      </c>
      <c r="EN190" s="106" t="str">
        <f>IF(ISBLANK(DATASHEET!EL178),"",DATASHEET!EL178)</f>
        <v/>
      </c>
      <c r="EO190" s="107" t="str">
        <f>IF(ISBLANK(DATASHEET!EM178),"",DATASHEET!EM178)</f>
        <v/>
      </c>
      <c r="EP190" s="123" t="str">
        <f t="shared" si="175"/>
        <v/>
      </c>
      <c r="EQ190" s="124">
        <f>IFERROR(INDEX(DATASHEET!$A$1:$GG$231,MATCH(L3VA!$A190,DATASHEET!$A$1:$A$231,0),MATCH(L3VA!ER$2,DATASHEET!$A$1:$GG$1,0)),"")</f>
        <v>0</v>
      </c>
      <c r="ER190" s="105" t="str">
        <f>IF(VLOOKUP(L3VA!$A190,DATASHEET!$A$2:$EW$231,137,FALSE)="","",VLOOKUP(L3VA!$A190,DATASHEET!$A$2:$EW$231,137,FALSE))</f>
        <v/>
      </c>
      <c r="ES190" s="105" t="str">
        <f t="shared" si="176"/>
        <v/>
      </c>
      <c r="ET190" s="106" t="str">
        <f>IF(ISBLANK(DATASHEET!EQ178),"",DATASHEET!EQ178)</f>
        <v>AWIL</v>
      </c>
      <c r="EU190" s="107" t="str">
        <f>IF(ISBLANK(DATASHEET!ER178),"",DATASHEET!ER178)</f>
        <v>12B-PY-8</v>
      </c>
      <c r="EV190" s="123" t="str">
        <f t="shared" si="177"/>
        <v/>
      </c>
      <c r="EW190" s="124">
        <f>IFERROR(INDEX(DATASHEET!$A$1:$GG$231,MATCH(L3VA!$A190,DATASHEET!$A$1:$A$231,0),MATCH(L3VA!EX$2,DATASHEET!$A$1:$GG$1,0)),"")</f>
        <v>0</v>
      </c>
      <c r="EX190" s="105" t="str">
        <f>IF(VLOOKUP(L3VA!$A190,DATASHEET!$A$2:$EW$231,142,FALSE)="","",VLOOKUP(L3VA!$A190,DATASHEET!$A$2:$EW$231,142,FALSE))</f>
        <v/>
      </c>
      <c r="EY190" s="105" t="str">
        <f t="shared" si="178"/>
        <v/>
      </c>
      <c r="EZ190" s="106" t="str">
        <f>IF(ISBLANK(DATASHEET!EV178),"",DATASHEET!EV178)</f>
        <v/>
      </c>
      <c r="FA190" s="107" t="str">
        <f>IF(ISBLANK(DATASHEET!EW178),"",DATASHEET!EW178)</f>
        <v/>
      </c>
      <c r="FB190" s="123" t="str">
        <f t="shared" si="179"/>
        <v/>
      </c>
      <c r="FC190" s="124">
        <f>IFERROR(INDEX(DATASHEET!$A$1:$GG$231,MATCH(L3VA!$A190,DATASHEET!$A$1:$A$231,0),MATCH(L3VA!FD$2,DATASHEET!$A$1:$GG$1,0)),"")</f>
        <v>0</v>
      </c>
      <c r="FD190" s="105" t="str">
        <f>IF(VLOOKUP(L3VA!$A190,DATASHEET!$A$2:$FW$231,147,FALSE)="","",VLOOKUP(L3VA!$A190,DATASHEET!$A$2:$FW$231,147,FALSE))</f>
        <v>AWIL</v>
      </c>
      <c r="FE190" s="105" t="str">
        <f t="shared" si="180"/>
        <v/>
      </c>
      <c r="FF190" s="106" t="str">
        <f>IF(ISBLANK(DATASHEET!FA178),"",DATASHEET!FA178)</f>
        <v/>
      </c>
      <c r="FG190" s="107" t="str">
        <f>IF(ISBLANK(DATASHEET!FB178),"",DATASHEET!FB178)</f>
        <v/>
      </c>
    </row>
    <row r="191" spans="1:163" x14ac:dyDescent="0.25">
      <c r="A191" s="354">
        <f>DATASHEET!A179</f>
        <v>150970</v>
      </c>
      <c r="B191" s="42" t="str">
        <f>DATASHEET!B179</f>
        <v>ROBERTS, Ollie</v>
      </c>
      <c r="C191" s="109" t="str">
        <f>DATASHEET!C179</f>
        <v>12SG</v>
      </c>
      <c r="D191" s="110" t="str">
        <f>DATASHEET!D179</f>
        <v>M</v>
      </c>
      <c r="E191" s="110" t="str">
        <f>IFERROR(VLOOKUP(A191,'[5]Y12 Students'!$E$3:$I$271,5,FALSE),"")</f>
        <v>INTERNAL</v>
      </c>
      <c r="F191" s="110" t="str">
        <f>DATASHEET!E179</f>
        <v>N</v>
      </c>
      <c r="G191" s="110" t="str">
        <f>DATASHEET!F179</f>
        <v>White - British</v>
      </c>
      <c r="H191" s="110" t="str">
        <f>DATASHEET!G179</f>
        <v>N</v>
      </c>
      <c r="I191" s="110" t="str">
        <f>DATASHEET!H179</f>
        <v>N</v>
      </c>
      <c r="J191" s="111" t="str">
        <f>DATASHEET!J179</f>
        <v>4.75+ (C/B)</v>
      </c>
      <c r="K191" s="104" t="str">
        <f t="shared" si="129"/>
        <v/>
      </c>
      <c r="L191" s="104" t="str">
        <f t="shared" si="130"/>
        <v/>
      </c>
      <c r="M191" s="336" t="str">
        <f>IF(COUNT(L3VA!$N191,L3VA!$Z191,L3VA!$T191,L3VA!$AF191,L3VA!$AX191,L3VA!$AR191,L3VA!$BJ191,L3VA!$BD191,L3VA!$BP191,L3VA!#REF!,L3VA!$AL191,L3VA!$BV191,L3VA!$CH191,L3VA!$CZ191,L3VA!$CN191,L3VA!$DF191,L3VA!$CB191,L3VA!#REF!,L3VA!$DR191,L3VA!$DX191,L3VA!$ED191,L3VA!$EJ191,L3VA!$EP191,L3VA!$EV191,L3VA!$FB191,L3VA!$DL191)=0,"",AVERAGE(N191,Z191,T191,AF191,AL191,AX191,AR191,BJ191,BD191,BP191,BV191,CH191,CZ191,CN191,DF191,CB191,DR191,DX191,ED191,EJ191,EP191,EV191,FB191,DL191))</f>
        <v/>
      </c>
      <c r="N191" s="123" t="str">
        <f t="shared" si="133"/>
        <v/>
      </c>
      <c r="O191" s="124">
        <f>IFERROR(INDEX(DATASHEET!$A$1:$GG$231,MATCH(L3VA!$A191,DATASHEET!$A$1:$A$231,0),MATCH(L3VA!P$2,DATASHEET!$A$1:$GG$1,0)),"")</f>
        <v>0</v>
      </c>
      <c r="P191" s="105">
        <f>IF(VLOOKUP(L3VA!$A191,DATASHEET!$A$2:$EW$231,22,FALSE)="","",VLOOKUP(L3VA!$A191,DATASHEET!$A$2:$EW$231,22,FALSE))</f>
        <v>0</v>
      </c>
      <c r="Q191" s="105" t="str">
        <f t="shared" si="134"/>
        <v/>
      </c>
      <c r="R191" s="106" t="str">
        <f>IF(ISBLANK(DATASHEET!AF179),"",DATASHEET!AF179)</f>
        <v/>
      </c>
      <c r="S191" s="107" t="str">
        <f>IF(ISBLANK(DATASHEET!AG179),"",DATASHEET!AG179)</f>
        <v/>
      </c>
      <c r="T191" s="123" t="str">
        <f t="shared" si="135"/>
        <v/>
      </c>
      <c r="U191" s="124">
        <f>IFERROR(INDEX(DATASHEET!$A$1:$GG$231,MATCH(L3VA!$A191,DATASHEET!$A$1:$A$231,0),MATCH(L3VA!V$2,DATASHEET!$A$1:$GG$1,0)),"")</f>
        <v>0</v>
      </c>
      <c r="V191" s="105">
        <f>IF(VLOOKUP(L3VA!$A191,DATASHEET!$A$2:$EW$231,27,FALSE)="","",VLOOKUP(L3VA!$A191,DATASHEET!$A$2:$EW$231,27,FALSE))</f>
        <v>0</v>
      </c>
      <c r="W191" s="105" t="str">
        <f t="shared" si="136"/>
        <v/>
      </c>
      <c r="X191" s="106" t="str">
        <f>IF(ISBLANK(DATASHEET!AK179),"",DATASHEET!AK179)</f>
        <v/>
      </c>
      <c r="Y191" s="107" t="str">
        <f>IF(ISBLANK(DATASHEET!AL179),"",DATASHEET!AL179)</f>
        <v/>
      </c>
      <c r="Z191" s="123" t="str">
        <f t="shared" si="137"/>
        <v/>
      </c>
      <c r="AA191" s="124">
        <f>IFERROR(INDEX(DATASHEET!$A$1:$GG$231,MATCH(L3VA!$A191,DATASHEET!$A$1:$A$231,0),MATCH(L3VA!AB$2,DATASHEET!$A$1:$GG$1,0)),"")</f>
        <v>0</v>
      </c>
      <c r="AB191" s="105" t="str">
        <f>IF(VLOOKUP(L3VA!$A191,DATASHEET!$A$2:$EW$231,32,FALSE)="","",VLOOKUP(L3VA!$A191,DATASHEET!$A$2:$EW$231,32,FALSE))</f>
        <v/>
      </c>
      <c r="AC191" s="105" t="str">
        <f t="shared" si="138"/>
        <v/>
      </c>
      <c r="AD191" s="106" t="str">
        <f>IF(ISBLANK(DATASHEET!AP179),"",DATASHEET!AP179)</f>
        <v>ASM</v>
      </c>
      <c r="AE191" s="107" t="str">
        <f>IF(ISBLANK(DATASHEET!AQ179),"",DATASHEET!AQ179)</f>
        <v>12B-BE-2</v>
      </c>
      <c r="AF191" s="123" t="str">
        <f t="shared" si="139"/>
        <v/>
      </c>
      <c r="AG191" s="124">
        <f>IFERROR(INDEX(DATASHEET!$A$1:$GG$231,MATCH(L3VA!$A191,DATASHEET!$A$1:$A$231,0),MATCH(L3VA!AH$2,DATASHEET!$A$1:$GG$1,0)),"")</f>
        <v>0</v>
      </c>
      <c r="AH191" s="105" t="str">
        <f>IF(VLOOKUP(L3VA!$A191,DATASHEET!$A$2:$EW$231,37,FALSE)="","",VLOOKUP(L3VA!$A191,DATASHEET!$A$2:$EW$231,37,FALSE))</f>
        <v/>
      </c>
      <c r="AI191" s="105" t="str">
        <f t="shared" si="140"/>
        <v/>
      </c>
      <c r="AJ191" s="106" t="str">
        <f>IF(ISBLANK(DATASHEET!AU179),"",DATASHEET!AU179)</f>
        <v/>
      </c>
      <c r="AK191" s="107" t="str">
        <f>IF(ISBLANK(DATASHEET!AV179),"",DATASHEET!AV179)</f>
        <v/>
      </c>
      <c r="AL191" s="123" t="str">
        <f t="shared" si="141"/>
        <v/>
      </c>
      <c r="AM191" s="124">
        <f>IFERROR(INDEX(DATASHEET!$A$1:$GG$231,MATCH(L3VA!$A191,DATASHEET!$A$1:$A$231,0),MATCH(L3VA!AN$2,DATASHEET!$A$1:$GG$1,0)),"")</f>
        <v>0</v>
      </c>
      <c r="AN191" s="105" t="str">
        <f>IF(VLOOKUP(L3VA!$A191,DATASHEET!$A$2:$EW$231,42,FALSE)="","",VLOOKUP(L3VA!$A191,DATASHEET!$A$2:$EW$231,42,FALSE))</f>
        <v>ASM</v>
      </c>
      <c r="AO191" s="105" t="str">
        <f t="shared" si="142"/>
        <v/>
      </c>
      <c r="AP191" s="106" t="str">
        <f>IF(ISBLANK(DATASHEET!AZ179),"",DATASHEET!AZ179)</f>
        <v/>
      </c>
      <c r="AQ191" s="107" t="str">
        <f>IF(ISBLANK(DATASHEET!BA179),"",DATASHEET!BA179)</f>
        <v/>
      </c>
      <c r="AR191" s="123" t="str">
        <f t="shared" si="143"/>
        <v/>
      </c>
      <c r="AS191" s="124">
        <f>IFERROR(INDEX(DATASHEET!$A$1:$GG$231,MATCH(L3VA!$A191,DATASHEET!$A$1:$A$231,0),MATCH(L3VA!AT$2,DATASHEET!$A$1:$GG$1,0)),"")</f>
        <v>0</v>
      </c>
      <c r="AT191" s="105" t="str">
        <f>IF(VLOOKUP(L3VA!$A191,DATASHEET!$A$2:$EW$231,47,FALSE)="","",VLOOKUP(L3VA!$A191,DATASHEET!$A$2:$EW$231,47,FALSE))</f>
        <v/>
      </c>
      <c r="AU191" s="105" t="str">
        <f t="shared" si="144"/>
        <v/>
      </c>
      <c r="AV191" s="106" t="str">
        <f>IF(ISBLANK(DATASHEET!BE179),"",DATASHEET!BE179)</f>
        <v>KD</v>
      </c>
      <c r="AW191" s="107" t="str">
        <f>IF(ISBLANK(DATASHEET!BF179),"",DATASHEET!BF179)</f>
        <v>12A-DT-3</v>
      </c>
      <c r="AX191" s="123" t="str">
        <f t="shared" si="145"/>
        <v/>
      </c>
      <c r="AY191" s="124">
        <f>IFERROR(INDEX(DATASHEET!$A$1:$GG$231,MATCH(L3VA!$A191,DATASHEET!$A$1:$A$231,0),MATCH(L3VA!AZ$2,DATASHEET!$A$1:$GG$1,0)),"")</f>
        <v>0</v>
      </c>
      <c r="AZ191" s="105" t="str">
        <f>IF(VLOOKUP(L3VA!$A191,DATASHEET!$A$2:$EW$231,52,FALSE)="","",VLOOKUP(L3VA!$A191,DATASHEET!$A$2:$EW$231,52,FALSE))</f>
        <v/>
      </c>
      <c r="BA191" s="105" t="str">
        <f t="shared" si="146"/>
        <v/>
      </c>
      <c r="BB191" s="106" t="str">
        <f>IF(ISBLANK(DATASHEET!BJ179),"",DATASHEET!BJ179)</f>
        <v/>
      </c>
      <c r="BC191" s="107" t="str">
        <f>IF(ISBLANK(DATASHEET!BK179),"",DATASHEET!BK179)</f>
        <v/>
      </c>
      <c r="BD191" s="123" t="str">
        <f t="shared" si="147"/>
        <v/>
      </c>
      <c r="BE191" s="124">
        <f>IFERROR(INDEX(DATASHEET!$A$1:$GG$231,MATCH(L3VA!$A191,DATASHEET!$A$1:$A$231,0),MATCH(L3VA!BF$2,DATASHEET!$A$1:$GG$1,0)),"")</f>
        <v>0</v>
      </c>
      <c r="BF191" s="105" t="str">
        <f>IF(VLOOKUP(L3VA!$A191,DATASHEET!$A$2:$EW$231,57,FALSE)="","",VLOOKUP(L3VA!$A191,DATASHEET!$A$2:$EW$231,57,FALSE))</f>
        <v>KD</v>
      </c>
      <c r="BG191" s="105" t="str">
        <f t="shared" si="148"/>
        <v/>
      </c>
      <c r="BH191" s="106" t="str">
        <f>IF(ISBLANK(DATASHEET!BO179),"",DATASHEET!BO179)</f>
        <v/>
      </c>
      <c r="BI191" s="107" t="str">
        <f>IF(ISBLANK(DATASHEET!BP179),"",DATASHEET!BP179)</f>
        <v/>
      </c>
      <c r="BJ191" s="123" t="str">
        <f t="shared" si="149"/>
        <v/>
      </c>
      <c r="BK191" s="124">
        <f>IFERROR(INDEX(DATASHEET!$A$1:$GG$231,MATCH(L3VA!$A191,DATASHEET!$A$1:$A$231,0),MATCH(L3VA!BL$2,DATASHEET!$A$1:$GG$1,0)),"")</f>
        <v>0</v>
      </c>
      <c r="BL191" s="105" t="str">
        <f>IF(VLOOKUP(L3VA!$A191,DATASHEET!$A$2:$EW$231,62,FALSE)="","",VLOOKUP(L3VA!$A191,DATASHEET!$A$2:$EW$231,62,FALSE))</f>
        <v/>
      </c>
      <c r="BM191" s="105" t="str">
        <f t="shared" si="150"/>
        <v/>
      </c>
      <c r="BN191" s="106" t="str">
        <f>IF(ISBLANK(DATASHEET!BT179),"",DATASHEET!BT179)</f>
        <v/>
      </c>
      <c r="BO191" s="107" t="str">
        <f>IF(ISBLANK(DATASHEET!BU179),"",DATASHEET!BU179)</f>
        <v/>
      </c>
      <c r="BP191" s="123" t="str">
        <f t="shared" si="151"/>
        <v/>
      </c>
      <c r="BQ191" s="124">
        <f>IFERROR(INDEX(DATASHEET!$A$1:$GG$231,MATCH(L3VA!$A191,DATASHEET!$A$1:$A$231,0),MATCH(L3VA!BR$2,DATASHEET!$A$1:$GG$1,0)),"")</f>
        <v>0</v>
      </c>
      <c r="BR191" s="105" t="str">
        <f>IF(VLOOKUP(L3VA!$A191,DATASHEET!$A$2:$EW$231,67,FALSE)="","",VLOOKUP(L3VA!$A191,DATASHEET!$A$2:$EW$231,67,FALSE))</f>
        <v/>
      </c>
      <c r="BS191" s="105" t="str">
        <f t="shared" si="152"/>
        <v/>
      </c>
      <c r="BT191" s="106" t="str">
        <f>IF(ISBLANK(DATASHEET!BY179),"",DATASHEET!BY179)</f>
        <v/>
      </c>
      <c r="BU191" s="107" t="str">
        <f>IF(ISBLANK(DATASHEET!BZ179),"",DATASHEET!BZ179)</f>
        <v/>
      </c>
      <c r="BV191" s="123" t="str">
        <f t="shared" si="153"/>
        <v/>
      </c>
      <c r="BW191" s="124">
        <f>IFERROR(INDEX(DATASHEET!$A$1:$GG$231,MATCH(L3VA!$A191,DATASHEET!$A$1:$A$231,0),MATCH(L3VA!BX$2,DATASHEET!$A$1:$GG$1,0)),"")</f>
        <v>0</v>
      </c>
      <c r="BX191" s="105" t="str">
        <f>IF(VLOOKUP(L3VA!$A191,DATASHEET!$A$2:$EW$231,77,FALSE)="","",VLOOKUP(L3VA!$A191,DATASHEET!$A$2:$EW$231,77,FALSE))</f>
        <v/>
      </c>
      <c r="BY191" s="105" t="str">
        <f t="shared" si="154"/>
        <v/>
      </c>
      <c r="BZ191" s="106" t="str">
        <f>IF(ISBLANK(DATASHEET!CI179),"",DATASHEET!CI179)</f>
        <v/>
      </c>
      <c r="CA191" s="107" t="str">
        <f>IF(ISBLANK(DATASHEET!CJ179),"",DATASHEET!CJ179)</f>
        <v/>
      </c>
      <c r="CB191" s="123" t="str">
        <f t="shared" si="155"/>
        <v/>
      </c>
      <c r="CC191" s="124">
        <f>IFERROR(INDEX(DATASHEET!$A$1:$GG$231,MATCH(L3VA!$A191,DATASHEET!$A$1:$A$231,0),MATCH(L3VA!CD$2,DATASHEET!$A$1:$GG$1,0)),"")</f>
        <v>0</v>
      </c>
      <c r="CD191" s="105" t="str">
        <f>IF(VLOOKUP(L3VA!$A191,DATASHEET!$A$2:$EW$231,82,FALSE)="","",VLOOKUP(L3VA!$A191,DATASHEET!$A$2:$EW$231,82,FALSE))</f>
        <v>JNE</v>
      </c>
      <c r="CE191" s="105" t="str">
        <f t="shared" si="156"/>
        <v/>
      </c>
      <c r="CF191" s="106" t="str">
        <f>IF(ISBLANK(DATASHEET!CN179),"",DATASHEET!CN179)</f>
        <v/>
      </c>
      <c r="CG191" s="107" t="str">
        <f>IF(ISBLANK(DATASHEET!CO179),"",DATASHEET!CO179)</f>
        <v/>
      </c>
      <c r="CH191" s="123" t="str">
        <f t="shared" si="157"/>
        <v/>
      </c>
      <c r="CI191" s="124">
        <f>IFERROR(INDEX(DATASHEET!$A$1:$GG$231,MATCH(L3VA!$A191,DATASHEET!$A$1:$A$231,0),MATCH(L3VA!CJ$2,DATASHEET!$A$1:$GG$1,0)),"")</f>
        <v>0</v>
      </c>
      <c r="CJ191" s="105" t="str">
        <f>IF(VLOOKUP(L3VA!$A191,DATASHEET!$A$2:$EW$231,87,FALSE)="","",VLOOKUP(L3VA!$A191,DATASHEET!$A$2:$EW$231,87,FALSE))</f>
        <v/>
      </c>
      <c r="CK191" s="105" t="str">
        <f t="shared" si="131"/>
        <v/>
      </c>
      <c r="CL191" s="106" t="str">
        <f>IF(ISBLANK(DATASHEET!CS179),"",DATASHEET!CS179)</f>
        <v/>
      </c>
      <c r="CM191" s="107" t="str">
        <f>IF(ISBLANK(DATASHEET!CT179),"",DATASHEET!CT179)</f>
        <v/>
      </c>
      <c r="CN191" s="123" t="str">
        <f t="shared" si="158"/>
        <v/>
      </c>
      <c r="CO191" s="124">
        <f>IFERROR(INDEX(DATASHEET!$A$1:$GG$231,MATCH(L3VA!$A191,DATASHEET!$A$1:$A$231,0),MATCH(L3VA!CP$2,DATASHEET!$A$1:$GG$1,0)),"")</f>
        <v>0</v>
      </c>
      <c r="CP191" s="105" t="str">
        <f>IF(VLOOKUP(L3VA!$A191,DATASHEET!$A$2:$EW$231,92,FALSE)="","",VLOOKUP(L3VA!$A191,DATASHEET!$A$2:$EW$231,92,FALSE))</f>
        <v/>
      </c>
      <c r="CQ191" s="105" t="str">
        <f t="shared" si="159"/>
        <v/>
      </c>
      <c r="CR191" s="106" t="str">
        <f>IF(ISBLANK(DATASHEET!CX179),"",DATASHEET!CX179)</f>
        <v/>
      </c>
      <c r="CS191" s="107" t="str">
        <f>IF(ISBLANK(DATASHEET!CY179),"",DATASHEET!CY179)</f>
        <v/>
      </c>
      <c r="CT191" s="123" t="str">
        <f t="shared" si="160"/>
        <v/>
      </c>
      <c r="CU191" s="124">
        <f>IFERROR(INDEX(DATASHEET!$A$1:$GG$231,MATCH(L3VA!$A191,DATASHEET!$A$1:$A$231,0),MATCH(L3VA!CV$2,DATASHEET!$A$1:$GG$1,0)),"")</f>
        <v>0</v>
      </c>
      <c r="CV191" s="105" t="str">
        <f>IF(VLOOKUP(L3VA!$A191,DATASHEET!$A$2:$EW$231,107,FALSE)="","",VLOOKUP(L3VA!$A191,DATASHEET!$A$2:$EW$231,107,FALSE))</f>
        <v/>
      </c>
      <c r="CW191" s="105" t="str">
        <f t="shared" si="161"/>
        <v/>
      </c>
      <c r="CX191" s="106" t="str">
        <f>IF(ISBLANK(DATASHEET!DC179),"",DATASHEET!DC179)</f>
        <v/>
      </c>
      <c r="CY191" s="107" t="str">
        <f>IF(ISBLANK(DATASHEET!DD179),"",DATASHEET!DD179)</f>
        <v/>
      </c>
      <c r="CZ191" s="123" t="str">
        <f t="shared" si="162"/>
        <v/>
      </c>
      <c r="DA191" s="124">
        <f>IFERROR(INDEX(DATASHEET!$A$1:$GG$231,MATCH(L3VA!$A191,DATASHEET!$A$1:$A$231,0),MATCH(L3VA!DB$2,DATASHEET!$A$1:$GG$1,0)),"")</f>
        <v>0</v>
      </c>
      <c r="DB191" s="105" t="str">
        <f>IF(VLOOKUP(L3VA!$A191,DATASHEET!$A$2:$EW$231,97,FALSE)="","",VLOOKUP(L3VA!$A191,DATASHEET!$A$2:$EW$231,97,FALSE))</f>
        <v/>
      </c>
      <c r="DC191" s="105" t="str">
        <f t="shared" si="163"/>
        <v/>
      </c>
      <c r="DD191" s="106" t="str">
        <f>IF(ISBLANK(DATASHEET!DH179),"",DATASHEET!DH179)</f>
        <v/>
      </c>
      <c r="DE191" s="107" t="str">
        <f>IF(ISBLANK(DATASHEET!DI179),"",DATASHEET!DI179)</f>
        <v/>
      </c>
      <c r="DF191" s="123" t="str">
        <f t="shared" si="164"/>
        <v/>
      </c>
      <c r="DG191" s="124">
        <f>IFERROR(INDEX(DATASHEET!$A$1:$GG$231,MATCH(L3VA!$A191,DATASHEET!$A$1:$A$231,0),MATCH(L3VA!DH$2,DATASHEET!$A$1:$GG$1,0)),"")</f>
        <v>0</v>
      </c>
      <c r="DH191" s="105" t="str">
        <f>IF(VLOOKUP(L3VA!$A191,DATASHEET!$A$2:$EW$231,102,FALSE)="","",VLOOKUP(L3VA!$A191,DATASHEET!$A$2:$EW$231,102,FALSE))</f>
        <v/>
      </c>
      <c r="DI191" s="105" t="str">
        <f t="shared" si="165"/>
        <v/>
      </c>
      <c r="DJ191" s="106" t="str">
        <f>IF(ISBLANK(DATASHEET!DM179),"",DATASHEET!DM179)</f>
        <v/>
      </c>
      <c r="DK191" s="107" t="str">
        <f>IF(ISBLANK(DATASHEET!DN179),"",DATASHEET!DN179)</f>
        <v/>
      </c>
      <c r="DL191" s="123" t="str">
        <f t="shared" si="166"/>
        <v/>
      </c>
      <c r="DM191" s="124">
        <f>IFERROR(INDEX(DATASHEET!$A$1:$GG$231,MATCH(L3VA!$A191,DATASHEET!$A$1:$A$231,0),MATCH(L3VA!DN$2,DATASHEET!$A$1:$GG$1,0)),"")</f>
        <v>0</v>
      </c>
      <c r="DN191" s="105" t="str">
        <f>IF(VLOOKUP(L3VA!$A191,DATASHEET!$A$2:$FW$231,112,FALSE)="","",VLOOKUP(L3VA!$A191,DATASHEET!$A$2:$FW$231,112,FALSE))</f>
        <v/>
      </c>
      <c r="DO191" s="105" t="str">
        <f t="shared" si="132"/>
        <v/>
      </c>
      <c r="DP191" s="106" t="str">
        <f>IF(ISBLANK(DATASHEET!DR179),"",DATASHEET!DR179)</f>
        <v/>
      </c>
      <c r="DQ191" s="107" t="str">
        <f>IF(ISBLANK(DATASHEET!DS179),"",DATASHEET!DS179)</f>
        <v/>
      </c>
      <c r="DR191" s="123" t="str">
        <f t="shared" si="167"/>
        <v/>
      </c>
      <c r="DS191" s="124">
        <f>IFERROR(INDEX(DATASHEET!$A$1:$GG$231,MATCH(L3VA!$A191,DATASHEET!$A$1:$A$231,0),MATCH(L3VA!DT$2,DATASHEET!$A$1:$GG$1,0)),"")</f>
        <v>0</v>
      </c>
      <c r="DT191" s="105" t="str">
        <f>IF(VLOOKUP(L3VA!$A191,DATASHEET!$A$2:$EW$231,117,FALSE)="","",VLOOKUP(L3VA!$A191,DATASHEET!$A$2:$EW$231,117,FALSE))</f>
        <v/>
      </c>
      <c r="DU191" s="105" t="str">
        <f t="shared" si="168"/>
        <v/>
      </c>
      <c r="DV191" s="106" t="str">
        <f>IF(ISBLANK(DATASHEET!DW179),"",DATASHEET!DW179)</f>
        <v>GRY</v>
      </c>
      <c r="DW191" s="107" t="str">
        <f>IF(ISBLANK(DATASHEET!DX179),"",DATASHEET!DX179)</f>
        <v>12E-P&amp;E-5</v>
      </c>
      <c r="DX191" s="123" t="str">
        <f t="shared" si="169"/>
        <v/>
      </c>
      <c r="DY191" s="124" t="str">
        <f>IFERROR(INDEX(DATASHEET!$A$1:$GG$231,MATCH(L3VA!$A191,DATASHEET!$A$1:$A$231,0),MATCH(L3VA!DZ$2,DATASHEET!$A$1:$GG$1,0)),"")</f>
        <v/>
      </c>
      <c r="DZ191" s="105" t="str">
        <f>IF(VLOOKUP(L3VA!$A191,DATASHEET!$A$2:$EW$231,122,FALSE)="","",VLOOKUP(L3VA!$A191,DATASHEET!$A$2:$EW$231,122,FALSE))</f>
        <v/>
      </c>
      <c r="EA191" s="105" t="str">
        <f t="shared" si="170"/>
        <v/>
      </c>
      <c r="EB191" s="106" t="str">
        <f>IF(ISBLANK(DATASHEET!EB179),"",DATASHEET!EB179)</f>
        <v/>
      </c>
      <c r="EC191" s="107" t="str">
        <f>IF(ISBLANK(DATASHEET!EC179),"",DATASHEET!EC179)</f>
        <v/>
      </c>
      <c r="ED191" s="123" t="str">
        <f t="shared" si="171"/>
        <v/>
      </c>
      <c r="EE191" s="124">
        <f>IFERROR(INDEX(DATASHEET!$A$1:$GG$231,MATCH(L3VA!$A191,DATASHEET!$A$1:$A$231,0),MATCH(L3VA!EF$2,DATASHEET!$A$1:$GG$1,0)),"")</f>
        <v>0</v>
      </c>
      <c r="EF191" s="105" t="str">
        <f>IF(VLOOKUP(L3VA!$A191,DATASHEET!$A$2:$EW$231,127,FALSE)="","",VLOOKUP(L3VA!$A191,DATASHEET!$A$2:$EW$231,127,FALSE))</f>
        <v>GRY</v>
      </c>
      <c r="EG191" s="105" t="str">
        <f t="shared" si="172"/>
        <v/>
      </c>
      <c r="EH191" s="106" t="str">
        <f>IF(ISBLANK(DATASHEET!EG179),"",DATASHEET!EG179)</f>
        <v/>
      </c>
      <c r="EI191" s="107" t="str">
        <f>IF(ISBLANK(DATASHEET!EH179),"",DATASHEET!EH179)</f>
        <v/>
      </c>
      <c r="EJ191" s="123" t="str">
        <f t="shared" si="173"/>
        <v/>
      </c>
      <c r="EK191" s="124">
        <f>IFERROR(INDEX(DATASHEET!$A$1:$GG$231,MATCH(L3VA!$A191,DATASHEET!$A$1:$A$231,0),MATCH(L3VA!EL$2,DATASHEET!$A$1:$GG$1,0)),"")</f>
        <v>0</v>
      </c>
      <c r="EL191" s="105" t="str">
        <f>IF(VLOOKUP(L3VA!$A191,DATASHEET!$A$2:$EW$231,132,FALSE)="","",VLOOKUP(L3VA!$A191,DATASHEET!$A$2:$EW$231,132,FALSE))</f>
        <v/>
      </c>
      <c r="EM191" s="105" t="str">
        <f t="shared" si="174"/>
        <v/>
      </c>
      <c r="EN191" s="106" t="str">
        <f>IF(ISBLANK(DATASHEET!EL179),"",DATASHEET!EL179)</f>
        <v/>
      </c>
      <c r="EO191" s="107" t="str">
        <f>IF(ISBLANK(DATASHEET!EM179),"",DATASHEET!EM179)</f>
        <v/>
      </c>
      <c r="EP191" s="123" t="str">
        <f t="shared" si="175"/>
        <v/>
      </c>
      <c r="EQ191" s="124">
        <f>IFERROR(INDEX(DATASHEET!$A$1:$GG$231,MATCH(L3VA!$A191,DATASHEET!$A$1:$A$231,0),MATCH(L3VA!ER$2,DATASHEET!$A$1:$GG$1,0)),"")</f>
        <v>0</v>
      </c>
      <c r="ER191" s="105" t="str">
        <f>IF(VLOOKUP(L3VA!$A191,DATASHEET!$A$2:$EW$231,137,FALSE)="","",VLOOKUP(L3VA!$A191,DATASHEET!$A$2:$EW$231,137,FALSE))</f>
        <v/>
      </c>
      <c r="ES191" s="105" t="str">
        <f t="shared" si="176"/>
        <v/>
      </c>
      <c r="ET191" s="106" t="str">
        <f>IF(ISBLANK(DATASHEET!EQ179),"",DATASHEET!EQ179)</f>
        <v/>
      </c>
      <c r="EU191" s="107" t="str">
        <f>IF(ISBLANK(DATASHEET!ER179),"",DATASHEET!ER179)</f>
        <v/>
      </c>
      <c r="EV191" s="123" t="str">
        <f t="shared" si="177"/>
        <v/>
      </c>
      <c r="EW191" s="124">
        <f>IFERROR(INDEX(DATASHEET!$A$1:$GG$231,MATCH(L3VA!$A191,DATASHEET!$A$1:$A$231,0),MATCH(L3VA!EX$2,DATASHEET!$A$1:$GG$1,0)),"")</f>
        <v>0</v>
      </c>
      <c r="EX191" s="105" t="str">
        <f>IF(VLOOKUP(L3VA!$A191,DATASHEET!$A$2:$EW$231,142,FALSE)="","",VLOOKUP(L3VA!$A191,DATASHEET!$A$2:$EW$231,142,FALSE))</f>
        <v/>
      </c>
      <c r="EY191" s="105" t="str">
        <f t="shared" si="178"/>
        <v/>
      </c>
      <c r="EZ191" s="106" t="str">
        <f>IF(ISBLANK(DATASHEET!EV179),"",DATASHEET!EV179)</f>
        <v/>
      </c>
      <c r="FA191" s="107" t="str">
        <f>IF(ISBLANK(DATASHEET!EW179),"",DATASHEET!EW179)</f>
        <v/>
      </c>
      <c r="FB191" s="123" t="str">
        <f t="shared" si="179"/>
        <v/>
      </c>
      <c r="FC191" s="124">
        <f>IFERROR(INDEX(DATASHEET!$A$1:$GG$231,MATCH(L3VA!$A191,DATASHEET!$A$1:$A$231,0),MATCH(L3VA!FD$2,DATASHEET!$A$1:$GG$1,0)),"")</f>
        <v>0</v>
      </c>
      <c r="FD191" s="105" t="str">
        <f>IF(VLOOKUP(L3VA!$A191,DATASHEET!$A$2:$FW$231,147,FALSE)="","",VLOOKUP(L3VA!$A191,DATASHEET!$A$2:$FW$231,147,FALSE))</f>
        <v/>
      </c>
      <c r="FE191" s="105" t="str">
        <f t="shared" si="180"/>
        <v/>
      </c>
      <c r="FF191" s="106" t="str">
        <f>IF(ISBLANK(DATASHEET!FA179),"",DATASHEET!FA179)</f>
        <v/>
      </c>
      <c r="FG191" s="107" t="str">
        <f>IF(ISBLANK(DATASHEET!FB179),"",DATASHEET!FB179)</f>
        <v/>
      </c>
    </row>
    <row r="192" spans="1:163" x14ac:dyDescent="0.25">
      <c r="A192" s="354">
        <f>DATASHEET!A180</f>
        <v>151501</v>
      </c>
      <c r="B192" s="42" t="str">
        <f>DATASHEET!B180</f>
        <v>ROJAS BURGOA, Alejandro</v>
      </c>
      <c r="C192" s="109" t="str">
        <f>DATASHEET!C180</f>
        <v>12SG</v>
      </c>
      <c r="D192" s="110" t="str">
        <f>DATASHEET!D180</f>
        <v>M</v>
      </c>
      <c r="E192" s="110" t="str">
        <f>IFERROR(VLOOKUP(A192,'[5]Y12 Students'!$E$3:$I$271,5,FALSE),"")</f>
        <v>INTERNAL</v>
      </c>
      <c r="F192" s="110" t="str">
        <f>DATASHEET!E180</f>
        <v>N</v>
      </c>
      <c r="G192" s="110" t="str">
        <f>DATASHEET!F180</f>
        <v>Other Mixed Background</v>
      </c>
      <c r="H192" s="110" t="str">
        <f>DATASHEET!G180</f>
        <v>N</v>
      </c>
      <c r="I192" s="110" t="str">
        <f>DATASHEET!H180</f>
        <v>N</v>
      </c>
      <c r="J192" s="111" t="str">
        <f>DATASHEET!J180</f>
        <v>4.75+ (C/B)</v>
      </c>
      <c r="K192" s="104" t="str">
        <f t="shared" si="129"/>
        <v/>
      </c>
      <c r="L192" s="104" t="str">
        <f t="shared" si="130"/>
        <v/>
      </c>
      <c r="M192" s="336" t="str">
        <f>IF(COUNT(L3VA!$N192,L3VA!$Z192,L3VA!$T192,L3VA!$AF192,L3VA!$AX192,L3VA!$AR192,L3VA!$BJ192,L3VA!$BD192,L3VA!$BP192,L3VA!#REF!,L3VA!$AL192,L3VA!$BV192,L3VA!$CH192,L3VA!$CZ192,L3VA!$CN192,L3VA!$DF192,L3VA!$CB192,L3VA!#REF!,L3VA!$DR192,L3VA!$DX192,L3VA!$ED192,L3VA!$EJ192,L3VA!$EP192,L3VA!$EV192,L3VA!$FB192,L3VA!$DL192)=0,"",AVERAGE(N192,Z192,T192,AF192,AL192,AX192,AR192,BJ192,BD192,BP192,BV192,CH192,CZ192,CN192,DF192,CB192,DR192,DX192,ED192,EJ192,EP192,EV192,FB192,DL192))</f>
        <v/>
      </c>
      <c r="N192" s="123" t="str">
        <f t="shared" si="133"/>
        <v/>
      </c>
      <c r="O192" s="124">
        <f>IFERROR(INDEX(DATASHEET!$A$1:$GG$231,MATCH(L3VA!$A192,DATASHEET!$A$1:$A$231,0),MATCH(L3VA!P$2,DATASHEET!$A$1:$GG$1,0)),"")</f>
        <v>0</v>
      </c>
      <c r="P192" s="105">
        <f>IF(VLOOKUP(L3VA!$A192,DATASHEET!$A$2:$EW$231,22,FALSE)="","",VLOOKUP(L3VA!$A192,DATASHEET!$A$2:$EW$231,22,FALSE))</f>
        <v>0</v>
      </c>
      <c r="Q192" s="105" t="str">
        <f t="shared" si="134"/>
        <v/>
      </c>
      <c r="R192" s="106" t="str">
        <f>IF(ISBLANK(DATASHEET!AF180),"",DATASHEET!AF180)</f>
        <v/>
      </c>
      <c r="S192" s="107" t="str">
        <f>IF(ISBLANK(DATASHEET!AG180),"",DATASHEET!AG180)</f>
        <v/>
      </c>
      <c r="T192" s="123" t="str">
        <f t="shared" si="135"/>
        <v/>
      </c>
      <c r="U192" s="124">
        <f>IFERROR(INDEX(DATASHEET!$A$1:$GG$231,MATCH(L3VA!$A192,DATASHEET!$A$1:$A$231,0),MATCH(L3VA!V$2,DATASHEET!$A$1:$GG$1,0)),"")</f>
        <v>0</v>
      </c>
      <c r="V192" s="105">
        <f>IF(VLOOKUP(L3VA!$A192,DATASHEET!$A$2:$EW$231,27,FALSE)="","",VLOOKUP(L3VA!$A192,DATASHEET!$A$2:$EW$231,27,FALSE))</f>
        <v>0</v>
      </c>
      <c r="W192" s="105" t="str">
        <f t="shared" si="136"/>
        <v/>
      </c>
      <c r="X192" s="106" t="str">
        <f>IF(ISBLANK(DATASHEET!AK180),"",DATASHEET!AK180)</f>
        <v/>
      </c>
      <c r="Y192" s="107" t="str">
        <f>IF(ISBLANK(DATASHEET!AL180),"",DATASHEET!AL180)</f>
        <v/>
      </c>
      <c r="Z192" s="123" t="str">
        <f t="shared" si="137"/>
        <v/>
      </c>
      <c r="AA192" s="124">
        <f>IFERROR(INDEX(DATASHEET!$A$1:$GG$231,MATCH(L3VA!$A192,DATASHEET!$A$1:$A$231,0),MATCH(L3VA!AB$2,DATASHEET!$A$1:$GG$1,0)),"")</f>
        <v>0</v>
      </c>
      <c r="AB192" s="105" t="str">
        <f>IF(VLOOKUP(L3VA!$A192,DATASHEET!$A$2:$EW$231,32,FALSE)="","",VLOOKUP(L3VA!$A192,DATASHEET!$A$2:$EW$231,32,FALSE))</f>
        <v/>
      </c>
      <c r="AC192" s="105" t="str">
        <f t="shared" si="138"/>
        <v/>
      </c>
      <c r="AD192" s="106" t="str">
        <f>IF(ISBLANK(DATASHEET!AP180),"",DATASHEET!AP180)</f>
        <v>ASM</v>
      </c>
      <c r="AE192" s="107" t="str">
        <f>IF(ISBLANK(DATASHEET!AQ180),"",DATASHEET!AQ180)</f>
        <v>12A-BE-1</v>
      </c>
      <c r="AF192" s="123" t="str">
        <f t="shared" si="139"/>
        <v/>
      </c>
      <c r="AG192" s="124">
        <f>IFERROR(INDEX(DATASHEET!$A$1:$GG$231,MATCH(L3VA!$A192,DATASHEET!$A$1:$A$231,0),MATCH(L3VA!AH$2,DATASHEET!$A$1:$GG$1,0)),"")</f>
        <v>0</v>
      </c>
      <c r="AH192" s="105" t="str">
        <f>IF(VLOOKUP(L3VA!$A192,DATASHEET!$A$2:$EW$231,37,FALSE)="","",VLOOKUP(L3VA!$A192,DATASHEET!$A$2:$EW$231,37,FALSE))</f>
        <v/>
      </c>
      <c r="AI192" s="105" t="str">
        <f t="shared" si="140"/>
        <v/>
      </c>
      <c r="AJ192" s="106" t="str">
        <f>IF(ISBLANK(DATASHEET!AU180),"",DATASHEET!AU180)</f>
        <v/>
      </c>
      <c r="AK192" s="107" t="str">
        <f>IF(ISBLANK(DATASHEET!AV180),"",DATASHEET!AV180)</f>
        <v/>
      </c>
      <c r="AL192" s="123" t="str">
        <f t="shared" si="141"/>
        <v/>
      </c>
      <c r="AM192" s="124">
        <f>IFERROR(INDEX(DATASHEET!$A$1:$GG$231,MATCH(L3VA!$A192,DATASHEET!$A$1:$A$231,0),MATCH(L3VA!AN$2,DATASHEET!$A$1:$GG$1,0)),"")</f>
        <v>0</v>
      </c>
      <c r="AN192" s="105" t="str">
        <f>IF(VLOOKUP(L3VA!$A192,DATASHEET!$A$2:$EW$231,42,FALSE)="","",VLOOKUP(L3VA!$A192,DATASHEET!$A$2:$EW$231,42,FALSE))</f>
        <v>ASM</v>
      </c>
      <c r="AO192" s="105" t="str">
        <f t="shared" si="142"/>
        <v/>
      </c>
      <c r="AP192" s="106" t="str">
        <f>IF(ISBLANK(DATASHEET!AZ180),"",DATASHEET!AZ180)</f>
        <v/>
      </c>
      <c r="AQ192" s="107" t="str">
        <f>IF(ISBLANK(DATASHEET!BA180),"",DATASHEET!BA180)</f>
        <v/>
      </c>
      <c r="AR192" s="123" t="str">
        <f t="shared" si="143"/>
        <v/>
      </c>
      <c r="AS192" s="124">
        <f>IFERROR(INDEX(DATASHEET!$A$1:$GG$231,MATCH(L3VA!$A192,DATASHEET!$A$1:$A$231,0),MATCH(L3VA!AT$2,DATASHEET!$A$1:$GG$1,0)),"")</f>
        <v>0</v>
      </c>
      <c r="AT192" s="105" t="str">
        <f>IF(VLOOKUP(L3VA!$A192,DATASHEET!$A$2:$EW$231,47,FALSE)="","",VLOOKUP(L3VA!$A192,DATASHEET!$A$2:$EW$231,47,FALSE))</f>
        <v/>
      </c>
      <c r="AU192" s="105" t="str">
        <f t="shared" si="144"/>
        <v/>
      </c>
      <c r="AV192" s="106" t="str">
        <f>IF(ISBLANK(DATASHEET!BE180),"",DATASHEET!BE180)</f>
        <v/>
      </c>
      <c r="AW192" s="107" t="str">
        <f>IF(ISBLANK(DATASHEET!BF180),"",DATASHEET!BF180)</f>
        <v/>
      </c>
      <c r="AX192" s="123" t="str">
        <f t="shared" si="145"/>
        <v/>
      </c>
      <c r="AY192" s="124">
        <f>IFERROR(INDEX(DATASHEET!$A$1:$GG$231,MATCH(L3VA!$A192,DATASHEET!$A$1:$A$231,0),MATCH(L3VA!AZ$2,DATASHEET!$A$1:$GG$1,0)),"")</f>
        <v>0</v>
      </c>
      <c r="AZ192" s="105" t="str">
        <f>IF(VLOOKUP(L3VA!$A192,DATASHEET!$A$2:$EW$231,52,FALSE)="","",VLOOKUP(L3VA!$A192,DATASHEET!$A$2:$EW$231,52,FALSE))</f>
        <v/>
      </c>
      <c r="BA192" s="105" t="str">
        <f t="shared" si="146"/>
        <v/>
      </c>
      <c r="BB192" s="106" t="str">
        <f>IF(ISBLANK(DATASHEET!BJ180),"",DATASHEET!BJ180)</f>
        <v/>
      </c>
      <c r="BC192" s="107" t="str">
        <f>IF(ISBLANK(DATASHEET!BK180),"",DATASHEET!BK180)</f>
        <v/>
      </c>
      <c r="BD192" s="123" t="str">
        <f t="shared" si="147"/>
        <v/>
      </c>
      <c r="BE192" s="124">
        <f>IFERROR(INDEX(DATASHEET!$A$1:$GG$231,MATCH(L3VA!$A192,DATASHEET!$A$1:$A$231,0),MATCH(L3VA!BF$2,DATASHEET!$A$1:$GG$1,0)),"")</f>
        <v>0</v>
      </c>
      <c r="BF192" s="105" t="str">
        <f>IF(VLOOKUP(L3VA!$A192,DATASHEET!$A$2:$EW$231,57,FALSE)="","",VLOOKUP(L3VA!$A192,DATASHEET!$A$2:$EW$231,57,FALSE))</f>
        <v/>
      </c>
      <c r="BG192" s="105" t="str">
        <f t="shared" si="148"/>
        <v/>
      </c>
      <c r="BH192" s="106" t="str">
        <f>IF(ISBLANK(DATASHEET!BO180),"",DATASHEET!BO180)</f>
        <v>DHO</v>
      </c>
      <c r="BI192" s="107" t="str">
        <f>IF(ISBLANK(DATASHEET!BP180),"",DATASHEET!BP180)</f>
        <v>12E-EC-2</v>
      </c>
      <c r="BJ192" s="123" t="str">
        <f t="shared" si="149"/>
        <v/>
      </c>
      <c r="BK192" s="124">
        <f>IFERROR(INDEX(DATASHEET!$A$1:$GG$231,MATCH(L3VA!$A192,DATASHEET!$A$1:$A$231,0),MATCH(L3VA!BL$2,DATASHEET!$A$1:$GG$1,0)),"")</f>
        <v>0</v>
      </c>
      <c r="BL192" s="105" t="str">
        <f>IF(VLOOKUP(L3VA!$A192,DATASHEET!$A$2:$EW$231,62,FALSE)="","",VLOOKUP(L3VA!$A192,DATASHEET!$A$2:$EW$231,62,FALSE))</f>
        <v/>
      </c>
      <c r="BM192" s="105" t="str">
        <f t="shared" si="150"/>
        <v/>
      </c>
      <c r="BN192" s="106" t="str">
        <f>IF(ISBLANK(DATASHEET!BT180),"",DATASHEET!BT180)</f>
        <v/>
      </c>
      <c r="BO192" s="107" t="str">
        <f>IF(ISBLANK(DATASHEET!BU180),"",DATASHEET!BU180)</f>
        <v/>
      </c>
      <c r="BP192" s="123" t="str">
        <f t="shared" si="151"/>
        <v/>
      </c>
      <c r="BQ192" s="124">
        <f>IFERROR(INDEX(DATASHEET!$A$1:$GG$231,MATCH(L3VA!$A192,DATASHEET!$A$1:$A$231,0),MATCH(L3VA!BR$2,DATASHEET!$A$1:$GG$1,0)),"")</f>
        <v>0</v>
      </c>
      <c r="BR192" s="105" t="str">
        <f>IF(VLOOKUP(L3VA!$A192,DATASHEET!$A$2:$EW$231,67,FALSE)="","",VLOOKUP(L3VA!$A192,DATASHEET!$A$2:$EW$231,67,FALSE))</f>
        <v>DHO</v>
      </c>
      <c r="BS192" s="105" t="str">
        <f t="shared" si="152"/>
        <v/>
      </c>
      <c r="BT192" s="106" t="str">
        <f>IF(ISBLANK(DATASHEET!BY180),"",DATASHEET!BY180)</f>
        <v/>
      </c>
      <c r="BU192" s="107" t="str">
        <f>IF(ISBLANK(DATASHEET!BZ180),"",DATASHEET!BZ180)</f>
        <v/>
      </c>
      <c r="BV192" s="123" t="str">
        <f t="shared" si="153"/>
        <v/>
      </c>
      <c r="BW192" s="124">
        <f>IFERROR(INDEX(DATASHEET!$A$1:$GG$231,MATCH(L3VA!$A192,DATASHEET!$A$1:$A$231,0),MATCH(L3VA!BX$2,DATASHEET!$A$1:$GG$1,0)),"")</f>
        <v>0</v>
      </c>
      <c r="BX192" s="105" t="str">
        <f>IF(VLOOKUP(L3VA!$A192,DATASHEET!$A$2:$EW$231,77,FALSE)="","",VLOOKUP(L3VA!$A192,DATASHEET!$A$2:$EW$231,77,FALSE))</f>
        <v/>
      </c>
      <c r="BY192" s="105" t="str">
        <f t="shared" si="154"/>
        <v/>
      </c>
      <c r="BZ192" s="106" t="str">
        <f>IF(ISBLANK(DATASHEET!CI180),"",DATASHEET!CI180)</f>
        <v/>
      </c>
      <c r="CA192" s="107" t="str">
        <f>IF(ISBLANK(DATASHEET!CJ180),"",DATASHEET!CJ180)</f>
        <v/>
      </c>
      <c r="CB192" s="123" t="str">
        <f t="shared" si="155"/>
        <v/>
      </c>
      <c r="CC192" s="124">
        <f>IFERROR(INDEX(DATASHEET!$A$1:$GG$231,MATCH(L3VA!$A192,DATASHEET!$A$1:$A$231,0),MATCH(L3VA!CD$2,DATASHEET!$A$1:$GG$1,0)),"")</f>
        <v>0</v>
      </c>
      <c r="CD192" s="105" t="str">
        <f>IF(VLOOKUP(L3VA!$A192,DATASHEET!$A$2:$EW$231,82,FALSE)="","",VLOOKUP(L3VA!$A192,DATASHEET!$A$2:$EW$231,82,FALSE))</f>
        <v>LSA5</v>
      </c>
      <c r="CE192" s="105" t="str">
        <f t="shared" si="156"/>
        <v/>
      </c>
      <c r="CF192" s="106" t="str">
        <f>IF(ISBLANK(DATASHEET!CN180),"",DATASHEET!CN180)</f>
        <v/>
      </c>
      <c r="CG192" s="107" t="str">
        <f>IF(ISBLANK(DATASHEET!CO180),"",DATASHEET!CO180)</f>
        <v/>
      </c>
      <c r="CH192" s="123" t="str">
        <f t="shared" si="157"/>
        <v/>
      </c>
      <c r="CI192" s="124">
        <f>IFERROR(INDEX(DATASHEET!$A$1:$GG$231,MATCH(L3VA!$A192,DATASHEET!$A$1:$A$231,0),MATCH(L3VA!CJ$2,DATASHEET!$A$1:$GG$1,0)),"")</f>
        <v>0</v>
      </c>
      <c r="CJ192" s="105" t="str">
        <f>IF(VLOOKUP(L3VA!$A192,DATASHEET!$A$2:$EW$231,87,FALSE)="","",VLOOKUP(L3VA!$A192,DATASHEET!$A$2:$EW$231,87,FALSE))</f>
        <v/>
      </c>
      <c r="CK192" s="105" t="str">
        <f t="shared" si="131"/>
        <v/>
      </c>
      <c r="CL192" s="106" t="str">
        <f>IF(ISBLANK(DATASHEET!CS180),"",DATASHEET!CS180)</f>
        <v/>
      </c>
      <c r="CM192" s="107" t="str">
        <f>IF(ISBLANK(DATASHEET!CT180),"",DATASHEET!CT180)</f>
        <v/>
      </c>
      <c r="CN192" s="123" t="str">
        <f t="shared" si="158"/>
        <v/>
      </c>
      <c r="CO192" s="124">
        <f>IFERROR(INDEX(DATASHEET!$A$1:$GG$231,MATCH(L3VA!$A192,DATASHEET!$A$1:$A$231,0),MATCH(L3VA!CP$2,DATASHEET!$A$1:$GG$1,0)),"")</f>
        <v>0</v>
      </c>
      <c r="CP192" s="105" t="str">
        <f>IF(VLOOKUP(L3VA!$A192,DATASHEET!$A$2:$EW$231,92,FALSE)="","",VLOOKUP(L3VA!$A192,DATASHEET!$A$2:$EW$231,92,FALSE))</f>
        <v/>
      </c>
      <c r="CQ192" s="105" t="str">
        <f t="shared" si="159"/>
        <v/>
      </c>
      <c r="CR192" s="106" t="str">
        <f>IF(ISBLANK(DATASHEET!CX180),"",DATASHEET!CX180)</f>
        <v/>
      </c>
      <c r="CS192" s="107" t="str">
        <f>IF(ISBLANK(DATASHEET!CY180),"",DATASHEET!CY180)</f>
        <v/>
      </c>
      <c r="CT192" s="123" t="str">
        <f t="shared" si="160"/>
        <v/>
      </c>
      <c r="CU192" s="124">
        <f>IFERROR(INDEX(DATASHEET!$A$1:$GG$231,MATCH(L3VA!$A192,DATASHEET!$A$1:$A$231,0),MATCH(L3VA!CV$2,DATASHEET!$A$1:$GG$1,0)),"")</f>
        <v>0</v>
      </c>
      <c r="CV192" s="105" t="str">
        <f>IF(VLOOKUP(L3VA!$A192,DATASHEET!$A$2:$EW$231,107,FALSE)="","",VLOOKUP(L3VA!$A192,DATASHEET!$A$2:$EW$231,107,FALSE))</f>
        <v/>
      </c>
      <c r="CW192" s="105" t="str">
        <f t="shared" si="161"/>
        <v/>
      </c>
      <c r="CX192" s="106" t="str">
        <f>IF(ISBLANK(DATASHEET!DC180),"",DATASHEET!DC180)</f>
        <v/>
      </c>
      <c r="CY192" s="107" t="str">
        <f>IF(ISBLANK(DATASHEET!DD180),"",DATASHEET!DD180)</f>
        <v/>
      </c>
      <c r="CZ192" s="123" t="str">
        <f t="shared" si="162"/>
        <v/>
      </c>
      <c r="DA192" s="124">
        <f>IFERROR(INDEX(DATASHEET!$A$1:$GG$231,MATCH(L3VA!$A192,DATASHEET!$A$1:$A$231,0),MATCH(L3VA!DB$2,DATASHEET!$A$1:$GG$1,0)),"")</f>
        <v>0</v>
      </c>
      <c r="DB192" s="105" t="str">
        <f>IF(VLOOKUP(L3VA!$A192,DATASHEET!$A$2:$EW$231,97,FALSE)="","",VLOOKUP(L3VA!$A192,DATASHEET!$A$2:$EW$231,97,FALSE))</f>
        <v/>
      </c>
      <c r="DC192" s="105" t="str">
        <f t="shared" si="163"/>
        <v/>
      </c>
      <c r="DD192" s="106" t="str">
        <f>IF(ISBLANK(DATASHEET!DH180),"",DATASHEET!DH180)</f>
        <v/>
      </c>
      <c r="DE192" s="107" t="str">
        <f>IF(ISBLANK(DATASHEET!DI180),"",DATASHEET!DI180)</f>
        <v/>
      </c>
      <c r="DF192" s="123" t="str">
        <f t="shared" si="164"/>
        <v/>
      </c>
      <c r="DG192" s="124">
        <f>IFERROR(INDEX(DATASHEET!$A$1:$GG$231,MATCH(L3VA!$A192,DATASHEET!$A$1:$A$231,0),MATCH(L3VA!DH$2,DATASHEET!$A$1:$GG$1,0)),"")</f>
        <v>0</v>
      </c>
      <c r="DH192" s="105" t="str">
        <f>IF(VLOOKUP(L3VA!$A192,DATASHEET!$A$2:$EW$231,102,FALSE)="","",VLOOKUP(L3VA!$A192,DATASHEET!$A$2:$EW$231,102,FALSE))</f>
        <v/>
      </c>
      <c r="DI192" s="105" t="str">
        <f t="shared" si="165"/>
        <v/>
      </c>
      <c r="DJ192" s="106" t="str">
        <f>IF(ISBLANK(DATASHEET!DM180),"",DATASHEET!DM180)</f>
        <v/>
      </c>
      <c r="DK192" s="107" t="str">
        <f>IF(ISBLANK(DATASHEET!DN180),"",DATASHEET!DN180)</f>
        <v/>
      </c>
      <c r="DL192" s="123" t="str">
        <f t="shared" si="166"/>
        <v/>
      </c>
      <c r="DM192" s="124">
        <f>IFERROR(INDEX(DATASHEET!$A$1:$GG$231,MATCH(L3VA!$A192,DATASHEET!$A$1:$A$231,0),MATCH(L3VA!DN$2,DATASHEET!$A$1:$GG$1,0)),"")</f>
        <v>0</v>
      </c>
      <c r="DN192" s="105" t="str">
        <f>IF(VLOOKUP(L3VA!$A192,DATASHEET!$A$2:$FW$231,112,FALSE)="","",VLOOKUP(L3VA!$A192,DATASHEET!$A$2:$FW$231,112,FALSE))</f>
        <v/>
      </c>
      <c r="DO192" s="105" t="str">
        <f t="shared" si="132"/>
        <v/>
      </c>
      <c r="DP192" s="106" t="str">
        <f>IF(ISBLANK(DATASHEET!DR180),"",DATASHEET!DR180)</f>
        <v/>
      </c>
      <c r="DQ192" s="107" t="str">
        <f>IF(ISBLANK(DATASHEET!DS180),"",DATASHEET!DS180)</f>
        <v/>
      </c>
      <c r="DR192" s="123" t="str">
        <f t="shared" si="167"/>
        <v/>
      </c>
      <c r="DS192" s="124">
        <f>IFERROR(INDEX(DATASHEET!$A$1:$GG$231,MATCH(L3VA!$A192,DATASHEET!$A$1:$A$231,0),MATCH(L3VA!DT$2,DATASHEET!$A$1:$GG$1,0)),"")</f>
        <v>0</v>
      </c>
      <c r="DT192" s="105" t="str">
        <f>IF(VLOOKUP(L3VA!$A192,DATASHEET!$A$2:$EW$231,117,FALSE)="","",VLOOKUP(L3VA!$A192,DATASHEET!$A$2:$EW$231,117,FALSE))</f>
        <v/>
      </c>
      <c r="DU192" s="105" t="str">
        <f t="shared" si="168"/>
        <v/>
      </c>
      <c r="DV192" s="106" t="str">
        <f>IF(ISBLANK(DATASHEET!DW180),"",DATASHEET!DW180)</f>
        <v/>
      </c>
      <c r="DW192" s="107" t="str">
        <f>IF(ISBLANK(DATASHEET!DX180),"",DATASHEET!DX180)</f>
        <v/>
      </c>
      <c r="DX192" s="123" t="str">
        <f t="shared" si="169"/>
        <v/>
      </c>
      <c r="DY192" s="124" t="str">
        <f>IFERROR(INDEX(DATASHEET!$A$1:$GG$231,MATCH(L3VA!$A192,DATASHEET!$A$1:$A$231,0),MATCH(L3VA!DZ$2,DATASHEET!$A$1:$GG$1,0)),"")</f>
        <v/>
      </c>
      <c r="DZ192" s="105" t="str">
        <f>IF(VLOOKUP(L3VA!$A192,DATASHEET!$A$2:$EW$231,122,FALSE)="","",VLOOKUP(L3VA!$A192,DATASHEET!$A$2:$EW$231,122,FALSE))</f>
        <v/>
      </c>
      <c r="EA192" s="105" t="str">
        <f t="shared" si="170"/>
        <v/>
      </c>
      <c r="EB192" s="106" t="str">
        <f>IF(ISBLANK(DATASHEET!EB180),"",DATASHEET!EB180)</f>
        <v/>
      </c>
      <c r="EC192" s="107" t="str">
        <f>IF(ISBLANK(DATASHEET!EC180),"",DATASHEET!EC180)</f>
        <v/>
      </c>
      <c r="ED192" s="123" t="str">
        <f t="shared" si="171"/>
        <v/>
      </c>
      <c r="EE192" s="124">
        <f>IFERROR(INDEX(DATASHEET!$A$1:$GG$231,MATCH(L3VA!$A192,DATASHEET!$A$1:$A$231,0),MATCH(L3VA!EF$2,DATASHEET!$A$1:$GG$1,0)),"")</f>
        <v>0</v>
      </c>
      <c r="EF192" s="105" t="str">
        <f>IF(VLOOKUP(L3VA!$A192,DATASHEET!$A$2:$EW$231,127,FALSE)="","",VLOOKUP(L3VA!$A192,DATASHEET!$A$2:$EW$231,127,FALSE))</f>
        <v/>
      </c>
      <c r="EG192" s="105" t="str">
        <f t="shared" si="172"/>
        <v/>
      </c>
      <c r="EH192" s="106" t="str">
        <f>IF(ISBLANK(DATASHEET!EG180),"",DATASHEET!EG180)</f>
        <v/>
      </c>
      <c r="EI192" s="107" t="str">
        <f>IF(ISBLANK(DATASHEET!EH180),"",DATASHEET!EH180)</f>
        <v/>
      </c>
      <c r="EJ192" s="123" t="str">
        <f t="shared" si="173"/>
        <v/>
      </c>
      <c r="EK192" s="124">
        <f>IFERROR(INDEX(DATASHEET!$A$1:$GG$231,MATCH(L3VA!$A192,DATASHEET!$A$1:$A$231,0),MATCH(L3VA!EL$2,DATASHEET!$A$1:$GG$1,0)),"")</f>
        <v>0</v>
      </c>
      <c r="EL192" s="105" t="str">
        <f>IF(VLOOKUP(L3VA!$A192,DATASHEET!$A$2:$EW$231,132,FALSE)="","",VLOOKUP(L3VA!$A192,DATASHEET!$A$2:$EW$231,132,FALSE))</f>
        <v/>
      </c>
      <c r="EM192" s="105" t="str">
        <f t="shared" si="174"/>
        <v/>
      </c>
      <c r="EN192" s="106" t="str">
        <f>IF(ISBLANK(DATASHEET!EL180),"",DATASHEET!EL180)</f>
        <v/>
      </c>
      <c r="EO192" s="107" t="str">
        <f>IF(ISBLANK(DATASHEET!EM180),"",DATASHEET!EM180)</f>
        <v/>
      </c>
      <c r="EP192" s="123" t="str">
        <f t="shared" si="175"/>
        <v/>
      </c>
      <c r="EQ192" s="124">
        <f>IFERROR(INDEX(DATASHEET!$A$1:$GG$231,MATCH(L3VA!$A192,DATASHEET!$A$1:$A$231,0),MATCH(L3VA!ER$2,DATASHEET!$A$1:$GG$1,0)),"")</f>
        <v>0</v>
      </c>
      <c r="ER192" s="105" t="str">
        <f>IF(VLOOKUP(L3VA!$A192,DATASHEET!$A$2:$EW$231,137,FALSE)="","",VLOOKUP(L3VA!$A192,DATASHEET!$A$2:$EW$231,137,FALSE))</f>
        <v/>
      </c>
      <c r="ES192" s="105" t="str">
        <f t="shared" si="176"/>
        <v/>
      </c>
      <c r="ET192" s="106" t="str">
        <f>IF(ISBLANK(DATASHEET!EQ180),"",DATASHEET!EQ180)</f>
        <v/>
      </c>
      <c r="EU192" s="107" t="str">
        <f>IF(ISBLANK(DATASHEET!ER180),"",DATASHEET!ER180)</f>
        <v/>
      </c>
      <c r="EV192" s="123" t="str">
        <f t="shared" si="177"/>
        <v/>
      </c>
      <c r="EW192" s="124">
        <f>IFERROR(INDEX(DATASHEET!$A$1:$GG$231,MATCH(L3VA!$A192,DATASHEET!$A$1:$A$231,0),MATCH(L3VA!EX$2,DATASHEET!$A$1:$GG$1,0)),"")</f>
        <v>0</v>
      </c>
      <c r="EX192" s="105" t="str">
        <f>IF(VLOOKUP(L3VA!$A192,DATASHEET!$A$2:$EW$231,142,FALSE)="","",VLOOKUP(L3VA!$A192,DATASHEET!$A$2:$EW$231,142,FALSE))</f>
        <v/>
      </c>
      <c r="EY192" s="105" t="str">
        <f t="shared" si="178"/>
        <v/>
      </c>
      <c r="EZ192" s="106" t="str">
        <f>IF(ISBLANK(DATASHEET!EV180),"",DATASHEET!EV180)</f>
        <v/>
      </c>
      <c r="FA192" s="107" t="str">
        <f>IF(ISBLANK(DATASHEET!EW180),"",DATASHEET!EW180)</f>
        <v/>
      </c>
      <c r="FB192" s="123" t="str">
        <f t="shared" si="179"/>
        <v/>
      </c>
      <c r="FC192" s="124">
        <f>IFERROR(INDEX(DATASHEET!$A$1:$GG$231,MATCH(L3VA!$A192,DATASHEET!$A$1:$A$231,0),MATCH(L3VA!FD$2,DATASHEET!$A$1:$GG$1,0)),"")</f>
        <v>0</v>
      </c>
      <c r="FD192" s="105" t="str">
        <f>IF(VLOOKUP(L3VA!$A192,DATASHEET!$A$2:$FW$231,147,FALSE)="","",VLOOKUP(L3VA!$A192,DATASHEET!$A$2:$FW$231,147,FALSE))</f>
        <v/>
      </c>
      <c r="FE192" s="105" t="str">
        <f t="shared" si="180"/>
        <v/>
      </c>
      <c r="FF192" s="106" t="str">
        <f>IF(ISBLANK(DATASHEET!FA180),"",DATASHEET!FA180)</f>
        <v>BJM</v>
      </c>
      <c r="FG192" s="107" t="str">
        <f>IF(ISBLANK(DATASHEET!FB180),"",DATASHEET!FB180)</f>
        <v>12D-SP-10</v>
      </c>
    </row>
    <row r="193" spans="1:163" x14ac:dyDescent="0.25">
      <c r="A193" s="354">
        <f>DATASHEET!A181</f>
        <v>160071</v>
      </c>
      <c r="B193" s="42" t="str">
        <f>DATASHEET!B181</f>
        <v>ROSE, Elijah</v>
      </c>
      <c r="C193" s="109" t="str">
        <f>DATASHEET!C181</f>
        <v>12ASA</v>
      </c>
      <c r="D193" s="110" t="str">
        <f>DATASHEET!D181</f>
        <v>M</v>
      </c>
      <c r="E193" s="110" t="str">
        <f>IFERROR(VLOOKUP(A193,'[5]Y12 Students'!$E$3:$I$271,5,FALSE),"")</f>
        <v>EXTERNAL</v>
      </c>
      <c r="F193" s="110" t="str">
        <f>DATASHEET!E181</f>
        <v>N</v>
      </c>
      <c r="G193" s="110" t="str">
        <f>DATASHEET!F181</f>
        <v>Asian and Any Other Ethnic Group</v>
      </c>
      <c r="H193" s="110" t="str">
        <f>DATASHEET!G181</f>
        <v>N</v>
      </c>
      <c r="I193" s="110" t="str">
        <f>DATASHEET!H181</f>
        <v>N</v>
      </c>
      <c r="J193" s="111" t="str">
        <f>DATASHEET!J181</f>
        <v>4.75+ (C/B)</v>
      </c>
      <c r="K193" s="104" t="str">
        <f t="shared" si="129"/>
        <v/>
      </c>
      <c r="L193" s="104" t="str">
        <f t="shared" si="130"/>
        <v/>
      </c>
      <c r="M193" s="336" t="str">
        <f>IF(COUNT(L3VA!$N193,L3VA!$Z193,L3VA!$T193,L3VA!$AF193,L3VA!$AX193,L3VA!$AR193,L3VA!$BJ193,L3VA!$BD193,L3VA!$BP193,L3VA!#REF!,L3VA!$AL193,L3VA!$BV193,L3VA!$CH193,L3VA!$CZ193,L3VA!$CN193,L3VA!$DF193,L3VA!$CB193,L3VA!#REF!,L3VA!$DR193,L3VA!$DX193,L3VA!$ED193,L3VA!$EJ193,L3VA!$EP193,L3VA!$EV193,L3VA!$FB193,L3VA!$DL193)=0,"",AVERAGE(N193,Z193,T193,AF193,AL193,AX193,AR193,BJ193,BD193,BP193,BV193,CH193,CZ193,CN193,DF193,CB193,DR193,DX193,ED193,EJ193,EP193,EV193,FB193,DL193))</f>
        <v/>
      </c>
      <c r="N193" s="123" t="str">
        <f t="shared" si="133"/>
        <v/>
      </c>
      <c r="O193" s="124">
        <f>IFERROR(INDEX(DATASHEET!$A$1:$GG$231,MATCH(L3VA!$A193,DATASHEET!$A$1:$A$231,0),MATCH(L3VA!P$2,DATASHEET!$A$1:$GG$1,0)),"")</f>
        <v>0</v>
      </c>
      <c r="P193" s="105">
        <f>IF(VLOOKUP(L3VA!$A193,DATASHEET!$A$2:$EW$231,22,FALSE)="","",VLOOKUP(L3VA!$A193,DATASHEET!$A$2:$EW$231,22,FALSE))</f>
        <v>0</v>
      </c>
      <c r="Q193" s="105" t="str">
        <f t="shared" si="134"/>
        <v/>
      </c>
      <c r="R193" s="106" t="str">
        <f>IF(ISBLANK(DATASHEET!AF181),"",DATASHEET!AF181)</f>
        <v/>
      </c>
      <c r="S193" s="107" t="str">
        <f>IF(ISBLANK(DATASHEET!AG181),"",DATASHEET!AG181)</f>
        <v/>
      </c>
      <c r="T193" s="123" t="str">
        <f t="shared" si="135"/>
        <v/>
      </c>
      <c r="U193" s="124">
        <f>IFERROR(INDEX(DATASHEET!$A$1:$GG$231,MATCH(L3VA!$A193,DATASHEET!$A$1:$A$231,0),MATCH(L3VA!V$2,DATASHEET!$A$1:$GG$1,0)),"")</f>
        <v>0</v>
      </c>
      <c r="V193" s="105">
        <f>IF(VLOOKUP(L3VA!$A193,DATASHEET!$A$2:$EW$231,27,FALSE)="","",VLOOKUP(L3VA!$A193,DATASHEET!$A$2:$EW$231,27,FALSE))</f>
        <v>0</v>
      </c>
      <c r="W193" s="105" t="str">
        <f t="shared" si="136"/>
        <v/>
      </c>
      <c r="X193" s="106" t="str">
        <f>IF(ISBLANK(DATASHEET!AK181),"",DATASHEET!AK181)</f>
        <v/>
      </c>
      <c r="Y193" s="107" t="str">
        <f>IF(ISBLANK(DATASHEET!AL181),"",DATASHEET!AL181)</f>
        <v/>
      </c>
      <c r="Z193" s="123" t="str">
        <f t="shared" si="137"/>
        <v/>
      </c>
      <c r="AA193" s="124">
        <f>IFERROR(INDEX(DATASHEET!$A$1:$GG$231,MATCH(L3VA!$A193,DATASHEET!$A$1:$A$231,0),MATCH(L3VA!AB$2,DATASHEET!$A$1:$GG$1,0)),"")</f>
        <v>0</v>
      </c>
      <c r="AB193" s="105" t="str">
        <f>IF(VLOOKUP(L3VA!$A193,DATASHEET!$A$2:$EW$231,32,FALSE)="","",VLOOKUP(L3VA!$A193,DATASHEET!$A$2:$EW$231,32,FALSE))</f>
        <v/>
      </c>
      <c r="AC193" s="105" t="str">
        <f t="shared" si="138"/>
        <v/>
      </c>
      <c r="AD193" s="106" t="str">
        <f>IF(ISBLANK(DATASHEET!AP181),"",DATASHEET!AP181)</f>
        <v/>
      </c>
      <c r="AE193" s="107" t="str">
        <f>IF(ISBLANK(DATASHEET!AQ181),"",DATASHEET!AQ181)</f>
        <v/>
      </c>
      <c r="AF193" s="123" t="str">
        <f t="shared" si="139"/>
        <v/>
      </c>
      <c r="AG193" s="124">
        <f>IFERROR(INDEX(DATASHEET!$A$1:$GG$231,MATCH(L3VA!$A193,DATASHEET!$A$1:$A$231,0),MATCH(L3VA!AH$2,DATASHEET!$A$1:$GG$1,0)),"")</f>
        <v>0</v>
      </c>
      <c r="AH193" s="105" t="str">
        <f>IF(VLOOKUP(L3VA!$A193,DATASHEET!$A$2:$EW$231,37,FALSE)="","",VLOOKUP(L3VA!$A193,DATASHEET!$A$2:$EW$231,37,FALSE))</f>
        <v/>
      </c>
      <c r="AI193" s="105" t="str">
        <f t="shared" si="140"/>
        <v/>
      </c>
      <c r="AJ193" s="106" t="str">
        <f>IF(ISBLANK(DATASHEET!AU181),"",DATASHEET!AU181)</f>
        <v/>
      </c>
      <c r="AK193" s="107" t="str">
        <f>IF(ISBLANK(DATASHEET!AV181),"",DATASHEET!AV181)</f>
        <v/>
      </c>
      <c r="AL193" s="123" t="str">
        <f t="shared" si="141"/>
        <v/>
      </c>
      <c r="AM193" s="124">
        <f>IFERROR(INDEX(DATASHEET!$A$1:$GG$231,MATCH(L3VA!$A193,DATASHEET!$A$1:$A$231,0),MATCH(L3VA!AN$2,DATASHEET!$A$1:$GG$1,0)),"")</f>
        <v>0</v>
      </c>
      <c r="AN193" s="105" t="str">
        <f>IF(VLOOKUP(L3VA!$A193,DATASHEET!$A$2:$EW$231,42,FALSE)="","",VLOOKUP(L3VA!$A193,DATASHEET!$A$2:$EW$231,42,FALSE))</f>
        <v/>
      </c>
      <c r="AO193" s="105" t="str">
        <f t="shared" si="142"/>
        <v/>
      </c>
      <c r="AP193" s="106" t="str">
        <f>IF(ISBLANK(DATASHEET!AZ181),"",DATASHEET!AZ181)</f>
        <v/>
      </c>
      <c r="AQ193" s="107" t="str">
        <f>IF(ISBLANK(DATASHEET!BA181),"",DATASHEET!BA181)</f>
        <v/>
      </c>
      <c r="AR193" s="123" t="str">
        <f t="shared" si="143"/>
        <v/>
      </c>
      <c r="AS193" s="124">
        <f>IFERROR(INDEX(DATASHEET!$A$1:$GG$231,MATCH(L3VA!$A193,DATASHEET!$A$1:$A$231,0),MATCH(L3VA!AT$2,DATASHEET!$A$1:$GG$1,0)),"")</f>
        <v>0</v>
      </c>
      <c r="AT193" s="105" t="str">
        <f>IF(VLOOKUP(L3VA!$A193,DATASHEET!$A$2:$EW$231,47,FALSE)="","",VLOOKUP(L3VA!$A193,DATASHEET!$A$2:$EW$231,47,FALSE))</f>
        <v/>
      </c>
      <c r="AU193" s="105" t="str">
        <f t="shared" si="144"/>
        <v/>
      </c>
      <c r="AV193" s="106" t="str">
        <f>IF(ISBLANK(DATASHEET!BE181),"",DATASHEET!BE181)</f>
        <v/>
      </c>
      <c r="AW193" s="107" t="str">
        <f>IF(ISBLANK(DATASHEET!BF181),"",DATASHEET!BF181)</f>
        <v/>
      </c>
      <c r="AX193" s="123" t="str">
        <f t="shared" si="145"/>
        <v/>
      </c>
      <c r="AY193" s="124">
        <f>IFERROR(INDEX(DATASHEET!$A$1:$GG$231,MATCH(L3VA!$A193,DATASHEET!$A$1:$A$231,0),MATCH(L3VA!AZ$2,DATASHEET!$A$1:$GG$1,0)),"")</f>
        <v>0</v>
      </c>
      <c r="AZ193" s="105" t="str">
        <f>IF(VLOOKUP(L3VA!$A193,DATASHEET!$A$2:$EW$231,52,FALSE)="","",VLOOKUP(L3VA!$A193,DATASHEET!$A$2:$EW$231,52,FALSE))</f>
        <v/>
      </c>
      <c r="BA193" s="105" t="str">
        <f t="shared" si="146"/>
        <v/>
      </c>
      <c r="BB193" s="106" t="str">
        <f>IF(ISBLANK(DATASHEET!BJ181),"",DATASHEET!BJ181)</f>
        <v/>
      </c>
      <c r="BC193" s="107" t="str">
        <f>IF(ISBLANK(DATASHEET!BK181),"",DATASHEET!BK181)</f>
        <v/>
      </c>
      <c r="BD193" s="123" t="str">
        <f t="shared" si="147"/>
        <v/>
      </c>
      <c r="BE193" s="124">
        <f>IFERROR(INDEX(DATASHEET!$A$1:$GG$231,MATCH(L3VA!$A193,DATASHEET!$A$1:$A$231,0),MATCH(L3VA!BF$2,DATASHEET!$A$1:$GG$1,0)),"")</f>
        <v>0</v>
      </c>
      <c r="BF193" s="105" t="str">
        <f>IF(VLOOKUP(L3VA!$A193,DATASHEET!$A$2:$EW$231,57,FALSE)="","",VLOOKUP(L3VA!$A193,DATASHEET!$A$2:$EW$231,57,FALSE))</f>
        <v/>
      </c>
      <c r="BG193" s="105" t="str">
        <f t="shared" si="148"/>
        <v/>
      </c>
      <c r="BH193" s="106" t="str">
        <f>IF(ISBLANK(DATASHEET!BO181),"",DATASHEET!BO181)</f>
        <v/>
      </c>
      <c r="BI193" s="107" t="str">
        <f>IF(ISBLANK(DATASHEET!BP181),"",DATASHEET!BP181)</f>
        <v/>
      </c>
      <c r="BJ193" s="123" t="str">
        <f t="shared" si="149"/>
        <v/>
      </c>
      <c r="BK193" s="124">
        <f>IFERROR(INDEX(DATASHEET!$A$1:$GG$231,MATCH(L3VA!$A193,DATASHEET!$A$1:$A$231,0),MATCH(L3VA!BL$2,DATASHEET!$A$1:$GG$1,0)),"")</f>
        <v>0</v>
      </c>
      <c r="BL193" s="105" t="str">
        <f>IF(VLOOKUP(L3VA!$A193,DATASHEET!$A$2:$EW$231,62,FALSE)="","",VLOOKUP(L3VA!$A193,DATASHEET!$A$2:$EW$231,62,FALSE))</f>
        <v/>
      </c>
      <c r="BM193" s="105" t="str">
        <f t="shared" si="150"/>
        <v/>
      </c>
      <c r="BN193" s="106" t="str">
        <f>IF(ISBLANK(DATASHEET!BT181),"",DATASHEET!BT181)</f>
        <v/>
      </c>
      <c r="BO193" s="107" t="str">
        <f>IF(ISBLANK(DATASHEET!BU181),"",DATASHEET!BU181)</f>
        <v/>
      </c>
      <c r="BP193" s="123" t="str">
        <f t="shared" si="151"/>
        <v/>
      </c>
      <c r="BQ193" s="124">
        <f>IFERROR(INDEX(DATASHEET!$A$1:$GG$231,MATCH(L3VA!$A193,DATASHEET!$A$1:$A$231,0),MATCH(L3VA!BR$2,DATASHEET!$A$1:$GG$1,0)),"")</f>
        <v>0</v>
      </c>
      <c r="BR193" s="105" t="str">
        <f>IF(VLOOKUP(L3VA!$A193,DATASHEET!$A$2:$EW$231,67,FALSE)="","",VLOOKUP(L3VA!$A193,DATASHEET!$A$2:$EW$231,67,FALSE))</f>
        <v/>
      </c>
      <c r="BS193" s="105" t="str">
        <f t="shared" si="152"/>
        <v/>
      </c>
      <c r="BT193" s="106" t="str">
        <f>IF(ISBLANK(DATASHEET!BY181),"",DATASHEET!BY181)</f>
        <v/>
      </c>
      <c r="BU193" s="107" t="str">
        <f>IF(ISBLANK(DATASHEET!BZ181),"",DATASHEET!BZ181)</f>
        <v/>
      </c>
      <c r="BV193" s="123" t="str">
        <f t="shared" si="153"/>
        <v/>
      </c>
      <c r="BW193" s="124">
        <f>IFERROR(INDEX(DATASHEET!$A$1:$GG$231,MATCH(L3VA!$A193,DATASHEET!$A$1:$A$231,0),MATCH(L3VA!BX$2,DATASHEET!$A$1:$GG$1,0)),"")</f>
        <v>0</v>
      </c>
      <c r="BX193" s="105" t="str">
        <f>IF(VLOOKUP(L3VA!$A193,DATASHEET!$A$2:$EW$231,77,FALSE)="","",VLOOKUP(L3VA!$A193,DATASHEET!$A$2:$EW$231,77,FALSE))</f>
        <v/>
      </c>
      <c r="BY193" s="105" t="str">
        <f t="shared" si="154"/>
        <v/>
      </c>
      <c r="BZ193" s="106" t="str">
        <f>IF(ISBLANK(DATASHEET!CI181),"",DATASHEET!CI181)</f>
        <v/>
      </c>
      <c r="CA193" s="107" t="str">
        <f>IF(ISBLANK(DATASHEET!CJ181),"",DATASHEET!CJ181)</f>
        <v/>
      </c>
      <c r="CB193" s="123" t="str">
        <f t="shared" si="155"/>
        <v/>
      </c>
      <c r="CC193" s="124">
        <f>IFERROR(INDEX(DATASHEET!$A$1:$GG$231,MATCH(L3VA!$A193,DATASHEET!$A$1:$A$231,0),MATCH(L3VA!CD$2,DATASHEET!$A$1:$GG$1,0)),"")</f>
        <v>0</v>
      </c>
      <c r="CD193" s="105" t="str">
        <f>IF(VLOOKUP(L3VA!$A193,DATASHEET!$A$2:$EW$231,82,FALSE)="","",VLOOKUP(L3VA!$A193,DATASHEET!$A$2:$EW$231,82,FALSE))</f>
        <v>AS</v>
      </c>
      <c r="CE193" s="105" t="str">
        <f t="shared" si="156"/>
        <v/>
      </c>
      <c r="CF193" s="106" t="str">
        <f>IF(ISBLANK(DATASHEET!CN181),"",DATASHEET!CN181)</f>
        <v/>
      </c>
      <c r="CG193" s="107" t="str">
        <f>IF(ISBLANK(DATASHEET!CO181),"",DATASHEET!CO181)</f>
        <v/>
      </c>
      <c r="CH193" s="123" t="str">
        <f t="shared" si="157"/>
        <v/>
      </c>
      <c r="CI193" s="124">
        <f>IFERROR(INDEX(DATASHEET!$A$1:$GG$231,MATCH(L3VA!$A193,DATASHEET!$A$1:$A$231,0),MATCH(L3VA!CJ$2,DATASHEET!$A$1:$GG$1,0)),"")</f>
        <v>0</v>
      </c>
      <c r="CJ193" s="105" t="str">
        <f>IF(VLOOKUP(L3VA!$A193,DATASHEET!$A$2:$EW$231,87,FALSE)="","",VLOOKUP(L3VA!$A193,DATASHEET!$A$2:$EW$231,87,FALSE))</f>
        <v/>
      </c>
      <c r="CK193" s="105" t="str">
        <f t="shared" si="131"/>
        <v/>
      </c>
      <c r="CL193" s="106" t="str">
        <f>IF(ISBLANK(DATASHEET!CS181),"",DATASHEET!CS181)</f>
        <v/>
      </c>
      <c r="CM193" s="107" t="str">
        <f>IF(ISBLANK(DATASHEET!CT181),"",DATASHEET!CT181)</f>
        <v/>
      </c>
      <c r="CN193" s="123" t="str">
        <f t="shared" si="158"/>
        <v/>
      </c>
      <c r="CO193" s="124">
        <f>IFERROR(INDEX(DATASHEET!$A$1:$GG$231,MATCH(L3VA!$A193,DATASHEET!$A$1:$A$231,0),MATCH(L3VA!CP$2,DATASHEET!$A$1:$GG$1,0)),"")</f>
        <v>0</v>
      </c>
      <c r="CP193" s="105" t="str">
        <f>IF(VLOOKUP(L3VA!$A193,DATASHEET!$A$2:$EW$231,92,FALSE)="","",VLOOKUP(L3VA!$A193,DATASHEET!$A$2:$EW$231,92,FALSE))</f>
        <v/>
      </c>
      <c r="CQ193" s="105" t="str">
        <f t="shared" si="159"/>
        <v/>
      </c>
      <c r="CR193" s="106" t="str">
        <f>IF(ISBLANK(DATASHEET!CX181),"",DATASHEET!CX181)</f>
        <v/>
      </c>
      <c r="CS193" s="107" t="str">
        <f>IF(ISBLANK(DATASHEET!CY181),"",DATASHEET!CY181)</f>
        <v/>
      </c>
      <c r="CT193" s="123" t="str">
        <f t="shared" si="160"/>
        <v/>
      </c>
      <c r="CU193" s="124">
        <f>IFERROR(INDEX(DATASHEET!$A$1:$GG$231,MATCH(L3VA!$A193,DATASHEET!$A$1:$A$231,0),MATCH(L3VA!CV$2,DATASHEET!$A$1:$GG$1,0)),"")</f>
        <v>0</v>
      </c>
      <c r="CV193" s="105" t="str">
        <f>IF(VLOOKUP(L3VA!$A193,DATASHEET!$A$2:$EW$231,107,FALSE)="","",VLOOKUP(L3VA!$A193,DATASHEET!$A$2:$EW$231,107,FALSE))</f>
        <v/>
      </c>
      <c r="CW193" s="105" t="str">
        <f t="shared" si="161"/>
        <v/>
      </c>
      <c r="CX193" s="106" t="str">
        <f>IF(ISBLANK(DATASHEET!DC181),"",DATASHEET!DC181)</f>
        <v/>
      </c>
      <c r="CY193" s="107" t="str">
        <f>IF(ISBLANK(DATASHEET!DD181),"",DATASHEET!DD181)</f>
        <v/>
      </c>
      <c r="CZ193" s="123" t="str">
        <f t="shared" si="162"/>
        <v/>
      </c>
      <c r="DA193" s="124">
        <f>IFERROR(INDEX(DATASHEET!$A$1:$GG$231,MATCH(L3VA!$A193,DATASHEET!$A$1:$A$231,0),MATCH(L3VA!DB$2,DATASHEET!$A$1:$GG$1,0)),"")</f>
        <v>0</v>
      </c>
      <c r="DB193" s="105" t="str">
        <f>IF(VLOOKUP(L3VA!$A193,DATASHEET!$A$2:$EW$231,97,FALSE)="","",VLOOKUP(L3VA!$A193,DATASHEET!$A$2:$EW$231,97,FALSE))</f>
        <v/>
      </c>
      <c r="DC193" s="105" t="str">
        <f t="shared" si="163"/>
        <v/>
      </c>
      <c r="DD193" s="106" t="str">
        <f>IF(ISBLANK(DATASHEET!DH181),"",DATASHEET!DH181)</f>
        <v>EB</v>
      </c>
      <c r="DE193" s="107" t="str">
        <f>IF(ISBLANK(DATASHEET!DI181),"",DATASHEET!DI181)</f>
        <v>12C-HI-5</v>
      </c>
      <c r="DF193" s="123" t="str">
        <f t="shared" si="164"/>
        <v/>
      </c>
      <c r="DG193" s="124">
        <f>IFERROR(INDEX(DATASHEET!$A$1:$GG$231,MATCH(L3VA!$A193,DATASHEET!$A$1:$A$231,0),MATCH(L3VA!DH$2,DATASHEET!$A$1:$GG$1,0)),"")</f>
        <v>0</v>
      </c>
      <c r="DH193" s="105" t="str">
        <f>IF(VLOOKUP(L3VA!$A193,DATASHEET!$A$2:$EW$231,102,FALSE)="","",VLOOKUP(L3VA!$A193,DATASHEET!$A$2:$EW$231,102,FALSE))</f>
        <v/>
      </c>
      <c r="DI193" s="105" t="str">
        <f t="shared" si="165"/>
        <v/>
      </c>
      <c r="DJ193" s="106" t="str">
        <f>IF(ISBLANK(DATASHEET!DM181),"",DATASHEET!DM181)</f>
        <v/>
      </c>
      <c r="DK193" s="107" t="str">
        <f>IF(ISBLANK(DATASHEET!DN181),"",DATASHEET!DN181)</f>
        <v/>
      </c>
      <c r="DL193" s="123" t="str">
        <f t="shared" si="166"/>
        <v/>
      </c>
      <c r="DM193" s="124">
        <f>IFERROR(INDEX(DATASHEET!$A$1:$GG$231,MATCH(L3VA!$A193,DATASHEET!$A$1:$A$231,0),MATCH(L3VA!DN$2,DATASHEET!$A$1:$GG$1,0)),"")</f>
        <v>0</v>
      </c>
      <c r="DN193" s="105" t="str">
        <f>IF(VLOOKUP(L3VA!$A193,DATASHEET!$A$2:$FW$231,112,FALSE)="","",VLOOKUP(L3VA!$A193,DATASHEET!$A$2:$FW$231,112,FALSE))</f>
        <v>EB</v>
      </c>
      <c r="DO193" s="105" t="str">
        <f t="shared" si="132"/>
        <v/>
      </c>
      <c r="DP193" s="106" t="str">
        <f>IF(ISBLANK(DATASHEET!DR181),"",DATASHEET!DR181)</f>
        <v/>
      </c>
      <c r="DQ193" s="107" t="str">
        <f>IF(ISBLANK(DATASHEET!DS181),"",DATASHEET!DS181)</f>
        <v/>
      </c>
      <c r="DR193" s="123" t="str">
        <f t="shared" si="167"/>
        <v/>
      </c>
      <c r="DS193" s="124">
        <f>IFERROR(INDEX(DATASHEET!$A$1:$GG$231,MATCH(L3VA!$A193,DATASHEET!$A$1:$A$231,0),MATCH(L3VA!DT$2,DATASHEET!$A$1:$GG$1,0)),"")</f>
        <v>0</v>
      </c>
      <c r="DT193" s="105" t="str">
        <f>IF(VLOOKUP(L3VA!$A193,DATASHEET!$A$2:$EW$231,117,FALSE)="","",VLOOKUP(L3VA!$A193,DATASHEET!$A$2:$EW$231,117,FALSE))</f>
        <v/>
      </c>
      <c r="DU193" s="105" t="str">
        <f t="shared" si="168"/>
        <v/>
      </c>
      <c r="DV193" s="106" t="str">
        <f>IF(ISBLANK(DATASHEET!DW181),"",DATASHEET!DW181)</f>
        <v>MHA</v>
      </c>
      <c r="DW193" s="107" t="str">
        <f>IF(ISBLANK(DATASHEET!DX181),"",DATASHEET!DX181)</f>
        <v>12B-P&amp;E-7</v>
      </c>
      <c r="DX193" s="123" t="str">
        <f t="shared" si="169"/>
        <v/>
      </c>
      <c r="DY193" s="124" t="str">
        <f>IFERROR(INDEX(DATASHEET!$A$1:$GG$231,MATCH(L3VA!$A193,DATASHEET!$A$1:$A$231,0),MATCH(L3VA!DZ$2,DATASHEET!$A$1:$GG$1,0)),"")</f>
        <v/>
      </c>
      <c r="DZ193" s="105" t="str">
        <f>IF(VLOOKUP(L3VA!$A193,DATASHEET!$A$2:$EW$231,122,FALSE)="","",VLOOKUP(L3VA!$A193,DATASHEET!$A$2:$EW$231,122,FALSE))</f>
        <v/>
      </c>
      <c r="EA193" s="105" t="str">
        <f t="shared" si="170"/>
        <v/>
      </c>
      <c r="EB193" s="106" t="str">
        <f>IF(ISBLANK(DATASHEET!EB181),"",DATASHEET!EB181)</f>
        <v/>
      </c>
      <c r="EC193" s="107" t="str">
        <f>IF(ISBLANK(DATASHEET!EC181),"",DATASHEET!EC181)</f>
        <v/>
      </c>
      <c r="ED193" s="123" t="str">
        <f t="shared" si="171"/>
        <v/>
      </c>
      <c r="EE193" s="124">
        <f>IFERROR(INDEX(DATASHEET!$A$1:$GG$231,MATCH(L3VA!$A193,DATASHEET!$A$1:$A$231,0),MATCH(L3VA!EF$2,DATASHEET!$A$1:$GG$1,0)),"")</f>
        <v>0</v>
      </c>
      <c r="EF193" s="105" t="str">
        <f>IF(VLOOKUP(L3VA!$A193,DATASHEET!$A$2:$EW$231,127,FALSE)="","",VLOOKUP(L3VA!$A193,DATASHEET!$A$2:$EW$231,127,FALSE))</f>
        <v>MHA</v>
      </c>
      <c r="EG193" s="105" t="str">
        <f t="shared" si="172"/>
        <v/>
      </c>
      <c r="EH193" s="106" t="str">
        <f>IF(ISBLANK(DATASHEET!EG181),"",DATASHEET!EG181)</f>
        <v>SPI</v>
      </c>
      <c r="EI193" s="107" t="str">
        <f>IF(ISBLANK(DATASHEET!EH181),"",DATASHEET!EH181)</f>
        <v>12E-PH-6</v>
      </c>
      <c r="EJ193" s="123" t="str">
        <f t="shared" si="173"/>
        <v/>
      </c>
      <c r="EK193" s="124">
        <f>IFERROR(INDEX(DATASHEET!$A$1:$GG$231,MATCH(L3VA!$A193,DATASHEET!$A$1:$A$231,0),MATCH(L3VA!EL$2,DATASHEET!$A$1:$GG$1,0)),"")</f>
        <v>0</v>
      </c>
      <c r="EL193" s="105" t="str">
        <f>IF(VLOOKUP(L3VA!$A193,DATASHEET!$A$2:$EW$231,132,FALSE)="","",VLOOKUP(L3VA!$A193,DATASHEET!$A$2:$EW$231,132,FALSE))</f>
        <v/>
      </c>
      <c r="EM193" s="105" t="str">
        <f t="shared" si="174"/>
        <v/>
      </c>
      <c r="EN193" s="106" t="str">
        <f>IF(ISBLANK(DATASHEET!EL181),"",DATASHEET!EL181)</f>
        <v/>
      </c>
      <c r="EO193" s="107" t="str">
        <f>IF(ISBLANK(DATASHEET!EM181),"",DATASHEET!EM181)</f>
        <v/>
      </c>
      <c r="EP193" s="123" t="str">
        <f t="shared" si="175"/>
        <v/>
      </c>
      <c r="EQ193" s="124">
        <f>IFERROR(INDEX(DATASHEET!$A$1:$GG$231,MATCH(L3VA!$A193,DATASHEET!$A$1:$A$231,0),MATCH(L3VA!ER$2,DATASHEET!$A$1:$GG$1,0)),"")</f>
        <v>0</v>
      </c>
      <c r="ER193" s="105" t="str">
        <f>IF(VLOOKUP(L3VA!$A193,DATASHEET!$A$2:$EW$231,137,FALSE)="","",VLOOKUP(L3VA!$A193,DATASHEET!$A$2:$EW$231,137,FALSE))</f>
        <v>SPI</v>
      </c>
      <c r="ES193" s="105" t="str">
        <f t="shared" si="176"/>
        <v/>
      </c>
      <c r="ET193" s="106" t="str">
        <f>IF(ISBLANK(DATASHEET!EQ181),"",DATASHEET!EQ181)</f>
        <v/>
      </c>
      <c r="EU193" s="107" t="str">
        <f>IF(ISBLANK(DATASHEET!ER181),"",DATASHEET!ER181)</f>
        <v/>
      </c>
      <c r="EV193" s="123" t="str">
        <f t="shared" si="177"/>
        <v/>
      </c>
      <c r="EW193" s="124">
        <f>IFERROR(INDEX(DATASHEET!$A$1:$GG$231,MATCH(L3VA!$A193,DATASHEET!$A$1:$A$231,0),MATCH(L3VA!EX$2,DATASHEET!$A$1:$GG$1,0)),"")</f>
        <v>0</v>
      </c>
      <c r="EX193" s="105" t="str">
        <f>IF(VLOOKUP(L3VA!$A193,DATASHEET!$A$2:$EW$231,142,FALSE)="","",VLOOKUP(L3VA!$A193,DATASHEET!$A$2:$EW$231,142,FALSE))</f>
        <v/>
      </c>
      <c r="EY193" s="105" t="str">
        <f t="shared" si="178"/>
        <v/>
      </c>
      <c r="EZ193" s="106" t="str">
        <f>IF(ISBLANK(DATASHEET!EV181),"",DATASHEET!EV181)</f>
        <v/>
      </c>
      <c r="FA193" s="107" t="str">
        <f>IF(ISBLANK(DATASHEET!EW181),"",DATASHEET!EW181)</f>
        <v/>
      </c>
      <c r="FB193" s="123" t="str">
        <f t="shared" si="179"/>
        <v/>
      </c>
      <c r="FC193" s="124">
        <f>IFERROR(INDEX(DATASHEET!$A$1:$GG$231,MATCH(L3VA!$A193,DATASHEET!$A$1:$A$231,0),MATCH(L3VA!FD$2,DATASHEET!$A$1:$GG$1,0)),"")</f>
        <v>0</v>
      </c>
      <c r="FD193" s="105" t="str">
        <f>IF(VLOOKUP(L3VA!$A193,DATASHEET!$A$2:$FW$231,147,FALSE)="","",VLOOKUP(L3VA!$A193,DATASHEET!$A$2:$FW$231,147,FALSE))</f>
        <v/>
      </c>
      <c r="FE193" s="105" t="str">
        <f t="shared" si="180"/>
        <v/>
      </c>
      <c r="FF193" s="106" t="str">
        <f>IF(ISBLANK(DATASHEET!FA181),"",DATASHEET!FA181)</f>
        <v/>
      </c>
      <c r="FG193" s="107" t="str">
        <f>IF(ISBLANK(DATASHEET!FB181),"",DATASHEET!FB181)</f>
        <v/>
      </c>
    </row>
    <row r="194" spans="1:163" x14ac:dyDescent="0.25">
      <c r="A194" s="354">
        <f>DATASHEET!A182</f>
        <v>150884</v>
      </c>
      <c r="B194" s="42" t="str">
        <f>DATASHEET!B182</f>
        <v>ROSS, Eoghan</v>
      </c>
      <c r="C194" s="109" t="str">
        <f>DATASHEET!C182</f>
        <v>12SG</v>
      </c>
      <c r="D194" s="110" t="str">
        <f>DATASHEET!D182</f>
        <v>M</v>
      </c>
      <c r="E194" s="110" t="str">
        <f>IFERROR(VLOOKUP(A194,'[5]Y12 Students'!$E$3:$I$271,5,FALSE),"")</f>
        <v>INTERNAL</v>
      </c>
      <c r="F194" s="110" t="str">
        <f>DATASHEET!E182</f>
        <v>N</v>
      </c>
      <c r="G194" s="110" t="str">
        <f>DATASHEET!F182</f>
        <v>White - British</v>
      </c>
      <c r="H194" s="110" t="str">
        <f>DATASHEET!G182</f>
        <v>N</v>
      </c>
      <c r="I194" s="110" t="str">
        <f>DATASHEET!H182</f>
        <v>N</v>
      </c>
      <c r="J194" s="111" t="str">
        <f>DATASHEET!J182</f>
        <v>6.25+ (B/A)</v>
      </c>
      <c r="K194" s="104" t="str">
        <f t="shared" si="129"/>
        <v/>
      </c>
      <c r="L194" s="104" t="str">
        <f t="shared" si="130"/>
        <v/>
      </c>
      <c r="M194" s="336" t="str">
        <f>IF(COUNT(L3VA!$N194,L3VA!$Z194,L3VA!$T194,L3VA!$AF194,L3VA!$AX194,L3VA!$AR194,L3VA!$BJ194,L3VA!$BD194,L3VA!$BP194,L3VA!#REF!,L3VA!$AL194,L3VA!$BV194,L3VA!$CH194,L3VA!$CZ194,L3VA!$CN194,L3VA!$DF194,L3VA!$CB194,L3VA!#REF!,L3VA!$DR194,L3VA!$DX194,L3VA!$ED194,L3VA!$EJ194,L3VA!$EP194,L3VA!$EV194,L3VA!$FB194,L3VA!$DL194)=0,"",AVERAGE(N194,Z194,T194,AF194,AL194,AX194,AR194,BJ194,BD194,BP194,BV194,CH194,CZ194,CN194,DF194,CB194,DR194,DX194,ED194,EJ194,EP194,EV194,FB194,DL194))</f>
        <v/>
      </c>
      <c r="N194" s="123" t="str">
        <f t="shared" si="133"/>
        <v/>
      </c>
      <c r="O194" s="124">
        <f>IFERROR(INDEX(DATASHEET!$A$1:$GG$231,MATCH(L3VA!$A194,DATASHEET!$A$1:$A$231,0),MATCH(L3VA!P$2,DATASHEET!$A$1:$GG$1,0)),"")</f>
        <v>0</v>
      </c>
      <c r="P194" s="105">
        <f>IF(VLOOKUP(L3VA!$A194,DATASHEET!$A$2:$EW$231,22,FALSE)="","",VLOOKUP(L3VA!$A194,DATASHEET!$A$2:$EW$231,22,FALSE))</f>
        <v>0</v>
      </c>
      <c r="Q194" s="105" t="str">
        <f t="shared" si="134"/>
        <v/>
      </c>
      <c r="R194" s="106" t="str">
        <f>IF(ISBLANK(DATASHEET!AF182),"",DATASHEET!AF182)</f>
        <v/>
      </c>
      <c r="S194" s="107" t="str">
        <f>IF(ISBLANK(DATASHEET!AG182),"",DATASHEET!AG182)</f>
        <v/>
      </c>
      <c r="T194" s="123" t="str">
        <f t="shared" si="135"/>
        <v/>
      </c>
      <c r="U194" s="124">
        <f>IFERROR(INDEX(DATASHEET!$A$1:$GG$231,MATCH(L3VA!$A194,DATASHEET!$A$1:$A$231,0),MATCH(L3VA!V$2,DATASHEET!$A$1:$GG$1,0)),"")</f>
        <v>0</v>
      </c>
      <c r="V194" s="105">
        <f>IF(VLOOKUP(L3VA!$A194,DATASHEET!$A$2:$EW$231,27,FALSE)="","",VLOOKUP(L3VA!$A194,DATASHEET!$A$2:$EW$231,27,FALSE))</f>
        <v>0</v>
      </c>
      <c r="W194" s="105" t="str">
        <f t="shared" si="136"/>
        <v/>
      </c>
      <c r="X194" s="106" t="str">
        <f>IF(ISBLANK(DATASHEET!AK182),"",DATASHEET!AK182)</f>
        <v/>
      </c>
      <c r="Y194" s="107" t="str">
        <f>IF(ISBLANK(DATASHEET!AL182),"",DATASHEET!AL182)</f>
        <v/>
      </c>
      <c r="Z194" s="123" t="str">
        <f t="shared" si="137"/>
        <v/>
      </c>
      <c r="AA194" s="124">
        <f>IFERROR(INDEX(DATASHEET!$A$1:$GG$231,MATCH(L3VA!$A194,DATASHEET!$A$1:$A$231,0),MATCH(L3VA!AB$2,DATASHEET!$A$1:$GG$1,0)),"")</f>
        <v>0</v>
      </c>
      <c r="AB194" s="105" t="str">
        <f>IF(VLOOKUP(L3VA!$A194,DATASHEET!$A$2:$EW$231,32,FALSE)="","",VLOOKUP(L3VA!$A194,DATASHEET!$A$2:$EW$231,32,FALSE))</f>
        <v/>
      </c>
      <c r="AC194" s="105" t="str">
        <f t="shared" si="138"/>
        <v/>
      </c>
      <c r="AD194" s="106" t="str">
        <f>IF(ISBLANK(DATASHEET!AP182),"",DATASHEET!AP182)</f>
        <v/>
      </c>
      <c r="AE194" s="107" t="str">
        <f>IF(ISBLANK(DATASHEET!AQ182),"",DATASHEET!AQ182)</f>
        <v/>
      </c>
      <c r="AF194" s="123" t="str">
        <f t="shared" si="139"/>
        <v/>
      </c>
      <c r="AG194" s="124">
        <f>IFERROR(INDEX(DATASHEET!$A$1:$GG$231,MATCH(L3VA!$A194,DATASHEET!$A$1:$A$231,0),MATCH(L3VA!AH$2,DATASHEET!$A$1:$GG$1,0)),"")</f>
        <v>0</v>
      </c>
      <c r="AH194" s="105" t="str">
        <f>IF(VLOOKUP(L3VA!$A194,DATASHEET!$A$2:$EW$231,37,FALSE)="","",VLOOKUP(L3VA!$A194,DATASHEET!$A$2:$EW$231,37,FALSE))</f>
        <v/>
      </c>
      <c r="AI194" s="105" t="str">
        <f t="shared" si="140"/>
        <v/>
      </c>
      <c r="AJ194" s="106" t="str">
        <f>IF(ISBLANK(DATASHEET!AU182),"",DATASHEET!AU182)</f>
        <v/>
      </c>
      <c r="AK194" s="107" t="str">
        <f>IF(ISBLANK(DATASHEET!AV182),"",DATASHEET!AV182)</f>
        <v/>
      </c>
      <c r="AL194" s="123" t="str">
        <f t="shared" si="141"/>
        <v/>
      </c>
      <c r="AM194" s="124">
        <f>IFERROR(INDEX(DATASHEET!$A$1:$GG$231,MATCH(L3VA!$A194,DATASHEET!$A$1:$A$231,0),MATCH(L3VA!AN$2,DATASHEET!$A$1:$GG$1,0)),"")</f>
        <v>0</v>
      </c>
      <c r="AN194" s="105" t="str">
        <f>IF(VLOOKUP(L3VA!$A194,DATASHEET!$A$2:$EW$231,42,FALSE)="","",VLOOKUP(L3VA!$A194,DATASHEET!$A$2:$EW$231,42,FALSE))</f>
        <v/>
      </c>
      <c r="AO194" s="105" t="str">
        <f t="shared" si="142"/>
        <v/>
      </c>
      <c r="AP194" s="106" t="str">
        <f>IF(ISBLANK(DATASHEET!AZ182),"",DATASHEET!AZ182)</f>
        <v>DCR</v>
      </c>
      <c r="AQ194" s="107" t="str">
        <f>IF(ISBLANK(DATASHEET!BA182),"",DATASHEET!BA182)</f>
        <v>12C-CS-3</v>
      </c>
      <c r="AR194" s="123" t="str">
        <f t="shared" si="143"/>
        <v/>
      </c>
      <c r="AS194" s="124">
        <f>IFERROR(INDEX(DATASHEET!$A$1:$GG$231,MATCH(L3VA!$A194,DATASHEET!$A$1:$A$231,0),MATCH(L3VA!AT$2,DATASHEET!$A$1:$GG$1,0)),"")</f>
        <v>0</v>
      </c>
      <c r="AT194" s="105" t="str">
        <f>IF(VLOOKUP(L3VA!$A194,DATASHEET!$A$2:$EW$231,47,FALSE)="","",VLOOKUP(L3VA!$A194,DATASHEET!$A$2:$EW$231,47,FALSE))</f>
        <v/>
      </c>
      <c r="AU194" s="105" t="str">
        <f t="shared" si="144"/>
        <v/>
      </c>
      <c r="AV194" s="106" t="str">
        <f>IF(ISBLANK(DATASHEET!BE182),"",DATASHEET!BE182)</f>
        <v/>
      </c>
      <c r="AW194" s="107" t="str">
        <f>IF(ISBLANK(DATASHEET!BF182),"",DATASHEET!BF182)</f>
        <v/>
      </c>
      <c r="AX194" s="123" t="str">
        <f t="shared" si="145"/>
        <v/>
      </c>
      <c r="AY194" s="124">
        <f>IFERROR(INDEX(DATASHEET!$A$1:$GG$231,MATCH(L3VA!$A194,DATASHEET!$A$1:$A$231,0),MATCH(L3VA!AZ$2,DATASHEET!$A$1:$GG$1,0)),"")</f>
        <v>0</v>
      </c>
      <c r="AZ194" s="105" t="str">
        <f>IF(VLOOKUP(L3VA!$A194,DATASHEET!$A$2:$EW$231,52,FALSE)="","",VLOOKUP(L3VA!$A194,DATASHEET!$A$2:$EW$231,52,FALSE))</f>
        <v>DCR</v>
      </c>
      <c r="BA194" s="105" t="str">
        <f t="shared" si="146"/>
        <v/>
      </c>
      <c r="BB194" s="106" t="str">
        <f>IF(ISBLANK(DATASHEET!BJ182),"",DATASHEET!BJ182)</f>
        <v/>
      </c>
      <c r="BC194" s="107" t="str">
        <f>IF(ISBLANK(DATASHEET!BK182),"",DATASHEET!BK182)</f>
        <v/>
      </c>
      <c r="BD194" s="123" t="str">
        <f t="shared" si="147"/>
        <v/>
      </c>
      <c r="BE194" s="124">
        <f>IFERROR(INDEX(DATASHEET!$A$1:$GG$231,MATCH(L3VA!$A194,DATASHEET!$A$1:$A$231,0),MATCH(L3VA!BF$2,DATASHEET!$A$1:$GG$1,0)),"")</f>
        <v>0</v>
      </c>
      <c r="BF194" s="105" t="str">
        <f>IF(VLOOKUP(L3VA!$A194,DATASHEET!$A$2:$EW$231,57,FALSE)="","",VLOOKUP(L3VA!$A194,DATASHEET!$A$2:$EW$231,57,FALSE))</f>
        <v/>
      </c>
      <c r="BG194" s="105" t="str">
        <f t="shared" si="148"/>
        <v/>
      </c>
      <c r="BH194" s="106" t="str">
        <f>IF(ISBLANK(DATASHEET!BO182),"",DATASHEET!BO182)</f>
        <v>DHO</v>
      </c>
      <c r="BI194" s="107" t="str">
        <f>IF(ISBLANK(DATASHEET!BP182),"",DATASHEET!BP182)</f>
        <v>12A-EC-4</v>
      </c>
      <c r="BJ194" s="123" t="str">
        <f t="shared" si="149"/>
        <v/>
      </c>
      <c r="BK194" s="124">
        <f>IFERROR(INDEX(DATASHEET!$A$1:$GG$231,MATCH(L3VA!$A194,DATASHEET!$A$1:$A$231,0),MATCH(L3VA!BL$2,DATASHEET!$A$1:$GG$1,0)),"")</f>
        <v>0</v>
      </c>
      <c r="BL194" s="105" t="str">
        <f>IF(VLOOKUP(L3VA!$A194,DATASHEET!$A$2:$EW$231,62,FALSE)="","",VLOOKUP(L3VA!$A194,DATASHEET!$A$2:$EW$231,62,FALSE))</f>
        <v/>
      </c>
      <c r="BM194" s="105" t="str">
        <f t="shared" si="150"/>
        <v/>
      </c>
      <c r="BN194" s="106" t="str">
        <f>IF(ISBLANK(DATASHEET!BT182),"",DATASHEET!BT182)</f>
        <v/>
      </c>
      <c r="BO194" s="107" t="str">
        <f>IF(ISBLANK(DATASHEET!BU182),"",DATASHEET!BU182)</f>
        <v/>
      </c>
      <c r="BP194" s="123" t="str">
        <f t="shared" si="151"/>
        <v/>
      </c>
      <c r="BQ194" s="124">
        <f>IFERROR(INDEX(DATASHEET!$A$1:$GG$231,MATCH(L3VA!$A194,DATASHEET!$A$1:$A$231,0),MATCH(L3VA!BR$2,DATASHEET!$A$1:$GG$1,0)),"")</f>
        <v>0</v>
      </c>
      <c r="BR194" s="105" t="str">
        <f>IF(VLOOKUP(L3VA!$A194,DATASHEET!$A$2:$EW$231,67,FALSE)="","",VLOOKUP(L3VA!$A194,DATASHEET!$A$2:$EW$231,67,FALSE))</f>
        <v>DHO</v>
      </c>
      <c r="BS194" s="105" t="str">
        <f t="shared" si="152"/>
        <v/>
      </c>
      <c r="BT194" s="106" t="str">
        <f>IF(ISBLANK(DATASHEET!BY182),"",DATASHEET!BY182)</f>
        <v>CSN</v>
      </c>
      <c r="BU194" s="107" t="str">
        <f>IF(ISBLANK(DATASHEET!BZ182),"",DATASHEET!BZ182)</f>
        <v>12D-ENL-5</v>
      </c>
      <c r="BV194" s="123" t="str">
        <f t="shared" si="153"/>
        <v/>
      </c>
      <c r="BW194" s="124">
        <f>IFERROR(INDEX(DATASHEET!$A$1:$GG$231,MATCH(L3VA!$A194,DATASHEET!$A$1:$A$231,0),MATCH(L3VA!BX$2,DATASHEET!$A$1:$GG$1,0)),"")</f>
        <v>0</v>
      </c>
      <c r="BX194" s="105" t="str">
        <f>IF(VLOOKUP(L3VA!$A194,DATASHEET!$A$2:$EW$231,77,FALSE)="","",VLOOKUP(L3VA!$A194,DATASHEET!$A$2:$EW$231,77,FALSE))</f>
        <v>CSN</v>
      </c>
      <c r="BY194" s="105" t="str">
        <f t="shared" si="154"/>
        <v/>
      </c>
      <c r="BZ194" s="106" t="str">
        <f>IF(ISBLANK(DATASHEET!CI182),"",DATASHEET!CI182)</f>
        <v/>
      </c>
      <c r="CA194" s="107" t="str">
        <f>IF(ISBLANK(DATASHEET!CJ182),"",DATASHEET!CJ182)</f>
        <v/>
      </c>
      <c r="CB194" s="123" t="str">
        <f t="shared" si="155"/>
        <v/>
      </c>
      <c r="CC194" s="124">
        <f>IFERROR(INDEX(DATASHEET!$A$1:$GG$231,MATCH(L3VA!$A194,DATASHEET!$A$1:$A$231,0),MATCH(L3VA!CD$2,DATASHEET!$A$1:$GG$1,0)),"")</f>
        <v>0</v>
      </c>
      <c r="CD194" s="105" t="str">
        <f>IF(VLOOKUP(L3VA!$A194,DATASHEET!$A$2:$EW$231,82,FALSE)="","",VLOOKUP(L3VA!$A194,DATASHEET!$A$2:$EW$231,82,FALSE))</f>
        <v>LSA5</v>
      </c>
      <c r="CE194" s="105" t="str">
        <f t="shared" si="156"/>
        <v/>
      </c>
      <c r="CF194" s="106" t="str">
        <f>IF(ISBLANK(DATASHEET!CN182),"",DATASHEET!CN182)</f>
        <v/>
      </c>
      <c r="CG194" s="107" t="str">
        <f>IF(ISBLANK(DATASHEET!CO182),"",DATASHEET!CO182)</f>
        <v/>
      </c>
      <c r="CH194" s="123" t="str">
        <f t="shared" si="157"/>
        <v/>
      </c>
      <c r="CI194" s="124">
        <f>IFERROR(INDEX(DATASHEET!$A$1:$GG$231,MATCH(L3VA!$A194,DATASHEET!$A$1:$A$231,0),MATCH(L3VA!CJ$2,DATASHEET!$A$1:$GG$1,0)),"")</f>
        <v>0</v>
      </c>
      <c r="CJ194" s="105" t="str">
        <f>IF(VLOOKUP(L3VA!$A194,DATASHEET!$A$2:$EW$231,87,FALSE)="","",VLOOKUP(L3VA!$A194,DATASHEET!$A$2:$EW$231,87,FALSE))</f>
        <v/>
      </c>
      <c r="CK194" s="105" t="str">
        <f t="shared" si="131"/>
        <v/>
      </c>
      <c r="CL194" s="106" t="str">
        <f>IF(ISBLANK(DATASHEET!CS182),"",DATASHEET!CS182)</f>
        <v/>
      </c>
      <c r="CM194" s="107" t="str">
        <f>IF(ISBLANK(DATASHEET!CT182),"",DATASHEET!CT182)</f>
        <v/>
      </c>
      <c r="CN194" s="123" t="str">
        <f t="shared" si="158"/>
        <v/>
      </c>
      <c r="CO194" s="124">
        <f>IFERROR(INDEX(DATASHEET!$A$1:$GG$231,MATCH(L3VA!$A194,DATASHEET!$A$1:$A$231,0),MATCH(L3VA!CP$2,DATASHEET!$A$1:$GG$1,0)),"")</f>
        <v>0</v>
      </c>
      <c r="CP194" s="105" t="str">
        <f>IF(VLOOKUP(L3VA!$A194,DATASHEET!$A$2:$EW$231,92,FALSE)="","",VLOOKUP(L3VA!$A194,DATASHEET!$A$2:$EW$231,92,FALSE))</f>
        <v/>
      </c>
      <c r="CQ194" s="105" t="str">
        <f t="shared" si="159"/>
        <v/>
      </c>
      <c r="CR194" s="106" t="str">
        <f>IF(ISBLANK(DATASHEET!CX182),"",DATASHEET!CX182)</f>
        <v/>
      </c>
      <c r="CS194" s="107" t="str">
        <f>IF(ISBLANK(DATASHEET!CY182),"",DATASHEET!CY182)</f>
        <v/>
      </c>
      <c r="CT194" s="123" t="str">
        <f t="shared" si="160"/>
        <v/>
      </c>
      <c r="CU194" s="124">
        <f>IFERROR(INDEX(DATASHEET!$A$1:$GG$231,MATCH(L3VA!$A194,DATASHEET!$A$1:$A$231,0),MATCH(L3VA!CV$2,DATASHEET!$A$1:$GG$1,0)),"")</f>
        <v>0</v>
      </c>
      <c r="CV194" s="105" t="str">
        <f>IF(VLOOKUP(L3VA!$A194,DATASHEET!$A$2:$EW$231,107,FALSE)="","",VLOOKUP(L3VA!$A194,DATASHEET!$A$2:$EW$231,107,FALSE))</f>
        <v/>
      </c>
      <c r="CW194" s="105" t="str">
        <f t="shared" si="161"/>
        <v/>
      </c>
      <c r="CX194" s="106" t="str">
        <f>IF(ISBLANK(DATASHEET!DC182),"",DATASHEET!DC182)</f>
        <v/>
      </c>
      <c r="CY194" s="107" t="str">
        <f>IF(ISBLANK(DATASHEET!DD182),"",DATASHEET!DD182)</f>
        <v/>
      </c>
      <c r="CZ194" s="123" t="str">
        <f t="shared" si="162"/>
        <v/>
      </c>
      <c r="DA194" s="124">
        <f>IFERROR(INDEX(DATASHEET!$A$1:$GG$231,MATCH(L3VA!$A194,DATASHEET!$A$1:$A$231,0),MATCH(L3VA!DB$2,DATASHEET!$A$1:$GG$1,0)),"")</f>
        <v>0</v>
      </c>
      <c r="DB194" s="105" t="str">
        <f>IF(VLOOKUP(L3VA!$A194,DATASHEET!$A$2:$EW$231,97,FALSE)="","",VLOOKUP(L3VA!$A194,DATASHEET!$A$2:$EW$231,97,FALSE))</f>
        <v/>
      </c>
      <c r="DC194" s="105" t="str">
        <f t="shared" si="163"/>
        <v/>
      </c>
      <c r="DD194" s="106" t="str">
        <f>IF(ISBLANK(DATASHEET!DH182),"",DATASHEET!DH182)</f>
        <v/>
      </c>
      <c r="DE194" s="107" t="str">
        <f>IF(ISBLANK(DATASHEET!DI182),"",DATASHEET!DI182)</f>
        <v/>
      </c>
      <c r="DF194" s="123" t="str">
        <f t="shared" si="164"/>
        <v/>
      </c>
      <c r="DG194" s="124">
        <f>IFERROR(INDEX(DATASHEET!$A$1:$GG$231,MATCH(L3VA!$A194,DATASHEET!$A$1:$A$231,0),MATCH(L3VA!DH$2,DATASHEET!$A$1:$GG$1,0)),"")</f>
        <v>0</v>
      </c>
      <c r="DH194" s="105" t="str">
        <f>IF(VLOOKUP(L3VA!$A194,DATASHEET!$A$2:$EW$231,102,FALSE)="","",VLOOKUP(L3VA!$A194,DATASHEET!$A$2:$EW$231,102,FALSE))</f>
        <v/>
      </c>
      <c r="DI194" s="105" t="str">
        <f t="shared" si="165"/>
        <v/>
      </c>
      <c r="DJ194" s="106" t="str">
        <f>IF(ISBLANK(DATASHEET!DM182),"",DATASHEET!DM182)</f>
        <v/>
      </c>
      <c r="DK194" s="107" t="str">
        <f>IF(ISBLANK(DATASHEET!DN182),"",DATASHEET!DN182)</f>
        <v/>
      </c>
      <c r="DL194" s="123" t="str">
        <f t="shared" si="166"/>
        <v/>
      </c>
      <c r="DM194" s="124">
        <f>IFERROR(INDEX(DATASHEET!$A$1:$GG$231,MATCH(L3VA!$A194,DATASHEET!$A$1:$A$231,0),MATCH(L3VA!DN$2,DATASHEET!$A$1:$GG$1,0)),"")</f>
        <v>0</v>
      </c>
      <c r="DN194" s="105" t="str">
        <f>IF(VLOOKUP(L3VA!$A194,DATASHEET!$A$2:$FW$231,112,FALSE)="","",VLOOKUP(L3VA!$A194,DATASHEET!$A$2:$FW$231,112,FALSE))</f>
        <v/>
      </c>
      <c r="DO194" s="105" t="str">
        <f t="shared" si="132"/>
        <v/>
      </c>
      <c r="DP194" s="106" t="str">
        <f>IF(ISBLANK(DATASHEET!DR182),"",DATASHEET!DR182)</f>
        <v/>
      </c>
      <c r="DQ194" s="107" t="str">
        <f>IF(ISBLANK(DATASHEET!DS182),"",DATASHEET!DS182)</f>
        <v/>
      </c>
      <c r="DR194" s="123" t="str">
        <f t="shared" si="167"/>
        <v/>
      </c>
      <c r="DS194" s="124">
        <f>IFERROR(INDEX(DATASHEET!$A$1:$GG$231,MATCH(L3VA!$A194,DATASHEET!$A$1:$A$231,0),MATCH(L3VA!DT$2,DATASHEET!$A$1:$GG$1,0)),"")</f>
        <v>0</v>
      </c>
      <c r="DT194" s="105" t="str">
        <f>IF(VLOOKUP(L3VA!$A194,DATASHEET!$A$2:$EW$231,117,FALSE)="","",VLOOKUP(L3VA!$A194,DATASHEET!$A$2:$EW$231,117,FALSE))</f>
        <v/>
      </c>
      <c r="DU194" s="105" t="str">
        <f t="shared" si="168"/>
        <v/>
      </c>
      <c r="DV194" s="106" t="str">
        <f>IF(ISBLANK(DATASHEET!DW182),"",DATASHEET!DW182)</f>
        <v/>
      </c>
      <c r="DW194" s="107" t="str">
        <f>IF(ISBLANK(DATASHEET!DX182),"",DATASHEET!DX182)</f>
        <v/>
      </c>
      <c r="DX194" s="123" t="str">
        <f t="shared" si="169"/>
        <v/>
      </c>
      <c r="DY194" s="124" t="str">
        <f>IFERROR(INDEX(DATASHEET!$A$1:$GG$231,MATCH(L3VA!$A194,DATASHEET!$A$1:$A$231,0),MATCH(L3VA!DZ$2,DATASHEET!$A$1:$GG$1,0)),"")</f>
        <v/>
      </c>
      <c r="DZ194" s="105" t="str">
        <f>IF(VLOOKUP(L3VA!$A194,DATASHEET!$A$2:$EW$231,122,FALSE)="","",VLOOKUP(L3VA!$A194,DATASHEET!$A$2:$EW$231,122,FALSE))</f>
        <v/>
      </c>
      <c r="EA194" s="105" t="str">
        <f t="shared" si="170"/>
        <v/>
      </c>
      <c r="EB194" s="106" t="str">
        <f>IF(ISBLANK(DATASHEET!EB182),"",DATASHEET!EB182)</f>
        <v/>
      </c>
      <c r="EC194" s="107" t="str">
        <f>IF(ISBLANK(DATASHEET!EC182),"",DATASHEET!EC182)</f>
        <v/>
      </c>
      <c r="ED194" s="123" t="str">
        <f t="shared" si="171"/>
        <v/>
      </c>
      <c r="EE194" s="124">
        <f>IFERROR(INDEX(DATASHEET!$A$1:$GG$231,MATCH(L3VA!$A194,DATASHEET!$A$1:$A$231,0),MATCH(L3VA!EF$2,DATASHEET!$A$1:$GG$1,0)),"")</f>
        <v>0</v>
      </c>
      <c r="EF194" s="105" t="str">
        <f>IF(VLOOKUP(L3VA!$A194,DATASHEET!$A$2:$EW$231,127,FALSE)="","",VLOOKUP(L3VA!$A194,DATASHEET!$A$2:$EW$231,127,FALSE))</f>
        <v/>
      </c>
      <c r="EG194" s="105" t="str">
        <f t="shared" si="172"/>
        <v/>
      </c>
      <c r="EH194" s="106" t="str">
        <f>IF(ISBLANK(DATASHEET!EG182),"",DATASHEET!EG182)</f>
        <v>SPI</v>
      </c>
      <c r="EI194" s="107" t="str">
        <f>IF(ISBLANK(DATASHEET!EH182),"",DATASHEET!EH182)</f>
        <v>12E-PH-6</v>
      </c>
      <c r="EJ194" s="123" t="str">
        <f t="shared" si="173"/>
        <v/>
      </c>
      <c r="EK194" s="124">
        <f>IFERROR(INDEX(DATASHEET!$A$1:$GG$231,MATCH(L3VA!$A194,DATASHEET!$A$1:$A$231,0),MATCH(L3VA!EL$2,DATASHEET!$A$1:$GG$1,0)),"")</f>
        <v>0</v>
      </c>
      <c r="EL194" s="105" t="str">
        <f>IF(VLOOKUP(L3VA!$A194,DATASHEET!$A$2:$EW$231,132,FALSE)="","",VLOOKUP(L3VA!$A194,DATASHEET!$A$2:$EW$231,132,FALSE))</f>
        <v/>
      </c>
      <c r="EM194" s="105" t="str">
        <f t="shared" si="174"/>
        <v/>
      </c>
      <c r="EN194" s="106" t="str">
        <f>IF(ISBLANK(DATASHEET!EL182),"",DATASHEET!EL182)</f>
        <v/>
      </c>
      <c r="EO194" s="107" t="str">
        <f>IF(ISBLANK(DATASHEET!EM182),"",DATASHEET!EM182)</f>
        <v/>
      </c>
      <c r="EP194" s="123" t="str">
        <f t="shared" si="175"/>
        <v/>
      </c>
      <c r="EQ194" s="124">
        <f>IFERROR(INDEX(DATASHEET!$A$1:$GG$231,MATCH(L3VA!$A194,DATASHEET!$A$1:$A$231,0),MATCH(L3VA!ER$2,DATASHEET!$A$1:$GG$1,0)),"")</f>
        <v>0</v>
      </c>
      <c r="ER194" s="105" t="str">
        <f>IF(VLOOKUP(L3VA!$A194,DATASHEET!$A$2:$EW$231,137,FALSE)="","",VLOOKUP(L3VA!$A194,DATASHEET!$A$2:$EW$231,137,FALSE))</f>
        <v>SPI</v>
      </c>
      <c r="ES194" s="105" t="str">
        <f t="shared" si="176"/>
        <v/>
      </c>
      <c r="ET194" s="106" t="str">
        <f>IF(ISBLANK(DATASHEET!EQ182),"",DATASHEET!EQ182)</f>
        <v/>
      </c>
      <c r="EU194" s="107" t="str">
        <f>IF(ISBLANK(DATASHEET!ER182),"",DATASHEET!ER182)</f>
        <v/>
      </c>
      <c r="EV194" s="123" t="str">
        <f t="shared" si="177"/>
        <v/>
      </c>
      <c r="EW194" s="124">
        <f>IFERROR(INDEX(DATASHEET!$A$1:$GG$231,MATCH(L3VA!$A194,DATASHEET!$A$1:$A$231,0),MATCH(L3VA!EX$2,DATASHEET!$A$1:$GG$1,0)),"")</f>
        <v>0</v>
      </c>
      <c r="EX194" s="105" t="str">
        <f>IF(VLOOKUP(L3VA!$A194,DATASHEET!$A$2:$EW$231,142,FALSE)="","",VLOOKUP(L3VA!$A194,DATASHEET!$A$2:$EW$231,142,FALSE))</f>
        <v/>
      </c>
      <c r="EY194" s="105" t="str">
        <f t="shared" si="178"/>
        <v/>
      </c>
      <c r="EZ194" s="106" t="str">
        <f>IF(ISBLANK(DATASHEET!EV182),"",DATASHEET!EV182)</f>
        <v/>
      </c>
      <c r="FA194" s="107" t="str">
        <f>IF(ISBLANK(DATASHEET!EW182),"",DATASHEET!EW182)</f>
        <v/>
      </c>
      <c r="FB194" s="123" t="str">
        <f t="shared" si="179"/>
        <v/>
      </c>
      <c r="FC194" s="124">
        <f>IFERROR(INDEX(DATASHEET!$A$1:$GG$231,MATCH(L3VA!$A194,DATASHEET!$A$1:$A$231,0),MATCH(L3VA!FD$2,DATASHEET!$A$1:$GG$1,0)),"")</f>
        <v>0</v>
      </c>
      <c r="FD194" s="105" t="str">
        <f>IF(VLOOKUP(L3VA!$A194,DATASHEET!$A$2:$FW$231,147,FALSE)="","",VLOOKUP(L3VA!$A194,DATASHEET!$A$2:$FW$231,147,FALSE))</f>
        <v/>
      </c>
      <c r="FE194" s="105" t="str">
        <f t="shared" si="180"/>
        <v/>
      </c>
      <c r="FF194" s="106" t="str">
        <f>IF(ISBLANK(DATASHEET!FA182),"",DATASHEET!FA182)</f>
        <v/>
      </c>
      <c r="FG194" s="107" t="str">
        <f>IF(ISBLANK(DATASHEET!FB182),"",DATASHEET!FB182)</f>
        <v/>
      </c>
    </row>
    <row r="195" spans="1:163" x14ac:dyDescent="0.25">
      <c r="A195" s="354">
        <f>DATASHEET!A183</f>
        <v>160057</v>
      </c>
      <c r="B195" s="42" t="str">
        <f>DATASHEET!B183</f>
        <v>SALMON, Eleanor</v>
      </c>
      <c r="C195" s="109" t="str">
        <f>DATASHEET!C183</f>
        <v>12SG</v>
      </c>
      <c r="D195" s="110" t="str">
        <f>DATASHEET!D183</f>
        <v>F</v>
      </c>
      <c r="E195" s="110" t="str">
        <f>IFERROR(VLOOKUP(A195,'[5]Y12 Students'!$E$3:$I$271,5,FALSE),"")</f>
        <v>EXTERNAL</v>
      </c>
      <c r="F195" s="110" t="str">
        <f>DATASHEET!E183</f>
        <v>N</v>
      </c>
      <c r="G195" s="110" t="str">
        <f>DATASHEET!F183</f>
        <v>White - British</v>
      </c>
      <c r="H195" s="110" t="str">
        <f>DATASHEET!G183</f>
        <v>N</v>
      </c>
      <c r="I195" s="110" t="str">
        <f>DATASHEET!H183</f>
        <v>N</v>
      </c>
      <c r="J195" s="111" t="str">
        <f>DATASHEET!J183</f>
        <v>7.75+ (A/A*)</v>
      </c>
      <c r="K195" s="104" t="str">
        <f t="shared" si="129"/>
        <v/>
      </c>
      <c r="L195" s="104" t="str">
        <f t="shared" si="130"/>
        <v/>
      </c>
      <c r="M195" s="336" t="str">
        <f>IF(COUNT(L3VA!$N195,L3VA!$Z195,L3VA!$T195,L3VA!$AF195,L3VA!$AX195,L3VA!$AR195,L3VA!$BJ195,L3VA!$BD195,L3VA!$BP195,L3VA!#REF!,L3VA!$AL195,L3VA!$BV195,L3VA!$CH195,L3VA!$CZ195,L3VA!$CN195,L3VA!$DF195,L3VA!$CB195,L3VA!#REF!,L3VA!$DR195,L3VA!$DX195,L3VA!$ED195,L3VA!$EJ195,L3VA!$EP195,L3VA!$EV195,L3VA!$FB195,L3VA!$DL195)=0,"",AVERAGE(N195,Z195,T195,AF195,AL195,AX195,AR195,BJ195,BD195,BP195,BV195,CH195,CZ195,CN195,DF195,CB195,DR195,DX195,ED195,EJ195,EP195,EV195,FB195,DL195))</f>
        <v/>
      </c>
      <c r="N195" s="123" t="str">
        <f t="shared" si="133"/>
        <v/>
      </c>
      <c r="O195" s="124">
        <f>IFERROR(INDEX(DATASHEET!$A$1:$GG$231,MATCH(L3VA!$A195,DATASHEET!$A$1:$A$231,0),MATCH(L3VA!P$2,DATASHEET!$A$1:$GG$1,0)),"")</f>
        <v>0</v>
      </c>
      <c r="P195" s="105">
        <f>IF(VLOOKUP(L3VA!$A195,DATASHEET!$A$2:$EW$231,22,FALSE)="","",VLOOKUP(L3VA!$A195,DATASHEET!$A$2:$EW$231,22,FALSE))</f>
        <v>0</v>
      </c>
      <c r="Q195" s="105" t="str">
        <f t="shared" si="134"/>
        <v/>
      </c>
      <c r="R195" s="106" t="str">
        <f>IF(ISBLANK(DATASHEET!AF183),"",DATASHEET!AF183)</f>
        <v/>
      </c>
      <c r="S195" s="107" t="str">
        <f>IF(ISBLANK(DATASHEET!AG183),"",DATASHEET!AG183)</f>
        <v/>
      </c>
      <c r="T195" s="123" t="str">
        <f t="shared" si="135"/>
        <v/>
      </c>
      <c r="U195" s="124">
        <f>IFERROR(INDEX(DATASHEET!$A$1:$GG$231,MATCH(L3VA!$A195,DATASHEET!$A$1:$A$231,0),MATCH(L3VA!V$2,DATASHEET!$A$1:$GG$1,0)),"")</f>
        <v>0</v>
      </c>
      <c r="V195" s="105">
        <f>IF(VLOOKUP(L3VA!$A195,DATASHEET!$A$2:$EW$231,27,FALSE)="","",VLOOKUP(L3VA!$A195,DATASHEET!$A$2:$EW$231,27,FALSE))</f>
        <v>0</v>
      </c>
      <c r="W195" s="105" t="str">
        <f t="shared" si="136"/>
        <v/>
      </c>
      <c r="X195" s="106" t="str">
        <f>IF(ISBLANK(DATASHEET!AK183),"",DATASHEET!AK183)</f>
        <v/>
      </c>
      <c r="Y195" s="107" t="str">
        <f>IF(ISBLANK(DATASHEET!AL183),"",DATASHEET!AL183)</f>
        <v/>
      </c>
      <c r="Z195" s="123" t="str">
        <f t="shared" si="137"/>
        <v/>
      </c>
      <c r="AA195" s="124">
        <f>IFERROR(INDEX(DATASHEET!$A$1:$GG$231,MATCH(L3VA!$A195,DATASHEET!$A$1:$A$231,0),MATCH(L3VA!AB$2,DATASHEET!$A$1:$GG$1,0)),"")</f>
        <v>0</v>
      </c>
      <c r="AB195" s="105" t="str">
        <f>IF(VLOOKUP(L3VA!$A195,DATASHEET!$A$2:$EW$231,32,FALSE)="","",VLOOKUP(L3VA!$A195,DATASHEET!$A$2:$EW$231,32,FALSE))</f>
        <v/>
      </c>
      <c r="AC195" s="105" t="str">
        <f t="shared" si="138"/>
        <v/>
      </c>
      <c r="AD195" s="106" t="str">
        <f>IF(ISBLANK(DATASHEET!AP183),"",DATASHEET!AP183)</f>
        <v/>
      </c>
      <c r="AE195" s="107" t="str">
        <f>IF(ISBLANK(DATASHEET!AQ183),"",DATASHEET!AQ183)</f>
        <v/>
      </c>
      <c r="AF195" s="123" t="str">
        <f t="shared" si="139"/>
        <v/>
      </c>
      <c r="AG195" s="124">
        <f>IFERROR(INDEX(DATASHEET!$A$1:$GG$231,MATCH(L3VA!$A195,DATASHEET!$A$1:$A$231,0),MATCH(L3VA!AH$2,DATASHEET!$A$1:$GG$1,0)),"")</f>
        <v>0</v>
      </c>
      <c r="AH195" s="105" t="str">
        <f>IF(VLOOKUP(L3VA!$A195,DATASHEET!$A$2:$EW$231,37,FALSE)="","",VLOOKUP(L3VA!$A195,DATASHEET!$A$2:$EW$231,37,FALSE))</f>
        <v/>
      </c>
      <c r="AI195" s="105" t="str">
        <f t="shared" si="140"/>
        <v/>
      </c>
      <c r="AJ195" s="106" t="str">
        <f>IF(ISBLANK(DATASHEET!AU183),"",DATASHEET!AU183)</f>
        <v/>
      </c>
      <c r="AK195" s="107" t="str">
        <f>IF(ISBLANK(DATASHEET!AV183),"",DATASHEET!AV183)</f>
        <v/>
      </c>
      <c r="AL195" s="123" t="str">
        <f t="shared" si="141"/>
        <v/>
      </c>
      <c r="AM195" s="124">
        <f>IFERROR(INDEX(DATASHEET!$A$1:$GG$231,MATCH(L3VA!$A195,DATASHEET!$A$1:$A$231,0),MATCH(L3VA!AN$2,DATASHEET!$A$1:$GG$1,0)),"")</f>
        <v>0</v>
      </c>
      <c r="AN195" s="105" t="str">
        <f>IF(VLOOKUP(L3VA!$A195,DATASHEET!$A$2:$EW$231,42,FALSE)="","",VLOOKUP(L3VA!$A195,DATASHEET!$A$2:$EW$231,42,FALSE))</f>
        <v/>
      </c>
      <c r="AO195" s="105" t="str">
        <f t="shared" si="142"/>
        <v/>
      </c>
      <c r="AP195" s="106" t="str">
        <f>IF(ISBLANK(DATASHEET!AZ183),"",DATASHEET!AZ183)</f>
        <v/>
      </c>
      <c r="AQ195" s="107" t="str">
        <f>IF(ISBLANK(DATASHEET!BA183),"",DATASHEET!BA183)</f>
        <v/>
      </c>
      <c r="AR195" s="123" t="str">
        <f t="shared" si="143"/>
        <v/>
      </c>
      <c r="AS195" s="124">
        <f>IFERROR(INDEX(DATASHEET!$A$1:$GG$231,MATCH(L3VA!$A195,DATASHEET!$A$1:$A$231,0),MATCH(L3VA!AT$2,DATASHEET!$A$1:$GG$1,0)),"")</f>
        <v>0</v>
      </c>
      <c r="AT195" s="105" t="str">
        <f>IF(VLOOKUP(L3VA!$A195,DATASHEET!$A$2:$EW$231,47,FALSE)="","",VLOOKUP(L3VA!$A195,DATASHEET!$A$2:$EW$231,47,FALSE))</f>
        <v/>
      </c>
      <c r="AU195" s="105" t="str">
        <f t="shared" si="144"/>
        <v/>
      </c>
      <c r="AV195" s="106" t="str">
        <f>IF(ISBLANK(DATASHEET!BE183),"",DATASHEET!BE183)</f>
        <v/>
      </c>
      <c r="AW195" s="107" t="str">
        <f>IF(ISBLANK(DATASHEET!BF183),"",DATASHEET!BF183)</f>
        <v/>
      </c>
      <c r="AX195" s="123" t="str">
        <f t="shared" si="145"/>
        <v/>
      </c>
      <c r="AY195" s="124">
        <f>IFERROR(INDEX(DATASHEET!$A$1:$GG$231,MATCH(L3VA!$A195,DATASHEET!$A$1:$A$231,0),MATCH(L3VA!AZ$2,DATASHEET!$A$1:$GG$1,0)),"")</f>
        <v>0</v>
      </c>
      <c r="AZ195" s="105" t="str">
        <f>IF(VLOOKUP(L3VA!$A195,DATASHEET!$A$2:$EW$231,52,FALSE)="","",VLOOKUP(L3VA!$A195,DATASHEET!$A$2:$EW$231,52,FALSE))</f>
        <v/>
      </c>
      <c r="BA195" s="105" t="str">
        <f t="shared" si="146"/>
        <v/>
      </c>
      <c r="BB195" s="106" t="str">
        <f>IF(ISBLANK(DATASHEET!BJ183),"",DATASHEET!BJ183)</f>
        <v/>
      </c>
      <c r="BC195" s="107" t="str">
        <f>IF(ISBLANK(DATASHEET!BK183),"",DATASHEET!BK183)</f>
        <v/>
      </c>
      <c r="BD195" s="123" t="str">
        <f t="shared" si="147"/>
        <v/>
      </c>
      <c r="BE195" s="124">
        <f>IFERROR(INDEX(DATASHEET!$A$1:$GG$231,MATCH(L3VA!$A195,DATASHEET!$A$1:$A$231,0),MATCH(L3VA!BF$2,DATASHEET!$A$1:$GG$1,0)),"")</f>
        <v>0</v>
      </c>
      <c r="BF195" s="105" t="str">
        <f>IF(VLOOKUP(L3VA!$A195,DATASHEET!$A$2:$EW$231,57,FALSE)="","",VLOOKUP(L3VA!$A195,DATASHEET!$A$2:$EW$231,57,FALSE))</f>
        <v/>
      </c>
      <c r="BG195" s="105" t="str">
        <f t="shared" si="148"/>
        <v/>
      </c>
      <c r="BH195" s="106" t="str">
        <f>IF(ISBLANK(DATASHEET!BO183),"",DATASHEET!BO183)</f>
        <v/>
      </c>
      <c r="BI195" s="107" t="str">
        <f>IF(ISBLANK(DATASHEET!BP183),"",DATASHEET!BP183)</f>
        <v/>
      </c>
      <c r="BJ195" s="123" t="str">
        <f t="shared" si="149"/>
        <v/>
      </c>
      <c r="BK195" s="124">
        <f>IFERROR(INDEX(DATASHEET!$A$1:$GG$231,MATCH(L3VA!$A195,DATASHEET!$A$1:$A$231,0),MATCH(L3VA!BL$2,DATASHEET!$A$1:$GG$1,0)),"")</f>
        <v>0</v>
      </c>
      <c r="BL195" s="105" t="str">
        <f>IF(VLOOKUP(L3VA!$A195,DATASHEET!$A$2:$EW$231,62,FALSE)="","",VLOOKUP(L3VA!$A195,DATASHEET!$A$2:$EW$231,62,FALSE))</f>
        <v/>
      </c>
      <c r="BM195" s="105" t="str">
        <f t="shared" si="150"/>
        <v/>
      </c>
      <c r="BN195" s="106" t="str">
        <f>IF(ISBLANK(DATASHEET!BT183),"",DATASHEET!BT183)</f>
        <v/>
      </c>
      <c r="BO195" s="107" t="str">
        <f>IF(ISBLANK(DATASHEET!BU183),"",DATASHEET!BU183)</f>
        <v/>
      </c>
      <c r="BP195" s="123" t="str">
        <f t="shared" si="151"/>
        <v/>
      </c>
      <c r="BQ195" s="124">
        <f>IFERROR(INDEX(DATASHEET!$A$1:$GG$231,MATCH(L3VA!$A195,DATASHEET!$A$1:$A$231,0),MATCH(L3VA!BR$2,DATASHEET!$A$1:$GG$1,0)),"")</f>
        <v>0</v>
      </c>
      <c r="BR195" s="105" t="str">
        <f>IF(VLOOKUP(L3VA!$A195,DATASHEET!$A$2:$EW$231,67,FALSE)="","",VLOOKUP(L3VA!$A195,DATASHEET!$A$2:$EW$231,67,FALSE))</f>
        <v/>
      </c>
      <c r="BS195" s="105" t="str">
        <f t="shared" si="152"/>
        <v/>
      </c>
      <c r="BT195" s="106" t="str">
        <f>IF(ISBLANK(DATASHEET!BY183),"",DATASHEET!BY183)</f>
        <v/>
      </c>
      <c r="BU195" s="107" t="str">
        <f>IF(ISBLANK(DATASHEET!BZ183),"",DATASHEET!BZ183)</f>
        <v/>
      </c>
      <c r="BV195" s="123" t="str">
        <f t="shared" si="153"/>
        <v/>
      </c>
      <c r="BW195" s="124">
        <f>IFERROR(INDEX(DATASHEET!$A$1:$GG$231,MATCH(L3VA!$A195,DATASHEET!$A$1:$A$231,0),MATCH(L3VA!BX$2,DATASHEET!$A$1:$GG$1,0)),"")</f>
        <v>0</v>
      </c>
      <c r="BX195" s="105" t="str">
        <f>IF(VLOOKUP(L3VA!$A195,DATASHEET!$A$2:$EW$231,77,FALSE)="","",VLOOKUP(L3VA!$A195,DATASHEET!$A$2:$EW$231,77,FALSE))</f>
        <v/>
      </c>
      <c r="BY195" s="105" t="str">
        <f t="shared" si="154"/>
        <v/>
      </c>
      <c r="BZ195" s="106" t="str">
        <f>IF(ISBLANK(DATASHEET!CI183),"",DATASHEET!CI183)</f>
        <v/>
      </c>
      <c r="CA195" s="107" t="str">
        <f>IF(ISBLANK(DATASHEET!CJ183),"",DATASHEET!CJ183)</f>
        <v/>
      </c>
      <c r="CB195" s="123" t="str">
        <f t="shared" si="155"/>
        <v/>
      </c>
      <c r="CC195" s="124">
        <f>IFERROR(INDEX(DATASHEET!$A$1:$GG$231,MATCH(L3VA!$A195,DATASHEET!$A$1:$A$231,0),MATCH(L3VA!CD$2,DATASHEET!$A$1:$GG$1,0)),"")</f>
        <v>0</v>
      </c>
      <c r="CD195" s="105" t="str">
        <f>IF(VLOOKUP(L3VA!$A195,DATASHEET!$A$2:$EW$231,82,FALSE)="","",VLOOKUP(L3VA!$A195,DATASHEET!$A$2:$EW$231,82,FALSE))</f>
        <v>LSA5</v>
      </c>
      <c r="CE195" s="105" t="str">
        <f t="shared" si="156"/>
        <v/>
      </c>
      <c r="CF195" s="106" t="str">
        <f>IF(ISBLANK(DATASHEET!CN183),"",DATASHEET!CN183)</f>
        <v/>
      </c>
      <c r="CG195" s="107" t="str">
        <f>IF(ISBLANK(DATASHEET!CO183),"",DATASHEET!CO183)</f>
        <v/>
      </c>
      <c r="CH195" s="123" t="str">
        <f t="shared" si="157"/>
        <v/>
      </c>
      <c r="CI195" s="124">
        <f>IFERROR(INDEX(DATASHEET!$A$1:$GG$231,MATCH(L3VA!$A195,DATASHEET!$A$1:$A$231,0),MATCH(L3VA!CJ$2,DATASHEET!$A$1:$GG$1,0)),"")</f>
        <v>0</v>
      </c>
      <c r="CJ195" s="105" t="str">
        <f>IF(VLOOKUP(L3VA!$A195,DATASHEET!$A$2:$EW$231,87,FALSE)="","",VLOOKUP(L3VA!$A195,DATASHEET!$A$2:$EW$231,87,FALSE))</f>
        <v/>
      </c>
      <c r="CK195" s="105" t="str">
        <f t="shared" si="131"/>
        <v/>
      </c>
      <c r="CL195" s="106" t="str">
        <f>IF(ISBLANK(DATASHEET!CS183),"",DATASHEET!CS183)</f>
        <v/>
      </c>
      <c r="CM195" s="107" t="str">
        <f>IF(ISBLANK(DATASHEET!CT183),"",DATASHEET!CT183)</f>
        <v/>
      </c>
      <c r="CN195" s="123" t="str">
        <f t="shared" si="158"/>
        <v/>
      </c>
      <c r="CO195" s="124">
        <f>IFERROR(INDEX(DATASHEET!$A$1:$GG$231,MATCH(L3VA!$A195,DATASHEET!$A$1:$A$231,0),MATCH(L3VA!CP$2,DATASHEET!$A$1:$GG$1,0)),"")</f>
        <v>0</v>
      </c>
      <c r="CP195" s="105" t="str">
        <f>IF(VLOOKUP(L3VA!$A195,DATASHEET!$A$2:$EW$231,92,FALSE)="","",VLOOKUP(L3VA!$A195,DATASHEET!$A$2:$EW$231,92,FALSE))</f>
        <v/>
      </c>
      <c r="CQ195" s="105" t="str">
        <f t="shared" si="159"/>
        <v/>
      </c>
      <c r="CR195" s="106" t="str">
        <f>IF(ISBLANK(DATASHEET!CX183),"",DATASHEET!CX183)</f>
        <v/>
      </c>
      <c r="CS195" s="107" t="str">
        <f>IF(ISBLANK(DATASHEET!CY183),"",DATASHEET!CY183)</f>
        <v/>
      </c>
      <c r="CT195" s="123" t="str">
        <f t="shared" si="160"/>
        <v/>
      </c>
      <c r="CU195" s="124">
        <f>IFERROR(INDEX(DATASHEET!$A$1:$GG$231,MATCH(L3VA!$A195,DATASHEET!$A$1:$A$231,0),MATCH(L3VA!CV$2,DATASHEET!$A$1:$GG$1,0)),"")</f>
        <v>0</v>
      </c>
      <c r="CV195" s="105" t="str">
        <f>IF(VLOOKUP(L3VA!$A195,DATASHEET!$A$2:$EW$231,107,FALSE)="","",VLOOKUP(L3VA!$A195,DATASHEET!$A$2:$EW$231,107,FALSE))</f>
        <v/>
      </c>
      <c r="CW195" s="105" t="str">
        <f t="shared" si="161"/>
        <v/>
      </c>
      <c r="CX195" s="106" t="str">
        <f>IF(ISBLANK(DATASHEET!DC183),"",DATASHEET!DC183)</f>
        <v/>
      </c>
      <c r="CY195" s="107" t="str">
        <f>IF(ISBLANK(DATASHEET!DD183),"",DATASHEET!DD183)</f>
        <v/>
      </c>
      <c r="CZ195" s="123" t="str">
        <f t="shared" si="162"/>
        <v/>
      </c>
      <c r="DA195" s="124">
        <f>IFERROR(INDEX(DATASHEET!$A$1:$GG$231,MATCH(L3VA!$A195,DATASHEET!$A$1:$A$231,0),MATCH(L3VA!DB$2,DATASHEET!$A$1:$GG$1,0)),"")</f>
        <v>0</v>
      </c>
      <c r="DB195" s="105" t="str">
        <f>IF(VLOOKUP(L3VA!$A195,DATASHEET!$A$2:$EW$231,97,FALSE)="","",VLOOKUP(L3VA!$A195,DATASHEET!$A$2:$EW$231,97,FALSE))</f>
        <v/>
      </c>
      <c r="DC195" s="105" t="str">
        <f t="shared" si="163"/>
        <v/>
      </c>
      <c r="DD195" s="106" t="str">
        <f>IF(ISBLANK(DATASHEET!DH183),"",DATASHEET!DH183)</f>
        <v>EB</v>
      </c>
      <c r="DE195" s="107" t="str">
        <f>IF(ISBLANK(DATASHEET!DI183),"",DATASHEET!DI183)</f>
        <v>12A-HI-7</v>
      </c>
      <c r="DF195" s="123" t="str">
        <f t="shared" si="164"/>
        <v/>
      </c>
      <c r="DG195" s="124">
        <f>IFERROR(INDEX(DATASHEET!$A$1:$GG$231,MATCH(L3VA!$A195,DATASHEET!$A$1:$A$231,0),MATCH(L3VA!DH$2,DATASHEET!$A$1:$GG$1,0)),"")</f>
        <v>0</v>
      </c>
      <c r="DH195" s="105" t="str">
        <f>IF(VLOOKUP(L3VA!$A195,DATASHEET!$A$2:$EW$231,102,FALSE)="","",VLOOKUP(L3VA!$A195,DATASHEET!$A$2:$EW$231,102,FALSE))</f>
        <v/>
      </c>
      <c r="DI195" s="105" t="str">
        <f t="shared" si="165"/>
        <v/>
      </c>
      <c r="DJ195" s="106" t="str">
        <f>IF(ISBLANK(DATASHEET!DM183),"",DATASHEET!DM183)</f>
        <v/>
      </c>
      <c r="DK195" s="107" t="str">
        <f>IF(ISBLANK(DATASHEET!DN183),"",DATASHEET!DN183)</f>
        <v/>
      </c>
      <c r="DL195" s="123" t="str">
        <f t="shared" si="166"/>
        <v/>
      </c>
      <c r="DM195" s="124">
        <f>IFERROR(INDEX(DATASHEET!$A$1:$GG$231,MATCH(L3VA!$A195,DATASHEET!$A$1:$A$231,0),MATCH(L3VA!DN$2,DATASHEET!$A$1:$GG$1,0)),"")</f>
        <v>0</v>
      </c>
      <c r="DN195" s="105" t="str">
        <f>IF(VLOOKUP(L3VA!$A195,DATASHEET!$A$2:$FW$231,112,FALSE)="","",VLOOKUP(L3VA!$A195,DATASHEET!$A$2:$FW$231,112,FALSE))</f>
        <v>EB</v>
      </c>
      <c r="DO195" s="105" t="str">
        <f t="shared" si="132"/>
        <v/>
      </c>
      <c r="DP195" s="106" t="str">
        <f>IF(ISBLANK(DATASHEET!DR183),"",DATASHEET!DR183)</f>
        <v/>
      </c>
      <c r="DQ195" s="107" t="str">
        <f>IF(ISBLANK(DATASHEET!DS183),"",DATASHEET!DS183)</f>
        <v/>
      </c>
      <c r="DR195" s="123" t="str">
        <f t="shared" si="167"/>
        <v/>
      </c>
      <c r="DS195" s="124">
        <f>IFERROR(INDEX(DATASHEET!$A$1:$GG$231,MATCH(L3VA!$A195,DATASHEET!$A$1:$A$231,0),MATCH(L3VA!DT$2,DATASHEET!$A$1:$GG$1,0)),"")</f>
        <v>0</v>
      </c>
      <c r="DT195" s="105" t="str">
        <f>IF(VLOOKUP(L3VA!$A195,DATASHEET!$A$2:$EW$231,117,FALSE)="","",VLOOKUP(L3VA!$A195,DATASHEET!$A$2:$EW$231,117,FALSE))</f>
        <v/>
      </c>
      <c r="DU195" s="105" t="str">
        <f t="shared" si="168"/>
        <v/>
      </c>
      <c r="DV195" s="106" t="str">
        <f>IF(ISBLANK(DATASHEET!DW183),"",DATASHEET!DW183)</f>
        <v/>
      </c>
      <c r="DW195" s="107" t="str">
        <f>IF(ISBLANK(DATASHEET!DX183),"",DATASHEET!DX183)</f>
        <v/>
      </c>
      <c r="DX195" s="123" t="str">
        <f t="shared" si="169"/>
        <v/>
      </c>
      <c r="DY195" s="124" t="str">
        <f>IFERROR(INDEX(DATASHEET!$A$1:$GG$231,MATCH(L3VA!$A195,DATASHEET!$A$1:$A$231,0),MATCH(L3VA!DZ$2,DATASHEET!$A$1:$GG$1,0)),"")</f>
        <v/>
      </c>
      <c r="DZ195" s="105" t="str">
        <f>IF(VLOOKUP(L3VA!$A195,DATASHEET!$A$2:$EW$231,122,FALSE)="","",VLOOKUP(L3VA!$A195,DATASHEET!$A$2:$EW$231,122,FALSE))</f>
        <v/>
      </c>
      <c r="EA195" s="105" t="str">
        <f t="shared" si="170"/>
        <v/>
      </c>
      <c r="EB195" s="106" t="str">
        <f>IF(ISBLANK(DATASHEET!EB183),"",DATASHEET!EB183)</f>
        <v>JN</v>
      </c>
      <c r="EC195" s="107" t="str">
        <f>IF(ISBLANK(DATASHEET!EC183),"",DATASHEET!EC183)</f>
        <v>12D-PE-9</v>
      </c>
      <c r="ED195" s="123" t="str">
        <f t="shared" si="171"/>
        <v/>
      </c>
      <c r="EE195" s="124">
        <f>IFERROR(INDEX(DATASHEET!$A$1:$GG$231,MATCH(L3VA!$A195,DATASHEET!$A$1:$A$231,0),MATCH(L3VA!EF$2,DATASHEET!$A$1:$GG$1,0)),"")</f>
        <v>0</v>
      </c>
      <c r="EF195" s="105" t="str">
        <f>IF(VLOOKUP(L3VA!$A195,DATASHEET!$A$2:$EW$231,127,FALSE)="","",VLOOKUP(L3VA!$A195,DATASHEET!$A$2:$EW$231,127,FALSE))</f>
        <v/>
      </c>
      <c r="EG195" s="105" t="str">
        <f t="shared" si="172"/>
        <v/>
      </c>
      <c r="EH195" s="106" t="str">
        <f>IF(ISBLANK(DATASHEET!EG183),"",DATASHEET!EG183)</f>
        <v/>
      </c>
      <c r="EI195" s="107" t="str">
        <f>IF(ISBLANK(DATASHEET!EH183),"",DATASHEET!EH183)</f>
        <v/>
      </c>
      <c r="EJ195" s="123" t="str">
        <f t="shared" si="173"/>
        <v/>
      </c>
      <c r="EK195" s="124">
        <f>IFERROR(INDEX(DATASHEET!$A$1:$GG$231,MATCH(L3VA!$A195,DATASHEET!$A$1:$A$231,0),MATCH(L3VA!EL$2,DATASHEET!$A$1:$GG$1,0)),"")</f>
        <v>0</v>
      </c>
      <c r="EL195" s="105" t="str">
        <f>IF(VLOOKUP(L3VA!$A195,DATASHEET!$A$2:$EW$231,132,FALSE)="","",VLOOKUP(L3VA!$A195,DATASHEET!$A$2:$EW$231,132,FALSE))</f>
        <v>JN</v>
      </c>
      <c r="EM195" s="105" t="str">
        <f t="shared" si="174"/>
        <v/>
      </c>
      <c r="EN195" s="106" t="str">
        <f>IF(ISBLANK(DATASHEET!EL183),"",DATASHEET!EL183)</f>
        <v>MSA</v>
      </c>
      <c r="EO195" s="107" t="str">
        <f>IF(ISBLANK(DATASHEET!EM183),"",DATASHEET!EM183)</f>
        <v>12C-PO-8</v>
      </c>
      <c r="EP195" s="123" t="str">
        <f t="shared" si="175"/>
        <v/>
      </c>
      <c r="EQ195" s="124">
        <f>IFERROR(INDEX(DATASHEET!$A$1:$GG$231,MATCH(L3VA!$A195,DATASHEET!$A$1:$A$231,0),MATCH(L3VA!ER$2,DATASHEET!$A$1:$GG$1,0)),"")</f>
        <v>0</v>
      </c>
      <c r="ER195" s="105" t="str">
        <f>IF(VLOOKUP(L3VA!$A195,DATASHEET!$A$2:$EW$231,137,FALSE)="","",VLOOKUP(L3VA!$A195,DATASHEET!$A$2:$EW$231,137,FALSE))</f>
        <v/>
      </c>
      <c r="ES195" s="105" t="str">
        <f t="shared" si="176"/>
        <v/>
      </c>
      <c r="ET195" s="106" t="str">
        <f>IF(ISBLANK(DATASHEET!EQ183),"",DATASHEET!EQ183)</f>
        <v/>
      </c>
      <c r="EU195" s="107" t="str">
        <f>IF(ISBLANK(DATASHEET!ER183),"",DATASHEET!ER183)</f>
        <v/>
      </c>
      <c r="EV195" s="123" t="str">
        <f t="shared" si="177"/>
        <v/>
      </c>
      <c r="EW195" s="124">
        <f>IFERROR(INDEX(DATASHEET!$A$1:$GG$231,MATCH(L3VA!$A195,DATASHEET!$A$1:$A$231,0),MATCH(L3VA!EX$2,DATASHEET!$A$1:$GG$1,0)),"")</f>
        <v>0</v>
      </c>
      <c r="EX195" s="105" t="str">
        <f>IF(VLOOKUP(L3VA!$A195,DATASHEET!$A$2:$EW$231,142,FALSE)="","",VLOOKUP(L3VA!$A195,DATASHEET!$A$2:$EW$231,142,FALSE))</f>
        <v>MSA</v>
      </c>
      <c r="EY195" s="105" t="str">
        <f t="shared" si="178"/>
        <v/>
      </c>
      <c r="EZ195" s="106" t="str">
        <f>IF(ISBLANK(DATASHEET!EV183),"",DATASHEET!EV183)</f>
        <v/>
      </c>
      <c r="FA195" s="107" t="str">
        <f>IF(ISBLANK(DATASHEET!EW183),"",DATASHEET!EW183)</f>
        <v/>
      </c>
      <c r="FB195" s="123" t="str">
        <f t="shared" si="179"/>
        <v/>
      </c>
      <c r="FC195" s="124">
        <f>IFERROR(INDEX(DATASHEET!$A$1:$GG$231,MATCH(L3VA!$A195,DATASHEET!$A$1:$A$231,0),MATCH(L3VA!FD$2,DATASHEET!$A$1:$GG$1,0)),"")</f>
        <v>0</v>
      </c>
      <c r="FD195" s="105" t="str">
        <f>IF(VLOOKUP(L3VA!$A195,DATASHEET!$A$2:$FW$231,147,FALSE)="","",VLOOKUP(L3VA!$A195,DATASHEET!$A$2:$FW$231,147,FALSE))</f>
        <v/>
      </c>
      <c r="FE195" s="105" t="str">
        <f t="shared" si="180"/>
        <v/>
      </c>
      <c r="FF195" s="106" t="str">
        <f>IF(ISBLANK(DATASHEET!FA183),"",DATASHEET!FA183)</f>
        <v/>
      </c>
      <c r="FG195" s="107" t="str">
        <f>IF(ISBLANK(DATASHEET!FB183),"",DATASHEET!FB183)</f>
        <v/>
      </c>
    </row>
    <row r="196" spans="1:163" x14ac:dyDescent="0.25">
      <c r="A196" s="354">
        <f>DATASHEET!A184</f>
        <v>160054</v>
      </c>
      <c r="B196" s="42" t="str">
        <f>DATASHEET!B184</f>
        <v>SALMON, Georgia</v>
      </c>
      <c r="C196" s="109" t="str">
        <f>DATASHEET!C184</f>
        <v>12SG</v>
      </c>
      <c r="D196" s="110" t="str">
        <f>DATASHEET!D184</f>
        <v>F</v>
      </c>
      <c r="E196" s="110" t="str">
        <f>IFERROR(VLOOKUP(A196,'[5]Y12 Students'!$E$3:$I$271,5,FALSE),"")</f>
        <v>EXTERNAL</v>
      </c>
      <c r="F196" s="110" t="str">
        <f>DATASHEET!E184</f>
        <v>N</v>
      </c>
      <c r="G196" s="110" t="str">
        <f>DATASHEET!F184</f>
        <v>White - British</v>
      </c>
      <c r="H196" s="110" t="str">
        <f>DATASHEET!G184</f>
        <v>N</v>
      </c>
      <c r="I196" s="110" t="str">
        <f>DATASHEET!H184</f>
        <v>N</v>
      </c>
      <c r="J196" s="111" t="str">
        <f>DATASHEET!J184</f>
        <v>7.75+ (A/A*)</v>
      </c>
      <c r="K196" s="104" t="str">
        <f t="shared" si="129"/>
        <v/>
      </c>
      <c r="L196" s="104" t="str">
        <f t="shared" si="130"/>
        <v/>
      </c>
      <c r="M196" s="336" t="str">
        <f>IF(COUNT(L3VA!$N196,L3VA!$Z196,L3VA!$T196,L3VA!$AF196,L3VA!$AX196,L3VA!$AR196,L3VA!$BJ196,L3VA!$BD196,L3VA!$BP196,L3VA!#REF!,L3VA!$AL196,L3VA!$BV196,L3VA!$CH196,L3VA!$CZ196,L3VA!$CN196,L3VA!$DF196,L3VA!$CB196,L3VA!#REF!,L3VA!$DR196,L3VA!$DX196,L3VA!$ED196,L3VA!$EJ196,L3VA!$EP196,L3VA!$EV196,L3VA!$FB196,L3VA!$DL196)=0,"",AVERAGE(N196,Z196,T196,AF196,AL196,AX196,AR196,BJ196,BD196,BP196,BV196,CH196,CZ196,CN196,DF196,CB196,DR196,DX196,ED196,EJ196,EP196,EV196,FB196,DL196))</f>
        <v/>
      </c>
      <c r="N196" s="123" t="str">
        <f t="shared" si="133"/>
        <v/>
      </c>
      <c r="O196" s="124">
        <f>IFERROR(INDEX(DATASHEET!$A$1:$GG$231,MATCH(L3VA!$A196,DATASHEET!$A$1:$A$231,0),MATCH(L3VA!P$2,DATASHEET!$A$1:$GG$1,0)),"")</f>
        <v>0</v>
      </c>
      <c r="P196" s="105">
        <f>IF(VLOOKUP(L3VA!$A196,DATASHEET!$A$2:$EW$231,22,FALSE)="","",VLOOKUP(L3VA!$A196,DATASHEET!$A$2:$EW$231,22,FALSE))</f>
        <v>0</v>
      </c>
      <c r="Q196" s="105" t="str">
        <f t="shared" si="134"/>
        <v/>
      </c>
      <c r="R196" s="106" t="str">
        <f>IF(ISBLANK(DATASHEET!AF184),"",DATASHEET!AF184)</f>
        <v/>
      </c>
      <c r="S196" s="107" t="str">
        <f>IF(ISBLANK(DATASHEET!AG184),"",DATASHEET!AG184)</f>
        <v/>
      </c>
      <c r="T196" s="123" t="str">
        <f t="shared" si="135"/>
        <v/>
      </c>
      <c r="U196" s="124">
        <f>IFERROR(INDEX(DATASHEET!$A$1:$GG$231,MATCH(L3VA!$A196,DATASHEET!$A$1:$A$231,0),MATCH(L3VA!V$2,DATASHEET!$A$1:$GG$1,0)),"")</f>
        <v>0</v>
      </c>
      <c r="V196" s="105">
        <f>IF(VLOOKUP(L3VA!$A196,DATASHEET!$A$2:$EW$231,27,FALSE)="","",VLOOKUP(L3VA!$A196,DATASHEET!$A$2:$EW$231,27,FALSE))</f>
        <v>0</v>
      </c>
      <c r="W196" s="105" t="str">
        <f t="shared" si="136"/>
        <v/>
      </c>
      <c r="X196" s="106" t="str">
        <f>IF(ISBLANK(DATASHEET!AK184),"",DATASHEET!AK184)</f>
        <v>RAB</v>
      </c>
      <c r="Y196" s="107" t="str">
        <f>IF(ISBLANK(DATASHEET!AL184),"",DATASHEET!AL184)</f>
        <v>12B-BI-1</v>
      </c>
      <c r="Z196" s="123" t="str">
        <f t="shared" si="137"/>
        <v/>
      </c>
      <c r="AA196" s="124">
        <f>IFERROR(INDEX(DATASHEET!$A$1:$GG$231,MATCH(L3VA!$A196,DATASHEET!$A$1:$A$231,0),MATCH(L3VA!AB$2,DATASHEET!$A$1:$GG$1,0)),"")</f>
        <v>0</v>
      </c>
      <c r="AB196" s="105" t="str">
        <f>IF(VLOOKUP(L3VA!$A196,DATASHEET!$A$2:$EW$231,32,FALSE)="","",VLOOKUP(L3VA!$A196,DATASHEET!$A$2:$EW$231,32,FALSE))</f>
        <v/>
      </c>
      <c r="AC196" s="105" t="str">
        <f t="shared" si="138"/>
        <v/>
      </c>
      <c r="AD196" s="106" t="str">
        <f>IF(ISBLANK(DATASHEET!AP184),"",DATASHEET!AP184)</f>
        <v/>
      </c>
      <c r="AE196" s="107" t="str">
        <f>IF(ISBLANK(DATASHEET!AQ184),"",DATASHEET!AQ184)</f>
        <v/>
      </c>
      <c r="AF196" s="123" t="str">
        <f t="shared" si="139"/>
        <v/>
      </c>
      <c r="AG196" s="124">
        <f>IFERROR(INDEX(DATASHEET!$A$1:$GG$231,MATCH(L3VA!$A196,DATASHEET!$A$1:$A$231,0),MATCH(L3VA!AH$2,DATASHEET!$A$1:$GG$1,0)),"")</f>
        <v>0</v>
      </c>
      <c r="AH196" s="105" t="str">
        <f>IF(VLOOKUP(L3VA!$A196,DATASHEET!$A$2:$EW$231,37,FALSE)="","",VLOOKUP(L3VA!$A196,DATASHEET!$A$2:$EW$231,37,FALSE))</f>
        <v>RAB</v>
      </c>
      <c r="AI196" s="105" t="str">
        <f t="shared" si="140"/>
        <v/>
      </c>
      <c r="AJ196" s="106" t="str">
        <f>IF(ISBLANK(DATASHEET!AU184),"",DATASHEET!AU184)</f>
        <v/>
      </c>
      <c r="AK196" s="107" t="str">
        <f>IF(ISBLANK(DATASHEET!AV184),"",DATASHEET!AV184)</f>
        <v/>
      </c>
      <c r="AL196" s="123" t="str">
        <f t="shared" si="141"/>
        <v/>
      </c>
      <c r="AM196" s="124">
        <f>IFERROR(INDEX(DATASHEET!$A$1:$GG$231,MATCH(L3VA!$A196,DATASHEET!$A$1:$A$231,0),MATCH(L3VA!AN$2,DATASHEET!$A$1:$GG$1,0)),"")</f>
        <v>0</v>
      </c>
      <c r="AN196" s="105" t="str">
        <f>IF(VLOOKUP(L3VA!$A196,DATASHEET!$A$2:$EW$231,42,FALSE)="","",VLOOKUP(L3VA!$A196,DATASHEET!$A$2:$EW$231,42,FALSE))</f>
        <v/>
      </c>
      <c r="AO196" s="105" t="str">
        <f t="shared" si="142"/>
        <v/>
      </c>
      <c r="AP196" s="106" t="str">
        <f>IF(ISBLANK(DATASHEET!AZ184),"",DATASHEET!AZ184)</f>
        <v/>
      </c>
      <c r="AQ196" s="107" t="str">
        <f>IF(ISBLANK(DATASHEET!BA184),"",DATASHEET!BA184)</f>
        <v/>
      </c>
      <c r="AR196" s="123" t="str">
        <f t="shared" si="143"/>
        <v/>
      </c>
      <c r="AS196" s="124">
        <f>IFERROR(INDEX(DATASHEET!$A$1:$GG$231,MATCH(L3VA!$A196,DATASHEET!$A$1:$A$231,0),MATCH(L3VA!AT$2,DATASHEET!$A$1:$GG$1,0)),"")</f>
        <v>0</v>
      </c>
      <c r="AT196" s="105" t="str">
        <f>IF(VLOOKUP(L3VA!$A196,DATASHEET!$A$2:$EW$231,47,FALSE)="","",VLOOKUP(L3VA!$A196,DATASHEET!$A$2:$EW$231,47,FALSE))</f>
        <v/>
      </c>
      <c r="AU196" s="105" t="str">
        <f t="shared" si="144"/>
        <v/>
      </c>
      <c r="AV196" s="106" t="str">
        <f>IF(ISBLANK(DATASHEET!BE184),"",DATASHEET!BE184)</f>
        <v/>
      </c>
      <c r="AW196" s="107" t="str">
        <f>IF(ISBLANK(DATASHEET!BF184),"",DATASHEET!BF184)</f>
        <v/>
      </c>
      <c r="AX196" s="123" t="str">
        <f t="shared" si="145"/>
        <v/>
      </c>
      <c r="AY196" s="124">
        <f>IFERROR(INDEX(DATASHEET!$A$1:$GG$231,MATCH(L3VA!$A196,DATASHEET!$A$1:$A$231,0),MATCH(L3VA!AZ$2,DATASHEET!$A$1:$GG$1,0)),"")</f>
        <v>0</v>
      </c>
      <c r="AZ196" s="105" t="str">
        <f>IF(VLOOKUP(L3VA!$A196,DATASHEET!$A$2:$EW$231,52,FALSE)="","",VLOOKUP(L3VA!$A196,DATASHEET!$A$2:$EW$231,52,FALSE))</f>
        <v/>
      </c>
      <c r="BA196" s="105" t="str">
        <f t="shared" si="146"/>
        <v/>
      </c>
      <c r="BB196" s="106" t="str">
        <f>IF(ISBLANK(DATASHEET!BJ184),"",DATASHEET!BJ184)</f>
        <v/>
      </c>
      <c r="BC196" s="107" t="str">
        <f>IF(ISBLANK(DATASHEET!BK184),"",DATASHEET!BK184)</f>
        <v/>
      </c>
      <c r="BD196" s="123" t="str">
        <f t="shared" si="147"/>
        <v/>
      </c>
      <c r="BE196" s="124">
        <f>IFERROR(INDEX(DATASHEET!$A$1:$GG$231,MATCH(L3VA!$A196,DATASHEET!$A$1:$A$231,0),MATCH(L3VA!BF$2,DATASHEET!$A$1:$GG$1,0)),"")</f>
        <v>0</v>
      </c>
      <c r="BF196" s="105" t="str">
        <f>IF(VLOOKUP(L3VA!$A196,DATASHEET!$A$2:$EW$231,57,FALSE)="","",VLOOKUP(L3VA!$A196,DATASHEET!$A$2:$EW$231,57,FALSE))</f>
        <v/>
      </c>
      <c r="BG196" s="105" t="str">
        <f t="shared" si="148"/>
        <v/>
      </c>
      <c r="BH196" s="106" t="str">
        <f>IF(ISBLANK(DATASHEET!BO184),"",DATASHEET!BO184)</f>
        <v/>
      </c>
      <c r="BI196" s="107" t="str">
        <f>IF(ISBLANK(DATASHEET!BP184),"",DATASHEET!BP184)</f>
        <v/>
      </c>
      <c r="BJ196" s="123" t="str">
        <f t="shared" si="149"/>
        <v/>
      </c>
      <c r="BK196" s="124">
        <f>IFERROR(INDEX(DATASHEET!$A$1:$GG$231,MATCH(L3VA!$A196,DATASHEET!$A$1:$A$231,0),MATCH(L3VA!BL$2,DATASHEET!$A$1:$GG$1,0)),"")</f>
        <v>0</v>
      </c>
      <c r="BL196" s="105" t="str">
        <f>IF(VLOOKUP(L3VA!$A196,DATASHEET!$A$2:$EW$231,62,FALSE)="","",VLOOKUP(L3VA!$A196,DATASHEET!$A$2:$EW$231,62,FALSE))</f>
        <v/>
      </c>
      <c r="BM196" s="105" t="str">
        <f t="shared" si="150"/>
        <v/>
      </c>
      <c r="BN196" s="106" t="str">
        <f>IF(ISBLANK(DATASHEET!BT184),"",DATASHEET!BT184)</f>
        <v/>
      </c>
      <c r="BO196" s="107" t="str">
        <f>IF(ISBLANK(DATASHEET!BU184),"",DATASHEET!BU184)</f>
        <v/>
      </c>
      <c r="BP196" s="123" t="str">
        <f t="shared" si="151"/>
        <v/>
      </c>
      <c r="BQ196" s="124">
        <f>IFERROR(INDEX(DATASHEET!$A$1:$GG$231,MATCH(L3VA!$A196,DATASHEET!$A$1:$A$231,0),MATCH(L3VA!BR$2,DATASHEET!$A$1:$GG$1,0)),"")</f>
        <v>0</v>
      </c>
      <c r="BR196" s="105" t="str">
        <f>IF(VLOOKUP(L3VA!$A196,DATASHEET!$A$2:$EW$231,67,FALSE)="","",VLOOKUP(L3VA!$A196,DATASHEET!$A$2:$EW$231,67,FALSE))</f>
        <v/>
      </c>
      <c r="BS196" s="105" t="str">
        <f t="shared" si="152"/>
        <v/>
      </c>
      <c r="BT196" s="106" t="str">
        <f>IF(ISBLANK(DATASHEET!BY184),"",DATASHEET!BY184)</f>
        <v>CSN</v>
      </c>
      <c r="BU196" s="107" t="str">
        <f>IF(ISBLANK(DATASHEET!BZ184),"",DATASHEET!BZ184)</f>
        <v>12D-ENL-5</v>
      </c>
      <c r="BV196" s="123" t="str">
        <f t="shared" si="153"/>
        <v/>
      </c>
      <c r="BW196" s="124">
        <f>IFERROR(INDEX(DATASHEET!$A$1:$GG$231,MATCH(L3VA!$A196,DATASHEET!$A$1:$A$231,0),MATCH(L3VA!BX$2,DATASHEET!$A$1:$GG$1,0)),"")</f>
        <v>0</v>
      </c>
      <c r="BX196" s="105" t="str">
        <f>IF(VLOOKUP(L3VA!$A196,DATASHEET!$A$2:$EW$231,77,FALSE)="","",VLOOKUP(L3VA!$A196,DATASHEET!$A$2:$EW$231,77,FALSE))</f>
        <v>CSN</v>
      </c>
      <c r="BY196" s="105" t="str">
        <f t="shared" si="154"/>
        <v/>
      </c>
      <c r="BZ196" s="106" t="str">
        <f>IF(ISBLANK(DATASHEET!CI184),"",DATASHEET!CI184)</f>
        <v>BJM</v>
      </c>
      <c r="CA196" s="107" t="str">
        <f>IF(ISBLANK(DATASHEET!CJ184),"",DATASHEET!CJ184)</f>
        <v>12A-FR-6</v>
      </c>
      <c r="CB196" s="123" t="str">
        <f t="shared" si="155"/>
        <v/>
      </c>
      <c r="CC196" s="124">
        <f>IFERROR(INDEX(DATASHEET!$A$1:$GG$231,MATCH(L3VA!$A196,DATASHEET!$A$1:$A$231,0),MATCH(L3VA!CD$2,DATASHEET!$A$1:$GG$1,0)),"")</f>
        <v>0</v>
      </c>
      <c r="CD196" s="105" t="str">
        <f>IF(VLOOKUP(L3VA!$A196,DATASHEET!$A$2:$EW$231,82,FALSE)="","",VLOOKUP(L3VA!$A196,DATASHEET!$A$2:$EW$231,82,FALSE))</f>
        <v>LSA5</v>
      </c>
      <c r="CE196" s="105" t="str">
        <f t="shared" si="156"/>
        <v/>
      </c>
      <c r="CF196" s="106" t="str">
        <f>IF(ISBLANK(DATASHEET!CN184),"",DATASHEET!CN184)</f>
        <v/>
      </c>
      <c r="CG196" s="107" t="str">
        <f>IF(ISBLANK(DATASHEET!CO184),"",DATASHEET!CO184)</f>
        <v/>
      </c>
      <c r="CH196" s="123" t="str">
        <f t="shared" si="157"/>
        <v/>
      </c>
      <c r="CI196" s="124">
        <f>IFERROR(INDEX(DATASHEET!$A$1:$GG$231,MATCH(L3VA!$A196,DATASHEET!$A$1:$A$231,0),MATCH(L3VA!CJ$2,DATASHEET!$A$1:$GG$1,0)),"")</f>
        <v>0</v>
      </c>
      <c r="CJ196" s="105" t="str">
        <f>IF(VLOOKUP(L3VA!$A196,DATASHEET!$A$2:$EW$231,87,FALSE)="","",VLOOKUP(L3VA!$A196,DATASHEET!$A$2:$EW$231,87,FALSE))</f>
        <v>BJM</v>
      </c>
      <c r="CK196" s="105" t="str">
        <f t="shared" si="131"/>
        <v/>
      </c>
      <c r="CL196" s="106" t="str">
        <f>IF(ISBLANK(DATASHEET!CS184),"",DATASHEET!CS184)</f>
        <v/>
      </c>
      <c r="CM196" s="107" t="str">
        <f>IF(ISBLANK(DATASHEET!CT184),"",DATASHEET!CT184)</f>
        <v/>
      </c>
      <c r="CN196" s="123" t="str">
        <f t="shared" si="158"/>
        <v/>
      </c>
      <c r="CO196" s="124">
        <f>IFERROR(INDEX(DATASHEET!$A$1:$GG$231,MATCH(L3VA!$A196,DATASHEET!$A$1:$A$231,0),MATCH(L3VA!CP$2,DATASHEET!$A$1:$GG$1,0)),"")</f>
        <v>0</v>
      </c>
      <c r="CP196" s="105" t="str">
        <f>IF(VLOOKUP(L3VA!$A196,DATASHEET!$A$2:$EW$231,92,FALSE)="","",VLOOKUP(L3VA!$A196,DATASHEET!$A$2:$EW$231,92,FALSE))</f>
        <v/>
      </c>
      <c r="CQ196" s="105" t="str">
        <f t="shared" si="159"/>
        <v/>
      </c>
      <c r="CR196" s="106" t="str">
        <f>IF(ISBLANK(DATASHEET!CX184),"",DATASHEET!CX184)</f>
        <v/>
      </c>
      <c r="CS196" s="107" t="str">
        <f>IF(ISBLANK(DATASHEET!CY184),"",DATASHEET!CY184)</f>
        <v/>
      </c>
      <c r="CT196" s="123" t="str">
        <f t="shared" si="160"/>
        <v/>
      </c>
      <c r="CU196" s="124">
        <f>IFERROR(INDEX(DATASHEET!$A$1:$GG$231,MATCH(L3VA!$A196,DATASHEET!$A$1:$A$231,0),MATCH(L3VA!CV$2,DATASHEET!$A$1:$GG$1,0)),"")</f>
        <v>0</v>
      </c>
      <c r="CV196" s="105" t="str">
        <f>IF(VLOOKUP(L3VA!$A196,DATASHEET!$A$2:$EW$231,107,FALSE)="","",VLOOKUP(L3VA!$A196,DATASHEET!$A$2:$EW$231,107,FALSE))</f>
        <v/>
      </c>
      <c r="CW196" s="105" t="str">
        <f t="shared" si="161"/>
        <v/>
      </c>
      <c r="CX196" s="106" t="str">
        <f>IF(ISBLANK(DATASHEET!DC184),"",DATASHEET!DC184)</f>
        <v/>
      </c>
      <c r="CY196" s="107" t="str">
        <f>IF(ISBLANK(DATASHEET!DD184),"",DATASHEET!DD184)</f>
        <v/>
      </c>
      <c r="CZ196" s="123" t="str">
        <f t="shared" si="162"/>
        <v/>
      </c>
      <c r="DA196" s="124">
        <f>IFERROR(INDEX(DATASHEET!$A$1:$GG$231,MATCH(L3VA!$A196,DATASHEET!$A$1:$A$231,0),MATCH(L3VA!DB$2,DATASHEET!$A$1:$GG$1,0)),"")</f>
        <v>0</v>
      </c>
      <c r="DB196" s="105" t="str">
        <f>IF(VLOOKUP(L3VA!$A196,DATASHEET!$A$2:$EW$231,97,FALSE)="","",VLOOKUP(L3VA!$A196,DATASHEET!$A$2:$EW$231,97,FALSE))</f>
        <v/>
      </c>
      <c r="DC196" s="105" t="str">
        <f t="shared" si="163"/>
        <v/>
      </c>
      <c r="DD196" s="106" t="str">
        <f>IF(ISBLANK(DATASHEET!DH184),"",DATASHEET!DH184)</f>
        <v/>
      </c>
      <c r="DE196" s="107" t="str">
        <f>IF(ISBLANK(DATASHEET!DI184),"",DATASHEET!DI184)</f>
        <v/>
      </c>
      <c r="DF196" s="123" t="str">
        <f t="shared" si="164"/>
        <v/>
      </c>
      <c r="DG196" s="124">
        <f>IFERROR(INDEX(DATASHEET!$A$1:$GG$231,MATCH(L3VA!$A196,DATASHEET!$A$1:$A$231,0),MATCH(L3VA!DH$2,DATASHEET!$A$1:$GG$1,0)),"")</f>
        <v>0</v>
      </c>
      <c r="DH196" s="105" t="str">
        <f>IF(VLOOKUP(L3VA!$A196,DATASHEET!$A$2:$EW$231,102,FALSE)="","",VLOOKUP(L3VA!$A196,DATASHEET!$A$2:$EW$231,102,FALSE))</f>
        <v/>
      </c>
      <c r="DI196" s="105" t="str">
        <f t="shared" si="165"/>
        <v/>
      </c>
      <c r="DJ196" s="106" t="str">
        <f>IF(ISBLANK(DATASHEET!DM184),"",DATASHEET!DM184)</f>
        <v/>
      </c>
      <c r="DK196" s="107" t="str">
        <f>IF(ISBLANK(DATASHEET!DN184),"",DATASHEET!DN184)</f>
        <v/>
      </c>
      <c r="DL196" s="123" t="str">
        <f t="shared" si="166"/>
        <v/>
      </c>
      <c r="DM196" s="124">
        <f>IFERROR(INDEX(DATASHEET!$A$1:$GG$231,MATCH(L3VA!$A196,DATASHEET!$A$1:$A$231,0),MATCH(L3VA!DN$2,DATASHEET!$A$1:$GG$1,0)),"")</f>
        <v>0</v>
      </c>
      <c r="DN196" s="105" t="str">
        <f>IF(VLOOKUP(L3VA!$A196,DATASHEET!$A$2:$FW$231,112,FALSE)="","",VLOOKUP(L3VA!$A196,DATASHEET!$A$2:$FW$231,112,FALSE))</f>
        <v/>
      </c>
      <c r="DO196" s="105" t="str">
        <f t="shared" si="132"/>
        <v/>
      </c>
      <c r="DP196" s="106" t="str">
        <f>IF(ISBLANK(DATASHEET!DR184),"",DATASHEET!DR184)</f>
        <v/>
      </c>
      <c r="DQ196" s="107" t="str">
        <f>IF(ISBLANK(DATASHEET!DS184),"",DATASHEET!DS184)</f>
        <v/>
      </c>
      <c r="DR196" s="123" t="str">
        <f t="shared" si="167"/>
        <v/>
      </c>
      <c r="DS196" s="124">
        <f>IFERROR(INDEX(DATASHEET!$A$1:$GG$231,MATCH(L3VA!$A196,DATASHEET!$A$1:$A$231,0),MATCH(L3VA!DT$2,DATASHEET!$A$1:$GG$1,0)),"")</f>
        <v>0</v>
      </c>
      <c r="DT196" s="105" t="str">
        <f>IF(VLOOKUP(L3VA!$A196,DATASHEET!$A$2:$EW$231,117,FALSE)="","",VLOOKUP(L3VA!$A196,DATASHEET!$A$2:$EW$231,117,FALSE))</f>
        <v/>
      </c>
      <c r="DU196" s="105" t="str">
        <f t="shared" si="168"/>
        <v/>
      </c>
      <c r="DV196" s="106" t="str">
        <f>IF(ISBLANK(DATASHEET!DW184),"",DATASHEET!DW184)</f>
        <v/>
      </c>
      <c r="DW196" s="107" t="str">
        <f>IF(ISBLANK(DATASHEET!DX184),"",DATASHEET!DX184)</f>
        <v/>
      </c>
      <c r="DX196" s="123" t="str">
        <f t="shared" si="169"/>
        <v/>
      </c>
      <c r="DY196" s="124" t="str">
        <f>IFERROR(INDEX(DATASHEET!$A$1:$GG$231,MATCH(L3VA!$A196,DATASHEET!$A$1:$A$231,0),MATCH(L3VA!DZ$2,DATASHEET!$A$1:$GG$1,0)),"")</f>
        <v/>
      </c>
      <c r="DZ196" s="105" t="str">
        <f>IF(VLOOKUP(L3VA!$A196,DATASHEET!$A$2:$EW$231,122,FALSE)="","",VLOOKUP(L3VA!$A196,DATASHEET!$A$2:$EW$231,122,FALSE))</f>
        <v/>
      </c>
      <c r="EA196" s="105" t="str">
        <f t="shared" si="170"/>
        <v/>
      </c>
      <c r="EB196" s="106" t="str">
        <f>IF(ISBLANK(DATASHEET!EB184),"",DATASHEET!EB184)</f>
        <v/>
      </c>
      <c r="EC196" s="107" t="str">
        <f>IF(ISBLANK(DATASHEET!EC184),"",DATASHEET!EC184)</f>
        <v/>
      </c>
      <c r="ED196" s="123" t="str">
        <f t="shared" si="171"/>
        <v/>
      </c>
      <c r="EE196" s="124">
        <f>IFERROR(INDEX(DATASHEET!$A$1:$GG$231,MATCH(L3VA!$A196,DATASHEET!$A$1:$A$231,0),MATCH(L3VA!EF$2,DATASHEET!$A$1:$GG$1,0)),"")</f>
        <v>0</v>
      </c>
      <c r="EF196" s="105" t="str">
        <f>IF(VLOOKUP(L3VA!$A196,DATASHEET!$A$2:$EW$231,127,FALSE)="","",VLOOKUP(L3VA!$A196,DATASHEET!$A$2:$EW$231,127,FALSE))</f>
        <v/>
      </c>
      <c r="EG196" s="105" t="str">
        <f t="shared" si="172"/>
        <v/>
      </c>
      <c r="EH196" s="106" t="str">
        <f>IF(ISBLANK(DATASHEET!EG184),"",DATASHEET!EG184)</f>
        <v/>
      </c>
      <c r="EI196" s="107" t="str">
        <f>IF(ISBLANK(DATASHEET!EH184),"",DATASHEET!EH184)</f>
        <v/>
      </c>
      <c r="EJ196" s="123" t="str">
        <f t="shared" si="173"/>
        <v/>
      </c>
      <c r="EK196" s="124">
        <f>IFERROR(INDEX(DATASHEET!$A$1:$GG$231,MATCH(L3VA!$A196,DATASHEET!$A$1:$A$231,0),MATCH(L3VA!EL$2,DATASHEET!$A$1:$GG$1,0)),"")</f>
        <v>0</v>
      </c>
      <c r="EL196" s="105" t="str">
        <f>IF(VLOOKUP(L3VA!$A196,DATASHEET!$A$2:$EW$231,132,FALSE)="","",VLOOKUP(L3VA!$A196,DATASHEET!$A$2:$EW$231,132,FALSE))</f>
        <v/>
      </c>
      <c r="EM196" s="105" t="str">
        <f t="shared" si="174"/>
        <v/>
      </c>
      <c r="EN196" s="106" t="str">
        <f>IF(ISBLANK(DATASHEET!EL184),"",DATASHEET!EL184)</f>
        <v/>
      </c>
      <c r="EO196" s="107" t="str">
        <f>IF(ISBLANK(DATASHEET!EM184),"",DATASHEET!EM184)</f>
        <v/>
      </c>
      <c r="EP196" s="123" t="str">
        <f t="shared" si="175"/>
        <v/>
      </c>
      <c r="EQ196" s="124">
        <f>IFERROR(INDEX(DATASHEET!$A$1:$GG$231,MATCH(L3VA!$A196,DATASHEET!$A$1:$A$231,0),MATCH(L3VA!ER$2,DATASHEET!$A$1:$GG$1,0)),"")</f>
        <v>0</v>
      </c>
      <c r="ER196" s="105" t="str">
        <f>IF(VLOOKUP(L3VA!$A196,DATASHEET!$A$2:$EW$231,137,FALSE)="","",VLOOKUP(L3VA!$A196,DATASHEET!$A$2:$EW$231,137,FALSE))</f>
        <v/>
      </c>
      <c r="ES196" s="105" t="str">
        <f t="shared" si="176"/>
        <v/>
      </c>
      <c r="ET196" s="106" t="str">
        <f>IF(ISBLANK(DATASHEET!EQ184),"",DATASHEET!EQ184)</f>
        <v/>
      </c>
      <c r="EU196" s="107" t="str">
        <f>IF(ISBLANK(DATASHEET!ER184),"",DATASHEET!ER184)</f>
        <v/>
      </c>
      <c r="EV196" s="123" t="str">
        <f t="shared" si="177"/>
        <v/>
      </c>
      <c r="EW196" s="124">
        <f>IFERROR(INDEX(DATASHEET!$A$1:$GG$231,MATCH(L3VA!$A196,DATASHEET!$A$1:$A$231,0),MATCH(L3VA!EX$2,DATASHEET!$A$1:$GG$1,0)),"")</f>
        <v>0</v>
      </c>
      <c r="EX196" s="105" t="str">
        <f>IF(VLOOKUP(L3VA!$A196,DATASHEET!$A$2:$EW$231,142,FALSE)="","",VLOOKUP(L3VA!$A196,DATASHEET!$A$2:$EW$231,142,FALSE))</f>
        <v/>
      </c>
      <c r="EY196" s="105" t="str">
        <f t="shared" si="178"/>
        <v/>
      </c>
      <c r="EZ196" s="106" t="str">
        <f>IF(ISBLANK(DATASHEET!EV184),"",DATASHEET!EV184)</f>
        <v/>
      </c>
      <c r="FA196" s="107" t="str">
        <f>IF(ISBLANK(DATASHEET!EW184),"",DATASHEET!EW184)</f>
        <v/>
      </c>
      <c r="FB196" s="123" t="str">
        <f t="shared" si="179"/>
        <v/>
      </c>
      <c r="FC196" s="124">
        <f>IFERROR(INDEX(DATASHEET!$A$1:$GG$231,MATCH(L3VA!$A196,DATASHEET!$A$1:$A$231,0),MATCH(L3VA!FD$2,DATASHEET!$A$1:$GG$1,0)),"")</f>
        <v>0</v>
      </c>
      <c r="FD196" s="105" t="str">
        <f>IF(VLOOKUP(L3VA!$A196,DATASHEET!$A$2:$FW$231,147,FALSE)="","",VLOOKUP(L3VA!$A196,DATASHEET!$A$2:$FW$231,147,FALSE))</f>
        <v/>
      </c>
      <c r="FE196" s="105" t="str">
        <f t="shared" si="180"/>
        <v/>
      </c>
      <c r="FF196" s="106" t="str">
        <f>IF(ISBLANK(DATASHEET!FA184),"",DATASHEET!FA184)</f>
        <v/>
      </c>
      <c r="FG196" s="107" t="str">
        <f>IF(ISBLANK(DATASHEET!FB184),"",DATASHEET!FB184)</f>
        <v/>
      </c>
    </row>
    <row r="197" spans="1:163" x14ac:dyDescent="0.25">
      <c r="A197" s="354">
        <f>DATASHEET!A185</f>
        <v>151504</v>
      </c>
      <c r="B197" s="42" t="str">
        <f>DATASHEET!B185</f>
        <v>SAWICKA, Olivia</v>
      </c>
      <c r="C197" s="109" t="str">
        <f>DATASHEET!C185</f>
        <v>12KD</v>
      </c>
      <c r="D197" s="110" t="str">
        <f>DATASHEET!D185</f>
        <v>F</v>
      </c>
      <c r="E197" s="110" t="str">
        <f>IFERROR(VLOOKUP(A197,'[5]Y12 Students'!$E$3:$I$271,5,FALSE),"")</f>
        <v>INTERNAL</v>
      </c>
      <c r="F197" s="110" t="str">
        <f>DATASHEET!E185</f>
        <v>N</v>
      </c>
      <c r="G197" s="110" t="str">
        <f>DATASHEET!F185</f>
        <v>White Eastern European</v>
      </c>
      <c r="H197" s="110" t="str">
        <f>DATASHEET!G185</f>
        <v>N</v>
      </c>
      <c r="I197" s="110" t="str">
        <f>DATASHEET!H185</f>
        <v>N</v>
      </c>
      <c r="J197" s="111" t="str">
        <f>DATASHEET!J185</f>
        <v>4.75+ (C/B)</v>
      </c>
      <c r="K197" s="104" t="str">
        <f t="shared" si="129"/>
        <v/>
      </c>
      <c r="L197" s="104" t="str">
        <f t="shared" si="130"/>
        <v/>
      </c>
      <c r="M197" s="336" t="str">
        <f>IF(COUNT(L3VA!$N197,L3VA!$Z197,L3VA!$T197,L3VA!$AF197,L3VA!$AX197,L3VA!$AR197,L3VA!$BJ197,L3VA!$BD197,L3VA!$BP197,L3VA!#REF!,L3VA!$AL197,L3VA!$BV197,L3VA!$CH197,L3VA!$CZ197,L3VA!$CN197,L3VA!$DF197,L3VA!$CB197,L3VA!#REF!,L3VA!$DR197,L3VA!$DX197,L3VA!$ED197,L3VA!$EJ197,L3VA!$EP197,L3VA!$EV197,L3VA!$FB197,L3VA!$DL197)=0,"",AVERAGE(N197,Z197,T197,AF197,AL197,AX197,AR197,BJ197,BD197,BP197,BV197,CH197,CZ197,CN197,DF197,CB197,DR197,DX197,ED197,EJ197,EP197,EV197,FB197,DL197))</f>
        <v/>
      </c>
      <c r="N197" s="123" t="str">
        <f t="shared" si="133"/>
        <v/>
      </c>
      <c r="O197" s="124">
        <f>IFERROR(INDEX(DATASHEET!$A$1:$GG$231,MATCH(L3VA!$A197,DATASHEET!$A$1:$A$231,0),MATCH(L3VA!P$2,DATASHEET!$A$1:$GG$1,0)),"")</f>
        <v>0</v>
      </c>
      <c r="P197" s="105">
        <f>IF(VLOOKUP(L3VA!$A197,DATASHEET!$A$2:$EW$231,22,FALSE)="","",VLOOKUP(L3VA!$A197,DATASHEET!$A$2:$EW$231,22,FALSE))</f>
        <v>0</v>
      </c>
      <c r="Q197" s="105" t="str">
        <f t="shared" si="134"/>
        <v/>
      </c>
      <c r="R197" s="106" t="str">
        <f>IF(ISBLANK(DATASHEET!AF185),"",DATASHEET!AF185)</f>
        <v/>
      </c>
      <c r="S197" s="107" t="str">
        <f>IF(ISBLANK(DATASHEET!AG185),"",DATASHEET!AG185)</f>
        <v/>
      </c>
      <c r="T197" s="123" t="str">
        <f t="shared" si="135"/>
        <v/>
      </c>
      <c r="U197" s="124">
        <f>IFERROR(INDEX(DATASHEET!$A$1:$GG$231,MATCH(L3VA!$A197,DATASHEET!$A$1:$A$231,0),MATCH(L3VA!V$2,DATASHEET!$A$1:$GG$1,0)),"")</f>
        <v>0</v>
      </c>
      <c r="V197" s="105">
        <f>IF(VLOOKUP(L3VA!$A197,DATASHEET!$A$2:$EW$231,27,FALSE)="","",VLOOKUP(L3VA!$A197,DATASHEET!$A$2:$EW$231,27,FALSE))</f>
        <v>0</v>
      </c>
      <c r="W197" s="105" t="str">
        <f t="shared" si="136"/>
        <v/>
      </c>
      <c r="X197" s="106" t="str">
        <f>IF(ISBLANK(DATASHEET!AK185),"",DATASHEET!AK185)</f>
        <v>MM</v>
      </c>
      <c r="Y197" s="107" t="str">
        <f>IF(ISBLANK(DATASHEET!AL185),"",DATASHEET!AL185)</f>
        <v>12C-BI-10</v>
      </c>
      <c r="Z197" s="123" t="str">
        <f t="shared" si="137"/>
        <v/>
      </c>
      <c r="AA197" s="124">
        <f>IFERROR(INDEX(DATASHEET!$A$1:$GG$231,MATCH(L3VA!$A197,DATASHEET!$A$1:$A$231,0),MATCH(L3VA!AB$2,DATASHEET!$A$1:$GG$1,0)),"")</f>
        <v>0</v>
      </c>
      <c r="AB197" s="105" t="str">
        <f>IF(VLOOKUP(L3VA!$A197,DATASHEET!$A$2:$EW$231,32,FALSE)="","",VLOOKUP(L3VA!$A197,DATASHEET!$A$2:$EW$231,32,FALSE))</f>
        <v/>
      </c>
      <c r="AC197" s="105" t="str">
        <f t="shared" si="138"/>
        <v/>
      </c>
      <c r="AD197" s="106" t="str">
        <f>IF(ISBLANK(DATASHEET!AP185),"",DATASHEET!AP185)</f>
        <v/>
      </c>
      <c r="AE197" s="107" t="str">
        <f>IF(ISBLANK(DATASHEET!AQ185),"",DATASHEET!AQ185)</f>
        <v/>
      </c>
      <c r="AF197" s="123" t="str">
        <f t="shared" si="139"/>
        <v/>
      </c>
      <c r="AG197" s="124">
        <f>IFERROR(INDEX(DATASHEET!$A$1:$GG$231,MATCH(L3VA!$A197,DATASHEET!$A$1:$A$231,0),MATCH(L3VA!AH$2,DATASHEET!$A$1:$GG$1,0)),"")</f>
        <v>0</v>
      </c>
      <c r="AH197" s="105" t="str">
        <f>IF(VLOOKUP(L3VA!$A197,DATASHEET!$A$2:$EW$231,37,FALSE)="","",VLOOKUP(L3VA!$A197,DATASHEET!$A$2:$EW$231,37,FALSE))</f>
        <v>MM</v>
      </c>
      <c r="AI197" s="105" t="str">
        <f t="shared" si="140"/>
        <v/>
      </c>
      <c r="AJ197" s="106" t="str">
        <f>IF(ISBLANK(DATASHEET!AU185),"",DATASHEET!AU185)</f>
        <v>KR</v>
      </c>
      <c r="AK197" s="107" t="str">
        <f>IF(ISBLANK(DATASHEET!AV185),"",DATASHEET!AV185)</f>
        <v>12E-CH-1</v>
      </c>
      <c r="AL197" s="123" t="str">
        <f t="shared" si="141"/>
        <v/>
      </c>
      <c r="AM197" s="124">
        <f>IFERROR(INDEX(DATASHEET!$A$1:$GG$231,MATCH(L3VA!$A197,DATASHEET!$A$1:$A$231,0),MATCH(L3VA!AN$2,DATASHEET!$A$1:$GG$1,0)),"")</f>
        <v>0</v>
      </c>
      <c r="AN197" s="105" t="str">
        <f>IF(VLOOKUP(L3VA!$A197,DATASHEET!$A$2:$EW$231,42,FALSE)="","",VLOOKUP(L3VA!$A197,DATASHEET!$A$2:$EW$231,42,FALSE))</f>
        <v/>
      </c>
      <c r="AO197" s="105" t="str">
        <f t="shared" si="142"/>
        <v/>
      </c>
      <c r="AP197" s="106" t="str">
        <f>IF(ISBLANK(DATASHEET!AZ185),"",DATASHEET!AZ185)</f>
        <v/>
      </c>
      <c r="AQ197" s="107" t="str">
        <f>IF(ISBLANK(DATASHEET!BA185),"",DATASHEET!BA185)</f>
        <v/>
      </c>
      <c r="AR197" s="123" t="str">
        <f t="shared" si="143"/>
        <v/>
      </c>
      <c r="AS197" s="124">
        <f>IFERROR(INDEX(DATASHEET!$A$1:$GG$231,MATCH(L3VA!$A197,DATASHEET!$A$1:$A$231,0),MATCH(L3VA!AT$2,DATASHEET!$A$1:$GG$1,0)),"")</f>
        <v>0</v>
      </c>
      <c r="AT197" s="105" t="str">
        <f>IF(VLOOKUP(L3VA!$A197,DATASHEET!$A$2:$EW$231,47,FALSE)="","",VLOOKUP(L3VA!$A197,DATASHEET!$A$2:$EW$231,47,FALSE))</f>
        <v>KR</v>
      </c>
      <c r="AU197" s="105" t="str">
        <f t="shared" si="144"/>
        <v/>
      </c>
      <c r="AV197" s="106" t="str">
        <f>IF(ISBLANK(DATASHEET!BE185),"",DATASHEET!BE185)</f>
        <v/>
      </c>
      <c r="AW197" s="107" t="str">
        <f>IF(ISBLANK(DATASHEET!BF185),"",DATASHEET!BF185)</f>
        <v/>
      </c>
      <c r="AX197" s="123" t="str">
        <f t="shared" si="145"/>
        <v/>
      </c>
      <c r="AY197" s="124">
        <f>IFERROR(INDEX(DATASHEET!$A$1:$GG$231,MATCH(L3VA!$A197,DATASHEET!$A$1:$A$231,0),MATCH(L3VA!AZ$2,DATASHEET!$A$1:$GG$1,0)),"")</f>
        <v>0</v>
      </c>
      <c r="AZ197" s="105" t="str">
        <f>IF(VLOOKUP(L3VA!$A197,DATASHEET!$A$2:$EW$231,52,FALSE)="","",VLOOKUP(L3VA!$A197,DATASHEET!$A$2:$EW$231,52,FALSE))</f>
        <v/>
      </c>
      <c r="BA197" s="105" t="str">
        <f t="shared" si="146"/>
        <v/>
      </c>
      <c r="BB197" s="106" t="str">
        <f>IF(ISBLANK(DATASHEET!BJ185),"",DATASHEET!BJ185)</f>
        <v/>
      </c>
      <c r="BC197" s="107" t="str">
        <f>IF(ISBLANK(DATASHEET!BK185),"",DATASHEET!BK185)</f>
        <v/>
      </c>
      <c r="BD197" s="123" t="str">
        <f t="shared" si="147"/>
        <v/>
      </c>
      <c r="BE197" s="124">
        <f>IFERROR(INDEX(DATASHEET!$A$1:$GG$231,MATCH(L3VA!$A197,DATASHEET!$A$1:$A$231,0),MATCH(L3VA!BF$2,DATASHEET!$A$1:$GG$1,0)),"")</f>
        <v>0</v>
      </c>
      <c r="BF197" s="105" t="str">
        <f>IF(VLOOKUP(L3VA!$A197,DATASHEET!$A$2:$EW$231,57,FALSE)="","",VLOOKUP(L3VA!$A197,DATASHEET!$A$2:$EW$231,57,FALSE))</f>
        <v/>
      </c>
      <c r="BG197" s="105" t="str">
        <f t="shared" si="148"/>
        <v/>
      </c>
      <c r="BH197" s="106" t="str">
        <f>IF(ISBLANK(DATASHEET!BO185),"",DATASHEET!BO185)</f>
        <v/>
      </c>
      <c r="BI197" s="107" t="str">
        <f>IF(ISBLANK(DATASHEET!BP185),"",DATASHEET!BP185)</f>
        <v/>
      </c>
      <c r="BJ197" s="123" t="str">
        <f t="shared" si="149"/>
        <v/>
      </c>
      <c r="BK197" s="124">
        <f>IFERROR(INDEX(DATASHEET!$A$1:$GG$231,MATCH(L3VA!$A197,DATASHEET!$A$1:$A$231,0),MATCH(L3VA!BL$2,DATASHEET!$A$1:$GG$1,0)),"")</f>
        <v>0</v>
      </c>
      <c r="BL197" s="105" t="str">
        <f>IF(VLOOKUP(L3VA!$A197,DATASHEET!$A$2:$EW$231,62,FALSE)="","",VLOOKUP(L3VA!$A197,DATASHEET!$A$2:$EW$231,62,FALSE))</f>
        <v/>
      </c>
      <c r="BM197" s="105" t="str">
        <f t="shared" si="150"/>
        <v/>
      </c>
      <c r="BN197" s="106" t="str">
        <f>IF(ISBLANK(DATASHEET!BT185),"",DATASHEET!BT185)</f>
        <v/>
      </c>
      <c r="BO197" s="107" t="str">
        <f>IF(ISBLANK(DATASHEET!BU185),"",DATASHEET!BU185)</f>
        <v/>
      </c>
      <c r="BP197" s="123" t="str">
        <f t="shared" si="151"/>
        <v/>
      </c>
      <c r="BQ197" s="124">
        <f>IFERROR(INDEX(DATASHEET!$A$1:$GG$231,MATCH(L3VA!$A197,DATASHEET!$A$1:$A$231,0),MATCH(L3VA!BR$2,DATASHEET!$A$1:$GG$1,0)),"")</f>
        <v>0</v>
      </c>
      <c r="BR197" s="105" t="str">
        <f>IF(VLOOKUP(L3VA!$A197,DATASHEET!$A$2:$EW$231,67,FALSE)="","",VLOOKUP(L3VA!$A197,DATASHEET!$A$2:$EW$231,67,FALSE))</f>
        <v/>
      </c>
      <c r="BS197" s="105" t="str">
        <f t="shared" si="152"/>
        <v/>
      </c>
      <c r="BT197" s="106" t="str">
        <f>IF(ISBLANK(DATASHEET!BY185),"",DATASHEET!BY185)</f>
        <v/>
      </c>
      <c r="BU197" s="107" t="str">
        <f>IF(ISBLANK(DATASHEET!BZ185),"",DATASHEET!BZ185)</f>
        <v/>
      </c>
      <c r="BV197" s="123" t="str">
        <f t="shared" si="153"/>
        <v/>
      </c>
      <c r="BW197" s="124">
        <f>IFERROR(INDEX(DATASHEET!$A$1:$GG$231,MATCH(L3VA!$A197,DATASHEET!$A$1:$A$231,0),MATCH(L3VA!BX$2,DATASHEET!$A$1:$GG$1,0)),"")</f>
        <v>0</v>
      </c>
      <c r="BX197" s="105" t="str">
        <f>IF(VLOOKUP(L3VA!$A197,DATASHEET!$A$2:$EW$231,77,FALSE)="","",VLOOKUP(L3VA!$A197,DATASHEET!$A$2:$EW$231,77,FALSE))</f>
        <v/>
      </c>
      <c r="BY197" s="105" t="str">
        <f t="shared" si="154"/>
        <v/>
      </c>
      <c r="BZ197" s="106" t="str">
        <f>IF(ISBLANK(DATASHEET!CI185),"",DATASHEET!CI185)</f>
        <v/>
      </c>
      <c r="CA197" s="107" t="str">
        <f>IF(ISBLANK(DATASHEET!CJ185),"",DATASHEET!CJ185)</f>
        <v/>
      </c>
      <c r="CB197" s="123" t="str">
        <f t="shared" si="155"/>
        <v/>
      </c>
      <c r="CC197" s="124">
        <f>IFERROR(INDEX(DATASHEET!$A$1:$GG$231,MATCH(L3VA!$A197,DATASHEET!$A$1:$A$231,0),MATCH(L3VA!CD$2,DATASHEET!$A$1:$GG$1,0)),"")</f>
        <v>0</v>
      </c>
      <c r="CD197" s="105" t="str">
        <f>IF(VLOOKUP(L3VA!$A197,DATASHEET!$A$2:$EW$231,82,FALSE)="","",VLOOKUP(L3VA!$A197,DATASHEET!$A$2:$EW$231,82,FALSE))</f>
        <v>KD</v>
      </c>
      <c r="CE197" s="105" t="str">
        <f t="shared" si="156"/>
        <v/>
      </c>
      <c r="CF197" s="106" t="str">
        <f>IF(ISBLANK(DATASHEET!CN185),"",DATASHEET!CN185)</f>
        <v/>
      </c>
      <c r="CG197" s="107" t="str">
        <f>IF(ISBLANK(DATASHEET!CO185),"",DATASHEET!CO185)</f>
        <v/>
      </c>
      <c r="CH197" s="123" t="str">
        <f t="shared" si="157"/>
        <v/>
      </c>
      <c r="CI197" s="124">
        <f>IFERROR(INDEX(DATASHEET!$A$1:$GG$231,MATCH(L3VA!$A197,DATASHEET!$A$1:$A$231,0),MATCH(L3VA!CJ$2,DATASHEET!$A$1:$GG$1,0)),"")</f>
        <v>0</v>
      </c>
      <c r="CJ197" s="105" t="str">
        <f>IF(VLOOKUP(L3VA!$A197,DATASHEET!$A$2:$EW$231,87,FALSE)="","",VLOOKUP(L3VA!$A197,DATASHEET!$A$2:$EW$231,87,FALSE))</f>
        <v/>
      </c>
      <c r="CK197" s="105" t="str">
        <f t="shared" si="131"/>
        <v/>
      </c>
      <c r="CL197" s="106" t="str">
        <f>IF(ISBLANK(DATASHEET!CS185),"",DATASHEET!CS185)</f>
        <v/>
      </c>
      <c r="CM197" s="107" t="str">
        <f>IF(ISBLANK(DATASHEET!CT185),"",DATASHEET!CT185)</f>
        <v/>
      </c>
      <c r="CN197" s="123" t="str">
        <f t="shared" si="158"/>
        <v/>
      </c>
      <c r="CO197" s="124">
        <f>IFERROR(INDEX(DATASHEET!$A$1:$GG$231,MATCH(L3VA!$A197,DATASHEET!$A$1:$A$231,0),MATCH(L3VA!CP$2,DATASHEET!$A$1:$GG$1,0)),"")</f>
        <v>0</v>
      </c>
      <c r="CP197" s="105" t="str">
        <f>IF(VLOOKUP(L3VA!$A197,DATASHEET!$A$2:$EW$231,92,FALSE)="","",VLOOKUP(L3VA!$A197,DATASHEET!$A$2:$EW$231,92,FALSE))</f>
        <v/>
      </c>
      <c r="CQ197" s="105" t="str">
        <f t="shared" si="159"/>
        <v/>
      </c>
      <c r="CR197" s="106" t="str">
        <f>IF(ISBLANK(DATASHEET!CX185),"",DATASHEET!CX185)</f>
        <v/>
      </c>
      <c r="CS197" s="107" t="str">
        <f>IF(ISBLANK(DATASHEET!CY185),"",DATASHEET!CY185)</f>
        <v/>
      </c>
      <c r="CT197" s="123" t="str">
        <f t="shared" si="160"/>
        <v/>
      </c>
      <c r="CU197" s="124">
        <f>IFERROR(INDEX(DATASHEET!$A$1:$GG$231,MATCH(L3VA!$A197,DATASHEET!$A$1:$A$231,0),MATCH(L3VA!CV$2,DATASHEET!$A$1:$GG$1,0)),"")</f>
        <v>0</v>
      </c>
      <c r="CV197" s="105" t="str">
        <f>IF(VLOOKUP(L3VA!$A197,DATASHEET!$A$2:$EW$231,107,FALSE)="","",VLOOKUP(L3VA!$A197,DATASHEET!$A$2:$EW$231,107,FALSE))</f>
        <v/>
      </c>
      <c r="CW197" s="105" t="str">
        <f t="shared" si="161"/>
        <v/>
      </c>
      <c r="CX197" s="106" t="str">
        <f>IF(ISBLANK(DATASHEET!DC185),"",DATASHEET!DC185)</f>
        <v/>
      </c>
      <c r="CY197" s="107" t="str">
        <f>IF(ISBLANK(DATASHEET!DD185),"",DATASHEET!DD185)</f>
        <v/>
      </c>
      <c r="CZ197" s="123" t="str">
        <f t="shared" si="162"/>
        <v/>
      </c>
      <c r="DA197" s="124">
        <f>IFERROR(INDEX(DATASHEET!$A$1:$GG$231,MATCH(L3VA!$A197,DATASHEET!$A$1:$A$231,0),MATCH(L3VA!DB$2,DATASHEET!$A$1:$GG$1,0)),"")</f>
        <v>0</v>
      </c>
      <c r="DB197" s="105" t="str">
        <f>IF(VLOOKUP(L3VA!$A197,DATASHEET!$A$2:$EW$231,97,FALSE)="","",VLOOKUP(L3VA!$A197,DATASHEET!$A$2:$EW$231,97,FALSE))</f>
        <v/>
      </c>
      <c r="DC197" s="105" t="str">
        <f t="shared" si="163"/>
        <v/>
      </c>
      <c r="DD197" s="106" t="str">
        <f>IF(ISBLANK(DATASHEET!DH185),"",DATASHEET!DH185)</f>
        <v/>
      </c>
      <c r="DE197" s="107" t="str">
        <f>IF(ISBLANK(DATASHEET!DI185),"",DATASHEET!DI185)</f>
        <v/>
      </c>
      <c r="DF197" s="123" t="str">
        <f t="shared" si="164"/>
        <v/>
      </c>
      <c r="DG197" s="124">
        <f>IFERROR(INDEX(DATASHEET!$A$1:$GG$231,MATCH(L3VA!$A197,DATASHEET!$A$1:$A$231,0),MATCH(L3VA!DH$2,DATASHEET!$A$1:$GG$1,0)),"")</f>
        <v>0</v>
      </c>
      <c r="DH197" s="105" t="str">
        <f>IF(VLOOKUP(L3VA!$A197,DATASHEET!$A$2:$EW$231,102,FALSE)="","",VLOOKUP(L3VA!$A197,DATASHEET!$A$2:$EW$231,102,FALSE))</f>
        <v/>
      </c>
      <c r="DI197" s="105" t="str">
        <f t="shared" si="165"/>
        <v/>
      </c>
      <c r="DJ197" s="106" t="str">
        <f>IF(ISBLANK(DATASHEET!DM185),"",DATASHEET!DM185)</f>
        <v/>
      </c>
      <c r="DK197" s="107" t="str">
        <f>IF(ISBLANK(DATASHEET!DN185),"",DATASHEET!DN185)</f>
        <v/>
      </c>
      <c r="DL197" s="123" t="str">
        <f t="shared" si="166"/>
        <v/>
      </c>
      <c r="DM197" s="124">
        <f>IFERROR(INDEX(DATASHEET!$A$1:$GG$231,MATCH(L3VA!$A197,DATASHEET!$A$1:$A$231,0),MATCH(L3VA!DN$2,DATASHEET!$A$1:$GG$1,0)),"")</f>
        <v>0</v>
      </c>
      <c r="DN197" s="105" t="str">
        <f>IF(VLOOKUP(L3VA!$A197,DATASHEET!$A$2:$FW$231,112,FALSE)="","",VLOOKUP(L3VA!$A197,DATASHEET!$A$2:$FW$231,112,FALSE))</f>
        <v/>
      </c>
      <c r="DO197" s="105" t="str">
        <f t="shared" si="132"/>
        <v/>
      </c>
      <c r="DP197" s="106" t="str">
        <f>IF(ISBLANK(DATASHEET!DR185),"",DATASHEET!DR185)</f>
        <v/>
      </c>
      <c r="DQ197" s="107" t="str">
        <f>IF(ISBLANK(DATASHEET!DS185),"",DATASHEET!DS185)</f>
        <v/>
      </c>
      <c r="DR197" s="123" t="str">
        <f t="shared" si="167"/>
        <v/>
      </c>
      <c r="DS197" s="124">
        <f>IFERROR(INDEX(DATASHEET!$A$1:$GG$231,MATCH(L3VA!$A197,DATASHEET!$A$1:$A$231,0),MATCH(L3VA!DT$2,DATASHEET!$A$1:$GG$1,0)),"")</f>
        <v>0</v>
      </c>
      <c r="DT197" s="105" t="str">
        <f>IF(VLOOKUP(L3VA!$A197,DATASHEET!$A$2:$EW$231,117,FALSE)="","",VLOOKUP(L3VA!$A197,DATASHEET!$A$2:$EW$231,117,FALSE))</f>
        <v/>
      </c>
      <c r="DU197" s="105" t="str">
        <f t="shared" si="168"/>
        <v/>
      </c>
      <c r="DV197" s="106" t="str">
        <f>IF(ISBLANK(DATASHEET!DW185),"",DATASHEET!DW185)</f>
        <v/>
      </c>
      <c r="DW197" s="107" t="str">
        <f>IF(ISBLANK(DATASHEET!DX185),"",DATASHEET!DX185)</f>
        <v/>
      </c>
      <c r="DX197" s="123" t="str">
        <f t="shared" si="169"/>
        <v/>
      </c>
      <c r="DY197" s="124" t="str">
        <f>IFERROR(INDEX(DATASHEET!$A$1:$GG$231,MATCH(L3VA!$A197,DATASHEET!$A$1:$A$231,0),MATCH(L3VA!DZ$2,DATASHEET!$A$1:$GG$1,0)),"")</f>
        <v/>
      </c>
      <c r="DZ197" s="105" t="str">
        <f>IF(VLOOKUP(L3VA!$A197,DATASHEET!$A$2:$EW$231,122,FALSE)="","",VLOOKUP(L3VA!$A197,DATASHEET!$A$2:$EW$231,122,FALSE))</f>
        <v/>
      </c>
      <c r="EA197" s="105" t="str">
        <f t="shared" si="170"/>
        <v/>
      </c>
      <c r="EB197" s="106" t="str">
        <f>IF(ISBLANK(DATASHEET!EB185),"",DATASHEET!EB185)</f>
        <v/>
      </c>
      <c r="EC197" s="107" t="str">
        <f>IF(ISBLANK(DATASHEET!EC185),"",DATASHEET!EC185)</f>
        <v/>
      </c>
      <c r="ED197" s="123" t="str">
        <f t="shared" si="171"/>
        <v/>
      </c>
      <c r="EE197" s="124">
        <f>IFERROR(INDEX(DATASHEET!$A$1:$GG$231,MATCH(L3VA!$A197,DATASHEET!$A$1:$A$231,0),MATCH(L3VA!EF$2,DATASHEET!$A$1:$GG$1,0)),"")</f>
        <v>0</v>
      </c>
      <c r="EF197" s="105" t="str">
        <f>IF(VLOOKUP(L3VA!$A197,DATASHEET!$A$2:$EW$231,127,FALSE)="","",VLOOKUP(L3VA!$A197,DATASHEET!$A$2:$EW$231,127,FALSE))</f>
        <v/>
      </c>
      <c r="EG197" s="105" t="str">
        <f t="shared" si="172"/>
        <v/>
      </c>
      <c r="EH197" s="106" t="str">
        <f>IF(ISBLANK(DATASHEET!EG185),"",DATASHEET!EG185)</f>
        <v/>
      </c>
      <c r="EI197" s="107" t="str">
        <f>IF(ISBLANK(DATASHEET!EH185),"",DATASHEET!EH185)</f>
        <v/>
      </c>
      <c r="EJ197" s="123" t="str">
        <f t="shared" si="173"/>
        <v/>
      </c>
      <c r="EK197" s="124">
        <f>IFERROR(INDEX(DATASHEET!$A$1:$GG$231,MATCH(L3VA!$A197,DATASHEET!$A$1:$A$231,0),MATCH(L3VA!EL$2,DATASHEET!$A$1:$GG$1,0)),"")</f>
        <v>0</v>
      </c>
      <c r="EL197" s="105" t="str">
        <f>IF(VLOOKUP(L3VA!$A197,DATASHEET!$A$2:$EW$231,132,FALSE)="","",VLOOKUP(L3VA!$A197,DATASHEET!$A$2:$EW$231,132,FALSE))</f>
        <v/>
      </c>
      <c r="EM197" s="105" t="str">
        <f t="shared" si="174"/>
        <v/>
      </c>
      <c r="EN197" s="106" t="str">
        <f>IF(ISBLANK(DATASHEET!EL185),"",DATASHEET!EL185)</f>
        <v/>
      </c>
      <c r="EO197" s="107" t="str">
        <f>IF(ISBLANK(DATASHEET!EM185),"",DATASHEET!EM185)</f>
        <v/>
      </c>
      <c r="EP197" s="123" t="str">
        <f t="shared" si="175"/>
        <v/>
      </c>
      <c r="EQ197" s="124">
        <f>IFERROR(INDEX(DATASHEET!$A$1:$GG$231,MATCH(L3VA!$A197,DATASHEET!$A$1:$A$231,0),MATCH(L3VA!ER$2,DATASHEET!$A$1:$GG$1,0)),"")</f>
        <v>0</v>
      </c>
      <c r="ER197" s="105" t="str">
        <f>IF(VLOOKUP(L3VA!$A197,DATASHEET!$A$2:$EW$231,137,FALSE)="","",VLOOKUP(L3VA!$A197,DATASHEET!$A$2:$EW$231,137,FALSE))</f>
        <v/>
      </c>
      <c r="ES197" s="105" t="str">
        <f t="shared" si="176"/>
        <v/>
      </c>
      <c r="ET197" s="106" t="str">
        <f>IF(ISBLANK(DATASHEET!EQ185),"",DATASHEET!EQ185)</f>
        <v/>
      </c>
      <c r="EU197" s="107" t="str">
        <f>IF(ISBLANK(DATASHEET!ER185),"",DATASHEET!ER185)</f>
        <v/>
      </c>
      <c r="EV197" s="123" t="str">
        <f t="shared" si="177"/>
        <v/>
      </c>
      <c r="EW197" s="124">
        <f>IFERROR(INDEX(DATASHEET!$A$1:$GG$231,MATCH(L3VA!$A197,DATASHEET!$A$1:$A$231,0),MATCH(L3VA!EX$2,DATASHEET!$A$1:$GG$1,0)),"")</f>
        <v>0</v>
      </c>
      <c r="EX197" s="105" t="str">
        <f>IF(VLOOKUP(L3VA!$A197,DATASHEET!$A$2:$EW$231,142,FALSE)="","",VLOOKUP(L3VA!$A197,DATASHEET!$A$2:$EW$231,142,FALSE))</f>
        <v/>
      </c>
      <c r="EY197" s="105" t="str">
        <f t="shared" si="178"/>
        <v/>
      </c>
      <c r="EZ197" s="106" t="str">
        <f>IF(ISBLANK(DATASHEET!EV185),"",DATASHEET!EV185)</f>
        <v/>
      </c>
      <c r="FA197" s="107" t="str">
        <f>IF(ISBLANK(DATASHEET!EW185),"",DATASHEET!EW185)</f>
        <v/>
      </c>
      <c r="FB197" s="123" t="str">
        <f t="shared" si="179"/>
        <v/>
      </c>
      <c r="FC197" s="124">
        <f>IFERROR(INDEX(DATASHEET!$A$1:$GG$231,MATCH(L3VA!$A197,DATASHEET!$A$1:$A$231,0),MATCH(L3VA!FD$2,DATASHEET!$A$1:$GG$1,0)),"")</f>
        <v>0</v>
      </c>
      <c r="FD197" s="105" t="str">
        <f>IF(VLOOKUP(L3VA!$A197,DATASHEET!$A$2:$FW$231,147,FALSE)="","",VLOOKUP(L3VA!$A197,DATASHEET!$A$2:$FW$231,147,FALSE))</f>
        <v/>
      </c>
      <c r="FE197" s="105" t="str">
        <f t="shared" si="180"/>
        <v/>
      </c>
      <c r="FF197" s="106" t="str">
        <f>IF(ISBLANK(DATASHEET!FA185),"",DATASHEET!FA185)</f>
        <v>BJM</v>
      </c>
      <c r="FG197" s="107" t="str">
        <f>IF(ISBLANK(DATASHEET!FB185),"",DATASHEET!FB185)</f>
        <v>12D-SP-10</v>
      </c>
    </row>
    <row r="198" spans="1:163" x14ac:dyDescent="0.25">
      <c r="A198" s="354">
        <f>DATASHEET!A186</f>
        <v>150868</v>
      </c>
      <c r="B198" s="42" t="str">
        <f>DATASHEET!B186</f>
        <v>SCANLON, Ellie</v>
      </c>
      <c r="C198" s="109" t="str">
        <f>DATASHEET!C186</f>
        <v>12KD</v>
      </c>
      <c r="D198" s="110" t="str">
        <f>DATASHEET!D186</f>
        <v>F</v>
      </c>
      <c r="E198" s="110" t="str">
        <f>IFERROR(VLOOKUP(A198,'[5]Y12 Students'!$E$3:$I$271,5,FALSE),"")</f>
        <v>INTERNAL</v>
      </c>
      <c r="F198" s="110" t="str">
        <f>DATASHEET!E186</f>
        <v>N</v>
      </c>
      <c r="G198" s="110" t="str">
        <f>DATASHEET!F186</f>
        <v>White - British</v>
      </c>
      <c r="H198" s="110" t="str">
        <f>DATASHEET!G186</f>
        <v>N</v>
      </c>
      <c r="I198" s="110" t="str">
        <f>DATASHEET!H186</f>
        <v>N</v>
      </c>
      <c r="J198" s="111" t="str">
        <f>DATASHEET!J186</f>
        <v>6.25+ (B/A)</v>
      </c>
      <c r="K198" s="104" t="str">
        <f t="shared" si="129"/>
        <v/>
      </c>
      <c r="L198" s="104" t="str">
        <f t="shared" si="130"/>
        <v/>
      </c>
      <c r="M198" s="336" t="str">
        <f>IF(COUNT(L3VA!$N198,L3VA!$Z198,L3VA!$T198,L3VA!$AF198,L3VA!$AX198,L3VA!$AR198,L3VA!$BJ198,L3VA!$BD198,L3VA!$BP198,L3VA!#REF!,L3VA!$AL198,L3VA!$BV198,L3VA!$CH198,L3VA!$CZ198,L3VA!$CN198,L3VA!$DF198,L3VA!$CB198,L3VA!#REF!,L3VA!$DR198,L3VA!$DX198,L3VA!$ED198,L3VA!$EJ198,L3VA!$EP198,L3VA!$EV198,L3VA!$FB198,L3VA!$DL198)=0,"",AVERAGE(N198,Z198,T198,AF198,AL198,AX198,AR198,BJ198,BD198,BP198,BV198,CH198,CZ198,CN198,DF198,CB198,DR198,DX198,ED198,EJ198,EP198,EV198,FB198,DL198))</f>
        <v/>
      </c>
      <c r="N198" s="123" t="str">
        <f t="shared" si="133"/>
        <v/>
      </c>
      <c r="O198" s="124">
        <f>IFERROR(INDEX(DATASHEET!$A$1:$GG$231,MATCH(L3VA!$A198,DATASHEET!$A$1:$A$231,0),MATCH(L3VA!P$2,DATASHEET!$A$1:$GG$1,0)),"")</f>
        <v>0</v>
      </c>
      <c r="P198" s="105">
        <f>IF(VLOOKUP(L3VA!$A198,DATASHEET!$A$2:$EW$231,22,FALSE)="","",VLOOKUP(L3VA!$A198,DATASHEET!$A$2:$EW$231,22,FALSE))</f>
        <v>0</v>
      </c>
      <c r="Q198" s="105" t="str">
        <f t="shared" si="134"/>
        <v/>
      </c>
      <c r="R198" s="106" t="str">
        <f>IF(ISBLANK(DATASHEET!AF186),"",DATASHEET!AF186)</f>
        <v/>
      </c>
      <c r="S198" s="107" t="str">
        <f>IF(ISBLANK(DATASHEET!AG186),"",DATASHEET!AG186)</f>
        <v/>
      </c>
      <c r="T198" s="123" t="str">
        <f t="shared" si="135"/>
        <v/>
      </c>
      <c r="U198" s="124">
        <f>IFERROR(INDEX(DATASHEET!$A$1:$GG$231,MATCH(L3VA!$A198,DATASHEET!$A$1:$A$231,0),MATCH(L3VA!V$2,DATASHEET!$A$1:$GG$1,0)),"")</f>
        <v>0</v>
      </c>
      <c r="V198" s="105">
        <f>IF(VLOOKUP(L3VA!$A198,DATASHEET!$A$2:$EW$231,27,FALSE)="","",VLOOKUP(L3VA!$A198,DATASHEET!$A$2:$EW$231,27,FALSE))</f>
        <v>0</v>
      </c>
      <c r="W198" s="105" t="str">
        <f t="shared" si="136"/>
        <v/>
      </c>
      <c r="X198" s="106" t="str">
        <f>IF(ISBLANK(DATASHEET!AK186),"",DATASHEET!AK186)</f>
        <v/>
      </c>
      <c r="Y198" s="107" t="str">
        <f>IF(ISBLANK(DATASHEET!AL186),"",DATASHEET!AL186)</f>
        <v/>
      </c>
      <c r="Z198" s="123" t="str">
        <f t="shared" si="137"/>
        <v/>
      </c>
      <c r="AA198" s="124">
        <f>IFERROR(INDEX(DATASHEET!$A$1:$GG$231,MATCH(L3VA!$A198,DATASHEET!$A$1:$A$231,0),MATCH(L3VA!AB$2,DATASHEET!$A$1:$GG$1,0)),"")</f>
        <v>0</v>
      </c>
      <c r="AB198" s="105" t="str">
        <f>IF(VLOOKUP(L3VA!$A198,DATASHEET!$A$2:$EW$231,32,FALSE)="","",VLOOKUP(L3VA!$A198,DATASHEET!$A$2:$EW$231,32,FALSE))</f>
        <v/>
      </c>
      <c r="AC198" s="105" t="str">
        <f t="shared" si="138"/>
        <v/>
      </c>
      <c r="AD198" s="106" t="str">
        <f>IF(ISBLANK(DATASHEET!AP186),"",DATASHEET!AP186)</f>
        <v/>
      </c>
      <c r="AE198" s="107" t="str">
        <f>IF(ISBLANK(DATASHEET!AQ186),"",DATASHEET!AQ186)</f>
        <v/>
      </c>
      <c r="AF198" s="123" t="str">
        <f t="shared" si="139"/>
        <v/>
      </c>
      <c r="AG198" s="124">
        <f>IFERROR(INDEX(DATASHEET!$A$1:$GG$231,MATCH(L3VA!$A198,DATASHEET!$A$1:$A$231,0),MATCH(L3VA!AH$2,DATASHEET!$A$1:$GG$1,0)),"")</f>
        <v>0</v>
      </c>
      <c r="AH198" s="105" t="str">
        <f>IF(VLOOKUP(L3VA!$A198,DATASHEET!$A$2:$EW$231,37,FALSE)="","",VLOOKUP(L3VA!$A198,DATASHEET!$A$2:$EW$231,37,FALSE))</f>
        <v/>
      </c>
      <c r="AI198" s="105" t="str">
        <f t="shared" si="140"/>
        <v/>
      </c>
      <c r="AJ198" s="106" t="str">
        <f>IF(ISBLANK(DATASHEET!AU186),"",DATASHEET!AU186)</f>
        <v/>
      </c>
      <c r="AK198" s="107" t="str">
        <f>IF(ISBLANK(DATASHEET!AV186),"",DATASHEET!AV186)</f>
        <v/>
      </c>
      <c r="AL198" s="123" t="str">
        <f t="shared" si="141"/>
        <v/>
      </c>
      <c r="AM198" s="124">
        <f>IFERROR(INDEX(DATASHEET!$A$1:$GG$231,MATCH(L3VA!$A198,DATASHEET!$A$1:$A$231,0),MATCH(L3VA!AN$2,DATASHEET!$A$1:$GG$1,0)),"")</f>
        <v>0</v>
      </c>
      <c r="AN198" s="105" t="str">
        <f>IF(VLOOKUP(L3VA!$A198,DATASHEET!$A$2:$EW$231,42,FALSE)="","",VLOOKUP(L3VA!$A198,DATASHEET!$A$2:$EW$231,42,FALSE))</f>
        <v/>
      </c>
      <c r="AO198" s="105" t="str">
        <f t="shared" si="142"/>
        <v/>
      </c>
      <c r="AP198" s="106" t="str">
        <f>IF(ISBLANK(DATASHEET!AZ186),"",DATASHEET!AZ186)</f>
        <v/>
      </c>
      <c r="AQ198" s="107" t="str">
        <f>IF(ISBLANK(DATASHEET!BA186),"",DATASHEET!BA186)</f>
        <v/>
      </c>
      <c r="AR198" s="123" t="str">
        <f t="shared" si="143"/>
        <v/>
      </c>
      <c r="AS198" s="124">
        <f>IFERROR(INDEX(DATASHEET!$A$1:$GG$231,MATCH(L3VA!$A198,DATASHEET!$A$1:$A$231,0),MATCH(L3VA!AT$2,DATASHEET!$A$1:$GG$1,0)),"")</f>
        <v>0</v>
      </c>
      <c r="AT198" s="105" t="str">
        <f>IF(VLOOKUP(L3VA!$A198,DATASHEET!$A$2:$EW$231,47,FALSE)="","",VLOOKUP(L3VA!$A198,DATASHEET!$A$2:$EW$231,47,FALSE))</f>
        <v/>
      </c>
      <c r="AU198" s="105" t="str">
        <f t="shared" si="144"/>
        <v/>
      </c>
      <c r="AV198" s="106" t="str">
        <f>IF(ISBLANK(DATASHEET!BE186),"",DATASHEET!BE186)</f>
        <v/>
      </c>
      <c r="AW198" s="107" t="str">
        <f>IF(ISBLANK(DATASHEET!BF186),"",DATASHEET!BF186)</f>
        <v/>
      </c>
      <c r="AX198" s="123" t="str">
        <f t="shared" si="145"/>
        <v/>
      </c>
      <c r="AY198" s="124">
        <f>IFERROR(INDEX(DATASHEET!$A$1:$GG$231,MATCH(L3VA!$A198,DATASHEET!$A$1:$A$231,0),MATCH(L3VA!AZ$2,DATASHEET!$A$1:$GG$1,0)),"")</f>
        <v>0</v>
      </c>
      <c r="AZ198" s="105" t="str">
        <f>IF(VLOOKUP(L3VA!$A198,DATASHEET!$A$2:$EW$231,52,FALSE)="","",VLOOKUP(L3VA!$A198,DATASHEET!$A$2:$EW$231,52,FALSE))</f>
        <v/>
      </c>
      <c r="BA198" s="105" t="str">
        <f t="shared" si="146"/>
        <v/>
      </c>
      <c r="BB198" s="106" t="str">
        <f>IF(ISBLANK(DATASHEET!BJ186),"",DATASHEET!BJ186)</f>
        <v/>
      </c>
      <c r="BC198" s="107" t="str">
        <f>IF(ISBLANK(DATASHEET!BK186),"",DATASHEET!BK186)</f>
        <v/>
      </c>
      <c r="BD198" s="123" t="str">
        <f t="shared" si="147"/>
        <v/>
      </c>
      <c r="BE198" s="124">
        <f>IFERROR(INDEX(DATASHEET!$A$1:$GG$231,MATCH(L3VA!$A198,DATASHEET!$A$1:$A$231,0),MATCH(L3VA!BF$2,DATASHEET!$A$1:$GG$1,0)),"")</f>
        <v>0</v>
      </c>
      <c r="BF198" s="105" t="str">
        <f>IF(VLOOKUP(L3VA!$A198,DATASHEET!$A$2:$EW$231,57,FALSE)="","",VLOOKUP(L3VA!$A198,DATASHEET!$A$2:$EW$231,57,FALSE))</f>
        <v/>
      </c>
      <c r="BG198" s="105" t="str">
        <f t="shared" si="148"/>
        <v/>
      </c>
      <c r="BH198" s="106" t="str">
        <f>IF(ISBLANK(DATASHEET!BO186),"",DATASHEET!BO186)</f>
        <v/>
      </c>
      <c r="BI198" s="107" t="str">
        <f>IF(ISBLANK(DATASHEET!BP186),"",DATASHEET!BP186)</f>
        <v/>
      </c>
      <c r="BJ198" s="123" t="str">
        <f t="shared" si="149"/>
        <v/>
      </c>
      <c r="BK198" s="124">
        <f>IFERROR(INDEX(DATASHEET!$A$1:$GG$231,MATCH(L3VA!$A198,DATASHEET!$A$1:$A$231,0),MATCH(L3VA!BL$2,DATASHEET!$A$1:$GG$1,0)),"")</f>
        <v>0</v>
      </c>
      <c r="BL198" s="105" t="str">
        <f>IF(VLOOKUP(L3VA!$A198,DATASHEET!$A$2:$EW$231,62,FALSE)="","",VLOOKUP(L3VA!$A198,DATASHEET!$A$2:$EW$231,62,FALSE))</f>
        <v/>
      </c>
      <c r="BM198" s="105" t="str">
        <f t="shared" si="150"/>
        <v/>
      </c>
      <c r="BN198" s="106" t="str">
        <f>IF(ISBLANK(DATASHEET!BT186),"",DATASHEET!BT186)</f>
        <v/>
      </c>
      <c r="BO198" s="107" t="str">
        <f>IF(ISBLANK(DATASHEET!BU186),"",DATASHEET!BU186)</f>
        <v/>
      </c>
      <c r="BP198" s="123" t="str">
        <f t="shared" si="151"/>
        <v/>
      </c>
      <c r="BQ198" s="124">
        <f>IFERROR(INDEX(DATASHEET!$A$1:$GG$231,MATCH(L3VA!$A198,DATASHEET!$A$1:$A$231,0),MATCH(L3VA!BR$2,DATASHEET!$A$1:$GG$1,0)),"")</f>
        <v>0</v>
      </c>
      <c r="BR198" s="105" t="str">
        <f>IF(VLOOKUP(L3VA!$A198,DATASHEET!$A$2:$EW$231,67,FALSE)="","",VLOOKUP(L3VA!$A198,DATASHEET!$A$2:$EW$231,67,FALSE))</f>
        <v/>
      </c>
      <c r="BS198" s="105" t="str">
        <f t="shared" si="152"/>
        <v/>
      </c>
      <c r="BT198" s="106" t="str">
        <f>IF(ISBLANK(DATASHEET!BY186),"",DATASHEET!BY186)</f>
        <v/>
      </c>
      <c r="BU198" s="107" t="str">
        <f>IF(ISBLANK(DATASHEET!BZ186),"",DATASHEET!BZ186)</f>
        <v/>
      </c>
      <c r="BV198" s="123" t="str">
        <f t="shared" si="153"/>
        <v/>
      </c>
      <c r="BW198" s="124">
        <f>IFERROR(INDEX(DATASHEET!$A$1:$GG$231,MATCH(L3VA!$A198,DATASHEET!$A$1:$A$231,0),MATCH(L3VA!BX$2,DATASHEET!$A$1:$GG$1,0)),"")</f>
        <v>0</v>
      </c>
      <c r="BX198" s="105" t="str">
        <f>IF(VLOOKUP(L3VA!$A198,DATASHEET!$A$2:$EW$231,77,FALSE)="","",VLOOKUP(L3VA!$A198,DATASHEET!$A$2:$EW$231,77,FALSE))</f>
        <v/>
      </c>
      <c r="BY198" s="105" t="str">
        <f t="shared" si="154"/>
        <v/>
      </c>
      <c r="BZ198" s="106" t="str">
        <f>IF(ISBLANK(DATASHEET!CI186),"",DATASHEET!CI186)</f>
        <v>BJM</v>
      </c>
      <c r="CA198" s="107" t="str">
        <f>IF(ISBLANK(DATASHEET!CJ186),"",DATASHEET!CJ186)</f>
        <v>12A-FR-6</v>
      </c>
      <c r="CB198" s="123" t="str">
        <f t="shared" si="155"/>
        <v/>
      </c>
      <c r="CC198" s="124">
        <f>IFERROR(INDEX(DATASHEET!$A$1:$GG$231,MATCH(L3VA!$A198,DATASHEET!$A$1:$A$231,0),MATCH(L3VA!CD$2,DATASHEET!$A$1:$GG$1,0)),"")</f>
        <v>0</v>
      </c>
      <c r="CD198" s="105" t="str">
        <f>IF(VLOOKUP(L3VA!$A198,DATASHEET!$A$2:$EW$231,82,FALSE)="","",VLOOKUP(L3VA!$A198,DATASHEET!$A$2:$EW$231,82,FALSE))</f>
        <v>JNE</v>
      </c>
      <c r="CE198" s="105" t="str">
        <f t="shared" si="156"/>
        <v/>
      </c>
      <c r="CF198" s="106" t="str">
        <f>IF(ISBLANK(DATASHEET!CN186),"",DATASHEET!CN186)</f>
        <v/>
      </c>
      <c r="CG198" s="107" t="str">
        <f>IF(ISBLANK(DATASHEET!CO186),"",DATASHEET!CO186)</f>
        <v/>
      </c>
      <c r="CH198" s="123" t="str">
        <f t="shared" si="157"/>
        <v/>
      </c>
      <c r="CI198" s="124">
        <f>IFERROR(INDEX(DATASHEET!$A$1:$GG$231,MATCH(L3VA!$A198,DATASHEET!$A$1:$A$231,0),MATCH(L3VA!CJ$2,DATASHEET!$A$1:$GG$1,0)),"")</f>
        <v>0</v>
      </c>
      <c r="CJ198" s="105" t="str">
        <f>IF(VLOOKUP(L3VA!$A198,DATASHEET!$A$2:$EW$231,87,FALSE)="","",VLOOKUP(L3VA!$A198,DATASHEET!$A$2:$EW$231,87,FALSE))</f>
        <v>BJM</v>
      </c>
      <c r="CK198" s="105" t="str">
        <f t="shared" si="131"/>
        <v/>
      </c>
      <c r="CL198" s="106" t="str">
        <f>IF(ISBLANK(DATASHEET!CS186),"",DATASHEET!CS186)</f>
        <v/>
      </c>
      <c r="CM198" s="107" t="str">
        <f>IF(ISBLANK(DATASHEET!CT186),"",DATASHEET!CT186)</f>
        <v/>
      </c>
      <c r="CN198" s="123" t="str">
        <f t="shared" si="158"/>
        <v/>
      </c>
      <c r="CO198" s="124">
        <f>IFERROR(INDEX(DATASHEET!$A$1:$GG$231,MATCH(L3VA!$A198,DATASHEET!$A$1:$A$231,0),MATCH(L3VA!CP$2,DATASHEET!$A$1:$GG$1,0)),"")</f>
        <v>0</v>
      </c>
      <c r="CP198" s="105" t="str">
        <f>IF(VLOOKUP(L3VA!$A198,DATASHEET!$A$2:$EW$231,92,FALSE)="","",VLOOKUP(L3VA!$A198,DATASHEET!$A$2:$EW$231,92,FALSE))</f>
        <v/>
      </c>
      <c r="CQ198" s="105" t="str">
        <f t="shared" si="159"/>
        <v/>
      </c>
      <c r="CR198" s="106" t="str">
        <f>IF(ISBLANK(DATASHEET!CX186),"",DATASHEET!CX186)</f>
        <v/>
      </c>
      <c r="CS198" s="107" t="str">
        <f>IF(ISBLANK(DATASHEET!CY186),"",DATASHEET!CY186)</f>
        <v/>
      </c>
      <c r="CT198" s="123" t="str">
        <f t="shared" si="160"/>
        <v/>
      </c>
      <c r="CU198" s="124">
        <f>IFERROR(INDEX(DATASHEET!$A$1:$GG$231,MATCH(L3VA!$A198,DATASHEET!$A$1:$A$231,0),MATCH(L3VA!CV$2,DATASHEET!$A$1:$GG$1,0)),"")</f>
        <v>0</v>
      </c>
      <c r="CV198" s="105" t="str">
        <f>IF(VLOOKUP(L3VA!$A198,DATASHEET!$A$2:$EW$231,107,FALSE)="","",VLOOKUP(L3VA!$A198,DATASHEET!$A$2:$EW$231,107,FALSE))</f>
        <v/>
      </c>
      <c r="CW198" s="105" t="str">
        <f t="shared" si="161"/>
        <v/>
      </c>
      <c r="CX198" s="106" t="str">
        <f>IF(ISBLANK(DATASHEET!DC186),"",DATASHEET!DC186)</f>
        <v/>
      </c>
      <c r="CY198" s="107" t="str">
        <f>IF(ISBLANK(DATASHEET!DD186),"",DATASHEET!DD186)</f>
        <v/>
      </c>
      <c r="CZ198" s="123" t="str">
        <f t="shared" si="162"/>
        <v/>
      </c>
      <c r="DA198" s="124">
        <f>IFERROR(INDEX(DATASHEET!$A$1:$GG$231,MATCH(L3VA!$A198,DATASHEET!$A$1:$A$231,0),MATCH(L3VA!DB$2,DATASHEET!$A$1:$GG$1,0)),"")</f>
        <v>0</v>
      </c>
      <c r="DB198" s="105" t="str">
        <f>IF(VLOOKUP(L3VA!$A198,DATASHEET!$A$2:$EW$231,97,FALSE)="","",VLOOKUP(L3VA!$A198,DATASHEET!$A$2:$EW$231,97,FALSE))</f>
        <v/>
      </c>
      <c r="DC198" s="105" t="str">
        <f t="shared" si="163"/>
        <v/>
      </c>
      <c r="DD198" s="106" t="str">
        <f>IF(ISBLANK(DATASHEET!DH186),"",DATASHEET!DH186)</f>
        <v>EB</v>
      </c>
      <c r="DE198" s="107" t="str">
        <f>IF(ISBLANK(DATASHEET!DI186),"",DATASHEET!DI186)</f>
        <v>12C-HI-5</v>
      </c>
      <c r="DF198" s="123" t="str">
        <f t="shared" si="164"/>
        <v/>
      </c>
      <c r="DG198" s="124">
        <f>IFERROR(INDEX(DATASHEET!$A$1:$GG$231,MATCH(L3VA!$A198,DATASHEET!$A$1:$A$231,0),MATCH(L3VA!DH$2,DATASHEET!$A$1:$GG$1,0)),"")</f>
        <v>0</v>
      </c>
      <c r="DH198" s="105" t="str">
        <f>IF(VLOOKUP(L3VA!$A198,DATASHEET!$A$2:$EW$231,102,FALSE)="","",VLOOKUP(L3VA!$A198,DATASHEET!$A$2:$EW$231,102,FALSE))</f>
        <v/>
      </c>
      <c r="DI198" s="105" t="str">
        <f t="shared" si="165"/>
        <v/>
      </c>
      <c r="DJ198" s="106" t="str">
        <f>IF(ISBLANK(DATASHEET!DM186),"",DATASHEET!DM186)</f>
        <v/>
      </c>
      <c r="DK198" s="107" t="str">
        <f>IF(ISBLANK(DATASHEET!DN186),"",DATASHEET!DN186)</f>
        <v/>
      </c>
      <c r="DL198" s="123" t="str">
        <f t="shared" si="166"/>
        <v/>
      </c>
      <c r="DM198" s="124">
        <f>IFERROR(INDEX(DATASHEET!$A$1:$GG$231,MATCH(L3VA!$A198,DATASHEET!$A$1:$A$231,0),MATCH(L3VA!DN$2,DATASHEET!$A$1:$GG$1,0)),"")</f>
        <v>0</v>
      </c>
      <c r="DN198" s="105" t="str">
        <f>IF(VLOOKUP(L3VA!$A198,DATASHEET!$A$2:$FW$231,112,FALSE)="","",VLOOKUP(L3VA!$A198,DATASHEET!$A$2:$FW$231,112,FALSE))</f>
        <v>EB</v>
      </c>
      <c r="DO198" s="105" t="str">
        <f t="shared" si="132"/>
        <v/>
      </c>
      <c r="DP198" s="106" t="str">
        <f>IF(ISBLANK(DATASHEET!DR186),"",DATASHEET!DR186)</f>
        <v/>
      </c>
      <c r="DQ198" s="107" t="str">
        <f>IF(ISBLANK(DATASHEET!DS186),"",DATASHEET!DS186)</f>
        <v/>
      </c>
      <c r="DR198" s="123" t="str">
        <f t="shared" si="167"/>
        <v/>
      </c>
      <c r="DS198" s="124">
        <f>IFERROR(INDEX(DATASHEET!$A$1:$GG$231,MATCH(L3VA!$A198,DATASHEET!$A$1:$A$231,0),MATCH(L3VA!DT$2,DATASHEET!$A$1:$GG$1,0)),"")</f>
        <v>0</v>
      </c>
      <c r="DT198" s="105" t="str">
        <f>IF(VLOOKUP(L3VA!$A198,DATASHEET!$A$2:$EW$231,117,FALSE)="","",VLOOKUP(L3VA!$A198,DATASHEET!$A$2:$EW$231,117,FALSE))</f>
        <v/>
      </c>
      <c r="DU198" s="105" t="str">
        <f t="shared" si="168"/>
        <v/>
      </c>
      <c r="DV198" s="106" t="str">
        <f>IF(ISBLANK(DATASHEET!DW186),"",DATASHEET!DW186)</f>
        <v>MHA</v>
      </c>
      <c r="DW198" s="107" t="str">
        <f>IF(ISBLANK(DATASHEET!DX186),"",DATASHEET!DX186)</f>
        <v>12B-P&amp;E-7</v>
      </c>
      <c r="DX198" s="123" t="str">
        <f t="shared" si="169"/>
        <v/>
      </c>
      <c r="DY198" s="124" t="str">
        <f>IFERROR(INDEX(DATASHEET!$A$1:$GG$231,MATCH(L3VA!$A198,DATASHEET!$A$1:$A$231,0),MATCH(L3VA!DZ$2,DATASHEET!$A$1:$GG$1,0)),"")</f>
        <v/>
      </c>
      <c r="DZ198" s="105" t="str">
        <f>IF(VLOOKUP(L3VA!$A198,DATASHEET!$A$2:$EW$231,122,FALSE)="","",VLOOKUP(L3VA!$A198,DATASHEET!$A$2:$EW$231,122,FALSE))</f>
        <v/>
      </c>
      <c r="EA198" s="105" t="str">
        <f t="shared" si="170"/>
        <v/>
      </c>
      <c r="EB198" s="106" t="str">
        <f>IF(ISBLANK(DATASHEET!EB186),"",DATASHEET!EB186)</f>
        <v/>
      </c>
      <c r="EC198" s="107" t="str">
        <f>IF(ISBLANK(DATASHEET!EC186),"",DATASHEET!EC186)</f>
        <v/>
      </c>
      <c r="ED198" s="123" t="str">
        <f t="shared" si="171"/>
        <v/>
      </c>
      <c r="EE198" s="124">
        <f>IFERROR(INDEX(DATASHEET!$A$1:$GG$231,MATCH(L3VA!$A198,DATASHEET!$A$1:$A$231,0),MATCH(L3VA!EF$2,DATASHEET!$A$1:$GG$1,0)),"")</f>
        <v>0</v>
      </c>
      <c r="EF198" s="105" t="str">
        <f>IF(VLOOKUP(L3VA!$A198,DATASHEET!$A$2:$EW$231,127,FALSE)="","",VLOOKUP(L3VA!$A198,DATASHEET!$A$2:$EW$231,127,FALSE))</f>
        <v>MHA</v>
      </c>
      <c r="EG198" s="105" t="str">
        <f t="shared" si="172"/>
        <v/>
      </c>
      <c r="EH198" s="106" t="str">
        <f>IF(ISBLANK(DATASHEET!EG186),"",DATASHEET!EG186)</f>
        <v/>
      </c>
      <c r="EI198" s="107" t="str">
        <f>IF(ISBLANK(DATASHEET!EH186),"",DATASHEET!EH186)</f>
        <v/>
      </c>
      <c r="EJ198" s="123" t="str">
        <f t="shared" si="173"/>
        <v/>
      </c>
      <c r="EK198" s="124">
        <f>IFERROR(INDEX(DATASHEET!$A$1:$GG$231,MATCH(L3VA!$A198,DATASHEET!$A$1:$A$231,0),MATCH(L3VA!EL$2,DATASHEET!$A$1:$GG$1,0)),"")</f>
        <v>0</v>
      </c>
      <c r="EL198" s="105" t="str">
        <f>IF(VLOOKUP(L3VA!$A198,DATASHEET!$A$2:$EW$231,132,FALSE)="","",VLOOKUP(L3VA!$A198,DATASHEET!$A$2:$EW$231,132,FALSE))</f>
        <v/>
      </c>
      <c r="EM198" s="105" t="str">
        <f t="shared" si="174"/>
        <v/>
      </c>
      <c r="EN198" s="106" t="str">
        <f>IF(ISBLANK(DATASHEET!EL186),"",DATASHEET!EL186)</f>
        <v>MSA</v>
      </c>
      <c r="EO198" s="107" t="str">
        <f>IF(ISBLANK(DATASHEET!EM186),"",DATASHEET!EM186)</f>
        <v>12E-PO-9</v>
      </c>
      <c r="EP198" s="123" t="str">
        <f t="shared" si="175"/>
        <v/>
      </c>
      <c r="EQ198" s="124">
        <f>IFERROR(INDEX(DATASHEET!$A$1:$GG$231,MATCH(L3VA!$A198,DATASHEET!$A$1:$A$231,0),MATCH(L3VA!ER$2,DATASHEET!$A$1:$GG$1,0)),"")</f>
        <v>0</v>
      </c>
      <c r="ER198" s="105" t="str">
        <f>IF(VLOOKUP(L3VA!$A198,DATASHEET!$A$2:$EW$231,137,FALSE)="","",VLOOKUP(L3VA!$A198,DATASHEET!$A$2:$EW$231,137,FALSE))</f>
        <v/>
      </c>
      <c r="ES198" s="105" t="str">
        <f t="shared" si="176"/>
        <v/>
      </c>
      <c r="ET198" s="106" t="str">
        <f>IF(ISBLANK(DATASHEET!EQ186),"",DATASHEET!EQ186)</f>
        <v/>
      </c>
      <c r="EU198" s="107" t="str">
        <f>IF(ISBLANK(DATASHEET!ER186),"",DATASHEET!ER186)</f>
        <v/>
      </c>
      <c r="EV198" s="123" t="str">
        <f t="shared" si="177"/>
        <v/>
      </c>
      <c r="EW198" s="124">
        <f>IFERROR(INDEX(DATASHEET!$A$1:$GG$231,MATCH(L3VA!$A198,DATASHEET!$A$1:$A$231,0),MATCH(L3VA!EX$2,DATASHEET!$A$1:$GG$1,0)),"")</f>
        <v>0</v>
      </c>
      <c r="EX198" s="105" t="str">
        <f>IF(VLOOKUP(L3VA!$A198,DATASHEET!$A$2:$EW$231,142,FALSE)="","",VLOOKUP(L3VA!$A198,DATASHEET!$A$2:$EW$231,142,FALSE))</f>
        <v>MSA</v>
      </c>
      <c r="EY198" s="105" t="str">
        <f t="shared" si="178"/>
        <v/>
      </c>
      <c r="EZ198" s="106" t="str">
        <f>IF(ISBLANK(DATASHEET!EV186),"",DATASHEET!EV186)</f>
        <v/>
      </c>
      <c r="FA198" s="107" t="str">
        <f>IF(ISBLANK(DATASHEET!EW186),"",DATASHEET!EW186)</f>
        <v/>
      </c>
      <c r="FB198" s="123" t="str">
        <f t="shared" si="179"/>
        <v/>
      </c>
      <c r="FC198" s="124">
        <f>IFERROR(INDEX(DATASHEET!$A$1:$GG$231,MATCH(L3VA!$A198,DATASHEET!$A$1:$A$231,0),MATCH(L3VA!FD$2,DATASHEET!$A$1:$GG$1,0)),"")</f>
        <v>0</v>
      </c>
      <c r="FD198" s="105" t="str">
        <f>IF(VLOOKUP(L3VA!$A198,DATASHEET!$A$2:$FW$231,147,FALSE)="","",VLOOKUP(L3VA!$A198,DATASHEET!$A$2:$FW$231,147,FALSE))</f>
        <v/>
      </c>
      <c r="FE198" s="105" t="str">
        <f t="shared" si="180"/>
        <v/>
      </c>
      <c r="FF198" s="106" t="str">
        <f>IF(ISBLANK(DATASHEET!FA186),"",DATASHEET!FA186)</f>
        <v/>
      </c>
      <c r="FG198" s="107" t="str">
        <f>IF(ISBLANK(DATASHEET!FB186),"",DATASHEET!FB186)</f>
        <v/>
      </c>
    </row>
    <row r="199" spans="1:163" x14ac:dyDescent="0.25">
      <c r="A199" s="354">
        <f>DATASHEET!A187</f>
        <v>150788</v>
      </c>
      <c r="B199" s="42" t="str">
        <f>DATASHEET!B187</f>
        <v>SCOTT, Archie</v>
      </c>
      <c r="C199" s="109" t="str">
        <f>DATASHEET!C187</f>
        <v>12MP</v>
      </c>
      <c r="D199" s="110" t="str">
        <f>DATASHEET!D187</f>
        <v>M</v>
      </c>
      <c r="E199" s="110" t="str">
        <f>IFERROR(VLOOKUP(A199,'[5]Y12 Students'!$E$3:$I$271,5,FALSE),"")</f>
        <v>INTERNAL</v>
      </c>
      <c r="F199" s="110" t="str">
        <f>DATASHEET!E187</f>
        <v>N</v>
      </c>
      <c r="G199" s="110" t="str">
        <f>DATASHEET!F187</f>
        <v>White - British</v>
      </c>
      <c r="H199" s="110" t="str">
        <f>DATASHEET!G187</f>
        <v>N</v>
      </c>
      <c r="I199" s="110" t="str">
        <f>DATASHEET!H187</f>
        <v>N</v>
      </c>
      <c r="J199" s="111" t="str">
        <f>DATASHEET!J187</f>
        <v>7.75+ (A/A*)</v>
      </c>
      <c r="K199" s="104" t="str">
        <f t="shared" si="129"/>
        <v/>
      </c>
      <c r="L199" s="104" t="str">
        <f t="shared" si="130"/>
        <v/>
      </c>
      <c r="M199" s="336" t="str">
        <f>IF(COUNT(L3VA!$N199,L3VA!$Z199,L3VA!$T199,L3VA!$AF199,L3VA!$AX199,L3VA!$AR199,L3VA!$BJ199,L3VA!$BD199,L3VA!$BP199,L3VA!#REF!,L3VA!$AL199,L3VA!$BV199,L3VA!$CH199,L3VA!$CZ199,L3VA!$CN199,L3VA!$DF199,L3VA!$CB199,L3VA!#REF!,L3VA!$DR199,L3VA!$DX199,L3VA!$ED199,L3VA!$EJ199,L3VA!$EP199,L3VA!$EV199,L3VA!$FB199,L3VA!$DL199)=0,"",AVERAGE(N199,Z199,T199,AF199,AL199,AX199,AR199,BJ199,BD199,BP199,BV199,CH199,CZ199,CN199,DF199,CB199,DR199,DX199,ED199,EJ199,EP199,EV199,FB199,DL199))</f>
        <v/>
      </c>
      <c r="N199" s="123" t="str">
        <f t="shared" si="133"/>
        <v/>
      </c>
      <c r="O199" s="124">
        <f>IFERROR(INDEX(DATASHEET!$A$1:$GG$231,MATCH(L3VA!$A199,DATASHEET!$A$1:$A$231,0),MATCH(L3VA!P$2,DATASHEET!$A$1:$GG$1,0)),"")</f>
        <v>0</v>
      </c>
      <c r="P199" s="105">
        <f>IF(VLOOKUP(L3VA!$A199,DATASHEET!$A$2:$EW$231,22,FALSE)="","",VLOOKUP(L3VA!$A199,DATASHEET!$A$2:$EW$231,22,FALSE))</f>
        <v>0</v>
      </c>
      <c r="Q199" s="105" t="str">
        <f t="shared" si="134"/>
        <v/>
      </c>
      <c r="R199" s="106" t="str">
        <f>IF(ISBLANK(DATASHEET!AF187),"",DATASHEET!AF187)</f>
        <v/>
      </c>
      <c r="S199" s="107" t="str">
        <f>IF(ISBLANK(DATASHEET!AG187),"",DATASHEET!AG187)</f>
        <v/>
      </c>
      <c r="T199" s="123" t="str">
        <f t="shared" si="135"/>
        <v/>
      </c>
      <c r="U199" s="124">
        <f>IFERROR(INDEX(DATASHEET!$A$1:$GG$231,MATCH(L3VA!$A199,DATASHEET!$A$1:$A$231,0),MATCH(L3VA!V$2,DATASHEET!$A$1:$GG$1,0)),"")</f>
        <v>0</v>
      </c>
      <c r="V199" s="105">
        <f>IF(VLOOKUP(L3VA!$A199,DATASHEET!$A$2:$EW$231,27,FALSE)="","",VLOOKUP(L3VA!$A199,DATASHEET!$A$2:$EW$231,27,FALSE))</f>
        <v>0</v>
      </c>
      <c r="W199" s="105" t="str">
        <f t="shared" si="136"/>
        <v/>
      </c>
      <c r="X199" s="106" t="str">
        <f>IF(ISBLANK(DATASHEET!AK187),"",DATASHEET!AK187)</f>
        <v>AWI</v>
      </c>
      <c r="Y199" s="107" t="str">
        <f>IF(ISBLANK(DATASHEET!AL187),"",DATASHEET!AL187)</f>
        <v>12D-BI-1</v>
      </c>
      <c r="Z199" s="123" t="str">
        <f t="shared" si="137"/>
        <v/>
      </c>
      <c r="AA199" s="124">
        <f>IFERROR(INDEX(DATASHEET!$A$1:$GG$231,MATCH(L3VA!$A199,DATASHEET!$A$1:$A$231,0),MATCH(L3VA!AB$2,DATASHEET!$A$1:$GG$1,0)),"")</f>
        <v>0</v>
      </c>
      <c r="AB199" s="105" t="str">
        <f>IF(VLOOKUP(L3VA!$A199,DATASHEET!$A$2:$EW$231,32,FALSE)="","",VLOOKUP(L3VA!$A199,DATASHEET!$A$2:$EW$231,32,FALSE))</f>
        <v/>
      </c>
      <c r="AC199" s="105" t="str">
        <f t="shared" si="138"/>
        <v/>
      </c>
      <c r="AD199" s="106" t="str">
        <f>IF(ISBLANK(DATASHEET!AP187),"",DATASHEET!AP187)</f>
        <v/>
      </c>
      <c r="AE199" s="107" t="str">
        <f>IF(ISBLANK(DATASHEET!AQ187),"",DATASHEET!AQ187)</f>
        <v/>
      </c>
      <c r="AF199" s="123" t="str">
        <f t="shared" si="139"/>
        <v/>
      </c>
      <c r="AG199" s="124">
        <f>IFERROR(INDEX(DATASHEET!$A$1:$GG$231,MATCH(L3VA!$A199,DATASHEET!$A$1:$A$231,0),MATCH(L3VA!AH$2,DATASHEET!$A$1:$GG$1,0)),"")</f>
        <v>0</v>
      </c>
      <c r="AH199" s="105" t="str">
        <f>IF(VLOOKUP(L3VA!$A199,DATASHEET!$A$2:$EW$231,37,FALSE)="","",VLOOKUP(L3VA!$A199,DATASHEET!$A$2:$EW$231,37,FALSE))</f>
        <v>AWI</v>
      </c>
      <c r="AI199" s="105" t="str">
        <f t="shared" si="140"/>
        <v/>
      </c>
      <c r="AJ199" s="106" t="str">
        <f>IF(ISBLANK(DATASHEET!AU187),"",DATASHEET!AU187)</f>
        <v>KR</v>
      </c>
      <c r="AK199" s="107" t="str">
        <f>IF(ISBLANK(DATASHEET!AV187),"",DATASHEET!AV187)</f>
        <v>12E-CH-1</v>
      </c>
      <c r="AL199" s="123" t="str">
        <f t="shared" si="141"/>
        <v/>
      </c>
      <c r="AM199" s="124">
        <f>IFERROR(INDEX(DATASHEET!$A$1:$GG$231,MATCH(L3VA!$A199,DATASHEET!$A$1:$A$231,0),MATCH(L3VA!AN$2,DATASHEET!$A$1:$GG$1,0)),"")</f>
        <v>0</v>
      </c>
      <c r="AN199" s="105" t="str">
        <f>IF(VLOOKUP(L3VA!$A199,DATASHEET!$A$2:$EW$231,42,FALSE)="","",VLOOKUP(L3VA!$A199,DATASHEET!$A$2:$EW$231,42,FALSE))</f>
        <v/>
      </c>
      <c r="AO199" s="105" t="str">
        <f t="shared" si="142"/>
        <v/>
      </c>
      <c r="AP199" s="106" t="str">
        <f>IF(ISBLANK(DATASHEET!AZ187),"",DATASHEET!AZ187)</f>
        <v/>
      </c>
      <c r="AQ199" s="107" t="str">
        <f>IF(ISBLANK(DATASHEET!BA187),"",DATASHEET!BA187)</f>
        <v/>
      </c>
      <c r="AR199" s="123" t="str">
        <f t="shared" si="143"/>
        <v/>
      </c>
      <c r="AS199" s="124">
        <f>IFERROR(INDEX(DATASHEET!$A$1:$GG$231,MATCH(L3VA!$A199,DATASHEET!$A$1:$A$231,0),MATCH(L3VA!AT$2,DATASHEET!$A$1:$GG$1,0)),"")</f>
        <v>0</v>
      </c>
      <c r="AT199" s="105" t="str">
        <f>IF(VLOOKUP(L3VA!$A199,DATASHEET!$A$2:$EW$231,47,FALSE)="","",VLOOKUP(L3VA!$A199,DATASHEET!$A$2:$EW$231,47,FALSE))</f>
        <v>KR</v>
      </c>
      <c r="AU199" s="105" t="str">
        <f t="shared" si="144"/>
        <v/>
      </c>
      <c r="AV199" s="106" t="str">
        <f>IF(ISBLANK(DATASHEET!BE187),"",DATASHEET!BE187)</f>
        <v/>
      </c>
      <c r="AW199" s="107" t="str">
        <f>IF(ISBLANK(DATASHEET!BF187),"",DATASHEET!BF187)</f>
        <v/>
      </c>
      <c r="AX199" s="123" t="str">
        <f t="shared" si="145"/>
        <v/>
      </c>
      <c r="AY199" s="124">
        <f>IFERROR(INDEX(DATASHEET!$A$1:$GG$231,MATCH(L3VA!$A199,DATASHEET!$A$1:$A$231,0),MATCH(L3VA!AZ$2,DATASHEET!$A$1:$GG$1,0)),"")</f>
        <v>0</v>
      </c>
      <c r="AZ199" s="105" t="str">
        <f>IF(VLOOKUP(L3VA!$A199,DATASHEET!$A$2:$EW$231,52,FALSE)="","",VLOOKUP(L3VA!$A199,DATASHEET!$A$2:$EW$231,52,FALSE))</f>
        <v/>
      </c>
      <c r="BA199" s="105" t="str">
        <f t="shared" si="146"/>
        <v/>
      </c>
      <c r="BB199" s="106" t="str">
        <f>IF(ISBLANK(DATASHEET!BJ187),"",DATASHEET!BJ187)</f>
        <v/>
      </c>
      <c r="BC199" s="107" t="str">
        <f>IF(ISBLANK(DATASHEET!BK187),"",DATASHEET!BK187)</f>
        <v/>
      </c>
      <c r="BD199" s="123" t="str">
        <f t="shared" si="147"/>
        <v/>
      </c>
      <c r="BE199" s="124">
        <f>IFERROR(INDEX(DATASHEET!$A$1:$GG$231,MATCH(L3VA!$A199,DATASHEET!$A$1:$A$231,0),MATCH(L3VA!BF$2,DATASHEET!$A$1:$GG$1,0)),"")</f>
        <v>0</v>
      </c>
      <c r="BF199" s="105" t="str">
        <f>IF(VLOOKUP(L3VA!$A199,DATASHEET!$A$2:$EW$231,57,FALSE)="","",VLOOKUP(L3VA!$A199,DATASHEET!$A$2:$EW$231,57,FALSE))</f>
        <v/>
      </c>
      <c r="BG199" s="105" t="str">
        <f t="shared" si="148"/>
        <v/>
      </c>
      <c r="BH199" s="106" t="str">
        <f>IF(ISBLANK(DATASHEET!BO187),"",DATASHEET!BO187)</f>
        <v/>
      </c>
      <c r="BI199" s="107" t="str">
        <f>IF(ISBLANK(DATASHEET!BP187),"",DATASHEET!BP187)</f>
        <v/>
      </c>
      <c r="BJ199" s="123" t="str">
        <f t="shared" si="149"/>
        <v/>
      </c>
      <c r="BK199" s="124">
        <f>IFERROR(INDEX(DATASHEET!$A$1:$GG$231,MATCH(L3VA!$A199,DATASHEET!$A$1:$A$231,0),MATCH(L3VA!BL$2,DATASHEET!$A$1:$GG$1,0)),"")</f>
        <v>0</v>
      </c>
      <c r="BL199" s="105" t="str">
        <f>IF(VLOOKUP(L3VA!$A199,DATASHEET!$A$2:$EW$231,62,FALSE)="","",VLOOKUP(L3VA!$A199,DATASHEET!$A$2:$EW$231,62,FALSE))</f>
        <v/>
      </c>
      <c r="BM199" s="105" t="str">
        <f t="shared" si="150"/>
        <v/>
      </c>
      <c r="BN199" s="106" t="str">
        <f>IF(ISBLANK(DATASHEET!BT187),"",DATASHEET!BT187)</f>
        <v/>
      </c>
      <c r="BO199" s="107" t="str">
        <f>IF(ISBLANK(DATASHEET!BU187),"",DATASHEET!BU187)</f>
        <v/>
      </c>
      <c r="BP199" s="123" t="str">
        <f t="shared" si="151"/>
        <v/>
      </c>
      <c r="BQ199" s="124">
        <f>IFERROR(INDEX(DATASHEET!$A$1:$GG$231,MATCH(L3VA!$A199,DATASHEET!$A$1:$A$231,0),MATCH(L3VA!BR$2,DATASHEET!$A$1:$GG$1,0)),"")</f>
        <v>0</v>
      </c>
      <c r="BR199" s="105" t="str">
        <f>IF(VLOOKUP(L3VA!$A199,DATASHEET!$A$2:$EW$231,67,FALSE)="","",VLOOKUP(L3VA!$A199,DATASHEET!$A$2:$EW$231,67,FALSE))</f>
        <v/>
      </c>
      <c r="BS199" s="105" t="str">
        <f t="shared" si="152"/>
        <v/>
      </c>
      <c r="BT199" s="106" t="str">
        <f>IF(ISBLANK(DATASHEET!BY187),"",DATASHEET!BY187)</f>
        <v/>
      </c>
      <c r="BU199" s="107" t="str">
        <f>IF(ISBLANK(DATASHEET!BZ187),"",DATASHEET!BZ187)</f>
        <v/>
      </c>
      <c r="BV199" s="123" t="str">
        <f t="shared" si="153"/>
        <v/>
      </c>
      <c r="BW199" s="124">
        <f>IFERROR(INDEX(DATASHEET!$A$1:$GG$231,MATCH(L3VA!$A199,DATASHEET!$A$1:$A$231,0),MATCH(L3VA!BX$2,DATASHEET!$A$1:$GG$1,0)),"")</f>
        <v>0</v>
      </c>
      <c r="BX199" s="105" t="str">
        <f>IF(VLOOKUP(L3VA!$A199,DATASHEET!$A$2:$EW$231,77,FALSE)="","",VLOOKUP(L3VA!$A199,DATASHEET!$A$2:$EW$231,77,FALSE))</f>
        <v/>
      </c>
      <c r="BY199" s="105" t="str">
        <f t="shared" si="154"/>
        <v/>
      </c>
      <c r="BZ199" s="106" t="str">
        <f>IF(ISBLANK(DATASHEET!CI187),"",DATASHEET!CI187)</f>
        <v/>
      </c>
      <c r="CA199" s="107" t="str">
        <f>IF(ISBLANK(DATASHEET!CJ187),"",DATASHEET!CJ187)</f>
        <v/>
      </c>
      <c r="CB199" s="123" t="str">
        <f t="shared" si="155"/>
        <v/>
      </c>
      <c r="CC199" s="124">
        <f>IFERROR(INDEX(DATASHEET!$A$1:$GG$231,MATCH(L3VA!$A199,DATASHEET!$A$1:$A$231,0),MATCH(L3VA!CD$2,DATASHEET!$A$1:$GG$1,0)),"")</f>
        <v>0</v>
      </c>
      <c r="CD199" s="105" t="str">
        <f>IF(VLOOKUP(L3VA!$A199,DATASHEET!$A$2:$EW$231,82,FALSE)="","",VLOOKUP(L3VA!$A199,DATASHEET!$A$2:$EW$231,82,FALSE))</f>
        <v>LSA5</v>
      </c>
      <c r="CE199" s="105" t="str">
        <f t="shared" si="156"/>
        <v/>
      </c>
      <c r="CF199" s="106" t="str">
        <f>IF(ISBLANK(DATASHEET!CN187),"",DATASHEET!CN187)</f>
        <v/>
      </c>
      <c r="CG199" s="107" t="str">
        <f>IF(ISBLANK(DATASHEET!CO187),"",DATASHEET!CO187)</f>
        <v/>
      </c>
      <c r="CH199" s="123" t="str">
        <f t="shared" si="157"/>
        <v/>
      </c>
      <c r="CI199" s="124">
        <f>IFERROR(INDEX(DATASHEET!$A$1:$GG$231,MATCH(L3VA!$A199,DATASHEET!$A$1:$A$231,0),MATCH(L3VA!CJ$2,DATASHEET!$A$1:$GG$1,0)),"")</f>
        <v>0</v>
      </c>
      <c r="CJ199" s="105" t="str">
        <f>IF(VLOOKUP(L3VA!$A199,DATASHEET!$A$2:$EW$231,87,FALSE)="","",VLOOKUP(L3VA!$A199,DATASHEET!$A$2:$EW$231,87,FALSE))</f>
        <v/>
      </c>
      <c r="CK199" s="105" t="str">
        <f t="shared" si="131"/>
        <v/>
      </c>
      <c r="CL199" s="106" t="str">
        <f>IF(ISBLANK(DATASHEET!CS187),"",DATASHEET!CS187)</f>
        <v/>
      </c>
      <c r="CM199" s="107" t="str">
        <f>IF(ISBLANK(DATASHEET!CT187),"",DATASHEET!CT187)</f>
        <v/>
      </c>
      <c r="CN199" s="123" t="str">
        <f t="shared" si="158"/>
        <v/>
      </c>
      <c r="CO199" s="124">
        <f>IFERROR(INDEX(DATASHEET!$A$1:$GG$231,MATCH(L3VA!$A199,DATASHEET!$A$1:$A$231,0),MATCH(L3VA!CP$2,DATASHEET!$A$1:$GG$1,0)),"")</f>
        <v>0</v>
      </c>
      <c r="CP199" s="105" t="str">
        <f>IF(VLOOKUP(L3VA!$A199,DATASHEET!$A$2:$EW$231,92,FALSE)="","",VLOOKUP(L3VA!$A199,DATASHEET!$A$2:$EW$231,92,FALSE))</f>
        <v/>
      </c>
      <c r="CQ199" s="105" t="str">
        <f t="shared" si="159"/>
        <v/>
      </c>
      <c r="CR199" s="106" t="str">
        <f>IF(ISBLANK(DATASHEET!CX187),"",DATASHEET!CX187)</f>
        <v/>
      </c>
      <c r="CS199" s="107" t="str">
        <f>IF(ISBLANK(DATASHEET!CY187),"",DATASHEET!CY187)</f>
        <v/>
      </c>
      <c r="CT199" s="123" t="str">
        <f t="shared" si="160"/>
        <v/>
      </c>
      <c r="CU199" s="124">
        <f>IFERROR(INDEX(DATASHEET!$A$1:$GG$231,MATCH(L3VA!$A199,DATASHEET!$A$1:$A$231,0),MATCH(L3VA!CV$2,DATASHEET!$A$1:$GG$1,0)),"")</f>
        <v>0</v>
      </c>
      <c r="CV199" s="105" t="str">
        <f>IF(VLOOKUP(L3VA!$A199,DATASHEET!$A$2:$EW$231,107,FALSE)="","",VLOOKUP(L3VA!$A199,DATASHEET!$A$2:$EW$231,107,FALSE))</f>
        <v/>
      </c>
      <c r="CW199" s="105" t="str">
        <f t="shared" si="161"/>
        <v/>
      </c>
      <c r="CX199" s="106" t="str">
        <f>IF(ISBLANK(DATASHEET!DC187),"",DATASHEET!DC187)</f>
        <v/>
      </c>
      <c r="CY199" s="107" t="str">
        <f>IF(ISBLANK(DATASHEET!DD187),"",DATASHEET!DD187)</f>
        <v/>
      </c>
      <c r="CZ199" s="123" t="str">
        <f t="shared" si="162"/>
        <v/>
      </c>
      <c r="DA199" s="124">
        <f>IFERROR(INDEX(DATASHEET!$A$1:$GG$231,MATCH(L3VA!$A199,DATASHEET!$A$1:$A$231,0),MATCH(L3VA!DB$2,DATASHEET!$A$1:$GG$1,0)),"")</f>
        <v>0</v>
      </c>
      <c r="DB199" s="105" t="str">
        <f>IF(VLOOKUP(L3VA!$A199,DATASHEET!$A$2:$EW$231,97,FALSE)="","",VLOOKUP(L3VA!$A199,DATASHEET!$A$2:$EW$231,97,FALSE))</f>
        <v/>
      </c>
      <c r="DC199" s="105" t="str">
        <f t="shared" si="163"/>
        <v/>
      </c>
      <c r="DD199" s="106" t="str">
        <f>IF(ISBLANK(DATASHEET!DH187),"",DATASHEET!DH187)</f>
        <v/>
      </c>
      <c r="DE199" s="107" t="str">
        <f>IF(ISBLANK(DATASHEET!DI187),"",DATASHEET!DI187)</f>
        <v/>
      </c>
      <c r="DF199" s="123" t="str">
        <f t="shared" si="164"/>
        <v/>
      </c>
      <c r="DG199" s="124">
        <f>IFERROR(INDEX(DATASHEET!$A$1:$GG$231,MATCH(L3VA!$A199,DATASHEET!$A$1:$A$231,0),MATCH(L3VA!DH$2,DATASHEET!$A$1:$GG$1,0)),"")</f>
        <v>0</v>
      </c>
      <c r="DH199" s="105" t="str">
        <f>IF(VLOOKUP(L3VA!$A199,DATASHEET!$A$2:$EW$231,102,FALSE)="","",VLOOKUP(L3VA!$A199,DATASHEET!$A$2:$EW$231,102,FALSE))</f>
        <v/>
      </c>
      <c r="DI199" s="105" t="str">
        <f t="shared" si="165"/>
        <v/>
      </c>
      <c r="DJ199" s="106" t="str">
        <f>IF(ISBLANK(DATASHEET!DM187),"",DATASHEET!DM187)</f>
        <v>JQ</v>
      </c>
      <c r="DK199" s="107" t="str">
        <f>IF(ISBLANK(DATASHEET!DN187),"",DATASHEET!DN187)</f>
        <v>12B-MA-5</v>
      </c>
      <c r="DL199" s="123" t="str">
        <f t="shared" si="166"/>
        <v/>
      </c>
      <c r="DM199" s="124">
        <f>IFERROR(INDEX(DATASHEET!$A$1:$GG$231,MATCH(L3VA!$A199,DATASHEET!$A$1:$A$231,0),MATCH(L3VA!DN$2,DATASHEET!$A$1:$GG$1,0)),"")</f>
        <v>0</v>
      </c>
      <c r="DN199" s="105" t="str">
        <f>IF(VLOOKUP(L3VA!$A199,DATASHEET!$A$2:$FW$231,112,FALSE)="","",VLOOKUP(L3VA!$A199,DATASHEET!$A$2:$FW$231,112,FALSE))</f>
        <v/>
      </c>
      <c r="DO199" s="105" t="str">
        <f t="shared" si="132"/>
        <v/>
      </c>
      <c r="DP199" s="106" t="str">
        <f>IF(ISBLANK(DATASHEET!DR187),"",DATASHEET!DR187)</f>
        <v/>
      </c>
      <c r="DQ199" s="107" t="str">
        <f>IF(ISBLANK(DATASHEET!DS187),"",DATASHEET!DS187)</f>
        <v/>
      </c>
      <c r="DR199" s="123" t="str">
        <f t="shared" si="167"/>
        <v/>
      </c>
      <c r="DS199" s="124">
        <f>IFERROR(INDEX(DATASHEET!$A$1:$GG$231,MATCH(L3VA!$A199,DATASHEET!$A$1:$A$231,0),MATCH(L3VA!DT$2,DATASHEET!$A$1:$GG$1,0)),"")</f>
        <v>0</v>
      </c>
      <c r="DT199" s="105" t="str">
        <f>IF(VLOOKUP(L3VA!$A199,DATASHEET!$A$2:$EW$231,117,FALSE)="","",VLOOKUP(L3VA!$A199,DATASHEET!$A$2:$EW$231,117,FALSE))</f>
        <v>JQ</v>
      </c>
      <c r="DU199" s="105" t="str">
        <f t="shared" si="168"/>
        <v/>
      </c>
      <c r="DV199" s="106" t="str">
        <f>IF(ISBLANK(DATASHEET!DW187),"",DATASHEET!DW187)</f>
        <v/>
      </c>
      <c r="DW199" s="107" t="str">
        <f>IF(ISBLANK(DATASHEET!DX187),"",DATASHEET!DX187)</f>
        <v/>
      </c>
      <c r="DX199" s="123" t="str">
        <f t="shared" si="169"/>
        <v/>
      </c>
      <c r="DY199" s="124" t="str">
        <f>IFERROR(INDEX(DATASHEET!$A$1:$GG$231,MATCH(L3VA!$A199,DATASHEET!$A$1:$A$231,0),MATCH(L3VA!DZ$2,DATASHEET!$A$1:$GG$1,0)),"")</f>
        <v/>
      </c>
      <c r="DZ199" s="105" t="str">
        <f>IF(VLOOKUP(L3VA!$A199,DATASHEET!$A$2:$EW$231,122,FALSE)="","",VLOOKUP(L3VA!$A199,DATASHEET!$A$2:$EW$231,122,FALSE))</f>
        <v/>
      </c>
      <c r="EA199" s="105" t="str">
        <f t="shared" si="170"/>
        <v/>
      </c>
      <c r="EB199" s="106" t="str">
        <f>IF(ISBLANK(DATASHEET!EB187),"",DATASHEET!EB187)</f>
        <v/>
      </c>
      <c r="EC199" s="107" t="str">
        <f>IF(ISBLANK(DATASHEET!EC187),"",DATASHEET!EC187)</f>
        <v/>
      </c>
      <c r="ED199" s="123" t="str">
        <f t="shared" si="171"/>
        <v/>
      </c>
      <c r="EE199" s="124">
        <f>IFERROR(INDEX(DATASHEET!$A$1:$GG$231,MATCH(L3VA!$A199,DATASHEET!$A$1:$A$231,0),MATCH(L3VA!EF$2,DATASHEET!$A$1:$GG$1,0)),"")</f>
        <v>0</v>
      </c>
      <c r="EF199" s="105" t="str">
        <f>IF(VLOOKUP(L3VA!$A199,DATASHEET!$A$2:$EW$231,127,FALSE)="","",VLOOKUP(L3VA!$A199,DATASHEET!$A$2:$EW$231,127,FALSE))</f>
        <v/>
      </c>
      <c r="EG199" s="105" t="str">
        <f t="shared" si="172"/>
        <v/>
      </c>
      <c r="EH199" s="106" t="str">
        <f>IF(ISBLANK(DATASHEET!EG187),"",DATASHEET!EG187)</f>
        <v/>
      </c>
      <c r="EI199" s="107" t="str">
        <f>IF(ISBLANK(DATASHEET!EH187),"",DATASHEET!EH187)</f>
        <v/>
      </c>
      <c r="EJ199" s="123" t="str">
        <f t="shared" si="173"/>
        <v/>
      </c>
      <c r="EK199" s="124">
        <f>IFERROR(INDEX(DATASHEET!$A$1:$GG$231,MATCH(L3VA!$A199,DATASHEET!$A$1:$A$231,0),MATCH(L3VA!EL$2,DATASHEET!$A$1:$GG$1,0)),"")</f>
        <v>0</v>
      </c>
      <c r="EL199" s="105" t="str">
        <f>IF(VLOOKUP(L3VA!$A199,DATASHEET!$A$2:$EW$231,132,FALSE)="","",VLOOKUP(L3VA!$A199,DATASHEET!$A$2:$EW$231,132,FALSE))</f>
        <v/>
      </c>
      <c r="EM199" s="105" t="str">
        <f t="shared" si="174"/>
        <v/>
      </c>
      <c r="EN199" s="106" t="str">
        <f>IF(ISBLANK(DATASHEET!EL187),"",DATASHEET!EL187)</f>
        <v/>
      </c>
      <c r="EO199" s="107" t="str">
        <f>IF(ISBLANK(DATASHEET!EM187),"",DATASHEET!EM187)</f>
        <v/>
      </c>
      <c r="EP199" s="123" t="str">
        <f t="shared" si="175"/>
        <v/>
      </c>
      <c r="EQ199" s="124">
        <f>IFERROR(INDEX(DATASHEET!$A$1:$GG$231,MATCH(L3VA!$A199,DATASHEET!$A$1:$A$231,0),MATCH(L3VA!ER$2,DATASHEET!$A$1:$GG$1,0)),"")</f>
        <v>0</v>
      </c>
      <c r="ER199" s="105" t="str">
        <f>IF(VLOOKUP(L3VA!$A199,DATASHEET!$A$2:$EW$231,137,FALSE)="","",VLOOKUP(L3VA!$A199,DATASHEET!$A$2:$EW$231,137,FALSE))</f>
        <v/>
      </c>
      <c r="ES199" s="105" t="str">
        <f t="shared" si="176"/>
        <v/>
      </c>
      <c r="ET199" s="106" t="str">
        <f>IF(ISBLANK(DATASHEET!EQ187),"",DATASHEET!EQ187)</f>
        <v/>
      </c>
      <c r="EU199" s="107" t="str">
        <f>IF(ISBLANK(DATASHEET!ER187),"",DATASHEET!ER187)</f>
        <v/>
      </c>
      <c r="EV199" s="123" t="str">
        <f t="shared" si="177"/>
        <v/>
      </c>
      <c r="EW199" s="124">
        <f>IFERROR(INDEX(DATASHEET!$A$1:$GG$231,MATCH(L3VA!$A199,DATASHEET!$A$1:$A$231,0),MATCH(L3VA!EX$2,DATASHEET!$A$1:$GG$1,0)),"")</f>
        <v>0</v>
      </c>
      <c r="EX199" s="105" t="str">
        <f>IF(VLOOKUP(L3VA!$A199,DATASHEET!$A$2:$EW$231,142,FALSE)="","",VLOOKUP(L3VA!$A199,DATASHEET!$A$2:$EW$231,142,FALSE))</f>
        <v/>
      </c>
      <c r="EY199" s="105" t="str">
        <f t="shared" si="178"/>
        <v/>
      </c>
      <c r="EZ199" s="106" t="str">
        <f>IF(ISBLANK(DATASHEET!EV187),"",DATASHEET!EV187)</f>
        <v/>
      </c>
      <c r="FA199" s="107" t="str">
        <f>IF(ISBLANK(DATASHEET!EW187),"",DATASHEET!EW187)</f>
        <v/>
      </c>
      <c r="FB199" s="123" t="str">
        <f t="shared" si="179"/>
        <v/>
      </c>
      <c r="FC199" s="124">
        <f>IFERROR(INDEX(DATASHEET!$A$1:$GG$231,MATCH(L3VA!$A199,DATASHEET!$A$1:$A$231,0),MATCH(L3VA!FD$2,DATASHEET!$A$1:$GG$1,0)),"")</f>
        <v>0</v>
      </c>
      <c r="FD199" s="105" t="str">
        <f>IF(VLOOKUP(L3VA!$A199,DATASHEET!$A$2:$FW$231,147,FALSE)="","",VLOOKUP(L3VA!$A199,DATASHEET!$A$2:$FW$231,147,FALSE))</f>
        <v/>
      </c>
      <c r="FE199" s="105" t="str">
        <f t="shared" si="180"/>
        <v/>
      </c>
      <c r="FF199" s="106" t="str">
        <f>IF(ISBLANK(DATASHEET!FA187),"",DATASHEET!FA187)</f>
        <v/>
      </c>
      <c r="FG199" s="107" t="str">
        <f>IF(ISBLANK(DATASHEET!FB187),"",DATASHEET!FB187)</f>
        <v/>
      </c>
    </row>
    <row r="200" spans="1:163" x14ac:dyDescent="0.25">
      <c r="A200" s="354">
        <f>DATASHEET!A188</f>
        <v>160113</v>
      </c>
      <c r="B200" s="42" t="str">
        <f>DATASHEET!B188</f>
        <v>SELLERS, Samuel</v>
      </c>
      <c r="C200" s="109" t="str">
        <f>DATASHEET!C188</f>
        <v>12CSN</v>
      </c>
      <c r="D200" s="110" t="str">
        <f>DATASHEET!D188</f>
        <v>M</v>
      </c>
      <c r="E200" s="110" t="str">
        <f>IFERROR(VLOOKUP(A200,'[5]Y12 Students'!$E$3:$I$271,5,FALSE),"")</f>
        <v>EXTERNAL</v>
      </c>
      <c r="F200" s="110" t="str">
        <f>DATASHEET!E188</f>
        <v>N</v>
      </c>
      <c r="G200" s="110" t="str">
        <f>DATASHEET!F188</f>
        <v>White - British</v>
      </c>
      <c r="H200" s="110" t="str">
        <f>DATASHEET!G188</f>
        <v>N</v>
      </c>
      <c r="I200" s="110" t="str">
        <f>DATASHEET!H188</f>
        <v>N</v>
      </c>
      <c r="J200" s="111" t="str">
        <f>DATASHEET!J188</f>
        <v>4.75+ (C/B)</v>
      </c>
      <c r="K200" s="104" t="str">
        <f t="shared" si="129"/>
        <v/>
      </c>
      <c r="L200" s="104" t="str">
        <f t="shared" si="130"/>
        <v/>
      </c>
      <c r="M200" s="336" t="str">
        <f>IF(COUNT(L3VA!$N200,L3VA!$Z200,L3VA!$T200,L3VA!$AF200,L3VA!$AX200,L3VA!$AR200,L3VA!$BJ200,L3VA!$BD200,L3VA!$BP200,L3VA!#REF!,L3VA!$AL200,L3VA!$BV200,L3VA!$CH200,L3VA!$CZ200,L3VA!$CN200,L3VA!$DF200,L3VA!$CB200,L3VA!#REF!,L3VA!$DR200,L3VA!$DX200,L3VA!$ED200,L3VA!$EJ200,L3VA!$EP200,L3VA!$EV200,L3VA!$FB200,L3VA!$DL200)=0,"",AVERAGE(N200,Z200,T200,AF200,AL200,AX200,AR200,BJ200,BD200,BP200,BV200,CH200,CZ200,CN200,DF200,CB200,DR200,DX200,ED200,EJ200,EP200,EV200,FB200,DL200))</f>
        <v/>
      </c>
      <c r="N200" s="123" t="str">
        <f t="shared" si="133"/>
        <v/>
      </c>
      <c r="O200" s="124">
        <f>IFERROR(INDEX(DATASHEET!$A$1:$GG$231,MATCH(L3VA!$A200,DATASHEET!$A$1:$A$231,0),MATCH(L3VA!P$2,DATASHEET!$A$1:$GG$1,0)),"")</f>
        <v>0</v>
      </c>
      <c r="P200" s="105">
        <f>IF(VLOOKUP(L3VA!$A200,DATASHEET!$A$2:$EW$231,22,FALSE)="","",VLOOKUP(L3VA!$A200,DATASHEET!$A$2:$EW$231,22,FALSE))</f>
        <v>0</v>
      </c>
      <c r="Q200" s="105" t="str">
        <f t="shared" si="134"/>
        <v/>
      </c>
      <c r="R200" s="106" t="str">
        <f>IF(ISBLANK(DATASHEET!AF188),"",DATASHEET!AF188)</f>
        <v/>
      </c>
      <c r="S200" s="107" t="str">
        <f>IF(ISBLANK(DATASHEET!AG188),"",DATASHEET!AG188)</f>
        <v/>
      </c>
      <c r="T200" s="123" t="str">
        <f t="shared" si="135"/>
        <v/>
      </c>
      <c r="U200" s="124">
        <f>IFERROR(INDEX(DATASHEET!$A$1:$GG$231,MATCH(L3VA!$A200,DATASHEET!$A$1:$A$231,0),MATCH(L3VA!V$2,DATASHEET!$A$1:$GG$1,0)),"")</f>
        <v>0</v>
      </c>
      <c r="V200" s="105">
        <f>IF(VLOOKUP(L3VA!$A200,DATASHEET!$A$2:$EW$231,27,FALSE)="","",VLOOKUP(L3VA!$A200,DATASHEET!$A$2:$EW$231,27,FALSE))</f>
        <v>0</v>
      </c>
      <c r="W200" s="105" t="str">
        <f t="shared" si="136"/>
        <v/>
      </c>
      <c r="X200" s="106" t="str">
        <f>IF(ISBLANK(DATASHEET!AK188),"",DATASHEET!AK188)</f>
        <v/>
      </c>
      <c r="Y200" s="107" t="str">
        <f>IF(ISBLANK(DATASHEET!AL188),"",DATASHEET!AL188)</f>
        <v/>
      </c>
      <c r="Z200" s="123" t="str">
        <f t="shared" si="137"/>
        <v/>
      </c>
      <c r="AA200" s="124">
        <f>IFERROR(INDEX(DATASHEET!$A$1:$GG$231,MATCH(L3VA!$A200,DATASHEET!$A$1:$A$231,0),MATCH(L3VA!AB$2,DATASHEET!$A$1:$GG$1,0)),"")</f>
        <v>0</v>
      </c>
      <c r="AB200" s="105" t="str">
        <f>IF(VLOOKUP(L3VA!$A200,DATASHEET!$A$2:$EW$231,32,FALSE)="","",VLOOKUP(L3VA!$A200,DATASHEET!$A$2:$EW$231,32,FALSE))</f>
        <v/>
      </c>
      <c r="AC200" s="105" t="str">
        <f t="shared" si="138"/>
        <v/>
      </c>
      <c r="AD200" s="106" t="str">
        <f>IF(ISBLANK(DATASHEET!AP188),"",DATASHEET!AP188)</f>
        <v>ASM</v>
      </c>
      <c r="AE200" s="107" t="str">
        <f>IF(ISBLANK(DATASHEET!AQ188),"",DATASHEET!AQ188)</f>
        <v>12B-BE-2</v>
      </c>
      <c r="AF200" s="123" t="str">
        <f t="shared" si="139"/>
        <v/>
      </c>
      <c r="AG200" s="124">
        <f>IFERROR(INDEX(DATASHEET!$A$1:$GG$231,MATCH(L3VA!$A200,DATASHEET!$A$1:$A$231,0),MATCH(L3VA!AH$2,DATASHEET!$A$1:$GG$1,0)),"")</f>
        <v>0</v>
      </c>
      <c r="AH200" s="105" t="str">
        <f>IF(VLOOKUP(L3VA!$A200,DATASHEET!$A$2:$EW$231,37,FALSE)="","",VLOOKUP(L3VA!$A200,DATASHEET!$A$2:$EW$231,37,FALSE))</f>
        <v/>
      </c>
      <c r="AI200" s="105" t="str">
        <f t="shared" si="140"/>
        <v/>
      </c>
      <c r="AJ200" s="106" t="str">
        <f>IF(ISBLANK(DATASHEET!AU188),"",DATASHEET!AU188)</f>
        <v/>
      </c>
      <c r="AK200" s="107" t="str">
        <f>IF(ISBLANK(DATASHEET!AV188),"",DATASHEET!AV188)</f>
        <v/>
      </c>
      <c r="AL200" s="123" t="str">
        <f t="shared" si="141"/>
        <v/>
      </c>
      <c r="AM200" s="124">
        <f>IFERROR(INDEX(DATASHEET!$A$1:$GG$231,MATCH(L3VA!$A200,DATASHEET!$A$1:$A$231,0),MATCH(L3VA!AN$2,DATASHEET!$A$1:$GG$1,0)),"")</f>
        <v>0</v>
      </c>
      <c r="AN200" s="105" t="str">
        <f>IF(VLOOKUP(L3VA!$A200,DATASHEET!$A$2:$EW$231,42,FALSE)="","",VLOOKUP(L3VA!$A200,DATASHEET!$A$2:$EW$231,42,FALSE))</f>
        <v>ASM</v>
      </c>
      <c r="AO200" s="105" t="str">
        <f t="shared" si="142"/>
        <v/>
      </c>
      <c r="AP200" s="106" t="str">
        <f>IF(ISBLANK(DATASHEET!AZ188),"",DATASHEET!AZ188)</f>
        <v/>
      </c>
      <c r="AQ200" s="107" t="str">
        <f>IF(ISBLANK(DATASHEET!BA188),"",DATASHEET!BA188)</f>
        <v/>
      </c>
      <c r="AR200" s="123" t="str">
        <f t="shared" si="143"/>
        <v/>
      </c>
      <c r="AS200" s="124">
        <f>IFERROR(INDEX(DATASHEET!$A$1:$GG$231,MATCH(L3VA!$A200,DATASHEET!$A$1:$A$231,0),MATCH(L3VA!AT$2,DATASHEET!$A$1:$GG$1,0)),"")</f>
        <v>0</v>
      </c>
      <c r="AT200" s="105" t="str">
        <f>IF(VLOOKUP(L3VA!$A200,DATASHEET!$A$2:$EW$231,47,FALSE)="","",VLOOKUP(L3VA!$A200,DATASHEET!$A$2:$EW$231,47,FALSE))</f>
        <v/>
      </c>
      <c r="AU200" s="105" t="str">
        <f t="shared" si="144"/>
        <v/>
      </c>
      <c r="AV200" s="106" t="str">
        <f>IF(ISBLANK(DATASHEET!BE188),"",DATASHEET!BE188)</f>
        <v/>
      </c>
      <c r="AW200" s="107" t="str">
        <f>IF(ISBLANK(DATASHEET!BF188),"",DATASHEET!BF188)</f>
        <v/>
      </c>
      <c r="AX200" s="123" t="str">
        <f t="shared" si="145"/>
        <v/>
      </c>
      <c r="AY200" s="124">
        <f>IFERROR(INDEX(DATASHEET!$A$1:$GG$231,MATCH(L3VA!$A200,DATASHEET!$A$1:$A$231,0),MATCH(L3VA!AZ$2,DATASHEET!$A$1:$GG$1,0)),"")</f>
        <v>0</v>
      </c>
      <c r="AZ200" s="105" t="str">
        <f>IF(VLOOKUP(L3VA!$A200,DATASHEET!$A$2:$EW$231,52,FALSE)="","",VLOOKUP(L3VA!$A200,DATASHEET!$A$2:$EW$231,52,FALSE))</f>
        <v/>
      </c>
      <c r="BA200" s="105" t="str">
        <f t="shared" si="146"/>
        <v/>
      </c>
      <c r="BB200" s="106" t="str">
        <f>IF(ISBLANK(DATASHEET!BJ188),"",DATASHEET!BJ188)</f>
        <v/>
      </c>
      <c r="BC200" s="107" t="str">
        <f>IF(ISBLANK(DATASHEET!BK188),"",DATASHEET!BK188)</f>
        <v/>
      </c>
      <c r="BD200" s="123" t="str">
        <f t="shared" si="147"/>
        <v/>
      </c>
      <c r="BE200" s="124">
        <f>IFERROR(INDEX(DATASHEET!$A$1:$GG$231,MATCH(L3VA!$A200,DATASHEET!$A$1:$A$231,0),MATCH(L3VA!BF$2,DATASHEET!$A$1:$GG$1,0)),"")</f>
        <v>0</v>
      </c>
      <c r="BF200" s="105" t="str">
        <f>IF(VLOOKUP(L3VA!$A200,DATASHEET!$A$2:$EW$231,57,FALSE)="","",VLOOKUP(L3VA!$A200,DATASHEET!$A$2:$EW$231,57,FALSE))</f>
        <v/>
      </c>
      <c r="BG200" s="105" t="str">
        <f t="shared" si="148"/>
        <v/>
      </c>
      <c r="BH200" s="106" t="str">
        <f>IF(ISBLANK(DATASHEET!BO188),"",DATASHEET!BO188)</f>
        <v>DHO</v>
      </c>
      <c r="BI200" s="107" t="str">
        <f>IF(ISBLANK(DATASHEET!BP188),"",DATASHEET!BP188)</f>
        <v>12E-EC-2</v>
      </c>
      <c r="BJ200" s="123" t="str">
        <f t="shared" si="149"/>
        <v/>
      </c>
      <c r="BK200" s="124">
        <f>IFERROR(INDEX(DATASHEET!$A$1:$GG$231,MATCH(L3VA!$A200,DATASHEET!$A$1:$A$231,0),MATCH(L3VA!BL$2,DATASHEET!$A$1:$GG$1,0)),"")</f>
        <v>0</v>
      </c>
      <c r="BL200" s="105" t="str">
        <f>IF(VLOOKUP(L3VA!$A200,DATASHEET!$A$2:$EW$231,62,FALSE)="","",VLOOKUP(L3VA!$A200,DATASHEET!$A$2:$EW$231,62,FALSE))</f>
        <v/>
      </c>
      <c r="BM200" s="105" t="str">
        <f t="shared" si="150"/>
        <v/>
      </c>
      <c r="BN200" s="106" t="str">
        <f>IF(ISBLANK(DATASHEET!BT188),"",DATASHEET!BT188)</f>
        <v>BH</v>
      </c>
      <c r="BO200" s="107" t="str">
        <f>IF(ISBLANK(DATASHEET!BU188),"",DATASHEET!BU188)</f>
        <v>12C-EA-4</v>
      </c>
      <c r="BP200" s="123" t="str">
        <f t="shared" si="151"/>
        <v/>
      </c>
      <c r="BQ200" s="124">
        <f>IFERROR(INDEX(DATASHEET!$A$1:$GG$231,MATCH(L3VA!$A200,DATASHEET!$A$1:$A$231,0),MATCH(L3VA!BR$2,DATASHEET!$A$1:$GG$1,0)),"")</f>
        <v>0</v>
      </c>
      <c r="BR200" s="105" t="str">
        <f>IF(VLOOKUP(L3VA!$A200,DATASHEET!$A$2:$EW$231,67,FALSE)="","",VLOOKUP(L3VA!$A200,DATASHEET!$A$2:$EW$231,67,FALSE))</f>
        <v>DHO</v>
      </c>
      <c r="BS200" s="105" t="str">
        <f t="shared" si="152"/>
        <v/>
      </c>
      <c r="BT200" s="106" t="str">
        <f>IF(ISBLANK(DATASHEET!BY188),"",DATASHEET!BY188)</f>
        <v/>
      </c>
      <c r="BU200" s="107" t="str">
        <f>IF(ISBLANK(DATASHEET!BZ188),"",DATASHEET!BZ188)</f>
        <v/>
      </c>
      <c r="BV200" s="123" t="str">
        <f t="shared" si="153"/>
        <v/>
      </c>
      <c r="BW200" s="124">
        <f>IFERROR(INDEX(DATASHEET!$A$1:$GG$231,MATCH(L3VA!$A200,DATASHEET!$A$1:$A$231,0),MATCH(L3VA!BX$2,DATASHEET!$A$1:$GG$1,0)),"")</f>
        <v>0</v>
      </c>
      <c r="BX200" s="105" t="str">
        <f>IF(VLOOKUP(L3VA!$A200,DATASHEET!$A$2:$EW$231,77,FALSE)="","",VLOOKUP(L3VA!$A200,DATASHEET!$A$2:$EW$231,77,FALSE))</f>
        <v/>
      </c>
      <c r="BY200" s="105" t="str">
        <f t="shared" si="154"/>
        <v/>
      </c>
      <c r="BZ200" s="106" t="str">
        <f>IF(ISBLANK(DATASHEET!CI188),"",DATASHEET!CI188)</f>
        <v/>
      </c>
      <c r="CA200" s="107" t="str">
        <f>IF(ISBLANK(DATASHEET!CJ188),"",DATASHEET!CJ188)</f>
        <v/>
      </c>
      <c r="CB200" s="123" t="str">
        <f t="shared" si="155"/>
        <v/>
      </c>
      <c r="CC200" s="124">
        <f>IFERROR(INDEX(DATASHEET!$A$1:$GG$231,MATCH(L3VA!$A200,DATASHEET!$A$1:$A$231,0),MATCH(L3VA!CD$2,DATASHEET!$A$1:$GG$1,0)),"")</f>
        <v>0</v>
      </c>
      <c r="CD200" s="105" t="str">
        <f>IF(VLOOKUP(L3VA!$A200,DATASHEET!$A$2:$EW$231,82,FALSE)="","",VLOOKUP(L3VA!$A200,DATASHEET!$A$2:$EW$231,82,FALSE))</f>
        <v>CSN</v>
      </c>
      <c r="CE200" s="105" t="str">
        <f t="shared" si="156"/>
        <v/>
      </c>
      <c r="CF200" s="106" t="str">
        <f>IF(ISBLANK(DATASHEET!CN188),"",DATASHEET!CN188)</f>
        <v/>
      </c>
      <c r="CG200" s="107" t="str">
        <f>IF(ISBLANK(DATASHEET!CO188),"",DATASHEET!CO188)</f>
        <v/>
      </c>
      <c r="CH200" s="123" t="str">
        <f t="shared" si="157"/>
        <v/>
      </c>
      <c r="CI200" s="124">
        <f>IFERROR(INDEX(DATASHEET!$A$1:$GG$231,MATCH(L3VA!$A200,DATASHEET!$A$1:$A$231,0),MATCH(L3VA!CJ$2,DATASHEET!$A$1:$GG$1,0)),"")</f>
        <v>0</v>
      </c>
      <c r="CJ200" s="105" t="str">
        <f>IF(VLOOKUP(L3VA!$A200,DATASHEET!$A$2:$EW$231,87,FALSE)="","",VLOOKUP(L3VA!$A200,DATASHEET!$A$2:$EW$231,87,FALSE))</f>
        <v/>
      </c>
      <c r="CK200" s="105" t="str">
        <f t="shared" si="131"/>
        <v/>
      </c>
      <c r="CL200" s="106" t="str">
        <f>IF(ISBLANK(DATASHEET!CS188),"",DATASHEET!CS188)</f>
        <v/>
      </c>
      <c r="CM200" s="107" t="str">
        <f>IF(ISBLANK(DATASHEET!CT188),"",DATASHEET!CT188)</f>
        <v/>
      </c>
      <c r="CN200" s="123" t="str">
        <f t="shared" si="158"/>
        <v/>
      </c>
      <c r="CO200" s="124">
        <f>IFERROR(INDEX(DATASHEET!$A$1:$GG$231,MATCH(L3VA!$A200,DATASHEET!$A$1:$A$231,0),MATCH(L3VA!CP$2,DATASHEET!$A$1:$GG$1,0)),"")</f>
        <v>0</v>
      </c>
      <c r="CP200" s="105" t="str">
        <f>IF(VLOOKUP(L3VA!$A200,DATASHEET!$A$2:$EW$231,92,FALSE)="","",VLOOKUP(L3VA!$A200,DATASHEET!$A$2:$EW$231,92,FALSE))</f>
        <v/>
      </c>
      <c r="CQ200" s="105" t="str">
        <f t="shared" si="159"/>
        <v/>
      </c>
      <c r="CR200" s="106" t="str">
        <f>IF(ISBLANK(DATASHEET!CX188),"",DATASHEET!CX188)</f>
        <v/>
      </c>
      <c r="CS200" s="107" t="str">
        <f>IF(ISBLANK(DATASHEET!CY188),"",DATASHEET!CY188)</f>
        <v/>
      </c>
      <c r="CT200" s="123" t="str">
        <f t="shared" si="160"/>
        <v/>
      </c>
      <c r="CU200" s="124">
        <f>IFERROR(INDEX(DATASHEET!$A$1:$GG$231,MATCH(L3VA!$A200,DATASHEET!$A$1:$A$231,0),MATCH(L3VA!CV$2,DATASHEET!$A$1:$GG$1,0)),"")</f>
        <v>0</v>
      </c>
      <c r="CV200" s="105" t="str">
        <f>IF(VLOOKUP(L3VA!$A200,DATASHEET!$A$2:$EW$231,107,FALSE)="","",VLOOKUP(L3VA!$A200,DATASHEET!$A$2:$EW$231,107,FALSE))</f>
        <v/>
      </c>
      <c r="CW200" s="105" t="str">
        <f t="shared" si="161"/>
        <v/>
      </c>
      <c r="CX200" s="106" t="str">
        <f>IF(ISBLANK(DATASHEET!DC188),"",DATASHEET!DC188)</f>
        <v/>
      </c>
      <c r="CY200" s="107" t="str">
        <f>IF(ISBLANK(DATASHEET!DD188),"",DATASHEET!DD188)</f>
        <v/>
      </c>
      <c r="CZ200" s="123" t="str">
        <f t="shared" si="162"/>
        <v/>
      </c>
      <c r="DA200" s="124">
        <f>IFERROR(INDEX(DATASHEET!$A$1:$GG$231,MATCH(L3VA!$A200,DATASHEET!$A$1:$A$231,0),MATCH(L3VA!DB$2,DATASHEET!$A$1:$GG$1,0)),"")</f>
        <v>0</v>
      </c>
      <c r="DB200" s="105" t="str">
        <f>IF(VLOOKUP(L3VA!$A200,DATASHEET!$A$2:$EW$231,97,FALSE)="","",VLOOKUP(L3VA!$A200,DATASHEET!$A$2:$EW$231,97,FALSE))</f>
        <v/>
      </c>
      <c r="DC200" s="105" t="str">
        <f t="shared" si="163"/>
        <v/>
      </c>
      <c r="DD200" s="106" t="str">
        <f>IF(ISBLANK(DATASHEET!DH188),"",DATASHEET!DH188)</f>
        <v/>
      </c>
      <c r="DE200" s="107" t="str">
        <f>IF(ISBLANK(DATASHEET!DI188),"",DATASHEET!DI188)</f>
        <v/>
      </c>
      <c r="DF200" s="123" t="str">
        <f t="shared" si="164"/>
        <v/>
      </c>
      <c r="DG200" s="124">
        <f>IFERROR(INDEX(DATASHEET!$A$1:$GG$231,MATCH(L3VA!$A200,DATASHEET!$A$1:$A$231,0),MATCH(L3VA!DH$2,DATASHEET!$A$1:$GG$1,0)),"")</f>
        <v>0</v>
      </c>
      <c r="DH200" s="105" t="str">
        <f>IF(VLOOKUP(L3VA!$A200,DATASHEET!$A$2:$EW$231,102,FALSE)="","",VLOOKUP(L3VA!$A200,DATASHEET!$A$2:$EW$231,102,FALSE))</f>
        <v/>
      </c>
      <c r="DI200" s="105" t="str">
        <f t="shared" si="165"/>
        <v/>
      </c>
      <c r="DJ200" s="106" t="str">
        <f>IF(ISBLANK(DATASHEET!DM188),"",DATASHEET!DM188)</f>
        <v/>
      </c>
      <c r="DK200" s="107" t="str">
        <f>IF(ISBLANK(DATASHEET!DN188),"",DATASHEET!DN188)</f>
        <v/>
      </c>
      <c r="DL200" s="123" t="str">
        <f t="shared" si="166"/>
        <v/>
      </c>
      <c r="DM200" s="124">
        <f>IFERROR(INDEX(DATASHEET!$A$1:$GG$231,MATCH(L3VA!$A200,DATASHEET!$A$1:$A$231,0),MATCH(L3VA!DN$2,DATASHEET!$A$1:$GG$1,0)),"")</f>
        <v>0</v>
      </c>
      <c r="DN200" s="105" t="str">
        <f>IF(VLOOKUP(L3VA!$A200,DATASHEET!$A$2:$FW$231,112,FALSE)="","",VLOOKUP(L3VA!$A200,DATASHEET!$A$2:$FW$231,112,FALSE))</f>
        <v/>
      </c>
      <c r="DO200" s="105" t="str">
        <f t="shared" si="132"/>
        <v/>
      </c>
      <c r="DP200" s="106" t="str">
        <f>IF(ISBLANK(DATASHEET!DR188),"",DATASHEET!DR188)</f>
        <v/>
      </c>
      <c r="DQ200" s="107" t="str">
        <f>IF(ISBLANK(DATASHEET!DS188),"",DATASHEET!DS188)</f>
        <v/>
      </c>
      <c r="DR200" s="123" t="str">
        <f t="shared" si="167"/>
        <v/>
      </c>
      <c r="DS200" s="124">
        <f>IFERROR(INDEX(DATASHEET!$A$1:$GG$231,MATCH(L3VA!$A200,DATASHEET!$A$1:$A$231,0),MATCH(L3VA!DT$2,DATASHEET!$A$1:$GG$1,0)),"")</f>
        <v>0</v>
      </c>
      <c r="DT200" s="105" t="str">
        <f>IF(VLOOKUP(L3VA!$A200,DATASHEET!$A$2:$EW$231,117,FALSE)="","",VLOOKUP(L3VA!$A200,DATASHEET!$A$2:$EW$231,117,FALSE))</f>
        <v/>
      </c>
      <c r="DU200" s="105" t="str">
        <f t="shared" si="168"/>
        <v/>
      </c>
      <c r="DV200" s="106" t="str">
        <f>IF(ISBLANK(DATASHEET!DW188),"",DATASHEET!DW188)</f>
        <v/>
      </c>
      <c r="DW200" s="107" t="str">
        <f>IF(ISBLANK(DATASHEET!DX188),"",DATASHEET!DX188)</f>
        <v/>
      </c>
      <c r="DX200" s="123" t="str">
        <f t="shared" si="169"/>
        <v/>
      </c>
      <c r="DY200" s="124" t="str">
        <f>IFERROR(INDEX(DATASHEET!$A$1:$GG$231,MATCH(L3VA!$A200,DATASHEET!$A$1:$A$231,0),MATCH(L3VA!DZ$2,DATASHEET!$A$1:$GG$1,0)),"")</f>
        <v/>
      </c>
      <c r="DZ200" s="105" t="str">
        <f>IF(VLOOKUP(L3VA!$A200,DATASHEET!$A$2:$EW$231,122,FALSE)="","",VLOOKUP(L3VA!$A200,DATASHEET!$A$2:$EW$231,122,FALSE))</f>
        <v/>
      </c>
      <c r="EA200" s="105" t="str">
        <f t="shared" si="170"/>
        <v/>
      </c>
      <c r="EB200" s="106" t="str">
        <f>IF(ISBLANK(DATASHEET!EB188),"",DATASHEET!EB188)</f>
        <v/>
      </c>
      <c r="EC200" s="107" t="str">
        <f>IF(ISBLANK(DATASHEET!EC188),"",DATASHEET!EC188)</f>
        <v/>
      </c>
      <c r="ED200" s="123" t="str">
        <f t="shared" si="171"/>
        <v/>
      </c>
      <c r="EE200" s="124">
        <f>IFERROR(INDEX(DATASHEET!$A$1:$GG$231,MATCH(L3VA!$A200,DATASHEET!$A$1:$A$231,0),MATCH(L3VA!EF$2,DATASHEET!$A$1:$GG$1,0)),"")</f>
        <v>0</v>
      </c>
      <c r="EF200" s="105" t="str">
        <f>IF(VLOOKUP(L3VA!$A200,DATASHEET!$A$2:$EW$231,127,FALSE)="","",VLOOKUP(L3VA!$A200,DATASHEET!$A$2:$EW$231,127,FALSE))</f>
        <v/>
      </c>
      <c r="EG200" s="105" t="str">
        <f t="shared" si="172"/>
        <v/>
      </c>
      <c r="EH200" s="106" t="str">
        <f>IF(ISBLANK(DATASHEET!EG188),"",DATASHEET!EG188)</f>
        <v/>
      </c>
      <c r="EI200" s="107" t="str">
        <f>IF(ISBLANK(DATASHEET!EH188),"",DATASHEET!EH188)</f>
        <v/>
      </c>
      <c r="EJ200" s="123" t="str">
        <f t="shared" si="173"/>
        <v/>
      </c>
      <c r="EK200" s="124">
        <f>IFERROR(INDEX(DATASHEET!$A$1:$GG$231,MATCH(L3VA!$A200,DATASHEET!$A$1:$A$231,0),MATCH(L3VA!EL$2,DATASHEET!$A$1:$GG$1,0)),"")</f>
        <v>0</v>
      </c>
      <c r="EL200" s="105" t="str">
        <f>IF(VLOOKUP(L3VA!$A200,DATASHEET!$A$2:$EW$231,132,FALSE)="","",VLOOKUP(L3VA!$A200,DATASHEET!$A$2:$EW$231,132,FALSE))</f>
        <v/>
      </c>
      <c r="EM200" s="105" t="str">
        <f t="shared" si="174"/>
        <v/>
      </c>
      <c r="EN200" s="106" t="str">
        <f>IF(ISBLANK(DATASHEET!EL188),"",DATASHEET!EL188)</f>
        <v/>
      </c>
      <c r="EO200" s="107" t="str">
        <f>IF(ISBLANK(DATASHEET!EM188),"",DATASHEET!EM188)</f>
        <v/>
      </c>
      <c r="EP200" s="123" t="str">
        <f t="shared" si="175"/>
        <v/>
      </c>
      <c r="EQ200" s="124">
        <f>IFERROR(INDEX(DATASHEET!$A$1:$GG$231,MATCH(L3VA!$A200,DATASHEET!$A$1:$A$231,0),MATCH(L3VA!ER$2,DATASHEET!$A$1:$GG$1,0)),"")</f>
        <v>0</v>
      </c>
      <c r="ER200" s="105" t="str">
        <f>IF(VLOOKUP(L3VA!$A200,DATASHEET!$A$2:$EW$231,137,FALSE)="","",VLOOKUP(L3VA!$A200,DATASHEET!$A$2:$EW$231,137,FALSE))</f>
        <v/>
      </c>
      <c r="ES200" s="105" t="str">
        <f t="shared" si="176"/>
        <v/>
      </c>
      <c r="ET200" s="106" t="str">
        <f>IF(ISBLANK(DATASHEET!EQ188),"",DATASHEET!EQ188)</f>
        <v/>
      </c>
      <c r="EU200" s="107" t="str">
        <f>IF(ISBLANK(DATASHEET!ER188),"",DATASHEET!ER188)</f>
        <v/>
      </c>
      <c r="EV200" s="123" t="str">
        <f t="shared" si="177"/>
        <v/>
      </c>
      <c r="EW200" s="124">
        <f>IFERROR(INDEX(DATASHEET!$A$1:$GG$231,MATCH(L3VA!$A200,DATASHEET!$A$1:$A$231,0),MATCH(L3VA!EX$2,DATASHEET!$A$1:$GG$1,0)),"")</f>
        <v>0</v>
      </c>
      <c r="EX200" s="105" t="str">
        <f>IF(VLOOKUP(L3VA!$A200,DATASHEET!$A$2:$EW$231,142,FALSE)="","",VLOOKUP(L3VA!$A200,DATASHEET!$A$2:$EW$231,142,FALSE))</f>
        <v/>
      </c>
      <c r="EY200" s="105" t="str">
        <f t="shared" si="178"/>
        <v/>
      </c>
      <c r="EZ200" s="106" t="str">
        <f>IF(ISBLANK(DATASHEET!EV188),"",DATASHEET!EV188)</f>
        <v/>
      </c>
      <c r="FA200" s="107" t="str">
        <f>IF(ISBLANK(DATASHEET!EW188),"",DATASHEET!EW188)</f>
        <v/>
      </c>
      <c r="FB200" s="123" t="str">
        <f t="shared" si="179"/>
        <v/>
      </c>
      <c r="FC200" s="124">
        <f>IFERROR(INDEX(DATASHEET!$A$1:$GG$231,MATCH(L3VA!$A200,DATASHEET!$A$1:$A$231,0),MATCH(L3VA!FD$2,DATASHEET!$A$1:$GG$1,0)),"")</f>
        <v>0</v>
      </c>
      <c r="FD200" s="105" t="str">
        <f>IF(VLOOKUP(L3VA!$A200,DATASHEET!$A$2:$FW$231,147,FALSE)="","",VLOOKUP(L3VA!$A200,DATASHEET!$A$2:$FW$231,147,FALSE))</f>
        <v/>
      </c>
      <c r="FE200" s="105" t="str">
        <f t="shared" si="180"/>
        <v/>
      </c>
      <c r="FF200" s="106" t="str">
        <f>IF(ISBLANK(DATASHEET!FA188),"",DATASHEET!FA188)</f>
        <v/>
      </c>
      <c r="FG200" s="107" t="str">
        <f>IF(ISBLANK(DATASHEET!FB188),"",DATASHEET!FB188)</f>
        <v/>
      </c>
    </row>
    <row r="201" spans="1:163" x14ac:dyDescent="0.25">
      <c r="A201" s="354">
        <f>DATASHEET!A189</f>
        <v>160134</v>
      </c>
      <c r="B201" s="42" t="str">
        <f>DATASHEET!B189</f>
        <v>SHAHNAMA, Ashkan</v>
      </c>
      <c r="C201" s="109" t="str">
        <f>DATASHEET!C189</f>
        <v>12JW</v>
      </c>
      <c r="D201" s="110" t="str">
        <f>DATASHEET!D189</f>
        <v>M</v>
      </c>
      <c r="E201" s="110" t="str">
        <f>IFERROR(VLOOKUP(A201,'[5]Y12 Students'!$E$3:$I$271,5,FALSE),"")</f>
        <v>EXTERNAL</v>
      </c>
      <c r="F201" s="110" t="str">
        <f>DATASHEET!E189</f>
        <v>N</v>
      </c>
      <c r="G201" s="110" t="str">
        <f>DATASHEET!F189</f>
        <v>Iranian</v>
      </c>
      <c r="H201" s="110" t="str">
        <f>DATASHEET!G189</f>
        <v>N</v>
      </c>
      <c r="I201" s="110" t="str">
        <f>DATASHEET!H189</f>
        <v>N</v>
      </c>
      <c r="J201" s="111" t="str">
        <f>DATASHEET!J189</f>
        <v>4.75+ (C/B)</v>
      </c>
      <c r="K201" s="104" t="str">
        <f t="shared" si="129"/>
        <v/>
      </c>
      <c r="L201" s="104" t="str">
        <f t="shared" si="130"/>
        <v/>
      </c>
      <c r="M201" s="336" t="str">
        <f>IF(COUNT(L3VA!$N201,L3VA!$Z201,L3VA!$T201,L3VA!$AF201,L3VA!$AX201,L3VA!$AR201,L3VA!$BJ201,L3VA!$BD201,L3VA!$BP201,L3VA!#REF!,L3VA!$AL201,L3VA!$BV201,L3VA!$CH201,L3VA!$CZ201,L3VA!$CN201,L3VA!$DF201,L3VA!$CB201,L3VA!#REF!,L3VA!$DR201,L3VA!$DX201,L3VA!$ED201,L3VA!$EJ201,L3VA!$EP201,L3VA!$EV201,L3VA!$FB201,L3VA!$DL201)=0,"",AVERAGE(N201,Z201,T201,AF201,AL201,AX201,AR201,BJ201,BD201,BP201,BV201,CH201,CZ201,CN201,DF201,CB201,DR201,DX201,ED201,EJ201,EP201,EV201,FB201,DL201))</f>
        <v/>
      </c>
      <c r="N201" s="123" t="str">
        <f t="shared" si="133"/>
        <v/>
      </c>
      <c r="O201" s="124">
        <f>IFERROR(INDEX(DATASHEET!$A$1:$GG$231,MATCH(L3VA!$A201,DATASHEET!$A$1:$A$231,0),MATCH(L3VA!P$2,DATASHEET!$A$1:$GG$1,0)),"")</f>
        <v>0</v>
      </c>
      <c r="P201" s="105">
        <f>IF(VLOOKUP(L3VA!$A201,DATASHEET!$A$2:$EW$231,22,FALSE)="","",VLOOKUP(L3VA!$A201,DATASHEET!$A$2:$EW$231,22,FALSE))</f>
        <v>1</v>
      </c>
      <c r="Q201" s="105" t="str">
        <f t="shared" si="134"/>
        <v/>
      </c>
      <c r="R201" s="106" t="str">
        <f>IF(ISBLANK(DATASHEET!AF189),"",DATASHEET!AF189)</f>
        <v/>
      </c>
      <c r="S201" s="107" t="str">
        <f>IF(ISBLANK(DATASHEET!AG189),"",DATASHEET!AG189)</f>
        <v/>
      </c>
      <c r="T201" s="123" t="str">
        <f t="shared" si="135"/>
        <v/>
      </c>
      <c r="U201" s="124">
        <f>IFERROR(INDEX(DATASHEET!$A$1:$GG$231,MATCH(L3VA!$A201,DATASHEET!$A$1:$A$231,0),MATCH(L3VA!V$2,DATASHEET!$A$1:$GG$1,0)),"")</f>
        <v>0</v>
      </c>
      <c r="V201" s="105">
        <f>IF(VLOOKUP(L3VA!$A201,DATASHEET!$A$2:$EW$231,27,FALSE)="","",VLOOKUP(L3VA!$A201,DATASHEET!$A$2:$EW$231,27,FALSE))</f>
        <v>1</v>
      </c>
      <c r="W201" s="105" t="str">
        <f t="shared" si="136"/>
        <v/>
      </c>
      <c r="X201" s="106" t="str">
        <f>IF(ISBLANK(DATASHEET!AK189),"",DATASHEET!AK189)</f>
        <v/>
      </c>
      <c r="Y201" s="107" t="str">
        <f>IF(ISBLANK(DATASHEET!AL189),"",DATASHEET!AL189)</f>
        <v/>
      </c>
      <c r="Z201" s="123" t="str">
        <f t="shared" si="137"/>
        <v/>
      </c>
      <c r="AA201" s="124">
        <f>IFERROR(INDEX(DATASHEET!$A$1:$GG$231,MATCH(L3VA!$A201,DATASHEET!$A$1:$A$231,0),MATCH(L3VA!AB$2,DATASHEET!$A$1:$GG$1,0)),"")</f>
        <v>0</v>
      </c>
      <c r="AB201" s="105" t="str">
        <f>IF(VLOOKUP(L3VA!$A201,DATASHEET!$A$2:$EW$231,32,FALSE)="","",VLOOKUP(L3VA!$A201,DATASHEET!$A$2:$EW$231,32,FALSE))</f>
        <v/>
      </c>
      <c r="AC201" s="105" t="str">
        <f t="shared" si="138"/>
        <v/>
      </c>
      <c r="AD201" s="106" t="str">
        <f>IF(ISBLANK(DATASHEET!AP189),"",DATASHEET!AP189)</f>
        <v/>
      </c>
      <c r="AE201" s="107" t="str">
        <f>IF(ISBLANK(DATASHEET!AQ189),"",DATASHEET!AQ189)</f>
        <v/>
      </c>
      <c r="AF201" s="123" t="str">
        <f t="shared" si="139"/>
        <v/>
      </c>
      <c r="AG201" s="124">
        <f>IFERROR(INDEX(DATASHEET!$A$1:$GG$231,MATCH(L3VA!$A201,DATASHEET!$A$1:$A$231,0),MATCH(L3VA!AH$2,DATASHEET!$A$1:$GG$1,0)),"")</f>
        <v>0</v>
      </c>
      <c r="AH201" s="105" t="str">
        <f>IF(VLOOKUP(L3VA!$A201,DATASHEET!$A$2:$EW$231,37,FALSE)="","",VLOOKUP(L3VA!$A201,DATASHEET!$A$2:$EW$231,37,FALSE))</f>
        <v/>
      </c>
      <c r="AI201" s="105" t="str">
        <f t="shared" si="140"/>
        <v/>
      </c>
      <c r="AJ201" s="106" t="str">
        <f>IF(ISBLANK(DATASHEET!AU189),"",DATASHEET!AU189)</f>
        <v>ES</v>
      </c>
      <c r="AK201" s="107" t="str">
        <f>IF(ISBLANK(DATASHEET!AV189),"",DATASHEET!AV189)</f>
        <v>12C-CH-2</v>
      </c>
      <c r="AL201" s="123" t="str">
        <f t="shared" si="141"/>
        <v/>
      </c>
      <c r="AM201" s="124">
        <f>IFERROR(INDEX(DATASHEET!$A$1:$GG$231,MATCH(L3VA!$A201,DATASHEET!$A$1:$A$231,0),MATCH(L3VA!AN$2,DATASHEET!$A$1:$GG$1,0)),"")</f>
        <v>0</v>
      </c>
      <c r="AN201" s="105" t="str">
        <f>IF(VLOOKUP(L3VA!$A201,DATASHEET!$A$2:$EW$231,42,FALSE)="","",VLOOKUP(L3VA!$A201,DATASHEET!$A$2:$EW$231,42,FALSE))</f>
        <v/>
      </c>
      <c r="AO201" s="105" t="str">
        <f t="shared" si="142"/>
        <v/>
      </c>
      <c r="AP201" s="106" t="str">
        <f>IF(ISBLANK(DATASHEET!AZ189),"",DATASHEET!AZ189)</f>
        <v/>
      </c>
      <c r="AQ201" s="107" t="str">
        <f>IF(ISBLANK(DATASHEET!BA189),"",DATASHEET!BA189)</f>
        <v/>
      </c>
      <c r="AR201" s="123" t="str">
        <f t="shared" si="143"/>
        <v/>
      </c>
      <c r="AS201" s="124">
        <f>IFERROR(INDEX(DATASHEET!$A$1:$GG$231,MATCH(L3VA!$A201,DATASHEET!$A$1:$A$231,0),MATCH(L3VA!AT$2,DATASHEET!$A$1:$GG$1,0)),"")</f>
        <v>0</v>
      </c>
      <c r="AT201" s="105" t="str">
        <f>IF(VLOOKUP(L3VA!$A201,DATASHEET!$A$2:$EW$231,47,FALSE)="","",VLOOKUP(L3VA!$A201,DATASHEET!$A$2:$EW$231,47,FALSE))</f>
        <v>ES</v>
      </c>
      <c r="AU201" s="105" t="str">
        <f t="shared" si="144"/>
        <v/>
      </c>
      <c r="AV201" s="106" t="str">
        <f>IF(ISBLANK(DATASHEET!BE189),"",DATASHEET!BE189)</f>
        <v/>
      </c>
      <c r="AW201" s="107" t="str">
        <f>IF(ISBLANK(DATASHEET!BF189),"",DATASHEET!BF189)</f>
        <v/>
      </c>
      <c r="AX201" s="123" t="str">
        <f t="shared" si="145"/>
        <v/>
      </c>
      <c r="AY201" s="124">
        <f>IFERROR(INDEX(DATASHEET!$A$1:$GG$231,MATCH(L3VA!$A201,DATASHEET!$A$1:$A$231,0),MATCH(L3VA!AZ$2,DATASHEET!$A$1:$GG$1,0)),"")</f>
        <v>0</v>
      </c>
      <c r="AZ201" s="105" t="str">
        <f>IF(VLOOKUP(L3VA!$A201,DATASHEET!$A$2:$EW$231,52,FALSE)="","",VLOOKUP(L3VA!$A201,DATASHEET!$A$2:$EW$231,52,FALSE))</f>
        <v/>
      </c>
      <c r="BA201" s="105" t="str">
        <f t="shared" si="146"/>
        <v/>
      </c>
      <c r="BB201" s="106" t="str">
        <f>IF(ISBLANK(DATASHEET!BJ189),"",DATASHEET!BJ189)</f>
        <v/>
      </c>
      <c r="BC201" s="107" t="str">
        <f>IF(ISBLANK(DATASHEET!BK189),"",DATASHEET!BK189)</f>
        <v/>
      </c>
      <c r="BD201" s="123" t="str">
        <f t="shared" si="147"/>
        <v/>
      </c>
      <c r="BE201" s="124">
        <f>IFERROR(INDEX(DATASHEET!$A$1:$GG$231,MATCH(L3VA!$A201,DATASHEET!$A$1:$A$231,0),MATCH(L3VA!BF$2,DATASHEET!$A$1:$GG$1,0)),"")</f>
        <v>0</v>
      </c>
      <c r="BF201" s="105" t="str">
        <f>IF(VLOOKUP(L3VA!$A201,DATASHEET!$A$2:$EW$231,57,FALSE)="","",VLOOKUP(L3VA!$A201,DATASHEET!$A$2:$EW$231,57,FALSE))</f>
        <v/>
      </c>
      <c r="BG201" s="105" t="str">
        <f t="shared" si="148"/>
        <v/>
      </c>
      <c r="BH201" s="106" t="str">
        <f>IF(ISBLANK(DATASHEET!BO189),"",DATASHEET!BO189)</f>
        <v/>
      </c>
      <c r="BI201" s="107" t="str">
        <f>IF(ISBLANK(DATASHEET!BP189),"",DATASHEET!BP189)</f>
        <v/>
      </c>
      <c r="BJ201" s="123" t="str">
        <f t="shared" si="149"/>
        <v/>
      </c>
      <c r="BK201" s="124">
        <f>IFERROR(INDEX(DATASHEET!$A$1:$GG$231,MATCH(L3VA!$A201,DATASHEET!$A$1:$A$231,0),MATCH(L3VA!BL$2,DATASHEET!$A$1:$GG$1,0)),"")</f>
        <v>0</v>
      </c>
      <c r="BL201" s="105" t="str">
        <f>IF(VLOOKUP(L3VA!$A201,DATASHEET!$A$2:$EW$231,62,FALSE)="","",VLOOKUP(L3VA!$A201,DATASHEET!$A$2:$EW$231,62,FALSE))</f>
        <v/>
      </c>
      <c r="BM201" s="105" t="str">
        <f t="shared" si="150"/>
        <v/>
      </c>
      <c r="BN201" s="106" t="str">
        <f>IF(ISBLANK(DATASHEET!BT189),"",DATASHEET!BT189)</f>
        <v/>
      </c>
      <c r="BO201" s="107" t="str">
        <f>IF(ISBLANK(DATASHEET!BU189),"",DATASHEET!BU189)</f>
        <v/>
      </c>
      <c r="BP201" s="123" t="str">
        <f t="shared" si="151"/>
        <v/>
      </c>
      <c r="BQ201" s="124">
        <f>IFERROR(INDEX(DATASHEET!$A$1:$GG$231,MATCH(L3VA!$A201,DATASHEET!$A$1:$A$231,0),MATCH(L3VA!BR$2,DATASHEET!$A$1:$GG$1,0)),"")</f>
        <v>0</v>
      </c>
      <c r="BR201" s="105" t="str">
        <f>IF(VLOOKUP(L3VA!$A201,DATASHEET!$A$2:$EW$231,67,FALSE)="","",VLOOKUP(L3VA!$A201,DATASHEET!$A$2:$EW$231,67,FALSE))</f>
        <v/>
      </c>
      <c r="BS201" s="105" t="str">
        <f t="shared" si="152"/>
        <v/>
      </c>
      <c r="BT201" s="106" t="str">
        <f>IF(ISBLANK(DATASHEET!BY189),"",DATASHEET!BY189)</f>
        <v/>
      </c>
      <c r="BU201" s="107" t="str">
        <f>IF(ISBLANK(DATASHEET!BZ189),"",DATASHEET!BZ189)</f>
        <v/>
      </c>
      <c r="BV201" s="123" t="str">
        <f t="shared" si="153"/>
        <v/>
      </c>
      <c r="BW201" s="124">
        <f>IFERROR(INDEX(DATASHEET!$A$1:$GG$231,MATCH(L3VA!$A201,DATASHEET!$A$1:$A$231,0),MATCH(L3VA!BX$2,DATASHEET!$A$1:$GG$1,0)),"")</f>
        <v>0</v>
      </c>
      <c r="BX201" s="105" t="str">
        <f>IF(VLOOKUP(L3VA!$A201,DATASHEET!$A$2:$EW$231,77,FALSE)="","",VLOOKUP(L3VA!$A201,DATASHEET!$A$2:$EW$231,77,FALSE))</f>
        <v/>
      </c>
      <c r="BY201" s="105" t="str">
        <f t="shared" si="154"/>
        <v/>
      </c>
      <c r="BZ201" s="106" t="str">
        <f>IF(ISBLANK(DATASHEET!CI189),"",DATASHEET!CI189)</f>
        <v/>
      </c>
      <c r="CA201" s="107" t="str">
        <f>IF(ISBLANK(DATASHEET!CJ189),"",DATASHEET!CJ189)</f>
        <v/>
      </c>
      <c r="CB201" s="123" t="str">
        <f t="shared" si="155"/>
        <v/>
      </c>
      <c r="CC201" s="124">
        <f>IFERROR(INDEX(DATASHEET!$A$1:$GG$231,MATCH(L3VA!$A201,DATASHEET!$A$1:$A$231,0),MATCH(L3VA!CD$2,DATASHEET!$A$1:$GG$1,0)),"")</f>
        <v>0</v>
      </c>
      <c r="CD201" s="105" t="str">
        <f>IF(VLOOKUP(L3VA!$A201,DATASHEET!$A$2:$EW$231,82,FALSE)="","",VLOOKUP(L3VA!$A201,DATASHEET!$A$2:$EW$231,82,FALSE))</f>
        <v>JWE</v>
      </c>
      <c r="CE201" s="105" t="str">
        <f t="shared" si="156"/>
        <v/>
      </c>
      <c r="CF201" s="106" t="str">
        <f>IF(ISBLANK(DATASHEET!CN189),"",DATASHEET!CN189)</f>
        <v/>
      </c>
      <c r="CG201" s="107" t="str">
        <f>IF(ISBLANK(DATASHEET!CO189),"",DATASHEET!CO189)</f>
        <v/>
      </c>
      <c r="CH201" s="123" t="str">
        <f t="shared" si="157"/>
        <v/>
      </c>
      <c r="CI201" s="124">
        <f>IFERROR(INDEX(DATASHEET!$A$1:$GG$231,MATCH(L3VA!$A201,DATASHEET!$A$1:$A$231,0),MATCH(L3VA!CJ$2,DATASHEET!$A$1:$GG$1,0)),"")</f>
        <v>0</v>
      </c>
      <c r="CJ201" s="105" t="str">
        <f>IF(VLOOKUP(L3VA!$A201,DATASHEET!$A$2:$EW$231,87,FALSE)="","",VLOOKUP(L3VA!$A201,DATASHEET!$A$2:$EW$231,87,FALSE))</f>
        <v/>
      </c>
      <c r="CK201" s="105" t="str">
        <f t="shared" si="131"/>
        <v/>
      </c>
      <c r="CL201" s="106" t="str">
        <f>IF(ISBLANK(DATASHEET!CS189),"",DATASHEET!CS189)</f>
        <v/>
      </c>
      <c r="CM201" s="107" t="str">
        <f>IF(ISBLANK(DATASHEET!CT189),"",DATASHEET!CT189)</f>
        <v/>
      </c>
      <c r="CN201" s="123" t="str">
        <f t="shared" si="158"/>
        <v/>
      </c>
      <c r="CO201" s="124">
        <f>IFERROR(INDEX(DATASHEET!$A$1:$GG$231,MATCH(L3VA!$A201,DATASHEET!$A$1:$A$231,0),MATCH(L3VA!CP$2,DATASHEET!$A$1:$GG$1,0)),"")</f>
        <v>0</v>
      </c>
      <c r="CP201" s="105" t="str">
        <f>IF(VLOOKUP(L3VA!$A201,DATASHEET!$A$2:$EW$231,92,FALSE)="","",VLOOKUP(L3VA!$A201,DATASHEET!$A$2:$EW$231,92,FALSE))</f>
        <v/>
      </c>
      <c r="CQ201" s="105" t="str">
        <f t="shared" si="159"/>
        <v/>
      </c>
      <c r="CR201" s="106" t="str">
        <f>IF(ISBLANK(DATASHEET!CX189),"",DATASHEET!CX189)</f>
        <v/>
      </c>
      <c r="CS201" s="107" t="str">
        <f>IF(ISBLANK(DATASHEET!CY189),"",DATASHEET!CY189)</f>
        <v/>
      </c>
      <c r="CT201" s="123" t="str">
        <f t="shared" si="160"/>
        <v/>
      </c>
      <c r="CU201" s="124">
        <f>IFERROR(INDEX(DATASHEET!$A$1:$GG$231,MATCH(L3VA!$A201,DATASHEET!$A$1:$A$231,0),MATCH(L3VA!CV$2,DATASHEET!$A$1:$GG$1,0)),"")</f>
        <v>0</v>
      </c>
      <c r="CV201" s="105" t="str">
        <f>IF(VLOOKUP(L3VA!$A201,DATASHEET!$A$2:$EW$231,107,FALSE)="","",VLOOKUP(L3VA!$A201,DATASHEET!$A$2:$EW$231,107,FALSE))</f>
        <v/>
      </c>
      <c r="CW201" s="105" t="str">
        <f t="shared" si="161"/>
        <v/>
      </c>
      <c r="CX201" s="106" t="str">
        <f>IF(ISBLANK(DATASHEET!DC189),"",DATASHEET!DC189)</f>
        <v/>
      </c>
      <c r="CY201" s="107" t="str">
        <f>IF(ISBLANK(DATASHEET!DD189),"",DATASHEET!DD189)</f>
        <v/>
      </c>
      <c r="CZ201" s="123" t="str">
        <f t="shared" si="162"/>
        <v/>
      </c>
      <c r="DA201" s="124">
        <f>IFERROR(INDEX(DATASHEET!$A$1:$GG$231,MATCH(L3VA!$A201,DATASHEET!$A$1:$A$231,0),MATCH(L3VA!DB$2,DATASHEET!$A$1:$GG$1,0)),"")</f>
        <v>0</v>
      </c>
      <c r="DB201" s="105" t="str">
        <f>IF(VLOOKUP(L3VA!$A201,DATASHEET!$A$2:$EW$231,97,FALSE)="","",VLOOKUP(L3VA!$A201,DATASHEET!$A$2:$EW$231,97,FALSE))</f>
        <v/>
      </c>
      <c r="DC201" s="105" t="str">
        <f t="shared" si="163"/>
        <v/>
      </c>
      <c r="DD201" s="106" t="str">
        <f>IF(ISBLANK(DATASHEET!DH189),"",DATASHEET!DH189)</f>
        <v/>
      </c>
      <c r="DE201" s="107" t="str">
        <f>IF(ISBLANK(DATASHEET!DI189),"",DATASHEET!DI189)</f>
        <v/>
      </c>
      <c r="DF201" s="123" t="str">
        <f t="shared" si="164"/>
        <v/>
      </c>
      <c r="DG201" s="124">
        <f>IFERROR(INDEX(DATASHEET!$A$1:$GG$231,MATCH(L3VA!$A201,DATASHEET!$A$1:$A$231,0),MATCH(L3VA!DH$2,DATASHEET!$A$1:$GG$1,0)),"")</f>
        <v>0</v>
      </c>
      <c r="DH201" s="105" t="str">
        <f>IF(VLOOKUP(L3VA!$A201,DATASHEET!$A$2:$EW$231,102,FALSE)="","",VLOOKUP(L3VA!$A201,DATASHEET!$A$2:$EW$231,102,FALSE))</f>
        <v/>
      </c>
      <c r="DI201" s="105" t="str">
        <f t="shared" si="165"/>
        <v/>
      </c>
      <c r="DJ201" s="106" t="str">
        <f>IF(ISBLANK(DATASHEET!DM189),"",DATASHEET!DM189)</f>
        <v>MRO</v>
      </c>
      <c r="DK201" s="107" t="str">
        <f>IF(ISBLANK(DATASHEET!DN189),"",DATASHEET!DN189)</f>
        <v>12D-MA-7</v>
      </c>
      <c r="DL201" s="123" t="str">
        <f t="shared" si="166"/>
        <v/>
      </c>
      <c r="DM201" s="124">
        <f>IFERROR(INDEX(DATASHEET!$A$1:$GG$231,MATCH(L3VA!$A201,DATASHEET!$A$1:$A$231,0),MATCH(L3VA!DN$2,DATASHEET!$A$1:$GG$1,0)),"")</f>
        <v>0</v>
      </c>
      <c r="DN201" s="105" t="str">
        <f>IF(VLOOKUP(L3VA!$A201,DATASHEET!$A$2:$FW$231,112,FALSE)="","",VLOOKUP(L3VA!$A201,DATASHEET!$A$2:$FW$231,112,FALSE))</f>
        <v/>
      </c>
      <c r="DO201" s="105" t="str">
        <f t="shared" si="132"/>
        <v/>
      </c>
      <c r="DP201" s="106" t="str">
        <f>IF(ISBLANK(DATASHEET!DR189),"",DATASHEET!DR189)</f>
        <v/>
      </c>
      <c r="DQ201" s="107" t="str">
        <f>IF(ISBLANK(DATASHEET!DS189),"",DATASHEET!DS189)</f>
        <v/>
      </c>
      <c r="DR201" s="123" t="str">
        <f t="shared" si="167"/>
        <v/>
      </c>
      <c r="DS201" s="124">
        <f>IFERROR(INDEX(DATASHEET!$A$1:$GG$231,MATCH(L3VA!$A201,DATASHEET!$A$1:$A$231,0),MATCH(L3VA!DT$2,DATASHEET!$A$1:$GG$1,0)),"")</f>
        <v>0</v>
      </c>
      <c r="DT201" s="105" t="str">
        <f>IF(VLOOKUP(L3VA!$A201,DATASHEET!$A$2:$EW$231,117,FALSE)="","",VLOOKUP(L3VA!$A201,DATASHEET!$A$2:$EW$231,117,FALSE))</f>
        <v>MRO</v>
      </c>
      <c r="DU201" s="105" t="str">
        <f t="shared" si="168"/>
        <v/>
      </c>
      <c r="DV201" s="106" t="str">
        <f>IF(ISBLANK(DATASHEET!DW189),"",DATASHEET!DW189)</f>
        <v/>
      </c>
      <c r="DW201" s="107" t="str">
        <f>IF(ISBLANK(DATASHEET!DX189),"",DATASHEET!DX189)</f>
        <v/>
      </c>
      <c r="DX201" s="123" t="str">
        <f t="shared" si="169"/>
        <v/>
      </c>
      <c r="DY201" s="124" t="str">
        <f>IFERROR(INDEX(DATASHEET!$A$1:$GG$231,MATCH(L3VA!$A201,DATASHEET!$A$1:$A$231,0),MATCH(L3VA!DZ$2,DATASHEET!$A$1:$GG$1,0)),"")</f>
        <v/>
      </c>
      <c r="DZ201" s="105" t="str">
        <f>IF(VLOOKUP(L3VA!$A201,DATASHEET!$A$2:$EW$231,122,FALSE)="","",VLOOKUP(L3VA!$A201,DATASHEET!$A$2:$EW$231,122,FALSE))</f>
        <v/>
      </c>
      <c r="EA201" s="105" t="str">
        <f t="shared" si="170"/>
        <v/>
      </c>
      <c r="EB201" s="106" t="str">
        <f>IF(ISBLANK(DATASHEET!EB189),"",DATASHEET!EB189)</f>
        <v/>
      </c>
      <c r="EC201" s="107" t="str">
        <f>IF(ISBLANK(DATASHEET!EC189),"",DATASHEET!EC189)</f>
        <v/>
      </c>
      <c r="ED201" s="123" t="str">
        <f t="shared" si="171"/>
        <v/>
      </c>
      <c r="EE201" s="124">
        <f>IFERROR(INDEX(DATASHEET!$A$1:$GG$231,MATCH(L3VA!$A201,DATASHEET!$A$1:$A$231,0),MATCH(L3VA!EF$2,DATASHEET!$A$1:$GG$1,0)),"")</f>
        <v>0</v>
      </c>
      <c r="EF201" s="105" t="str">
        <f>IF(VLOOKUP(L3VA!$A201,DATASHEET!$A$2:$EW$231,127,FALSE)="","",VLOOKUP(L3VA!$A201,DATASHEET!$A$2:$EW$231,127,FALSE))</f>
        <v/>
      </c>
      <c r="EG201" s="105" t="str">
        <f t="shared" si="172"/>
        <v/>
      </c>
      <c r="EH201" s="106" t="str">
        <f>IF(ISBLANK(DATASHEET!EG189),"",DATASHEET!EG189)</f>
        <v>SPI</v>
      </c>
      <c r="EI201" s="107" t="str">
        <f>IF(ISBLANK(DATASHEET!EH189),"",DATASHEET!EH189)</f>
        <v>12E-PH-6</v>
      </c>
      <c r="EJ201" s="123" t="str">
        <f t="shared" si="173"/>
        <v/>
      </c>
      <c r="EK201" s="124">
        <f>IFERROR(INDEX(DATASHEET!$A$1:$GG$231,MATCH(L3VA!$A201,DATASHEET!$A$1:$A$231,0),MATCH(L3VA!EL$2,DATASHEET!$A$1:$GG$1,0)),"")</f>
        <v>0</v>
      </c>
      <c r="EL201" s="105" t="str">
        <f>IF(VLOOKUP(L3VA!$A201,DATASHEET!$A$2:$EW$231,132,FALSE)="","",VLOOKUP(L3VA!$A201,DATASHEET!$A$2:$EW$231,132,FALSE))</f>
        <v/>
      </c>
      <c r="EM201" s="105" t="str">
        <f t="shared" si="174"/>
        <v/>
      </c>
      <c r="EN201" s="106" t="str">
        <f>IF(ISBLANK(DATASHEET!EL189),"",DATASHEET!EL189)</f>
        <v/>
      </c>
      <c r="EO201" s="107" t="str">
        <f>IF(ISBLANK(DATASHEET!EM189),"",DATASHEET!EM189)</f>
        <v/>
      </c>
      <c r="EP201" s="123" t="str">
        <f t="shared" si="175"/>
        <v/>
      </c>
      <c r="EQ201" s="124">
        <f>IFERROR(INDEX(DATASHEET!$A$1:$GG$231,MATCH(L3VA!$A201,DATASHEET!$A$1:$A$231,0),MATCH(L3VA!ER$2,DATASHEET!$A$1:$GG$1,0)),"")</f>
        <v>0</v>
      </c>
      <c r="ER201" s="105" t="str">
        <f>IF(VLOOKUP(L3VA!$A201,DATASHEET!$A$2:$EW$231,137,FALSE)="","",VLOOKUP(L3VA!$A201,DATASHEET!$A$2:$EW$231,137,FALSE))</f>
        <v>SPI</v>
      </c>
      <c r="ES201" s="105" t="str">
        <f t="shared" si="176"/>
        <v/>
      </c>
      <c r="ET201" s="106" t="str">
        <f>IF(ISBLANK(DATASHEET!EQ189),"",DATASHEET!EQ189)</f>
        <v/>
      </c>
      <c r="EU201" s="107" t="str">
        <f>IF(ISBLANK(DATASHEET!ER189),"",DATASHEET!ER189)</f>
        <v/>
      </c>
      <c r="EV201" s="123" t="str">
        <f t="shared" si="177"/>
        <v/>
      </c>
      <c r="EW201" s="124">
        <f>IFERROR(INDEX(DATASHEET!$A$1:$GG$231,MATCH(L3VA!$A201,DATASHEET!$A$1:$A$231,0),MATCH(L3VA!EX$2,DATASHEET!$A$1:$GG$1,0)),"")</f>
        <v>0</v>
      </c>
      <c r="EX201" s="105" t="str">
        <f>IF(VLOOKUP(L3VA!$A201,DATASHEET!$A$2:$EW$231,142,FALSE)="","",VLOOKUP(L3VA!$A201,DATASHEET!$A$2:$EW$231,142,FALSE))</f>
        <v/>
      </c>
      <c r="EY201" s="105" t="str">
        <f t="shared" si="178"/>
        <v/>
      </c>
      <c r="EZ201" s="106" t="str">
        <f>IF(ISBLANK(DATASHEET!EV189),"",DATASHEET!EV189)</f>
        <v/>
      </c>
      <c r="FA201" s="107" t="str">
        <f>IF(ISBLANK(DATASHEET!EW189),"",DATASHEET!EW189)</f>
        <v/>
      </c>
      <c r="FB201" s="123" t="str">
        <f t="shared" si="179"/>
        <v/>
      </c>
      <c r="FC201" s="124">
        <f>IFERROR(INDEX(DATASHEET!$A$1:$GG$231,MATCH(L3VA!$A201,DATASHEET!$A$1:$A$231,0),MATCH(L3VA!FD$2,DATASHEET!$A$1:$GG$1,0)),"")</f>
        <v>0</v>
      </c>
      <c r="FD201" s="105" t="str">
        <f>IF(VLOOKUP(L3VA!$A201,DATASHEET!$A$2:$FW$231,147,FALSE)="","",VLOOKUP(L3VA!$A201,DATASHEET!$A$2:$FW$231,147,FALSE))</f>
        <v/>
      </c>
      <c r="FE201" s="105" t="str">
        <f t="shared" si="180"/>
        <v/>
      </c>
      <c r="FF201" s="106" t="str">
        <f>IF(ISBLANK(DATASHEET!FA189),"",DATASHEET!FA189)</f>
        <v/>
      </c>
      <c r="FG201" s="107" t="str">
        <f>IF(ISBLANK(DATASHEET!FB189),"",DATASHEET!FB189)</f>
        <v/>
      </c>
    </row>
    <row r="202" spans="1:163" x14ac:dyDescent="0.25">
      <c r="A202" s="354">
        <f>DATASHEET!A190</f>
        <v>160087</v>
      </c>
      <c r="B202" s="42" t="str">
        <f>DATASHEET!B190</f>
        <v>SHAW, Jacob</v>
      </c>
      <c r="C202" s="109" t="str">
        <f>DATASHEET!C190</f>
        <v>12JW</v>
      </c>
      <c r="D202" s="110" t="str">
        <f>DATASHEET!D190</f>
        <v>M</v>
      </c>
      <c r="E202" s="110" t="str">
        <f>IFERROR(VLOOKUP(A202,'[5]Y12 Students'!$E$3:$I$271,5,FALSE),"")</f>
        <v>EXTERNAL</v>
      </c>
      <c r="F202" s="110" t="str">
        <f>DATASHEET!E190</f>
        <v>N</v>
      </c>
      <c r="G202" s="110" t="str">
        <f>DATASHEET!F190</f>
        <v>White - British</v>
      </c>
      <c r="H202" s="110" t="str">
        <f>DATASHEET!G190</f>
        <v>N</v>
      </c>
      <c r="I202" s="110" t="str">
        <f>DATASHEET!H190</f>
        <v>N</v>
      </c>
      <c r="J202" s="111" t="str">
        <f>DATASHEET!J190</f>
        <v>6.25+ (B/A)</v>
      </c>
      <c r="K202" s="104" t="str">
        <f t="shared" si="129"/>
        <v/>
      </c>
      <c r="L202" s="104" t="str">
        <f t="shared" si="130"/>
        <v/>
      </c>
      <c r="M202" s="336" t="str">
        <f>IF(COUNT(L3VA!$N202,L3VA!$Z202,L3VA!$T202,L3VA!$AF202,L3VA!$AX202,L3VA!$AR202,L3VA!$BJ202,L3VA!$BD202,L3VA!$BP202,L3VA!#REF!,L3VA!$AL202,L3VA!$BV202,L3VA!$CH202,L3VA!$CZ202,L3VA!$CN202,L3VA!$DF202,L3VA!$CB202,L3VA!#REF!,L3VA!$DR202,L3VA!$DX202,L3VA!$ED202,L3VA!$EJ202,L3VA!$EP202,L3VA!$EV202,L3VA!$FB202,L3VA!$DL202)=0,"",AVERAGE(N202,Z202,T202,AF202,AL202,AX202,AR202,BJ202,BD202,BP202,BV202,CH202,CZ202,CN202,DF202,CB202,DR202,DX202,ED202,EJ202,EP202,EV202,FB202,DL202))</f>
        <v/>
      </c>
      <c r="N202" s="123" t="str">
        <f t="shared" si="133"/>
        <v/>
      </c>
      <c r="O202" s="124">
        <f>IFERROR(INDEX(DATASHEET!$A$1:$GG$231,MATCH(L3VA!$A202,DATASHEET!$A$1:$A$231,0),MATCH(L3VA!P$2,DATASHEET!$A$1:$GG$1,0)),"")</f>
        <v>0</v>
      </c>
      <c r="P202" s="105">
        <f>IF(VLOOKUP(L3VA!$A202,DATASHEET!$A$2:$EW$231,22,FALSE)="","",VLOOKUP(L3VA!$A202,DATASHEET!$A$2:$EW$231,22,FALSE))</f>
        <v>0</v>
      </c>
      <c r="Q202" s="105" t="str">
        <f t="shared" si="134"/>
        <v/>
      </c>
      <c r="R202" s="106" t="str">
        <f>IF(ISBLANK(DATASHEET!AF190),"",DATASHEET!AF190)</f>
        <v/>
      </c>
      <c r="S202" s="107" t="str">
        <f>IF(ISBLANK(DATASHEET!AG190),"",DATASHEET!AG190)</f>
        <v/>
      </c>
      <c r="T202" s="123" t="str">
        <f t="shared" si="135"/>
        <v/>
      </c>
      <c r="U202" s="124">
        <f>IFERROR(INDEX(DATASHEET!$A$1:$GG$231,MATCH(L3VA!$A202,DATASHEET!$A$1:$A$231,0),MATCH(L3VA!V$2,DATASHEET!$A$1:$GG$1,0)),"")</f>
        <v>0</v>
      </c>
      <c r="V202" s="105">
        <f>IF(VLOOKUP(L3VA!$A202,DATASHEET!$A$2:$EW$231,27,FALSE)="","",VLOOKUP(L3VA!$A202,DATASHEET!$A$2:$EW$231,27,FALSE))</f>
        <v>0</v>
      </c>
      <c r="W202" s="105" t="str">
        <f t="shared" si="136"/>
        <v/>
      </c>
      <c r="X202" s="106" t="str">
        <f>IF(ISBLANK(DATASHEET!AK190),"",DATASHEET!AK190)</f>
        <v>KBW</v>
      </c>
      <c r="Y202" s="107" t="str">
        <f>IF(ISBLANK(DATASHEET!AL190),"",DATASHEET!AL190)</f>
        <v>12A-BI-2</v>
      </c>
      <c r="Z202" s="123" t="str">
        <f t="shared" si="137"/>
        <v/>
      </c>
      <c r="AA202" s="124">
        <f>IFERROR(INDEX(DATASHEET!$A$1:$GG$231,MATCH(L3VA!$A202,DATASHEET!$A$1:$A$231,0),MATCH(L3VA!AB$2,DATASHEET!$A$1:$GG$1,0)),"")</f>
        <v>0</v>
      </c>
      <c r="AB202" s="105" t="str">
        <f>IF(VLOOKUP(L3VA!$A202,DATASHEET!$A$2:$EW$231,32,FALSE)="","",VLOOKUP(L3VA!$A202,DATASHEET!$A$2:$EW$231,32,FALSE))</f>
        <v/>
      </c>
      <c r="AC202" s="105" t="str">
        <f t="shared" si="138"/>
        <v/>
      </c>
      <c r="AD202" s="106" t="str">
        <f>IF(ISBLANK(DATASHEET!AP190),"",DATASHEET!AP190)</f>
        <v/>
      </c>
      <c r="AE202" s="107" t="str">
        <f>IF(ISBLANK(DATASHEET!AQ190),"",DATASHEET!AQ190)</f>
        <v/>
      </c>
      <c r="AF202" s="123" t="str">
        <f t="shared" si="139"/>
        <v/>
      </c>
      <c r="AG202" s="124">
        <f>IFERROR(INDEX(DATASHEET!$A$1:$GG$231,MATCH(L3VA!$A202,DATASHEET!$A$1:$A$231,0),MATCH(L3VA!AH$2,DATASHEET!$A$1:$GG$1,0)),"")</f>
        <v>0</v>
      </c>
      <c r="AH202" s="105" t="str">
        <f>IF(VLOOKUP(L3VA!$A202,DATASHEET!$A$2:$EW$231,37,FALSE)="","",VLOOKUP(L3VA!$A202,DATASHEET!$A$2:$EW$231,37,FALSE))</f>
        <v>KBW</v>
      </c>
      <c r="AI202" s="105" t="str">
        <f t="shared" si="140"/>
        <v/>
      </c>
      <c r="AJ202" s="106" t="str">
        <f>IF(ISBLANK(DATASHEET!AU190),"",DATASHEET!AU190)</f>
        <v/>
      </c>
      <c r="AK202" s="107" t="str">
        <f>IF(ISBLANK(DATASHEET!AV190),"",DATASHEET!AV190)</f>
        <v/>
      </c>
      <c r="AL202" s="123" t="str">
        <f t="shared" si="141"/>
        <v/>
      </c>
      <c r="AM202" s="124">
        <f>IFERROR(INDEX(DATASHEET!$A$1:$GG$231,MATCH(L3VA!$A202,DATASHEET!$A$1:$A$231,0),MATCH(L3VA!AN$2,DATASHEET!$A$1:$GG$1,0)),"")</f>
        <v>0</v>
      </c>
      <c r="AN202" s="105" t="str">
        <f>IF(VLOOKUP(L3VA!$A202,DATASHEET!$A$2:$EW$231,42,FALSE)="","",VLOOKUP(L3VA!$A202,DATASHEET!$A$2:$EW$231,42,FALSE))</f>
        <v/>
      </c>
      <c r="AO202" s="105" t="str">
        <f t="shared" si="142"/>
        <v/>
      </c>
      <c r="AP202" s="106" t="str">
        <f>IF(ISBLANK(DATASHEET!AZ190),"",DATASHEET!AZ190)</f>
        <v/>
      </c>
      <c r="AQ202" s="107" t="str">
        <f>IF(ISBLANK(DATASHEET!BA190),"",DATASHEET!BA190)</f>
        <v/>
      </c>
      <c r="AR202" s="123" t="str">
        <f t="shared" si="143"/>
        <v/>
      </c>
      <c r="AS202" s="124">
        <f>IFERROR(INDEX(DATASHEET!$A$1:$GG$231,MATCH(L3VA!$A202,DATASHEET!$A$1:$A$231,0),MATCH(L3VA!AT$2,DATASHEET!$A$1:$GG$1,0)),"")</f>
        <v>0</v>
      </c>
      <c r="AT202" s="105" t="str">
        <f>IF(VLOOKUP(L3VA!$A202,DATASHEET!$A$2:$EW$231,47,FALSE)="","",VLOOKUP(L3VA!$A202,DATASHEET!$A$2:$EW$231,47,FALSE))</f>
        <v/>
      </c>
      <c r="AU202" s="105" t="str">
        <f t="shared" si="144"/>
        <v/>
      </c>
      <c r="AV202" s="106" t="str">
        <f>IF(ISBLANK(DATASHEET!BE190),"",DATASHEET!BE190)</f>
        <v/>
      </c>
      <c r="AW202" s="107" t="str">
        <f>IF(ISBLANK(DATASHEET!BF190),"",DATASHEET!BF190)</f>
        <v/>
      </c>
      <c r="AX202" s="123" t="str">
        <f t="shared" si="145"/>
        <v/>
      </c>
      <c r="AY202" s="124">
        <f>IFERROR(INDEX(DATASHEET!$A$1:$GG$231,MATCH(L3VA!$A202,DATASHEET!$A$1:$A$231,0),MATCH(L3VA!AZ$2,DATASHEET!$A$1:$GG$1,0)),"")</f>
        <v>0</v>
      </c>
      <c r="AZ202" s="105" t="str">
        <f>IF(VLOOKUP(L3VA!$A202,DATASHEET!$A$2:$EW$231,52,FALSE)="","",VLOOKUP(L3VA!$A202,DATASHEET!$A$2:$EW$231,52,FALSE))</f>
        <v/>
      </c>
      <c r="BA202" s="105" t="str">
        <f t="shared" si="146"/>
        <v/>
      </c>
      <c r="BB202" s="106" t="str">
        <f>IF(ISBLANK(DATASHEET!BJ190),"",DATASHEET!BJ190)</f>
        <v/>
      </c>
      <c r="BC202" s="107" t="str">
        <f>IF(ISBLANK(DATASHEET!BK190),"",DATASHEET!BK190)</f>
        <v/>
      </c>
      <c r="BD202" s="123" t="str">
        <f t="shared" si="147"/>
        <v/>
      </c>
      <c r="BE202" s="124">
        <f>IFERROR(INDEX(DATASHEET!$A$1:$GG$231,MATCH(L3VA!$A202,DATASHEET!$A$1:$A$231,0),MATCH(L3VA!BF$2,DATASHEET!$A$1:$GG$1,0)),"")</f>
        <v>0</v>
      </c>
      <c r="BF202" s="105" t="str">
        <f>IF(VLOOKUP(L3VA!$A202,DATASHEET!$A$2:$EW$231,57,FALSE)="","",VLOOKUP(L3VA!$A202,DATASHEET!$A$2:$EW$231,57,FALSE))</f>
        <v/>
      </c>
      <c r="BG202" s="105" t="str">
        <f t="shared" si="148"/>
        <v/>
      </c>
      <c r="BH202" s="106" t="str">
        <f>IF(ISBLANK(DATASHEET!BO190),"",DATASHEET!BO190)</f>
        <v/>
      </c>
      <c r="BI202" s="107" t="str">
        <f>IF(ISBLANK(DATASHEET!BP190),"",DATASHEET!BP190)</f>
        <v/>
      </c>
      <c r="BJ202" s="123" t="str">
        <f t="shared" si="149"/>
        <v/>
      </c>
      <c r="BK202" s="124">
        <f>IFERROR(INDEX(DATASHEET!$A$1:$GG$231,MATCH(L3VA!$A202,DATASHEET!$A$1:$A$231,0),MATCH(L3VA!BL$2,DATASHEET!$A$1:$GG$1,0)),"")</f>
        <v>0</v>
      </c>
      <c r="BL202" s="105" t="str">
        <f>IF(VLOOKUP(L3VA!$A202,DATASHEET!$A$2:$EW$231,62,FALSE)="","",VLOOKUP(L3VA!$A202,DATASHEET!$A$2:$EW$231,62,FALSE))</f>
        <v/>
      </c>
      <c r="BM202" s="105" t="str">
        <f t="shared" si="150"/>
        <v/>
      </c>
      <c r="BN202" s="106" t="str">
        <f>IF(ISBLANK(DATASHEET!BT190),"",DATASHEET!BT190)</f>
        <v/>
      </c>
      <c r="BO202" s="107" t="str">
        <f>IF(ISBLANK(DATASHEET!BU190),"",DATASHEET!BU190)</f>
        <v/>
      </c>
      <c r="BP202" s="123" t="str">
        <f t="shared" si="151"/>
        <v/>
      </c>
      <c r="BQ202" s="124">
        <f>IFERROR(INDEX(DATASHEET!$A$1:$GG$231,MATCH(L3VA!$A202,DATASHEET!$A$1:$A$231,0),MATCH(L3VA!BR$2,DATASHEET!$A$1:$GG$1,0)),"")</f>
        <v>0</v>
      </c>
      <c r="BR202" s="105" t="str">
        <f>IF(VLOOKUP(L3VA!$A202,DATASHEET!$A$2:$EW$231,67,FALSE)="","",VLOOKUP(L3VA!$A202,DATASHEET!$A$2:$EW$231,67,FALSE))</f>
        <v/>
      </c>
      <c r="BS202" s="105" t="str">
        <f t="shared" si="152"/>
        <v/>
      </c>
      <c r="BT202" s="106" t="str">
        <f>IF(ISBLANK(DATASHEET!BY190),"",DATASHEET!BY190)</f>
        <v/>
      </c>
      <c r="BU202" s="107" t="str">
        <f>IF(ISBLANK(DATASHEET!BZ190),"",DATASHEET!BZ190)</f>
        <v/>
      </c>
      <c r="BV202" s="123" t="str">
        <f t="shared" si="153"/>
        <v/>
      </c>
      <c r="BW202" s="124">
        <f>IFERROR(INDEX(DATASHEET!$A$1:$GG$231,MATCH(L3VA!$A202,DATASHEET!$A$1:$A$231,0),MATCH(L3VA!BX$2,DATASHEET!$A$1:$GG$1,0)),"")</f>
        <v>0</v>
      </c>
      <c r="BX202" s="105" t="str">
        <f>IF(VLOOKUP(L3VA!$A202,DATASHEET!$A$2:$EW$231,77,FALSE)="","",VLOOKUP(L3VA!$A202,DATASHEET!$A$2:$EW$231,77,FALSE))</f>
        <v/>
      </c>
      <c r="BY202" s="105" t="str">
        <f t="shared" si="154"/>
        <v/>
      </c>
      <c r="BZ202" s="106" t="str">
        <f>IF(ISBLANK(DATASHEET!CI190),"",DATASHEET!CI190)</f>
        <v/>
      </c>
      <c r="CA202" s="107" t="str">
        <f>IF(ISBLANK(DATASHEET!CJ190),"",DATASHEET!CJ190)</f>
        <v/>
      </c>
      <c r="CB202" s="123" t="str">
        <f t="shared" si="155"/>
        <v/>
      </c>
      <c r="CC202" s="124">
        <f>IFERROR(INDEX(DATASHEET!$A$1:$GG$231,MATCH(L3VA!$A202,DATASHEET!$A$1:$A$231,0),MATCH(L3VA!CD$2,DATASHEET!$A$1:$GG$1,0)),"")</f>
        <v>0</v>
      </c>
      <c r="CD202" s="105" t="str">
        <f>IF(VLOOKUP(L3VA!$A202,DATASHEET!$A$2:$EW$231,82,FALSE)="","",VLOOKUP(L3VA!$A202,DATASHEET!$A$2:$EW$231,82,FALSE))</f>
        <v>JWE</v>
      </c>
      <c r="CE202" s="105" t="str">
        <f t="shared" si="156"/>
        <v/>
      </c>
      <c r="CF202" s="106" t="str">
        <f>IF(ISBLANK(DATASHEET!CN190),"",DATASHEET!CN190)</f>
        <v/>
      </c>
      <c r="CG202" s="107" t="str">
        <f>IF(ISBLANK(DATASHEET!CO190),"",DATASHEET!CO190)</f>
        <v/>
      </c>
      <c r="CH202" s="123" t="str">
        <f t="shared" si="157"/>
        <v/>
      </c>
      <c r="CI202" s="124">
        <f>IFERROR(INDEX(DATASHEET!$A$1:$GG$231,MATCH(L3VA!$A202,DATASHEET!$A$1:$A$231,0),MATCH(L3VA!CJ$2,DATASHEET!$A$1:$GG$1,0)),"")</f>
        <v>0</v>
      </c>
      <c r="CJ202" s="105" t="str">
        <f>IF(VLOOKUP(L3VA!$A202,DATASHEET!$A$2:$EW$231,87,FALSE)="","",VLOOKUP(L3VA!$A202,DATASHEET!$A$2:$EW$231,87,FALSE))</f>
        <v/>
      </c>
      <c r="CK202" s="105" t="str">
        <f t="shared" si="131"/>
        <v/>
      </c>
      <c r="CL202" s="106" t="str">
        <f>IF(ISBLANK(DATASHEET!CS190),"",DATASHEET!CS190)</f>
        <v/>
      </c>
      <c r="CM202" s="107" t="str">
        <f>IF(ISBLANK(DATASHEET!CT190),"",DATASHEET!CT190)</f>
        <v/>
      </c>
      <c r="CN202" s="123" t="str">
        <f t="shared" si="158"/>
        <v/>
      </c>
      <c r="CO202" s="124">
        <f>IFERROR(INDEX(DATASHEET!$A$1:$GG$231,MATCH(L3VA!$A202,DATASHEET!$A$1:$A$231,0),MATCH(L3VA!CP$2,DATASHEET!$A$1:$GG$1,0)),"")</f>
        <v>0</v>
      </c>
      <c r="CP202" s="105" t="str">
        <f>IF(VLOOKUP(L3VA!$A202,DATASHEET!$A$2:$EW$231,92,FALSE)="","",VLOOKUP(L3VA!$A202,DATASHEET!$A$2:$EW$231,92,FALSE))</f>
        <v/>
      </c>
      <c r="CQ202" s="105" t="str">
        <f t="shared" si="159"/>
        <v/>
      </c>
      <c r="CR202" s="106" t="str">
        <f>IF(ISBLANK(DATASHEET!CX190),"",DATASHEET!CX190)</f>
        <v/>
      </c>
      <c r="CS202" s="107" t="str">
        <f>IF(ISBLANK(DATASHEET!CY190),"",DATASHEET!CY190)</f>
        <v/>
      </c>
      <c r="CT202" s="123" t="str">
        <f t="shared" si="160"/>
        <v/>
      </c>
      <c r="CU202" s="124">
        <f>IFERROR(INDEX(DATASHEET!$A$1:$GG$231,MATCH(L3VA!$A202,DATASHEET!$A$1:$A$231,0),MATCH(L3VA!CV$2,DATASHEET!$A$1:$GG$1,0)),"")</f>
        <v>0</v>
      </c>
      <c r="CV202" s="105" t="str">
        <f>IF(VLOOKUP(L3VA!$A202,DATASHEET!$A$2:$EW$231,107,FALSE)="","",VLOOKUP(L3VA!$A202,DATASHEET!$A$2:$EW$231,107,FALSE))</f>
        <v/>
      </c>
      <c r="CW202" s="105" t="str">
        <f t="shared" si="161"/>
        <v/>
      </c>
      <c r="CX202" s="106" t="str">
        <f>IF(ISBLANK(DATASHEET!DC190),"",DATASHEET!DC190)</f>
        <v/>
      </c>
      <c r="CY202" s="107" t="str">
        <f>IF(ISBLANK(DATASHEET!DD190),"",DATASHEET!DD190)</f>
        <v/>
      </c>
      <c r="CZ202" s="123" t="str">
        <f t="shared" si="162"/>
        <v/>
      </c>
      <c r="DA202" s="124">
        <f>IFERROR(INDEX(DATASHEET!$A$1:$GG$231,MATCH(L3VA!$A202,DATASHEET!$A$1:$A$231,0),MATCH(L3VA!DB$2,DATASHEET!$A$1:$GG$1,0)),"")</f>
        <v>0</v>
      </c>
      <c r="DB202" s="105" t="str">
        <f>IF(VLOOKUP(L3VA!$A202,DATASHEET!$A$2:$EW$231,97,FALSE)="","",VLOOKUP(L3VA!$A202,DATASHEET!$A$2:$EW$231,97,FALSE))</f>
        <v/>
      </c>
      <c r="DC202" s="105" t="str">
        <f t="shared" si="163"/>
        <v/>
      </c>
      <c r="DD202" s="106" t="str">
        <f>IF(ISBLANK(DATASHEET!DH190),"",DATASHEET!DH190)</f>
        <v/>
      </c>
      <c r="DE202" s="107" t="str">
        <f>IF(ISBLANK(DATASHEET!DI190),"",DATASHEET!DI190)</f>
        <v/>
      </c>
      <c r="DF202" s="123" t="str">
        <f t="shared" si="164"/>
        <v/>
      </c>
      <c r="DG202" s="124">
        <f>IFERROR(INDEX(DATASHEET!$A$1:$GG$231,MATCH(L3VA!$A202,DATASHEET!$A$1:$A$231,0),MATCH(L3VA!DH$2,DATASHEET!$A$1:$GG$1,0)),"")</f>
        <v>0</v>
      </c>
      <c r="DH202" s="105" t="str">
        <f>IF(VLOOKUP(L3VA!$A202,DATASHEET!$A$2:$EW$231,102,FALSE)="","",VLOOKUP(L3VA!$A202,DATASHEET!$A$2:$EW$231,102,FALSE))</f>
        <v/>
      </c>
      <c r="DI202" s="105" t="str">
        <f t="shared" si="165"/>
        <v/>
      </c>
      <c r="DJ202" s="106" t="str">
        <f>IF(ISBLANK(DATASHEET!DM190),"",DATASHEET!DM190)</f>
        <v/>
      </c>
      <c r="DK202" s="107" t="str">
        <f>IF(ISBLANK(DATASHEET!DN190),"",DATASHEET!DN190)</f>
        <v/>
      </c>
      <c r="DL202" s="123" t="str">
        <f t="shared" si="166"/>
        <v/>
      </c>
      <c r="DM202" s="124">
        <f>IFERROR(INDEX(DATASHEET!$A$1:$GG$231,MATCH(L3VA!$A202,DATASHEET!$A$1:$A$231,0),MATCH(L3VA!DN$2,DATASHEET!$A$1:$GG$1,0)),"")</f>
        <v>0</v>
      </c>
      <c r="DN202" s="105" t="str">
        <f>IF(VLOOKUP(L3VA!$A202,DATASHEET!$A$2:$FW$231,112,FALSE)="","",VLOOKUP(L3VA!$A202,DATASHEET!$A$2:$FW$231,112,FALSE))</f>
        <v/>
      </c>
      <c r="DO202" s="105" t="str">
        <f t="shared" si="132"/>
        <v/>
      </c>
      <c r="DP202" s="106" t="str">
        <f>IF(ISBLANK(DATASHEET!DR190),"",DATASHEET!DR190)</f>
        <v/>
      </c>
      <c r="DQ202" s="107" t="str">
        <f>IF(ISBLANK(DATASHEET!DS190),"",DATASHEET!DS190)</f>
        <v/>
      </c>
      <c r="DR202" s="123" t="str">
        <f t="shared" si="167"/>
        <v/>
      </c>
      <c r="DS202" s="124">
        <f>IFERROR(INDEX(DATASHEET!$A$1:$GG$231,MATCH(L3VA!$A202,DATASHEET!$A$1:$A$231,0),MATCH(L3VA!DT$2,DATASHEET!$A$1:$GG$1,0)),"")</f>
        <v>0</v>
      </c>
      <c r="DT202" s="105" t="str">
        <f>IF(VLOOKUP(L3VA!$A202,DATASHEET!$A$2:$EW$231,117,FALSE)="","",VLOOKUP(L3VA!$A202,DATASHEET!$A$2:$EW$231,117,FALSE))</f>
        <v/>
      </c>
      <c r="DU202" s="105" t="str">
        <f t="shared" si="168"/>
        <v/>
      </c>
      <c r="DV202" s="106" t="str">
        <f>IF(ISBLANK(DATASHEET!DW190),"",DATASHEET!DW190)</f>
        <v/>
      </c>
      <c r="DW202" s="107" t="str">
        <f>IF(ISBLANK(DATASHEET!DX190),"",DATASHEET!DX190)</f>
        <v/>
      </c>
      <c r="DX202" s="123" t="str">
        <f t="shared" si="169"/>
        <v/>
      </c>
      <c r="DY202" s="124" t="str">
        <f>IFERROR(INDEX(DATASHEET!$A$1:$GG$231,MATCH(L3VA!$A202,DATASHEET!$A$1:$A$231,0),MATCH(L3VA!DZ$2,DATASHEET!$A$1:$GG$1,0)),"")</f>
        <v/>
      </c>
      <c r="DZ202" s="105" t="str">
        <f>IF(VLOOKUP(L3VA!$A202,DATASHEET!$A$2:$EW$231,122,FALSE)="","",VLOOKUP(L3VA!$A202,DATASHEET!$A$2:$EW$231,122,FALSE))</f>
        <v/>
      </c>
      <c r="EA202" s="105" t="str">
        <f t="shared" si="170"/>
        <v/>
      </c>
      <c r="EB202" s="106" t="str">
        <f>IF(ISBLANK(DATASHEET!EB190),"",DATASHEET!EB190)</f>
        <v/>
      </c>
      <c r="EC202" s="107" t="str">
        <f>IF(ISBLANK(DATASHEET!EC190),"",DATASHEET!EC190)</f>
        <v/>
      </c>
      <c r="ED202" s="123" t="str">
        <f t="shared" si="171"/>
        <v/>
      </c>
      <c r="EE202" s="124">
        <f>IFERROR(INDEX(DATASHEET!$A$1:$GG$231,MATCH(L3VA!$A202,DATASHEET!$A$1:$A$231,0),MATCH(L3VA!EF$2,DATASHEET!$A$1:$GG$1,0)),"")</f>
        <v>0</v>
      </c>
      <c r="EF202" s="105" t="str">
        <f>IF(VLOOKUP(L3VA!$A202,DATASHEET!$A$2:$EW$231,127,FALSE)="","",VLOOKUP(L3VA!$A202,DATASHEET!$A$2:$EW$231,127,FALSE))</f>
        <v/>
      </c>
      <c r="EG202" s="105" t="str">
        <f t="shared" si="172"/>
        <v/>
      </c>
      <c r="EH202" s="106" t="str">
        <f>IF(ISBLANK(DATASHEET!EG190),"",DATASHEET!EG190)</f>
        <v/>
      </c>
      <c r="EI202" s="107" t="str">
        <f>IF(ISBLANK(DATASHEET!EH190),"",DATASHEET!EH190)</f>
        <v/>
      </c>
      <c r="EJ202" s="123" t="str">
        <f t="shared" si="173"/>
        <v/>
      </c>
      <c r="EK202" s="124">
        <f>IFERROR(INDEX(DATASHEET!$A$1:$GG$231,MATCH(L3VA!$A202,DATASHEET!$A$1:$A$231,0),MATCH(L3VA!EL$2,DATASHEET!$A$1:$GG$1,0)),"")</f>
        <v>0</v>
      </c>
      <c r="EL202" s="105" t="str">
        <f>IF(VLOOKUP(L3VA!$A202,DATASHEET!$A$2:$EW$231,132,FALSE)="","",VLOOKUP(L3VA!$A202,DATASHEET!$A$2:$EW$231,132,FALSE))</f>
        <v/>
      </c>
      <c r="EM202" s="105" t="str">
        <f t="shared" si="174"/>
        <v/>
      </c>
      <c r="EN202" s="106" t="str">
        <f>IF(ISBLANK(DATASHEET!EL190),"",DATASHEET!EL190)</f>
        <v/>
      </c>
      <c r="EO202" s="107" t="str">
        <f>IF(ISBLANK(DATASHEET!EM190),"",DATASHEET!EM190)</f>
        <v/>
      </c>
      <c r="EP202" s="123" t="str">
        <f t="shared" si="175"/>
        <v/>
      </c>
      <c r="EQ202" s="124">
        <f>IFERROR(INDEX(DATASHEET!$A$1:$GG$231,MATCH(L3VA!$A202,DATASHEET!$A$1:$A$231,0),MATCH(L3VA!ER$2,DATASHEET!$A$1:$GG$1,0)),"")</f>
        <v>0</v>
      </c>
      <c r="ER202" s="105" t="str">
        <f>IF(VLOOKUP(L3VA!$A202,DATASHEET!$A$2:$EW$231,137,FALSE)="","",VLOOKUP(L3VA!$A202,DATASHEET!$A$2:$EW$231,137,FALSE))</f>
        <v/>
      </c>
      <c r="ES202" s="105" t="str">
        <f t="shared" si="176"/>
        <v/>
      </c>
      <c r="ET202" s="106" t="str">
        <f>IF(ISBLANK(DATASHEET!EQ190),"",DATASHEET!EQ190)</f>
        <v>BG</v>
      </c>
      <c r="EU202" s="107" t="str">
        <f>IF(ISBLANK(DATASHEET!ER190),"",DATASHEET!ER190)</f>
        <v>12C-PY-9</v>
      </c>
      <c r="EV202" s="123" t="str">
        <f t="shared" si="177"/>
        <v/>
      </c>
      <c r="EW202" s="124">
        <f>IFERROR(INDEX(DATASHEET!$A$1:$GG$231,MATCH(L3VA!$A202,DATASHEET!$A$1:$A$231,0),MATCH(L3VA!EX$2,DATASHEET!$A$1:$GG$1,0)),"")</f>
        <v>0</v>
      </c>
      <c r="EX202" s="105" t="str">
        <f>IF(VLOOKUP(L3VA!$A202,DATASHEET!$A$2:$EW$231,142,FALSE)="","",VLOOKUP(L3VA!$A202,DATASHEET!$A$2:$EW$231,142,FALSE))</f>
        <v/>
      </c>
      <c r="EY202" s="105" t="str">
        <f t="shared" si="178"/>
        <v/>
      </c>
      <c r="EZ202" s="106" t="str">
        <f>IF(ISBLANK(DATASHEET!EV190),"",DATASHEET!EV190)</f>
        <v/>
      </c>
      <c r="FA202" s="107" t="str">
        <f>IF(ISBLANK(DATASHEET!EW190),"",DATASHEET!EW190)</f>
        <v/>
      </c>
      <c r="FB202" s="123" t="str">
        <f t="shared" si="179"/>
        <v/>
      </c>
      <c r="FC202" s="124">
        <f>IFERROR(INDEX(DATASHEET!$A$1:$GG$231,MATCH(L3VA!$A202,DATASHEET!$A$1:$A$231,0),MATCH(L3VA!FD$2,DATASHEET!$A$1:$GG$1,0)),"")</f>
        <v>0</v>
      </c>
      <c r="FD202" s="105" t="str">
        <f>IF(VLOOKUP(L3VA!$A202,DATASHEET!$A$2:$FW$231,147,FALSE)="","",VLOOKUP(L3VA!$A202,DATASHEET!$A$2:$FW$231,147,FALSE))</f>
        <v>BG</v>
      </c>
      <c r="FE202" s="105" t="str">
        <f t="shared" si="180"/>
        <v/>
      </c>
      <c r="FF202" s="106" t="str">
        <f>IF(ISBLANK(DATASHEET!FA190),"",DATASHEET!FA190)</f>
        <v/>
      </c>
      <c r="FG202" s="107" t="str">
        <f>IF(ISBLANK(DATASHEET!FB190),"",DATASHEET!FB190)</f>
        <v/>
      </c>
    </row>
    <row r="203" spans="1:163" x14ac:dyDescent="0.25">
      <c r="A203" s="354">
        <f>DATASHEET!A191</f>
        <v>160046</v>
      </c>
      <c r="B203" s="42" t="str">
        <f>DATASHEET!B191</f>
        <v>SHAW, Maria</v>
      </c>
      <c r="C203" s="109" t="str">
        <f>DATASHEET!C191</f>
        <v>12DHO</v>
      </c>
      <c r="D203" s="110" t="str">
        <f>DATASHEET!D191</f>
        <v>F</v>
      </c>
      <c r="E203" s="110" t="str">
        <f>IFERROR(VLOOKUP(A203,'[5]Y12 Students'!$E$3:$I$271,5,FALSE),"")</f>
        <v>EXTERNAL</v>
      </c>
      <c r="F203" s="110" t="str">
        <f>DATASHEET!E191</f>
        <v>N</v>
      </c>
      <c r="G203" s="110" t="str">
        <f>DATASHEET!F191</f>
        <v>White - British</v>
      </c>
      <c r="H203" s="110" t="str">
        <f>DATASHEET!G191</f>
        <v>N</v>
      </c>
      <c r="I203" s="110" t="str">
        <f>DATASHEET!H191</f>
        <v>N</v>
      </c>
      <c r="J203" s="111" t="str">
        <f>DATASHEET!J191</f>
        <v>6.25+ (B/A)</v>
      </c>
      <c r="K203" s="104" t="str">
        <f t="shared" si="129"/>
        <v/>
      </c>
      <c r="L203" s="104" t="str">
        <f t="shared" si="130"/>
        <v/>
      </c>
      <c r="M203" s="336" t="str">
        <f>IF(COUNT(L3VA!$N203,L3VA!$Z203,L3VA!$T203,L3VA!$AF203,L3VA!$AX203,L3VA!$AR203,L3VA!$BJ203,L3VA!$BD203,L3VA!$BP203,L3VA!#REF!,L3VA!$AL203,L3VA!$BV203,L3VA!$CH203,L3VA!$CZ203,L3VA!$CN203,L3VA!$DF203,L3VA!$CB203,L3VA!#REF!,L3VA!$DR203,L3VA!$DX203,L3VA!$ED203,L3VA!$EJ203,L3VA!$EP203,L3VA!$EV203,L3VA!$FB203,L3VA!$DL203)=0,"",AVERAGE(N203,Z203,T203,AF203,AL203,AX203,AR203,BJ203,BD203,BP203,BV203,CH203,CZ203,CN203,DF203,CB203,DR203,DX203,ED203,EJ203,EP203,EV203,FB203,DL203))</f>
        <v/>
      </c>
      <c r="N203" s="123" t="str">
        <f t="shared" si="133"/>
        <v/>
      </c>
      <c r="O203" s="124">
        <f>IFERROR(INDEX(DATASHEET!$A$1:$GG$231,MATCH(L3VA!$A203,DATASHEET!$A$1:$A$231,0),MATCH(L3VA!P$2,DATASHEET!$A$1:$GG$1,0)),"")</f>
        <v>0</v>
      </c>
      <c r="P203" s="105">
        <f>IF(VLOOKUP(L3VA!$A203,DATASHEET!$A$2:$EW$231,22,FALSE)="","",VLOOKUP(L3VA!$A203,DATASHEET!$A$2:$EW$231,22,FALSE))</f>
        <v>0</v>
      </c>
      <c r="Q203" s="105" t="str">
        <f t="shared" si="134"/>
        <v/>
      </c>
      <c r="R203" s="106" t="str">
        <f>IF(ISBLANK(DATASHEET!AF191),"",DATASHEET!AF191)</f>
        <v>PLE</v>
      </c>
      <c r="S203" s="107" t="str">
        <f>IF(ISBLANK(DATASHEET!AG191),"",DATASHEET!AG191)</f>
        <v>12C-AR-1</v>
      </c>
      <c r="T203" s="123" t="str">
        <f t="shared" si="135"/>
        <v/>
      </c>
      <c r="U203" s="124">
        <f>IFERROR(INDEX(DATASHEET!$A$1:$GG$231,MATCH(L3VA!$A203,DATASHEET!$A$1:$A$231,0),MATCH(L3VA!V$2,DATASHEET!$A$1:$GG$1,0)),"")</f>
        <v>0</v>
      </c>
      <c r="V203" s="105">
        <f>IF(VLOOKUP(L3VA!$A203,DATASHEET!$A$2:$EW$231,27,FALSE)="","",VLOOKUP(L3VA!$A203,DATASHEET!$A$2:$EW$231,27,FALSE))</f>
        <v>0</v>
      </c>
      <c r="W203" s="105" t="str">
        <f t="shared" si="136"/>
        <v/>
      </c>
      <c r="X203" s="106" t="str">
        <f>IF(ISBLANK(DATASHEET!AK191),"",DATASHEET!AK191)</f>
        <v/>
      </c>
      <c r="Y203" s="107" t="str">
        <f>IF(ISBLANK(DATASHEET!AL191),"",DATASHEET!AL191)</f>
        <v/>
      </c>
      <c r="Z203" s="123" t="str">
        <f t="shared" si="137"/>
        <v/>
      </c>
      <c r="AA203" s="124">
        <f>IFERROR(INDEX(DATASHEET!$A$1:$GG$231,MATCH(L3VA!$A203,DATASHEET!$A$1:$A$231,0),MATCH(L3VA!AB$2,DATASHEET!$A$1:$GG$1,0)),"")</f>
        <v>0</v>
      </c>
      <c r="AB203" s="105" t="str">
        <f>IF(VLOOKUP(L3VA!$A203,DATASHEET!$A$2:$EW$231,32,FALSE)="","",VLOOKUP(L3VA!$A203,DATASHEET!$A$2:$EW$231,32,FALSE))</f>
        <v>PLE</v>
      </c>
      <c r="AC203" s="105" t="str">
        <f t="shared" si="138"/>
        <v/>
      </c>
      <c r="AD203" s="106" t="str">
        <f>IF(ISBLANK(DATASHEET!AP191),"",DATASHEET!AP191)</f>
        <v/>
      </c>
      <c r="AE203" s="107" t="str">
        <f>IF(ISBLANK(DATASHEET!AQ191),"",DATASHEET!AQ191)</f>
        <v/>
      </c>
      <c r="AF203" s="123" t="str">
        <f t="shared" si="139"/>
        <v/>
      </c>
      <c r="AG203" s="124">
        <f>IFERROR(INDEX(DATASHEET!$A$1:$GG$231,MATCH(L3VA!$A203,DATASHEET!$A$1:$A$231,0),MATCH(L3VA!AH$2,DATASHEET!$A$1:$GG$1,0)),"")</f>
        <v>0</v>
      </c>
      <c r="AH203" s="105" t="str">
        <f>IF(VLOOKUP(L3VA!$A203,DATASHEET!$A$2:$EW$231,37,FALSE)="","",VLOOKUP(L3VA!$A203,DATASHEET!$A$2:$EW$231,37,FALSE))</f>
        <v/>
      </c>
      <c r="AI203" s="105" t="str">
        <f t="shared" si="140"/>
        <v/>
      </c>
      <c r="AJ203" s="106" t="str">
        <f>IF(ISBLANK(DATASHEET!AU191),"",DATASHEET!AU191)</f>
        <v/>
      </c>
      <c r="AK203" s="107" t="str">
        <f>IF(ISBLANK(DATASHEET!AV191),"",DATASHEET!AV191)</f>
        <v/>
      </c>
      <c r="AL203" s="123" t="str">
        <f t="shared" si="141"/>
        <v/>
      </c>
      <c r="AM203" s="124">
        <f>IFERROR(INDEX(DATASHEET!$A$1:$GG$231,MATCH(L3VA!$A203,DATASHEET!$A$1:$A$231,0),MATCH(L3VA!AN$2,DATASHEET!$A$1:$GG$1,0)),"")</f>
        <v>0</v>
      </c>
      <c r="AN203" s="105" t="str">
        <f>IF(VLOOKUP(L3VA!$A203,DATASHEET!$A$2:$EW$231,42,FALSE)="","",VLOOKUP(L3VA!$A203,DATASHEET!$A$2:$EW$231,42,FALSE))</f>
        <v/>
      </c>
      <c r="AO203" s="105" t="str">
        <f t="shared" si="142"/>
        <v/>
      </c>
      <c r="AP203" s="106" t="str">
        <f>IF(ISBLANK(DATASHEET!AZ191),"",DATASHEET!AZ191)</f>
        <v/>
      </c>
      <c r="AQ203" s="107" t="str">
        <f>IF(ISBLANK(DATASHEET!BA191),"",DATASHEET!BA191)</f>
        <v/>
      </c>
      <c r="AR203" s="123" t="str">
        <f t="shared" si="143"/>
        <v/>
      </c>
      <c r="AS203" s="124">
        <f>IFERROR(INDEX(DATASHEET!$A$1:$GG$231,MATCH(L3VA!$A203,DATASHEET!$A$1:$A$231,0),MATCH(L3VA!AT$2,DATASHEET!$A$1:$GG$1,0)),"")</f>
        <v>0</v>
      </c>
      <c r="AT203" s="105" t="str">
        <f>IF(VLOOKUP(L3VA!$A203,DATASHEET!$A$2:$EW$231,47,FALSE)="","",VLOOKUP(L3VA!$A203,DATASHEET!$A$2:$EW$231,47,FALSE))</f>
        <v/>
      </c>
      <c r="AU203" s="105" t="str">
        <f t="shared" si="144"/>
        <v/>
      </c>
      <c r="AV203" s="106" t="str">
        <f>IF(ISBLANK(DATASHEET!BE191),"",DATASHEET!BE191)</f>
        <v/>
      </c>
      <c r="AW203" s="107" t="str">
        <f>IF(ISBLANK(DATASHEET!BF191),"",DATASHEET!BF191)</f>
        <v/>
      </c>
      <c r="AX203" s="123" t="str">
        <f t="shared" si="145"/>
        <v/>
      </c>
      <c r="AY203" s="124">
        <f>IFERROR(INDEX(DATASHEET!$A$1:$GG$231,MATCH(L3VA!$A203,DATASHEET!$A$1:$A$231,0),MATCH(L3VA!AZ$2,DATASHEET!$A$1:$GG$1,0)),"")</f>
        <v>0</v>
      </c>
      <c r="AZ203" s="105" t="str">
        <f>IF(VLOOKUP(L3VA!$A203,DATASHEET!$A$2:$EW$231,52,FALSE)="","",VLOOKUP(L3VA!$A203,DATASHEET!$A$2:$EW$231,52,FALSE))</f>
        <v/>
      </c>
      <c r="BA203" s="105" t="str">
        <f t="shared" si="146"/>
        <v/>
      </c>
      <c r="BB203" s="106" t="str">
        <f>IF(ISBLANK(DATASHEET!BJ191),"",DATASHEET!BJ191)</f>
        <v/>
      </c>
      <c r="BC203" s="107" t="str">
        <f>IF(ISBLANK(DATASHEET!BK191),"",DATASHEET!BK191)</f>
        <v/>
      </c>
      <c r="BD203" s="123" t="str">
        <f t="shared" si="147"/>
        <v/>
      </c>
      <c r="BE203" s="124">
        <f>IFERROR(INDEX(DATASHEET!$A$1:$GG$231,MATCH(L3VA!$A203,DATASHEET!$A$1:$A$231,0),MATCH(L3VA!BF$2,DATASHEET!$A$1:$GG$1,0)),"")</f>
        <v>0</v>
      </c>
      <c r="BF203" s="105" t="str">
        <f>IF(VLOOKUP(L3VA!$A203,DATASHEET!$A$2:$EW$231,57,FALSE)="","",VLOOKUP(L3VA!$A203,DATASHEET!$A$2:$EW$231,57,FALSE))</f>
        <v/>
      </c>
      <c r="BG203" s="105" t="str">
        <f t="shared" si="148"/>
        <v/>
      </c>
      <c r="BH203" s="106" t="str">
        <f>IF(ISBLANK(DATASHEET!BO191),"",DATASHEET!BO191)</f>
        <v/>
      </c>
      <c r="BI203" s="107" t="str">
        <f>IF(ISBLANK(DATASHEET!BP191),"",DATASHEET!BP191)</f>
        <v/>
      </c>
      <c r="BJ203" s="123" t="str">
        <f t="shared" si="149"/>
        <v/>
      </c>
      <c r="BK203" s="124">
        <f>IFERROR(INDEX(DATASHEET!$A$1:$GG$231,MATCH(L3VA!$A203,DATASHEET!$A$1:$A$231,0),MATCH(L3VA!BL$2,DATASHEET!$A$1:$GG$1,0)),"")</f>
        <v>0</v>
      </c>
      <c r="BL203" s="105" t="str">
        <f>IF(VLOOKUP(L3VA!$A203,DATASHEET!$A$2:$EW$231,62,FALSE)="","",VLOOKUP(L3VA!$A203,DATASHEET!$A$2:$EW$231,62,FALSE))</f>
        <v/>
      </c>
      <c r="BM203" s="105" t="str">
        <f t="shared" si="150"/>
        <v/>
      </c>
      <c r="BN203" s="106" t="str">
        <f>IF(ISBLANK(DATASHEET!BT191),"",DATASHEET!BT191)</f>
        <v/>
      </c>
      <c r="BO203" s="107" t="str">
        <f>IF(ISBLANK(DATASHEET!BU191),"",DATASHEET!BU191)</f>
        <v/>
      </c>
      <c r="BP203" s="123" t="str">
        <f t="shared" si="151"/>
        <v/>
      </c>
      <c r="BQ203" s="124">
        <f>IFERROR(INDEX(DATASHEET!$A$1:$GG$231,MATCH(L3VA!$A203,DATASHEET!$A$1:$A$231,0),MATCH(L3VA!BR$2,DATASHEET!$A$1:$GG$1,0)),"")</f>
        <v>0</v>
      </c>
      <c r="BR203" s="105" t="str">
        <f>IF(VLOOKUP(L3VA!$A203,DATASHEET!$A$2:$EW$231,67,FALSE)="","",VLOOKUP(L3VA!$A203,DATASHEET!$A$2:$EW$231,67,FALSE))</f>
        <v/>
      </c>
      <c r="BS203" s="105" t="str">
        <f t="shared" si="152"/>
        <v/>
      </c>
      <c r="BT203" s="106" t="str">
        <f>IF(ISBLANK(DATASHEET!BY191),"",DATASHEET!BY191)</f>
        <v>CSN</v>
      </c>
      <c r="BU203" s="107" t="str">
        <f>IF(ISBLANK(DATASHEET!BZ191),"",DATASHEET!BZ191)</f>
        <v>12D-ENL-5</v>
      </c>
      <c r="BV203" s="123" t="str">
        <f t="shared" si="153"/>
        <v/>
      </c>
      <c r="BW203" s="124">
        <f>IFERROR(INDEX(DATASHEET!$A$1:$GG$231,MATCH(L3VA!$A203,DATASHEET!$A$1:$A$231,0),MATCH(L3VA!BX$2,DATASHEET!$A$1:$GG$1,0)),"")</f>
        <v>0</v>
      </c>
      <c r="BX203" s="105" t="str">
        <f>IF(VLOOKUP(L3VA!$A203,DATASHEET!$A$2:$EW$231,77,FALSE)="","",VLOOKUP(L3VA!$A203,DATASHEET!$A$2:$EW$231,77,FALSE))</f>
        <v>CSN</v>
      </c>
      <c r="BY203" s="105" t="str">
        <f t="shared" si="154"/>
        <v/>
      </c>
      <c r="BZ203" s="106" t="str">
        <f>IF(ISBLANK(DATASHEET!CI191),"",DATASHEET!CI191)</f>
        <v/>
      </c>
      <c r="CA203" s="107" t="str">
        <f>IF(ISBLANK(DATASHEET!CJ191),"",DATASHEET!CJ191)</f>
        <v/>
      </c>
      <c r="CB203" s="123" t="str">
        <f t="shared" si="155"/>
        <v/>
      </c>
      <c r="CC203" s="124">
        <f>IFERROR(INDEX(DATASHEET!$A$1:$GG$231,MATCH(L3VA!$A203,DATASHEET!$A$1:$A$231,0),MATCH(L3VA!CD$2,DATASHEET!$A$1:$GG$1,0)),"")</f>
        <v>0</v>
      </c>
      <c r="CD203" s="105" t="str">
        <f>IF(VLOOKUP(L3VA!$A203,DATASHEET!$A$2:$EW$231,82,FALSE)="","",VLOOKUP(L3VA!$A203,DATASHEET!$A$2:$EW$231,82,FALSE))</f>
        <v>DHO</v>
      </c>
      <c r="CE203" s="105" t="str">
        <f t="shared" si="156"/>
        <v/>
      </c>
      <c r="CF203" s="106" t="str">
        <f>IF(ISBLANK(DATASHEET!CN191),"",DATASHEET!CN191)</f>
        <v/>
      </c>
      <c r="CG203" s="107" t="str">
        <f>IF(ISBLANK(DATASHEET!CO191),"",DATASHEET!CO191)</f>
        <v/>
      </c>
      <c r="CH203" s="123" t="str">
        <f t="shared" si="157"/>
        <v/>
      </c>
      <c r="CI203" s="124">
        <f>IFERROR(INDEX(DATASHEET!$A$1:$GG$231,MATCH(L3VA!$A203,DATASHEET!$A$1:$A$231,0),MATCH(L3VA!CJ$2,DATASHEET!$A$1:$GG$1,0)),"")</f>
        <v>0</v>
      </c>
      <c r="CJ203" s="105" t="str">
        <f>IF(VLOOKUP(L3VA!$A203,DATASHEET!$A$2:$EW$231,87,FALSE)="","",VLOOKUP(L3VA!$A203,DATASHEET!$A$2:$EW$231,87,FALSE))</f>
        <v/>
      </c>
      <c r="CK203" s="105" t="str">
        <f t="shared" si="131"/>
        <v/>
      </c>
      <c r="CL203" s="106" t="str">
        <f>IF(ISBLANK(DATASHEET!CS191),"",DATASHEET!CS191)</f>
        <v/>
      </c>
      <c r="CM203" s="107" t="str">
        <f>IF(ISBLANK(DATASHEET!CT191),"",DATASHEET!CT191)</f>
        <v/>
      </c>
      <c r="CN203" s="123" t="str">
        <f t="shared" si="158"/>
        <v/>
      </c>
      <c r="CO203" s="124">
        <f>IFERROR(INDEX(DATASHEET!$A$1:$GG$231,MATCH(L3VA!$A203,DATASHEET!$A$1:$A$231,0),MATCH(L3VA!CP$2,DATASHEET!$A$1:$GG$1,0)),"")</f>
        <v>0</v>
      </c>
      <c r="CP203" s="105" t="str">
        <f>IF(VLOOKUP(L3VA!$A203,DATASHEET!$A$2:$EW$231,92,FALSE)="","",VLOOKUP(L3VA!$A203,DATASHEET!$A$2:$EW$231,92,FALSE))</f>
        <v/>
      </c>
      <c r="CQ203" s="105" t="str">
        <f t="shared" si="159"/>
        <v/>
      </c>
      <c r="CR203" s="106" t="str">
        <f>IF(ISBLANK(DATASHEET!CX191),"",DATASHEET!CX191)</f>
        <v/>
      </c>
      <c r="CS203" s="107" t="str">
        <f>IF(ISBLANK(DATASHEET!CY191),"",DATASHEET!CY191)</f>
        <v/>
      </c>
      <c r="CT203" s="123" t="str">
        <f t="shared" si="160"/>
        <v/>
      </c>
      <c r="CU203" s="124">
        <f>IFERROR(INDEX(DATASHEET!$A$1:$GG$231,MATCH(L3VA!$A203,DATASHEET!$A$1:$A$231,0),MATCH(L3VA!CV$2,DATASHEET!$A$1:$GG$1,0)),"")</f>
        <v>0</v>
      </c>
      <c r="CV203" s="105" t="str">
        <f>IF(VLOOKUP(L3VA!$A203,DATASHEET!$A$2:$EW$231,107,FALSE)="","",VLOOKUP(L3VA!$A203,DATASHEET!$A$2:$EW$231,107,FALSE))</f>
        <v/>
      </c>
      <c r="CW203" s="105" t="str">
        <f t="shared" si="161"/>
        <v/>
      </c>
      <c r="CX203" s="106" t="str">
        <f>IF(ISBLANK(DATASHEET!DC191),"",DATASHEET!DC191)</f>
        <v/>
      </c>
      <c r="CY203" s="107" t="str">
        <f>IF(ISBLANK(DATASHEET!DD191),"",DATASHEET!DD191)</f>
        <v/>
      </c>
      <c r="CZ203" s="123" t="str">
        <f t="shared" si="162"/>
        <v/>
      </c>
      <c r="DA203" s="124">
        <f>IFERROR(INDEX(DATASHEET!$A$1:$GG$231,MATCH(L3VA!$A203,DATASHEET!$A$1:$A$231,0),MATCH(L3VA!DB$2,DATASHEET!$A$1:$GG$1,0)),"")</f>
        <v>0</v>
      </c>
      <c r="DB203" s="105" t="str">
        <f>IF(VLOOKUP(L3VA!$A203,DATASHEET!$A$2:$EW$231,97,FALSE)="","",VLOOKUP(L3VA!$A203,DATASHEET!$A$2:$EW$231,97,FALSE))</f>
        <v/>
      </c>
      <c r="DC203" s="105" t="str">
        <f t="shared" si="163"/>
        <v/>
      </c>
      <c r="DD203" s="106" t="str">
        <f>IF(ISBLANK(DATASHEET!DH191),"",DATASHEET!DH191)</f>
        <v/>
      </c>
      <c r="DE203" s="107" t="str">
        <f>IF(ISBLANK(DATASHEET!DI191),"",DATASHEET!DI191)</f>
        <v/>
      </c>
      <c r="DF203" s="123" t="str">
        <f t="shared" si="164"/>
        <v/>
      </c>
      <c r="DG203" s="124">
        <f>IFERROR(INDEX(DATASHEET!$A$1:$GG$231,MATCH(L3VA!$A203,DATASHEET!$A$1:$A$231,0),MATCH(L3VA!DH$2,DATASHEET!$A$1:$GG$1,0)),"")</f>
        <v>0</v>
      </c>
      <c r="DH203" s="105" t="str">
        <f>IF(VLOOKUP(L3VA!$A203,DATASHEET!$A$2:$EW$231,102,FALSE)="","",VLOOKUP(L3VA!$A203,DATASHEET!$A$2:$EW$231,102,FALSE))</f>
        <v/>
      </c>
      <c r="DI203" s="105" t="str">
        <f t="shared" si="165"/>
        <v/>
      </c>
      <c r="DJ203" s="106" t="str">
        <f>IF(ISBLANK(DATASHEET!DM191),"",DATASHEET!DM191)</f>
        <v/>
      </c>
      <c r="DK203" s="107" t="str">
        <f>IF(ISBLANK(DATASHEET!DN191),"",DATASHEET!DN191)</f>
        <v/>
      </c>
      <c r="DL203" s="123" t="str">
        <f t="shared" si="166"/>
        <v/>
      </c>
      <c r="DM203" s="124">
        <f>IFERROR(INDEX(DATASHEET!$A$1:$GG$231,MATCH(L3VA!$A203,DATASHEET!$A$1:$A$231,0),MATCH(L3VA!DN$2,DATASHEET!$A$1:$GG$1,0)),"")</f>
        <v>0</v>
      </c>
      <c r="DN203" s="105" t="str">
        <f>IF(VLOOKUP(L3VA!$A203,DATASHEET!$A$2:$FW$231,112,FALSE)="","",VLOOKUP(L3VA!$A203,DATASHEET!$A$2:$FW$231,112,FALSE))</f>
        <v/>
      </c>
      <c r="DO203" s="105" t="str">
        <f t="shared" si="132"/>
        <v/>
      </c>
      <c r="DP203" s="106" t="str">
        <f>IF(ISBLANK(DATASHEET!DR191),"",DATASHEET!DR191)</f>
        <v/>
      </c>
      <c r="DQ203" s="107" t="str">
        <f>IF(ISBLANK(DATASHEET!DS191),"",DATASHEET!DS191)</f>
        <v/>
      </c>
      <c r="DR203" s="123" t="str">
        <f t="shared" si="167"/>
        <v/>
      </c>
      <c r="DS203" s="124">
        <f>IFERROR(INDEX(DATASHEET!$A$1:$GG$231,MATCH(L3VA!$A203,DATASHEET!$A$1:$A$231,0),MATCH(L3VA!DT$2,DATASHEET!$A$1:$GG$1,0)),"")</f>
        <v>0</v>
      </c>
      <c r="DT203" s="105" t="str">
        <f>IF(VLOOKUP(L3VA!$A203,DATASHEET!$A$2:$EW$231,117,FALSE)="","",VLOOKUP(L3VA!$A203,DATASHEET!$A$2:$EW$231,117,FALSE))</f>
        <v/>
      </c>
      <c r="DU203" s="105" t="str">
        <f t="shared" si="168"/>
        <v/>
      </c>
      <c r="DV203" s="106" t="str">
        <f>IF(ISBLANK(DATASHEET!DW191),"",DATASHEET!DW191)</f>
        <v/>
      </c>
      <c r="DW203" s="107" t="str">
        <f>IF(ISBLANK(DATASHEET!DX191),"",DATASHEET!DX191)</f>
        <v/>
      </c>
      <c r="DX203" s="123" t="str">
        <f t="shared" si="169"/>
        <v/>
      </c>
      <c r="DY203" s="124" t="str">
        <f>IFERROR(INDEX(DATASHEET!$A$1:$GG$231,MATCH(L3VA!$A203,DATASHEET!$A$1:$A$231,0),MATCH(L3VA!DZ$2,DATASHEET!$A$1:$GG$1,0)),"")</f>
        <v/>
      </c>
      <c r="DZ203" s="105" t="str">
        <f>IF(VLOOKUP(L3VA!$A203,DATASHEET!$A$2:$EW$231,122,FALSE)="","",VLOOKUP(L3VA!$A203,DATASHEET!$A$2:$EW$231,122,FALSE))</f>
        <v/>
      </c>
      <c r="EA203" s="105" t="str">
        <f t="shared" si="170"/>
        <v/>
      </c>
      <c r="EB203" s="106" t="str">
        <f>IF(ISBLANK(DATASHEET!EB191),"",DATASHEET!EB191)</f>
        <v/>
      </c>
      <c r="EC203" s="107" t="str">
        <f>IF(ISBLANK(DATASHEET!EC191),"",DATASHEET!EC191)</f>
        <v/>
      </c>
      <c r="ED203" s="123" t="str">
        <f t="shared" si="171"/>
        <v/>
      </c>
      <c r="EE203" s="124">
        <f>IFERROR(INDEX(DATASHEET!$A$1:$GG$231,MATCH(L3VA!$A203,DATASHEET!$A$1:$A$231,0),MATCH(L3VA!EF$2,DATASHEET!$A$1:$GG$1,0)),"")</f>
        <v>0</v>
      </c>
      <c r="EF203" s="105" t="str">
        <f>IF(VLOOKUP(L3VA!$A203,DATASHEET!$A$2:$EW$231,127,FALSE)="","",VLOOKUP(L3VA!$A203,DATASHEET!$A$2:$EW$231,127,FALSE))</f>
        <v/>
      </c>
      <c r="EG203" s="105" t="str">
        <f t="shared" si="172"/>
        <v/>
      </c>
      <c r="EH203" s="106" t="str">
        <f>IF(ISBLANK(DATASHEET!EG191),"",DATASHEET!EG191)</f>
        <v/>
      </c>
      <c r="EI203" s="107" t="str">
        <f>IF(ISBLANK(DATASHEET!EH191),"",DATASHEET!EH191)</f>
        <v/>
      </c>
      <c r="EJ203" s="123" t="str">
        <f t="shared" si="173"/>
        <v/>
      </c>
      <c r="EK203" s="124">
        <f>IFERROR(INDEX(DATASHEET!$A$1:$GG$231,MATCH(L3VA!$A203,DATASHEET!$A$1:$A$231,0),MATCH(L3VA!EL$2,DATASHEET!$A$1:$GG$1,0)),"")</f>
        <v>0</v>
      </c>
      <c r="EL203" s="105" t="str">
        <f>IF(VLOOKUP(L3VA!$A203,DATASHEET!$A$2:$EW$231,132,FALSE)="","",VLOOKUP(L3VA!$A203,DATASHEET!$A$2:$EW$231,132,FALSE))</f>
        <v/>
      </c>
      <c r="EM203" s="105" t="str">
        <f t="shared" si="174"/>
        <v/>
      </c>
      <c r="EN203" s="106" t="str">
        <f>IF(ISBLANK(DATASHEET!EL191),"",DATASHEET!EL191)</f>
        <v/>
      </c>
      <c r="EO203" s="107" t="str">
        <f>IF(ISBLANK(DATASHEET!EM191),"",DATASHEET!EM191)</f>
        <v/>
      </c>
      <c r="EP203" s="123" t="str">
        <f t="shared" si="175"/>
        <v/>
      </c>
      <c r="EQ203" s="124">
        <f>IFERROR(INDEX(DATASHEET!$A$1:$GG$231,MATCH(L3VA!$A203,DATASHEET!$A$1:$A$231,0),MATCH(L3VA!ER$2,DATASHEET!$A$1:$GG$1,0)),"")</f>
        <v>0</v>
      </c>
      <c r="ER203" s="105" t="str">
        <f>IF(VLOOKUP(L3VA!$A203,DATASHEET!$A$2:$EW$231,137,FALSE)="","",VLOOKUP(L3VA!$A203,DATASHEET!$A$2:$EW$231,137,FALSE))</f>
        <v/>
      </c>
      <c r="ES203" s="105" t="str">
        <f t="shared" si="176"/>
        <v/>
      </c>
      <c r="ET203" s="106" t="str">
        <f>IF(ISBLANK(DATASHEET!EQ191),"",DATASHEET!EQ191)</f>
        <v>AWIL</v>
      </c>
      <c r="EU203" s="107" t="str">
        <f>IF(ISBLANK(DATASHEET!ER191),"",DATASHEET!ER191)</f>
        <v>12E-PY-7</v>
      </c>
      <c r="EV203" s="123" t="str">
        <f t="shared" si="177"/>
        <v/>
      </c>
      <c r="EW203" s="124">
        <f>IFERROR(INDEX(DATASHEET!$A$1:$GG$231,MATCH(L3VA!$A203,DATASHEET!$A$1:$A$231,0),MATCH(L3VA!EX$2,DATASHEET!$A$1:$GG$1,0)),"")</f>
        <v>0</v>
      </c>
      <c r="EX203" s="105" t="str">
        <f>IF(VLOOKUP(L3VA!$A203,DATASHEET!$A$2:$EW$231,142,FALSE)="","",VLOOKUP(L3VA!$A203,DATASHEET!$A$2:$EW$231,142,FALSE))</f>
        <v/>
      </c>
      <c r="EY203" s="105" t="str">
        <f t="shared" si="178"/>
        <v/>
      </c>
      <c r="EZ203" s="106" t="str">
        <f>IF(ISBLANK(DATASHEET!EV191),"",DATASHEET!EV191)</f>
        <v/>
      </c>
      <c r="FA203" s="107" t="str">
        <f>IF(ISBLANK(DATASHEET!EW191),"",DATASHEET!EW191)</f>
        <v/>
      </c>
      <c r="FB203" s="123" t="str">
        <f t="shared" si="179"/>
        <v/>
      </c>
      <c r="FC203" s="124">
        <f>IFERROR(INDEX(DATASHEET!$A$1:$GG$231,MATCH(L3VA!$A203,DATASHEET!$A$1:$A$231,0),MATCH(L3VA!FD$2,DATASHEET!$A$1:$GG$1,0)),"")</f>
        <v>0</v>
      </c>
      <c r="FD203" s="105" t="str">
        <f>IF(VLOOKUP(L3VA!$A203,DATASHEET!$A$2:$FW$231,147,FALSE)="","",VLOOKUP(L3VA!$A203,DATASHEET!$A$2:$FW$231,147,FALSE))</f>
        <v>AWIL</v>
      </c>
      <c r="FE203" s="105" t="str">
        <f t="shared" si="180"/>
        <v/>
      </c>
      <c r="FF203" s="106" t="str">
        <f>IF(ISBLANK(DATASHEET!FA191),"",DATASHEET!FA191)</f>
        <v/>
      </c>
      <c r="FG203" s="107" t="str">
        <f>IF(ISBLANK(DATASHEET!FB191),"",DATASHEET!FB191)</f>
        <v/>
      </c>
    </row>
    <row r="204" spans="1:163" x14ac:dyDescent="0.25">
      <c r="A204" s="354">
        <f>DATASHEET!A192</f>
        <v>160090</v>
      </c>
      <c r="B204" s="42" t="str">
        <f>DATASHEET!B192</f>
        <v>SHELLEY, Sophie</v>
      </c>
      <c r="C204" s="109" t="str">
        <f>DATASHEET!C192</f>
        <v>12KD</v>
      </c>
      <c r="D204" s="110" t="str">
        <f>DATASHEET!D192</f>
        <v>F</v>
      </c>
      <c r="E204" s="110" t="str">
        <f>IFERROR(VLOOKUP(A204,'[5]Y12 Students'!$E$3:$I$271,5,FALSE),"")</f>
        <v>EXTERNAL</v>
      </c>
      <c r="F204" s="110" t="str">
        <f>DATASHEET!E192</f>
        <v>N</v>
      </c>
      <c r="G204" s="110" t="str">
        <f>DATASHEET!F192</f>
        <v>White - British</v>
      </c>
      <c r="H204" s="110" t="str">
        <f>DATASHEET!G192</f>
        <v>N</v>
      </c>
      <c r="I204" s="110" t="str">
        <f>DATASHEET!H192</f>
        <v>N</v>
      </c>
      <c r="J204" s="111" t="str">
        <f>DATASHEET!J192</f>
        <v>6.25+ (B/A)</v>
      </c>
      <c r="K204" s="104" t="str">
        <f t="shared" si="129"/>
        <v/>
      </c>
      <c r="L204" s="104" t="str">
        <f t="shared" si="130"/>
        <v/>
      </c>
      <c r="M204" s="336" t="str">
        <f>IF(COUNT(L3VA!$N204,L3VA!$Z204,L3VA!$T204,L3VA!$AF204,L3VA!$AX204,L3VA!$AR204,L3VA!$BJ204,L3VA!$BD204,L3VA!$BP204,L3VA!#REF!,L3VA!$AL204,L3VA!$BV204,L3VA!$CH204,L3VA!$CZ204,L3VA!$CN204,L3VA!$DF204,L3VA!$CB204,L3VA!#REF!,L3VA!$DR204,L3VA!$DX204,L3VA!$ED204,L3VA!$EJ204,L3VA!$EP204,L3VA!$EV204,L3VA!$FB204,L3VA!$DL204)=0,"",AVERAGE(N204,Z204,T204,AF204,AL204,AX204,AR204,BJ204,BD204,BP204,BV204,CH204,CZ204,CN204,DF204,CB204,DR204,DX204,ED204,EJ204,EP204,EV204,FB204,DL204))</f>
        <v/>
      </c>
      <c r="N204" s="123" t="str">
        <f t="shared" si="133"/>
        <v/>
      </c>
      <c r="O204" s="124">
        <f>IFERROR(INDEX(DATASHEET!$A$1:$GG$231,MATCH(L3VA!$A204,DATASHEET!$A$1:$A$231,0),MATCH(L3VA!P$2,DATASHEET!$A$1:$GG$1,0)),"")</f>
        <v>0</v>
      </c>
      <c r="P204" s="105">
        <f>IF(VLOOKUP(L3VA!$A204,DATASHEET!$A$2:$EW$231,22,FALSE)="","",VLOOKUP(L3VA!$A204,DATASHEET!$A$2:$EW$231,22,FALSE))</f>
        <v>0</v>
      </c>
      <c r="Q204" s="105" t="str">
        <f t="shared" si="134"/>
        <v/>
      </c>
      <c r="R204" s="106" t="str">
        <f>IF(ISBLANK(DATASHEET!AF192),"",DATASHEET!AF192)</f>
        <v/>
      </c>
      <c r="S204" s="107" t="str">
        <f>IF(ISBLANK(DATASHEET!AG192),"",DATASHEET!AG192)</f>
        <v/>
      </c>
      <c r="T204" s="123" t="str">
        <f t="shared" si="135"/>
        <v/>
      </c>
      <c r="U204" s="124">
        <f>IFERROR(INDEX(DATASHEET!$A$1:$GG$231,MATCH(L3VA!$A204,DATASHEET!$A$1:$A$231,0),MATCH(L3VA!V$2,DATASHEET!$A$1:$GG$1,0)),"")</f>
        <v>0</v>
      </c>
      <c r="V204" s="105">
        <f>IF(VLOOKUP(L3VA!$A204,DATASHEET!$A$2:$EW$231,27,FALSE)="","",VLOOKUP(L3VA!$A204,DATASHEET!$A$2:$EW$231,27,FALSE))</f>
        <v>0</v>
      </c>
      <c r="W204" s="105" t="str">
        <f t="shared" si="136"/>
        <v/>
      </c>
      <c r="X204" s="106" t="str">
        <f>IF(ISBLANK(DATASHEET!AK192),"",DATASHEET!AK192)</f>
        <v>MM</v>
      </c>
      <c r="Y204" s="107" t="str">
        <f>IF(ISBLANK(DATASHEET!AL192),"",DATASHEET!AL192)</f>
        <v>12C-BI-10</v>
      </c>
      <c r="Z204" s="123" t="str">
        <f t="shared" si="137"/>
        <v/>
      </c>
      <c r="AA204" s="124">
        <f>IFERROR(INDEX(DATASHEET!$A$1:$GG$231,MATCH(L3VA!$A204,DATASHEET!$A$1:$A$231,0),MATCH(L3VA!AB$2,DATASHEET!$A$1:$GG$1,0)),"")</f>
        <v>0</v>
      </c>
      <c r="AB204" s="105" t="str">
        <f>IF(VLOOKUP(L3VA!$A204,DATASHEET!$A$2:$EW$231,32,FALSE)="","",VLOOKUP(L3VA!$A204,DATASHEET!$A$2:$EW$231,32,FALSE))</f>
        <v/>
      </c>
      <c r="AC204" s="105" t="str">
        <f t="shared" si="138"/>
        <v/>
      </c>
      <c r="AD204" s="106" t="str">
        <f>IF(ISBLANK(DATASHEET!AP192),"",DATASHEET!AP192)</f>
        <v/>
      </c>
      <c r="AE204" s="107" t="str">
        <f>IF(ISBLANK(DATASHEET!AQ192),"",DATASHEET!AQ192)</f>
        <v/>
      </c>
      <c r="AF204" s="123" t="str">
        <f t="shared" si="139"/>
        <v/>
      </c>
      <c r="AG204" s="124">
        <f>IFERROR(INDEX(DATASHEET!$A$1:$GG$231,MATCH(L3VA!$A204,DATASHEET!$A$1:$A$231,0),MATCH(L3VA!AH$2,DATASHEET!$A$1:$GG$1,0)),"")</f>
        <v>0</v>
      </c>
      <c r="AH204" s="105" t="str">
        <f>IF(VLOOKUP(L3VA!$A204,DATASHEET!$A$2:$EW$231,37,FALSE)="","",VLOOKUP(L3VA!$A204,DATASHEET!$A$2:$EW$231,37,FALSE))</f>
        <v>MM</v>
      </c>
      <c r="AI204" s="105" t="str">
        <f t="shared" si="140"/>
        <v/>
      </c>
      <c r="AJ204" s="106" t="str">
        <f>IF(ISBLANK(DATASHEET!AU192),"",DATASHEET!AU192)</f>
        <v/>
      </c>
      <c r="AK204" s="107" t="str">
        <f>IF(ISBLANK(DATASHEET!AV192),"",DATASHEET!AV192)</f>
        <v/>
      </c>
      <c r="AL204" s="123" t="str">
        <f t="shared" si="141"/>
        <v/>
      </c>
      <c r="AM204" s="124">
        <f>IFERROR(INDEX(DATASHEET!$A$1:$GG$231,MATCH(L3VA!$A204,DATASHEET!$A$1:$A$231,0),MATCH(L3VA!AN$2,DATASHEET!$A$1:$GG$1,0)),"")</f>
        <v>0</v>
      </c>
      <c r="AN204" s="105" t="str">
        <f>IF(VLOOKUP(L3VA!$A204,DATASHEET!$A$2:$EW$231,42,FALSE)="","",VLOOKUP(L3VA!$A204,DATASHEET!$A$2:$EW$231,42,FALSE))</f>
        <v/>
      </c>
      <c r="AO204" s="105" t="str">
        <f t="shared" si="142"/>
        <v/>
      </c>
      <c r="AP204" s="106" t="str">
        <f>IF(ISBLANK(DATASHEET!AZ192),"",DATASHEET!AZ192)</f>
        <v/>
      </c>
      <c r="AQ204" s="107" t="str">
        <f>IF(ISBLANK(DATASHEET!BA192),"",DATASHEET!BA192)</f>
        <v/>
      </c>
      <c r="AR204" s="123" t="str">
        <f t="shared" si="143"/>
        <v/>
      </c>
      <c r="AS204" s="124">
        <f>IFERROR(INDEX(DATASHEET!$A$1:$GG$231,MATCH(L3VA!$A204,DATASHEET!$A$1:$A$231,0),MATCH(L3VA!AT$2,DATASHEET!$A$1:$GG$1,0)),"")</f>
        <v>0</v>
      </c>
      <c r="AT204" s="105" t="str">
        <f>IF(VLOOKUP(L3VA!$A204,DATASHEET!$A$2:$EW$231,47,FALSE)="","",VLOOKUP(L3VA!$A204,DATASHEET!$A$2:$EW$231,47,FALSE))</f>
        <v/>
      </c>
      <c r="AU204" s="105" t="str">
        <f t="shared" si="144"/>
        <v/>
      </c>
      <c r="AV204" s="106" t="str">
        <f>IF(ISBLANK(DATASHEET!BE192),"",DATASHEET!BE192)</f>
        <v/>
      </c>
      <c r="AW204" s="107" t="str">
        <f>IF(ISBLANK(DATASHEET!BF192),"",DATASHEET!BF192)</f>
        <v/>
      </c>
      <c r="AX204" s="123" t="str">
        <f t="shared" si="145"/>
        <v/>
      </c>
      <c r="AY204" s="124">
        <f>IFERROR(INDEX(DATASHEET!$A$1:$GG$231,MATCH(L3VA!$A204,DATASHEET!$A$1:$A$231,0),MATCH(L3VA!AZ$2,DATASHEET!$A$1:$GG$1,0)),"")</f>
        <v>0</v>
      </c>
      <c r="AZ204" s="105" t="str">
        <f>IF(VLOOKUP(L3VA!$A204,DATASHEET!$A$2:$EW$231,52,FALSE)="","",VLOOKUP(L3VA!$A204,DATASHEET!$A$2:$EW$231,52,FALSE))</f>
        <v/>
      </c>
      <c r="BA204" s="105" t="str">
        <f t="shared" si="146"/>
        <v/>
      </c>
      <c r="BB204" s="106" t="str">
        <f>IF(ISBLANK(DATASHEET!BJ192),"",DATASHEET!BJ192)</f>
        <v/>
      </c>
      <c r="BC204" s="107" t="str">
        <f>IF(ISBLANK(DATASHEET!BK192),"",DATASHEET!BK192)</f>
        <v/>
      </c>
      <c r="BD204" s="123" t="str">
        <f t="shared" si="147"/>
        <v/>
      </c>
      <c r="BE204" s="124">
        <f>IFERROR(INDEX(DATASHEET!$A$1:$GG$231,MATCH(L3VA!$A204,DATASHEET!$A$1:$A$231,0),MATCH(L3VA!BF$2,DATASHEET!$A$1:$GG$1,0)),"")</f>
        <v>0</v>
      </c>
      <c r="BF204" s="105" t="str">
        <f>IF(VLOOKUP(L3VA!$A204,DATASHEET!$A$2:$EW$231,57,FALSE)="","",VLOOKUP(L3VA!$A204,DATASHEET!$A$2:$EW$231,57,FALSE))</f>
        <v/>
      </c>
      <c r="BG204" s="105" t="str">
        <f t="shared" si="148"/>
        <v/>
      </c>
      <c r="BH204" s="106" t="str">
        <f>IF(ISBLANK(DATASHEET!BO192),"",DATASHEET!BO192)</f>
        <v/>
      </c>
      <c r="BI204" s="107" t="str">
        <f>IF(ISBLANK(DATASHEET!BP192),"",DATASHEET!BP192)</f>
        <v/>
      </c>
      <c r="BJ204" s="123" t="str">
        <f t="shared" si="149"/>
        <v/>
      </c>
      <c r="BK204" s="124">
        <f>IFERROR(INDEX(DATASHEET!$A$1:$GG$231,MATCH(L3VA!$A204,DATASHEET!$A$1:$A$231,0),MATCH(L3VA!BL$2,DATASHEET!$A$1:$GG$1,0)),"")</f>
        <v>0</v>
      </c>
      <c r="BL204" s="105" t="str">
        <f>IF(VLOOKUP(L3VA!$A204,DATASHEET!$A$2:$EW$231,62,FALSE)="","",VLOOKUP(L3VA!$A204,DATASHEET!$A$2:$EW$231,62,FALSE))</f>
        <v/>
      </c>
      <c r="BM204" s="105" t="str">
        <f t="shared" si="150"/>
        <v/>
      </c>
      <c r="BN204" s="106" t="str">
        <f>IF(ISBLANK(DATASHEET!BT192),"",DATASHEET!BT192)</f>
        <v/>
      </c>
      <c r="BO204" s="107" t="str">
        <f>IF(ISBLANK(DATASHEET!BU192),"",DATASHEET!BU192)</f>
        <v/>
      </c>
      <c r="BP204" s="123" t="str">
        <f t="shared" si="151"/>
        <v/>
      </c>
      <c r="BQ204" s="124">
        <f>IFERROR(INDEX(DATASHEET!$A$1:$GG$231,MATCH(L3VA!$A204,DATASHEET!$A$1:$A$231,0),MATCH(L3VA!BR$2,DATASHEET!$A$1:$GG$1,0)),"")</f>
        <v>0</v>
      </c>
      <c r="BR204" s="105" t="str">
        <f>IF(VLOOKUP(L3VA!$A204,DATASHEET!$A$2:$EW$231,67,FALSE)="","",VLOOKUP(L3VA!$A204,DATASHEET!$A$2:$EW$231,67,FALSE))</f>
        <v/>
      </c>
      <c r="BS204" s="105" t="str">
        <f t="shared" si="152"/>
        <v/>
      </c>
      <c r="BT204" s="106" t="str">
        <f>IF(ISBLANK(DATASHEET!BY192),"",DATASHEET!BY192)</f>
        <v/>
      </c>
      <c r="BU204" s="107" t="str">
        <f>IF(ISBLANK(DATASHEET!BZ192),"",DATASHEET!BZ192)</f>
        <v/>
      </c>
      <c r="BV204" s="123" t="str">
        <f t="shared" si="153"/>
        <v/>
      </c>
      <c r="BW204" s="124">
        <f>IFERROR(INDEX(DATASHEET!$A$1:$GG$231,MATCH(L3VA!$A204,DATASHEET!$A$1:$A$231,0),MATCH(L3VA!BX$2,DATASHEET!$A$1:$GG$1,0)),"")</f>
        <v>0</v>
      </c>
      <c r="BX204" s="105" t="str">
        <f>IF(VLOOKUP(L3VA!$A204,DATASHEET!$A$2:$EW$231,77,FALSE)="","",VLOOKUP(L3VA!$A204,DATASHEET!$A$2:$EW$231,77,FALSE))</f>
        <v/>
      </c>
      <c r="BY204" s="105" t="str">
        <f t="shared" si="154"/>
        <v/>
      </c>
      <c r="BZ204" s="106" t="str">
        <f>IF(ISBLANK(DATASHEET!CI192),"",DATASHEET!CI192)</f>
        <v/>
      </c>
      <c r="CA204" s="107" t="str">
        <f>IF(ISBLANK(DATASHEET!CJ192),"",DATASHEET!CJ192)</f>
        <v/>
      </c>
      <c r="CB204" s="123" t="str">
        <f t="shared" si="155"/>
        <v/>
      </c>
      <c r="CC204" s="124">
        <f>IFERROR(INDEX(DATASHEET!$A$1:$GG$231,MATCH(L3VA!$A204,DATASHEET!$A$1:$A$231,0),MATCH(L3VA!CD$2,DATASHEET!$A$1:$GG$1,0)),"")</f>
        <v>0</v>
      </c>
      <c r="CD204" s="105" t="str">
        <f>IF(VLOOKUP(L3VA!$A204,DATASHEET!$A$2:$EW$231,82,FALSE)="","",VLOOKUP(L3VA!$A204,DATASHEET!$A$2:$EW$231,82,FALSE))</f>
        <v>JNE</v>
      </c>
      <c r="CE204" s="105" t="str">
        <f t="shared" si="156"/>
        <v/>
      </c>
      <c r="CF204" s="106" t="str">
        <f>IF(ISBLANK(DATASHEET!CN192),"",DATASHEET!CN192)</f>
        <v/>
      </c>
      <c r="CG204" s="107" t="str">
        <f>IF(ISBLANK(DATASHEET!CO192),"",DATASHEET!CO192)</f>
        <v/>
      </c>
      <c r="CH204" s="123" t="str">
        <f t="shared" si="157"/>
        <v/>
      </c>
      <c r="CI204" s="124">
        <f>IFERROR(INDEX(DATASHEET!$A$1:$GG$231,MATCH(L3VA!$A204,DATASHEET!$A$1:$A$231,0),MATCH(L3VA!CJ$2,DATASHEET!$A$1:$GG$1,0)),"")</f>
        <v>0</v>
      </c>
      <c r="CJ204" s="105" t="str">
        <f>IF(VLOOKUP(L3VA!$A204,DATASHEET!$A$2:$EW$231,87,FALSE)="","",VLOOKUP(L3VA!$A204,DATASHEET!$A$2:$EW$231,87,FALSE))</f>
        <v/>
      </c>
      <c r="CK204" s="105" t="str">
        <f t="shared" si="131"/>
        <v/>
      </c>
      <c r="CL204" s="106" t="str">
        <f>IF(ISBLANK(DATASHEET!CS192),"",DATASHEET!CS192)</f>
        <v/>
      </c>
      <c r="CM204" s="107" t="str">
        <f>IF(ISBLANK(DATASHEET!CT192),"",DATASHEET!CT192)</f>
        <v/>
      </c>
      <c r="CN204" s="123" t="str">
        <f t="shared" si="158"/>
        <v/>
      </c>
      <c r="CO204" s="124">
        <f>IFERROR(INDEX(DATASHEET!$A$1:$GG$231,MATCH(L3VA!$A204,DATASHEET!$A$1:$A$231,0),MATCH(L3VA!CP$2,DATASHEET!$A$1:$GG$1,0)),"")</f>
        <v>0</v>
      </c>
      <c r="CP204" s="105" t="str">
        <f>IF(VLOOKUP(L3VA!$A204,DATASHEET!$A$2:$EW$231,92,FALSE)="","",VLOOKUP(L3VA!$A204,DATASHEET!$A$2:$EW$231,92,FALSE))</f>
        <v/>
      </c>
      <c r="CQ204" s="105" t="str">
        <f t="shared" si="159"/>
        <v/>
      </c>
      <c r="CR204" s="106" t="str">
        <f>IF(ISBLANK(DATASHEET!CX192),"",DATASHEET!CX192)</f>
        <v/>
      </c>
      <c r="CS204" s="107" t="str">
        <f>IF(ISBLANK(DATASHEET!CY192),"",DATASHEET!CY192)</f>
        <v/>
      </c>
      <c r="CT204" s="123" t="str">
        <f t="shared" si="160"/>
        <v/>
      </c>
      <c r="CU204" s="124">
        <f>IFERROR(INDEX(DATASHEET!$A$1:$GG$231,MATCH(L3VA!$A204,DATASHEET!$A$1:$A$231,0),MATCH(L3VA!CV$2,DATASHEET!$A$1:$GG$1,0)),"")</f>
        <v>0</v>
      </c>
      <c r="CV204" s="105" t="str">
        <f>IF(VLOOKUP(L3VA!$A204,DATASHEET!$A$2:$EW$231,107,FALSE)="","",VLOOKUP(L3VA!$A204,DATASHEET!$A$2:$EW$231,107,FALSE))</f>
        <v/>
      </c>
      <c r="CW204" s="105" t="str">
        <f t="shared" si="161"/>
        <v/>
      </c>
      <c r="CX204" s="106" t="str">
        <f>IF(ISBLANK(DATASHEET!DC192),"",DATASHEET!DC192)</f>
        <v/>
      </c>
      <c r="CY204" s="107" t="str">
        <f>IF(ISBLANK(DATASHEET!DD192),"",DATASHEET!DD192)</f>
        <v/>
      </c>
      <c r="CZ204" s="123" t="str">
        <f t="shared" si="162"/>
        <v/>
      </c>
      <c r="DA204" s="124">
        <f>IFERROR(INDEX(DATASHEET!$A$1:$GG$231,MATCH(L3VA!$A204,DATASHEET!$A$1:$A$231,0),MATCH(L3VA!DB$2,DATASHEET!$A$1:$GG$1,0)),"")</f>
        <v>0</v>
      </c>
      <c r="DB204" s="105" t="str">
        <f>IF(VLOOKUP(L3VA!$A204,DATASHEET!$A$2:$EW$231,97,FALSE)="","",VLOOKUP(L3VA!$A204,DATASHEET!$A$2:$EW$231,97,FALSE))</f>
        <v/>
      </c>
      <c r="DC204" s="105" t="str">
        <f t="shared" si="163"/>
        <v/>
      </c>
      <c r="DD204" s="106" t="str">
        <f>IF(ISBLANK(DATASHEET!DH192),"",DATASHEET!DH192)</f>
        <v/>
      </c>
      <c r="DE204" s="107" t="str">
        <f>IF(ISBLANK(DATASHEET!DI192),"",DATASHEET!DI192)</f>
        <v/>
      </c>
      <c r="DF204" s="123" t="str">
        <f t="shared" si="164"/>
        <v/>
      </c>
      <c r="DG204" s="124">
        <f>IFERROR(INDEX(DATASHEET!$A$1:$GG$231,MATCH(L3VA!$A204,DATASHEET!$A$1:$A$231,0),MATCH(L3VA!DH$2,DATASHEET!$A$1:$GG$1,0)),"")</f>
        <v>0</v>
      </c>
      <c r="DH204" s="105" t="str">
        <f>IF(VLOOKUP(L3VA!$A204,DATASHEET!$A$2:$EW$231,102,FALSE)="","",VLOOKUP(L3VA!$A204,DATASHEET!$A$2:$EW$231,102,FALSE))</f>
        <v/>
      </c>
      <c r="DI204" s="105" t="str">
        <f t="shared" si="165"/>
        <v/>
      </c>
      <c r="DJ204" s="106" t="str">
        <f>IF(ISBLANK(DATASHEET!DM192),"",DATASHEET!DM192)</f>
        <v/>
      </c>
      <c r="DK204" s="107" t="str">
        <f>IF(ISBLANK(DATASHEET!DN192),"",DATASHEET!DN192)</f>
        <v/>
      </c>
      <c r="DL204" s="123" t="str">
        <f t="shared" si="166"/>
        <v/>
      </c>
      <c r="DM204" s="124">
        <f>IFERROR(INDEX(DATASHEET!$A$1:$GG$231,MATCH(L3VA!$A204,DATASHEET!$A$1:$A$231,0),MATCH(L3VA!DN$2,DATASHEET!$A$1:$GG$1,0)),"")</f>
        <v>0</v>
      </c>
      <c r="DN204" s="105" t="str">
        <f>IF(VLOOKUP(L3VA!$A204,DATASHEET!$A$2:$FW$231,112,FALSE)="","",VLOOKUP(L3VA!$A204,DATASHEET!$A$2:$FW$231,112,FALSE))</f>
        <v/>
      </c>
      <c r="DO204" s="105" t="str">
        <f t="shared" si="132"/>
        <v/>
      </c>
      <c r="DP204" s="106" t="str">
        <f>IF(ISBLANK(DATASHEET!DR192),"",DATASHEET!DR192)</f>
        <v/>
      </c>
      <c r="DQ204" s="107" t="str">
        <f>IF(ISBLANK(DATASHEET!DS192),"",DATASHEET!DS192)</f>
        <v/>
      </c>
      <c r="DR204" s="123" t="str">
        <f t="shared" si="167"/>
        <v/>
      </c>
      <c r="DS204" s="124">
        <f>IFERROR(INDEX(DATASHEET!$A$1:$GG$231,MATCH(L3VA!$A204,DATASHEET!$A$1:$A$231,0),MATCH(L3VA!DT$2,DATASHEET!$A$1:$GG$1,0)),"")</f>
        <v>0</v>
      </c>
      <c r="DT204" s="105" t="str">
        <f>IF(VLOOKUP(L3VA!$A204,DATASHEET!$A$2:$EW$231,117,FALSE)="","",VLOOKUP(L3VA!$A204,DATASHEET!$A$2:$EW$231,117,FALSE))</f>
        <v/>
      </c>
      <c r="DU204" s="105" t="str">
        <f t="shared" si="168"/>
        <v/>
      </c>
      <c r="DV204" s="106" t="str">
        <f>IF(ISBLANK(DATASHEET!DW192),"",DATASHEET!DW192)</f>
        <v/>
      </c>
      <c r="DW204" s="107" t="str">
        <f>IF(ISBLANK(DATASHEET!DX192),"",DATASHEET!DX192)</f>
        <v/>
      </c>
      <c r="DX204" s="123" t="str">
        <f t="shared" si="169"/>
        <v/>
      </c>
      <c r="DY204" s="124" t="str">
        <f>IFERROR(INDEX(DATASHEET!$A$1:$GG$231,MATCH(L3VA!$A204,DATASHEET!$A$1:$A$231,0),MATCH(L3VA!DZ$2,DATASHEET!$A$1:$GG$1,0)),"")</f>
        <v/>
      </c>
      <c r="DZ204" s="105" t="str">
        <f>IF(VLOOKUP(L3VA!$A204,DATASHEET!$A$2:$EW$231,122,FALSE)="","",VLOOKUP(L3VA!$A204,DATASHEET!$A$2:$EW$231,122,FALSE))</f>
        <v/>
      </c>
      <c r="EA204" s="105" t="str">
        <f t="shared" si="170"/>
        <v/>
      </c>
      <c r="EB204" s="106" t="str">
        <f>IF(ISBLANK(DATASHEET!EB192),"",DATASHEET!EB192)</f>
        <v/>
      </c>
      <c r="EC204" s="107" t="str">
        <f>IF(ISBLANK(DATASHEET!EC192),"",DATASHEET!EC192)</f>
        <v/>
      </c>
      <c r="ED204" s="123" t="str">
        <f t="shared" si="171"/>
        <v/>
      </c>
      <c r="EE204" s="124">
        <f>IFERROR(INDEX(DATASHEET!$A$1:$GG$231,MATCH(L3VA!$A204,DATASHEET!$A$1:$A$231,0),MATCH(L3VA!EF$2,DATASHEET!$A$1:$GG$1,0)),"")</f>
        <v>0</v>
      </c>
      <c r="EF204" s="105" t="str">
        <f>IF(VLOOKUP(L3VA!$A204,DATASHEET!$A$2:$EW$231,127,FALSE)="","",VLOOKUP(L3VA!$A204,DATASHEET!$A$2:$EW$231,127,FALSE))</f>
        <v/>
      </c>
      <c r="EG204" s="105" t="str">
        <f t="shared" si="172"/>
        <v/>
      </c>
      <c r="EH204" s="106" t="str">
        <f>IF(ISBLANK(DATASHEET!EG192),"",DATASHEET!EG192)</f>
        <v/>
      </c>
      <c r="EI204" s="107" t="str">
        <f>IF(ISBLANK(DATASHEET!EH192),"",DATASHEET!EH192)</f>
        <v/>
      </c>
      <c r="EJ204" s="123" t="str">
        <f t="shared" si="173"/>
        <v/>
      </c>
      <c r="EK204" s="124">
        <f>IFERROR(INDEX(DATASHEET!$A$1:$GG$231,MATCH(L3VA!$A204,DATASHEET!$A$1:$A$231,0),MATCH(L3VA!EL$2,DATASHEET!$A$1:$GG$1,0)),"")</f>
        <v>0</v>
      </c>
      <c r="EL204" s="105" t="str">
        <f>IF(VLOOKUP(L3VA!$A204,DATASHEET!$A$2:$EW$231,132,FALSE)="","",VLOOKUP(L3VA!$A204,DATASHEET!$A$2:$EW$231,132,FALSE))</f>
        <v/>
      </c>
      <c r="EM204" s="105" t="str">
        <f t="shared" si="174"/>
        <v/>
      </c>
      <c r="EN204" s="106" t="str">
        <f>IF(ISBLANK(DATASHEET!EL192),"",DATASHEET!EL192)</f>
        <v/>
      </c>
      <c r="EO204" s="107" t="str">
        <f>IF(ISBLANK(DATASHEET!EM192),"",DATASHEET!EM192)</f>
        <v/>
      </c>
      <c r="EP204" s="123" t="str">
        <f t="shared" si="175"/>
        <v/>
      </c>
      <c r="EQ204" s="124">
        <f>IFERROR(INDEX(DATASHEET!$A$1:$GG$231,MATCH(L3VA!$A204,DATASHEET!$A$1:$A$231,0),MATCH(L3VA!ER$2,DATASHEET!$A$1:$GG$1,0)),"")</f>
        <v>0</v>
      </c>
      <c r="ER204" s="105" t="str">
        <f>IF(VLOOKUP(L3VA!$A204,DATASHEET!$A$2:$EW$231,137,FALSE)="","",VLOOKUP(L3VA!$A204,DATASHEET!$A$2:$EW$231,137,FALSE))</f>
        <v/>
      </c>
      <c r="ES204" s="105" t="str">
        <f t="shared" si="176"/>
        <v/>
      </c>
      <c r="ET204" s="106" t="str">
        <f>IF(ISBLANK(DATASHEET!EQ192),"",DATASHEET!EQ192)</f>
        <v>AWIL</v>
      </c>
      <c r="EU204" s="107" t="str">
        <f>IF(ISBLANK(DATASHEET!ER192),"",DATASHEET!ER192)</f>
        <v>12E-PY-7</v>
      </c>
      <c r="EV204" s="123" t="str">
        <f t="shared" si="177"/>
        <v/>
      </c>
      <c r="EW204" s="124">
        <f>IFERROR(INDEX(DATASHEET!$A$1:$GG$231,MATCH(L3VA!$A204,DATASHEET!$A$1:$A$231,0),MATCH(L3VA!EX$2,DATASHEET!$A$1:$GG$1,0)),"")</f>
        <v>0</v>
      </c>
      <c r="EX204" s="105" t="str">
        <f>IF(VLOOKUP(L3VA!$A204,DATASHEET!$A$2:$EW$231,142,FALSE)="","",VLOOKUP(L3VA!$A204,DATASHEET!$A$2:$EW$231,142,FALSE))</f>
        <v/>
      </c>
      <c r="EY204" s="105" t="str">
        <f t="shared" si="178"/>
        <v/>
      </c>
      <c r="EZ204" s="106" t="str">
        <f>IF(ISBLANK(DATASHEET!EV192),"",DATASHEET!EV192)</f>
        <v>HSH</v>
      </c>
      <c r="FA204" s="107" t="str">
        <f>IF(ISBLANK(DATASHEET!EW192),"",DATASHEET!EW192)</f>
        <v>12B-SO-9</v>
      </c>
      <c r="FB204" s="123" t="str">
        <f t="shared" si="179"/>
        <v/>
      </c>
      <c r="FC204" s="124">
        <f>IFERROR(INDEX(DATASHEET!$A$1:$GG$231,MATCH(L3VA!$A204,DATASHEET!$A$1:$A$231,0),MATCH(L3VA!FD$2,DATASHEET!$A$1:$GG$1,0)),"")</f>
        <v>0</v>
      </c>
      <c r="FD204" s="105" t="str">
        <f>IF(VLOOKUP(L3VA!$A204,DATASHEET!$A$2:$FW$231,147,FALSE)="","",VLOOKUP(L3VA!$A204,DATASHEET!$A$2:$FW$231,147,FALSE))</f>
        <v>AWIL</v>
      </c>
      <c r="FE204" s="105" t="str">
        <f t="shared" si="180"/>
        <v/>
      </c>
      <c r="FF204" s="106" t="str">
        <f>IF(ISBLANK(DATASHEET!FA192),"",DATASHEET!FA192)</f>
        <v/>
      </c>
      <c r="FG204" s="107" t="str">
        <f>IF(ISBLANK(DATASHEET!FB192),"",DATASHEET!FB192)</f>
        <v/>
      </c>
    </row>
    <row r="205" spans="1:163" x14ac:dyDescent="0.25">
      <c r="A205" s="354">
        <f>DATASHEET!A193</f>
        <v>160362</v>
      </c>
      <c r="B205" s="42" t="str">
        <f>DATASHEET!B193</f>
        <v>SINGH, Grace</v>
      </c>
      <c r="C205" s="109" t="str">
        <f>DATASHEET!C193</f>
        <v>12KD</v>
      </c>
      <c r="D205" s="110" t="str">
        <f>DATASHEET!D193</f>
        <v>F</v>
      </c>
      <c r="E205" s="110" t="str">
        <f>IFERROR(VLOOKUP(A205,'[5]Y12 Students'!$E$3:$I$271,5,FALSE),"")</f>
        <v>EXTERNAL</v>
      </c>
      <c r="F205" s="110" t="str">
        <f>DATASHEET!E193</f>
        <v>N</v>
      </c>
      <c r="G205" s="110" t="str">
        <f>DATASHEET!F193</f>
        <v>White and Asian</v>
      </c>
      <c r="H205" s="110" t="str">
        <f>DATASHEET!G193</f>
        <v>N</v>
      </c>
      <c r="I205" s="110" t="str">
        <f>DATASHEET!H193</f>
        <v>N</v>
      </c>
      <c r="J205" s="111" t="str">
        <f>DATASHEET!J193</f>
        <v>4.75+ (C/B)</v>
      </c>
      <c r="K205" s="104" t="str">
        <f t="shared" si="129"/>
        <v/>
      </c>
      <c r="L205" s="104" t="str">
        <f t="shared" si="130"/>
        <v/>
      </c>
      <c r="M205" s="336" t="str">
        <f>IF(COUNT(L3VA!$N205,L3VA!$Z205,L3VA!$T205,L3VA!$AF205,L3VA!$AX205,L3VA!$AR205,L3VA!$BJ205,L3VA!$BD205,L3VA!$BP205,L3VA!#REF!,L3VA!$AL205,L3VA!$BV205,L3VA!$CH205,L3VA!$CZ205,L3VA!$CN205,L3VA!$DF205,L3VA!$CB205,L3VA!#REF!,L3VA!$DR205,L3VA!$DX205,L3VA!$ED205,L3VA!$EJ205,L3VA!$EP205,L3VA!$EV205,L3VA!$FB205,L3VA!$DL205)=0,"",AVERAGE(N205,Z205,T205,AF205,AL205,AX205,AR205,BJ205,BD205,BP205,BV205,CH205,CZ205,CN205,DF205,CB205,DR205,DX205,ED205,EJ205,EP205,EV205,FB205,DL205))</f>
        <v/>
      </c>
      <c r="N205" s="123" t="str">
        <f t="shared" si="133"/>
        <v/>
      </c>
      <c r="O205" s="124">
        <f>IFERROR(INDEX(DATASHEET!$A$1:$GG$231,MATCH(L3VA!$A205,DATASHEET!$A$1:$A$231,0),MATCH(L3VA!P$2,DATASHEET!$A$1:$GG$1,0)),"")</f>
        <v>0</v>
      </c>
      <c r="P205" s="105">
        <f>IF(VLOOKUP(L3VA!$A205,DATASHEET!$A$2:$EW$231,22,FALSE)="","",VLOOKUP(L3VA!$A205,DATASHEET!$A$2:$EW$231,22,FALSE))</f>
        <v>0</v>
      </c>
      <c r="Q205" s="105" t="str">
        <f t="shared" si="134"/>
        <v/>
      </c>
      <c r="R205" s="106" t="str">
        <f>IF(ISBLANK(DATASHEET!AF193),"",DATASHEET!AF193)</f>
        <v/>
      </c>
      <c r="S205" s="107" t="str">
        <f>IF(ISBLANK(DATASHEET!AG193),"",DATASHEET!AG193)</f>
        <v/>
      </c>
      <c r="T205" s="123" t="str">
        <f t="shared" si="135"/>
        <v/>
      </c>
      <c r="U205" s="124">
        <f>IFERROR(INDEX(DATASHEET!$A$1:$GG$231,MATCH(L3VA!$A205,DATASHEET!$A$1:$A$231,0),MATCH(L3VA!V$2,DATASHEET!$A$1:$GG$1,0)),"")</f>
        <v>0</v>
      </c>
      <c r="V205" s="105">
        <f>IF(VLOOKUP(L3VA!$A205,DATASHEET!$A$2:$EW$231,27,FALSE)="","",VLOOKUP(L3VA!$A205,DATASHEET!$A$2:$EW$231,27,FALSE))</f>
        <v>0</v>
      </c>
      <c r="W205" s="105" t="str">
        <f t="shared" si="136"/>
        <v/>
      </c>
      <c r="X205" s="106" t="str">
        <f>IF(ISBLANK(DATASHEET!AK193),"",DATASHEET!AK193)</f>
        <v/>
      </c>
      <c r="Y205" s="107" t="str">
        <f>IF(ISBLANK(DATASHEET!AL193),"",DATASHEET!AL193)</f>
        <v/>
      </c>
      <c r="Z205" s="123" t="str">
        <f t="shared" si="137"/>
        <v/>
      </c>
      <c r="AA205" s="124">
        <f>IFERROR(INDEX(DATASHEET!$A$1:$GG$231,MATCH(L3VA!$A205,DATASHEET!$A$1:$A$231,0),MATCH(L3VA!AB$2,DATASHEET!$A$1:$GG$1,0)),"")</f>
        <v>0</v>
      </c>
      <c r="AB205" s="105" t="str">
        <f>IF(VLOOKUP(L3VA!$A205,DATASHEET!$A$2:$EW$231,32,FALSE)="","",VLOOKUP(L3VA!$A205,DATASHEET!$A$2:$EW$231,32,FALSE))</f>
        <v/>
      </c>
      <c r="AC205" s="105" t="str">
        <f t="shared" si="138"/>
        <v/>
      </c>
      <c r="AD205" s="106" t="str">
        <f>IF(ISBLANK(DATASHEET!AP193),"",DATASHEET!AP193)</f>
        <v>ASM</v>
      </c>
      <c r="AE205" s="107" t="str">
        <f>IF(ISBLANK(DATASHEET!AQ193),"",DATASHEET!AQ193)</f>
        <v>12B-BE-2</v>
      </c>
      <c r="AF205" s="123" t="str">
        <f t="shared" si="139"/>
        <v/>
      </c>
      <c r="AG205" s="124">
        <f>IFERROR(INDEX(DATASHEET!$A$1:$GG$231,MATCH(L3VA!$A205,DATASHEET!$A$1:$A$231,0),MATCH(L3VA!AH$2,DATASHEET!$A$1:$GG$1,0)),"")</f>
        <v>0</v>
      </c>
      <c r="AH205" s="105" t="str">
        <f>IF(VLOOKUP(L3VA!$A205,DATASHEET!$A$2:$EW$231,37,FALSE)="","",VLOOKUP(L3VA!$A205,DATASHEET!$A$2:$EW$231,37,FALSE))</f>
        <v/>
      </c>
      <c r="AI205" s="105" t="str">
        <f t="shared" si="140"/>
        <v/>
      </c>
      <c r="AJ205" s="106" t="str">
        <f>IF(ISBLANK(DATASHEET!AU193),"",DATASHEET!AU193)</f>
        <v/>
      </c>
      <c r="AK205" s="107" t="str">
        <f>IF(ISBLANK(DATASHEET!AV193),"",DATASHEET!AV193)</f>
        <v/>
      </c>
      <c r="AL205" s="123" t="str">
        <f t="shared" si="141"/>
        <v/>
      </c>
      <c r="AM205" s="124">
        <f>IFERROR(INDEX(DATASHEET!$A$1:$GG$231,MATCH(L3VA!$A205,DATASHEET!$A$1:$A$231,0),MATCH(L3VA!AN$2,DATASHEET!$A$1:$GG$1,0)),"")</f>
        <v>0</v>
      </c>
      <c r="AN205" s="105" t="str">
        <f>IF(VLOOKUP(L3VA!$A205,DATASHEET!$A$2:$EW$231,42,FALSE)="","",VLOOKUP(L3VA!$A205,DATASHEET!$A$2:$EW$231,42,FALSE))</f>
        <v>ASM</v>
      </c>
      <c r="AO205" s="105" t="str">
        <f t="shared" si="142"/>
        <v/>
      </c>
      <c r="AP205" s="106" t="str">
        <f>IF(ISBLANK(DATASHEET!AZ193),"",DATASHEET!AZ193)</f>
        <v/>
      </c>
      <c r="AQ205" s="107" t="str">
        <f>IF(ISBLANK(DATASHEET!BA193),"",DATASHEET!BA193)</f>
        <v/>
      </c>
      <c r="AR205" s="123" t="str">
        <f t="shared" si="143"/>
        <v/>
      </c>
      <c r="AS205" s="124">
        <f>IFERROR(INDEX(DATASHEET!$A$1:$GG$231,MATCH(L3VA!$A205,DATASHEET!$A$1:$A$231,0),MATCH(L3VA!AT$2,DATASHEET!$A$1:$GG$1,0)),"")</f>
        <v>0</v>
      </c>
      <c r="AT205" s="105" t="str">
        <f>IF(VLOOKUP(L3VA!$A205,DATASHEET!$A$2:$EW$231,47,FALSE)="","",VLOOKUP(L3VA!$A205,DATASHEET!$A$2:$EW$231,47,FALSE))</f>
        <v/>
      </c>
      <c r="AU205" s="105" t="str">
        <f t="shared" si="144"/>
        <v/>
      </c>
      <c r="AV205" s="106" t="str">
        <f>IF(ISBLANK(DATASHEET!BE193),"",DATASHEET!BE193)</f>
        <v/>
      </c>
      <c r="AW205" s="107" t="str">
        <f>IF(ISBLANK(DATASHEET!BF193),"",DATASHEET!BF193)</f>
        <v/>
      </c>
      <c r="AX205" s="123" t="str">
        <f t="shared" si="145"/>
        <v/>
      </c>
      <c r="AY205" s="124">
        <f>IFERROR(INDEX(DATASHEET!$A$1:$GG$231,MATCH(L3VA!$A205,DATASHEET!$A$1:$A$231,0),MATCH(L3VA!AZ$2,DATASHEET!$A$1:$GG$1,0)),"")</f>
        <v>0</v>
      </c>
      <c r="AZ205" s="105" t="str">
        <f>IF(VLOOKUP(L3VA!$A205,DATASHEET!$A$2:$EW$231,52,FALSE)="","",VLOOKUP(L3VA!$A205,DATASHEET!$A$2:$EW$231,52,FALSE))</f>
        <v/>
      </c>
      <c r="BA205" s="105" t="str">
        <f t="shared" si="146"/>
        <v/>
      </c>
      <c r="BB205" s="106" t="str">
        <f>IF(ISBLANK(DATASHEET!BJ193),"",DATASHEET!BJ193)</f>
        <v/>
      </c>
      <c r="BC205" s="107" t="str">
        <f>IF(ISBLANK(DATASHEET!BK193),"",DATASHEET!BK193)</f>
        <v/>
      </c>
      <c r="BD205" s="123" t="str">
        <f t="shared" si="147"/>
        <v/>
      </c>
      <c r="BE205" s="124">
        <f>IFERROR(INDEX(DATASHEET!$A$1:$GG$231,MATCH(L3VA!$A205,DATASHEET!$A$1:$A$231,0),MATCH(L3VA!BF$2,DATASHEET!$A$1:$GG$1,0)),"")</f>
        <v>0</v>
      </c>
      <c r="BF205" s="105" t="str">
        <f>IF(VLOOKUP(L3VA!$A205,DATASHEET!$A$2:$EW$231,57,FALSE)="","",VLOOKUP(L3VA!$A205,DATASHEET!$A$2:$EW$231,57,FALSE))</f>
        <v/>
      </c>
      <c r="BG205" s="105" t="str">
        <f t="shared" si="148"/>
        <v/>
      </c>
      <c r="BH205" s="106" t="str">
        <f>IF(ISBLANK(DATASHEET!BO193),"",DATASHEET!BO193)</f>
        <v>DHO</v>
      </c>
      <c r="BI205" s="107" t="str">
        <f>IF(ISBLANK(DATASHEET!BP193),"",DATASHEET!BP193)</f>
        <v>12A-EC-4</v>
      </c>
      <c r="BJ205" s="123" t="str">
        <f t="shared" si="149"/>
        <v/>
      </c>
      <c r="BK205" s="124">
        <f>IFERROR(INDEX(DATASHEET!$A$1:$GG$231,MATCH(L3VA!$A205,DATASHEET!$A$1:$A$231,0),MATCH(L3VA!BL$2,DATASHEET!$A$1:$GG$1,0)),"")</f>
        <v>0</v>
      </c>
      <c r="BL205" s="105" t="str">
        <f>IF(VLOOKUP(L3VA!$A205,DATASHEET!$A$2:$EW$231,62,FALSE)="","",VLOOKUP(L3VA!$A205,DATASHEET!$A$2:$EW$231,62,FALSE))</f>
        <v/>
      </c>
      <c r="BM205" s="105" t="str">
        <f t="shared" si="150"/>
        <v/>
      </c>
      <c r="BN205" s="106" t="str">
        <f>IF(ISBLANK(DATASHEET!BT193),"",DATASHEET!BT193)</f>
        <v/>
      </c>
      <c r="BO205" s="107" t="str">
        <f>IF(ISBLANK(DATASHEET!BU193),"",DATASHEET!BU193)</f>
        <v/>
      </c>
      <c r="BP205" s="123" t="str">
        <f t="shared" si="151"/>
        <v/>
      </c>
      <c r="BQ205" s="124">
        <f>IFERROR(INDEX(DATASHEET!$A$1:$GG$231,MATCH(L3VA!$A205,DATASHEET!$A$1:$A$231,0),MATCH(L3VA!BR$2,DATASHEET!$A$1:$GG$1,0)),"")</f>
        <v>0</v>
      </c>
      <c r="BR205" s="105" t="str">
        <f>IF(VLOOKUP(L3VA!$A205,DATASHEET!$A$2:$EW$231,67,FALSE)="","",VLOOKUP(L3VA!$A205,DATASHEET!$A$2:$EW$231,67,FALSE))</f>
        <v>DHO</v>
      </c>
      <c r="BS205" s="105" t="str">
        <f t="shared" si="152"/>
        <v/>
      </c>
      <c r="BT205" s="106" t="str">
        <f>IF(ISBLANK(DATASHEET!BY193),"",DATASHEET!BY193)</f>
        <v/>
      </c>
      <c r="BU205" s="107" t="str">
        <f>IF(ISBLANK(DATASHEET!BZ193),"",DATASHEET!BZ193)</f>
        <v/>
      </c>
      <c r="BV205" s="123" t="str">
        <f t="shared" si="153"/>
        <v/>
      </c>
      <c r="BW205" s="124">
        <f>IFERROR(INDEX(DATASHEET!$A$1:$GG$231,MATCH(L3VA!$A205,DATASHEET!$A$1:$A$231,0),MATCH(L3VA!BX$2,DATASHEET!$A$1:$GG$1,0)),"")</f>
        <v>0</v>
      </c>
      <c r="BX205" s="105" t="str">
        <f>IF(VLOOKUP(L3VA!$A205,DATASHEET!$A$2:$EW$231,77,FALSE)="","",VLOOKUP(L3VA!$A205,DATASHEET!$A$2:$EW$231,77,FALSE))</f>
        <v/>
      </c>
      <c r="BY205" s="105" t="str">
        <f t="shared" si="154"/>
        <v/>
      </c>
      <c r="BZ205" s="106" t="str">
        <f>IF(ISBLANK(DATASHEET!CI193),"",DATASHEET!CI193)</f>
        <v/>
      </c>
      <c r="CA205" s="107" t="str">
        <f>IF(ISBLANK(DATASHEET!CJ193),"",DATASHEET!CJ193)</f>
        <v/>
      </c>
      <c r="CB205" s="123" t="str">
        <f t="shared" si="155"/>
        <v/>
      </c>
      <c r="CC205" s="124">
        <f>IFERROR(INDEX(DATASHEET!$A$1:$GG$231,MATCH(L3VA!$A205,DATASHEET!$A$1:$A$231,0),MATCH(L3VA!CD$2,DATASHEET!$A$1:$GG$1,0)),"")</f>
        <v>0</v>
      </c>
      <c r="CD205" s="105" t="str">
        <f>IF(VLOOKUP(L3VA!$A205,DATASHEET!$A$2:$EW$231,82,FALSE)="","",VLOOKUP(L3VA!$A205,DATASHEET!$A$2:$EW$231,82,FALSE))</f>
        <v>FG</v>
      </c>
      <c r="CE205" s="105" t="str">
        <f t="shared" si="156"/>
        <v/>
      </c>
      <c r="CF205" s="106" t="str">
        <f>IF(ISBLANK(DATASHEET!CN193),"",DATASHEET!CN193)</f>
        <v/>
      </c>
      <c r="CG205" s="107" t="str">
        <f>IF(ISBLANK(DATASHEET!CO193),"",DATASHEET!CO193)</f>
        <v/>
      </c>
      <c r="CH205" s="123" t="str">
        <f t="shared" si="157"/>
        <v/>
      </c>
      <c r="CI205" s="124">
        <f>IFERROR(INDEX(DATASHEET!$A$1:$GG$231,MATCH(L3VA!$A205,DATASHEET!$A$1:$A$231,0),MATCH(L3VA!CJ$2,DATASHEET!$A$1:$GG$1,0)),"")</f>
        <v>0</v>
      </c>
      <c r="CJ205" s="105" t="str">
        <f>IF(VLOOKUP(L3VA!$A205,DATASHEET!$A$2:$EW$231,87,FALSE)="","",VLOOKUP(L3VA!$A205,DATASHEET!$A$2:$EW$231,87,FALSE))</f>
        <v/>
      </c>
      <c r="CK205" s="105" t="str">
        <f t="shared" si="131"/>
        <v/>
      </c>
      <c r="CL205" s="106" t="str">
        <f>IF(ISBLANK(DATASHEET!CS193),"",DATASHEET!CS193)</f>
        <v/>
      </c>
      <c r="CM205" s="107" t="str">
        <f>IF(ISBLANK(DATASHEET!CT193),"",DATASHEET!CT193)</f>
        <v/>
      </c>
      <c r="CN205" s="123" t="str">
        <f t="shared" si="158"/>
        <v/>
      </c>
      <c r="CO205" s="124">
        <f>IFERROR(INDEX(DATASHEET!$A$1:$GG$231,MATCH(L3VA!$A205,DATASHEET!$A$1:$A$231,0),MATCH(L3VA!CP$2,DATASHEET!$A$1:$GG$1,0)),"")</f>
        <v>0</v>
      </c>
      <c r="CP205" s="105" t="str">
        <f>IF(VLOOKUP(L3VA!$A205,DATASHEET!$A$2:$EW$231,92,FALSE)="","",VLOOKUP(L3VA!$A205,DATASHEET!$A$2:$EW$231,92,FALSE))</f>
        <v/>
      </c>
      <c r="CQ205" s="105" t="str">
        <f t="shared" si="159"/>
        <v/>
      </c>
      <c r="CR205" s="106" t="str">
        <f>IF(ISBLANK(DATASHEET!CX193),"",DATASHEET!CX193)</f>
        <v/>
      </c>
      <c r="CS205" s="107" t="str">
        <f>IF(ISBLANK(DATASHEET!CY193),"",DATASHEET!CY193)</f>
        <v/>
      </c>
      <c r="CT205" s="123" t="str">
        <f t="shared" si="160"/>
        <v/>
      </c>
      <c r="CU205" s="124">
        <f>IFERROR(INDEX(DATASHEET!$A$1:$GG$231,MATCH(L3VA!$A205,DATASHEET!$A$1:$A$231,0),MATCH(L3VA!CV$2,DATASHEET!$A$1:$GG$1,0)),"")</f>
        <v>0</v>
      </c>
      <c r="CV205" s="105" t="str">
        <f>IF(VLOOKUP(L3VA!$A205,DATASHEET!$A$2:$EW$231,107,FALSE)="","",VLOOKUP(L3VA!$A205,DATASHEET!$A$2:$EW$231,107,FALSE))</f>
        <v/>
      </c>
      <c r="CW205" s="105" t="str">
        <f t="shared" si="161"/>
        <v/>
      </c>
      <c r="CX205" s="106" t="str">
        <f>IF(ISBLANK(DATASHEET!DC193),"",DATASHEET!DC193)</f>
        <v/>
      </c>
      <c r="CY205" s="107" t="str">
        <f>IF(ISBLANK(DATASHEET!DD193),"",DATASHEET!DD193)</f>
        <v/>
      </c>
      <c r="CZ205" s="123" t="str">
        <f t="shared" si="162"/>
        <v/>
      </c>
      <c r="DA205" s="124">
        <f>IFERROR(INDEX(DATASHEET!$A$1:$GG$231,MATCH(L3VA!$A205,DATASHEET!$A$1:$A$231,0),MATCH(L3VA!DB$2,DATASHEET!$A$1:$GG$1,0)),"")</f>
        <v>0</v>
      </c>
      <c r="DB205" s="105" t="str">
        <f>IF(VLOOKUP(L3VA!$A205,DATASHEET!$A$2:$EW$231,97,FALSE)="","",VLOOKUP(L3VA!$A205,DATASHEET!$A$2:$EW$231,97,FALSE))</f>
        <v/>
      </c>
      <c r="DC205" s="105" t="str">
        <f t="shared" si="163"/>
        <v/>
      </c>
      <c r="DD205" s="106" t="str">
        <f>IF(ISBLANK(DATASHEET!DH193),"",DATASHEET!DH193)</f>
        <v/>
      </c>
      <c r="DE205" s="107" t="str">
        <f>IF(ISBLANK(DATASHEET!DI193),"",DATASHEET!DI193)</f>
        <v/>
      </c>
      <c r="DF205" s="123" t="str">
        <f t="shared" si="164"/>
        <v/>
      </c>
      <c r="DG205" s="124">
        <f>IFERROR(INDEX(DATASHEET!$A$1:$GG$231,MATCH(L3VA!$A205,DATASHEET!$A$1:$A$231,0),MATCH(L3VA!DH$2,DATASHEET!$A$1:$GG$1,0)),"")</f>
        <v>0</v>
      </c>
      <c r="DH205" s="105" t="str">
        <f>IF(VLOOKUP(L3VA!$A205,DATASHEET!$A$2:$EW$231,102,FALSE)="","",VLOOKUP(L3VA!$A205,DATASHEET!$A$2:$EW$231,102,FALSE))</f>
        <v/>
      </c>
      <c r="DI205" s="105" t="str">
        <f t="shared" si="165"/>
        <v/>
      </c>
      <c r="DJ205" s="106" t="str">
        <f>IF(ISBLANK(DATASHEET!DM193),"",DATASHEET!DM193)</f>
        <v/>
      </c>
      <c r="DK205" s="107" t="str">
        <f>IF(ISBLANK(DATASHEET!DN193),"",DATASHEET!DN193)</f>
        <v/>
      </c>
      <c r="DL205" s="123" t="str">
        <f t="shared" si="166"/>
        <v/>
      </c>
      <c r="DM205" s="124">
        <f>IFERROR(INDEX(DATASHEET!$A$1:$GG$231,MATCH(L3VA!$A205,DATASHEET!$A$1:$A$231,0),MATCH(L3VA!DN$2,DATASHEET!$A$1:$GG$1,0)),"")</f>
        <v>0</v>
      </c>
      <c r="DN205" s="105" t="str">
        <f>IF(VLOOKUP(L3VA!$A205,DATASHEET!$A$2:$FW$231,112,FALSE)="","",VLOOKUP(L3VA!$A205,DATASHEET!$A$2:$FW$231,112,FALSE))</f>
        <v/>
      </c>
      <c r="DO205" s="105" t="str">
        <f t="shared" si="132"/>
        <v/>
      </c>
      <c r="DP205" s="106" t="str">
        <f>IF(ISBLANK(DATASHEET!DR193),"",DATASHEET!DR193)</f>
        <v/>
      </c>
      <c r="DQ205" s="107" t="str">
        <f>IF(ISBLANK(DATASHEET!DS193),"",DATASHEET!DS193)</f>
        <v/>
      </c>
      <c r="DR205" s="123" t="str">
        <f t="shared" si="167"/>
        <v/>
      </c>
      <c r="DS205" s="124">
        <f>IFERROR(INDEX(DATASHEET!$A$1:$GG$231,MATCH(L3VA!$A205,DATASHEET!$A$1:$A$231,0),MATCH(L3VA!DT$2,DATASHEET!$A$1:$GG$1,0)),"")</f>
        <v>0</v>
      </c>
      <c r="DT205" s="105" t="str">
        <f>IF(VLOOKUP(L3VA!$A205,DATASHEET!$A$2:$EW$231,117,FALSE)="","",VLOOKUP(L3VA!$A205,DATASHEET!$A$2:$EW$231,117,FALSE))</f>
        <v/>
      </c>
      <c r="DU205" s="105" t="str">
        <f t="shared" si="168"/>
        <v/>
      </c>
      <c r="DV205" s="106" t="str">
        <f>IF(ISBLANK(DATASHEET!DW193),"",DATASHEET!DW193)</f>
        <v/>
      </c>
      <c r="DW205" s="107" t="str">
        <f>IF(ISBLANK(DATASHEET!DX193),"",DATASHEET!DX193)</f>
        <v/>
      </c>
      <c r="DX205" s="123" t="str">
        <f t="shared" si="169"/>
        <v/>
      </c>
      <c r="DY205" s="124" t="str">
        <f>IFERROR(INDEX(DATASHEET!$A$1:$GG$231,MATCH(L3VA!$A205,DATASHEET!$A$1:$A$231,0),MATCH(L3VA!DZ$2,DATASHEET!$A$1:$GG$1,0)),"")</f>
        <v/>
      </c>
      <c r="DZ205" s="105" t="str">
        <f>IF(VLOOKUP(L3VA!$A205,DATASHEET!$A$2:$EW$231,122,FALSE)="","",VLOOKUP(L3VA!$A205,DATASHEET!$A$2:$EW$231,122,FALSE))</f>
        <v/>
      </c>
      <c r="EA205" s="105" t="str">
        <f t="shared" si="170"/>
        <v/>
      </c>
      <c r="EB205" s="106" t="str">
        <f>IF(ISBLANK(DATASHEET!EB193),"",DATASHEET!EB193)</f>
        <v/>
      </c>
      <c r="EC205" s="107" t="str">
        <f>IF(ISBLANK(DATASHEET!EC193),"",DATASHEET!EC193)</f>
        <v/>
      </c>
      <c r="ED205" s="123" t="str">
        <f t="shared" si="171"/>
        <v/>
      </c>
      <c r="EE205" s="124">
        <f>IFERROR(INDEX(DATASHEET!$A$1:$GG$231,MATCH(L3VA!$A205,DATASHEET!$A$1:$A$231,0),MATCH(L3VA!EF$2,DATASHEET!$A$1:$GG$1,0)),"")</f>
        <v>0</v>
      </c>
      <c r="EF205" s="105" t="str">
        <f>IF(VLOOKUP(L3VA!$A205,DATASHEET!$A$2:$EW$231,127,FALSE)="","",VLOOKUP(L3VA!$A205,DATASHEET!$A$2:$EW$231,127,FALSE))</f>
        <v/>
      </c>
      <c r="EG205" s="105" t="str">
        <f t="shared" si="172"/>
        <v/>
      </c>
      <c r="EH205" s="106" t="str">
        <f>IF(ISBLANK(DATASHEET!EG193),"",DATASHEET!EG193)</f>
        <v/>
      </c>
      <c r="EI205" s="107" t="str">
        <f>IF(ISBLANK(DATASHEET!EH193),"",DATASHEET!EH193)</f>
        <v/>
      </c>
      <c r="EJ205" s="123" t="str">
        <f t="shared" si="173"/>
        <v/>
      </c>
      <c r="EK205" s="124">
        <f>IFERROR(INDEX(DATASHEET!$A$1:$GG$231,MATCH(L3VA!$A205,DATASHEET!$A$1:$A$231,0),MATCH(L3VA!EL$2,DATASHEET!$A$1:$GG$1,0)),"")</f>
        <v>0</v>
      </c>
      <c r="EL205" s="105" t="str">
        <f>IF(VLOOKUP(L3VA!$A205,DATASHEET!$A$2:$EW$231,132,FALSE)="","",VLOOKUP(L3VA!$A205,DATASHEET!$A$2:$EW$231,132,FALSE))</f>
        <v/>
      </c>
      <c r="EM205" s="105" t="str">
        <f t="shared" si="174"/>
        <v/>
      </c>
      <c r="EN205" s="106" t="str">
        <f>IF(ISBLANK(DATASHEET!EL193),"",DATASHEET!EL193)</f>
        <v/>
      </c>
      <c r="EO205" s="107" t="str">
        <f>IF(ISBLANK(DATASHEET!EM193),"",DATASHEET!EM193)</f>
        <v/>
      </c>
      <c r="EP205" s="123" t="str">
        <f t="shared" si="175"/>
        <v/>
      </c>
      <c r="EQ205" s="124">
        <f>IFERROR(INDEX(DATASHEET!$A$1:$GG$231,MATCH(L3VA!$A205,DATASHEET!$A$1:$A$231,0),MATCH(L3VA!ER$2,DATASHEET!$A$1:$GG$1,0)),"")</f>
        <v>0</v>
      </c>
      <c r="ER205" s="105" t="str">
        <f>IF(VLOOKUP(L3VA!$A205,DATASHEET!$A$2:$EW$231,137,FALSE)="","",VLOOKUP(L3VA!$A205,DATASHEET!$A$2:$EW$231,137,FALSE))</f>
        <v/>
      </c>
      <c r="ES205" s="105" t="str">
        <f t="shared" si="176"/>
        <v/>
      </c>
      <c r="ET205" s="106" t="str">
        <f>IF(ISBLANK(DATASHEET!EQ193),"",DATASHEET!EQ193)</f>
        <v>AWIL</v>
      </c>
      <c r="EU205" s="107" t="str">
        <f>IF(ISBLANK(DATASHEET!ER193),"",DATASHEET!ER193)</f>
        <v>12E-PY-7</v>
      </c>
      <c r="EV205" s="123" t="str">
        <f t="shared" si="177"/>
        <v/>
      </c>
      <c r="EW205" s="124">
        <f>IFERROR(INDEX(DATASHEET!$A$1:$GG$231,MATCH(L3VA!$A205,DATASHEET!$A$1:$A$231,0),MATCH(L3VA!EX$2,DATASHEET!$A$1:$GG$1,0)),"")</f>
        <v>0</v>
      </c>
      <c r="EX205" s="105" t="str">
        <f>IF(VLOOKUP(L3VA!$A205,DATASHEET!$A$2:$EW$231,142,FALSE)="","",VLOOKUP(L3VA!$A205,DATASHEET!$A$2:$EW$231,142,FALSE))</f>
        <v/>
      </c>
      <c r="EY205" s="105" t="str">
        <f t="shared" si="178"/>
        <v/>
      </c>
      <c r="EZ205" s="106" t="str">
        <f>IF(ISBLANK(DATASHEET!EV193),"",DATASHEET!EV193)</f>
        <v/>
      </c>
      <c r="FA205" s="107" t="str">
        <f>IF(ISBLANK(DATASHEET!EW193),"",DATASHEET!EW193)</f>
        <v/>
      </c>
      <c r="FB205" s="123" t="str">
        <f t="shared" si="179"/>
        <v/>
      </c>
      <c r="FC205" s="124">
        <f>IFERROR(INDEX(DATASHEET!$A$1:$GG$231,MATCH(L3VA!$A205,DATASHEET!$A$1:$A$231,0),MATCH(L3VA!FD$2,DATASHEET!$A$1:$GG$1,0)),"")</f>
        <v>0</v>
      </c>
      <c r="FD205" s="105" t="str">
        <f>IF(VLOOKUP(L3VA!$A205,DATASHEET!$A$2:$FW$231,147,FALSE)="","",VLOOKUP(L3VA!$A205,DATASHEET!$A$2:$FW$231,147,FALSE))</f>
        <v>AWIL</v>
      </c>
      <c r="FE205" s="105" t="str">
        <f t="shared" si="180"/>
        <v/>
      </c>
      <c r="FF205" s="106" t="str">
        <f>IF(ISBLANK(DATASHEET!FA193),"",DATASHEET!FA193)</f>
        <v/>
      </c>
      <c r="FG205" s="107" t="str">
        <f>IF(ISBLANK(DATASHEET!FB193),"",DATASHEET!FB193)</f>
        <v/>
      </c>
    </row>
    <row r="206" spans="1:163" x14ac:dyDescent="0.25">
      <c r="A206" s="354">
        <f>DATASHEET!A194</f>
        <v>150932</v>
      </c>
      <c r="B206" s="42" t="str">
        <f>DATASHEET!B194</f>
        <v>SLACK, Charlie</v>
      </c>
      <c r="C206" s="109" t="str">
        <f>DATASHEET!C194</f>
        <v>12MP</v>
      </c>
      <c r="D206" s="110" t="str">
        <f>DATASHEET!D194</f>
        <v>M</v>
      </c>
      <c r="E206" s="110" t="str">
        <f>IFERROR(VLOOKUP(A206,'[5]Y12 Students'!$E$3:$I$271,5,FALSE),"")</f>
        <v>INTERNAL</v>
      </c>
      <c r="F206" s="110" t="str">
        <f>DATASHEET!E194</f>
        <v>N</v>
      </c>
      <c r="G206" s="110" t="str">
        <f>DATASHEET!F194</f>
        <v>White - British</v>
      </c>
      <c r="H206" s="110" t="str">
        <f>DATASHEET!G194</f>
        <v>N</v>
      </c>
      <c r="I206" s="110" t="str">
        <f>DATASHEET!H194</f>
        <v>N</v>
      </c>
      <c r="J206" s="111" t="str">
        <f>DATASHEET!J194</f>
        <v>2.5+ (D/C)</v>
      </c>
      <c r="K206" s="104" t="str">
        <f t="shared" ref="K206:K259" si="181">IFERROR(SUM(COUNTIF($N206,"&gt;=0"),COUNTIF($Z206,"&gt;=0"),COUNTIF($T206,"&gt;=0"),COUNTIF($AF206,"&gt;=0"),COUNTIF($AX206,"&gt;=0"),COUNTIF($AR206,"&gt;=0"),COUNTIF($BJ206,"&gt;=0"),COUNTIF($BD206,"&gt;=0"),COUNTIF($BP206,"&gt;=0"),COUNTIF($BV206,"&gt;=0"),COUNTIF($CH206,"&gt;=0"),COUNTIF($CZ206,"&gt;=0"),COUNTIF($CN206,"&gt;=0"),COUNTIF($DF206,"&gt;=0"),COUNTIF($CB206,"&gt;=0"),COUNTIF($DR206,"&gt;=0"),COUNTIF($DX206,"&gt;=0"),COUNTIF($ED206,"&gt;=0"),COUNTIF($EJ206,"&gt;=0"),COUNTIF($EP206,"&gt;=0"),COUNTIF($EV206,"&gt;=0"),COUNTIF($FB206,"&gt;=0"),COUNTIF($DL206,"&gt;=0"),COUNTIF($AL206,"&gt;=0"),COUNTIF($CT206,"&gt;=0"))/COUNT($N206,$Z206,$T206,$AF206,$AL206,$AX206,$AR206,$BJ206,$BD206,$BP206,$BV206,$CH206,$CZ206,$CN206,$DF206,$CB206,$DR206,$DX206,$ED206,$EJ206,$EP206,$EV206,$FB206,$DL206,$CT206),"")</f>
        <v/>
      </c>
      <c r="L206" s="104" t="str">
        <f t="shared" ref="L206:L259" si="182">IFERROR(SUM(COUNTIF($N206,"&lt;0"),COUNTIF($Z206,"&lt;0"),COUNTIF($T206,"&lt;0"),COUNTIF($AF206,"&lt;0"),COUNTIF($AX206,"&lt;0"),COUNTIF($AR206,"&lt;0"),COUNTIF($BJ206,"&lt;0"),COUNTIF($BD206,"&lt;0"),COUNTIF($BP206,"&lt;0"),COUNTIF($BV206,"&lt;0"),COUNTIF($CH206,"&lt;0"),COUNTIF($CZ206,"&lt;0"),COUNTIF($CN206,"&lt;0"),COUNTIF($DF206,"&lt;0"),COUNTIF($CB206,"&lt;0"),COUNTIF($DR206,"&lt;0"),COUNTIF($DX206,"&lt;0"),COUNTIF($ED206,"&lt;0"),COUNTIF($EJ206,"&lt;0"),COUNTIF($EP206,"&lt;0"),COUNTIF($EV206,"&lt;0"),COUNTIF($FB206,"&lt;0"),COUNTIF($DL206,"&lt;0"),COUNTIF($CT206,"&lt;0"),COUNTIF($AL206,"&lt;0"))/COUNT($N206,$Z206,$T206,$AF206,$AX206,$AR206,$BJ206,$BD206,$BP206,$BV206,$CH206,$CZ206,$CN206,$DF206,$CB206,$DR206,$DX206,$ED206,$EJ206,$EP206,$EV206,$FB206,$DL206,$CT206,$AL206),"")</f>
        <v/>
      </c>
      <c r="M206" s="336" t="str">
        <f>IF(COUNT(L3VA!$N206,L3VA!$Z206,L3VA!$T206,L3VA!$AF206,L3VA!$AX206,L3VA!$AR206,L3VA!$BJ206,L3VA!$BD206,L3VA!$BP206,L3VA!#REF!,L3VA!$AL206,L3VA!$BV206,L3VA!$CH206,L3VA!$CZ206,L3VA!$CN206,L3VA!$DF206,L3VA!$CB206,L3VA!#REF!,L3VA!$DR206,L3VA!$DX206,L3VA!$ED206,L3VA!$EJ206,L3VA!$EP206,L3VA!$EV206,L3VA!$FB206,L3VA!$DL206)=0,"",AVERAGE(N206,Z206,T206,AF206,AL206,AX206,AR206,BJ206,BD206,BP206,BV206,CH206,CZ206,CN206,DF206,CB206,DR206,DX206,ED206,EJ206,EP206,EV206,FB206,DL206))</f>
        <v/>
      </c>
      <c r="N206" s="123" t="str">
        <f t="shared" si="133"/>
        <v/>
      </c>
      <c r="O206" s="124">
        <f>IFERROR(INDEX(DATASHEET!$A$1:$GG$231,MATCH(L3VA!$A206,DATASHEET!$A$1:$A$231,0),MATCH(L3VA!P$2,DATASHEET!$A$1:$GG$1,0)),"")</f>
        <v>0</v>
      </c>
      <c r="P206" s="105">
        <f>IF(VLOOKUP(L3VA!$A206,DATASHEET!$A$2:$EW$231,22,FALSE)="","",VLOOKUP(L3VA!$A206,DATASHEET!$A$2:$EW$231,22,FALSE))</f>
        <v>0</v>
      </c>
      <c r="Q206" s="105" t="str">
        <f t="shared" si="134"/>
        <v/>
      </c>
      <c r="R206" s="106" t="str">
        <f>IF(ISBLANK(DATASHEET!AF194),"",DATASHEET!AF194)</f>
        <v/>
      </c>
      <c r="S206" s="107" t="str">
        <f>IF(ISBLANK(DATASHEET!AG194),"",DATASHEET!AG194)</f>
        <v/>
      </c>
      <c r="T206" s="123" t="str">
        <f t="shared" si="135"/>
        <v/>
      </c>
      <c r="U206" s="124">
        <f>IFERROR(INDEX(DATASHEET!$A$1:$GG$231,MATCH(L3VA!$A206,DATASHEET!$A$1:$A$231,0),MATCH(L3VA!V$2,DATASHEET!$A$1:$GG$1,0)),"")</f>
        <v>0</v>
      </c>
      <c r="V206" s="105">
        <f>IF(VLOOKUP(L3VA!$A206,DATASHEET!$A$2:$EW$231,27,FALSE)="","",VLOOKUP(L3VA!$A206,DATASHEET!$A$2:$EW$231,27,FALSE))</f>
        <v>0</v>
      </c>
      <c r="W206" s="105" t="str">
        <f t="shared" si="136"/>
        <v/>
      </c>
      <c r="X206" s="106" t="str">
        <f>IF(ISBLANK(DATASHEET!AK194),"",DATASHEET!AK194)</f>
        <v/>
      </c>
      <c r="Y206" s="107" t="str">
        <f>IF(ISBLANK(DATASHEET!AL194),"",DATASHEET!AL194)</f>
        <v/>
      </c>
      <c r="Z206" s="123" t="str">
        <f t="shared" si="137"/>
        <v/>
      </c>
      <c r="AA206" s="124">
        <f>IFERROR(INDEX(DATASHEET!$A$1:$GG$231,MATCH(L3VA!$A206,DATASHEET!$A$1:$A$231,0),MATCH(L3VA!AB$2,DATASHEET!$A$1:$GG$1,0)),"")</f>
        <v>0</v>
      </c>
      <c r="AB206" s="105" t="str">
        <f>IF(VLOOKUP(L3VA!$A206,DATASHEET!$A$2:$EW$231,32,FALSE)="","",VLOOKUP(L3VA!$A206,DATASHEET!$A$2:$EW$231,32,FALSE))</f>
        <v/>
      </c>
      <c r="AC206" s="105" t="str">
        <f t="shared" si="138"/>
        <v/>
      </c>
      <c r="AD206" s="106" t="str">
        <f>IF(ISBLANK(DATASHEET!AP194),"",DATASHEET!AP194)</f>
        <v/>
      </c>
      <c r="AE206" s="107" t="str">
        <f>IF(ISBLANK(DATASHEET!AQ194),"",DATASHEET!AQ194)</f>
        <v/>
      </c>
      <c r="AF206" s="123" t="str">
        <f t="shared" si="139"/>
        <v/>
      </c>
      <c r="AG206" s="124">
        <f>IFERROR(INDEX(DATASHEET!$A$1:$GG$231,MATCH(L3VA!$A206,DATASHEET!$A$1:$A$231,0),MATCH(L3VA!AH$2,DATASHEET!$A$1:$GG$1,0)),"")</f>
        <v>0</v>
      </c>
      <c r="AH206" s="105" t="str">
        <f>IF(VLOOKUP(L3VA!$A206,DATASHEET!$A$2:$EW$231,37,FALSE)="","",VLOOKUP(L3VA!$A206,DATASHEET!$A$2:$EW$231,37,FALSE))</f>
        <v/>
      </c>
      <c r="AI206" s="105" t="str">
        <f t="shared" si="140"/>
        <v/>
      </c>
      <c r="AJ206" s="106" t="str">
        <f>IF(ISBLANK(DATASHEET!AU194),"",DATASHEET!AU194)</f>
        <v/>
      </c>
      <c r="AK206" s="107" t="str">
        <f>IF(ISBLANK(DATASHEET!AV194),"",DATASHEET!AV194)</f>
        <v/>
      </c>
      <c r="AL206" s="123" t="str">
        <f t="shared" si="141"/>
        <v/>
      </c>
      <c r="AM206" s="124">
        <f>IFERROR(INDEX(DATASHEET!$A$1:$GG$231,MATCH(L3VA!$A206,DATASHEET!$A$1:$A$231,0),MATCH(L3VA!AN$2,DATASHEET!$A$1:$GG$1,0)),"")</f>
        <v>0</v>
      </c>
      <c r="AN206" s="105" t="str">
        <f>IF(VLOOKUP(L3VA!$A206,DATASHEET!$A$2:$EW$231,42,FALSE)="","",VLOOKUP(L3VA!$A206,DATASHEET!$A$2:$EW$231,42,FALSE))</f>
        <v/>
      </c>
      <c r="AO206" s="105" t="str">
        <f t="shared" si="142"/>
        <v/>
      </c>
      <c r="AP206" s="106" t="str">
        <f>IF(ISBLANK(DATASHEET!AZ194),"",DATASHEET!AZ194)</f>
        <v/>
      </c>
      <c r="AQ206" s="107" t="str">
        <f>IF(ISBLANK(DATASHEET!BA194),"",DATASHEET!BA194)</f>
        <v/>
      </c>
      <c r="AR206" s="123" t="str">
        <f t="shared" si="143"/>
        <v/>
      </c>
      <c r="AS206" s="124">
        <f>IFERROR(INDEX(DATASHEET!$A$1:$GG$231,MATCH(L3VA!$A206,DATASHEET!$A$1:$A$231,0),MATCH(L3VA!AT$2,DATASHEET!$A$1:$GG$1,0)),"")</f>
        <v>0</v>
      </c>
      <c r="AT206" s="105" t="str">
        <f>IF(VLOOKUP(L3VA!$A206,DATASHEET!$A$2:$EW$231,47,FALSE)="","",VLOOKUP(L3VA!$A206,DATASHEET!$A$2:$EW$231,47,FALSE))</f>
        <v/>
      </c>
      <c r="AU206" s="105" t="str">
        <f t="shared" si="144"/>
        <v/>
      </c>
      <c r="AV206" s="106" t="str">
        <f>IF(ISBLANK(DATASHEET!BE194),"",DATASHEET!BE194)</f>
        <v/>
      </c>
      <c r="AW206" s="107" t="str">
        <f>IF(ISBLANK(DATASHEET!BF194),"",DATASHEET!BF194)</f>
        <v/>
      </c>
      <c r="AX206" s="123" t="str">
        <f t="shared" si="145"/>
        <v/>
      </c>
      <c r="AY206" s="124">
        <f>IFERROR(INDEX(DATASHEET!$A$1:$GG$231,MATCH(L3VA!$A206,DATASHEET!$A$1:$A$231,0),MATCH(L3VA!AZ$2,DATASHEET!$A$1:$GG$1,0)),"")</f>
        <v>0</v>
      </c>
      <c r="AZ206" s="105" t="str">
        <f>IF(VLOOKUP(L3VA!$A206,DATASHEET!$A$2:$EW$231,52,FALSE)="","",VLOOKUP(L3VA!$A206,DATASHEET!$A$2:$EW$231,52,FALSE))</f>
        <v/>
      </c>
      <c r="BA206" s="105" t="str">
        <f t="shared" si="146"/>
        <v/>
      </c>
      <c r="BB206" s="106" t="str">
        <f>IF(ISBLANK(DATASHEET!BJ194),"",DATASHEET!BJ194)</f>
        <v/>
      </c>
      <c r="BC206" s="107" t="str">
        <f>IF(ISBLANK(DATASHEET!BK194),"",DATASHEET!BK194)</f>
        <v/>
      </c>
      <c r="BD206" s="123" t="str">
        <f t="shared" si="147"/>
        <v/>
      </c>
      <c r="BE206" s="124">
        <f>IFERROR(INDEX(DATASHEET!$A$1:$GG$231,MATCH(L3VA!$A206,DATASHEET!$A$1:$A$231,0),MATCH(L3VA!BF$2,DATASHEET!$A$1:$GG$1,0)),"")</f>
        <v>0</v>
      </c>
      <c r="BF206" s="105" t="str">
        <f>IF(VLOOKUP(L3VA!$A206,DATASHEET!$A$2:$EW$231,57,FALSE)="","",VLOOKUP(L3VA!$A206,DATASHEET!$A$2:$EW$231,57,FALSE))</f>
        <v/>
      </c>
      <c r="BG206" s="105" t="str">
        <f t="shared" si="148"/>
        <v/>
      </c>
      <c r="BH206" s="106" t="str">
        <f>IF(ISBLANK(DATASHEET!BO194),"",DATASHEET!BO194)</f>
        <v>DHO</v>
      </c>
      <c r="BI206" s="107" t="str">
        <f>IF(ISBLANK(DATASHEET!BP194),"",DATASHEET!BP194)</f>
        <v>12A-EC-4</v>
      </c>
      <c r="BJ206" s="123" t="str">
        <f t="shared" si="149"/>
        <v/>
      </c>
      <c r="BK206" s="124">
        <f>IFERROR(INDEX(DATASHEET!$A$1:$GG$231,MATCH(L3VA!$A206,DATASHEET!$A$1:$A$231,0),MATCH(L3VA!BL$2,DATASHEET!$A$1:$GG$1,0)),"")</f>
        <v>0</v>
      </c>
      <c r="BL206" s="105" t="str">
        <f>IF(VLOOKUP(L3VA!$A206,DATASHEET!$A$2:$EW$231,62,FALSE)="","",VLOOKUP(L3VA!$A206,DATASHEET!$A$2:$EW$231,62,FALSE))</f>
        <v/>
      </c>
      <c r="BM206" s="105" t="str">
        <f t="shared" si="150"/>
        <v/>
      </c>
      <c r="BN206" s="106" t="str">
        <f>IF(ISBLANK(DATASHEET!BT194),"",DATASHEET!BT194)</f>
        <v/>
      </c>
      <c r="BO206" s="107" t="str">
        <f>IF(ISBLANK(DATASHEET!BU194),"",DATASHEET!BU194)</f>
        <v/>
      </c>
      <c r="BP206" s="123" t="str">
        <f t="shared" si="151"/>
        <v/>
      </c>
      <c r="BQ206" s="124">
        <f>IFERROR(INDEX(DATASHEET!$A$1:$GG$231,MATCH(L3VA!$A206,DATASHEET!$A$1:$A$231,0),MATCH(L3VA!BR$2,DATASHEET!$A$1:$GG$1,0)),"")</f>
        <v>0</v>
      </c>
      <c r="BR206" s="105" t="str">
        <f>IF(VLOOKUP(L3VA!$A206,DATASHEET!$A$2:$EW$231,67,FALSE)="","",VLOOKUP(L3VA!$A206,DATASHEET!$A$2:$EW$231,67,FALSE))</f>
        <v>DHO</v>
      </c>
      <c r="BS206" s="105" t="str">
        <f t="shared" si="152"/>
        <v/>
      </c>
      <c r="BT206" s="106" t="str">
        <f>IF(ISBLANK(DATASHEET!BY194),"",DATASHEET!BY194)</f>
        <v/>
      </c>
      <c r="BU206" s="107" t="str">
        <f>IF(ISBLANK(DATASHEET!BZ194),"",DATASHEET!BZ194)</f>
        <v/>
      </c>
      <c r="BV206" s="123" t="str">
        <f t="shared" si="153"/>
        <v/>
      </c>
      <c r="BW206" s="124">
        <f>IFERROR(INDEX(DATASHEET!$A$1:$GG$231,MATCH(L3VA!$A206,DATASHEET!$A$1:$A$231,0),MATCH(L3VA!BX$2,DATASHEET!$A$1:$GG$1,0)),"")</f>
        <v>0</v>
      </c>
      <c r="BX206" s="105" t="str">
        <f>IF(VLOOKUP(L3VA!$A206,DATASHEET!$A$2:$EW$231,77,FALSE)="","",VLOOKUP(L3VA!$A206,DATASHEET!$A$2:$EW$231,77,FALSE))</f>
        <v/>
      </c>
      <c r="BY206" s="105" t="str">
        <f t="shared" si="154"/>
        <v/>
      </c>
      <c r="BZ206" s="106" t="str">
        <f>IF(ISBLANK(DATASHEET!CI194),"",DATASHEET!CI194)</f>
        <v/>
      </c>
      <c r="CA206" s="107" t="str">
        <f>IF(ISBLANK(DATASHEET!CJ194),"",DATASHEET!CJ194)</f>
        <v/>
      </c>
      <c r="CB206" s="123" t="str">
        <f t="shared" si="155"/>
        <v/>
      </c>
      <c r="CC206" s="124">
        <f>IFERROR(INDEX(DATASHEET!$A$1:$GG$231,MATCH(L3VA!$A206,DATASHEET!$A$1:$A$231,0),MATCH(L3VA!CD$2,DATASHEET!$A$1:$GG$1,0)),"")</f>
        <v>0</v>
      </c>
      <c r="CD206" s="105" t="str">
        <f>IF(VLOOKUP(L3VA!$A206,DATASHEET!$A$2:$EW$231,82,FALSE)="","",VLOOKUP(L3VA!$A206,DATASHEET!$A$2:$EW$231,82,FALSE))</f>
        <v>FG</v>
      </c>
      <c r="CE206" s="105" t="str">
        <f t="shared" si="156"/>
        <v/>
      </c>
      <c r="CF206" s="106" t="str">
        <f>IF(ISBLANK(DATASHEET!CN194),"",DATASHEET!CN194)</f>
        <v/>
      </c>
      <c r="CG206" s="107" t="str">
        <f>IF(ISBLANK(DATASHEET!CO194),"",DATASHEET!CO194)</f>
        <v/>
      </c>
      <c r="CH206" s="123" t="str">
        <f t="shared" si="157"/>
        <v/>
      </c>
      <c r="CI206" s="124">
        <f>IFERROR(INDEX(DATASHEET!$A$1:$GG$231,MATCH(L3VA!$A206,DATASHEET!$A$1:$A$231,0),MATCH(L3VA!CJ$2,DATASHEET!$A$1:$GG$1,0)),"")</f>
        <v>0</v>
      </c>
      <c r="CJ206" s="105" t="str">
        <f>IF(VLOOKUP(L3VA!$A206,DATASHEET!$A$2:$EW$231,87,FALSE)="","",VLOOKUP(L3VA!$A206,DATASHEET!$A$2:$EW$231,87,FALSE))</f>
        <v/>
      </c>
      <c r="CK206" s="105" t="str">
        <f t="shared" ref="CK206:CK243" si="183">IFERROR(VLOOKUP(CJ206,lookup,2,FALSE),"")</f>
        <v/>
      </c>
      <c r="CL206" s="106" t="str">
        <f>IF(ISBLANK(DATASHEET!CS194),"",DATASHEET!CS194)</f>
        <v/>
      </c>
      <c r="CM206" s="107" t="str">
        <f>IF(ISBLANK(DATASHEET!CT194),"",DATASHEET!CT194)</f>
        <v/>
      </c>
      <c r="CN206" s="123" t="str">
        <f t="shared" si="158"/>
        <v/>
      </c>
      <c r="CO206" s="124">
        <f>IFERROR(INDEX(DATASHEET!$A$1:$GG$231,MATCH(L3VA!$A206,DATASHEET!$A$1:$A$231,0),MATCH(L3VA!CP$2,DATASHEET!$A$1:$GG$1,0)),"")</f>
        <v>0</v>
      </c>
      <c r="CP206" s="105" t="str">
        <f>IF(VLOOKUP(L3VA!$A206,DATASHEET!$A$2:$EW$231,92,FALSE)="","",VLOOKUP(L3VA!$A206,DATASHEET!$A$2:$EW$231,92,FALSE))</f>
        <v/>
      </c>
      <c r="CQ206" s="105" t="str">
        <f t="shared" si="159"/>
        <v/>
      </c>
      <c r="CR206" s="106" t="str">
        <f>IF(ISBLANK(DATASHEET!CX194),"",DATASHEET!CX194)</f>
        <v/>
      </c>
      <c r="CS206" s="107" t="str">
        <f>IF(ISBLANK(DATASHEET!CY194),"",DATASHEET!CY194)</f>
        <v/>
      </c>
      <c r="CT206" s="123" t="str">
        <f t="shared" si="160"/>
        <v/>
      </c>
      <c r="CU206" s="124">
        <f>IFERROR(INDEX(DATASHEET!$A$1:$GG$231,MATCH(L3VA!$A206,DATASHEET!$A$1:$A$231,0),MATCH(L3VA!CV$2,DATASHEET!$A$1:$GG$1,0)),"")</f>
        <v>0</v>
      </c>
      <c r="CV206" s="105" t="str">
        <f>IF(VLOOKUP(L3VA!$A206,DATASHEET!$A$2:$EW$231,107,FALSE)="","",VLOOKUP(L3VA!$A206,DATASHEET!$A$2:$EW$231,107,FALSE))</f>
        <v/>
      </c>
      <c r="CW206" s="105" t="str">
        <f t="shared" si="161"/>
        <v/>
      </c>
      <c r="CX206" s="106" t="str">
        <f>IF(ISBLANK(DATASHEET!DC194),"",DATASHEET!DC194)</f>
        <v/>
      </c>
      <c r="CY206" s="107" t="str">
        <f>IF(ISBLANK(DATASHEET!DD194),"",DATASHEET!DD194)</f>
        <v/>
      </c>
      <c r="CZ206" s="123" t="str">
        <f t="shared" si="162"/>
        <v/>
      </c>
      <c r="DA206" s="124">
        <f>IFERROR(INDEX(DATASHEET!$A$1:$GG$231,MATCH(L3VA!$A206,DATASHEET!$A$1:$A$231,0),MATCH(L3VA!DB$2,DATASHEET!$A$1:$GG$1,0)),"")</f>
        <v>0</v>
      </c>
      <c r="DB206" s="105" t="str">
        <f>IF(VLOOKUP(L3VA!$A206,DATASHEET!$A$2:$EW$231,97,FALSE)="","",VLOOKUP(L3VA!$A206,DATASHEET!$A$2:$EW$231,97,FALSE))</f>
        <v/>
      </c>
      <c r="DC206" s="105" t="str">
        <f t="shared" si="163"/>
        <v/>
      </c>
      <c r="DD206" s="106" t="str">
        <f>IF(ISBLANK(DATASHEET!DH194),"",DATASHEET!DH194)</f>
        <v/>
      </c>
      <c r="DE206" s="107" t="str">
        <f>IF(ISBLANK(DATASHEET!DI194),"",DATASHEET!DI194)</f>
        <v/>
      </c>
      <c r="DF206" s="123" t="str">
        <f t="shared" si="164"/>
        <v/>
      </c>
      <c r="DG206" s="124">
        <f>IFERROR(INDEX(DATASHEET!$A$1:$GG$231,MATCH(L3VA!$A206,DATASHEET!$A$1:$A$231,0),MATCH(L3VA!DH$2,DATASHEET!$A$1:$GG$1,0)),"")</f>
        <v>0</v>
      </c>
      <c r="DH206" s="105" t="str">
        <f>IF(VLOOKUP(L3VA!$A206,DATASHEET!$A$2:$EW$231,102,FALSE)="","",VLOOKUP(L3VA!$A206,DATASHEET!$A$2:$EW$231,102,FALSE))</f>
        <v/>
      </c>
      <c r="DI206" s="105" t="str">
        <f t="shared" si="165"/>
        <v/>
      </c>
      <c r="DJ206" s="106" t="str">
        <f>IF(ISBLANK(DATASHEET!DM194),"",DATASHEET!DM194)</f>
        <v/>
      </c>
      <c r="DK206" s="107" t="str">
        <f>IF(ISBLANK(DATASHEET!DN194),"",DATASHEET!DN194)</f>
        <v/>
      </c>
      <c r="DL206" s="123" t="str">
        <f t="shared" si="166"/>
        <v/>
      </c>
      <c r="DM206" s="124">
        <f>IFERROR(INDEX(DATASHEET!$A$1:$GG$231,MATCH(L3VA!$A206,DATASHEET!$A$1:$A$231,0),MATCH(L3VA!DN$2,DATASHEET!$A$1:$GG$1,0)),"")</f>
        <v>0</v>
      </c>
      <c r="DN206" s="105" t="str">
        <f>IF(VLOOKUP(L3VA!$A206,DATASHEET!$A$2:$FW$231,112,FALSE)="","",VLOOKUP(L3VA!$A206,DATASHEET!$A$2:$FW$231,112,FALSE))</f>
        <v/>
      </c>
      <c r="DO206" s="105" t="str">
        <f t="shared" ref="DO206:DO243" si="184">IFERROR(VLOOKUP(DN206,lookup,2,FALSE),"")</f>
        <v/>
      </c>
      <c r="DP206" s="106" t="str">
        <f>IF(ISBLANK(DATASHEET!DR194),"",DATASHEET!DR194)</f>
        <v/>
      </c>
      <c r="DQ206" s="107" t="str">
        <f>IF(ISBLANK(DATASHEET!DS194),"",DATASHEET!DS194)</f>
        <v/>
      </c>
      <c r="DR206" s="123" t="str">
        <f t="shared" si="167"/>
        <v/>
      </c>
      <c r="DS206" s="124">
        <f>IFERROR(INDEX(DATASHEET!$A$1:$GG$231,MATCH(L3VA!$A206,DATASHEET!$A$1:$A$231,0),MATCH(L3VA!DT$2,DATASHEET!$A$1:$GG$1,0)),"")</f>
        <v>0</v>
      </c>
      <c r="DT206" s="105" t="str">
        <f>IF(VLOOKUP(L3VA!$A206,DATASHEET!$A$2:$EW$231,117,FALSE)="","",VLOOKUP(L3VA!$A206,DATASHEET!$A$2:$EW$231,117,FALSE))</f>
        <v/>
      </c>
      <c r="DU206" s="105" t="str">
        <f t="shared" si="168"/>
        <v/>
      </c>
      <c r="DV206" s="106" t="str">
        <f>IF(ISBLANK(DATASHEET!DW194),"",DATASHEET!DW194)</f>
        <v/>
      </c>
      <c r="DW206" s="107" t="str">
        <f>IF(ISBLANK(DATASHEET!DX194),"",DATASHEET!DX194)</f>
        <v/>
      </c>
      <c r="DX206" s="123" t="str">
        <f t="shared" si="169"/>
        <v/>
      </c>
      <c r="DY206" s="124" t="str">
        <f>IFERROR(INDEX(DATASHEET!$A$1:$GG$231,MATCH(L3VA!$A206,DATASHEET!$A$1:$A$231,0),MATCH(L3VA!DZ$2,DATASHEET!$A$1:$GG$1,0)),"")</f>
        <v/>
      </c>
      <c r="DZ206" s="105" t="str">
        <f>IF(VLOOKUP(L3VA!$A206,DATASHEET!$A$2:$EW$231,122,FALSE)="","",VLOOKUP(L3VA!$A206,DATASHEET!$A$2:$EW$231,122,FALSE))</f>
        <v/>
      </c>
      <c r="EA206" s="105" t="str">
        <f t="shared" si="170"/>
        <v/>
      </c>
      <c r="EB206" s="106" t="str">
        <f>IF(ISBLANK(DATASHEET!EB194),"",DATASHEET!EB194)</f>
        <v/>
      </c>
      <c r="EC206" s="107" t="str">
        <f>IF(ISBLANK(DATASHEET!EC194),"",DATASHEET!EC194)</f>
        <v/>
      </c>
      <c r="ED206" s="123" t="str">
        <f t="shared" si="171"/>
        <v/>
      </c>
      <c r="EE206" s="124">
        <f>IFERROR(INDEX(DATASHEET!$A$1:$GG$231,MATCH(L3VA!$A206,DATASHEET!$A$1:$A$231,0),MATCH(L3VA!EF$2,DATASHEET!$A$1:$GG$1,0)),"")</f>
        <v>0</v>
      </c>
      <c r="EF206" s="105" t="str">
        <f>IF(VLOOKUP(L3VA!$A206,DATASHEET!$A$2:$EW$231,127,FALSE)="","",VLOOKUP(L3VA!$A206,DATASHEET!$A$2:$EW$231,127,FALSE))</f>
        <v/>
      </c>
      <c r="EG206" s="105" t="str">
        <f t="shared" si="172"/>
        <v/>
      </c>
      <c r="EH206" s="106" t="str">
        <f>IF(ISBLANK(DATASHEET!EG194),"",DATASHEET!EG194)</f>
        <v/>
      </c>
      <c r="EI206" s="107" t="str">
        <f>IF(ISBLANK(DATASHEET!EH194),"",DATASHEET!EH194)</f>
        <v/>
      </c>
      <c r="EJ206" s="123" t="str">
        <f t="shared" si="173"/>
        <v/>
      </c>
      <c r="EK206" s="124">
        <f>IFERROR(INDEX(DATASHEET!$A$1:$GG$231,MATCH(L3VA!$A206,DATASHEET!$A$1:$A$231,0),MATCH(L3VA!EL$2,DATASHEET!$A$1:$GG$1,0)),"")</f>
        <v>0</v>
      </c>
      <c r="EL206" s="105" t="str">
        <f>IF(VLOOKUP(L3VA!$A206,DATASHEET!$A$2:$EW$231,132,FALSE)="","",VLOOKUP(L3VA!$A206,DATASHEET!$A$2:$EW$231,132,FALSE))</f>
        <v/>
      </c>
      <c r="EM206" s="105" t="str">
        <f t="shared" si="174"/>
        <v/>
      </c>
      <c r="EN206" s="106" t="str">
        <f>IF(ISBLANK(DATASHEET!EL194),"",DATASHEET!EL194)</f>
        <v/>
      </c>
      <c r="EO206" s="107" t="str">
        <f>IF(ISBLANK(DATASHEET!EM194),"",DATASHEET!EM194)</f>
        <v/>
      </c>
      <c r="EP206" s="123" t="str">
        <f t="shared" si="175"/>
        <v/>
      </c>
      <c r="EQ206" s="124">
        <f>IFERROR(INDEX(DATASHEET!$A$1:$GG$231,MATCH(L3VA!$A206,DATASHEET!$A$1:$A$231,0),MATCH(L3VA!ER$2,DATASHEET!$A$1:$GG$1,0)),"")</f>
        <v>0</v>
      </c>
      <c r="ER206" s="105" t="str">
        <f>IF(VLOOKUP(L3VA!$A206,DATASHEET!$A$2:$EW$231,137,FALSE)="","",VLOOKUP(L3VA!$A206,DATASHEET!$A$2:$EW$231,137,FALSE))</f>
        <v/>
      </c>
      <c r="ES206" s="105" t="str">
        <f t="shared" si="176"/>
        <v/>
      </c>
      <c r="ET206" s="106" t="str">
        <f>IF(ISBLANK(DATASHEET!EQ194),"",DATASHEET!EQ194)</f>
        <v>AWIL</v>
      </c>
      <c r="EU206" s="107" t="str">
        <f>IF(ISBLANK(DATASHEET!ER194),"",DATASHEET!ER194)</f>
        <v>12B-PY-8</v>
      </c>
      <c r="EV206" s="123" t="str">
        <f t="shared" si="177"/>
        <v/>
      </c>
      <c r="EW206" s="124">
        <f>IFERROR(INDEX(DATASHEET!$A$1:$GG$231,MATCH(L3VA!$A206,DATASHEET!$A$1:$A$231,0),MATCH(L3VA!EX$2,DATASHEET!$A$1:$GG$1,0)),"")</f>
        <v>0</v>
      </c>
      <c r="EX206" s="105" t="str">
        <f>IF(VLOOKUP(L3VA!$A206,DATASHEET!$A$2:$EW$231,142,FALSE)="","",VLOOKUP(L3VA!$A206,DATASHEET!$A$2:$EW$231,142,FALSE))</f>
        <v/>
      </c>
      <c r="EY206" s="105" t="str">
        <f t="shared" si="178"/>
        <v/>
      </c>
      <c r="EZ206" s="106" t="str">
        <f>IF(ISBLANK(DATASHEET!EV194),"",DATASHEET!EV194)</f>
        <v>HSH</v>
      </c>
      <c r="FA206" s="107" t="str">
        <f>IF(ISBLANK(DATASHEET!EW194),"",DATASHEET!EW194)</f>
        <v>12E-SO-8</v>
      </c>
      <c r="FB206" s="123" t="str">
        <f t="shared" si="179"/>
        <v/>
      </c>
      <c r="FC206" s="124">
        <f>IFERROR(INDEX(DATASHEET!$A$1:$GG$231,MATCH(L3VA!$A206,DATASHEET!$A$1:$A$231,0),MATCH(L3VA!FD$2,DATASHEET!$A$1:$GG$1,0)),"")</f>
        <v>0</v>
      </c>
      <c r="FD206" s="105" t="str">
        <f>IF(VLOOKUP(L3VA!$A206,DATASHEET!$A$2:$FW$231,147,FALSE)="","",VLOOKUP(L3VA!$A206,DATASHEET!$A$2:$FW$231,147,FALSE))</f>
        <v>AWIL</v>
      </c>
      <c r="FE206" s="105" t="str">
        <f t="shared" si="180"/>
        <v/>
      </c>
      <c r="FF206" s="106" t="str">
        <f>IF(ISBLANK(DATASHEET!FA194),"",DATASHEET!FA194)</f>
        <v/>
      </c>
      <c r="FG206" s="107" t="str">
        <f>IF(ISBLANK(DATASHEET!FB194),"",DATASHEET!FB194)</f>
        <v/>
      </c>
    </row>
    <row r="207" spans="1:163" x14ac:dyDescent="0.25">
      <c r="A207" s="354">
        <f>DATASHEET!A195</f>
        <v>150934</v>
      </c>
      <c r="B207" s="42" t="str">
        <f>DATASHEET!B195</f>
        <v>SMITH, Declan</v>
      </c>
      <c r="C207" s="109" t="str">
        <f>DATASHEET!C195</f>
        <v>12MP</v>
      </c>
      <c r="D207" s="110" t="str">
        <f>DATASHEET!D195</f>
        <v>M</v>
      </c>
      <c r="E207" s="110" t="str">
        <f>IFERROR(VLOOKUP(A207,'[5]Y12 Students'!$E$3:$I$271,5,FALSE),"")</f>
        <v>INTERNAL</v>
      </c>
      <c r="F207" s="110" t="str">
        <f>DATASHEET!E195</f>
        <v>N</v>
      </c>
      <c r="G207" s="110" t="str">
        <f>DATASHEET!F195</f>
        <v>White - British</v>
      </c>
      <c r="H207" s="110" t="str">
        <f>DATASHEET!G195</f>
        <v>N</v>
      </c>
      <c r="I207" s="110" t="str">
        <f>DATASHEET!H195</f>
        <v>N</v>
      </c>
      <c r="J207" s="111" t="str">
        <f>DATASHEET!J195</f>
        <v>6.25+ (B/A)</v>
      </c>
      <c r="K207" s="104" t="str">
        <f t="shared" si="181"/>
        <v/>
      </c>
      <c r="L207" s="104" t="str">
        <f t="shared" si="182"/>
        <v/>
      </c>
      <c r="M207" s="336" t="str">
        <f>IF(COUNT(L3VA!$N207,L3VA!$Z207,L3VA!$T207,L3VA!$AF207,L3VA!$AX207,L3VA!$AR207,L3VA!$BJ207,L3VA!$BD207,L3VA!$BP207,L3VA!#REF!,L3VA!$AL207,L3VA!$BV207,L3VA!$CH207,L3VA!$CZ207,L3VA!$CN207,L3VA!$DF207,L3VA!$CB207,L3VA!#REF!,L3VA!$DR207,L3VA!$DX207,L3VA!$ED207,L3VA!$EJ207,L3VA!$EP207,L3VA!$EV207,L3VA!$FB207,L3VA!$DL207)=0,"",AVERAGE(N207,Z207,T207,AF207,AL207,AX207,AR207,BJ207,BD207,BP207,BV207,CH207,CZ207,CN207,DF207,CB207,DR207,DX207,ED207,EJ207,EP207,EV207,FB207,DL207))</f>
        <v/>
      </c>
      <c r="N207" s="123" t="str">
        <f t="shared" ref="N207:N243" si="185">IFERROR((Q207-O207)/10,"")</f>
        <v/>
      </c>
      <c r="O207" s="124">
        <f>IFERROR(INDEX(DATASHEET!$A$1:$GG$231,MATCH(L3VA!$A207,DATASHEET!$A$1:$A$231,0),MATCH(L3VA!P$2,DATASHEET!$A$1:$GG$1,0)),"")</f>
        <v>0</v>
      </c>
      <c r="P207" s="105">
        <f>IF(VLOOKUP(L3VA!$A207,DATASHEET!$A$2:$EW$231,22,FALSE)="","",VLOOKUP(L3VA!$A207,DATASHEET!$A$2:$EW$231,22,FALSE))</f>
        <v>0</v>
      </c>
      <c r="Q207" s="105" t="str">
        <f t="shared" ref="Q207:Q243" si="186">IFERROR(VLOOKUP(P207,lookup,2,FALSE),"")</f>
        <v/>
      </c>
      <c r="R207" s="106" t="str">
        <f>IF(ISBLANK(DATASHEET!AF195),"",DATASHEET!AF195)</f>
        <v/>
      </c>
      <c r="S207" s="107" t="str">
        <f>IF(ISBLANK(DATASHEET!AG195),"",DATASHEET!AG195)</f>
        <v/>
      </c>
      <c r="T207" s="123" t="str">
        <f t="shared" ref="T207:T243" si="187">IFERROR((W207-U207)/10,"")</f>
        <v/>
      </c>
      <c r="U207" s="124">
        <f>IFERROR(INDEX(DATASHEET!$A$1:$GG$231,MATCH(L3VA!$A207,DATASHEET!$A$1:$A$231,0),MATCH(L3VA!V$2,DATASHEET!$A$1:$GG$1,0)),"")</f>
        <v>0</v>
      </c>
      <c r="V207" s="105">
        <f>IF(VLOOKUP(L3VA!$A207,DATASHEET!$A$2:$EW$231,27,FALSE)="","",VLOOKUP(L3VA!$A207,DATASHEET!$A$2:$EW$231,27,FALSE))</f>
        <v>0</v>
      </c>
      <c r="W207" s="105" t="str">
        <f t="shared" ref="W207:W243" si="188">IFERROR(VLOOKUP(V207,lookup,2,FALSE),"")</f>
        <v/>
      </c>
      <c r="X207" s="106" t="str">
        <f>IF(ISBLANK(DATASHEET!AK195),"",DATASHEET!AK195)</f>
        <v>MM</v>
      </c>
      <c r="Y207" s="107" t="str">
        <f>IF(ISBLANK(DATASHEET!AL195),"",DATASHEET!AL195)</f>
        <v>12C-BI-10</v>
      </c>
      <c r="Z207" s="123" t="str">
        <f t="shared" ref="Z207:Z243" si="189">IFERROR((AC207-AA207)/10,"")</f>
        <v/>
      </c>
      <c r="AA207" s="124">
        <f>IFERROR(INDEX(DATASHEET!$A$1:$GG$231,MATCH(L3VA!$A207,DATASHEET!$A$1:$A$231,0),MATCH(L3VA!AB$2,DATASHEET!$A$1:$GG$1,0)),"")</f>
        <v>0</v>
      </c>
      <c r="AB207" s="105" t="str">
        <f>IF(VLOOKUP(L3VA!$A207,DATASHEET!$A$2:$EW$231,32,FALSE)="","",VLOOKUP(L3VA!$A207,DATASHEET!$A$2:$EW$231,32,FALSE))</f>
        <v/>
      </c>
      <c r="AC207" s="105" t="str">
        <f t="shared" ref="AC207:AC243" si="190">IFERROR(VLOOKUP(AB207,lookup,2,FALSE),"")</f>
        <v/>
      </c>
      <c r="AD207" s="106" t="str">
        <f>IF(ISBLANK(DATASHEET!AP195),"",DATASHEET!AP195)</f>
        <v/>
      </c>
      <c r="AE207" s="107" t="str">
        <f>IF(ISBLANK(DATASHEET!AQ195),"",DATASHEET!AQ195)</f>
        <v/>
      </c>
      <c r="AF207" s="123" t="str">
        <f t="shared" ref="AF207:AF243" si="191">IFERROR((AI207-AG207)/10,"")</f>
        <v/>
      </c>
      <c r="AG207" s="124">
        <f>IFERROR(INDEX(DATASHEET!$A$1:$GG$231,MATCH(L3VA!$A207,DATASHEET!$A$1:$A$231,0),MATCH(L3VA!AH$2,DATASHEET!$A$1:$GG$1,0)),"")</f>
        <v>0</v>
      </c>
      <c r="AH207" s="105" t="str">
        <f>IF(VLOOKUP(L3VA!$A207,DATASHEET!$A$2:$EW$231,37,FALSE)="","",VLOOKUP(L3VA!$A207,DATASHEET!$A$2:$EW$231,37,FALSE))</f>
        <v>MM</v>
      </c>
      <c r="AI207" s="105" t="str">
        <f t="shared" ref="AI207:AI243" si="192">IFERROR(VLOOKUP(AH207,lookup,2,FALSE),"")</f>
        <v/>
      </c>
      <c r="AJ207" s="106" t="str">
        <f>IF(ISBLANK(DATASHEET!AU195),"",DATASHEET!AU195)</f>
        <v>MB</v>
      </c>
      <c r="AK207" s="107" t="str">
        <f>IF(ISBLANK(DATASHEET!AV195),"",DATASHEET!AV195)</f>
        <v>12D-CH-2</v>
      </c>
      <c r="AL207" s="123" t="str">
        <f t="shared" ref="AL207:AL243" si="193">IFERROR((AO207-AM207)/10,"")</f>
        <v/>
      </c>
      <c r="AM207" s="124">
        <f>IFERROR(INDEX(DATASHEET!$A$1:$GG$231,MATCH(L3VA!$A207,DATASHEET!$A$1:$A$231,0),MATCH(L3VA!AN$2,DATASHEET!$A$1:$GG$1,0)),"")</f>
        <v>0</v>
      </c>
      <c r="AN207" s="105" t="str">
        <f>IF(VLOOKUP(L3VA!$A207,DATASHEET!$A$2:$EW$231,42,FALSE)="","",VLOOKUP(L3VA!$A207,DATASHEET!$A$2:$EW$231,42,FALSE))</f>
        <v/>
      </c>
      <c r="AO207" s="105" t="str">
        <f t="shared" ref="AO207:AO243" si="194">IFERROR(VLOOKUP(AN207,lookup,2,FALSE),"")</f>
        <v/>
      </c>
      <c r="AP207" s="106" t="str">
        <f>IF(ISBLANK(DATASHEET!AZ195),"",DATASHEET!AZ195)</f>
        <v/>
      </c>
      <c r="AQ207" s="107" t="str">
        <f>IF(ISBLANK(DATASHEET!BA195),"",DATASHEET!BA195)</f>
        <v/>
      </c>
      <c r="AR207" s="123" t="str">
        <f t="shared" ref="AR207:AR243" si="195">IFERROR((AU207-AS207)/10,"")</f>
        <v/>
      </c>
      <c r="AS207" s="124">
        <f>IFERROR(INDEX(DATASHEET!$A$1:$GG$231,MATCH(L3VA!$A207,DATASHEET!$A$1:$A$231,0),MATCH(L3VA!AT$2,DATASHEET!$A$1:$GG$1,0)),"")</f>
        <v>0</v>
      </c>
      <c r="AT207" s="105" t="str">
        <f>IF(VLOOKUP(L3VA!$A207,DATASHEET!$A$2:$EW$231,47,FALSE)="","",VLOOKUP(L3VA!$A207,DATASHEET!$A$2:$EW$231,47,FALSE))</f>
        <v>MB</v>
      </c>
      <c r="AU207" s="105" t="str">
        <f t="shared" ref="AU207:AU243" si="196">IFERROR(VLOOKUP(AT207,lookup,2,FALSE),"")</f>
        <v/>
      </c>
      <c r="AV207" s="106" t="str">
        <f>IF(ISBLANK(DATASHEET!BE195),"",DATASHEET!BE195)</f>
        <v/>
      </c>
      <c r="AW207" s="107" t="str">
        <f>IF(ISBLANK(DATASHEET!BF195),"",DATASHEET!BF195)</f>
        <v/>
      </c>
      <c r="AX207" s="123" t="str">
        <f t="shared" ref="AX207:AX243" si="197">IFERROR((BA207-AY207)/10,"")</f>
        <v/>
      </c>
      <c r="AY207" s="124">
        <f>IFERROR(INDEX(DATASHEET!$A$1:$GG$231,MATCH(L3VA!$A207,DATASHEET!$A$1:$A$231,0),MATCH(L3VA!AZ$2,DATASHEET!$A$1:$GG$1,0)),"")</f>
        <v>0</v>
      </c>
      <c r="AZ207" s="105" t="str">
        <f>IF(VLOOKUP(L3VA!$A207,DATASHEET!$A$2:$EW$231,52,FALSE)="","",VLOOKUP(L3VA!$A207,DATASHEET!$A$2:$EW$231,52,FALSE))</f>
        <v/>
      </c>
      <c r="BA207" s="105" t="str">
        <f t="shared" ref="BA207:BA243" si="198">IFERROR(VLOOKUP(AZ207,lookup,2,FALSE),"")</f>
        <v/>
      </c>
      <c r="BB207" s="106" t="str">
        <f>IF(ISBLANK(DATASHEET!BJ195),"",DATASHEET!BJ195)</f>
        <v/>
      </c>
      <c r="BC207" s="107" t="str">
        <f>IF(ISBLANK(DATASHEET!BK195),"",DATASHEET!BK195)</f>
        <v/>
      </c>
      <c r="BD207" s="123" t="str">
        <f t="shared" ref="BD207:BD243" si="199">IFERROR((BG207-BE207)/10,"")</f>
        <v/>
      </c>
      <c r="BE207" s="124">
        <f>IFERROR(INDEX(DATASHEET!$A$1:$GG$231,MATCH(L3VA!$A207,DATASHEET!$A$1:$A$231,0),MATCH(L3VA!BF$2,DATASHEET!$A$1:$GG$1,0)),"")</f>
        <v>0</v>
      </c>
      <c r="BF207" s="105" t="str">
        <f>IF(VLOOKUP(L3VA!$A207,DATASHEET!$A$2:$EW$231,57,FALSE)="","",VLOOKUP(L3VA!$A207,DATASHEET!$A$2:$EW$231,57,FALSE))</f>
        <v/>
      </c>
      <c r="BG207" s="105" t="str">
        <f t="shared" ref="BG207:BG243" si="200">IFERROR(VLOOKUP(BF207,lookup,2,FALSE),"")</f>
        <v/>
      </c>
      <c r="BH207" s="106" t="str">
        <f>IF(ISBLANK(DATASHEET!BO195),"",DATASHEET!BO195)</f>
        <v/>
      </c>
      <c r="BI207" s="107" t="str">
        <f>IF(ISBLANK(DATASHEET!BP195),"",DATASHEET!BP195)</f>
        <v/>
      </c>
      <c r="BJ207" s="123" t="str">
        <f t="shared" ref="BJ207:BJ243" si="201">IFERROR((BM207-BK207)/10,"")</f>
        <v/>
      </c>
      <c r="BK207" s="124">
        <f>IFERROR(INDEX(DATASHEET!$A$1:$GG$231,MATCH(L3VA!$A207,DATASHEET!$A$1:$A$231,0),MATCH(L3VA!BL$2,DATASHEET!$A$1:$GG$1,0)),"")</f>
        <v>0</v>
      </c>
      <c r="BL207" s="105" t="str">
        <f>IF(VLOOKUP(L3VA!$A207,DATASHEET!$A$2:$EW$231,62,FALSE)="","",VLOOKUP(L3VA!$A207,DATASHEET!$A$2:$EW$231,62,FALSE))</f>
        <v/>
      </c>
      <c r="BM207" s="105" t="str">
        <f t="shared" ref="BM207:BM243" si="202">IFERROR(VLOOKUP(BL207,lookup,2,FALSE),"")</f>
        <v/>
      </c>
      <c r="BN207" s="106" t="str">
        <f>IF(ISBLANK(DATASHEET!BT195),"",DATASHEET!BT195)</f>
        <v/>
      </c>
      <c r="BO207" s="107" t="str">
        <f>IF(ISBLANK(DATASHEET!BU195),"",DATASHEET!BU195)</f>
        <v/>
      </c>
      <c r="BP207" s="123" t="str">
        <f t="shared" ref="BP207:BP243" si="203">IFERROR((BS207-BQ207)/10,"")</f>
        <v/>
      </c>
      <c r="BQ207" s="124">
        <f>IFERROR(INDEX(DATASHEET!$A$1:$GG$231,MATCH(L3VA!$A207,DATASHEET!$A$1:$A$231,0),MATCH(L3VA!BR$2,DATASHEET!$A$1:$GG$1,0)),"")</f>
        <v>0</v>
      </c>
      <c r="BR207" s="105" t="str">
        <f>IF(VLOOKUP(L3VA!$A207,DATASHEET!$A$2:$EW$231,67,FALSE)="","",VLOOKUP(L3VA!$A207,DATASHEET!$A$2:$EW$231,67,FALSE))</f>
        <v/>
      </c>
      <c r="BS207" s="105" t="str">
        <f t="shared" ref="BS207:BS243" si="204">IFERROR(VLOOKUP(BR207,lookup,2,FALSE),"")</f>
        <v/>
      </c>
      <c r="BT207" s="106" t="str">
        <f>IF(ISBLANK(DATASHEET!BY195),"",DATASHEET!BY195)</f>
        <v/>
      </c>
      <c r="BU207" s="107" t="str">
        <f>IF(ISBLANK(DATASHEET!BZ195),"",DATASHEET!BZ195)</f>
        <v/>
      </c>
      <c r="BV207" s="123" t="str">
        <f t="shared" ref="BV207:BV243" si="205">IFERROR((BY207-BW207)/10,"")</f>
        <v/>
      </c>
      <c r="BW207" s="124">
        <f>IFERROR(INDEX(DATASHEET!$A$1:$GG$231,MATCH(L3VA!$A207,DATASHEET!$A$1:$A$231,0),MATCH(L3VA!BX$2,DATASHEET!$A$1:$GG$1,0)),"")</f>
        <v>0</v>
      </c>
      <c r="BX207" s="105" t="str">
        <f>IF(VLOOKUP(L3VA!$A207,DATASHEET!$A$2:$EW$231,77,FALSE)="","",VLOOKUP(L3VA!$A207,DATASHEET!$A$2:$EW$231,77,FALSE))</f>
        <v/>
      </c>
      <c r="BY207" s="105" t="str">
        <f t="shared" ref="BY207:BY243" si="206">IFERROR(VLOOKUP(BX207,lookup,2,FALSE),"")</f>
        <v/>
      </c>
      <c r="BZ207" s="106" t="str">
        <f>IF(ISBLANK(DATASHEET!CI195),"",DATASHEET!CI195)</f>
        <v/>
      </c>
      <c r="CA207" s="107" t="str">
        <f>IF(ISBLANK(DATASHEET!CJ195),"",DATASHEET!CJ195)</f>
        <v/>
      </c>
      <c r="CB207" s="123" t="str">
        <f t="shared" ref="CB207:CB243" si="207">IFERROR((CE207-CC207)/10,"")</f>
        <v/>
      </c>
      <c r="CC207" s="124">
        <f>IFERROR(INDEX(DATASHEET!$A$1:$GG$231,MATCH(L3VA!$A207,DATASHEET!$A$1:$A$231,0),MATCH(L3VA!CD$2,DATASHEET!$A$1:$GG$1,0)),"")</f>
        <v>0</v>
      </c>
      <c r="CD207" s="105" t="str">
        <f>IF(VLOOKUP(L3VA!$A207,DATASHEET!$A$2:$EW$231,82,FALSE)="","",VLOOKUP(L3VA!$A207,DATASHEET!$A$2:$EW$231,82,FALSE))</f>
        <v>LSA5</v>
      </c>
      <c r="CE207" s="105" t="str">
        <f t="shared" ref="CE207:CE243" si="208">IFERROR(VLOOKUP(CD207,lookup,2,FALSE),"")</f>
        <v/>
      </c>
      <c r="CF207" s="106" t="str">
        <f>IF(ISBLANK(DATASHEET!CN195),"",DATASHEET!CN195)</f>
        <v/>
      </c>
      <c r="CG207" s="107" t="str">
        <f>IF(ISBLANK(DATASHEET!CO195),"",DATASHEET!CO195)</f>
        <v/>
      </c>
      <c r="CH207" s="123" t="str">
        <f t="shared" ref="CH207:CH243" si="209">IFERROR((CK207-CI207)/10,"")</f>
        <v/>
      </c>
      <c r="CI207" s="124">
        <f>IFERROR(INDEX(DATASHEET!$A$1:$GG$231,MATCH(L3VA!$A207,DATASHEET!$A$1:$A$231,0),MATCH(L3VA!CJ$2,DATASHEET!$A$1:$GG$1,0)),"")</f>
        <v>0</v>
      </c>
      <c r="CJ207" s="105" t="str">
        <f>IF(VLOOKUP(L3VA!$A207,DATASHEET!$A$2:$EW$231,87,FALSE)="","",VLOOKUP(L3VA!$A207,DATASHEET!$A$2:$EW$231,87,FALSE))</f>
        <v/>
      </c>
      <c r="CK207" s="105" t="str">
        <f t="shared" si="183"/>
        <v/>
      </c>
      <c r="CL207" s="106" t="str">
        <f>IF(ISBLANK(DATASHEET!CS195),"",DATASHEET!CS195)</f>
        <v/>
      </c>
      <c r="CM207" s="107" t="str">
        <f>IF(ISBLANK(DATASHEET!CT195),"",DATASHEET!CT195)</f>
        <v/>
      </c>
      <c r="CN207" s="123" t="str">
        <f t="shared" ref="CN207:CN243" si="210">IFERROR((CQ207-CO207)/10,"")</f>
        <v/>
      </c>
      <c r="CO207" s="124">
        <f>IFERROR(INDEX(DATASHEET!$A$1:$GG$231,MATCH(L3VA!$A207,DATASHEET!$A$1:$A$231,0),MATCH(L3VA!CP$2,DATASHEET!$A$1:$GG$1,0)),"")</f>
        <v>0</v>
      </c>
      <c r="CP207" s="105" t="str">
        <f>IF(VLOOKUP(L3VA!$A207,DATASHEET!$A$2:$EW$231,92,FALSE)="","",VLOOKUP(L3VA!$A207,DATASHEET!$A$2:$EW$231,92,FALSE))</f>
        <v/>
      </c>
      <c r="CQ207" s="105" t="str">
        <f t="shared" ref="CQ207:CQ243" si="211">IFERROR(VLOOKUP(CP207,lookup,2,FALSE),"")</f>
        <v/>
      </c>
      <c r="CR207" s="106" t="str">
        <f>IF(ISBLANK(DATASHEET!CX195),"",DATASHEET!CX195)</f>
        <v/>
      </c>
      <c r="CS207" s="107" t="str">
        <f>IF(ISBLANK(DATASHEET!CY195),"",DATASHEET!CY195)</f>
        <v/>
      </c>
      <c r="CT207" s="123" t="str">
        <f t="shared" ref="CT207:CT259" si="212">IFERROR((CW207-CU207)/10,"")</f>
        <v/>
      </c>
      <c r="CU207" s="124">
        <f>IFERROR(INDEX(DATASHEET!$A$1:$GG$231,MATCH(L3VA!$A207,DATASHEET!$A$1:$A$231,0),MATCH(L3VA!CV$2,DATASHEET!$A$1:$GG$1,0)),"")</f>
        <v>0</v>
      </c>
      <c r="CV207" s="105" t="str">
        <f>IF(VLOOKUP(L3VA!$A207,DATASHEET!$A$2:$EW$231,107,FALSE)="","",VLOOKUP(L3VA!$A207,DATASHEET!$A$2:$EW$231,107,FALSE))</f>
        <v/>
      </c>
      <c r="CW207" s="105" t="str">
        <f t="shared" ref="CW207:CW259" si="213">IFERROR(VLOOKUP(CV207,lookup,2,FALSE),"")</f>
        <v/>
      </c>
      <c r="CX207" s="106" t="str">
        <f>IF(ISBLANK(DATASHEET!DC195),"",DATASHEET!DC195)</f>
        <v/>
      </c>
      <c r="CY207" s="107" t="str">
        <f>IF(ISBLANK(DATASHEET!DD195),"",DATASHEET!DD195)</f>
        <v/>
      </c>
      <c r="CZ207" s="123" t="str">
        <f t="shared" ref="CZ207:CZ243" si="214">IFERROR((DC207-DA207)/10,"")</f>
        <v/>
      </c>
      <c r="DA207" s="124">
        <f>IFERROR(INDEX(DATASHEET!$A$1:$GG$231,MATCH(L3VA!$A207,DATASHEET!$A$1:$A$231,0),MATCH(L3VA!DB$2,DATASHEET!$A$1:$GG$1,0)),"")</f>
        <v>0</v>
      </c>
      <c r="DB207" s="105" t="str">
        <f>IF(VLOOKUP(L3VA!$A207,DATASHEET!$A$2:$EW$231,97,FALSE)="","",VLOOKUP(L3VA!$A207,DATASHEET!$A$2:$EW$231,97,FALSE))</f>
        <v/>
      </c>
      <c r="DC207" s="105" t="str">
        <f t="shared" ref="DC207:DC243" si="215">IFERROR(VLOOKUP(DB207,lookup,2,FALSE),"")</f>
        <v/>
      </c>
      <c r="DD207" s="106" t="str">
        <f>IF(ISBLANK(DATASHEET!DH195),"",DATASHEET!DH195)</f>
        <v/>
      </c>
      <c r="DE207" s="107" t="str">
        <f>IF(ISBLANK(DATASHEET!DI195),"",DATASHEET!DI195)</f>
        <v/>
      </c>
      <c r="DF207" s="123" t="str">
        <f t="shared" ref="DF207:DF243" si="216">IFERROR((DI207-DG207)/10,"")</f>
        <v/>
      </c>
      <c r="DG207" s="124">
        <f>IFERROR(INDEX(DATASHEET!$A$1:$GG$231,MATCH(L3VA!$A207,DATASHEET!$A$1:$A$231,0),MATCH(L3VA!DH$2,DATASHEET!$A$1:$GG$1,0)),"")</f>
        <v>0</v>
      </c>
      <c r="DH207" s="105" t="str">
        <f>IF(VLOOKUP(L3VA!$A207,DATASHEET!$A$2:$EW$231,102,FALSE)="","",VLOOKUP(L3VA!$A207,DATASHEET!$A$2:$EW$231,102,FALSE))</f>
        <v/>
      </c>
      <c r="DI207" s="105" t="str">
        <f t="shared" ref="DI207:DI243" si="217">IFERROR(VLOOKUP(DH207,lookup,2,FALSE),"")</f>
        <v/>
      </c>
      <c r="DJ207" s="106" t="str">
        <f>IF(ISBLANK(DATASHEET!DM195),"",DATASHEET!DM195)</f>
        <v>JQ</v>
      </c>
      <c r="DK207" s="107" t="str">
        <f>IF(ISBLANK(DATASHEET!DN195),"",DATASHEET!DN195)</f>
        <v>12A-MA-8</v>
      </c>
      <c r="DL207" s="123" t="str">
        <f t="shared" ref="DL207:DL243" si="218">IFERROR((DO207-DM207)/10,"")</f>
        <v/>
      </c>
      <c r="DM207" s="124">
        <f>IFERROR(INDEX(DATASHEET!$A$1:$GG$231,MATCH(L3VA!$A207,DATASHEET!$A$1:$A$231,0),MATCH(L3VA!DN$2,DATASHEET!$A$1:$GG$1,0)),"")</f>
        <v>0</v>
      </c>
      <c r="DN207" s="105" t="str">
        <f>IF(VLOOKUP(L3VA!$A207,DATASHEET!$A$2:$FW$231,112,FALSE)="","",VLOOKUP(L3VA!$A207,DATASHEET!$A$2:$FW$231,112,FALSE))</f>
        <v/>
      </c>
      <c r="DO207" s="105" t="str">
        <f t="shared" si="184"/>
        <v/>
      </c>
      <c r="DP207" s="106" t="str">
        <f>IF(ISBLANK(DATASHEET!DR195),"",DATASHEET!DR195)</f>
        <v/>
      </c>
      <c r="DQ207" s="107" t="str">
        <f>IF(ISBLANK(DATASHEET!DS195),"",DATASHEET!DS195)</f>
        <v/>
      </c>
      <c r="DR207" s="123" t="str">
        <f t="shared" ref="DR207:DR243" si="219">IFERROR((DU207-DS207)/10,"")</f>
        <v/>
      </c>
      <c r="DS207" s="124">
        <f>IFERROR(INDEX(DATASHEET!$A$1:$GG$231,MATCH(L3VA!$A207,DATASHEET!$A$1:$A$231,0),MATCH(L3VA!DT$2,DATASHEET!$A$1:$GG$1,0)),"")</f>
        <v>0</v>
      </c>
      <c r="DT207" s="105" t="str">
        <f>IF(VLOOKUP(L3VA!$A207,DATASHEET!$A$2:$EW$231,117,FALSE)="","",VLOOKUP(L3VA!$A207,DATASHEET!$A$2:$EW$231,117,FALSE))</f>
        <v>JQ</v>
      </c>
      <c r="DU207" s="105" t="str">
        <f t="shared" ref="DU207:DU243" si="220">IFERROR(VLOOKUP(DT207,lookup,2,FALSE),"")</f>
        <v/>
      </c>
      <c r="DV207" s="106" t="str">
        <f>IF(ISBLANK(DATASHEET!DW195),"",DATASHEET!DW195)</f>
        <v/>
      </c>
      <c r="DW207" s="107" t="str">
        <f>IF(ISBLANK(DATASHEET!DX195),"",DATASHEET!DX195)</f>
        <v/>
      </c>
      <c r="DX207" s="123" t="str">
        <f t="shared" ref="DX207:DX243" si="221">IFERROR((EA207-DY207)/10,"")</f>
        <v/>
      </c>
      <c r="DY207" s="124" t="str">
        <f>IFERROR(INDEX(DATASHEET!$A$1:$GG$231,MATCH(L3VA!$A207,DATASHEET!$A$1:$A$231,0),MATCH(L3VA!DZ$2,DATASHEET!$A$1:$GG$1,0)),"")</f>
        <v/>
      </c>
      <c r="DZ207" s="105" t="str">
        <f>IF(VLOOKUP(L3VA!$A207,DATASHEET!$A$2:$EW$231,122,FALSE)="","",VLOOKUP(L3VA!$A207,DATASHEET!$A$2:$EW$231,122,FALSE))</f>
        <v/>
      </c>
      <c r="EA207" s="105" t="str">
        <f t="shared" ref="EA207:EA243" si="222">IFERROR(VLOOKUP(DZ207,lookup,2,FALSE),"")</f>
        <v/>
      </c>
      <c r="EB207" s="106" t="str">
        <f>IF(ISBLANK(DATASHEET!EB195),"",DATASHEET!EB195)</f>
        <v/>
      </c>
      <c r="EC207" s="107" t="str">
        <f>IF(ISBLANK(DATASHEET!EC195),"",DATASHEET!EC195)</f>
        <v/>
      </c>
      <c r="ED207" s="123" t="str">
        <f t="shared" ref="ED207:ED243" si="223">IFERROR((EG207-EE207)/10,"")</f>
        <v/>
      </c>
      <c r="EE207" s="124">
        <f>IFERROR(INDEX(DATASHEET!$A$1:$GG$231,MATCH(L3VA!$A207,DATASHEET!$A$1:$A$231,0),MATCH(L3VA!EF$2,DATASHEET!$A$1:$GG$1,0)),"")</f>
        <v>0</v>
      </c>
      <c r="EF207" s="105" t="str">
        <f>IF(VLOOKUP(L3VA!$A207,DATASHEET!$A$2:$EW$231,127,FALSE)="","",VLOOKUP(L3VA!$A207,DATASHEET!$A$2:$EW$231,127,FALSE))</f>
        <v/>
      </c>
      <c r="EG207" s="105" t="str">
        <f t="shared" ref="EG207:EG243" si="224">IFERROR(VLOOKUP(EF207,lookup,2,FALSE),"")</f>
        <v/>
      </c>
      <c r="EH207" s="106" t="str">
        <f>IF(ISBLANK(DATASHEET!EG195),"",DATASHEET!EG195)</f>
        <v/>
      </c>
      <c r="EI207" s="107" t="str">
        <f>IF(ISBLANK(DATASHEET!EH195),"",DATASHEET!EH195)</f>
        <v/>
      </c>
      <c r="EJ207" s="123" t="str">
        <f t="shared" ref="EJ207:EJ243" si="225">IFERROR((EM207-EK207)/10,"")</f>
        <v/>
      </c>
      <c r="EK207" s="124">
        <f>IFERROR(INDEX(DATASHEET!$A$1:$GG$231,MATCH(L3VA!$A207,DATASHEET!$A$1:$A$231,0),MATCH(L3VA!EL$2,DATASHEET!$A$1:$GG$1,0)),"")</f>
        <v>0</v>
      </c>
      <c r="EL207" s="105" t="str">
        <f>IF(VLOOKUP(L3VA!$A207,DATASHEET!$A$2:$EW$231,132,FALSE)="","",VLOOKUP(L3VA!$A207,DATASHEET!$A$2:$EW$231,132,FALSE))</f>
        <v/>
      </c>
      <c r="EM207" s="105" t="str">
        <f t="shared" ref="EM207:EM243" si="226">IFERROR(VLOOKUP(EL207,lookup,2,FALSE),"")</f>
        <v/>
      </c>
      <c r="EN207" s="106" t="str">
        <f>IF(ISBLANK(DATASHEET!EL195),"",DATASHEET!EL195)</f>
        <v/>
      </c>
      <c r="EO207" s="107" t="str">
        <f>IF(ISBLANK(DATASHEET!EM195),"",DATASHEET!EM195)</f>
        <v/>
      </c>
      <c r="EP207" s="123" t="str">
        <f t="shared" ref="EP207:EP243" si="227">IFERROR((ES207-EQ207)/10,"")</f>
        <v/>
      </c>
      <c r="EQ207" s="124">
        <f>IFERROR(INDEX(DATASHEET!$A$1:$GG$231,MATCH(L3VA!$A207,DATASHEET!$A$1:$A$231,0),MATCH(L3VA!ER$2,DATASHEET!$A$1:$GG$1,0)),"")</f>
        <v>0</v>
      </c>
      <c r="ER207" s="105" t="str">
        <f>IF(VLOOKUP(L3VA!$A207,DATASHEET!$A$2:$EW$231,137,FALSE)="","",VLOOKUP(L3VA!$A207,DATASHEET!$A$2:$EW$231,137,FALSE))</f>
        <v/>
      </c>
      <c r="ES207" s="105" t="str">
        <f t="shared" ref="ES207:ES243" si="228">IFERROR(VLOOKUP(ER207,lookup,2,FALSE),"")</f>
        <v/>
      </c>
      <c r="ET207" s="106" t="str">
        <f>IF(ISBLANK(DATASHEET!EQ195),"",DATASHEET!EQ195)</f>
        <v/>
      </c>
      <c r="EU207" s="107" t="str">
        <f>IF(ISBLANK(DATASHEET!ER195),"",DATASHEET!ER195)</f>
        <v/>
      </c>
      <c r="EV207" s="123" t="str">
        <f t="shared" ref="EV207:EV243" si="229">IFERROR((EY207-EW207)/10,"")</f>
        <v/>
      </c>
      <c r="EW207" s="124">
        <f>IFERROR(INDEX(DATASHEET!$A$1:$GG$231,MATCH(L3VA!$A207,DATASHEET!$A$1:$A$231,0),MATCH(L3VA!EX$2,DATASHEET!$A$1:$GG$1,0)),"")</f>
        <v>0</v>
      </c>
      <c r="EX207" s="105" t="str">
        <f>IF(VLOOKUP(L3VA!$A207,DATASHEET!$A$2:$EW$231,142,FALSE)="","",VLOOKUP(L3VA!$A207,DATASHEET!$A$2:$EW$231,142,FALSE))</f>
        <v/>
      </c>
      <c r="EY207" s="105" t="str">
        <f t="shared" ref="EY207:EY243" si="230">IFERROR(VLOOKUP(EX207,lookup,2,FALSE),"")</f>
        <v/>
      </c>
      <c r="EZ207" s="106" t="str">
        <f>IF(ISBLANK(DATASHEET!EV195),"",DATASHEET!EV195)</f>
        <v/>
      </c>
      <c r="FA207" s="107" t="str">
        <f>IF(ISBLANK(DATASHEET!EW195),"",DATASHEET!EW195)</f>
        <v/>
      </c>
      <c r="FB207" s="123" t="str">
        <f t="shared" ref="FB207:FB243" si="231">IFERROR((FE207-FC207)/10,"")</f>
        <v/>
      </c>
      <c r="FC207" s="124">
        <f>IFERROR(INDEX(DATASHEET!$A$1:$GG$231,MATCH(L3VA!$A207,DATASHEET!$A$1:$A$231,0),MATCH(L3VA!FD$2,DATASHEET!$A$1:$GG$1,0)),"")</f>
        <v>0</v>
      </c>
      <c r="FD207" s="105" t="str">
        <f>IF(VLOOKUP(L3VA!$A207,DATASHEET!$A$2:$FW$231,147,FALSE)="","",VLOOKUP(L3VA!$A207,DATASHEET!$A$2:$FW$231,147,FALSE))</f>
        <v/>
      </c>
      <c r="FE207" s="105" t="str">
        <f t="shared" ref="FE207:FE243" si="232">IFERROR(VLOOKUP(FD207,lookup,2,FALSE),"")</f>
        <v/>
      </c>
      <c r="FF207" s="106" t="str">
        <f>IF(ISBLANK(DATASHEET!FA195),"",DATASHEET!FA195)</f>
        <v/>
      </c>
      <c r="FG207" s="107" t="str">
        <f>IF(ISBLANK(DATASHEET!FB195),"",DATASHEET!FB195)</f>
        <v/>
      </c>
    </row>
    <row r="208" spans="1:163" x14ac:dyDescent="0.25">
      <c r="A208" s="354">
        <f>DATASHEET!A196</f>
        <v>150948</v>
      </c>
      <c r="B208" s="42" t="str">
        <f>DATASHEET!B196</f>
        <v>SMITH, Harry</v>
      </c>
      <c r="C208" s="109" t="str">
        <f>DATASHEET!C196</f>
        <v>12MP</v>
      </c>
      <c r="D208" s="110" t="str">
        <f>DATASHEET!D196</f>
        <v>M</v>
      </c>
      <c r="E208" s="110" t="str">
        <f>IFERROR(VLOOKUP(A208,'[5]Y12 Students'!$E$3:$I$271,5,FALSE),"")</f>
        <v>INTERNAL</v>
      </c>
      <c r="F208" s="110" t="str">
        <f>DATASHEET!E196</f>
        <v>N</v>
      </c>
      <c r="G208" s="110" t="str">
        <f>DATASHEET!F196</f>
        <v>White - British</v>
      </c>
      <c r="H208" s="110" t="str">
        <f>DATASHEET!G196</f>
        <v>N</v>
      </c>
      <c r="I208" s="110" t="str">
        <f>DATASHEET!H196</f>
        <v>N</v>
      </c>
      <c r="J208" s="111" t="str">
        <f>DATASHEET!J196</f>
        <v>2.5+ (D/C)</v>
      </c>
      <c r="K208" s="104" t="str">
        <f t="shared" si="181"/>
        <v/>
      </c>
      <c r="L208" s="104" t="str">
        <f t="shared" si="182"/>
        <v/>
      </c>
      <c r="M208" s="336" t="str">
        <f>IF(COUNT(L3VA!$N208,L3VA!$Z208,L3VA!$T208,L3VA!$AF208,L3VA!$AX208,L3VA!$AR208,L3VA!$BJ208,L3VA!$BD208,L3VA!$BP208,L3VA!#REF!,L3VA!$AL208,L3VA!$BV208,L3VA!$CH208,L3VA!$CZ208,L3VA!$CN208,L3VA!$DF208,L3VA!$CB208,L3VA!#REF!,L3VA!$DR208,L3VA!$DX208,L3VA!$ED208,L3VA!$EJ208,L3VA!$EP208,L3VA!$EV208,L3VA!$FB208,L3VA!$DL208)=0,"",AVERAGE(N208,Z208,T208,AF208,AL208,AX208,AR208,BJ208,BD208,BP208,BV208,CH208,CZ208,CN208,DF208,CB208,DR208,DX208,ED208,EJ208,EP208,EV208,FB208,DL208))</f>
        <v/>
      </c>
      <c r="N208" s="123" t="str">
        <f t="shared" si="185"/>
        <v/>
      </c>
      <c r="O208" s="124">
        <f>IFERROR(INDEX(DATASHEET!$A$1:$GG$231,MATCH(L3VA!$A208,DATASHEET!$A$1:$A$231,0),MATCH(L3VA!P$2,DATASHEET!$A$1:$GG$1,0)),"")</f>
        <v>0</v>
      </c>
      <c r="P208" s="105">
        <f>IF(VLOOKUP(L3VA!$A208,DATASHEET!$A$2:$EW$231,22,FALSE)="","",VLOOKUP(L3VA!$A208,DATASHEET!$A$2:$EW$231,22,FALSE))</f>
        <v>0</v>
      </c>
      <c r="Q208" s="105" t="str">
        <f t="shared" si="186"/>
        <v/>
      </c>
      <c r="R208" s="106" t="str">
        <f>IF(ISBLANK(DATASHEET!AF196),"",DATASHEET!AF196)</f>
        <v>PLE</v>
      </c>
      <c r="S208" s="107" t="str">
        <f>IF(ISBLANK(DATASHEET!AG196),"",DATASHEET!AG196)</f>
        <v>12C-AR-1</v>
      </c>
      <c r="T208" s="123" t="str">
        <f t="shared" si="187"/>
        <v/>
      </c>
      <c r="U208" s="124">
        <f>IFERROR(INDEX(DATASHEET!$A$1:$GG$231,MATCH(L3VA!$A208,DATASHEET!$A$1:$A$231,0),MATCH(L3VA!V$2,DATASHEET!$A$1:$GG$1,0)),"")</f>
        <v>0</v>
      </c>
      <c r="V208" s="105">
        <f>IF(VLOOKUP(L3VA!$A208,DATASHEET!$A$2:$EW$231,27,FALSE)="","",VLOOKUP(L3VA!$A208,DATASHEET!$A$2:$EW$231,27,FALSE))</f>
        <v>0</v>
      </c>
      <c r="W208" s="105" t="str">
        <f t="shared" si="188"/>
        <v/>
      </c>
      <c r="X208" s="106" t="str">
        <f>IF(ISBLANK(DATASHEET!AK196),"",DATASHEET!AK196)</f>
        <v/>
      </c>
      <c r="Y208" s="107" t="str">
        <f>IF(ISBLANK(DATASHEET!AL196),"",DATASHEET!AL196)</f>
        <v/>
      </c>
      <c r="Z208" s="123" t="str">
        <f t="shared" si="189"/>
        <v/>
      </c>
      <c r="AA208" s="124">
        <f>IFERROR(INDEX(DATASHEET!$A$1:$GG$231,MATCH(L3VA!$A208,DATASHEET!$A$1:$A$231,0),MATCH(L3VA!AB$2,DATASHEET!$A$1:$GG$1,0)),"")</f>
        <v>0</v>
      </c>
      <c r="AB208" s="105" t="str">
        <f>IF(VLOOKUP(L3VA!$A208,DATASHEET!$A$2:$EW$231,32,FALSE)="","",VLOOKUP(L3VA!$A208,DATASHEET!$A$2:$EW$231,32,FALSE))</f>
        <v>PLE</v>
      </c>
      <c r="AC208" s="105" t="str">
        <f t="shared" si="190"/>
        <v/>
      </c>
      <c r="AD208" s="106" t="str">
        <f>IF(ISBLANK(DATASHEET!AP196),"",DATASHEET!AP196)</f>
        <v/>
      </c>
      <c r="AE208" s="107" t="str">
        <f>IF(ISBLANK(DATASHEET!AQ196),"",DATASHEET!AQ196)</f>
        <v/>
      </c>
      <c r="AF208" s="123" t="str">
        <f t="shared" si="191"/>
        <v/>
      </c>
      <c r="AG208" s="124">
        <f>IFERROR(INDEX(DATASHEET!$A$1:$GG$231,MATCH(L3VA!$A208,DATASHEET!$A$1:$A$231,0),MATCH(L3VA!AH$2,DATASHEET!$A$1:$GG$1,0)),"")</f>
        <v>0</v>
      </c>
      <c r="AH208" s="105" t="str">
        <f>IF(VLOOKUP(L3VA!$A208,DATASHEET!$A$2:$EW$231,37,FALSE)="","",VLOOKUP(L3VA!$A208,DATASHEET!$A$2:$EW$231,37,FALSE))</f>
        <v/>
      </c>
      <c r="AI208" s="105" t="str">
        <f t="shared" si="192"/>
        <v/>
      </c>
      <c r="AJ208" s="106" t="str">
        <f>IF(ISBLANK(DATASHEET!AU196),"",DATASHEET!AU196)</f>
        <v/>
      </c>
      <c r="AK208" s="107" t="str">
        <f>IF(ISBLANK(DATASHEET!AV196),"",DATASHEET!AV196)</f>
        <v/>
      </c>
      <c r="AL208" s="123" t="str">
        <f t="shared" si="193"/>
        <v/>
      </c>
      <c r="AM208" s="124">
        <f>IFERROR(INDEX(DATASHEET!$A$1:$GG$231,MATCH(L3VA!$A208,DATASHEET!$A$1:$A$231,0),MATCH(L3VA!AN$2,DATASHEET!$A$1:$GG$1,0)),"")</f>
        <v>0</v>
      </c>
      <c r="AN208" s="105" t="str">
        <f>IF(VLOOKUP(L3VA!$A208,DATASHEET!$A$2:$EW$231,42,FALSE)="","",VLOOKUP(L3VA!$A208,DATASHEET!$A$2:$EW$231,42,FALSE))</f>
        <v/>
      </c>
      <c r="AO208" s="105" t="str">
        <f t="shared" si="194"/>
        <v/>
      </c>
      <c r="AP208" s="106" t="str">
        <f>IF(ISBLANK(DATASHEET!AZ196),"",DATASHEET!AZ196)</f>
        <v/>
      </c>
      <c r="AQ208" s="107" t="str">
        <f>IF(ISBLANK(DATASHEET!BA196),"",DATASHEET!BA196)</f>
        <v/>
      </c>
      <c r="AR208" s="123" t="str">
        <f t="shared" si="195"/>
        <v/>
      </c>
      <c r="AS208" s="124">
        <f>IFERROR(INDEX(DATASHEET!$A$1:$GG$231,MATCH(L3VA!$A208,DATASHEET!$A$1:$A$231,0),MATCH(L3VA!AT$2,DATASHEET!$A$1:$GG$1,0)),"")</f>
        <v>0</v>
      </c>
      <c r="AT208" s="105" t="str">
        <f>IF(VLOOKUP(L3VA!$A208,DATASHEET!$A$2:$EW$231,47,FALSE)="","",VLOOKUP(L3VA!$A208,DATASHEET!$A$2:$EW$231,47,FALSE))</f>
        <v/>
      </c>
      <c r="AU208" s="105" t="str">
        <f t="shared" si="196"/>
        <v/>
      </c>
      <c r="AV208" s="106" t="str">
        <f>IF(ISBLANK(DATASHEET!BE196),"",DATASHEET!BE196)</f>
        <v/>
      </c>
      <c r="AW208" s="107" t="str">
        <f>IF(ISBLANK(DATASHEET!BF196),"",DATASHEET!BF196)</f>
        <v/>
      </c>
      <c r="AX208" s="123" t="str">
        <f t="shared" si="197"/>
        <v/>
      </c>
      <c r="AY208" s="124">
        <f>IFERROR(INDEX(DATASHEET!$A$1:$GG$231,MATCH(L3VA!$A208,DATASHEET!$A$1:$A$231,0),MATCH(L3VA!AZ$2,DATASHEET!$A$1:$GG$1,0)),"")</f>
        <v>0</v>
      </c>
      <c r="AZ208" s="105" t="str">
        <f>IF(VLOOKUP(L3VA!$A208,DATASHEET!$A$2:$EW$231,52,FALSE)="","",VLOOKUP(L3VA!$A208,DATASHEET!$A$2:$EW$231,52,FALSE))</f>
        <v/>
      </c>
      <c r="BA208" s="105" t="str">
        <f t="shared" si="198"/>
        <v/>
      </c>
      <c r="BB208" s="106" t="str">
        <f>IF(ISBLANK(DATASHEET!BJ196),"",DATASHEET!BJ196)</f>
        <v/>
      </c>
      <c r="BC208" s="107" t="str">
        <f>IF(ISBLANK(DATASHEET!BK196),"",DATASHEET!BK196)</f>
        <v/>
      </c>
      <c r="BD208" s="123" t="str">
        <f t="shared" si="199"/>
        <v/>
      </c>
      <c r="BE208" s="124">
        <f>IFERROR(INDEX(DATASHEET!$A$1:$GG$231,MATCH(L3VA!$A208,DATASHEET!$A$1:$A$231,0),MATCH(L3VA!BF$2,DATASHEET!$A$1:$GG$1,0)),"")</f>
        <v>0</v>
      </c>
      <c r="BF208" s="105" t="str">
        <f>IF(VLOOKUP(L3VA!$A208,DATASHEET!$A$2:$EW$231,57,FALSE)="","",VLOOKUP(L3VA!$A208,DATASHEET!$A$2:$EW$231,57,FALSE))</f>
        <v/>
      </c>
      <c r="BG208" s="105" t="str">
        <f t="shared" si="200"/>
        <v/>
      </c>
      <c r="BH208" s="106" t="str">
        <f>IF(ISBLANK(DATASHEET!BO196),"",DATASHEET!BO196)</f>
        <v/>
      </c>
      <c r="BI208" s="107" t="str">
        <f>IF(ISBLANK(DATASHEET!BP196),"",DATASHEET!BP196)</f>
        <v/>
      </c>
      <c r="BJ208" s="123" t="str">
        <f t="shared" si="201"/>
        <v/>
      </c>
      <c r="BK208" s="124">
        <f>IFERROR(INDEX(DATASHEET!$A$1:$GG$231,MATCH(L3VA!$A208,DATASHEET!$A$1:$A$231,0),MATCH(L3VA!BL$2,DATASHEET!$A$1:$GG$1,0)),"")</f>
        <v>0</v>
      </c>
      <c r="BL208" s="105" t="str">
        <f>IF(VLOOKUP(L3VA!$A208,DATASHEET!$A$2:$EW$231,62,FALSE)="","",VLOOKUP(L3VA!$A208,DATASHEET!$A$2:$EW$231,62,FALSE))</f>
        <v/>
      </c>
      <c r="BM208" s="105" t="str">
        <f t="shared" si="202"/>
        <v/>
      </c>
      <c r="BN208" s="106" t="str">
        <f>IF(ISBLANK(DATASHEET!BT196),"",DATASHEET!BT196)</f>
        <v>KK</v>
      </c>
      <c r="BO208" s="107" t="str">
        <f>IF(ISBLANK(DATASHEET!BU196),"",DATASHEET!BU196)</f>
        <v>12E-EA-3</v>
      </c>
      <c r="BP208" s="123" t="str">
        <f t="shared" si="203"/>
        <v/>
      </c>
      <c r="BQ208" s="124">
        <f>IFERROR(INDEX(DATASHEET!$A$1:$GG$231,MATCH(L3VA!$A208,DATASHEET!$A$1:$A$231,0),MATCH(L3VA!BR$2,DATASHEET!$A$1:$GG$1,0)),"")</f>
        <v>0</v>
      </c>
      <c r="BR208" s="105" t="str">
        <f>IF(VLOOKUP(L3VA!$A208,DATASHEET!$A$2:$EW$231,67,FALSE)="","",VLOOKUP(L3VA!$A208,DATASHEET!$A$2:$EW$231,67,FALSE))</f>
        <v/>
      </c>
      <c r="BS208" s="105" t="str">
        <f t="shared" si="204"/>
        <v/>
      </c>
      <c r="BT208" s="106" t="str">
        <f>IF(ISBLANK(DATASHEET!BY196),"",DATASHEET!BY196)</f>
        <v/>
      </c>
      <c r="BU208" s="107" t="str">
        <f>IF(ISBLANK(DATASHEET!BZ196),"",DATASHEET!BZ196)</f>
        <v/>
      </c>
      <c r="BV208" s="123" t="str">
        <f t="shared" si="205"/>
        <v/>
      </c>
      <c r="BW208" s="124">
        <f>IFERROR(INDEX(DATASHEET!$A$1:$GG$231,MATCH(L3VA!$A208,DATASHEET!$A$1:$A$231,0),MATCH(L3VA!BX$2,DATASHEET!$A$1:$GG$1,0)),"")</f>
        <v>0</v>
      </c>
      <c r="BX208" s="105" t="str">
        <f>IF(VLOOKUP(L3VA!$A208,DATASHEET!$A$2:$EW$231,77,FALSE)="","",VLOOKUP(L3VA!$A208,DATASHEET!$A$2:$EW$231,77,FALSE))</f>
        <v/>
      </c>
      <c r="BY208" s="105" t="str">
        <f t="shared" si="206"/>
        <v/>
      </c>
      <c r="BZ208" s="106" t="str">
        <f>IF(ISBLANK(DATASHEET!CI196),"",DATASHEET!CI196)</f>
        <v/>
      </c>
      <c r="CA208" s="107" t="str">
        <f>IF(ISBLANK(DATASHEET!CJ196),"",DATASHEET!CJ196)</f>
        <v/>
      </c>
      <c r="CB208" s="123" t="str">
        <f t="shared" si="207"/>
        <v/>
      </c>
      <c r="CC208" s="124">
        <f>IFERROR(INDEX(DATASHEET!$A$1:$GG$231,MATCH(L3VA!$A208,DATASHEET!$A$1:$A$231,0),MATCH(L3VA!CD$2,DATASHEET!$A$1:$GG$1,0)),"")</f>
        <v>0</v>
      </c>
      <c r="CD208" s="105" t="str">
        <f>IF(VLOOKUP(L3VA!$A208,DATASHEET!$A$2:$EW$231,82,FALSE)="","",VLOOKUP(L3VA!$A208,DATASHEET!$A$2:$EW$231,82,FALSE))</f>
        <v>LSA5</v>
      </c>
      <c r="CE208" s="105" t="str">
        <f t="shared" si="208"/>
        <v/>
      </c>
      <c r="CF208" s="106" t="str">
        <f>IF(ISBLANK(DATASHEET!CN196),"",DATASHEET!CN196)</f>
        <v/>
      </c>
      <c r="CG208" s="107" t="str">
        <f>IF(ISBLANK(DATASHEET!CO196),"",DATASHEET!CO196)</f>
        <v/>
      </c>
      <c r="CH208" s="123" t="str">
        <f t="shared" si="209"/>
        <v/>
      </c>
      <c r="CI208" s="124">
        <f>IFERROR(INDEX(DATASHEET!$A$1:$GG$231,MATCH(L3VA!$A208,DATASHEET!$A$1:$A$231,0),MATCH(L3VA!CJ$2,DATASHEET!$A$1:$GG$1,0)),"")</f>
        <v>0</v>
      </c>
      <c r="CJ208" s="105" t="str">
        <f>IF(VLOOKUP(L3VA!$A208,DATASHEET!$A$2:$EW$231,87,FALSE)="","",VLOOKUP(L3VA!$A208,DATASHEET!$A$2:$EW$231,87,FALSE))</f>
        <v/>
      </c>
      <c r="CK208" s="105" t="str">
        <f t="shared" si="183"/>
        <v/>
      </c>
      <c r="CL208" s="106" t="str">
        <f>IF(ISBLANK(DATASHEET!CS196),"",DATASHEET!CS196)</f>
        <v/>
      </c>
      <c r="CM208" s="107" t="str">
        <f>IF(ISBLANK(DATASHEET!CT196),"",DATASHEET!CT196)</f>
        <v/>
      </c>
      <c r="CN208" s="123" t="str">
        <f t="shared" si="210"/>
        <v/>
      </c>
      <c r="CO208" s="124">
        <f>IFERROR(INDEX(DATASHEET!$A$1:$GG$231,MATCH(L3VA!$A208,DATASHEET!$A$1:$A$231,0),MATCH(L3VA!CP$2,DATASHEET!$A$1:$GG$1,0)),"")</f>
        <v>0</v>
      </c>
      <c r="CP208" s="105" t="str">
        <f>IF(VLOOKUP(L3VA!$A208,DATASHEET!$A$2:$EW$231,92,FALSE)="","",VLOOKUP(L3VA!$A208,DATASHEET!$A$2:$EW$231,92,FALSE))</f>
        <v/>
      </c>
      <c r="CQ208" s="105" t="str">
        <f t="shared" si="211"/>
        <v/>
      </c>
      <c r="CR208" s="106" t="str">
        <f>IF(ISBLANK(DATASHEET!CX196),"",DATASHEET!CX196)</f>
        <v/>
      </c>
      <c r="CS208" s="107" t="str">
        <f>IF(ISBLANK(DATASHEET!CY196),"",DATASHEET!CY196)</f>
        <v/>
      </c>
      <c r="CT208" s="123" t="str">
        <f t="shared" si="212"/>
        <v/>
      </c>
      <c r="CU208" s="124">
        <f>IFERROR(INDEX(DATASHEET!$A$1:$GG$231,MATCH(L3VA!$A208,DATASHEET!$A$1:$A$231,0),MATCH(L3VA!CV$2,DATASHEET!$A$1:$GG$1,0)),"")</f>
        <v>0</v>
      </c>
      <c r="CV208" s="105" t="str">
        <f>IF(VLOOKUP(L3VA!$A208,DATASHEET!$A$2:$EW$231,107,FALSE)="","",VLOOKUP(L3VA!$A208,DATASHEET!$A$2:$EW$231,107,FALSE))</f>
        <v/>
      </c>
      <c r="CW208" s="105" t="str">
        <f t="shared" si="213"/>
        <v/>
      </c>
      <c r="CX208" s="106" t="str">
        <f>IF(ISBLANK(DATASHEET!DC196),"",DATASHEET!DC196)</f>
        <v/>
      </c>
      <c r="CY208" s="107" t="str">
        <f>IF(ISBLANK(DATASHEET!DD196),"",DATASHEET!DD196)</f>
        <v/>
      </c>
      <c r="CZ208" s="123" t="str">
        <f t="shared" si="214"/>
        <v/>
      </c>
      <c r="DA208" s="124">
        <f>IFERROR(INDEX(DATASHEET!$A$1:$GG$231,MATCH(L3VA!$A208,DATASHEET!$A$1:$A$231,0),MATCH(L3VA!DB$2,DATASHEET!$A$1:$GG$1,0)),"")</f>
        <v>0</v>
      </c>
      <c r="DB208" s="105" t="str">
        <f>IF(VLOOKUP(L3VA!$A208,DATASHEET!$A$2:$EW$231,97,FALSE)="","",VLOOKUP(L3VA!$A208,DATASHEET!$A$2:$EW$231,97,FALSE))</f>
        <v/>
      </c>
      <c r="DC208" s="105" t="str">
        <f t="shared" si="215"/>
        <v/>
      </c>
      <c r="DD208" s="106" t="str">
        <f>IF(ISBLANK(DATASHEET!DH196),"",DATASHEET!DH196)</f>
        <v/>
      </c>
      <c r="DE208" s="107" t="str">
        <f>IF(ISBLANK(DATASHEET!DI196),"",DATASHEET!DI196)</f>
        <v/>
      </c>
      <c r="DF208" s="123" t="str">
        <f t="shared" si="216"/>
        <v/>
      </c>
      <c r="DG208" s="124">
        <f>IFERROR(INDEX(DATASHEET!$A$1:$GG$231,MATCH(L3VA!$A208,DATASHEET!$A$1:$A$231,0),MATCH(L3VA!DH$2,DATASHEET!$A$1:$GG$1,0)),"")</f>
        <v>0</v>
      </c>
      <c r="DH208" s="105" t="str">
        <f>IF(VLOOKUP(L3VA!$A208,DATASHEET!$A$2:$EW$231,102,FALSE)="","",VLOOKUP(L3VA!$A208,DATASHEET!$A$2:$EW$231,102,FALSE))</f>
        <v/>
      </c>
      <c r="DI208" s="105" t="str">
        <f t="shared" si="217"/>
        <v/>
      </c>
      <c r="DJ208" s="106" t="str">
        <f>IF(ISBLANK(DATASHEET!DM196),"",DATASHEET!DM196)</f>
        <v/>
      </c>
      <c r="DK208" s="107" t="str">
        <f>IF(ISBLANK(DATASHEET!DN196),"",DATASHEET!DN196)</f>
        <v/>
      </c>
      <c r="DL208" s="123" t="str">
        <f t="shared" si="218"/>
        <v/>
      </c>
      <c r="DM208" s="124">
        <f>IFERROR(INDEX(DATASHEET!$A$1:$GG$231,MATCH(L3VA!$A208,DATASHEET!$A$1:$A$231,0),MATCH(L3VA!DN$2,DATASHEET!$A$1:$GG$1,0)),"")</f>
        <v>0</v>
      </c>
      <c r="DN208" s="105" t="str">
        <f>IF(VLOOKUP(L3VA!$A208,DATASHEET!$A$2:$FW$231,112,FALSE)="","",VLOOKUP(L3VA!$A208,DATASHEET!$A$2:$FW$231,112,FALSE))</f>
        <v/>
      </c>
      <c r="DO208" s="105" t="str">
        <f t="shared" si="184"/>
        <v/>
      </c>
      <c r="DP208" s="106" t="str">
        <f>IF(ISBLANK(DATASHEET!DR196),"",DATASHEET!DR196)</f>
        <v/>
      </c>
      <c r="DQ208" s="107" t="str">
        <f>IF(ISBLANK(DATASHEET!DS196),"",DATASHEET!DS196)</f>
        <v/>
      </c>
      <c r="DR208" s="123" t="str">
        <f t="shared" si="219"/>
        <v/>
      </c>
      <c r="DS208" s="124">
        <f>IFERROR(INDEX(DATASHEET!$A$1:$GG$231,MATCH(L3VA!$A208,DATASHEET!$A$1:$A$231,0),MATCH(L3VA!DT$2,DATASHEET!$A$1:$GG$1,0)),"")</f>
        <v>0</v>
      </c>
      <c r="DT208" s="105" t="str">
        <f>IF(VLOOKUP(L3VA!$A208,DATASHEET!$A$2:$EW$231,117,FALSE)="","",VLOOKUP(L3VA!$A208,DATASHEET!$A$2:$EW$231,117,FALSE))</f>
        <v/>
      </c>
      <c r="DU208" s="105" t="str">
        <f t="shared" si="220"/>
        <v/>
      </c>
      <c r="DV208" s="106" t="str">
        <f>IF(ISBLANK(DATASHEET!DW196),"",DATASHEET!DW196)</f>
        <v>MHA</v>
      </c>
      <c r="DW208" s="107" t="str">
        <f>IF(ISBLANK(DATASHEET!DX196),"",DATASHEET!DX196)</f>
        <v>12B-P&amp;E-7</v>
      </c>
      <c r="DX208" s="123" t="str">
        <f t="shared" si="221"/>
        <v/>
      </c>
      <c r="DY208" s="124" t="str">
        <f>IFERROR(INDEX(DATASHEET!$A$1:$GG$231,MATCH(L3VA!$A208,DATASHEET!$A$1:$A$231,0),MATCH(L3VA!DZ$2,DATASHEET!$A$1:$GG$1,0)),"")</f>
        <v/>
      </c>
      <c r="DZ208" s="105" t="str">
        <f>IF(VLOOKUP(L3VA!$A208,DATASHEET!$A$2:$EW$231,122,FALSE)="","",VLOOKUP(L3VA!$A208,DATASHEET!$A$2:$EW$231,122,FALSE))</f>
        <v/>
      </c>
      <c r="EA208" s="105" t="str">
        <f t="shared" si="222"/>
        <v/>
      </c>
      <c r="EB208" s="106" t="str">
        <f>IF(ISBLANK(DATASHEET!EB196),"",DATASHEET!EB196)</f>
        <v/>
      </c>
      <c r="EC208" s="107" t="str">
        <f>IF(ISBLANK(DATASHEET!EC196),"",DATASHEET!EC196)</f>
        <v/>
      </c>
      <c r="ED208" s="123" t="str">
        <f t="shared" si="223"/>
        <v/>
      </c>
      <c r="EE208" s="124">
        <f>IFERROR(INDEX(DATASHEET!$A$1:$GG$231,MATCH(L3VA!$A208,DATASHEET!$A$1:$A$231,0),MATCH(L3VA!EF$2,DATASHEET!$A$1:$GG$1,0)),"")</f>
        <v>0</v>
      </c>
      <c r="EF208" s="105" t="str">
        <f>IF(VLOOKUP(L3VA!$A208,DATASHEET!$A$2:$EW$231,127,FALSE)="","",VLOOKUP(L3VA!$A208,DATASHEET!$A$2:$EW$231,127,FALSE))</f>
        <v>MHA</v>
      </c>
      <c r="EG208" s="105" t="str">
        <f t="shared" si="224"/>
        <v/>
      </c>
      <c r="EH208" s="106" t="str">
        <f>IF(ISBLANK(DATASHEET!EG196),"",DATASHEET!EG196)</f>
        <v/>
      </c>
      <c r="EI208" s="107" t="str">
        <f>IF(ISBLANK(DATASHEET!EH196),"",DATASHEET!EH196)</f>
        <v/>
      </c>
      <c r="EJ208" s="123" t="str">
        <f t="shared" si="225"/>
        <v/>
      </c>
      <c r="EK208" s="124">
        <f>IFERROR(INDEX(DATASHEET!$A$1:$GG$231,MATCH(L3VA!$A208,DATASHEET!$A$1:$A$231,0),MATCH(L3VA!EL$2,DATASHEET!$A$1:$GG$1,0)),"")</f>
        <v>0</v>
      </c>
      <c r="EL208" s="105" t="str">
        <f>IF(VLOOKUP(L3VA!$A208,DATASHEET!$A$2:$EW$231,132,FALSE)="","",VLOOKUP(L3VA!$A208,DATASHEET!$A$2:$EW$231,132,FALSE))</f>
        <v/>
      </c>
      <c r="EM208" s="105" t="str">
        <f t="shared" si="226"/>
        <v/>
      </c>
      <c r="EN208" s="106" t="str">
        <f>IF(ISBLANK(DATASHEET!EL196),"",DATASHEET!EL196)</f>
        <v/>
      </c>
      <c r="EO208" s="107" t="str">
        <f>IF(ISBLANK(DATASHEET!EM196),"",DATASHEET!EM196)</f>
        <v/>
      </c>
      <c r="EP208" s="123" t="str">
        <f t="shared" si="227"/>
        <v/>
      </c>
      <c r="EQ208" s="124">
        <f>IFERROR(INDEX(DATASHEET!$A$1:$GG$231,MATCH(L3VA!$A208,DATASHEET!$A$1:$A$231,0),MATCH(L3VA!ER$2,DATASHEET!$A$1:$GG$1,0)),"")</f>
        <v>0</v>
      </c>
      <c r="ER208" s="105" t="str">
        <f>IF(VLOOKUP(L3VA!$A208,DATASHEET!$A$2:$EW$231,137,FALSE)="","",VLOOKUP(L3VA!$A208,DATASHEET!$A$2:$EW$231,137,FALSE))</f>
        <v/>
      </c>
      <c r="ES208" s="105" t="str">
        <f t="shared" si="228"/>
        <v/>
      </c>
      <c r="ET208" s="106" t="str">
        <f>IF(ISBLANK(DATASHEET!EQ196),"",DATASHEET!EQ196)</f>
        <v/>
      </c>
      <c r="EU208" s="107" t="str">
        <f>IF(ISBLANK(DATASHEET!ER196),"",DATASHEET!ER196)</f>
        <v/>
      </c>
      <c r="EV208" s="123" t="str">
        <f t="shared" si="229"/>
        <v/>
      </c>
      <c r="EW208" s="124">
        <f>IFERROR(INDEX(DATASHEET!$A$1:$GG$231,MATCH(L3VA!$A208,DATASHEET!$A$1:$A$231,0),MATCH(L3VA!EX$2,DATASHEET!$A$1:$GG$1,0)),"")</f>
        <v>0</v>
      </c>
      <c r="EX208" s="105" t="str">
        <f>IF(VLOOKUP(L3VA!$A208,DATASHEET!$A$2:$EW$231,142,FALSE)="","",VLOOKUP(L3VA!$A208,DATASHEET!$A$2:$EW$231,142,FALSE))</f>
        <v/>
      </c>
      <c r="EY208" s="105" t="str">
        <f t="shared" si="230"/>
        <v/>
      </c>
      <c r="EZ208" s="106" t="str">
        <f>IF(ISBLANK(DATASHEET!EV196),"",DATASHEET!EV196)</f>
        <v/>
      </c>
      <c r="FA208" s="107" t="str">
        <f>IF(ISBLANK(DATASHEET!EW196),"",DATASHEET!EW196)</f>
        <v/>
      </c>
      <c r="FB208" s="123" t="str">
        <f t="shared" si="231"/>
        <v/>
      </c>
      <c r="FC208" s="124">
        <f>IFERROR(INDEX(DATASHEET!$A$1:$GG$231,MATCH(L3VA!$A208,DATASHEET!$A$1:$A$231,0),MATCH(L3VA!FD$2,DATASHEET!$A$1:$GG$1,0)),"")</f>
        <v>0</v>
      </c>
      <c r="FD208" s="105" t="str">
        <f>IF(VLOOKUP(L3VA!$A208,DATASHEET!$A$2:$FW$231,147,FALSE)="","",VLOOKUP(L3VA!$A208,DATASHEET!$A$2:$FW$231,147,FALSE))</f>
        <v/>
      </c>
      <c r="FE208" s="105" t="str">
        <f t="shared" si="232"/>
        <v/>
      </c>
      <c r="FF208" s="106" t="str">
        <f>IF(ISBLANK(DATASHEET!FA196),"",DATASHEET!FA196)</f>
        <v/>
      </c>
      <c r="FG208" s="107" t="str">
        <f>IF(ISBLANK(DATASHEET!FB196),"",DATASHEET!FB196)</f>
        <v/>
      </c>
    </row>
    <row r="209" spans="1:163" x14ac:dyDescent="0.25">
      <c r="A209" s="354">
        <f>DATASHEET!A197</f>
        <v>160105</v>
      </c>
      <c r="B209" s="42" t="str">
        <f>DATASHEET!B197</f>
        <v>SMITH, Sophie</v>
      </c>
      <c r="C209" s="109" t="str">
        <f>DATASHEET!C197</f>
        <v>12DHO</v>
      </c>
      <c r="D209" s="110" t="str">
        <f>DATASHEET!D197</f>
        <v>F</v>
      </c>
      <c r="E209" s="110" t="str">
        <f>IFERROR(VLOOKUP(A209,'[5]Y12 Students'!$E$3:$I$271,5,FALSE),"")</f>
        <v>EXTERNAL</v>
      </c>
      <c r="F209" s="110" t="str">
        <f>DATASHEET!E197</f>
        <v>N</v>
      </c>
      <c r="G209" s="110" t="str">
        <f>DATASHEET!F197</f>
        <v>White - British</v>
      </c>
      <c r="H209" s="110" t="str">
        <f>DATASHEET!G197</f>
        <v>N</v>
      </c>
      <c r="I209" s="110" t="str">
        <f>DATASHEET!H197</f>
        <v>N</v>
      </c>
      <c r="J209" s="111" t="str">
        <f>DATASHEET!J197</f>
        <v>2.5+ (D/C)</v>
      </c>
      <c r="K209" s="104" t="str">
        <f t="shared" si="181"/>
        <v/>
      </c>
      <c r="L209" s="104" t="str">
        <f t="shared" si="182"/>
        <v/>
      </c>
      <c r="M209" s="336" t="str">
        <f>IF(COUNT(L3VA!$N209,L3VA!$Z209,L3VA!$T209,L3VA!$AF209,L3VA!$AX209,L3VA!$AR209,L3VA!$BJ209,L3VA!$BD209,L3VA!$BP209,L3VA!#REF!,L3VA!$AL209,L3VA!$BV209,L3VA!$CH209,L3VA!$CZ209,L3VA!$CN209,L3VA!$DF209,L3VA!$CB209,L3VA!#REF!,L3VA!$DR209,L3VA!$DX209,L3VA!$ED209,L3VA!$EJ209,L3VA!$EP209,L3VA!$EV209,L3VA!$FB209,L3VA!$DL209)=0,"",AVERAGE(N209,Z209,T209,AF209,AL209,AX209,AR209,BJ209,BD209,BP209,BV209,CH209,CZ209,CN209,DF209,CB209,DR209,DX209,ED209,EJ209,EP209,EV209,FB209,DL209))</f>
        <v/>
      </c>
      <c r="N209" s="123" t="str">
        <f t="shared" si="185"/>
        <v/>
      </c>
      <c r="O209" s="124">
        <f>IFERROR(INDEX(DATASHEET!$A$1:$GG$231,MATCH(L3VA!$A209,DATASHEET!$A$1:$A$231,0),MATCH(L3VA!P$2,DATASHEET!$A$1:$GG$1,0)),"")</f>
        <v>0</v>
      </c>
      <c r="P209" s="105">
        <f>IF(VLOOKUP(L3VA!$A209,DATASHEET!$A$2:$EW$231,22,FALSE)="","",VLOOKUP(L3VA!$A209,DATASHEET!$A$2:$EW$231,22,FALSE))</f>
        <v>1</v>
      </c>
      <c r="Q209" s="105" t="str">
        <f t="shared" si="186"/>
        <v/>
      </c>
      <c r="R209" s="106" t="str">
        <f>IF(ISBLANK(DATASHEET!AF197),"",DATASHEET!AF197)</f>
        <v/>
      </c>
      <c r="S209" s="107" t="str">
        <f>IF(ISBLANK(DATASHEET!AG197),"",DATASHEET!AG197)</f>
        <v/>
      </c>
      <c r="T209" s="123" t="str">
        <f t="shared" si="187"/>
        <v/>
      </c>
      <c r="U209" s="124">
        <f>IFERROR(INDEX(DATASHEET!$A$1:$GG$231,MATCH(L3VA!$A209,DATASHEET!$A$1:$A$231,0),MATCH(L3VA!V$2,DATASHEET!$A$1:$GG$1,0)),"")</f>
        <v>0</v>
      </c>
      <c r="V209" s="105">
        <f>IF(VLOOKUP(L3VA!$A209,DATASHEET!$A$2:$EW$231,27,FALSE)="","",VLOOKUP(L3VA!$A209,DATASHEET!$A$2:$EW$231,27,FALSE))</f>
        <v>1</v>
      </c>
      <c r="W209" s="105" t="str">
        <f t="shared" si="188"/>
        <v/>
      </c>
      <c r="X209" s="106" t="str">
        <f>IF(ISBLANK(DATASHEET!AK197),"",DATASHEET!AK197)</f>
        <v/>
      </c>
      <c r="Y209" s="107" t="str">
        <f>IF(ISBLANK(DATASHEET!AL197),"",DATASHEET!AL197)</f>
        <v/>
      </c>
      <c r="Z209" s="123" t="str">
        <f t="shared" si="189"/>
        <v/>
      </c>
      <c r="AA209" s="124">
        <f>IFERROR(INDEX(DATASHEET!$A$1:$GG$231,MATCH(L3VA!$A209,DATASHEET!$A$1:$A$231,0),MATCH(L3VA!AB$2,DATASHEET!$A$1:$GG$1,0)),"")</f>
        <v>0</v>
      </c>
      <c r="AB209" s="105" t="str">
        <f>IF(VLOOKUP(L3VA!$A209,DATASHEET!$A$2:$EW$231,32,FALSE)="","",VLOOKUP(L3VA!$A209,DATASHEET!$A$2:$EW$231,32,FALSE))</f>
        <v/>
      </c>
      <c r="AC209" s="105" t="str">
        <f t="shared" si="190"/>
        <v/>
      </c>
      <c r="AD209" s="106" t="str">
        <f>IF(ISBLANK(DATASHEET!AP197),"",DATASHEET!AP197)</f>
        <v/>
      </c>
      <c r="AE209" s="107" t="str">
        <f>IF(ISBLANK(DATASHEET!AQ197),"",DATASHEET!AQ197)</f>
        <v/>
      </c>
      <c r="AF209" s="123" t="str">
        <f t="shared" si="191"/>
        <v/>
      </c>
      <c r="AG209" s="124">
        <f>IFERROR(INDEX(DATASHEET!$A$1:$GG$231,MATCH(L3VA!$A209,DATASHEET!$A$1:$A$231,0),MATCH(L3VA!AH$2,DATASHEET!$A$1:$GG$1,0)),"")</f>
        <v>0</v>
      </c>
      <c r="AH209" s="105" t="str">
        <f>IF(VLOOKUP(L3VA!$A209,DATASHEET!$A$2:$EW$231,37,FALSE)="","",VLOOKUP(L3VA!$A209,DATASHEET!$A$2:$EW$231,37,FALSE))</f>
        <v/>
      </c>
      <c r="AI209" s="105" t="str">
        <f t="shared" si="192"/>
        <v/>
      </c>
      <c r="AJ209" s="106" t="str">
        <f>IF(ISBLANK(DATASHEET!AU197),"",DATASHEET!AU197)</f>
        <v/>
      </c>
      <c r="AK209" s="107" t="str">
        <f>IF(ISBLANK(DATASHEET!AV197),"",DATASHEET!AV197)</f>
        <v/>
      </c>
      <c r="AL209" s="123" t="str">
        <f t="shared" si="193"/>
        <v/>
      </c>
      <c r="AM209" s="124">
        <f>IFERROR(INDEX(DATASHEET!$A$1:$GG$231,MATCH(L3VA!$A209,DATASHEET!$A$1:$A$231,0),MATCH(L3VA!AN$2,DATASHEET!$A$1:$GG$1,0)),"")</f>
        <v>0</v>
      </c>
      <c r="AN209" s="105" t="str">
        <f>IF(VLOOKUP(L3VA!$A209,DATASHEET!$A$2:$EW$231,42,FALSE)="","",VLOOKUP(L3VA!$A209,DATASHEET!$A$2:$EW$231,42,FALSE))</f>
        <v/>
      </c>
      <c r="AO209" s="105" t="str">
        <f t="shared" si="194"/>
        <v/>
      </c>
      <c r="AP209" s="106" t="str">
        <f>IF(ISBLANK(DATASHEET!AZ197),"",DATASHEET!AZ197)</f>
        <v/>
      </c>
      <c r="AQ209" s="107" t="str">
        <f>IF(ISBLANK(DATASHEET!BA197),"",DATASHEET!BA197)</f>
        <v/>
      </c>
      <c r="AR209" s="123" t="str">
        <f t="shared" si="195"/>
        <v/>
      </c>
      <c r="AS209" s="124">
        <f>IFERROR(INDEX(DATASHEET!$A$1:$GG$231,MATCH(L3VA!$A209,DATASHEET!$A$1:$A$231,0),MATCH(L3VA!AT$2,DATASHEET!$A$1:$GG$1,0)),"")</f>
        <v>0</v>
      </c>
      <c r="AT209" s="105" t="str">
        <f>IF(VLOOKUP(L3VA!$A209,DATASHEET!$A$2:$EW$231,47,FALSE)="","",VLOOKUP(L3VA!$A209,DATASHEET!$A$2:$EW$231,47,FALSE))</f>
        <v/>
      </c>
      <c r="AU209" s="105" t="str">
        <f t="shared" si="196"/>
        <v/>
      </c>
      <c r="AV209" s="106" t="str">
        <f>IF(ISBLANK(DATASHEET!BE197),"",DATASHEET!BE197)</f>
        <v/>
      </c>
      <c r="AW209" s="107" t="str">
        <f>IF(ISBLANK(DATASHEET!BF197),"",DATASHEET!BF197)</f>
        <v/>
      </c>
      <c r="AX209" s="123" t="str">
        <f t="shared" si="197"/>
        <v/>
      </c>
      <c r="AY209" s="124">
        <f>IFERROR(INDEX(DATASHEET!$A$1:$GG$231,MATCH(L3VA!$A209,DATASHEET!$A$1:$A$231,0),MATCH(L3VA!AZ$2,DATASHEET!$A$1:$GG$1,0)),"")</f>
        <v>0</v>
      </c>
      <c r="AZ209" s="105" t="str">
        <f>IF(VLOOKUP(L3VA!$A209,DATASHEET!$A$2:$EW$231,52,FALSE)="","",VLOOKUP(L3VA!$A209,DATASHEET!$A$2:$EW$231,52,FALSE))</f>
        <v/>
      </c>
      <c r="BA209" s="105" t="str">
        <f t="shared" si="198"/>
        <v/>
      </c>
      <c r="BB209" s="106" t="str">
        <f>IF(ISBLANK(DATASHEET!BJ197),"",DATASHEET!BJ197)</f>
        <v/>
      </c>
      <c r="BC209" s="107" t="str">
        <f>IF(ISBLANK(DATASHEET!BK197),"",DATASHEET!BK197)</f>
        <v/>
      </c>
      <c r="BD209" s="123" t="str">
        <f t="shared" si="199"/>
        <v/>
      </c>
      <c r="BE209" s="124">
        <f>IFERROR(INDEX(DATASHEET!$A$1:$GG$231,MATCH(L3VA!$A209,DATASHEET!$A$1:$A$231,0),MATCH(L3VA!BF$2,DATASHEET!$A$1:$GG$1,0)),"")</f>
        <v>0</v>
      </c>
      <c r="BF209" s="105" t="str">
        <f>IF(VLOOKUP(L3VA!$A209,DATASHEET!$A$2:$EW$231,57,FALSE)="","",VLOOKUP(L3VA!$A209,DATASHEET!$A$2:$EW$231,57,FALSE))</f>
        <v/>
      </c>
      <c r="BG209" s="105" t="str">
        <f t="shared" si="200"/>
        <v/>
      </c>
      <c r="BH209" s="106" t="str">
        <f>IF(ISBLANK(DATASHEET!BO197),"",DATASHEET!BO197)</f>
        <v/>
      </c>
      <c r="BI209" s="107" t="str">
        <f>IF(ISBLANK(DATASHEET!BP197),"",DATASHEET!BP197)</f>
        <v/>
      </c>
      <c r="BJ209" s="123" t="str">
        <f t="shared" si="201"/>
        <v/>
      </c>
      <c r="BK209" s="124">
        <f>IFERROR(INDEX(DATASHEET!$A$1:$GG$231,MATCH(L3VA!$A209,DATASHEET!$A$1:$A$231,0),MATCH(L3VA!BL$2,DATASHEET!$A$1:$GG$1,0)),"")</f>
        <v>0</v>
      </c>
      <c r="BL209" s="105" t="str">
        <f>IF(VLOOKUP(L3VA!$A209,DATASHEET!$A$2:$EW$231,62,FALSE)="","",VLOOKUP(L3VA!$A209,DATASHEET!$A$2:$EW$231,62,FALSE))</f>
        <v/>
      </c>
      <c r="BM209" s="105" t="str">
        <f t="shared" si="202"/>
        <v/>
      </c>
      <c r="BN209" s="106" t="str">
        <f>IF(ISBLANK(DATASHEET!BT197),"",DATASHEET!BT197)</f>
        <v/>
      </c>
      <c r="BO209" s="107" t="str">
        <f>IF(ISBLANK(DATASHEET!BU197),"",DATASHEET!BU197)</f>
        <v/>
      </c>
      <c r="BP209" s="123" t="str">
        <f t="shared" si="203"/>
        <v/>
      </c>
      <c r="BQ209" s="124">
        <f>IFERROR(INDEX(DATASHEET!$A$1:$GG$231,MATCH(L3VA!$A209,DATASHEET!$A$1:$A$231,0),MATCH(L3VA!BR$2,DATASHEET!$A$1:$GG$1,0)),"")</f>
        <v>0</v>
      </c>
      <c r="BR209" s="105" t="str">
        <f>IF(VLOOKUP(L3VA!$A209,DATASHEET!$A$2:$EW$231,67,FALSE)="","",VLOOKUP(L3VA!$A209,DATASHEET!$A$2:$EW$231,67,FALSE))</f>
        <v/>
      </c>
      <c r="BS209" s="105" t="str">
        <f t="shared" si="204"/>
        <v/>
      </c>
      <c r="BT209" s="106" t="str">
        <f>IF(ISBLANK(DATASHEET!BY197),"",DATASHEET!BY197)</f>
        <v/>
      </c>
      <c r="BU209" s="107" t="str">
        <f>IF(ISBLANK(DATASHEET!BZ197),"",DATASHEET!BZ197)</f>
        <v/>
      </c>
      <c r="BV209" s="123" t="str">
        <f t="shared" si="205"/>
        <v/>
      </c>
      <c r="BW209" s="124">
        <f>IFERROR(INDEX(DATASHEET!$A$1:$GG$231,MATCH(L3VA!$A209,DATASHEET!$A$1:$A$231,0),MATCH(L3VA!BX$2,DATASHEET!$A$1:$GG$1,0)),"")</f>
        <v>0</v>
      </c>
      <c r="BX209" s="105" t="str">
        <f>IF(VLOOKUP(L3VA!$A209,DATASHEET!$A$2:$EW$231,77,FALSE)="","",VLOOKUP(L3VA!$A209,DATASHEET!$A$2:$EW$231,77,FALSE))</f>
        <v/>
      </c>
      <c r="BY209" s="105" t="str">
        <f t="shared" si="206"/>
        <v/>
      </c>
      <c r="BZ209" s="106" t="str">
        <f>IF(ISBLANK(DATASHEET!CI197),"",DATASHEET!CI197)</f>
        <v/>
      </c>
      <c r="CA209" s="107" t="str">
        <f>IF(ISBLANK(DATASHEET!CJ197),"",DATASHEET!CJ197)</f>
        <v/>
      </c>
      <c r="CB209" s="123" t="str">
        <f t="shared" si="207"/>
        <v/>
      </c>
      <c r="CC209" s="124">
        <f>IFERROR(INDEX(DATASHEET!$A$1:$GG$231,MATCH(L3VA!$A209,DATASHEET!$A$1:$A$231,0),MATCH(L3VA!CD$2,DATASHEET!$A$1:$GG$1,0)),"")</f>
        <v>0</v>
      </c>
      <c r="CD209" s="105" t="str">
        <f>IF(VLOOKUP(L3VA!$A209,DATASHEET!$A$2:$EW$231,82,FALSE)="","",VLOOKUP(L3VA!$A209,DATASHEET!$A$2:$EW$231,82,FALSE))</f>
        <v>DHO</v>
      </c>
      <c r="CE209" s="105" t="str">
        <f t="shared" si="208"/>
        <v/>
      </c>
      <c r="CF209" s="106" t="str">
        <f>IF(ISBLANK(DATASHEET!CN197),"",DATASHEET!CN197)</f>
        <v/>
      </c>
      <c r="CG209" s="107" t="str">
        <f>IF(ISBLANK(DATASHEET!CO197),"",DATASHEET!CO197)</f>
        <v/>
      </c>
      <c r="CH209" s="123" t="str">
        <f t="shared" si="209"/>
        <v/>
      </c>
      <c r="CI209" s="124">
        <f>IFERROR(INDEX(DATASHEET!$A$1:$GG$231,MATCH(L3VA!$A209,DATASHEET!$A$1:$A$231,0),MATCH(L3VA!CJ$2,DATASHEET!$A$1:$GG$1,0)),"")</f>
        <v>0</v>
      </c>
      <c r="CJ209" s="105" t="str">
        <f>IF(VLOOKUP(L3VA!$A209,DATASHEET!$A$2:$EW$231,87,FALSE)="","",VLOOKUP(L3VA!$A209,DATASHEET!$A$2:$EW$231,87,FALSE))</f>
        <v/>
      </c>
      <c r="CK209" s="105" t="str">
        <f t="shared" si="183"/>
        <v/>
      </c>
      <c r="CL209" s="106" t="str">
        <f>IF(ISBLANK(DATASHEET!CS197),"",DATASHEET!CS197)</f>
        <v/>
      </c>
      <c r="CM209" s="107" t="str">
        <f>IF(ISBLANK(DATASHEET!CT197),"",DATASHEET!CT197)</f>
        <v/>
      </c>
      <c r="CN209" s="123" t="str">
        <f t="shared" si="210"/>
        <v/>
      </c>
      <c r="CO209" s="124">
        <f>IFERROR(INDEX(DATASHEET!$A$1:$GG$231,MATCH(L3VA!$A209,DATASHEET!$A$1:$A$231,0),MATCH(L3VA!CP$2,DATASHEET!$A$1:$GG$1,0)),"")</f>
        <v>0</v>
      </c>
      <c r="CP209" s="105" t="str">
        <f>IF(VLOOKUP(L3VA!$A209,DATASHEET!$A$2:$EW$231,92,FALSE)="","",VLOOKUP(L3VA!$A209,DATASHEET!$A$2:$EW$231,92,FALSE))</f>
        <v/>
      </c>
      <c r="CQ209" s="105" t="str">
        <f t="shared" si="211"/>
        <v/>
      </c>
      <c r="CR209" s="106" t="str">
        <f>IF(ISBLANK(DATASHEET!CX197),"",DATASHEET!CX197)</f>
        <v/>
      </c>
      <c r="CS209" s="107" t="str">
        <f>IF(ISBLANK(DATASHEET!CY197),"",DATASHEET!CY197)</f>
        <v/>
      </c>
      <c r="CT209" s="123" t="str">
        <f t="shared" si="212"/>
        <v/>
      </c>
      <c r="CU209" s="124">
        <f>IFERROR(INDEX(DATASHEET!$A$1:$GG$231,MATCH(L3VA!$A209,DATASHEET!$A$1:$A$231,0),MATCH(L3VA!CV$2,DATASHEET!$A$1:$GG$1,0)),"")</f>
        <v>0</v>
      </c>
      <c r="CV209" s="105" t="str">
        <f>IF(VLOOKUP(L3VA!$A209,DATASHEET!$A$2:$EW$231,107,FALSE)="","",VLOOKUP(L3VA!$A209,DATASHEET!$A$2:$EW$231,107,FALSE))</f>
        <v/>
      </c>
      <c r="CW209" s="105" t="str">
        <f t="shared" si="213"/>
        <v/>
      </c>
      <c r="CX209" s="106" t="str">
        <f>IF(ISBLANK(DATASHEET!DC197),"",DATASHEET!DC197)</f>
        <v/>
      </c>
      <c r="CY209" s="107" t="str">
        <f>IF(ISBLANK(DATASHEET!DD197),"",DATASHEET!DD197)</f>
        <v/>
      </c>
      <c r="CZ209" s="123" t="str">
        <f t="shared" si="214"/>
        <v/>
      </c>
      <c r="DA209" s="124">
        <f>IFERROR(INDEX(DATASHEET!$A$1:$GG$231,MATCH(L3VA!$A209,DATASHEET!$A$1:$A$231,0),MATCH(L3VA!DB$2,DATASHEET!$A$1:$GG$1,0)),"")</f>
        <v>0</v>
      </c>
      <c r="DB209" s="105" t="str">
        <f>IF(VLOOKUP(L3VA!$A209,DATASHEET!$A$2:$EW$231,97,FALSE)="","",VLOOKUP(L3VA!$A209,DATASHEET!$A$2:$EW$231,97,FALSE))</f>
        <v/>
      </c>
      <c r="DC209" s="105" t="str">
        <f t="shared" si="215"/>
        <v/>
      </c>
      <c r="DD209" s="106" t="str">
        <f>IF(ISBLANK(DATASHEET!DH197),"",DATASHEET!DH197)</f>
        <v/>
      </c>
      <c r="DE209" s="107" t="str">
        <f>IF(ISBLANK(DATASHEET!DI197),"",DATASHEET!DI197)</f>
        <v/>
      </c>
      <c r="DF209" s="123" t="str">
        <f t="shared" si="216"/>
        <v/>
      </c>
      <c r="DG209" s="124">
        <f>IFERROR(INDEX(DATASHEET!$A$1:$GG$231,MATCH(L3VA!$A209,DATASHEET!$A$1:$A$231,0),MATCH(L3VA!DH$2,DATASHEET!$A$1:$GG$1,0)),"")</f>
        <v>0</v>
      </c>
      <c r="DH209" s="105" t="str">
        <f>IF(VLOOKUP(L3VA!$A209,DATASHEET!$A$2:$EW$231,102,FALSE)="","",VLOOKUP(L3VA!$A209,DATASHEET!$A$2:$EW$231,102,FALSE))</f>
        <v/>
      </c>
      <c r="DI209" s="105" t="str">
        <f t="shared" si="217"/>
        <v/>
      </c>
      <c r="DJ209" s="106" t="str">
        <f>IF(ISBLANK(DATASHEET!DM197),"",DATASHEET!DM197)</f>
        <v/>
      </c>
      <c r="DK209" s="107" t="str">
        <f>IF(ISBLANK(DATASHEET!DN197),"",DATASHEET!DN197)</f>
        <v/>
      </c>
      <c r="DL209" s="123" t="str">
        <f t="shared" si="218"/>
        <v/>
      </c>
      <c r="DM209" s="124">
        <f>IFERROR(INDEX(DATASHEET!$A$1:$GG$231,MATCH(L3VA!$A209,DATASHEET!$A$1:$A$231,0),MATCH(L3VA!DN$2,DATASHEET!$A$1:$GG$1,0)),"")</f>
        <v>0</v>
      </c>
      <c r="DN209" s="105" t="str">
        <f>IF(VLOOKUP(L3VA!$A209,DATASHEET!$A$2:$FW$231,112,FALSE)="","",VLOOKUP(L3VA!$A209,DATASHEET!$A$2:$FW$231,112,FALSE))</f>
        <v/>
      </c>
      <c r="DO209" s="105" t="str">
        <f t="shared" si="184"/>
        <v/>
      </c>
      <c r="DP209" s="106" t="str">
        <f>IF(ISBLANK(DATASHEET!DR197),"",DATASHEET!DR197)</f>
        <v/>
      </c>
      <c r="DQ209" s="107" t="str">
        <f>IF(ISBLANK(DATASHEET!DS197),"",DATASHEET!DS197)</f>
        <v/>
      </c>
      <c r="DR209" s="123" t="str">
        <f t="shared" si="219"/>
        <v/>
      </c>
      <c r="DS209" s="124">
        <f>IFERROR(INDEX(DATASHEET!$A$1:$GG$231,MATCH(L3VA!$A209,DATASHEET!$A$1:$A$231,0),MATCH(L3VA!DT$2,DATASHEET!$A$1:$GG$1,0)),"")</f>
        <v>0</v>
      </c>
      <c r="DT209" s="105" t="str">
        <f>IF(VLOOKUP(L3VA!$A209,DATASHEET!$A$2:$EW$231,117,FALSE)="","",VLOOKUP(L3VA!$A209,DATASHEET!$A$2:$EW$231,117,FALSE))</f>
        <v/>
      </c>
      <c r="DU209" s="105" t="str">
        <f t="shared" si="220"/>
        <v/>
      </c>
      <c r="DV209" s="106" t="str">
        <f>IF(ISBLANK(DATASHEET!DW197),"",DATASHEET!DW197)</f>
        <v/>
      </c>
      <c r="DW209" s="107" t="str">
        <f>IF(ISBLANK(DATASHEET!DX197),"",DATASHEET!DX197)</f>
        <v/>
      </c>
      <c r="DX209" s="123" t="str">
        <f t="shared" si="221"/>
        <v/>
      </c>
      <c r="DY209" s="124" t="str">
        <f>IFERROR(INDEX(DATASHEET!$A$1:$GG$231,MATCH(L3VA!$A209,DATASHEET!$A$1:$A$231,0),MATCH(L3VA!DZ$2,DATASHEET!$A$1:$GG$1,0)),"")</f>
        <v/>
      </c>
      <c r="DZ209" s="105" t="str">
        <f>IF(VLOOKUP(L3VA!$A209,DATASHEET!$A$2:$EW$231,122,FALSE)="","",VLOOKUP(L3VA!$A209,DATASHEET!$A$2:$EW$231,122,FALSE))</f>
        <v/>
      </c>
      <c r="EA209" s="105" t="str">
        <f t="shared" si="222"/>
        <v/>
      </c>
      <c r="EB209" s="106" t="str">
        <f>IF(ISBLANK(DATASHEET!EB197),"",DATASHEET!EB197)</f>
        <v/>
      </c>
      <c r="EC209" s="107" t="str">
        <f>IF(ISBLANK(DATASHEET!EC197),"",DATASHEET!EC197)</f>
        <v/>
      </c>
      <c r="ED209" s="123" t="str">
        <f t="shared" si="223"/>
        <v/>
      </c>
      <c r="EE209" s="124">
        <f>IFERROR(INDEX(DATASHEET!$A$1:$GG$231,MATCH(L3VA!$A209,DATASHEET!$A$1:$A$231,0),MATCH(L3VA!EF$2,DATASHEET!$A$1:$GG$1,0)),"")</f>
        <v>0</v>
      </c>
      <c r="EF209" s="105" t="str">
        <f>IF(VLOOKUP(L3VA!$A209,DATASHEET!$A$2:$EW$231,127,FALSE)="","",VLOOKUP(L3VA!$A209,DATASHEET!$A$2:$EW$231,127,FALSE))</f>
        <v/>
      </c>
      <c r="EG209" s="105" t="str">
        <f t="shared" si="224"/>
        <v/>
      </c>
      <c r="EH209" s="106" t="str">
        <f>IF(ISBLANK(DATASHEET!EG197),"",DATASHEET!EG197)</f>
        <v/>
      </c>
      <c r="EI209" s="107" t="str">
        <f>IF(ISBLANK(DATASHEET!EH197),"",DATASHEET!EH197)</f>
        <v/>
      </c>
      <c r="EJ209" s="123" t="str">
        <f t="shared" si="225"/>
        <v/>
      </c>
      <c r="EK209" s="124">
        <f>IFERROR(INDEX(DATASHEET!$A$1:$GG$231,MATCH(L3VA!$A209,DATASHEET!$A$1:$A$231,0),MATCH(L3VA!EL$2,DATASHEET!$A$1:$GG$1,0)),"")</f>
        <v>0</v>
      </c>
      <c r="EL209" s="105" t="str">
        <f>IF(VLOOKUP(L3VA!$A209,DATASHEET!$A$2:$EW$231,132,FALSE)="","",VLOOKUP(L3VA!$A209,DATASHEET!$A$2:$EW$231,132,FALSE))</f>
        <v/>
      </c>
      <c r="EM209" s="105" t="str">
        <f t="shared" si="226"/>
        <v/>
      </c>
      <c r="EN209" s="106" t="str">
        <f>IF(ISBLANK(DATASHEET!EL197),"",DATASHEET!EL197)</f>
        <v>MSA</v>
      </c>
      <c r="EO209" s="107" t="str">
        <f>IF(ISBLANK(DATASHEET!EM197),"",DATASHEET!EM197)</f>
        <v>12C-PO-8</v>
      </c>
      <c r="EP209" s="123" t="str">
        <f t="shared" si="227"/>
        <v/>
      </c>
      <c r="EQ209" s="124">
        <f>IFERROR(INDEX(DATASHEET!$A$1:$GG$231,MATCH(L3VA!$A209,DATASHEET!$A$1:$A$231,0),MATCH(L3VA!ER$2,DATASHEET!$A$1:$GG$1,0)),"")</f>
        <v>0</v>
      </c>
      <c r="ER209" s="105" t="str">
        <f>IF(VLOOKUP(L3VA!$A209,DATASHEET!$A$2:$EW$231,137,FALSE)="","",VLOOKUP(L3VA!$A209,DATASHEET!$A$2:$EW$231,137,FALSE))</f>
        <v/>
      </c>
      <c r="ES209" s="105" t="str">
        <f t="shared" si="228"/>
        <v/>
      </c>
      <c r="ET209" s="106" t="str">
        <f>IF(ISBLANK(DATASHEET!EQ197),"",DATASHEET!EQ197)</f>
        <v>BG</v>
      </c>
      <c r="EU209" s="107" t="str">
        <f>IF(ISBLANK(DATASHEET!ER197),"",DATASHEET!ER197)</f>
        <v>12A-PY-10</v>
      </c>
      <c r="EV209" s="123" t="str">
        <f t="shared" si="229"/>
        <v/>
      </c>
      <c r="EW209" s="124">
        <f>IFERROR(INDEX(DATASHEET!$A$1:$GG$231,MATCH(L3VA!$A209,DATASHEET!$A$1:$A$231,0),MATCH(L3VA!EX$2,DATASHEET!$A$1:$GG$1,0)),"")</f>
        <v>0</v>
      </c>
      <c r="EX209" s="105" t="str">
        <f>IF(VLOOKUP(L3VA!$A209,DATASHEET!$A$2:$EW$231,142,FALSE)="","",VLOOKUP(L3VA!$A209,DATASHEET!$A$2:$EW$231,142,FALSE))</f>
        <v>MSA</v>
      </c>
      <c r="EY209" s="105" t="str">
        <f t="shared" si="230"/>
        <v/>
      </c>
      <c r="EZ209" s="106" t="str">
        <f>IF(ISBLANK(DATASHEET!EV197),"",DATASHEET!EV197)</f>
        <v>HSH</v>
      </c>
      <c r="FA209" s="107" t="str">
        <f>IF(ISBLANK(DATASHEET!EW197),"",DATASHEET!EW197)</f>
        <v>12E-SO-8</v>
      </c>
      <c r="FB209" s="123" t="str">
        <f t="shared" si="231"/>
        <v/>
      </c>
      <c r="FC209" s="124">
        <f>IFERROR(INDEX(DATASHEET!$A$1:$GG$231,MATCH(L3VA!$A209,DATASHEET!$A$1:$A$231,0),MATCH(L3VA!FD$2,DATASHEET!$A$1:$GG$1,0)),"")</f>
        <v>0</v>
      </c>
      <c r="FD209" s="105" t="str">
        <f>IF(VLOOKUP(L3VA!$A209,DATASHEET!$A$2:$FW$231,147,FALSE)="","",VLOOKUP(L3VA!$A209,DATASHEET!$A$2:$FW$231,147,FALSE))</f>
        <v>BG</v>
      </c>
      <c r="FE209" s="105" t="str">
        <f t="shared" si="232"/>
        <v/>
      </c>
      <c r="FF209" s="106" t="str">
        <f>IF(ISBLANK(DATASHEET!FA197),"",DATASHEET!FA197)</f>
        <v/>
      </c>
      <c r="FG209" s="107" t="str">
        <f>IF(ISBLANK(DATASHEET!FB197),"",DATASHEET!FB197)</f>
        <v/>
      </c>
    </row>
    <row r="210" spans="1:163" x14ac:dyDescent="0.25">
      <c r="A210" s="354">
        <f>DATASHEET!A198</f>
        <v>150900</v>
      </c>
      <c r="B210" s="42" t="str">
        <f>DATASHEET!B198</f>
        <v>SNELL, Carys</v>
      </c>
      <c r="C210" s="109" t="str">
        <f>DATASHEET!C198</f>
        <v>12KD</v>
      </c>
      <c r="D210" s="110" t="str">
        <f>DATASHEET!D198</f>
        <v>F</v>
      </c>
      <c r="E210" s="110" t="str">
        <f>IFERROR(VLOOKUP(A210,'[5]Y12 Students'!$E$3:$I$271,5,FALSE),"")</f>
        <v>INTERNAL</v>
      </c>
      <c r="F210" s="110" t="str">
        <f>DATASHEET!E198</f>
        <v>N</v>
      </c>
      <c r="G210" s="110" t="str">
        <f>DATASHEET!F198</f>
        <v>White - British</v>
      </c>
      <c r="H210" s="110" t="str">
        <f>DATASHEET!G198</f>
        <v>N</v>
      </c>
      <c r="I210" s="110" t="str">
        <f>DATASHEET!H198</f>
        <v>N</v>
      </c>
      <c r="J210" s="111" t="str">
        <f>DATASHEET!J198</f>
        <v>6.25+ (B/A)</v>
      </c>
      <c r="K210" s="104" t="str">
        <f t="shared" si="181"/>
        <v/>
      </c>
      <c r="L210" s="104" t="str">
        <f t="shared" si="182"/>
        <v/>
      </c>
      <c r="M210" s="336" t="str">
        <f>IF(COUNT(L3VA!$N210,L3VA!$Z210,L3VA!$T210,L3VA!$AF210,L3VA!$AX210,L3VA!$AR210,L3VA!$BJ210,L3VA!$BD210,L3VA!$BP210,L3VA!#REF!,L3VA!$AL210,L3VA!$BV210,L3VA!$CH210,L3VA!$CZ210,L3VA!$CN210,L3VA!$DF210,L3VA!$CB210,L3VA!#REF!,L3VA!$DR210,L3VA!$DX210,L3VA!$ED210,L3VA!$EJ210,L3VA!$EP210,L3VA!$EV210,L3VA!$FB210,L3VA!$DL210)=0,"",AVERAGE(N210,Z210,T210,AF210,AL210,AX210,AR210,BJ210,BD210,BP210,BV210,CH210,CZ210,CN210,DF210,CB210,DR210,DX210,ED210,EJ210,EP210,EV210,FB210,DL210))</f>
        <v/>
      </c>
      <c r="N210" s="123" t="str">
        <f t="shared" si="185"/>
        <v/>
      </c>
      <c r="O210" s="124">
        <f>IFERROR(INDEX(DATASHEET!$A$1:$GG$231,MATCH(L3VA!$A210,DATASHEET!$A$1:$A$231,0),MATCH(L3VA!P$2,DATASHEET!$A$1:$GG$1,0)),"")</f>
        <v>0</v>
      </c>
      <c r="P210" s="105">
        <f>IF(VLOOKUP(L3VA!$A210,DATASHEET!$A$2:$EW$231,22,FALSE)="","",VLOOKUP(L3VA!$A210,DATASHEET!$A$2:$EW$231,22,FALSE))</f>
        <v>0</v>
      </c>
      <c r="Q210" s="105" t="str">
        <f t="shared" si="186"/>
        <v/>
      </c>
      <c r="R210" s="106" t="str">
        <f>IF(ISBLANK(DATASHEET!AF198),"",DATASHEET!AF198)</f>
        <v/>
      </c>
      <c r="S210" s="107" t="str">
        <f>IF(ISBLANK(DATASHEET!AG198),"",DATASHEET!AG198)</f>
        <v/>
      </c>
      <c r="T210" s="123" t="str">
        <f t="shared" si="187"/>
        <v/>
      </c>
      <c r="U210" s="124">
        <f>IFERROR(INDEX(DATASHEET!$A$1:$GG$231,MATCH(L3VA!$A210,DATASHEET!$A$1:$A$231,0),MATCH(L3VA!V$2,DATASHEET!$A$1:$GG$1,0)),"")</f>
        <v>0</v>
      </c>
      <c r="V210" s="105">
        <f>IF(VLOOKUP(L3VA!$A210,DATASHEET!$A$2:$EW$231,27,FALSE)="","",VLOOKUP(L3VA!$A210,DATASHEET!$A$2:$EW$231,27,FALSE))</f>
        <v>0</v>
      </c>
      <c r="W210" s="105" t="str">
        <f t="shared" si="188"/>
        <v/>
      </c>
      <c r="X210" s="106" t="str">
        <f>IF(ISBLANK(DATASHEET!AK198),"",DATASHEET!AK198)</f>
        <v/>
      </c>
      <c r="Y210" s="107" t="str">
        <f>IF(ISBLANK(DATASHEET!AL198),"",DATASHEET!AL198)</f>
        <v/>
      </c>
      <c r="Z210" s="123" t="str">
        <f t="shared" si="189"/>
        <v/>
      </c>
      <c r="AA210" s="124">
        <f>IFERROR(INDEX(DATASHEET!$A$1:$GG$231,MATCH(L3VA!$A210,DATASHEET!$A$1:$A$231,0),MATCH(L3VA!AB$2,DATASHEET!$A$1:$GG$1,0)),"")</f>
        <v>0</v>
      </c>
      <c r="AB210" s="105" t="str">
        <f>IF(VLOOKUP(L3VA!$A210,DATASHEET!$A$2:$EW$231,32,FALSE)="","",VLOOKUP(L3VA!$A210,DATASHEET!$A$2:$EW$231,32,FALSE))</f>
        <v/>
      </c>
      <c r="AC210" s="105" t="str">
        <f t="shared" si="190"/>
        <v/>
      </c>
      <c r="AD210" s="106" t="str">
        <f>IF(ISBLANK(DATASHEET!AP198),"",DATASHEET!AP198)</f>
        <v/>
      </c>
      <c r="AE210" s="107" t="str">
        <f>IF(ISBLANK(DATASHEET!AQ198),"",DATASHEET!AQ198)</f>
        <v/>
      </c>
      <c r="AF210" s="123" t="str">
        <f t="shared" si="191"/>
        <v/>
      </c>
      <c r="AG210" s="124">
        <f>IFERROR(INDEX(DATASHEET!$A$1:$GG$231,MATCH(L3VA!$A210,DATASHEET!$A$1:$A$231,0),MATCH(L3VA!AH$2,DATASHEET!$A$1:$GG$1,0)),"")</f>
        <v>0</v>
      </c>
      <c r="AH210" s="105" t="str">
        <f>IF(VLOOKUP(L3VA!$A210,DATASHEET!$A$2:$EW$231,37,FALSE)="","",VLOOKUP(L3VA!$A210,DATASHEET!$A$2:$EW$231,37,FALSE))</f>
        <v/>
      </c>
      <c r="AI210" s="105" t="str">
        <f t="shared" si="192"/>
        <v/>
      </c>
      <c r="AJ210" s="106" t="str">
        <f>IF(ISBLANK(DATASHEET!AU198),"",DATASHEET!AU198)</f>
        <v/>
      </c>
      <c r="AK210" s="107" t="str">
        <f>IF(ISBLANK(DATASHEET!AV198),"",DATASHEET!AV198)</f>
        <v/>
      </c>
      <c r="AL210" s="123" t="str">
        <f t="shared" si="193"/>
        <v/>
      </c>
      <c r="AM210" s="124">
        <f>IFERROR(INDEX(DATASHEET!$A$1:$GG$231,MATCH(L3VA!$A210,DATASHEET!$A$1:$A$231,0),MATCH(L3VA!AN$2,DATASHEET!$A$1:$GG$1,0)),"")</f>
        <v>0</v>
      </c>
      <c r="AN210" s="105" t="str">
        <f>IF(VLOOKUP(L3VA!$A210,DATASHEET!$A$2:$EW$231,42,FALSE)="","",VLOOKUP(L3VA!$A210,DATASHEET!$A$2:$EW$231,42,FALSE))</f>
        <v/>
      </c>
      <c r="AO210" s="105" t="str">
        <f t="shared" si="194"/>
        <v/>
      </c>
      <c r="AP210" s="106" t="str">
        <f>IF(ISBLANK(DATASHEET!AZ198),"",DATASHEET!AZ198)</f>
        <v/>
      </c>
      <c r="AQ210" s="107" t="str">
        <f>IF(ISBLANK(DATASHEET!BA198),"",DATASHEET!BA198)</f>
        <v/>
      </c>
      <c r="AR210" s="123" t="str">
        <f t="shared" si="195"/>
        <v/>
      </c>
      <c r="AS210" s="124">
        <f>IFERROR(INDEX(DATASHEET!$A$1:$GG$231,MATCH(L3VA!$A210,DATASHEET!$A$1:$A$231,0),MATCH(L3VA!AT$2,DATASHEET!$A$1:$GG$1,0)),"")</f>
        <v>0</v>
      </c>
      <c r="AT210" s="105" t="str">
        <f>IF(VLOOKUP(L3VA!$A210,DATASHEET!$A$2:$EW$231,47,FALSE)="","",VLOOKUP(L3VA!$A210,DATASHEET!$A$2:$EW$231,47,FALSE))</f>
        <v/>
      </c>
      <c r="AU210" s="105" t="str">
        <f t="shared" si="196"/>
        <v/>
      </c>
      <c r="AV210" s="106" t="str">
        <f>IF(ISBLANK(DATASHEET!BE198),"",DATASHEET!BE198)</f>
        <v/>
      </c>
      <c r="AW210" s="107" t="str">
        <f>IF(ISBLANK(DATASHEET!BF198),"",DATASHEET!BF198)</f>
        <v/>
      </c>
      <c r="AX210" s="123" t="str">
        <f t="shared" si="197"/>
        <v/>
      </c>
      <c r="AY210" s="124">
        <f>IFERROR(INDEX(DATASHEET!$A$1:$GG$231,MATCH(L3VA!$A210,DATASHEET!$A$1:$A$231,0),MATCH(L3VA!AZ$2,DATASHEET!$A$1:$GG$1,0)),"")</f>
        <v>0</v>
      </c>
      <c r="AZ210" s="105" t="str">
        <f>IF(VLOOKUP(L3VA!$A210,DATASHEET!$A$2:$EW$231,52,FALSE)="","",VLOOKUP(L3VA!$A210,DATASHEET!$A$2:$EW$231,52,FALSE))</f>
        <v/>
      </c>
      <c r="BA210" s="105" t="str">
        <f t="shared" si="198"/>
        <v/>
      </c>
      <c r="BB210" s="106" t="str">
        <f>IF(ISBLANK(DATASHEET!BJ198),"",DATASHEET!BJ198)</f>
        <v/>
      </c>
      <c r="BC210" s="107" t="str">
        <f>IF(ISBLANK(DATASHEET!BK198),"",DATASHEET!BK198)</f>
        <v/>
      </c>
      <c r="BD210" s="123" t="str">
        <f t="shared" si="199"/>
        <v/>
      </c>
      <c r="BE210" s="124">
        <f>IFERROR(INDEX(DATASHEET!$A$1:$GG$231,MATCH(L3VA!$A210,DATASHEET!$A$1:$A$231,0),MATCH(L3VA!BF$2,DATASHEET!$A$1:$GG$1,0)),"")</f>
        <v>0</v>
      </c>
      <c r="BF210" s="105" t="str">
        <f>IF(VLOOKUP(L3VA!$A210,DATASHEET!$A$2:$EW$231,57,FALSE)="","",VLOOKUP(L3VA!$A210,DATASHEET!$A$2:$EW$231,57,FALSE))</f>
        <v/>
      </c>
      <c r="BG210" s="105" t="str">
        <f t="shared" si="200"/>
        <v/>
      </c>
      <c r="BH210" s="106" t="str">
        <f>IF(ISBLANK(DATASHEET!BO198),"",DATASHEET!BO198)</f>
        <v>DHO</v>
      </c>
      <c r="BI210" s="107" t="str">
        <f>IF(ISBLANK(DATASHEET!BP198),"",DATASHEET!BP198)</f>
        <v>12A-EC-4</v>
      </c>
      <c r="BJ210" s="123" t="str">
        <f t="shared" si="201"/>
        <v/>
      </c>
      <c r="BK210" s="124">
        <f>IFERROR(INDEX(DATASHEET!$A$1:$GG$231,MATCH(L3VA!$A210,DATASHEET!$A$1:$A$231,0),MATCH(L3VA!BL$2,DATASHEET!$A$1:$GG$1,0)),"")</f>
        <v>0</v>
      </c>
      <c r="BL210" s="105" t="str">
        <f>IF(VLOOKUP(L3VA!$A210,DATASHEET!$A$2:$EW$231,62,FALSE)="","",VLOOKUP(L3VA!$A210,DATASHEET!$A$2:$EW$231,62,FALSE))</f>
        <v/>
      </c>
      <c r="BM210" s="105" t="str">
        <f t="shared" si="202"/>
        <v/>
      </c>
      <c r="BN210" s="106" t="str">
        <f>IF(ISBLANK(DATASHEET!BT198),"",DATASHEET!BT198)</f>
        <v/>
      </c>
      <c r="BO210" s="107" t="str">
        <f>IF(ISBLANK(DATASHEET!BU198),"",DATASHEET!BU198)</f>
        <v/>
      </c>
      <c r="BP210" s="123" t="str">
        <f t="shared" si="203"/>
        <v/>
      </c>
      <c r="BQ210" s="124">
        <f>IFERROR(INDEX(DATASHEET!$A$1:$GG$231,MATCH(L3VA!$A210,DATASHEET!$A$1:$A$231,0),MATCH(L3VA!BR$2,DATASHEET!$A$1:$GG$1,0)),"")</f>
        <v>0</v>
      </c>
      <c r="BR210" s="105" t="str">
        <f>IF(VLOOKUP(L3VA!$A210,DATASHEET!$A$2:$EW$231,67,FALSE)="","",VLOOKUP(L3VA!$A210,DATASHEET!$A$2:$EW$231,67,FALSE))</f>
        <v>DHO</v>
      </c>
      <c r="BS210" s="105" t="str">
        <f t="shared" si="204"/>
        <v/>
      </c>
      <c r="BT210" s="106" t="str">
        <f>IF(ISBLANK(DATASHEET!BY198),"",DATASHEET!BY198)</f>
        <v>CSN</v>
      </c>
      <c r="BU210" s="107" t="str">
        <f>IF(ISBLANK(DATASHEET!BZ198),"",DATASHEET!BZ198)</f>
        <v>12D-ENL-5</v>
      </c>
      <c r="BV210" s="123" t="str">
        <f t="shared" si="205"/>
        <v/>
      </c>
      <c r="BW210" s="124">
        <f>IFERROR(INDEX(DATASHEET!$A$1:$GG$231,MATCH(L3VA!$A210,DATASHEET!$A$1:$A$231,0),MATCH(L3VA!BX$2,DATASHEET!$A$1:$GG$1,0)),"")</f>
        <v>0</v>
      </c>
      <c r="BX210" s="105" t="str">
        <f>IF(VLOOKUP(L3VA!$A210,DATASHEET!$A$2:$EW$231,77,FALSE)="","",VLOOKUP(L3VA!$A210,DATASHEET!$A$2:$EW$231,77,FALSE))</f>
        <v>CSN</v>
      </c>
      <c r="BY210" s="105" t="str">
        <f t="shared" si="206"/>
        <v/>
      </c>
      <c r="BZ210" s="106" t="str">
        <f>IF(ISBLANK(DATASHEET!CI198),"",DATASHEET!CI198)</f>
        <v/>
      </c>
      <c r="CA210" s="107" t="str">
        <f>IF(ISBLANK(DATASHEET!CJ198),"",DATASHEET!CJ198)</f>
        <v/>
      </c>
      <c r="CB210" s="123" t="str">
        <f t="shared" si="207"/>
        <v/>
      </c>
      <c r="CC210" s="124">
        <f>IFERROR(INDEX(DATASHEET!$A$1:$GG$231,MATCH(L3VA!$A210,DATASHEET!$A$1:$A$231,0),MATCH(L3VA!CD$2,DATASHEET!$A$1:$GG$1,0)),"")</f>
        <v>0</v>
      </c>
      <c r="CD210" s="105" t="str">
        <f>IF(VLOOKUP(L3VA!$A210,DATASHEET!$A$2:$EW$231,82,FALSE)="","",VLOOKUP(L3VA!$A210,DATASHEET!$A$2:$EW$231,82,FALSE))</f>
        <v>KD</v>
      </c>
      <c r="CE210" s="105" t="str">
        <f t="shared" si="208"/>
        <v/>
      </c>
      <c r="CF210" s="106" t="str">
        <f>IF(ISBLANK(DATASHEET!CN198),"",DATASHEET!CN198)</f>
        <v/>
      </c>
      <c r="CG210" s="107" t="str">
        <f>IF(ISBLANK(DATASHEET!CO198),"",DATASHEET!CO198)</f>
        <v/>
      </c>
      <c r="CH210" s="123" t="str">
        <f t="shared" si="209"/>
        <v/>
      </c>
      <c r="CI210" s="124">
        <f>IFERROR(INDEX(DATASHEET!$A$1:$GG$231,MATCH(L3VA!$A210,DATASHEET!$A$1:$A$231,0),MATCH(L3VA!CJ$2,DATASHEET!$A$1:$GG$1,0)),"")</f>
        <v>0</v>
      </c>
      <c r="CJ210" s="105" t="str">
        <f>IF(VLOOKUP(L3VA!$A210,DATASHEET!$A$2:$EW$231,87,FALSE)="","",VLOOKUP(L3VA!$A210,DATASHEET!$A$2:$EW$231,87,FALSE))</f>
        <v/>
      </c>
      <c r="CK210" s="105" t="str">
        <f t="shared" si="183"/>
        <v/>
      </c>
      <c r="CL210" s="106" t="str">
        <f>IF(ISBLANK(DATASHEET!CS198),"",DATASHEET!CS198)</f>
        <v/>
      </c>
      <c r="CM210" s="107" t="str">
        <f>IF(ISBLANK(DATASHEET!CT198),"",DATASHEET!CT198)</f>
        <v/>
      </c>
      <c r="CN210" s="123" t="str">
        <f t="shared" si="210"/>
        <v/>
      </c>
      <c r="CO210" s="124">
        <f>IFERROR(INDEX(DATASHEET!$A$1:$GG$231,MATCH(L3VA!$A210,DATASHEET!$A$1:$A$231,0),MATCH(L3VA!CP$2,DATASHEET!$A$1:$GG$1,0)),"")</f>
        <v>0</v>
      </c>
      <c r="CP210" s="105" t="str">
        <f>IF(VLOOKUP(L3VA!$A210,DATASHEET!$A$2:$EW$231,92,FALSE)="","",VLOOKUP(L3VA!$A210,DATASHEET!$A$2:$EW$231,92,FALSE))</f>
        <v/>
      </c>
      <c r="CQ210" s="105" t="str">
        <f t="shared" si="211"/>
        <v/>
      </c>
      <c r="CR210" s="106" t="str">
        <f>IF(ISBLANK(DATASHEET!CX198),"",DATASHEET!CX198)</f>
        <v/>
      </c>
      <c r="CS210" s="107" t="str">
        <f>IF(ISBLANK(DATASHEET!CY198),"",DATASHEET!CY198)</f>
        <v/>
      </c>
      <c r="CT210" s="123" t="str">
        <f t="shared" si="212"/>
        <v/>
      </c>
      <c r="CU210" s="124">
        <f>IFERROR(INDEX(DATASHEET!$A$1:$GG$231,MATCH(L3VA!$A210,DATASHEET!$A$1:$A$231,0),MATCH(L3VA!CV$2,DATASHEET!$A$1:$GG$1,0)),"")</f>
        <v>0</v>
      </c>
      <c r="CV210" s="105" t="str">
        <f>IF(VLOOKUP(L3VA!$A210,DATASHEET!$A$2:$EW$231,107,FALSE)="","",VLOOKUP(L3VA!$A210,DATASHEET!$A$2:$EW$231,107,FALSE))</f>
        <v/>
      </c>
      <c r="CW210" s="105" t="str">
        <f t="shared" si="213"/>
        <v/>
      </c>
      <c r="CX210" s="106" t="str">
        <f>IF(ISBLANK(DATASHEET!DC198),"",DATASHEET!DC198)</f>
        <v/>
      </c>
      <c r="CY210" s="107" t="str">
        <f>IF(ISBLANK(DATASHEET!DD198),"",DATASHEET!DD198)</f>
        <v/>
      </c>
      <c r="CZ210" s="123" t="str">
        <f t="shared" si="214"/>
        <v/>
      </c>
      <c r="DA210" s="124">
        <f>IFERROR(INDEX(DATASHEET!$A$1:$GG$231,MATCH(L3VA!$A210,DATASHEET!$A$1:$A$231,0),MATCH(L3VA!DB$2,DATASHEET!$A$1:$GG$1,0)),"")</f>
        <v>0</v>
      </c>
      <c r="DB210" s="105" t="str">
        <f>IF(VLOOKUP(L3VA!$A210,DATASHEET!$A$2:$EW$231,97,FALSE)="","",VLOOKUP(L3VA!$A210,DATASHEET!$A$2:$EW$231,97,FALSE))</f>
        <v/>
      </c>
      <c r="DC210" s="105" t="str">
        <f t="shared" si="215"/>
        <v/>
      </c>
      <c r="DD210" s="106" t="str">
        <f>IF(ISBLANK(DATASHEET!DH198),"",DATASHEET!DH198)</f>
        <v/>
      </c>
      <c r="DE210" s="107" t="str">
        <f>IF(ISBLANK(DATASHEET!DI198),"",DATASHEET!DI198)</f>
        <v/>
      </c>
      <c r="DF210" s="123" t="str">
        <f t="shared" si="216"/>
        <v/>
      </c>
      <c r="DG210" s="124">
        <f>IFERROR(INDEX(DATASHEET!$A$1:$GG$231,MATCH(L3VA!$A210,DATASHEET!$A$1:$A$231,0),MATCH(L3VA!DH$2,DATASHEET!$A$1:$GG$1,0)),"")</f>
        <v>0</v>
      </c>
      <c r="DH210" s="105" t="str">
        <f>IF(VLOOKUP(L3VA!$A210,DATASHEET!$A$2:$EW$231,102,FALSE)="","",VLOOKUP(L3VA!$A210,DATASHEET!$A$2:$EW$231,102,FALSE))</f>
        <v/>
      </c>
      <c r="DI210" s="105" t="str">
        <f t="shared" si="217"/>
        <v/>
      </c>
      <c r="DJ210" s="106" t="str">
        <f>IF(ISBLANK(DATASHEET!DM198),"",DATASHEET!DM198)</f>
        <v/>
      </c>
      <c r="DK210" s="107" t="str">
        <f>IF(ISBLANK(DATASHEET!DN198),"",DATASHEET!DN198)</f>
        <v/>
      </c>
      <c r="DL210" s="123" t="str">
        <f t="shared" si="218"/>
        <v/>
      </c>
      <c r="DM210" s="124">
        <f>IFERROR(INDEX(DATASHEET!$A$1:$GG$231,MATCH(L3VA!$A210,DATASHEET!$A$1:$A$231,0),MATCH(L3VA!DN$2,DATASHEET!$A$1:$GG$1,0)),"")</f>
        <v>0</v>
      </c>
      <c r="DN210" s="105" t="str">
        <f>IF(VLOOKUP(L3VA!$A210,DATASHEET!$A$2:$FW$231,112,FALSE)="","",VLOOKUP(L3VA!$A210,DATASHEET!$A$2:$FW$231,112,FALSE))</f>
        <v/>
      </c>
      <c r="DO210" s="105" t="str">
        <f t="shared" si="184"/>
        <v/>
      </c>
      <c r="DP210" s="106" t="str">
        <f>IF(ISBLANK(DATASHEET!DR198),"",DATASHEET!DR198)</f>
        <v/>
      </c>
      <c r="DQ210" s="107" t="str">
        <f>IF(ISBLANK(DATASHEET!DS198),"",DATASHEET!DS198)</f>
        <v/>
      </c>
      <c r="DR210" s="123" t="str">
        <f t="shared" si="219"/>
        <v/>
      </c>
      <c r="DS210" s="124">
        <f>IFERROR(INDEX(DATASHEET!$A$1:$GG$231,MATCH(L3VA!$A210,DATASHEET!$A$1:$A$231,0),MATCH(L3VA!DT$2,DATASHEET!$A$1:$GG$1,0)),"")</f>
        <v>0</v>
      </c>
      <c r="DT210" s="105" t="str">
        <f>IF(VLOOKUP(L3VA!$A210,DATASHEET!$A$2:$EW$231,117,FALSE)="","",VLOOKUP(L3VA!$A210,DATASHEET!$A$2:$EW$231,117,FALSE))</f>
        <v/>
      </c>
      <c r="DU210" s="105" t="str">
        <f t="shared" si="220"/>
        <v/>
      </c>
      <c r="DV210" s="106" t="str">
        <f>IF(ISBLANK(DATASHEET!DW198),"",DATASHEET!DW198)</f>
        <v>GRY</v>
      </c>
      <c r="DW210" s="107" t="str">
        <f>IF(ISBLANK(DATASHEET!DX198),"",DATASHEET!DX198)</f>
        <v>12E-P&amp;E-5</v>
      </c>
      <c r="DX210" s="123" t="str">
        <f t="shared" si="221"/>
        <v/>
      </c>
      <c r="DY210" s="124" t="str">
        <f>IFERROR(INDEX(DATASHEET!$A$1:$GG$231,MATCH(L3VA!$A210,DATASHEET!$A$1:$A$231,0),MATCH(L3VA!DZ$2,DATASHEET!$A$1:$GG$1,0)),"")</f>
        <v/>
      </c>
      <c r="DZ210" s="105" t="str">
        <f>IF(VLOOKUP(L3VA!$A210,DATASHEET!$A$2:$EW$231,122,FALSE)="","",VLOOKUP(L3VA!$A210,DATASHEET!$A$2:$EW$231,122,FALSE))</f>
        <v/>
      </c>
      <c r="EA210" s="105" t="str">
        <f t="shared" si="222"/>
        <v/>
      </c>
      <c r="EB210" s="106" t="str">
        <f>IF(ISBLANK(DATASHEET!EB198),"",DATASHEET!EB198)</f>
        <v/>
      </c>
      <c r="EC210" s="107" t="str">
        <f>IF(ISBLANK(DATASHEET!EC198),"",DATASHEET!EC198)</f>
        <v/>
      </c>
      <c r="ED210" s="123" t="str">
        <f t="shared" si="223"/>
        <v/>
      </c>
      <c r="EE210" s="124">
        <f>IFERROR(INDEX(DATASHEET!$A$1:$GG$231,MATCH(L3VA!$A210,DATASHEET!$A$1:$A$231,0),MATCH(L3VA!EF$2,DATASHEET!$A$1:$GG$1,0)),"")</f>
        <v>0</v>
      </c>
      <c r="EF210" s="105" t="str">
        <f>IF(VLOOKUP(L3VA!$A210,DATASHEET!$A$2:$EW$231,127,FALSE)="","",VLOOKUP(L3VA!$A210,DATASHEET!$A$2:$EW$231,127,FALSE))</f>
        <v>GRY</v>
      </c>
      <c r="EG210" s="105" t="str">
        <f t="shared" si="224"/>
        <v/>
      </c>
      <c r="EH210" s="106" t="str">
        <f>IF(ISBLANK(DATASHEET!EG198),"",DATASHEET!EG198)</f>
        <v/>
      </c>
      <c r="EI210" s="107" t="str">
        <f>IF(ISBLANK(DATASHEET!EH198),"",DATASHEET!EH198)</f>
        <v/>
      </c>
      <c r="EJ210" s="123" t="str">
        <f t="shared" si="225"/>
        <v/>
      </c>
      <c r="EK210" s="124">
        <f>IFERROR(INDEX(DATASHEET!$A$1:$GG$231,MATCH(L3VA!$A210,DATASHEET!$A$1:$A$231,0),MATCH(L3VA!EL$2,DATASHEET!$A$1:$GG$1,0)),"")</f>
        <v>0</v>
      </c>
      <c r="EL210" s="105" t="str">
        <f>IF(VLOOKUP(L3VA!$A210,DATASHEET!$A$2:$EW$231,132,FALSE)="","",VLOOKUP(L3VA!$A210,DATASHEET!$A$2:$EW$231,132,FALSE))</f>
        <v/>
      </c>
      <c r="EM210" s="105" t="str">
        <f t="shared" si="226"/>
        <v/>
      </c>
      <c r="EN210" s="106" t="str">
        <f>IF(ISBLANK(DATASHEET!EL198),"",DATASHEET!EL198)</f>
        <v/>
      </c>
      <c r="EO210" s="107" t="str">
        <f>IF(ISBLANK(DATASHEET!EM198),"",DATASHEET!EM198)</f>
        <v/>
      </c>
      <c r="EP210" s="123" t="str">
        <f t="shared" si="227"/>
        <v/>
      </c>
      <c r="EQ210" s="124">
        <f>IFERROR(INDEX(DATASHEET!$A$1:$GG$231,MATCH(L3VA!$A210,DATASHEET!$A$1:$A$231,0),MATCH(L3VA!ER$2,DATASHEET!$A$1:$GG$1,0)),"")</f>
        <v>0</v>
      </c>
      <c r="ER210" s="105" t="str">
        <f>IF(VLOOKUP(L3VA!$A210,DATASHEET!$A$2:$EW$231,137,FALSE)="","",VLOOKUP(L3VA!$A210,DATASHEET!$A$2:$EW$231,137,FALSE))</f>
        <v/>
      </c>
      <c r="ES210" s="105" t="str">
        <f t="shared" si="228"/>
        <v/>
      </c>
      <c r="ET210" s="106" t="str">
        <f>IF(ISBLANK(DATASHEET!EQ198),"",DATASHEET!EQ198)</f>
        <v>BG</v>
      </c>
      <c r="EU210" s="107" t="str">
        <f>IF(ISBLANK(DATASHEET!ER198),"",DATASHEET!ER198)</f>
        <v>12C-PY-9</v>
      </c>
      <c r="EV210" s="123" t="str">
        <f t="shared" si="229"/>
        <v/>
      </c>
      <c r="EW210" s="124">
        <f>IFERROR(INDEX(DATASHEET!$A$1:$GG$231,MATCH(L3VA!$A210,DATASHEET!$A$1:$A$231,0),MATCH(L3VA!EX$2,DATASHEET!$A$1:$GG$1,0)),"")</f>
        <v>0</v>
      </c>
      <c r="EX210" s="105" t="str">
        <f>IF(VLOOKUP(L3VA!$A210,DATASHEET!$A$2:$EW$231,142,FALSE)="","",VLOOKUP(L3VA!$A210,DATASHEET!$A$2:$EW$231,142,FALSE))</f>
        <v/>
      </c>
      <c r="EY210" s="105" t="str">
        <f t="shared" si="230"/>
        <v/>
      </c>
      <c r="EZ210" s="106" t="str">
        <f>IF(ISBLANK(DATASHEET!EV198),"",DATASHEET!EV198)</f>
        <v/>
      </c>
      <c r="FA210" s="107" t="str">
        <f>IF(ISBLANK(DATASHEET!EW198),"",DATASHEET!EW198)</f>
        <v/>
      </c>
      <c r="FB210" s="123" t="str">
        <f t="shared" si="231"/>
        <v/>
      </c>
      <c r="FC210" s="124">
        <f>IFERROR(INDEX(DATASHEET!$A$1:$GG$231,MATCH(L3VA!$A210,DATASHEET!$A$1:$A$231,0),MATCH(L3VA!FD$2,DATASHEET!$A$1:$GG$1,0)),"")</f>
        <v>0</v>
      </c>
      <c r="FD210" s="105" t="str">
        <f>IF(VLOOKUP(L3VA!$A210,DATASHEET!$A$2:$FW$231,147,FALSE)="","",VLOOKUP(L3VA!$A210,DATASHEET!$A$2:$FW$231,147,FALSE))</f>
        <v>BG</v>
      </c>
      <c r="FE210" s="105" t="str">
        <f t="shared" si="232"/>
        <v/>
      </c>
      <c r="FF210" s="106" t="str">
        <f>IF(ISBLANK(DATASHEET!FA198),"",DATASHEET!FA198)</f>
        <v/>
      </c>
      <c r="FG210" s="107" t="str">
        <f>IF(ISBLANK(DATASHEET!FB198),"",DATASHEET!FB198)</f>
        <v/>
      </c>
    </row>
    <row r="211" spans="1:163" x14ac:dyDescent="0.25">
      <c r="A211" s="354">
        <f>DATASHEET!A199</f>
        <v>100335</v>
      </c>
      <c r="B211" s="42" t="str">
        <f>DATASHEET!B199</f>
        <v>SOLOMMON, Renee</v>
      </c>
      <c r="C211" s="109" t="str">
        <f>DATASHEET!C199</f>
        <v>12JN</v>
      </c>
      <c r="D211" s="110" t="str">
        <f>DATASHEET!D199</f>
        <v>F</v>
      </c>
      <c r="E211" s="110" t="str">
        <f>IFERROR(VLOOKUP(A211,'[5]Y12 Students'!$E$3:$I$271,5,FALSE),"")</f>
        <v>INTERNAL</v>
      </c>
      <c r="F211" s="110" t="str">
        <f>DATASHEET!E199</f>
        <v>Y</v>
      </c>
      <c r="G211" s="110" t="str">
        <f>DATASHEET!F199</f>
        <v>White and Black Caribbean</v>
      </c>
      <c r="H211" s="110" t="str">
        <f>DATASHEET!G199</f>
        <v>N</v>
      </c>
      <c r="I211" s="110" t="str">
        <f>DATASHEET!H199</f>
        <v>N</v>
      </c>
      <c r="J211" s="111" t="str">
        <f>DATASHEET!J199</f>
        <v>2.5+ (D/C)</v>
      </c>
      <c r="K211" s="104" t="str">
        <f t="shared" si="181"/>
        <v/>
      </c>
      <c r="L211" s="104" t="str">
        <f t="shared" si="182"/>
        <v/>
      </c>
      <c r="M211" s="336" t="str">
        <f>IF(COUNT(L3VA!$N211,L3VA!$Z211,L3VA!$T211,L3VA!$AF211,L3VA!$AX211,L3VA!$AR211,L3VA!$BJ211,L3VA!$BD211,L3VA!$BP211,L3VA!#REF!,L3VA!$AL211,L3VA!$BV211,L3VA!$CH211,L3VA!$CZ211,L3VA!$CN211,L3VA!$DF211,L3VA!$CB211,L3VA!#REF!,L3VA!$DR211,L3VA!$DX211,L3VA!$ED211,L3VA!$EJ211,L3VA!$EP211,L3VA!$EV211,L3VA!$FB211,L3VA!$DL211)=0,"",AVERAGE(N211,Z211,T211,AF211,AL211,AX211,AR211,BJ211,BD211,BP211,BV211,CH211,CZ211,CN211,DF211,CB211,DR211,DX211,ED211,EJ211,EP211,EV211,FB211,DL211))</f>
        <v/>
      </c>
      <c r="N211" s="123" t="str">
        <f t="shared" si="185"/>
        <v/>
      </c>
      <c r="O211" s="124">
        <f>IFERROR(INDEX(DATASHEET!$A$1:$GG$231,MATCH(L3VA!$A211,DATASHEET!$A$1:$A$231,0),MATCH(L3VA!P$2,DATASHEET!$A$1:$GG$1,0)),"")</f>
        <v>0</v>
      </c>
      <c r="P211" s="105">
        <f>IF(VLOOKUP(L3VA!$A211,DATASHEET!$A$2:$EW$231,22,FALSE)="","",VLOOKUP(L3VA!$A211,DATASHEET!$A$2:$EW$231,22,FALSE))</f>
        <v>2</v>
      </c>
      <c r="Q211" s="105" t="str">
        <f t="shared" si="186"/>
        <v/>
      </c>
      <c r="R211" s="106" t="str">
        <f>IF(ISBLANK(DATASHEET!AF199),"",DATASHEET!AF199)</f>
        <v/>
      </c>
      <c r="S211" s="107" t="str">
        <f>IF(ISBLANK(DATASHEET!AG199),"",DATASHEET!AG199)</f>
        <v/>
      </c>
      <c r="T211" s="123" t="str">
        <f t="shared" si="187"/>
        <v/>
      </c>
      <c r="U211" s="124">
        <f>IFERROR(INDEX(DATASHEET!$A$1:$GG$231,MATCH(L3VA!$A211,DATASHEET!$A$1:$A$231,0),MATCH(L3VA!V$2,DATASHEET!$A$1:$GG$1,0)),"")</f>
        <v>0</v>
      </c>
      <c r="V211" s="105">
        <f>IF(VLOOKUP(L3VA!$A211,DATASHEET!$A$2:$EW$231,27,FALSE)="","",VLOOKUP(L3VA!$A211,DATASHEET!$A$2:$EW$231,27,FALSE))</f>
        <v>2</v>
      </c>
      <c r="W211" s="105" t="str">
        <f t="shared" si="188"/>
        <v/>
      </c>
      <c r="X211" s="106" t="str">
        <f>IF(ISBLANK(DATASHEET!AK199),"",DATASHEET!AK199)</f>
        <v/>
      </c>
      <c r="Y211" s="107" t="str">
        <f>IF(ISBLANK(DATASHEET!AL199),"",DATASHEET!AL199)</f>
        <v/>
      </c>
      <c r="Z211" s="123" t="str">
        <f t="shared" si="189"/>
        <v/>
      </c>
      <c r="AA211" s="124">
        <f>IFERROR(INDEX(DATASHEET!$A$1:$GG$231,MATCH(L3VA!$A211,DATASHEET!$A$1:$A$231,0),MATCH(L3VA!AB$2,DATASHEET!$A$1:$GG$1,0)),"")</f>
        <v>0</v>
      </c>
      <c r="AB211" s="105" t="str">
        <f>IF(VLOOKUP(L3VA!$A211,DATASHEET!$A$2:$EW$231,32,FALSE)="","",VLOOKUP(L3VA!$A211,DATASHEET!$A$2:$EW$231,32,FALSE))</f>
        <v/>
      </c>
      <c r="AC211" s="105" t="str">
        <f t="shared" si="190"/>
        <v/>
      </c>
      <c r="AD211" s="106" t="str">
        <f>IF(ISBLANK(DATASHEET!AP199),"",DATASHEET!AP199)</f>
        <v>ASM</v>
      </c>
      <c r="AE211" s="107" t="str">
        <f>IF(ISBLANK(DATASHEET!AQ199),"",DATASHEET!AQ199)</f>
        <v>12A-BE-1</v>
      </c>
      <c r="AF211" s="123" t="str">
        <f t="shared" si="191"/>
        <v/>
      </c>
      <c r="AG211" s="124">
        <f>IFERROR(INDEX(DATASHEET!$A$1:$GG$231,MATCH(L3VA!$A211,DATASHEET!$A$1:$A$231,0),MATCH(L3VA!AH$2,DATASHEET!$A$1:$GG$1,0)),"")</f>
        <v>0</v>
      </c>
      <c r="AH211" s="105" t="str">
        <f>IF(VLOOKUP(L3VA!$A211,DATASHEET!$A$2:$EW$231,37,FALSE)="","",VLOOKUP(L3VA!$A211,DATASHEET!$A$2:$EW$231,37,FALSE))</f>
        <v/>
      </c>
      <c r="AI211" s="105" t="str">
        <f t="shared" si="192"/>
        <v/>
      </c>
      <c r="AJ211" s="106" t="str">
        <f>IF(ISBLANK(DATASHEET!AU199),"",DATASHEET!AU199)</f>
        <v/>
      </c>
      <c r="AK211" s="107" t="str">
        <f>IF(ISBLANK(DATASHEET!AV199),"",DATASHEET!AV199)</f>
        <v/>
      </c>
      <c r="AL211" s="123" t="str">
        <f t="shared" si="193"/>
        <v/>
      </c>
      <c r="AM211" s="124">
        <f>IFERROR(INDEX(DATASHEET!$A$1:$GG$231,MATCH(L3VA!$A211,DATASHEET!$A$1:$A$231,0),MATCH(L3VA!AN$2,DATASHEET!$A$1:$GG$1,0)),"")</f>
        <v>0</v>
      </c>
      <c r="AN211" s="105" t="str">
        <f>IF(VLOOKUP(L3VA!$A211,DATASHEET!$A$2:$EW$231,42,FALSE)="","",VLOOKUP(L3VA!$A211,DATASHEET!$A$2:$EW$231,42,FALSE))</f>
        <v>ASM</v>
      </c>
      <c r="AO211" s="105" t="str">
        <f t="shared" si="194"/>
        <v/>
      </c>
      <c r="AP211" s="106" t="str">
        <f>IF(ISBLANK(DATASHEET!AZ199),"",DATASHEET!AZ199)</f>
        <v/>
      </c>
      <c r="AQ211" s="107" t="str">
        <f>IF(ISBLANK(DATASHEET!BA199),"",DATASHEET!BA199)</f>
        <v/>
      </c>
      <c r="AR211" s="123" t="str">
        <f t="shared" si="195"/>
        <v/>
      </c>
      <c r="AS211" s="124">
        <f>IFERROR(INDEX(DATASHEET!$A$1:$GG$231,MATCH(L3VA!$A211,DATASHEET!$A$1:$A$231,0),MATCH(L3VA!AT$2,DATASHEET!$A$1:$GG$1,0)),"")</f>
        <v>0</v>
      </c>
      <c r="AT211" s="105" t="str">
        <f>IF(VLOOKUP(L3VA!$A211,DATASHEET!$A$2:$EW$231,47,FALSE)="","",VLOOKUP(L3VA!$A211,DATASHEET!$A$2:$EW$231,47,FALSE))</f>
        <v/>
      </c>
      <c r="AU211" s="105" t="str">
        <f t="shared" si="196"/>
        <v/>
      </c>
      <c r="AV211" s="106" t="str">
        <f>IF(ISBLANK(DATASHEET!BE199),"",DATASHEET!BE199)</f>
        <v/>
      </c>
      <c r="AW211" s="107" t="str">
        <f>IF(ISBLANK(DATASHEET!BF199),"",DATASHEET!BF199)</f>
        <v/>
      </c>
      <c r="AX211" s="123" t="str">
        <f t="shared" si="197"/>
        <v/>
      </c>
      <c r="AY211" s="124">
        <f>IFERROR(INDEX(DATASHEET!$A$1:$GG$231,MATCH(L3VA!$A211,DATASHEET!$A$1:$A$231,0),MATCH(L3VA!AZ$2,DATASHEET!$A$1:$GG$1,0)),"")</f>
        <v>0</v>
      </c>
      <c r="AZ211" s="105" t="str">
        <f>IF(VLOOKUP(L3VA!$A211,DATASHEET!$A$2:$EW$231,52,FALSE)="","",VLOOKUP(L3VA!$A211,DATASHEET!$A$2:$EW$231,52,FALSE))</f>
        <v/>
      </c>
      <c r="BA211" s="105" t="str">
        <f t="shared" si="198"/>
        <v/>
      </c>
      <c r="BB211" s="106" t="str">
        <f>IF(ISBLANK(DATASHEET!BJ199),"",DATASHEET!BJ199)</f>
        <v/>
      </c>
      <c r="BC211" s="107" t="str">
        <f>IF(ISBLANK(DATASHEET!BK199),"",DATASHEET!BK199)</f>
        <v/>
      </c>
      <c r="BD211" s="123" t="str">
        <f t="shared" si="199"/>
        <v/>
      </c>
      <c r="BE211" s="124">
        <f>IFERROR(INDEX(DATASHEET!$A$1:$GG$231,MATCH(L3VA!$A211,DATASHEET!$A$1:$A$231,0),MATCH(L3VA!BF$2,DATASHEET!$A$1:$GG$1,0)),"")</f>
        <v>0</v>
      </c>
      <c r="BF211" s="105" t="str">
        <f>IF(VLOOKUP(L3VA!$A211,DATASHEET!$A$2:$EW$231,57,FALSE)="","",VLOOKUP(L3VA!$A211,DATASHEET!$A$2:$EW$231,57,FALSE))</f>
        <v/>
      </c>
      <c r="BG211" s="105" t="str">
        <f t="shared" si="200"/>
        <v/>
      </c>
      <c r="BH211" s="106" t="str">
        <f>IF(ISBLANK(DATASHEET!BO199),"",DATASHEET!BO199)</f>
        <v/>
      </c>
      <c r="BI211" s="107" t="str">
        <f>IF(ISBLANK(DATASHEET!BP199),"",DATASHEET!BP199)</f>
        <v/>
      </c>
      <c r="BJ211" s="123" t="str">
        <f t="shared" si="201"/>
        <v/>
      </c>
      <c r="BK211" s="124">
        <f>IFERROR(INDEX(DATASHEET!$A$1:$GG$231,MATCH(L3VA!$A211,DATASHEET!$A$1:$A$231,0),MATCH(L3VA!BL$2,DATASHEET!$A$1:$GG$1,0)),"")</f>
        <v>0</v>
      </c>
      <c r="BL211" s="105" t="str">
        <f>IF(VLOOKUP(L3VA!$A211,DATASHEET!$A$2:$EW$231,62,FALSE)="","",VLOOKUP(L3VA!$A211,DATASHEET!$A$2:$EW$231,62,FALSE))</f>
        <v/>
      </c>
      <c r="BM211" s="105" t="str">
        <f t="shared" si="202"/>
        <v/>
      </c>
      <c r="BN211" s="106" t="str">
        <f>IF(ISBLANK(DATASHEET!BT199),"",DATASHEET!BT199)</f>
        <v/>
      </c>
      <c r="BO211" s="107" t="str">
        <f>IF(ISBLANK(DATASHEET!BU199),"",DATASHEET!BU199)</f>
        <v/>
      </c>
      <c r="BP211" s="123" t="str">
        <f t="shared" si="203"/>
        <v/>
      </c>
      <c r="BQ211" s="124">
        <f>IFERROR(INDEX(DATASHEET!$A$1:$GG$231,MATCH(L3VA!$A211,DATASHEET!$A$1:$A$231,0),MATCH(L3VA!BR$2,DATASHEET!$A$1:$GG$1,0)),"")</f>
        <v>0</v>
      </c>
      <c r="BR211" s="105" t="str">
        <f>IF(VLOOKUP(L3VA!$A211,DATASHEET!$A$2:$EW$231,67,FALSE)="","",VLOOKUP(L3VA!$A211,DATASHEET!$A$2:$EW$231,67,FALSE))</f>
        <v/>
      </c>
      <c r="BS211" s="105" t="str">
        <f t="shared" si="204"/>
        <v/>
      </c>
      <c r="BT211" s="106" t="str">
        <f>IF(ISBLANK(DATASHEET!BY199),"",DATASHEET!BY199)</f>
        <v/>
      </c>
      <c r="BU211" s="107" t="str">
        <f>IF(ISBLANK(DATASHEET!BZ199),"",DATASHEET!BZ199)</f>
        <v/>
      </c>
      <c r="BV211" s="123" t="str">
        <f t="shared" si="205"/>
        <v/>
      </c>
      <c r="BW211" s="124">
        <f>IFERROR(INDEX(DATASHEET!$A$1:$GG$231,MATCH(L3VA!$A211,DATASHEET!$A$1:$A$231,0),MATCH(L3VA!BX$2,DATASHEET!$A$1:$GG$1,0)),"")</f>
        <v>0</v>
      </c>
      <c r="BX211" s="105" t="str">
        <f>IF(VLOOKUP(L3VA!$A211,DATASHEET!$A$2:$EW$231,77,FALSE)="","",VLOOKUP(L3VA!$A211,DATASHEET!$A$2:$EW$231,77,FALSE))</f>
        <v/>
      </c>
      <c r="BY211" s="105" t="str">
        <f t="shared" si="206"/>
        <v/>
      </c>
      <c r="BZ211" s="106" t="str">
        <f>IF(ISBLANK(DATASHEET!CI199),"",DATASHEET!CI199)</f>
        <v/>
      </c>
      <c r="CA211" s="107" t="str">
        <f>IF(ISBLANK(DATASHEET!CJ199),"",DATASHEET!CJ199)</f>
        <v/>
      </c>
      <c r="CB211" s="123" t="str">
        <f t="shared" si="207"/>
        <v/>
      </c>
      <c r="CC211" s="124">
        <f>IFERROR(INDEX(DATASHEET!$A$1:$GG$231,MATCH(L3VA!$A211,DATASHEET!$A$1:$A$231,0),MATCH(L3VA!CD$2,DATASHEET!$A$1:$GG$1,0)),"")</f>
        <v>0</v>
      </c>
      <c r="CD211" s="105" t="str">
        <f>IF(VLOOKUP(L3VA!$A211,DATASHEET!$A$2:$EW$231,82,FALSE)="","",VLOOKUP(L3VA!$A211,DATASHEET!$A$2:$EW$231,82,FALSE))</f>
        <v>AMA</v>
      </c>
      <c r="CE211" s="105" t="str">
        <f t="shared" si="208"/>
        <v/>
      </c>
      <c r="CF211" s="106" t="str">
        <f>IF(ISBLANK(DATASHEET!CN199),"",DATASHEET!CN199)</f>
        <v/>
      </c>
      <c r="CG211" s="107" t="str">
        <f>IF(ISBLANK(DATASHEET!CO199),"",DATASHEET!CO199)</f>
        <v/>
      </c>
      <c r="CH211" s="123" t="str">
        <f t="shared" si="209"/>
        <v/>
      </c>
      <c r="CI211" s="124">
        <f>IFERROR(INDEX(DATASHEET!$A$1:$GG$231,MATCH(L3VA!$A211,DATASHEET!$A$1:$A$231,0),MATCH(L3VA!CJ$2,DATASHEET!$A$1:$GG$1,0)),"")</f>
        <v>0</v>
      </c>
      <c r="CJ211" s="105" t="str">
        <f>IF(VLOOKUP(L3VA!$A211,DATASHEET!$A$2:$EW$231,87,FALSE)="","",VLOOKUP(L3VA!$A211,DATASHEET!$A$2:$EW$231,87,FALSE))</f>
        <v/>
      </c>
      <c r="CK211" s="105" t="str">
        <f t="shared" si="183"/>
        <v/>
      </c>
      <c r="CL211" s="106" t="str">
        <f>IF(ISBLANK(DATASHEET!CS199),"",DATASHEET!CS199)</f>
        <v/>
      </c>
      <c r="CM211" s="107" t="str">
        <f>IF(ISBLANK(DATASHEET!CT199),"",DATASHEET!CT199)</f>
        <v/>
      </c>
      <c r="CN211" s="123" t="str">
        <f t="shared" si="210"/>
        <v/>
      </c>
      <c r="CO211" s="124">
        <f>IFERROR(INDEX(DATASHEET!$A$1:$GG$231,MATCH(L3VA!$A211,DATASHEET!$A$1:$A$231,0),MATCH(L3VA!CP$2,DATASHEET!$A$1:$GG$1,0)),"")</f>
        <v>0</v>
      </c>
      <c r="CP211" s="105" t="str">
        <f>IF(VLOOKUP(L3VA!$A211,DATASHEET!$A$2:$EW$231,92,FALSE)="","",VLOOKUP(L3VA!$A211,DATASHEET!$A$2:$EW$231,92,FALSE))</f>
        <v/>
      </c>
      <c r="CQ211" s="105" t="str">
        <f t="shared" si="211"/>
        <v/>
      </c>
      <c r="CR211" s="106" t="str">
        <f>IF(ISBLANK(DATASHEET!CX199),"",DATASHEET!CX199)</f>
        <v>AWIL</v>
      </c>
      <c r="CS211" s="107" t="str">
        <f>IF(ISBLANK(DATASHEET!CY199),"",DATASHEET!CY199)</f>
        <v>12B-HS-4</v>
      </c>
      <c r="CT211" s="123" t="str">
        <f t="shared" si="212"/>
        <v/>
      </c>
      <c r="CU211" s="124">
        <f>IFERROR(INDEX(DATASHEET!$A$1:$GG$231,MATCH(L3VA!$A211,DATASHEET!$A$1:$A$231,0),MATCH(L3VA!CV$2,DATASHEET!$A$1:$GG$1,0)),"")</f>
        <v>0</v>
      </c>
      <c r="CV211" s="105" t="str">
        <f>IF(VLOOKUP(L3VA!$A211,DATASHEET!$A$2:$EW$231,107,FALSE)="","",VLOOKUP(L3VA!$A211,DATASHEET!$A$2:$EW$231,107,FALSE))</f>
        <v/>
      </c>
      <c r="CW211" s="105" t="str">
        <f t="shared" si="213"/>
        <v/>
      </c>
      <c r="CX211" s="106" t="str">
        <f>IF(ISBLANK(DATASHEET!DC199),"",DATASHEET!DC199)</f>
        <v/>
      </c>
      <c r="CY211" s="107" t="str">
        <f>IF(ISBLANK(DATASHEET!DD199),"",DATASHEET!DD199)</f>
        <v/>
      </c>
      <c r="CZ211" s="123" t="str">
        <f t="shared" si="214"/>
        <v/>
      </c>
      <c r="DA211" s="124">
        <f>IFERROR(INDEX(DATASHEET!$A$1:$GG$231,MATCH(L3VA!$A211,DATASHEET!$A$1:$A$231,0),MATCH(L3VA!DB$2,DATASHEET!$A$1:$GG$1,0)),"")</f>
        <v>0</v>
      </c>
      <c r="DB211" s="105" t="str">
        <f>IF(VLOOKUP(L3VA!$A211,DATASHEET!$A$2:$EW$231,97,FALSE)="","",VLOOKUP(L3VA!$A211,DATASHEET!$A$2:$EW$231,97,FALSE))</f>
        <v/>
      </c>
      <c r="DC211" s="105" t="str">
        <f t="shared" si="215"/>
        <v/>
      </c>
      <c r="DD211" s="106" t="str">
        <f>IF(ISBLANK(DATASHEET!DH199),"",DATASHEET!DH199)</f>
        <v/>
      </c>
      <c r="DE211" s="107" t="str">
        <f>IF(ISBLANK(DATASHEET!DI199),"",DATASHEET!DI199)</f>
        <v/>
      </c>
      <c r="DF211" s="123" t="str">
        <f t="shared" si="216"/>
        <v/>
      </c>
      <c r="DG211" s="124">
        <f>IFERROR(INDEX(DATASHEET!$A$1:$GG$231,MATCH(L3VA!$A211,DATASHEET!$A$1:$A$231,0),MATCH(L3VA!DH$2,DATASHEET!$A$1:$GG$1,0)),"")</f>
        <v>0</v>
      </c>
      <c r="DH211" s="105" t="str">
        <f>IF(VLOOKUP(L3VA!$A211,DATASHEET!$A$2:$EW$231,102,FALSE)="","",VLOOKUP(L3VA!$A211,DATASHEET!$A$2:$EW$231,102,FALSE))</f>
        <v>AWIL</v>
      </c>
      <c r="DI211" s="105" t="str">
        <f t="shared" si="217"/>
        <v/>
      </c>
      <c r="DJ211" s="106" t="str">
        <f>IF(ISBLANK(DATASHEET!DM199),"",DATASHEET!DM199)</f>
        <v/>
      </c>
      <c r="DK211" s="107" t="str">
        <f>IF(ISBLANK(DATASHEET!DN199),"",DATASHEET!DN199)</f>
        <v/>
      </c>
      <c r="DL211" s="123" t="str">
        <f t="shared" si="218"/>
        <v/>
      </c>
      <c r="DM211" s="124">
        <f>IFERROR(INDEX(DATASHEET!$A$1:$GG$231,MATCH(L3VA!$A211,DATASHEET!$A$1:$A$231,0),MATCH(L3VA!DN$2,DATASHEET!$A$1:$GG$1,0)),"")</f>
        <v>0</v>
      </c>
      <c r="DN211" s="105" t="str">
        <f>IF(VLOOKUP(L3VA!$A211,DATASHEET!$A$2:$FW$231,112,FALSE)="","",VLOOKUP(L3VA!$A211,DATASHEET!$A$2:$FW$231,112,FALSE))</f>
        <v/>
      </c>
      <c r="DO211" s="105" t="str">
        <f t="shared" si="184"/>
        <v/>
      </c>
      <c r="DP211" s="106" t="str">
        <f>IF(ISBLANK(DATASHEET!DR199),"",DATASHEET!DR199)</f>
        <v/>
      </c>
      <c r="DQ211" s="107" t="str">
        <f>IF(ISBLANK(DATASHEET!DS199),"",DATASHEET!DS199)</f>
        <v/>
      </c>
      <c r="DR211" s="123" t="str">
        <f t="shared" si="219"/>
        <v/>
      </c>
      <c r="DS211" s="124">
        <f>IFERROR(INDEX(DATASHEET!$A$1:$GG$231,MATCH(L3VA!$A211,DATASHEET!$A$1:$A$231,0),MATCH(L3VA!DT$2,DATASHEET!$A$1:$GG$1,0)),"")</f>
        <v>0</v>
      </c>
      <c r="DT211" s="105" t="str">
        <f>IF(VLOOKUP(L3VA!$A211,DATASHEET!$A$2:$EW$231,117,FALSE)="","",VLOOKUP(L3VA!$A211,DATASHEET!$A$2:$EW$231,117,FALSE))</f>
        <v/>
      </c>
      <c r="DU211" s="105" t="str">
        <f t="shared" si="220"/>
        <v/>
      </c>
      <c r="DV211" s="106" t="str">
        <f>IF(ISBLANK(DATASHEET!DW199),"",DATASHEET!DW199)</f>
        <v/>
      </c>
      <c r="DW211" s="107" t="str">
        <f>IF(ISBLANK(DATASHEET!DX199),"",DATASHEET!DX199)</f>
        <v/>
      </c>
      <c r="DX211" s="123" t="str">
        <f t="shared" si="221"/>
        <v/>
      </c>
      <c r="DY211" s="124" t="str">
        <f>IFERROR(INDEX(DATASHEET!$A$1:$GG$231,MATCH(L3VA!$A211,DATASHEET!$A$1:$A$231,0),MATCH(L3VA!DZ$2,DATASHEET!$A$1:$GG$1,0)),"")</f>
        <v/>
      </c>
      <c r="DZ211" s="105" t="str">
        <f>IF(VLOOKUP(L3VA!$A211,DATASHEET!$A$2:$EW$231,122,FALSE)="","",VLOOKUP(L3VA!$A211,DATASHEET!$A$2:$EW$231,122,FALSE))</f>
        <v/>
      </c>
      <c r="EA211" s="105" t="str">
        <f t="shared" si="222"/>
        <v/>
      </c>
      <c r="EB211" s="106" t="str">
        <f>IF(ISBLANK(DATASHEET!EB199),"",DATASHEET!EB199)</f>
        <v/>
      </c>
      <c r="EC211" s="107" t="str">
        <f>IF(ISBLANK(DATASHEET!EC199),"",DATASHEET!EC199)</f>
        <v/>
      </c>
      <c r="ED211" s="123" t="str">
        <f t="shared" si="223"/>
        <v/>
      </c>
      <c r="EE211" s="124">
        <f>IFERROR(INDEX(DATASHEET!$A$1:$GG$231,MATCH(L3VA!$A211,DATASHEET!$A$1:$A$231,0),MATCH(L3VA!EF$2,DATASHEET!$A$1:$GG$1,0)),"")</f>
        <v>0</v>
      </c>
      <c r="EF211" s="105" t="str">
        <f>IF(VLOOKUP(L3VA!$A211,DATASHEET!$A$2:$EW$231,127,FALSE)="","",VLOOKUP(L3VA!$A211,DATASHEET!$A$2:$EW$231,127,FALSE))</f>
        <v/>
      </c>
      <c r="EG211" s="105" t="str">
        <f t="shared" si="224"/>
        <v/>
      </c>
      <c r="EH211" s="106" t="str">
        <f>IF(ISBLANK(DATASHEET!EG199),"",DATASHEET!EG199)</f>
        <v/>
      </c>
      <c r="EI211" s="107" t="str">
        <f>IF(ISBLANK(DATASHEET!EH199),"",DATASHEET!EH199)</f>
        <v/>
      </c>
      <c r="EJ211" s="123" t="str">
        <f t="shared" si="225"/>
        <v/>
      </c>
      <c r="EK211" s="124">
        <f>IFERROR(INDEX(DATASHEET!$A$1:$GG$231,MATCH(L3VA!$A211,DATASHEET!$A$1:$A$231,0),MATCH(L3VA!EL$2,DATASHEET!$A$1:$GG$1,0)),"")</f>
        <v>0</v>
      </c>
      <c r="EL211" s="105" t="str">
        <f>IF(VLOOKUP(L3VA!$A211,DATASHEET!$A$2:$EW$231,132,FALSE)="","",VLOOKUP(L3VA!$A211,DATASHEET!$A$2:$EW$231,132,FALSE))</f>
        <v/>
      </c>
      <c r="EM211" s="105" t="str">
        <f t="shared" si="226"/>
        <v/>
      </c>
      <c r="EN211" s="106" t="str">
        <f>IF(ISBLANK(DATASHEET!EL199),"",DATASHEET!EL199)</f>
        <v/>
      </c>
      <c r="EO211" s="107" t="str">
        <f>IF(ISBLANK(DATASHEET!EM199),"",DATASHEET!EM199)</f>
        <v/>
      </c>
      <c r="EP211" s="123" t="str">
        <f t="shared" si="227"/>
        <v/>
      </c>
      <c r="EQ211" s="124">
        <f>IFERROR(INDEX(DATASHEET!$A$1:$GG$231,MATCH(L3VA!$A211,DATASHEET!$A$1:$A$231,0),MATCH(L3VA!ER$2,DATASHEET!$A$1:$GG$1,0)),"")</f>
        <v>0</v>
      </c>
      <c r="ER211" s="105" t="str">
        <f>IF(VLOOKUP(L3VA!$A211,DATASHEET!$A$2:$EW$231,137,FALSE)="","",VLOOKUP(L3VA!$A211,DATASHEET!$A$2:$EW$231,137,FALSE))</f>
        <v/>
      </c>
      <c r="ES211" s="105" t="str">
        <f t="shared" si="228"/>
        <v/>
      </c>
      <c r="ET211" s="106" t="str">
        <f>IF(ISBLANK(DATASHEET!EQ199),"",DATASHEET!EQ199)</f>
        <v/>
      </c>
      <c r="EU211" s="107" t="str">
        <f>IF(ISBLANK(DATASHEET!ER199),"",DATASHEET!ER199)</f>
        <v/>
      </c>
      <c r="EV211" s="123" t="str">
        <f t="shared" si="229"/>
        <v/>
      </c>
      <c r="EW211" s="124">
        <f>IFERROR(INDEX(DATASHEET!$A$1:$GG$231,MATCH(L3VA!$A211,DATASHEET!$A$1:$A$231,0),MATCH(L3VA!EX$2,DATASHEET!$A$1:$GG$1,0)),"")</f>
        <v>0</v>
      </c>
      <c r="EX211" s="105" t="str">
        <f>IF(VLOOKUP(L3VA!$A211,DATASHEET!$A$2:$EW$231,142,FALSE)="","",VLOOKUP(L3VA!$A211,DATASHEET!$A$2:$EW$231,142,FALSE))</f>
        <v/>
      </c>
      <c r="EY211" s="105" t="str">
        <f t="shared" si="230"/>
        <v/>
      </c>
      <c r="EZ211" s="106" t="str">
        <f>IF(ISBLANK(DATASHEET!EV199),"",DATASHEET!EV199)</f>
        <v>HSH</v>
      </c>
      <c r="FA211" s="107" t="str">
        <f>IF(ISBLANK(DATASHEET!EW199),"",DATASHEET!EW199)</f>
        <v>12E-SO-8</v>
      </c>
      <c r="FB211" s="123" t="str">
        <f t="shared" si="231"/>
        <v/>
      </c>
      <c r="FC211" s="124">
        <f>IFERROR(INDEX(DATASHEET!$A$1:$GG$231,MATCH(L3VA!$A211,DATASHEET!$A$1:$A$231,0),MATCH(L3VA!FD$2,DATASHEET!$A$1:$GG$1,0)),"")</f>
        <v>0</v>
      </c>
      <c r="FD211" s="105" t="str">
        <f>IF(VLOOKUP(L3VA!$A211,DATASHEET!$A$2:$FW$231,147,FALSE)="","",VLOOKUP(L3VA!$A211,DATASHEET!$A$2:$FW$231,147,FALSE))</f>
        <v/>
      </c>
      <c r="FE211" s="105" t="str">
        <f t="shared" si="232"/>
        <v/>
      </c>
      <c r="FF211" s="106" t="str">
        <f>IF(ISBLANK(DATASHEET!FA199),"",DATASHEET!FA199)</f>
        <v/>
      </c>
      <c r="FG211" s="107" t="str">
        <f>IF(ISBLANK(DATASHEET!FB199),"",DATASHEET!FB199)</f>
        <v/>
      </c>
    </row>
    <row r="212" spans="1:163" x14ac:dyDescent="0.25">
      <c r="A212" s="354">
        <f>DATASHEET!A200</f>
        <v>160072</v>
      </c>
      <c r="B212" s="42" t="str">
        <f>DATASHEET!B200</f>
        <v>SOOKLALL, Jacob</v>
      </c>
      <c r="C212" s="109" t="str">
        <f>DATASHEET!C200</f>
        <v>12ASA</v>
      </c>
      <c r="D212" s="110" t="str">
        <f>DATASHEET!D200</f>
        <v>M</v>
      </c>
      <c r="E212" s="110" t="str">
        <f>IFERROR(VLOOKUP(A212,'[5]Y12 Students'!$E$3:$I$271,5,FALSE),"")</f>
        <v>EXTERNAL</v>
      </c>
      <c r="F212" s="110" t="str">
        <f>DATASHEET!E200</f>
        <v>N</v>
      </c>
      <c r="G212" s="110" t="str">
        <f>DATASHEET!F200</f>
        <v>White and Any Other Asian Background</v>
      </c>
      <c r="H212" s="110" t="str">
        <f>DATASHEET!G200</f>
        <v>N</v>
      </c>
      <c r="I212" s="110" t="str">
        <f>DATASHEET!H200</f>
        <v>N</v>
      </c>
      <c r="J212" s="111" t="str">
        <f>DATASHEET!J200</f>
        <v>4.75+ (C/B)</v>
      </c>
      <c r="K212" s="104" t="str">
        <f t="shared" si="181"/>
        <v/>
      </c>
      <c r="L212" s="104" t="str">
        <f t="shared" si="182"/>
        <v/>
      </c>
      <c r="M212" s="336" t="str">
        <f>IF(COUNT(L3VA!$N212,L3VA!$Z212,L3VA!$T212,L3VA!$AF212,L3VA!$AX212,L3VA!$AR212,L3VA!$BJ212,L3VA!$BD212,L3VA!$BP212,L3VA!#REF!,L3VA!$AL212,L3VA!$BV212,L3VA!$CH212,L3VA!$CZ212,L3VA!$CN212,L3VA!$DF212,L3VA!$CB212,L3VA!#REF!,L3VA!$DR212,L3VA!$DX212,L3VA!$ED212,L3VA!$EJ212,L3VA!$EP212,L3VA!$EV212,L3VA!$FB212,L3VA!$DL212)=0,"",AVERAGE(N212,Z212,T212,AF212,AL212,AX212,AR212,BJ212,BD212,BP212,BV212,CH212,CZ212,CN212,DF212,CB212,DR212,DX212,ED212,EJ212,EP212,EV212,FB212,DL212))</f>
        <v/>
      </c>
      <c r="N212" s="123" t="str">
        <f t="shared" si="185"/>
        <v/>
      </c>
      <c r="O212" s="124">
        <f>IFERROR(INDEX(DATASHEET!$A$1:$GG$231,MATCH(L3VA!$A212,DATASHEET!$A$1:$A$231,0),MATCH(L3VA!P$2,DATASHEET!$A$1:$GG$1,0)),"")</f>
        <v>0</v>
      </c>
      <c r="P212" s="105">
        <f>IF(VLOOKUP(L3VA!$A212,DATASHEET!$A$2:$EW$231,22,FALSE)="","",VLOOKUP(L3VA!$A212,DATASHEET!$A$2:$EW$231,22,FALSE))</f>
        <v>0</v>
      </c>
      <c r="Q212" s="105" t="str">
        <f t="shared" si="186"/>
        <v/>
      </c>
      <c r="R212" s="106" t="str">
        <f>IF(ISBLANK(DATASHEET!AF200),"",DATASHEET!AF200)</f>
        <v/>
      </c>
      <c r="S212" s="107" t="str">
        <f>IF(ISBLANK(DATASHEET!AG200),"",DATASHEET!AG200)</f>
        <v/>
      </c>
      <c r="T212" s="123" t="str">
        <f t="shared" si="187"/>
        <v/>
      </c>
      <c r="U212" s="124">
        <f>IFERROR(INDEX(DATASHEET!$A$1:$GG$231,MATCH(L3VA!$A212,DATASHEET!$A$1:$A$231,0),MATCH(L3VA!V$2,DATASHEET!$A$1:$GG$1,0)),"")</f>
        <v>0</v>
      </c>
      <c r="V212" s="105">
        <f>IF(VLOOKUP(L3VA!$A212,DATASHEET!$A$2:$EW$231,27,FALSE)="","",VLOOKUP(L3VA!$A212,DATASHEET!$A$2:$EW$231,27,FALSE))</f>
        <v>0</v>
      </c>
      <c r="W212" s="105" t="str">
        <f t="shared" si="188"/>
        <v/>
      </c>
      <c r="X212" s="106" t="str">
        <f>IF(ISBLANK(DATASHEET!AK200),"",DATASHEET!AK200)</f>
        <v>AWI</v>
      </c>
      <c r="Y212" s="107" t="str">
        <f>IF(ISBLANK(DATASHEET!AL200),"",DATASHEET!AL200)</f>
        <v>12D-BI-1</v>
      </c>
      <c r="Z212" s="123" t="str">
        <f t="shared" si="189"/>
        <v/>
      </c>
      <c r="AA212" s="124">
        <f>IFERROR(INDEX(DATASHEET!$A$1:$GG$231,MATCH(L3VA!$A212,DATASHEET!$A$1:$A$231,0),MATCH(L3VA!AB$2,DATASHEET!$A$1:$GG$1,0)),"")</f>
        <v>0</v>
      </c>
      <c r="AB212" s="105" t="str">
        <f>IF(VLOOKUP(L3VA!$A212,DATASHEET!$A$2:$EW$231,32,FALSE)="","",VLOOKUP(L3VA!$A212,DATASHEET!$A$2:$EW$231,32,FALSE))</f>
        <v/>
      </c>
      <c r="AC212" s="105" t="str">
        <f t="shared" si="190"/>
        <v/>
      </c>
      <c r="AD212" s="106" t="str">
        <f>IF(ISBLANK(DATASHEET!AP200),"",DATASHEET!AP200)</f>
        <v>ASM</v>
      </c>
      <c r="AE212" s="107" t="str">
        <f>IF(ISBLANK(DATASHEET!AQ200),"",DATASHEET!AQ200)</f>
        <v>12B-BE-2</v>
      </c>
      <c r="AF212" s="123" t="str">
        <f t="shared" si="191"/>
        <v/>
      </c>
      <c r="AG212" s="124">
        <f>IFERROR(INDEX(DATASHEET!$A$1:$GG$231,MATCH(L3VA!$A212,DATASHEET!$A$1:$A$231,0),MATCH(L3VA!AH$2,DATASHEET!$A$1:$GG$1,0)),"")</f>
        <v>0</v>
      </c>
      <c r="AH212" s="105" t="str">
        <f>IF(VLOOKUP(L3VA!$A212,DATASHEET!$A$2:$EW$231,37,FALSE)="","",VLOOKUP(L3VA!$A212,DATASHEET!$A$2:$EW$231,37,FALSE))</f>
        <v>AWI</v>
      </c>
      <c r="AI212" s="105" t="str">
        <f t="shared" si="192"/>
        <v/>
      </c>
      <c r="AJ212" s="106" t="str">
        <f>IF(ISBLANK(DATASHEET!AU200),"",DATASHEET!AU200)</f>
        <v/>
      </c>
      <c r="AK212" s="107" t="str">
        <f>IF(ISBLANK(DATASHEET!AV200),"",DATASHEET!AV200)</f>
        <v/>
      </c>
      <c r="AL212" s="123" t="str">
        <f t="shared" si="193"/>
        <v/>
      </c>
      <c r="AM212" s="124">
        <f>IFERROR(INDEX(DATASHEET!$A$1:$GG$231,MATCH(L3VA!$A212,DATASHEET!$A$1:$A$231,0),MATCH(L3VA!AN$2,DATASHEET!$A$1:$GG$1,0)),"")</f>
        <v>0</v>
      </c>
      <c r="AN212" s="105" t="str">
        <f>IF(VLOOKUP(L3VA!$A212,DATASHEET!$A$2:$EW$231,42,FALSE)="","",VLOOKUP(L3VA!$A212,DATASHEET!$A$2:$EW$231,42,FALSE))</f>
        <v>ASM</v>
      </c>
      <c r="AO212" s="105" t="str">
        <f t="shared" si="194"/>
        <v/>
      </c>
      <c r="AP212" s="106" t="str">
        <f>IF(ISBLANK(DATASHEET!AZ200),"",DATASHEET!AZ200)</f>
        <v/>
      </c>
      <c r="AQ212" s="107" t="str">
        <f>IF(ISBLANK(DATASHEET!BA200),"",DATASHEET!BA200)</f>
        <v/>
      </c>
      <c r="AR212" s="123" t="str">
        <f t="shared" si="195"/>
        <v/>
      </c>
      <c r="AS212" s="124">
        <f>IFERROR(INDEX(DATASHEET!$A$1:$GG$231,MATCH(L3VA!$A212,DATASHEET!$A$1:$A$231,0),MATCH(L3VA!AT$2,DATASHEET!$A$1:$GG$1,0)),"")</f>
        <v>0</v>
      </c>
      <c r="AT212" s="105" t="str">
        <f>IF(VLOOKUP(L3VA!$A212,DATASHEET!$A$2:$EW$231,47,FALSE)="","",VLOOKUP(L3VA!$A212,DATASHEET!$A$2:$EW$231,47,FALSE))</f>
        <v/>
      </c>
      <c r="AU212" s="105" t="str">
        <f t="shared" si="196"/>
        <v/>
      </c>
      <c r="AV212" s="106" t="str">
        <f>IF(ISBLANK(DATASHEET!BE200),"",DATASHEET!BE200)</f>
        <v/>
      </c>
      <c r="AW212" s="107" t="str">
        <f>IF(ISBLANK(DATASHEET!BF200),"",DATASHEET!BF200)</f>
        <v/>
      </c>
      <c r="AX212" s="123" t="str">
        <f t="shared" si="197"/>
        <v/>
      </c>
      <c r="AY212" s="124">
        <f>IFERROR(INDEX(DATASHEET!$A$1:$GG$231,MATCH(L3VA!$A212,DATASHEET!$A$1:$A$231,0),MATCH(L3VA!AZ$2,DATASHEET!$A$1:$GG$1,0)),"")</f>
        <v>0</v>
      </c>
      <c r="AZ212" s="105" t="str">
        <f>IF(VLOOKUP(L3VA!$A212,DATASHEET!$A$2:$EW$231,52,FALSE)="","",VLOOKUP(L3VA!$A212,DATASHEET!$A$2:$EW$231,52,FALSE))</f>
        <v/>
      </c>
      <c r="BA212" s="105" t="str">
        <f t="shared" si="198"/>
        <v/>
      </c>
      <c r="BB212" s="106" t="str">
        <f>IF(ISBLANK(DATASHEET!BJ200),"",DATASHEET!BJ200)</f>
        <v/>
      </c>
      <c r="BC212" s="107" t="str">
        <f>IF(ISBLANK(DATASHEET!BK200),"",DATASHEET!BK200)</f>
        <v/>
      </c>
      <c r="BD212" s="123" t="str">
        <f t="shared" si="199"/>
        <v/>
      </c>
      <c r="BE212" s="124">
        <f>IFERROR(INDEX(DATASHEET!$A$1:$GG$231,MATCH(L3VA!$A212,DATASHEET!$A$1:$A$231,0),MATCH(L3VA!BF$2,DATASHEET!$A$1:$GG$1,0)),"")</f>
        <v>0</v>
      </c>
      <c r="BF212" s="105" t="str">
        <f>IF(VLOOKUP(L3VA!$A212,DATASHEET!$A$2:$EW$231,57,FALSE)="","",VLOOKUP(L3VA!$A212,DATASHEET!$A$2:$EW$231,57,FALSE))</f>
        <v/>
      </c>
      <c r="BG212" s="105" t="str">
        <f t="shared" si="200"/>
        <v/>
      </c>
      <c r="BH212" s="106" t="str">
        <f>IF(ISBLANK(DATASHEET!BO200),"",DATASHEET!BO200)</f>
        <v/>
      </c>
      <c r="BI212" s="107" t="str">
        <f>IF(ISBLANK(DATASHEET!BP200),"",DATASHEET!BP200)</f>
        <v/>
      </c>
      <c r="BJ212" s="123" t="str">
        <f t="shared" si="201"/>
        <v/>
      </c>
      <c r="BK212" s="124">
        <f>IFERROR(INDEX(DATASHEET!$A$1:$GG$231,MATCH(L3VA!$A212,DATASHEET!$A$1:$A$231,0),MATCH(L3VA!BL$2,DATASHEET!$A$1:$GG$1,0)),"")</f>
        <v>0</v>
      </c>
      <c r="BL212" s="105" t="str">
        <f>IF(VLOOKUP(L3VA!$A212,DATASHEET!$A$2:$EW$231,62,FALSE)="","",VLOOKUP(L3VA!$A212,DATASHEET!$A$2:$EW$231,62,FALSE))</f>
        <v/>
      </c>
      <c r="BM212" s="105" t="str">
        <f t="shared" si="202"/>
        <v/>
      </c>
      <c r="BN212" s="106" t="str">
        <f>IF(ISBLANK(DATASHEET!BT200),"",DATASHEET!BT200)</f>
        <v/>
      </c>
      <c r="BO212" s="107" t="str">
        <f>IF(ISBLANK(DATASHEET!BU200),"",DATASHEET!BU200)</f>
        <v/>
      </c>
      <c r="BP212" s="123" t="str">
        <f t="shared" si="203"/>
        <v/>
      </c>
      <c r="BQ212" s="124">
        <f>IFERROR(INDEX(DATASHEET!$A$1:$GG$231,MATCH(L3VA!$A212,DATASHEET!$A$1:$A$231,0),MATCH(L3VA!BR$2,DATASHEET!$A$1:$GG$1,0)),"")</f>
        <v>0</v>
      </c>
      <c r="BR212" s="105" t="str">
        <f>IF(VLOOKUP(L3VA!$A212,DATASHEET!$A$2:$EW$231,67,FALSE)="","",VLOOKUP(L3VA!$A212,DATASHEET!$A$2:$EW$231,67,FALSE))</f>
        <v/>
      </c>
      <c r="BS212" s="105" t="str">
        <f t="shared" si="204"/>
        <v/>
      </c>
      <c r="BT212" s="106" t="str">
        <f>IF(ISBLANK(DATASHEET!BY200),"",DATASHEET!BY200)</f>
        <v/>
      </c>
      <c r="BU212" s="107" t="str">
        <f>IF(ISBLANK(DATASHEET!BZ200),"",DATASHEET!BZ200)</f>
        <v/>
      </c>
      <c r="BV212" s="123" t="str">
        <f t="shared" si="205"/>
        <v/>
      </c>
      <c r="BW212" s="124">
        <f>IFERROR(INDEX(DATASHEET!$A$1:$GG$231,MATCH(L3VA!$A212,DATASHEET!$A$1:$A$231,0),MATCH(L3VA!BX$2,DATASHEET!$A$1:$GG$1,0)),"")</f>
        <v>0</v>
      </c>
      <c r="BX212" s="105" t="str">
        <f>IF(VLOOKUP(L3VA!$A212,DATASHEET!$A$2:$EW$231,77,FALSE)="","",VLOOKUP(L3VA!$A212,DATASHEET!$A$2:$EW$231,77,FALSE))</f>
        <v/>
      </c>
      <c r="BY212" s="105" t="str">
        <f t="shared" si="206"/>
        <v/>
      </c>
      <c r="BZ212" s="106" t="str">
        <f>IF(ISBLANK(DATASHEET!CI200),"",DATASHEET!CI200)</f>
        <v/>
      </c>
      <c r="CA212" s="107" t="str">
        <f>IF(ISBLANK(DATASHEET!CJ200),"",DATASHEET!CJ200)</f>
        <v/>
      </c>
      <c r="CB212" s="123" t="str">
        <f t="shared" si="207"/>
        <v/>
      </c>
      <c r="CC212" s="124">
        <f>IFERROR(INDEX(DATASHEET!$A$1:$GG$231,MATCH(L3VA!$A212,DATASHEET!$A$1:$A$231,0),MATCH(L3VA!CD$2,DATASHEET!$A$1:$GG$1,0)),"")</f>
        <v>0</v>
      </c>
      <c r="CD212" s="105" t="str">
        <f>IF(VLOOKUP(L3VA!$A212,DATASHEET!$A$2:$EW$231,82,FALSE)="","",VLOOKUP(L3VA!$A212,DATASHEET!$A$2:$EW$231,82,FALSE))</f>
        <v>AS</v>
      </c>
      <c r="CE212" s="105" t="str">
        <f t="shared" si="208"/>
        <v/>
      </c>
      <c r="CF212" s="106" t="str">
        <f>IF(ISBLANK(DATASHEET!CN200),"",DATASHEET!CN200)</f>
        <v/>
      </c>
      <c r="CG212" s="107" t="str">
        <f>IF(ISBLANK(DATASHEET!CO200),"",DATASHEET!CO200)</f>
        <v/>
      </c>
      <c r="CH212" s="123" t="str">
        <f t="shared" si="209"/>
        <v/>
      </c>
      <c r="CI212" s="124">
        <f>IFERROR(INDEX(DATASHEET!$A$1:$GG$231,MATCH(L3VA!$A212,DATASHEET!$A$1:$A$231,0),MATCH(L3VA!CJ$2,DATASHEET!$A$1:$GG$1,0)),"")</f>
        <v>0</v>
      </c>
      <c r="CJ212" s="105" t="str">
        <f>IF(VLOOKUP(L3VA!$A212,DATASHEET!$A$2:$EW$231,87,FALSE)="","",VLOOKUP(L3VA!$A212,DATASHEET!$A$2:$EW$231,87,FALSE))</f>
        <v/>
      </c>
      <c r="CK212" s="105" t="str">
        <f t="shared" si="183"/>
        <v/>
      </c>
      <c r="CL212" s="106" t="str">
        <f>IF(ISBLANK(DATASHEET!CS200),"",DATASHEET!CS200)</f>
        <v/>
      </c>
      <c r="CM212" s="107" t="str">
        <f>IF(ISBLANK(DATASHEET!CT200),"",DATASHEET!CT200)</f>
        <v/>
      </c>
      <c r="CN212" s="123" t="str">
        <f t="shared" si="210"/>
        <v/>
      </c>
      <c r="CO212" s="124">
        <f>IFERROR(INDEX(DATASHEET!$A$1:$GG$231,MATCH(L3VA!$A212,DATASHEET!$A$1:$A$231,0),MATCH(L3VA!CP$2,DATASHEET!$A$1:$GG$1,0)),"")</f>
        <v>0</v>
      </c>
      <c r="CP212" s="105" t="str">
        <f>IF(VLOOKUP(L3VA!$A212,DATASHEET!$A$2:$EW$231,92,FALSE)="","",VLOOKUP(L3VA!$A212,DATASHEET!$A$2:$EW$231,92,FALSE))</f>
        <v/>
      </c>
      <c r="CQ212" s="105" t="str">
        <f t="shared" si="211"/>
        <v/>
      </c>
      <c r="CR212" s="106" t="str">
        <f>IF(ISBLANK(DATASHEET!CX200),"",DATASHEET!CX200)</f>
        <v/>
      </c>
      <c r="CS212" s="107" t="str">
        <f>IF(ISBLANK(DATASHEET!CY200),"",DATASHEET!CY200)</f>
        <v/>
      </c>
      <c r="CT212" s="123" t="str">
        <f t="shared" si="212"/>
        <v/>
      </c>
      <c r="CU212" s="124">
        <f>IFERROR(INDEX(DATASHEET!$A$1:$GG$231,MATCH(L3VA!$A212,DATASHEET!$A$1:$A$231,0),MATCH(L3VA!CV$2,DATASHEET!$A$1:$GG$1,0)),"")</f>
        <v>0</v>
      </c>
      <c r="CV212" s="105" t="str">
        <f>IF(VLOOKUP(L3VA!$A212,DATASHEET!$A$2:$EW$231,107,FALSE)="","",VLOOKUP(L3VA!$A212,DATASHEET!$A$2:$EW$231,107,FALSE))</f>
        <v/>
      </c>
      <c r="CW212" s="105" t="str">
        <f t="shared" si="213"/>
        <v/>
      </c>
      <c r="CX212" s="106" t="str">
        <f>IF(ISBLANK(DATASHEET!DC200),"",DATASHEET!DC200)</f>
        <v/>
      </c>
      <c r="CY212" s="107" t="str">
        <f>IF(ISBLANK(DATASHEET!DD200),"",DATASHEET!DD200)</f>
        <v/>
      </c>
      <c r="CZ212" s="123" t="str">
        <f t="shared" si="214"/>
        <v/>
      </c>
      <c r="DA212" s="124">
        <f>IFERROR(INDEX(DATASHEET!$A$1:$GG$231,MATCH(L3VA!$A212,DATASHEET!$A$1:$A$231,0),MATCH(L3VA!DB$2,DATASHEET!$A$1:$GG$1,0)),"")</f>
        <v>0</v>
      </c>
      <c r="DB212" s="105" t="str">
        <f>IF(VLOOKUP(L3VA!$A212,DATASHEET!$A$2:$EW$231,97,FALSE)="","",VLOOKUP(L3VA!$A212,DATASHEET!$A$2:$EW$231,97,FALSE))</f>
        <v/>
      </c>
      <c r="DC212" s="105" t="str">
        <f t="shared" si="215"/>
        <v/>
      </c>
      <c r="DD212" s="106" t="str">
        <f>IF(ISBLANK(DATASHEET!DH200),"",DATASHEET!DH200)</f>
        <v/>
      </c>
      <c r="DE212" s="107" t="str">
        <f>IF(ISBLANK(DATASHEET!DI200),"",DATASHEET!DI200)</f>
        <v/>
      </c>
      <c r="DF212" s="123" t="str">
        <f t="shared" si="216"/>
        <v/>
      </c>
      <c r="DG212" s="124">
        <f>IFERROR(INDEX(DATASHEET!$A$1:$GG$231,MATCH(L3VA!$A212,DATASHEET!$A$1:$A$231,0),MATCH(L3VA!DH$2,DATASHEET!$A$1:$GG$1,0)),"")</f>
        <v>0</v>
      </c>
      <c r="DH212" s="105" t="str">
        <f>IF(VLOOKUP(L3VA!$A212,DATASHEET!$A$2:$EW$231,102,FALSE)="","",VLOOKUP(L3VA!$A212,DATASHEET!$A$2:$EW$231,102,FALSE))</f>
        <v/>
      </c>
      <c r="DI212" s="105" t="str">
        <f t="shared" si="217"/>
        <v/>
      </c>
      <c r="DJ212" s="106" t="str">
        <f>IF(ISBLANK(DATASHEET!DM200),"",DATASHEET!DM200)</f>
        <v/>
      </c>
      <c r="DK212" s="107" t="str">
        <f>IF(ISBLANK(DATASHEET!DN200),"",DATASHEET!DN200)</f>
        <v/>
      </c>
      <c r="DL212" s="123" t="str">
        <f t="shared" si="218"/>
        <v/>
      </c>
      <c r="DM212" s="124">
        <f>IFERROR(INDEX(DATASHEET!$A$1:$GG$231,MATCH(L3VA!$A212,DATASHEET!$A$1:$A$231,0),MATCH(L3VA!DN$2,DATASHEET!$A$1:$GG$1,0)),"")</f>
        <v>0</v>
      </c>
      <c r="DN212" s="105" t="str">
        <f>IF(VLOOKUP(L3VA!$A212,DATASHEET!$A$2:$FW$231,112,FALSE)="","",VLOOKUP(L3VA!$A212,DATASHEET!$A$2:$FW$231,112,FALSE))</f>
        <v/>
      </c>
      <c r="DO212" s="105" t="str">
        <f t="shared" si="184"/>
        <v/>
      </c>
      <c r="DP212" s="106" t="str">
        <f>IF(ISBLANK(DATASHEET!DR200),"",DATASHEET!DR200)</f>
        <v/>
      </c>
      <c r="DQ212" s="107" t="str">
        <f>IF(ISBLANK(DATASHEET!DS200),"",DATASHEET!DS200)</f>
        <v/>
      </c>
      <c r="DR212" s="123" t="str">
        <f t="shared" si="219"/>
        <v/>
      </c>
      <c r="DS212" s="124">
        <f>IFERROR(INDEX(DATASHEET!$A$1:$GG$231,MATCH(L3VA!$A212,DATASHEET!$A$1:$A$231,0),MATCH(L3VA!DT$2,DATASHEET!$A$1:$GG$1,0)),"")</f>
        <v>0</v>
      </c>
      <c r="DT212" s="105" t="str">
        <f>IF(VLOOKUP(L3VA!$A212,DATASHEET!$A$2:$EW$231,117,FALSE)="","",VLOOKUP(L3VA!$A212,DATASHEET!$A$2:$EW$231,117,FALSE))</f>
        <v/>
      </c>
      <c r="DU212" s="105" t="str">
        <f t="shared" si="220"/>
        <v/>
      </c>
      <c r="DV212" s="106" t="str">
        <f>IF(ISBLANK(DATASHEET!DW200),"",DATASHEET!DW200)</f>
        <v>GRY</v>
      </c>
      <c r="DW212" s="107" t="str">
        <f>IF(ISBLANK(DATASHEET!DX200),"",DATASHEET!DX200)</f>
        <v>12E-P&amp;E-5</v>
      </c>
      <c r="DX212" s="123" t="str">
        <f t="shared" si="221"/>
        <v/>
      </c>
      <c r="DY212" s="124" t="str">
        <f>IFERROR(INDEX(DATASHEET!$A$1:$GG$231,MATCH(L3VA!$A212,DATASHEET!$A$1:$A$231,0),MATCH(L3VA!DZ$2,DATASHEET!$A$1:$GG$1,0)),"")</f>
        <v/>
      </c>
      <c r="DZ212" s="105" t="str">
        <f>IF(VLOOKUP(L3VA!$A212,DATASHEET!$A$2:$EW$231,122,FALSE)="","",VLOOKUP(L3VA!$A212,DATASHEET!$A$2:$EW$231,122,FALSE))</f>
        <v/>
      </c>
      <c r="EA212" s="105" t="str">
        <f t="shared" si="222"/>
        <v/>
      </c>
      <c r="EB212" s="106" t="str">
        <f>IF(ISBLANK(DATASHEET!EB200),"",DATASHEET!EB200)</f>
        <v/>
      </c>
      <c r="EC212" s="107" t="str">
        <f>IF(ISBLANK(DATASHEET!EC200),"",DATASHEET!EC200)</f>
        <v/>
      </c>
      <c r="ED212" s="123" t="str">
        <f t="shared" si="223"/>
        <v/>
      </c>
      <c r="EE212" s="124">
        <f>IFERROR(INDEX(DATASHEET!$A$1:$GG$231,MATCH(L3VA!$A212,DATASHEET!$A$1:$A$231,0),MATCH(L3VA!EF$2,DATASHEET!$A$1:$GG$1,0)),"")</f>
        <v>0</v>
      </c>
      <c r="EF212" s="105" t="str">
        <f>IF(VLOOKUP(L3VA!$A212,DATASHEET!$A$2:$EW$231,127,FALSE)="","",VLOOKUP(L3VA!$A212,DATASHEET!$A$2:$EW$231,127,FALSE))</f>
        <v>GRY</v>
      </c>
      <c r="EG212" s="105" t="str">
        <f t="shared" si="224"/>
        <v/>
      </c>
      <c r="EH212" s="106" t="str">
        <f>IF(ISBLANK(DATASHEET!EG200),"",DATASHEET!EG200)</f>
        <v/>
      </c>
      <c r="EI212" s="107" t="str">
        <f>IF(ISBLANK(DATASHEET!EH200),"",DATASHEET!EH200)</f>
        <v/>
      </c>
      <c r="EJ212" s="123" t="str">
        <f t="shared" si="225"/>
        <v/>
      </c>
      <c r="EK212" s="124">
        <f>IFERROR(INDEX(DATASHEET!$A$1:$GG$231,MATCH(L3VA!$A212,DATASHEET!$A$1:$A$231,0),MATCH(L3VA!EL$2,DATASHEET!$A$1:$GG$1,0)),"")</f>
        <v>0</v>
      </c>
      <c r="EL212" s="105" t="str">
        <f>IF(VLOOKUP(L3VA!$A212,DATASHEET!$A$2:$EW$231,132,FALSE)="","",VLOOKUP(L3VA!$A212,DATASHEET!$A$2:$EW$231,132,FALSE))</f>
        <v/>
      </c>
      <c r="EM212" s="105" t="str">
        <f t="shared" si="226"/>
        <v/>
      </c>
      <c r="EN212" s="106" t="str">
        <f>IF(ISBLANK(DATASHEET!EL200),"",DATASHEET!EL200)</f>
        <v/>
      </c>
      <c r="EO212" s="107" t="str">
        <f>IF(ISBLANK(DATASHEET!EM200),"",DATASHEET!EM200)</f>
        <v/>
      </c>
      <c r="EP212" s="123" t="str">
        <f t="shared" si="227"/>
        <v/>
      </c>
      <c r="EQ212" s="124">
        <f>IFERROR(INDEX(DATASHEET!$A$1:$GG$231,MATCH(L3VA!$A212,DATASHEET!$A$1:$A$231,0),MATCH(L3VA!ER$2,DATASHEET!$A$1:$GG$1,0)),"")</f>
        <v>0</v>
      </c>
      <c r="ER212" s="105" t="str">
        <f>IF(VLOOKUP(L3VA!$A212,DATASHEET!$A$2:$EW$231,137,FALSE)="","",VLOOKUP(L3VA!$A212,DATASHEET!$A$2:$EW$231,137,FALSE))</f>
        <v/>
      </c>
      <c r="ES212" s="105" t="str">
        <f t="shared" si="228"/>
        <v/>
      </c>
      <c r="ET212" s="106" t="str">
        <f>IF(ISBLANK(DATASHEET!EQ200),"",DATASHEET!EQ200)</f>
        <v/>
      </c>
      <c r="EU212" s="107" t="str">
        <f>IF(ISBLANK(DATASHEET!ER200),"",DATASHEET!ER200)</f>
        <v/>
      </c>
      <c r="EV212" s="123" t="str">
        <f t="shared" si="229"/>
        <v/>
      </c>
      <c r="EW212" s="124">
        <f>IFERROR(INDEX(DATASHEET!$A$1:$GG$231,MATCH(L3VA!$A212,DATASHEET!$A$1:$A$231,0),MATCH(L3VA!EX$2,DATASHEET!$A$1:$GG$1,0)),"")</f>
        <v>0</v>
      </c>
      <c r="EX212" s="105" t="str">
        <f>IF(VLOOKUP(L3VA!$A212,DATASHEET!$A$2:$EW$231,142,FALSE)="","",VLOOKUP(L3VA!$A212,DATASHEET!$A$2:$EW$231,142,FALSE))</f>
        <v/>
      </c>
      <c r="EY212" s="105" t="str">
        <f t="shared" si="230"/>
        <v/>
      </c>
      <c r="EZ212" s="106" t="str">
        <f>IF(ISBLANK(DATASHEET!EV200),"",DATASHEET!EV200)</f>
        <v/>
      </c>
      <c r="FA212" s="107" t="str">
        <f>IF(ISBLANK(DATASHEET!EW200),"",DATASHEET!EW200)</f>
        <v/>
      </c>
      <c r="FB212" s="123" t="str">
        <f t="shared" si="231"/>
        <v/>
      </c>
      <c r="FC212" s="124">
        <f>IFERROR(INDEX(DATASHEET!$A$1:$GG$231,MATCH(L3VA!$A212,DATASHEET!$A$1:$A$231,0),MATCH(L3VA!FD$2,DATASHEET!$A$1:$GG$1,0)),"")</f>
        <v>0</v>
      </c>
      <c r="FD212" s="105" t="str">
        <f>IF(VLOOKUP(L3VA!$A212,DATASHEET!$A$2:$FW$231,147,FALSE)="","",VLOOKUP(L3VA!$A212,DATASHEET!$A$2:$FW$231,147,FALSE))</f>
        <v/>
      </c>
      <c r="FE212" s="105" t="str">
        <f t="shared" si="232"/>
        <v/>
      </c>
      <c r="FF212" s="106" t="str">
        <f>IF(ISBLANK(DATASHEET!FA200),"",DATASHEET!FA200)</f>
        <v/>
      </c>
      <c r="FG212" s="107" t="str">
        <f>IF(ISBLANK(DATASHEET!FB200),"",DATASHEET!FB200)</f>
        <v/>
      </c>
    </row>
    <row r="213" spans="1:163" x14ac:dyDescent="0.25">
      <c r="A213" s="354">
        <f>DATASHEET!A201</f>
        <v>150785</v>
      </c>
      <c r="B213" s="42" t="str">
        <f>DATASHEET!B201</f>
        <v>SPICER-IRAZUSTA, Joseph</v>
      </c>
      <c r="C213" s="109" t="str">
        <f>DATASHEET!C201</f>
        <v>12MP</v>
      </c>
      <c r="D213" s="110" t="str">
        <f>DATASHEET!D201</f>
        <v>M</v>
      </c>
      <c r="E213" s="110" t="str">
        <f>IFERROR(VLOOKUP(A213,'[5]Y12 Students'!$E$3:$I$271,5,FALSE),"")</f>
        <v>INTERNAL</v>
      </c>
      <c r="F213" s="110" t="str">
        <f>DATASHEET!E201</f>
        <v>N</v>
      </c>
      <c r="G213" s="110" t="str">
        <f>DATASHEET!F201</f>
        <v>White - British</v>
      </c>
      <c r="H213" s="110" t="str">
        <f>DATASHEET!G201</f>
        <v>N</v>
      </c>
      <c r="I213" s="110" t="str">
        <f>DATASHEET!H201</f>
        <v>N</v>
      </c>
      <c r="J213" s="111" t="str">
        <f>DATASHEET!J201</f>
        <v>4.75+ (C/B)</v>
      </c>
      <c r="K213" s="104" t="str">
        <f t="shared" si="181"/>
        <v/>
      </c>
      <c r="L213" s="104" t="str">
        <f t="shared" si="182"/>
        <v/>
      </c>
      <c r="M213" s="336" t="str">
        <f>IF(COUNT(L3VA!$N213,L3VA!$Z213,L3VA!$T213,L3VA!$AF213,L3VA!$AX213,L3VA!$AR213,L3VA!$BJ213,L3VA!$BD213,L3VA!$BP213,L3VA!#REF!,L3VA!$AL213,L3VA!$BV213,L3VA!$CH213,L3VA!$CZ213,L3VA!$CN213,L3VA!$DF213,L3VA!$CB213,L3VA!#REF!,L3VA!$DR213,L3VA!$DX213,L3VA!$ED213,L3VA!$EJ213,L3VA!$EP213,L3VA!$EV213,L3VA!$FB213,L3VA!$DL213)=0,"",AVERAGE(N213,Z213,T213,AF213,AL213,AX213,AR213,BJ213,BD213,BP213,BV213,CH213,CZ213,CN213,DF213,CB213,DR213,DX213,ED213,EJ213,EP213,EV213,FB213,DL213))</f>
        <v/>
      </c>
      <c r="N213" s="123" t="str">
        <f t="shared" si="185"/>
        <v/>
      </c>
      <c r="O213" s="124">
        <f>IFERROR(INDEX(DATASHEET!$A$1:$GG$231,MATCH(L3VA!$A213,DATASHEET!$A$1:$A$231,0),MATCH(L3VA!P$2,DATASHEET!$A$1:$GG$1,0)),"")</f>
        <v>0</v>
      </c>
      <c r="P213" s="105">
        <f>IF(VLOOKUP(L3VA!$A213,DATASHEET!$A$2:$EW$231,22,FALSE)="","",VLOOKUP(L3VA!$A213,DATASHEET!$A$2:$EW$231,22,FALSE))</f>
        <v>0</v>
      </c>
      <c r="Q213" s="105" t="str">
        <f t="shared" si="186"/>
        <v/>
      </c>
      <c r="R213" s="106" t="str">
        <f>IF(ISBLANK(DATASHEET!AF201),"",DATASHEET!AF201)</f>
        <v/>
      </c>
      <c r="S213" s="107" t="str">
        <f>IF(ISBLANK(DATASHEET!AG201),"",DATASHEET!AG201)</f>
        <v/>
      </c>
      <c r="T213" s="123" t="str">
        <f t="shared" si="187"/>
        <v/>
      </c>
      <c r="U213" s="124">
        <f>IFERROR(INDEX(DATASHEET!$A$1:$GG$231,MATCH(L3VA!$A213,DATASHEET!$A$1:$A$231,0),MATCH(L3VA!V$2,DATASHEET!$A$1:$GG$1,0)),"")</f>
        <v>0</v>
      </c>
      <c r="V213" s="105">
        <f>IF(VLOOKUP(L3VA!$A213,DATASHEET!$A$2:$EW$231,27,FALSE)="","",VLOOKUP(L3VA!$A213,DATASHEET!$A$2:$EW$231,27,FALSE))</f>
        <v>0</v>
      </c>
      <c r="W213" s="105" t="str">
        <f t="shared" si="188"/>
        <v/>
      </c>
      <c r="X213" s="106" t="str">
        <f>IF(ISBLANK(DATASHEET!AK201),"",DATASHEET!AK201)</f>
        <v/>
      </c>
      <c r="Y213" s="107" t="str">
        <f>IF(ISBLANK(DATASHEET!AL201),"",DATASHEET!AL201)</f>
        <v/>
      </c>
      <c r="Z213" s="123" t="str">
        <f t="shared" si="189"/>
        <v/>
      </c>
      <c r="AA213" s="124">
        <f>IFERROR(INDEX(DATASHEET!$A$1:$GG$231,MATCH(L3VA!$A213,DATASHEET!$A$1:$A$231,0),MATCH(L3VA!AB$2,DATASHEET!$A$1:$GG$1,0)),"")</f>
        <v>0</v>
      </c>
      <c r="AB213" s="105" t="str">
        <f>IF(VLOOKUP(L3VA!$A213,DATASHEET!$A$2:$EW$231,32,FALSE)="","",VLOOKUP(L3VA!$A213,DATASHEET!$A$2:$EW$231,32,FALSE))</f>
        <v/>
      </c>
      <c r="AC213" s="105" t="str">
        <f t="shared" si="190"/>
        <v/>
      </c>
      <c r="AD213" s="106" t="str">
        <f>IF(ISBLANK(DATASHEET!AP201),"",DATASHEET!AP201)</f>
        <v>ASM</v>
      </c>
      <c r="AE213" s="107" t="str">
        <f>IF(ISBLANK(DATASHEET!AQ201),"",DATASHEET!AQ201)</f>
        <v>12A-BE-1</v>
      </c>
      <c r="AF213" s="123" t="str">
        <f t="shared" si="191"/>
        <v/>
      </c>
      <c r="AG213" s="124">
        <f>IFERROR(INDEX(DATASHEET!$A$1:$GG$231,MATCH(L3VA!$A213,DATASHEET!$A$1:$A$231,0),MATCH(L3VA!AH$2,DATASHEET!$A$1:$GG$1,0)),"")</f>
        <v>0</v>
      </c>
      <c r="AH213" s="105" t="str">
        <f>IF(VLOOKUP(L3VA!$A213,DATASHEET!$A$2:$EW$231,37,FALSE)="","",VLOOKUP(L3VA!$A213,DATASHEET!$A$2:$EW$231,37,FALSE))</f>
        <v/>
      </c>
      <c r="AI213" s="105" t="str">
        <f t="shared" si="192"/>
        <v/>
      </c>
      <c r="AJ213" s="106" t="str">
        <f>IF(ISBLANK(DATASHEET!AU201),"",DATASHEET!AU201)</f>
        <v/>
      </c>
      <c r="AK213" s="107" t="str">
        <f>IF(ISBLANK(DATASHEET!AV201),"",DATASHEET!AV201)</f>
        <v/>
      </c>
      <c r="AL213" s="123" t="str">
        <f t="shared" si="193"/>
        <v/>
      </c>
      <c r="AM213" s="124">
        <f>IFERROR(INDEX(DATASHEET!$A$1:$GG$231,MATCH(L3VA!$A213,DATASHEET!$A$1:$A$231,0),MATCH(L3VA!AN$2,DATASHEET!$A$1:$GG$1,0)),"")</f>
        <v>0</v>
      </c>
      <c r="AN213" s="105" t="str">
        <f>IF(VLOOKUP(L3VA!$A213,DATASHEET!$A$2:$EW$231,42,FALSE)="","",VLOOKUP(L3VA!$A213,DATASHEET!$A$2:$EW$231,42,FALSE))</f>
        <v>ASM</v>
      </c>
      <c r="AO213" s="105" t="str">
        <f t="shared" si="194"/>
        <v/>
      </c>
      <c r="AP213" s="106" t="str">
        <f>IF(ISBLANK(DATASHEET!AZ201),"",DATASHEET!AZ201)</f>
        <v/>
      </c>
      <c r="AQ213" s="107" t="str">
        <f>IF(ISBLANK(DATASHEET!BA201),"",DATASHEET!BA201)</f>
        <v/>
      </c>
      <c r="AR213" s="123" t="str">
        <f t="shared" si="195"/>
        <v/>
      </c>
      <c r="AS213" s="124">
        <f>IFERROR(INDEX(DATASHEET!$A$1:$GG$231,MATCH(L3VA!$A213,DATASHEET!$A$1:$A$231,0),MATCH(L3VA!AT$2,DATASHEET!$A$1:$GG$1,0)),"")</f>
        <v>0</v>
      </c>
      <c r="AT213" s="105" t="str">
        <f>IF(VLOOKUP(L3VA!$A213,DATASHEET!$A$2:$EW$231,47,FALSE)="","",VLOOKUP(L3VA!$A213,DATASHEET!$A$2:$EW$231,47,FALSE))</f>
        <v/>
      </c>
      <c r="AU213" s="105" t="str">
        <f t="shared" si="196"/>
        <v/>
      </c>
      <c r="AV213" s="106" t="str">
        <f>IF(ISBLANK(DATASHEET!BE201),"",DATASHEET!BE201)</f>
        <v/>
      </c>
      <c r="AW213" s="107" t="str">
        <f>IF(ISBLANK(DATASHEET!BF201),"",DATASHEET!BF201)</f>
        <v/>
      </c>
      <c r="AX213" s="123" t="str">
        <f t="shared" si="197"/>
        <v/>
      </c>
      <c r="AY213" s="124">
        <f>IFERROR(INDEX(DATASHEET!$A$1:$GG$231,MATCH(L3VA!$A213,DATASHEET!$A$1:$A$231,0),MATCH(L3VA!AZ$2,DATASHEET!$A$1:$GG$1,0)),"")</f>
        <v>0</v>
      </c>
      <c r="AZ213" s="105" t="str">
        <f>IF(VLOOKUP(L3VA!$A213,DATASHEET!$A$2:$EW$231,52,FALSE)="","",VLOOKUP(L3VA!$A213,DATASHEET!$A$2:$EW$231,52,FALSE))</f>
        <v/>
      </c>
      <c r="BA213" s="105" t="str">
        <f t="shared" si="198"/>
        <v/>
      </c>
      <c r="BB213" s="106" t="str">
        <f>IF(ISBLANK(DATASHEET!BJ201),"",DATASHEET!BJ201)</f>
        <v/>
      </c>
      <c r="BC213" s="107" t="str">
        <f>IF(ISBLANK(DATASHEET!BK201),"",DATASHEET!BK201)</f>
        <v/>
      </c>
      <c r="BD213" s="123" t="str">
        <f t="shared" si="199"/>
        <v/>
      </c>
      <c r="BE213" s="124">
        <f>IFERROR(INDEX(DATASHEET!$A$1:$GG$231,MATCH(L3VA!$A213,DATASHEET!$A$1:$A$231,0),MATCH(L3VA!BF$2,DATASHEET!$A$1:$GG$1,0)),"")</f>
        <v>0</v>
      </c>
      <c r="BF213" s="105" t="str">
        <f>IF(VLOOKUP(L3VA!$A213,DATASHEET!$A$2:$EW$231,57,FALSE)="","",VLOOKUP(L3VA!$A213,DATASHEET!$A$2:$EW$231,57,FALSE))</f>
        <v/>
      </c>
      <c r="BG213" s="105" t="str">
        <f t="shared" si="200"/>
        <v/>
      </c>
      <c r="BH213" s="106" t="str">
        <f>IF(ISBLANK(DATASHEET!BO201),"",DATASHEET!BO201)</f>
        <v>DHO</v>
      </c>
      <c r="BI213" s="107" t="str">
        <f>IF(ISBLANK(DATASHEET!BP201),"",DATASHEET!BP201)</f>
        <v>12E-EC-2</v>
      </c>
      <c r="BJ213" s="123" t="str">
        <f t="shared" si="201"/>
        <v/>
      </c>
      <c r="BK213" s="124">
        <f>IFERROR(INDEX(DATASHEET!$A$1:$GG$231,MATCH(L3VA!$A213,DATASHEET!$A$1:$A$231,0),MATCH(L3VA!BL$2,DATASHEET!$A$1:$GG$1,0)),"")</f>
        <v>0</v>
      </c>
      <c r="BL213" s="105" t="str">
        <f>IF(VLOOKUP(L3VA!$A213,DATASHEET!$A$2:$EW$231,62,FALSE)="","",VLOOKUP(L3VA!$A213,DATASHEET!$A$2:$EW$231,62,FALSE))</f>
        <v/>
      </c>
      <c r="BM213" s="105" t="str">
        <f t="shared" si="202"/>
        <v/>
      </c>
      <c r="BN213" s="106" t="str">
        <f>IF(ISBLANK(DATASHEET!BT201),"",DATASHEET!BT201)</f>
        <v/>
      </c>
      <c r="BO213" s="107" t="str">
        <f>IF(ISBLANK(DATASHEET!BU201),"",DATASHEET!BU201)</f>
        <v/>
      </c>
      <c r="BP213" s="123" t="str">
        <f t="shared" si="203"/>
        <v/>
      </c>
      <c r="BQ213" s="124">
        <f>IFERROR(INDEX(DATASHEET!$A$1:$GG$231,MATCH(L3VA!$A213,DATASHEET!$A$1:$A$231,0),MATCH(L3VA!BR$2,DATASHEET!$A$1:$GG$1,0)),"")</f>
        <v>0</v>
      </c>
      <c r="BR213" s="105" t="str">
        <f>IF(VLOOKUP(L3VA!$A213,DATASHEET!$A$2:$EW$231,67,FALSE)="","",VLOOKUP(L3VA!$A213,DATASHEET!$A$2:$EW$231,67,FALSE))</f>
        <v>DHO</v>
      </c>
      <c r="BS213" s="105" t="str">
        <f t="shared" si="204"/>
        <v/>
      </c>
      <c r="BT213" s="106" t="str">
        <f>IF(ISBLANK(DATASHEET!BY201),"",DATASHEET!BY201)</f>
        <v/>
      </c>
      <c r="BU213" s="107" t="str">
        <f>IF(ISBLANK(DATASHEET!BZ201),"",DATASHEET!BZ201)</f>
        <v/>
      </c>
      <c r="BV213" s="123" t="str">
        <f t="shared" si="205"/>
        <v/>
      </c>
      <c r="BW213" s="124">
        <f>IFERROR(INDEX(DATASHEET!$A$1:$GG$231,MATCH(L3VA!$A213,DATASHEET!$A$1:$A$231,0),MATCH(L3VA!BX$2,DATASHEET!$A$1:$GG$1,0)),"")</f>
        <v>0</v>
      </c>
      <c r="BX213" s="105" t="str">
        <f>IF(VLOOKUP(L3VA!$A213,DATASHEET!$A$2:$EW$231,77,FALSE)="","",VLOOKUP(L3VA!$A213,DATASHEET!$A$2:$EW$231,77,FALSE))</f>
        <v/>
      </c>
      <c r="BY213" s="105" t="str">
        <f t="shared" si="206"/>
        <v/>
      </c>
      <c r="BZ213" s="106" t="str">
        <f>IF(ISBLANK(DATASHEET!CI201),"",DATASHEET!CI201)</f>
        <v/>
      </c>
      <c r="CA213" s="107" t="str">
        <f>IF(ISBLANK(DATASHEET!CJ201),"",DATASHEET!CJ201)</f>
        <v/>
      </c>
      <c r="CB213" s="123" t="str">
        <f t="shared" si="207"/>
        <v/>
      </c>
      <c r="CC213" s="124">
        <f>IFERROR(INDEX(DATASHEET!$A$1:$GG$231,MATCH(L3VA!$A213,DATASHEET!$A$1:$A$231,0),MATCH(L3VA!CD$2,DATASHEET!$A$1:$GG$1,0)),"")</f>
        <v>0</v>
      </c>
      <c r="CD213" s="105" t="str">
        <f>IF(VLOOKUP(L3VA!$A213,DATASHEET!$A$2:$EW$231,82,FALSE)="","",VLOOKUP(L3VA!$A213,DATASHEET!$A$2:$EW$231,82,FALSE))</f>
        <v>FG</v>
      </c>
      <c r="CE213" s="105" t="str">
        <f t="shared" si="208"/>
        <v/>
      </c>
      <c r="CF213" s="106" t="str">
        <f>IF(ISBLANK(DATASHEET!CN201),"",DATASHEET!CN201)</f>
        <v/>
      </c>
      <c r="CG213" s="107" t="str">
        <f>IF(ISBLANK(DATASHEET!CO201),"",DATASHEET!CO201)</f>
        <v/>
      </c>
      <c r="CH213" s="123" t="str">
        <f t="shared" si="209"/>
        <v/>
      </c>
      <c r="CI213" s="124">
        <f>IFERROR(INDEX(DATASHEET!$A$1:$GG$231,MATCH(L3VA!$A213,DATASHEET!$A$1:$A$231,0),MATCH(L3VA!CJ$2,DATASHEET!$A$1:$GG$1,0)),"")</f>
        <v>0</v>
      </c>
      <c r="CJ213" s="105" t="str">
        <f>IF(VLOOKUP(L3VA!$A213,DATASHEET!$A$2:$EW$231,87,FALSE)="","",VLOOKUP(L3VA!$A213,DATASHEET!$A$2:$EW$231,87,FALSE))</f>
        <v/>
      </c>
      <c r="CK213" s="105" t="str">
        <f t="shared" si="183"/>
        <v/>
      </c>
      <c r="CL213" s="106" t="str">
        <f>IF(ISBLANK(DATASHEET!CS201),"",DATASHEET!CS201)</f>
        <v>JJA</v>
      </c>
      <c r="CM213" s="107" t="str">
        <f>IF(ISBLANK(DATASHEET!CT201),"",DATASHEET!CT201)</f>
        <v>12B-GG-3</v>
      </c>
      <c r="CN213" s="123" t="str">
        <f t="shared" si="210"/>
        <v/>
      </c>
      <c r="CO213" s="124">
        <f>IFERROR(INDEX(DATASHEET!$A$1:$GG$231,MATCH(L3VA!$A213,DATASHEET!$A$1:$A$231,0),MATCH(L3VA!CP$2,DATASHEET!$A$1:$GG$1,0)),"")</f>
        <v>0</v>
      </c>
      <c r="CP213" s="105" t="str">
        <f>IF(VLOOKUP(L3VA!$A213,DATASHEET!$A$2:$EW$231,92,FALSE)="","",VLOOKUP(L3VA!$A213,DATASHEET!$A$2:$EW$231,92,FALSE))</f>
        <v/>
      </c>
      <c r="CQ213" s="105" t="str">
        <f t="shared" si="211"/>
        <v/>
      </c>
      <c r="CR213" s="106" t="str">
        <f>IF(ISBLANK(DATASHEET!CX201),"",DATASHEET!CX201)</f>
        <v/>
      </c>
      <c r="CS213" s="107" t="str">
        <f>IF(ISBLANK(DATASHEET!CY201),"",DATASHEET!CY201)</f>
        <v/>
      </c>
      <c r="CT213" s="123" t="str">
        <f t="shared" si="212"/>
        <v/>
      </c>
      <c r="CU213" s="124">
        <f>IFERROR(INDEX(DATASHEET!$A$1:$GG$231,MATCH(L3VA!$A213,DATASHEET!$A$1:$A$231,0),MATCH(L3VA!CV$2,DATASHEET!$A$1:$GG$1,0)),"")</f>
        <v>0</v>
      </c>
      <c r="CV213" s="105" t="str">
        <f>IF(VLOOKUP(L3VA!$A213,DATASHEET!$A$2:$EW$231,107,FALSE)="","",VLOOKUP(L3VA!$A213,DATASHEET!$A$2:$EW$231,107,FALSE))</f>
        <v/>
      </c>
      <c r="CW213" s="105" t="str">
        <f t="shared" si="213"/>
        <v/>
      </c>
      <c r="CX213" s="106" t="str">
        <f>IF(ISBLANK(DATASHEET!DC201),"",DATASHEET!DC201)</f>
        <v/>
      </c>
      <c r="CY213" s="107" t="str">
        <f>IF(ISBLANK(DATASHEET!DD201),"",DATASHEET!DD201)</f>
        <v/>
      </c>
      <c r="CZ213" s="123" t="str">
        <f t="shared" si="214"/>
        <v/>
      </c>
      <c r="DA213" s="124">
        <f>IFERROR(INDEX(DATASHEET!$A$1:$GG$231,MATCH(L3VA!$A213,DATASHEET!$A$1:$A$231,0),MATCH(L3VA!DB$2,DATASHEET!$A$1:$GG$1,0)),"")</f>
        <v>0</v>
      </c>
      <c r="DB213" s="105" t="str">
        <f>IF(VLOOKUP(L3VA!$A213,DATASHEET!$A$2:$EW$231,97,FALSE)="","",VLOOKUP(L3VA!$A213,DATASHEET!$A$2:$EW$231,97,FALSE))</f>
        <v>JJA</v>
      </c>
      <c r="DC213" s="105" t="str">
        <f t="shared" si="215"/>
        <v/>
      </c>
      <c r="DD213" s="106" t="str">
        <f>IF(ISBLANK(DATASHEET!DH201),"",DATASHEET!DH201)</f>
        <v/>
      </c>
      <c r="DE213" s="107" t="str">
        <f>IF(ISBLANK(DATASHEET!DI201),"",DATASHEET!DI201)</f>
        <v/>
      </c>
      <c r="DF213" s="123" t="str">
        <f t="shared" si="216"/>
        <v/>
      </c>
      <c r="DG213" s="124">
        <f>IFERROR(INDEX(DATASHEET!$A$1:$GG$231,MATCH(L3VA!$A213,DATASHEET!$A$1:$A$231,0),MATCH(L3VA!DH$2,DATASHEET!$A$1:$GG$1,0)),"")</f>
        <v>0</v>
      </c>
      <c r="DH213" s="105" t="str">
        <f>IF(VLOOKUP(L3VA!$A213,DATASHEET!$A$2:$EW$231,102,FALSE)="","",VLOOKUP(L3VA!$A213,DATASHEET!$A$2:$EW$231,102,FALSE))</f>
        <v/>
      </c>
      <c r="DI213" s="105" t="str">
        <f t="shared" si="217"/>
        <v/>
      </c>
      <c r="DJ213" s="106" t="str">
        <f>IF(ISBLANK(DATASHEET!DM201),"",DATASHEET!DM201)</f>
        <v/>
      </c>
      <c r="DK213" s="107" t="str">
        <f>IF(ISBLANK(DATASHEET!DN201),"",DATASHEET!DN201)</f>
        <v/>
      </c>
      <c r="DL213" s="123" t="str">
        <f t="shared" si="218"/>
        <v/>
      </c>
      <c r="DM213" s="124">
        <f>IFERROR(INDEX(DATASHEET!$A$1:$GG$231,MATCH(L3VA!$A213,DATASHEET!$A$1:$A$231,0),MATCH(L3VA!DN$2,DATASHEET!$A$1:$GG$1,0)),"")</f>
        <v>0</v>
      </c>
      <c r="DN213" s="105" t="str">
        <f>IF(VLOOKUP(L3VA!$A213,DATASHEET!$A$2:$FW$231,112,FALSE)="","",VLOOKUP(L3VA!$A213,DATASHEET!$A$2:$FW$231,112,FALSE))</f>
        <v/>
      </c>
      <c r="DO213" s="105" t="str">
        <f t="shared" si="184"/>
        <v/>
      </c>
      <c r="DP213" s="106" t="str">
        <f>IF(ISBLANK(DATASHEET!DR201),"",DATASHEET!DR201)</f>
        <v/>
      </c>
      <c r="DQ213" s="107" t="str">
        <f>IF(ISBLANK(DATASHEET!DS201),"",DATASHEET!DS201)</f>
        <v/>
      </c>
      <c r="DR213" s="123" t="str">
        <f t="shared" si="219"/>
        <v/>
      </c>
      <c r="DS213" s="124">
        <f>IFERROR(INDEX(DATASHEET!$A$1:$GG$231,MATCH(L3VA!$A213,DATASHEET!$A$1:$A$231,0),MATCH(L3VA!DT$2,DATASHEET!$A$1:$GG$1,0)),"")</f>
        <v>0</v>
      </c>
      <c r="DT213" s="105" t="str">
        <f>IF(VLOOKUP(L3VA!$A213,DATASHEET!$A$2:$EW$231,117,FALSE)="","",VLOOKUP(L3VA!$A213,DATASHEET!$A$2:$EW$231,117,FALSE))</f>
        <v/>
      </c>
      <c r="DU213" s="105" t="str">
        <f t="shared" si="220"/>
        <v/>
      </c>
      <c r="DV213" s="106" t="str">
        <f>IF(ISBLANK(DATASHEET!DW201),"",DATASHEET!DW201)</f>
        <v/>
      </c>
      <c r="DW213" s="107" t="str">
        <f>IF(ISBLANK(DATASHEET!DX201),"",DATASHEET!DX201)</f>
        <v/>
      </c>
      <c r="DX213" s="123" t="str">
        <f t="shared" si="221"/>
        <v/>
      </c>
      <c r="DY213" s="124" t="str">
        <f>IFERROR(INDEX(DATASHEET!$A$1:$GG$231,MATCH(L3VA!$A213,DATASHEET!$A$1:$A$231,0),MATCH(L3VA!DZ$2,DATASHEET!$A$1:$GG$1,0)),"")</f>
        <v/>
      </c>
      <c r="DZ213" s="105" t="str">
        <f>IF(VLOOKUP(L3VA!$A213,DATASHEET!$A$2:$EW$231,122,FALSE)="","",VLOOKUP(L3VA!$A213,DATASHEET!$A$2:$EW$231,122,FALSE))</f>
        <v/>
      </c>
      <c r="EA213" s="105" t="str">
        <f t="shared" si="222"/>
        <v/>
      </c>
      <c r="EB213" s="106" t="str">
        <f>IF(ISBLANK(DATASHEET!EB201),"",DATASHEET!EB201)</f>
        <v/>
      </c>
      <c r="EC213" s="107" t="str">
        <f>IF(ISBLANK(DATASHEET!EC201),"",DATASHEET!EC201)</f>
        <v/>
      </c>
      <c r="ED213" s="123" t="str">
        <f t="shared" si="223"/>
        <v/>
      </c>
      <c r="EE213" s="124">
        <f>IFERROR(INDEX(DATASHEET!$A$1:$GG$231,MATCH(L3VA!$A213,DATASHEET!$A$1:$A$231,0),MATCH(L3VA!EF$2,DATASHEET!$A$1:$GG$1,0)),"")</f>
        <v>0</v>
      </c>
      <c r="EF213" s="105" t="str">
        <f>IF(VLOOKUP(L3VA!$A213,DATASHEET!$A$2:$EW$231,127,FALSE)="","",VLOOKUP(L3VA!$A213,DATASHEET!$A$2:$EW$231,127,FALSE))</f>
        <v/>
      </c>
      <c r="EG213" s="105" t="str">
        <f t="shared" si="224"/>
        <v/>
      </c>
      <c r="EH213" s="106" t="str">
        <f>IF(ISBLANK(DATASHEET!EG201),"",DATASHEET!EG201)</f>
        <v/>
      </c>
      <c r="EI213" s="107" t="str">
        <f>IF(ISBLANK(DATASHEET!EH201),"",DATASHEET!EH201)</f>
        <v/>
      </c>
      <c r="EJ213" s="123" t="str">
        <f t="shared" si="225"/>
        <v/>
      </c>
      <c r="EK213" s="124">
        <f>IFERROR(INDEX(DATASHEET!$A$1:$GG$231,MATCH(L3VA!$A213,DATASHEET!$A$1:$A$231,0),MATCH(L3VA!EL$2,DATASHEET!$A$1:$GG$1,0)),"")</f>
        <v>0</v>
      </c>
      <c r="EL213" s="105" t="str">
        <f>IF(VLOOKUP(L3VA!$A213,DATASHEET!$A$2:$EW$231,132,FALSE)="","",VLOOKUP(L3VA!$A213,DATASHEET!$A$2:$EW$231,132,FALSE))</f>
        <v/>
      </c>
      <c r="EM213" s="105" t="str">
        <f t="shared" si="226"/>
        <v/>
      </c>
      <c r="EN213" s="106" t="str">
        <f>IF(ISBLANK(DATASHEET!EL201),"",DATASHEET!EL201)</f>
        <v/>
      </c>
      <c r="EO213" s="107" t="str">
        <f>IF(ISBLANK(DATASHEET!EM201),"",DATASHEET!EM201)</f>
        <v/>
      </c>
      <c r="EP213" s="123" t="str">
        <f t="shared" si="227"/>
        <v/>
      </c>
      <c r="EQ213" s="124">
        <f>IFERROR(INDEX(DATASHEET!$A$1:$GG$231,MATCH(L3VA!$A213,DATASHEET!$A$1:$A$231,0),MATCH(L3VA!ER$2,DATASHEET!$A$1:$GG$1,0)),"")</f>
        <v>0</v>
      </c>
      <c r="ER213" s="105" t="str">
        <f>IF(VLOOKUP(L3VA!$A213,DATASHEET!$A$2:$EW$231,137,FALSE)="","",VLOOKUP(L3VA!$A213,DATASHEET!$A$2:$EW$231,137,FALSE))</f>
        <v/>
      </c>
      <c r="ES213" s="105" t="str">
        <f t="shared" si="228"/>
        <v/>
      </c>
      <c r="ET213" s="106" t="str">
        <f>IF(ISBLANK(DATASHEET!EQ201),"",DATASHEET!EQ201)</f>
        <v/>
      </c>
      <c r="EU213" s="107" t="str">
        <f>IF(ISBLANK(DATASHEET!ER201),"",DATASHEET!ER201)</f>
        <v/>
      </c>
      <c r="EV213" s="123" t="str">
        <f t="shared" si="229"/>
        <v/>
      </c>
      <c r="EW213" s="124">
        <f>IFERROR(INDEX(DATASHEET!$A$1:$GG$231,MATCH(L3VA!$A213,DATASHEET!$A$1:$A$231,0),MATCH(L3VA!EX$2,DATASHEET!$A$1:$GG$1,0)),"")</f>
        <v>0</v>
      </c>
      <c r="EX213" s="105" t="str">
        <f>IF(VLOOKUP(L3VA!$A213,DATASHEET!$A$2:$EW$231,142,FALSE)="","",VLOOKUP(L3VA!$A213,DATASHEET!$A$2:$EW$231,142,FALSE))</f>
        <v/>
      </c>
      <c r="EY213" s="105" t="str">
        <f t="shared" si="230"/>
        <v/>
      </c>
      <c r="EZ213" s="106" t="str">
        <f>IF(ISBLANK(DATASHEET!EV201),"",DATASHEET!EV201)</f>
        <v/>
      </c>
      <c r="FA213" s="107" t="str">
        <f>IF(ISBLANK(DATASHEET!EW201),"",DATASHEET!EW201)</f>
        <v/>
      </c>
      <c r="FB213" s="123" t="str">
        <f t="shared" si="231"/>
        <v/>
      </c>
      <c r="FC213" s="124">
        <f>IFERROR(INDEX(DATASHEET!$A$1:$GG$231,MATCH(L3VA!$A213,DATASHEET!$A$1:$A$231,0),MATCH(L3VA!FD$2,DATASHEET!$A$1:$GG$1,0)),"")</f>
        <v>0</v>
      </c>
      <c r="FD213" s="105" t="str">
        <f>IF(VLOOKUP(L3VA!$A213,DATASHEET!$A$2:$FW$231,147,FALSE)="","",VLOOKUP(L3VA!$A213,DATASHEET!$A$2:$FW$231,147,FALSE))</f>
        <v/>
      </c>
      <c r="FE213" s="105" t="str">
        <f t="shared" si="232"/>
        <v/>
      </c>
      <c r="FF213" s="106" t="str">
        <f>IF(ISBLANK(DATASHEET!FA201),"",DATASHEET!FA201)</f>
        <v/>
      </c>
      <c r="FG213" s="107" t="str">
        <f>IF(ISBLANK(DATASHEET!FB201),"",DATASHEET!FB201)</f>
        <v/>
      </c>
    </row>
    <row r="214" spans="1:163" x14ac:dyDescent="0.25">
      <c r="A214" s="354">
        <f>DATASHEET!A202</f>
        <v>160073</v>
      </c>
      <c r="B214" s="42" t="str">
        <f>DATASHEET!B202</f>
        <v>STEPHENS-JONES, Cecile</v>
      </c>
      <c r="C214" s="109" t="str">
        <f>DATASHEET!C202</f>
        <v>12MP</v>
      </c>
      <c r="D214" s="110" t="str">
        <f>DATASHEET!D202</f>
        <v>F</v>
      </c>
      <c r="E214" s="110" t="str">
        <f>IFERROR(VLOOKUP(A214,'[5]Y12 Students'!$E$3:$I$271,5,FALSE),"")</f>
        <v>EXTERNAL</v>
      </c>
      <c r="F214" s="110" t="str">
        <f>DATASHEET!E202</f>
        <v>N</v>
      </c>
      <c r="G214" s="110" t="str">
        <f>DATASHEET!F202</f>
        <v>White - British</v>
      </c>
      <c r="H214" s="110" t="str">
        <f>DATASHEET!G202</f>
        <v>N</v>
      </c>
      <c r="I214" s="110" t="str">
        <f>DATASHEET!H202</f>
        <v>N</v>
      </c>
      <c r="J214" s="109" t="str">
        <f>DATASHEET!J202</f>
        <v>4.75+ (C/B)</v>
      </c>
      <c r="K214" s="104" t="str">
        <f t="shared" si="181"/>
        <v/>
      </c>
      <c r="L214" s="104" t="str">
        <f t="shared" si="182"/>
        <v/>
      </c>
      <c r="M214" s="336" t="str">
        <f>IF(COUNT(L3VA!$N214,L3VA!$Z214,L3VA!$T214,L3VA!$AF214,L3VA!$AX214,L3VA!$AR214,L3VA!$BJ214,L3VA!$BD214,L3VA!$BP214,L3VA!#REF!,L3VA!$AL214,L3VA!$BV214,L3VA!$CH214,L3VA!$CZ214,L3VA!$CN214,L3VA!$DF214,L3VA!$CB214,L3VA!#REF!,L3VA!$DR214,L3VA!$DX214,L3VA!$ED214,L3VA!$EJ214,L3VA!$EP214,L3VA!$EV214,L3VA!$FB214,L3VA!$DL214)=0,"",AVERAGE(N214,Z214,T214,AF214,AL214,AX214,AR214,BJ214,BD214,BP214,BV214,CH214,CZ214,CN214,DF214,CB214,DR214,DX214,ED214,EJ214,EP214,EV214,FB214,DL214))</f>
        <v/>
      </c>
      <c r="N214" s="123" t="str">
        <f t="shared" si="185"/>
        <v/>
      </c>
      <c r="O214" s="124">
        <f>IFERROR(INDEX(DATASHEET!$A$1:$GG$231,MATCH(L3VA!$A214,DATASHEET!$A$1:$A$231,0),MATCH(L3VA!P$2,DATASHEET!$A$1:$GG$1,0)),"")</f>
        <v>0</v>
      </c>
      <c r="P214" s="105">
        <f>IF(VLOOKUP(L3VA!$A214,DATASHEET!$A$2:$EW$231,22,FALSE)="","",VLOOKUP(L3VA!$A214,DATASHEET!$A$2:$EW$231,22,FALSE))</f>
        <v>0</v>
      </c>
      <c r="Q214" s="105" t="str">
        <f t="shared" si="186"/>
        <v/>
      </c>
      <c r="R214" s="106" t="str">
        <f>IF(ISBLANK(DATASHEET!AF202),"",DATASHEET!AF202)</f>
        <v/>
      </c>
      <c r="S214" s="107" t="str">
        <f>IF(ISBLANK(DATASHEET!AG202),"",DATASHEET!AG202)</f>
        <v/>
      </c>
      <c r="T214" s="123" t="str">
        <f t="shared" si="187"/>
        <v/>
      </c>
      <c r="U214" s="124">
        <f>IFERROR(INDEX(DATASHEET!$A$1:$GG$231,MATCH(L3VA!$A214,DATASHEET!$A$1:$A$231,0),MATCH(L3VA!V$2,DATASHEET!$A$1:$GG$1,0)),"")</f>
        <v>0</v>
      </c>
      <c r="V214" s="105">
        <f>IF(VLOOKUP(L3VA!$A214,DATASHEET!$A$2:$EW$231,27,FALSE)="","",VLOOKUP(L3VA!$A214,DATASHEET!$A$2:$EW$231,27,FALSE))</f>
        <v>0</v>
      </c>
      <c r="W214" s="105" t="str">
        <f t="shared" si="188"/>
        <v/>
      </c>
      <c r="X214" s="106" t="str">
        <f>IF(ISBLANK(DATASHEET!AK202),"",DATASHEET!AK202)</f>
        <v/>
      </c>
      <c r="Y214" s="107" t="str">
        <f>IF(ISBLANK(DATASHEET!AL202),"",DATASHEET!AL202)</f>
        <v/>
      </c>
      <c r="Z214" s="123" t="str">
        <f t="shared" si="189"/>
        <v/>
      </c>
      <c r="AA214" s="124">
        <f>IFERROR(INDEX(DATASHEET!$A$1:$GG$231,MATCH(L3VA!$A214,DATASHEET!$A$1:$A$231,0),MATCH(L3VA!AB$2,DATASHEET!$A$1:$GG$1,0)),"")</f>
        <v>0</v>
      </c>
      <c r="AB214" s="105" t="str">
        <f>IF(VLOOKUP(L3VA!$A214,DATASHEET!$A$2:$EW$231,32,FALSE)="","",VLOOKUP(L3VA!$A214,DATASHEET!$A$2:$EW$231,32,FALSE))</f>
        <v/>
      </c>
      <c r="AC214" s="105" t="str">
        <f t="shared" si="190"/>
        <v/>
      </c>
      <c r="AD214" s="106" t="str">
        <f>IF(ISBLANK(DATASHEET!AP202),"",DATASHEET!AP202)</f>
        <v/>
      </c>
      <c r="AE214" s="107" t="str">
        <f>IF(ISBLANK(DATASHEET!AQ202),"",DATASHEET!AQ202)</f>
        <v/>
      </c>
      <c r="AF214" s="123" t="str">
        <f t="shared" si="191"/>
        <v/>
      </c>
      <c r="AG214" s="124">
        <f>IFERROR(INDEX(DATASHEET!$A$1:$GG$231,MATCH(L3VA!$A214,DATASHEET!$A$1:$A$231,0),MATCH(L3VA!AH$2,DATASHEET!$A$1:$GG$1,0)),"")</f>
        <v>0</v>
      </c>
      <c r="AH214" s="105" t="str">
        <f>IF(VLOOKUP(L3VA!$A214,DATASHEET!$A$2:$EW$231,37,FALSE)="","",VLOOKUP(L3VA!$A214,DATASHEET!$A$2:$EW$231,37,FALSE))</f>
        <v/>
      </c>
      <c r="AI214" s="105" t="str">
        <f t="shared" si="192"/>
        <v/>
      </c>
      <c r="AJ214" s="106" t="str">
        <f>IF(ISBLANK(DATASHEET!AU202),"",DATASHEET!AU202)</f>
        <v/>
      </c>
      <c r="AK214" s="107" t="str">
        <f>IF(ISBLANK(DATASHEET!AV202),"",DATASHEET!AV202)</f>
        <v/>
      </c>
      <c r="AL214" s="123" t="str">
        <f t="shared" si="193"/>
        <v/>
      </c>
      <c r="AM214" s="124">
        <f>IFERROR(INDEX(DATASHEET!$A$1:$GG$231,MATCH(L3VA!$A214,DATASHEET!$A$1:$A$231,0),MATCH(L3VA!AN$2,DATASHEET!$A$1:$GG$1,0)),"")</f>
        <v>0</v>
      </c>
      <c r="AN214" s="105" t="str">
        <f>IF(VLOOKUP(L3VA!$A214,DATASHEET!$A$2:$EW$231,42,FALSE)="","",VLOOKUP(L3VA!$A214,DATASHEET!$A$2:$EW$231,42,FALSE))</f>
        <v/>
      </c>
      <c r="AO214" s="105" t="str">
        <f t="shared" si="194"/>
        <v/>
      </c>
      <c r="AP214" s="106" t="str">
        <f>IF(ISBLANK(DATASHEET!AZ202),"",DATASHEET!AZ202)</f>
        <v/>
      </c>
      <c r="AQ214" s="107" t="str">
        <f>IF(ISBLANK(DATASHEET!BA202),"",DATASHEET!BA202)</f>
        <v/>
      </c>
      <c r="AR214" s="123" t="str">
        <f t="shared" si="195"/>
        <v/>
      </c>
      <c r="AS214" s="124">
        <f>IFERROR(INDEX(DATASHEET!$A$1:$GG$231,MATCH(L3VA!$A214,DATASHEET!$A$1:$A$231,0),MATCH(L3VA!AT$2,DATASHEET!$A$1:$GG$1,0)),"")</f>
        <v>0</v>
      </c>
      <c r="AT214" s="105" t="str">
        <f>IF(VLOOKUP(L3VA!$A214,DATASHEET!$A$2:$EW$231,47,FALSE)="","",VLOOKUP(L3VA!$A214,DATASHEET!$A$2:$EW$231,47,FALSE))</f>
        <v/>
      </c>
      <c r="AU214" s="105" t="str">
        <f t="shared" si="196"/>
        <v/>
      </c>
      <c r="AV214" s="106" t="str">
        <f>IF(ISBLANK(DATASHEET!BE202),"",DATASHEET!BE202)</f>
        <v/>
      </c>
      <c r="AW214" s="107" t="str">
        <f>IF(ISBLANK(DATASHEET!BF202),"",DATASHEET!BF202)</f>
        <v/>
      </c>
      <c r="AX214" s="123" t="str">
        <f t="shared" si="197"/>
        <v/>
      </c>
      <c r="AY214" s="124">
        <f>IFERROR(INDEX(DATASHEET!$A$1:$GG$231,MATCH(L3VA!$A214,DATASHEET!$A$1:$A$231,0),MATCH(L3VA!AZ$2,DATASHEET!$A$1:$GG$1,0)),"")</f>
        <v>0</v>
      </c>
      <c r="AZ214" s="105" t="str">
        <f>IF(VLOOKUP(L3VA!$A214,DATASHEET!$A$2:$EW$231,52,FALSE)="","",VLOOKUP(L3VA!$A214,DATASHEET!$A$2:$EW$231,52,FALSE))</f>
        <v/>
      </c>
      <c r="BA214" s="105" t="str">
        <f t="shared" si="198"/>
        <v/>
      </c>
      <c r="BB214" s="106" t="str">
        <f>IF(ISBLANK(DATASHEET!BJ202),"",DATASHEET!BJ202)</f>
        <v/>
      </c>
      <c r="BC214" s="107" t="str">
        <f>IF(ISBLANK(DATASHEET!BK202),"",DATASHEET!BK202)</f>
        <v/>
      </c>
      <c r="BD214" s="123" t="str">
        <f t="shared" si="199"/>
        <v/>
      </c>
      <c r="BE214" s="124">
        <f>IFERROR(INDEX(DATASHEET!$A$1:$GG$231,MATCH(L3VA!$A214,DATASHEET!$A$1:$A$231,0),MATCH(L3VA!BF$2,DATASHEET!$A$1:$GG$1,0)),"")</f>
        <v>0</v>
      </c>
      <c r="BF214" s="105" t="str">
        <f>IF(VLOOKUP(L3VA!$A214,DATASHEET!$A$2:$EW$231,57,FALSE)="","",VLOOKUP(L3VA!$A214,DATASHEET!$A$2:$EW$231,57,FALSE))</f>
        <v/>
      </c>
      <c r="BG214" s="105" t="str">
        <f t="shared" si="200"/>
        <v/>
      </c>
      <c r="BH214" s="106" t="str">
        <f>IF(ISBLANK(DATASHEET!BO202),"",DATASHEET!BO202)</f>
        <v/>
      </c>
      <c r="BI214" s="107" t="str">
        <f>IF(ISBLANK(DATASHEET!BP202),"",DATASHEET!BP202)</f>
        <v/>
      </c>
      <c r="BJ214" s="123" t="str">
        <f t="shared" si="201"/>
        <v/>
      </c>
      <c r="BK214" s="124">
        <f>IFERROR(INDEX(DATASHEET!$A$1:$GG$231,MATCH(L3VA!$A214,DATASHEET!$A$1:$A$231,0),MATCH(L3VA!BL$2,DATASHEET!$A$1:$GG$1,0)),"")</f>
        <v>0</v>
      </c>
      <c r="BL214" s="105" t="str">
        <f>IF(VLOOKUP(L3VA!$A214,DATASHEET!$A$2:$EW$231,62,FALSE)="","",VLOOKUP(L3VA!$A214,DATASHEET!$A$2:$EW$231,62,FALSE))</f>
        <v/>
      </c>
      <c r="BM214" s="105" t="str">
        <f t="shared" si="202"/>
        <v/>
      </c>
      <c r="BN214" s="106" t="str">
        <f>IF(ISBLANK(DATASHEET!BT202),"",DATASHEET!BT202)</f>
        <v/>
      </c>
      <c r="BO214" s="107" t="str">
        <f>IF(ISBLANK(DATASHEET!BU202),"",DATASHEET!BU202)</f>
        <v/>
      </c>
      <c r="BP214" s="123" t="str">
        <f t="shared" si="203"/>
        <v/>
      </c>
      <c r="BQ214" s="124">
        <f>IFERROR(INDEX(DATASHEET!$A$1:$GG$231,MATCH(L3VA!$A214,DATASHEET!$A$1:$A$231,0),MATCH(L3VA!BR$2,DATASHEET!$A$1:$GG$1,0)),"")</f>
        <v>0</v>
      </c>
      <c r="BR214" s="105" t="str">
        <f>IF(VLOOKUP(L3VA!$A214,DATASHEET!$A$2:$EW$231,67,FALSE)="","",VLOOKUP(L3VA!$A214,DATASHEET!$A$2:$EW$231,67,FALSE))</f>
        <v/>
      </c>
      <c r="BS214" s="105" t="str">
        <f t="shared" si="204"/>
        <v/>
      </c>
      <c r="BT214" s="106" t="str">
        <f>IF(ISBLANK(DATASHEET!BY202),"",DATASHEET!BY202)</f>
        <v>JK</v>
      </c>
      <c r="BU214" s="107" t="str">
        <f>IF(ISBLANK(DATASHEET!BZ202),"",DATASHEET!BZ202)</f>
        <v>12A-ENL-5</v>
      </c>
      <c r="BV214" s="123" t="str">
        <f t="shared" si="205"/>
        <v/>
      </c>
      <c r="BW214" s="124">
        <f>IFERROR(INDEX(DATASHEET!$A$1:$GG$231,MATCH(L3VA!$A214,DATASHEET!$A$1:$A$231,0),MATCH(L3VA!BX$2,DATASHEET!$A$1:$GG$1,0)),"")</f>
        <v>0</v>
      </c>
      <c r="BX214" s="105" t="str">
        <f>IF(VLOOKUP(L3VA!$A214,DATASHEET!$A$2:$EW$231,77,FALSE)="","",VLOOKUP(L3VA!$A214,DATASHEET!$A$2:$EW$231,77,FALSE))</f>
        <v>JK</v>
      </c>
      <c r="BY214" s="105" t="str">
        <f t="shared" si="206"/>
        <v/>
      </c>
      <c r="BZ214" s="106" t="str">
        <f>IF(ISBLANK(DATASHEET!CI202),"",DATASHEET!CI202)</f>
        <v/>
      </c>
      <c r="CA214" s="107" t="str">
        <f>IF(ISBLANK(DATASHEET!CJ202),"",DATASHEET!CJ202)</f>
        <v/>
      </c>
      <c r="CB214" s="123" t="str">
        <f t="shared" si="207"/>
        <v/>
      </c>
      <c r="CC214" s="124">
        <f>IFERROR(INDEX(DATASHEET!$A$1:$GG$231,MATCH(L3VA!$A214,DATASHEET!$A$1:$A$231,0),MATCH(L3VA!CD$2,DATASHEET!$A$1:$GG$1,0)),"")</f>
        <v>0</v>
      </c>
      <c r="CD214" s="105" t="str">
        <f>IF(VLOOKUP(L3VA!$A214,DATASHEET!$A$2:$EW$231,82,FALSE)="","",VLOOKUP(L3VA!$A214,DATASHEET!$A$2:$EW$231,82,FALSE))</f>
        <v>JNE</v>
      </c>
      <c r="CE214" s="105" t="str">
        <f t="shared" si="208"/>
        <v/>
      </c>
      <c r="CF214" s="106" t="str">
        <f>IF(ISBLANK(DATASHEET!CN202),"",DATASHEET!CN202)</f>
        <v/>
      </c>
      <c r="CG214" s="107" t="str">
        <f>IF(ISBLANK(DATASHEET!CO202),"",DATASHEET!CO202)</f>
        <v/>
      </c>
      <c r="CH214" s="123" t="str">
        <f t="shared" si="209"/>
        <v/>
      </c>
      <c r="CI214" s="124">
        <f>IFERROR(INDEX(DATASHEET!$A$1:$GG$231,MATCH(L3VA!$A214,DATASHEET!$A$1:$A$231,0),MATCH(L3VA!CJ$2,DATASHEET!$A$1:$GG$1,0)),"")</f>
        <v>0</v>
      </c>
      <c r="CJ214" s="105" t="str">
        <f>IF(VLOOKUP(L3VA!$A214,DATASHEET!$A$2:$EW$231,87,FALSE)="","",VLOOKUP(L3VA!$A214,DATASHEET!$A$2:$EW$231,87,FALSE))</f>
        <v/>
      </c>
      <c r="CK214" s="105" t="str">
        <f t="shared" si="183"/>
        <v/>
      </c>
      <c r="CL214" s="106" t="str">
        <f>IF(ISBLANK(DATASHEET!CS202),"",DATASHEET!CS202)</f>
        <v/>
      </c>
      <c r="CM214" s="107" t="str">
        <f>IF(ISBLANK(DATASHEET!CT202),"",DATASHEET!CT202)</f>
        <v/>
      </c>
      <c r="CN214" s="123" t="str">
        <f t="shared" si="210"/>
        <v/>
      </c>
      <c r="CO214" s="124">
        <f>IFERROR(INDEX(DATASHEET!$A$1:$GG$231,MATCH(L3VA!$A214,DATASHEET!$A$1:$A$231,0),MATCH(L3VA!CP$2,DATASHEET!$A$1:$GG$1,0)),"")</f>
        <v>0</v>
      </c>
      <c r="CP214" s="105" t="str">
        <f>IF(VLOOKUP(L3VA!$A214,DATASHEET!$A$2:$EW$231,92,FALSE)="","",VLOOKUP(L3VA!$A214,DATASHEET!$A$2:$EW$231,92,FALSE))</f>
        <v/>
      </c>
      <c r="CQ214" s="105" t="str">
        <f t="shared" si="211"/>
        <v/>
      </c>
      <c r="CR214" s="106" t="str">
        <f>IF(ISBLANK(DATASHEET!CX202),"",DATASHEET!CX202)</f>
        <v/>
      </c>
      <c r="CS214" s="107" t="str">
        <f>IF(ISBLANK(DATASHEET!CY202),"",DATASHEET!CY202)</f>
        <v/>
      </c>
      <c r="CT214" s="123" t="str">
        <f t="shared" si="212"/>
        <v/>
      </c>
      <c r="CU214" s="124">
        <f>IFERROR(INDEX(DATASHEET!$A$1:$GG$231,MATCH(L3VA!$A214,DATASHEET!$A$1:$A$231,0),MATCH(L3VA!CV$2,DATASHEET!$A$1:$GG$1,0)),"")</f>
        <v>0</v>
      </c>
      <c r="CV214" s="105" t="str">
        <f>IF(VLOOKUP(L3VA!$A214,DATASHEET!$A$2:$EW$231,107,FALSE)="","",VLOOKUP(L3VA!$A214,DATASHEET!$A$2:$EW$231,107,FALSE))</f>
        <v/>
      </c>
      <c r="CW214" s="105" t="str">
        <f t="shared" si="213"/>
        <v/>
      </c>
      <c r="CX214" s="106" t="str">
        <f>IF(ISBLANK(DATASHEET!DC202),"",DATASHEET!DC202)</f>
        <v/>
      </c>
      <c r="CY214" s="107" t="str">
        <f>IF(ISBLANK(DATASHEET!DD202),"",DATASHEET!DD202)</f>
        <v/>
      </c>
      <c r="CZ214" s="123" t="str">
        <f t="shared" si="214"/>
        <v/>
      </c>
      <c r="DA214" s="124">
        <f>IFERROR(INDEX(DATASHEET!$A$1:$GG$231,MATCH(L3VA!$A214,DATASHEET!$A$1:$A$231,0),MATCH(L3VA!DB$2,DATASHEET!$A$1:$GG$1,0)),"")</f>
        <v>0</v>
      </c>
      <c r="DB214" s="105" t="str">
        <f>IF(VLOOKUP(L3VA!$A214,DATASHEET!$A$2:$EW$231,97,FALSE)="","",VLOOKUP(L3VA!$A214,DATASHEET!$A$2:$EW$231,97,FALSE))</f>
        <v/>
      </c>
      <c r="DC214" s="105" t="str">
        <f t="shared" si="215"/>
        <v/>
      </c>
      <c r="DD214" s="106" t="str">
        <f>IF(ISBLANK(DATASHEET!DH202),"",DATASHEET!DH202)</f>
        <v/>
      </c>
      <c r="DE214" s="107" t="str">
        <f>IF(ISBLANK(DATASHEET!DI202),"",DATASHEET!DI202)</f>
        <v/>
      </c>
      <c r="DF214" s="123" t="str">
        <f t="shared" si="216"/>
        <v/>
      </c>
      <c r="DG214" s="124">
        <f>IFERROR(INDEX(DATASHEET!$A$1:$GG$231,MATCH(L3VA!$A214,DATASHEET!$A$1:$A$231,0),MATCH(L3VA!DH$2,DATASHEET!$A$1:$GG$1,0)),"")</f>
        <v>0</v>
      </c>
      <c r="DH214" s="105" t="str">
        <f>IF(VLOOKUP(L3VA!$A214,DATASHEET!$A$2:$EW$231,102,FALSE)="","",VLOOKUP(L3VA!$A214,DATASHEET!$A$2:$EW$231,102,FALSE))</f>
        <v/>
      </c>
      <c r="DI214" s="105" t="str">
        <f t="shared" si="217"/>
        <v/>
      </c>
      <c r="DJ214" s="106" t="str">
        <f>IF(ISBLANK(DATASHEET!DM202),"",DATASHEET!DM202)</f>
        <v/>
      </c>
      <c r="DK214" s="107" t="str">
        <f>IF(ISBLANK(DATASHEET!DN202),"",DATASHEET!DN202)</f>
        <v/>
      </c>
      <c r="DL214" s="123" t="str">
        <f t="shared" si="218"/>
        <v/>
      </c>
      <c r="DM214" s="124">
        <f>IFERROR(INDEX(DATASHEET!$A$1:$GG$231,MATCH(L3VA!$A214,DATASHEET!$A$1:$A$231,0),MATCH(L3VA!DN$2,DATASHEET!$A$1:$GG$1,0)),"")</f>
        <v>0</v>
      </c>
      <c r="DN214" s="105" t="str">
        <f>IF(VLOOKUP(L3VA!$A214,DATASHEET!$A$2:$FW$231,112,FALSE)="","",VLOOKUP(L3VA!$A214,DATASHEET!$A$2:$FW$231,112,FALSE))</f>
        <v/>
      </c>
      <c r="DO214" s="105" t="str">
        <f t="shared" si="184"/>
        <v/>
      </c>
      <c r="DP214" s="106" t="str">
        <f>IF(ISBLANK(DATASHEET!DR202),"",DATASHEET!DR202)</f>
        <v/>
      </c>
      <c r="DQ214" s="107" t="str">
        <f>IF(ISBLANK(DATASHEET!DS202),"",DATASHEET!DS202)</f>
        <v/>
      </c>
      <c r="DR214" s="123" t="str">
        <f t="shared" si="219"/>
        <v/>
      </c>
      <c r="DS214" s="124">
        <f>IFERROR(INDEX(DATASHEET!$A$1:$GG$231,MATCH(L3VA!$A214,DATASHEET!$A$1:$A$231,0),MATCH(L3VA!DT$2,DATASHEET!$A$1:$GG$1,0)),"")</f>
        <v>0</v>
      </c>
      <c r="DT214" s="105" t="str">
        <f>IF(VLOOKUP(L3VA!$A214,DATASHEET!$A$2:$EW$231,117,FALSE)="","",VLOOKUP(L3VA!$A214,DATASHEET!$A$2:$EW$231,117,FALSE))</f>
        <v/>
      </c>
      <c r="DU214" s="105" t="str">
        <f t="shared" si="220"/>
        <v/>
      </c>
      <c r="DV214" s="106" t="str">
        <f>IF(ISBLANK(DATASHEET!DW202),"",DATASHEET!DW202)</f>
        <v/>
      </c>
      <c r="DW214" s="107" t="str">
        <f>IF(ISBLANK(DATASHEET!DX202),"",DATASHEET!DX202)</f>
        <v/>
      </c>
      <c r="DX214" s="123" t="str">
        <f t="shared" si="221"/>
        <v/>
      </c>
      <c r="DY214" s="124" t="str">
        <f>IFERROR(INDEX(DATASHEET!$A$1:$GG$231,MATCH(L3VA!$A214,DATASHEET!$A$1:$A$231,0),MATCH(L3VA!DZ$2,DATASHEET!$A$1:$GG$1,0)),"")</f>
        <v/>
      </c>
      <c r="DZ214" s="105" t="str">
        <f>IF(VLOOKUP(L3VA!$A214,DATASHEET!$A$2:$EW$231,122,FALSE)="","",VLOOKUP(L3VA!$A214,DATASHEET!$A$2:$EW$231,122,FALSE))</f>
        <v/>
      </c>
      <c r="EA214" s="105" t="str">
        <f t="shared" si="222"/>
        <v/>
      </c>
      <c r="EB214" s="106" t="str">
        <f>IF(ISBLANK(DATASHEET!EB202),"",DATASHEET!EB202)</f>
        <v/>
      </c>
      <c r="EC214" s="107" t="str">
        <f>IF(ISBLANK(DATASHEET!EC202),"",DATASHEET!EC202)</f>
        <v/>
      </c>
      <c r="ED214" s="123" t="str">
        <f t="shared" si="223"/>
        <v/>
      </c>
      <c r="EE214" s="124">
        <f>IFERROR(INDEX(DATASHEET!$A$1:$GG$231,MATCH(L3VA!$A214,DATASHEET!$A$1:$A$231,0),MATCH(L3VA!EF$2,DATASHEET!$A$1:$GG$1,0)),"")</f>
        <v>0</v>
      </c>
      <c r="EF214" s="105" t="str">
        <f>IF(VLOOKUP(L3VA!$A214,DATASHEET!$A$2:$EW$231,127,FALSE)="","",VLOOKUP(L3VA!$A214,DATASHEET!$A$2:$EW$231,127,FALSE))</f>
        <v/>
      </c>
      <c r="EG214" s="105" t="str">
        <f t="shared" si="224"/>
        <v/>
      </c>
      <c r="EH214" s="106" t="str">
        <f>IF(ISBLANK(DATASHEET!EG202),"",DATASHEET!EG202)</f>
        <v/>
      </c>
      <c r="EI214" s="107" t="str">
        <f>IF(ISBLANK(DATASHEET!EH202),"",DATASHEET!EH202)</f>
        <v/>
      </c>
      <c r="EJ214" s="123" t="str">
        <f t="shared" si="225"/>
        <v/>
      </c>
      <c r="EK214" s="124">
        <f>IFERROR(INDEX(DATASHEET!$A$1:$GG$231,MATCH(L3VA!$A214,DATASHEET!$A$1:$A$231,0),MATCH(L3VA!EL$2,DATASHEET!$A$1:$GG$1,0)),"")</f>
        <v>0</v>
      </c>
      <c r="EL214" s="105" t="str">
        <f>IF(VLOOKUP(L3VA!$A214,DATASHEET!$A$2:$EW$231,132,FALSE)="","",VLOOKUP(L3VA!$A214,DATASHEET!$A$2:$EW$231,132,FALSE))</f>
        <v/>
      </c>
      <c r="EM214" s="105" t="str">
        <f t="shared" si="226"/>
        <v/>
      </c>
      <c r="EN214" s="106" t="str">
        <f>IF(ISBLANK(DATASHEET!EL202),"",DATASHEET!EL202)</f>
        <v/>
      </c>
      <c r="EO214" s="107" t="str">
        <f>IF(ISBLANK(DATASHEET!EM202),"",DATASHEET!EM202)</f>
        <v/>
      </c>
      <c r="EP214" s="123" t="str">
        <f t="shared" si="227"/>
        <v/>
      </c>
      <c r="EQ214" s="124">
        <f>IFERROR(INDEX(DATASHEET!$A$1:$GG$231,MATCH(L3VA!$A214,DATASHEET!$A$1:$A$231,0),MATCH(L3VA!ER$2,DATASHEET!$A$1:$GG$1,0)),"")</f>
        <v>0</v>
      </c>
      <c r="ER214" s="105" t="str">
        <f>IF(VLOOKUP(L3VA!$A214,DATASHEET!$A$2:$EW$231,137,FALSE)="","",VLOOKUP(L3VA!$A214,DATASHEET!$A$2:$EW$231,137,FALSE))</f>
        <v/>
      </c>
      <c r="ES214" s="105" t="str">
        <f t="shared" si="228"/>
        <v/>
      </c>
      <c r="ET214" s="106" t="str">
        <f>IF(ISBLANK(DATASHEET!EQ202),"",DATASHEET!EQ202)</f>
        <v>BG</v>
      </c>
      <c r="EU214" s="107" t="str">
        <f>IF(ISBLANK(DATASHEET!ER202),"",DATASHEET!ER202)</f>
        <v>12C-PY-9</v>
      </c>
      <c r="EV214" s="123" t="str">
        <f t="shared" si="229"/>
        <v/>
      </c>
      <c r="EW214" s="124">
        <f>IFERROR(INDEX(DATASHEET!$A$1:$GG$231,MATCH(L3VA!$A214,DATASHEET!$A$1:$A$231,0),MATCH(L3VA!EX$2,DATASHEET!$A$1:$GG$1,0)),"")</f>
        <v>0</v>
      </c>
      <c r="EX214" s="105" t="str">
        <f>IF(VLOOKUP(L3VA!$A214,DATASHEET!$A$2:$EW$231,142,FALSE)="","",VLOOKUP(L3VA!$A214,DATASHEET!$A$2:$EW$231,142,FALSE))</f>
        <v/>
      </c>
      <c r="EY214" s="105" t="str">
        <f t="shared" si="230"/>
        <v/>
      </c>
      <c r="EZ214" s="106" t="str">
        <f>IF(ISBLANK(DATASHEET!EV202),"",DATASHEET!EV202)</f>
        <v>HSH</v>
      </c>
      <c r="FA214" s="107" t="str">
        <f>IF(ISBLANK(DATASHEET!EW202),"",DATASHEET!EW202)</f>
        <v>12E-SO-8</v>
      </c>
      <c r="FB214" s="123" t="str">
        <f t="shared" si="231"/>
        <v/>
      </c>
      <c r="FC214" s="124">
        <f>IFERROR(INDEX(DATASHEET!$A$1:$GG$231,MATCH(L3VA!$A214,DATASHEET!$A$1:$A$231,0),MATCH(L3VA!FD$2,DATASHEET!$A$1:$GG$1,0)),"")</f>
        <v>0</v>
      </c>
      <c r="FD214" s="105" t="str">
        <f>IF(VLOOKUP(L3VA!$A214,DATASHEET!$A$2:$FW$231,147,FALSE)="","",VLOOKUP(L3VA!$A214,DATASHEET!$A$2:$FW$231,147,FALSE))</f>
        <v>BG</v>
      </c>
      <c r="FE214" s="105" t="str">
        <f t="shared" si="232"/>
        <v/>
      </c>
      <c r="FF214" s="106" t="str">
        <f>IF(ISBLANK(DATASHEET!FA202),"",DATASHEET!FA202)</f>
        <v/>
      </c>
      <c r="FG214" s="107" t="str">
        <f>IF(ISBLANK(DATASHEET!FB202),"",DATASHEET!FB202)</f>
        <v/>
      </c>
    </row>
    <row r="215" spans="1:163" x14ac:dyDescent="0.25">
      <c r="A215" s="354">
        <f>DATASHEET!A203</f>
        <v>160074</v>
      </c>
      <c r="B215" s="42" t="str">
        <f>DATASHEET!B203</f>
        <v>STEPHENS-JONES, Lydia</v>
      </c>
      <c r="C215" s="109" t="str">
        <f>DATASHEET!C203</f>
        <v>12MP</v>
      </c>
      <c r="D215" s="110" t="str">
        <f>DATASHEET!D203</f>
        <v>F</v>
      </c>
      <c r="E215" s="110" t="str">
        <f>IFERROR(VLOOKUP(A215,'[5]Y12 Students'!$E$3:$I$271,5,FALSE),"")</f>
        <v>EXTERNAL</v>
      </c>
      <c r="F215" s="110" t="str">
        <f>DATASHEET!E203</f>
        <v>N</v>
      </c>
      <c r="G215" s="110" t="str">
        <f>DATASHEET!F203</f>
        <v>White - British</v>
      </c>
      <c r="H215" s="110" t="str">
        <f>DATASHEET!G203</f>
        <v>N</v>
      </c>
      <c r="I215" s="110" t="str">
        <f>DATASHEET!H203</f>
        <v>N</v>
      </c>
      <c r="J215" s="109" t="str">
        <f>DATASHEET!J203</f>
        <v>4.75+ (C/B)</v>
      </c>
      <c r="K215" s="104" t="str">
        <f t="shared" si="181"/>
        <v/>
      </c>
      <c r="L215" s="104" t="str">
        <f t="shared" si="182"/>
        <v/>
      </c>
      <c r="M215" s="336" t="str">
        <f>IF(COUNT(L3VA!$N215,L3VA!$Z215,L3VA!$T215,L3VA!$AF215,L3VA!$AX215,L3VA!$AR215,L3VA!$BJ215,L3VA!$BD215,L3VA!$BP215,L3VA!#REF!,L3VA!$AL215,L3VA!$BV215,L3VA!$CH215,L3VA!$CZ215,L3VA!$CN215,L3VA!$DF215,L3VA!$CB215,L3VA!#REF!,L3VA!$DR215,L3VA!$DX215,L3VA!$ED215,L3VA!$EJ215,L3VA!$EP215,L3VA!$EV215,L3VA!$FB215,L3VA!$DL215)=0,"",AVERAGE(N215,Z215,T215,AF215,AL215,AX215,AR215,BJ215,BD215,BP215,BV215,CH215,CZ215,CN215,DF215,CB215,DR215,DX215,ED215,EJ215,EP215,EV215,FB215,DL215))</f>
        <v/>
      </c>
      <c r="N215" s="123" t="str">
        <f t="shared" si="185"/>
        <v/>
      </c>
      <c r="O215" s="124">
        <f>IFERROR(INDEX(DATASHEET!$A$1:$GG$231,MATCH(L3VA!$A215,DATASHEET!$A$1:$A$231,0),MATCH(L3VA!P$2,DATASHEET!$A$1:$GG$1,0)),"")</f>
        <v>0</v>
      </c>
      <c r="P215" s="105">
        <f>IF(VLOOKUP(L3VA!$A215,DATASHEET!$A$2:$EW$231,22,FALSE)="","",VLOOKUP(L3VA!$A215,DATASHEET!$A$2:$EW$231,22,FALSE))</f>
        <v>1</v>
      </c>
      <c r="Q215" s="105" t="str">
        <f t="shared" si="186"/>
        <v/>
      </c>
      <c r="R215" s="106" t="str">
        <f>IF(ISBLANK(DATASHEET!AF203),"",DATASHEET!AF203)</f>
        <v/>
      </c>
      <c r="S215" s="107" t="str">
        <f>IF(ISBLANK(DATASHEET!AG203),"",DATASHEET!AG203)</f>
        <v/>
      </c>
      <c r="T215" s="123" t="str">
        <f t="shared" si="187"/>
        <v/>
      </c>
      <c r="U215" s="124">
        <f>IFERROR(INDEX(DATASHEET!$A$1:$GG$231,MATCH(L3VA!$A215,DATASHEET!$A$1:$A$231,0),MATCH(L3VA!V$2,DATASHEET!$A$1:$GG$1,0)),"")</f>
        <v>0</v>
      </c>
      <c r="V215" s="105">
        <f>IF(VLOOKUP(L3VA!$A215,DATASHEET!$A$2:$EW$231,27,FALSE)="","",VLOOKUP(L3VA!$A215,DATASHEET!$A$2:$EW$231,27,FALSE))</f>
        <v>1</v>
      </c>
      <c r="W215" s="105" t="str">
        <f t="shared" si="188"/>
        <v/>
      </c>
      <c r="X215" s="106" t="str">
        <f>IF(ISBLANK(DATASHEET!AK203),"",DATASHEET!AK203)</f>
        <v>MM</v>
      </c>
      <c r="Y215" s="107" t="str">
        <f>IF(ISBLANK(DATASHEET!AL203),"",DATASHEET!AL203)</f>
        <v>12C-BI-10</v>
      </c>
      <c r="Z215" s="123" t="str">
        <f t="shared" si="189"/>
        <v/>
      </c>
      <c r="AA215" s="124">
        <f>IFERROR(INDEX(DATASHEET!$A$1:$GG$231,MATCH(L3VA!$A215,DATASHEET!$A$1:$A$231,0),MATCH(L3VA!AB$2,DATASHEET!$A$1:$GG$1,0)),"")</f>
        <v>0</v>
      </c>
      <c r="AB215" s="105" t="str">
        <f>IF(VLOOKUP(L3VA!$A215,DATASHEET!$A$2:$EW$231,32,FALSE)="","",VLOOKUP(L3VA!$A215,DATASHEET!$A$2:$EW$231,32,FALSE))</f>
        <v/>
      </c>
      <c r="AC215" s="105" t="str">
        <f t="shared" si="190"/>
        <v/>
      </c>
      <c r="AD215" s="106" t="str">
        <f>IF(ISBLANK(DATASHEET!AP203),"",DATASHEET!AP203)</f>
        <v/>
      </c>
      <c r="AE215" s="107" t="str">
        <f>IF(ISBLANK(DATASHEET!AQ203),"",DATASHEET!AQ203)</f>
        <v/>
      </c>
      <c r="AF215" s="123" t="str">
        <f t="shared" si="191"/>
        <v/>
      </c>
      <c r="AG215" s="124">
        <f>IFERROR(INDEX(DATASHEET!$A$1:$GG$231,MATCH(L3VA!$A215,DATASHEET!$A$1:$A$231,0),MATCH(L3VA!AH$2,DATASHEET!$A$1:$GG$1,0)),"")</f>
        <v>0</v>
      </c>
      <c r="AH215" s="105" t="str">
        <f>IF(VLOOKUP(L3VA!$A215,DATASHEET!$A$2:$EW$231,37,FALSE)="","",VLOOKUP(L3VA!$A215,DATASHEET!$A$2:$EW$231,37,FALSE))</f>
        <v>MM</v>
      </c>
      <c r="AI215" s="105" t="str">
        <f t="shared" si="192"/>
        <v/>
      </c>
      <c r="AJ215" s="106" t="str">
        <f>IF(ISBLANK(DATASHEET!AU203),"",DATASHEET!AU203)</f>
        <v/>
      </c>
      <c r="AK215" s="107" t="str">
        <f>IF(ISBLANK(DATASHEET!AV203),"",DATASHEET!AV203)</f>
        <v/>
      </c>
      <c r="AL215" s="123" t="str">
        <f t="shared" si="193"/>
        <v/>
      </c>
      <c r="AM215" s="124">
        <f>IFERROR(INDEX(DATASHEET!$A$1:$GG$231,MATCH(L3VA!$A215,DATASHEET!$A$1:$A$231,0),MATCH(L3VA!AN$2,DATASHEET!$A$1:$GG$1,0)),"")</f>
        <v>0</v>
      </c>
      <c r="AN215" s="105" t="str">
        <f>IF(VLOOKUP(L3VA!$A215,DATASHEET!$A$2:$EW$231,42,FALSE)="","",VLOOKUP(L3VA!$A215,DATASHEET!$A$2:$EW$231,42,FALSE))</f>
        <v/>
      </c>
      <c r="AO215" s="105" t="str">
        <f t="shared" si="194"/>
        <v/>
      </c>
      <c r="AP215" s="106" t="str">
        <f>IF(ISBLANK(DATASHEET!AZ203),"",DATASHEET!AZ203)</f>
        <v/>
      </c>
      <c r="AQ215" s="107" t="str">
        <f>IF(ISBLANK(DATASHEET!BA203),"",DATASHEET!BA203)</f>
        <v/>
      </c>
      <c r="AR215" s="123" t="str">
        <f t="shared" si="195"/>
        <v/>
      </c>
      <c r="AS215" s="124">
        <f>IFERROR(INDEX(DATASHEET!$A$1:$GG$231,MATCH(L3VA!$A215,DATASHEET!$A$1:$A$231,0),MATCH(L3VA!AT$2,DATASHEET!$A$1:$GG$1,0)),"")</f>
        <v>0</v>
      </c>
      <c r="AT215" s="105" t="str">
        <f>IF(VLOOKUP(L3VA!$A215,DATASHEET!$A$2:$EW$231,47,FALSE)="","",VLOOKUP(L3VA!$A215,DATASHEET!$A$2:$EW$231,47,FALSE))</f>
        <v/>
      </c>
      <c r="AU215" s="105" t="str">
        <f t="shared" si="196"/>
        <v/>
      </c>
      <c r="AV215" s="106" t="str">
        <f>IF(ISBLANK(DATASHEET!BE203),"",DATASHEET!BE203)</f>
        <v/>
      </c>
      <c r="AW215" s="107" t="str">
        <f>IF(ISBLANK(DATASHEET!BF203),"",DATASHEET!BF203)</f>
        <v/>
      </c>
      <c r="AX215" s="123" t="str">
        <f t="shared" si="197"/>
        <v/>
      </c>
      <c r="AY215" s="124">
        <f>IFERROR(INDEX(DATASHEET!$A$1:$GG$231,MATCH(L3VA!$A215,DATASHEET!$A$1:$A$231,0),MATCH(L3VA!AZ$2,DATASHEET!$A$1:$GG$1,0)),"")</f>
        <v>0</v>
      </c>
      <c r="AZ215" s="105" t="str">
        <f>IF(VLOOKUP(L3VA!$A215,DATASHEET!$A$2:$EW$231,52,FALSE)="","",VLOOKUP(L3VA!$A215,DATASHEET!$A$2:$EW$231,52,FALSE))</f>
        <v/>
      </c>
      <c r="BA215" s="105" t="str">
        <f t="shared" si="198"/>
        <v/>
      </c>
      <c r="BB215" s="106" t="str">
        <f>IF(ISBLANK(DATASHEET!BJ203),"",DATASHEET!BJ203)</f>
        <v/>
      </c>
      <c r="BC215" s="107" t="str">
        <f>IF(ISBLANK(DATASHEET!BK203),"",DATASHEET!BK203)</f>
        <v/>
      </c>
      <c r="BD215" s="123" t="str">
        <f t="shared" si="199"/>
        <v/>
      </c>
      <c r="BE215" s="124">
        <f>IFERROR(INDEX(DATASHEET!$A$1:$GG$231,MATCH(L3VA!$A215,DATASHEET!$A$1:$A$231,0),MATCH(L3VA!BF$2,DATASHEET!$A$1:$GG$1,0)),"")</f>
        <v>0</v>
      </c>
      <c r="BF215" s="105" t="str">
        <f>IF(VLOOKUP(L3VA!$A215,DATASHEET!$A$2:$EW$231,57,FALSE)="","",VLOOKUP(L3VA!$A215,DATASHEET!$A$2:$EW$231,57,FALSE))</f>
        <v/>
      </c>
      <c r="BG215" s="105" t="str">
        <f t="shared" si="200"/>
        <v/>
      </c>
      <c r="BH215" s="106" t="str">
        <f>IF(ISBLANK(DATASHEET!BO203),"",DATASHEET!BO203)</f>
        <v/>
      </c>
      <c r="BI215" s="107" t="str">
        <f>IF(ISBLANK(DATASHEET!BP203),"",DATASHEET!BP203)</f>
        <v/>
      </c>
      <c r="BJ215" s="123" t="str">
        <f t="shared" si="201"/>
        <v/>
      </c>
      <c r="BK215" s="124">
        <f>IFERROR(INDEX(DATASHEET!$A$1:$GG$231,MATCH(L3VA!$A215,DATASHEET!$A$1:$A$231,0),MATCH(L3VA!BL$2,DATASHEET!$A$1:$GG$1,0)),"")</f>
        <v>0</v>
      </c>
      <c r="BL215" s="105" t="str">
        <f>IF(VLOOKUP(L3VA!$A215,DATASHEET!$A$2:$EW$231,62,FALSE)="","",VLOOKUP(L3VA!$A215,DATASHEET!$A$2:$EW$231,62,FALSE))</f>
        <v/>
      </c>
      <c r="BM215" s="105" t="str">
        <f t="shared" si="202"/>
        <v/>
      </c>
      <c r="BN215" s="106" t="str">
        <f>IF(ISBLANK(DATASHEET!BT203),"",DATASHEET!BT203)</f>
        <v/>
      </c>
      <c r="BO215" s="107" t="str">
        <f>IF(ISBLANK(DATASHEET!BU203),"",DATASHEET!BU203)</f>
        <v/>
      </c>
      <c r="BP215" s="123" t="str">
        <f t="shared" si="203"/>
        <v/>
      </c>
      <c r="BQ215" s="124">
        <f>IFERROR(INDEX(DATASHEET!$A$1:$GG$231,MATCH(L3VA!$A215,DATASHEET!$A$1:$A$231,0),MATCH(L3VA!BR$2,DATASHEET!$A$1:$GG$1,0)),"")</f>
        <v>0</v>
      </c>
      <c r="BR215" s="105" t="str">
        <f>IF(VLOOKUP(L3VA!$A215,DATASHEET!$A$2:$EW$231,67,FALSE)="","",VLOOKUP(L3VA!$A215,DATASHEET!$A$2:$EW$231,67,FALSE))</f>
        <v/>
      </c>
      <c r="BS215" s="105" t="str">
        <f t="shared" si="204"/>
        <v/>
      </c>
      <c r="BT215" s="106" t="str">
        <f>IF(ISBLANK(DATASHEET!BY203),"",DATASHEET!BY203)</f>
        <v/>
      </c>
      <c r="BU215" s="107" t="str">
        <f>IF(ISBLANK(DATASHEET!BZ203),"",DATASHEET!BZ203)</f>
        <v/>
      </c>
      <c r="BV215" s="123" t="str">
        <f t="shared" si="205"/>
        <v/>
      </c>
      <c r="BW215" s="124">
        <f>IFERROR(INDEX(DATASHEET!$A$1:$GG$231,MATCH(L3VA!$A215,DATASHEET!$A$1:$A$231,0),MATCH(L3VA!BX$2,DATASHEET!$A$1:$GG$1,0)),"")</f>
        <v>0</v>
      </c>
      <c r="BX215" s="105" t="str">
        <f>IF(VLOOKUP(L3VA!$A215,DATASHEET!$A$2:$EW$231,77,FALSE)="","",VLOOKUP(L3VA!$A215,DATASHEET!$A$2:$EW$231,77,FALSE))</f>
        <v/>
      </c>
      <c r="BY215" s="105" t="str">
        <f t="shared" si="206"/>
        <v/>
      </c>
      <c r="BZ215" s="106" t="str">
        <f>IF(ISBLANK(DATASHEET!CI203),"",DATASHEET!CI203)</f>
        <v/>
      </c>
      <c r="CA215" s="107" t="str">
        <f>IF(ISBLANK(DATASHEET!CJ203),"",DATASHEET!CJ203)</f>
        <v/>
      </c>
      <c r="CB215" s="123" t="str">
        <f t="shared" si="207"/>
        <v/>
      </c>
      <c r="CC215" s="124">
        <f>IFERROR(INDEX(DATASHEET!$A$1:$GG$231,MATCH(L3VA!$A215,DATASHEET!$A$1:$A$231,0),MATCH(L3VA!CD$2,DATASHEET!$A$1:$GG$1,0)),"")</f>
        <v>0</v>
      </c>
      <c r="CD215" s="105" t="str">
        <f>IF(VLOOKUP(L3VA!$A215,DATASHEET!$A$2:$EW$231,82,FALSE)="","",VLOOKUP(L3VA!$A215,DATASHEET!$A$2:$EW$231,82,FALSE))</f>
        <v>JNE</v>
      </c>
      <c r="CE215" s="105" t="str">
        <f t="shared" si="208"/>
        <v/>
      </c>
      <c r="CF215" s="106" t="str">
        <f>IF(ISBLANK(DATASHEET!CN203),"",DATASHEET!CN203)</f>
        <v/>
      </c>
      <c r="CG215" s="107" t="str">
        <f>IF(ISBLANK(DATASHEET!CO203),"",DATASHEET!CO203)</f>
        <v/>
      </c>
      <c r="CH215" s="123" t="str">
        <f t="shared" si="209"/>
        <v/>
      </c>
      <c r="CI215" s="124">
        <f>IFERROR(INDEX(DATASHEET!$A$1:$GG$231,MATCH(L3VA!$A215,DATASHEET!$A$1:$A$231,0),MATCH(L3VA!CJ$2,DATASHEET!$A$1:$GG$1,0)),"")</f>
        <v>0</v>
      </c>
      <c r="CJ215" s="105" t="str">
        <f>IF(VLOOKUP(L3VA!$A215,DATASHEET!$A$2:$EW$231,87,FALSE)="","",VLOOKUP(L3VA!$A215,DATASHEET!$A$2:$EW$231,87,FALSE))</f>
        <v/>
      </c>
      <c r="CK215" s="105" t="str">
        <f t="shared" si="183"/>
        <v/>
      </c>
      <c r="CL215" s="106" t="str">
        <f>IF(ISBLANK(DATASHEET!CS203),"",DATASHEET!CS203)</f>
        <v/>
      </c>
      <c r="CM215" s="107" t="str">
        <f>IF(ISBLANK(DATASHEET!CT203),"",DATASHEET!CT203)</f>
        <v/>
      </c>
      <c r="CN215" s="123" t="str">
        <f t="shared" si="210"/>
        <v/>
      </c>
      <c r="CO215" s="124">
        <f>IFERROR(INDEX(DATASHEET!$A$1:$GG$231,MATCH(L3VA!$A215,DATASHEET!$A$1:$A$231,0),MATCH(L3VA!CP$2,DATASHEET!$A$1:$GG$1,0)),"")</f>
        <v>0</v>
      </c>
      <c r="CP215" s="105" t="str">
        <f>IF(VLOOKUP(L3VA!$A215,DATASHEET!$A$2:$EW$231,92,FALSE)="","",VLOOKUP(L3VA!$A215,DATASHEET!$A$2:$EW$231,92,FALSE))</f>
        <v/>
      </c>
      <c r="CQ215" s="105" t="str">
        <f t="shared" si="211"/>
        <v/>
      </c>
      <c r="CR215" s="106" t="str">
        <f>IF(ISBLANK(DATASHEET!CX203),"",DATASHEET!CX203)</f>
        <v/>
      </c>
      <c r="CS215" s="107" t="str">
        <f>IF(ISBLANK(DATASHEET!CY203),"",DATASHEET!CY203)</f>
        <v/>
      </c>
      <c r="CT215" s="123" t="str">
        <f t="shared" si="212"/>
        <v/>
      </c>
      <c r="CU215" s="124">
        <f>IFERROR(INDEX(DATASHEET!$A$1:$GG$231,MATCH(L3VA!$A215,DATASHEET!$A$1:$A$231,0),MATCH(L3VA!CV$2,DATASHEET!$A$1:$GG$1,0)),"")</f>
        <v>0</v>
      </c>
      <c r="CV215" s="105" t="str">
        <f>IF(VLOOKUP(L3VA!$A215,DATASHEET!$A$2:$EW$231,107,FALSE)="","",VLOOKUP(L3VA!$A215,DATASHEET!$A$2:$EW$231,107,FALSE))</f>
        <v/>
      </c>
      <c r="CW215" s="105" t="str">
        <f t="shared" si="213"/>
        <v/>
      </c>
      <c r="CX215" s="106" t="str">
        <f>IF(ISBLANK(DATASHEET!DC203),"",DATASHEET!DC203)</f>
        <v/>
      </c>
      <c r="CY215" s="107" t="str">
        <f>IF(ISBLANK(DATASHEET!DD203),"",DATASHEET!DD203)</f>
        <v/>
      </c>
      <c r="CZ215" s="123" t="str">
        <f t="shared" si="214"/>
        <v/>
      </c>
      <c r="DA215" s="124">
        <f>IFERROR(INDEX(DATASHEET!$A$1:$GG$231,MATCH(L3VA!$A215,DATASHEET!$A$1:$A$231,0),MATCH(L3VA!DB$2,DATASHEET!$A$1:$GG$1,0)),"")</f>
        <v>0</v>
      </c>
      <c r="DB215" s="105" t="str">
        <f>IF(VLOOKUP(L3VA!$A215,DATASHEET!$A$2:$EW$231,97,FALSE)="","",VLOOKUP(L3VA!$A215,DATASHEET!$A$2:$EW$231,97,FALSE))</f>
        <v/>
      </c>
      <c r="DC215" s="105" t="str">
        <f t="shared" si="215"/>
        <v/>
      </c>
      <c r="DD215" s="106" t="str">
        <f>IF(ISBLANK(DATASHEET!DH203),"",DATASHEET!DH203)</f>
        <v/>
      </c>
      <c r="DE215" s="107" t="str">
        <f>IF(ISBLANK(DATASHEET!DI203),"",DATASHEET!DI203)</f>
        <v/>
      </c>
      <c r="DF215" s="123" t="str">
        <f t="shared" si="216"/>
        <v/>
      </c>
      <c r="DG215" s="124">
        <f>IFERROR(INDEX(DATASHEET!$A$1:$GG$231,MATCH(L3VA!$A215,DATASHEET!$A$1:$A$231,0),MATCH(L3VA!DH$2,DATASHEET!$A$1:$GG$1,0)),"")</f>
        <v>0</v>
      </c>
      <c r="DH215" s="105" t="str">
        <f>IF(VLOOKUP(L3VA!$A215,DATASHEET!$A$2:$EW$231,102,FALSE)="","",VLOOKUP(L3VA!$A215,DATASHEET!$A$2:$EW$231,102,FALSE))</f>
        <v/>
      </c>
      <c r="DI215" s="105" t="str">
        <f t="shared" si="217"/>
        <v/>
      </c>
      <c r="DJ215" s="106" t="str">
        <f>IF(ISBLANK(DATASHEET!DM203),"",DATASHEET!DM203)</f>
        <v/>
      </c>
      <c r="DK215" s="107" t="str">
        <f>IF(ISBLANK(DATASHEET!DN203),"",DATASHEET!DN203)</f>
        <v/>
      </c>
      <c r="DL215" s="123" t="str">
        <f t="shared" si="218"/>
        <v/>
      </c>
      <c r="DM215" s="124">
        <f>IFERROR(INDEX(DATASHEET!$A$1:$GG$231,MATCH(L3VA!$A215,DATASHEET!$A$1:$A$231,0),MATCH(L3VA!DN$2,DATASHEET!$A$1:$GG$1,0)),"")</f>
        <v>0</v>
      </c>
      <c r="DN215" s="105" t="str">
        <f>IF(VLOOKUP(L3VA!$A215,DATASHEET!$A$2:$FW$231,112,FALSE)="","",VLOOKUP(L3VA!$A215,DATASHEET!$A$2:$FW$231,112,FALSE))</f>
        <v/>
      </c>
      <c r="DO215" s="105" t="str">
        <f t="shared" si="184"/>
        <v/>
      </c>
      <c r="DP215" s="106" t="str">
        <f>IF(ISBLANK(DATASHEET!DR203),"",DATASHEET!DR203)</f>
        <v/>
      </c>
      <c r="DQ215" s="107" t="str">
        <f>IF(ISBLANK(DATASHEET!DS203),"",DATASHEET!DS203)</f>
        <v/>
      </c>
      <c r="DR215" s="123" t="str">
        <f t="shared" si="219"/>
        <v/>
      </c>
      <c r="DS215" s="124">
        <f>IFERROR(INDEX(DATASHEET!$A$1:$GG$231,MATCH(L3VA!$A215,DATASHEET!$A$1:$A$231,0),MATCH(L3VA!DT$2,DATASHEET!$A$1:$GG$1,0)),"")</f>
        <v>0</v>
      </c>
      <c r="DT215" s="105" t="str">
        <f>IF(VLOOKUP(L3VA!$A215,DATASHEET!$A$2:$EW$231,117,FALSE)="","",VLOOKUP(L3VA!$A215,DATASHEET!$A$2:$EW$231,117,FALSE))</f>
        <v/>
      </c>
      <c r="DU215" s="105" t="str">
        <f t="shared" si="220"/>
        <v/>
      </c>
      <c r="DV215" s="106" t="str">
        <f>IF(ISBLANK(DATASHEET!DW203),"",DATASHEET!DW203)</f>
        <v>MHA</v>
      </c>
      <c r="DW215" s="107" t="str">
        <f>IF(ISBLANK(DATASHEET!DX203),"",DATASHEET!DX203)</f>
        <v>12B-P&amp;E-7</v>
      </c>
      <c r="DX215" s="123" t="str">
        <f t="shared" si="221"/>
        <v/>
      </c>
      <c r="DY215" s="124" t="str">
        <f>IFERROR(INDEX(DATASHEET!$A$1:$GG$231,MATCH(L3VA!$A215,DATASHEET!$A$1:$A$231,0),MATCH(L3VA!DZ$2,DATASHEET!$A$1:$GG$1,0)),"")</f>
        <v/>
      </c>
      <c r="DZ215" s="105" t="str">
        <f>IF(VLOOKUP(L3VA!$A215,DATASHEET!$A$2:$EW$231,122,FALSE)="","",VLOOKUP(L3VA!$A215,DATASHEET!$A$2:$EW$231,122,FALSE))</f>
        <v/>
      </c>
      <c r="EA215" s="105" t="str">
        <f t="shared" si="222"/>
        <v/>
      </c>
      <c r="EB215" s="106" t="str">
        <f>IF(ISBLANK(DATASHEET!EB203),"",DATASHEET!EB203)</f>
        <v/>
      </c>
      <c r="EC215" s="107" t="str">
        <f>IF(ISBLANK(DATASHEET!EC203),"",DATASHEET!EC203)</f>
        <v/>
      </c>
      <c r="ED215" s="123" t="str">
        <f t="shared" si="223"/>
        <v/>
      </c>
      <c r="EE215" s="124">
        <f>IFERROR(INDEX(DATASHEET!$A$1:$GG$231,MATCH(L3VA!$A215,DATASHEET!$A$1:$A$231,0),MATCH(L3VA!EF$2,DATASHEET!$A$1:$GG$1,0)),"")</f>
        <v>0</v>
      </c>
      <c r="EF215" s="105" t="str">
        <f>IF(VLOOKUP(L3VA!$A215,DATASHEET!$A$2:$EW$231,127,FALSE)="","",VLOOKUP(L3VA!$A215,DATASHEET!$A$2:$EW$231,127,FALSE))</f>
        <v>MHA</v>
      </c>
      <c r="EG215" s="105" t="str">
        <f t="shared" si="224"/>
        <v/>
      </c>
      <c r="EH215" s="106" t="str">
        <f>IF(ISBLANK(DATASHEET!EG203),"",DATASHEET!EG203)</f>
        <v/>
      </c>
      <c r="EI215" s="107" t="str">
        <f>IF(ISBLANK(DATASHEET!EH203),"",DATASHEET!EH203)</f>
        <v/>
      </c>
      <c r="EJ215" s="123" t="str">
        <f t="shared" si="225"/>
        <v/>
      </c>
      <c r="EK215" s="124">
        <f>IFERROR(INDEX(DATASHEET!$A$1:$GG$231,MATCH(L3VA!$A215,DATASHEET!$A$1:$A$231,0),MATCH(L3VA!EL$2,DATASHEET!$A$1:$GG$1,0)),"")</f>
        <v>0</v>
      </c>
      <c r="EL215" s="105" t="str">
        <f>IF(VLOOKUP(L3VA!$A215,DATASHEET!$A$2:$EW$231,132,FALSE)="","",VLOOKUP(L3VA!$A215,DATASHEET!$A$2:$EW$231,132,FALSE))</f>
        <v/>
      </c>
      <c r="EM215" s="105" t="str">
        <f t="shared" si="226"/>
        <v/>
      </c>
      <c r="EN215" s="106" t="str">
        <f>IF(ISBLANK(DATASHEET!EL203),"",DATASHEET!EL203)</f>
        <v/>
      </c>
      <c r="EO215" s="107" t="str">
        <f>IF(ISBLANK(DATASHEET!EM203),"",DATASHEET!EM203)</f>
        <v/>
      </c>
      <c r="EP215" s="123" t="str">
        <f t="shared" si="227"/>
        <v/>
      </c>
      <c r="EQ215" s="124">
        <f>IFERROR(INDEX(DATASHEET!$A$1:$GG$231,MATCH(L3VA!$A215,DATASHEET!$A$1:$A$231,0),MATCH(L3VA!ER$2,DATASHEET!$A$1:$GG$1,0)),"")</f>
        <v>0</v>
      </c>
      <c r="ER215" s="105" t="str">
        <f>IF(VLOOKUP(L3VA!$A215,DATASHEET!$A$2:$EW$231,137,FALSE)="","",VLOOKUP(L3VA!$A215,DATASHEET!$A$2:$EW$231,137,FALSE))</f>
        <v/>
      </c>
      <c r="ES215" s="105" t="str">
        <f t="shared" si="228"/>
        <v/>
      </c>
      <c r="ET215" s="106" t="str">
        <f>IF(ISBLANK(DATASHEET!EQ203),"",DATASHEET!EQ203)</f>
        <v>BG</v>
      </c>
      <c r="EU215" s="107" t="str">
        <f>IF(ISBLANK(DATASHEET!ER203),"",DATASHEET!ER203)</f>
        <v>12A-PY-10</v>
      </c>
      <c r="EV215" s="123" t="str">
        <f t="shared" si="229"/>
        <v/>
      </c>
      <c r="EW215" s="124">
        <f>IFERROR(INDEX(DATASHEET!$A$1:$GG$231,MATCH(L3VA!$A215,DATASHEET!$A$1:$A$231,0),MATCH(L3VA!EX$2,DATASHEET!$A$1:$GG$1,0)),"")</f>
        <v>0</v>
      </c>
      <c r="EX215" s="105" t="str">
        <f>IF(VLOOKUP(L3VA!$A215,DATASHEET!$A$2:$EW$231,142,FALSE)="","",VLOOKUP(L3VA!$A215,DATASHEET!$A$2:$EW$231,142,FALSE))</f>
        <v/>
      </c>
      <c r="EY215" s="105" t="str">
        <f t="shared" si="230"/>
        <v/>
      </c>
      <c r="EZ215" s="106" t="str">
        <f>IF(ISBLANK(DATASHEET!EV203),"",DATASHEET!EV203)</f>
        <v/>
      </c>
      <c r="FA215" s="107" t="str">
        <f>IF(ISBLANK(DATASHEET!EW203),"",DATASHEET!EW203)</f>
        <v/>
      </c>
      <c r="FB215" s="123" t="str">
        <f t="shared" si="231"/>
        <v/>
      </c>
      <c r="FC215" s="124">
        <f>IFERROR(INDEX(DATASHEET!$A$1:$GG$231,MATCH(L3VA!$A215,DATASHEET!$A$1:$A$231,0),MATCH(L3VA!FD$2,DATASHEET!$A$1:$GG$1,0)),"")</f>
        <v>0</v>
      </c>
      <c r="FD215" s="105" t="str">
        <f>IF(VLOOKUP(L3VA!$A215,DATASHEET!$A$2:$FW$231,147,FALSE)="","",VLOOKUP(L3VA!$A215,DATASHEET!$A$2:$FW$231,147,FALSE))</f>
        <v>BG</v>
      </c>
      <c r="FE215" s="105" t="str">
        <f t="shared" si="232"/>
        <v/>
      </c>
      <c r="FF215" s="106" t="str">
        <f>IF(ISBLANK(DATASHEET!FA203),"",DATASHEET!FA203)</f>
        <v/>
      </c>
      <c r="FG215" s="107" t="str">
        <f>IF(ISBLANK(DATASHEET!FB203),"",DATASHEET!FB203)</f>
        <v/>
      </c>
    </row>
    <row r="216" spans="1:163" x14ac:dyDescent="0.25">
      <c r="A216" s="354">
        <f>DATASHEET!A204</f>
        <v>150839</v>
      </c>
      <c r="B216" s="42" t="str">
        <f>DATASHEET!B204</f>
        <v>STEWART, Patrick</v>
      </c>
      <c r="C216" s="109" t="str">
        <f>DATASHEET!C204</f>
        <v>12SG</v>
      </c>
      <c r="D216" s="110" t="str">
        <f>DATASHEET!D204</f>
        <v>M</v>
      </c>
      <c r="E216" s="110" t="str">
        <f>IFERROR(VLOOKUP(A216,'[5]Y12 Students'!$E$3:$I$271,5,FALSE),"")</f>
        <v>INTERNAL</v>
      </c>
      <c r="F216" s="110" t="str">
        <f>DATASHEET!E204</f>
        <v>N</v>
      </c>
      <c r="G216" s="110" t="str">
        <f>DATASHEET!F204</f>
        <v>White - British</v>
      </c>
      <c r="H216" s="110" t="str">
        <f>DATASHEET!G204</f>
        <v>N</v>
      </c>
      <c r="I216" s="110" t="str">
        <f>DATASHEET!H204</f>
        <v>N</v>
      </c>
      <c r="J216" s="111" t="str">
        <f>DATASHEET!J204</f>
        <v>2.5+ (D/C)</v>
      </c>
      <c r="K216" s="104" t="str">
        <f t="shared" si="181"/>
        <v/>
      </c>
      <c r="L216" s="104" t="str">
        <f t="shared" si="182"/>
        <v/>
      </c>
      <c r="M216" s="336" t="str">
        <f>IF(COUNT(L3VA!$N216,L3VA!$Z216,L3VA!$T216,L3VA!$AF216,L3VA!$AX216,L3VA!$AR216,L3VA!$BJ216,L3VA!$BD216,L3VA!$BP216,L3VA!#REF!,L3VA!$AL216,L3VA!$BV216,L3VA!$CH216,L3VA!$CZ216,L3VA!$CN216,L3VA!$DF216,L3VA!$CB216,L3VA!#REF!,L3VA!$DR216,L3VA!$DX216,L3VA!$ED216,L3VA!$EJ216,L3VA!$EP216,L3VA!$EV216,L3VA!$FB216,L3VA!$DL216)=0,"",AVERAGE(N216,Z216,T216,AF216,AL216,AX216,AR216,BJ216,BD216,BP216,BV216,CH216,CZ216,CN216,DF216,CB216,DR216,DX216,ED216,EJ216,EP216,EV216,FB216,DL216))</f>
        <v/>
      </c>
      <c r="N216" s="123" t="str">
        <f t="shared" si="185"/>
        <v/>
      </c>
      <c r="O216" s="124">
        <f>IFERROR(INDEX(DATASHEET!$A$1:$GG$231,MATCH(L3VA!$A216,DATASHEET!$A$1:$A$231,0),MATCH(L3VA!P$2,DATASHEET!$A$1:$GG$1,0)),"")</f>
        <v>0</v>
      </c>
      <c r="P216" s="105">
        <f>IF(VLOOKUP(L3VA!$A216,DATASHEET!$A$2:$EW$231,22,FALSE)="","",VLOOKUP(L3VA!$A216,DATASHEET!$A$2:$EW$231,22,FALSE))</f>
        <v>1</v>
      </c>
      <c r="Q216" s="105" t="str">
        <f t="shared" si="186"/>
        <v/>
      </c>
      <c r="R216" s="106" t="str">
        <f>IF(ISBLANK(DATASHEET!AF204),"",DATASHEET!AF204)</f>
        <v/>
      </c>
      <c r="S216" s="107" t="str">
        <f>IF(ISBLANK(DATASHEET!AG204),"",DATASHEET!AG204)</f>
        <v/>
      </c>
      <c r="T216" s="123" t="str">
        <f t="shared" si="187"/>
        <v/>
      </c>
      <c r="U216" s="124">
        <f>IFERROR(INDEX(DATASHEET!$A$1:$GG$231,MATCH(L3VA!$A216,DATASHEET!$A$1:$A$231,0),MATCH(L3VA!V$2,DATASHEET!$A$1:$GG$1,0)),"")</f>
        <v>0</v>
      </c>
      <c r="V216" s="105">
        <f>IF(VLOOKUP(L3VA!$A216,DATASHEET!$A$2:$EW$231,27,FALSE)="","",VLOOKUP(L3VA!$A216,DATASHEET!$A$2:$EW$231,27,FALSE))</f>
        <v>1</v>
      </c>
      <c r="W216" s="105" t="str">
        <f t="shared" si="188"/>
        <v/>
      </c>
      <c r="X216" s="106" t="str">
        <f>IF(ISBLANK(DATASHEET!AK204),"",DATASHEET!AK204)</f>
        <v/>
      </c>
      <c r="Y216" s="107" t="str">
        <f>IF(ISBLANK(DATASHEET!AL204),"",DATASHEET!AL204)</f>
        <v/>
      </c>
      <c r="Z216" s="123" t="str">
        <f t="shared" si="189"/>
        <v/>
      </c>
      <c r="AA216" s="124">
        <f>IFERROR(INDEX(DATASHEET!$A$1:$GG$231,MATCH(L3VA!$A216,DATASHEET!$A$1:$A$231,0),MATCH(L3VA!AB$2,DATASHEET!$A$1:$GG$1,0)),"")</f>
        <v>0</v>
      </c>
      <c r="AB216" s="105" t="str">
        <f>IF(VLOOKUP(L3VA!$A216,DATASHEET!$A$2:$EW$231,32,FALSE)="","",VLOOKUP(L3VA!$A216,DATASHEET!$A$2:$EW$231,32,FALSE))</f>
        <v/>
      </c>
      <c r="AC216" s="105" t="str">
        <f t="shared" si="190"/>
        <v/>
      </c>
      <c r="AD216" s="106" t="str">
        <f>IF(ISBLANK(DATASHEET!AP204),"",DATASHEET!AP204)</f>
        <v>ASM</v>
      </c>
      <c r="AE216" s="107" t="str">
        <f>IF(ISBLANK(DATASHEET!AQ204),"",DATASHEET!AQ204)</f>
        <v>12A-BE-1</v>
      </c>
      <c r="AF216" s="123" t="str">
        <f t="shared" si="191"/>
        <v/>
      </c>
      <c r="AG216" s="124">
        <f>IFERROR(INDEX(DATASHEET!$A$1:$GG$231,MATCH(L3VA!$A216,DATASHEET!$A$1:$A$231,0),MATCH(L3VA!AH$2,DATASHEET!$A$1:$GG$1,0)),"")</f>
        <v>0</v>
      </c>
      <c r="AH216" s="105" t="str">
        <f>IF(VLOOKUP(L3VA!$A216,DATASHEET!$A$2:$EW$231,37,FALSE)="","",VLOOKUP(L3VA!$A216,DATASHEET!$A$2:$EW$231,37,FALSE))</f>
        <v/>
      </c>
      <c r="AI216" s="105" t="str">
        <f t="shared" si="192"/>
        <v/>
      </c>
      <c r="AJ216" s="106" t="str">
        <f>IF(ISBLANK(DATASHEET!AU204),"",DATASHEET!AU204)</f>
        <v/>
      </c>
      <c r="AK216" s="107" t="str">
        <f>IF(ISBLANK(DATASHEET!AV204),"",DATASHEET!AV204)</f>
        <v/>
      </c>
      <c r="AL216" s="123" t="str">
        <f t="shared" si="193"/>
        <v/>
      </c>
      <c r="AM216" s="124">
        <f>IFERROR(INDEX(DATASHEET!$A$1:$GG$231,MATCH(L3VA!$A216,DATASHEET!$A$1:$A$231,0),MATCH(L3VA!AN$2,DATASHEET!$A$1:$GG$1,0)),"")</f>
        <v>0</v>
      </c>
      <c r="AN216" s="105" t="str">
        <f>IF(VLOOKUP(L3VA!$A216,DATASHEET!$A$2:$EW$231,42,FALSE)="","",VLOOKUP(L3VA!$A216,DATASHEET!$A$2:$EW$231,42,FALSE))</f>
        <v>ASM</v>
      </c>
      <c r="AO216" s="105" t="str">
        <f t="shared" si="194"/>
        <v/>
      </c>
      <c r="AP216" s="106" t="str">
        <f>IF(ISBLANK(DATASHEET!AZ204),"",DATASHEET!AZ204)</f>
        <v/>
      </c>
      <c r="AQ216" s="107" t="str">
        <f>IF(ISBLANK(DATASHEET!BA204),"",DATASHEET!BA204)</f>
        <v/>
      </c>
      <c r="AR216" s="123" t="str">
        <f t="shared" si="195"/>
        <v/>
      </c>
      <c r="AS216" s="124">
        <f>IFERROR(INDEX(DATASHEET!$A$1:$GG$231,MATCH(L3VA!$A216,DATASHEET!$A$1:$A$231,0),MATCH(L3VA!AT$2,DATASHEET!$A$1:$GG$1,0)),"")</f>
        <v>0</v>
      </c>
      <c r="AT216" s="105" t="str">
        <f>IF(VLOOKUP(L3VA!$A216,DATASHEET!$A$2:$EW$231,47,FALSE)="","",VLOOKUP(L3VA!$A216,DATASHEET!$A$2:$EW$231,47,FALSE))</f>
        <v/>
      </c>
      <c r="AU216" s="105" t="str">
        <f t="shared" si="196"/>
        <v/>
      </c>
      <c r="AV216" s="106" t="str">
        <f>IF(ISBLANK(DATASHEET!BE204),"",DATASHEET!BE204)</f>
        <v/>
      </c>
      <c r="AW216" s="107" t="str">
        <f>IF(ISBLANK(DATASHEET!BF204),"",DATASHEET!BF204)</f>
        <v/>
      </c>
      <c r="AX216" s="123" t="str">
        <f t="shared" si="197"/>
        <v/>
      </c>
      <c r="AY216" s="124">
        <f>IFERROR(INDEX(DATASHEET!$A$1:$GG$231,MATCH(L3VA!$A216,DATASHEET!$A$1:$A$231,0),MATCH(L3VA!AZ$2,DATASHEET!$A$1:$GG$1,0)),"")</f>
        <v>0</v>
      </c>
      <c r="AZ216" s="105" t="str">
        <f>IF(VLOOKUP(L3VA!$A216,DATASHEET!$A$2:$EW$231,52,FALSE)="","",VLOOKUP(L3VA!$A216,DATASHEET!$A$2:$EW$231,52,FALSE))</f>
        <v/>
      </c>
      <c r="BA216" s="105" t="str">
        <f t="shared" si="198"/>
        <v/>
      </c>
      <c r="BB216" s="106" t="str">
        <f>IF(ISBLANK(DATASHEET!BJ204),"",DATASHEET!BJ204)</f>
        <v/>
      </c>
      <c r="BC216" s="107" t="str">
        <f>IF(ISBLANK(DATASHEET!BK204),"",DATASHEET!BK204)</f>
        <v/>
      </c>
      <c r="BD216" s="123" t="str">
        <f t="shared" si="199"/>
        <v/>
      </c>
      <c r="BE216" s="124">
        <f>IFERROR(INDEX(DATASHEET!$A$1:$GG$231,MATCH(L3VA!$A216,DATASHEET!$A$1:$A$231,0),MATCH(L3VA!BF$2,DATASHEET!$A$1:$GG$1,0)),"")</f>
        <v>0</v>
      </c>
      <c r="BF216" s="105" t="str">
        <f>IF(VLOOKUP(L3VA!$A216,DATASHEET!$A$2:$EW$231,57,FALSE)="","",VLOOKUP(L3VA!$A216,DATASHEET!$A$2:$EW$231,57,FALSE))</f>
        <v/>
      </c>
      <c r="BG216" s="105" t="str">
        <f t="shared" si="200"/>
        <v/>
      </c>
      <c r="BH216" s="106" t="str">
        <f>IF(ISBLANK(DATASHEET!BO204),"",DATASHEET!BO204)</f>
        <v/>
      </c>
      <c r="BI216" s="107" t="str">
        <f>IF(ISBLANK(DATASHEET!BP204),"",DATASHEET!BP204)</f>
        <v/>
      </c>
      <c r="BJ216" s="123" t="str">
        <f t="shared" si="201"/>
        <v/>
      </c>
      <c r="BK216" s="124">
        <f>IFERROR(INDEX(DATASHEET!$A$1:$GG$231,MATCH(L3VA!$A216,DATASHEET!$A$1:$A$231,0),MATCH(L3VA!BL$2,DATASHEET!$A$1:$GG$1,0)),"")</f>
        <v>0</v>
      </c>
      <c r="BL216" s="105" t="str">
        <f>IF(VLOOKUP(L3VA!$A216,DATASHEET!$A$2:$EW$231,62,FALSE)="","",VLOOKUP(L3VA!$A216,DATASHEET!$A$2:$EW$231,62,FALSE))</f>
        <v/>
      </c>
      <c r="BM216" s="105" t="str">
        <f t="shared" si="202"/>
        <v/>
      </c>
      <c r="BN216" s="106" t="str">
        <f>IF(ISBLANK(DATASHEET!BT204),"",DATASHEET!BT204)</f>
        <v/>
      </c>
      <c r="BO216" s="107" t="str">
        <f>IF(ISBLANK(DATASHEET!BU204),"",DATASHEET!BU204)</f>
        <v/>
      </c>
      <c r="BP216" s="123" t="str">
        <f t="shared" si="203"/>
        <v/>
      </c>
      <c r="BQ216" s="124">
        <f>IFERROR(INDEX(DATASHEET!$A$1:$GG$231,MATCH(L3VA!$A216,DATASHEET!$A$1:$A$231,0),MATCH(L3VA!BR$2,DATASHEET!$A$1:$GG$1,0)),"")</f>
        <v>0</v>
      </c>
      <c r="BR216" s="105" t="str">
        <f>IF(VLOOKUP(L3VA!$A216,DATASHEET!$A$2:$EW$231,67,FALSE)="","",VLOOKUP(L3VA!$A216,DATASHEET!$A$2:$EW$231,67,FALSE))</f>
        <v/>
      </c>
      <c r="BS216" s="105" t="str">
        <f t="shared" si="204"/>
        <v/>
      </c>
      <c r="BT216" s="106" t="str">
        <f>IF(ISBLANK(DATASHEET!BY204),"",DATASHEET!BY204)</f>
        <v/>
      </c>
      <c r="BU216" s="107" t="str">
        <f>IF(ISBLANK(DATASHEET!BZ204),"",DATASHEET!BZ204)</f>
        <v/>
      </c>
      <c r="BV216" s="123" t="str">
        <f t="shared" si="205"/>
        <v/>
      </c>
      <c r="BW216" s="124">
        <f>IFERROR(INDEX(DATASHEET!$A$1:$GG$231,MATCH(L3VA!$A216,DATASHEET!$A$1:$A$231,0),MATCH(L3VA!BX$2,DATASHEET!$A$1:$GG$1,0)),"")</f>
        <v>0</v>
      </c>
      <c r="BX216" s="105" t="str">
        <f>IF(VLOOKUP(L3VA!$A216,DATASHEET!$A$2:$EW$231,77,FALSE)="","",VLOOKUP(L3VA!$A216,DATASHEET!$A$2:$EW$231,77,FALSE))</f>
        <v/>
      </c>
      <c r="BY216" s="105" t="str">
        <f t="shared" si="206"/>
        <v/>
      </c>
      <c r="BZ216" s="106" t="str">
        <f>IF(ISBLANK(DATASHEET!CI204),"",DATASHEET!CI204)</f>
        <v/>
      </c>
      <c r="CA216" s="107" t="str">
        <f>IF(ISBLANK(DATASHEET!CJ204),"",DATASHEET!CJ204)</f>
        <v/>
      </c>
      <c r="CB216" s="123" t="str">
        <f t="shared" si="207"/>
        <v/>
      </c>
      <c r="CC216" s="124">
        <f>IFERROR(INDEX(DATASHEET!$A$1:$GG$231,MATCH(L3VA!$A216,DATASHEET!$A$1:$A$231,0),MATCH(L3VA!CD$2,DATASHEET!$A$1:$GG$1,0)),"")</f>
        <v>0</v>
      </c>
      <c r="CD216" s="105" t="str">
        <f>IF(VLOOKUP(L3VA!$A216,DATASHEET!$A$2:$EW$231,82,FALSE)="","",VLOOKUP(L3VA!$A216,DATASHEET!$A$2:$EW$231,82,FALSE))</f>
        <v>FG</v>
      </c>
      <c r="CE216" s="105" t="str">
        <f t="shared" si="208"/>
        <v/>
      </c>
      <c r="CF216" s="106" t="str">
        <f>IF(ISBLANK(DATASHEET!CN204),"",DATASHEET!CN204)</f>
        <v/>
      </c>
      <c r="CG216" s="107" t="str">
        <f>IF(ISBLANK(DATASHEET!CO204),"",DATASHEET!CO204)</f>
        <v/>
      </c>
      <c r="CH216" s="123" t="str">
        <f t="shared" si="209"/>
        <v/>
      </c>
      <c r="CI216" s="124">
        <f>IFERROR(INDEX(DATASHEET!$A$1:$GG$231,MATCH(L3VA!$A216,DATASHEET!$A$1:$A$231,0),MATCH(L3VA!CJ$2,DATASHEET!$A$1:$GG$1,0)),"")</f>
        <v>0</v>
      </c>
      <c r="CJ216" s="105" t="str">
        <f>IF(VLOOKUP(L3VA!$A216,DATASHEET!$A$2:$EW$231,87,FALSE)="","",VLOOKUP(L3VA!$A216,DATASHEET!$A$2:$EW$231,87,FALSE))</f>
        <v/>
      </c>
      <c r="CK216" s="105" t="str">
        <f t="shared" si="183"/>
        <v/>
      </c>
      <c r="CL216" s="106" t="str">
        <f>IF(ISBLANK(DATASHEET!CS204),"",DATASHEET!CS204)</f>
        <v/>
      </c>
      <c r="CM216" s="107" t="str">
        <f>IF(ISBLANK(DATASHEET!CT204),"",DATASHEET!CT204)</f>
        <v/>
      </c>
      <c r="CN216" s="123" t="str">
        <f t="shared" si="210"/>
        <v/>
      </c>
      <c r="CO216" s="124">
        <f>IFERROR(INDEX(DATASHEET!$A$1:$GG$231,MATCH(L3VA!$A216,DATASHEET!$A$1:$A$231,0),MATCH(L3VA!CP$2,DATASHEET!$A$1:$GG$1,0)),"")</f>
        <v>0</v>
      </c>
      <c r="CP216" s="105" t="str">
        <f>IF(VLOOKUP(L3VA!$A216,DATASHEET!$A$2:$EW$231,92,FALSE)="","",VLOOKUP(L3VA!$A216,DATASHEET!$A$2:$EW$231,92,FALSE))</f>
        <v/>
      </c>
      <c r="CQ216" s="105" t="str">
        <f t="shared" si="211"/>
        <v/>
      </c>
      <c r="CR216" s="106" t="str">
        <f>IF(ISBLANK(DATASHEET!CX204),"",DATASHEET!CX204)</f>
        <v>AWIL</v>
      </c>
      <c r="CS216" s="107" t="str">
        <f>IF(ISBLANK(DATASHEET!CY204),"",DATASHEET!CY204)</f>
        <v>12B-HS-4</v>
      </c>
      <c r="CT216" s="123" t="str">
        <f t="shared" si="212"/>
        <v/>
      </c>
      <c r="CU216" s="124">
        <f>IFERROR(INDEX(DATASHEET!$A$1:$GG$231,MATCH(L3VA!$A216,DATASHEET!$A$1:$A$231,0),MATCH(L3VA!CV$2,DATASHEET!$A$1:$GG$1,0)),"")</f>
        <v>0</v>
      </c>
      <c r="CV216" s="105" t="str">
        <f>IF(VLOOKUP(L3VA!$A216,DATASHEET!$A$2:$EW$231,107,FALSE)="","",VLOOKUP(L3VA!$A216,DATASHEET!$A$2:$EW$231,107,FALSE))</f>
        <v/>
      </c>
      <c r="CW216" s="105" t="str">
        <f t="shared" si="213"/>
        <v/>
      </c>
      <c r="CX216" s="106" t="str">
        <f>IF(ISBLANK(DATASHEET!DC204),"",DATASHEET!DC204)</f>
        <v/>
      </c>
      <c r="CY216" s="107" t="str">
        <f>IF(ISBLANK(DATASHEET!DD204),"",DATASHEET!DD204)</f>
        <v/>
      </c>
      <c r="CZ216" s="123" t="str">
        <f t="shared" si="214"/>
        <v/>
      </c>
      <c r="DA216" s="124">
        <f>IFERROR(INDEX(DATASHEET!$A$1:$GG$231,MATCH(L3VA!$A216,DATASHEET!$A$1:$A$231,0),MATCH(L3VA!DB$2,DATASHEET!$A$1:$GG$1,0)),"")</f>
        <v>0</v>
      </c>
      <c r="DB216" s="105" t="str">
        <f>IF(VLOOKUP(L3VA!$A216,DATASHEET!$A$2:$EW$231,97,FALSE)="","",VLOOKUP(L3VA!$A216,DATASHEET!$A$2:$EW$231,97,FALSE))</f>
        <v/>
      </c>
      <c r="DC216" s="105" t="str">
        <f t="shared" si="215"/>
        <v/>
      </c>
      <c r="DD216" s="106" t="str">
        <f>IF(ISBLANK(DATASHEET!DH204),"",DATASHEET!DH204)</f>
        <v/>
      </c>
      <c r="DE216" s="107" t="str">
        <f>IF(ISBLANK(DATASHEET!DI204),"",DATASHEET!DI204)</f>
        <v/>
      </c>
      <c r="DF216" s="123" t="str">
        <f t="shared" si="216"/>
        <v/>
      </c>
      <c r="DG216" s="124">
        <f>IFERROR(INDEX(DATASHEET!$A$1:$GG$231,MATCH(L3VA!$A216,DATASHEET!$A$1:$A$231,0),MATCH(L3VA!DH$2,DATASHEET!$A$1:$GG$1,0)),"")</f>
        <v>0</v>
      </c>
      <c r="DH216" s="105" t="str">
        <f>IF(VLOOKUP(L3VA!$A216,DATASHEET!$A$2:$EW$231,102,FALSE)="","",VLOOKUP(L3VA!$A216,DATASHEET!$A$2:$EW$231,102,FALSE))</f>
        <v>AWIL</v>
      </c>
      <c r="DI216" s="105" t="str">
        <f t="shared" si="217"/>
        <v/>
      </c>
      <c r="DJ216" s="106" t="str">
        <f>IF(ISBLANK(DATASHEET!DM204),"",DATASHEET!DM204)</f>
        <v/>
      </c>
      <c r="DK216" s="107" t="str">
        <f>IF(ISBLANK(DATASHEET!DN204),"",DATASHEET!DN204)</f>
        <v/>
      </c>
      <c r="DL216" s="123" t="str">
        <f t="shared" si="218"/>
        <v/>
      </c>
      <c r="DM216" s="124">
        <f>IFERROR(INDEX(DATASHEET!$A$1:$GG$231,MATCH(L3VA!$A216,DATASHEET!$A$1:$A$231,0),MATCH(L3VA!DN$2,DATASHEET!$A$1:$GG$1,0)),"")</f>
        <v>0</v>
      </c>
      <c r="DN216" s="105" t="str">
        <f>IF(VLOOKUP(L3VA!$A216,DATASHEET!$A$2:$FW$231,112,FALSE)="","",VLOOKUP(L3VA!$A216,DATASHEET!$A$2:$FW$231,112,FALSE))</f>
        <v/>
      </c>
      <c r="DO216" s="105" t="str">
        <f t="shared" si="184"/>
        <v/>
      </c>
      <c r="DP216" s="106" t="str">
        <f>IF(ISBLANK(DATASHEET!DR204),"",DATASHEET!DR204)</f>
        <v/>
      </c>
      <c r="DQ216" s="107" t="str">
        <f>IF(ISBLANK(DATASHEET!DS204),"",DATASHEET!DS204)</f>
        <v/>
      </c>
      <c r="DR216" s="123" t="str">
        <f t="shared" si="219"/>
        <v/>
      </c>
      <c r="DS216" s="124">
        <f>IFERROR(INDEX(DATASHEET!$A$1:$GG$231,MATCH(L3VA!$A216,DATASHEET!$A$1:$A$231,0),MATCH(L3VA!DT$2,DATASHEET!$A$1:$GG$1,0)),"")</f>
        <v>0</v>
      </c>
      <c r="DT216" s="105" t="str">
        <f>IF(VLOOKUP(L3VA!$A216,DATASHEET!$A$2:$EW$231,117,FALSE)="","",VLOOKUP(L3VA!$A216,DATASHEET!$A$2:$EW$231,117,FALSE))</f>
        <v/>
      </c>
      <c r="DU216" s="105" t="str">
        <f t="shared" si="220"/>
        <v/>
      </c>
      <c r="DV216" s="106" t="str">
        <f>IF(ISBLANK(DATASHEET!DW204),"",DATASHEET!DW204)</f>
        <v/>
      </c>
      <c r="DW216" s="107" t="str">
        <f>IF(ISBLANK(DATASHEET!DX204),"",DATASHEET!DX204)</f>
        <v/>
      </c>
      <c r="DX216" s="123" t="str">
        <f t="shared" si="221"/>
        <v/>
      </c>
      <c r="DY216" s="124" t="str">
        <f>IFERROR(INDEX(DATASHEET!$A$1:$GG$231,MATCH(L3VA!$A216,DATASHEET!$A$1:$A$231,0),MATCH(L3VA!DZ$2,DATASHEET!$A$1:$GG$1,0)),"")</f>
        <v/>
      </c>
      <c r="DZ216" s="105" t="str">
        <f>IF(VLOOKUP(L3VA!$A216,DATASHEET!$A$2:$EW$231,122,FALSE)="","",VLOOKUP(L3VA!$A216,DATASHEET!$A$2:$EW$231,122,FALSE))</f>
        <v/>
      </c>
      <c r="EA216" s="105" t="str">
        <f t="shared" si="222"/>
        <v/>
      </c>
      <c r="EB216" s="106" t="str">
        <f>IF(ISBLANK(DATASHEET!EB204),"",DATASHEET!EB204)</f>
        <v/>
      </c>
      <c r="EC216" s="107" t="str">
        <f>IF(ISBLANK(DATASHEET!EC204),"",DATASHEET!EC204)</f>
        <v/>
      </c>
      <c r="ED216" s="123" t="str">
        <f t="shared" si="223"/>
        <v/>
      </c>
      <c r="EE216" s="124">
        <f>IFERROR(INDEX(DATASHEET!$A$1:$GG$231,MATCH(L3VA!$A216,DATASHEET!$A$1:$A$231,0),MATCH(L3VA!EF$2,DATASHEET!$A$1:$GG$1,0)),"")</f>
        <v>0</v>
      </c>
      <c r="EF216" s="105" t="str">
        <f>IF(VLOOKUP(L3VA!$A216,DATASHEET!$A$2:$EW$231,127,FALSE)="","",VLOOKUP(L3VA!$A216,DATASHEET!$A$2:$EW$231,127,FALSE))</f>
        <v/>
      </c>
      <c r="EG216" s="105" t="str">
        <f t="shared" si="224"/>
        <v/>
      </c>
      <c r="EH216" s="106" t="str">
        <f>IF(ISBLANK(DATASHEET!EG204),"",DATASHEET!EG204)</f>
        <v/>
      </c>
      <c r="EI216" s="107" t="str">
        <f>IF(ISBLANK(DATASHEET!EH204),"",DATASHEET!EH204)</f>
        <v/>
      </c>
      <c r="EJ216" s="123" t="str">
        <f t="shared" si="225"/>
        <v/>
      </c>
      <c r="EK216" s="124">
        <f>IFERROR(INDEX(DATASHEET!$A$1:$GG$231,MATCH(L3VA!$A216,DATASHEET!$A$1:$A$231,0),MATCH(L3VA!EL$2,DATASHEET!$A$1:$GG$1,0)),"")</f>
        <v>0</v>
      </c>
      <c r="EL216" s="105" t="str">
        <f>IF(VLOOKUP(L3VA!$A216,DATASHEET!$A$2:$EW$231,132,FALSE)="","",VLOOKUP(L3VA!$A216,DATASHEET!$A$2:$EW$231,132,FALSE))</f>
        <v/>
      </c>
      <c r="EM216" s="105" t="str">
        <f t="shared" si="226"/>
        <v/>
      </c>
      <c r="EN216" s="106" t="str">
        <f>IF(ISBLANK(DATASHEET!EL204),"",DATASHEET!EL204)</f>
        <v/>
      </c>
      <c r="EO216" s="107" t="str">
        <f>IF(ISBLANK(DATASHEET!EM204),"",DATASHEET!EM204)</f>
        <v/>
      </c>
      <c r="EP216" s="123" t="str">
        <f t="shared" si="227"/>
        <v/>
      </c>
      <c r="EQ216" s="124">
        <f>IFERROR(INDEX(DATASHEET!$A$1:$GG$231,MATCH(L3VA!$A216,DATASHEET!$A$1:$A$231,0),MATCH(L3VA!ER$2,DATASHEET!$A$1:$GG$1,0)),"")</f>
        <v>0</v>
      </c>
      <c r="ER216" s="105" t="str">
        <f>IF(VLOOKUP(L3VA!$A216,DATASHEET!$A$2:$EW$231,137,FALSE)="","",VLOOKUP(L3VA!$A216,DATASHEET!$A$2:$EW$231,137,FALSE))</f>
        <v/>
      </c>
      <c r="ES216" s="105" t="str">
        <f t="shared" si="228"/>
        <v/>
      </c>
      <c r="ET216" s="106" t="str">
        <f>IF(ISBLANK(DATASHEET!EQ204),"",DATASHEET!EQ204)</f>
        <v/>
      </c>
      <c r="EU216" s="107" t="str">
        <f>IF(ISBLANK(DATASHEET!ER204),"",DATASHEET!ER204)</f>
        <v/>
      </c>
      <c r="EV216" s="123" t="str">
        <f t="shared" si="229"/>
        <v/>
      </c>
      <c r="EW216" s="124">
        <f>IFERROR(INDEX(DATASHEET!$A$1:$GG$231,MATCH(L3VA!$A216,DATASHEET!$A$1:$A$231,0),MATCH(L3VA!EX$2,DATASHEET!$A$1:$GG$1,0)),"")</f>
        <v>0</v>
      </c>
      <c r="EX216" s="105" t="str">
        <f>IF(VLOOKUP(L3VA!$A216,DATASHEET!$A$2:$EW$231,142,FALSE)="","",VLOOKUP(L3VA!$A216,DATASHEET!$A$2:$EW$231,142,FALSE))</f>
        <v/>
      </c>
      <c r="EY216" s="105" t="str">
        <f t="shared" si="230"/>
        <v/>
      </c>
      <c r="EZ216" s="106" t="str">
        <f>IF(ISBLANK(DATASHEET!EV204),"",DATASHEET!EV204)</f>
        <v>HSH</v>
      </c>
      <c r="FA216" s="107" t="str">
        <f>IF(ISBLANK(DATASHEET!EW204),"",DATASHEET!EW204)</f>
        <v>12E-SO-8</v>
      </c>
      <c r="FB216" s="123" t="str">
        <f t="shared" si="231"/>
        <v/>
      </c>
      <c r="FC216" s="124">
        <f>IFERROR(INDEX(DATASHEET!$A$1:$GG$231,MATCH(L3VA!$A216,DATASHEET!$A$1:$A$231,0),MATCH(L3VA!FD$2,DATASHEET!$A$1:$GG$1,0)),"")</f>
        <v>0</v>
      </c>
      <c r="FD216" s="105" t="str">
        <f>IF(VLOOKUP(L3VA!$A216,DATASHEET!$A$2:$FW$231,147,FALSE)="","",VLOOKUP(L3VA!$A216,DATASHEET!$A$2:$FW$231,147,FALSE))</f>
        <v/>
      </c>
      <c r="FE216" s="105" t="str">
        <f t="shared" si="232"/>
        <v/>
      </c>
      <c r="FF216" s="106" t="str">
        <f>IF(ISBLANK(DATASHEET!FA204),"",DATASHEET!FA204)</f>
        <v/>
      </c>
      <c r="FG216" s="107" t="str">
        <f>IF(ISBLANK(DATASHEET!FB204),"",DATASHEET!FB204)</f>
        <v/>
      </c>
    </row>
    <row r="217" spans="1:163" x14ac:dyDescent="0.25">
      <c r="A217" s="354">
        <f>DATASHEET!A205</f>
        <v>160076</v>
      </c>
      <c r="B217" s="42" t="str">
        <f>DATASHEET!B205</f>
        <v>STONES, Madeline</v>
      </c>
      <c r="C217" s="109" t="str">
        <f>DATASHEET!C205</f>
        <v>12CSN</v>
      </c>
      <c r="D217" s="110" t="str">
        <f>DATASHEET!D205</f>
        <v>F</v>
      </c>
      <c r="E217" s="110" t="str">
        <f>IFERROR(VLOOKUP(A217,'[5]Y12 Students'!$E$3:$I$271,5,FALSE),"")</f>
        <v>EXTERNAL</v>
      </c>
      <c r="F217" s="110" t="str">
        <f>DATASHEET!E205</f>
        <v>N</v>
      </c>
      <c r="G217" s="110" t="str">
        <f>DATASHEET!F205</f>
        <v>White - British</v>
      </c>
      <c r="H217" s="110" t="str">
        <f>DATASHEET!G205</f>
        <v>N</v>
      </c>
      <c r="I217" s="110" t="str">
        <f>DATASHEET!H205</f>
        <v>N</v>
      </c>
      <c r="J217" s="109" t="str">
        <f>DATASHEET!J205</f>
        <v>6.25+ (B/A)</v>
      </c>
      <c r="K217" s="104" t="str">
        <f t="shared" si="181"/>
        <v/>
      </c>
      <c r="L217" s="104" t="str">
        <f t="shared" si="182"/>
        <v/>
      </c>
      <c r="M217" s="336" t="str">
        <f>IF(COUNT(L3VA!$N217,L3VA!$Z217,L3VA!$T217,L3VA!$AF217,L3VA!$AX217,L3VA!$AR217,L3VA!$BJ217,L3VA!$BD217,L3VA!$BP217,L3VA!#REF!,L3VA!$AL217,L3VA!$BV217,L3VA!$CH217,L3VA!$CZ217,L3VA!$CN217,L3VA!$DF217,L3VA!$CB217,L3VA!#REF!,L3VA!$DR217,L3VA!$DX217,L3VA!$ED217,L3VA!$EJ217,L3VA!$EP217,L3VA!$EV217,L3VA!$FB217,L3VA!$DL217)=0,"",AVERAGE(N217,Z217,T217,AF217,AL217,AX217,AR217,BJ217,BD217,BP217,BV217,CH217,CZ217,CN217,DF217,CB217,DR217,DX217,ED217,EJ217,EP217,EV217,FB217,DL217))</f>
        <v/>
      </c>
      <c r="N217" s="123" t="str">
        <f t="shared" si="185"/>
        <v/>
      </c>
      <c r="O217" s="124">
        <f>IFERROR(INDEX(DATASHEET!$A$1:$GG$231,MATCH(L3VA!$A217,DATASHEET!$A$1:$A$231,0),MATCH(L3VA!P$2,DATASHEET!$A$1:$GG$1,0)),"")</f>
        <v>0</v>
      </c>
      <c r="P217" s="105">
        <f>IF(VLOOKUP(L3VA!$A217,DATASHEET!$A$2:$EW$231,22,FALSE)="","",VLOOKUP(L3VA!$A217,DATASHEET!$A$2:$EW$231,22,FALSE))</f>
        <v>0</v>
      </c>
      <c r="Q217" s="105" t="str">
        <f t="shared" si="186"/>
        <v/>
      </c>
      <c r="R217" s="106" t="str">
        <f>IF(ISBLANK(DATASHEET!AF205),"",DATASHEET!AF205)</f>
        <v/>
      </c>
      <c r="S217" s="107" t="str">
        <f>IF(ISBLANK(DATASHEET!AG205),"",DATASHEET!AG205)</f>
        <v/>
      </c>
      <c r="T217" s="123" t="str">
        <f t="shared" si="187"/>
        <v/>
      </c>
      <c r="U217" s="124">
        <f>IFERROR(INDEX(DATASHEET!$A$1:$GG$231,MATCH(L3VA!$A217,DATASHEET!$A$1:$A$231,0),MATCH(L3VA!V$2,DATASHEET!$A$1:$GG$1,0)),"")</f>
        <v>0</v>
      </c>
      <c r="V217" s="105">
        <f>IF(VLOOKUP(L3VA!$A217,DATASHEET!$A$2:$EW$231,27,FALSE)="","",VLOOKUP(L3VA!$A217,DATASHEET!$A$2:$EW$231,27,FALSE))</f>
        <v>0</v>
      </c>
      <c r="W217" s="105" t="str">
        <f t="shared" si="188"/>
        <v/>
      </c>
      <c r="X217" s="106" t="str">
        <f>IF(ISBLANK(DATASHEET!AK205),"",DATASHEET!AK205)</f>
        <v/>
      </c>
      <c r="Y217" s="107" t="str">
        <f>IF(ISBLANK(DATASHEET!AL205),"",DATASHEET!AL205)</f>
        <v/>
      </c>
      <c r="Z217" s="123" t="str">
        <f t="shared" si="189"/>
        <v/>
      </c>
      <c r="AA217" s="124">
        <f>IFERROR(INDEX(DATASHEET!$A$1:$GG$231,MATCH(L3VA!$A217,DATASHEET!$A$1:$A$231,0),MATCH(L3VA!AB$2,DATASHEET!$A$1:$GG$1,0)),"")</f>
        <v>0</v>
      </c>
      <c r="AB217" s="105" t="str">
        <f>IF(VLOOKUP(L3VA!$A217,DATASHEET!$A$2:$EW$231,32,FALSE)="","",VLOOKUP(L3VA!$A217,DATASHEET!$A$2:$EW$231,32,FALSE))</f>
        <v/>
      </c>
      <c r="AC217" s="105" t="str">
        <f t="shared" si="190"/>
        <v/>
      </c>
      <c r="AD217" s="106" t="str">
        <f>IF(ISBLANK(DATASHEET!AP205),"",DATASHEET!AP205)</f>
        <v/>
      </c>
      <c r="AE217" s="107" t="str">
        <f>IF(ISBLANK(DATASHEET!AQ205),"",DATASHEET!AQ205)</f>
        <v/>
      </c>
      <c r="AF217" s="123" t="str">
        <f t="shared" si="191"/>
        <v/>
      </c>
      <c r="AG217" s="124">
        <f>IFERROR(INDEX(DATASHEET!$A$1:$GG$231,MATCH(L3VA!$A217,DATASHEET!$A$1:$A$231,0),MATCH(L3VA!AH$2,DATASHEET!$A$1:$GG$1,0)),"")</f>
        <v>0</v>
      </c>
      <c r="AH217" s="105" t="str">
        <f>IF(VLOOKUP(L3VA!$A217,DATASHEET!$A$2:$EW$231,37,FALSE)="","",VLOOKUP(L3VA!$A217,DATASHEET!$A$2:$EW$231,37,FALSE))</f>
        <v/>
      </c>
      <c r="AI217" s="105" t="str">
        <f t="shared" si="192"/>
        <v/>
      </c>
      <c r="AJ217" s="106" t="str">
        <f>IF(ISBLANK(DATASHEET!AU205),"",DATASHEET!AU205)</f>
        <v/>
      </c>
      <c r="AK217" s="107" t="str">
        <f>IF(ISBLANK(DATASHEET!AV205),"",DATASHEET!AV205)</f>
        <v/>
      </c>
      <c r="AL217" s="123" t="str">
        <f t="shared" si="193"/>
        <v/>
      </c>
      <c r="AM217" s="124">
        <f>IFERROR(INDEX(DATASHEET!$A$1:$GG$231,MATCH(L3VA!$A217,DATASHEET!$A$1:$A$231,0),MATCH(L3VA!AN$2,DATASHEET!$A$1:$GG$1,0)),"")</f>
        <v>0</v>
      </c>
      <c r="AN217" s="105" t="str">
        <f>IF(VLOOKUP(L3VA!$A217,DATASHEET!$A$2:$EW$231,42,FALSE)="","",VLOOKUP(L3VA!$A217,DATASHEET!$A$2:$EW$231,42,FALSE))</f>
        <v/>
      </c>
      <c r="AO217" s="105" t="str">
        <f t="shared" si="194"/>
        <v/>
      </c>
      <c r="AP217" s="106" t="str">
        <f>IF(ISBLANK(DATASHEET!AZ205),"",DATASHEET!AZ205)</f>
        <v/>
      </c>
      <c r="AQ217" s="107" t="str">
        <f>IF(ISBLANK(DATASHEET!BA205),"",DATASHEET!BA205)</f>
        <v/>
      </c>
      <c r="AR217" s="123" t="str">
        <f t="shared" si="195"/>
        <v/>
      </c>
      <c r="AS217" s="124">
        <f>IFERROR(INDEX(DATASHEET!$A$1:$GG$231,MATCH(L3VA!$A217,DATASHEET!$A$1:$A$231,0),MATCH(L3VA!AT$2,DATASHEET!$A$1:$GG$1,0)),"")</f>
        <v>0</v>
      </c>
      <c r="AT217" s="105" t="str">
        <f>IF(VLOOKUP(L3VA!$A217,DATASHEET!$A$2:$EW$231,47,FALSE)="","",VLOOKUP(L3VA!$A217,DATASHEET!$A$2:$EW$231,47,FALSE))</f>
        <v/>
      </c>
      <c r="AU217" s="105" t="str">
        <f t="shared" si="196"/>
        <v/>
      </c>
      <c r="AV217" s="106" t="str">
        <f>IF(ISBLANK(DATASHEET!BE205),"",DATASHEET!BE205)</f>
        <v/>
      </c>
      <c r="AW217" s="107" t="str">
        <f>IF(ISBLANK(DATASHEET!BF205),"",DATASHEET!BF205)</f>
        <v/>
      </c>
      <c r="AX217" s="123" t="str">
        <f t="shared" si="197"/>
        <v/>
      </c>
      <c r="AY217" s="124">
        <f>IFERROR(INDEX(DATASHEET!$A$1:$GG$231,MATCH(L3VA!$A217,DATASHEET!$A$1:$A$231,0),MATCH(L3VA!AZ$2,DATASHEET!$A$1:$GG$1,0)),"")</f>
        <v>0</v>
      </c>
      <c r="AZ217" s="105" t="str">
        <f>IF(VLOOKUP(L3VA!$A217,DATASHEET!$A$2:$EW$231,52,FALSE)="","",VLOOKUP(L3VA!$A217,DATASHEET!$A$2:$EW$231,52,FALSE))</f>
        <v/>
      </c>
      <c r="BA217" s="105" t="str">
        <f t="shared" si="198"/>
        <v/>
      </c>
      <c r="BB217" s="106" t="str">
        <f>IF(ISBLANK(DATASHEET!BJ205),"",DATASHEET!BJ205)</f>
        <v/>
      </c>
      <c r="BC217" s="107" t="str">
        <f>IF(ISBLANK(DATASHEET!BK205),"",DATASHEET!BK205)</f>
        <v/>
      </c>
      <c r="BD217" s="123" t="str">
        <f t="shared" si="199"/>
        <v/>
      </c>
      <c r="BE217" s="124">
        <f>IFERROR(INDEX(DATASHEET!$A$1:$GG$231,MATCH(L3VA!$A217,DATASHEET!$A$1:$A$231,0),MATCH(L3VA!BF$2,DATASHEET!$A$1:$GG$1,0)),"")</f>
        <v>0</v>
      </c>
      <c r="BF217" s="105" t="str">
        <f>IF(VLOOKUP(L3VA!$A217,DATASHEET!$A$2:$EW$231,57,FALSE)="","",VLOOKUP(L3VA!$A217,DATASHEET!$A$2:$EW$231,57,FALSE))</f>
        <v/>
      </c>
      <c r="BG217" s="105" t="str">
        <f t="shared" si="200"/>
        <v/>
      </c>
      <c r="BH217" s="106" t="str">
        <f>IF(ISBLANK(DATASHEET!BO205),"",DATASHEET!BO205)</f>
        <v/>
      </c>
      <c r="BI217" s="107" t="str">
        <f>IF(ISBLANK(DATASHEET!BP205),"",DATASHEET!BP205)</f>
        <v/>
      </c>
      <c r="BJ217" s="123" t="str">
        <f t="shared" si="201"/>
        <v/>
      </c>
      <c r="BK217" s="124">
        <f>IFERROR(INDEX(DATASHEET!$A$1:$GG$231,MATCH(L3VA!$A217,DATASHEET!$A$1:$A$231,0),MATCH(L3VA!BL$2,DATASHEET!$A$1:$GG$1,0)),"")</f>
        <v>0</v>
      </c>
      <c r="BL217" s="105" t="str">
        <f>IF(VLOOKUP(L3VA!$A217,DATASHEET!$A$2:$EW$231,62,FALSE)="","",VLOOKUP(L3VA!$A217,DATASHEET!$A$2:$EW$231,62,FALSE))</f>
        <v/>
      </c>
      <c r="BM217" s="105" t="str">
        <f t="shared" si="202"/>
        <v/>
      </c>
      <c r="BN217" s="106" t="str">
        <f>IF(ISBLANK(DATASHEET!BT205),"",DATASHEET!BT205)</f>
        <v/>
      </c>
      <c r="BO217" s="107" t="str">
        <f>IF(ISBLANK(DATASHEET!BU205),"",DATASHEET!BU205)</f>
        <v/>
      </c>
      <c r="BP217" s="123" t="str">
        <f t="shared" si="203"/>
        <v/>
      </c>
      <c r="BQ217" s="124">
        <f>IFERROR(INDEX(DATASHEET!$A$1:$GG$231,MATCH(L3VA!$A217,DATASHEET!$A$1:$A$231,0),MATCH(L3VA!BR$2,DATASHEET!$A$1:$GG$1,0)),"")</f>
        <v>0</v>
      </c>
      <c r="BR217" s="105" t="str">
        <f>IF(VLOOKUP(L3VA!$A217,DATASHEET!$A$2:$EW$231,67,FALSE)="","",VLOOKUP(L3VA!$A217,DATASHEET!$A$2:$EW$231,67,FALSE))</f>
        <v/>
      </c>
      <c r="BS217" s="105" t="str">
        <f t="shared" si="204"/>
        <v/>
      </c>
      <c r="BT217" s="106" t="str">
        <f>IF(ISBLANK(DATASHEET!BY205),"",DATASHEET!BY205)</f>
        <v/>
      </c>
      <c r="BU217" s="107" t="str">
        <f>IF(ISBLANK(DATASHEET!BZ205),"",DATASHEET!BZ205)</f>
        <v/>
      </c>
      <c r="BV217" s="123" t="str">
        <f t="shared" si="205"/>
        <v/>
      </c>
      <c r="BW217" s="124">
        <f>IFERROR(INDEX(DATASHEET!$A$1:$GG$231,MATCH(L3VA!$A217,DATASHEET!$A$1:$A$231,0),MATCH(L3VA!BX$2,DATASHEET!$A$1:$GG$1,0)),"")</f>
        <v>0</v>
      </c>
      <c r="BX217" s="105" t="str">
        <f>IF(VLOOKUP(L3VA!$A217,DATASHEET!$A$2:$EW$231,77,FALSE)="","",VLOOKUP(L3VA!$A217,DATASHEET!$A$2:$EW$231,77,FALSE))</f>
        <v/>
      </c>
      <c r="BY217" s="105" t="str">
        <f t="shared" si="206"/>
        <v/>
      </c>
      <c r="BZ217" s="106" t="str">
        <f>IF(ISBLANK(DATASHEET!CI205),"",DATASHEET!CI205)</f>
        <v/>
      </c>
      <c r="CA217" s="107" t="str">
        <f>IF(ISBLANK(DATASHEET!CJ205),"",DATASHEET!CJ205)</f>
        <v/>
      </c>
      <c r="CB217" s="123" t="str">
        <f t="shared" si="207"/>
        <v/>
      </c>
      <c r="CC217" s="124">
        <f>IFERROR(INDEX(DATASHEET!$A$1:$GG$231,MATCH(L3VA!$A217,DATASHEET!$A$1:$A$231,0),MATCH(L3VA!CD$2,DATASHEET!$A$1:$GG$1,0)),"")</f>
        <v>0</v>
      </c>
      <c r="CD217" s="105" t="str">
        <f>IF(VLOOKUP(L3VA!$A217,DATASHEET!$A$2:$EW$231,82,FALSE)="","",VLOOKUP(L3VA!$A217,DATASHEET!$A$2:$EW$231,82,FALSE))</f>
        <v>CSN</v>
      </c>
      <c r="CE217" s="105" t="str">
        <f t="shared" si="208"/>
        <v/>
      </c>
      <c r="CF217" s="106" t="str">
        <f>IF(ISBLANK(DATASHEET!CN205),"",DATASHEET!CN205)</f>
        <v/>
      </c>
      <c r="CG217" s="107" t="str">
        <f>IF(ISBLANK(DATASHEET!CO205),"",DATASHEET!CO205)</f>
        <v/>
      </c>
      <c r="CH217" s="123" t="str">
        <f t="shared" si="209"/>
        <v/>
      </c>
      <c r="CI217" s="124">
        <f>IFERROR(INDEX(DATASHEET!$A$1:$GG$231,MATCH(L3VA!$A217,DATASHEET!$A$1:$A$231,0),MATCH(L3VA!CJ$2,DATASHEET!$A$1:$GG$1,0)),"")</f>
        <v>0</v>
      </c>
      <c r="CJ217" s="105" t="str">
        <f>IF(VLOOKUP(L3VA!$A217,DATASHEET!$A$2:$EW$231,87,FALSE)="","",VLOOKUP(L3VA!$A217,DATASHEET!$A$2:$EW$231,87,FALSE))</f>
        <v/>
      </c>
      <c r="CK217" s="105" t="str">
        <f t="shared" si="183"/>
        <v/>
      </c>
      <c r="CL217" s="106" t="str">
        <f>IF(ISBLANK(DATASHEET!CS205),"",DATASHEET!CS205)</f>
        <v/>
      </c>
      <c r="CM217" s="107" t="str">
        <f>IF(ISBLANK(DATASHEET!CT205),"",DATASHEET!CT205)</f>
        <v/>
      </c>
      <c r="CN217" s="123" t="str">
        <f t="shared" si="210"/>
        <v/>
      </c>
      <c r="CO217" s="124">
        <f>IFERROR(INDEX(DATASHEET!$A$1:$GG$231,MATCH(L3VA!$A217,DATASHEET!$A$1:$A$231,0),MATCH(L3VA!CP$2,DATASHEET!$A$1:$GG$1,0)),"")</f>
        <v>0</v>
      </c>
      <c r="CP217" s="105" t="str">
        <f>IF(VLOOKUP(L3VA!$A217,DATASHEET!$A$2:$EW$231,92,FALSE)="","",VLOOKUP(L3VA!$A217,DATASHEET!$A$2:$EW$231,92,FALSE))</f>
        <v/>
      </c>
      <c r="CQ217" s="105" t="str">
        <f t="shared" si="211"/>
        <v/>
      </c>
      <c r="CR217" s="106" t="str">
        <f>IF(ISBLANK(DATASHEET!CX205),"",DATASHEET!CX205)</f>
        <v/>
      </c>
      <c r="CS217" s="107" t="str">
        <f>IF(ISBLANK(DATASHEET!CY205),"",DATASHEET!CY205)</f>
        <v/>
      </c>
      <c r="CT217" s="123" t="str">
        <f t="shared" si="212"/>
        <v/>
      </c>
      <c r="CU217" s="124">
        <f>IFERROR(INDEX(DATASHEET!$A$1:$GG$231,MATCH(L3VA!$A217,DATASHEET!$A$1:$A$231,0),MATCH(L3VA!CV$2,DATASHEET!$A$1:$GG$1,0)),"")</f>
        <v>0</v>
      </c>
      <c r="CV217" s="105" t="str">
        <f>IF(VLOOKUP(L3VA!$A217,DATASHEET!$A$2:$EW$231,107,FALSE)="","",VLOOKUP(L3VA!$A217,DATASHEET!$A$2:$EW$231,107,FALSE))</f>
        <v/>
      </c>
      <c r="CW217" s="105" t="str">
        <f t="shared" si="213"/>
        <v/>
      </c>
      <c r="CX217" s="106" t="str">
        <f>IF(ISBLANK(DATASHEET!DC205),"",DATASHEET!DC205)</f>
        <v/>
      </c>
      <c r="CY217" s="107" t="str">
        <f>IF(ISBLANK(DATASHEET!DD205),"",DATASHEET!DD205)</f>
        <v/>
      </c>
      <c r="CZ217" s="123" t="str">
        <f t="shared" si="214"/>
        <v/>
      </c>
      <c r="DA217" s="124">
        <f>IFERROR(INDEX(DATASHEET!$A$1:$GG$231,MATCH(L3VA!$A217,DATASHEET!$A$1:$A$231,0),MATCH(L3VA!DB$2,DATASHEET!$A$1:$GG$1,0)),"")</f>
        <v>0</v>
      </c>
      <c r="DB217" s="105" t="str">
        <f>IF(VLOOKUP(L3VA!$A217,DATASHEET!$A$2:$EW$231,97,FALSE)="","",VLOOKUP(L3VA!$A217,DATASHEET!$A$2:$EW$231,97,FALSE))</f>
        <v/>
      </c>
      <c r="DC217" s="105" t="str">
        <f t="shared" si="215"/>
        <v/>
      </c>
      <c r="DD217" s="106" t="str">
        <f>IF(ISBLANK(DATASHEET!DH205),"",DATASHEET!DH205)</f>
        <v>EB</v>
      </c>
      <c r="DE217" s="107" t="str">
        <f>IF(ISBLANK(DATASHEET!DI205),"",DATASHEET!DI205)</f>
        <v>12A-HI-7</v>
      </c>
      <c r="DF217" s="123" t="str">
        <f t="shared" si="216"/>
        <v/>
      </c>
      <c r="DG217" s="124">
        <f>IFERROR(INDEX(DATASHEET!$A$1:$GG$231,MATCH(L3VA!$A217,DATASHEET!$A$1:$A$231,0),MATCH(L3VA!DH$2,DATASHEET!$A$1:$GG$1,0)),"")</f>
        <v>0</v>
      </c>
      <c r="DH217" s="105" t="str">
        <f>IF(VLOOKUP(L3VA!$A217,DATASHEET!$A$2:$EW$231,102,FALSE)="","",VLOOKUP(L3VA!$A217,DATASHEET!$A$2:$EW$231,102,FALSE))</f>
        <v/>
      </c>
      <c r="DI217" s="105" t="str">
        <f t="shared" si="217"/>
        <v/>
      </c>
      <c r="DJ217" s="106" t="str">
        <f>IF(ISBLANK(DATASHEET!DM205),"",DATASHEET!DM205)</f>
        <v/>
      </c>
      <c r="DK217" s="107" t="str">
        <f>IF(ISBLANK(DATASHEET!DN205),"",DATASHEET!DN205)</f>
        <v/>
      </c>
      <c r="DL217" s="123" t="str">
        <f t="shared" si="218"/>
        <v/>
      </c>
      <c r="DM217" s="124">
        <f>IFERROR(INDEX(DATASHEET!$A$1:$GG$231,MATCH(L3VA!$A217,DATASHEET!$A$1:$A$231,0),MATCH(L3VA!DN$2,DATASHEET!$A$1:$GG$1,0)),"")</f>
        <v>0</v>
      </c>
      <c r="DN217" s="105" t="str">
        <f>IF(VLOOKUP(L3VA!$A217,DATASHEET!$A$2:$FW$231,112,FALSE)="","",VLOOKUP(L3VA!$A217,DATASHEET!$A$2:$FW$231,112,FALSE))</f>
        <v>EB</v>
      </c>
      <c r="DO217" s="105" t="str">
        <f t="shared" si="184"/>
        <v/>
      </c>
      <c r="DP217" s="106" t="str">
        <f>IF(ISBLANK(DATASHEET!DR205),"",DATASHEET!DR205)</f>
        <v/>
      </c>
      <c r="DQ217" s="107" t="str">
        <f>IF(ISBLANK(DATASHEET!DS205),"",DATASHEET!DS205)</f>
        <v/>
      </c>
      <c r="DR217" s="123" t="str">
        <f t="shared" si="219"/>
        <v/>
      </c>
      <c r="DS217" s="124">
        <f>IFERROR(INDEX(DATASHEET!$A$1:$GG$231,MATCH(L3VA!$A217,DATASHEET!$A$1:$A$231,0),MATCH(L3VA!DT$2,DATASHEET!$A$1:$GG$1,0)),"")</f>
        <v>0</v>
      </c>
      <c r="DT217" s="105" t="str">
        <f>IF(VLOOKUP(L3VA!$A217,DATASHEET!$A$2:$EW$231,117,FALSE)="","",VLOOKUP(L3VA!$A217,DATASHEET!$A$2:$EW$231,117,FALSE))</f>
        <v/>
      </c>
      <c r="DU217" s="105" t="str">
        <f t="shared" si="220"/>
        <v/>
      </c>
      <c r="DV217" s="106" t="str">
        <f>IF(ISBLANK(DATASHEET!DW205),"",DATASHEET!DW205)</f>
        <v/>
      </c>
      <c r="DW217" s="107" t="str">
        <f>IF(ISBLANK(DATASHEET!DX205),"",DATASHEET!DX205)</f>
        <v/>
      </c>
      <c r="DX217" s="123" t="str">
        <f t="shared" si="221"/>
        <v/>
      </c>
      <c r="DY217" s="124" t="str">
        <f>IFERROR(INDEX(DATASHEET!$A$1:$GG$231,MATCH(L3VA!$A217,DATASHEET!$A$1:$A$231,0),MATCH(L3VA!DZ$2,DATASHEET!$A$1:$GG$1,0)),"")</f>
        <v/>
      </c>
      <c r="DZ217" s="105" t="str">
        <f>IF(VLOOKUP(L3VA!$A217,DATASHEET!$A$2:$EW$231,122,FALSE)="","",VLOOKUP(L3VA!$A217,DATASHEET!$A$2:$EW$231,122,FALSE))</f>
        <v/>
      </c>
      <c r="EA217" s="105" t="str">
        <f t="shared" si="222"/>
        <v/>
      </c>
      <c r="EB217" s="106" t="str">
        <f>IF(ISBLANK(DATASHEET!EB205),"",DATASHEET!EB205)</f>
        <v/>
      </c>
      <c r="EC217" s="107" t="str">
        <f>IF(ISBLANK(DATASHEET!EC205),"",DATASHEET!EC205)</f>
        <v/>
      </c>
      <c r="ED217" s="123" t="str">
        <f t="shared" si="223"/>
        <v/>
      </c>
      <c r="EE217" s="124">
        <f>IFERROR(INDEX(DATASHEET!$A$1:$GG$231,MATCH(L3VA!$A217,DATASHEET!$A$1:$A$231,0),MATCH(L3VA!EF$2,DATASHEET!$A$1:$GG$1,0)),"")</f>
        <v>0</v>
      </c>
      <c r="EF217" s="105" t="str">
        <f>IF(VLOOKUP(L3VA!$A217,DATASHEET!$A$2:$EW$231,127,FALSE)="","",VLOOKUP(L3VA!$A217,DATASHEET!$A$2:$EW$231,127,FALSE))</f>
        <v/>
      </c>
      <c r="EG217" s="105" t="str">
        <f t="shared" si="224"/>
        <v/>
      </c>
      <c r="EH217" s="106" t="str">
        <f>IF(ISBLANK(DATASHEET!EG205),"",DATASHEET!EG205)</f>
        <v/>
      </c>
      <c r="EI217" s="107" t="str">
        <f>IF(ISBLANK(DATASHEET!EH205),"",DATASHEET!EH205)</f>
        <v/>
      </c>
      <c r="EJ217" s="123" t="str">
        <f t="shared" si="225"/>
        <v/>
      </c>
      <c r="EK217" s="124">
        <f>IFERROR(INDEX(DATASHEET!$A$1:$GG$231,MATCH(L3VA!$A217,DATASHEET!$A$1:$A$231,0),MATCH(L3VA!EL$2,DATASHEET!$A$1:$GG$1,0)),"")</f>
        <v>0</v>
      </c>
      <c r="EL217" s="105" t="str">
        <f>IF(VLOOKUP(L3VA!$A217,DATASHEET!$A$2:$EW$231,132,FALSE)="","",VLOOKUP(L3VA!$A217,DATASHEET!$A$2:$EW$231,132,FALSE))</f>
        <v/>
      </c>
      <c r="EM217" s="105" t="str">
        <f t="shared" si="226"/>
        <v/>
      </c>
      <c r="EN217" s="106" t="str">
        <f>IF(ISBLANK(DATASHEET!EL205),"",DATASHEET!EL205)</f>
        <v>MSA</v>
      </c>
      <c r="EO217" s="107" t="str">
        <f>IF(ISBLANK(DATASHEET!EM205),"",DATASHEET!EM205)</f>
        <v>12C-PO-8</v>
      </c>
      <c r="EP217" s="123" t="str">
        <f t="shared" si="227"/>
        <v/>
      </c>
      <c r="EQ217" s="124">
        <f>IFERROR(INDEX(DATASHEET!$A$1:$GG$231,MATCH(L3VA!$A217,DATASHEET!$A$1:$A$231,0),MATCH(L3VA!ER$2,DATASHEET!$A$1:$GG$1,0)),"")</f>
        <v>0</v>
      </c>
      <c r="ER217" s="105" t="str">
        <f>IF(VLOOKUP(L3VA!$A217,DATASHEET!$A$2:$EW$231,137,FALSE)="","",VLOOKUP(L3VA!$A217,DATASHEET!$A$2:$EW$231,137,FALSE))</f>
        <v/>
      </c>
      <c r="ES217" s="105" t="str">
        <f t="shared" si="228"/>
        <v/>
      </c>
      <c r="ET217" s="106" t="str">
        <f>IF(ISBLANK(DATASHEET!EQ205),"",DATASHEET!EQ205)</f>
        <v>AWIL</v>
      </c>
      <c r="EU217" s="107" t="str">
        <f>IF(ISBLANK(DATASHEET!ER205),"",DATASHEET!ER205)</f>
        <v>12B-PY-8</v>
      </c>
      <c r="EV217" s="123" t="str">
        <f t="shared" si="229"/>
        <v/>
      </c>
      <c r="EW217" s="124">
        <f>IFERROR(INDEX(DATASHEET!$A$1:$GG$231,MATCH(L3VA!$A217,DATASHEET!$A$1:$A$231,0),MATCH(L3VA!EX$2,DATASHEET!$A$1:$GG$1,0)),"")</f>
        <v>0</v>
      </c>
      <c r="EX217" s="105" t="str">
        <f>IF(VLOOKUP(L3VA!$A217,DATASHEET!$A$2:$EW$231,142,FALSE)="","",VLOOKUP(L3VA!$A217,DATASHEET!$A$2:$EW$231,142,FALSE))</f>
        <v>MSA</v>
      </c>
      <c r="EY217" s="105" t="str">
        <f t="shared" si="230"/>
        <v/>
      </c>
      <c r="EZ217" s="106" t="str">
        <f>IF(ISBLANK(DATASHEET!EV205),"",DATASHEET!EV205)</f>
        <v/>
      </c>
      <c r="FA217" s="107" t="str">
        <f>IF(ISBLANK(DATASHEET!EW205),"",DATASHEET!EW205)</f>
        <v/>
      </c>
      <c r="FB217" s="123" t="str">
        <f t="shared" si="231"/>
        <v/>
      </c>
      <c r="FC217" s="124">
        <f>IFERROR(INDEX(DATASHEET!$A$1:$GG$231,MATCH(L3VA!$A217,DATASHEET!$A$1:$A$231,0),MATCH(L3VA!FD$2,DATASHEET!$A$1:$GG$1,0)),"")</f>
        <v>0</v>
      </c>
      <c r="FD217" s="105" t="str">
        <f>IF(VLOOKUP(L3VA!$A217,DATASHEET!$A$2:$FW$231,147,FALSE)="","",VLOOKUP(L3VA!$A217,DATASHEET!$A$2:$FW$231,147,FALSE))</f>
        <v>AWIL</v>
      </c>
      <c r="FE217" s="105" t="str">
        <f t="shared" si="232"/>
        <v/>
      </c>
      <c r="FF217" s="106" t="str">
        <f>IF(ISBLANK(DATASHEET!FA205),"",DATASHEET!FA205)</f>
        <v/>
      </c>
      <c r="FG217" s="107" t="str">
        <f>IF(ISBLANK(DATASHEET!FB205),"",DATASHEET!FB205)</f>
        <v/>
      </c>
    </row>
    <row r="218" spans="1:163" x14ac:dyDescent="0.25">
      <c r="A218" s="354">
        <f>DATASHEET!A206</f>
        <v>150784</v>
      </c>
      <c r="B218" s="42" t="str">
        <f>DATASHEET!B206</f>
        <v>SUMNER, Keisha</v>
      </c>
      <c r="C218" s="109" t="str">
        <f>DATASHEET!C206</f>
        <v>12EW</v>
      </c>
      <c r="D218" s="110" t="str">
        <f>DATASHEET!D206</f>
        <v>F</v>
      </c>
      <c r="E218" s="110" t="str">
        <f>IFERROR(VLOOKUP(A218,'[5]Y12 Students'!$E$3:$I$271,5,FALSE),"")</f>
        <v>INTERNAL</v>
      </c>
      <c r="F218" s="110" t="str">
        <f>DATASHEET!E206</f>
        <v>N</v>
      </c>
      <c r="G218" s="110" t="str">
        <f>DATASHEET!F206</f>
        <v>Black Caribbean</v>
      </c>
      <c r="H218" s="110" t="str">
        <f>DATASHEET!G206</f>
        <v>N</v>
      </c>
      <c r="I218" s="110" t="str">
        <f>DATASHEET!H206</f>
        <v>N</v>
      </c>
      <c r="J218" s="109" t="str">
        <f>DATASHEET!J206</f>
        <v>4.75+ (C/B)</v>
      </c>
      <c r="K218" s="104" t="str">
        <f t="shared" si="181"/>
        <v/>
      </c>
      <c r="L218" s="104" t="str">
        <f t="shared" si="182"/>
        <v/>
      </c>
      <c r="M218" s="336" t="str">
        <f>IF(COUNT(L3VA!$N218,L3VA!$Z218,L3VA!$T218,L3VA!$AF218,L3VA!$AX218,L3VA!$AR218,L3VA!$BJ218,L3VA!$BD218,L3VA!$BP218,L3VA!#REF!,L3VA!$AL218,L3VA!$BV218,L3VA!$CH218,L3VA!$CZ218,L3VA!$CN218,L3VA!$DF218,L3VA!$CB218,L3VA!#REF!,L3VA!$DR218,L3VA!$DX218,L3VA!$ED218,L3VA!$EJ218,L3VA!$EP218,L3VA!$EV218,L3VA!$FB218,L3VA!$DL218)=0,"",AVERAGE(N218,Z218,T218,AF218,AL218,AX218,AR218,BJ218,BD218,BP218,BV218,CH218,CZ218,CN218,DF218,CB218,DR218,DX218,ED218,EJ218,EP218,EV218,FB218,DL218))</f>
        <v/>
      </c>
      <c r="N218" s="123" t="str">
        <f t="shared" si="185"/>
        <v/>
      </c>
      <c r="O218" s="124">
        <f>IFERROR(INDEX(DATASHEET!$A$1:$GG$231,MATCH(L3VA!$A218,DATASHEET!$A$1:$A$231,0),MATCH(L3VA!P$2,DATASHEET!$A$1:$GG$1,0)),"")</f>
        <v>0</v>
      </c>
      <c r="P218" s="105">
        <f>IF(VLOOKUP(L3VA!$A218,DATASHEET!$A$2:$EW$231,22,FALSE)="","",VLOOKUP(L3VA!$A218,DATASHEET!$A$2:$EW$231,22,FALSE))</f>
        <v>0</v>
      </c>
      <c r="Q218" s="105" t="str">
        <f t="shared" si="186"/>
        <v/>
      </c>
      <c r="R218" s="106" t="str">
        <f>IF(ISBLANK(DATASHEET!AF206),"",DATASHEET!AF206)</f>
        <v/>
      </c>
      <c r="S218" s="107" t="str">
        <f>IF(ISBLANK(DATASHEET!AG206),"",DATASHEET!AG206)</f>
        <v/>
      </c>
      <c r="T218" s="123" t="str">
        <f t="shared" si="187"/>
        <v/>
      </c>
      <c r="U218" s="124">
        <f>IFERROR(INDEX(DATASHEET!$A$1:$GG$231,MATCH(L3VA!$A218,DATASHEET!$A$1:$A$231,0),MATCH(L3VA!V$2,DATASHEET!$A$1:$GG$1,0)),"")</f>
        <v>0</v>
      </c>
      <c r="V218" s="105">
        <f>IF(VLOOKUP(L3VA!$A218,DATASHEET!$A$2:$EW$231,27,FALSE)="","",VLOOKUP(L3VA!$A218,DATASHEET!$A$2:$EW$231,27,FALSE))</f>
        <v>0</v>
      </c>
      <c r="W218" s="105" t="str">
        <f t="shared" si="188"/>
        <v/>
      </c>
      <c r="X218" s="106" t="str">
        <f>IF(ISBLANK(DATASHEET!AK206),"",DATASHEET!AK206)</f>
        <v/>
      </c>
      <c r="Y218" s="107" t="str">
        <f>IF(ISBLANK(DATASHEET!AL206),"",DATASHEET!AL206)</f>
        <v/>
      </c>
      <c r="Z218" s="123" t="str">
        <f t="shared" si="189"/>
        <v/>
      </c>
      <c r="AA218" s="124">
        <f>IFERROR(INDEX(DATASHEET!$A$1:$GG$231,MATCH(L3VA!$A218,DATASHEET!$A$1:$A$231,0),MATCH(L3VA!AB$2,DATASHEET!$A$1:$GG$1,0)),"")</f>
        <v>0</v>
      </c>
      <c r="AB218" s="105" t="str">
        <f>IF(VLOOKUP(L3VA!$A218,DATASHEET!$A$2:$EW$231,32,FALSE)="","",VLOOKUP(L3VA!$A218,DATASHEET!$A$2:$EW$231,32,FALSE))</f>
        <v/>
      </c>
      <c r="AC218" s="105" t="str">
        <f t="shared" si="190"/>
        <v/>
      </c>
      <c r="AD218" s="106" t="str">
        <f>IF(ISBLANK(DATASHEET!AP206),"",DATASHEET!AP206)</f>
        <v/>
      </c>
      <c r="AE218" s="107" t="str">
        <f>IF(ISBLANK(DATASHEET!AQ206),"",DATASHEET!AQ206)</f>
        <v/>
      </c>
      <c r="AF218" s="123" t="str">
        <f t="shared" si="191"/>
        <v/>
      </c>
      <c r="AG218" s="124">
        <f>IFERROR(INDEX(DATASHEET!$A$1:$GG$231,MATCH(L3VA!$A218,DATASHEET!$A$1:$A$231,0),MATCH(L3VA!AH$2,DATASHEET!$A$1:$GG$1,0)),"")</f>
        <v>0</v>
      </c>
      <c r="AH218" s="105" t="str">
        <f>IF(VLOOKUP(L3VA!$A218,DATASHEET!$A$2:$EW$231,37,FALSE)="","",VLOOKUP(L3VA!$A218,DATASHEET!$A$2:$EW$231,37,FALSE))</f>
        <v/>
      </c>
      <c r="AI218" s="105" t="str">
        <f t="shared" si="192"/>
        <v/>
      </c>
      <c r="AJ218" s="106" t="str">
        <f>IF(ISBLANK(DATASHEET!AU206),"",DATASHEET!AU206)</f>
        <v/>
      </c>
      <c r="AK218" s="107" t="str">
        <f>IF(ISBLANK(DATASHEET!AV206),"",DATASHEET!AV206)</f>
        <v/>
      </c>
      <c r="AL218" s="123" t="str">
        <f t="shared" si="193"/>
        <v/>
      </c>
      <c r="AM218" s="124">
        <f>IFERROR(INDEX(DATASHEET!$A$1:$GG$231,MATCH(L3VA!$A218,DATASHEET!$A$1:$A$231,0),MATCH(L3VA!AN$2,DATASHEET!$A$1:$GG$1,0)),"")</f>
        <v>0</v>
      </c>
      <c r="AN218" s="105" t="str">
        <f>IF(VLOOKUP(L3VA!$A218,DATASHEET!$A$2:$EW$231,42,FALSE)="","",VLOOKUP(L3VA!$A218,DATASHEET!$A$2:$EW$231,42,FALSE))</f>
        <v/>
      </c>
      <c r="AO218" s="105" t="str">
        <f t="shared" si="194"/>
        <v/>
      </c>
      <c r="AP218" s="106" t="str">
        <f>IF(ISBLANK(DATASHEET!AZ206),"",DATASHEET!AZ206)</f>
        <v/>
      </c>
      <c r="AQ218" s="107" t="str">
        <f>IF(ISBLANK(DATASHEET!BA206),"",DATASHEET!BA206)</f>
        <v/>
      </c>
      <c r="AR218" s="123" t="str">
        <f t="shared" si="195"/>
        <v/>
      </c>
      <c r="AS218" s="124">
        <f>IFERROR(INDEX(DATASHEET!$A$1:$GG$231,MATCH(L3VA!$A218,DATASHEET!$A$1:$A$231,0),MATCH(L3VA!AT$2,DATASHEET!$A$1:$GG$1,0)),"")</f>
        <v>0</v>
      </c>
      <c r="AT218" s="105" t="str">
        <f>IF(VLOOKUP(L3VA!$A218,DATASHEET!$A$2:$EW$231,47,FALSE)="","",VLOOKUP(L3VA!$A218,DATASHEET!$A$2:$EW$231,47,FALSE))</f>
        <v/>
      </c>
      <c r="AU218" s="105" t="str">
        <f t="shared" si="196"/>
        <v/>
      </c>
      <c r="AV218" s="106" t="str">
        <f>IF(ISBLANK(DATASHEET!BE206),"",DATASHEET!BE206)</f>
        <v/>
      </c>
      <c r="AW218" s="107" t="str">
        <f>IF(ISBLANK(DATASHEET!BF206),"",DATASHEET!BF206)</f>
        <v/>
      </c>
      <c r="AX218" s="123" t="str">
        <f t="shared" si="197"/>
        <v/>
      </c>
      <c r="AY218" s="124">
        <f>IFERROR(INDEX(DATASHEET!$A$1:$GG$231,MATCH(L3VA!$A218,DATASHEET!$A$1:$A$231,0),MATCH(L3VA!AZ$2,DATASHEET!$A$1:$GG$1,0)),"")</f>
        <v>0</v>
      </c>
      <c r="AZ218" s="105" t="str">
        <f>IF(VLOOKUP(L3VA!$A218,DATASHEET!$A$2:$EW$231,52,FALSE)="","",VLOOKUP(L3VA!$A218,DATASHEET!$A$2:$EW$231,52,FALSE))</f>
        <v/>
      </c>
      <c r="BA218" s="105" t="str">
        <f t="shared" si="198"/>
        <v/>
      </c>
      <c r="BB218" s="106" t="str">
        <f>IF(ISBLANK(DATASHEET!BJ206),"",DATASHEET!BJ206)</f>
        <v/>
      </c>
      <c r="BC218" s="107" t="str">
        <f>IF(ISBLANK(DATASHEET!BK206),"",DATASHEET!BK206)</f>
        <v/>
      </c>
      <c r="BD218" s="123" t="str">
        <f t="shared" si="199"/>
        <v/>
      </c>
      <c r="BE218" s="124">
        <f>IFERROR(INDEX(DATASHEET!$A$1:$GG$231,MATCH(L3VA!$A218,DATASHEET!$A$1:$A$231,0),MATCH(L3VA!BF$2,DATASHEET!$A$1:$GG$1,0)),"")</f>
        <v>0</v>
      </c>
      <c r="BF218" s="105" t="str">
        <f>IF(VLOOKUP(L3VA!$A218,DATASHEET!$A$2:$EW$231,57,FALSE)="","",VLOOKUP(L3VA!$A218,DATASHEET!$A$2:$EW$231,57,FALSE))</f>
        <v/>
      </c>
      <c r="BG218" s="105" t="str">
        <f t="shared" si="200"/>
        <v/>
      </c>
      <c r="BH218" s="106" t="str">
        <f>IF(ISBLANK(DATASHEET!BO206),"",DATASHEET!BO206)</f>
        <v/>
      </c>
      <c r="BI218" s="107" t="str">
        <f>IF(ISBLANK(DATASHEET!BP206),"",DATASHEET!BP206)</f>
        <v/>
      </c>
      <c r="BJ218" s="123" t="str">
        <f t="shared" si="201"/>
        <v/>
      </c>
      <c r="BK218" s="124">
        <f>IFERROR(INDEX(DATASHEET!$A$1:$GG$231,MATCH(L3VA!$A218,DATASHEET!$A$1:$A$231,0),MATCH(L3VA!BL$2,DATASHEET!$A$1:$GG$1,0)),"")</f>
        <v>0</v>
      </c>
      <c r="BL218" s="105" t="str">
        <f>IF(VLOOKUP(L3VA!$A218,DATASHEET!$A$2:$EW$231,62,FALSE)="","",VLOOKUP(L3VA!$A218,DATASHEET!$A$2:$EW$231,62,FALSE))</f>
        <v/>
      </c>
      <c r="BM218" s="105" t="str">
        <f t="shared" si="202"/>
        <v/>
      </c>
      <c r="BN218" s="106" t="str">
        <f>IF(ISBLANK(DATASHEET!BT206),"",DATASHEET!BT206)</f>
        <v>BH</v>
      </c>
      <c r="BO218" s="107" t="str">
        <f>IF(ISBLANK(DATASHEET!BU206),"",DATASHEET!BU206)</f>
        <v>12C-EA-4</v>
      </c>
      <c r="BP218" s="123" t="str">
        <f t="shared" si="203"/>
        <v/>
      </c>
      <c r="BQ218" s="124">
        <f>IFERROR(INDEX(DATASHEET!$A$1:$GG$231,MATCH(L3VA!$A218,DATASHEET!$A$1:$A$231,0),MATCH(L3VA!BR$2,DATASHEET!$A$1:$GG$1,0)),"")</f>
        <v>0</v>
      </c>
      <c r="BR218" s="105" t="str">
        <f>IF(VLOOKUP(L3VA!$A218,DATASHEET!$A$2:$EW$231,67,FALSE)="","",VLOOKUP(L3VA!$A218,DATASHEET!$A$2:$EW$231,67,FALSE))</f>
        <v/>
      </c>
      <c r="BS218" s="105" t="str">
        <f t="shared" si="204"/>
        <v/>
      </c>
      <c r="BT218" s="106" t="str">
        <f>IF(ISBLANK(DATASHEET!BY206),"",DATASHEET!BY206)</f>
        <v/>
      </c>
      <c r="BU218" s="107" t="str">
        <f>IF(ISBLANK(DATASHEET!BZ206),"",DATASHEET!BZ206)</f>
        <v/>
      </c>
      <c r="BV218" s="123" t="str">
        <f t="shared" si="205"/>
        <v/>
      </c>
      <c r="BW218" s="124">
        <f>IFERROR(INDEX(DATASHEET!$A$1:$GG$231,MATCH(L3VA!$A218,DATASHEET!$A$1:$A$231,0),MATCH(L3VA!BX$2,DATASHEET!$A$1:$GG$1,0)),"")</f>
        <v>0</v>
      </c>
      <c r="BX218" s="105" t="str">
        <f>IF(VLOOKUP(L3VA!$A218,DATASHEET!$A$2:$EW$231,77,FALSE)="","",VLOOKUP(L3VA!$A218,DATASHEET!$A$2:$EW$231,77,FALSE))</f>
        <v/>
      </c>
      <c r="BY218" s="105" t="str">
        <f t="shared" si="206"/>
        <v/>
      </c>
      <c r="BZ218" s="106" t="str">
        <f>IF(ISBLANK(DATASHEET!CI206),"",DATASHEET!CI206)</f>
        <v/>
      </c>
      <c r="CA218" s="107" t="str">
        <f>IF(ISBLANK(DATASHEET!CJ206),"",DATASHEET!CJ206)</f>
        <v/>
      </c>
      <c r="CB218" s="123" t="str">
        <f t="shared" si="207"/>
        <v/>
      </c>
      <c r="CC218" s="124">
        <f>IFERROR(INDEX(DATASHEET!$A$1:$GG$231,MATCH(L3VA!$A218,DATASHEET!$A$1:$A$231,0),MATCH(L3VA!CD$2,DATASHEET!$A$1:$GG$1,0)),"")</f>
        <v>0</v>
      </c>
      <c r="CD218" s="105" t="str">
        <f>IF(VLOOKUP(L3VA!$A218,DATASHEET!$A$2:$EW$231,82,FALSE)="","",VLOOKUP(L3VA!$A218,DATASHEET!$A$2:$EW$231,82,FALSE))</f>
        <v>AMA</v>
      </c>
      <c r="CE218" s="105" t="str">
        <f t="shared" si="208"/>
        <v/>
      </c>
      <c r="CF218" s="106" t="str">
        <f>IF(ISBLANK(DATASHEET!CN206),"",DATASHEET!CN206)</f>
        <v/>
      </c>
      <c r="CG218" s="107" t="str">
        <f>IF(ISBLANK(DATASHEET!CO206),"",DATASHEET!CO206)</f>
        <v/>
      </c>
      <c r="CH218" s="123" t="str">
        <f t="shared" si="209"/>
        <v/>
      </c>
      <c r="CI218" s="124">
        <f>IFERROR(INDEX(DATASHEET!$A$1:$GG$231,MATCH(L3VA!$A218,DATASHEET!$A$1:$A$231,0),MATCH(L3VA!CJ$2,DATASHEET!$A$1:$GG$1,0)),"")</f>
        <v>0</v>
      </c>
      <c r="CJ218" s="105" t="str">
        <f>IF(VLOOKUP(L3VA!$A218,DATASHEET!$A$2:$EW$231,87,FALSE)="","",VLOOKUP(L3VA!$A218,DATASHEET!$A$2:$EW$231,87,FALSE))</f>
        <v/>
      </c>
      <c r="CK218" s="105" t="str">
        <f t="shared" si="183"/>
        <v/>
      </c>
      <c r="CL218" s="106" t="str">
        <f>IF(ISBLANK(DATASHEET!CS206),"",DATASHEET!CS206)</f>
        <v/>
      </c>
      <c r="CM218" s="107" t="str">
        <f>IF(ISBLANK(DATASHEET!CT206),"",DATASHEET!CT206)</f>
        <v/>
      </c>
      <c r="CN218" s="123" t="str">
        <f t="shared" si="210"/>
        <v/>
      </c>
      <c r="CO218" s="124">
        <f>IFERROR(INDEX(DATASHEET!$A$1:$GG$231,MATCH(L3VA!$A218,DATASHEET!$A$1:$A$231,0),MATCH(L3VA!CP$2,DATASHEET!$A$1:$GG$1,0)),"")</f>
        <v>0</v>
      </c>
      <c r="CP218" s="105" t="str">
        <f>IF(VLOOKUP(L3VA!$A218,DATASHEET!$A$2:$EW$231,92,FALSE)="","",VLOOKUP(L3VA!$A218,DATASHEET!$A$2:$EW$231,92,FALSE))</f>
        <v/>
      </c>
      <c r="CQ218" s="105" t="str">
        <f t="shared" si="211"/>
        <v/>
      </c>
      <c r="CR218" s="106" t="str">
        <f>IF(ISBLANK(DATASHEET!CX206),"",DATASHEET!CX206)</f>
        <v>AWIL</v>
      </c>
      <c r="CS218" s="107" t="str">
        <f>IF(ISBLANK(DATASHEET!CY206),"",DATASHEET!CY206)</f>
        <v>12B-HS-4</v>
      </c>
      <c r="CT218" s="123" t="str">
        <f t="shared" si="212"/>
        <v/>
      </c>
      <c r="CU218" s="124">
        <f>IFERROR(INDEX(DATASHEET!$A$1:$GG$231,MATCH(L3VA!$A218,DATASHEET!$A$1:$A$231,0),MATCH(L3VA!CV$2,DATASHEET!$A$1:$GG$1,0)),"")</f>
        <v>0</v>
      </c>
      <c r="CV218" s="105" t="str">
        <f>IF(VLOOKUP(L3VA!$A218,DATASHEET!$A$2:$EW$231,107,FALSE)="","",VLOOKUP(L3VA!$A218,DATASHEET!$A$2:$EW$231,107,FALSE))</f>
        <v/>
      </c>
      <c r="CW218" s="105" t="str">
        <f t="shared" si="213"/>
        <v/>
      </c>
      <c r="CX218" s="106" t="str">
        <f>IF(ISBLANK(DATASHEET!DC206),"",DATASHEET!DC206)</f>
        <v/>
      </c>
      <c r="CY218" s="107" t="str">
        <f>IF(ISBLANK(DATASHEET!DD206),"",DATASHEET!DD206)</f>
        <v/>
      </c>
      <c r="CZ218" s="123" t="str">
        <f t="shared" si="214"/>
        <v/>
      </c>
      <c r="DA218" s="124">
        <f>IFERROR(INDEX(DATASHEET!$A$1:$GG$231,MATCH(L3VA!$A218,DATASHEET!$A$1:$A$231,0),MATCH(L3VA!DB$2,DATASHEET!$A$1:$GG$1,0)),"")</f>
        <v>0</v>
      </c>
      <c r="DB218" s="105" t="str">
        <f>IF(VLOOKUP(L3VA!$A218,DATASHEET!$A$2:$EW$231,97,FALSE)="","",VLOOKUP(L3VA!$A218,DATASHEET!$A$2:$EW$231,97,FALSE))</f>
        <v/>
      </c>
      <c r="DC218" s="105" t="str">
        <f t="shared" si="215"/>
        <v/>
      </c>
      <c r="DD218" s="106" t="str">
        <f>IF(ISBLANK(DATASHEET!DH206),"",DATASHEET!DH206)</f>
        <v/>
      </c>
      <c r="DE218" s="107" t="str">
        <f>IF(ISBLANK(DATASHEET!DI206),"",DATASHEET!DI206)</f>
        <v/>
      </c>
      <c r="DF218" s="123" t="str">
        <f t="shared" si="216"/>
        <v/>
      </c>
      <c r="DG218" s="124">
        <f>IFERROR(INDEX(DATASHEET!$A$1:$GG$231,MATCH(L3VA!$A218,DATASHEET!$A$1:$A$231,0),MATCH(L3VA!DH$2,DATASHEET!$A$1:$GG$1,0)),"")</f>
        <v>0</v>
      </c>
      <c r="DH218" s="105" t="str">
        <f>IF(VLOOKUP(L3VA!$A218,DATASHEET!$A$2:$EW$231,102,FALSE)="","",VLOOKUP(L3VA!$A218,DATASHEET!$A$2:$EW$231,102,FALSE))</f>
        <v>AWIL</v>
      </c>
      <c r="DI218" s="105" t="str">
        <f t="shared" si="217"/>
        <v/>
      </c>
      <c r="DJ218" s="106" t="str">
        <f>IF(ISBLANK(DATASHEET!DM206),"",DATASHEET!DM206)</f>
        <v/>
      </c>
      <c r="DK218" s="107" t="str">
        <f>IF(ISBLANK(DATASHEET!DN206),"",DATASHEET!DN206)</f>
        <v/>
      </c>
      <c r="DL218" s="123" t="str">
        <f t="shared" si="218"/>
        <v/>
      </c>
      <c r="DM218" s="124">
        <f>IFERROR(INDEX(DATASHEET!$A$1:$GG$231,MATCH(L3VA!$A218,DATASHEET!$A$1:$A$231,0),MATCH(L3VA!DN$2,DATASHEET!$A$1:$GG$1,0)),"")</f>
        <v>0</v>
      </c>
      <c r="DN218" s="105" t="str">
        <f>IF(VLOOKUP(L3VA!$A218,DATASHEET!$A$2:$FW$231,112,FALSE)="","",VLOOKUP(L3VA!$A218,DATASHEET!$A$2:$FW$231,112,FALSE))</f>
        <v/>
      </c>
      <c r="DO218" s="105" t="str">
        <f t="shared" si="184"/>
        <v/>
      </c>
      <c r="DP218" s="106" t="str">
        <f>IF(ISBLANK(DATASHEET!DR206),"",DATASHEET!DR206)</f>
        <v/>
      </c>
      <c r="DQ218" s="107" t="str">
        <f>IF(ISBLANK(DATASHEET!DS206),"",DATASHEET!DS206)</f>
        <v/>
      </c>
      <c r="DR218" s="123" t="str">
        <f t="shared" si="219"/>
        <v/>
      </c>
      <c r="DS218" s="124">
        <f>IFERROR(INDEX(DATASHEET!$A$1:$GG$231,MATCH(L3VA!$A218,DATASHEET!$A$1:$A$231,0),MATCH(L3VA!DT$2,DATASHEET!$A$1:$GG$1,0)),"")</f>
        <v>0</v>
      </c>
      <c r="DT218" s="105" t="str">
        <f>IF(VLOOKUP(L3VA!$A218,DATASHEET!$A$2:$EW$231,117,FALSE)="","",VLOOKUP(L3VA!$A218,DATASHEET!$A$2:$EW$231,117,FALSE))</f>
        <v/>
      </c>
      <c r="DU218" s="105" t="str">
        <f t="shared" si="220"/>
        <v/>
      </c>
      <c r="DV218" s="106" t="str">
        <f>IF(ISBLANK(DATASHEET!DW206),"",DATASHEET!DW206)</f>
        <v>GRY</v>
      </c>
      <c r="DW218" s="107" t="str">
        <f>IF(ISBLANK(DATASHEET!DX206),"",DATASHEET!DX206)</f>
        <v>12E-P&amp;E-5</v>
      </c>
      <c r="DX218" s="123" t="str">
        <f t="shared" si="221"/>
        <v/>
      </c>
      <c r="DY218" s="124" t="str">
        <f>IFERROR(INDEX(DATASHEET!$A$1:$GG$231,MATCH(L3VA!$A218,DATASHEET!$A$1:$A$231,0),MATCH(L3VA!DZ$2,DATASHEET!$A$1:$GG$1,0)),"")</f>
        <v/>
      </c>
      <c r="DZ218" s="105" t="str">
        <f>IF(VLOOKUP(L3VA!$A218,DATASHEET!$A$2:$EW$231,122,FALSE)="","",VLOOKUP(L3VA!$A218,DATASHEET!$A$2:$EW$231,122,FALSE))</f>
        <v/>
      </c>
      <c r="EA218" s="105" t="str">
        <f t="shared" si="222"/>
        <v/>
      </c>
      <c r="EB218" s="106" t="str">
        <f>IF(ISBLANK(DATASHEET!EB206),"",DATASHEET!EB206)</f>
        <v/>
      </c>
      <c r="EC218" s="107" t="str">
        <f>IF(ISBLANK(DATASHEET!EC206),"",DATASHEET!EC206)</f>
        <v/>
      </c>
      <c r="ED218" s="123" t="str">
        <f t="shared" si="223"/>
        <v/>
      </c>
      <c r="EE218" s="124">
        <f>IFERROR(INDEX(DATASHEET!$A$1:$GG$231,MATCH(L3VA!$A218,DATASHEET!$A$1:$A$231,0),MATCH(L3VA!EF$2,DATASHEET!$A$1:$GG$1,0)),"")</f>
        <v>0</v>
      </c>
      <c r="EF218" s="105" t="str">
        <f>IF(VLOOKUP(L3VA!$A218,DATASHEET!$A$2:$EW$231,127,FALSE)="","",VLOOKUP(L3VA!$A218,DATASHEET!$A$2:$EW$231,127,FALSE))</f>
        <v>GRY</v>
      </c>
      <c r="EG218" s="105" t="str">
        <f t="shared" si="224"/>
        <v/>
      </c>
      <c r="EH218" s="106" t="str">
        <f>IF(ISBLANK(DATASHEET!EG206),"",DATASHEET!EG206)</f>
        <v/>
      </c>
      <c r="EI218" s="107" t="str">
        <f>IF(ISBLANK(DATASHEET!EH206),"",DATASHEET!EH206)</f>
        <v/>
      </c>
      <c r="EJ218" s="123" t="str">
        <f t="shared" si="225"/>
        <v/>
      </c>
      <c r="EK218" s="124">
        <f>IFERROR(INDEX(DATASHEET!$A$1:$GG$231,MATCH(L3VA!$A218,DATASHEET!$A$1:$A$231,0),MATCH(L3VA!EL$2,DATASHEET!$A$1:$GG$1,0)),"")</f>
        <v>0</v>
      </c>
      <c r="EL218" s="105" t="str">
        <f>IF(VLOOKUP(L3VA!$A218,DATASHEET!$A$2:$EW$231,132,FALSE)="","",VLOOKUP(L3VA!$A218,DATASHEET!$A$2:$EW$231,132,FALSE))</f>
        <v/>
      </c>
      <c r="EM218" s="105" t="str">
        <f t="shared" si="226"/>
        <v/>
      </c>
      <c r="EN218" s="106" t="str">
        <f>IF(ISBLANK(DATASHEET!EL206),"",DATASHEET!EL206)</f>
        <v/>
      </c>
      <c r="EO218" s="107" t="str">
        <f>IF(ISBLANK(DATASHEET!EM206),"",DATASHEET!EM206)</f>
        <v/>
      </c>
      <c r="EP218" s="123" t="str">
        <f t="shared" si="227"/>
        <v/>
      </c>
      <c r="EQ218" s="124">
        <f>IFERROR(INDEX(DATASHEET!$A$1:$GG$231,MATCH(L3VA!$A218,DATASHEET!$A$1:$A$231,0),MATCH(L3VA!ER$2,DATASHEET!$A$1:$GG$1,0)),"")</f>
        <v>0</v>
      </c>
      <c r="ER218" s="105" t="str">
        <f>IF(VLOOKUP(L3VA!$A218,DATASHEET!$A$2:$EW$231,137,FALSE)="","",VLOOKUP(L3VA!$A218,DATASHEET!$A$2:$EW$231,137,FALSE))</f>
        <v/>
      </c>
      <c r="ES218" s="105" t="str">
        <f t="shared" si="228"/>
        <v/>
      </c>
      <c r="ET218" s="106" t="str">
        <f>IF(ISBLANK(DATASHEET!EQ206),"",DATASHEET!EQ206)</f>
        <v/>
      </c>
      <c r="EU218" s="107" t="str">
        <f>IF(ISBLANK(DATASHEET!ER206),"",DATASHEET!ER206)</f>
        <v/>
      </c>
      <c r="EV218" s="123" t="str">
        <f t="shared" si="229"/>
        <v/>
      </c>
      <c r="EW218" s="124">
        <f>IFERROR(INDEX(DATASHEET!$A$1:$GG$231,MATCH(L3VA!$A218,DATASHEET!$A$1:$A$231,0),MATCH(L3VA!EX$2,DATASHEET!$A$1:$GG$1,0)),"")</f>
        <v>0</v>
      </c>
      <c r="EX218" s="105" t="str">
        <f>IF(VLOOKUP(L3VA!$A218,DATASHEET!$A$2:$EW$231,142,FALSE)="","",VLOOKUP(L3VA!$A218,DATASHEET!$A$2:$EW$231,142,FALSE))</f>
        <v/>
      </c>
      <c r="EY218" s="105" t="str">
        <f t="shared" si="230"/>
        <v/>
      </c>
      <c r="EZ218" s="106" t="str">
        <f>IF(ISBLANK(DATASHEET!EV206),"",DATASHEET!EV206)</f>
        <v/>
      </c>
      <c r="FA218" s="107" t="str">
        <f>IF(ISBLANK(DATASHEET!EW206),"",DATASHEET!EW206)</f>
        <v/>
      </c>
      <c r="FB218" s="123" t="str">
        <f t="shared" si="231"/>
        <v/>
      </c>
      <c r="FC218" s="124">
        <f>IFERROR(INDEX(DATASHEET!$A$1:$GG$231,MATCH(L3VA!$A218,DATASHEET!$A$1:$A$231,0),MATCH(L3VA!FD$2,DATASHEET!$A$1:$GG$1,0)),"")</f>
        <v>0</v>
      </c>
      <c r="FD218" s="105" t="str">
        <f>IF(VLOOKUP(L3VA!$A218,DATASHEET!$A$2:$FW$231,147,FALSE)="","",VLOOKUP(L3VA!$A218,DATASHEET!$A$2:$FW$231,147,FALSE))</f>
        <v/>
      </c>
      <c r="FE218" s="105" t="str">
        <f t="shared" si="232"/>
        <v/>
      </c>
      <c r="FF218" s="106" t="str">
        <f>IF(ISBLANK(DATASHEET!FA206),"",DATASHEET!FA206)</f>
        <v/>
      </c>
      <c r="FG218" s="107" t="str">
        <f>IF(ISBLANK(DATASHEET!FB206),"",DATASHEET!FB206)</f>
        <v/>
      </c>
    </row>
    <row r="219" spans="1:163" x14ac:dyDescent="0.25">
      <c r="A219" s="354">
        <f>DATASHEET!A207</f>
        <v>150809</v>
      </c>
      <c r="B219" s="42" t="str">
        <f>DATASHEET!B207</f>
        <v>SZMIT, Julia</v>
      </c>
      <c r="C219" s="109" t="str">
        <f>DATASHEET!C207</f>
        <v>12SG</v>
      </c>
      <c r="D219" s="110" t="str">
        <f>DATASHEET!D207</f>
        <v>F</v>
      </c>
      <c r="E219" s="110" t="str">
        <f>IFERROR(VLOOKUP(A219,'[5]Y12 Students'!$E$3:$I$271,5,FALSE),"")</f>
        <v>INTERNAL</v>
      </c>
      <c r="F219" s="110" t="str">
        <f>DATASHEET!E207</f>
        <v>N</v>
      </c>
      <c r="G219" s="110" t="str">
        <f>DATASHEET!F207</f>
        <v>Other Ethnic Group</v>
      </c>
      <c r="H219" s="110" t="str">
        <f>DATASHEET!G207</f>
        <v>N</v>
      </c>
      <c r="I219" s="110" t="str">
        <f>DATASHEET!H207</f>
        <v>N</v>
      </c>
      <c r="J219" s="111" t="str">
        <f>DATASHEET!J207</f>
        <v>4.75+ (C/B)</v>
      </c>
      <c r="K219" s="104" t="str">
        <f t="shared" si="181"/>
        <v/>
      </c>
      <c r="L219" s="104" t="str">
        <f t="shared" si="182"/>
        <v/>
      </c>
      <c r="M219" s="336" t="str">
        <f>IF(COUNT(L3VA!$N219,L3VA!$Z219,L3VA!$T219,L3VA!$AF219,L3VA!$AX219,L3VA!$AR219,L3VA!$BJ219,L3VA!$BD219,L3VA!$BP219,L3VA!#REF!,L3VA!$AL219,L3VA!$BV219,L3VA!$CH219,L3VA!$CZ219,L3VA!$CN219,L3VA!$DF219,L3VA!$CB219,L3VA!#REF!,L3VA!$DR219,L3VA!$DX219,L3VA!$ED219,L3VA!$EJ219,L3VA!$EP219,L3VA!$EV219,L3VA!$FB219,L3VA!$DL219)=0,"",AVERAGE(N219,Z219,T219,AF219,AL219,AX219,AR219,BJ219,BD219,BP219,BV219,CH219,CZ219,CN219,DF219,CB219,DR219,DX219,ED219,EJ219,EP219,EV219,FB219,DL219))</f>
        <v/>
      </c>
      <c r="N219" s="123" t="str">
        <f t="shared" si="185"/>
        <v/>
      </c>
      <c r="O219" s="124">
        <f>IFERROR(INDEX(DATASHEET!$A$1:$GG$231,MATCH(L3VA!$A219,DATASHEET!$A$1:$A$231,0),MATCH(L3VA!P$2,DATASHEET!$A$1:$GG$1,0)),"")</f>
        <v>0</v>
      </c>
      <c r="P219" s="105">
        <f>IF(VLOOKUP(L3VA!$A219,DATASHEET!$A$2:$EW$231,22,FALSE)="","",VLOOKUP(L3VA!$A219,DATASHEET!$A$2:$EW$231,22,FALSE))</f>
        <v>0</v>
      </c>
      <c r="Q219" s="105" t="str">
        <f t="shared" si="186"/>
        <v/>
      </c>
      <c r="R219" s="106" t="str">
        <f>IF(ISBLANK(DATASHEET!AF207),"",DATASHEET!AF207)</f>
        <v/>
      </c>
      <c r="S219" s="107" t="str">
        <f>IF(ISBLANK(DATASHEET!AG207),"",DATASHEET!AG207)</f>
        <v/>
      </c>
      <c r="T219" s="123" t="str">
        <f t="shared" si="187"/>
        <v/>
      </c>
      <c r="U219" s="124">
        <f>IFERROR(INDEX(DATASHEET!$A$1:$GG$231,MATCH(L3VA!$A219,DATASHEET!$A$1:$A$231,0),MATCH(L3VA!V$2,DATASHEET!$A$1:$GG$1,0)),"")</f>
        <v>0</v>
      </c>
      <c r="V219" s="105">
        <f>IF(VLOOKUP(L3VA!$A219,DATASHEET!$A$2:$EW$231,27,FALSE)="","",VLOOKUP(L3VA!$A219,DATASHEET!$A$2:$EW$231,27,FALSE))</f>
        <v>0</v>
      </c>
      <c r="W219" s="105" t="str">
        <f t="shared" si="188"/>
        <v/>
      </c>
      <c r="X219" s="106" t="str">
        <f>IF(ISBLANK(DATASHEET!AK207),"",DATASHEET!AK207)</f>
        <v/>
      </c>
      <c r="Y219" s="107" t="str">
        <f>IF(ISBLANK(DATASHEET!AL207),"",DATASHEET!AL207)</f>
        <v/>
      </c>
      <c r="Z219" s="123" t="str">
        <f t="shared" si="189"/>
        <v/>
      </c>
      <c r="AA219" s="124">
        <f>IFERROR(INDEX(DATASHEET!$A$1:$GG$231,MATCH(L3VA!$A219,DATASHEET!$A$1:$A$231,0),MATCH(L3VA!AB$2,DATASHEET!$A$1:$GG$1,0)),"")</f>
        <v>0</v>
      </c>
      <c r="AB219" s="105" t="str">
        <f>IF(VLOOKUP(L3VA!$A219,DATASHEET!$A$2:$EW$231,32,FALSE)="","",VLOOKUP(L3VA!$A219,DATASHEET!$A$2:$EW$231,32,FALSE))</f>
        <v/>
      </c>
      <c r="AC219" s="105" t="str">
        <f t="shared" si="190"/>
        <v/>
      </c>
      <c r="AD219" s="106" t="str">
        <f>IF(ISBLANK(DATASHEET!AP207),"",DATASHEET!AP207)</f>
        <v/>
      </c>
      <c r="AE219" s="107" t="str">
        <f>IF(ISBLANK(DATASHEET!AQ207),"",DATASHEET!AQ207)</f>
        <v/>
      </c>
      <c r="AF219" s="123" t="str">
        <f t="shared" si="191"/>
        <v/>
      </c>
      <c r="AG219" s="124">
        <f>IFERROR(INDEX(DATASHEET!$A$1:$GG$231,MATCH(L3VA!$A219,DATASHEET!$A$1:$A$231,0),MATCH(L3VA!AH$2,DATASHEET!$A$1:$GG$1,0)),"")</f>
        <v>0</v>
      </c>
      <c r="AH219" s="105" t="str">
        <f>IF(VLOOKUP(L3VA!$A219,DATASHEET!$A$2:$EW$231,37,FALSE)="","",VLOOKUP(L3VA!$A219,DATASHEET!$A$2:$EW$231,37,FALSE))</f>
        <v/>
      </c>
      <c r="AI219" s="105" t="str">
        <f t="shared" si="192"/>
        <v/>
      </c>
      <c r="AJ219" s="106" t="str">
        <f>IF(ISBLANK(DATASHEET!AU207),"",DATASHEET!AU207)</f>
        <v/>
      </c>
      <c r="AK219" s="107" t="str">
        <f>IF(ISBLANK(DATASHEET!AV207),"",DATASHEET!AV207)</f>
        <v/>
      </c>
      <c r="AL219" s="123" t="str">
        <f t="shared" si="193"/>
        <v/>
      </c>
      <c r="AM219" s="124">
        <f>IFERROR(INDEX(DATASHEET!$A$1:$GG$231,MATCH(L3VA!$A219,DATASHEET!$A$1:$A$231,0),MATCH(L3VA!AN$2,DATASHEET!$A$1:$GG$1,0)),"")</f>
        <v>0</v>
      </c>
      <c r="AN219" s="105" t="str">
        <f>IF(VLOOKUP(L3VA!$A219,DATASHEET!$A$2:$EW$231,42,FALSE)="","",VLOOKUP(L3VA!$A219,DATASHEET!$A$2:$EW$231,42,FALSE))</f>
        <v/>
      </c>
      <c r="AO219" s="105" t="str">
        <f t="shared" si="194"/>
        <v/>
      </c>
      <c r="AP219" s="106" t="str">
        <f>IF(ISBLANK(DATASHEET!AZ207),"",DATASHEET!AZ207)</f>
        <v/>
      </c>
      <c r="AQ219" s="107" t="str">
        <f>IF(ISBLANK(DATASHEET!BA207),"",DATASHEET!BA207)</f>
        <v/>
      </c>
      <c r="AR219" s="123" t="str">
        <f t="shared" si="195"/>
        <v/>
      </c>
      <c r="AS219" s="124">
        <f>IFERROR(INDEX(DATASHEET!$A$1:$GG$231,MATCH(L3VA!$A219,DATASHEET!$A$1:$A$231,0),MATCH(L3VA!AT$2,DATASHEET!$A$1:$GG$1,0)),"")</f>
        <v>0</v>
      </c>
      <c r="AT219" s="105" t="str">
        <f>IF(VLOOKUP(L3VA!$A219,DATASHEET!$A$2:$EW$231,47,FALSE)="","",VLOOKUP(L3VA!$A219,DATASHEET!$A$2:$EW$231,47,FALSE))</f>
        <v/>
      </c>
      <c r="AU219" s="105" t="str">
        <f t="shared" si="196"/>
        <v/>
      </c>
      <c r="AV219" s="106" t="str">
        <f>IF(ISBLANK(DATASHEET!BE207),"",DATASHEET!BE207)</f>
        <v/>
      </c>
      <c r="AW219" s="107" t="str">
        <f>IF(ISBLANK(DATASHEET!BF207),"",DATASHEET!BF207)</f>
        <v/>
      </c>
      <c r="AX219" s="123" t="str">
        <f t="shared" si="197"/>
        <v/>
      </c>
      <c r="AY219" s="124">
        <f>IFERROR(INDEX(DATASHEET!$A$1:$GG$231,MATCH(L3VA!$A219,DATASHEET!$A$1:$A$231,0),MATCH(L3VA!AZ$2,DATASHEET!$A$1:$GG$1,0)),"")</f>
        <v>0</v>
      </c>
      <c r="AZ219" s="105" t="str">
        <f>IF(VLOOKUP(L3VA!$A219,DATASHEET!$A$2:$EW$231,52,FALSE)="","",VLOOKUP(L3VA!$A219,DATASHEET!$A$2:$EW$231,52,FALSE))</f>
        <v/>
      </c>
      <c r="BA219" s="105" t="str">
        <f t="shared" si="198"/>
        <v/>
      </c>
      <c r="BB219" s="106" t="str">
        <f>IF(ISBLANK(DATASHEET!BJ207),"",DATASHEET!BJ207)</f>
        <v/>
      </c>
      <c r="BC219" s="107" t="str">
        <f>IF(ISBLANK(DATASHEET!BK207),"",DATASHEET!BK207)</f>
        <v/>
      </c>
      <c r="BD219" s="123" t="str">
        <f t="shared" si="199"/>
        <v/>
      </c>
      <c r="BE219" s="124">
        <f>IFERROR(INDEX(DATASHEET!$A$1:$GG$231,MATCH(L3VA!$A219,DATASHEET!$A$1:$A$231,0),MATCH(L3VA!BF$2,DATASHEET!$A$1:$GG$1,0)),"")</f>
        <v>0</v>
      </c>
      <c r="BF219" s="105" t="str">
        <f>IF(VLOOKUP(L3VA!$A219,DATASHEET!$A$2:$EW$231,57,FALSE)="","",VLOOKUP(L3VA!$A219,DATASHEET!$A$2:$EW$231,57,FALSE))</f>
        <v/>
      </c>
      <c r="BG219" s="105" t="str">
        <f t="shared" si="200"/>
        <v/>
      </c>
      <c r="BH219" s="106" t="str">
        <f>IF(ISBLANK(DATASHEET!BO207),"",DATASHEET!BO207)</f>
        <v/>
      </c>
      <c r="BI219" s="107" t="str">
        <f>IF(ISBLANK(DATASHEET!BP207),"",DATASHEET!BP207)</f>
        <v/>
      </c>
      <c r="BJ219" s="123" t="str">
        <f t="shared" si="201"/>
        <v/>
      </c>
      <c r="BK219" s="124">
        <f>IFERROR(INDEX(DATASHEET!$A$1:$GG$231,MATCH(L3VA!$A219,DATASHEET!$A$1:$A$231,0),MATCH(L3VA!BL$2,DATASHEET!$A$1:$GG$1,0)),"")</f>
        <v>0</v>
      </c>
      <c r="BL219" s="105" t="str">
        <f>IF(VLOOKUP(L3VA!$A219,DATASHEET!$A$2:$EW$231,62,FALSE)="","",VLOOKUP(L3VA!$A219,DATASHEET!$A$2:$EW$231,62,FALSE))</f>
        <v/>
      </c>
      <c r="BM219" s="105" t="str">
        <f t="shared" si="202"/>
        <v/>
      </c>
      <c r="BN219" s="106" t="str">
        <f>IF(ISBLANK(DATASHEET!BT207),"",DATASHEET!BT207)</f>
        <v/>
      </c>
      <c r="BO219" s="107" t="str">
        <f>IF(ISBLANK(DATASHEET!BU207),"",DATASHEET!BU207)</f>
        <v/>
      </c>
      <c r="BP219" s="123" t="str">
        <f t="shared" si="203"/>
        <v/>
      </c>
      <c r="BQ219" s="124">
        <f>IFERROR(INDEX(DATASHEET!$A$1:$GG$231,MATCH(L3VA!$A219,DATASHEET!$A$1:$A$231,0),MATCH(L3VA!BR$2,DATASHEET!$A$1:$GG$1,0)),"")</f>
        <v>0</v>
      </c>
      <c r="BR219" s="105" t="str">
        <f>IF(VLOOKUP(L3VA!$A219,DATASHEET!$A$2:$EW$231,67,FALSE)="","",VLOOKUP(L3VA!$A219,DATASHEET!$A$2:$EW$231,67,FALSE))</f>
        <v/>
      </c>
      <c r="BS219" s="105" t="str">
        <f t="shared" si="204"/>
        <v/>
      </c>
      <c r="BT219" s="106" t="str">
        <f>IF(ISBLANK(DATASHEET!BY207),"",DATASHEET!BY207)</f>
        <v/>
      </c>
      <c r="BU219" s="107" t="str">
        <f>IF(ISBLANK(DATASHEET!BZ207),"",DATASHEET!BZ207)</f>
        <v/>
      </c>
      <c r="BV219" s="123" t="str">
        <f t="shared" si="205"/>
        <v/>
      </c>
      <c r="BW219" s="124">
        <f>IFERROR(INDEX(DATASHEET!$A$1:$GG$231,MATCH(L3VA!$A219,DATASHEET!$A$1:$A$231,0),MATCH(L3VA!BX$2,DATASHEET!$A$1:$GG$1,0)),"")</f>
        <v>0</v>
      </c>
      <c r="BX219" s="105" t="str">
        <f>IF(VLOOKUP(L3VA!$A219,DATASHEET!$A$2:$EW$231,77,FALSE)="","",VLOOKUP(L3VA!$A219,DATASHEET!$A$2:$EW$231,77,FALSE))</f>
        <v/>
      </c>
      <c r="BY219" s="105" t="str">
        <f t="shared" si="206"/>
        <v/>
      </c>
      <c r="BZ219" s="106" t="str">
        <f>IF(ISBLANK(DATASHEET!CI207),"",DATASHEET!CI207)</f>
        <v/>
      </c>
      <c r="CA219" s="107" t="str">
        <f>IF(ISBLANK(DATASHEET!CJ207),"",DATASHEET!CJ207)</f>
        <v/>
      </c>
      <c r="CB219" s="123" t="str">
        <f t="shared" si="207"/>
        <v/>
      </c>
      <c r="CC219" s="124">
        <f>IFERROR(INDEX(DATASHEET!$A$1:$GG$231,MATCH(L3VA!$A219,DATASHEET!$A$1:$A$231,0),MATCH(L3VA!CD$2,DATASHEET!$A$1:$GG$1,0)),"")</f>
        <v>0</v>
      </c>
      <c r="CD219" s="105" t="str">
        <f>IF(VLOOKUP(L3VA!$A219,DATASHEET!$A$2:$EW$231,82,FALSE)="","",VLOOKUP(L3VA!$A219,DATASHEET!$A$2:$EW$231,82,FALSE))</f>
        <v>LSA5</v>
      </c>
      <c r="CE219" s="105" t="str">
        <f t="shared" si="208"/>
        <v/>
      </c>
      <c r="CF219" s="106" t="str">
        <f>IF(ISBLANK(DATASHEET!CN207),"",DATASHEET!CN207)</f>
        <v/>
      </c>
      <c r="CG219" s="107" t="str">
        <f>IF(ISBLANK(DATASHEET!CO207),"",DATASHEET!CO207)</f>
        <v/>
      </c>
      <c r="CH219" s="123" t="str">
        <f t="shared" si="209"/>
        <v/>
      </c>
      <c r="CI219" s="124">
        <f>IFERROR(INDEX(DATASHEET!$A$1:$GG$231,MATCH(L3VA!$A219,DATASHEET!$A$1:$A$231,0),MATCH(L3VA!CJ$2,DATASHEET!$A$1:$GG$1,0)),"")</f>
        <v>0</v>
      </c>
      <c r="CJ219" s="105" t="str">
        <f>IF(VLOOKUP(L3VA!$A219,DATASHEET!$A$2:$EW$231,87,FALSE)="","",VLOOKUP(L3VA!$A219,DATASHEET!$A$2:$EW$231,87,FALSE))</f>
        <v/>
      </c>
      <c r="CK219" s="105" t="str">
        <f t="shared" si="183"/>
        <v/>
      </c>
      <c r="CL219" s="106" t="str">
        <f>IF(ISBLANK(DATASHEET!CS207),"",DATASHEET!CS207)</f>
        <v/>
      </c>
      <c r="CM219" s="107" t="str">
        <f>IF(ISBLANK(DATASHEET!CT207),"",DATASHEET!CT207)</f>
        <v/>
      </c>
      <c r="CN219" s="123" t="str">
        <f t="shared" si="210"/>
        <v/>
      </c>
      <c r="CO219" s="124">
        <f>IFERROR(INDEX(DATASHEET!$A$1:$GG$231,MATCH(L3VA!$A219,DATASHEET!$A$1:$A$231,0),MATCH(L3VA!CP$2,DATASHEET!$A$1:$GG$1,0)),"")</f>
        <v>0</v>
      </c>
      <c r="CP219" s="105" t="str">
        <f>IF(VLOOKUP(L3VA!$A219,DATASHEET!$A$2:$EW$231,92,FALSE)="","",VLOOKUP(L3VA!$A219,DATASHEET!$A$2:$EW$231,92,FALSE))</f>
        <v/>
      </c>
      <c r="CQ219" s="105" t="str">
        <f t="shared" si="211"/>
        <v/>
      </c>
      <c r="CR219" s="106" t="str">
        <f>IF(ISBLANK(DATASHEET!CX207),"",DATASHEET!CX207)</f>
        <v>AWIL</v>
      </c>
      <c r="CS219" s="107" t="str">
        <f>IF(ISBLANK(DATASHEET!CY207),"",DATASHEET!CY207)</f>
        <v>12B-HS-4</v>
      </c>
      <c r="CT219" s="123" t="str">
        <f t="shared" si="212"/>
        <v/>
      </c>
      <c r="CU219" s="124">
        <f>IFERROR(INDEX(DATASHEET!$A$1:$GG$231,MATCH(L3VA!$A219,DATASHEET!$A$1:$A$231,0),MATCH(L3VA!CV$2,DATASHEET!$A$1:$GG$1,0)),"")</f>
        <v>0</v>
      </c>
      <c r="CV219" s="105" t="str">
        <f>IF(VLOOKUP(L3VA!$A219,DATASHEET!$A$2:$EW$231,107,FALSE)="","",VLOOKUP(L3VA!$A219,DATASHEET!$A$2:$EW$231,107,FALSE))</f>
        <v>AWIL</v>
      </c>
      <c r="CW219" s="105" t="str">
        <f t="shared" si="213"/>
        <v/>
      </c>
      <c r="CX219" s="106" t="str">
        <f>IF(ISBLANK(DATASHEET!DC207),"",DATASHEET!DC207)</f>
        <v>AWIL</v>
      </c>
      <c r="CY219" s="107" t="str">
        <f>IF(ISBLANK(DATASHEET!DD207),"",DATASHEET!DD207)</f>
        <v>12C-HSD-6</v>
      </c>
      <c r="CZ219" s="123" t="str">
        <f t="shared" si="214"/>
        <v/>
      </c>
      <c r="DA219" s="124">
        <f>IFERROR(INDEX(DATASHEET!$A$1:$GG$231,MATCH(L3VA!$A219,DATASHEET!$A$1:$A$231,0),MATCH(L3VA!DB$2,DATASHEET!$A$1:$GG$1,0)),"")</f>
        <v>0</v>
      </c>
      <c r="DB219" s="105" t="str">
        <f>IF(VLOOKUP(L3VA!$A219,DATASHEET!$A$2:$EW$231,97,FALSE)="","",VLOOKUP(L3VA!$A219,DATASHEET!$A$2:$EW$231,97,FALSE))</f>
        <v/>
      </c>
      <c r="DC219" s="105" t="str">
        <f t="shared" si="215"/>
        <v/>
      </c>
      <c r="DD219" s="106" t="str">
        <f>IF(ISBLANK(DATASHEET!DH207),"",DATASHEET!DH207)</f>
        <v/>
      </c>
      <c r="DE219" s="107" t="str">
        <f>IF(ISBLANK(DATASHEET!DI207),"",DATASHEET!DI207)</f>
        <v/>
      </c>
      <c r="DF219" s="123" t="str">
        <f t="shared" si="216"/>
        <v/>
      </c>
      <c r="DG219" s="124">
        <f>IFERROR(INDEX(DATASHEET!$A$1:$GG$231,MATCH(L3VA!$A219,DATASHEET!$A$1:$A$231,0),MATCH(L3VA!DH$2,DATASHEET!$A$1:$GG$1,0)),"")</f>
        <v>0</v>
      </c>
      <c r="DH219" s="105" t="str">
        <f>IF(VLOOKUP(L3VA!$A219,DATASHEET!$A$2:$EW$231,102,FALSE)="","",VLOOKUP(L3VA!$A219,DATASHEET!$A$2:$EW$231,102,FALSE))</f>
        <v>AWIL</v>
      </c>
      <c r="DI219" s="105" t="str">
        <f t="shared" si="217"/>
        <v/>
      </c>
      <c r="DJ219" s="106" t="str">
        <f>IF(ISBLANK(DATASHEET!DM207),"",DATASHEET!DM207)</f>
        <v/>
      </c>
      <c r="DK219" s="107" t="str">
        <f>IF(ISBLANK(DATASHEET!DN207),"",DATASHEET!DN207)</f>
        <v/>
      </c>
      <c r="DL219" s="123" t="str">
        <f t="shared" si="218"/>
        <v/>
      </c>
      <c r="DM219" s="124">
        <f>IFERROR(INDEX(DATASHEET!$A$1:$GG$231,MATCH(L3VA!$A219,DATASHEET!$A$1:$A$231,0),MATCH(L3VA!DN$2,DATASHEET!$A$1:$GG$1,0)),"")</f>
        <v>0</v>
      </c>
      <c r="DN219" s="105" t="str">
        <f>IF(VLOOKUP(L3VA!$A219,DATASHEET!$A$2:$FW$231,112,FALSE)="","",VLOOKUP(L3VA!$A219,DATASHEET!$A$2:$FW$231,112,FALSE))</f>
        <v/>
      </c>
      <c r="DO219" s="105" t="str">
        <f t="shared" si="184"/>
        <v/>
      </c>
      <c r="DP219" s="106" t="str">
        <f>IF(ISBLANK(DATASHEET!DR207),"",DATASHEET!DR207)</f>
        <v/>
      </c>
      <c r="DQ219" s="107" t="str">
        <f>IF(ISBLANK(DATASHEET!DS207),"",DATASHEET!DS207)</f>
        <v/>
      </c>
      <c r="DR219" s="123" t="str">
        <f t="shared" si="219"/>
        <v/>
      </c>
      <c r="DS219" s="124">
        <f>IFERROR(INDEX(DATASHEET!$A$1:$GG$231,MATCH(L3VA!$A219,DATASHEET!$A$1:$A$231,0),MATCH(L3VA!DT$2,DATASHEET!$A$1:$GG$1,0)),"")</f>
        <v>0</v>
      </c>
      <c r="DT219" s="105" t="str">
        <f>IF(VLOOKUP(L3VA!$A219,DATASHEET!$A$2:$EW$231,117,FALSE)="","",VLOOKUP(L3VA!$A219,DATASHEET!$A$2:$EW$231,117,FALSE))</f>
        <v/>
      </c>
      <c r="DU219" s="105" t="str">
        <f t="shared" si="220"/>
        <v/>
      </c>
      <c r="DV219" s="106" t="str">
        <f>IF(ISBLANK(DATASHEET!DW207),"",DATASHEET!DW207)</f>
        <v/>
      </c>
      <c r="DW219" s="107" t="str">
        <f>IF(ISBLANK(DATASHEET!DX207),"",DATASHEET!DX207)</f>
        <v/>
      </c>
      <c r="DX219" s="123" t="str">
        <f t="shared" si="221"/>
        <v/>
      </c>
      <c r="DY219" s="124" t="str">
        <f>IFERROR(INDEX(DATASHEET!$A$1:$GG$231,MATCH(L3VA!$A219,DATASHEET!$A$1:$A$231,0),MATCH(L3VA!DZ$2,DATASHEET!$A$1:$GG$1,0)),"")</f>
        <v/>
      </c>
      <c r="DZ219" s="105" t="str">
        <f>IF(VLOOKUP(L3VA!$A219,DATASHEET!$A$2:$EW$231,122,FALSE)="","",VLOOKUP(L3VA!$A219,DATASHEET!$A$2:$EW$231,122,FALSE))</f>
        <v/>
      </c>
      <c r="EA219" s="105" t="str">
        <f t="shared" si="222"/>
        <v/>
      </c>
      <c r="EB219" s="106" t="str">
        <f>IF(ISBLANK(DATASHEET!EB207),"",DATASHEET!EB207)</f>
        <v/>
      </c>
      <c r="EC219" s="107" t="str">
        <f>IF(ISBLANK(DATASHEET!EC207),"",DATASHEET!EC207)</f>
        <v/>
      </c>
      <c r="ED219" s="123" t="str">
        <f t="shared" si="223"/>
        <v/>
      </c>
      <c r="EE219" s="124">
        <f>IFERROR(INDEX(DATASHEET!$A$1:$GG$231,MATCH(L3VA!$A219,DATASHEET!$A$1:$A$231,0),MATCH(L3VA!EF$2,DATASHEET!$A$1:$GG$1,0)),"")</f>
        <v>0</v>
      </c>
      <c r="EF219" s="105" t="str">
        <f>IF(VLOOKUP(L3VA!$A219,DATASHEET!$A$2:$EW$231,127,FALSE)="","",VLOOKUP(L3VA!$A219,DATASHEET!$A$2:$EW$231,127,FALSE))</f>
        <v/>
      </c>
      <c r="EG219" s="105" t="str">
        <f t="shared" si="224"/>
        <v/>
      </c>
      <c r="EH219" s="106" t="str">
        <f>IF(ISBLANK(DATASHEET!EG207),"",DATASHEET!EG207)</f>
        <v/>
      </c>
      <c r="EI219" s="107" t="str">
        <f>IF(ISBLANK(DATASHEET!EH207),"",DATASHEET!EH207)</f>
        <v/>
      </c>
      <c r="EJ219" s="123" t="str">
        <f t="shared" si="225"/>
        <v/>
      </c>
      <c r="EK219" s="124">
        <f>IFERROR(INDEX(DATASHEET!$A$1:$GG$231,MATCH(L3VA!$A219,DATASHEET!$A$1:$A$231,0),MATCH(L3VA!EL$2,DATASHEET!$A$1:$GG$1,0)),"")</f>
        <v>0</v>
      </c>
      <c r="EL219" s="105" t="str">
        <f>IF(VLOOKUP(L3VA!$A219,DATASHEET!$A$2:$EW$231,132,FALSE)="","",VLOOKUP(L3VA!$A219,DATASHEET!$A$2:$EW$231,132,FALSE))</f>
        <v/>
      </c>
      <c r="EM219" s="105" t="str">
        <f t="shared" si="226"/>
        <v/>
      </c>
      <c r="EN219" s="106" t="str">
        <f>IF(ISBLANK(DATASHEET!EL207),"",DATASHEET!EL207)</f>
        <v/>
      </c>
      <c r="EO219" s="107" t="str">
        <f>IF(ISBLANK(DATASHEET!EM207),"",DATASHEET!EM207)</f>
        <v/>
      </c>
      <c r="EP219" s="123" t="str">
        <f t="shared" si="227"/>
        <v/>
      </c>
      <c r="EQ219" s="124">
        <f>IFERROR(INDEX(DATASHEET!$A$1:$GG$231,MATCH(L3VA!$A219,DATASHEET!$A$1:$A$231,0),MATCH(L3VA!ER$2,DATASHEET!$A$1:$GG$1,0)),"")</f>
        <v>0</v>
      </c>
      <c r="ER219" s="105" t="str">
        <f>IF(VLOOKUP(L3VA!$A219,DATASHEET!$A$2:$EW$231,137,FALSE)="","",VLOOKUP(L3VA!$A219,DATASHEET!$A$2:$EW$231,137,FALSE))</f>
        <v/>
      </c>
      <c r="ES219" s="105" t="str">
        <f t="shared" si="228"/>
        <v/>
      </c>
      <c r="ET219" s="106" t="str">
        <f>IF(ISBLANK(DATASHEET!EQ207),"",DATASHEET!EQ207)</f>
        <v>AWIL</v>
      </c>
      <c r="EU219" s="107" t="str">
        <f>IF(ISBLANK(DATASHEET!ER207),"",DATASHEET!ER207)</f>
        <v>12E-PY-7</v>
      </c>
      <c r="EV219" s="123" t="str">
        <f t="shared" si="229"/>
        <v/>
      </c>
      <c r="EW219" s="124">
        <f>IFERROR(INDEX(DATASHEET!$A$1:$GG$231,MATCH(L3VA!$A219,DATASHEET!$A$1:$A$231,0),MATCH(L3VA!EX$2,DATASHEET!$A$1:$GG$1,0)),"")</f>
        <v>0</v>
      </c>
      <c r="EX219" s="105" t="str">
        <f>IF(VLOOKUP(L3VA!$A219,DATASHEET!$A$2:$EW$231,142,FALSE)="","",VLOOKUP(L3VA!$A219,DATASHEET!$A$2:$EW$231,142,FALSE))</f>
        <v/>
      </c>
      <c r="EY219" s="105" t="str">
        <f t="shared" si="230"/>
        <v/>
      </c>
      <c r="EZ219" s="106" t="str">
        <f>IF(ISBLANK(DATASHEET!EV207),"",DATASHEET!EV207)</f>
        <v/>
      </c>
      <c r="FA219" s="107" t="str">
        <f>IF(ISBLANK(DATASHEET!EW207),"",DATASHEET!EW207)</f>
        <v/>
      </c>
      <c r="FB219" s="123" t="str">
        <f t="shared" si="231"/>
        <v/>
      </c>
      <c r="FC219" s="124">
        <f>IFERROR(INDEX(DATASHEET!$A$1:$GG$231,MATCH(L3VA!$A219,DATASHEET!$A$1:$A$231,0),MATCH(L3VA!FD$2,DATASHEET!$A$1:$GG$1,0)),"")</f>
        <v>0</v>
      </c>
      <c r="FD219" s="105" t="str">
        <f>IF(VLOOKUP(L3VA!$A219,DATASHEET!$A$2:$FW$231,147,FALSE)="","",VLOOKUP(L3VA!$A219,DATASHEET!$A$2:$FW$231,147,FALSE))</f>
        <v>AWIL</v>
      </c>
      <c r="FE219" s="105" t="str">
        <f t="shared" si="232"/>
        <v/>
      </c>
      <c r="FF219" s="106" t="str">
        <f>IF(ISBLANK(DATASHEET!FA207),"",DATASHEET!FA207)</f>
        <v/>
      </c>
      <c r="FG219" s="107" t="str">
        <f>IF(ISBLANK(DATASHEET!FB207),"",DATASHEET!FB207)</f>
        <v/>
      </c>
    </row>
    <row r="220" spans="1:163" x14ac:dyDescent="0.25">
      <c r="A220" s="354">
        <f>DATASHEET!A208</f>
        <v>150824</v>
      </c>
      <c r="B220" s="42" t="str">
        <f>DATASHEET!B208</f>
        <v>TAYLOR, Jack</v>
      </c>
      <c r="C220" s="109" t="str">
        <f>DATASHEET!C208</f>
        <v>12MP</v>
      </c>
      <c r="D220" s="110" t="str">
        <f>DATASHEET!D208</f>
        <v>M</v>
      </c>
      <c r="E220" s="110" t="str">
        <f>IFERROR(VLOOKUP(A220,'[5]Y12 Students'!$E$3:$I$271,5,FALSE),"")</f>
        <v>INTERNAL</v>
      </c>
      <c r="F220" s="110" t="str">
        <f>DATASHEET!E208</f>
        <v>N</v>
      </c>
      <c r="G220" s="110" t="str">
        <f>DATASHEET!F208</f>
        <v>White - British</v>
      </c>
      <c r="H220" s="110" t="str">
        <f>DATASHEET!G208</f>
        <v>N</v>
      </c>
      <c r="I220" s="110" t="str">
        <f>DATASHEET!H208</f>
        <v>N</v>
      </c>
      <c r="J220" s="109" t="str">
        <f>DATASHEET!J208</f>
        <v>4.75+ (C/B)</v>
      </c>
      <c r="K220" s="104" t="str">
        <f t="shared" si="181"/>
        <v/>
      </c>
      <c r="L220" s="104" t="str">
        <f t="shared" si="182"/>
        <v/>
      </c>
      <c r="M220" s="336" t="str">
        <f>IF(COUNT(L3VA!$N220,L3VA!$Z220,L3VA!$T220,L3VA!$AF220,L3VA!$AX220,L3VA!$AR220,L3VA!$BJ220,L3VA!$BD220,L3VA!$BP220,L3VA!#REF!,L3VA!$AL220,L3VA!$BV220,L3VA!$CH220,L3VA!$CZ220,L3VA!$CN220,L3VA!$DF220,L3VA!$CB220,L3VA!#REF!,L3VA!$DR220,L3VA!$DX220,L3VA!$ED220,L3VA!$EJ220,L3VA!$EP220,L3VA!$EV220,L3VA!$FB220,L3VA!$DL220)=0,"",AVERAGE(N220,Z220,T220,AF220,AL220,AX220,AR220,BJ220,BD220,BP220,BV220,CH220,CZ220,CN220,DF220,CB220,DR220,DX220,ED220,EJ220,EP220,EV220,FB220,DL220))</f>
        <v/>
      </c>
      <c r="N220" s="123" t="str">
        <f t="shared" si="185"/>
        <v/>
      </c>
      <c r="O220" s="124">
        <f>IFERROR(INDEX(DATASHEET!$A$1:$GG$231,MATCH(L3VA!$A220,DATASHEET!$A$1:$A$231,0),MATCH(L3VA!P$2,DATASHEET!$A$1:$GG$1,0)),"")</f>
        <v>0</v>
      </c>
      <c r="P220" s="105">
        <f>IF(VLOOKUP(L3VA!$A220,DATASHEET!$A$2:$EW$231,22,FALSE)="","",VLOOKUP(L3VA!$A220,DATASHEET!$A$2:$EW$231,22,FALSE))</f>
        <v>0</v>
      </c>
      <c r="Q220" s="105" t="str">
        <f t="shared" si="186"/>
        <v/>
      </c>
      <c r="R220" s="106" t="str">
        <f>IF(ISBLANK(DATASHEET!AF208),"",DATASHEET!AF208)</f>
        <v/>
      </c>
      <c r="S220" s="107" t="str">
        <f>IF(ISBLANK(DATASHEET!AG208),"",DATASHEET!AG208)</f>
        <v/>
      </c>
      <c r="T220" s="123" t="str">
        <f t="shared" si="187"/>
        <v/>
      </c>
      <c r="U220" s="124">
        <f>IFERROR(INDEX(DATASHEET!$A$1:$GG$231,MATCH(L3VA!$A220,DATASHEET!$A$1:$A$231,0),MATCH(L3VA!V$2,DATASHEET!$A$1:$GG$1,0)),"")</f>
        <v>0</v>
      </c>
      <c r="V220" s="105">
        <f>IF(VLOOKUP(L3VA!$A220,DATASHEET!$A$2:$EW$231,27,FALSE)="","",VLOOKUP(L3VA!$A220,DATASHEET!$A$2:$EW$231,27,FALSE))</f>
        <v>0</v>
      </c>
      <c r="W220" s="105" t="str">
        <f t="shared" si="188"/>
        <v/>
      </c>
      <c r="X220" s="106" t="str">
        <f>IF(ISBLANK(DATASHEET!AK208),"",DATASHEET!AK208)</f>
        <v/>
      </c>
      <c r="Y220" s="107" t="str">
        <f>IF(ISBLANK(DATASHEET!AL208),"",DATASHEET!AL208)</f>
        <v/>
      </c>
      <c r="Z220" s="123" t="str">
        <f t="shared" si="189"/>
        <v/>
      </c>
      <c r="AA220" s="124">
        <f>IFERROR(INDEX(DATASHEET!$A$1:$GG$231,MATCH(L3VA!$A220,DATASHEET!$A$1:$A$231,0),MATCH(L3VA!AB$2,DATASHEET!$A$1:$GG$1,0)),"")</f>
        <v>0</v>
      </c>
      <c r="AB220" s="105" t="str">
        <f>IF(VLOOKUP(L3VA!$A220,DATASHEET!$A$2:$EW$231,32,FALSE)="","",VLOOKUP(L3VA!$A220,DATASHEET!$A$2:$EW$231,32,FALSE))</f>
        <v/>
      </c>
      <c r="AC220" s="105" t="str">
        <f t="shared" si="190"/>
        <v/>
      </c>
      <c r="AD220" s="106" t="str">
        <f>IF(ISBLANK(DATASHEET!AP208),"",DATASHEET!AP208)</f>
        <v>ASM</v>
      </c>
      <c r="AE220" s="107" t="str">
        <f>IF(ISBLANK(DATASHEET!AQ208),"",DATASHEET!AQ208)</f>
        <v>12A-BE-1</v>
      </c>
      <c r="AF220" s="123" t="str">
        <f t="shared" si="191"/>
        <v/>
      </c>
      <c r="AG220" s="124">
        <f>IFERROR(INDEX(DATASHEET!$A$1:$GG$231,MATCH(L3VA!$A220,DATASHEET!$A$1:$A$231,0),MATCH(L3VA!AH$2,DATASHEET!$A$1:$GG$1,0)),"")</f>
        <v>0</v>
      </c>
      <c r="AH220" s="105" t="str">
        <f>IF(VLOOKUP(L3VA!$A220,DATASHEET!$A$2:$EW$231,37,FALSE)="","",VLOOKUP(L3VA!$A220,DATASHEET!$A$2:$EW$231,37,FALSE))</f>
        <v/>
      </c>
      <c r="AI220" s="105" t="str">
        <f t="shared" si="192"/>
        <v/>
      </c>
      <c r="AJ220" s="106" t="str">
        <f>IF(ISBLANK(DATASHEET!AU208),"",DATASHEET!AU208)</f>
        <v/>
      </c>
      <c r="AK220" s="107" t="str">
        <f>IF(ISBLANK(DATASHEET!AV208),"",DATASHEET!AV208)</f>
        <v/>
      </c>
      <c r="AL220" s="123" t="str">
        <f t="shared" si="193"/>
        <v/>
      </c>
      <c r="AM220" s="124">
        <f>IFERROR(INDEX(DATASHEET!$A$1:$GG$231,MATCH(L3VA!$A220,DATASHEET!$A$1:$A$231,0),MATCH(L3VA!AN$2,DATASHEET!$A$1:$GG$1,0)),"")</f>
        <v>0</v>
      </c>
      <c r="AN220" s="105" t="str">
        <f>IF(VLOOKUP(L3VA!$A220,DATASHEET!$A$2:$EW$231,42,FALSE)="","",VLOOKUP(L3VA!$A220,DATASHEET!$A$2:$EW$231,42,FALSE))</f>
        <v>ASM</v>
      </c>
      <c r="AO220" s="105" t="str">
        <f t="shared" si="194"/>
        <v/>
      </c>
      <c r="AP220" s="106" t="str">
        <f>IF(ISBLANK(DATASHEET!AZ208),"",DATASHEET!AZ208)</f>
        <v/>
      </c>
      <c r="AQ220" s="107" t="str">
        <f>IF(ISBLANK(DATASHEET!BA208),"",DATASHEET!BA208)</f>
        <v/>
      </c>
      <c r="AR220" s="123" t="str">
        <f t="shared" si="195"/>
        <v/>
      </c>
      <c r="AS220" s="124">
        <f>IFERROR(INDEX(DATASHEET!$A$1:$GG$231,MATCH(L3VA!$A220,DATASHEET!$A$1:$A$231,0),MATCH(L3VA!AT$2,DATASHEET!$A$1:$GG$1,0)),"")</f>
        <v>0</v>
      </c>
      <c r="AT220" s="105" t="str">
        <f>IF(VLOOKUP(L3VA!$A220,DATASHEET!$A$2:$EW$231,47,FALSE)="","",VLOOKUP(L3VA!$A220,DATASHEET!$A$2:$EW$231,47,FALSE))</f>
        <v/>
      </c>
      <c r="AU220" s="105" t="str">
        <f t="shared" si="196"/>
        <v/>
      </c>
      <c r="AV220" s="106" t="str">
        <f>IF(ISBLANK(DATASHEET!BE208),"",DATASHEET!BE208)</f>
        <v/>
      </c>
      <c r="AW220" s="107" t="str">
        <f>IF(ISBLANK(DATASHEET!BF208),"",DATASHEET!BF208)</f>
        <v/>
      </c>
      <c r="AX220" s="123" t="str">
        <f t="shared" si="197"/>
        <v/>
      </c>
      <c r="AY220" s="124">
        <f>IFERROR(INDEX(DATASHEET!$A$1:$GG$231,MATCH(L3VA!$A220,DATASHEET!$A$1:$A$231,0),MATCH(L3VA!AZ$2,DATASHEET!$A$1:$GG$1,0)),"")</f>
        <v>0</v>
      </c>
      <c r="AZ220" s="105" t="str">
        <f>IF(VLOOKUP(L3VA!$A220,DATASHEET!$A$2:$EW$231,52,FALSE)="","",VLOOKUP(L3VA!$A220,DATASHEET!$A$2:$EW$231,52,FALSE))</f>
        <v/>
      </c>
      <c r="BA220" s="105" t="str">
        <f t="shared" si="198"/>
        <v/>
      </c>
      <c r="BB220" s="106" t="str">
        <f>IF(ISBLANK(DATASHEET!BJ208),"",DATASHEET!BJ208)</f>
        <v/>
      </c>
      <c r="BC220" s="107" t="str">
        <f>IF(ISBLANK(DATASHEET!BK208),"",DATASHEET!BK208)</f>
        <v/>
      </c>
      <c r="BD220" s="123" t="str">
        <f t="shared" si="199"/>
        <v/>
      </c>
      <c r="BE220" s="124">
        <f>IFERROR(INDEX(DATASHEET!$A$1:$GG$231,MATCH(L3VA!$A220,DATASHEET!$A$1:$A$231,0),MATCH(L3VA!BF$2,DATASHEET!$A$1:$GG$1,0)),"")</f>
        <v>0</v>
      </c>
      <c r="BF220" s="105" t="str">
        <f>IF(VLOOKUP(L3VA!$A220,DATASHEET!$A$2:$EW$231,57,FALSE)="","",VLOOKUP(L3VA!$A220,DATASHEET!$A$2:$EW$231,57,FALSE))</f>
        <v/>
      </c>
      <c r="BG220" s="105" t="str">
        <f t="shared" si="200"/>
        <v/>
      </c>
      <c r="BH220" s="106" t="str">
        <f>IF(ISBLANK(DATASHEET!BO208),"",DATASHEET!BO208)</f>
        <v>DHO</v>
      </c>
      <c r="BI220" s="107" t="str">
        <f>IF(ISBLANK(DATASHEET!BP208),"",DATASHEET!BP208)</f>
        <v>12E-EC-2</v>
      </c>
      <c r="BJ220" s="123" t="str">
        <f t="shared" si="201"/>
        <v/>
      </c>
      <c r="BK220" s="124">
        <f>IFERROR(INDEX(DATASHEET!$A$1:$GG$231,MATCH(L3VA!$A220,DATASHEET!$A$1:$A$231,0),MATCH(L3VA!BL$2,DATASHEET!$A$1:$GG$1,0)),"")</f>
        <v>0</v>
      </c>
      <c r="BL220" s="105" t="str">
        <f>IF(VLOOKUP(L3VA!$A220,DATASHEET!$A$2:$EW$231,62,FALSE)="","",VLOOKUP(L3VA!$A220,DATASHEET!$A$2:$EW$231,62,FALSE))</f>
        <v/>
      </c>
      <c r="BM220" s="105" t="str">
        <f t="shared" si="202"/>
        <v/>
      </c>
      <c r="BN220" s="106" t="str">
        <f>IF(ISBLANK(DATASHEET!BT208),"",DATASHEET!BT208)</f>
        <v/>
      </c>
      <c r="BO220" s="107" t="str">
        <f>IF(ISBLANK(DATASHEET!BU208),"",DATASHEET!BU208)</f>
        <v/>
      </c>
      <c r="BP220" s="123" t="str">
        <f t="shared" si="203"/>
        <v/>
      </c>
      <c r="BQ220" s="124">
        <f>IFERROR(INDEX(DATASHEET!$A$1:$GG$231,MATCH(L3VA!$A220,DATASHEET!$A$1:$A$231,0),MATCH(L3VA!BR$2,DATASHEET!$A$1:$GG$1,0)),"")</f>
        <v>0</v>
      </c>
      <c r="BR220" s="105" t="str">
        <f>IF(VLOOKUP(L3VA!$A220,DATASHEET!$A$2:$EW$231,67,FALSE)="","",VLOOKUP(L3VA!$A220,DATASHEET!$A$2:$EW$231,67,FALSE))</f>
        <v>DHO</v>
      </c>
      <c r="BS220" s="105" t="str">
        <f t="shared" si="204"/>
        <v/>
      </c>
      <c r="BT220" s="106" t="str">
        <f>IF(ISBLANK(DATASHEET!BY208),"",DATASHEET!BY208)</f>
        <v/>
      </c>
      <c r="BU220" s="107" t="str">
        <f>IF(ISBLANK(DATASHEET!BZ208),"",DATASHEET!BZ208)</f>
        <v/>
      </c>
      <c r="BV220" s="123" t="str">
        <f t="shared" si="205"/>
        <v/>
      </c>
      <c r="BW220" s="124">
        <f>IFERROR(INDEX(DATASHEET!$A$1:$GG$231,MATCH(L3VA!$A220,DATASHEET!$A$1:$A$231,0),MATCH(L3VA!BX$2,DATASHEET!$A$1:$GG$1,0)),"")</f>
        <v>0</v>
      </c>
      <c r="BX220" s="105" t="str">
        <f>IF(VLOOKUP(L3VA!$A220,DATASHEET!$A$2:$EW$231,77,FALSE)="","",VLOOKUP(L3VA!$A220,DATASHEET!$A$2:$EW$231,77,FALSE))</f>
        <v/>
      </c>
      <c r="BY220" s="105" t="str">
        <f t="shared" si="206"/>
        <v/>
      </c>
      <c r="BZ220" s="106" t="str">
        <f>IF(ISBLANK(DATASHEET!CI208),"",DATASHEET!CI208)</f>
        <v/>
      </c>
      <c r="CA220" s="107" t="str">
        <f>IF(ISBLANK(DATASHEET!CJ208),"",DATASHEET!CJ208)</f>
        <v/>
      </c>
      <c r="CB220" s="123" t="str">
        <f t="shared" si="207"/>
        <v/>
      </c>
      <c r="CC220" s="124">
        <f>IFERROR(INDEX(DATASHEET!$A$1:$GG$231,MATCH(L3VA!$A220,DATASHEET!$A$1:$A$231,0),MATCH(L3VA!CD$2,DATASHEET!$A$1:$GG$1,0)),"")</f>
        <v>0</v>
      </c>
      <c r="CD220" s="105" t="str">
        <f>IF(VLOOKUP(L3VA!$A220,DATASHEET!$A$2:$EW$231,82,FALSE)="","",VLOOKUP(L3VA!$A220,DATASHEET!$A$2:$EW$231,82,FALSE))</f>
        <v>FG</v>
      </c>
      <c r="CE220" s="105" t="str">
        <f t="shared" si="208"/>
        <v/>
      </c>
      <c r="CF220" s="106" t="str">
        <f>IF(ISBLANK(DATASHEET!CN208),"",DATASHEET!CN208)</f>
        <v/>
      </c>
      <c r="CG220" s="107" t="str">
        <f>IF(ISBLANK(DATASHEET!CO208),"",DATASHEET!CO208)</f>
        <v/>
      </c>
      <c r="CH220" s="123" t="str">
        <f t="shared" si="209"/>
        <v/>
      </c>
      <c r="CI220" s="124">
        <f>IFERROR(INDEX(DATASHEET!$A$1:$GG$231,MATCH(L3VA!$A220,DATASHEET!$A$1:$A$231,0),MATCH(L3VA!CJ$2,DATASHEET!$A$1:$GG$1,0)),"")</f>
        <v>0</v>
      </c>
      <c r="CJ220" s="105" t="str">
        <f>IF(VLOOKUP(L3VA!$A220,DATASHEET!$A$2:$EW$231,87,FALSE)="","",VLOOKUP(L3VA!$A220,DATASHEET!$A$2:$EW$231,87,FALSE))</f>
        <v/>
      </c>
      <c r="CK220" s="105" t="str">
        <f t="shared" si="183"/>
        <v/>
      </c>
      <c r="CL220" s="106" t="str">
        <f>IF(ISBLANK(DATASHEET!CS208),"",DATASHEET!CS208)</f>
        <v>JJA</v>
      </c>
      <c r="CM220" s="107" t="str">
        <f>IF(ISBLANK(DATASHEET!CT208),"",DATASHEET!CT208)</f>
        <v>12B-GG-3</v>
      </c>
      <c r="CN220" s="123" t="str">
        <f t="shared" si="210"/>
        <v/>
      </c>
      <c r="CO220" s="124">
        <f>IFERROR(INDEX(DATASHEET!$A$1:$GG$231,MATCH(L3VA!$A220,DATASHEET!$A$1:$A$231,0),MATCH(L3VA!CP$2,DATASHEET!$A$1:$GG$1,0)),"")</f>
        <v>0</v>
      </c>
      <c r="CP220" s="105" t="str">
        <f>IF(VLOOKUP(L3VA!$A220,DATASHEET!$A$2:$EW$231,92,FALSE)="","",VLOOKUP(L3VA!$A220,DATASHEET!$A$2:$EW$231,92,FALSE))</f>
        <v/>
      </c>
      <c r="CQ220" s="105" t="str">
        <f t="shared" si="211"/>
        <v/>
      </c>
      <c r="CR220" s="106" t="str">
        <f>IF(ISBLANK(DATASHEET!CX208),"",DATASHEET!CX208)</f>
        <v/>
      </c>
      <c r="CS220" s="107" t="str">
        <f>IF(ISBLANK(DATASHEET!CY208),"",DATASHEET!CY208)</f>
        <v/>
      </c>
      <c r="CT220" s="123" t="str">
        <f t="shared" si="212"/>
        <v/>
      </c>
      <c r="CU220" s="124">
        <f>IFERROR(INDEX(DATASHEET!$A$1:$GG$231,MATCH(L3VA!$A220,DATASHEET!$A$1:$A$231,0),MATCH(L3VA!CV$2,DATASHEET!$A$1:$GG$1,0)),"")</f>
        <v>0</v>
      </c>
      <c r="CV220" s="105" t="str">
        <f>IF(VLOOKUP(L3VA!$A220,DATASHEET!$A$2:$EW$231,107,FALSE)="","",VLOOKUP(L3VA!$A220,DATASHEET!$A$2:$EW$231,107,FALSE))</f>
        <v/>
      </c>
      <c r="CW220" s="105" t="str">
        <f t="shared" si="213"/>
        <v/>
      </c>
      <c r="CX220" s="106" t="str">
        <f>IF(ISBLANK(DATASHEET!DC208),"",DATASHEET!DC208)</f>
        <v/>
      </c>
      <c r="CY220" s="107" t="str">
        <f>IF(ISBLANK(DATASHEET!DD208),"",DATASHEET!DD208)</f>
        <v/>
      </c>
      <c r="CZ220" s="123" t="str">
        <f t="shared" si="214"/>
        <v/>
      </c>
      <c r="DA220" s="124">
        <f>IFERROR(INDEX(DATASHEET!$A$1:$GG$231,MATCH(L3VA!$A220,DATASHEET!$A$1:$A$231,0),MATCH(L3VA!DB$2,DATASHEET!$A$1:$GG$1,0)),"")</f>
        <v>0</v>
      </c>
      <c r="DB220" s="105" t="str">
        <f>IF(VLOOKUP(L3VA!$A220,DATASHEET!$A$2:$EW$231,97,FALSE)="","",VLOOKUP(L3VA!$A220,DATASHEET!$A$2:$EW$231,97,FALSE))</f>
        <v>JJA</v>
      </c>
      <c r="DC220" s="105" t="str">
        <f t="shared" si="215"/>
        <v/>
      </c>
      <c r="DD220" s="106" t="str">
        <f>IF(ISBLANK(DATASHEET!DH208),"",DATASHEET!DH208)</f>
        <v/>
      </c>
      <c r="DE220" s="107" t="str">
        <f>IF(ISBLANK(DATASHEET!DI208),"",DATASHEET!DI208)</f>
        <v/>
      </c>
      <c r="DF220" s="123" t="str">
        <f t="shared" si="216"/>
        <v/>
      </c>
      <c r="DG220" s="124">
        <f>IFERROR(INDEX(DATASHEET!$A$1:$GG$231,MATCH(L3VA!$A220,DATASHEET!$A$1:$A$231,0),MATCH(L3VA!DH$2,DATASHEET!$A$1:$GG$1,0)),"")</f>
        <v>0</v>
      </c>
      <c r="DH220" s="105" t="str">
        <f>IF(VLOOKUP(L3VA!$A220,DATASHEET!$A$2:$EW$231,102,FALSE)="","",VLOOKUP(L3VA!$A220,DATASHEET!$A$2:$EW$231,102,FALSE))</f>
        <v/>
      </c>
      <c r="DI220" s="105" t="str">
        <f t="shared" si="217"/>
        <v/>
      </c>
      <c r="DJ220" s="106" t="str">
        <f>IF(ISBLANK(DATASHEET!DM208),"",DATASHEET!DM208)</f>
        <v/>
      </c>
      <c r="DK220" s="107" t="str">
        <f>IF(ISBLANK(DATASHEET!DN208),"",DATASHEET!DN208)</f>
        <v/>
      </c>
      <c r="DL220" s="123" t="str">
        <f t="shared" si="218"/>
        <v/>
      </c>
      <c r="DM220" s="124">
        <f>IFERROR(INDEX(DATASHEET!$A$1:$GG$231,MATCH(L3VA!$A220,DATASHEET!$A$1:$A$231,0),MATCH(L3VA!DN$2,DATASHEET!$A$1:$GG$1,0)),"")</f>
        <v>0</v>
      </c>
      <c r="DN220" s="105" t="str">
        <f>IF(VLOOKUP(L3VA!$A220,DATASHEET!$A$2:$FW$231,112,FALSE)="","",VLOOKUP(L3VA!$A220,DATASHEET!$A$2:$FW$231,112,FALSE))</f>
        <v/>
      </c>
      <c r="DO220" s="105" t="str">
        <f t="shared" si="184"/>
        <v/>
      </c>
      <c r="DP220" s="106" t="str">
        <f>IF(ISBLANK(DATASHEET!DR208),"",DATASHEET!DR208)</f>
        <v/>
      </c>
      <c r="DQ220" s="107" t="str">
        <f>IF(ISBLANK(DATASHEET!DS208),"",DATASHEET!DS208)</f>
        <v/>
      </c>
      <c r="DR220" s="123" t="str">
        <f t="shared" si="219"/>
        <v/>
      </c>
      <c r="DS220" s="124">
        <f>IFERROR(INDEX(DATASHEET!$A$1:$GG$231,MATCH(L3VA!$A220,DATASHEET!$A$1:$A$231,0),MATCH(L3VA!DT$2,DATASHEET!$A$1:$GG$1,0)),"")</f>
        <v>0</v>
      </c>
      <c r="DT220" s="105" t="str">
        <f>IF(VLOOKUP(L3VA!$A220,DATASHEET!$A$2:$EW$231,117,FALSE)="","",VLOOKUP(L3VA!$A220,DATASHEET!$A$2:$EW$231,117,FALSE))</f>
        <v/>
      </c>
      <c r="DU220" s="105" t="str">
        <f t="shared" si="220"/>
        <v/>
      </c>
      <c r="DV220" s="106" t="str">
        <f>IF(ISBLANK(DATASHEET!DW208),"",DATASHEET!DW208)</f>
        <v/>
      </c>
      <c r="DW220" s="107" t="str">
        <f>IF(ISBLANK(DATASHEET!DX208),"",DATASHEET!DX208)</f>
        <v/>
      </c>
      <c r="DX220" s="123" t="str">
        <f t="shared" si="221"/>
        <v/>
      </c>
      <c r="DY220" s="124" t="str">
        <f>IFERROR(INDEX(DATASHEET!$A$1:$GG$231,MATCH(L3VA!$A220,DATASHEET!$A$1:$A$231,0),MATCH(L3VA!DZ$2,DATASHEET!$A$1:$GG$1,0)),"")</f>
        <v/>
      </c>
      <c r="DZ220" s="105" t="str">
        <f>IF(VLOOKUP(L3VA!$A220,DATASHEET!$A$2:$EW$231,122,FALSE)="","",VLOOKUP(L3VA!$A220,DATASHEET!$A$2:$EW$231,122,FALSE))</f>
        <v/>
      </c>
      <c r="EA220" s="105" t="str">
        <f t="shared" si="222"/>
        <v/>
      </c>
      <c r="EB220" s="106" t="str">
        <f>IF(ISBLANK(DATASHEET!EB208),"",DATASHEET!EB208)</f>
        <v/>
      </c>
      <c r="EC220" s="107" t="str">
        <f>IF(ISBLANK(DATASHEET!EC208),"",DATASHEET!EC208)</f>
        <v/>
      </c>
      <c r="ED220" s="123" t="str">
        <f t="shared" si="223"/>
        <v/>
      </c>
      <c r="EE220" s="124">
        <f>IFERROR(INDEX(DATASHEET!$A$1:$GG$231,MATCH(L3VA!$A220,DATASHEET!$A$1:$A$231,0),MATCH(L3VA!EF$2,DATASHEET!$A$1:$GG$1,0)),"")</f>
        <v>0</v>
      </c>
      <c r="EF220" s="105" t="str">
        <f>IF(VLOOKUP(L3VA!$A220,DATASHEET!$A$2:$EW$231,127,FALSE)="","",VLOOKUP(L3VA!$A220,DATASHEET!$A$2:$EW$231,127,FALSE))</f>
        <v/>
      </c>
      <c r="EG220" s="105" t="str">
        <f t="shared" si="224"/>
        <v/>
      </c>
      <c r="EH220" s="106" t="str">
        <f>IF(ISBLANK(DATASHEET!EG208),"",DATASHEET!EG208)</f>
        <v/>
      </c>
      <c r="EI220" s="107" t="str">
        <f>IF(ISBLANK(DATASHEET!EH208),"",DATASHEET!EH208)</f>
        <v/>
      </c>
      <c r="EJ220" s="123" t="str">
        <f t="shared" si="225"/>
        <v/>
      </c>
      <c r="EK220" s="124">
        <f>IFERROR(INDEX(DATASHEET!$A$1:$GG$231,MATCH(L3VA!$A220,DATASHEET!$A$1:$A$231,0),MATCH(L3VA!EL$2,DATASHEET!$A$1:$GG$1,0)),"")</f>
        <v>0</v>
      </c>
      <c r="EL220" s="105" t="str">
        <f>IF(VLOOKUP(L3VA!$A220,DATASHEET!$A$2:$EW$231,132,FALSE)="","",VLOOKUP(L3VA!$A220,DATASHEET!$A$2:$EW$231,132,FALSE))</f>
        <v/>
      </c>
      <c r="EM220" s="105" t="str">
        <f t="shared" si="226"/>
        <v/>
      </c>
      <c r="EN220" s="106" t="str">
        <f>IF(ISBLANK(DATASHEET!EL208),"",DATASHEET!EL208)</f>
        <v/>
      </c>
      <c r="EO220" s="107" t="str">
        <f>IF(ISBLANK(DATASHEET!EM208),"",DATASHEET!EM208)</f>
        <v/>
      </c>
      <c r="EP220" s="123" t="str">
        <f t="shared" si="227"/>
        <v/>
      </c>
      <c r="EQ220" s="124">
        <f>IFERROR(INDEX(DATASHEET!$A$1:$GG$231,MATCH(L3VA!$A220,DATASHEET!$A$1:$A$231,0),MATCH(L3VA!ER$2,DATASHEET!$A$1:$GG$1,0)),"")</f>
        <v>0</v>
      </c>
      <c r="ER220" s="105" t="str">
        <f>IF(VLOOKUP(L3VA!$A220,DATASHEET!$A$2:$EW$231,137,FALSE)="","",VLOOKUP(L3VA!$A220,DATASHEET!$A$2:$EW$231,137,FALSE))</f>
        <v/>
      </c>
      <c r="ES220" s="105" t="str">
        <f t="shared" si="228"/>
        <v/>
      </c>
      <c r="ET220" s="106" t="str">
        <f>IF(ISBLANK(DATASHEET!EQ208),"",DATASHEET!EQ208)</f>
        <v/>
      </c>
      <c r="EU220" s="107" t="str">
        <f>IF(ISBLANK(DATASHEET!ER208),"",DATASHEET!ER208)</f>
        <v/>
      </c>
      <c r="EV220" s="123" t="str">
        <f t="shared" si="229"/>
        <v/>
      </c>
      <c r="EW220" s="124">
        <f>IFERROR(INDEX(DATASHEET!$A$1:$GG$231,MATCH(L3VA!$A220,DATASHEET!$A$1:$A$231,0),MATCH(L3VA!EX$2,DATASHEET!$A$1:$GG$1,0)),"")</f>
        <v>0</v>
      </c>
      <c r="EX220" s="105" t="str">
        <f>IF(VLOOKUP(L3VA!$A220,DATASHEET!$A$2:$EW$231,142,FALSE)="","",VLOOKUP(L3VA!$A220,DATASHEET!$A$2:$EW$231,142,FALSE))</f>
        <v/>
      </c>
      <c r="EY220" s="105" t="str">
        <f t="shared" si="230"/>
        <v/>
      </c>
      <c r="EZ220" s="106" t="str">
        <f>IF(ISBLANK(DATASHEET!EV208),"",DATASHEET!EV208)</f>
        <v/>
      </c>
      <c r="FA220" s="107" t="str">
        <f>IF(ISBLANK(DATASHEET!EW208),"",DATASHEET!EW208)</f>
        <v/>
      </c>
      <c r="FB220" s="123" t="str">
        <f t="shared" si="231"/>
        <v/>
      </c>
      <c r="FC220" s="124">
        <f>IFERROR(INDEX(DATASHEET!$A$1:$GG$231,MATCH(L3VA!$A220,DATASHEET!$A$1:$A$231,0),MATCH(L3VA!FD$2,DATASHEET!$A$1:$GG$1,0)),"")</f>
        <v>0</v>
      </c>
      <c r="FD220" s="105" t="str">
        <f>IF(VLOOKUP(L3VA!$A220,DATASHEET!$A$2:$FW$231,147,FALSE)="","",VLOOKUP(L3VA!$A220,DATASHEET!$A$2:$FW$231,147,FALSE))</f>
        <v/>
      </c>
      <c r="FE220" s="105" t="str">
        <f t="shared" si="232"/>
        <v/>
      </c>
      <c r="FF220" s="106" t="str">
        <f>IF(ISBLANK(DATASHEET!FA208),"",DATASHEET!FA208)</f>
        <v/>
      </c>
      <c r="FG220" s="107" t="str">
        <f>IF(ISBLANK(DATASHEET!FB208),"",DATASHEET!FB208)</f>
        <v/>
      </c>
    </row>
    <row r="221" spans="1:163" x14ac:dyDescent="0.25">
      <c r="A221" s="354">
        <f>DATASHEET!A209</f>
        <v>152717</v>
      </c>
      <c r="B221" s="42" t="str">
        <f>DATASHEET!B209</f>
        <v>TEDLA, Milkias</v>
      </c>
      <c r="C221" s="109" t="str">
        <f>DATASHEET!C209</f>
        <v>12MP</v>
      </c>
      <c r="D221" s="110" t="str">
        <f>DATASHEET!D209</f>
        <v>M</v>
      </c>
      <c r="E221" s="110" t="str">
        <f>IFERROR(VLOOKUP(A221,'[5]Y12 Students'!$E$3:$I$271,5,FALSE),"")</f>
        <v>INTERNAL</v>
      </c>
      <c r="F221" s="110" t="str">
        <f>DATASHEET!E209</f>
        <v>Y</v>
      </c>
      <c r="G221" s="110" t="str">
        <f>DATASHEET!F209</f>
        <v>Other Black African</v>
      </c>
      <c r="H221" s="110" t="str">
        <f>DATASHEET!G209</f>
        <v>N</v>
      </c>
      <c r="I221" s="110" t="str">
        <f>DATASHEET!H209</f>
        <v>N</v>
      </c>
      <c r="J221" s="109" t="str">
        <f>DATASHEET!J209</f>
        <v>2.5+ (D/C)</v>
      </c>
      <c r="K221" s="104" t="str">
        <f t="shared" si="181"/>
        <v/>
      </c>
      <c r="L221" s="104" t="str">
        <f t="shared" si="182"/>
        <v/>
      </c>
      <c r="M221" s="336" t="str">
        <f>IF(COUNT(L3VA!$N221,L3VA!$Z221,L3VA!$T221,L3VA!$AF221,L3VA!$AX221,L3VA!$AR221,L3VA!$BJ221,L3VA!$BD221,L3VA!$BP221,L3VA!#REF!,L3VA!$AL221,L3VA!$BV221,L3VA!$CH221,L3VA!$CZ221,L3VA!$CN221,L3VA!$DF221,L3VA!$CB221,L3VA!#REF!,L3VA!$DR221,L3VA!$DX221,L3VA!$ED221,L3VA!$EJ221,L3VA!$EP221,L3VA!$EV221,L3VA!$FB221,L3VA!$DL221)=0,"",AVERAGE(N221,Z221,T221,AF221,AL221,AX221,AR221,BJ221,BD221,BP221,BV221,CH221,CZ221,CN221,DF221,CB221,DR221,DX221,ED221,EJ221,EP221,EV221,FB221,DL221))</f>
        <v/>
      </c>
      <c r="N221" s="123" t="str">
        <f t="shared" si="185"/>
        <v/>
      </c>
      <c r="O221" s="124">
        <f>IFERROR(INDEX(DATASHEET!$A$1:$GG$231,MATCH(L3VA!$A221,DATASHEET!$A$1:$A$231,0),MATCH(L3VA!P$2,DATASHEET!$A$1:$GG$1,0)),"")</f>
        <v>0</v>
      </c>
      <c r="P221" s="105">
        <f>IF(VLOOKUP(L3VA!$A221,DATASHEET!$A$2:$EW$231,22,FALSE)="","",VLOOKUP(L3VA!$A221,DATASHEET!$A$2:$EW$231,22,FALSE))</f>
        <v>0</v>
      </c>
      <c r="Q221" s="105" t="str">
        <f t="shared" si="186"/>
        <v/>
      </c>
      <c r="R221" s="106" t="str">
        <f>IF(ISBLANK(DATASHEET!AF209),"",DATASHEET!AF209)</f>
        <v/>
      </c>
      <c r="S221" s="107" t="str">
        <f>IF(ISBLANK(DATASHEET!AG209),"",DATASHEET!AG209)</f>
        <v/>
      </c>
      <c r="T221" s="123" t="str">
        <f t="shared" si="187"/>
        <v/>
      </c>
      <c r="U221" s="124">
        <f>IFERROR(INDEX(DATASHEET!$A$1:$GG$231,MATCH(L3VA!$A221,DATASHEET!$A$1:$A$231,0),MATCH(L3VA!V$2,DATASHEET!$A$1:$GG$1,0)),"")</f>
        <v>0</v>
      </c>
      <c r="V221" s="105">
        <f>IF(VLOOKUP(L3VA!$A221,DATASHEET!$A$2:$EW$231,27,FALSE)="","",VLOOKUP(L3VA!$A221,DATASHEET!$A$2:$EW$231,27,FALSE))</f>
        <v>1</v>
      </c>
      <c r="W221" s="105" t="str">
        <f t="shared" si="188"/>
        <v/>
      </c>
      <c r="X221" s="106" t="str">
        <f>IF(ISBLANK(DATASHEET!AK209),"",DATASHEET!AK209)</f>
        <v/>
      </c>
      <c r="Y221" s="107" t="str">
        <f>IF(ISBLANK(DATASHEET!AL209),"",DATASHEET!AL209)</f>
        <v/>
      </c>
      <c r="Z221" s="123" t="str">
        <f t="shared" si="189"/>
        <v/>
      </c>
      <c r="AA221" s="124">
        <f>IFERROR(INDEX(DATASHEET!$A$1:$GG$231,MATCH(L3VA!$A221,DATASHEET!$A$1:$A$231,0),MATCH(L3VA!AB$2,DATASHEET!$A$1:$GG$1,0)),"")</f>
        <v>0</v>
      </c>
      <c r="AB221" s="105" t="str">
        <f>IF(VLOOKUP(L3VA!$A221,DATASHEET!$A$2:$EW$231,32,FALSE)="","",VLOOKUP(L3VA!$A221,DATASHEET!$A$2:$EW$231,32,FALSE))</f>
        <v/>
      </c>
      <c r="AC221" s="105" t="str">
        <f t="shared" si="190"/>
        <v/>
      </c>
      <c r="AD221" s="106" t="str">
        <f>IF(ISBLANK(DATASHEET!AP209),"",DATASHEET!AP209)</f>
        <v>ASM</v>
      </c>
      <c r="AE221" s="107" t="str">
        <f>IF(ISBLANK(DATASHEET!AQ209),"",DATASHEET!AQ209)</f>
        <v>12A-BE-1</v>
      </c>
      <c r="AF221" s="123" t="str">
        <f t="shared" si="191"/>
        <v/>
      </c>
      <c r="AG221" s="124">
        <f>IFERROR(INDEX(DATASHEET!$A$1:$GG$231,MATCH(L3VA!$A221,DATASHEET!$A$1:$A$231,0),MATCH(L3VA!AH$2,DATASHEET!$A$1:$GG$1,0)),"")</f>
        <v>0</v>
      </c>
      <c r="AH221" s="105" t="str">
        <f>IF(VLOOKUP(L3VA!$A221,DATASHEET!$A$2:$EW$231,37,FALSE)="","",VLOOKUP(L3VA!$A221,DATASHEET!$A$2:$EW$231,37,FALSE))</f>
        <v/>
      </c>
      <c r="AI221" s="105" t="str">
        <f t="shared" si="192"/>
        <v/>
      </c>
      <c r="AJ221" s="106" t="str">
        <f>IF(ISBLANK(DATASHEET!AU209),"",DATASHEET!AU209)</f>
        <v/>
      </c>
      <c r="AK221" s="107" t="str">
        <f>IF(ISBLANK(DATASHEET!AV209),"",DATASHEET!AV209)</f>
        <v/>
      </c>
      <c r="AL221" s="123" t="str">
        <f t="shared" si="193"/>
        <v/>
      </c>
      <c r="AM221" s="124">
        <f>IFERROR(INDEX(DATASHEET!$A$1:$GG$231,MATCH(L3VA!$A221,DATASHEET!$A$1:$A$231,0),MATCH(L3VA!AN$2,DATASHEET!$A$1:$GG$1,0)),"")</f>
        <v>0</v>
      </c>
      <c r="AN221" s="105" t="str">
        <f>IF(VLOOKUP(L3VA!$A221,DATASHEET!$A$2:$EW$231,42,FALSE)="","",VLOOKUP(L3VA!$A221,DATASHEET!$A$2:$EW$231,42,FALSE))</f>
        <v>ASM</v>
      </c>
      <c r="AO221" s="105" t="str">
        <f t="shared" si="194"/>
        <v/>
      </c>
      <c r="AP221" s="106" t="str">
        <f>IF(ISBLANK(DATASHEET!AZ209),"",DATASHEET!AZ209)</f>
        <v/>
      </c>
      <c r="AQ221" s="107" t="str">
        <f>IF(ISBLANK(DATASHEET!BA209),"",DATASHEET!BA209)</f>
        <v/>
      </c>
      <c r="AR221" s="123" t="str">
        <f t="shared" si="195"/>
        <v/>
      </c>
      <c r="AS221" s="124">
        <f>IFERROR(INDEX(DATASHEET!$A$1:$GG$231,MATCH(L3VA!$A221,DATASHEET!$A$1:$A$231,0),MATCH(L3VA!AT$2,DATASHEET!$A$1:$GG$1,0)),"")</f>
        <v>0</v>
      </c>
      <c r="AT221" s="105" t="str">
        <f>IF(VLOOKUP(L3VA!$A221,DATASHEET!$A$2:$EW$231,47,FALSE)="","",VLOOKUP(L3VA!$A221,DATASHEET!$A$2:$EW$231,47,FALSE))</f>
        <v/>
      </c>
      <c r="AU221" s="105" t="str">
        <f t="shared" si="196"/>
        <v/>
      </c>
      <c r="AV221" s="106" t="str">
        <f>IF(ISBLANK(DATASHEET!BE209),"",DATASHEET!BE209)</f>
        <v/>
      </c>
      <c r="AW221" s="107" t="str">
        <f>IF(ISBLANK(DATASHEET!BF209),"",DATASHEET!BF209)</f>
        <v/>
      </c>
      <c r="AX221" s="123" t="str">
        <f t="shared" si="197"/>
        <v/>
      </c>
      <c r="AY221" s="124">
        <f>IFERROR(INDEX(DATASHEET!$A$1:$GG$231,MATCH(L3VA!$A221,DATASHEET!$A$1:$A$231,0),MATCH(L3VA!AZ$2,DATASHEET!$A$1:$GG$1,0)),"")</f>
        <v>0</v>
      </c>
      <c r="AZ221" s="105" t="str">
        <f>IF(VLOOKUP(L3VA!$A221,DATASHEET!$A$2:$EW$231,52,FALSE)="","",VLOOKUP(L3VA!$A221,DATASHEET!$A$2:$EW$231,52,FALSE))</f>
        <v/>
      </c>
      <c r="BA221" s="105" t="str">
        <f t="shared" si="198"/>
        <v/>
      </c>
      <c r="BB221" s="106" t="str">
        <f>IF(ISBLANK(DATASHEET!BJ209),"",DATASHEET!BJ209)</f>
        <v/>
      </c>
      <c r="BC221" s="107" t="str">
        <f>IF(ISBLANK(DATASHEET!BK209),"",DATASHEET!BK209)</f>
        <v/>
      </c>
      <c r="BD221" s="123" t="str">
        <f t="shared" si="199"/>
        <v/>
      </c>
      <c r="BE221" s="124">
        <f>IFERROR(INDEX(DATASHEET!$A$1:$GG$231,MATCH(L3VA!$A221,DATASHEET!$A$1:$A$231,0),MATCH(L3VA!BF$2,DATASHEET!$A$1:$GG$1,0)),"")</f>
        <v>0</v>
      </c>
      <c r="BF221" s="105" t="str">
        <f>IF(VLOOKUP(L3VA!$A221,DATASHEET!$A$2:$EW$231,57,FALSE)="","",VLOOKUP(L3VA!$A221,DATASHEET!$A$2:$EW$231,57,FALSE))</f>
        <v/>
      </c>
      <c r="BG221" s="105" t="str">
        <f t="shared" si="200"/>
        <v/>
      </c>
      <c r="BH221" s="106" t="str">
        <f>IF(ISBLANK(DATASHEET!BO209),"",DATASHEET!BO209)</f>
        <v/>
      </c>
      <c r="BI221" s="107" t="str">
        <f>IF(ISBLANK(DATASHEET!BP209),"",DATASHEET!BP209)</f>
        <v/>
      </c>
      <c r="BJ221" s="123" t="str">
        <f t="shared" si="201"/>
        <v/>
      </c>
      <c r="BK221" s="124">
        <f>IFERROR(INDEX(DATASHEET!$A$1:$GG$231,MATCH(L3VA!$A221,DATASHEET!$A$1:$A$231,0),MATCH(L3VA!BL$2,DATASHEET!$A$1:$GG$1,0)),"")</f>
        <v>0</v>
      </c>
      <c r="BL221" s="105" t="str">
        <f>IF(VLOOKUP(L3VA!$A221,DATASHEET!$A$2:$EW$231,62,FALSE)="","",VLOOKUP(L3VA!$A221,DATASHEET!$A$2:$EW$231,62,FALSE))</f>
        <v/>
      </c>
      <c r="BM221" s="105" t="str">
        <f t="shared" si="202"/>
        <v/>
      </c>
      <c r="BN221" s="106" t="str">
        <f>IF(ISBLANK(DATASHEET!BT209),"",DATASHEET!BT209)</f>
        <v/>
      </c>
      <c r="BO221" s="107" t="str">
        <f>IF(ISBLANK(DATASHEET!BU209),"",DATASHEET!BU209)</f>
        <v/>
      </c>
      <c r="BP221" s="123" t="str">
        <f t="shared" si="203"/>
        <v/>
      </c>
      <c r="BQ221" s="124">
        <f>IFERROR(INDEX(DATASHEET!$A$1:$GG$231,MATCH(L3VA!$A221,DATASHEET!$A$1:$A$231,0),MATCH(L3VA!BR$2,DATASHEET!$A$1:$GG$1,0)),"")</f>
        <v>0</v>
      </c>
      <c r="BR221" s="105" t="str">
        <f>IF(VLOOKUP(L3VA!$A221,DATASHEET!$A$2:$EW$231,67,FALSE)="","",VLOOKUP(L3VA!$A221,DATASHEET!$A$2:$EW$231,67,FALSE))</f>
        <v/>
      </c>
      <c r="BS221" s="105" t="str">
        <f t="shared" si="204"/>
        <v/>
      </c>
      <c r="BT221" s="106" t="str">
        <f>IF(ISBLANK(DATASHEET!BY209),"",DATASHEET!BY209)</f>
        <v/>
      </c>
      <c r="BU221" s="107" t="str">
        <f>IF(ISBLANK(DATASHEET!BZ209),"",DATASHEET!BZ209)</f>
        <v/>
      </c>
      <c r="BV221" s="123" t="str">
        <f t="shared" si="205"/>
        <v/>
      </c>
      <c r="BW221" s="124">
        <f>IFERROR(INDEX(DATASHEET!$A$1:$GG$231,MATCH(L3VA!$A221,DATASHEET!$A$1:$A$231,0),MATCH(L3VA!BX$2,DATASHEET!$A$1:$GG$1,0)),"")</f>
        <v>0</v>
      </c>
      <c r="BX221" s="105" t="str">
        <f>IF(VLOOKUP(L3VA!$A221,DATASHEET!$A$2:$EW$231,77,FALSE)="","",VLOOKUP(L3VA!$A221,DATASHEET!$A$2:$EW$231,77,FALSE))</f>
        <v/>
      </c>
      <c r="BY221" s="105" t="str">
        <f t="shared" si="206"/>
        <v/>
      </c>
      <c r="BZ221" s="106" t="str">
        <f>IF(ISBLANK(DATASHEET!CI209),"",DATASHEET!CI209)</f>
        <v/>
      </c>
      <c r="CA221" s="107" t="str">
        <f>IF(ISBLANK(DATASHEET!CJ209),"",DATASHEET!CJ209)</f>
        <v/>
      </c>
      <c r="CB221" s="123" t="str">
        <f t="shared" si="207"/>
        <v/>
      </c>
      <c r="CC221" s="124">
        <f>IFERROR(INDEX(DATASHEET!$A$1:$GG$231,MATCH(L3VA!$A221,DATASHEET!$A$1:$A$231,0),MATCH(L3VA!CD$2,DATASHEET!$A$1:$GG$1,0)),"")</f>
        <v>0</v>
      </c>
      <c r="CD221" s="105" t="str">
        <f>IF(VLOOKUP(L3VA!$A221,DATASHEET!$A$2:$EW$231,82,FALSE)="","",VLOOKUP(L3VA!$A221,DATASHEET!$A$2:$EW$231,82,FALSE))</f>
        <v>CGO</v>
      </c>
      <c r="CE221" s="105" t="str">
        <f t="shared" si="208"/>
        <v/>
      </c>
      <c r="CF221" s="106" t="str">
        <f>IF(ISBLANK(DATASHEET!CN209),"",DATASHEET!CN209)</f>
        <v/>
      </c>
      <c r="CG221" s="107" t="str">
        <f>IF(ISBLANK(DATASHEET!CO209),"",DATASHEET!CO209)</f>
        <v/>
      </c>
      <c r="CH221" s="123" t="str">
        <f t="shared" si="209"/>
        <v/>
      </c>
      <c r="CI221" s="124">
        <f>IFERROR(INDEX(DATASHEET!$A$1:$GG$231,MATCH(L3VA!$A221,DATASHEET!$A$1:$A$231,0),MATCH(L3VA!CJ$2,DATASHEET!$A$1:$GG$1,0)),"")</f>
        <v>0</v>
      </c>
      <c r="CJ221" s="105" t="str">
        <f>IF(VLOOKUP(L3VA!$A221,DATASHEET!$A$2:$EW$231,87,FALSE)="","",VLOOKUP(L3VA!$A221,DATASHEET!$A$2:$EW$231,87,FALSE))</f>
        <v/>
      </c>
      <c r="CK221" s="105" t="str">
        <f t="shared" si="183"/>
        <v/>
      </c>
      <c r="CL221" s="106" t="str">
        <f>IF(ISBLANK(DATASHEET!CS209),"",DATASHEET!CS209)</f>
        <v/>
      </c>
      <c r="CM221" s="107" t="str">
        <f>IF(ISBLANK(DATASHEET!CT209),"",DATASHEET!CT209)</f>
        <v/>
      </c>
      <c r="CN221" s="123" t="str">
        <f t="shared" si="210"/>
        <v/>
      </c>
      <c r="CO221" s="124">
        <f>IFERROR(INDEX(DATASHEET!$A$1:$GG$231,MATCH(L3VA!$A221,DATASHEET!$A$1:$A$231,0),MATCH(L3VA!CP$2,DATASHEET!$A$1:$GG$1,0)),"")</f>
        <v>0</v>
      </c>
      <c r="CP221" s="105" t="str">
        <f>IF(VLOOKUP(L3VA!$A221,DATASHEET!$A$2:$EW$231,92,FALSE)="","",VLOOKUP(L3VA!$A221,DATASHEET!$A$2:$EW$231,92,FALSE))</f>
        <v/>
      </c>
      <c r="CQ221" s="105" t="str">
        <f t="shared" si="211"/>
        <v/>
      </c>
      <c r="CR221" s="106" t="str">
        <f>IF(ISBLANK(DATASHEET!CX209),"",DATASHEET!CX209)</f>
        <v/>
      </c>
      <c r="CS221" s="107" t="str">
        <f>IF(ISBLANK(DATASHEET!CY209),"",DATASHEET!CY209)</f>
        <v/>
      </c>
      <c r="CT221" s="123" t="str">
        <f t="shared" si="212"/>
        <v/>
      </c>
      <c r="CU221" s="124">
        <f>IFERROR(INDEX(DATASHEET!$A$1:$GG$231,MATCH(L3VA!$A221,DATASHEET!$A$1:$A$231,0),MATCH(L3VA!CV$2,DATASHEET!$A$1:$GG$1,0)),"")</f>
        <v>0</v>
      </c>
      <c r="CV221" s="105" t="str">
        <f>IF(VLOOKUP(L3VA!$A221,DATASHEET!$A$2:$EW$231,107,FALSE)="","",VLOOKUP(L3VA!$A221,DATASHEET!$A$2:$EW$231,107,FALSE))</f>
        <v/>
      </c>
      <c r="CW221" s="105" t="str">
        <f t="shared" si="213"/>
        <v/>
      </c>
      <c r="CX221" s="106" t="str">
        <f>IF(ISBLANK(DATASHEET!DC209),"",DATASHEET!DC209)</f>
        <v/>
      </c>
      <c r="CY221" s="107" t="str">
        <f>IF(ISBLANK(DATASHEET!DD209),"",DATASHEET!DD209)</f>
        <v/>
      </c>
      <c r="CZ221" s="123" t="str">
        <f t="shared" si="214"/>
        <v/>
      </c>
      <c r="DA221" s="124">
        <f>IFERROR(INDEX(DATASHEET!$A$1:$GG$231,MATCH(L3VA!$A221,DATASHEET!$A$1:$A$231,0),MATCH(L3VA!DB$2,DATASHEET!$A$1:$GG$1,0)),"")</f>
        <v>0</v>
      </c>
      <c r="DB221" s="105" t="str">
        <f>IF(VLOOKUP(L3VA!$A221,DATASHEET!$A$2:$EW$231,97,FALSE)="","",VLOOKUP(L3VA!$A221,DATASHEET!$A$2:$EW$231,97,FALSE))</f>
        <v/>
      </c>
      <c r="DC221" s="105" t="str">
        <f t="shared" si="215"/>
        <v/>
      </c>
      <c r="DD221" s="106" t="str">
        <f>IF(ISBLANK(DATASHEET!DH209),"",DATASHEET!DH209)</f>
        <v/>
      </c>
      <c r="DE221" s="107" t="str">
        <f>IF(ISBLANK(DATASHEET!DI209),"",DATASHEET!DI209)</f>
        <v/>
      </c>
      <c r="DF221" s="123" t="str">
        <f t="shared" si="216"/>
        <v/>
      </c>
      <c r="DG221" s="124">
        <f>IFERROR(INDEX(DATASHEET!$A$1:$GG$231,MATCH(L3VA!$A221,DATASHEET!$A$1:$A$231,0),MATCH(L3VA!DH$2,DATASHEET!$A$1:$GG$1,0)),"")</f>
        <v>0</v>
      </c>
      <c r="DH221" s="105" t="str">
        <f>IF(VLOOKUP(L3VA!$A221,DATASHEET!$A$2:$EW$231,102,FALSE)="","",VLOOKUP(L3VA!$A221,DATASHEET!$A$2:$EW$231,102,FALSE))</f>
        <v/>
      </c>
      <c r="DI221" s="105" t="str">
        <f t="shared" si="217"/>
        <v/>
      </c>
      <c r="DJ221" s="106" t="str">
        <f>IF(ISBLANK(DATASHEET!DM209),"",DATASHEET!DM209)</f>
        <v/>
      </c>
      <c r="DK221" s="107" t="str">
        <f>IF(ISBLANK(DATASHEET!DN209),"",DATASHEET!DN209)</f>
        <v/>
      </c>
      <c r="DL221" s="123" t="str">
        <f t="shared" si="218"/>
        <v/>
      </c>
      <c r="DM221" s="124">
        <f>IFERROR(INDEX(DATASHEET!$A$1:$GG$231,MATCH(L3VA!$A221,DATASHEET!$A$1:$A$231,0),MATCH(L3VA!DN$2,DATASHEET!$A$1:$GG$1,0)),"")</f>
        <v>0</v>
      </c>
      <c r="DN221" s="105" t="str">
        <f>IF(VLOOKUP(L3VA!$A221,DATASHEET!$A$2:$FW$231,112,FALSE)="","",VLOOKUP(L3VA!$A221,DATASHEET!$A$2:$FW$231,112,FALSE))</f>
        <v/>
      </c>
      <c r="DO221" s="105" t="str">
        <f t="shared" si="184"/>
        <v/>
      </c>
      <c r="DP221" s="106" t="str">
        <f>IF(ISBLANK(DATASHEET!DR209),"",DATASHEET!DR209)</f>
        <v/>
      </c>
      <c r="DQ221" s="107" t="str">
        <f>IF(ISBLANK(DATASHEET!DS209),"",DATASHEET!DS209)</f>
        <v/>
      </c>
      <c r="DR221" s="123" t="str">
        <f t="shared" si="219"/>
        <v/>
      </c>
      <c r="DS221" s="124">
        <f>IFERROR(INDEX(DATASHEET!$A$1:$GG$231,MATCH(L3VA!$A221,DATASHEET!$A$1:$A$231,0),MATCH(L3VA!DT$2,DATASHEET!$A$1:$GG$1,0)),"")</f>
        <v>0</v>
      </c>
      <c r="DT221" s="105" t="str">
        <f>IF(VLOOKUP(L3VA!$A221,DATASHEET!$A$2:$EW$231,117,FALSE)="","",VLOOKUP(L3VA!$A221,DATASHEET!$A$2:$EW$231,117,FALSE))</f>
        <v/>
      </c>
      <c r="DU221" s="105" t="str">
        <f t="shared" si="220"/>
        <v/>
      </c>
      <c r="DV221" s="106" t="str">
        <f>IF(ISBLANK(DATASHEET!DW209),"",DATASHEET!DW209)</f>
        <v/>
      </c>
      <c r="DW221" s="107" t="str">
        <f>IF(ISBLANK(DATASHEET!DX209),"",DATASHEET!DX209)</f>
        <v/>
      </c>
      <c r="DX221" s="123" t="str">
        <f t="shared" si="221"/>
        <v/>
      </c>
      <c r="DY221" s="124" t="str">
        <f>IFERROR(INDEX(DATASHEET!$A$1:$GG$231,MATCH(L3VA!$A221,DATASHEET!$A$1:$A$231,0),MATCH(L3VA!DZ$2,DATASHEET!$A$1:$GG$1,0)),"")</f>
        <v/>
      </c>
      <c r="DZ221" s="105" t="str">
        <f>IF(VLOOKUP(L3VA!$A221,DATASHEET!$A$2:$EW$231,122,FALSE)="","",VLOOKUP(L3VA!$A221,DATASHEET!$A$2:$EW$231,122,FALSE))</f>
        <v/>
      </c>
      <c r="EA221" s="105" t="str">
        <f t="shared" si="222"/>
        <v/>
      </c>
      <c r="EB221" s="106" t="str">
        <f>IF(ISBLANK(DATASHEET!EB209),"",DATASHEET!EB209)</f>
        <v/>
      </c>
      <c r="EC221" s="107" t="str">
        <f>IF(ISBLANK(DATASHEET!EC209),"",DATASHEET!EC209)</f>
        <v/>
      </c>
      <c r="ED221" s="123" t="str">
        <f t="shared" si="223"/>
        <v/>
      </c>
      <c r="EE221" s="124">
        <f>IFERROR(INDEX(DATASHEET!$A$1:$GG$231,MATCH(L3VA!$A221,DATASHEET!$A$1:$A$231,0),MATCH(L3VA!EF$2,DATASHEET!$A$1:$GG$1,0)),"")</f>
        <v>0</v>
      </c>
      <c r="EF221" s="105" t="str">
        <f>IF(VLOOKUP(L3VA!$A221,DATASHEET!$A$2:$EW$231,127,FALSE)="","",VLOOKUP(L3VA!$A221,DATASHEET!$A$2:$EW$231,127,FALSE))</f>
        <v/>
      </c>
      <c r="EG221" s="105" t="str">
        <f t="shared" si="224"/>
        <v/>
      </c>
      <c r="EH221" s="106" t="str">
        <f>IF(ISBLANK(DATASHEET!EG209),"",DATASHEET!EG209)</f>
        <v/>
      </c>
      <c r="EI221" s="107" t="str">
        <f>IF(ISBLANK(DATASHEET!EH209),"",DATASHEET!EH209)</f>
        <v/>
      </c>
      <c r="EJ221" s="123" t="str">
        <f t="shared" si="225"/>
        <v/>
      </c>
      <c r="EK221" s="124">
        <f>IFERROR(INDEX(DATASHEET!$A$1:$GG$231,MATCH(L3VA!$A221,DATASHEET!$A$1:$A$231,0),MATCH(L3VA!EL$2,DATASHEET!$A$1:$GG$1,0)),"")</f>
        <v>0</v>
      </c>
      <c r="EL221" s="105" t="str">
        <f>IF(VLOOKUP(L3VA!$A221,DATASHEET!$A$2:$EW$231,132,FALSE)="","",VLOOKUP(L3VA!$A221,DATASHEET!$A$2:$EW$231,132,FALSE))</f>
        <v/>
      </c>
      <c r="EM221" s="105" t="str">
        <f t="shared" si="226"/>
        <v/>
      </c>
      <c r="EN221" s="106" t="str">
        <f>IF(ISBLANK(DATASHEET!EL209),"",DATASHEET!EL209)</f>
        <v/>
      </c>
      <c r="EO221" s="107" t="str">
        <f>IF(ISBLANK(DATASHEET!EM209),"",DATASHEET!EM209)</f>
        <v/>
      </c>
      <c r="EP221" s="123" t="str">
        <f t="shared" si="227"/>
        <v/>
      </c>
      <c r="EQ221" s="124">
        <f>IFERROR(INDEX(DATASHEET!$A$1:$GG$231,MATCH(L3VA!$A221,DATASHEET!$A$1:$A$231,0),MATCH(L3VA!ER$2,DATASHEET!$A$1:$GG$1,0)),"")</f>
        <v>0</v>
      </c>
      <c r="ER221" s="105" t="str">
        <f>IF(VLOOKUP(L3VA!$A221,DATASHEET!$A$2:$EW$231,137,FALSE)="","",VLOOKUP(L3VA!$A221,DATASHEET!$A$2:$EW$231,137,FALSE))</f>
        <v/>
      </c>
      <c r="ES221" s="105" t="str">
        <f t="shared" si="228"/>
        <v/>
      </c>
      <c r="ET221" s="106" t="str">
        <f>IF(ISBLANK(DATASHEET!EQ209),"",DATASHEET!EQ209)</f>
        <v/>
      </c>
      <c r="EU221" s="107" t="str">
        <f>IF(ISBLANK(DATASHEET!ER209),"",DATASHEET!ER209)</f>
        <v/>
      </c>
      <c r="EV221" s="123" t="str">
        <f t="shared" si="229"/>
        <v/>
      </c>
      <c r="EW221" s="124">
        <f>IFERROR(INDEX(DATASHEET!$A$1:$GG$231,MATCH(L3VA!$A221,DATASHEET!$A$1:$A$231,0),MATCH(L3VA!EX$2,DATASHEET!$A$1:$GG$1,0)),"")</f>
        <v>0</v>
      </c>
      <c r="EX221" s="105" t="str">
        <f>IF(VLOOKUP(L3VA!$A221,DATASHEET!$A$2:$EW$231,142,FALSE)="","",VLOOKUP(L3VA!$A221,DATASHEET!$A$2:$EW$231,142,FALSE))</f>
        <v/>
      </c>
      <c r="EY221" s="105" t="str">
        <f t="shared" si="230"/>
        <v/>
      </c>
      <c r="EZ221" s="106" t="str">
        <f>IF(ISBLANK(DATASHEET!EV209),"",DATASHEET!EV209)</f>
        <v>HSH</v>
      </c>
      <c r="FA221" s="107" t="str">
        <f>IF(ISBLANK(DATASHEET!EW209),"",DATASHEET!EW209)</f>
        <v>12B-SO-9</v>
      </c>
      <c r="FB221" s="123" t="str">
        <f t="shared" si="231"/>
        <v/>
      </c>
      <c r="FC221" s="124">
        <f>IFERROR(INDEX(DATASHEET!$A$1:$GG$231,MATCH(L3VA!$A221,DATASHEET!$A$1:$A$231,0),MATCH(L3VA!FD$2,DATASHEET!$A$1:$GG$1,0)),"")</f>
        <v>0</v>
      </c>
      <c r="FD221" s="105" t="str">
        <f>IF(VLOOKUP(L3VA!$A221,DATASHEET!$A$2:$FW$231,147,FALSE)="","",VLOOKUP(L3VA!$A221,DATASHEET!$A$2:$FW$231,147,FALSE))</f>
        <v/>
      </c>
      <c r="FE221" s="105" t="str">
        <f t="shared" si="232"/>
        <v/>
      </c>
      <c r="FF221" s="106" t="str">
        <f>IF(ISBLANK(DATASHEET!FA209),"",DATASHEET!FA209)</f>
        <v/>
      </c>
      <c r="FG221" s="107" t="str">
        <f>IF(ISBLANK(DATASHEET!FB209),"",DATASHEET!FB209)</f>
        <v/>
      </c>
    </row>
    <row r="222" spans="1:163" x14ac:dyDescent="0.25">
      <c r="A222" s="354">
        <f>DATASHEET!A210</f>
        <v>150955</v>
      </c>
      <c r="B222" s="42" t="str">
        <f>DATASHEET!B210</f>
        <v>THISELTON, Lucy</v>
      </c>
      <c r="C222" s="109" t="str">
        <f>DATASHEET!C210</f>
        <v>12SG</v>
      </c>
      <c r="D222" s="110" t="str">
        <f>DATASHEET!D210</f>
        <v>F</v>
      </c>
      <c r="E222" s="110" t="str">
        <f>IFERROR(VLOOKUP(A222,'[5]Y12 Students'!$E$3:$I$271,5,FALSE),"")</f>
        <v>INTERNAL</v>
      </c>
      <c r="F222" s="110" t="str">
        <f>DATASHEET!E210</f>
        <v>N</v>
      </c>
      <c r="G222" s="110" t="str">
        <f>DATASHEET!F210</f>
        <v>White - British</v>
      </c>
      <c r="H222" s="110" t="str">
        <f>DATASHEET!G210</f>
        <v>N</v>
      </c>
      <c r="I222" s="110" t="str">
        <f>DATASHEET!H210</f>
        <v>N</v>
      </c>
      <c r="J222" s="111" t="str">
        <f>DATASHEET!J210</f>
        <v>4.75+ (C/B)</v>
      </c>
      <c r="K222" s="104" t="str">
        <f t="shared" si="181"/>
        <v/>
      </c>
      <c r="L222" s="104" t="str">
        <f t="shared" si="182"/>
        <v/>
      </c>
      <c r="M222" s="336" t="str">
        <f>IF(COUNT(L3VA!$N222,L3VA!$Z222,L3VA!$T222,L3VA!$AF222,L3VA!$AX222,L3VA!$AR222,L3VA!$BJ222,L3VA!$BD222,L3VA!$BP222,L3VA!#REF!,L3VA!$AL222,L3VA!$BV222,L3VA!$CH222,L3VA!$CZ222,L3VA!$CN222,L3VA!$DF222,L3VA!$CB222,L3VA!#REF!,L3VA!$DR222,L3VA!$DX222,L3VA!$ED222,L3VA!$EJ222,L3VA!$EP222,L3VA!$EV222,L3VA!$FB222,L3VA!$DL222)=0,"",AVERAGE(N222,Z222,T222,AF222,AL222,AX222,AR222,BJ222,BD222,BP222,BV222,CH222,CZ222,CN222,DF222,CB222,DR222,DX222,ED222,EJ222,EP222,EV222,FB222,DL222))</f>
        <v/>
      </c>
      <c r="N222" s="123" t="str">
        <f t="shared" si="185"/>
        <v/>
      </c>
      <c r="O222" s="124">
        <f>IFERROR(INDEX(DATASHEET!$A$1:$GG$231,MATCH(L3VA!$A222,DATASHEET!$A$1:$A$231,0),MATCH(L3VA!P$2,DATASHEET!$A$1:$GG$1,0)),"")</f>
        <v>0</v>
      </c>
      <c r="P222" s="105">
        <f>IF(VLOOKUP(L3VA!$A222,DATASHEET!$A$2:$EW$231,22,FALSE)="","",VLOOKUP(L3VA!$A222,DATASHEET!$A$2:$EW$231,22,FALSE))</f>
        <v>0</v>
      </c>
      <c r="Q222" s="105" t="str">
        <f t="shared" si="186"/>
        <v/>
      </c>
      <c r="R222" s="106" t="str">
        <f>IF(ISBLANK(DATASHEET!AF210),"",DATASHEET!AF210)</f>
        <v>PLE</v>
      </c>
      <c r="S222" s="107" t="str">
        <f>IF(ISBLANK(DATASHEET!AG210),"",DATASHEET!AG210)</f>
        <v>12C-AR-1</v>
      </c>
      <c r="T222" s="123" t="str">
        <f t="shared" si="187"/>
        <v/>
      </c>
      <c r="U222" s="124">
        <f>IFERROR(INDEX(DATASHEET!$A$1:$GG$231,MATCH(L3VA!$A222,DATASHEET!$A$1:$A$231,0),MATCH(L3VA!V$2,DATASHEET!$A$1:$GG$1,0)),"")</f>
        <v>0</v>
      </c>
      <c r="V222" s="105">
        <f>IF(VLOOKUP(L3VA!$A222,DATASHEET!$A$2:$EW$231,27,FALSE)="","",VLOOKUP(L3VA!$A222,DATASHEET!$A$2:$EW$231,27,FALSE))</f>
        <v>0</v>
      </c>
      <c r="W222" s="105" t="str">
        <f t="shared" si="188"/>
        <v/>
      </c>
      <c r="X222" s="106" t="str">
        <f>IF(ISBLANK(DATASHEET!AK210),"",DATASHEET!AK210)</f>
        <v/>
      </c>
      <c r="Y222" s="107" t="str">
        <f>IF(ISBLANK(DATASHEET!AL210),"",DATASHEET!AL210)</f>
        <v/>
      </c>
      <c r="Z222" s="123" t="str">
        <f t="shared" si="189"/>
        <v/>
      </c>
      <c r="AA222" s="124">
        <f>IFERROR(INDEX(DATASHEET!$A$1:$GG$231,MATCH(L3VA!$A222,DATASHEET!$A$1:$A$231,0),MATCH(L3VA!AB$2,DATASHEET!$A$1:$GG$1,0)),"")</f>
        <v>0</v>
      </c>
      <c r="AB222" s="105" t="str">
        <f>IF(VLOOKUP(L3VA!$A222,DATASHEET!$A$2:$EW$231,32,FALSE)="","",VLOOKUP(L3VA!$A222,DATASHEET!$A$2:$EW$231,32,FALSE))</f>
        <v>PLE</v>
      </c>
      <c r="AC222" s="105" t="str">
        <f t="shared" si="190"/>
        <v/>
      </c>
      <c r="AD222" s="106" t="str">
        <f>IF(ISBLANK(DATASHEET!AP210),"",DATASHEET!AP210)</f>
        <v/>
      </c>
      <c r="AE222" s="107" t="str">
        <f>IF(ISBLANK(DATASHEET!AQ210),"",DATASHEET!AQ210)</f>
        <v/>
      </c>
      <c r="AF222" s="123" t="str">
        <f t="shared" si="191"/>
        <v/>
      </c>
      <c r="AG222" s="124">
        <f>IFERROR(INDEX(DATASHEET!$A$1:$GG$231,MATCH(L3VA!$A222,DATASHEET!$A$1:$A$231,0),MATCH(L3VA!AH$2,DATASHEET!$A$1:$GG$1,0)),"")</f>
        <v>0</v>
      </c>
      <c r="AH222" s="105" t="str">
        <f>IF(VLOOKUP(L3VA!$A222,DATASHEET!$A$2:$EW$231,37,FALSE)="","",VLOOKUP(L3VA!$A222,DATASHEET!$A$2:$EW$231,37,FALSE))</f>
        <v/>
      </c>
      <c r="AI222" s="105" t="str">
        <f t="shared" si="192"/>
        <v/>
      </c>
      <c r="AJ222" s="106" t="str">
        <f>IF(ISBLANK(DATASHEET!AU210),"",DATASHEET!AU210)</f>
        <v/>
      </c>
      <c r="AK222" s="107" t="str">
        <f>IF(ISBLANK(DATASHEET!AV210),"",DATASHEET!AV210)</f>
        <v/>
      </c>
      <c r="AL222" s="123" t="str">
        <f t="shared" si="193"/>
        <v/>
      </c>
      <c r="AM222" s="124">
        <f>IFERROR(INDEX(DATASHEET!$A$1:$GG$231,MATCH(L3VA!$A222,DATASHEET!$A$1:$A$231,0),MATCH(L3VA!AN$2,DATASHEET!$A$1:$GG$1,0)),"")</f>
        <v>0</v>
      </c>
      <c r="AN222" s="105" t="str">
        <f>IF(VLOOKUP(L3VA!$A222,DATASHEET!$A$2:$EW$231,42,FALSE)="","",VLOOKUP(L3VA!$A222,DATASHEET!$A$2:$EW$231,42,FALSE))</f>
        <v/>
      </c>
      <c r="AO222" s="105" t="str">
        <f t="shared" si="194"/>
        <v/>
      </c>
      <c r="AP222" s="106" t="str">
        <f>IF(ISBLANK(DATASHEET!AZ210),"",DATASHEET!AZ210)</f>
        <v/>
      </c>
      <c r="AQ222" s="107" t="str">
        <f>IF(ISBLANK(DATASHEET!BA210),"",DATASHEET!BA210)</f>
        <v/>
      </c>
      <c r="AR222" s="123" t="str">
        <f t="shared" si="195"/>
        <v/>
      </c>
      <c r="AS222" s="124">
        <f>IFERROR(INDEX(DATASHEET!$A$1:$GG$231,MATCH(L3VA!$A222,DATASHEET!$A$1:$A$231,0),MATCH(L3VA!AT$2,DATASHEET!$A$1:$GG$1,0)),"")</f>
        <v>0</v>
      </c>
      <c r="AT222" s="105" t="str">
        <f>IF(VLOOKUP(L3VA!$A222,DATASHEET!$A$2:$EW$231,47,FALSE)="","",VLOOKUP(L3VA!$A222,DATASHEET!$A$2:$EW$231,47,FALSE))</f>
        <v/>
      </c>
      <c r="AU222" s="105" t="str">
        <f t="shared" si="196"/>
        <v/>
      </c>
      <c r="AV222" s="106" t="str">
        <f>IF(ISBLANK(DATASHEET!BE210),"",DATASHEET!BE210)</f>
        <v/>
      </c>
      <c r="AW222" s="107" t="str">
        <f>IF(ISBLANK(DATASHEET!BF210),"",DATASHEET!BF210)</f>
        <v/>
      </c>
      <c r="AX222" s="123" t="str">
        <f t="shared" si="197"/>
        <v/>
      </c>
      <c r="AY222" s="124">
        <f>IFERROR(INDEX(DATASHEET!$A$1:$GG$231,MATCH(L3VA!$A222,DATASHEET!$A$1:$A$231,0),MATCH(L3VA!AZ$2,DATASHEET!$A$1:$GG$1,0)),"")</f>
        <v>0</v>
      </c>
      <c r="AZ222" s="105" t="str">
        <f>IF(VLOOKUP(L3VA!$A222,DATASHEET!$A$2:$EW$231,52,FALSE)="","",VLOOKUP(L3VA!$A222,DATASHEET!$A$2:$EW$231,52,FALSE))</f>
        <v/>
      </c>
      <c r="BA222" s="105" t="str">
        <f t="shared" si="198"/>
        <v/>
      </c>
      <c r="BB222" s="106" t="str">
        <f>IF(ISBLANK(DATASHEET!BJ210),"",DATASHEET!BJ210)</f>
        <v/>
      </c>
      <c r="BC222" s="107" t="str">
        <f>IF(ISBLANK(DATASHEET!BK210),"",DATASHEET!BK210)</f>
        <v/>
      </c>
      <c r="BD222" s="123" t="str">
        <f t="shared" si="199"/>
        <v/>
      </c>
      <c r="BE222" s="124">
        <f>IFERROR(INDEX(DATASHEET!$A$1:$GG$231,MATCH(L3VA!$A222,DATASHEET!$A$1:$A$231,0),MATCH(L3VA!BF$2,DATASHEET!$A$1:$GG$1,0)),"")</f>
        <v>0</v>
      </c>
      <c r="BF222" s="105" t="str">
        <f>IF(VLOOKUP(L3VA!$A222,DATASHEET!$A$2:$EW$231,57,FALSE)="","",VLOOKUP(L3VA!$A222,DATASHEET!$A$2:$EW$231,57,FALSE))</f>
        <v/>
      </c>
      <c r="BG222" s="105" t="str">
        <f t="shared" si="200"/>
        <v/>
      </c>
      <c r="BH222" s="106" t="str">
        <f>IF(ISBLANK(DATASHEET!BO210),"",DATASHEET!BO210)</f>
        <v/>
      </c>
      <c r="BI222" s="107" t="str">
        <f>IF(ISBLANK(DATASHEET!BP210),"",DATASHEET!BP210)</f>
        <v/>
      </c>
      <c r="BJ222" s="123" t="str">
        <f t="shared" si="201"/>
        <v/>
      </c>
      <c r="BK222" s="124">
        <f>IFERROR(INDEX(DATASHEET!$A$1:$GG$231,MATCH(L3VA!$A222,DATASHEET!$A$1:$A$231,0),MATCH(L3VA!BL$2,DATASHEET!$A$1:$GG$1,0)),"")</f>
        <v>0</v>
      </c>
      <c r="BL222" s="105" t="str">
        <f>IF(VLOOKUP(L3VA!$A222,DATASHEET!$A$2:$EW$231,62,FALSE)="","",VLOOKUP(L3VA!$A222,DATASHEET!$A$2:$EW$231,62,FALSE))</f>
        <v/>
      </c>
      <c r="BM222" s="105" t="str">
        <f t="shared" si="202"/>
        <v/>
      </c>
      <c r="BN222" s="106" t="str">
        <f>IF(ISBLANK(DATASHEET!BT210),"",DATASHEET!BT210)</f>
        <v>KK</v>
      </c>
      <c r="BO222" s="107" t="str">
        <f>IF(ISBLANK(DATASHEET!BU210),"",DATASHEET!BU210)</f>
        <v>12E-EA-3</v>
      </c>
      <c r="BP222" s="123" t="str">
        <f t="shared" si="203"/>
        <v/>
      </c>
      <c r="BQ222" s="124">
        <f>IFERROR(INDEX(DATASHEET!$A$1:$GG$231,MATCH(L3VA!$A222,DATASHEET!$A$1:$A$231,0),MATCH(L3VA!BR$2,DATASHEET!$A$1:$GG$1,0)),"")</f>
        <v>0</v>
      </c>
      <c r="BR222" s="105" t="str">
        <f>IF(VLOOKUP(L3VA!$A222,DATASHEET!$A$2:$EW$231,67,FALSE)="","",VLOOKUP(L3VA!$A222,DATASHEET!$A$2:$EW$231,67,FALSE))</f>
        <v/>
      </c>
      <c r="BS222" s="105" t="str">
        <f t="shared" si="204"/>
        <v/>
      </c>
      <c r="BT222" s="106" t="str">
        <f>IF(ISBLANK(DATASHEET!BY210),"",DATASHEET!BY210)</f>
        <v/>
      </c>
      <c r="BU222" s="107" t="str">
        <f>IF(ISBLANK(DATASHEET!BZ210),"",DATASHEET!BZ210)</f>
        <v/>
      </c>
      <c r="BV222" s="123" t="str">
        <f t="shared" si="205"/>
        <v/>
      </c>
      <c r="BW222" s="124">
        <f>IFERROR(INDEX(DATASHEET!$A$1:$GG$231,MATCH(L3VA!$A222,DATASHEET!$A$1:$A$231,0),MATCH(L3VA!BX$2,DATASHEET!$A$1:$GG$1,0)),"")</f>
        <v>0</v>
      </c>
      <c r="BX222" s="105" t="str">
        <f>IF(VLOOKUP(L3VA!$A222,DATASHEET!$A$2:$EW$231,77,FALSE)="","",VLOOKUP(L3VA!$A222,DATASHEET!$A$2:$EW$231,77,FALSE))</f>
        <v/>
      </c>
      <c r="BY222" s="105" t="str">
        <f t="shared" si="206"/>
        <v/>
      </c>
      <c r="BZ222" s="106" t="str">
        <f>IF(ISBLANK(DATASHEET!CI210),"",DATASHEET!CI210)</f>
        <v/>
      </c>
      <c r="CA222" s="107" t="str">
        <f>IF(ISBLANK(DATASHEET!CJ210),"",DATASHEET!CJ210)</f>
        <v/>
      </c>
      <c r="CB222" s="123" t="str">
        <f t="shared" si="207"/>
        <v/>
      </c>
      <c r="CC222" s="124">
        <f>IFERROR(INDEX(DATASHEET!$A$1:$GG$231,MATCH(L3VA!$A222,DATASHEET!$A$1:$A$231,0),MATCH(L3VA!CD$2,DATASHEET!$A$1:$GG$1,0)),"")</f>
        <v>0</v>
      </c>
      <c r="CD222" s="105" t="str">
        <f>IF(VLOOKUP(L3VA!$A222,DATASHEET!$A$2:$EW$231,82,FALSE)="","",VLOOKUP(L3VA!$A222,DATASHEET!$A$2:$EW$231,82,FALSE))</f>
        <v>JNE</v>
      </c>
      <c r="CE222" s="105" t="str">
        <f t="shared" si="208"/>
        <v/>
      </c>
      <c r="CF222" s="106" t="str">
        <f>IF(ISBLANK(DATASHEET!CN210),"",DATASHEET!CN210)</f>
        <v/>
      </c>
      <c r="CG222" s="107" t="str">
        <f>IF(ISBLANK(DATASHEET!CO210),"",DATASHEET!CO210)</f>
        <v/>
      </c>
      <c r="CH222" s="123" t="str">
        <f t="shared" si="209"/>
        <v/>
      </c>
      <c r="CI222" s="124">
        <f>IFERROR(INDEX(DATASHEET!$A$1:$GG$231,MATCH(L3VA!$A222,DATASHEET!$A$1:$A$231,0),MATCH(L3VA!CJ$2,DATASHEET!$A$1:$GG$1,0)),"")</f>
        <v>0</v>
      </c>
      <c r="CJ222" s="105" t="str">
        <f>IF(VLOOKUP(L3VA!$A222,DATASHEET!$A$2:$EW$231,87,FALSE)="","",VLOOKUP(L3VA!$A222,DATASHEET!$A$2:$EW$231,87,FALSE))</f>
        <v/>
      </c>
      <c r="CK222" s="105" t="str">
        <f t="shared" si="183"/>
        <v/>
      </c>
      <c r="CL222" s="106" t="str">
        <f>IF(ISBLANK(DATASHEET!CS210),"",DATASHEET!CS210)</f>
        <v/>
      </c>
      <c r="CM222" s="107" t="str">
        <f>IF(ISBLANK(DATASHEET!CT210),"",DATASHEET!CT210)</f>
        <v/>
      </c>
      <c r="CN222" s="123" t="str">
        <f t="shared" si="210"/>
        <v/>
      </c>
      <c r="CO222" s="124">
        <f>IFERROR(INDEX(DATASHEET!$A$1:$GG$231,MATCH(L3VA!$A222,DATASHEET!$A$1:$A$231,0),MATCH(L3VA!CP$2,DATASHEET!$A$1:$GG$1,0)),"")</f>
        <v>0</v>
      </c>
      <c r="CP222" s="105" t="str">
        <f>IF(VLOOKUP(L3VA!$A222,DATASHEET!$A$2:$EW$231,92,FALSE)="","",VLOOKUP(L3VA!$A222,DATASHEET!$A$2:$EW$231,92,FALSE))</f>
        <v/>
      </c>
      <c r="CQ222" s="105" t="str">
        <f t="shared" si="211"/>
        <v/>
      </c>
      <c r="CR222" s="106" t="str">
        <f>IF(ISBLANK(DATASHEET!CX210),"",DATASHEET!CX210)</f>
        <v/>
      </c>
      <c r="CS222" s="107" t="str">
        <f>IF(ISBLANK(DATASHEET!CY210),"",DATASHEET!CY210)</f>
        <v/>
      </c>
      <c r="CT222" s="123" t="str">
        <f t="shared" si="212"/>
        <v/>
      </c>
      <c r="CU222" s="124">
        <f>IFERROR(INDEX(DATASHEET!$A$1:$GG$231,MATCH(L3VA!$A222,DATASHEET!$A$1:$A$231,0),MATCH(L3VA!CV$2,DATASHEET!$A$1:$GG$1,0)),"")</f>
        <v>0</v>
      </c>
      <c r="CV222" s="105" t="str">
        <f>IF(VLOOKUP(L3VA!$A222,DATASHEET!$A$2:$EW$231,107,FALSE)="","",VLOOKUP(L3VA!$A222,DATASHEET!$A$2:$EW$231,107,FALSE))</f>
        <v/>
      </c>
      <c r="CW222" s="105" t="str">
        <f t="shared" si="213"/>
        <v/>
      </c>
      <c r="CX222" s="106" t="str">
        <f>IF(ISBLANK(DATASHEET!DC210),"",DATASHEET!DC210)</f>
        <v/>
      </c>
      <c r="CY222" s="107" t="str">
        <f>IF(ISBLANK(DATASHEET!DD210),"",DATASHEET!DD210)</f>
        <v/>
      </c>
      <c r="CZ222" s="123" t="str">
        <f t="shared" si="214"/>
        <v/>
      </c>
      <c r="DA222" s="124">
        <f>IFERROR(INDEX(DATASHEET!$A$1:$GG$231,MATCH(L3VA!$A222,DATASHEET!$A$1:$A$231,0),MATCH(L3VA!DB$2,DATASHEET!$A$1:$GG$1,0)),"")</f>
        <v>0</v>
      </c>
      <c r="DB222" s="105" t="str">
        <f>IF(VLOOKUP(L3VA!$A222,DATASHEET!$A$2:$EW$231,97,FALSE)="","",VLOOKUP(L3VA!$A222,DATASHEET!$A$2:$EW$231,97,FALSE))</f>
        <v/>
      </c>
      <c r="DC222" s="105" t="str">
        <f t="shared" si="215"/>
        <v/>
      </c>
      <c r="DD222" s="106" t="str">
        <f>IF(ISBLANK(DATASHEET!DH210),"",DATASHEET!DH210)</f>
        <v/>
      </c>
      <c r="DE222" s="107" t="str">
        <f>IF(ISBLANK(DATASHEET!DI210),"",DATASHEET!DI210)</f>
        <v/>
      </c>
      <c r="DF222" s="123" t="str">
        <f t="shared" si="216"/>
        <v/>
      </c>
      <c r="DG222" s="124">
        <f>IFERROR(INDEX(DATASHEET!$A$1:$GG$231,MATCH(L3VA!$A222,DATASHEET!$A$1:$A$231,0),MATCH(L3VA!DH$2,DATASHEET!$A$1:$GG$1,0)),"")</f>
        <v>0</v>
      </c>
      <c r="DH222" s="105" t="str">
        <f>IF(VLOOKUP(L3VA!$A222,DATASHEET!$A$2:$EW$231,102,FALSE)="","",VLOOKUP(L3VA!$A222,DATASHEET!$A$2:$EW$231,102,FALSE))</f>
        <v/>
      </c>
      <c r="DI222" s="105" t="str">
        <f t="shared" si="217"/>
        <v/>
      </c>
      <c r="DJ222" s="106" t="str">
        <f>IF(ISBLANK(DATASHEET!DM210),"",DATASHEET!DM210)</f>
        <v/>
      </c>
      <c r="DK222" s="107" t="str">
        <f>IF(ISBLANK(DATASHEET!DN210),"",DATASHEET!DN210)</f>
        <v/>
      </c>
      <c r="DL222" s="123" t="str">
        <f t="shared" si="218"/>
        <v/>
      </c>
      <c r="DM222" s="124">
        <f>IFERROR(INDEX(DATASHEET!$A$1:$GG$231,MATCH(L3VA!$A222,DATASHEET!$A$1:$A$231,0),MATCH(L3VA!DN$2,DATASHEET!$A$1:$GG$1,0)),"")</f>
        <v>0</v>
      </c>
      <c r="DN222" s="105" t="str">
        <f>IF(VLOOKUP(L3VA!$A222,DATASHEET!$A$2:$FW$231,112,FALSE)="","",VLOOKUP(L3VA!$A222,DATASHEET!$A$2:$FW$231,112,FALSE))</f>
        <v/>
      </c>
      <c r="DO222" s="105" t="str">
        <f t="shared" si="184"/>
        <v/>
      </c>
      <c r="DP222" s="106" t="str">
        <f>IF(ISBLANK(DATASHEET!DR210),"",DATASHEET!DR210)</f>
        <v/>
      </c>
      <c r="DQ222" s="107" t="str">
        <f>IF(ISBLANK(DATASHEET!DS210),"",DATASHEET!DS210)</f>
        <v/>
      </c>
      <c r="DR222" s="123" t="str">
        <f t="shared" si="219"/>
        <v/>
      </c>
      <c r="DS222" s="124">
        <f>IFERROR(INDEX(DATASHEET!$A$1:$GG$231,MATCH(L3VA!$A222,DATASHEET!$A$1:$A$231,0),MATCH(L3VA!DT$2,DATASHEET!$A$1:$GG$1,0)),"")</f>
        <v>0</v>
      </c>
      <c r="DT222" s="105" t="str">
        <f>IF(VLOOKUP(L3VA!$A222,DATASHEET!$A$2:$EW$231,117,FALSE)="","",VLOOKUP(L3VA!$A222,DATASHEET!$A$2:$EW$231,117,FALSE))</f>
        <v/>
      </c>
      <c r="DU222" s="105" t="str">
        <f t="shared" si="220"/>
        <v/>
      </c>
      <c r="DV222" s="106" t="str">
        <f>IF(ISBLANK(DATASHEET!DW210),"",DATASHEET!DW210)</f>
        <v/>
      </c>
      <c r="DW222" s="107" t="str">
        <f>IF(ISBLANK(DATASHEET!DX210),"",DATASHEET!DX210)</f>
        <v/>
      </c>
      <c r="DX222" s="123" t="str">
        <f t="shared" si="221"/>
        <v/>
      </c>
      <c r="DY222" s="124" t="str">
        <f>IFERROR(INDEX(DATASHEET!$A$1:$GG$231,MATCH(L3VA!$A222,DATASHEET!$A$1:$A$231,0),MATCH(L3VA!DZ$2,DATASHEET!$A$1:$GG$1,0)),"")</f>
        <v/>
      </c>
      <c r="DZ222" s="105" t="str">
        <f>IF(VLOOKUP(L3VA!$A222,DATASHEET!$A$2:$EW$231,122,FALSE)="","",VLOOKUP(L3VA!$A222,DATASHEET!$A$2:$EW$231,122,FALSE))</f>
        <v/>
      </c>
      <c r="EA222" s="105" t="str">
        <f t="shared" si="222"/>
        <v/>
      </c>
      <c r="EB222" s="106" t="str">
        <f>IF(ISBLANK(DATASHEET!EB210),"",DATASHEET!EB210)</f>
        <v/>
      </c>
      <c r="EC222" s="107" t="str">
        <f>IF(ISBLANK(DATASHEET!EC210),"",DATASHEET!EC210)</f>
        <v/>
      </c>
      <c r="ED222" s="123" t="str">
        <f t="shared" si="223"/>
        <v/>
      </c>
      <c r="EE222" s="124">
        <f>IFERROR(INDEX(DATASHEET!$A$1:$GG$231,MATCH(L3VA!$A222,DATASHEET!$A$1:$A$231,0),MATCH(L3VA!EF$2,DATASHEET!$A$1:$GG$1,0)),"")</f>
        <v>0</v>
      </c>
      <c r="EF222" s="105" t="str">
        <f>IF(VLOOKUP(L3VA!$A222,DATASHEET!$A$2:$EW$231,127,FALSE)="","",VLOOKUP(L3VA!$A222,DATASHEET!$A$2:$EW$231,127,FALSE))</f>
        <v/>
      </c>
      <c r="EG222" s="105" t="str">
        <f t="shared" si="224"/>
        <v/>
      </c>
      <c r="EH222" s="106" t="str">
        <f>IF(ISBLANK(DATASHEET!EG210),"",DATASHEET!EG210)</f>
        <v/>
      </c>
      <c r="EI222" s="107" t="str">
        <f>IF(ISBLANK(DATASHEET!EH210),"",DATASHEET!EH210)</f>
        <v/>
      </c>
      <c r="EJ222" s="123" t="str">
        <f t="shared" si="225"/>
        <v/>
      </c>
      <c r="EK222" s="124">
        <f>IFERROR(INDEX(DATASHEET!$A$1:$GG$231,MATCH(L3VA!$A222,DATASHEET!$A$1:$A$231,0),MATCH(L3VA!EL$2,DATASHEET!$A$1:$GG$1,0)),"")</f>
        <v>0</v>
      </c>
      <c r="EL222" s="105" t="str">
        <f>IF(VLOOKUP(L3VA!$A222,DATASHEET!$A$2:$EW$231,132,FALSE)="","",VLOOKUP(L3VA!$A222,DATASHEET!$A$2:$EW$231,132,FALSE))</f>
        <v/>
      </c>
      <c r="EM222" s="105" t="str">
        <f t="shared" si="226"/>
        <v/>
      </c>
      <c r="EN222" s="106" t="str">
        <f>IF(ISBLANK(DATASHEET!EL210),"",DATASHEET!EL210)</f>
        <v/>
      </c>
      <c r="EO222" s="107" t="str">
        <f>IF(ISBLANK(DATASHEET!EM210),"",DATASHEET!EM210)</f>
        <v/>
      </c>
      <c r="EP222" s="123" t="str">
        <f t="shared" si="227"/>
        <v/>
      </c>
      <c r="EQ222" s="124">
        <f>IFERROR(INDEX(DATASHEET!$A$1:$GG$231,MATCH(L3VA!$A222,DATASHEET!$A$1:$A$231,0),MATCH(L3VA!ER$2,DATASHEET!$A$1:$GG$1,0)),"")</f>
        <v>0</v>
      </c>
      <c r="ER222" s="105" t="str">
        <f>IF(VLOOKUP(L3VA!$A222,DATASHEET!$A$2:$EW$231,137,FALSE)="","",VLOOKUP(L3VA!$A222,DATASHEET!$A$2:$EW$231,137,FALSE))</f>
        <v/>
      </c>
      <c r="ES222" s="105" t="str">
        <f t="shared" si="228"/>
        <v/>
      </c>
      <c r="ET222" s="106" t="str">
        <f>IF(ISBLANK(DATASHEET!EQ210),"",DATASHEET!EQ210)</f>
        <v>BG</v>
      </c>
      <c r="EU222" s="107" t="str">
        <f>IF(ISBLANK(DATASHEET!ER210),"",DATASHEET!ER210)</f>
        <v>12A-PY-10</v>
      </c>
      <c r="EV222" s="123" t="str">
        <f t="shared" si="229"/>
        <v/>
      </c>
      <c r="EW222" s="124">
        <f>IFERROR(INDEX(DATASHEET!$A$1:$GG$231,MATCH(L3VA!$A222,DATASHEET!$A$1:$A$231,0),MATCH(L3VA!EX$2,DATASHEET!$A$1:$GG$1,0)),"")</f>
        <v>0</v>
      </c>
      <c r="EX222" s="105" t="str">
        <f>IF(VLOOKUP(L3VA!$A222,DATASHEET!$A$2:$EW$231,142,FALSE)="","",VLOOKUP(L3VA!$A222,DATASHEET!$A$2:$EW$231,142,FALSE))</f>
        <v/>
      </c>
      <c r="EY222" s="105" t="str">
        <f t="shared" si="230"/>
        <v/>
      </c>
      <c r="EZ222" s="106" t="str">
        <f>IF(ISBLANK(DATASHEET!EV210),"",DATASHEET!EV210)</f>
        <v/>
      </c>
      <c r="FA222" s="107" t="str">
        <f>IF(ISBLANK(DATASHEET!EW210),"",DATASHEET!EW210)</f>
        <v/>
      </c>
      <c r="FB222" s="123" t="str">
        <f t="shared" si="231"/>
        <v/>
      </c>
      <c r="FC222" s="124">
        <f>IFERROR(INDEX(DATASHEET!$A$1:$GG$231,MATCH(L3VA!$A222,DATASHEET!$A$1:$A$231,0),MATCH(L3VA!FD$2,DATASHEET!$A$1:$GG$1,0)),"")</f>
        <v>0</v>
      </c>
      <c r="FD222" s="105" t="str">
        <f>IF(VLOOKUP(L3VA!$A222,DATASHEET!$A$2:$FW$231,147,FALSE)="","",VLOOKUP(L3VA!$A222,DATASHEET!$A$2:$FW$231,147,FALSE))</f>
        <v>BG</v>
      </c>
      <c r="FE222" s="105" t="str">
        <f t="shared" si="232"/>
        <v/>
      </c>
      <c r="FF222" s="106" t="str">
        <f>IF(ISBLANK(DATASHEET!FA210),"",DATASHEET!FA210)</f>
        <v/>
      </c>
      <c r="FG222" s="107" t="str">
        <f>IF(ISBLANK(DATASHEET!FB210),"",DATASHEET!FB210)</f>
        <v/>
      </c>
    </row>
    <row r="223" spans="1:163" x14ac:dyDescent="0.25">
      <c r="A223" s="354">
        <f>DATASHEET!A211</f>
        <v>160075</v>
      </c>
      <c r="B223" s="42" t="str">
        <f>DATASHEET!B211</f>
        <v>THORNHILL, Joseph</v>
      </c>
      <c r="C223" s="109" t="str">
        <f>DATASHEET!C211</f>
        <v>12ASA</v>
      </c>
      <c r="D223" s="110" t="str">
        <f>DATASHEET!D211</f>
        <v>M</v>
      </c>
      <c r="E223" s="110" t="str">
        <f>IFERROR(VLOOKUP(A223,'[5]Y12 Students'!$E$3:$I$271,5,FALSE),"")</f>
        <v>EXTERNAL</v>
      </c>
      <c r="F223" s="110" t="str">
        <f>DATASHEET!E211</f>
        <v>N</v>
      </c>
      <c r="G223" s="110" t="str">
        <f>DATASHEET!F211</f>
        <v>White - British</v>
      </c>
      <c r="H223" s="110" t="str">
        <f>DATASHEET!G211</f>
        <v>N</v>
      </c>
      <c r="I223" s="110" t="str">
        <f>DATASHEET!H211</f>
        <v>N</v>
      </c>
      <c r="J223" s="111" t="str">
        <f>DATASHEET!J211</f>
        <v>6.25+ (B/A)</v>
      </c>
      <c r="K223" s="104" t="str">
        <f t="shared" si="181"/>
        <v/>
      </c>
      <c r="L223" s="104" t="str">
        <f t="shared" si="182"/>
        <v/>
      </c>
      <c r="M223" s="336" t="str">
        <f>IF(COUNT(L3VA!$N223,L3VA!$Z223,L3VA!$T223,L3VA!$AF223,L3VA!$AX223,L3VA!$AR223,L3VA!$BJ223,L3VA!$BD223,L3VA!$BP223,L3VA!#REF!,L3VA!$AL223,L3VA!$BV223,L3VA!$CH223,L3VA!$CZ223,L3VA!$CN223,L3VA!$DF223,L3VA!$CB223,L3VA!#REF!,L3VA!$DR223,L3VA!$DX223,L3VA!$ED223,L3VA!$EJ223,L3VA!$EP223,L3VA!$EV223,L3VA!$FB223,L3VA!$DL223)=0,"",AVERAGE(N223,Z223,T223,AF223,AL223,AX223,AR223,BJ223,BD223,BP223,BV223,CH223,CZ223,CN223,DF223,CB223,DR223,DX223,ED223,EJ223,EP223,EV223,FB223,DL223))</f>
        <v/>
      </c>
      <c r="N223" s="123" t="str">
        <f t="shared" si="185"/>
        <v/>
      </c>
      <c r="O223" s="124">
        <f>IFERROR(INDEX(DATASHEET!$A$1:$GG$231,MATCH(L3VA!$A223,DATASHEET!$A$1:$A$231,0),MATCH(L3VA!P$2,DATASHEET!$A$1:$GG$1,0)),"")</f>
        <v>0</v>
      </c>
      <c r="P223" s="105">
        <f>IF(VLOOKUP(L3VA!$A223,DATASHEET!$A$2:$EW$231,22,FALSE)="","",VLOOKUP(L3VA!$A223,DATASHEET!$A$2:$EW$231,22,FALSE))</f>
        <v>0</v>
      </c>
      <c r="Q223" s="105" t="str">
        <f t="shared" si="186"/>
        <v/>
      </c>
      <c r="R223" s="106" t="str">
        <f>IF(ISBLANK(DATASHEET!AF211),"",DATASHEET!AF211)</f>
        <v/>
      </c>
      <c r="S223" s="107" t="str">
        <f>IF(ISBLANK(DATASHEET!AG211),"",DATASHEET!AG211)</f>
        <v/>
      </c>
      <c r="T223" s="123" t="str">
        <f t="shared" si="187"/>
        <v/>
      </c>
      <c r="U223" s="124">
        <f>IFERROR(INDEX(DATASHEET!$A$1:$GG$231,MATCH(L3VA!$A223,DATASHEET!$A$1:$A$231,0),MATCH(L3VA!V$2,DATASHEET!$A$1:$GG$1,0)),"")</f>
        <v>0</v>
      </c>
      <c r="V223" s="105">
        <f>IF(VLOOKUP(L3VA!$A223,DATASHEET!$A$2:$EW$231,27,FALSE)="","",VLOOKUP(L3VA!$A223,DATASHEET!$A$2:$EW$231,27,FALSE))</f>
        <v>0</v>
      </c>
      <c r="W223" s="105" t="str">
        <f t="shared" si="188"/>
        <v/>
      </c>
      <c r="X223" s="106" t="str">
        <f>IF(ISBLANK(DATASHEET!AK211),"",DATASHEET!AK211)</f>
        <v/>
      </c>
      <c r="Y223" s="107" t="str">
        <f>IF(ISBLANK(DATASHEET!AL211),"",DATASHEET!AL211)</f>
        <v/>
      </c>
      <c r="Z223" s="123" t="str">
        <f t="shared" si="189"/>
        <v/>
      </c>
      <c r="AA223" s="124">
        <f>IFERROR(INDEX(DATASHEET!$A$1:$GG$231,MATCH(L3VA!$A223,DATASHEET!$A$1:$A$231,0),MATCH(L3VA!AB$2,DATASHEET!$A$1:$GG$1,0)),"")</f>
        <v>0</v>
      </c>
      <c r="AB223" s="105" t="str">
        <f>IF(VLOOKUP(L3VA!$A223,DATASHEET!$A$2:$EW$231,32,FALSE)="","",VLOOKUP(L3VA!$A223,DATASHEET!$A$2:$EW$231,32,FALSE))</f>
        <v/>
      </c>
      <c r="AC223" s="105" t="str">
        <f t="shared" si="190"/>
        <v/>
      </c>
      <c r="AD223" s="106" t="str">
        <f>IF(ISBLANK(DATASHEET!AP211),"",DATASHEET!AP211)</f>
        <v/>
      </c>
      <c r="AE223" s="107" t="str">
        <f>IF(ISBLANK(DATASHEET!AQ211),"",DATASHEET!AQ211)</f>
        <v/>
      </c>
      <c r="AF223" s="123" t="str">
        <f t="shared" si="191"/>
        <v/>
      </c>
      <c r="AG223" s="124">
        <f>IFERROR(INDEX(DATASHEET!$A$1:$GG$231,MATCH(L3VA!$A223,DATASHEET!$A$1:$A$231,0),MATCH(L3VA!AH$2,DATASHEET!$A$1:$GG$1,0)),"")</f>
        <v>0</v>
      </c>
      <c r="AH223" s="105" t="str">
        <f>IF(VLOOKUP(L3VA!$A223,DATASHEET!$A$2:$EW$231,37,FALSE)="","",VLOOKUP(L3VA!$A223,DATASHEET!$A$2:$EW$231,37,FALSE))</f>
        <v/>
      </c>
      <c r="AI223" s="105" t="str">
        <f t="shared" si="192"/>
        <v/>
      </c>
      <c r="AJ223" s="106" t="str">
        <f>IF(ISBLANK(DATASHEET!AU211),"",DATASHEET!AU211)</f>
        <v/>
      </c>
      <c r="AK223" s="107" t="str">
        <f>IF(ISBLANK(DATASHEET!AV211),"",DATASHEET!AV211)</f>
        <v/>
      </c>
      <c r="AL223" s="123" t="str">
        <f t="shared" si="193"/>
        <v/>
      </c>
      <c r="AM223" s="124">
        <f>IFERROR(INDEX(DATASHEET!$A$1:$GG$231,MATCH(L3VA!$A223,DATASHEET!$A$1:$A$231,0),MATCH(L3VA!AN$2,DATASHEET!$A$1:$GG$1,0)),"")</f>
        <v>0</v>
      </c>
      <c r="AN223" s="105" t="str">
        <f>IF(VLOOKUP(L3VA!$A223,DATASHEET!$A$2:$EW$231,42,FALSE)="","",VLOOKUP(L3VA!$A223,DATASHEET!$A$2:$EW$231,42,FALSE))</f>
        <v/>
      </c>
      <c r="AO223" s="105" t="str">
        <f t="shared" si="194"/>
        <v/>
      </c>
      <c r="AP223" s="106" t="str">
        <f>IF(ISBLANK(DATASHEET!AZ211),"",DATASHEET!AZ211)</f>
        <v/>
      </c>
      <c r="AQ223" s="107" t="str">
        <f>IF(ISBLANK(DATASHEET!BA211),"",DATASHEET!BA211)</f>
        <v/>
      </c>
      <c r="AR223" s="123" t="str">
        <f t="shared" si="195"/>
        <v/>
      </c>
      <c r="AS223" s="124">
        <f>IFERROR(INDEX(DATASHEET!$A$1:$GG$231,MATCH(L3VA!$A223,DATASHEET!$A$1:$A$231,0),MATCH(L3VA!AT$2,DATASHEET!$A$1:$GG$1,0)),"")</f>
        <v>0</v>
      </c>
      <c r="AT223" s="105" t="str">
        <f>IF(VLOOKUP(L3VA!$A223,DATASHEET!$A$2:$EW$231,47,FALSE)="","",VLOOKUP(L3VA!$A223,DATASHEET!$A$2:$EW$231,47,FALSE))</f>
        <v/>
      </c>
      <c r="AU223" s="105" t="str">
        <f t="shared" si="196"/>
        <v/>
      </c>
      <c r="AV223" s="106" t="str">
        <f>IF(ISBLANK(DATASHEET!BE211),"",DATASHEET!BE211)</f>
        <v/>
      </c>
      <c r="AW223" s="107" t="str">
        <f>IF(ISBLANK(DATASHEET!BF211),"",DATASHEET!BF211)</f>
        <v/>
      </c>
      <c r="AX223" s="123" t="str">
        <f t="shared" si="197"/>
        <v/>
      </c>
      <c r="AY223" s="124">
        <f>IFERROR(INDEX(DATASHEET!$A$1:$GG$231,MATCH(L3VA!$A223,DATASHEET!$A$1:$A$231,0),MATCH(L3VA!AZ$2,DATASHEET!$A$1:$GG$1,0)),"")</f>
        <v>0</v>
      </c>
      <c r="AZ223" s="105" t="str">
        <f>IF(VLOOKUP(L3VA!$A223,DATASHEET!$A$2:$EW$231,52,FALSE)="","",VLOOKUP(L3VA!$A223,DATASHEET!$A$2:$EW$231,52,FALSE))</f>
        <v/>
      </c>
      <c r="BA223" s="105" t="str">
        <f t="shared" si="198"/>
        <v/>
      </c>
      <c r="BB223" s="106" t="str">
        <f>IF(ISBLANK(DATASHEET!BJ211),"",DATASHEET!BJ211)</f>
        <v/>
      </c>
      <c r="BC223" s="107" t="str">
        <f>IF(ISBLANK(DATASHEET!BK211),"",DATASHEET!BK211)</f>
        <v/>
      </c>
      <c r="BD223" s="123" t="str">
        <f t="shared" si="199"/>
        <v/>
      </c>
      <c r="BE223" s="124">
        <f>IFERROR(INDEX(DATASHEET!$A$1:$GG$231,MATCH(L3VA!$A223,DATASHEET!$A$1:$A$231,0),MATCH(L3VA!BF$2,DATASHEET!$A$1:$GG$1,0)),"")</f>
        <v>0</v>
      </c>
      <c r="BF223" s="105" t="str">
        <f>IF(VLOOKUP(L3VA!$A223,DATASHEET!$A$2:$EW$231,57,FALSE)="","",VLOOKUP(L3VA!$A223,DATASHEET!$A$2:$EW$231,57,FALSE))</f>
        <v/>
      </c>
      <c r="BG223" s="105" t="str">
        <f t="shared" si="200"/>
        <v/>
      </c>
      <c r="BH223" s="106" t="str">
        <f>IF(ISBLANK(DATASHEET!BO211),"",DATASHEET!BO211)</f>
        <v/>
      </c>
      <c r="BI223" s="107" t="str">
        <f>IF(ISBLANK(DATASHEET!BP211),"",DATASHEET!BP211)</f>
        <v/>
      </c>
      <c r="BJ223" s="123" t="str">
        <f t="shared" si="201"/>
        <v/>
      </c>
      <c r="BK223" s="124">
        <f>IFERROR(INDEX(DATASHEET!$A$1:$GG$231,MATCH(L3VA!$A223,DATASHEET!$A$1:$A$231,0),MATCH(L3VA!BL$2,DATASHEET!$A$1:$GG$1,0)),"")</f>
        <v>0</v>
      </c>
      <c r="BL223" s="105" t="str">
        <f>IF(VLOOKUP(L3VA!$A223,DATASHEET!$A$2:$EW$231,62,FALSE)="","",VLOOKUP(L3VA!$A223,DATASHEET!$A$2:$EW$231,62,FALSE))</f>
        <v/>
      </c>
      <c r="BM223" s="105" t="str">
        <f t="shared" si="202"/>
        <v/>
      </c>
      <c r="BN223" s="106" t="str">
        <f>IF(ISBLANK(DATASHEET!BT211),"",DATASHEET!BT211)</f>
        <v/>
      </c>
      <c r="BO223" s="107" t="str">
        <f>IF(ISBLANK(DATASHEET!BU211),"",DATASHEET!BU211)</f>
        <v/>
      </c>
      <c r="BP223" s="123" t="str">
        <f t="shared" si="203"/>
        <v/>
      </c>
      <c r="BQ223" s="124">
        <f>IFERROR(INDEX(DATASHEET!$A$1:$GG$231,MATCH(L3VA!$A223,DATASHEET!$A$1:$A$231,0),MATCH(L3VA!BR$2,DATASHEET!$A$1:$GG$1,0)),"")</f>
        <v>0</v>
      </c>
      <c r="BR223" s="105" t="str">
        <f>IF(VLOOKUP(L3VA!$A223,DATASHEET!$A$2:$EW$231,67,FALSE)="","",VLOOKUP(L3VA!$A223,DATASHEET!$A$2:$EW$231,67,FALSE))</f>
        <v/>
      </c>
      <c r="BS223" s="105" t="str">
        <f t="shared" si="204"/>
        <v/>
      </c>
      <c r="BT223" s="106" t="str">
        <f>IF(ISBLANK(DATASHEET!BY211),"",DATASHEET!BY211)</f>
        <v>CSN</v>
      </c>
      <c r="BU223" s="107" t="str">
        <f>IF(ISBLANK(DATASHEET!BZ211),"",DATASHEET!BZ211)</f>
        <v>12D-ENL-5</v>
      </c>
      <c r="BV223" s="123" t="str">
        <f t="shared" si="205"/>
        <v/>
      </c>
      <c r="BW223" s="124">
        <f>IFERROR(INDEX(DATASHEET!$A$1:$GG$231,MATCH(L3VA!$A223,DATASHEET!$A$1:$A$231,0),MATCH(L3VA!BX$2,DATASHEET!$A$1:$GG$1,0)),"")</f>
        <v>0</v>
      </c>
      <c r="BX223" s="105" t="str">
        <f>IF(VLOOKUP(L3VA!$A223,DATASHEET!$A$2:$EW$231,77,FALSE)="","",VLOOKUP(L3VA!$A223,DATASHEET!$A$2:$EW$231,77,FALSE))</f>
        <v>CSN</v>
      </c>
      <c r="BY223" s="105" t="str">
        <f t="shared" si="206"/>
        <v/>
      </c>
      <c r="BZ223" s="106" t="str">
        <f>IF(ISBLANK(DATASHEET!CI211),"",DATASHEET!CI211)</f>
        <v/>
      </c>
      <c r="CA223" s="107" t="str">
        <f>IF(ISBLANK(DATASHEET!CJ211),"",DATASHEET!CJ211)</f>
        <v/>
      </c>
      <c r="CB223" s="123" t="str">
        <f t="shared" si="207"/>
        <v/>
      </c>
      <c r="CC223" s="124">
        <f>IFERROR(INDEX(DATASHEET!$A$1:$GG$231,MATCH(L3VA!$A223,DATASHEET!$A$1:$A$231,0),MATCH(L3VA!CD$2,DATASHEET!$A$1:$GG$1,0)),"")</f>
        <v>0</v>
      </c>
      <c r="CD223" s="105" t="str">
        <f>IF(VLOOKUP(L3VA!$A223,DATASHEET!$A$2:$EW$231,82,FALSE)="","",VLOOKUP(L3VA!$A223,DATASHEET!$A$2:$EW$231,82,FALSE))</f>
        <v>AS</v>
      </c>
      <c r="CE223" s="105" t="str">
        <f t="shared" si="208"/>
        <v/>
      </c>
      <c r="CF223" s="106" t="str">
        <f>IF(ISBLANK(DATASHEET!CN211),"",DATASHEET!CN211)</f>
        <v/>
      </c>
      <c r="CG223" s="107" t="str">
        <f>IF(ISBLANK(DATASHEET!CO211),"",DATASHEET!CO211)</f>
        <v/>
      </c>
      <c r="CH223" s="123" t="str">
        <f t="shared" si="209"/>
        <v/>
      </c>
      <c r="CI223" s="124">
        <f>IFERROR(INDEX(DATASHEET!$A$1:$GG$231,MATCH(L3VA!$A223,DATASHEET!$A$1:$A$231,0),MATCH(L3VA!CJ$2,DATASHEET!$A$1:$GG$1,0)),"")</f>
        <v>0</v>
      </c>
      <c r="CJ223" s="105" t="str">
        <f>IF(VLOOKUP(L3VA!$A223,DATASHEET!$A$2:$EW$231,87,FALSE)="","",VLOOKUP(L3VA!$A223,DATASHEET!$A$2:$EW$231,87,FALSE))</f>
        <v/>
      </c>
      <c r="CK223" s="105" t="str">
        <f t="shared" si="183"/>
        <v/>
      </c>
      <c r="CL223" s="106" t="str">
        <f>IF(ISBLANK(DATASHEET!CS211),"",DATASHEET!CS211)</f>
        <v>JJA</v>
      </c>
      <c r="CM223" s="107" t="str">
        <f>IF(ISBLANK(DATASHEET!CT211),"",DATASHEET!CT211)</f>
        <v>12B-GG-3</v>
      </c>
      <c r="CN223" s="123" t="str">
        <f t="shared" si="210"/>
        <v/>
      </c>
      <c r="CO223" s="124">
        <f>IFERROR(INDEX(DATASHEET!$A$1:$GG$231,MATCH(L3VA!$A223,DATASHEET!$A$1:$A$231,0),MATCH(L3VA!CP$2,DATASHEET!$A$1:$GG$1,0)),"")</f>
        <v>0</v>
      </c>
      <c r="CP223" s="105" t="str">
        <f>IF(VLOOKUP(L3VA!$A223,DATASHEET!$A$2:$EW$231,92,FALSE)="","",VLOOKUP(L3VA!$A223,DATASHEET!$A$2:$EW$231,92,FALSE))</f>
        <v/>
      </c>
      <c r="CQ223" s="105" t="str">
        <f t="shared" si="211"/>
        <v/>
      </c>
      <c r="CR223" s="106" t="str">
        <f>IF(ISBLANK(DATASHEET!CX211),"",DATASHEET!CX211)</f>
        <v/>
      </c>
      <c r="CS223" s="107" t="str">
        <f>IF(ISBLANK(DATASHEET!CY211),"",DATASHEET!CY211)</f>
        <v/>
      </c>
      <c r="CT223" s="123" t="str">
        <f t="shared" si="212"/>
        <v/>
      </c>
      <c r="CU223" s="124">
        <f>IFERROR(INDEX(DATASHEET!$A$1:$GG$231,MATCH(L3VA!$A223,DATASHEET!$A$1:$A$231,0),MATCH(L3VA!CV$2,DATASHEET!$A$1:$GG$1,0)),"")</f>
        <v>0</v>
      </c>
      <c r="CV223" s="105" t="str">
        <f>IF(VLOOKUP(L3VA!$A223,DATASHEET!$A$2:$EW$231,107,FALSE)="","",VLOOKUP(L3VA!$A223,DATASHEET!$A$2:$EW$231,107,FALSE))</f>
        <v/>
      </c>
      <c r="CW223" s="105" t="str">
        <f t="shared" si="213"/>
        <v/>
      </c>
      <c r="CX223" s="106" t="str">
        <f>IF(ISBLANK(DATASHEET!DC211),"",DATASHEET!DC211)</f>
        <v/>
      </c>
      <c r="CY223" s="107" t="str">
        <f>IF(ISBLANK(DATASHEET!DD211),"",DATASHEET!DD211)</f>
        <v/>
      </c>
      <c r="CZ223" s="123" t="str">
        <f t="shared" si="214"/>
        <v/>
      </c>
      <c r="DA223" s="124">
        <f>IFERROR(INDEX(DATASHEET!$A$1:$GG$231,MATCH(L3VA!$A223,DATASHEET!$A$1:$A$231,0),MATCH(L3VA!DB$2,DATASHEET!$A$1:$GG$1,0)),"")</f>
        <v>0</v>
      </c>
      <c r="DB223" s="105" t="str">
        <f>IF(VLOOKUP(L3VA!$A223,DATASHEET!$A$2:$EW$231,97,FALSE)="","",VLOOKUP(L3VA!$A223,DATASHEET!$A$2:$EW$231,97,FALSE))</f>
        <v>JJA</v>
      </c>
      <c r="DC223" s="105" t="str">
        <f t="shared" si="215"/>
        <v/>
      </c>
      <c r="DD223" s="106" t="str">
        <f>IF(ISBLANK(DATASHEET!DH211),"",DATASHEET!DH211)</f>
        <v/>
      </c>
      <c r="DE223" s="107" t="str">
        <f>IF(ISBLANK(DATASHEET!DI211),"",DATASHEET!DI211)</f>
        <v/>
      </c>
      <c r="DF223" s="123" t="str">
        <f t="shared" si="216"/>
        <v/>
      </c>
      <c r="DG223" s="124">
        <f>IFERROR(INDEX(DATASHEET!$A$1:$GG$231,MATCH(L3VA!$A223,DATASHEET!$A$1:$A$231,0),MATCH(L3VA!DH$2,DATASHEET!$A$1:$GG$1,0)),"")</f>
        <v>0</v>
      </c>
      <c r="DH223" s="105" t="str">
        <f>IF(VLOOKUP(L3VA!$A223,DATASHEET!$A$2:$EW$231,102,FALSE)="","",VLOOKUP(L3VA!$A223,DATASHEET!$A$2:$EW$231,102,FALSE))</f>
        <v/>
      </c>
      <c r="DI223" s="105" t="str">
        <f t="shared" si="217"/>
        <v/>
      </c>
      <c r="DJ223" s="106" t="str">
        <f>IF(ISBLANK(DATASHEET!DM211),"",DATASHEET!DM211)</f>
        <v/>
      </c>
      <c r="DK223" s="107" t="str">
        <f>IF(ISBLANK(DATASHEET!DN211),"",DATASHEET!DN211)</f>
        <v/>
      </c>
      <c r="DL223" s="123" t="str">
        <f t="shared" si="218"/>
        <v/>
      </c>
      <c r="DM223" s="124">
        <f>IFERROR(INDEX(DATASHEET!$A$1:$GG$231,MATCH(L3VA!$A223,DATASHEET!$A$1:$A$231,0),MATCH(L3VA!DN$2,DATASHEET!$A$1:$GG$1,0)),"")</f>
        <v>0</v>
      </c>
      <c r="DN223" s="105" t="str">
        <f>IF(VLOOKUP(L3VA!$A223,DATASHEET!$A$2:$FW$231,112,FALSE)="","",VLOOKUP(L3VA!$A223,DATASHEET!$A$2:$FW$231,112,FALSE))</f>
        <v/>
      </c>
      <c r="DO223" s="105" t="str">
        <f t="shared" si="184"/>
        <v/>
      </c>
      <c r="DP223" s="106" t="str">
        <f>IF(ISBLANK(DATASHEET!DR211),"",DATASHEET!DR211)</f>
        <v/>
      </c>
      <c r="DQ223" s="107" t="str">
        <f>IF(ISBLANK(DATASHEET!DS211),"",DATASHEET!DS211)</f>
        <v/>
      </c>
      <c r="DR223" s="123" t="str">
        <f t="shared" si="219"/>
        <v/>
      </c>
      <c r="DS223" s="124">
        <f>IFERROR(INDEX(DATASHEET!$A$1:$GG$231,MATCH(L3VA!$A223,DATASHEET!$A$1:$A$231,0),MATCH(L3VA!DT$2,DATASHEET!$A$1:$GG$1,0)),"")</f>
        <v>0</v>
      </c>
      <c r="DT223" s="105" t="str">
        <f>IF(VLOOKUP(L3VA!$A223,DATASHEET!$A$2:$EW$231,117,FALSE)="","",VLOOKUP(L3VA!$A223,DATASHEET!$A$2:$EW$231,117,FALSE))</f>
        <v/>
      </c>
      <c r="DU223" s="105" t="str">
        <f t="shared" si="220"/>
        <v/>
      </c>
      <c r="DV223" s="106" t="str">
        <f>IF(ISBLANK(DATASHEET!DW211),"",DATASHEET!DW211)</f>
        <v/>
      </c>
      <c r="DW223" s="107" t="str">
        <f>IF(ISBLANK(DATASHEET!DX211),"",DATASHEET!DX211)</f>
        <v/>
      </c>
      <c r="DX223" s="123" t="str">
        <f t="shared" si="221"/>
        <v/>
      </c>
      <c r="DY223" s="124" t="str">
        <f>IFERROR(INDEX(DATASHEET!$A$1:$GG$231,MATCH(L3VA!$A223,DATASHEET!$A$1:$A$231,0),MATCH(L3VA!DZ$2,DATASHEET!$A$1:$GG$1,0)),"")</f>
        <v/>
      </c>
      <c r="DZ223" s="105" t="str">
        <f>IF(VLOOKUP(L3VA!$A223,DATASHEET!$A$2:$EW$231,122,FALSE)="","",VLOOKUP(L3VA!$A223,DATASHEET!$A$2:$EW$231,122,FALSE))</f>
        <v/>
      </c>
      <c r="EA223" s="105" t="str">
        <f t="shared" si="222"/>
        <v/>
      </c>
      <c r="EB223" s="106" t="str">
        <f>IF(ISBLANK(DATASHEET!EB211),"",DATASHEET!EB211)</f>
        <v/>
      </c>
      <c r="EC223" s="107" t="str">
        <f>IF(ISBLANK(DATASHEET!EC211),"",DATASHEET!EC211)</f>
        <v/>
      </c>
      <c r="ED223" s="123" t="str">
        <f t="shared" si="223"/>
        <v/>
      </c>
      <c r="EE223" s="124">
        <f>IFERROR(INDEX(DATASHEET!$A$1:$GG$231,MATCH(L3VA!$A223,DATASHEET!$A$1:$A$231,0),MATCH(L3VA!EF$2,DATASHEET!$A$1:$GG$1,0)),"")</f>
        <v>0</v>
      </c>
      <c r="EF223" s="105" t="str">
        <f>IF(VLOOKUP(L3VA!$A223,DATASHEET!$A$2:$EW$231,127,FALSE)="","",VLOOKUP(L3VA!$A223,DATASHEET!$A$2:$EW$231,127,FALSE))</f>
        <v/>
      </c>
      <c r="EG223" s="105" t="str">
        <f t="shared" si="224"/>
        <v/>
      </c>
      <c r="EH223" s="106" t="str">
        <f>IF(ISBLANK(DATASHEET!EG211),"",DATASHEET!EG211)</f>
        <v/>
      </c>
      <c r="EI223" s="107" t="str">
        <f>IF(ISBLANK(DATASHEET!EH211),"",DATASHEET!EH211)</f>
        <v/>
      </c>
      <c r="EJ223" s="123" t="str">
        <f t="shared" si="225"/>
        <v/>
      </c>
      <c r="EK223" s="124">
        <f>IFERROR(INDEX(DATASHEET!$A$1:$GG$231,MATCH(L3VA!$A223,DATASHEET!$A$1:$A$231,0),MATCH(L3VA!EL$2,DATASHEET!$A$1:$GG$1,0)),"")</f>
        <v>0</v>
      </c>
      <c r="EL223" s="105" t="str">
        <f>IF(VLOOKUP(L3VA!$A223,DATASHEET!$A$2:$EW$231,132,FALSE)="","",VLOOKUP(L3VA!$A223,DATASHEET!$A$2:$EW$231,132,FALSE))</f>
        <v/>
      </c>
      <c r="EM223" s="105" t="str">
        <f t="shared" si="226"/>
        <v/>
      </c>
      <c r="EN223" s="106" t="str">
        <f>IF(ISBLANK(DATASHEET!EL211),"",DATASHEET!EL211)</f>
        <v/>
      </c>
      <c r="EO223" s="107" t="str">
        <f>IF(ISBLANK(DATASHEET!EM211),"",DATASHEET!EM211)</f>
        <v/>
      </c>
      <c r="EP223" s="123" t="str">
        <f t="shared" si="227"/>
        <v/>
      </c>
      <c r="EQ223" s="124">
        <f>IFERROR(INDEX(DATASHEET!$A$1:$GG$231,MATCH(L3VA!$A223,DATASHEET!$A$1:$A$231,0),MATCH(L3VA!ER$2,DATASHEET!$A$1:$GG$1,0)),"")</f>
        <v>0</v>
      </c>
      <c r="ER223" s="105" t="str">
        <f>IF(VLOOKUP(L3VA!$A223,DATASHEET!$A$2:$EW$231,137,FALSE)="","",VLOOKUP(L3VA!$A223,DATASHEET!$A$2:$EW$231,137,FALSE))</f>
        <v/>
      </c>
      <c r="ES223" s="105" t="str">
        <f t="shared" si="228"/>
        <v/>
      </c>
      <c r="ET223" s="106" t="str">
        <f>IF(ISBLANK(DATASHEET!EQ211),"",DATASHEET!EQ211)</f>
        <v/>
      </c>
      <c r="EU223" s="107" t="str">
        <f>IF(ISBLANK(DATASHEET!ER211),"",DATASHEET!ER211)</f>
        <v/>
      </c>
      <c r="EV223" s="123" t="str">
        <f t="shared" si="229"/>
        <v/>
      </c>
      <c r="EW223" s="124">
        <f>IFERROR(INDEX(DATASHEET!$A$1:$GG$231,MATCH(L3VA!$A223,DATASHEET!$A$1:$A$231,0),MATCH(L3VA!EX$2,DATASHEET!$A$1:$GG$1,0)),"")</f>
        <v>0</v>
      </c>
      <c r="EX223" s="105" t="str">
        <f>IF(VLOOKUP(L3VA!$A223,DATASHEET!$A$2:$EW$231,142,FALSE)="","",VLOOKUP(L3VA!$A223,DATASHEET!$A$2:$EW$231,142,FALSE))</f>
        <v/>
      </c>
      <c r="EY223" s="105" t="str">
        <f t="shared" si="230"/>
        <v/>
      </c>
      <c r="EZ223" s="106" t="str">
        <f>IF(ISBLANK(DATASHEET!EV211),"",DATASHEET!EV211)</f>
        <v>HSH</v>
      </c>
      <c r="FA223" s="107" t="str">
        <f>IF(ISBLANK(DATASHEET!EW211),"",DATASHEET!EW211)</f>
        <v>12E-SO-8</v>
      </c>
      <c r="FB223" s="123" t="str">
        <f t="shared" si="231"/>
        <v/>
      </c>
      <c r="FC223" s="124">
        <f>IFERROR(INDEX(DATASHEET!$A$1:$GG$231,MATCH(L3VA!$A223,DATASHEET!$A$1:$A$231,0),MATCH(L3VA!FD$2,DATASHEET!$A$1:$GG$1,0)),"")</f>
        <v>0</v>
      </c>
      <c r="FD223" s="105" t="str">
        <f>IF(VLOOKUP(L3VA!$A223,DATASHEET!$A$2:$FW$231,147,FALSE)="","",VLOOKUP(L3VA!$A223,DATASHEET!$A$2:$FW$231,147,FALSE))</f>
        <v/>
      </c>
      <c r="FE223" s="105" t="str">
        <f t="shared" si="232"/>
        <v/>
      </c>
      <c r="FF223" s="106" t="str">
        <f>IF(ISBLANK(DATASHEET!FA211),"",DATASHEET!FA211)</f>
        <v/>
      </c>
      <c r="FG223" s="107" t="str">
        <f>IF(ISBLANK(DATASHEET!FB211),"",DATASHEET!FB211)</f>
        <v/>
      </c>
    </row>
    <row r="224" spans="1:163" x14ac:dyDescent="0.25">
      <c r="A224" s="354">
        <f>DATASHEET!A212</f>
        <v>150800</v>
      </c>
      <c r="B224" s="42" t="str">
        <f>DATASHEET!B212</f>
        <v>THORPE, Frank</v>
      </c>
      <c r="C224" s="109" t="str">
        <f>DATASHEET!C212</f>
        <v>12EW</v>
      </c>
      <c r="D224" s="110" t="str">
        <f>DATASHEET!D212</f>
        <v>M</v>
      </c>
      <c r="E224" s="110" t="str">
        <f>IFERROR(VLOOKUP(A224,'[5]Y12 Students'!$E$3:$I$271,5,FALSE),"")</f>
        <v>INTERNAL</v>
      </c>
      <c r="F224" s="110" t="str">
        <f>DATASHEET!E212</f>
        <v>N</v>
      </c>
      <c r="G224" s="110" t="str">
        <f>DATASHEET!F212</f>
        <v>White - British</v>
      </c>
      <c r="H224" s="110" t="str">
        <f>DATASHEET!G212</f>
        <v>N</v>
      </c>
      <c r="I224" s="110" t="str">
        <f>DATASHEET!H212</f>
        <v>N</v>
      </c>
      <c r="J224" s="111" t="str">
        <f>DATASHEET!J212</f>
        <v>4.75+ (C/B)</v>
      </c>
      <c r="K224" s="104" t="str">
        <f t="shared" si="181"/>
        <v/>
      </c>
      <c r="L224" s="104" t="str">
        <f t="shared" si="182"/>
        <v/>
      </c>
      <c r="M224" s="336" t="str">
        <f>IF(COUNT(L3VA!$N224,L3VA!$Z224,L3VA!$T224,L3VA!$AF224,L3VA!$AX224,L3VA!$AR224,L3VA!$BJ224,L3VA!$BD224,L3VA!$BP224,L3VA!#REF!,L3VA!$AL224,L3VA!$BV224,L3VA!$CH224,L3VA!$CZ224,L3VA!$CN224,L3VA!$DF224,L3VA!$CB224,L3VA!#REF!,L3VA!$DR224,L3VA!$DX224,L3VA!$ED224,L3VA!$EJ224,L3VA!$EP224,L3VA!$EV224,L3VA!$FB224,L3VA!$DL224)=0,"",AVERAGE(N224,Z224,T224,AF224,AL224,AX224,AR224,BJ224,BD224,BP224,BV224,CH224,CZ224,CN224,DF224,CB224,DR224,DX224,ED224,EJ224,EP224,EV224,FB224,DL224))</f>
        <v/>
      </c>
      <c r="N224" s="123" t="str">
        <f t="shared" si="185"/>
        <v/>
      </c>
      <c r="O224" s="124">
        <f>IFERROR(INDEX(DATASHEET!$A$1:$GG$231,MATCH(L3VA!$A224,DATASHEET!$A$1:$A$231,0),MATCH(L3VA!P$2,DATASHEET!$A$1:$GG$1,0)),"")</f>
        <v>0</v>
      </c>
      <c r="P224" s="105">
        <f>IF(VLOOKUP(L3VA!$A224,DATASHEET!$A$2:$EW$231,22,FALSE)="","",VLOOKUP(L3VA!$A224,DATASHEET!$A$2:$EW$231,22,FALSE))</f>
        <v>0</v>
      </c>
      <c r="Q224" s="105" t="str">
        <f t="shared" si="186"/>
        <v/>
      </c>
      <c r="R224" s="106" t="str">
        <f>IF(ISBLANK(DATASHEET!AF212),"",DATASHEET!AF212)</f>
        <v>PLE</v>
      </c>
      <c r="S224" s="107" t="str">
        <f>IF(ISBLANK(DATASHEET!AG212),"",DATASHEET!AG212)</f>
        <v>12C-AR-1</v>
      </c>
      <c r="T224" s="123" t="str">
        <f t="shared" si="187"/>
        <v/>
      </c>
      <c r="U224" s="124">
        <f>IFERROR(INDEX(DATASHEET!$A$1:$GG$231,MATCH(L3VA!$A224,DATASHEET!$A$1:$A$231,0),MATCH(L3VA!V$2,DATASHEET!$A$1:$GG$1,0)),"")</f>
        <v>0</v>
      </c>
      <c r="V224" s="105">
        <f>IF(VLOOKUP(L3VA!$A224,DATASHEET!$A$2:$EW$231,27,FALSE)="","",VLOOKUP(L3VA!$A224,DATASHEET!$A$2:$EW$231,27,FALSE))</f>
        <v>0</v>
      </c>
      <c r="W224" s="105" t="str">
        <f t="shared" si="188"/>
        <v/>
      </c>
      <c r="X224" s="106" t="str">
        <f>IF(ISBLANK(DATASHEET!AK212),"",DATASHEET!AK212)</f>
        <v/>
      </c>
      <c r="Y224" s="107" t="str">
        <f>IF(ISBLANK(DATASHEET!AL212),"",DATASHEET!AL212)</f>
        <v/>
      </c>
      <c r="Z224" s="123" t="str">
        <f t="shared" si="189"/>
        <v/>
      </c>
      <c r="AA224" s="124">
        <f>IFERROR(INDEX(DATASHEET!$A$1:$GG$231,MATCH(L3VA!$A224,DATASHEET!$A$1:$A$231,0),MATCH(L3VA!AB$2,DATASHEET!$A$1:$GG$1,0)),"")</f>
        <v>0</v>
      </c>
      <c r="AB224" s="105" t="str">
        <f>IF(VLOOKUP(L3VA!$A224,DATASHEET!$A$2:$EW$231,32,FALSE)="","",VLOOKUP(L3VA!$A224,DATASHEET!$A$2:$EW$231,32,FALSE))</f>
        <v>PLE</v>
      </c>
      <c r="AC224" s="105" t="str">
        <f t="shared" si="190"/>
        <v/>
      </c>
      <c r="AD224" s="106" t="str">
        <f>IF(ISBLANK(DATASHEET!AP212),"",DATASHEET!AP212)</f>
        <v/>
      </c>
      <c r="AE224" s="107" t="str">
        <f>IF(ISBLANK(DATASHEET!AQ212),"",DATASHEET!AQ212)</f>
        <v/>
      </c>
      <c r="AF224" s="123" t="str">
        <f t="shared" si="191"/>
        <v/>
      </c>
      <c r="AG224" s="124">
        <f>IFERROR(INDEX(DATASHEET!$A$1:$GG$231,MATCH(L3VA!$A224,DATASHEET!$A$1:$A$231,0),MATCH(L3VA!AH$2,DATASHEET!$A$1:$GG$1,0)),"")</f>
        <v>0</v>
      </c>
      <c r="AH224" s="105" t="str">
        <f>IF(VLOOKUP(L3VA!$A224,DATASHEET!$A$2:$EW$231,37,FALSE)="","",VLOOKUP(L3VA!$A224,DATASHEET!$A$2:$EW$231,37,FALSE))</f>
        <v/>
      </c>
      <c r="AI224" s="105" t="str">
        <f t="shared" si="192"/>
        <v/>
      </c>
      <c r="AJ224" s="106" t="str">
        <f>IF(ISBLANK(DATASHEET!AU212),"",DATASHEET!AU212)</f>
        <v/>
      </c>
      <c r="AK224" s="107" t="str">
        <f>IF(ISBLANK(DATASHEET!AV212),"",DATASHEET!AV212)</f>
        <v/>
      </c>
      <c r="AL224" s="123" t="str">
        <f t="shared" si="193"/>
        <v/>
      </c>
      <c r="AM224" s="124">
        <f>IFERROR(INDEX(DATASHEET!$A$1:$GG$231,MATCH(L3VA!$A224,DATASHEET!$A$1:$A$231,0),MATCH(L3VA!AN$2,DATASHEET!$A$1:$GG$1,0)),"")</f>
        <v>0</v>
      </c>
      <c r="AN224" s="105" t="str">
        <f>IF(VLOOKUP(L3VA!$A224,DATASHEET!$A$2:$EW$231,42,FALSE)="","",VLOOKUP(L3VA!$A224,DATASHEET!$A$2:$EW$231,42,FALSE))</f>
        <v/>
      </c>
      <c r="AO224" s="105" t="str">
        <f t="shared" si="194"/>
        <v/>
      </c>
      <c r="AP224" s="106" t="str">
        <f>IF(ISBLANK(DATASHEET!AZ212),"",DATASHEET!AZ212)</f>
        <v/>
      </c>
      <c r="AQ224" s="107" t="str">
        <f>IF(ISBLANK(DATASHEET!BA212),"",DATASHEET!BA212)</f>
        <v/>
      </c>
      <c r="AR224" s="123" t="str">
        <f t="shared" si="195"/>
        <v/>
      </c>
      <c r="AS224" s="124">
        <f>IFERROR(INDEX(DATASHEET!$A$1:$GG$231,MATCH(L3VA!$A224,DATASHEET!$A$1:$A$231,0),MATCH(L3VA!AT$2,DATASHEET!$A$1:$GG$1,0)),"")</f>
        <v>0</v>
      </c>
      <c r="AT224" s="105" t="str">
        <f>IF(VLOOKUP(L3VA!$A224,DATASHEET!$A$2:$EW$231,47,FALSE)="","",VLOOKUP(L3VA!$A224,DATASHEET!$A$2:$EW$231,47,FALSE))</f>
        <v/>
      </c>
      <c r="AU224" s="105" t="str">
        <f t="shared" si="196"/>
        <v/>
      </c>
      <c r="AV224" s="106" t="str">
        <f>IF(ISBLANK(DATASHEET!BE212),"",DATASHEET!BE212)</f>
        <v/>
      </c>
      <c r="AW224" s="107" t="str">
        <f>IF(ISBLANK(DATASHEET!BF212),"",DATASHEET!BF212)</f>
        <v/>
      </c>
      <c r="AX224" s="123" t="str">
        <f t="shared" si="197"/>
        <v/>
      </c>
      <c r="AY224" s="124">
        <f>IFERROR(INDEX(DATASHEET!$A$1:$GG$231,MATCH(L3VA!$A224,DATASHEET!$A$1:$A$231,0),MATCH(L3VA!AZ$2,DATASHEET!$A$1:$GG$1,0)),"")</f>
        <v>0</v>
      </c>
      <c r="AZ224" s="105" t="str">
        <f>IF(VLOOKUP(L3VA!$A224,DATASHEET!$A$2:$EW$231,52,FALSE)="","",VLOOKUP(L3VA!$A224,DATASHEET!$A$2:$EW$231,52,FALSE))</f>
        <v/>
      </c>
      <c r="BA224" s="105" t="str">
        <f t="shared" si="198"/>
        <v/>
      </c>
      <c r="BB224" s="106" t="str">
        <f>IF(ISBLANK(DATASHEET!BJ212),"",DATASHEET!BJ212)</f>
        <v>EC</v>
      </c>
      <c r="BC224" s="107" t="str">
        <f>IF(ISBLANK(DATASHEET!BK212),"",DATASHEET!BK212)</f>
        <v>12D-DR-4</v>
      </c>
      <c r="BD224" s="123" t="str">
        <f t="shared" si="199"/>
        <v/>
      </c>
      <c r="BE224" s="124">
        <f>IFERROR(INDEX(DATASHEET!$A$1:$GG$231,MATCH(L3VA!$A224,DATASHEET!$A$1:$A$231,0),MATCH(L3VA!BF$2,DATASHEET!$A$1:$GG$1,0)),"")</f>
        <v>0</v>
      </c>
      <c r="BF224" s="105" t="str">
        <f>IF(VLOOKUP(L3VA!$A224,DATASHEET!$A$2:$EW$231,57,FALSE)="","",VLOOKUP(L3VA!$A224,DATASHEET!$A$2:$EW$231,57,FALSE))</f>
        <v/>
      </c>
      <c r="BG224" s="105" t="str">
        <f t="shared" si="200"/>
        <v/>
      </c>
      <c r="BH224" s="106" t="str">
        <f>IF(ISBLANK(DATASHEET!BO212),"",DATASHEET!BO212)</f>
        <v/>
      </c>
      <c r="BI224" s="107" t="str">
        <f>IF(ISBLANK(DATASHEET!BP212),"",DATASHEET!BP212)</f>
        <v/>
      </c>
      <c r="BJ224" s="123" t="str">
        <f t="shared" si="201"/>
        <v/>
      </c>
      <c r="BK224" s="124">
        <f>IFERROR(INDEX(DATASHEET!$A$1:$GG$231,MATCH(L3VA!$A224,DATASHEET!$A$1:$A$231,0),MATCH(L3VA!BL$2,DATASHEET!$A$1:$GG$1,0)),"")</f>
        <v>0</v>
      </c>
      <c r="BL224" s="105" t="str">
        <f>IF(VLOOKUP(L3VA!$A224,DATASHEET!$A$2:$EW$231,62,FALSE)="","",VLOOKUP(L3VA!$A224,DATASHEET!$A$2:$EW$231,62,FALSE))</f>
        <v>EC</v>
      </c>
      <c r="BM224" s="105" t="str">
        <f t="shared" si="202"/>
        <v/>
      </c>
      <c r="BN224" s="106" t="str">
        <f>IF(ISBLANK(DATASHEET!BT212),"",DATASHEET!BT212)</f>
        <v/>
      </c>
      <c r="BO224" s="107" t="str">
        <f>IF(ISBLANK(DATASHEET!BU212),"",DATASHEET!BU212)</f>
        <v/>
      </c>
      <c r="BP224" s="123" t="str">
        <f t="shared" si="203"/>
        <v/>
      </c>
      <c r="BQ224" s="124">
        <f>IFERROR(INDEX(DATASHEET!$A$1:$GG$231,MATCH(L3VA!$A224,DATASHEET!$A$1:$A$231,0),MATCH(L3VA!BR$2,DATASHEET!$A$1:$GG$1,0)),"")</f>
        <v>0</v>
      </c>
      <c r="BR224" s="105" t="str">
        <f>IF(VLOOKUP(L3VA!$A224,DATASHEET!$A$2:$EW$231,67,FALSE)="","",VLOOKUP(L3VA!$A224,DATASHEET!$A$2:$EW$231,67,FALSE))</f>
        <v/>
      </c>
      <c r="BS224" s="105" t="str">
        <f t="shared" si="204"/>
        <v/>
      </c>
      <c r="BT224" s="106" t="str">
        <f>IF(ISBLANK(DATASHEET!BY212),"",DATASHEET!BY212)</f>
        <v/>
      </c>
      <c r="BU224" s="107" t="str">
        <f>IF(ISBLANK(DATASHEET!BZ212),"",DATASHEET!BZ212)</f>
        <v/>
      </c>
      <c r="BV224" s="123" t="str">
        <f t="shared" si="205"/>
        <v/>
      </c>
      <c r="BW224" s="124">
        <f>IFERROR(INDEX(DATASHEET!$A$1:$GG$231,MATCH(L3VA!$A224,DATASHEET!$A$1:$A$231,0),MATCH(L3VA!BX$2,DATASHEET!$A$1:$GG$1,0)),"")</f>
        <v>0</v>
      </c>
      <c r="BX224" s="105" t="str">
        <f>IF(VLOOKUP(L3VA!$A224,DATASHEET!$A$2:$EW$231,77,FALSE)="","",VLOOKUP(L3VA!$A224,DATASHEET!$A$2:$EW$231,77,FALSE))</f>
        <v/>
      </c>
      <c r="BY224" s="105" t="str">
        <f t="shared" si="206"/>
        <v/>
      </c>
      <c r="BZ224" s="106" t="str">
        <f>IF(ISBLANK(DATASHEET!CI212),"",DATASHEET!CI212)</f>
        <v/>
      </c>
      <c r="CA224" s="107" t="str">
        <f>IF(ISBLANK(DATASHEET!CJ212),"",DATASHEET!CJ212)</f>
        <v/>
      </c>
      <c r="CB224" s="123" t="str">
        <f t="shared" si="207"/>
        <v/>
      </c>
      <c r="CC224" s="124">
        <f>IFERROR(INDEX(DATASHEET!$A$1:$GG$231,MATCH(L3VA!$A224,DATASHEET!$A$1:$A$231,0),MATCH(L3VA!CD$2,DATASHEET!$A$1:$GG$1,0)),"")</f>
        <v>0</v>
      </c>
      <c r="CD224" s="105" t="str">
        <f>IF(VLOOKUP(L3VA!$A224,DATASHEET!$A$2:$EW$231,82,FALSE)="","",VLOOKUP(L3VA!$A224,DATASHEET!$A$2:$EW$231,82,FALSE))</f>
        <v>BH</v>
      </c>
      <c r="CE224" s="105" t="str">
        <f t="shared" si="208"/>
        <v/>
      </c>
      <c r="CF224" s="106" t="str">
        <f>IF(ISBLANK(DATASHEET!CN212),"",DATASHEET!CN212)</f>
        <v/>
      </c>
      <c r="CG224" s="107" t="str">
        <f>IF(ISBLANK(DATASHEET!CO212),"",DATASHEET!CO212)</f>
        <v/>
      </c>
      <c r="CH224" s="123" t="str">
        <f t="shared" si="209"/>
        <v/>
      </c>
      <c r="CI224" s="124">
        <f>IFERROR(INDEX(DATASHEET!$A$1:$GG$231,MATCH(L3VA!$A224,DATASHEET!$A$1:$A$231,0),MATCH(L3VA!CJ$2,DATASHEET!$A$1:$GG$1,0)),"")</f>
        <v>0</v>
      </c>
      <c r="CJ224" s="105" t="str">
        <f>IF(VLOOKUP(L3VA!$A224,DATASHEET!$A$2:$EW$231,87,FALSE)="","",VLOOKUP(L3VA!$A224,DATASHEET!$A$2:$EW$231,87,FALSE))</f>
        <v/>
      </c>
      <c r="CK224" s="105" t="str">
        <f t="shared" si="183"/>
        <v/>
      </c>
      <c r="CL224" s="106" t="str">
        <f>IF(ISBLANK(DATASHEET!CS212),"",DATASHEET!CS212)</f>
        <v/>
      </c>
      <c r="CM224" s="107" t="str">
        <f>IF(ISBLANK(DATASHEET!CT212),"",DATASHEET!CT212)</f>
        <v/>
      </c>
      <c r="CN224" s="123" t="str">
        <f t="shared" si="210"/>
        <v/>
      </c>
      <c r="CO224" s="124">
        <f>IFERROR(INDEX(DATASHEET!$A$1:$GG$231,MATCH(L3VA!$A224,DATASHEET!$A$1:$A$231,0),MATCH(L3VA!CP$2,DATASHEET!$A$1:$GG$1,0)),"")</f>
        <v>0</v>
      </c>
      <c r="CP224" s="105" t="str">
        <f>IF(VLOOKUP(L3VA!$A224,DATASHEET!$A$2:$EW$231,92,FALSE)="","",VLOOKUP(L3VA!$A224,DATASHEET!$A$2:$EW$231,92,FALSE))</f>
        <v/>
      </c>
      <c r="CQ224" s="105" t="str">
        <f t="shared" si="211"/>
        <v/>
      </c>
      <c r="CR224" s="106" t="str">
        <f>IF(ISBLANK(DATASHEET!CX212),"",DATASHEET!CX212)</f>
        <v/>
      </c>
      <c r="CS224" s="107" t="str">
        <f>IF(ISBLANK(DATASHEET!CY212),"",DATASHEET!CY212)</f>
        <v/>
      </c>
      <c r="CT224" s="123" t="str">
        <f t="shared" si="212"/>
        <v/>
      </c>
      <c r="CU224" s="124">
        <f>IFERROR(INDEX(DATASHEET!$A$1:$GG$231,MATCH(L3VA!$A224,DATASHEET!$A$1:$A$231,0),MATCH(L3VA!CV$2,DATASHEET!$A$1:$GG$1,0)),"")</f>
        <v>0</v>
      </c>
      <c r="CV224" s="105" t="str">
        <f>IF(VLOOKUP(L3VA!$A224,DATASHEET!$A$2:$EW$231,107,FALSE)="","",VLOOKUP(L3VA!$A224,DATASHEET!$A$2:$EW$231,107,FALSE))</f>
        <v/>
      </c>
      <c r="CW224" s="105" t="str">
        <f t="shared" si="213"/>
        <v/>
      </c>
      <c r="CX224" s="106" t="str">
        <f>IF(ISBLANK(DATASHEET!DC212),"",DATASHEET!DC212)</f>
        <v/>
      </c>
      <c r="CY224" s="107" t="str">
        <f>IF(ISBLANK(DATASHEET!DD212),"",DATASHEET!DD212)</f>
        <v/>
      </c>
      <c r="CZ224" s="123" t="str">
        <f t="shared" si="214"/>
        <v/>
      </c>
      <c r="DA224" s="124">
        <f>IFERROR(INDEX(DATASHEET!$A$1:$GG$231,MATCH(L3VA!$A224,DATASHEET!$A$1:$A$231,0),MATCH(L3VA!DB$2,DATASHEET!$A$1:$GG$1,0)),"")</f>
        <v>0</v>
      </c>
      <c r="DB224" s="105" t="str">
        <f>IF(VLOOKUP(L3VA!$A224,DATASHEET!$A$2:$EW$231,97,FALSE)="","",VLOOKUP(L3VA!$A224,DATASHEET!$A$2:$EW$231,97,FALSE))</f>
        <v/>
      </c>
      <c r="DC224" s="105" t="str">
        <f t="shared" si="215"/>
        <v/>
      </c>
      <c r="DD224" s="106" t="str">
        <f>IF(ISBLANK(DATASHEET!DH212),"",DATASHEET!DH212)</f>
        <v/>
      </c>
      <c r="DE224" s="107" t="str">
        <f>IF(ISBLANK(DATASHEET!DI212),"",DATASHEET!DI212)</f>
        <v/>
      </c>
      <c r="DF224" s="123" t="str">
        <f t="shared" si="216"/>
        <v/>
      </c>
      <c r="DG224" s="124">
        <f>IFERROR(INDEX(DATASHEET!$A$1:$GG$231,MATCH(L3VA!$A224,DATASHEET!$A$1:$A$231,0),MATCH(L3VA!DH$2,DATASHEET!$A$1:$GG$1,0)),"")</f>
        <v>0</v>
      </c>
      <c r="DH224" s="105" t="str">
        <f>IF(VLOOKUP(L3VA!$A224,DATASHEET!$A$2:$EW$231,102,FALSE)="","",VLOOKUP(L3VA!$A224,DATASHEET!$A$2:$EW$231,102,FALSE))</f>
        <v/>
      </c>
      <c r="DI224" s="105" t="str">
        <f t="shared" si="217"/>
        <v/>
      </c>
      <c r="DJ224" s="106" t="str">
        <f>IF(ISBLANK(DATASHEET!DM212),"",DATASHEET!DM212)</f>
        <v/>
      </c>
      <c r="DK224" s="107" t="str">
        <f>IF(ISBLANK(DATASHEET!DN212),"",DATASHEET!DN212)</f>
        <v/>
      </c>
      <c r="DL224" s="123" t="str">
        <f t="shared" si="218"/>
        <v/>
      </c>
      <c r="DM224" s="124">
        <f>IFERROR(INDEX(DATASHEET!$A$1:$GG$231,MATCH(L3VA!$A224,DATASHEET!$A$1:$A$231,0),MATCH(L3VA!DN$2,DATASHEET!$A$1:$GG$1,0)),"")</f>
        <v>0</v>
      </c>
      <c r="DN224" s="105" t="str">
        <f>IF(VLOOKUP(L3VA!$A224,DATASHEET!$A$2:$FW$231,112,FALSE)="","",VLOOKUP(L3VA!$A224,DATASHEET!$A$2:$FW$231,112,FALSE))</f>
        <v/>
      </c>
      <c r="DO224" s="105" t="str">
        <f t="shared" si="184"/>
        <v/>
      </c>
      <c r="DP224" s="106" t="str">
        <f>IF(ISBLANK(DATASHEET!DR212),"",DATASHEET!DR212)</f>
        <v/>
      </c>
      <c r="DQ224" s="107" t="str">
        <f>IF(ISBLANK(DATASHEET!DS212),"",DATASHEET!DS212)</f>
        <v/>
      </c>
      <c r="DR224" s="123" t="str">
        <f t="shared" si="219"/>
        <v/>
      </c>
      <c r="DS224" s="124">
        <f>IFERROR(INDEX(DATASHEET!$A$1:$GG$231,MATCH(L3VA!$A224,DATASHEET!$A$1:$A$231,0),MATCH(L3VA!DT$2,DATASHEET!$A$1:$GG$1,0)),"")</f>
        <v>0</v>
      </c>
      <c r="DT224" s="105" t="str">
        <f>IF(VLOOKUP(L3VA!$A224,DATASHEET!$A$2:$EW$231,117,FALSE)="","",VLOOKUP(L3VA!$A224,DATASHEET!$A$2:$EW$231,117,FALSE))</f>
        <v/>
      </c>
      <c r="DU224" s="105" t="str">
        <f t="shared" si="220"/>
        <v/>
      </c>
      <c r="DV224" s="106" t="str">
        <f>IF(ISBLANK(DATASHEET!DW212),"",DATASHEET!DW212)</f>
        <v/>
      </c>
      <c r="DW224" s="107" t="str">
        <f>IF(ISBLANK(DATASHEET!DX212),"",DATASHEET!DX212)</f>
        <v/>
      </c>
      <c r="DX224" s="123" t="str">
        <f t="shared" si="221"/>
        <v/>
      </c>
      <c r="DY224" s="124" t="str">
        <f>IFERROR(INDEX(DATASHEET!$A$1:$GG$231,MATCH(L3VA!$A224,DATASHEET!$A$1:$A$231,0),MATCH(L3VA!DZ$2,DATASHEET!$A$1:$GG$1,0)),"")</f>
        <v/>
      </c>
      <c r="DZ224" s="105" t="str">
        <f>IF(VLOOKUP(L3VA!$A224,DATASHEET!$A$2:$EW$231,122,FALSE)="","",VLOOKUP(L3VA!$A224,DATASHEET!$A$2:$EW$231,122,FALSE))</f>
        <v/>
      </c>
      <c r="EA224" s="105" t="str">
        <f t="shared" si="222"/>
        <v/>
      </c>
      <c r="EB224" s="106" t="str">
        <f>IF(ISBLANK(DATASHEET!EB212),"",DATASHEET!EB212)</f>
        <v/>
      </c>
      <c r="EC224" s="107" t="str">
        <f>IF(ISBLANK(DATASHEET!EC212),"",DATASHEET!EC212)</f>
        <v/>
      </c>
      <c r="ED224" s="123" t="str">
        <f t="shared" si="223"/>
        <v/>
      </c>
      <c r="EE224" s="124">
        <f>IFERROR(INDEX(DATASHEET!$A$1:$GG$231,MATCH(L3VA!$A224,DATASHEET!$A$1:$A$231,0),MATCH(L3VA!EF$2,DATASHEET!$A$1:$GG$1,0)),"")</f>
        <v>0</v>
      </c>
      <c r="EF224" s="105" t="str">
        <f>IF(VLOOKUP(L3VA!$A224,DATASHEET!$A$2:$EW$231,127,FALSE)="","",VLOOKUP(L3VA!$A224,DATASHEET!$A$2:$EW$231,127,FALSE))</f>
        <v/>
      </c>
      <c r="EG224" s="105" t="str">
        <f t="shared" si="224"/>
        <v/>
      </c>
      <c r="EH224" s="106" t="str">
        <f>IF(ISBLANK(DATASHEET!EG212),"",DATASHEET!EG212)</f>
        <v/>
      </c>
      <c r="EI224" s="107" t="str">
        <f>IF(ISBLANK(DATASHEET!EH212),"",DATASHEET!EH212)</f>
        <v/>
      </c>
      <c r="EJ224" s="123" t="str">
        <f t="shared" si="225"/>
        <v/>
      </c>
      <c r="EK224" s="124">
        <f>IFERROR(INDEX(DATASHEET!$A$1:$GG$231,MATCH(L3VA!$A224,DATASHEET!$A$1:$A$231,0),MATCH(L3VA!EL$2,DATASHEET!$A$1:$GG$1,0)),"")</f>
        <v>0</v>
      </c>
      <c r="EL224" s="105" t="str">
        <f>IF(VLOOKUP(L3VA!$A224,DATASHEET!$A$2:$EW$231,132,FALSE)="","",VLOOKUP(L3VA!$A224,DATASHEET!$A$2:$EW$231,132,FALSE))</f>
        <v/>
      </c>
      <c r="EM224" s="105" t="str">
        <f t="shared" si="226"/>
        <v/>
      </c>
      <c r="EN224" s="106" t="str">
        <f>IF(ISBLANK(DATASHEET!EL212),"",DATASHEET!EL212)</f>
        <v/>
      </c>
      <c r="EO224" s="107" t="str">
        <f>IF(ISBLANK(DATASHEET!EM212),"",DATASHEET!EM212)</f>
        <v/>
      </c>
      <c r="EP224" s="123" t="str">
        <f t="shared" si="227"/>
        <v/>
      </c>
      <c r="EQ224" s="124">
        <f>IFERROR(INDEX(DATASHEET!$A$1:$GG$231,MATCH(L3VA!$A224,DATASHEET!$A$1:$A$231,0),MATCH(L3VA!ER$2,DATASHEET!$A$1:$GG$1,0)),"")</f>
        <v>0</v>
      </c>
      <c r="ER224" s="105" t="str">
        <f>IF(VLOOKUP(L3VA!$A224,DATASHEET!$A$2:$EW$231,137,FALSE)="","",VLOOKUP(L3VA!$A224,DATASHEET!$A$2:$EW$231,137,FALSE))</f>
        <v/>
      </c>
      <c r="ES224" s="105" t="str">
        <f t="shared" si="228"/>
        <v/>
      </c>
      <c r="ET224" s="106" t="str">
        <f>IF(ISBLANK(DATASHEET!EQ212),"",DATASHEET!EQ212)</f>
        <v/>
      </c>
      <c r="EU224" s="107" t="str">
        <f>IF(ISBLANK(DATASHEET!ER212),"",DATASHEET!ER212)</f>
        <v/>
      </c>
      <c r="EV224" s="123" t="str">
        <f t="shared" si="229"/>
        <v/>
      </c>
      <c r="EW224" s="124">
        <f>IFERROR(INDEX(DATASHEET!$A$1:$GG$231,MATCH(L3VA!$A224,DATASHEET!$A$1:$A$231,0),MATCH(L3VA!EX$2,DATASHEET!$A$1:$GG$1,0)),"")</f>
        <v>0</v>
      </c>
      <c r="EX224" s="105" t="str">
        <f>IF(VLOOKUP(L3VA!$A224,DATASHEET!$A$2:$EW$231,142,FALSE)="","",VLOOKUP(L3VA!$A224,DATASHEET!$A$2:$EW$231,142,FALSE))</f>
        <v/>
      </c>
      <c r="EY224" s="105" t="str">
        <f t="shared" si="230"/>
        <v/>
      </c>
      <c r="EZ224" s="106" t="str">
        <f>IF(ISBLANK(DATASHEET!EV212),"",DATASHEET!EV212)</f>
        <v/>
      </c>
      <c r="FA224" s="107" t="str">
        <f>IF(ISBLANK(DATASHEET!EW212),"",DATASHEET!EW212)</f>
        <v/>
      </c>
      <c r="FB224" s="123" t="str">
        <f t="shared" si="231"/>
        <v/>
      </c>
      <c r="FC224" s="124">
        <f>IFERROR(INDEX(DATASHEET!$A$1:$GG$231,MATCH(L3VA!$A224,DATASHEET!$A$1:$A$231,0),MATCH(L3VA!FD$2,DATASHEET!$A$1:$GG$1,0)),"")</f>
        <v>0</v>
      </c>
      <c r="FD224" s="105" t="str">
        <f>IF(VLOOKUP(L3VA!$A224,DATASHEET!$A$2:$FW$231,147,FALSE)="","",VLOOKUP(L3VA!$A224,DATASHEET!$A$2:$FW$231,147,FALSE))</f>
        <v/>
      </c>
      <c r="FE224" s="105" t="str">
        <f t="shared" si="232"/>
        <v/>
      </c>
      <c r="FF224" s="106" t="str">
        <f>IF(ISBLANK(DATASHEET!FA212),"",DATASHEET!FA212)</f>
        <v/>
      </c>
      <c r="FG224" s="107" t="str">
        <f>IF(ISBLANK(DATASHEET!FB212),"",DATASHEET!FB212)</f>
        <v/>
      </c>
    </row>
    <row r="225" spans="1:163" x14ac:dyDescent="0.25">
      <c r="A225" s="354">
        <f>DATASHEET!A213</f>
        <v>150810</v>
      </c>
      <c r="B225" s="42" t="str">
        <f>DATASHEET!B213</f>
        <v>TOE, Winston</v>
      </c>
      <c r="C225" s="109" t="str">
        <f>DATASHEET!C213</f>
        <v>12MP</v>
      </c>
      <c r="D225" s="110" t="str">
        <f>DATASHEET!D213</f>
        <v>M</v>
      </c>
      <c r="E225" s="110" t="str">
        <f>IFERROR(VLOOKUP(A225,'[5]Y12 Students'!$E$3:$I$271,5,FALSE),"")</f>
        <v>INTERNAL</v>
      </c>
      <c r="F225" s="110" t="str">
        <f>DATASHEET!E213</f>
        <v>N</v>
      </c>
      <c r="G225" s="110" t="str">
        <f>DATASHEET!F213</f>
        <v>Other Ethnic Group</v>
      </c>
      <c r="H225" s="110" t="str">
        <f>DATASHEET!G213</f>
        <v>N</v>
      </c>
      <c r="I225" s="110" t="str">
        <f>DATASHEET!H213</f>
        <v>N</v>
      </c>
      <c r="J225" s="111" t="str">
        <f>DATASHEET!J213</f>
        <v>4.75+ (C/B)</v>
      </c>
      <c r="K225" s="104" t="str">
        <f t="shared" si="181"/>
        <v/>
      </c>
      <c r="L225" s="104" t="str">
        <f t="shared" si="182"/>
        <v/>
      </c>
      <c r="M225" s="336" t="str">
        <f>IF(COUNT(L3VA!$N225,L3VA!$Z225,L3VA!$T225,L3VA!$AF225,L3VA!$AX225,L3VA!$AR225,L3VA!$BJ225,L3VA!$BD225,L3VA!$BP225,L3VA!#REF!,L3VA!$AL225,L3VA!$BV225,L3VA!$CH225,L3VA!$CZ225,L3VA!$CN225,L3VA!$DF225,L3VA!$CB225,L3VA!#REF!,L3VA!$DR225,L3VA!$DX225,L3VA!$ED225,L3VA!$EJ225,L3VA!$EP225,L3VA!$EV225,L3VA!$FB225,L3VA!$DL225)=0,"",AVERAGE(N225,Z225,T225,AF225,AL225,AX225,AR225,BJ225,BD225,BP225,BV225,CH225,CZ225,CN225,DF225,CB225,DR225,DX225,ED225,EJ225,EP225,EV225,FB225,DL225))</f>
        <v/>
      </c>
      <c r="N225" s="123" t="str">
        <f t="shared" si="185"/>
        <v/>
      </c>
      <c r="O225" s="124">
        <f>IFERROR(INDEX(DATASHEET!$A$1:$GG$231,MATCH(L3VA!$A225,DATASHEET!$A$1:$A$231,0),MATCH(L3VA!P$2,DATASHEET!$A$1:$GG$1,0)),"")</f>
        <v>0</v>
      </c>
      <c r="P225" s="105">
        <f>IF(VLOOKUP(L3VA!$A225,DATASHEET!$A$2:$EW$231,22,FALSE)="","",VLOOKUP(L3VA!$A225,DATASHEET!$A$2:$EW$231,22,FALSE))</f>
        <v>0</v>
      </c>
      <c r="Q225" s="105" t="str">
        <f t="shared" si="186"/>
        <v/>
      </c>
      <c r="R225" s="106" t="str">
        <f>IF(ISBLANK(DATASHEET!AF213),"",DATASHEET!AF213)</f>
        <v/>
      </c>
      <c r="S225" s="107" t="str">
        <f>IF(ISBLANK(DATASHEET!AG213),"",DATASHEET!AG213)</f>
        <v/>
      </c>
      <c r="T225" s="123" t="str">
        <f t="shared" si="187"/>
        <v/>
      </c>
      <c r="U225" s="124">
        <f>IFERROR(INDEX(DATASHEET!$A$1:$GG$231,MATCH(L3VA!$A225,DATASHEET!$A$1:$A$231,0),MATCH(L3VA!V$2,DATASHEET!$A$1:$GG$1,0)),"")</f>
        <v>0</v>
      </c>
      <c r="V225" s="105">
        <f>IF(VLOOKUP(L3VA!$A225,DATASHEET!$A$2:$EW$231,27,FALSE)="","",VLOOKUP(L3VA!$A225,DATASHEET!$A$2:$EW$231,27,FALSE))</f>
        <v>1</v>
      </c>
      <c r="W225" s="105" t="str">
        <f t="shared" si="188"/>
        <v/>
      </c>
      <c r="X225" s="106" t="str">
        <f>IF(ISBLANK(DATASHEET!AK213),"",DATASHEET!AK213)</f>
        <v/>
      </c>
      <c r="Y225" s="107" t="str">
        <f>IF(ISBLANK(DATASHEET!AL213),"",DATASHEET!AL213)</f>
        <v/>
      </c>
      <c r="Z225" s="123" t="str">
        <f t="shared" si="189"/>
        <v/>
      </c>
      <c r="AA225" s="124">
        <f>IFERROR(INDEX(DATASHEET!$A$1:$GG$231,MATCH(L3VA!$A225,DATASHEET!$A$1:$A$231,0),MATCH(L3VA!AB$2,DATASHEET!$A$1:$GG$1,0)),"")</f>
        <v>0</v>
      </c>
      <c r="AB225" s="105" t="str">
        <f>IF(VLOOKUP(L3VA!$A225,DATASHEET!$A$2:$EW$231,32,FALSE)="","",VLOOKUP(L3VA!$A225,DATASHEET!$A$2:$EW$231,32,FALSE))</f>
        <v/>
      </c>
      <c r="AC225" s="105" t="str">
        <f t="shared" si="190"/>
        <v/>
      </c>
      <c r="AD225" s="106" t="str">
        <f>IF(ISBLANK(DATASHEET!AP213),"",DATASHEET!AP213)</f>
        <v/>
      </c>
      <c r="AE225" s="107" t="str">
        <f>IF(ISBLANK(DATASHEET!AQ213),"",DATASHEET!AQ213)</f>
        <v/>
      </c>
      <c r="AF225" s="123" t="str">
        <f t="shared" si="191"/>
        <v/>
      </c>
      <c r="AG225" s="124">
        <f>IFERROR(INDEX(DATASHEET!$A$1:$GG$231,MATCH(L3VA!$A225,DATASHEET!$A$1:$A$231,0),MATCH(L3VA!AH$2,DATASHEET!$A$1:$GG$1,0)),"")</f>
        <v>0</v>
      </c>
      <c r="AH225" s="105" t="str">
        <f>IF(VLOOKUP(L3VA!$A225,DATASHEET!$A$2:$EW$231,37,FALSE)="","",VLOOKUP(L3VA!$A225,DATASHEET!$A$2:$EW$231,37,FALSE))</f>
        <v/>
      </c>
      <c r="AI225" s="105" t="str">
        <f t="shared" si="192"/>
        <v/>
      </c>
      <c r="AJ225" s="106" t="str">
        <f>IF(ISBLANK(DATASHEET!AU213),"",DATASHEET!AU213)</f>
        <v/>
      </c>
      <c r="AK225" s="107" t="str">
        <f>IF(ISBLANK(DATASHEET!AV213),"",DATASHEET!AV213)</f>
        <v/>
      </c>
      <c r="AL225" s="123" t="str">
        <f t="shared" si="193"/>
        <v/>
      </c>
      <c r="AM225" s="124">
        <f>IFERROR(INDEX(DATASHEET!$A$1:$GG$231,MATCH(L3VA!$A225,DATASHEET!$A$1:$A$231,0),MATCH(L3VA!AN$2,DATASHEET!$A$1:$GG$1,0)),"")</f>
        <v>0</v>
      </c>
      <c r="AN225" s="105" t="str">
        <f>IF(VLOOKUP(L3VA!$A225,DATASHEET!$A$2:$EW$231,42,FALSE)="","",VLOOKUP(L3VA!$A225,DATASHEET!$A$2:$EW$231,42,FALSE))</f>
        <v/>
      </c>
      <c r="AO225" s="105" t="str">
        <f t="shared" si="194"/>
        <v/>
      </c>
      <c r="AP225" s="106" t="str">
        <f>IF(ISBLANK(DATASHEET!AZ213),"",DATASHEET!AZ213)</f>
        <v/>
      </c>
      <c r="AQ225" s="107" t="str">
        <f>IF(ISBLANK(DATASHEET!BA213),"",DATASHEET!BA213)</f>
        <v/>
      </c>
      <c r="AR225" s="123" t="str">
        <f t="shared" si="195"/>
        <v/>
      </c>
      <c r="AS225" s="124">
        <f>IFERROR(INDEX(DATASHEET!$A$1:$GG$231,MATCH(L3VA!$A225,DATASHEET!$A$1:$A$231,0),MATCH(L3VA!AT$2,DATASHEET!$A$1:$GG$1,0)),"")</f>
        <v>0</v>
      </c>
      <c r="AT225" s="105" t="str">
        <f>IF(VLOOKUP(L3VA!$A225,DATASHEET!$A$2:$EW$231,47,FALSE)="","",VLOOKUP(L3VA!$A225,DATASHEET!$A$2:$EW$231,47,FALSE))</f>
        <v/>
      </c>
      <c r="AU225" s="105" t="str">
        <f t="shared" si="196"/>
        <v/>
      </c>
      <c r="AV225" s="106" t="str">
        <f>IF(ISBLANK(DATASHEET!BE213),"",DATASHEET!BE213)</f>
        <v/>
      </c>
      <c r="AW225" s="107" t="str">
        <f>IF(ISBLANK(DATASHEET!BF213),"",DATASHEET!BF213)</f>
        <v/>
      </c>
      <c r="AX225" s="123" t="str">
        <f t="shared" si="197"/>
        <v/>
      </c>
      <c r="AY225" s="124">
        <f>IFERROR(INDEX(DATASHEET!$A$1:$GG$231,MATCH(L3VA!$A225,DATASHEET!$A$1:$A$231,0),MATCH(L3VA!AZ$2,DATASHEET!$A$1:$GG$1,0)),"")</f>
        <v>0</v>
      </c>
      <c r="AZ225" s="105" t="str">
        <f>IF(VLOOKUP(L3VA!$A225,DATASHEET!$A$2:$EW$231,52,FALSE)="","",VLOOKUP(L3VA!$A225,DATASHEET!$A$2:$EW$231,52,FALSE))</f>
        <v/>
      </c>
      <c r="BA225" s="105" t="str">
        <f t="shared" si="198"/>
        <v/>
      </c>
      <c r="BB225" s="106" t="str">
        <f>IF(ISBLANK(DATASHEET!BJ213),"",DATASHEET!BJ213)</f>
        <v/>
      </c>
      <c r="BC225" s="107" t="str">
        <f>IF(ISBLANK(DATASHEET!BK213),"",DATASHEET!BK213)</f>
        <v/>
      </c>
      <c r="BD225" s="123" t="str">
        <f t="shared" si="199"/>
        <v/>
      </c>
      <c r="BE225" s="124">
        <f>IFERROR(INDEX(DATASHEET!$A$1:$GG$231,MATCH(L3VA!$A225,DATASHEET!$A$1:$A$231,0),MATCH(L3VA!BF$2,DATASHEET!$A$1:$GG$1,0)),"")</f>
        <v>0</v>
      </c>
      <c r="BF225" s="105" t="str">
        <f>IF(VLOOKUP(L3VA!$A225,DATASHEET!$A$2:$EW$231,57,FALSE)="","",VLOOKUP(L3VA!$A225,DATASHEET!$A$2:$EW$231,57,FALSE))</f>
        <v/>
      </c>
      <c r="BG225" s="105" t="str">
        <f t="shared" si="200"/>
        <v/>
      </c>
      <c r="BH225" s="106" t="str">
        <f>IF(ISBLANK(DATASHEET!BO213),"",DATASHEET!BO213)</f>
        <v>DHO</v>
      </c>
      <c r="BI225" s="107" t="str">
        <f>IF(ISBLANK(DATASHEET!BP213),"",DATASHEET!BP213)</f>
        <v>12A-EC-4</v>
      </c>
      <c r="BJ225" s="123" t="str">
        <f t="shared" si="201"/>
        <v/>
      </c>
      <c r="BK225" s="124">
        <f>IFERROR(INDEX(DATASHEET!$A$1:$GG$231,MATCH(L3VA!$A225,DATASHEET!$A$1:$A$231,0),MATCH(L3VA!BL$2,DATASHEET!$A$1:$GG$1,0)),"")</f>
        <v>0</v>
      </c>
      <c r="BL225" s="105" t="str">
        <f>IF(VLOOKUP(L3VA!$A225,DATASHEET!$A$2:$EW$231,62,FALSE)="","",VLOOKUP(L3VA!$A225,DATASHEET!$A$2:$EW$231,62,FALSE))</f>
        <v/>
      </c>
      <c r="BM225" s="105" t="str">
        <f t="shared" si="202"/>
        <v/>
      </c>
      <c r="BN225" s="106" t="str">
        <f>IF(ISBLANK(DATASHEET!BT213),"",DATASHEET!BT213)</f>
        <v/>
      </c>
      <c r="BO225" s="107" t="str">
        <f>IF(ISBLANK(DATASHEET!BU213),"",DATASHEET!BU213)</f>
        <v/>
      </c>
      <c r="BP225" s="123" t="str">
        <f t="shared" si="203"/>
        <v/>
      </c>
      <c r="BQ225" s="124">
        <f>IFERROR(INDEX(DATASHEET!$A$1:$GG$231,MATCH(L3VA!$A225,DATASHEET!$A$1:$A$231,0),MATCH(L3VA!BR$2,DATASHEET!$A$1:$GG$1,0)),"")</f>
        <v>0</v>
      </c>
      <c r="BR225" s="105" t="str">
        <f>IF(VLOOKUP(L3VA!$A225,DATASHEET!$A$2:$EW$231,67,FALSE)="","",VLOOKUP(L3VA!$A225,DATASHEET!$A$2:$EW$231,67,FALSE))</f>
        <v>DHO</v>
      </c>
      <c r="BS225" s="105" t="str">
        <f t="shared" si="204"/>
        <v/>
      </c>
      <c r="BT225" s="106" t="str">
        <f>IF(ISBLANK(DATASHEET!BY213),"",DATASHEET!BY213)</f>
        <v/>
      </c>
      <c r="BU225" s="107" t="str">
        <f>IF(ISBLANK(DATASHEET!BZ213),"",DATASHEET!BZ213)</f>
        <v/>
      </c>
      <c r="BV225" s="123" t="str">
        <f t="shared" si="205"/>
        <v/>
      </c>
      <c r="BW225" s="124">
        <f>IFERROR(INDEX(DATASHEET!$A$1:$GG$231,MATCH(L3VA!$A225,DATASHEET!$A$1:$A$231,0),MATCH(L3VA!BX$2,DATASHEET!$A$1:$GG$1,0)),"")</f>
        <v>0</v>
      </c>
      <c r="BX225" s="105" t="str">
        <f>IF(VLOOKUP(L3VA!$A225,DATASHEET!$A$2:$EW$231,77,FALSE)="","",VLOOKUP(L3VA!$A225,DATASHEET!$A$2:$EW$231,77,FALSE))</f>
        <v/>
      </c>
      <c r="BY225" s="105" t="str">
        <f t="shared" si="206"/>
        <v/>
      </c>
      <c r="BZ225" s="106" t="str">
        <f>IF(ISBLANK(DATASHEET!CI213),"",DATASHEET!CI213)</f>
        <v/>
      </c>
      <c r="CA225" s="107" t="str">
        <f>IF(ISBLANK(DATASHEET!CJ213),"",DATASHEET!CJ213)</f>
        <v/>
      </c>
      <c r="CB225" s="123" t="str">
        <f t="shared" si="207"/>
        <v/>
      </c>
      <c r="CC225" s="124">
        <f>IFERROR(INDEX(DATASHEET!$A$1:$GG$231,MATCH(L3VA!$A225,DATASHEET!$A$1:$A$231,0),MATCH(L3VA!CD$2,DATASHEET!$A$1:$GG$1,0)),"")</f>
        <v>0</v>
      </c>
      <c r="CD225" s="105" t="str">
        <f>IF(VLOOKUP(L3VA!$A225,DATASHEET!$A$2:$EW$231,82,FALSE)="","",VLOOKUP(L3VA!$A225,DATASHEET!$A$2:$EW$231,82,FALSE))</f>
        <v>LSA5</v>
      </c>
      <c r="CE225" s="105" t="str">
        <f t="shared" si="208"/>
        <v/>
      </c>
      <c r="CF225" s="106" t="str">
        <f>IF(ISBLANK(DATASHEET!CN213),"",DATASHEET!CN213)</f>
        <v/>
      </c>
      <c r="CG225" s="107" t="str">
        <f>IF(ISBLANK(DATASHEET!CO213),"",DATASHEET!CO213)</f>
        <v/>
      </c>
      <c r="CH225" s="123" t="str">
        <f t="shared" si="209"/>
        <v/>
      </c>
      <c r="CI225" s="124">
        <f>IFERROR(INDEX(DATASHEET!$A$1:$GG$231,MATCH(L3VA!$A225,DATASHEET!$A$1:$A$231,0),MATCH(L3VA!CJ$2,DATASHEET!$A$1:$GG$1,0)),"")</f>
        <v>0</v>
      </c>
      <c r="CJ225" s="105" t="str">
        <f>IF(VLOOKUP(L3VA!$A225,DATASHEET!$A$2:$EW$231,87,FALSE)="","",VLOOKUP(L3VA!$A225,DATASHEET!$A$2:$EW$231,87,FALSE))</f>
        <v/>
      </c>
      <c r="CK225" s="105" t="str">
        <f t="shared" si="183"/>
        <v/>
      </c>
      <c r="CL225" s="106" t="str">
        <f>IF(ISBLANK(DATASHEET!CS213),"",DATASHEET!CS213)</f>
        <v/>
      </c>
      <c r="CM225" s="107" t="str">
        <f>IF(ISBLANK(DATASHEET!CT213),"",DATASHEET!CT213)</f>
        <v/>
      </c>
      <c r="CN225" s="123" t="str">
        <f t="shared" si="210"/>
        <v/>
      </c>
      <c r="CO225" s="124">
        <f>IFERROR(INDEX(DATASHEET!$A$1:$GG$231,MATCH(L3VA!$A225,DATASHEET!$A$1:$A$231,0),MATCH(L3VA!CP$2,DATASHEET!$A$1:$GG$1,0)),"")</f>
        <v>0</v>
      </c>
      <c r="CP225" s="105" t="str">
        <f>IF(VLOOKUP(L3VA!$A225,DATASHEET!$A$2:$EW$231,92,FALSE)="","",VLOOKUP(L3VA!$A225,DATASHEET!$A$2:$EW$231,92,FALSE))</f>
        <v/>
      </c>
      <c r="CQ225" s="105" t="str">
        <f t="shared" si="211"/>
        <v/>
      </c>
      <c r="CR225" s="106" t="str">
        <f>IF(ISBLANK(DATASHEET!CX213),"",DATASHEET!CX213)</f>
        <v/>
      </c>
      <c r="CS225" s="107" t="str">
        <f>IF(ISBLANK(DATASHEET!CY213),"",DATASHEET!CY213)</f>
        <v/>
      </c>
      <c r="CT225" s="123" t="str">
        <f t="shared" si="212"/>
        <v/>
      </c>
      <c r="CU225" s="124">
        <f>IFERROR(INDEX(DATASHEET!$A$1:$GG$231,MATCH(L3VA!$A225,DATASHEET!$A$1:$A$231,0),MATCH(L3VA!CV$2,DATASHEET!$A$1:$GG$1,0)),"")</f>
        <v>0</v>
      </c>
      <c r="CV225" s="105" t="str">
        <f>IF(VLOOKUP(L3VA!$A225,DATASHEET!$A$2:$EW$231,107,FALSE)="","",VLOOKUP(L3VA!$A225,DATASHEET!$A$2:$EW$231,107,FALSE))</f>
        <v/>
      </c>
      <c r="CW225" s="105" t="str">
        <f t="shared" si="213"/>
        <v/>
      </c>
      <c r="CX225" s="106" t="str">
        <f>IF(ISBLANK(DATASHEET!DC213),"",DATASHEET!DC213)</f>
        <v/>
      </c>
      <c r="CY225" s="107" t="str">
        <f>IF(ISBLANK(DATASHEET!DD213),"",DATASHEET!DD213)</f>
        <v/>
      </c>
      <c r="CZ225" s="123" t="str">
        <f t="shared" si="214"/>
        <v/>
      </c>
      <c r="DA225" s="124">
        <f>IFERROR(INDEX(DATASHEET!$A$1:$GG$231,MATCH(L3VA!$A225,DATASHEET!$A$1:$A$231,0),MATCH(L3VA!DB$2,DATASHEET!$A$1:$GG$1,0)),"")</f>
        <v>0</v>
      </c>
      <c r="DB225" s="105" t="str">
        <f>IF(VLOOKUP(L3VA!$A225,DATASHEET!$A$2:$EW$231,97,FALSE)="","",VLOOKUP(L3VA!$A225,DATASHEET!$A$2:$EW$231,97,FALSE))</f>
        <v/>
      </c>
      <c r="DC225" s="105" t="str">
        <f t="shared" si="215"/>
        <v/>
      </c>
      <c r="DD225" s="106" t="str">
        <f>IF(ISBLANK(DATASHEET!DH213),"",DATASHEET!DH213)</f>
        <v/>
      </c>
      <c r="DE225" s="107" t="str">
        <f>IF(ISBLANK(DATASHEET!DI213),"",DATASHEET!DI213)</f>
        <v/>
      </c>
      <c r="DF225" s="123" t="str">
        <f t="shared" si="216"/>
        <v/>
      </c>
      <c r="DG225" s="124">
        <f>IFERROR(INDEX(DATASHEET!$A$1:$GG$231,MATCH(L3VA!$A225,DATASHEET!$A$1:$A$231,0),MATCH(L3VA!DH$2,DATASHEET!$A$1:$GG$1,0)),"")</f>
        <v>0</v>
      </c>
      <c r="DH225" s="105" t="str">
        <f>IF(VLOOKUP(L3VA!$A225,DATASHEET!$A$2:$EW$231,102,FALSE)="","",VLOOKUP(L3VA!$A225,DATASHEET!$A$2:$EW$231,102,FALSE))</f>
        <v/>
      </c>
      <c r="DI225" s="105" t="str">
        <f t="shared" si="217"/>
        <v/>
      </c>
      <c r="DJ225" s="106" t="str">
        <f>IF(ISBLANK(DATASHEET!DM213),"",DATASHEET!DM213)</f>
        <v>MRO</v>
      </c>
      <c r="DK225" s="107" t="str">
        <f>IF(ISBLANK(DATASHEET!DN213),"",DATASHEET!DN213)</f>
        <v>12D-MA-7</v>
      </c>
      <c r="DL225" s="123" t="str">
        <f t="shared" si="218"/>
        <v/>
      </c>
      <c r="DM225" s="124">
        <f>IFERROR(INDEX(DATASHEET!$A$1:$GG$231,MATCH(L3VA!$A225,DATASHEET!$A$1:$A$231,0),MATCH(L3VA!DN$2,DATASHEET!$A$1:$GG$1,0)),"")</f>
        <v>0</v>
      </c>
      <c r="DN225" s="105" t="str">
        <f>IF(VLOOKUP(L3VA!$A225,DATASHEET!$A$2:$FW$231,112,FALSE)="","",VLOOKUP(L3VA!$A225,DATASHEET!$A$2:$FW$231,112,FALSE))</f>
        <v/>
      </c>
      <c r="DO225" s="105" t="str">
        <f t="shared" si="184"/>
        <v/>
      </c>
      <c r="DP225" s="106" t="str">
        <f>IF(ISBLANK(DATASHEET!DR213),"",DATASHEET!DR213)</f>
        <v/>
      </c>
      <c r="DQ225" s="107" t="str">
        <f>IF(ISBLANK(DATASHEET!DS213),"",DATASHEET!DS213)</f>
        <v/>
      </c>
      <c r="DR225" s="123" t="str">
        <f t="shared" si="219"/>
        <v/>
      </c>
      <c r="DS225" s="124">
        <f>IFERROR(INDEX(DATASHEET!$A$1:$GG$231,MATCH(L3VA!$A225,DATASHEET!$A$1:$A$231,0),MATCH(L3VA!DT$2,DATASHEET!$A$1:$GG$1,0)),"")</f>
        <v>0</v>
      </c>
      <c r="DT225" s="105" t="str">
        <f>IF(VLOOKUP(L3VA!$A225,DATASHEET!$A$2:$EW$231,117,FALSE)="","",VLOOKUP(L3VA!$A225,DATASHEET!$A$2:$EW$231,117,FALSE))</f>
        <v>MRO</v>
      </c>
      <c r="DU225" s="105" t="str">
        <f t="shared" si="220"/>
        <v/>
      </c>
      <c r="DV225" s="106" t="str">
        <f>IF(ISBLANK(DATASHEET!DW213),"",DATASHEET!DW213)</f>
        <v/>
      </c>
      <c r="DW225" s="107" t="str">
        <f>IF(ISBLANK(DATASHEET!DX213),"",DATASHEET!DX213)</f>
        <v/>
      </c>
      <c r="DX225" s="123" t="str">
        <f t="shared" si="221"/>
        <v/>
      </c>
      <c r="DY225" s="124" t="str">
        <f>IFERROR(INDEX(DATASHEET!$A$1:$GG$231,MATCH(L3VA!$A225,DATASHEET!$A$1:$A$231,0),MATCH(L3VA!DZ$2,DATASHEET!$A$1:$GG$1,0)),"")</f>
        <v/>
      </c>
      <c r="DZ225" s="105" t="str">
        <f>IF(VLOOKUP(L3VA!$A225,DATASHEET!$A$2:$EW$231,122,FALSE)="","",VLOOKUP(L3VA!$A225,DATASHEET!$A$2:$EW$231,122,FALSE))</f>
        <v/>
      </c>
      <c r="EA225" s="105" t="str">
        <f t="shared" si="222"/>
        <v/>
      </c>
      <c r="EB225" s="106" t="str">
        <f>IF(ISBLANK(DATASHEET!EB213),"",DATASHEET!EB213)</f>
        <v/>
      </c>
      <c r="EC225" s="107" t="str">
        <f>IF(ISBLANK(DATASHEET!EC213),"",DATASHEET!EC213)</f>
        <v/>
      </c>
      <c r="ED225" s="123" t="str">
        <f t="shared" si="223"/>
        <v/>
      </c>
      <c r="EE225" s="124">
        <f>IFERROR(INDEX(DATASHEET!$A$1:$GG$231,MATCH(L3VA!$A225,DATASHEET!$A$1:$A$231,0),MATCH(L3VA!EF$2,DATASHEET!$A$1:$GG$1,0)),"")</f>
        <v>0</v>
      </c>
      <c r="EF225" s="105" t="str">
        <f>IF(VLOOKUP(L3VA!$A225,DATASHEET!$A$2:$EW$231,127,FALSE)="","",VLOOKUP(L3VA!$A225,DATASHEET!$A$2:$EW$231,127,FALSE))</f>
        <v/>
      </c>
      <c r="EG225" s="105" t="str">
        <f t="shared" si="224"/>
        <v/>
      </c>
      <c r="EH225" s="106" t="str">
        <f>IF(ISBLANK(DATASHEET!EG213),"",DATASHEET!EG213)</f>
        <v>SPI</v>
      </c>
      <c r="EI225" s="107" t="str">
        <f>IF(ISBLANK(DATASHEET!EH213),"",DATASHEET!EH213)</f>
        <v>12E-PH-6</v>
      </c>
      <c r="EJ225" s="123" t="str">
        <f t="shared" si="225"/>
        <v/>
      </c>
      <c r="EK225" s="124">
        <f>IFERROR(INDEX(DATASHEET!$A$1:$GG$231,MATCH(L3VA!$A225,DATASHEET!$A$1:$A$231,0),MATCH(L3VA!EL$2,DATASHEET!$A$1:$GG$1,0)),"")</f>
        <v>0</v>
      </c>
      <c r="EL225" s="105" t="str">
        <f>IF(VLOOKUP(L3VA!$A225,DATASHEET!$A$2:$EW$231,132,FALSE)="","",VLOOKUP(L3VA!$A225,DATASHEET!$A$2:$EW$231,132,FALSE))</f>
        <v/>
      </c>
      <c r="EM225" s="105" t="str">
        <f t="shared" si="226"/>
        <v/>
      </c>
      <c r="EN225" s="106" t="str">
        <f>IF(ISBLANK(DATASHEET!EL213),"",DATASHEET!EL213)</f>
        <v/>
      </c>
      <c r="EO225" s="107" t="str">
        <f>IF(ISBLANK(DATASHEET!EM213),"",DATASHEET!EM213)</f>
        <v/>
      </c>
      <c r="EP225" s="123" t="str">
        <f t="shared" si="227"/>
        <v/>
      </c>
      <c r="EQ225" s="124">
        <f>IFERROR(INDEX(DATASHEET!$A$1:$GG$231,MATCH(L3VA!$A225,DATASHEET!$A$1:$A$231,0),MATCH(L3VA!ER$2,DATASHEET!$A$1:$GG$1,0)),"")</f>
        <v>0</v>
      </c>
      <c r="ER225" s="105" t="str">
        <f>IF(VLOOKUP(L3VA!$A225,DATASHEET!$A$2:$EW$231,137,FALSE)="","",VLOOKUP(L3VA!$A225,DATASHEET!$A$2:$EW$231,137,FALSE))</f>
        <v>SPI</v>
      </c>
      <c r="ES225" s="105" t="str">
        <f t="shared" si="228"/>
        <v/>
      </c>
      <c r="ET225" s="106" t="str">
        <f>IF(ISBLANK(DATASHEET!EQ213),"",DATASHEET!EQ213)</f>
        <v/>
      </c>
      <c r="EU225" s="107" t="str">
        <f>IF(ISBLANK(DATASHEET!ER213),"",DATASHEET!ER213)</f>
        <v/>
      </c>
      <c r="EV225" s="123" t="str">
        <f t="shared" si="229"/>
        <v/>
      </c>
      <c r="EW225" s="124">
        <f>IFERROR(INDEX(DATASHEET!$A$1:$GG$231,MATCH(L3VA!$A225,DATASHEET!$A$1:$A$231,0),MATCH(L3VA!EX$2,DATASHEET!$A$1:$GG$1,0)),"")</f>
        <v>0</v>
      </c>
      <c r="EX225" s="105" t="str">
        <f>IF(VLOOKUP(L3VA!$A225,DATASHEET!$A$2:$EW$231,142,FALSE)="","",VLOOKUP(L3VA!$A225,DATASHEET!$A$2:$EW$231,142,FALSE))</f>
        <v/>
      </c>
      <c r="EY225" s="105" t="str">
        <f t="shared" si="230"/>
        <v/>
      </c>
      <c r="EZ225" s="106" t="str">
        <f>IF(ISBLANK(DATASHEET!EV213),"",DATASHEET!EV213)</f>
        <v/>
      </c>
      <c r="FA225" s="107" t="str">
        <f>IF(ISBLANK(DATASHEET!EW213),"",DATASHEET!EW213)</f>
        <v/>
      </c>
      <c r="FB225" s="123" t="str">
        <f t="shared" si="231"/>
        <v/>
      </c>
      <c r="FC225" s="124">
        <f>IFERROR(INDEX(DATASHEET!$A$1:$GG$231,MATCH(L3VA!$A225,DATASHEET!$A$1:$A$231,0),MATCH(L3VA!FD$2,DATASHEET!$A$1:$GG$1,0)),"")</f>
        <v>0</v>
      </c>
      <c r="FD225" s="105" t="str">
        <f>IF(VLOOKUP(L3VA!$A225,DATASHEET!$A$2:$FW$231,147,FALSE)="","",VLOOKUP(L3VA!$A225,DATASHEET!$A$2:$FW$231,147,FALSE))</f>
        <v/>
      </c>
      <c r="FE225" s="105" t="str">
        <f t="shared" si="232"/>
        <v/>
      </c>
      <c r="FF225" s="106" t="str">
        <f>IF(ISBLANK(DATASHEET!FA213),"",DATASHEET!FA213)</f>
        <v/>
      </c>
      <c r="FG225" s="107" t="str">
        <f>IF(ISBLANK(DATASHEET!FB213),"",DATASHEET!FB213)</f>
        <v/>
      </c>
    </row>
    <row r="226" spans="1:163" x14ac:dyDescent="0.25">
      <c r="A226" s="354">
        <f>DATASHEET!A214</f>
        <v>160112</v>
      </c>
      <c r="B226" s="42" t="str">
        <f>DATASHEET!B214</f>
        <v>TWIDDLE, Hannah</v>
      </c>
      <c r="C226" s="109" t="str">
        <f>DATASHEET!C214</f>
        <v>12JN</v>
      </c>
      <c r="D226" s="110" t="str">
        <f>DATASHEET!D214</f>
        <v>F</v>
      </c>
      <c r="E226" s="110" t="str">
        <f>IFERROR(VLOOKUP(A226,'[5]Y12 Students'!$E$3:$I$271,5,FALSE),"")</f>
        <v>EXTERNAL</v>
      </c>
      <c r="F226" s="110" t="str">
        <f>DATASHEET!E214</f>
        <v>N</v>
      </c>
      <c r="G226" s="110" t="str">
        <f>DATASHEET!F214</f>
        <v>White - British</v>
      </c>
      <c r="H226" s="110" t="str">
        <f>DATASHEET!G214</f>
        <v>N</v>
      </c>
      <c r="I226" s="110" t="str">
        <f>DATASHEET!H214</f>
        <v>N</v>
      </c>
      <c r="J226" s="111" t="str">
        <f>DATASHEET!J214</f>
        <v>7.75+ (A/A*)</v>
      </c>
      <c r="K226" s="104" t="str">
        <f t="shared" si="181"/>
        <v/>
      </c>
      <c r="L226" s="104" t="str">
        <f t="shared" si="182"/>
        <v/>
      </c>
      <c r="M226" s="336" t="str">
        <f>IF(COUNT(L3VA!$N226,L3VA!$Z226,L3VA!$T226,L3VA!$AF226,L3VA!$AX226,L3VA!$AR226,L3VA!$BJ226,L3VA!$BD226,L3VA!$BP226,L3VA!#REF!,L3VA!$AL226,L3VA!$BV226,L3VA!$CH226,L3VA!$CZ226,L3VA!$CN226,L3VA!$DF226,L3VA!$CB226,L3VA!#REF!,L3VA!$DR226,L3VA!$DX226,L3VA!$ED226,L3VA!$EJ226,L3VA!$EP226,L3VA!$EV226,L3VA!$FB226,L3VA!$DL226)=0,"",AVERAGE(N226,Z226,T226,AF226,AL226,AX226,AR226,BJ226,BD226,BP226,BV226,CH226,CZ226,CN226,DF226,CB226,DR226,DX226,ED226,EJ226,EP226,EV226,FB226,DL226))</f>
        <v/>
      </c>
      <c r="N226" s="123" t="str">
        <f t="shared" si="185"/>
        <v/>
      </c>
      <c r="O226" s="124">
        <f>IFERROR(INDEX(DATASHEET!$A$1:$GG$231,MATCH(L3VA!$A226,DATASHEET!$A$1:$A$231,0),MATCH(L3VA!P$2,DATASHEET!$A$1:$GG$1,0)),"")</f>
        <v>0</v>
      </c>
      <c r="P226" s="105">
        <f>IF(VLOOKUP(L3VA!$A226,DATASHEET!$A$2:$EW$231,22,FALSE)="","",VLOOKUP(L3VA!$A226,DATASHEET!$A$2:$EW$231,22,FALSE))</f>
        <v>0</v>
      </c>
      <c r="Q226" s="105" t="str">
        <f t="shared" si="186"/>
        <v/>
      </c>
      <c r="R226" s="106" t="str">
        <f>IF(ISBLANK(DATASHEET!AF214),"",DATASHEET!AF214)</f>
        <v>PLE</v>
      </c>
      <c r="S226" s="107" t="str">
        <f>IF(ISBLANK(DATASHEET!AG214),"",DATASHEET!AG214)</f>
        <v>12C-AR-1</v>
      </c>
      <c r="T226" s="123" t="str">
        <f t="shared" si="187"/>
        <v/>
      </c>
      <c r="U226" s="124">
        <f>IFERROR(INDEX(DATASHEET!$A$1:$GG$231,MATCH(L3VA!$A226,DATASHEET!$A$1:$A$231,0),MATCH(L3VA!V$2,DATASHEET!$A$1:$GG$1,0)),"")</f>
        <v>0</v>
      </c>
      <c r="V226" s="105">
        <f>IF(VLOOKUP(L3VA!$A226,DATASHEET!$A$2:$EW$231,27,FALSE)="","",VLOOKUP(L3VA!$A226,DATASHEET!$A$2:$EW$231,27,FALSE))</f>
        <v>0</v>
      </c>
      <c r="W226" s="105" t="str">
        <f t="shared" si="188"/>
        <v/>
      </c>
      <c r="X226" s="106" t="str">
        <f>IF(ISBLANK(DATASHEET!AK214),"",DATASHEET!AK214)</f>
        <v>KBW</v>
      </c>
      <c r="Y226" s="107" t="str">
        <f>IF(ISBLANK(DATASHEET!AL214),"",DATASHEET!AL214)</f>
        <v>12A-BI-2</v>
      </c>
      <c r="Z226" s="123" t="str">
        <f t="shared" si="189"/>
        <v/>
      </c>
      <c r="AA226" s="124">
        <f>IFERROR(INDEX(DATASHEET!$A$1:$GG$231,MATCH(L3VA!$A226,DATASHEET!$A$1:$A$231,0),MATCH(L3VA!AB$2,DATASHEET!$A$1:$GG$1,0)),"")</f>
        <v>0</v>
      </c>
      <c r="AB226" s="105" t="str">
        <f>IF(VLOOKUP(L3VA!$A226,DATASHEET!$A$2:$EW$231,32,FALSE)="","",VLOOKUP(L3VA!$A226,DATASHEET!$A$2:$EW$231,32,FALSE))</f>
        <v>PLE</v>
      </c>
      <c r="AC226" s="105" t="str">
        <f t="shared" si="190"/>
        <v/>
      </c>
      <c r="AD226" s="106" t="str">
        <f>IF(ISBLANK(DATASHEET!AP214),"",DATASHEET!AP214)</f>
        <v/>
      </c>
      <c r="AE226" s="107" t="str">
        <f>IF(ISBLANK(DATASHEET!AQ214),"",DATASHEET!AQ214)</f>
        <v/>
      </c>
      <c r="AF226" s="123" t="str">
        <f t="shared" si="191"/>
        <v/>
      </c>
      <c r="AG226" s="124">
        <f>IFERROR(INDEX(DATASHEET!$A$1:$GG$231,MATCH(L3VA!$A226,DATASHEET!$A$1:$A$231,0),MATCH(L3VA!AH$2,DATASHEET!$A$1:$GG$1,0)),"")</f>
        <v>0</v>
      </c>
      <c r="AH226" s="105" t="str">
        <f>IF(VLOOKUP(L3VA!$A226,DATASHEET!$A$2:$EW$231,37,FALSE)="","",VLOOKUP(L3VA!$A226,DATASHEET!$A$2:$EW$231,37,FALSE))</f>
        <v>KBW</v>
      </c>
      <c r="AI226" s="105" t="str">
        <f t="shared" si="192"/>
        <v/>
      </c>
      <c r="AJ226" s="106" t="str">
        <f>IF(ISBLANK(DATASHEET!AU214),"",DATASHEET!AU214)</f>
        <v/>
      </c>
      <c r="AK226" s="107" t="str">
        <f>IF(ISBLANK(DATASHEET!AV214),"",DATASHEET!AV214)</f>
        <v/>
      </c>
      <c r="AL226" s="123" t="str">
        <f t="shared" si="193"/>
        <v/>
      </c>
      <c r="AM226" s="124">
        <f>IFERROR(INDEX(DATASHEET!$A$1:$GG$231,MATCH(L3VA!$A226,DATASHEET!$A$1:$A$231,0),MATCH(L3VA!AN$2,DATASHEET!$A$1:$GG$1,0)),"")</f>
        <v>0</v>
      </c>
      <c r="AN226" s="105" t="str">
        <f>IF(VLOOKUP(L3VA!$A226,DATASHEET!$A$2:$EW$231,42,FALSE)="","",VLOOKUP(L3VA!$A226,DATASHEET!$A$2:$EW$231,42,FALSE))</f>
        <v/>
      </c>
      <c r="AO226" s="105" t="str">
        <f t="shared" si="194"/>
        <v/>
      </c>
      <c r="AP226" s="106" t="str">
        <f>IF(ISBLANK(DATASHEET!AZ214),"",DATASHEET!AZ214)</f>
        <v/>
      </c>
      <c r="AQ226" s="107" t="str">
        <f>IF(ISBLANK(DATASHEET!BA214),"",DATASHEET!BA214)</f>
        <v/>
      </c>
      <c r="AR226" s="123" t="str">
        <f t="shared" si="195"/>
        <v/>
      </c>
      <c r="AS226" s="124">
        <f>IFERROR(INDEX(DATASHEET!$A$1:$GG$231,MATCH(L3VA!$A226,DATASHEET!$A$1:$A$231,0),MATCH(L3VA!AT$2,DATASHEET!$A$1:$GG$1,0)),"")</f>
        <v>0</v>
      </c>
      <c r="AT226" s="105" t="str">
        <f>IF(VLOOKUP(L3VA!$A226,DATASHEET!$A$2:$EW$231,47,FALSE)="","",VLOOKUP(L3VA!$A226,DATASHEET!$A$2:$EW$231,47,FALSE))</f>
        <v/>
      </c>
      <c r="AU226" s="105" t="str">
        <f t="shared" si="196"/>
        <v/>
      </c>
      <c r="AV226" s="106" t="str">
        <f>IF(ISBLANK(DATASHEET!BE214),"",DATASHEET!BE214)</f>
        <v/>
      </c>
      <c r="AW226" s="107" t="str">
        <f>IF(ISBLANK(DATASHEET!BF214),"",DATASHEET!BF214)</f>
        <v/>
      </c>
      <c r="AX226" s="123" t="str">
        <f t="shared" si="197"/>
        <v/>
      </c>
      <c r="AY226" s="124">
        <f>IFERROR(INDEX(DATASHEET!$A$1:$GG$231,MATCH(L3VA!$A226,DATASHEET!$A$1:$A$231,0),MATCH(L3VA!AZ$2,DATASHEET!$A$1:$GG$1,0)),"")</f>
        <v>0</v>
      </c>
      <c r="AZ226" s="105" t="str">
        <f>IF(VLOOKUP(L3VA!$A226,DATASHEET!$A$2:$EW$231,52,FALSE)="","",VLOOKUP(L3VA!$A226,DATASHEET!$A$2:$EW$231,52,FALSE))</f>
        <v/>
      </c>
      <c r="BA226" s="105" t="str">
        <f t="shared" si="198"/>
        <v/>
      </c>
      <c r="BB226" s="106" t="str">
        <f>IF(ISBLANK(DATASHEET!BJ214),"",DATASHEET!BJ214)</f>
        <v/>
      </c>
      <c r="BC226" s="107" t="str">
        <f>IF(ISBLANK(DATASHEET!BK214),"",DATASHEET!BK214)</f>
        <v/>
      </c>
      <c r="BD226" s="123" t="str">
        <f t="shared" si="199"/>
        <v/>
      </c>
      <c r="BE226" s="124">
        <f>IFERROR(INDEX(DATASHEET!$A$1:$GG$231,MATCH(L3VA!$A226,DATASHEET!$A$1:$A$231,0),MATCH(L3VA!BF$2,DATASHEET!$A$1:$GG$1,0)),"")</f>
        <v>0</v>
      </c>
      <c r="BF226" s="105" t="str">
        <f>IF(VLOOKUP(L3VA!$A226,DATASHEET!$A$2:$EW$231,57,FALSE)="","",VLOOKUP(L3VA!$A226,DATASHEET!$A$2:$EW$231,57,FALSE))</f>
        <v/>
      </c>
      <c r="BG226" s="105" t="str">
        <f t="shared" si="200"/>
        <v/>
      </c>
      <c r="BH226" s="106" t="str">
        <f>IF(ISBLANK(DATASHEET!BO214),"",DATASHEET!BO214)</f>
        <v/>
      </c>
      <c r="BI226" s="107" t="str">
        <f>IF(ISBLANK(DATASHEET!BP214),"",DATASHEET!BP214)</f>
        <v/>
      </c>
      <c r="BJ226" s="123" t="str">
        <f t="shared" si="201"/>
        <v/>
      </c>
      <c r="BK226" s="124">
        <f>IFERROR(INDEX(DATASHEET!$A$1:$GG$231,MATCH(L3VA!$A226,DATASHEET!$A$1:$A$231,0),MATCH(L3VA!BL$2,DATASHEET!$A$1:$GG$1,0)),"")</f>
        <v>0</v>
      </c>
      <c r="BL226" s="105" t="str">
        <f>IF(VLOOKUP(L3VA!$A226,DATASHEET!$A$2:$EW$231,62,FALSE)="","",VLOOKUP(L3VA!$A226,DATASHEET!$A$2:$EW$231,62,FALSE))</f>
        <v/>
      </c>
      <c r="BM226" s="105" t="str">
        <f t="shared" si="202"/>
        <v/>
      </c>
      <c r="BN226" s="106" t="str">
        <f>IF(ISBLANK(DATASHEET!BT214),"",DATASHEET!BT214)</f>
        <v/>
      </c>
      <c r="BO226" s="107" t="str">
        <f>IF(ISBLANK(DATASHEET!BU214),"",DATASHEET!BU214)</f>
        <v/>
      </c>
      <c r="BP226" s="123" t="str">
        <f t="shared" si="203"/>
        <v/>
      </c>
      <c r="BQ226" s="124">
        <f>IFERROR(INDEX(DATASHEET!$A$1:$GG$231,MATCH(L3VA!$A226,DATASHEET!$A$1:$A$231,0),MATCH(L3VA!BR$2,DATASHEET!$A$1:$GG$1,0)),"")</f>
        <v>0</v>
      </c>
      <c r="BR226" s="105" t="str">
        <f>IF(VLOOKUP(L3VA!$A226,DATASHEET!$A$2:$EW$231,67,FALSE)="","",VLOOKUP(L3VA!$A226,DATASHEET!$A$2:$EW$231,67,FALSE))</f>
        <v/>
      </c>
      <c r="BS226" s="105" t="str">
        <f t="shared" si="204"/>
        <v/>
      </c>
      <c r="BT226" s="106" t="str">
        <f>IF(ISBLANK(DATASHEET!BY214),"",DATASHEET!BY214)</f>
        <v/>
      </c>
      <c r="BU226" s="107" t="str">
        <f>IF(ISBLANK(DATASHEET!BZ214),"",DATASHEET!BZ214)</f>
        <v/>
      </c>
      <c r="BV226" s="123" t="str">
        <f t="shared" si="205"/>
        <v/>
      </c>
      <c r="BW226" s="124">
        <f>IFERROR(INDEX(DATASHEET!$A$1:$GG$231,MATCH(L3VA!$A226,DATASHEET!$A$1:$A$231,0),MATCH(L3VA!BX$2,DATASHEET!$A$1:$GG$1,0)),"")</f>
        <v>0</v>
      </c>
      <c r="BX226" s="105" t="str">
        <f>IF(VLOOKUP(L3VA!$A226,DATASHEET!$A$2:$EW$231,77,FALSE)="","",VLOOKUP(L3VA!$A226,DATASHEET!$A$2:$EW$231,77,FALSE))</f>
        <v/>
      </c>
      <c r="BY226" s="105" t="str">
        <f t="shared" si="206"/>
        <v/>
      </c>
      <c r="BZ226" s="106" t="str">
        <f>IF(ISBLANK(DATASHEET!CI214),"",DATASHEET!CI214)</f>
        <v/>
      </c>
      <c r="CA226" s="107" t="str">
        <f>IF(ISBLANK(DATASHEET!CJ214),"",DATASHEET!CJ214)</f>
        <v/>
      </c>
      <c r="CB226" s="123" t="str">
        <f t="shared" si="207"/>
        <v/>
      </c>
      <c r="CC226" s="124">
        <f>IFERROR(INDEX(DATASHEET!$A$1:$GG$231,MATCH(L3VA!$A226,DATASHEET!$A$1:$A$231,0),MATCH(L3VA!CD$2,DATASHEET!$A$1:$GG$1,0)),"")</f>
        <v>0</v>
      </c>
      <c r="CD226" s="105" t="str">
        <f>IF(VLOOKUP(L3VA!$A226,DATASHEET!$A$2:$EW$231,82,FALSE)="","",VLOOKUP(L3VA!$A226,DATASHEET!$A$2:$EW$231,82,FALSE))</f>
        <v>DWA</v>
      </c>
      <c r="CE226" s="105" t="str">
        <f t="shared" si="208"/>
        <v/>
      </c>
      <c r="CF226" s="106" t="str">
        <f>IF(ISBLANK(DATASHEET!CN214),"",DATASHEET!CN214)</f>
        <v/>
      </c>
      <c r="CG226" s="107" t="str">
        <f>IF(ISBLANK(DATASHEET!CO214),"",DATASHEET!CO214)</f>
        <v/>
      </c>
      <c r="CH226" s="123" t="str">
        <f t="shared" si="209"/>
        <v/>
      </c>
      <c r="CI226" s="124">
        <f>IFERROR(INDEX(DATASHEET!$A$1:$GG$231,MATCH(L3VA!$A226,DATASHEET!$A$1:$A$231,0),MATCH(L3VA!CJ$2,DATASHEET!$A$1:$GG$1,0)),"")</f>
        <v>0</v>
      </c>
      <c r="CJ226" s="105" t="str">
        <f>IF(VLOOKUP(L3VA!$A226,DATASHEET!$A$2:$EW$231,87,FALSE)="","",VLOOKUP(L3VA!$A226,DATASHEET!$A$2:$EW$231,87,FALSE))</f>
        <v/>
      </c>
      <c r="CK226" s="105" t="str">
        <f t="shared" si="183"/>
        <v/>
      </c>
      <c r="CL226" s="106" t="str">
        <f>IF(ISBLANK(DATASHEET!CS214),"",DATASHEET!CS214)</f>
        <v/>
      </c>
      <c r="CM226" s="107" t="str">
        <f>IF(ISBLANK(DATASHEET!CT214),"",DATASHEET!CT214)</f>
        <v/>
      </c>
      <c r="CN226" s="123" t="str">
        <f t="shared" si="210"/>
        <v/>
      </c>
      <c r="CO226" s="124">
        <f>IFERROR(INDEX(DATASHEET!$A$1:$GG$231,MATCH(L3VA!$A226,DATASHEET!$A$1:$A$231,0),MATCH(L3VA!CP$2,DATASHEET!$A$1:$GG$1,0)),"")</f>
        <v>0</v>
      </c>
      <c r="CP226" s="105" t="str">
        <f>IF(VLOOKUP(L3VA!$A226,DATASHEET!$A$2:$EW$231,92,FALSE)="","",VLOOKUP(L3VA!$A226,DATASHEET!$A$2:$EW$231,92,FALSE))</f>
        <v/>
      </c>
      <c r="CQ226" s="105" t="str">
        <f t="shared" si="211"/>
        <v/>
      </c>
      <c r="CR226" s="106" t="str">
        <f>IF(ISBLANK(DATASHEET!CX214),"",DATASHEET!CX214)</f>
        <v/>
      </c>
      <c r="CS226" s="107" t="str">
        <f>IF(ISBLANK(DATASHEET!CY214),"",DATASHEET!CY214)</f>
        <v/>
      </c>
      <c r="CT226" s="123" t="str">
        <f t="shared" si="212"/>
        <v/>
      </c>
      <c r="CU226" s="124">
        <f>IFERROR(INDEX(DATASHEET!$A$1:$GG$231,MATCH(L3VA!$A226,DATASHEET!$A$1:$A$231,0),MATCH(L3VA!CV$2,DATASHEET!$A$1:$GG$1,0)),"")</f>
        <v>0</v>
      </c>
      <c r="CV226" s="105" t="str">
        <f>IF(VLOOKUP(L3VA!$A226,DATASHEET!$A$2:$EW$231,107,FALSE)="","",VLOOKUP(L3VA!$A226,DATASHEET!$A$2:$EW$231,107,FALSE))</f>
        <v/>
      </c>
      <c r="CW226" s="105" t="str">
        <f t="shared" si="213"/>
        <v/>
      </c>
      <c r="CX226" s="106" t="str">
        <f>IF(ISBLANK(DATASHEET!DC214),"",DATASHEET!DC214)</f>
        <v/>
      </c>
      <c r="CY226" s="107" t="str">
        <f>IF(ISBLANK(DATASHEET!DD214),"",DATASHEET!DD214)</f>
        <v/>
      </c>
      <c r="CZ226" s="123" t="str">
        <f t="shared" si="214"/>
        <v/>
      </c>
      <c r="DA226" s="124">
        <f>IFERROR(INDEX(DATASHEET!$A$1:$GG$231,MATCH(L3VA!$A226,DATASHEET!$A$1:$A$231,0),MATCH(L3VA!DB$2,DATASHEET!$A$1:$GG$1,0)),"")</f>
        <v>0</v>
      </c>
      <c r="DB226" s="105" t="str">
        <f>IF(VLOOKUP(L3VA!$A226,DATASHEET!$A$2:$EW$231,97,FALSE)="","",VLOOKUP(L3VA!$A226,DATASHEET!$A$2:$EW$231,97,FALSE))</f>
        <v/>
      </c>
      <c r="DC226" s="105" t="str">
        <f t="shared" si="215"/>
        <v/>
      </c>
      <c r="DD226" s="106" t="str">
        <f>IF(ISBLANK(DATASHEET!DH214),"",DATASHEET!DH214)</f>
        <v/>
      </c>
      <c r="DE226" s="107" t="str">
        <f>IF(ISBLANK(DATASHEET!DI214),"",DATASHEET!DI214)</f>
        <v/>
      </c>
      <c r="DF226" s="123" t="str">
        <f t="shared" si="216"/>
        <v/>
      </c>
      <c r="DG226" s="124">
        <f>IFERROR(INDEX(DATASHEET!$A$1:$GG$231,MATCH(L3VA!$A226,DATASHEET!$A$1:$A$231,0),MATCH(L3VA!DH$2,DATASHEET!$A$1:$GG$1,0)),"")</f>
        <v>0</v>
      </c>
      <c r="DH226" s="105" t="str">
        <f>IF(VLOOKUP(L3VA!$A226,DATASHEET!$A$2:$EW$231,102,FALSE)="","",VLOOKUP(L3VA!$A226,DATASHEET!$A$2:$EW$231,102,FALSE))</f>
        <v/>
      </c>
      <c r="DI226" s="105" t="str">
        <f t="shared" si="217"/>
        <v/>
      </c>
      <c r="DJ226" s="106" t="str">
        <f>IF(ISBLANK(DATASHEET!DM214),"",DATASHEET!DM214)</f>
        <v>JQ</v>
      </c>
      <c r="DK226" s="107" t="str">
        <f>IF(ISBLANK(DATASHEET!DN214),"",DATASHEET!DN214)</f>
        <v>12B-MA-5</v>
      </c>
      <c r="DL226" s="123" t="str">
        <f t="shared" si="218"/>
        <v/>
      </c>
      <c r="DM226" s="124">
        <f>IFERROR(INDEX(DATASHEET!$A$1:$GG$231,MATCH(L3VA!$A226,DATASHEET!$A$1:$A$231,0),MATCH(L3VA!DN$2,DATASHEET!$A$1:$GG$1,0)),"")</f>
        <v>0</v>
      </c>
      <c r="DN226" s="105" t="str">
        <f>IF(VLOOKUP(L3VA!$A226,DATASHEET!$A$2:$FW$231,112,FALSE)="","",VLOOKUP(L3VA!$A226,DATASHEET!$A$2:$FW$231,112,FALSE))</f>
        <v/>
      </c>
      <c r="DO226" s="105" t="str">
        <f t="shared" si="184"/>
        <v/>
      </c>
      <c r="DP226" s="106" t="str">
        <f>IF(ISBLANK(DATASHEET!DR214),"",DATASHEET!DR214)</f>
        <v/>
      </c>
      <c r="DQ226" s="107" t="str">
        <f>IF(ISBLANK(DATASHEET!DS214),"",DATASHEET!DS214)</f>
        <v/>
      </c>
      <c r="DR226" s="123" t="str">
        <f t="shared" si="219"/>
        <v/>
      </c>
      <c r="DS226" s="124">
        <f>IFERROR(INDEX(DATASHEET!$A$1:$GG$231,MATCH(L3VA!$A226,DATASHEET!$A$1:$A$231,0),MATCH(L3VA!DT$2,DATASHEET!$A$1:$GG$1,0)),"")</f>
        <v>0</v>
      </c>
      <c r="DT226" s="105" t="str">
        <f>IF(VLOOKUP(L3VA!$A226,DATASHEET!$A$2:$EW$231,117,FALSE)="","",VLOOKUP(L3VA!$A226,DATASHEET!$A$2:$EW$231,117,FALSE))</f>
        <v>JQ</v>
      </c>
      <c r="DU226" s="105" t="str">
        <f t="shared" si="220"/>
        <v/>
      </c>
      <c r="DV226" s="106" t="str">
        <f>IF(ISBLANK(DATASHEET!DW214),"",DATASHEET!DW214)</f>
        <v/>
      </c>
      <c r="DW226" s="107" t="str">
        <f>IF(ISBLANK(DATASHEET!DX214),"",DATASHEET!DX214)</f>
        <v/>
      </c>
      <c r="DX226" s="123" t="str">
        <f t="shared" si="221"/>
        <v/>
      </c>
      <c r="DY226" s="124" t="str">
        <f>IFERROR(INDEX(DATASHEET!$A$1:$GG$231,MATCH(L3VA!$A226,DATASHEET!$A$1:$A$231,0),MATCH(L3VA!DZ$2,DATASHEET!$A$1:$GG$1,0)),"")</f>
        <v/>
      </c>
      <c r="DZ226" s="105" t="str">
        <f>IF(VLOOKUP(L3VA!$A226,DATASHEET!$A$2:$EW$231,122,FALSE)="","",VLOOKUP(L3VA!$A226,DATASHEET!$A$2:$EW$231,122,FALSE))</f>
        <v/>
      </c>
      <c r="EA226" s="105" t="str">
        <f t="shared" si="222"/>
        <v/>
      </c>
      <c r="EB226" s="106" t="str">
        <f>IF(ISBLANK(DATASHEET!EB214),"",DATASHEET!EB214)</f>
        <v/>
      </c>
      <c r="EC226" s="107" t="str">
        <f>IF(ISBLANK(DATASHEET!EC214),"",DATASHEET!EC214)</f>
        <v/>
      </c>
      <c r="ED226" s="123" t="str">
        <f t="shared" si="223"/>
        <v/>
      </c>
      <c r="EE226" s="124">
        <f>IFERROR(INDEX(DATASHEET!$A$1:$GG$231,MATCH(L3VA!$A226,DATASHEET!$A$1:$A$231,0),MATCH(L3VA!EF$2,DATASHEET!$A$1:$GG$1,0)),"")</f>
        <v>0</v>
      </c>
      <c r="EF226" s="105" t="str">
        <f>IF(VLOOKUP(L3VA!$A226,DATASHEET!$A$2:$EW$231,127,FALSE)="","",VLOOKUP(L3VA!$A226,DATASHEET!$A$2:$EW$231,127,FALSE))</f>
        <v/>
      </c>
      <c r="EG226" s="105" t="str">
        <f t="shared" si="224"/>
        <v/>
      </c>
      <c r="EH226" s="106" t="str">
        <f>IF(ISBLANK(DATASHEET!EG214),"",DATASHEET!EG214)</f>
        <v>SPI</v>
      </c>
      <c r="EI226" s="107" t="str">
        <f>IF(ISBLANK(DATASHEET!EH214),"",DATASHEET!EH214)</f>
        <v>12E-PH-6</v>
      </c>
      <c r="EJ226" s="123" t="str">
        <f t="shared" si="225"/>
        <v/>
      </c>
      <c r="EK226" s="124">
        <f>IFERROR(INDEX(DATASHEET!$A$1:$GG$231,MATCH(L3VA!$A226,DATASHEET!$A$1:$A$231,0),MATCH(L3VA!EL$2,DATASHEET!$A$1:$GG$1,0)),"")</f>
        <v>0</v>
      </c>
      <c r="EL226" s="105" t="str">
        <f>IF(VLOOKUP(L3VA!$A226,DATASHEET!$A$2:$EW$231,132,FALSE)="","",VLOOKUP(L3VA!$A226,DATASHEET!$A$2:$EW$231,132,FALSE))</f>
        <v/>
      </c>
      <c r="EM226" s="105" t="str">
        <f t="shared" si="226"/>
        <v/>
      </c>
      <c r="EN226" s="106" t="str">
        <f>IF(ISBLANK(DATASHEET!EL214),"",DATASHEET!EL214)</f>
        <v/>
      </c>
      <c r="EO226" s="107" t="str">
        <f>IF(ISBLANK(DATASHEET!EM214),"",DATASHEET!EM214)</f>
        <v/>
      </c>
      <c r="EP226" s="123" t="str">
        <f t="shared" si="227"/>
        <v/>
      </c>
      <c r="EQ226" s="124">
        <f>IFERROR(INDEX(DATASHEET!$A$1:$GG$231,MATCH(L3VA!$A226,DATASHEET!$A$1:$A$231,0),MATCH(L3VA!ER$2,DATASHEET!$A$1:$GG$1,0)),"")</f>
        <v>0</v>
      </c>
      <c r="ER226" s="105" t="str">
        <f>IF(VLOOKUP(L3VA!$A226,DATASHEET!$A$2:$EW$231,137,FALSE)="","",VLOOKUP(L3VA!$A226,DATASHEET!$A$2:$EW$231,137,FALSE))</f>
        <v>SPI</v>
      </c>
      <c r="ES226" s="105" t="str">
        <f t="shared" si="228"/>
        <v/>
      </c>
      <c r="ET226" s="106" t="str">
        <f>IF(ISBLANK(DATASHEET!EQ214),"",DATASHEET!EQ214)</f>
        <v/>
      </c>
      <c r="EU226" s="107" t="str">
        <f>IF(ISBLANK(DATASHEET!ER214),"",DATASHEET!ER214)</f>
        <v/>
      </c>
      <c r="EV226" s="123" t="str">
        <f t="shared" si="229"/>
        <v/>
      </c>
      <c r="EW226" s="124">
        <f>IFERROR(INDEX(DATASHEET!$A$1:$GG$231,MATCH(L3VA!$A226,DATASHEET!$A$1:$A$231,0),MATCH(L3VA!EX$2,DATASHEET!$A$1:$GG$1,0)),"")</f>
        <v>0</v>
      </c>
      <c r="EX226" s="105" t="str">
        <f>IF(VLOOKUP(L3VA!$A226,DATASHEET!$A$2:$EW$231,142,FALSE)="","",VLOOKUP(L3VA!$A226,DATASHEET!$A$2:$EW$231,142,FALSE))</f>
        <v/>
      </c>
      <c r="EY226" s="105" t="str">
        <f t="shared" si="230"/>
        <v/>
      </c>
      <c r="EZ226" s="106" t="str">
        <f>IF(ISBLANK(DATASHEET!EV214),"",DATASHEET!EV214)</f>
        <v/>
      </c>
      <c r="FA226" s="107" t="str">
        <f>IF(ISBLANK(DATASHEET!EW214),"",DATASHEET!EW214)</f>
        <v/>
      </c>
      <c r="FB226" s="123" t="str">
        <f t="shared" si="231"/>
        <v/>
      </c>
      <c r="FC226" s="124">
        <f>IFERROR(INDEX(DATASHEET!$A$1:$GG$231,MATCH(L3VA!$A226,DATASHEET!$A$1:$A$231,0),MATCH(L3VA!FD$2,DATASHEET!$A$1:$GG$1,0)),"")</f>
        <v>0</v>
      </c>
      <c r="FD226" s="105" t="str">
        <f>IF(VLOOKUP(L3VA!$A226,DATASHEET!$A$2:$FW$231,147,FALSE)="","",VLOOKUP(L3VA!$A226,DATASHEET!$A$2:$FW$231,147,FALSE))</f>
        <v/>
      </c>
      <c r="FE226" s="105" t="str">
        <f t="shared" si="232"/>
        <v/>
      </c>
      <c r="FF226" s="106" t="str">
        <f>IF(ISBLANK(DATASHEET!FA214),"",DATASHEET!FA214)</f>
        <v/>
      </c>
      <c r="FG226" s="107" t="str">
        <f>IF(ISBLANK(DATASHEET!FB214),"",DATASHEET!FB214)</f>
        <v/>
      </c>
    </row>
    <row r="227" spans="1:163" x14ac:dyDescent="0.25">
      <c r="A227" s="354">
        <f>DATASHEET!A215</f>
        <v>150891</v>
      </c>
      <c r="B227" s="42" t="str">
        <f>DATASHEET!B215</f>
        <v>VERNON, Max</v>
      </c>
      <c r="C227" s="109" t="str">
        <f>DATASHEET!C215</f>
        <v>12MP</v>
      </c>
      <c r="D227" s="110" t="str">
        <f>DATASHEET!D215</f>
        <v>M</v>
      </c>
      <c r="E227" s="110" t="str">
        <f>IFERROR(VLOOKUP(A227,'[5]Y12 Students'!$E$3:$I$271,5,FALSE),"")</f>
        <v>INTERNAL</v>
      </c>
      <c r="F227" s="110" t="str">
        <f>DATASHEET!E215</f>
        <v>N</v>
      </c>
      <c r="G227" s="110" t="str">
        <f>DATASHEET!F215</f>
        <v>White - British</v>
      </c>
      <c r="H227" s="110" t="str">
        <f>DATASHEET!G215</f>
        <v>N</v>
      </c>
      <c r="I227" s="110" t="str">
        <f>DATASHEET!H215</f>
        <v>N</v>
      </c>
      <c r="J227" s="111" t="str">
        <f>DATASHEET!J215</f>
        <v>4.75+ (C/B)</v>
      </c>
      <c r="K227" s="104" t="str">
        <f t="shared" si="181"/>
        <v/>
      </c>
      <c r="L227" s="104" t="str">
        <f t="shared" si="182"/>
        <v/>
      </c>
      <c r="M227" s="336" t="str">
        <f>IF(COUNT(L3VA!$N227,L3VA!$Z227,L3VA!$T227,L3VA!$AF227,L3VA!$AX227,L3VA!$AR227,L3VA!$BJ227,L3VA!$BD227,L3VA!$BP227,L3VA!#REF!,L3VA!$AL227,L3VA!$BV227,L3VA!$CH227,L3VA!$CZ227,L3VA!$CN227,L3VA!$DF227,L3VA!$CB227,L3VA!#REF!,L3VA!$DR227,L3VA!$DX227,L3VA!$ED227,L3VA!$EJ227,L3VA!$EP227,L3VA!$EV227,L3VA!$FB227,L3VA!$DL227)=0,"",AVERAGE(N227,Z227,T227,AF227,AL227,AX227,AR227,BJ227,BD227,BP227,BV227,CH227,CZ227,CN227,DF227,CB227,DR227,DX227,ED227,EJ227,EP227,EV227,FB227,DL227))</f>
        <v/>
      </c>
      <c r="N227" s="123" t="str">
        <f t="shared" si="185"/>
        <v/>
      </c>
      <c r="O227" s="124">
        <f>IFERROR(INDEX(DATASHEET!$A$1:$GG$231,MATCH(L3VA!$A227,DATASHEET!$A$1:$A$231,0),MATCH(L3VA!P$2,DATASHEET!$A$1:$GG$1,0)),"")</f>
        <v>0</v>
      </c>
      <c r="P227" s="105">
        <f>IF(VLOOKUP(L3VA!$A227,DATASHEET!$A$2:$EW$231,22,FALSE)="","",VLOOKUP(L3VA!$A227,DATASHEET!$A$2:$EW$231,22,FALSE))</f>
        <v>1</v>
      </c>
      <c r="Q227" s="105" t="str">
        <f t="shared" si="186"/>
        <v/>
      </c>
      <c r="R227" s="106" t="str">
        <f>IF(ISBLANK(DATASHEET!AF215),"",DATASHEET!AF215)</f>
        <v/>
      </c>
      <c r="S227" s="107" t="str">
        <f>IF(ISBLANK(DATASHEET!AG215),"",DATASHEET!AG215)</f>
        <v/>
      </c>
      <c r="T227" s="123" t="str">
        <f t="shared" si="187"/>
        <v/>
      </c>
      <c r="U227" s="124">
        <f>IFERROR(INDEX(DATASHEET!$A$1:$GG$231,MATCH(L3VA!$A227,DATASHEET!$A$1:$A$231,0),MATCH(L3VA!V$2,DATASHEET!$A$1:$GG$1,0)),"")</f>
        <v>0</v>
      </c>
      <c r="V227" s="105">
        <f>IF(VLOOKUP(L3VA!$A227,DATASHEET!$A$2:$EW$231,27,FALSE)="","",VLOOKUP(L3VA!$A227,DATASHEET!$A$2:$EW$231,27,FALSE))</f>
        <v>1</v>
      </c>
      <c r="W227" s="105" t="str">
        <f t="shared" si="188"/>
        <v/>
      </c>
      <c r="X227" s="106" t="str">
        <f>IF(ISBLANK(DATASHEET!AK215),"",DATASHEET!AK215)</f>
        <v/>
      </c>
      <c r="Y227" s="107" t="str">
        <f>IF(ISBLANK(DATASHEET!AL215),"",DATASHEET!AL215)</f>
        <v/>
      </c>
      <c r="Z227" s="123" t="str">
        <f t="shared" si="189"/>
        <v/>
      </c>
      <c r="AA227" s="124">
        <f>IFERROR(INDEX(DATASHEET!$A$1:$GG$231,MATCH(L3VA!$A227,DATASHEET!$A$1:$A$231,0),MATCH(L3VA!AB$2,DATASHEET!$A$1:$GG$1,0)),"")</f>
        <v>0</v>
      </c>
      <c r="AB227" s="105" t="str">
        <f>IF(VLOOKUP(L3VA!$A227,DATASHEET!$A$2:$EW$231,32,FALSE)="","",VLOOKUP(L3VA!$A227,DATASHEET!$A$2:$EW$231,32,FALSE))</f>
        <v/>
      </c>
      <c r="AC227" s="105" t="str">
        <f t="shared" si="190"/>
        <v/>
      </c>
      <c r="AD227" s="106" t="str">
        <f>IF(ISBLANK(DATASHEET!AP215),"",DATASHEET!AP215)</f>
        <v>ASM</v>
      </c>
      <c r="AE227" s="107" t="str">
        <f>IF(ISBLANK(DATASHEET!AQ215),"",DATASHEET!AQ215)</f>
        <v>12B-BE-2</v>
      </c>
      <c r="AF227" s="123" t="str">
        <f t="shared" si="191"/>
        <v/>
      </c>
      <c r="AG227" s="124">
        <f>IFERROR(INDEX(DATASHEET!$A$1:$GG$231,MATCH(L3VA!$A227,DATASHEET!$A$1:$A$231,0),MATCH(L3VA!AH$2,DATASHEET!$A$1:$GG$1,0)),"")</f>
        <v>0</v>
      </c>
      <c r="AH227" s="105" t="str">
        <f>IF(VLOOKUP(L3VA!$A227,DATASHEET!$A$2:$EW$231,37,FALSE)="","",VLOOKUP(L3VA!$A227,DATASHEET!$A$2:$EW$231,37,FALSE))</f>
        <v/>
      </c>
      <c r="AI227" s="105" t="str">
        <f t="shared" si="192"/>
        <v/>
      </c>
      <c r="AJ227" s="106" t="str">
        <f>IF(ISBLANK(DATASHEET!AU215),"",DATASHEET!AU215)</f>
        <v/>
      </c>
      <c r="AK227" s="107" t="str">
        <f>IF(ISBLANK(DATASHEET!AV215),"",DATASHEET!AV215)</f>
        <v/>
      </c>
      <c r="AL227" s="123" t="str">
        <f t="shared" si="193"/>
        <v/>
      </c>
      <c r="AM227" s="124">
        <f>IFERROR(INDEX(DATASHEET!$A$1:$GG$231,MATCH(L3VA!$A227,DATASHEET!$A$1:$A$231,0),MATCH(L3VA!AN$2,DATASHEET!$A$1:$GG$1,0)),"")</f>
        <v>0</v>
      </c>
      <c r="AN227" s="105" t="str">
        <f>IF(VLOOKUP(L3VA!$A227,DATASHEET!$A$2:$EW$231,42,FALSE)="","",VLOOKUP(L3VA!$A227,DATASHEET!$A$2:$EW$231,42,FALSE))</f>
        <v>ASM</v>
      </c>
      <c r="AO227" s="105" t="str">
        <f t="shared" si="194"/>
        <v/>
      </c>
      <c r="AP227" s="106" t="str">
        <f>IF(ISBLANK(DATASHEET!AZ215),"",DATASHEET!AZ215)</f>
        <v/>
      </c>
      <c r="AQ227" s="107" t="str">
        <f>IF(ISBLANK(DATASHEET!BA215),"",DATASHEET!BA215)</f>
        <v/>
      </c>
      <c r="AR227" s="123" t="str">
        <f t="shared" si="195"/>
        <v/>
      </c>
      <c r="AS227" s="124">
        <f>IFERROR(INDEX(DATASHEET!$A$1:$GG$231,MATCH(L3VA!$A227,DATASHEET!$A$1:$A$231,0),MATCH(L3VA!AT$2,DATASHEET!$A$1:$GG$1,0)),"")</f>
        <v>0</v>
      </c>
      <c r="AT227" s="105" t="str">
        <f>IF(VLOOKUP(L3VA!$A227,DATASHEET!$A$2:$EW$231,47,FALSE)="","",VLOOKUP(L3VA!$A227,DATASHEET!$A$2:$EW$231,47,FALSE))</f>
        <v/>
      </c>
      <c r="AU227" s="105" t="str">
        <f t="shared" si="196"/>
        <v/>
      </c>
      <c r="AV227" s="106" t="str">
        <f>IF(ISBLANK(DATASHEET!BE215),"",DATASHEET!BE215)</f>
        <v/>
      </c>
      <c r="AW227" s="107" t="str">
        <f>IF(ISBLANK(DATASHEET!BF215),"",DATASHEET!BF215)</f>
        <v/>
      </c>
      <c r="AX227" s="123" t="str">
        <f t="shared" si="197"/>
        <v/>
      </c>
      <c r="AY227" s="124">
        <f>IFERROR(INDEX(DATASHEET!$A$1:$GG$231,MATCH(L3VA!$A227,DATASHEET!$A$1:$A$231,0),MATCH(L3VA!AZ$2,DATASHEET!$A$1:$GG$1,0)),"")</f>
        <v>0</v>
      </c>
      <c r="AZ227" s="105" t="str">
        <f>IF(VLOOKUP(L3VA!$A227,DATASHEET!$A$2:$EW$231,52,FALSE)="","",VLOOKUP(L3VA!$A227,DATASHEET!$A$2:$EW$231,52,FALSE))</f>
        <v/>
      </c>
      <c r="BA227" s="105" t="str">
        <f t="shared" si="198"/>
        <v/>
      </c>
      <c r="BB227" s="106" t="str">
        <f>IF(ISBLANK(DATASHEET!BJ215),"",DATASHEET!BJ215)</f>
        <v/>
      </c>
      <c r="BC227" s="107" t="str">
        <f>IF(ISBLANK(DATASHEET!BK215),"",DATASHEET!BK215)</f>
        <v/>
      </c>
      <c r="BD227" s="123" t="str">
        <f t="shared" si="199"/>
        <v/>
      </c>
      <c r="BE227" s="124">
        <f>IFERROR(INDEX(DATASHEET!$A$1:$GG$231,MATCH(L3VA!$A227,DATASHEET!$A$1:$A$231,0),MATCH(L3VA!BF$2,DATASHEET!$A$1:$GG$1,0)),"")</f>
        <v>0</v>
      </c>
      <c r="BF227" s="105" t="str">
        <f>IF(VLOOKUP(L3VA!$A227,DATASHEET!$A$2:$EW$231,57,FALSE)="","",VLOOKUP(L3VA!$A227,DATASHEET!$A$2:$EW$231,57,FALSE))</f>
        <v/>
      </c>
      <c r="BG227" s="105" t="str">
        <f t="shared" si="200"/>
        <v/>
      </c>
      <c r="BH227" s="106" t="str">
        <f>IF(ISBLANK(DATASHEET!BO215),"",DATASHEET!BO215)</f>
        <v/>
      </c>
      <c r="BI227" s="107" t="str">
        <f>IF(ISBLANK(DATASHEET!BP215),"",DATASHEET!BP215)</f>
        <v/>
      </c>
      <c r="BJ227" s="123" t="str">
        <f t="shared" si="201"/>
        <v/>
      </c>
      <c r="BK227" s="124">
        <f>IFERROR(INDEX(DATASHEET!$A$1:$GG$231,MATCH(L3VA!$A227,DATASHEET!$A$1:$A$231,0),MATCH(L3VA!BL$2,DATASHEET!$A$1:$GG$1,0)),"")</f>
        <v>0</v>
      </c>
      <c r="BL227" s="105" t="str">
        <f>IF(VLOOKUP(L3VA!$A227,DATASHEET!$A$2:$EW$231,62,FALSE)="","",VLOOKUP(L3VA!$A227,DATASHEET!$A$2:$EW$231,62,FALSE))</f>
        <v/>
      </c>
      <c r="BM227" s="105" t="str">
        <f t="shared" si="202"/>
        <v/>
      </c>
      <c r="BN227" s="106" t="str">
        <f>IF(ISBLANK(DATASHEET!BT215),"",DATASHEET!BT215)</f>
        <v/>
      </c>
      <c r="BO227" s="107" t="str">
        <f>IF(ISBLANK(DATASHEET!BU215),"",DATASHEET!BU215)</f>
        <v/>
      </c>
      <c r="BP227" s="123" t="str">
        <f t="shared" si="203"/>
        <v/>
      </c>
      <c r="BQ227" s="124">
        <f>IFERROR(INDEX(DATASHEET!$A$1:$GG$231,MATCH(L3VA!$A227,DATASHEET!$A$1:$A$231,0),MATCH(L3VA!BR$2,DATASHEET!$A$1:$GG$1,0)),"")</f>
        <v>0</v>
      </c>
      <c r="BR227" s="105" t="str">
        <f>IF(VLOOKUP(L3VA!$A227,DATASHEET!$A$2:$EW$231,67,FALSE)="","",VLOOKUP(L3VA!$A227,DATASHEET!$A$2:$EW$231,67,FALSE))</f>
        <v/>
      </c>
      <c r="BS227" s="105" t="str">
        <f t="shared" si="204"/>
        <v/>
      </c>
      <c r="BT227" s="106" t="str">
        <f>IF(ISBLANK(DATASHEET!BY215),"",DATASHEET!BY215)</f>
        <v/>
      </c>
      <c r="BU227" s="107" t="str">
        <f>IF(ISBLANK(DATASHEET!BZ215),"",DATASHEET!BZ215)</f>
        <v/>
      </c>
      <c r="BV227" s="123" t="str">
        <f t="shared" si="205"/>
        <v/>
      </c>
      <c r="BW227" s="124">
        <f>IFERROR(INDEX(DATASHEET!$A$1:$GG$231,MATCH(L3VA!$A227,DATASHEET!$A$1:$A$231,0),MATCH(L3VA!BX$2,DATASHEET!$A$1:$GG$1,0)),"")</f>
        <v>0</v>
      </c>
      <c r="BX227" s="105" t="str">
        <f>IF(VLOOKUP(L3VA!$A227,DATASHEET!$A$2:$EW$231,77,FALSE)="","",VLOOKUP(L3VA!$A227,DATASHEET!$A$2:$EW$231,77,FALSE))</f>
        <v/>
      </c>
      <c r="BY227" s="105" t="str">
        <f t="shared" si="206"/>
        <v/>
      </c>
      <c r="BZ227" s="106" t="str">
        <f>IF(ISBLANK(DATASHEET!CI215),"",DATASHEET!CI215)</f>
        <v/>
      </c>
      <c r="CA227" s="107" t="str">
        <f>IF(ISBLANK(DATASHEET!CJ215),"",DATASHEET!CJ215)</f>
        <v/>
      </c>
      <c r="CB227" s="123" t="str">
        <f t="shared" si="207"/>
        <v/>
      </c>
      <c r="CC227" s="124">
        <f>IFERROR(INDEX(DATASHEET!$A$1:$GG$231,MATCH(L3VA!$A227,DATASHEET!$A$1:$A$231,0),MATCH(L3VA!CD$2,DATASHEET!$A$1:$GG$1,0)),"")</f>
        <v>0</v>
      </c>
      <c r="CD227" s="105" t="str">
        <f>IF(VLOOKUP(L3VA!$A227,DATASHEET!$A$2:$EW$231,82,FALSE)="","",VLOOKUP(L3VA!$A227,DATASHEET!$A$2:$EW$231,82,FALSE))</f>
        <v>FG</v>
      </c>
      <c r="CE227" s="105" t="str">
        <f t="shared" si="208"/>
        <v/>
      </c>
      <c r="CF227" s="106" t="str">
        <f>IF(ISBLANK(DATASHEET!CN215),"",DATASHEET!CN215)</f>
        <v/>
      </c>
      <c r="CG227" s="107" t="str">
        <f>IF(ISBLANK(DATASHEET!CO215),"",DATASHEET!CO215)</f>
        <v/>
      </c>
      <c r="CH227" s="123" t="str">
        <f t="shared" si="209"/>
        <v/>
      </c>
      <c r="CI227" s="124">
        <f>IFERROR(INDEX(DATASHEET!$A$1:$GG$231,MATCH(L3VA!$A227,DATASHEET!$A$1:$A$231,0),MATCH(L3VA!CJ$2,DATASHEET!$A$1:$GG$1,0)),"")</f>
        <v>0</v>
      </c>
      <c r="CJ227" s="105" t="str">
        <f>IF(VLOOKUP(L3VA!$A227,DATASHEET!$A$2:$EW$231,87,FALSE)="","",VLOOKUP(L3VA!$A227,DATASHEET!$A$2:$EW$231,87,FALSE))</f>
        <v/>
      </c>
      <c r="CK227" s="105" t="str">
        <f t="shared" si="183"/>
        <v/>
      </c>
      <c r="CL227" s="106" t="str">
        <f>IF(ISBLANK(DATASHEET!CS215),"",DATASHEET!CS215)</f>
        <v/>
      </c>
      <c r="CM227" s="107" t="str">
        <f>IF(ISBLANK(DATASHEET!CT215),"",DATASHEET!CT215)</f>
        <v/>
      </c>
      <c r="CN227" s="123" t="str">
        <f t="shared" si="210"/>
        <v/>
      </c>
      <c r="CO227" s="124">
        <f>IFERROR(INDEX(DATASHEET!$A$1:$GG$231,MATCH(L3VA!$A227,DATASHEET!$A$1:$A$231,0),MATCH(L3VA!CP$2,DATASHEET!$A$1:$GG$1,0)),"")</f>
        <v>0</v>
      </c>
      <c r="CP227" s="105" t="str">
        <f>IF(VLOOKUP(L3VA!$A227,DATASHEET!$A$2:$EW$231,92,FALSE)="","",VLOOKUP(L3VA!$A227,DATASHEET!$A$2:$EW$231,92,FALSE))</f>
        <v/>
      </c>
      <c r="CQ227" s="105" t="str">
        <f t="shared" si="211"/>
        <v/>
      </c>
      <c r="CR227" s="106" t="str">
        <f>IF(ISBLANK(DATASHEET!CX215),"",DATASHEET!CX215)</f>
        <v/>
      </c>
      <c r="CS227" s="107" t="str">
        <f>IF(ISBLANK(DATASHEET!CY215),"",DATASHEET!CY215)</f>
        <v/>
      </c>
      <c r="CT227" s="123" t="str">
        <f t="shared" si="212"/>
        <v/>
      </c>
      <c r="CU227" s="124">
        <f>IFERROR(INDEX(DATASHEET!$A$1:$GG$231,MATCH(L3VA!$A227,DATASHEET!$A$1:$A$231,0),MATCH(L3VA!CV$2,DATASHEET!$A$1:$GG$1,0)),"")</f>
        <v>0</v>
      </c>
      <c r="CV227" s="105" t="str">
        <f>IF(VLOOKUP(L3VA!$A227,DATASHEET!$A$2:$EW$231,107,FALSE)="","",VLOOKUP(L3VA!$A227,DATASHEET!$A$2:$EW$231,107,FALSE))</f>
        <v/>
      </c>
      <c r="CW227" s="105" t="str">
        <f t="shared" si="213"/>
        <v/>
      </c>
      <c r="CX227" s="106" t="str">
        <f>IF(ISBLANK(DATASHEET!DC215),"",DATASHEET!DC215)</f>
        <v/>
      </c>
      <c r="CY227" s="107" t="str">
        <f>IF(ISBLANK(DATASHEET!DD215),"",DATASHEET!DD215)</f>
        <v/>
      </c>
      <c r="CZ227" s="123" t="str">
        <f t="shared" si="214"/>
        <v/>
      </c>
      <c r="DA227" s="124">
        <f>IFERROR(INDEX(DATASHEET!$A$1:$GG$231,MATCH(L3VA!$A227,DATASHEET!$A$1:$A$231,0),MATCH(L3VA!DB$2,DATASHEET!$A$1:$GG$1,0)),"")</f>
        <v>0</v>
      </c>
      <c r="DB227" s="105" t="str">
        <f>IF(VLOOKUP(L3VA!$A227,DATASHEET!$A$2:$EW$231,97,FALSE)="","",VLOOKUP(L3VA!$A227,DATASHEET!$A$2:$EW$231,97,FALSE))</f>
        <v/>
      </c>
      <c r="DC227" s="105" t="str">
        <f t="shared" si="215"/>
        <v/>
      </c>
      <c r="DD227" s="106" t="str">
        <f>IF(ISBLANK(DATASHEET!DH215),"",DATASHEET!DH215)</f>
        <v/>
      </c>
      <c r="DE227" s="107" t="str">
        <f>IF(ISBLANK(DATASHEET!DI215),"",DATASHEET!DI215)</f>
        <v/>
      </c>
      <c r="DF227" s="123" t="str">
        <f t="shared" si="216"/>
        <v/>
      </c>
      <c r="DG227" s="124">
        <f>IFERROR(INDEX(DATASHEET!$A$1:$GG$231,MATCH(L3VA!$A227,DATASHEET!$A$1:$A$231,0),MATCH(L3VA!DH$2,DATASHEET!$A$1:$GG$1,0)),"")</f>
        <v>0</v>
      </c>
      <c r="DH227" s="105" t="str">
        <f>IF(VLOOKUP(L3VA!$A227,DATASHEET!$A$2:$EW$231,102,FALSE)="","",VLOOKUP(L3VA!$A227,DATASHEET!$A$2:$EW$231,102,FALSE))</f>
        <v/>
      </c>
      <c r="DI227" s="105" t="str">
        <f t="shared" si="217"/>
        <v/>
      </c>
      <c r="DJ227" s="106" t="str">
        <f>IF(ISBLANK(DATASHEET!DM215),"",DATASHEET!DM215)</f>
        <v/>
      </c>
      <c r="DK227" s="107" t="str">
        <f>IF(ISBLANK(DATASHEET!DN215),"",DATASHEET!DN215)</f>
        <v/>
      </c>
      <c r="DL227" s="123" t="str">
        <f t="shared" si="218"/>
        <v/>
      </c>
      <c r="DM227" s="124">
        <f>IFERROR(INDEX(DATASHEET!$A$1:$GG$231,MATCH(L3VA!$A227,DATASHEET!$A$1:$A$231,0),MATCH(L3VA!DN$2,DATASHEET!$A$1:$GG$1,0)),"")</f>
        <v>0</v>
      </c>
      <c r="DN227" s="105" t="str">
        <f>IF(VLOOKUP(L3VA!$A227,DATASHEET!$A$2:$FW$231,112,FALSE)="","",VLOOKUP(L3VA!$A227,DATASHEET!$A$2:$FW$231,112,FALSE))</f>
        <v/>
      </c>
      <c r="DO227" s="105" t="str">
        <f t="shared" si="184"/>
        <v/>
      </c>
      <c r="DP227" s="106" t="str">
        <f>IF(ISBLANK(DATASHEET!DR215),"",DATASHEET!DR215)</f>
        <v/>
      </c>
      <c r="DQ227" s="107" t="str">
        <f>IF(ISBLANK(DATASHEET!DS215),"",DATASHEET!DS215)</f>
        <v/>
      </c>
      <c r="DR227" s="123" t="str">
        <f t="shared" si="219"/>
        <v/>
      </c>
      <c r="DS227" s="124">
        <f>IFERROR(INDEX(DATASHEET!$A$1:$GG$231,MATCH(L3VA!$A227,DATASHEET!$A$1:$A$231,0),MATCH(L3VA!DT$2,DATASHEET!$A$1:$GG$1,0)),"")</f>
        <v>0</v>
      </c>
      <c r="DT227" s="105" t="str">
        <f>IF(VLOOKUP(L3VA!$A227,DATASHEET!$A$2:$EW$231,117,FALSE)="","",VLOOKUP(L3VA!$A227,DATASHEET!$A$2:$EW$231,117,FALSE))</f>
        <v/>
      </c>
      <c r="DU227" s="105" t="str">
        <f t="shared" si="220"/>
        <v/>
      </c>
      <c r="DV227" s="106" t="str">
        <f>IF(ISBLANK(DATASHEET!DW215),"",DATASHEET!DW215)</f>
        <v>GRY</v>
      </c>
      <c r="DW227" s="107" t="str">
        <f>IF(ISBLANK(DATASHEET!DX215),"",DATASHEET!DX215)</f>
        <v>12E-P&amp;E-5</v>
      </c>
      <c r="DX227" s="123" t="str">
        <f t="shared" si="221"/>
        <v/>
      </c>
      <c r="DY227" s="124" t="str">
        <f>IFERROR(INDEX(DATASHEET!$A$1:$GG$231,MATCH(L3VA!$A227,DATASHEET!$A$1:$A$231,0),MATCH(L3VA!DZ$2,DATASHEET!$A$1:$GG$1,0)),"")</f>
        <v/>
      </c>
      <c r="DZ227" s="105" t="str">
        <f>IF(VLOOKUP(L3VA!$A227,DATASHEET!$A$2:$EW$231,122,FALSE)="","",VLOOKUP(L3VA!$A227,DATASHEET!$A$2:$EW$231,122,FALSE))</f>
        <v/>
      </c>
      <c r="EA227" s="105" t="str">
        <f t="shared" si="222"/>
        <v/>
      </c>
      <c r="EB227" s="106" t="str">
        <f>IF(ISBLANK(DATASHEET!EB215),"",DATASHEET!EB215)</f>
        <v/>
      </c>
      <c r="EC227" s="107" t="str">
        <f>IF(ISBLANK(DATASHEET!EC215),"",DATASHEET!EC215)</f>
        <v/>
      </c>
      <c r="ED227" s="123" t="str">
        <f t="shared" si="223"/>
        <v/>
      </c>
      <c r="EE227" s="124">
        <f>IFERROR(INDEX(DATASHEET!$A$1:$GG$231,MATCH(L3VA!$A227,DATASHEET!$A$1:$A$231,0),MATCH(L3VA!EF$2,DATASHEET!$A$1:$GG$1,0)),"")</f>
        <v>0</v>
      </c>
      <c r="EF227" s="105" t="str">
        <f>IF(VLOOKUP(L3VA!$A227,DATASHEET!$A$2:$EW$231,127,FALSE)="","",VLOOKUP(L3VA!$A227,DATASHEET!$A$2:$EW$231,127,FALSE))</f>
        <v>GRY</v>
      </c>
      <c r="EG227" s="105" t="str">
        <f t="shared" si="224"/>
        <v/>
      </c>
      <c r="EH227" s="106" t="str">
        <f>IF(ISBLANK(DATASHEET!EG215),"",DATASHEET!EG215)</f>
        <v/>
      </c>
      <c r="EI227" s="107" t="str">
        <f>IF(ISBLANK(DATASHEET!EH215),"",DATASHEET!EH215)</f>
        <v/>
      </c>
      <c r="EJ227" s="123" t="str">
        <f t="shared" si="225"/>
        <v/>
      </c>
      <c r="EK227" s="124">
        <f>IFERROR(INDEX(DATASHEET!$A$1:$GG$231,MATCH(L3VA!$A227,DATASHEET!$A$1:$A$231,0),MATCH(L3VA!EL$2,DATASHEET!$A$1:$GG$1,0)),"")</f>
        <v>0</v>
      </c>
      <c r="EL227" s="105" t="str">
        <f>IF(VLOOKUP(L3VA!$A227,DATASHEET!$A$2:$EW$231,132,FALSE)="","",VLOOKUP(L3VA!$A227,DATASHEET!$A$2:$EW$231,132,FALSE))</f>
        <v/>
      </c>
      <c r="EM227" s="105" t="str">
        <f t="shared" si="226"/>
        <v/>
      </c>
      <c r="EN227" s="106" t="str">
        <f>IF(ISBLANK(DATASHEET!EL215),"",DATASHEET!EL215)</f>
        <v/>
      </c>
      <c r="EO227" s="107" t="str">
        <f>IF(ISBLANK(DATASHEET!EM215),"",DATASHEET!EM215)</f>
        <v/>
      </c>
      <c r="EP227" s="123" t="str">
        <f t="shared" si="227"/>
        <v/>
      </c>
      <c r="EQ227" s="124">
        <f>IFERROR(INDEX(DATASHEET!$A$1:$GG$231,MATCH(L3VA!$A227,DATASHEET!$A$1:$A$231,0),MATCH(L3VA!ER$2,DATASHEET!$A$1:$GG$1,0)),"")</f>
        <v>0</v>
      </c>
      <c r="ER227" s="105" t="str">
        <f>IF(VLOOKUP(L3VA!$A227,DATASHEET!$A$2:$EW$231,137,FALSE)="","",VLOOKUP(L3VA!$A227,DATASHEET!$A$2:$EW$231,137,FALSE))</f>
        <v/>
      </c>
      <c r="ES227" s="105" t="str">
        <f t="shared" si="228"/>
        <v/>
      </c>
      <c r="ET227" s="106" t="str">
        <f>IF(ISBLANK(DATASHEET!EQ215),"",DATASHEET!EQ215)</f>
        <v>BG</v>
      </c>
      <c r="EU227" s="107" t="str">
        <f>IF(ISBLANK(DATASHEET!ER215),"",DATASHEET!ER215)</f>
        <v>12A-PY-10</v>
      </c>
      <c r="EV227" s="123" t="str">
        <f t="shared" si="229"/>
        <v/>
      </c>
      <c r="EW227" s="124">
        <f>IFERROR(INDEX(DATASHEET!$A$1:$GG$231,MATCH(L3VA!$A227,DATASHEET!$A$1:$A$231,0),MATCH(L3VA!EX$2,DATASHEET!$A$1:$GG$1,0)),"")</f>
        <v>0</v>
      </c>
      <c r="EX227" s="105" t="str">
        <f>IF(VLOOKUP(L3VA!$A227,DATASHEET!$A$2:$EW$231,142,FALSE)="","",VLOOKUP(L3VA!$A227,DATASHEET!$A$2:$EW$231,142,FALSE))</f>
        <v/>
      </c>
      <c r="EY227" s="105" t="str">
        <f t="shared" si="230"/>
        <v/>
      </c>
      <c r="EZ227" s="106" t="str">
        <f>IF(ISBLANK(DATASHEET!EV215),"",DATASHEET!EV215)</f>
        <v/>
      </c>
      <c r="FA227" s="107" t="str">
        <f>IF(ISBLANK(DATASHEET!EW215),"",DATASHEET!EW215)</f>
        <v/>
      </c>
      <c r="FB227" s="123" t="str">
        <f t="shared" si="231"/>
        <v/>
      </c>
      <c r="FC227" s="124">
        <f>IFERROR(INDEX(DATASHEET!$A$1:$GG$231,MATCH(L3VA!$A227,DATASHEET!$A$1:$A$231,0),MATCH(L3VA!FD$2,DATASHEET!$A$1:$GG$1,0)),"")</f>
        <v>0</v>
      </c>
      <c r="FD227" s="105" t="str">
        <f>IF(VLOOKUP(L3VA!$A227,DATASHEET!$A$2:$FW$231,147,FALSE)="","",VLOOKUP(L3VA!$A227,DATASHEET!$A$2:$FW$231,147,FALSE))</f>
        <v>BG</v>
      </c>
      <c r="FE227" s="105" t="str">
        <f t="shared" si="232"/>
        <v/>
      </c>
      <c r="FF227" s="106" t="str">
        <f>IF(ISBLANK(DATASHEET!FA215),"",DATASHEET!FA215)</f>
        <v/>
      </c>
      <c r="FG227" s="107" t="str">
        <f>IF(ISBLANK(DATASHEET!FB215),"",DATASHEET!FB215)</f>
        <v/>
      </c>
    </row>
    <row r="228" spans="1:163" x14ac:dyDescent="0.25">
      <c r="A228" s="354">
        <f>DATASHEET!A216</f>
        <v>150879</v>
      </c>
      <c r="B228" s="42" t="str">
        <f>DATASHEET!B216</f>
        <v>VERNON-EDWARDS, Lena</v>
      </c>
      <c r="C228" s="109" t="str">
        <f>DATASHEET!C216</f>
        <v>12SG</v>
      </c>
      <c r="D228" s="110" t="str">
        <f>DATASHEET!D216</f>
        <v>F</v>
      </c>
      <c r="E228" s="110" t="str">
        <f>IFERROR(VLOOKUP(A228,'[5]Y12 Students'!$E$3:$I$271,5,FALSE),"")</f>
        <v>INTERNAL</v>
      </c>
      <c r="F228" s="110" t="str">
        <f>DATASHEET!E216</f>
        <v>N</v>
      </c>
      <c r="G228" s="110" t="str">
        <f>DATASHEET!F216</f>
        <v>White and Black Caribbean</v>
      </c>
      <c r="H228" s="110" t="str">
        <f>DATASHEET!G216</f>
        <v>N</v>
      </c>
      <c r="I228" s="110" t="str">
        <f>DATASHEET!H216</f>
        <v>N</v>
      </c>
      <c r="J228" s="111" t="str">
        <f>DATASHEET!J216</f>
        <v>6.25+ (B/A)</v>
      </c>
      <c r="K228" s="104" t="str">
        <f t="shared" si="181"/>
        <v/>
      </c>
      <c r="L228" s="104" t="str">
        <f t="shared" si="182"/>
        <v/>
      </c>
      <c r="M228" s="336" t="str">
        <f>IF(COUNT(L3VA!$N228,L3VA!$Z228,L3VA!$T228,L3VA!$AF228,L3VA!$AX228,L3VA!$AR228,L3VA!$BJ228,L3VA!$BD228,L3VA!$BP228,L3VA!#REF!,L3VA!$AL228,L3VA!$BV228,L3VA!$CH228,L3VA!$CZ228,L3VA!$CN228,L3VA!$DF228,L3VA!$CB228,L3VA!#REF!,L3VA!$DR228,L3VA!$DX228,L3VA!$ED228,L3VA!$EJ228,L3VA!$EP228,L3VA!$EV228,L3VA!$FB228,L3VA!$DL228)=0,"",AVERAGE(N228,Z228,T228,AF228,AL228,AX228,AR228,BJ228,BD228,BP228,BV228,CH228,CZ228,CN228,DF228,CB228,DR228,DX228,ED228,EJ228,EP228,EV228,FB228,DL228))</f>
        <v/>
      </c>
      <c r="N228" s="123" t="str">
        <f t="shared" si="185"/>
        <v/>
      </c>
      <c r="O228" s="124">
        <f>IFERROR(INDEX(DATASHEET!$A$1:$GG$231,MATCH(L3VA!$A228,DATASHEET!$A$1:$A$231,0),MATCH(L3VA!P$2,DATASHEET!$A$1:$GG$1,0)),"")</f>
        <v>0</v>
      </c>
      <c r="P228" s="105">
        <f>IF(VLOOKUP(L3VA!$A228,DATASHEET!$A$2:$EW$231,22,FALSE)="","",VLOOKUP(L3VA!$A228,DATASHEET!$A$2:$EW$231,22,FALSE))</f>
        <v>0</v>
      </c>
      <c r="Q228" s="105" t="str">
        <f t="shared" si="186"/>
        <v/>
      </c>
      <c r="R228" s="106" t="str">
        <f>IF(ISBLANK(DATASHEET!AF216),"",DATASHEET!AF216)</f>
        <v>PLE</v>
      </c>
      <c r="S228" s="107" t="str">
        <f>IF(ISBLANK(DATASHEET!AG216),"",DATASHEET!AG216)</f>
        <v>12C-AR-1</v>
      </c>
      <c r="T228" s="123" t="str">
        <f t="shared" si="187"/>
        <v/>
      </c>
      <c r="U228" s="124">
        <f>IFERROR(INDEX(DATASHEET!$A$1:$GG$231,MATCH(L3VA!$A228,DATASHEET!$A$1:$A$231,0),MATCH(L3VA!V$2,DATASHEET!$A$1:$GG$1,0)),"")</f>
        <v>0</v>
      </c>
      <c r="V228" s="105">
        <f>IF(VLOOKUP(L3VA!$A228,DATASHEET!$A$2:$EW$231,27,FALSE)="","",VLOOKUP(L3VA!$A228,DATASHEET!$A$2:$EW$231,27,FALSE))</f>
        <v>0</v>
      </c>
      <c r="W228" s="105" t="str">
        <f t="shared" si="188"/>
        <v/>
      </c>
      <c r="X228" s="106" t="str">
        <f>IF(ISBLANK(DATASHEET!AK216),"",DATASHEET!AK216)</f>
        <v/>
      </c>
      <c r="Y228" s="107" t="str">
        <f>IF(ISBLANK(DATASHEET!AL216),"",DATASHEET!AL216)</f>
        <v/>
      </c>
      <c r="Z228" s="123" t="str">
        <f t="shared" si="189"/>
        <v/>
      </c>
      <c r="AA228" s="124">
        <f>IFERROR(INDEX(DATASHEET!$A$1:$GG$231,MATCH(L3VA!$A228,DATASHEET!$A$1:$A$231,0),MATCH(L3VA!AB$2,DATASHEET!$A$1:$GG$1,0)),"")</f>
        <v>0</v>
      </c>
      <c r="AB228" s="105" t="str">
        <f>IF(VLOOKUP(L3VA!$A228,DATASHEET!$A$2:$EW$231,32,FALSE)="","",VLOOKUP(L3VA!$A228,DATASHEET!$A$2:$EW$231,32,FALSE))</f>
        <v>PLE</v>
      </c>
      <c r="AC228" s="105" t="str">
        <f t="shared" si="190"/>
        <v/>
      </c>
      <c r="AD228" s="106" t="str">
        <f>IF(ISBLANK(DATASHEET!AP216),"",DATASHEET!AP216)</f>
        <v/>
      </c>
      <c r="AE228" s="107" t="str">
        <f>IF(ISBLANK(DATASHEET!AQ216),"",DATASHEET!AQ216)</f>
        <v/>
      </c>
      <c r="AF228" s="123" t="str">
        <f t="shared" si="191"/>
        <v/>
      </c>
      <c r="AG228" s="124">
        <f>IFERROR(INDEX(DATASHEET!$A$1:$GG$231,MATCH(L3VA!$A228,DATASHEET!$A$1:$A$231,0),MATCH(L3VA!AH$2,DATASHEET!$A$1:$GG$1,0)),"")</f>
        <v>0</v>
      </c>
      <c r="AH228" s="105" t="str">
        <f>IF(VLOOKUP(L3VA!$A228,DATASHEET!$A$2:$EW$231,37,FALSE)="","",VLOOKUP(L3VA!$A228,DATASHEET!$A$2:$EW$231,37,FALSE))</f>
        <v/>
      </c>
      <c r="AI228" s="105" t="str">
        <f t="shared" si="192"/>
        <v/>
      </c>
      <c r="AJ228" s="106" t="str">
        <f>IF(ISBLANK(DATASHEET!AU216),"",DATASHEET!AU216)</f>
        <v/>
      </c>
      <c r="AK228" s="107" t="str">
        <f>IF(ISBLANK(DATASHEET!AV216),"",DATASHEET!AV216)</f>
        <v/>
      </c>
      <c r="AL228" s="123" t="str">
        <f t="shared" si="193"/>
        <v/>
      </c>
      <c r="AM228" s="124">
        <f>IFERROR(INDEX(DATASHEET!$A$1:$GG$231,MATCH(L3VA!$A228,DATASHEET!$A$1:$A$231,0),MATCH(L3VA!AN$2,DATASHEET!$A$1:$GG$1,0)),"")</f>
        <v>0</v>
      </c>
      <c r="AN228" s="105" t="str">
        <f>IF(VLOOKUP(L3VA!$A228,DATASHEET!$A$2:$EW$231,42,FALSE)="","",VLOOKUP(L3VA!$A228,DATASHEET!$A$2:$EW$231,42,FALSE))</f>
        <v/>
      </c>
      <c r="AO228" s="105" t="str">
        <f t="shared" si="194"/>
        <v/>
      </c>
      <c r="AP228" s="106" t="str">
        <f>IF(ISBLANK(DATASHEET!AZ216),"",DATASHEET!AZ216)</f>
        <v/>
      </c>
      <c r="AQ228" s="107" t="str">
        <f>IF(ISBLANK(DATASHEET!BA216),"",DATASHEET!BA216)</f>
        <v/>
      </c>
      <c r="AR228" s="123" t="str">
        <f t="shared" si="195"/>
        <v/>
      </c>
      <c r="AS228" s="124">
        <f>IFERROR(INDEX(DATASHEET!$A$1:$GG$231,MATCH(L3VA!$A228,DATASHEET!$A$1:$A$231,0),MATCH(L3VA!AT$2,DATASHEET!$A$1:$GG$1,0)),"")</f>
        <v>0</v>
      </c>
      <c r="AT228" s="105" t="str">
        <f>IF(VLOOKUP(L3VA!$A228,DATASHEET!$A$2:$EW$231,47,FALSE)="","",VLOOKUP(L3VA!$A228,DATASHEET!$A$2:$EW$231,47,FALSE))</f>
        <v/>
      </c>
      <c r="AU228" s="105" t="str">
        <f t="shared" si="196"/>
        <v/>
      </c>
      <c r="AV228" s="106" t="str">
        <f>IF(ISBLANK(DATASHEET!BE216),"",DATASHEET!BE216)</f>
        <v/>
      </c>
      <c r="AW228" s="107" t="str">
        <f>IF(ISBLANK(DATASHEET!BF216),"",DATASHEET!BF216)</f>
        <v/>
      </c>
      <c r="AX228" s="123" t="str">
        <f t="shared" si="197"/>
        <v/>
      </c>
      <c r="AY228" s="124">
        <f>IFERROR(INDEX(DATASHEET!$A$1:$GG$231,MATCH(L3VA!$A228,DATASHEET!$A$1:$A$231,0),MATCH(L3VA!AZ$2,DATASHEET!$A$1:$GG$1,0)),"")</f>
        <v>0</v>
      </c>
      <c r="AZ228" s="105" t="str">
        <f>IF(VLOOKUP(L3VA!$A228,DATASHEET!$A$2:$EW$231,52,FALSE)="","",VLOOKUP(L3VA!$A228,DATASHEET!$A$2:$EW$231,52,FALSE))</f>
        <v/>
      </c>
      <c r="BA228" s="105" t="str">
        <f t="shared" si="198"/>
        <v/>
      </c>
      <c r="BB228" s="106" t="str">
        <f>IF(ISBLANK(DATASHEET!BJ216),"",DATASHEET!BJ216)</f>
        <v/>
      </c>
      <c r="BC228" s="107" t="str">
        <f>IF(ISBLANK(DATASHEET!BK216),"",DATASHEET!BK216)</f>
        <v/>
      </c>
      <c r="BD228" s="123" t="str">
        <f t="shared" si="199"/>
        <v/>
      </c>
      <c r="BE228" s="124">
        <f>IFERROR(INDEX(DATASHEET!$A$1:$GG$231,MATCH(L3VA!$A228,DATASHEET!$A$1:$A$231,0),MATCH(L3VA!BF$2,DATASHEET!$A$1:$GG$1,0)),"")</f>
        <v>0</v>
      </c>
      <c r="BF228" s="105" t="str">
        <f>IF(VLOOKUP(L3VA!$A228,DATASHEET!$A$2:$EW$231,57,FALSE)="","",VLOOKUP(L3VA!$A228,DATASHEET!$A$2:$EW$231,57,FALSE))</f>
        <v/>
      </c>
      <c r="BG228" s="105" t="str">
        <f t="shared" si="200"/>
        <v/>
      </c>
      <c r="BH228" s="106" t="str">
        <f>IF(ISBLANK(DATASHEET!BO216),"",DATASHEET!BO216)</f>
        <v/>
      </c>
      <c r="BI228" s="107" t="str">
        <f>IF(ISBLANK(DATASHEET!BP216),"",DATASHEET!BP216)</f>
        <v/>
      </c>
      <c r="BJ228" s="123" t="str">
        <f t="shared" si="201"/>
        <v/>
      </c>
      <c r="BK228" s="124">
        <f>IFERROR(INDEX(DATASHEET!$A$1:$GG$231,MATCH(L3VA!$A228,DATASHEET!$A$1:$A$231,0),MATCH(L3VA!BL$2,DATASHEET!$A$1:$GG$1,0)),"")</f>
        <v>0</v>
      </c>
      <c r="BL228" s="105" t="str">
        <f>IF(VLOOKUP(L3VA!$A228,DATASHEET!$A$2:$EW$231,62,FALSE)="","",VLOOKUP(L3VA!$A228,DATASHEET!$A$2:$EW$231,62,FALSE))</f>
        <v/>
      </c>
      <c r="BM228" s="105" t="str">
        <f t="shared" si="202"/>
        <v/>
      </c>
      <c r="BN228" s="106" t="str">
        <f>IF(ISBLANK(DATASHEET!BT216),"",DATASHEET!BT216)</f>
        <v/>
      </c>
      <c r="BO228" s="107" t="str">
        <f>IF(ISBLANK(DATASHEET!BU216),"",DATASHEET!BU216)</f>
        <v/>
      </c>
      <c r="BP228" s="123" t="str">
        <f t="shared" si="203"/>
        <v/>
      </c>
      <c r="BQ228" s="124">
        <f>IFERROR(INDEX(DATASHEET!$A$1:$GG$231,MATCH(L3VA!$A228,DATASHEET!$A$1:$A$231,0),MATCH(L3VA!BR$2,DATASHEET!$A$1:$GG$1,0)),"")</f>
        <v>0</v>
      </c>
      <c r="BR228" s="105" t="str">
        <f>IF(VLOOKUP(L3VA!$A228,DATASHEET!$A$2:$EW$231,67,FALSE)="","",VLOOKUP(L3VA!$A228,DATASHEET!$A$2:$EW$231,67,FALSE))</f>
        <v/>
      </c>
      <c r="BS228" s="105" t="str">
        <f t="shared" si="204"/>
        <v/>
      </c>
      <c r="BT228" s="106" t="str">
        <f>IF(ISBLANK(DATASHEET!BY216),"",DATASHEET!BY216)</f>
        <v/>
      </c>
      <c r="BU228" s="107" t="str">
        <f>IF(ISBLANK(DATASHEET!BZ216),"",DATASHEET!BZ216)</f>
        <v/>
      </c>
      <c r="BV228" s="123" t="str">
        <f t="shared" si="205"/>
        <v/>
      </c>
      <c r="BW228" s="124">
        <f>IFERROR(INDEX(DATASHEET!$A$1:$GG$231,MATCH(L3VA!$A228,DATASHEET!$A$1:$A$231,0),MATCH(L3VA!BX$2,DATASHEET!$A$1:$GG$1,0)),"")</f>
        <v>0</v>
      </c>
      <c r="BX228" s="105" t="str">
        <f>IF(VLOOKUP(L3VA!$A228,DATASHEET!$A$2:$EW$231,77,FALSE)="","",VLOOKUP(L3VA!$A228,DATASHEET!$A$2:$EW$231,77,FALSE))</f>
        <v/>
      </c>
      <c r="BY228" s="105" t="str">
        <f t="shared" si="206"/>
        <v/>
      </c>
      <c r="BZ228" s="106" t="str">
        <f>IF(ISBLANK(DATASHEET!CI216),"",DATASHEET!CI216)</f>
        <v/>
      </c>
      <c r="CA228" s="107" t="str">
        <f>IF(ISBLANK(DATASHEET!CJ216),"",DATASHEET!CJ216)</f>
        <v/>
      </c>
      <c r="CB228" s="123" t="str">
        <f t="shared" si="207"/>
        <v/>
      </c>
      <c r="CC228" s="124">
        <f>IFERROR(INDEX(DATASHEET!$A$1:$GG$231,MATCH(L3VA!$A228,DATASHEET!$A$1:$A$231,0),MATCH(L3VA!CD$2,DATASHEET!$A$1:$GG$1,0)),"")</f>
        <v>0</v>
      </c>
      <c r="CD228" s="105" t="str">
        <f>IF(VLOOKUP(L3VA!$A228,DATASHEET!$A$2:$EW$231,82,FALSE)="","",VLOOKUP(L3VA!$A228,DATASHEET!$A$2:$EW$231,82,FALSE))</f>
        <v>JNE</v>
      </c>
      <c r="CE228" s="105" t="str">
        <f t="shared" si="208"/>
        <v/>
      </c>
      <c r="CF228" s="106" t="str">
        <f>IF(ISBLANK(DATASHEET!CN216),"",DATASHEET!CN216)</f>
        <v/>
      </c>
      <c r="CG228" s="107" t="str">
        <f>IF(ISBLANK(DATASHEET!CO216),"",DATASHEET!CO216)</f>
        <v/>
      </c>
      <c r="CH228" s="123" t="str">
        <f t="shared" si="209"/>
        <v/>
      </c>
      <c r="CI228" s="124">
        <f>IFERROR(INDEX(DATASHEET!$A$1:$GG$231,MATCH(L3VA!$A228,DATASHEET!$A$1:$A$231,0),MATCH(L3VA!CJ$2,DATASHEET!$A$1:$GG$1,0)),"")</f>
        <v>0</v>
      </c>
      <c r="CJ228" s="105" t="str">
        <f>IF(VLOOKUP(L3VA!$A228,DATASHEET!$A$2:$EW$231,87,FALSE)="","",VLOOKUP(L3VA!$A228,DATASHEET!$A$2:$EW$231,87,FALSE))</f>
        <v/>
      </c>
      <c r="CK228" s="105" t="str">
        <f t="shared" si="183"/>
        <v/>
      </c>
      <c r="CL228" s="106" t="str">
        <f>IF(ISBLANK(DATASHEET!CS216),"",DATASHEET!CS216)</f>
        <v/>
      </c>
      <c r="CM228" s="107" t="str">
        <f>IF(ISBLANK(DATASHEET!CT216),"",DATASHEET!CT216)</f>
        <v/>
      </c>
      <c r="CN228" s="123" t="str">
        <f t="shared" si="210"/>
        <v/>
      </c>
      <c r="CO228" s="124">
        <f>IFERROR(INDEX(DATASHEET!$A$1:$GG$231,MATCH(L3VA!$A228,DATASHEET!$A$1:$A$231,0),MATCH(L3VA!CP$2,DATASHEET!$A$1:$GG$1,0)),"")</f>
        <v>0</v>
      </c>
      <c r="CP228" s="105" t="str">
        <f>IF(VLOOKUP(L3VA!$A228,DATASHEET!$A$2:$EW$231,92,FALSE)="","",VLOOKUP(L3VA!$A228,DATASHEET!$A$2:$EW$231,92,FALSE))</f>
        <v/>
      </c>
      <c r="CQ228" s="105" t="str">
        <f t="shared" si="211"/>
        <v/>
      </c>
      <c r="CR228" s="106" t="str">
        <f>IF(ISBLANK(DATASHEET!CX216),"",DATASHEET!CX216)</f>
        <v/>
      </c>
      <c r="CS228" s="107" t="str">
        <f>IF(ISBLANK(DATASHEET!CY216),"",DATASHEET!CY216)</f>
        <v/>
      </c>
      <c r="CT228" s="123" t="str">
        <f t="shared" si="212"/>
        <v/>
      </c>
      <c r="CU228" s="124">
        <f>IFERROR(INDEX(DATASHEET!$A$1:$GG$231,MATCH(L3VA!$A228,DATASHEET!$A$1:$A$231,0),MATCH(L3VA!CV$2,DATASHEET!$A$1:$GG$1,0)),"")</f>
        <v>0</v>
      </c>
      <c r="CV228" s="105" t="str">
        <f>IF(VLOOKUP(L3VA!$A228,DATASHEET!$A$2:$EW$231,107,FALSE)="","",VLOOKUP(L3VA!$A228,DATASHEET!$A$2:$EW$231,107,FALSE))</f>
        <v/>
      </c>
      <c r="CW228" s="105" t="str">
        <f t="shared" si="213"/>
        <v/>
      </c>
      <c r="CX228" s="106" t="str">
        <f>IF(ISBLANK(DATASHEET!DC216),"",DATASHEET!DC216)</f>
        <v/>
      </c>
      <c r="CY228" s="107" t="str">
        <f>IF(ISBLANK(DATASHEET!DD216),"",DATASHEET!DD216)</f>
        <v/>
      </c>
      <c r="CZ228" s="123" t="str">
        <f t="shared" si="214"/>
        <v/>
      </c>
      <c r="DA228" s="124">
        <f>IFERROR(INDEX(DATASHEET!$A$1:$GG$231,MATCH(L3VA!$A228,DATASHEET!$A$1:$A$231,0),MATCH(L3VA!DB$2,DATASHEET!$A$1:$GG$1,0)),"")</f>
        <v>0</v>
      </c>
      <c r="DB228" s="105" t="str">
        <f>IF(VLOOKUP(L3VA!$A228,DATASHEET!$A$2:$EW$231,97,FALSE)="","",VLOOKUP(L3VA!$A228,DATASHEET!$A$2:$EW$231,97,FALSE))</f>
        <v/>
      </c>
      <c r="DC228" s="105" t="str">
        <f t="shared" si="215"/>
        <v/>
      </c>
      <c r="DD228" s="106" t="str">
        <f>IF(ISBLANK(DATASHEET!DH216),"",DATASHEET!DH216)</f>
        <v/>
      </c>
      <c r="DE228" s="107" t="str">
        <f>IF(ISBLANK(DATASHEET!DI216),"",DATASHEET!DI216)</f>
        <v/>
      </c>
      <c r="DF228" s="123" t="str">
        <f t="shared" si="216"/>
        <v/>
      </c>
      <c r="DG228" s="124">
        <f>IFERROR(INDEX(DATASHEET!$A$1:$GG$231,MATCH(L3VA!$A228,DATASHEET!$A$1:$A$231,0),MATCH(L3VA!DH$2,DATASHEET!$A$1:$GG$1,0)),"")</f>
        <v>0</v>
      </c>
      <c r="DH228" s="105" t="str">
        <f>IF(VLOOKUP(L3VA!$A228,DATASHEET!$A$2:$EW$231,102,FALSE)="","",VLOOKUP(L3VA!$A228,DATASHEET!$A$2:$EW$231,102,FALSE))</f>
        <v/>
      </c>
      <c r="DI228" s="105" t="str">
        <f t="shared" si="217"/>
        <v/>
      </c>
      <c r="DJ228" s="106" t="str">
        <f>IF(ISBLANK(DATASHEET!DM216),"",DATASHEET!DM216)</f>
        <v/>
      </c>
      <c r="DK228" s="107" t="str">
        <f>IF(ISBLANK(DATASHEET!DN216),"",DATASHEET!DN216)</f>
        <v/>
      </c>
      <c r="DL228" s="123" t="str">
        <f t="shared" si="218"/>
        <v/>
      </c>
      <c r="DM228" s="124">
        <f>IFERROR(INDEX(DATASHEET!$A$1:$GG$231,MATCH(L3VA!$A228,DATASHEET!$A$1:$A$231,0),MATCH(L3VA!DN$2,DATASHEET!$A$1:$GG$1,0)),"")</f>
        <v>0</v>
      </c>
      <c r="DN228" s="105" t="str">
        <f>IF(VLOOKUP(L3VA!$A228,DATASHEET!$A$2:$FW$231,112,FALSE)="","",VLOOKUP(L3VA!$A228,DATASHEET!$A$2:$FW$231,112,FALSE))</f>
        <v/>
      </c>
      <c r="DO228" s="105" t="str">
        <f t="shared" si="184"/>
        <v/>
      </c>
      <c r="DP228" s="106" t="str">
        <f>IF(ISBLANK(DATASHEET!DR216),"",DATASHEET!DR216)</f>
        <v/>
      </c>
      <c r="DQ228" s="107" t="str">
        <f>IF(ISBLANK(DATASHEET!DS216),"",DATASHEET!DS216)</f>
        <v/>
      </c>
      <c r="DR228" s="123" t="str">
        <f t="shared" si="219"/>
        <v/>
      </c>
      <c r="DS228" s="124">
        <f>IFERROR(INDEX(DATASHEET!$A$1:$GG$231,MATCH(L3VA!$A228,DATASHEET!$A$1:$A$231,0),MATCH(L3VA!DT$2,DATASHEET!$A$1:$GG$1,0)),"")</f>
        <v>0</v>
      </c>
      <c r="DT228" s="105" t="str">
        <f>IF(VLOOKUP(L3VA!$A228,DATASHEET!$A$2:$EW$231,117,FALSE)="","",VLOOKUP(L3VA!$A228,DATASHEET!$A$2:$EW$231,117,FALSE))</f>
        <v/>
      </c>
      <c r="DU228" s="105" t="str">
        <f t="shared" si="220"/>
        <v/>
      </c>
      <c r="DV228" s="106" t="str">
        <f>IF(ISBLANK(DATASHEET!DW216),"",DATASHEET!DW216)</f>
        <v/>
      </c>
      <c r="DW228" s="107" t="str">
        <f>IF(ISBLANK(DATASHEET!DX216),"",DATASHEET!DX216)</f>
        <v/>
      </c>
      <c r="DX228" s="123" t="str">
        <f t="shared" si="221"/>
        <v/>
      </c>
      <c r="DY228" s="124" t="str">
        <f>IFERROR(INDEX(DATASHEET!$A$1:$GG$231,MATCH(L3VA!$A228,DATASHEET!$A$1:$A$231,0),MATCH(L3VA!DZ$2,DATASHEET!$A$1:$GG$1,0)),"")</f>
        <v/>
      </c>
      <c r="DZ228" s="105" t="str">
        <f>IF(VLOOKUP(L3VA!$A228,DATASHEET!$A$2:$EW$231,122,FALSE)="","",VLOOKUP(L3VA!$A228,DATASHEET!$A$2:$EW$231,122,FALSE))</f>
        <v/>
      </c>
      <c r="EA228" s="105" t="str">
        <f t="shared" si="222"/>
        <v/>
      </c>
      <c r="EB228" s="106" t="str">
        <f>IF(ISBLANK(DATASHEET!EB216),"",DATASHEET!EB216)</f>
        <v/>
      </c>
      <c r="EC228" s="107" t="str">
        <f>IF(ISBLANK(DATASHEET!EC216),"",DATASHEET!EC216)</f>
        <v/>
      </c>
      <c r="ED228" s="123" t="str">
        <f t="shared" si="223"/>
        <v/>
      </c>
      <c r="EE228" s="124">
        <f>IFERROR(INDEX(DATASHEET!$A$1:$GG$231,MATCH(L3VA!$A228,DATASHEET!$A$1:$A$231,0),MATCH(L3VA!EF$2,DATASHEET!$A$1:$GG$1,0)),"")</f>
        <v>0</v>
      </c>
      <c r="EF228" s="105" t="str">
        <f>IF(VLOOKUP(L3VA!$A228,DATASHEET!$A$2:$EW$231,127,FALSE)="","",VLOOKUP(L3VA!$A228,DATASHEET!$A$2:$EW$231,127,FALSE))</f>
        <v/>
      </c>
      <c r="EG228" s="105" t="str">
        <f t="shared" si="224"/>
        <v/>
      </c>
      <c r="EH228" s="106" t="str">
        <f>IF(ISBLANK(DATASHEET!EG216),"",DATASHEET!EG216)</f>
        <v>AR</v>
      </c>
      <c r="EI228" s="107" t="str">
        <f>IF(ISBLANK(DATASHEET!EH216),"",DATASHEET!EH216)</f>
        <v>12A-PH-9</v>
      </c>
      <c r="EJ228" s="123" t="str">
        <f t="shared" si="225"/>
        <v/>
      </c>
      <c r="EK228" s="124">
        <f>IFERROR(INDEX(DATASHEET!$A$1:$GG$231,MATCH(L3VA!$A228,DATASHEET!$A$1:$A$231,0),MATCH(L3VA!EL$2,DATASHEET!$A$1:$GG$1,0)),"")</f>
        <v>0</v>
      </c>
      <c r="EL228" s="105" t="str">
        <f>IF(VLOOKUP(L3VA!$A228,DATASHEET!$A$2:$EW$231,132,FALSE)="","",VLOOKUP(L3VA!$A228,DATASHEET!$A$2:$EW$231,132,FALSE))</f>
        <v/>
      </c>
      <c r="EM228" s="105" t="str">
        <f t="shared" si="226"/>
        <v/>
      </c>
      <c r="EN228" s="106" t="str">
        <f>IF(ISBLANK(DATASHEET!EL216),"",DATASHEET!EL216)</f>
        <v>MSA</v>
      </c>
      <c r="EO228" s="107" t="str">
        <f>IF(ISBLANK(DATASHEET!EM216),"",DATASHEET!EM216)</f>
        <v>12E-PO-9</v>
      </c>
      <c r="EP228" s="123" t="str">
        <f t="shared" si="227"/>
        <v/>
      </c>
      <c r="EQ228" s="124">
        <f>IFERROR(INDEX(DATASHEET!$A$1:$GG$231,MATCH(L3VA!$A228,DATASHEET!$A$1:$A$231,0),MATCH(L3VA!ER$2,DATASHEET!$A$1:$GG$1,0)),"")</f>
        <v>0</v>
      </c>
      <c r="ER228" s="105" t="str">
        <f>IF(VLOOKUP(L3VA!$A228,DATASHEET!$A$2:$EW$231,137,FALSE)="","",VLOOKUP(L3VA!$A228,DATASHEET!$A$2:$EW$231,137,FALSE))</f>
        <v>AR</v>
      </c>
      <c r="ES228" s="105" t="str">
        <f t="shared" si="228"/>
        <v/>
      </c>
      <c r="ET228" s="106" t="str">
        <f>IF(ISBLANK(DATASHEET!EQ216),"",DATASHEET!EQ216)</f>
        <v>AWIL</v>
      </c>
      <c r="EU228" s="107" t="str">
        <f>IF(ISBLANK(DATASHEET!ER216),"",DATASHEET!ER216)</f>
        <v>12B-PY-8</v>
      </c>
      <c r="EV228" s="123" t="str">
        <f t="shared" si="229"/>
        <v/>
      </c>
      <c r="EW228" s="124">
        <f>IFERROR(INDEX(DATASHEET!$A$1:$GG$231,MATCH(L3VA!$A228,DATASHEET!$A$1:$A$231,0),MATCH(L3VA!EX$2,DATASHEET!$A$1:$GG$1,0)),"")</f>
        <v>0</v>
      </c>
      <c r="EX228" s="105" t="str">
        <f>IF(VLOOKUP(L3VA!$A228,DATASHEET!$A$2:$EW$231,142,FALSE)="","",VLOOKUP(L3VA!$A228,DATASHEET!$A$2:$EW$231,142,FALSE))</f>
        <v>MSA</v>
      </c>
      <c r="EY228" s="105" t="str">
        <f t="shared" si="230"/>
        <v/>
      </c>
      <c r="EZ228" s="106" t="str">
        <f>IF(ISBLANK(DATASHEET!EV216),"",DATASHEET!EV216)</f>
        <v/>
      </c>
      <c r="FA228" s="107" t="str">
        <f>IF(ISBLANK(DATASHEET!EW216),"",DATASHEET!EW216)</f>
        <v/>
      </c>
      <c r="FB228" s="123" t="str">
        <f t="shared" si="231"/>
        <v/>
      </c>
      <c r="FC228" s="124">
        <f>IFERROR(INDEX(DATASHEET!$A$1:$GG$231,MATCH(L3VA!$A228,DATASHEET!$A$1:$A$231,0),MATCH(L3VA!FD$2,DATASHEET!$A$1:$GG$1,0)),"")</f>
        <v>0</v>
      </c>
      <c r="FD228" s="105" t="str">
        <f>IF(VLOOKUP(L3VA!$A228,DATASHEET!$A$2:$FW$231,147,FALSE)="","",VLOOKUP(L3VA!$A228,DATASHEET!$A$2:$FW$231,147,FALSE))</f>
        <v>AWIL</v>
      </c>
      <c r="FE228" s="105" t="str">
        <f t="shared" si="232"/>
        <v/>
      </c>
      <c r="FF228" s="106" t="str">
        <f>IF(ISBLANK(DATASHEET!FA216),"",DATASHEET!FA216)</f>
        <v/>
      </c>
      <c r="FG228" s="107" t="str">
        <f>IF(ISBLANK(DATASHEET!FB216),"",DATASHEET!FB216)</f>
        <v/>
      </c>
    </row>
    <row r="229" spans="1:163" x14ac:dyDescent="0.25">
      <c r="A229" s="354">
        <f>DATASHEET!A217</f>
        <v>150801</v>
      </c>
      <c r="B229" s="42" t="str">
        <f>DATASHEET!B217</f>
        <v>WALKER, Honor</v>
      </c>
      <c r="C229" s="109" t="str">
        <f>DATASHEET!C217</f>
        <v>12SG</v>
      </c>
      <c r="D229" s="110" t="str">
        <f>DATASHEET!D217</f>
        <v>F</v>
      </c>
      <c r="E229" s="110" t="str">
        <f>IFERROR(VLOOKUP(A229,'[5]Y12 Students'!$E$3:$I$271,5,FALSE),"")</f>
        <v>INTERNAL</v>
      </c>
      <c r="F229" s="110" t="str">
        <f>DATASHEET!E217</f>
        <v>N</v>
      </c>
      <c r="G229" s="110" t="str">
        <f>DATASHEET!F217</f>
        <v>White - British</v>
      </c>
      <c r="H229" s="110" t="str">
        <f>DATASHEET!G217</f>
        <v>N</v>
      </c>
      <c r="I229" s="110" t="str">
        <f>DATASHEET!H217</f>
        <v>N</v>
      </c>
      <c r="J229" s="111" t="str">
        <f>DATASHEET!J217</f>
        <v>4.75+ (C/B)</v>
      </c>
      <c r="K229" s="104" t="str">
        <f t="shared" si="181"/>
        <v/>
      </c>
      <c r="L229" s="104" t="str">
        <f t="shared" si="182"/>
        <v/>
      </c>
      <c r="M229" s="336" t="str">
        <f>IF(COUNT(L3VA!$N229,L3VA!$Z229,L3VA!$T229,L3VA!$AF229,L3VA!$AX229,L3VA!$AR229,L3VA!$BJ229,L3VA!$BD229,L3VA!$BP229,L3VA!#REF!,L3VA!$AL229,L3VA!$BV229,L3VA!$CH229,L3VA!$CZ229,L3VA!$CN229,L3VA!$DF229,L3VA!$CB229,L3VA!#REF!,L3VA!$DR229,L3VA!$DX229,L3VA!$ED229,L3VA!$EJ229,L3VA!$EP229,L3VA!$EV229,L3VA!$FB229,L3VA!$DL229)=0,"",AVERAGE(N229,Z229,T229,AF229,AL229,AX229,AR229,BJ229,BD229,BP229,BV229,CH229,CZ229,CN229,DF229,CB229,DR229,DX229,ED229,EJ229,EP229,EV229,FB229,DL229))</f>
        <v/>
      </c>
      <c r="N229" s="123" t="str">
        <f t="shared" si="185"/>
        <v/>
      </c>
      <c r="O229" s="124">
        <f>IFERROR(INDEX(DATASHEET!$A$1:$GG$231,MATCH(L3VA!$A229,DATASHEET!$A$1:$A$231,0),MATCH(L3VA!P$2,DATASHEET!$A$1:$GG$1,0)),"")</f>
        <v>0</v>
      </c>
      <c r="P229" s="105">
        <f>IF(VLOOKUP(L3VA!$A229,DATASHEET!$A$2:$EW$231,22,FALSE)="","",VLOOKUP(L3VA!$A229,DATASHEET!$A$2:$EW$231,22,FALSE))</f>
        <v>0</v>
      </c>
      <c r="Q229" s="105" t="str">
        <f t="shared" si="186"/>
        <v/>
      </c>
      <c r="R229" s="106" t="str">
        <f>IF(ISBLANK(DATASHEET!AF217),"",DATASHEET!AF217)</f>
        <v>PLE</v>
      </c>
      <c r="S229" s="107" t="str">
        <f>IF(ISBLANK(DATASHEET!AG217),"",DATASHEET!AG217)</f>
        <v>12C-AR-1</v>
      </c>
      <c r="T229" s="123" t="str">
        <f t="shared" si="187"/>
        <v/>
      </c>
      <c r="U229" s="124">
        <f>IFERROR(INDEX(DATASHEET!$A$1:$GG$231,MATCH(L3VA!$A229,DATASHEET!$A$1:$A$231,0),MATCH(L3VA!V$2,DATASHEET!$A$1:$GG$1,0)),"")</f>
        <v>0</v>
      </c>
      <c r="V229" s="105">
        <f>IF(VLOOKUP(L3VA!$A229,DATASHEET!$A$2:$EW$231,27,FALSE)="","",VLOOKUP(L3VA!$A229,DATASHEET!$A$2:$EW$231,27,FALSE))</f>
        <v>0</v>
      </c>
      <c r="W229" s="105" t="str">
        <f t="shared" si="188"/>
        <v/>
      </c>
      <c r="X229" s="106" t="str">
        <f>IF(ISBLANK(DATASHEET!AK217),"",DATASHEET!AK217)</f>
        <v/>
      </c>
      <c r="Y229" s="107" t="str">
        <f>IF(ISBLANK(DATASHEET!AL217),"",DATASHEET!AL217)</f>
        <v/>
      </c>
      <c r="Z229" s="123" t="str">
        <f t="shared" si="189"/>
        <v/>
      </c>
      <c r="AA229" s="124">
        <f>IFERROR(INDEX(DATASHEET!$A$1:$GG$231,MATCH(L3VA!$A229,DATASHEET!$A$1:$A$231,0),MATCH(L3VA!AB$2,DATASHEET!$A$1:$GG$1,0)),"")</f>
        <v>0</v>
      </c>
      <c r="AB229" s="105" t="str">
        <f>IF(VLOOKUP(L3VA!$A229,DATASHEET!$A$2:$EW$231,32,FALSE)="","",VLOOKUP(L3VA!$A229,DATASHEET!$A$2:$EW$231,32,FALSE))</f>
        <v>PLE</v>
      </c>
      <c r="AC229" s="105" t="str">
        <f t="shared" si="190"/>
        <v/>
      </c>
      <c r="AD229" s="106" t="str">
        <f>IF(ISBLANK(DATASHEET!AP217),"",DATASHEET!AP217)</f>
        <v/>
      </c>
      <c r="AE229" s="107" t="str">
        <f>IF(ISBLANK(DATASHEET!AQ217),"",DATASHEET!AQ217)</f>
        <v/>
      </c>
      <c r="AF229" s="123" t="str">
        <f t="shared" si="191"/>
        <v/>
      </c>
      <c r="AG229" s="124">
        <f>IFERROR(INDEX(DATASHEET!$A$1:$GG$231,MATCH(L3VA!$A229,DATASHEET!$A$1:$A$231,0),MATCH(L3VA!AH$2,DATASHEET!$A$1:$GG$1,0)),"")</f>
        <v>0</v>
      </c>
      <c r="AH229" s="105" t="str">
        <f>IF(VLOOKUP(L3VA!$A229,DATASHEET!$A$2:$EW$231,37,FALSE)="","",VLOOKUP(L3VA!$A229,DATASHEET!$A$2:$EW$231,37,FALSE))</f>
        <v/>
      </c>
      <c r="AI229" s="105" t="str">
        <f t="shared" si="192"/>
        <v/>
      </c>
      <c r="AJ229" s="106" t="str">
        <f>IF(ISBLANK(DATASHEET!AU217),"",DATASHEET!AU217)</f>
        <v/>
      </c>
      <c r="AK229" s="107" t="str">
        <f>IF(ISBLANK(DATASHEET!AV217),"",DATASHEET!AV217)</f>
        <v/>
      </c>
      <c r="AL229" s="123" t="str">
        <f t="shared" si="193"/>
        <v/>
      </c>
      <c r="AM229" s="124">
        <f>IFERROR(INDEX(DATASHEET!$A$1:$GG$231,MATCH(L3VA!$A229,DATASHEET!$A$1:$A$231,0),MATCH(L3VA!AN$2,DATASHEET!$A$1:$GG$1,0)),"")</f>
        <v>0</v>
      </c>
      <c r="AN229" s="105" t="str">
        <f>IF(VLOOKUP(L3VA!$A229,DATASHEET!$A$2:$EW$231,42,FALSE)="","",VLOOKUP(L3VA!$A229,DATASHEET!$A$2:$EW$231,42,FALSE))</f>
        <v/>
      </c>
      <c r="AO229" s="105" t="str">
        <f t="shared" si="194"/>
        <v/>
      </c>
      <c r="AP229" s="106" t="str">
        <f>IF(ISBLANK(DATASHEET!AZ217),"",DATASHEET!AZ217)</f>
        <v/>
      </c>
      <c r="AQ229" s="107" t="str">
        <f>IF(ISBLANK(DATASHEET!BA217),"",DATASHEET!BA217)</f>
        <v/>
      </c>
      <c r="AR229" s="123" t="str">
        <f t="shared" si="195"/>
        <v/>
      </c>
      <c r="AS229" s="124">
        <f>IFERROR(INDEX(DATASHEET!$A$1:$GG$231,MATCH(L3VA!$A229,DATASHEET!$A$1:$A$231,0),MATCH(L3VA!AT$2,DATASHEET!$A$1:$GG$1,0)),"")</f>
        <v>0</v>
      </c>
      <c r="AT229" s="105" t="str">
        <f>IF(VLOOKUP(L3VA!$A229,DATASHEET!$A$2:$EW$231,47,FALSE)="","",VLOOKUP(L3VA!$A229,DATASHEET!$A$2:$EW$231,47,FALSE))</f>
        <v/>
      </c>
      <c r="AU229" s="105" t="str">
        <f t="shared" si="196"/>
        <v/>
      </c>
      <c r="AV229" s="106" t="str">
        <f>IF(ISBLANK(DATASHEET!BE217),"",DATASHEET!BE217)</f>
        <v/>
      </c>
      <c r="AW229" s="107" t="str">
        <f>IF(ISBLANK(DATASHEET!BF217),"",DATASHEET!BF217)</f>
        <v/>
      </c>
      <c r="AX229" s="123" t="str">
        <f t="shared" si="197"/>
        <v/>
      </c>
      <c r="AY229" s="124">
        <f>IFERROR(INDEX(DATASHEET!$A$1:$GG$231,MATCH(L3VA!$A229,DATASHEET!$A$1:$A$231,0),MATCH(L3VA!AZ$2,DATASHEET!$A$1:$GG$1,0)),"")</f>
        <v>0</v>
      </c>
      <c r="AZ229" s="105" t="str">
        <f>IF(VLOOKUP(L3VA!$A229,DATASHEET!$A$2:$EW$231,52,FALSE)="","",VLOOKUP(L3VA!$A229,DATASHEET!$A$2:$EW$231,52,FALSE))</f>
        <v/>
      </c>
      <c r="BA229" s="105" t="str">
        <f t="shared" si="198"/>
        <v/>
      </c>
      <c r="BB229" s="106" t="str">
        <f>IF(ISBLANK(DATASHEET!BJ217),"",DATASHEET!BJ217)</f>
        <v>EC</v>
      </c>
      <c r="BC229" s="107" t="str">
        <f>IF(ISBLANK(DATASHEET!BK217),"",DATASHEET!BK217)</f>
        <v>12D-DR-4</v>
      </c>
      <c r="BD229" s="123" t="str">
        <f t="shared" si="199"/>
        <v/>
      </c>
      <c r="BE229" s="124">
        <f>IFERROR(INDEX(DATASHEET!$A$1:$GG$231,MATCH(L3VA!$A229,DATASHEET!$A$1:$A$231,0),MATCH(L3VA!BF$2,DATASHEET!$A$1:$GG$1,0)),"")</f>
        <v>0</v>
      </c>
      <c r="BF229" s="105" t="str">
        <f>IF(VLOOKUP(L3VA!$A229,DATASHEET!$A$2:$EW$231,57,FALSE)="","",VLOOKUP(L3VA!$A229,DATASHEET!$A$2:$EW$231,57,FALSE))</f>
        <v/>
      </c>
      <c r="BG229" s="105" t="str">
        <f t="shared" si="200"/>
        <v/>
      </c>
      <c r="BH229" s="106" t="str">
        <f>IF(ISBLANK(DATASHEET!BO217),"",DATASHEET!BO217)</f>
        <v/>
      </c>
      <c r="BI229" s="107" t="str">
        <f>IF(ISBLANK(DATASHEET!BP217),"",DATASHEET!BP217)</f>
        <v/>
      </c>
      <c r="BJ229" s="123" t="str">
        <f t="shared" si="201"/>
        <v/>
      </c>
      <c r="BK229" s="124">
        <f>IFERROR(INDEX(DATASHEET!$A$1:$GG$231,MATCH(L3VA!$A229,DATASHEET!$A$1:$A$231,0),MATCH(L3VA!BL$2,DATASHEET!$A$1:$GG$1,0)),"")</f>
        <v>0</v>
      </c>
      <c r="BL229" s="105" t="str">
        <f>IF(VLOOKUP(L3VA!$A229,DATASHEET!$A$2:$EW$231,62,FALSE)="","",VLOOKUP(L3VA!$A229,DATASHEET!$A$2:$EW$231,62,FALSE))</f>
        <v>EC</v>
      </c>
      <c r="BM229" s="105" t="str">
        <f t="shared" si="202"/>
        <v/>
      </c>
      <c r="BN229" s="106" t="str">
        <f>IF(ISBLANK(DATASHEET!BT217),"",DATASHEET!BT217)</f>
        <v>KK</v>
      </c>
      <c r="BO229" s="107" t="str">
        <f>IF(ISBLANK(DATASHEET!BU217),"",DATASHEET!BU217)</f>
        <v>12E-EA-3</v>
      </c>
      <c r="BP229" s="123" t="str">
        <f t="shared" si="203"/>
        <v/>
      </c>
      <c r="BQ229" s="124">
        <f>IFERROR(INDEX(DATASHEET!$A$1:$GG$231,MATCH(L3VA!$A229,DATASHEET!$A$1:$A$231,0),MATCH(L3VA!BR$2,DATASHEET!$A$1:$GG$1,0)),"")</f>
        <v>0</v>
      </c>
      <c r="BR229" s="105" t="str">
        <f>IF(VLOOKUP(L3VA!$A229,DATASHEET!$A$2:$EW$231,67,FALSE)="","",VLOOKUP(L3VA!$A229,DATASHEET!$A$2:$EW$231,67,FALSE))</f>
        <v/>
      </c>
      <c r="BS229" s="105" t="str">
        <f t="shared" si="204"/>
        <v/>
      </c>
      <c r="BT229" s="106" t="str">
        <f>IF(ISBLANK(DATASHEET!BY217),"",DATASHEET!BY217)</f>
        <v/>
      </c>
      <c r="BU229" s="107" t="str">
        <f>IF(ISBLANK(DATASHEET!BZ217),"",DATASHEET!BZ217)</f>
        <v/>
      </c>
      <c r="BV229" s="123" t="str">
        <f t="shared" si="205"/>
        <v/>
      </c>
      <c r="BW229" s="124">
        <f>IFERROR(INDEX(DATASHEET!$A$1:$GG$231,MATCH(L3VA!$A229,DATASHEET!$A$1:$A$231,0),MATCH(L3VA!BX$2,DATASHEET!$A$1:$GG$1,0)),"")</f>
        <v>0</v>
      </c>
      <c r="BX229" s="105" t="str">
        <f>IF(VLOOKUP(L3VA!$A229,DATASHEET!$A$2:$EW$231,77,FALSE)="","",VLOOKUP(L3VA!$A229,DATASHEET!$A$2:$EW$231,77,FALSE))</f>
        <v/>
      </c>
      <c r="BY229" s="105" t="str">
        <f t="shared" si="206"/>
        <v/>
      </c>
      <c r="BZ229" s="106" t="str">
        <f>IF(ISBLANK(DATASHEET!CI217),"",DATASHEET!CI217)</f>
        <v/>
      </c>
      <c r="CA229" s="107" t="str">
        <f>IF(ISBLANK(DATASHEET!CJ217),"",DATASHEET!CJ217)</f>
        <v/>
      </c>
      <c r="CB229" s="123" t="str">
        <f t="shared" si="207"/>
        <v/>
      </c>
      <c r="CC229" s="124">
        <f>IFERROR(INDEX(DATASHEET!$A$1:$GG$231,MATCH(L3VA!$A229,DATASHEET!$A$1:$A$231,0),MATCH(L3VA!CD$2,DATASHEET!$A$1:$GG$1,0)),"")</f>
        <v>0</v>
      </c>
      <c r="CD229" s="105" t="str">
        <f>IF(VLOOKUP(L3VA!$A229,DATASHEET!$A$2:$EW$231,82,FALSE)="","",VLOOKUP(L3VA!$A229,DATASHEET!$A$2:$EW$231,82,FALSE))</f>
        <v>LSA5</v>
      </c>
      <c r="CE229" s="105" t="str">
        <f t="shared" si="208"/>
        <v/>
      </c>
      <c r="CF229" s="106" t="str">
        <f>IF(ISBLANK(DATASHEET!CN217),"",DATASHEET!CN217)</f>
        <v/>
      </c>
      <c r="CG229" s="107" t="str">
        <f>IF(ISBLANK(DATASHEET!CO217),"",DATASHEET!CO217)</f>
        <v/>
      </c>
      <c r="CH229" s="123" t="str">
        <f t="shared" si="209"/>
        <v/>
      </c>
      <c r="CI229" s="124">
        <f>IFERROR(INDEX(DATASHEET!$A$1:$GG$231,MATCH(L3VA!$A229,DATASHEET!$A$1:$A$231,0),MATCH(L3VA!CJ$2,DATASHEET!$A$1:$GG$1,0)),"")</f>
        <v>0</v>
      </c>
      <c r="CJ229" s="105" t="str">
        <f>IF(VLOOKUP(L3VA!$A229,DATASHEET!$A$2:$EW$231,87,FALSE)="","",VLOOKUP(L3VA!$A229,DATASHEET!$A$2:$EW$231,87,FALSE))</f>
        <v/>
      </c>
      <c r="CK229" s="105" t="str">
        <f t="shared" si="183"/>
        <v/>
      </c>
      <c r="CL229" s="106" t="str">
        <f>IF(ISBLANK(DATASHEET!CS217),"",DATASHEET!CS217)</f>
        <v/>
      </c>
      <c r="CM229" s="107" t="str">
        <f>IF(ISBLANK(DATASHEET!CT217),"",DATASHEET!CT217)</f>
        <v/>
      </c>
      <c r="CN229" s="123" t="str">
        <f t="shared" si="210"/>
        <v/>
      </c>
      <c r="CO229" s="124">
        <f>IFERROR(INDEX(DATASHEET!$A$1:$GG$231,MATCH(L3VA!$A229,DATASHEET!$A$1:$A$231,0),MATCH(L3VA!CP$2,DATASHEET!$A$1:$GG$1,0)),"")</f>
        <v>0</v>
      </c>
      <c r="CP229" s="105" t="str">
        <f>IF(VLOOKUP(L3VA!$A229,DATASHEET!$A$2:$EW$231,92,FALSE)="","",VLOOKUP(L3VA!$A229,DATASHEET!$A$2:$EW$231,92,FALSE))</f>
        <v/>
      </c>
      <c r="CQ229" s="105" t="str">
        <f t="shared" si="211"/>
        <v/>
      </c>
      <c r="CR229" s="106" t="str">
        <f>IF(ISBLANK(DATASHEET!CX217),"",DATASHEET!CX217)</f>
        <v/>
      </c>
      <c r="CS229" s="107" t="str">
        <f>IF(ISBLANK(DATASHEET!CY217),"",DATASHEET!CY217)</f>
        <v/>
      </c>
      <c r="CT229" s="123" t="str">
        <f t="shared" si="212"/>
        <v/>
      </c>
      <c r="CU229" s="124">
        <f>IFERROR(INDEX(DATASHEET!$A$1:$GG$231,MATCH(L3VA!$A229,DATASHEET!$A$1:$A$231,0),MATCH(L3VA!CV$2,DATASHEET!$A$1:$GG$1,0)),"")</f>
        <v>0</v>
      </c>
      <c r="CV229" s="105" t="str">
        <f>IF(VLOOKUP(L3VA!$A229,DATASHEET!$A$2:$EW$231,107,FALSE)="","",VLOOKUP(L3VA!$A229,DATASHEET!$A$2:$EW$231,107,FALSE))</f>
        <v/>
      </c>
      <c r="CW229" s="105" t="str">
        <f t="shared" si="213"/>
        <v/>
      </c>
      <c r="CX229" s="106" t="str">
        <f>IF(ISBLANK(DATASHEET!DC217),"",DATASHEET!DC217)</f>
        <v/>
      </c>
      <c r="CY229" s="107" t="str">
        <f>IF(ISBLANK(DATASHEET!DD217),"",DATASHEET!DD217)</f>
        <v/>
      </c>
      <c r="CZ229" s="123" t="str">
        <f t="shared" si="214"/>
        <v/>
      </c>
      <c r="DA229" s="124">
        <f>IFERROR(INDEX(DATASHEET!$A$1:$GG$231,MATCH(L3VA!$A229,DATASHEET!$A$1:$A$231,0),MATCH(L3VA!DB$2,DATASHEET!$A$1:$GG$1,0)),"")</f>
        <v>0</v>
      </c>
      <c r="DB229" s="105" t="str">
        <f>IF(VLOOKUP(L3VA!$A229,DATASHEET!$A$2:$EW$231,97,FALSE)="","",VLOOKUP(L3VA!$A229,DATASHEET!$A$2:$EW$231,97,FALSE))</f>
        <v/>
      </c>
      <c r="DC229" s="105" t="str">
        <f t="shared" si="215"/>
        <v/>
      </c>
      <c r="DD229" s="106" t="str">
        <f>IF(ISBLANK(DATASHEET!DH217),"",DATASHEET!DH217)</f>
        <v/>
      </c>
      <c r="DE229" s="107" t="str">
        <f>IF(ISBLANK(DATASHEET!DI217),"",DATASHEET!DI217)</f>
        <v/>
      </c>
      <c r="DF229" s="123" t="str">
        <f t="shared" si="216"/>
        <v/>
      </c>
      <c r="DG229" s="124">
        <f>IFERROR(INDEX(DATASHEET!$A$1:$GG$231,MATCH(L3VA!$A229,DATASHEET!$A$1:$A$231,0),MATCH(L3VA!DH$2,DATASHEET!$A$1:$GG$1,0)),"")</f>
        <v>0</v>
      </c>
      <c r="DH229" s="105" t="str">
        <f>IF(VLOOKUP(L3VA!$A229,DATASHEET!$A$2:$EW$231,102,FALSE)="","",VLOOKUP(L3VA!$A229,DATASHEET!$A$2:$EW$231,102,FALSE))</f>
        <v/>
      </c>
      <c r="DI229" s="105" t="str">
        <f t="shared" si="217"/>
        <v/>
      </c>
      <c r="DJ229" s="106" t="str">
        <f>IF(ISBLANK(DATASHEET!DM217),"",DATASHEET!DM217)</f>
        <v/>
      </c>
      <c r="DK229" s="107" t="str">
        <f>IF(ISBLANK(DATASHEET!DN217),"",DATASHEET!DN217)</f>
        <v/>
      </c>
      <c r="DL229" s="123" t="str">
        <f t="shared" si="218"/>
        <v/>
      </c>
      <c r="DM229" s="124">
        <f>IFERROR(INDEX(DATASHEET!$A$1:$GG$231,MATCH(L3VA!$A229,DATASHEET!$A$1:$A$231,0),MATCH(L3VA!DN$2,DATASHEET!$A$1:$GG$1,0)),"")</f>
        <v>0</v>
      </c>
      <c r="DN229" s="105" t="str">
        <f>IF(VLOOKUP(L3VA!$A229,DATASHEET!$A$2:$FW$231,112,FALSE)="","",VLOOKUP(L3VA!$A229,DATASHEET!$A$2:$FW$231,112,FALSE))</f>
        <v/>
      </c>
      <c r="DO229" s="105" t="str">
        <f t="shared" si="184"/>
        <v/>
      </c>
      <c r="DP229" s="106" t="str">
        <f>IF(ISBLANK(DATASHEET!DR217),"",DATASHEET!DR217)</f>
        <v/>
      </c>
      <c r="DQ229" s="107" t="str">
        <f>IF(ISBLANK(DATASHEET!DS217),"",DATASHEET!DS217)</f>
        <v/>
      </c>
      <c r="DR229" s="123" t="str">
        <f t="shared" si="219"/>
        <v/>
      </c>
      <c r="DS229" s="124">
        <f>IFERROR(INDEX(DATASHEET!$A$1:$GG$231,MATCH(L3VA!$A229,DATASHEET!$A$1:$A$231,0),MATCH(L3VA!DT$2,DATASHEET!$A$1:$GG$1,0)),"")</f>
        <v>0</v>
      </c>
      <c r="DT229" s="105" t="str">
        <f>IF(VLOOKUP(L3VA!$A229,DATASHEET!$A$2:$EW$231,117,FALSE)="","",VLOOKUP(L3VA!$A229,DATASHEET!$A$2:$EW$231,117,FALSE))</f>
        <v/>
      </c>
      <c r="DU229" s="105" t="str">
        <f t="shared" si="220"/>
        <v/>
      </c>
      <c r="DV229" s="106" t="str">
        <f>IF(ISBLANK(DATASHEET!DW217),"",DATASHEET!DW217)</f>
        <v/>
      </c>
      <c r="DW229" s="107" t="str">
        <f>IF(ISBLANK(DATASHEET!DX217),"",DATASHEET!DX217)</f>
        <v/>
      </c>
      <c r="DX229" s="123" t="str">
        <f t="shared" si="221"/>
        <v/>
      </c>
      <c r="DY229" s="124" t="str">
        <f>IFERROR(INDEX(DATASHEET!$A$1:$GG$231,MATCH(L3VA!$A229,DATASHEET!$A$1:$A$231,0),MATCH(L3VA!DZ$2,DATASHEET!$A$1:$GG$1,0)),"")</f>
        <v/>
      </c>
      <c r="DZ229" s="105" t="str">
        <f>IF(VLOOKUP(L3VA!$A229,DATASHEET!$A$2:$EW$231,122,FALSE)="","",VLOOKUP(L3VA!$A229,DATASHEET!$A$2:$EW$231,122,FALSE))</f>
        <v/>
      </c>
      <c r="EA229" s="105" t="str">
        <f t="shared" si="222"/>
        <v/>
      </c>
      <c r="EB229" s="106" t="str">
        <f>IF(ISBLANK(DATASHEET!EB217),"",DATASHEET!EB217)</f>
        <v/>
      </c>
      <c r="EC229" s="107" t="str">
        <f>IF(ISBLANK(DATASHEET!EC217),"",DATASHEET!EC217)</f>
        <v/>
      </c>
      <c r="ED229" s="123" t="str">
        <f t="shared" si="223"/>
        <v/>
      </c>
      <c r="EE229" s="124">
        <f>IFERROR(INDEX(DATASHEET!$A$1:$GG$231,MATCH(L3VA!$A229,DATASHEET!$A$1:$A$231,0),MATCH(L3VA!EF$2,DATASHEET!$A$1:$GG$1,0)),"")</f>
        <v>0</v>
      </c>
      <c r="EF229" s="105" t="str">
        <f>IF(VLOOKUP(L3VA!$A229,DATASHEET!$A$2:$EW$231,127,FALSE)="","",VLOOKUP(L3VA!$A229,DATASHEET!$A$2:$EW$231,127,FALSE))</f>
        <v/>
      </c>
      <c r="EG229" s="105" t="str">
        <f t="shared" si="224"/>
        <v/>
      </c>
      <c r="EH229" s="106" t="str">
        <f>IF(ISBLANK(DATASHEET!EG217),"",DATASHEET!EG217)</f>
        <v/>
      </c>
      <c r="EI229" s="107" t="str">
        <f>IF(ISBLANK(DATASHEET!EH217),"",DATASHEET!EH217)</f>
        <v/>
      </c>
      <c r="EJ229" s="123" t="str">
        <f t="shared" si="225"/>
        <v/>
      </c>
      <c r="EK229" s="124">
        <f>IFERROR(INDEX(DATASHEET!$A$1:$GG$231,MATCH(L3VA!$A229,DATASHEET!$A$1:$A$231,0),MATCH(L3VA!EL$2,DATASHEET!$A$1:$GG$1,0)),"")</f>
        <v>0</v>
      </c>
      <c r="EL229" s="105" t="str">
        <f>IF(VLOOKUP(L3VA!$A229,DATASHEET!$A$2:$EW$231,132,FALSE)="","",VLOOKUP(L3VA!$A229,DATASHEET!$A$2:$EW$231,132,FALSE))</f>
        <v/>
      </c>
      <c r="EM229" s="105" t="str">
        <f t="shared" si="226"/>
        <v/>
      </c>
      <c r="EN229" s="106" t="str">
        <f>IF(ISBLANK(DATASHEET!EL217),"",DATASHEET!EL217)</f>
        <v/>
      </c>
      <c r="EO229" s="107" t="str">
        <f>IF(ISBLANK(DATASHEET!EM217),"",DATASHEET!EM217)</f>
        <v/>
      </c>
      <c r="EP229" s="123" t="str">
        <f t="shared" si="227"/>
        <v/>
      </c>
      <c r="EQ229" s="124">
        <f>IFERROR(INDEX(DATASHEET!$A$1:$GG$231,MATCH(L3VA!$A229,DATASHEET!$A$1:$A$231,0),MATCH(L3VA!ER$2,DATASHEET!$A$1:$GG$1,0)),"")</f>
        <v>0</v>
      </c>
      <c r="ER229" s="105" t="str">
        <f>IF(VLOOKUP(L3VA!$A229,DATASHEET!$A$2:$EW$231,137,FALSE)="","",VLOOKUP(L3VA!$A229,DATASHEET!$A$2:$EW$231,137,FALSE))</f>
        <v/>
      </c>
      <c r="ES229" s="105" t="str">
        <f t="shared" si="228"/>
        <v/>
      </c>
      <c r="ET229" s="106" t="str">
        <f>IF(ISBLANK(DATASHEET!EQ217),"",DATASHEET!EQ217)</f>
        <v/>
      </c>
      <c r="EU229" s="107" t="str">
        <f>IF(ISBLANK(DATASHEET!ER217),"",DATASHEET!ER217)</f>
        <v/>
      </c>
      <c r="EV229" s="123" t="str">
        <f t="shared" si="229"/>
        <v/>
      </c>
      <c r="EW229" s="124">
        <f>IFERROR(INDEX(DATASHEET!$A$1:$GG$231,MATCH(L3VA!$A229,DATASHEET!$A$1:$A$231,0),MATCH(L3VA!EX$2,DATASHEET!$A$1:$GG$1,0)),"")</f>
        <v>0</v>
      </c>
      <c r="EX229" s="105" t="str">
        <f>IF(VLOOKUP(L3VA!$A229,DATASHEET!$A$2:$EW$231,142,FALSE)="","",VLOOKUP(L3VA!$A229,DATASHEET!$A$2:$EW$231,142,FALSE))</f>
        <v/>
      </c>
      <c r="EY229" s="105" t="str">
        <f t="shared" si="230"/>
        <v/>
      </c>
      <c r="EZ229" s="106" t="str">
        <f>IF(ISBLANK(DATASHEET!EV217),"",DATASHEET!EV217)</f>
        <v/>
      </c>
      <c r="FA229" s="107" t="str">
        <f>IF(ISBLANK(DATASHEET!EW217),"",DATASHEET!EW217)</f>
        <v/>
      </c>
      <c r="FB229" s="123" t="str">
        <f t="shared" si="231"/>
        <v/>
      </c>
      <c r="FC229" s="124">
        <f>IFERROR(INDEX(DATASHEET!$A$1:$GG$231,MATCH(L3VA!$A229,DATASHEET!$A$1:$A$231,0),MATCH(L3VA!FD$2,DATASHEET!$A$1:$GG$1,0)),"")</f>
        <v>0</v>
      </c>
      <c r="FD229" s="105" t="str">
        <f>IF(VLOOKUP(L3VA!$A229,DATASHEET!$A$2:$FW$231,147,FALSE)="","",VLOOKUP(L3VA!$A229,DATASHEET!$A$2:$FW$231,147,FALSE))</f>
        <v/>
      </c>
      <c r="FE229" s="105" t="str">
        <f t="shared" si="232"/>
        <v/>
      </c>
      <c r="FF229" s="106" t="str">
        <f>IF(ISBLANK(DATASHEET!FA217),"",DATASHEET!FA217)</f>
        <v/>
      </c>
      <c r="FG229" s="107" t="str">
        <f>IF(ISBLANK(DATASHEET!FB217),"",DATASHEET!FB217)</f>
        <v/>
      </c>
    </row>
    <row r="230" spans="1:163" x14ac:dyDescent="0.25">
      <c r="A230" s="354">
        <f>DATASHEET!A218</f>
        <v>160354</v>
      </c>
      <c r="B230" s="42" t="str">
        <f>DATASHEET!B218</f>
        <v>WALKER, Jamie</v>
      </c>
      <c r="C230" s="109" t="str">
        <f>DATASHEET!C218</f>
        <v>12EW</v>
      </c>
      <c r="D230" s="110" t="str">
        <f>DATASHEET!D218</f>
        <v>M</v>
      </c>
      <c r="E230" s="110" t="str">
        <f>IFERROR(VLOOKUP(A230,'[5]Y12 Students'!$E$3:$I$271,5,FALSE),"")</f>
        <v>EXTERNAL</v>
      </c>
      <c r="F230" s="110" t="str">
        <f>DATASHEET!E218</f>
        <v>N</v>
      </c>
      <c r="G230" s="110" t="str">
        <f>DATASHEET!F218</f>
        <v>White - British</v>
      </c>
      <c r="H230" s="110" t="str">
        <f>DATASHEET!G218</f>
        <v>N</v>
      </c>
      <c r="I230" s="110" t="str">
        <f>DATASHEET!H218</f>
        <v>N</v>
      </c>
      <c r="J230" s="111" t="str">
        <f>DATASHEET!J218</f>
        <v>4.75+ (C/B)</v>
      </c>
      <c r="K230" s="104" t="str">
        <f t="shared" si="181"/>
        <v/>
      </c>
      <c r="L230" s="104" t="str">
        <f t="shared" si="182"/>
        <v/>
      </c>
      <c r="M230" s="336" t="str">
        <f>IF(COUNT(L3VA!$N230,L3VA!$Z230,L3VA!$T230,L3VA!$AF230,L3VA!$AX230,L3VA!$AR230,L3VA!$BJ230,L3VA!$BD230,L3VA!$BP230,L3VA!#REF!,L3VA!$AL230,L3VA!$BV230,L3VA!$CH230,L3VA!$CZ230,L3VA!$CN230,L3VA!$DF230,L3VA!$CB230,L3VA!#REF!,L3VA!$DR230,L3VA!$DX230,L3VA!$ED230,L3VA!$EJ230,L3VA!$EP230,L3VA!$EV230,L3VA!$FB230,L3VA!$DL230)=0,"",AVERAGE(N230,Z230,T230,AF230,AL230,AX230,AR230,BJ230,BD230,BP230,BV230,CH230,CZ230,CN230,DF230,CB230,DR230,DX230,ED230,EJ230,EP230,EV230,FB230,DL230))</f>
        <v/>
      </c>
      <c r="N230" s="123" t="str">
        <f t="shared" si="185"/>
        <v/>
      </c>
      <c r="O230" s="124">
        <f>IFERROR(INDEX(DATASHEET!$A$1:$GG$231,MATCH(L3VA!$A230,DATASHEET!$A$1:$A$231,0),MATCH(L3VA!P$2,DATASHEET!$A$1:$GG$1,0)),"")</f>
        <v>0</v>
      </c>
      <c r="P230" s="105">
        <f>IF(VLOOKUP(L3VA!$A230,DATASHEET!$A$2:$EW$231,22,FALSE)="","",VLOOKUP(L3VA!$A230,DATASHEET!$A$2:$EW$231,22,FALSE))</f>
        <v>0</v>
      </c>
      <c r="Q230" s="105" t="str">
        <f t="shared" si="186"/>
        <v/>
      </c>
      <c r="R230" s="106" t="str">
        <f>IF(ISBLANK(DATASHEET!AF218),"",DATASHEET!AF218)</f>
        <v/>
      </c>
      <c r="S230" s="107" t="str">
        <f>IF(ISBLANK(DATASHEET!AG218),"",DATASHEET!AG218)</f>
        <v/>
      </c>
      <c r="T230" s="123" t="str">
        <f t="shared" si="187"/>
        <v/>
      </c>
      <c r="U230" s="124">
        <f>IFERROR(INDEX(DATASHEET!$A$1:$GG$231,MATCH(L3VA!$A230,DATASHEET!$A$1:$A$231,0),MATCH(L3VA!V$2,DATASHEET!$A$1:$GG$1,0)),"")</f>
        <v>0</v>
      </c>
      <c r="V230" s="105">
        <f>IF(VLOOKUP(L3VA!$A230,DATASHEET!$A$2:$EW$231,27,FALSE)="","",VLOOKUP(L3VA!$A230,DATASHEET!$A$2:$EW$231,27,FALSE))</f>
        <v>0</v>
      </c>
      <c r="W230" s="105" t="str">
        <f t="shared" si="188"/>
        <v/>
      </c>
      <c r="X230" s="106" t="str">
        <f>IF(ISBLANK(DATASHEET!AK218),"",DATASHEET!AK218)</f>
        <v/>
      </c>
      <c r="Y230" s="107" t="str">
        <f>IF(ISBLANK(DATASHEET!AL218),"",DATASHEET!AL218)</f>
        <v/>
      </c>
      <c r="Z230" s="123" t="str">
        <f t="shared" si="189"/>
        <v/>
      </c>
      <c r="AA230" s="124">
        <f>IFERROR(INDEX(DATASHEET!$A$1:$GG$231,MATCH(L3VA!$A230,DATASHEET!$A$1:$A$231,0),MATCH(L3VA!AB$2,DATASHEET!$A$1:$GG$1,0)),"")</f>
        <v>0</v>
      </c>
      <c r="AB230" s="105" t="str">
        <f>IF(VLOOKUP(L3VA!$A230,DATASHEET!$A$2:$EW$231,32,FALSE)="","",VLOOKUP(L3VA!$A230,DATASHEET!$A$2:$EW$231,32,FALSE))</f>
        <v/>
      </c>
      <c r="AC230" s="105" t="str">
        <f t="shared" si="190"/>
        <v/>
      </c>
      <c r="AD230" s="106" t="str">
        <f>IF(ISBLANK(DATASHEET!AP218),"",DATASHEET!AP218)</f>
        <v>ASM</v>
      </c>
      <c r="AE230" s="107" t="str">
        <f>IF(ISBLANK(DATASHEET!AQ218),"",DATASHEET!AQ218)</f>
        <v>12B-BE-2</v>
      </c>
      <c r="AF230" s="123" t="str">
        <f t="shared" si="191"/>
        <v/>
      </c>
      <c r="AG230" s="124">
        <f>IFERROR(INDEX(DATASHEET!$A$1:$GG$231,MATCH(L3VA!$A230,DATASHEET!$A$1:$A$231,0),MATCH(L3VA!AH$2,DATASHEET!$A$1:$GG$1,0)),"")</f>
        <v>0</v>
      </c>
      <c r="AH230" s="105" t="str">
        <f>IF(VLOOKUP(L3VA!$A230,DATASHEET!$A$2:$EW$231,37,FALSE)="","",VLOOKUP(L3VA!$A230,DATASHEET!$A$2:$EW$231,37,FALSE))</f>
        <v/>
      </c>
      <c r="AI230" s="105" t="str">
        <f t="shared" si="192"/>
        <v/>
      </c>
      <c r="AJ230" s="106" t="str">
        <f>IF(ISBLANK(DATASHEET!AU218),"",DATASHEET!AU218)</f>
        <v/>
      </c>
      <c r="AK230" s="107" t="str">
        <f>IF(ISBLANK(DATASHEET!AV218),"",DATASHEET!AV218)</f>
        <v/>
      </c>
      <c r="AL230" s="123" t="str">
        <f t="shared" si="193"/>
        <v/>
      </c>
      <c r="AM230" s="124">
        <f>IFERROR(INDEX(DATASHEET!$A$1:$GG$231,MATCH(L3VA!$A230,DATASHEET!$A$1:$A$231,0),MATCH(L3VA!AN$2,DATASHEET!$A$1:$GG$1,0)),"")</f>
        <v>0</v>
      </c>
      <c r="AN230" s="105" t="str">
        <f>IF(VLOOKUP(L3VA!$A230,DATASHEET!$A$2:$EW$231,42,FALSE)="","",VLOOKUP(L3VA!$A230,DATASHEET!$A$2:$EW$231,42,FALSE))</f>
        <v>ASM</v>
      </c>
      <c r="AO230" s="105" t="str">
        <f t="shared" si="194"/>
        <v/>
      </c>
      <c r="AP230" s="106" t="str">
        <f>IF(ISBLANK(DATASHEET!AZ218),"",DATASHEET!AZ218)</f>
        <v/>
      </c>
      <c r="AQ230" s="107" t="str">
        <f>IF(ISBLANK(DATASHEET!BA218),"",DATASHEET!BA218)</f>
        <v/>
      </c>
      <c r="AR230" s="123" t="str">
        <f t="shared" si="195"/>
        <v/>
      </c>
      <c r="AS230" s="124">
        <f>IFERROR(INDEX(DATASHEET!$A$1:$GG$231,MATCH(L3VA!$A230,DATASHEET!$A$1:$A$231,0),MATCH(L3VA!AT$2,DATASHEET!$A$1:$GG$1,0)),"")</f>
        <v>0</v>
      </c>
      <c r="AT230" s="105" t="str">
        <f>IF(VLOOKUP(L3VA!$A230,DATASHEET!$A$2:$EW$231,47,FALSE)="","",VLOOKUP(L3VA!$A230,DATASHEET!$A$2:$EW$231,47,FALSE))</f>
        <v/>
      </c>
      <c r="AU230" s="105" t="str">
        <f t="shared" si="196"/>
        <v/>
      </c>
      <c r="AV230" s="106" t="str">
        <f>IF(ISBLANK(DATASHEET!BE218),"",DATASHEET!BE218)</f>
        <v/>
      </c>
      <c r="AW230" s="107" t="str">
        <f>IF(ISBLANK(DATASHEET!BF218),"",DATASHEET!BF218)</f>
        <v/>
      </c>
      <c r="AX230" s="123" t="str">
        <f t="shared" si="197"/>
        <v/>
      </c>
      <c r="AY230" s="124">
        <f>IFERROR(INDEX(DATASHEET!$A$1:$GG$231,MATCH(L3VA!$A230,DATASHEET!$A$1:$A$231,0),MATCH(L3VA!AZ$2,DATASHEET!$A$1:$GG$1,0)),"")</f>
        <v>0</v>
      </c>
      <c r="AZ230" s="105" t="str">
        <f>IF(VLOOKUP(L3VA!$A230,DATASHEET!$A$2:$EW$231,52,FALSE)="","",VLOOKUP(L3VA!$A230,DATASHEET!$A$2:$EW$231,52,FALSE))</f>
        <v/>
      </c>
      <c r="BA230" s="105" t="str">
        <f t="shared" si="198"/>
        <v/>
      </c>
      <c r="BB230" s="106" t="str">
        <f>IF(ISBLANK(DATASHEET!BJ218),"",DATASHEET!BJ218)</f>
        <v/>
      </c>
      <c r="BC230" s="107" t="str">
        <f>IF(ISBLANK(DATASHEET!BK218),"",DATASHEET!BK218)</f>
        <v/>
      </c>
      <c r="BD230" s="123" t="str">
        <f t="shared" si="199"/>
        <v/>
      </c>
      <c r="BE230" s="124">
        <f>IFERROR(INDEX(DATASHEET!$A$1:$GG$231,MATCH(L3VA!$A230,DATASHEET!$A$1:$A$231,0),MATCH(L3VA!BF$2,DATASHEET!$A$1:$GG$1,0)),"")</f>
        <v>0</v>
      </c>
      <c r="BF230" s="105" t="str">
        <f>IF(VLOOKUP(L3VA!$A230,DATASHEET!$A$2:$EW$231,57,FALSE)="","",VLOOKUP(L3VA!$A230,DATASHEET!$A$2:$EW$231,57,FALSE))</f>
        <v/>
      </c>
      <c r="BG230" s="105" t="str">
        <f t="shared" si="200"/>
        <v/>
      </c>
      <c r="BH230" s="106" t="str">
        <f>IF(ISBLANK(DATASHEET!BO218),"",DATASHEET!BO218)</f>
        <v>DHO</v>
      </c>
      <c r="BI230" s="107" t="str">
        <f>IF(ISBLANK(DATASHEET!BP218),"",DATASHEET!BP218)</f>
        <v>12E-EC-2</v>
      </c>
      <c r="BJ230" s="123" t="str">
        <f t="shared" si="201"/>
        <v/>
      </c>
      <c r="BK230" s="124">
        <f>IFERROR(INDEX(DATASHEET!$A$1:$GG$231,MATCH(L3VA!$A230,DATASHEET!$A$1:$A$231,0),MATCH(L3VA!BL$2,DATASHEET!$A$1:$GG$1,0)),"")</f>
        <v>0</v>
      </c>
      <c r="BL230" s="105" t="str">
        <f>IF(VLOOKUP(L3VA!$A230,DATASHEET!$A$2:$EW$231,62,FALSE)="","",VLOOKUP(L3VA!$A230,DATASHEET!$A$2:$EW$231,62,FALSE))</f>
        <v/>
      </c>
      <c r="BM230" s="105" t="str">
        <f t="shared" si="202"/>
        <v/>
      </c>
      <c r="BN230" s="106" t="str">
        <f>IF(ISBLANK(DATASHEET!BT218),"",DATASHEET!BT218)</f>
        <v/>
      </c>
      <c r="BO230" s="107" t="str">
        <f>IF(ISBLANK(DATASHEET!BU218),"",DATASHEET!BU218)</f>
        <v/>
      </c>
      <c r="BP230" s="123" t="str">
        <f t="shared" si="203"/>
        <v/>
      </c>
      <c r="BQ230" s="124">
        <f>IFERROR(INDEX(DATASHEET!$A$1:$GG$231,MATCH(L3VA!$A230,DATASHEET!$A$1:$A$231,0),MATCH(L3VA!BR$2,DATASHEET!$A$1:$GG$1,0)),"")</f>
        <v>0</v>
      </c>
      <c r="BR230" s="105" t="str">
        <f>IF(VLOOKUP(L3VA!$A230,DATASHEET!$A$2:$EW$231,67,FALSE)="","",VLOOKUP(L3VA!$A230,DATASHEET!$A$2:$EW$231,67,FALSE))</f>
        <v>DHO</v>
      </c>
      <c r="BS230" s="105" t="str">
        <f t="shared" si="204"/>
        <v/>
      </c>
      <c r="BT230" s="106" t="str">
        <f>IF(ISBLANK(DATASHEET!BY218),"",DATASHEET!BY218)</f>
        <v/>
      </c>
      <c r="BU230" s="107" t="str">
        <f>IF(ISBLANK(DATASHEET!BZ218),"",DATASHEET!BZ218)</f>
        <v/>
      </c>
      <c r="BV230" s="123" t="str">
        <f t="shared" si="205"/>
        <v/>
      </c>
      <c r="BW230" s="124">
        <f>IFERROR(INDEX(DATASHEET!$A$1:$GG$231,MATCH(L3VA!$A230,DATASHEET!$A$1:$A$231,0),MATCH(L3VA!BX$2,DATASHEET!$A$1:$GG$1,0)),"")</f>
        <v>0</v>
      </c>
      <c r="BX230" s="105" t="str">
        <f>IF(VLOOKUP(L3VA!$A230,DATASHEET!$A$2:$EW$231,77,FALSE)="","",VLOOKUP(L3VA!$A230,DATASHEET!$A$2:$EW$231,77,FALSE))</f>
        <v/>
      </c>
      <c r="BY230" s="105" t="str">
        <f t="shared" si="206"/>
        <v/>
      </c>
      <c r="BZ230" s="106" t="str">
        <f>IF(ISBLANK(DATASHEET!CI218),"",DATASHEET!CI218)</f>
        <v/>
      </c>
      <c r="CA230" s="107" t="str">
        <f>IF(ISBLANK(DATASHEET!CJ218),"",DATASHEET!CJ218)</f>
        <v/>
      </c>
      <c r="CB230" s="123" t="str">
        <f t="shared" si="207"/>
        <v/>
      </c>
      <c r="CC230" s="124">
        <f>IFERROR(INDEX(DATASHEET!$A$1:$GG$231,MATCH(L3VA!$A230,DATASHEET!$A$1:$A$231,0),MATCH(L3VA!CD$2,DATASHEET!$A$1:$GG$1,0)),"")</f>
        <v>0</v>
      </c>
      <c r="CD230" s="105" t="str">
        <f>IF(VLOOKUP(L3VA!$A230,DATASHEET!$A$2:$EW$231,82,FALSE)="","",VLOOKUP(L3VA!$A230,DATASHEET!$A$2:$EW$231,82,FALSE))</f>
        <v>BH</v>
      </c>
      <c r="CE230" s="105" t="str">
        <f t="shared" si="208"/>
        <v/>
      </c>
      <c r="CF230" s="106" t="str">
        <f>IF(ISBLANK(DATASHEET!CN218),"",DATASHEET!CN218)</f>
        <v/>
      </c>
      <c r="CG230" s="107" t="str">
        <f>IF(ISBLANK(DATASHEET!CO218),"",DATASHEET!CO218)</f>
        <v/>
      </c>
      <c r="CH230" s="123" t="str">
        <f t="shared" si="209"/>
        <v/>
      </c>
      <c r="CI230" s="124">
        <f>IFERROR(INDEX(DATASHEET!$A$1:$GG$231,MATCH(L3VA!$A230,DATASHEET!$A$1:$A$231,0),MATCH(L3VA!CJ$2,DATASHEET!$A$1:$GG$1,0)),"")</f>
        <v>0</v>
      </c>
      <c r="CJ230" s="105" t="str">
        <f>IF(VLOOKUP(L3VA!$A230,DATASHEET!$A$2:$EW$231,87,FALSE)="","",VLOOKUP(L3VA!$A230,DATASHEET!$A$2:$EW$231,87,FALSE))</f>
        <v/>
      </c>
      <c r="CK230" s="105" t="str">
        <f t="shared" si="183"/>
        <v/>
      </c>
      <c r="CL230" s="106" t="str">
        <f>IF(ISBLANK(DATASHEET!CS218),"",DATASHEET!CS218)</f>
        <v/>
      </c>
      <c r="CM230" s="107" t="str">
        <f>IF(ISBLANK(DATASHEET!CT218),"",DATASHEET!CT218)</f>
        <v/>
      </c>
      <c r="CN230" s="123" t="str">
        <f t="shared" si="210"/>
        <v/>
      </c>
      <c r="CO230" s="124">
        <f>IFERROR(INDEX(DATASHEET!$A$1:$GG$231,MATCH(L3VA!$A230,DATASHEET!$A$1:$A$231,0),MATCH(L3VA!CP$2,DATASHEET!$A$1:$GG$1,0)),"")</f>
        <v>0</v>
      </c>
      <c r="CP230" s="105" t="str">
        <f>IF(VLOOKUP(L3VA!$A230,DATASHEET!$A$2:$EW$231,92,FALSE)="","",VLOOKUP(L3VA!$A230,DATASHEET!$A$2:$EW$231,92,FALSE))</f>
        <v/>
      </c>
      <c r="CQ230" s="105" t="str">
        <f t="shared" si="211"/>
        <v/>
      </c>
      <c r="CR230" s="106" t="str">
        <f>IF(ISBLANK(DATASHEET!CX218),"",DATASHEET!CX218)</f>
        <v/>
      </c>
      <c r="CS230" s="107" t="str">
        <f>IF(ISBLANK(DATASHEET!CY218),"",DATASHEET!CY218)</f>
        <v/>
      </c>
      <c r="CT230" s="123" t="str">
        <f t="shared" si="212"/>
        <v/>
      </c>
      <c r="CU230" s="124">
        <f>IFERROR(INDEX(DATASHEET!$A$1:$GG$231,MATCH(L3VA!$A230,DATASHEET!$A$1:$A$231,0),MATCH(L3VA!CV$2,DATASHEET!$A$1:$GG$1,0)),"")</f>
        <v>0</v>
      </c>
      <c r="CV230" s="105" t="str">
        <f>IF(VLOOKUP(L3VA!$A230,DATASHEET!$A$2:$EW$231,107,FALSE)="","",VLOOKUP(L3VA!$A230,DATASHEET!$A$2:$EW$231,107,FALSE))</f>
        <v/>
      </c>
      <c r="CW230" s="105" t="str">
        <f t="shared" si="213"/>
        <v/>
      </c>
      <c r="CX230" s="106" t="str">
        <f>IF(ISBLANK(DATASHEET!DC218),"",DATASHEET!DC218)</f>
        <v/>
      </c>
      <c r="CY230" s="107" t="str">
        <f>IF(ISBLANK(DATASHEET!DD218),"",DATASHEET!DD218)</f>
        <v/>
      </c>
      <c r="CZ230" s="123" t="str">
        <f t="shared" si="214"/>
        <v/>
      </c>
      <c r="DA230" s="124">
        <f>IFERROR(INDEX(DATASHEET!$A$1:$GG$231,MATCH(L3VA!$A230,DATASHEET!$A$1:$A$231,0),MATCH(L3VA!DB$2,DATASHEET!$A$1:$GG$1,0)),"")</f>
        <v>0</v>
      </c>
      <c r="DB230" s="105" t="str">
        <f>IF(VLOOKUP(L3VA!$A230,DATASHEET!$A$2:$EW$231,97,FALSE)="","",VLOOKUP(L3VA!$A230,DATASHEET!$A$2:$EW$231,97,FALSE))</f>
        <v/>
      </c>
      <c r="DC230" s="105" t="str">
        <f t="shared" si="215"/>
        <v/>
      </c>
      <c r="DD230" s="106" t="str">
        <f>IF(ISBLANK(DATASHEET!DH218),"",DATASHEET!DH218)</f>
        <v/>
      </c>
      <c r="DE230" s="107" t="str">
        <f>IF(ISBLANK(DATASHEET!DI218),"",DATASHEET!DI218)</f>
        <v/>
      </c>
      <c r="DF230" s="123" t="str">
        <f t="shared" si="216"/>
        <v/>
      </c>
      <c r="DG230" s="124">
        <f>IFERROR(INDEX(DATASHEET!$A$1:$GG$231,MATCH(L3VA!$A230,DATASHEET!$A$1:$A$231,0),MATCH(L3VA!DH$2,DATASHEET!$A$1:$GG$1,0)),"")</f>
        <v>0</v>
      </c>
      <c r="DH230" s="105" t="str">
        <f>IF(VLOOKUP(L3VA!$A230,DATASHEET!$A$2:$EW$231,102,FALSE)="","",VLOOKUP(L3VA!$A230,DATASHEET!$A$2:$EW$231,102,FALSE))</f>
        <v/>
      </c>
      <c r="DI230" s="105" t="str">
        <f t="shared" si="217"/>
        <v/>
      </c>
      <c r="DJ230" s="106" t="str">
        <f>IF(ISBLANK(DATASHEET!DM218),"",DATASHEET!DM218)</f>
        <v/>
      </c>
      <c r="DK230" s="107" t="str">
        <f>IF(ISBLANK(DATASHEET!DN218),"",DATASHEET!DN218)</f>
        <v/>
      </c>
      <c r="DL230" s="123" t="str">
        <f t="shared" si="218"/>
        <v/>
      </c>
      <c r="DM230" s="124">
        <f>IFERROR(INDEX(DATASHEET!$A$1:$GG$231,MATCH(L3VA!$A230,DATASHEET!$A$1:$A$231,0),MATCH(L3VA!DN$2,DATASHEET!$A$1:$GG$1,0)),"")</f>
        <v>0</v>
      </c>
      <c r="DN230" s="105" t="str">
        <f>IF(VLOOKUP(L3VA!$A230,DATASHEET!$A$2:$FW$231,112,FALSE)="","",VLOOKUP(L3VA!$A230,DATASHEET!$A$2:$FW$231,112,FALSE))</f>
        <v/>
      </c>
      <c r="DO230" s="105" t="str">
        <f t="shared" si="184"/>
        <v/>
      </c>
      <c r="DP230" s="106" t="str">
        <f>IF(ISBLANK(DATASHEET!DR218),"",DATASHEET!DR218)</f>
        <v/>
      </c>
      <c r="DQ230" s="107" t="str">
        <f>IF(ISBLANK(DATASHEET!DS218),"",DATASHEET!DS218)</f>
        <v/>
      </c>
      <c r="DR230" s="123" t="str">
        <f t="shared" si="219"/>
        <v/>
      </c>
      <c r="DS230" s="124">
        <f>IFERROR(INDEX(DATASHEET!$A$1:$GG$231,MATCH(L3VA!$A230,DATASHEET!$A$1:$A$231,0),MATCH(L3VA!DT$2,DATASHEET!$A$1:$GG$1,0)),"")</f>
        <v>0</v>
      </c>
      <c r="DT230" s="105" t="str">
        <f>IF(VLOOKUP(L3VA!$A230,DATASHEET!$A$2:$EW$231,117,FALSE)="","",VLOOKUP(L3VA!$A230,DATASHEET!$A$2:$EW$231,117,FALSE))</f>
        <v/>
      </c>
      <c r="DU230" s="105" t="str">
        <f t="shared" si="220"/>
        <v/>
      </c>
      <c r="DV230" s="106" t="str">
        <f>IF(ISBLANK(DATASHEET!DW218),"",DATASHEET!DW218)</f>
        <v/>
      </c>
      <c r="DW230" s="107" t="str">
        <f>IF(ISBLANK(DATASHEET!DX218),"",DATASHEET!DX218)</f>
        <v/>
      </c>
      <c r="DX230" s="123" t="str">
        <f t="shared" si="221"/>
        <v/>
      </c>
      <c r="DY230" s="124" t="str">
        <f>IFERROR(INDEX(DATASHEET!$A$1:$GG$231,MATCH(L3VA!$A230,DATASHEET!$A$1:$A$231,0),MATCH(L3VA!DZ$2,DATASHEET!$A$1:$GG$1,0)),"")</f>
        <v/>
      </c>
      <c r="DZ230" s="105" t="str">
        <f>IF(VLOOKUP(L3VA!$A230,DATASHEET!$A$2:$EW$231,122,FALSE)="","",VLOOKUP(L3VA!$A230,DATASHEET!$A$2:$EW$231,122,FALSE))</f>
        <v/>
      </c>
      <c r="EA230" s="105" t="str">
        <f t="shared" si="222"/>
        <v/>
      </c>
      <c r="EB230" s="106" t="str">
        <f>IF(ISBLANK(DATASHEET!EB218),"",DATASHEET!EB218)</f>
        <v/>
      </c>
      <c r="EC230" s="107" t="str">
        <f>IF(ISBLANK(DATASHEET!EC218),"",DATASHEET!EC218)</f>
        <v/>
      </c>
      <c r="ED230" s="123" t="str">
        <f t="shared" si="223"/>
        <v/>
      </c>
      <c r="EE230" s="124">
        <f>IFERROR(INDEX(DATASHEET!$A$1:$GG$231,MATCH(L3VA!$A230,DATASHEET!$A$1:$A$231,0),MATCH(L3VA!EF$2,DATASHEET!$A$1:$GG$1,0)),"")</f>
        <v>0</v>
      </c>
      <c r="EF230" s="105" t="str">
        <f>IF(VLOOKUP(L3VA!$A230,DATASHEET!$A$2:$EW$231,127,FALSE)="","",VLOOKUP(L3VA!$A230,DATASHEET!$A$2:$EW$231,127,FALSE))</f>
        <v/>
      </c>
      <c r="EG230" s="105" t="str">
        <f t="shared" si="224"/>
        <v/>
      </c>
      <c r="EH230" s="106" t="str">
        <f>IF(ISBLANK(DATASHEET!EG218),"",DATASHEET!EG218)</f>
        <v/>
      </c>
      <c r="EI230" s="107" t="str">
        <f>IF(ISBLANK(DATASHEET!EH218),"",DATASHEET!EH218)</f>
        <v/>
      </c>
      <c r="EJ230" s="123" t="str">
        <f t="shared" si="225"/>
        <v/>
      </c>
      <c r="EK230" s="124">
        <f>IFERROR(INDEX(DATASHEET!$A$1:$GG$231,MATCH(L3VA!$A230,DATASHEET!$A$1:$A$231,0),MATCH(L3VA!EL$2,DATASHEET!$A$1:$GG$1,0)),"")</f>
        <v>0</v>
      </c>
      <c r="EL230" s="105" t="str">
        <f>IF(VLOOKUP(L3VA!$A230,DATASHEET!$A$2:$EW$231,132,FALSE)="","",VLOOKUP(L3VA!$A230,DATASHEET!$A$2:$EW$231,132,FALSE))</f>
        <v/>
      </c>
      <c r="EM230" s="105" t="str">
        <f t="shared" si="226"/>
        <v/>
      </c>
      <c r="EN230" s="106" t="str">
        <f>IF(ISBLANK(DATASHEET!EL218),"",DATASHEET!EL218)</f>
        <v/>
      </c>
      <c r="EO230" s="107" t="str">
        <f>IF(ISBLANK(DATASHEET!EM218),"",DATASHEET!EM218)</f>
        <v/>
      </c>
      <c r="EP230" s="123" t="str">
        <f t="shared" si="227"/>
        <v/>
      </c>
      <c r="EQ230" s="124">
        <f>IFERROR(INDEX(DATASHEET!$A$1:$GG$231,MATCH(L3VA!$A230,DATASHEET!$A$1:$A$231,0),MATCH(L3VA!ER$2,DATASHEET!$A$1:$GG$1,0)),"")</f>
        <v>0</v>
      </c>
      <c r="ER230" s="105" t="str">
        <f>IF(VLOOKUP(L3VA!$A230,DATASHEET!$A$2:$EW$231,137,FALSE)="","",VLOOKUP(L3VA!$A230,DATASHEET!$A$2:$EW$231,137,FALSE))</f>
        <v/>
      </c>
      <c r="ES230" s="105" t="str">
        <f t="shared" si="228"/>
        <v/>
      </c>
      <c r="ET230" s="106" t="str">
        <f>IF(ISBLANK(DATASHEET!EQ218),"",DATASHEET!EQ218)</f>
        <v>BG</v>
      </c>
      <c r="EU230" s="107" t="str">
        <f>IF(ISBLANK(DATASHEET!ER218),"",DATASHEET!ER218)</f>
        <v>12A-PY-10</v>
      </c>
      <c r="EV230" s="123" t="str">
        <f t="shared" si="229"/>
        <v/>
      </c>
      <c r="EW230" s="124">
        <f>IFERROR(INDEX(DATASHEET!$A$1:$GG$231,MATCH(L3VA!$A230,DATASHEET!$A$1:$A$231,0),MATCH(L3VA!EX$2,DATASHEET!$A$1:$GG$1,0)),"")</f>
        <v>0</v>
      </c>
      <c r="EX230" s="105" t="str">
        <f>IF(VLOOKUP(L3VA!$A230,DATASHEET!$A$2:$EW$231,142,FALSE)="","",VLOOKUP(L3VA!$A230,DATASHEET!$A$2:$EW$231,142,FALSE))</f>
        <v/>
      </c>
      <c r="EY230" s="105" t="str">
        <f t="shared" si="230"/>
        <v/>
      </c>
      <c r="EZ230" s="106" t="str">
        <f>IF(ISBLANK(DATASHEET!EV218),"",DATASHEET!EV218)</f>
        <v/>
      </c>
      <c r="FA230" s="107" t="str">
        <f>IF(ISBLANK(DATASHEET!EW218),"",DATASHEET!EW218)</f>
        <v/>
      </c>
      <c r="FB230" s="123" t="str">
        <f t="shared" si="231"/>
        <v/>
      </c>
      <c r="FC230" s="124">
        <f>IFERROR(INDEX(DATASHEET!$A$1:$GG$231,MATCH(L3VA!$A230,DATASHEET!$A$1:$A$231,0),MATCH(L3VA!FD$2,DATASHEET!$A$1:$GG$1,0)),"")</f>
        <v>0</v>
      </c>
      <c r="FD230" s="105" t="str">
        <f>IF(VLOOKUP(L3VA!$A230,DATASHEET!$A$2:$FW$231,147,FALSE)="","",VLOOKUP(L3VA!$A230,DATASHEET!$A$2:$FW$231,147,FALSE))</f>
        <v>BG</v>
      </c>
      <c r="FE230" s="105" t="str">
        <f t="shared" si="232"/>
        <v/>
      </c>
      <c r="FF230" s="106" t="str">
        <f>IF(ISBLANK(DATASHEET!FA218),"",DATASHEET!FA218)</f>
        <v/>
      </c>
      <c r="FG230" s="107" t="str">
        <f>IF(ISBLANK(DATASHEET!FB218),"",DATASHEET!FB218)</f>
        <v/>
      </c>
    </row>
    <row r="231" spans="1:163" x14ac:dyDescent="0.25">
      <c r="A231" s="354">
        <f>DATASHEET!A219</f>
        <v>160089</v>
      </c>
      <c r="B231" s="42" t="str">
        <f>DATASHEET!B219</f>
        <v>WALKER, Maisie</v>
      </c>
      <c r="C231" s="109" t="str">
        <f>DATASHEET!C219</f>
        <v>12KD</v>
      </c>
      <c r="D231" s="110" t="str">
        <f>DATASHEET!D219</f>
        <v>F</v>
      </c>
      <c r="E231" s="110" t="str">
        <f>IFERROR(VLOOKUP(A231,'[5]Y12 Students'!$E$3:$I$271,5,FALSE),"")</f>
        <v>EXTERNAL</v>
      </c>
      <c r="F231" s="110" t="str">
        <f>DATASHEET!E219</f>
        <v>N</v>
      </c>
      <c r="G231" s="110" t="str">
        <f>DATASHEET!F219</f>
        <v>White - British</v>
      </c>
      <c r="H231" s="110" t="str">
        <f>DATASHEET!G219</f>
        <v>N</v>
      </c>
      <c r="I231" s="110" t="str">
        <f>DATASHEET!H219</f>
        <v>N</v>
      </c>
      <c r="J231" s="111" t="str">
        <f>DATASHEET!J219</f>
        <v>6.25+ (B/A)</v>
      </c>
      <c r="K231" s="104" t="str">
        <f t="shared" si="181"/>
        <v/>
      </c>
      <c r="L231" s="104" t="str">
        <f t="shared" si="182"/>
        <v/>
      </c>
      <c r="M231" s="336" t="str">
        <f>IF(COUNT(L3VA!$N231,L3VA!$Z231,L3VA!$T231,L3VA!$AF231,L3VA!$AX231,L3VA!$AR231,L3VA!$BJ231,L3VA!$BD231,L3VA!$BP231,L3VA!#REF!,L3VA!$AL231,L3VA!$BV231,L3VA!$CH231,L3VA!$CZ231,L3VA!$CN231,L3VA!$DF231,L3VA!$CB231,L3VA!#REF!,L3VA!$DR231,L3VA!$DX231,L3VA!$ED231,L3VA!$EJ231,L3VA!$EP231,L3VA!$EV231,L3VA!$FB231,L3VA!$DL231)=0,"",AVERAGE(N231,Z231,T231,AF231,AL231,AX231,AR231,BJ231,BD231,BP231,BV231,CH231,CZ231,CN231,DF231,CB231,DR231,DX231,ED231,EJ231,EP231,EV231,FB231,DL231))</f>
        <v/>
      </c>
      <c r="N231" s="123" t="str">
        <f t="shared" si="185"/>
        <v/>
      </c>
      <c r="O231" s="124">
        <f>IFERROR(INDEX(DATASHEET!$A$1:$GG$231,MATCH(L3VA!$A231,DATASHEET!$A$1:$A$231,0),MATCH(L3VA!P$2,DATASHEET!$A$1:$GG$1,0)),"")</f>
        <v>0</v>
      </c>
      <c r="P231" s="105">
        <f>IF(VLOOKUP(L3VA!$A231,DATASHEET!$A$2:$EW$231,22,FALSE)="","",VLOOKUP(L3VA!$A231,DATASHEET!$A$2:$EW$231,22,FALSE))</f>
        <v>0</v>
      </c>
      <c r="Q231" s="105" t="str">
        <f t="shared" si="186"/>
        <v/>
      </c>
      <c r="R231" s="106" t="str">
        <f>IF(ISBLANK(DATASHEET!AF219),"",DATASHEET!AF219)</f>
        <v/>
      </c>
      <c r="S231" s="107" t="str">
        <f>IF(ISBLANK(DATASHEET!AG219),"",DATASHEET!AG219)</f>
        <v/>
      </c>
      <c r="T231" s="123" t="str">
        <f t="shared" si="187"/>
        <v/>
      </c>
      <c r="U231" s="124">
        <f>IFERROR(INDEX(DATASHEET!$A$1:$GG$231,MATCH(L3VA!$A231,DATASHEET!$A$1:$A$231,0),MATCH(L3VA!V$2,DATASHEET!$A$1:$GG$1,0)),"")</f>
        <v>0</v>
      </c>
      <c r="V231" s="105">
        <f>IF(VLOOKUP(L3VA!$A231,DATASHEET!$A$2:$EW$231,27,FALSE)="","",VLOOKUP(L3VA!$A231,DATASHEET!$A$2:$EW$231,27,FALSE))</f>
        <v>0</v>
      </c>
      <c r="W231" s="105" t="str">
        <f t="shared" si="188"/>
        <v/>
      </c>
      <c r="X231" s="106" t="str">
        <f>IF(ISBLANK(DATASHEET!AK219),"",DATASHEET!AK219)</f>
        <v/>
      </c>
      <c r="Y231" s="107" t="str">
        <f>IF(ISBLANK(DATASHEET!AL219),"",DATASHEET!AL219)</f>
        <v/>
      </c>
      <c r="Z231" s="123" t="str">
        <f t="shared" si="189"/>
        <v/>
      </c>
      <c r="AA231" s="124">
        <f>IFERROR(INDEX(DATASHEET!$A$1:$GG$231,MATCH(L3VA!$A231,DATASHEET!$A$1:$A$231,0),MATCH(L3VA!AB$2,DATASHEET!$A$1:$GG$1,0)),"")</f>
        <v>0</v>
      </c>
      <c r="AB231" s="105" t="str">
        <f>IF(VLOOKUP(L3VA!$A231,DATASHEET!$A$2:$EW$231,32,FALSE)="","",VLOOKUP(L3VA!$A231,DATASHEET!$A$2:$EW$231,32,FALSE))</f>
        <v/>
      </c>
      <c r="AC231" s="105" t="str">
        <f t="shared" si="190"/>
        <v/>
      </c>
      <c r="AD231" s="106" t="str">
        <f>IF(ISBLANK(DATASHEET!AP219),"",DATASHEET!AP219)</f>
        <v/>
      </c>
      <c r="AE231" s="107" t="str">
        <f>IF(ISBLANK(DATASHEET!AQ219),"",DATASHEET!AQ219)</f>
        <v/>
      </c>
      <c r="AF231" s="123" t="str">
        <f t="shared" si="191"/>
        <v/>
      </c>
      <c r="AG231" s="124">
        <f>IFERROR(INDEX(DATASHEET!$A$1:$GG$231,MATCH(L3VA!$A231,DATASHEET!$A$1:$A$231,0),MATCH(L3VA!AH$2,DATASHEET!$A$1:$GG$1,0)),"")</f>
        <v>0</v>
      </c>
      <c r="AH231" s="105" t="str">
        <f>IF(VLOOKUP(L3VA!$A231,DATASHEET!$A$2:$EW$231,37,FALSE)="","",VLOOKUP(L3VA!$A231,DATASHEET!$A$2:$EW$231,37,FALSE))</f>
        <v/>
      </c>
      <c r="AI231" s="105" t="str">
        <f t="shared" si="192"/>
        <v/>
      </c>
      <c r="AJ231" s="106" t="str">
        <f>IF(ISBLANK(DATASHEET!AU219),"",DATASHEET!AU219)</f>
        <v/>
      </c>
      <c r="AK231" s="107" t="str">
        <f>IF(ISBLANK(DATASHEET!AV219),"",DATASHEET!AV219)</f>
        <v/>
      </c>
      <c r="AL231" s="123" t="str">
        <f t="shared" si="193"/>
        <v/>
      </c>
      <c r="AM231" s="124">
        <f>IFERROR(INDEX(DATASHEET!$A$1:$GG$231,MATCH(L3VA!$A231,DATASHEET!$A$1:$A$231,0),MATCH(L3VA!AN$2,DATASHEET!$A$1:$GG$1,0)),"")</f>
        <v>0</v>
      </c>
      <c r="AN231" s="105" t="str">
        <f>IF(VLOOKUP(L3VA!$A231,DATASHEET!$A$2:$EW$231,42,FALSE)="","",VLOOKUP(L3VA!$A231,DATASHEET!$A$2:$EW$231,42,FALSE))</f>
        <v/>
      </c>
      <c r="AO231" s="105" t="str">
        <f t="shared" si="194"/>
        <v/>
      </c>
      <c r="AP231" s="106" t="str">
        <f>IF(ISBLANK(DATASHEET!AZ219),"",DATASHEET!AZ219)</f>
        <v/>
      </c>
      <c r="AQ231" s="107" t="str">
        <f>IF(ISBLANK(DATASHEET!BA219),"",DATASHEET!BA219)</f>
        <v/>
      </c>
      <c r="AR231" s="123" t="str">
        <f t="shared" si="195"/>
        <v/>
      </c>
      <c r="AS231" s="124">
        <f>IFERROR(INDEX(DATASHEET!$A$1:$GG$231,MATCH(L3VA!$A231,DATASHEET!$A$1:$A$231,0),MATCH(L3VA!AT$2,DATASHEET!$A$1:$GG$1,0)),"")</f>
        <v>0</v>
      </c>
      <c r="AT231" s="105" t="str">
        <f>IF(VLOOKUP(L3VA!$A231,DATASHEET!$A$2:$EW$231,47,FALSE)="","",VLOOKUP(L3VA!$A231,DATASHEET!$A$2:$EW$231,47,FALSE))</f>
        <v/>
      </c>
      <c r="AU231" s="105" t="str">
        <f t="shared" si="196"/>
        <v/>
      </c>
      <c r="AV231" s="106" t="str">
        <f>IF(ISBLANK(DATASHEET!BE219),"",DATASHEET!BE219)</f>
        <v/>
      </c>
      <c r="AW231" s="107" t="str">
        <f>IF(ISBLANK(DATASHEET!BF219),"",DATASHEET!BF219)</f>
        <v/>
      </c>
      <c r="AX231" s="123" t="str">
        <f t="shared" si="197"/>
        <v/>
      </c>
      <c r="AY231" s="124">
        <f>IFERROR(INDEX(DATASHEET!$A$1:$GG$231,MATCH(L3VA!$A231,DATASHEET!$A$1:$A$231,0),MATCH(L3VA!AZ$2,DATASHEET!$A$1:$GG$1,0)),"")</f>
        <v>0</v>
      </c>
      <c r="AZ231" s="105" t="str">
        <f>IF(VLOOKUP(L3VA!$A231,DATASHEET!$A$2:$EW$231,52,FALSE)="","",VLOOKUP(L3VA!$A231,DATASHEET!$A$2:$EW$231,52,FALSE))</f>
        <v/>
      </c>
      <c r="BA231" s="105" t="str">
        <f t="shared" si="198"/>
        <v/>
      </c>
      <c r="BB231" s="106" t="str">
        <f>IF(ISBLANK(DATASHEET!BJ219),"",DATASHEET!BJ219)</f>
        <v/>
      </c>
      <c r="BC231" s="107" t="str">
        <f>IF(ISBLANK(DATASHEET!BK219),"",DATASHEET!BK219)</f>
        <v/>
      </c>
      <c r="BD231" s="123" t="str">
        <f t="shared" si="199"/>
        <v/>
      </c>
      <c r="BE231" s="124">
        <f>IFERROR(INDEX(DATASHEET!$A$1:$GG$231,MATCH(L3VA!$A231,DATASHEET!$A$1:$A$231,0),MATCH(L3VA!BF$2,DATASHEET!$A$1:$GG$1,0)),"")</f>
        <v>0</v>
      </c>
      <c r="BF231" s="105" t="str">
        <f>IF(VLOOKUP(L3VA!$A231,DATASHEET!$A$2:$EW$231,57,FALSE)="","",VLOOKUP(L3VA!$A231,DATASHEET!$A$2:$EW$231,57,FALSE))</f>
        <v/>
      </c>
      <c r="BG231" s="105" t="str">
        <f t="shared" si="200"/>
        <v/>
      </c>
      <c r="BH231" s="106" t="str">
        <f>IF(ISBLANK(DATASHEET!BO219),"",DATASHEET!BO219)</f>
        <v/>
      </c>
      <c r="BI231" s="107" t="str">
        <f>IF(ISBLANK(DATASHEET!BP219),"",DATASHEET!BP219)</f>
        <v/>
      </c>
      <c r="BJ231" s="123" t="str">
        <f t="shared" si="201"/>
        <v/>
      </c>
      <c r="BK231" s="124">
        <f>IFERROR(INDEX(DATASHEET!$A$1:$GG$231,MATCH(L3VA!$A231,DATASHEET!$A$1:$A$231,0),MATCH(L3VA!BL$2,DATASHEET!$A$1:$GG$1,0)),"")</f>
        <v>0</v>
      </c>
      <c r="BL231" s="105" t="str">
        <f>IF(VLOOKUP(L3VA!$A231,DATASHEET!$A$2:$EW$231,62,FALSE)="","",VLOOKUP(L3VA!$A231,DATASHEET!$A$2:$EW$231,62,FALSE))</f>
        <v/>
      </c>
      <c r="BM231" s="105" t="str">
        <f t="shared" si="202"/>
        <v/>
      </c>
      <c r="BN231" s="106" t="str">
        <f>IF(ISBLANK(DATASHEET!BT219),"",DATASHEET!BT219)</f>
        <v/>
      </c>
      <c r="BO231" s="107" t="str">
        <f>IF(ISBLANK(DATASHEET!BU219),"",DATASHEET!BU219)</f>
        <v/>
      </c>
      <c r="BP231" s="123" t="str">
        <f t="shared" si="203"/>
        <v/>
      </c>
      <c r="BQ231" s="124">
        <f>IFERROR(INDEX(DATASHEET!$A$1:$GG$231,MATCH(L3VA!$A231,DATASHEET!$A$1:$A$231,0),MATCH(L3VA!BR$2,DATASHEET!$A$1:$GG$1,0)),"")</f>
        <v>0</v>
      </c>
      <c r="BR231" s="105" t="str">
        <f>IF(VLOOKUP(L3VA!$A231,DATASHEET!$A$2:$EW$231,67,FALSE)="","",VLOOKUP(L3VA!$A231,DATASHEET!$A$2:$EW$231,67,FALSE))</f>
        <v/>
      </c>
      <c r="BS231" s="105" t="str">
        <f t="shared" si="204"/>
        <v/>
      </c>
      <c r="BT231" s="106" t="str">
        <f>IF(ISBLANK(DATASHEET!BY219),"",DATASHEET!BY219)</f>
        <v>CSN</v>
      </c>
      <c r="BU231" s="107" t="str">
        <f>IF(ISBLANK(DATASHEET!BZ219),"",DATASHEET!BZ219)</f>
        <v>12D-ENL-5</v>
      </c>
      <c r="BV231" s="123" t="str">
        <f t="shared" si="205"/>
        <v/>
      </c>
      <c r="BW231" s="124">
        <f>IFERROR(INDEX(DATASHEET!$A$1:$GG$231,MATCH(L3VA!$A231,DATASHEET!$A$1:$A$231,0),MATCH(L3VA!BX$2,DATASHEET!$A$1:$GG$1,0)),"")</f>
        <v>0</v>
      </c>
      <c r="BX231" s="105" t="str">
        <f>IF(VLOOKUP(L3VA!$A231,DATASHEET!$A$2:$EW$231,77,FALSE)="","",VLOOKUP(L3VA!$A231,DATASHEET!$A$2:$EW$231,77,FALSE))</f>
        <v>CSN</v>
      </c>
      <c r="BY231" s="105" t="str">
        <f t="shared" si="206"/>
        <v/>
      </c>
      <c r="BZ231" s="106" t="str">
        <f>IF(ISBLANK(DATASHEET!CI219),"",DATASHEET!CI219)</f>
        <v/>
      </c>
      <c r="CA231" s="107" t="str">
        <f>IF(ISBLANK(DATASHEET!CJ219),"",DATASHEET!CJ219)</f>
        <v/>
      </c>
      <c r="CB231" s="123" t="str">
        <f t="shared" si="207"/>
        <v/>
      </c>
      <c r="CC231" s="124">
        <f>IFERROR(INDEX(DATASHEET!$A$1:$GG$231,MATCH(L3VA!$A231,DATASHEET!$A$1:$A$231,0),MATCH(L3VA!CD$2,DATASHEET!$A$1:$GG$1,0)),"")</f>
        <v>0</v>
      </c>
      <c r="CD231" s="105" t="str">
        <f>IF(VLOOKUP(L3VA!$A231,DATASHEET!$A$2:$EW$231,82,FALSE)="","",VLOOKUP(L3VA!$A231,DATASHEET!$A$2:$EW$231,82,FALSE))</f>
        <v>KD</v>
      </c>
      <c r="CE231" s="105" t="str">
        <f t="shared" si="208"/>
        <v/>
      </c>
      <c r="CF231" s="106" t="str">
        <f>IF(ISBLANK(DATASHEET!CN219),"",DATASHEET!CN219)</f>
        <v/>
      </c>
      <c r="CG231" s="107" t="str">
        <f>IF(ISBLANK(DATASHEET!CO219),"",DATASHEET!CO219)</f>
        <v/>
      </c>
      <c r="CH231" s="123" t="str">
        <f t="shared" si="209"/>
        <v/>
      </c>
      <c r="CI231" s="124">
        <f>IFERROR(INDEX(DATASHEET!$A$1:$GG$231,MATCH(L3VA!$A231,DATASHEET!$A$1:$A$231,0),MATCH(L3VA!CJ$2,DATASHEET!$A$1:$GG$1,0)),"")</f>
        <v>0</v>
      </c>
      <c r="CJ231" s="105" t="str">
        <f>IF(VLOOKUP(L3VA!$A231,DATASHEET!$A$2:$EW$231,87,FALSE)="","",VLOOKUP(L3VA!$A231,DATASHEET!$A$2:$EW$231,87,FALSE))</f>
        <v/>
      </c>
      <c r="CK231" s="105" t="str">
        <f t="shared" si="183"/>
        <v/>
      </c>
      <c r="CL231" s="106" t="str">
        <f>IF(ISBLANK(DATASHEET!CS219),"",DATASHEET!CS219)</f>
        <v/>
      </c>
      <c r="CM231" s="107" t="str">
        <f>IF(ISBLANK(DATASHEET!CT219),"",DATASHEET!CT219)</f>
        <v/>
      </c>
      <c r="CN231" s="123" t="str">
        <f t="shared" si="210"/>
        <v/>
      </c>
      <c r="CO231" s="124">
        <f>IFERROR(INDEX(DATASHEET!$A$1:$GG$231,MATCH(L3VA!$A231,DATASHEET!$A$1:$A$231,0),MATCH(L3VA!CP$2,DATASHEET!$A$1:$GG$1,0)),"")</f>
        <v>0</v>
      </c>
      <c r="CP231" s="105" t="str">
        <f>IF(VLOOKUP(L3VA!$A231,DATASHEET!$A$2:$EW$231,92,FALSE)="","",VLOOKUP(L3VA!$A231,DATASHEET!$A$2:$EW$231,92,FALSE))</f>
        <v/>
      </c>
      <c r="CQ231" s="105" t="str">
        <f t="shared" si="211"/>
        <v/>
      </c>
      <c r="CR231" s="106" t="str">
        <f>IF(ISBLANK(DATASHEET!CX219),"",DATASHEET!CX219)</f>
        <v/>
      </c>
      <c r="CS231" s="107" t="str">
        <f>IF(ISBLANK(DATASHEET!CY219),"",DATASHEET!CY219)</f>
        <v/>
      </c>
      <c r="CT231" s="123" t="str">
        <f t="shared" si="212"/>
        <v/>
      </c>
      <c r="CU231" s="124">
        <f>IFERROR(INDEX(DATASHEET!$A$1:$GG$231,MATCH(L3VA!$A231,DATASHEET!$A$1:$A$231,0),MATCH(L3VA!CV$2,DATASHEET!$A$1:$GG$1,0)),"")</f>
        <v>0</v>
      </c>
      <c r="CV231" s="105" t="str">
        <f>IF(VLOOKUP(L3VA!$A231,DATASHEET!$A$2:$EW$231,107,FALSE)="","",VLOOKUP(L3VA!$A231,DATASHEET!$A$2:$EW$231,107,FALSE))</f>
        <v/>
      </c>
      <c r="CW231" s="105" t="str">
        <f t="shared" si="213"/>
        <v/>
      </c>
      <c r="CX231" s="106" t="str">
        <f>IF(ISBLANK(DATASHEET!DC219),"",DATASHEET!DC219)</f>
        <v/>
      </c>
      <c r="CY231" s="107" t="str">
        <f>IF(ISBLANK(DATASHEET!DD219),"",DATASHEET!DD219)</f>
        <v/>
      </c>
      <c r="CZ231" s="123" t="str">
        <f t="shared" si="214"/>
        <v/>
      </c>
      <c r="DA231" s="124">
        <f>IFERROR(INDEX(DATASHEET!$A$1:$GG$231,MATCH(L3VA!$A231,DATASHEET!$A$1:$A$231,0),MATCH(L3VA!DB$2,DATASHEET!$A$1:$GG$1,0)),"")</f>
        <v>0</v>
      </c>
      <c r="DB231" s="105" t="str">
        <f>IF(VLOOKUP(L3VA!$A231,DATASHEET!$A$2:$EW$231,97,FALSE)="","",VLOOKUP(L3VA!$A231,DATASHEET!$A$2:$EW$231,97,FALSE))</f>
        <v/>
      </c>
      <c r="DC231" s="105" t="str">
        <f t="shared" si="215"/>
        <v/>
      </c>
      <c r="DD231" s="106" t="str">
        <f>IF(ISBLANK(DATASHEET!DH219),"",DATASHEET!DH219)</f>
        <v/>
      </c>
      <c r="DE231" s="107" t="str">
        <f>IF(ISBLANK(DATASHEET!DI219),"",DATASHEET!DI219)</f>
        <v/>
      </c>
      <c r="DF231" s="123" t="str">
        <f t="shared" si="216"/>
        <v/>
      </c>
      <c r="DG231" s="124">
        <f>IFERROR(INDEX(DATASHEET!$A$1:$GG$231,MATCH(L3VA!$A231,DATASHEET!$A$1:$A$231,0),MATCH(L3VA!DH$2,DATASHEET!$A$1:$GG$1,0)),"")</f>
        <v>0</v>
      </c>
      <c r="DH231" s="105" t="str">
        <f>IF(VLOOKUP(L3VA!$A231,DATASHEET!$A$2:$EW$231,102,FALSE)="","",VLOOKUP(L3VA!$A231,DATASHEET!$A$2:$EW$231,102,FALSE))</f>
        <v/>
      </c>
      <c r="DI231" s="105" t="str">
        <f t="shared" si="217"/>
        <v/>
      </c>
      <c r="DJ231" s="106" t="str">
        <f>IF(ISBLANK(DATASHEET!DM219),"",DATASHEET!DM219)</f>
        <v>JQ</v>
      </c>
      <c r="DK231" s="107" t="str">
        <f>IF(ISBLANK(DATASHEET!DN219),"",DATASHEET!DN219)</f>
        <v>12A-MA-8</v>
      </c>
      <c r="DL231" s="123" t="str">
        <f t="shared" si="218"/>
        <v/>
      </c>
      <c r="DM231" s="124">
        <f>IFERROR(INDEX(DATASHEET!$A$1:$GG$231,MATCH(L3VA!$A231,DATASHEET!$A$1:$A$231,0),MATCH(L3VA!DN$2,DATASHEET!$A$1:$GG$1,0)),"")</f>
        <v>0</v>
      </c>
      <c r="DN231" s="105" t="str">
        <f>IF(VLOOKUP(L3VA!$A231,DATASHEET!$A$2:$FW$231,112,FALSE)="","",VLOOKUP(L3VA!$A231,DATASHEET!$A$2:$FW$231,112,FALSE))</f>
        <v/>
      </c>
      <c r="DO231" s="105" t="str">
        <f t="shared" si="184"/>
        <v/>
      </c>
      <c r="DP231" s="106" t="str">
        <f>IF(ISBLANK(DATASHEET!DR219),"",DATASHEET!DR219)</f>
        <v/>
      </c>
      <c r="DQ231" s="107" t="str">
        <f>IF(ISBLANK(DATASHEET!DS219),"",DATASHEET!DS219)</f>
        <v/>
      </c>
      <c r="DR231" s="123" t="str">
        <f t="shared" si="219"/>
        <v/>
      </c>
      <c r="DS231" s="124">
        <f>IFERROR(INDEX(DATASHEET!$A$1:$GG$231,MATCH(L3VA!$A231,DATASHEET!$A$1:$A$231,0),MATCH(L3VA!DT$2,DATASHEET!$A$1:$GG$1,0)),"")</f>
        <v>0</v>
      </c>
      <c r="DT231" s="105" t="str">
        <f>IF(VLOOKUP(L3VA!$A231,DATASHEET!$A$2:$EW$231,117,FALSE)="","",VLOOKUP(L3VA!$A231,DATASHEET!$A$2:$EW$231,117,FALSE))</f>
        <v>JQ</v>
      </c>
      <c r="DU231" s="105" t="str">
        <f t="shared" si="220"/>
        <v/>
      </c>
      <c r="DV231" s="106" t="str">
        <f>IF(ISBLANK(DATASHEET!DW219),"",DATASHEET!DW219)</f>
        <v/>
      </c>
      <c r="DW231" s="107" t="str">
        <f>IF(ISBLANK(DATASHEET!DX219),"",DATASHEET!DX219)</f>
        <v/>
      </c>
      <c r="DX231" s="123" t="str">
        <f t="shared" si="221"/>
        <v/>
      </c>
      <c r="DY231" s="124" t="str">
        <f>IFERROR(INDEX(DATASHEET!$A$1:$GG$231,MATCH(L3VA!$A231,DATASHEET!$A$1:$A$231,0),MATCH(L3VA!DZ$2,DATASHEET!$A$1:$GG$1,0)),"")</f>
        <v/>
      </c>
      <c r="DZ231" s="105" t="str">
        <f>IF(VLOOKUP(L3VA!$A231,DATASHEET!$A$2:$EW$231,122,FALSE)="","",VLOOKUP(L3VA!$A231,DATASHEET!$A$2:$EW$231,122,FALSE))</f>
        <v/>
      </c>
      <c r="EA231" s="105" t="str">
        <f t="shared" si="222"/>
        <v/>
      </c>
      <c r="EB231" s="106" t="str">
        <f>IF(ISBLANK(DATASHEET!EB219),"",DATASHEET!EB219)</f>
        <v/>
      </c>
      <c r="EC231" s="107" t="str">
        <f>IF(ISBLANK(DATASHEET!EC219),"",DATASHEET!EC219)</f>
        <v/>
      </c>
      <c r="ED231" s="123" t="str">
        <f t="shared" si="223"/>
        <v/>
      </c>
      <c r="EE231" s="124">
        <f>IFERROR(INDEX(DATASHEET!$A$1:$GG$231,MATCH(L3VA!$A231,DATASHEET!$A$1:$A$231,0),MATCH(L3VA!EF$2,DATASHEET!$A$1:$GG$1,0)),"")</f>
        <v>0</v>
      </c>
      <c r="EF231" s="105" t="str">
        <f>IF(VLOOKUP(L3VA!$A231,DATASHEET!$A$2:$EW$231,127,FALSE)="","",VLOOKUP(L3VA!$A231,DATASHEET!$A$2:$EW$231,127,FALSE))</f>
        <v/>
      </c>
      <c r="EG231" s="105" t="str">
        <f t="shared" si="224"/>
        <v/>
      </c>
      <c r="EH231" s="106" t="str">
        <f>IF(ISBLANK(DATASHEET!EG219),"",DATASHEET!EG219)</f>
        <v/>
      </c>
      <c r="EI231" s="107" t="str">
        <f>IF(ISBLANK(DATASHEET!EH219),"",DATASHEET!EH219)</f>
        <v/>
      </c>
      <c r="EJ231" s="123" t="str">
        <f t="shared" si="225"/>
        <v/>
      </c>
      <c r="EK231" s="124">
        <f>IFERROR(INDEX(DATASHEET!$A$1:$GG$231,MATCH(L3VA!$A231,DATASHEET!$A$1:$A$231,0),MATCH(L3VA!EL$2,DATASHEET!$A$1:$GG$1,0)),"")</f>
        <v>0</v>
      </c>
      <c r="EL231" s="105" t="str">
        <f>IF(VLOOKUP(L3VA!$A231,DATASHEET!$A$2:$EW$231,132,FALSE)="","",VLOOKUP(L3VA!$A231,DATASHEET!$A$2:$EW$231,132,FALSE))</f>
        <v/>
      </c>
      <c r="EM231" s="105" t="str">
        <f t="shared" si="226"/>
        <v/>
      </c>
      <c r="EN231" s="106" t="str">
        <f>IF(ISBLANK(DATASHEET!EL219),"",DATASHEET!EL219)</f>
        <v/>
      </c>
      <c r="EO231" s="107" t="str">
        <f>IF(ISBLANK(DATASHEET!EM219),"",DATASHEET!EM219)</f>
        <v/>
      </c>
      <c r="EP231" s="123" t="str">
        <f t="shared" si="227"/>
        <v/>
      </c>
      <c r="EQ231" s="124">
        <f>IFERROR(INDEX(DATASHEET!$A$1:$GG$231,MATCH(L3VA!$A231,DATASHEET!$A$1:$A$231,0),MATCH(L3VA!ER$2,DATASHEET!$A$1:$GG$1,0)),"")</f>
        <v>0</v>
      </c>
      <c r="ER231" s="105" t="str">
        <f>IF(VLOOKUP(L3VA!$A231,DATASHEET!$A$2:$EW$231,137,FALSE)="","",VLOOKUP(L3VA!$A231,DATASHEET!$A$2:$EW$231,137,FALSE))</f>
        <v/>
      </c>
      <c r="ES231" s="105" t="str">
        <f t="shared" si="228"/>
        <v/>
      </c>
      <c r="ET231" s="106" t="str">
        <f>IF(ISBLANK(DATASHEET!EQ219),"",DATASHEET!EQ219)</f>
        <v>AWIL</v>
      </c>
      <c r="EU231" s="107" t="str">
        <f>IF(ISBLANK(DATASHEET!ER219),"",DATASHEET!ER219)</f>
        <v>12B-PY-8</v>
      </c>
      <c r="EV231" s="123" t="str">
        <f t="shared" si="229"/>
        <v/>
      </c>
      <c r="EW231" s="124">
        <f>IFERROR(INDEX(DATASHEET!$A$1:$GG$231,MATCH(L3VA!$A231,DATASHEET!$A$1:$A$231,0),MATCH(L3VA!EX$2,DATASHEET!$A$1:$GG$1,0)),"")</f>
        <v>0</v>
      </c>
      <c r="EX231" s="105" t="str">
        <f>IF(VLOOKUP(L3VA!$A231,DATASHEET!$A$2:$EW$231,142,FALSE)="","",VLOOKUP(L3VA!$A231,DATASHEET!$A$2:$EW$231,142,FALSE))</f>
        <v/>
      </c>
      <c r="EY231" s="105" t="str">
        <f t="shared" si="230"/>
        <v/>
      </c>
      <c r="EZ231" s="106" t="str">
        <f>IF(ISBLANK(DATASHEET!EV219),"",DATASHEET!EV219)</f>
        <v/>
      </c>
      <c r="FA231" s="107" t="str">
        <f>IF(ISBLANK(DATASHEET!EW219),"",DATASHEET!EW219)</f>
        <v/>
      </c>
      <c r="FB231" s="123" t="str">
        <f t="shared" si="231"/>
        <v/>
      </c>
      <c r="FC231" s="124">
        <f>IFERROR(INDEX(DATASHEET!$A$1:$GG$231,MATCH(L3VA!$A231,DATASHEET!$A$1:$A$231,0),MATCH(L3VA!FD$2,DATASHEET!$A$1:$GG$1,0)),"")</f>
        <v>0</v>
      </c>
      <c r="FD231" s="105" t="str">
        <f>IF(VLOOKUP(L3VA!$A231,DATASHEET!$A$2:$FW$231,147,FALSE)="","",VLOOKUP(L3VA!$A231,DATASHEET!$A$2:$FW$231,147,FALSE))</f>
        <v>AWIL</v>
      </c>
      <c r="FE231" s="105" t="str">
        <f t="shared" si="232"/>
        <v/>
      </c>
      <c r="FF231" s="106" t="str">
        <f>IF(ISBLANK(DATASHEET!FA219),"",DATASHEET!FA219)</f>
        <v/>
      </c>
      <c r="FG231" s="107" t="str">
        <f>IF(ISBLANK(DATASHEET!FB219),"",DATASHEET!FB219)</f>
        <v/>
      </c>
    </row>
    <row r="232" spans="1:163" x14ac:dyDescent="0.25">
      <c r="A232" s="354">
        <f>DATASHEET!A220</f>
        <v>160093</v>
      </c>
      <c r="B232" s="42" t="str">
        <f>DATASHEET!B220</f>
        <v>WALLHEAD, Freya</v>
      </c>
      <c r="C232" s="109" t="str">
        <f>DATASHEET!C220</f>
        <v>12JN</v>
      </c>
      <c r="D232" s="110" t="str">
        <f>DATASHEET!D220</f>
        <v>F</v>
      </c>
      <c r="E232" s="110" t="str">
        <f>IFERROR(VLOOKUP(A232,'[5]Y12 Students'!$E$3:$I$271,5,FALSE),"")</f>
        <v>EXTERNAL</v>
      </c>
      <c r="F232" s="110" t="str">
        <f>DATASHEET!E220</f>
        <v>N</v>
      </c>
      <c r="G232" s="110" t="str">
        <f>DATASHEET!F220</f>
        <v>White - British</v>
      </c>
      <c r="H232" s="110" t="str">
        <f>DATASHEET!G220</f>
        <v>N</v>
      </c>
      <c r="I232" s="110" t="str">
        <f>DATASHEET!H220</f>
        <v>N</v>
      </c>
      <c r="J232" s="111" t="str">
        <f>DATASHEET!J220</f>
        <v>4.75+ (C/B)</v>
      </c>
      <c r="K232" s="104" t="str">
        <f t="shared" si="181"/>
        <v/>
      </c>
      <c r="L232" s="104" t="str">
        <f t="shared" si="182"/>
        <v/>
      </c>
      <c r="M232" s="336" t="str">
        <f>IF(COUNT(L3VA!$N232,L3VA!$Z232,L3VA!$T232,L3VA!$AF232,L3VA!$AX232,L3VA!$AR232,L3VA!$BJ232,L3VA!$BD232,L3VA!$BP232,L3VA!#REF!,L3VA!$AL232,L3VA!$BV232,L3VA!$CH232,L3VA!$CZ232,L3VA!$CN232,L3VA!$DF232,L3VA!$CB232,L3VA!#REF!,L3VA!$DR232,L3VA!$DX232,L3VA!$ED232,L3VA!$EJ232,L3VA!$EP232,L3VA!$EV232,L3VA!$FB232,L3VA!$DL232)=0,"",AVERAGE(N232,Z232,T232,AF232,AL232,AX232,AR232,BJ232,BD232,BP232,BV232,CH232,CZ232,CN232,DF232,CB232,DR232,DX232,ED232,EJ232,EP232,EV232,FB232,DL232))</f>
        <v/>
      </c>
      <c r="N232" s="123" t="str">
        <f t="shared" si="185"/>
        <v/>
      </c>
      <c r="O232" s="124">
        <f>IFERROR(INDEX(DATASHEET!$A$1:$GG$231,MATCH(L3VA!$A232,DATASHEET!$A$1:$A$231,0),MATCH(L3VA!P$2,DATASHEET!$A$1:$GG$1,0)),"")</f>
        <v>0</v>
      </c>
      <c r="P232" s="105">
        <f>IF(VLOOKUP(L3VA!$A232,DATASHEET!$A$2:$EW$231,22,FALSE)="","",VLOOKUP(L3VA!$A232,DATASHEET!$A$2:$EW$231,22,FALSE))</f>
        <v>0</v>
      </c>
      <c r="Q232" s="105" t="str">
        <f t="shared" si="186"/>
        <v/>
      </c>
      <c r="R232" s="106" t="str">
        <f>IF(ISBLANK(DATASHEET!AF220),"",DATASHEET!AF220)</f>
        <v/>
      </c>
      <c r="S232" s="107" t="str">
        <f>IF(ISBLANK(DATASHEET!AG220),"",DATASHEET!AG220)</f>
        <v/>
      </c>
      <c r="T232" s="123" t="str">
        <f t="shared" si="187"/>
        <v/>
      </c>
      <c r="U232" s="124">
        <f>IFERROR(INDEX(DATASHEET!$A$1:$GG$231,MATCH(L3VA!$A232,DATASHEET!$A$1:$A$231,0),MATCH(L3VA!V$2,DATASHEET!$A$1:$GG$1,0)),"")</f>
        <v>0</v>
      </c>
      <c r="V232" s="105">
        <f>IF(VLOOKUP(L3VA!$A232,DATASHEET!$A$2:$EW$231,27,FALSE)="","",VLOOKUP(L3VA!$A232,DATASHEET!$A$2:$EW$231,27,FALSE))</f>
        <v>0</v>
      </c>
      <c r="W232" s="105" t="str">
        <f t="shared" si="188"/>
        <v/>
      </c>
      <c r="X232" s="106" t="str">
        <f>IF(ISBLANK(DATASHEET!AK220),"",DATASHEET!AK220)</f>
        <v/>
      </c>
      <c r="Y232" s="107" t="str">
        <f>IF(ISBLANK(DATASHEET!AL220),"",DATASHEET!AL220)</f>
        <v/>
      </c>
      <c r="Z232" s="123" t="str">
        <f t="shared" si="189"/>
        <v/>
      </c>
      <c r="AA232" s="124">
        <f>IFERROR(INDEX(DATASHEET!$A$1:$GG$231,MATCH(L3VA!$A232,DATASHEET!$A$1:$A$231,0),MATCH(L3VA!AB$2,DATASHEET!$A$1:$GG$1,0)),"")</f>
        <v>0</v>
      </c>
      <c r="AB232" s="105" t="str">
        <f>IF(VLOOKUP(L3VA!$A232,DATASHEET!$A$2:$EW$231,32,FALSE)="","",VLOOKUP(L3VA!$A232,DATASHEET!$A$2:$EW$231,32,FALSE))</f>
        <v/>
      </c>
      <c r="AC232" s="105" t="str">
        <f t="shared" si="190"/>
        <v/>
      </c>
      <c r="AD232" s="106" t="str">
        <f>IF(ISBLANK(DATASHEET!AP220),"",DATASHEET!AP220)</f>
        <v>ASM</v>
      </c>
      <c r="AE232" s="107" t="str">
        <f>IF(ISBLANK(DATASHEET!AQ220),"",DATASHEET!AQ220)</f>
        <v>12A-BE-1</v>
      </c>
      <c r="AF232" s="123" t="str">
        <f t="shared" si="191"/>
        <v/>
      </c>
      <c r="AG232" s="124">
        <f>IFERROR(INDEX(DATASHEET!$A$1:$GG$231,MATCH(L3VA!$A232,DATASHEET!$A$1:$A$231,0),MATCH(L3VA!AH$2,DATASHEET!$A$1:$GG$1,0)),"")</f>
        <v>0</v>
      </c>
      <c r="AH232" s="105" t="str">
        <f>IF(VLOOKUP(L3VA!$A232,DATASHEET!$A$2:$EW$231,37,FALSE)="","",VLOOKUP(L3VA!$A232,DATASHEET!$A$2:$EW$231,37,FALSE))</f>
        <v/>
      </c>
      <c r="AI232" s="105" t="str">
        <f t="shared" si="192"/>
        <v/>
      </c>
      <c r="AJ232" s="106" t="str">
        <f>IF(ISBLANK(DATASHEET!AU220),"",DATASHEET!AU220)</f>
        <v/>
      </c>
      <c r="AK232" s="107" t="str">
        <f>IF(ISBLANK(DATASHEET!AV220),"",DATASHEET!AV220)</f>
        <v/>
      </c>
      <c r="AL232" s="123" t="str">
        <f t="shared" si="193"/>
        <v/>
      </c>
      <c r="AM232" s="124">
        <f>IFERROR(INDEX(DATASHEET!$A$1:$GG$231,MATCH(L3VA!$A232,DATASHEET!$A$1:$A$231,0),MATCH(L3VA!AN$2,DATASHEET!$A$1:$GG$1,0)),"")</f>
        <v>0</v>
      </c>
      <c r="AN232" s="105" t="str">
        <f>IF(VLOOKUP(L3VA!$A232,DATASHEET!$A$2:$EW$231,42,FALSE)="","",VLOOKUP(L3VA!$A232,DATASHEET!$A$2:$EW$231,42,FALSE))</f>
        <v>ASM</v>
      </c>
      <c r="AO232" s="105" t="str">
        <f t="shared" si="194"/>
        <v/>
      </c>
      <c r="AP232" s="106" t="str">
        <f>IF(ISBLANK(DATASHEET!AZ220),"",DATASHEET!AZ220)</f>
        <v/>
      </c>
      <c r="AQ232" s="107" t="str">
        <f>IF(ISBLANK(DATASHEET!BA220),"",DATASHEET!BA220)</f>
        <v/>
      </c>
      <c r="AR232" s="123" t="str">
        <f t="shared" si="195"/>
        <v/>
      </c>
      <c r="AS232" s="124">
        <f>IFERROR(INDEX(DATASHEET!$A$1:$GG$231,MATCH(L3VA!$A232,DATASHEET!$A$1:$A$231,0),MATCH(L3VA!AT$2,DATASHEET!$A$1:$GG$1,0)),"")</f>
        <v>0</v>
      </c>
      <c r="AT232" s="105" t="str">
        <f>IF(VLOOKUP(L3VA!$A232,DATASHEET!$A$2:$EW$231,47,FALSE)="","",VLOOKUP(L3VA!$A232,DATASHEET!$A$2:$EW$231,47,FALSE))</f>
        <v/>
      </c>
      <c r="AU232" s="105" t="str">
        <f t="shared" si="196"/>
        <v/>
      </c>
      <c r="AV232" s="106" t="str">
        <f>IF(ISBLANK(DATASHEET!BE220),"",DATASHEET!BE220)</f>
        <v/>
      </c>
      <c r="AW232" s="107" t="str">
        <f>IF(ISBLANK(DATASHEET!BF220),"",DATASHEET!BF220)</f>
        <v/>
      </c>
      <c r="AX232" s="123" t="str">
        <f t="shared" si="197"/>
        <v/>
      </c>
      <c r="AY232" s="124">
        <f>IFERROR(INDEX(DATASHEET!$A$1:$GG$231,MATCH(L3VA!$A232,DATASHEET!$A$1:$A$231,0),MATCH(L3VA!AZ$2,DATASHEET!$A$1:$GG$1,0)),"")</f>
        <v>0</v>
      </c>
      <c r="AZ232" s="105" t="str">
        <f>IF(VLOOKUP(L3VA!$A232,DATASHEET!$A$2:$EW$231,52,FALSE)="","",VLOOKUP(L3VA!$A232,DATASHEET!$A$2:$EW$231,52,FALSE))</f>
        <v/>
      </c>
      <c r="BA232" s="105" t="str">
        <f t="shared" si="198"/>
        <v/>
      </c>
      <c r="BB232" s="106" t="str">
        <f>IF(ISBLANK(DATASHEET!BJ220),"",DATASHEET!BJ220)</f>
        <v/>
      </c>
      <c r="BC232" s="107" t="str">
        <f>IF(ISBLANK(DATASHEET!BK220),"",DATASHEET!BK220)</f>
        <v/>
      </c>
      <c r="BD232" s="123" t="str">
        <f t="shared" si="199"/>
        <v/>
      </c>
      <c r="BE232" s="124">
        <f>IFERROR(INDEX(DATASHEET!$A$1:$GG$231,MATCH(L3VA!$A232,DATASHEET!$A$1:$A$231,0),MATCH(L3VA!BF$2,DATASHEET!$A$1:$GG$1,0)),"")</f>
        <v>0</v>
      </c>
      <c r="BF232" s="105" t="str">
        <f>IF(VLOOKUP(L3VA!$A232,DATASHEET!$A$2:$EW$231,57,FALSE)="","",VLOOKUP(L3VA!$A232,DATASHEET!$A$2:$EW$231,57,FALSE))</f>
        <v/>
      </c>
      <c r="BG232" s="105" t="str">
        <f t="shared" si="200"/>
        <v/>
      </c>
      <c r="BH232" s="106" t="str">
        <f>IF(ISBLANK(DATASHEET!BO220),"",DATASHEET!BO220)</f>
        <v/>
      </c>
      <c r="BI232" s="107" t="str">
        <f>IF(ISBLANK(DATASHEET!BP220),"",DATASHEET!BP220)</f>
        <v/>
      </c>
      <c r="BJ232" s="123" t="str">
        <f t="shared" si="201"/>
        <v/>
      </c>
      <c r="BK232" s="124">
        <f>IFERROR(INDEX(DATASHEET!$A$1:$GG$231,MATCH(L3VA!$A232,DATASHEET!$A$1:$A$231,0),MATCH(L3VA!BL$2,DATASHEET!$A$1:$GG$1,0)),"")</f>
        <v>0</v>
      </c>
      <c r="BL232" s="105" t="str">
        <f>IF(VLOOKUP(L3VA!$A232,DATASHEET!$A$2:$EW$231,62,FALSE)="","",VLOOKUP(L3VA!$A232,DATASHEET!$A$2:$EW$231,62,FALSE))</f>
        <v/>
      </c>
      <c r="BM232" s="105" t="str">
        <f t="shared" si="202"/>
        <v/>
      </c>
      <c r="BN232" s="106" t="str">
        <f>IF(ISBLANK(DATASHEET!BT220),"",DATASHEET!BT220)</f>
        <v/>
      </c>
      <c r="BO232" s="107" t="str">
        <f>IF(ISBLANK(DATASHEET!BU220),"",DATASHEET!BU220)</f>
        <v/>
      </c>
      <c r="BP232" s="123" t="str">
        <f t="shared" si="203"/>
        <v/>
      </c>
      <c r="BQ232" s="124">
        <f>IFERROR(INDEX(DATASHEET!$A$1:$GG$231,MATCH(L3VA!$A232,DATASHEET!$A$1:$A$231,0),MATCH(L3VA!BR$2,DATASHEET!$A$1:$GG$1,0)),"")</f>
        <v>0</v>
      </c>
      <c r="BR232" s="105" t="str">
        <f>IF(VLOOKUP(L3VA!$A232,DATASHEET!$A$2:$EW$231,67,FALSE)="","",VLOOKUP(L3VA!$A232,DATASHEET!$A$2:$EW$231,67,FALSE))</f>
        <v/>
      </c>
      <c r="BS232" s="105" t="str">
        <f t="shared" si="204"/>
        <v/>
      </c>
      <c r="BT232" s="106" t="str">
        <f>IF(ISBLANK(DATASHEET!BY220),"",DATASHEET!BY220)</f>
        <v/>
      </c>
      <c r="BU232" s="107" t="str">
        <f>IF(ISBLANK(DATASHEET!BZ220),"",DATASHEET!BZ220)</f>
        <v/>
      </c>
      <c r="BV232" s="123" t="str">
        <f t="shared" si="205"/>
        <v/>
      </c>
      <c r="BW232" s="124">
        <f>IFERROR(INDEX(DATASHEET!$A$1:$GG$231,MATCH(L3VA!$A232,DATASHEET!$A$1:$A$231,0),MATCH(L3VA!BX$2,DATASHEET!$A$1:$GG$1,0)),"")</f>
        <v>0</v>
      </c>
      <c r="BX232" s="105" t="str">
        <f>IF(VLOOKUP(L3VA!$A232,DATASHEET!$A$2:$EW$231,77,FALSE)="","",VLOOKUP(L3VA!$A232,DATASHEET!$A$2:$EW$231,77,FALSE))</f>
        <v/>
      </c>
      <c r="BY232" s="105" t="str">
        <f t="shared" si="206"/>
        <v/>
      </c>
      <c r="BZ232" s="106" t="str">
        <f>IF(ISBLANK(DATASHEET!CI220),"",DATASHEET!CI220)</f>
        <v/>
      </c>
      <c r="CA232" s="107" t="str">
        <f>IF(ISBLANK(DATASHEET!CJ220),"",DATASHEET!CJ220)</f>
        <v/>
      </c>
      <c r="CB232" s="123" t="str">
        <f t="shared" si="207"/>
        <v/>
      </c>
      <c r="CC232" s="124">
        <f>IFERROR(INDEX(DATASHEET!$A$1:$GG$231,MATCH(L3VA!$A232,DATASHEET!$A$1:$A$231,0),MATCH(L3VA!CD$2,DATASHEET!$A$1:$GG$1,0)),"")</f>
        <v>0</v>
      </c>
      <c r="CD232" s="105" t="str">
        <f>IF(VLOOKUP(L3VA!$A232,DATASHEET!$A$2:$EW$231,82,FALSE)="","",VLOOKUP(L3VA!$A232,DATASHEET!$A$2:$EW$231,82,FALSE))</f>
        <v>DWA</v>
      </c>
      <c r="CE232" s="105" t="str">
        <f t="shared" si="208"/>
        <v/>
      </c>
      <c r="CF232" s="106" t="str">
        <f>IF(ISBLANK(DATASHEET!CN220),"",DATASHEET!CN220)</f>
        <v/>
      </c>
      <c r="CG232" s="107" t="str">
        <f>IF(ISBLANK(DATASHEET!CO220),"",DATASHEET!CO220)</f>
        <v/>
      </c>
      <c r="CH232" s="123" t="str">
        <f t="shared" si="209"/>
        <v/>
      </c>
      <c r="CI232" s="124">
        <f>IFERROR(INDEX(DATASHEET!$A$1:$GG$231,MATCH(L3VA!$A232,DATASHEET!$A$1:$A$231,0),MATCH(L3VA!CJ$2,DATASHEET!$A$1:$GG$1,0)),"")</f>
        <v>0</v>
      </c>
      <c r="CJ232" s="105" t="str">
        <f>IF(VLOOKUP(L3VA!$A232,DATASHEET!$A$2:$EW$231,87,FALSE)="","",VLOOKUP(L3VA!$A232,DATASHEET!$A$2:$EW$231,87,FALSE))</f>
        <v/>
      </c>
      <c r="CK232" s="105" t="str">
        <f t="shared" si="183"/>
        <v/>
      </c>
      <c r="CL232" s="106" t="str">
        <f>IF(ISBLANK(DATASHEET!CS220),"",DATASHEET!CS220)</f>
        <v>JJA</v>
      </c>
      <c r="CM232" s="107" t="str">
        <f>IF(ISBLANK(DATASHEET!CT220),"",DATASHEET!CT220)</f>
        <v>12B-GG-3</v>
      </c>
      <c r="CN232" s="123" t="str">
        <f t="shared" si="210"/>
        <v/>
      </c>
      <c r="CO232" s="124">
        <f>IFERROR(INDEX(DATASHEET!$A$1:$GG$231,MATCH(L3VA!$A232,DATASHEET!$A$1:$A$231,0),MATCH(L3VA!CP$2,DATASHEET!$A$1:$GG$1,0)),"")</f>
        <v>0</v>
      </c>
      <c r="CP232" s="105" t="str">
        <f>IF(VLOOKUP(L3VA!$A232,DATASHEET!$A$2:$EW$231,92,FALSE)="","",VLOOKUP(L3VA!$A232,DATASHEET!$A$2:$EW$231,92,FALSE))</f>
        <v/>
      </c>
      <c r="CQ232" s="105" t="str">
        <f t="shared" si="211"/>
        <v/>
      </c>
      <c r="CR232" s="106" t="str">
        <f>IF(ISBLANK(DATASHEET!CX220),"",DATASHEET!CX220)</f>
        <v/>
      </c>
      <c r="CS232" s="107" t="str">
        <f>IF(ISBLANK(DATASHEET!CY220),"",DATASHEET!CY220)</f>
        <v/>
      </c>
      <c r="CT232" s="123" t="str">
        <f t="shared" si="212"/>
        <v/>
      </c>
      <c r="CU232" s="124">
        <f>IFERROR(INDEX(DATASHEET!$A$1:$GG$231,MATCH(L3VA!$A232,DATASHEET!$A$1:$A$231,0),MATCH(L3VA!CV$2,DATASHEET!$A$1:$GG$1,0)),"")</f>
        <v>0</v>
      </c>
      <c r="CV232" s="105" t="str">
        <f>IF(VLOOKUP(L3VA!$A232,DATASHEET!$A$2:$EW$231,107,FALSE)="","",VLOOKUP(L3VA!$A232,DATASHEET!$A$2:$EW$231,107,FALSE))</f>
        <v/>
      </c>
      <c r="CW232" s="105" t="str">
        <f t="shared" si="213"/>
        <v/>
      </c>
      <c r="CX232" s="106" t="str">
        <f>IF(ISBLANK(DATASHEET!DC220),"",DATASHEET!DC220)</f>
        <v/>
      </c>
      <c r="CY232" s="107" t="str">
        <f>IF(ISBLANK(DATASHEET!DD220),"",DATASHEET!DD220)</f>
        <v/>
      </c>
      <c r="CZ232" s="123" t="str">
        <f t="shared" si="214"/>
        <v/>
      </c>
      <c r="DA232" s="124">
        <f>IFERROR(INDEX(DATASHEET!$A$1:$GG$231,MATCH(L3VA!$A232,DATASHEET!$A$1:$A$231,0),MATCH(L3VA!DB$2,DATASHEET!$A$1:$GG$1,0)),"")</f>
        <v>0</v>
      </c>
      <c r="DB232" s="105" t="str">
        <f>IF(VLOOKUP(L3VA!$A232,DATASHEET!$A$2:$EW$231,97,FALSE)="","",VLOOKUP(L3VA!$A232,DATASHEET!$A$2:$EW$231,97,FALSE))</f>
        <v>JJA</v>
      </c>
      <c r="DC232" s="105" t="str">
        <f t="shared" si="215"/>
        <v/>
      </c>
      <c r="DD232" s="106" t="str">
        <f>IF(ISBLANK(DATASHEET!DH220),"",DATASHEET!DH220)</f>
        <v/>
      </c>
      <c r="DE232" s="107" t="str">
        <f>IF(ISBLANK(DATASHEET!DI220),"",DATASHEET!DI220)</f>
        <v/>
      </c>
      <c r="DF232" s="123" t="str">
        <f t="shared" si="216"/>
        <v/>
      </c>
      <c r="DG232" s="124">
        <f>IFERROR(INDEX(DATASHEET!$A$1:$GG$231,MATCH(L3VA!$A232,DATASHEET!$A$1:$A$231,0),MATCH(L3VA!DH$2,DATASHEET!$A$1:$GG$1,0)),"")</f>
        <v>0</v>
      </c>
      <c r="DH232" s="105" t="str">
        <f>IF(VLOOKUP(L3VA!$A232,DATASHEET!$A$2:$EW$231,102,FALSE)="","",VLOOKUP(L3VA!$A232,DATASHEET!$A$2:$EW$231,102,FALSE))</f>
        <v/>
      </c>
      <c r="DI232" s="105" t="str">
        <f t="shared" si="217"/>
        <v/>
      </c>
      <c r="DJ232" s="106" t="str">
        <f>IF(ISBLANK(DATASHEET!DM220),"",DATASHEET!DM220)</f>
        <v/>
      </c>
      <c r="DK232" s="107" t="str">
        <f>IF(ISBLANK(DATASHEET!DN220),"",DATASHEET!DN220)</f>
        <v/>
      </c>
      <c r="DL232" s="123" t="str">
        <f t="shared" si="218"/>
        <v/>
      </c>
      <c r="DM232" s="124">
        <f>IFERROR(INDEX(DATASHEET!$A$1:$GG$231,MATCH(L3VA!$A232,DATASHEET!$A$1:$A$231,0),MATCH(L3VA!DN$2,DATASHEET!$A$1:$GG$1,0)),"")</f>
        <v>0</v>
      </c>
      <c r="DN232" s="105" t="str">
        <f>IF(VLOOKUP(L3VA!$A232,DATASHEET!$A$2:$FW$231,112,FALSE)="","",VLOOKUP(L3VA!$A232,DATASHEET!$A$2:$FW$231,112,FALSE))</f>
        <v/>
      </c>
      <c r="DO232" s="105" t="str">
        <f t="shared" si="184"/>
        <v/>
      </c>
      <c r="DP232" s="106" t="str">
        <f>IF(ISBLANK(DATASHEET!DR220),"",DATASHEET!DR220)</f>
        <v/>
      </c>
      <c r="DQ232" s="107" t="str">
        <f>IF(ISBLANK(DATASHEET!DS220),"",DATASHEET!DS220)</f>
        <v/>
      </c>
      <c r="DR232" s="123" t="str">
        <f t="shared" si="219"/>
        <v/>
      </c>
      <c r="DS232" s="124">
        <f>IFERROR(INDEX(DATASHEET!$A$1:$GG$231,MATCH(L3VA!$A232,DATASHEET!$A$1:$A$231,0),MATCH(L3VA!DT$2,DATASHEET!$A$1:$GG$1,0)),"")</f>
        <v>0</v>
      </c>
      <c r="DT232" s="105" t="str">
        <f>IF(VLOOKUP(L3VA!$A232,DATASHEET!$A$2:$EW$231,117,FALSE)="","",VLOOKUP(L3VA!$A232,DATASHEET!$A$2:$EW$231,117,FALSE))</f>
        <v/>
      </c>
      <c r="DU232" s="105" t="str">
        <f t="shared" si="220"/>
        <v/>
      </c>
      <c r="DV232" s="106" t="str">
        <f>IF(ISBLANK(DATASHEET!DW220),"",DATASHEET!DW220)</f>
        <v/>
      </c>
      <c r="DW232" s="107" t="str">
        <f>IF(ISBLANK(DATASHEET!DX220),"",DATASHEET!DX220)</f>
        <v/>
      </c>
      <c r="DX232" s="123" t="str">
        <f t="shared" si="221"/>
        <v/>
      </c>
      <c r="DY232" s="124" t="str">
        <f>IFERROR(INDEX(DATASHEET!$A$1:$GG$231,MATCH(L3VA!$A232,DATASHEET!$A$1:$A$231,0),MATCH(L3VA!DZ$2,DATASHEET!$A$1:$GG$1,0)),"")</f>
        <v/>
      </c>
      <c r="DZ232" s="105" t="str">
        <f>IF(VLOOKUP(L3VA!$A232,DATASHEET!$A$2:$EW$231,122,FALSE)="","",VLOOKUP(L3VA!$A232,DATASHEET!$A$2:$EW$231,122,FALSE))</f>
        <v/>
      </c>
      <c r="EA232" s="105" t="str">
        <f t="shared" si="222"/>
        <v/>
      </c>
      <c r="EB232" s="106" t="str">
        <f>IF(ISBLANK(DATASHEET!EB220),"",DATASHEET!EB220)</f>
        <v/>
      </c>
      <c r="EC232" s="107" t="str">
        <f>IF(ISBLANK(DATASHEET!EC220),"",DATASHEET!EC220)</f>
        <v/>
      </c>
      <c r="ED232" s="123" t="str">
        <f t="shared" si="223"/>
        <v/>
      </c>
      <c r="EE232" s="124">
        <f>IFERROR(INDEX(DATASHEET!$A$1:$GG$231,MATCH(L3VA!$A232,DATASHEET!$A$1:$A$231,0),MATCH(L3VA!EF$2,DATASHEET!$A$1:$GG$1,0)),"")</f>
        <v>0</v>
      </c>
      <c r="EF232" s="105" t="str">
        <f>IF(VLOOKUP(L3VA!$A232,DATASHEET!$A$2:$EW$231,127,FALSE)="","",VLOOKUP(L3VA!$A232,DATASHEET!$A$2:$EW$231,127,FALSE))</f>
        <v/>
      </c>
      <c r="EG232" s="105" t="str">
        <f t="shared" si="224"/>
        <v/>
      </c>
      <c r="EH232" s="106" t="str">
        <f>IF(ISBLANK(DATASHEET!EG220),"",DATASHEET!EG220)</f>
        <v/>
      </c>
      <c r="EI232" s="107" t="str">
        <f>IF(ISBLANK(DATASHEET!EH220),"",DATASHEET!EH220)</f>
        <v/>
      </c>
      <c r="EJ232" s="123" t="str">
        <f t="shared" si="225"/>
        <v/>
      </c>
      <c r="EK232" s="124">
        <f>IFERROR(INDEX(DATASHEET!$A$1:$GG$231,MATCH(L3VA!$A232,DATASHEET!$A$1:$A$231,0),MATCH(L3VA!EL$2,DATASHEET!$A$1:$GG$1,0)),"")</f>
        <v>0</v>
      </c>
      <c r="EL232" s="105" t="str">
        <f>IF(VLOOKUP(L3VA!$A232,DATASHEET!$A$2:$EW$231,132,FALSE)="","",VLOOKUP(L3VA!$A232,DATASHEET!$A$2:$EW$231,132,FALSE))</f>
        <v/>
      </c>
      <c r="EM232" s="105" t="str">
        <f t="shared" si="226"/>
        <v/>
      </c>
      <c r="EN232" s="106" t="str">
        <f>IF(ISBLANK(DATASHEET!EL220),"",DATASHEET!EL220)</f>
        <v/>
      </c>
      <c r="EO232" s="107" t="str">
        <f>IF(ISBLANK(DATASHEET!EM220),"",DATASHEET!EM220)</f>
        <v/>
      </c>
      <c r="EP232" s="123" t="str">
        <f t="shared" si="227"/>
        <v/>
      </c>
      <c r="EQ232" s="124">
        <f>IFERROR(INDEX(DATASHEET!$A$1:$GG$231,MATCH(L3VA!$A232,DATASHEET!$A$1:$A$231,0),MATCH(L3VA!ER$2,DATASHEET!$A$1:$GG$1,0)),"")</f>
        <v>0</v>
      </c>
      <c r="ER232" s="105" t="str">
        <f>IF(VLOOKUP(L3VA!$A232,DATASHEET!$A$2:$EW$231,137,FALSE)="","",VLOOKUP(L3VA!$A232,DATASHEET!$A$2:$EW$231,137,FALSE))</f>
        <v/>
      </c>
      <c r="ES232" s="105" t="str">
        <f t="shared" si="228"/>
        <v/>
      </c>
      <c r="ET232" s="106" t="str">
        <f>IF(ISBLANK(DATASHEET!EQ220),"",DATASHEET!EQ220)</f>
        <v>BG</v>
      </c>
      <c r="EU232" s="107" t="str">
        <f>IF(ISBLANK(DATASHEET!ER220),"",DATASHEET!ER220)</f>
        <v>12C-PY-9</v>
      </c>
      <c r="EV232" s="123" t="str">
        <f t="shared" si="229"/>
        <v/>
      </c>
      <c r="EW232" s="124">
        <f>IFERROR(INDEX(DATASHEET!$A$1:$GG$231,MATCH(L3VA!$A232,DATASHEET!$A$1:$A$231,0),MATCH(L3VA!EX$2,DATASHEET!$A$1:$GG$1,0)),"")</f>
        <v>0</v>
      </c>
      <c r="EX232" s="105" t="str">
        <f>IF(VLOOKUP(L3VA!$A232,DATASHEET!$A$2:$EW$231,142,FALSE)="","",VLOOKUP(L3VA!$A232,DATASHEET!$A$2:$EW$231,142,FALSE))</f>
        <v/>
      </c>
      <c r="EY232" s="105" t="str">
        <f t="shared" si="230"/>
        <v/>
      </c>
      <c r="EZ232" s="106" t="str">
        <f>IF(ISBLANK(DATASHEET!EV220),"",DATASHEET!EV220)</f>
        <v/>
      </c>
      <c r="FA232" s="107" t="str">
        <f>IF(ISBLANK(DATASHEET!EW220),"",DATASHEET!EW220)</f>
        <v/>
      </c>
      <c r="FB232" s="123" t="str">
        <f t="shared" si="231"/>
        <v/>
      </c>
      <c r="FC232" s="124">
        <f>IFERROR(INDEX(DATASHEET!$A$1:$GG$231,MATCH(L3VA!$A232,DATASHEET!$A$1:$A$231,0),MATCH(L3VA!FD$2,DATASHEET!$A$1:$GG$1,0)),"")</f>
        <v>0</v>
      </c>
      <c r="FD232" s="105" t="str">
        <f>IF(VLOOKUP(L3VA!$A232,DATASHEET!$A$2:$FW$231,147,FALSE)="","",VLOOKUP(L3VA!$A232,DATASHEET!$A$2:$FW$231,147,FALSE))</f>
        <v>BG</v>
      </c>
      <c r="FE232" s="105" t="str">
        <f t="shared" si="232"/>
        <v/>
      </c>
      <c r="FF232" s="106" t="str">
        <f>IF(ISBLANK(DATASHEET!FA220),"",DATASHEET!FA220)</f>
        <v/>
      </c>
      <c r="FG232" s="107" t="str">
        <f>IF(ISBLANK(DATASHEET!FB220),"",DATASHEET!FB220)</f>
        <v/>
      </c>
    </row>
    <row r="233" spans="1:163" x14ac:dyDescent="0.25">
      <c r="A233" s="354">
        <f>DATASHEET!A221</f>
        <v>150840</v>
      </c>
      <c r="B233" s="42" t="str">
        <f>DATASHEET!B221</f>
        <v>WALTON, Samuel</v>
      </c>
      <c r="C233" s="109" t="str">
        <f>DATASHEET!C221</f>
        <v>12MP</v>
      </c>
      <c r="D233" s="110" t="str">
        <f>DATASHEET!D221</f>
        <v>M</v>
      </c>
      <c r="E233" s="110" t="str">
        <f>IFERROR(VLOOKUP(A233,'[5]Y12 Students'!$E$3:$I$271,5,FALSE),"")</f>
        <v>INTERNAL</v>
      </c>
      <c r="F233" s="110" t="str">
        <f>DATASHEET!E221</f>
        <v>N</v>
      </c>
      <c r="G233" s="110" t="str">
        <f>DATASHEET!F221</f>
        <v>White - British</v>
      </c>
      <c r="H233" s="110" t="str">
        <f>DATASHEET!G221</f>
        <v>N</v>
      </c>
      <c r="I233" s="110" t="str">
        <f>DATASHEET!H221</f>
        <v>N</v>
      </c>
      <c r="J233" s="111" t="str">
        <f>DATASHEET!J221</f>
        <v>2.5+ (D/C)</v>
      </c>
      <c r="K233" s="104" t="str">
        <f t="shared" si="181"/>
        <v/>
      </c>
      <c r="L233" s="104" t="str">
        <f t="shared" si="182"/>
        <v/>
      </c>
      <c r="M233" s="336" t="str">
        <f>IF(COUNT(L3VA!$N233,L3VA!$Z233,L3VA!$T233,L3VA!$AF233,L3VA!$AX233,L3VA!$AR233,L3VA!$BJ233,L3VA!$BD233,L3VA!$BP233,L3VA!#REF!,L3VA!$AL233,L3VA!$BV233,L3VA!$CH233,L3VA!$CZ233,L3VA!$CN233,L3VA!$DF233,L3VA!$CB233,L3VA!#REF!,L3VA!$DR233,L3VA!$DX233,L3VA!$ED233,L3VA!$EJ233,L3VA!$EP233,L3VA!$EV233,L3VA!$FB233,L3VA!$DL233)=0,"",AVERAGE(N233,Z233,T233,AF233,AL233,AX233,AR233,BJ233,BD233,BP233,BV233,CH233,CZ233,CN233,DF233,CB233,DR233,DX233,ED233,EJ233,EP233,EV233,FB233,DL233))</f>
        <v/>
      </c>
      <c r="N233" s="123" t="str">
        <f t="shared" si="185"/>
        <v/>
      </c>
      <c r="O233" s="124">
        <f>IFERROR(INDEX(DATASHEET!$A$1:$GG$231,MATCH(L3VA!$A233,DATASHEET!$A$1:$A$231,0),MATCH(L3VA!P$2,DATASHEET!$A$1:$GG$1,0)),"")</f>
        <v>0</v>
      </c>
      <c r="P233" s="105">
        <f>IF(VLOOKUP(L3VA!$A233,DATASHEET!$A$2:$EW$231,22,FALSE)="","",VLOOKUP(L3VA!$A233,DATASHEET!$A$2:$EW$231,22,FALSE))</f>
        <v>0</v>
      </c>
      <c r="Q233" s="105" t="str">
        <f t="shared" si="186"/>
        <v/>
      </c>
      <c r="R233" s="106" t="str">
        <f>IF(ISBLANK(DATASHEET!AF221),"",DATASHEET!AF221)</f>
        <v/>
      </c>
      <c r="S233" s="107" t="str">
        <f>IF(ISBLANK(DATASHEET!AG221),"",DATASHEET!AG221)</f>
        <v/>
      </c>
      <c r="T233" s="123" t="str">
        <f t="shared" si="187"/>
        <v/>
      </c>
      <c r="U233" s="124">
        <f>IFERROR(INDEX(DATASHEET!$A$1:$GG$231,MATCH(L3VA!$A233,DATASHEET!$A$1:$A$231,0),MATCH(L3VA!V$2,DATASHEET!$A$1:$GG$1,0)),"")</f>
        <v>0</v>
      </c>
      <c r="V233" s="105">
        <f>IF(VLOOKUP(L3VA!$A233,DATASHEET!$A$2:$EW$231,27,FALSE)="","",VLOOKUP(L3VA!$A233,DATASHEET!$A$2:$EW$231,27,FALSE))</f>
        <v>0</v>
      </c>
      <c r="W233" s="105" t="str">
        <f t="shared" si="188"/>
        <v/>
      </c>
      <c r="X233" s="106" t="str">
        <f>IF(ISBLANK(DATASHEET!AK221),"",DATASHEET!AK221)</f>
        <v/>
      </c>
      <c r="Y233" s="107" t="str">
        <f>IF(ISBLANK(DATASHEET!AL221),"",DATASHEET!AL221)</f>
        <v/>
      </c>
      <c r="Z233" s="123" t="str">
        <f t="shared" si="189"/>
        <v/>
      </c>
      <c r="AA233" s="124">
        <f>IFERROR(INDEX(DATASHEET!$A$1:$GG$231,MATCH(L3VA!$A233,DATASHEET!$A$1:$A$231,0),MATCH(L3VA!AB$2,DATASHEET!$A$1:$GG$1,0)),"")</f>
        <v>0</v>
      </c>
      <c r="AB233" s="105" t="str">
        <f>IF(VLOOKUP(L3VA!$A233,DATASHEET!$A$2:$EW$231,32,FALSE)="","",VLOOKUP(L3VA!$A233,DATASHEET!$A$2:$EW$231,32,FALSE))</f>
        <v/>
      </c>
      <c r="AC233" s="105" t="str">
        <f t="shared" si="190"/>
        <v/>
      </c>
      <c r="AD233" s="106" t="str">
        <f>IF(ISBLANK(DATASHEET!AP221),"",DATASHEET!AP221)</f>
        <v>ASM</v>
      </c>
      <c r="AE233" s="107" t="str">
        <f>IF(ISBLANK(DATASHEET!AQ221),"",DATASHEET!AQ221)</f>
        <v>12A-BE-1</v>
      </c>
      <c r="AF233" s="123" t="str">
        <f t="shared" si="191"/>
        <v/>
      </c>
      <c r="AG233" s="124">
        <f>IFERROR(INDEX(DATASHEET!$A$1:$GG$231,MATCH(L3VA!$A233,DATASHEET!$A$1:$A$231,0),MATCH(L3VA!AH$2,DATASHEET!$A$1:$GG$1,0)),"")</f>
        <v>0</v>
      </c>
      <c r="AH233" s="105" t="str">
        <f>IF(VLOOKUP(L3VA!$A233,DATASHEET!$A$2:$EW$231,37,FALSE)="","",VLOOKUP(L3VA!$A233,DATASHEET!$A$2:$EW$231,37,FALSE))</f>
        <v/>
      </c>
      <c r="AI233" s="105" t="str">
        <f t="shared" si="192"/>
        <v/>
      </c>
      <c r="AJ233" s="106" t="str">
        <f>IF(ISBLANK(DATASHEET!AU221),"",DATASHEET!AU221)</f>
        <v/>
      </c>
      <c r="AK233" s="107" t="str">
        <f>IF(ISBLANK(DATASHEET!AV221),"",DATASHEET!AV221)</f>
        <v/>
      </c>
      <c r="AL233" s="123" t="str">
        <f t="shared" si="193"/>
        <v/>
      </c>
      <c r="AM233" s="124">
        <f>IFERROR(INDEX(DATASHEET!$A$1:$GG$231,MATCH(L3VA!$A233,DATASHEET!$A$1:$A$231,0),MATCH(L3VA!AN$2,DATASHEET!$A$1:$GG$1,0)),"")</f>
        <v>0</v>
      </c>
      <c r="AN233" s="105" t="str">
        <f>IF(VLOOKUP(L3VA!$A233,DATASHEET!$A$2:$EW$231,42,FALSE)="","",VLOOKUP(L3VA!$A233,DATASHEET!$A$2:$EW$231,42,FALSE))</f>
        <v>ASM</v>
      </c>
      <c r="AO233" s="105" t="str">
        <f t="shared" si="194"/>
        <v/>
      </c>
      <c r="AP233" s="106" t="str">
        <f>IF(ISBLANK(DATASHEET!AZ221),"",DATASHEET!AZ221)</f>
        <v/>
      </c>
      <c r="AQ233" s="107" t="str">
        <f>IF(ISBLANK(DATASHEET!BA221),"",DATASHEET!BA221)</f>
        <v/>
      </c>
      <c r="AR233" s="123" t="str">
        <f t="shared" si="195"/>
        <v/>
      </c>
      <c r="AS233" s="124">
        <f>IFERROR(INDEX(DATASHEET!$A$1:$GG$231,MATCH(L3VA!$A233,DATASHEET!$A$1:$A$231,0),MATCH(L3VA!AT$2,DATASHEET!$A$1:$GG$1,0)),"")</f>
        <v>0</v>
      </c>
      <c r="AT233" s="105" t="str">
        <f>IF(VLOOKUP(L3VA!$A233,DATASHEET!$A$2:$EW$231,47,FALSE)="","",VLOOKUP(L3VA!$A233,DATASHEET!$A$2:$EW$231,47,FALSE))</f>
        <v/>
      </c>
      <c r="AU233" s="105" t="str">
        <f t="shared" si="196"/>
        <v/>
      </c>
      <c r="AV233" s="106" t="str">
        <f>IF(ISBLANK(DATASHEET!BE221),"",DATASHEET!BE221)</f>
        <v/>
      </c>
      <c r="AW233" s="107" t="str">
        <f>IF(ISBLANK(DATASHEET!BF221),"",DATASHEET!BF221)</f>
        <v/>
      </c>
      <c r="AX233" s="123" t="str">
        <f t="shared" si="197"/>
        <v/>
      </c>
      <c r="AY233" s="124">
        <f>IFERROR(INDEX(DATASHEET!$A$1:$GG$231,MATCH(L3VA!$A233,DATASHEET!$A$1:$A$231,0),MATCH(L3VA!AZ$2,DATASHEET!$A$1:$GG$1,0)),"")</f>
        <v>0</v>
      </c>
      <c r="AZ233" s="105" t="str">
        <f>IF(VLOOKUP(L3VA!$A233,DATASHEET!$A$2:$EW$231,52,FALSE)="","",VLOOKUP(L3VA!$A233,DATASHEET!$A$2:$EW$231,52,FALSE))</f>
        <v/>
      </c>
      <c r="BA233" s="105" t="str">
        <f t="shared" si="198"/>
        <v/>
      </c>
      <c r="BB233" s="106" t="str">
        <f>IF(ISBLANK(DATASHEET!BJ221),"",DATASHEET!BJ221)</f>
        <v/>
      </c>
      <c r="BC233" s="107" t="str">
        <f>IF(ISBLANK(DATASHEET!BK221),"",DATASHEET!BK221)</f>
        <v/>
      </c>
      <c r="BD233" s="123" t="str">
        <f t="shared" si="199"/>
        <v/>
      </c>
      <c r="BE233" s="124">
        <f>IFERROR(INDEX(DATASHEET!$A$1:$GG$231,MATCH(L3VA!$A233,DATASHEET!$A$1:$A$231,0),MATCH(L3VA!BF$2,DATASHEET!$A$1:$GG$1,0)),"")</f>
        <v>0</v>
      </c>
      <c r="BF233" s="105" t="str">
        <f>IF(VLOOKUP(L3VA!$A233,DATASHEET!$A$2:$EW$231,57,FALSE)="","",VLOOKUP(L3VA!$A233,DATASHEET!$A$2:$EW$231,57,FALSE))</f>
        <v/>
      </c>
      <c r="BG233" s="105" t="str">
        <f t="shared" si="200"/>
        <v/>
      </c>
      <c r="BH233" s="106" t="str">
        <f>IF(ISBLANK(DATASHEET!BO221),"",DATASHEET!BO221)</f>
        <v/>
      </c>
      <c r="BI233" s="107" t="str">
        <f>IF(ISBLANK(DATASHEET!BP221),"",DATASHEET!BP221)</f>
        <v/>
      </c>
      <c r="BJ233" s="123" t="str">
        <f t="shared" si="201"/>
        <v/>
      </c>
      <c r="BK233" s="124">
        <f>IFERROR(INDEX(DATASHEET!$A$1:$GG$231,MATCH(L3VA!$A233,DATASHEET!$A$1:$A$231,0),MATCH(L3VA!BL$2,DATASHEET!$A$1:$GG$1,0)),"")</f>
        <v>0</v>
      </c>
      <c r="BL233" s="105" t="str">
        <f>IF(VLOOKUP(L3VA!$A233,DATASHEET!$A$2:$EW$231,62,FALSE)="","",VLOOKUP(L3VA!$A233,DATASHEET!$A$2:$EW$231,62,FALSE))</f>
        <v/>
      </c>
      <c r="BM233" s="105" t="str">
        <f t="shared" si="202"/>
        <v/>
      </c>
      <c r="BN233" s="106" t="str">
        <f>IF(ISBLANK(DATASHEET!BT221),"",DATASHEET!BT221)</f>
        <v/>
      </c>
      <c r="BO233" s="107" t="str">
        <f>IF(ISBLANK(DATASHEET!BU221),"",DATASHEET!BU221)</f>
        <v/>
      </c>
      <c r="BP233" s="123" t="str">
        <f t="shared" si="203"/>
        <v/>
      </c>
      <c r="BQ233" s="124">
        <f>IFERROR(INDEX(DATASHEET!$A$1:$GG$231,MATCH(L3VA!$A233,DATASHEET!$A$1:$A$231,0),MATCH(L3VA!BR$2,DATASHEET!$A$1:$GG$1,0)),"")</f>
        <v>0</v>
      </c>
      <c r="BR233" s="105" t="str">
        <f>IF(VLOOKUP(L3VA!$A233,DATASHEET!$A$2:$EW$231,67,FALSE)="","",VLOOKUP(L3VA!$A233,DATASHEET!$A$2:$EW$231,67,FALSE))</f>
        <v/>
      </c>
      <c r="BS233" s="105" t="str">
        <f t="shared" si="204"/>
        <v/>
      </c>
      <c r="BT233" s="106" t="str">
        <f>IF(ISBLANK(DATASHEET!BY221),"",DATASHEET!BY221)</f>
        <v/>
      </c>
      <c r="BU233" s="107" t="str">
        <f>IF(ISBLANK(DATASHEET!BZ221),"",DATASHEET!BZ221)</f>
        <v/>
      </c>
      <c r="BV233" s="123" t="str">
        <f t="shared" si="205"/>
        <v/>
      </c>
      <c r="BW233" s="124">
        <f>IFERROR(INDEX(DATASHEET!$A$1:$GG$231,MATCH(L3VA!$A233,DATASHEET!$A$1:$A$231,0),MATCH(L3VA!BX$2,DATASHEET!$A$1:$GG$1,0)),"")</f>
        <v>0</v>
      </c>
      <c r="BX233" s="105" t="str">
        <f>IF(VLOOKUP(L3VA!$A233,DATASHEET!$A$2:$EW$231,77,FALSE)="","",VLOOKUP(L3VA!$A233,DATASHEET!$A$2:$EW$231,77,FALSE))</f>
        <v/>
      </c>
      <c r="BY233" s="105" t="str">
        <f t="shared" si="206"/>
        <v/>
      </c>
      <c r="BZ233" s="106" t="str">
        <f>IF(ISBLANK(DATASHEET!CI221),"",DATASHEET!CI221)</f>
        <v/>
      </c>
      <c r="CA233" s="107" t="str">
        <f>IF(ISBLANK(DATASHEET!CJ221),"",DATASHEET!CJ221)</f>
        <v/>
      </c>
      <c r="CB233" s="123" t="str">
        <f t="shared" si="207"/>
        <v/>
      </c>
      <c r="CC233" s="124">
        <f>IFERROR(INDEX(DATASHEET!$A$1:$GG$231,MATCH(L3VA!$A233,DATASHEET!$A$1:$A$231,0),MATCH(L3VA!CD$2,DATASHEET!$A$1:$GG$1,0)),"")</f>
        <v>0</v>
      </c>
      <c r="CD233" s="105" t="str">
        <f>IF(VLOOKUP(L3VA!$A233,DATASHEET!$A$2:$EW$231,82,FALSE)="","",VLOOKUP(L3VA!$A233,DATASHEET!$A$2:$EW$231,82,FALSE))</f>
        <v>MP</v>
      </c>
      <c r="CE233" s="105" t="str">
        <f t="shared" si="208"/>
        <v/>
      </c>
      <c r="CF233" s="106" t="str">
        <f>IF(ISBLANK(DATASHEET!CN221),"",DATASHEET!CN221)</f>
        <v/>
      </c>
      <c r="CG233" s="107" t="str">
        <f>IF(ISBLANK(DATASHEET!CO221),"",DATASHEET!CO221)</f>
        <v/>
      </c>
      <c r="CH233" s="123" t="str">
        <f t="shared" si="209"/>
        <v/>
      </c>
      <c r="CI233" s="124">
        <f>IFERROR(INDEX(DATASHEET!$A$1:$GG$231,MATCH(L3VA!$A233,DATASHEET!$A$1:$A$231,0),MATCH(L3VA!CJ$2,DATASHEET!$A$1:$GG$1,0)),"")</f>
        <v>0</v>
      </c>
      <c r="CJ233" s="105" t="str">
        <f>IF(VLOOKUP(L3VA!$A233,DATASHEET!$A$2:$EW$231,87,FALSE)="","",VLOOKUP(L3VA!$A233,DATASHEET!$A$2:$EW$231,87,FALSE))</f>
        <v/>
      </c>
      <c r="CK233" s="105" t="str">
        <f t="shared" si="183"/>
        <v/>
      </c>
      <c r="CL233" s="106" t="str">
        <f>IF(ISBLANK(DATASHEET!CS221),"",DATASHEET!CS221)</f>
        <v/>
      </c>
      <c r="CM233" s="107" t="str">
        <f>IF(ISBLANK(DATASHEET!CT221),"",DATASHEET!CT221)</f>
        <v/>
      </c>
      <c r="CN233" s="123" t="str">
        <f t="shared" si="210"/>
        <v/>
      </c>
      <c r="CO233" s="124">
        <f>IFERROR(INDEX(DATASHEET!$A$1:$GG$231,MATCH(L3VA!$A233,DATASHEET!$A$1:$A$231,0),MATCH(L3VA!CP$2,DATASHEET!$A$1:$GG$1,0)),"")</f>
        <v>0</v>
      </c>
      <c r="CP233" s="105" t="str">
        <f>IF(VLOOKUP(L3VA!$A233,DATASHEET!$A$2:$EW$231,92,FALSE)="","",VLOOKUP(L3VA!$A233,DATASHEET!$A$2:$EW$231,92,FALSE))</f>
        <v/>
      </c>
      <c r="CQ233" s="105" t="str">
        <f t="shared" si="211"/>
        <v/>
      </c>
      <c r="CR233" s="106" t="str">
        <f>IF(ISBLANK(DATASHEET!CX221),"",DATASHEET!CX221)</f>
        <v/>
      </c>
      <c r="CS233" s="107" t="str">
        <f>IF(ISBLANK(DATASHEET!CY221),"",DATASHEET!CY221)</f>
        <v/>
      </c>
      <c r="CT233" s="123" t="str">
        <f t="shared" si="212"/>
        <v/>
      </c>
      <c r="CU233" s="124">
        <f>IFERROR(INDEX(DATASHEET!$A$1:$GG$231,MATCH(L3VA!$A233,DATASHEET!$A$1:$A$231,0),MATCH(L3VA!CV$2,DATASHEET!$A$1:$GG$1,0)),"")</f>
        <v>0</v>
      </c>
      <c r="CV233" s="105" t="str">
        <f>IF(VLOOKUP(L3VA!$A233,DATASHEET!$A$2:$EW$231,107,FALSE)="","",VLOOKUP(L3VA!$A233,DATASHEET!$A$2:$EW$231,107,FALSE))</f>
        <v/>
      </c>
      <c r="CW233" s="105" t="str">
        <f t="shared" si="213"/>
        <v/>
      </c>
      <c r="CX233" s="106" t="str">
        <f>IF(ISBLANK(DATASHEET!DC221),"",DATASHEET!DC221)</f>
        <v/>
      </c>
      <c r="CY233" s="107" t="str">
        <f>IF(ISBLANK(DATASHEET!DD221),"",DATASHEET!DD221)</f>
        <v/>
      </c>
      <c r="CZ233" s="123" t="str">
        <f t="shared" si="214"/>
        <v/>
      </c>
      <c r="DA233" s="124">
        <f>IFERROR(INDEX(DATASHEET!$A$1:$GG$231,MATCH(L3VA!$A233,DATASHEET!$A$1:$A$231,0),MATCH(L3VA!DB$2,DATASHEET!$A$1:$GG$1,0)),"")</f>
        <v>0</v>
      </c>
      <c r="DB233" s="105" t="str">
        <f>IF(VLOOKUP(L3VA!$A233,DATASHEET!$A$2:$EW$231,97,FALSE)="","",VLOOKUP(L3VA!$A233,DATASHEET!$A$2:$EW$231,97,FALSE))</f>
        <v/>
      </c>
      <c r="DC233" s="105" t="str">
        <f t="shared" si="215"/>
        <v/>
      </c>
      <c r="DD233" s="106" t="str">
        <f>IF(ISBLANK(DATASHEET!DH221),"",DATASHEET!DH221)</f>
        <v/>
      </c>
      <c r="DE233" s="107" t="str">
        <f>IF(ISBLANK(DATASHEET!DI221),"",DATASHEET!DI221)</f>
        <v/>
      </c>
      <c r="DF233" s="123" t="str">
        <f t="shared" si="216"/>
        <v/>
      </c>
      <c r="DG233" s="124">
        <f>IFERROR(INDEX(DATASHEET!$A$1:$GG$231,MATCH(L3VA!$A233,DATASHEET!$A$1:$A$231,0),MATCH(L3VA!DH$2,DATASHEET!$A$1:$GG$1,0)),"")</f>
        <v>0</v>
      </c>
      <c r="DH233" s="105" t="str">
        <f>IF(VLOOKUP(L3VA!$A233,DATASHEET!$A$2:$EW$231,102,FALSE)="","",VLOOKUP(L3VA!$A233,DATASHEET!$A$2:$EW$231,102,FALSE))</f>
        <v/>
      </c>
      <c r="DI233" s="105" t="str">
        <f t="shared" si="217"/>
        <v/>
      </c>
      <c r="DJ233" s="106" t="str">
        <f>IF(ISBLANK(DATASHEET!DM221),"",DATASHEET!DM221)</f>
        <v/>
      </c>
      <c r="DK233" s="107" t="str">
        <f>IF(ISBLANK(DATASHEET!DN221),"",DATASHEET!DN221)</f>
        <v/>
      </c>
      <c r="DL233" s="123" t="str">
        <f t="shared" si="218"/>
        <v/>
      </c>
      <c r="DM233" s="124">
        <f>IFERROR(INDEX(DATASHEET!$A$1:$GG$231,MATCH(L3VA!$A233,DATASHEET!$A$1:$A$231,0),MATCH(L3VA!DN$2,DATASHEET!$A$1:$GG$1,0)),"")</f>
        <v>0</v>
      </c>
      <c r="DN233" s="105" t="str">
        <f>IF(VLOOKUP(L3VA!$A233,DATASHEET!$A$2:$FW$231,112,FALSE)="","",VLOOKUP(L3VA!$A233,DATASHEET!$A$2:$FW$231,112,FALSE))</f>
        <v/>
      </c>
      <c r="DO233" s="105" t="str">
        <f t="shared" si="184"/>
        <v/>
      </c>
      <c r="DP233" s="106" t="str">
        <f>IF(ISBLANK(DATASHEET!DR221),"",DATASHEET!DR221)</f>
        <v/>
      </c>
      <c r="DQ233" s="107" t="str">
        <f>IF(ISBLANK(DATASHEET!DS221),"",DATASHEET!DS221)</f>
        <v/>
      </c>
      <c r="DR233" s="123" t="str">
        <f t="shared" si="219"/>
        <v/>
      </c>
      <c r="DS233" s="124">
        <f>IFERROR(INDEX(DATASHEET!$A$1:$GG$231,MATCH(L3VA!$A233,DATASHEET!$A$1:$A$231,0),MATCH(L3VA!DT$2,DATASHEET!$A$1:$GG$1,0)),"")</f>
        <v>0</v>
      </c>
      <c r="DT233" s="105" t="str">
        <f>IF(VLOOKUP(L3VA!$A233,DATASHEET!$A$2:$EW$231,117,FALSE)="","",VLOOKUP(L3VA!$A233,DATASHEET!$A$2:$EW$231,117,FALSE))</f>
        <v/>
      </c>
      <c r="DU233" s="105" t="str">
        <f t="shared" si="220"/>
        <v/>
      </c>
      <c r="DV233" s="106" t="str">
        <f>IF(ISBLANK(DATASHEET!DW221),"",DATASHEET!DW221)</f>
        <v/>
      </c>
      <c r="DW233" s="107" t="str">
        <f>IF(ISBLANK(DATASHEET!DX221),"",DATASHEET!DX221)</f>
        <v/>
      </c>
      <c r="DX233" s="123" t="str">
        <f t="shared" si="221"/>
        <v/>
      </c>
      <c r="DY233" s="124" t="str">
        <f>IFERROR(INDEX(DATASHEET!$A$1:$GG$231,MATCH(L3VA!$A233,DATASHEET!$A$1:$A$231,0),MATCH(L3VA!DZ$2,DATASHEET!$A$1:$GG$1,0)),"")</f>
        <v/>
      </c>
      <c r="DZ233" s="105" t="str">
        <f>IF(VLOOKUP(L3VA!$A233,DATASHEET!$A$2:$EW$231,122,FALSE)="","",VLOOKUP(L3VA!$A233,DATASHEET!$A$2:$EW$231,122,FALSE))</f>
        <v/>
      </c>
      <c r="EA233" s="105" t="str">
        <f t="shared" si="222"/>
        <v/>
      </c>
      <c r="EB233" s="106" t="str">
        <f>IF(ISBLANK(DATASHEET!EB221),"",DATASHEET!EB221)</f>
        <v/>
      </c>
      <c r="EC233" s="107" t="str">
        <f>IF(ISBLANK(DATASHEET!EC221),"",DATASHEET!EC221)</f>
        <v/>
      </c>
      <c r="ED233" s="123" t="str">
        <f t="shared" si="223"/>
        <v/>
      </c>
      <c r="EE233" s="124">
        <f>IFERROR(INDEX(DATASHEET!$A$1:$GG$231,MATCH(L3VA!$A233,DATASHEET!$A$1:$A$231,0),MATCH(L3VA!EF$2,DATASHEET!$A$1:$GG$1,0)),"")</f>
        <v>0</v>
      </c>
      <c r="EF233" s="105" t="str">
        <f>IF(VLOOKUP(L3VA!$A233,DATASHEET!$A$2:$EW$231,127,FALSE)="","",VLOOKUP(L3VA!$A233,DATASHEET!$A$2:$EW$231,127,FALSE))</f>
        <v/>
      </c>
      <c r="EG233" s="105" t="str">
        <f t="shared" si="224"/>
        <v/>
      </c>
      <c r="EH233" s="106" t="str">
        <f>IF(ISBLANK(DATASHEET!EG221),"",DATASHEET!EG221)</f>
        <v/>
      </c>
      <c r="EI233" s="107" t="str">
        <f>IF(ISBLANK(DATASHEET!EH221),"",DATASHEET!EH221)</f>
        <v/>
      </c>
      <c r="EJ233" s="123" t="str">
        <f t="shared" si="225"/>
        <v/>
      </c>
      <c r="EK233" s="124">
        <f>IFERROR(INDEX(DATASHEET!$A$1:$GG$231,MATCH(L3VA!$A233,DATASHEET!$A$1:$A$231,0),MATCH(L3VA!EL$2,DATASHEET!$A$1:$GG$1,0)),"")</f>
        <v>0</v>
      </c>
      <c r="EL233" s="105" t="str">
        <f>IF(VLOOKUP(L3VA!$A233,DATASHEET!$A$2:$EW$231,132,FALSE)="","",VLOOKUP(L3VA!$A233,DATASHEET!$A$2:$EW$231,132,FALSE))</f>
        <v/>
      </c>
      <c r="EM233" s="105" t="str">
        <f t="shared" si="226"/>
        <v/>
      </c>
      <c r="EN233" s="106" t="str">
        <f>IF(ISBLANK(DATASHEET!EL221),"",DATASHEET!EL221)</f>
        <v/>
      </c>
      <c r="EO233" s="107" t="str">
        <f>IF(ISBLANK(DATASHEET!EM221),"",DATASHEET!EM221)</f>
        <v/>
      </c>
      <c r="EP233" s="123" t="str">
        <f t="shared" si="227"/>
        <v/>
      </c>
      <c r="EQ233" s="124">
        <f>IFERROR(INDEX(DATASHEET!$A$1:$GG$231,MATCH(L3VA!$A233,DATASHEET!$A$1:$A$231,0),MATCH(L3VA!ER$2,DATASHEET!$A$1:$GG$1,0)),"")</f>
        <v>0</v>
      </c>
      <c r="ER233" s="105" t="str">
        <f>IF(VLOOKUP(L3VA!$A233,DATASHEET!$A$2:$EW$231,137,FALSE)="","",VLOOKUP(L3VA!$A233,DATASHEET!$A$2:$EW$231,137,FALSE))</f>
        <v/>
      </c>
      <c r="ES233" s="105" t="str">
        <f t="shared" si="228"/>
        <v/>
      </c>
      <c r="ET233" s="106" t="str">
        <f>IF(ISBLANK(DATASHEET!EQ221),"",DATASHEET!EQ221)</f>
        <v/>
      </c>
      <c r="EU233" s="107" t="str">
        <f>IF(ISBLANK(DATASHEET!ER221),"",DATASHEET!ER221)</f>
        <v/>
      </c>
      <c r="EV233" s="123" t="str">
        <f t="shared" si="229"/>
        <v/>
      </c>
      <c r="EW233" s="124">
        <f>IFERROR(INDEX(DATASHEET!$A$1:$GG$231,MATCH(L3VA!$A233,DATASHEET!$A$1:$A$231,0),MATCH(L3VA!EX$2,DATASHEET!$A$1:$GG$1,0)),"")</f>
        <v>0</v>
      </c>
      <c r="EX233" s="105" t="str">
        <f>IF(VLOOKUP(L3VA!$A233,DATASHEET!$A$2:$EW$231,142,FALSE)="","",VLOOKUP(L3VA!$A233,DATASHEET!$A$2:$EW$231,142,FALSE))</f>
        <v/>
      </c>
      <c r="EY233" s="105" t="str">
        <f t="shared" si="230"/>
        <v/>
      </c>
      <c r="EZ233" s="106" t="str">
        <f>IF(ISBLANK(DATASHEET!EV221),"",DATASHEET!EV221)</f>
        <v>HSH</v>
      </c>
      <c r="FA233" s="107" t="str">
        <f>IF(ISBLANK(DATASHEET!EW221),"",DATASHEET!EW221)</f>
        <v>12B-SO-9</v>
      </c>
      <c r="FB233" s="123" t="str">
        <f t="shared" si="231"/>
        <v/>
      </c>
      <c r="FC233" s="124">
        <f>IFERROR(INDEX(DATASHEET!$A$1:$GG$231,MATCH(L3VA!$A233,DATASHEET!$A$1:$A$231,0),MATCH(L3VA!FD$2,DATASHEET!$A$1:$GG$1,0)),"")</f>
        <v>0</v>
      </c>
      <c r="FD233" s="105" t="str">
        <f>IF(VLOOKUP(L3VA!$A233,DATASHEET!$A$2:$FW$231,147,FALSE)="","",VLOOKUP(L3VA!$A233,DATASHEET!$A$2:$FW$231,147,FALSE))</f>
        <v/>
      </c>
      <c r="FE233" s="105" t="str">
        <f t="shared" si="232"/>
        <v/>
      </c>
      <c r="FF233" s="106" t="str">
        <f>IF(ISBLANK(DATASHEET!FA221),"",DATASHEET!FA221)</f>
        <v/>
      </c>
      <c r="FG233" s="107" t="str">
        <f>IF(ISBLANK(DATASHEET!FB221),"",DATASHEET!FB221)</f>
        <v/>
      </c>
    </row>
    <row r="234" spans="1:163" x14ac:dyDescent="0.25">
      <c r="A234" s="354">
        <f>DATASHEET!A222</f>
        <v>150812</v>
      </c>
      <c r="B234" s="42" t="str">
        <f>DATASHEET!B222</f>
        <v>WANJIKU, Alan</v>
      </c>
      <c r="C234" s="109" t="str">
        <f>DATASHEET!C222</f>
        <v>12MP</v>
      </c>
      <c r="D234" s="110" t="str">
        <f>DATASHEET!D222</f>
        <v>M</v>
      </c>
      <c r="E234" s="110" t="str">
        <f>IFERROR(VLOOKUP(A234,'[5]Y12 Students'!$E$3:$I$271,5,FALSE),"")</f>
        <v>INTERNAL</v>
      </c>
      <c r="F234" s="110" t="str">
        <f>DATASHEET!E222</f>
        <v>Y</v>
      </c>
      <c r="G234" s="110" t="str">
        <f>DATASHEET!F222</f>
        <v>Other Black African</v>
      </c>
      <c r="H234" s="110" t="str">
        <f>DATASHEET!G222</f>
        <v>N</v>
      </c>
      <c r="I234" s="110" t="str">
        <f>DATASHEET!H222</f>
        <v>N</v>
      </c>
      <c r="J234" s="111" t="str">
        <f>DATASHEET!J222</f>
        <v>4.75+ (C/B)</v>
      </c>
      <c r="K234" s="104" t="str">
        <f t="shared" si="181"/>
        <v/>
      </c>
      <c r="L234" s="104" t="str">
        <f t="shared" si="182"/>
        <v/>
      </c>
      <c r="M234" s="336" t="str">
        <f>IF(COUNT(L3VA!$N234,L3VA!$Z234,L3VA!$T234,L3VA!$AF234,L3VA!$AX234,L3VA!$AR234,L3VA!$BJ234,L3VA!$BD234,L3VA!$BP234,L3VA!#REF!,L3VA!$AL234,L3VA!$BV234,L3VA!$CH234,L3VA!$CZ234,L3VA!$CN234,L3VA!$DF234,L3VA!$CB234,L3VA!#REF!,L3VA!$DR234,L3VA!$DX234,L3VA!$ED234,L3VA!$EJ234,L3VA!$EP234,L3VA!$EV234,L3VA!$FB234,L3VA!$DL234)=0,"",AVERAGE(N234,Z234,T234,AF234,AL234,AX234,AR234,BJ234,BD234,BP234,BV234,CH234,CZ234,CN234,DF234,CB234,DR234,DX234,ED234,EJ234,EP234,EV234,FB234,DL234))</f>
        <v/>
      </c>
      <c r="N234" s="123" t="str">
        <f t="shared" si="185"/>
        <v/>
      </c>
      <c r="O234" s="124">
        <f>IFERROR(INDEX(DATASHEET!$A$1:$GG$231,MATCH(L3VA!$A234,DATASHEET!$A$1:$A$231,0),MATCH(L3VA!P$2,DATASHEET!$A$1:$GG$1,0)),"")</f>
        <v>0</v>
      </c>
      <c r="P234" s="105">
        <f>IF(VLOOKUP(L3VA!$A234,DATASHEET!$A$2:$EW$231,22,FALSE)="","",VLOOKUP(L3VA!$A234,DATASHEET!$A$2:$EW$231,22,FALSE))</f>
        <v>2</v>
      </c>
      <c r="Q234" s="105" t="str">
        <f t="shared" si="186"/>
        <v/>
      </c>
      <c r="R234" s="106" t="str">
        <f>IF(ISBLANK(DATASHEET!AF222),"",DATASHEET!AF222)</f>
        <v/>
      </c>
      <c r="S234" s="107" t="str">
        <f>IF(ISBLANK(DATASHEET!AG222),"",DATASHEET!AG222)</f>
        <v/>
      </c>
      <c r="T234" s="123" t="str">
        <f t="shared" si="187"/>
        <v/>
      </c>
      <c r="U234" s="124">
        <f>IFERROR(INDEX(DATASHEET!$A$1:$GG$231,MATCH(L3VA!$A234,DATASHEET!$A$1:$A$231,0),MATCH(L3VA!V$2,DATASHEET!$A$1:$GG$1,0)),"")</f>
        <v>0</v>
      </c>
      <c r="V234" s="105">
        <f>IF(VLOOKUP(L3VA!$A234,DATASHEET!$A$2:$EW$231,27,FALSE)="","",VLOOKUP(L3VA!$A234,DATASHEET!$A$2:$EW$231,27,FALSE))</f>
        <v>3</v>
      </c>
      <c r="W234" s="105" t="str">
        <f t="shared" si="188"/>
        <v/>
      </c>
      <c r="X234" s="106" t="str">
        <f>IF(ISBLANK(DATASHEET!AK222),"",DATASHEET!AK222)</f>
        <v/>
      </c>
      <c r="Y234" s="107" t="str">
        <f>IF(ISBLANK(DATASHEET!AL222),"",DATASHEET!AL222)</f>
        <v/>
      </c>
      <c r="Z234" s="123" t="str">
        <f t="shared" si="189"/>
        <v/>
      </c>
      <c r="AA234" s="124">
        <f>IFERROR(INDEX(DATASHEET!$A$1:$GG$231,MATCH(L3VA!$A234,DATASHEET!$A$1:$A$231,0),MATCH(L3VA!AB$2,DATASHEET!$A$1:$GG$1,0)),"")</f>
        <v>0</v>
      </c>
      <c r="AB234" s="105" t="str">
        <f>IF(VLOOKUP(L3VA!$A234,DATASHEET!$A$2:$EW$231,32,FALSE)="","",VLOOKUP(L3VA!$A234,DATASHEET!$A$2:$EW$231,32,FALSE))</f>
        <v/>
      </c>
      <c r="AC234" s="105" t="str">
        <f t="shared" si="190"/>
        <v/>
      </c>
      <c r="AD234" s="106" t="str">
        <f>IF(ISBLANK(DATASHEET!AP222),"",DATASHEET!AP222)</f>
        <v/>
      </c>
      <c r="AE234" s="107" t="str">
        <f>IF(ISBLANK(DATASHEET!AQ222),"",DATASHEET!AQ222)</f>
        <v/>
      </c>
      <c r="AF234" s="123" t="str">
        <f t="shared" si="191"/>
        <v/>
      </c>
      <c r="AG234" s="124">
        <f>IFERROR(INDEX(DATASHEET!$A$1:$GG$231,MATCH(L3VA!$A234,DATASHEET!$A$1:$A$231,0),MATCH(L3VA!AH$2,DATASHEET!$A$1:$GG$1,0)),"")</f>
        <v>0</v>
      </c>
      <c r="AH234" s="105" t="str">
        <f>IF(VLOOKUP(L3VA!$A234,DATASHEET!$A$2:$EW$231,37,FALSE)="","",VLOOKUP(L3VA!$A234,DATASHEET!$A$2:$EW$231,37,FALSE))</f>
        <v/>
      </c>
      <c r="AI234" s="105" t="str">
        <f t="shared" si="192"/>
        <v/>
      </c>
      <c r="AJ234" s="106" t="str">
        <f>IF(ISBLANK(DATASHEET!AU222),"",DATASHEET!AU222)</f>
        <v>ES</v>
      </c>
      <c r="AK234" s="107" t="str">
        <f>IF(ISBLANK(DATASHEET!AV222),"",DATASHEET!AV222)</f>
        <v>12C-CH-2</v>
      </c>
      <c r="AL234" s="123" t="str">
        <f t="shared" si="193"/>
        <v/>
      </c>
      <c r="AM234" s="124">
        <f>IFERROR(INDEX(DATASHEET!$A$1:$GG$231,MATCH(L3VA!$A234,DATASHEET!$A$1:$A$231,0),MATCH(L3VA!AN$2,DATASHEET!$A$1:$GG$1,0)),"")</f>
        <v>0</v>
      </c>
      <c r="AN234" s="105" t="str">
        <f>IF(VLOOKUP(L3VA!$A234,DATASHEET!$A$2:$EW$231,42,FALSE)="","",VLOOKUP(L3VA!$A234,DATASHEET!$A$2:$EW$231,42,FALSE))</f>
        <v/>
      </c>
      <c r="AO234" s="105" t="str">
        <f t="shared" si="194"/>
        <v/>
      </c>
      <c r="AP234" s="106" t="str">
        <f>IF(ISBLANK(DATASHEET!AZ222),"",DATASHEET!AZ222)</f>
        <v/>
      </c>
      <c r="AQ234" s="107" t="str">
        <f>IF(ISBLANK(DATASHEET!BA222),"",DATASHEET!BA222)</f>
        <v/>
      </c>
      <c r="AR234" s="123" t="str">
        <f t="shared" si="195"/>
        <v/>
      </c>
      <c r="AS234" s="124">
        <f>IFERROR(INDEX(DATASHEET!$A$1:$GG$231,MATCH(L3VA!$A234,DATASHEET!$A$1:$A$231,0),MATCH(L3VA!AT$2,DATASHEET!$A$1:$GG$1,0)),"")</f>
        <v>0</v>
      </c>
      <c r="AT234" s="105" t="str">
        <f>IF(VLOOKUP(L3VA!$A234,DATASHEET!$A$2:$EW$231,47,FALSE)="","",VLOOKUP(L3VA!$A234,DATASHEET!$A$2:$EW$231,47,FALSE))</f>
        <v>ES</v>
      </c>
      <c r="AU234" s="105" t="str">
        <f t="shared" si="196"/>
        <v/>
      </c>
      <c r="AV234" s="106" t="str">
        <f>IF(ISBLANK(DATASHEET!BE222),"",DATASHEET!BE222)</f>
        <v/>
      </c>
      <c r="AW234" s="107" t="str">
        <f>IF(ISBLANK(DATASHEET!BF222),"",DATASHEET!BF222)</f>
        <v/>
      </c>
      <c r="AX234" s="123" t="str">
        <f t="shared" si="197"/>
        <v/>
      </c>
      <c r="AY234" s="124">
        <f>IFERROR(INDEX(DATASHEET!$A$1:$GG$231,MATCH(L3VA!$A234,DATASHEET!$A$1:$A$231,0),MATCH(L3VA!AZ$2,DATASHEET!$A$1:$GG$1,0)),"")</f>
        <v>0</v>
      </c>
      <c r="AZ234" s="105" t="str">
        <f>IF(VLOOKUP(L3VA!$A234,DATASHEET!$A$2:$EW$231,52,FALSE)="","",VLOOKUP(L3VA!$A234,DATASHEET!$A$2:$EW$231,52,FALSE))</f>
        <v/>
      </c>
      <c r="BA234" s="105" t="str">
        <f t="shared" si="198"/>
        <v/>
      </c>
      <c r="BB234" s="106" t="str">
        <f>IF(ISBLANK(DATASHEET!BJ222),"",DATASHEET!BJ222)</f>
        <v/>
      </c>
      <c r="BC234" s="107" t="str">
        <f>IF(ISBLANK(DATASHEET!BK222),"",DATASHEET!BK222)</f>
        <v/>
      </c>
      <c r="BD234" s="123" t="str">
        <f t="shared" si="199"/>
        <v/>
      </c>
      <c r="BE234" s="124">
        <f>IFERROR(INDEX(DATASHEET!$A$1:$GG$231,MATCH(L3VA!$A234,DATASHEET!$A$1:$A$231,0),MATCH(L3VA!BF$2,DATASHEET!$A$1:$GG$1,0)),"")</f>
        <v>0</v>
      </c>
      <c r="BF234" s="105" t="str">
        <f>IF(VLOOKUP(L3VA!$A234,DATASHEET!$A$2:$EW$231,57,FALSE)="","",VLOOKUP(L3VA!$A234,DATASHEET!$A$2:$EW$231,57,FALSE))</f>
        <v/>
      </c>
      <c r="BG234" s="105" t="str">
        <f t="shared" si="200"/>
        <v/>
      </c>
      <c r="BH234" s="106" t="str">
        <f>IF(ISBLANK(DATASHEET!BO222),"",DATASHEET!BO222)</f>
        <v/>
      </c>
      <c r="BI234" s="107" t="str">
        <f>IF(ISBLANK(DATASHEET!BP222),"",DATASHEET!BP222)</f>
        <v/>
      </c>
      <c r="BJ234" s="123" t="str">
        <f t="shared" si="201"/>
        <v/>
      </c>
      <c r="BK234" s="124">
        <f>IFERROR(INDEX(DATASHEET!$A$1:$GG$231,MATCH(L3VA!$A234,DATASHEET!$A$1:$A$231,0),MATCH(L3VA!BL$2,DATASHEET!$A$1:$GG$1,0)),"")</f>
        <v>0</v>
      </c>
      <c r="BL234" s="105" t="str">
        <f>IF(VLOOKUP(L3VA!$A234,DATASHEET!$A$2:$EW$231,62,FALSE)="","",VLOOKUP(L3VA!$A234,DATASHEET!$A$2:$EW$231,62,FALSE))</f>
        <v/>
      </c>
      <c r="BM234" s="105" t="str">
        <f t="shared" si="202"/>
        <v/>
      </c>
      <c r="BN234" s="106" t="str">
        <f>IF(ISBLANK(DATASHEET!BT222),"",DATASHEET!BT222)</f>
        <v/>
      </c>
      <c r="BO234" s="107" t="str">
        <f>IF(ISBLANK(DATASHEET!BU222),"",DATASHEET!BU222)</f>
        <v/>
      </c>
      <c r="BP234" s="123" t="str">
        <f t="shared" si="203"/>
        <v/>
      </c>
      <c r="BQ234" s="124">
        <f>IFERROR(INDEX(DATASHEET!$A$1:$GG$231,MATCH(L3VA!$A234,DATASHEET!$A$1:$A$231,0),MATCH(L3VA!BR$2,DATASHEET!$A$1:$GG$1,0)),"")</f>
        <v>0</v>
      </c>
      <c r="BR234" s="105" t="str">
        <f>IF(VLOOKUP(L3VA!$A234,DATASHEET!$A$2:$EW$231,67,FALSE)="","",VLOOKUP(L3VA!$A234,DATASHEET!$A$2:$EW$231,67,FALSE))</f>
        <v/>
      </c>
      <c r="BS234" s="105" t="str">
        <f t="shared" si="204"/>
        <v/>
      </c>
      <c r="BT234" s="106" t="str">
        <f>IF(ISBLANK(DATASHEET!BY222),"",DATASHEET!BY222)</f>
        <v/>
      </c>
      <c r="BU234" s="107" t="str">
        <f>IF(ISBLANK(DATASHEET!BZ222),"",DATASHEET!BZ222)</f>
        <v/>
      </c>
      <c r="BV234" s="123" t="str">
        <f t="shared" si="205"/>
        <v/>
      </c>
      <c r="BW234" s="124">
        <f>IFERROR(INDEX(DATASHEET!$A$1:$GG$231,MATCH(L3VA!$A234,DATASHEET!$A$1:$A$231,0),MATCH(L3VA!BX$2,DATASHEET!$A$1:$GG$1,0)),"")</f>
        <v>0</v>
      </c>
      <c r="BX234" s="105" t="str">
        <f>IF(VLOOKUP(L3VA!$A234,DATASHEET!$A$2:$EW$231,77,FALSE)="","",VLOOKUP(L3VA!$A234,DATASHEET!$A$2:$EW$231,77,FALSE))</f>
        <v/>
      </c>
      <c r="BY234" s="105" t="str">
        <f t="shared" si="206"/>
        <v/>
      </c>
      <c r="BZ234" s="106" t="str">
        <f>IF(ISBLANK(DATASHEET!CI222),"",DATASHEET!CI222)</f>
        <v/>
      </c>
      <c r="CA234" s="107" t="str">
        <f>IF(ISBLANK(DATASHEET!CJ222),"",DATASHEET!CJ222)</f>
        <v/>
      </c>
      <c r="CB234" s="123" t="str">
        <f t="shared" si="207"/>
        <v/>
      </c>
      <c r="CC234" s="124">
        <f>IFERROR(INDEX(DATASHEET!$A$1:$GG$231,MATCH(L3VA!$A234,DATASHEET!$A$1:$A$231,0),MATCH(L3VA!CD$2,DATASHEET!$A$1:$GG$1,0)),"")</f>
        <v>0</v>
      </c>
      <c r="CD234" s="105" t="str">
        <f>IF(VLOOKUP(L3VA!$A234,DATASHEET!$A$2:$EW$231,82,FALSE)="","",VLOOKUP(L3VA!$A234,DATASHEET!$A$2:$EW$231,82,FALSE))</f>
        <v>LSA5</v>
      </c>
      <c r="CE234" s="105" t="str">
        <f t="shared" si="208"/>
        <v/>
      </c>
      <c r="CF234" s="106" t="str">
        <f>IF(ISBLANK(DATASHEET!CN222),"",DATASHEET!CN222)</f>
        <v/>
      </c>
      <c r="CG234" s="107" t="str">
        <f>IF(ISBLANK(DATASHEET!CO222),"",DATASHEET!CO222)</f>
        <v/>
      </c>
      <c r="CH234" s="123" t="str">
        <f t="shared" si="209"/>
        <v/>
      </c>
      <c r="CI234" s="124">
        <f>IFERROR(INDEX(DATASHEET!$A$1:$GG$231,MATCH(L3VA!$A234,DATASHEET!$A$1:$A$231,0),MATCH(L3VA!CJ$2,DATASHEET!$A$1:$GG$1,0)),"")</f>
        <v>0</v>
      </c>
      <c r="CJ234" s="105" t="str">
        <f>IF(VLOOKUP(L3VA!$A234,DATASHEET!$A$2:$EW$231,87,FALSE)="","",VLOOKUP(L3VA!$A234,DATASHEET!$A$2:$EW$231,87,FALSE))</f>
        <v/>
      </c>
      <c r="CK234" s="105" t="str">
        <f t="shared" si="183"/>
        <v/>
      </c>
      <c r="CL234" s="106" t="str">
        <f>IF(ISBLANK(DATASHEET!CS222),"",DATASHEET!CS222)</f>
        <v/>
      </c>
      <c r="CM234" s="107" t="str">
        <f>IF(ISBLANK(DATASHEET!CT222),"",DATASHEET!CT222)</f>
        <v/>
      </c>
      <c r="CN234" s="123" t="str">
        <f t="shared" si="210"/>
        <v/>
      </c>
      <c r="CO234" s="124">
        <f>IFERROR(INDEX(DATASHEET!$A$1:$GG$231,MATCH(L3VA!$A234,DATASHEET!$A$1:$A$231,0),MATCH(L3VA!CP$2,DATASHEET!$A$1:$GG$1,0)),"")</f>
        <v>0</v>
      </c>
      <c r="CP234" s="105" t="str">
        <f>IF(VLOOKUP(L3VA!$A234,DATASHEET!$A$2:$EW$231,92,FALSE)="","",VLOOKUP(L3VA!$A234,DATASHEET!$A$2:$EW$231,92,FALSE))</f>
        <v/>
      </c>
      <c r="CQ234" s="105" t="str">
        <f t="shared" si="211"/>
        <v/>
      </c>
      <c r="CR234" s="106" t="str">
        <f>IF(ISBLANK(DATASHEET!CX222),"",DATASHEET!CX222)</f>
        <v/>
      </c>
      <c r="CS234" s="107" t="str">
        <f>IF(ISBLANK(DATASHEET!CY222),"",DATASHEET!CY222)</f>
        <v/>
      </c>
      <c r="CT234" s="123" t="str">
        <f t="shared" si="212"/>
        <v/>
      </c>
      <c r="CU234" s="124">
        <f>IFERROR(INDEX(DATASHEET!$A$1:$GG$231,MATCH(L3VA!$A234,DATASHEET!$A$1:$A$231,0),MATCH(L3VA!CV$2,DATASHEET!$A$1:$GG$1,0)),"")</f>
        <v>0</v>
      </c>
      <c r="CV234" s="105" t="str">
        <f>IF(VLOOKUP(L3VA!$A234,DATASHEET!$A$2:$EW$231,107,FALSE)="","",VLOOKUP(L3VA!$A234,DATASHEET!$A$2:$EW$231,107,FALSE))</f>
        <v/>
      </c>
      <c r="CW234" s="105" t="str">
        <f t="shared" si="213"/>
        <v/>
      </c>
      <c r="CX234" s="106" t="str">
        <f>IF(ISBLANK(DATASHEET!DC222),"",DATASHEET!DC222)</f>
        <v/>
      </c>
      <c r="CY234" s="107" t="str">
        <f>IF(ISBLANK(DATASHEET!DD222),"",DATASHEET!DD222)</f>
        <v/>
      </c>
      <c r="CZ234" s="123" t="str">
        <f t="shared" si="214"/>
        <v/>
      </c>
      <c r="DA234" s="124">
        <f>IFERROR(INDEX(DATASHEET!$A$1:$GG$231,MATCH(L3VA!$A234,DATASHEET!$A$1:$A$231,0),MATCH(L3VA!DB$2,DATASHEET!$A$1:$GG$1,0)),"")</f>
        <v>0</v>
      </c>
      <c r="DB234" s="105" t="str">
        <f>IF(VLOOKUP(L3VA!$A234,DATASHEET!$A$2:$EW$231,97,FALSE)="","",VLOOKUP(L3VA!$A234,DATASHEET!$A$2:$EW$231,97,FALSE))</f>
        <v/>
      </c>
      <c r="DC234" s="105" t="str">
        <f t="shared" si="215"/>
        <v/>
      </c>
      <c r="DD234" s="106" t="str">
        <f>IF(ISBLANK(DATASHEET!DH222),"",DATASHEET!DH222)</f>
        <v/>
      </c>
      <c r="DE234" s="107" t="str">
        <f>IF(ISBLANK(DATASHEET!DI222),"",DATASHEET!DI222)</f>
        <v/>
      </c>
      <c r="DF234" s="123" t="str">
        <f t="shared" si="216"/>
        <v/>
      </c>
      <c r="DG234" s="124">
        <f>IFERROR(INDEX(DATASHEET!$A$1:$GG$231,MATCH(L3VA!$A234,DATASHEET!$A$1:$A$231,0),MATCH(L3VA!DH$2,DATASHEET!$A$1:$GG$1,0)),"")</f>
        <v>0</v>
      </c>
      <c r="DH234" s="105" t="str">
        <f>IF(VLOOKUP(L3VA!$A234,DATASHEET!$A$2:$EW$231,102,FALSE)="","",VLOOKUP(L3VA!$A234,DATASHEET!$A$2:$EW$231,102,FALSE))</f>
        <v/>
      </c>
      <c r="DI234" s="105" t="str">
        <f t="shared" si="217"/>
        <v/>
      </c>
      <c r="DJ234" s="106" t="str">
        <f>IF(ISBLANK(DATASHEET!DM222),"",DATASHEET!DM222)</f>
        <v>MRO</v>
      </c>
      <c r="DK234" s="107" t="str">
        <f>IF(ISBLANK(DATASHEET!DN222),"",DATASHEET!DN222)</f>
        <v>12D-MA-7</v>
      </c>
      <c r="DL234" s="123" t="str">
        <f t="shared" si="218"/>
        <v/>
      </c>
      <c r="DM234" s="124">
        <f>IFERROR(INDEX(DATASHEET!$A$1:$GG$231,MATCH(L3VA!$A234,DATASHEET!$A$1:$A$231,0),MATCH(L3VA!DN$2,DATASHEET!$A$1:$GG$1,0)),"")</f>
        <v>0</v>
      </c>
      <c r="DN234" s="105" t="str">
        <f>IF(VLOOKUP(L3VA!$A234,DATASHEET!$A$2:$FW$231,112,FALSE)="","",VLOOKUP(L3VA!$A234,DATASHEET!$A$2:$FW$231,112,FALSE))</f>
        <v/>
      </c>
      <c r="DO234" s="105" t="str">
        <f t="shared" si="184"/>
        <v/>
      </c>
      <c r="DP234" s="106" t="str">
        <f>IF(ISBLANK(DATASHEET!DR222),"",DATASHEET!DR222)</f>
        <v/>
      </c>
      <c r="DQ234" s="107" t="str">
        <f>IF(ISBLANK(DATASHEET!DS222),"",DATASHEET!DS222)</f>
        <v/>
      </c>
      <c r="DR234" s="123" t="str">
        <f t="shared" si="219"/>
        <v/>
      </c>
      <c r="DS234" s="124">
        <f>IFERROR(INDEX(DATASHEET!$A$1:$GG$231,MATCH(L3VA!$A234,DATASHEET!$A$1:$A$231,0),MATCH(L3VA!DT$2,DATASHEET!$A$1:$GG$1,0)),"")</f>
        <v>0</v>
      </c>
      <c r="DT234" s="105" t="str">
        <f>IF(VLOOKUP(L3VA!$A234,DATASHEET!$A$2:$EW$231,117,FALSE)="","",VLOOKUP(L3VA!$A234,DATASHEET!$A$2:$EW$231,117,FALSE))</f>
        <v>MRO</v>
      </c>
      <c r="DU234" s="105" t="str">
        <f t="shared" si="220"/>
        <v/>
      </c>
      <c r="DV234" s="106" t="str">
        <f>IF(ISBLANK(DATASHEET!DW222),"",DATASHEET!DW222)</f>
        <v/>
      </c>
      <c r="DW234" s="107" t="str">
        <f>IF(ISBLANK(DATASHEET!DX222),"",DATASHEET!DX222)</f>
        <v/>
      </c>
      <c r="DX234" s="123" t="str">
        <f t="shared" si="221"/>
        <v/>
      </c>
      <c r="DY234" s="124" t="str">
        <f>IFERROR(INDEX(DATASHEET!$A$1:$GG$231,MATCH(L3VA!$A234,DATASHEET!$A$1:$A$231,0),MATCH(L3VA!DZ$2,DATASHEET!$A$1:$GG$1,0)),"")</f>
        <v/>
      </c>
      <c r="DZ234" s="105" t="str">
        <f>IF(VLOOKUP(L3VA!$A234,DATASHEET!$A$2:$EW$231,122,FALSE)="","",VLOOKUP(L3VA!$A234,DATASHEET!$A$2:$EW$231,122,FALSE))</f>
        <v/>
      </c>
      <c r="EA234" s="105" t="str">
        <f t="shared" si="222"/>
        <v/>
      </c>
      <c r="EB234" s="106" t="str">
        <f>IF(ISBLANK(DATASHEET!EB222),"",DATASHEET!EB222)</f>
        <v/>
      </c>
      <c r="EC234" s="107" t="str">
        <f>IF(ISBLANK(DATASHEET!EC222),"",DATASHEET!EC222)</f>
        <v/>
      </c>
      <c r="ED234" s="123" t="str">
        <f t="shared" si="223"/>
        <v/>
      </c>
      <c r="EE234" s="124">
        <f>IFERROR(INDEX(DATASHEET!$A$1:$GG$231,MATCH(L3VA!$A234,DATASHEET!$A$1:$A$231,0),MATCH(L3VA!EF$2,DATASHEET!$A$1:$GG$1,0)),"")</f>
        <v>0</v>
      </c>
      <c r="EF234" s="105" t="str">
        <f>IF(VLOOKUP(L3VA!$A234,DATASHEET!$A$2:$EW$231,127,FALSE)="","",VLOOKUP(L3VA!$A234,DATASHEET!$A$2:$EW$231,127,FALSE))</f>
        <v/>
      </c>
      <c r="EG234" s="105" t="str">
        <f t="shared" si="224"/>
        <v/>
      </c>
      <c r="EH234" s="106" t="str">
        <f>IF(ISBLANK(DATASHEET!EG222),"",DATASHEET!EG222)</f>
        <v/>
      </c>
      <c r="EI234" s="107" t="str">
        <f>IF(ISBLANK(DATASHEET!EH222),"",DATASHEET!EH222)</f>
        <v/>
      </c>
      <c r="EJ234" s="123" t="str">
        <f t="shared" si="225"/>
        <v/>
      </c>
      <c r="EK234" s="124">
        <f>IFERROR(INDEX(DATASHEET!$A$1:$GG$231,MATCH(L3VA!$A234,DATASHEET!$A$1:$A$231,0),MATCH(L3VA!EL$2,DATASHEET!$A$1:$GG$1,0)),"")</f>
        <v>0</v>
      </c>
      <c r="EL234" s="105" t="str">
        <f>IF(VLOOKUP(L3VA!$A234,DATASHEET!$A$2:$EW$231,132,FALSE)="","",VLOOKUP(L3VA!$A234,DATASHEET!$A$2:$EW$231,132,FALSE))</f>
        <v/>
      </c>
      <c r="EM234" s="105" t="str">
        <f t="shared" si="226"/>
        <v/>
      </c>
      <c r="EN234" s="106" t="str">
        <f>IF(ISBLANK(DATASHEET!EL222),"",DATASHEET!EL222)</f>
        <v/>
      </c>
      <c r="EO234" s="107" t="str">
        <f>IF(ISBLANK(DATASHEET!EM222),"",DATASHEET!EM222)</f>
        <v/>
      </c>
      <c r="EP234" s="123" t="str">
        <f t="shared" si="227"/>
        <v/>
      </c>
      <c r="EQ234" s="124">
        <f>IFERROR(INDEX(DATASHEET!$A$1:$GG$231,MATCH(L3VA!$A234,DATASHEET!$A$1:$A$231,0),MATCH(L3VA!ER$2,DATASHEET!$A$1:$GG$1,0)),"")</f>
        <v>0</v>
      </c>
      <c r="ER234" s="105" t="str">
        <f>IF(VLOOKUP(L3VA!$A234,DATASHEET!$A$2:$EW$231,137,FALSE)="","",VLOOKUP(L3VA!$A234,DATASHEET!$A$2:$EW$231,137,FALSE))</f>
        <v/>
      </c>
      <c r="ES234" s="105" t="str">
        <f t="shared" si="228"/>
        <v/>
      </c>
      <c r="ET234" s="106" t="str">
        <f>IF(ISBLANK(DATASHEET!EQ222),"",DATASHEET!EQ222)</f>
        <v/>
      </c>
      <c r="EU234" s="107" t="str">
        <f>IF(ISBLANK(DATASHEET!ER222),"",DATASHEET!ER222)</f>
        <v/>
      </c>
      <c r="EV234" s="123" t="str">
        <f t="shared" si="229"/>
        <v/>
      </c>
      <c r="EW234" s="124">
        <f>IFERROR(INDEX(DATASHEET!$A$1:$GG$231,MATCH(L3VA!$A234,DATASHEET!$A$1:$A$231,0),MATCH(L3VA!EX$2,DATASHEET!$A$1:$GG$1,0)),"")</f>
        <v>0</v>
      </c>
      <c r="EX234" s="105" t="str">
        <f>IF(VLOOKUP(L3VA!$A234,DATASHEET!$A$2:$EW$231,142,FALSE)="","",VLOOKUP(L3VA!$A234,DATASHEET!$A$2:$EW$231,142,FALSE))</f>
        <v/>
      </c>
      <c r="EY234" s="105" t="str">
        <f t="shared" si="230"/>
        <v/>
      </c>
      <c r="EZ234" s="106" t="str">
        <f>IF(ISBLANK(DATASHEET!EV222),"",DATASHEET!EV222)</f>
        <v/>
      </c>
      <c r="FA234" s="107" t="str">
        <f>IF(ISBLANK(DATASHEET!EW222),"",DATASHEET!EW222)</f>
        <v/>
      </c>
      <c r="FB234" s="123" t="str">
        <f t="shared" si="231"/>
        <v/>
      </c>
      <c r="FC234" s="124">
        <f>IFERROR(INDEX(DATASHEET!$A$1:$GG$231,MATCH(L3VA!$A234,DATASHEET!$A$1:$A$231,0),MATCH(L3VA!FD$2,DATASHEET!$A$1:$GG$1,0)),"")</f>
        <v>0</v>
      </c>
      <c r="FD234" s="105" t="str">
        <f>IF(VLOOKUP(L3VA!$A234,DATASHEET!$A$2:$FW$231,147,FALSE)="","",VLOOKUP(L3VA!$A234,DATASHEET!$A$2:$FW$231,147,FALSE))</f>
        <v/>
      </c>
      <c r="FE234" s="105" t="str">
        <f t="shared" si="232"/>
        <v/>
      </c>
      <c r="FF234" s="106" t="str">
        <f>IF(ISBLANK(DATASHEET!FA222),"",DATASHEET!FA222)</f>
        <v/>
      </c>
      <c r="FG234" s="107" t="str">
        <f>IF(ISBLANK(DATASHEET!FB222),"",DATASHEET!FB222)</f>
        <v/>
      </c>
    </row>
    <row r="235" spans="1:163" x14ac:dyDescent="0.25">
      <c r="A235" s="354">
        <f>DATASHEET!A223</f>
        <v>150831</v>
      </c>
      <c r="B235" s="42" t="str">
        <f>DATASHEET!B223</f>
        <v>WATMOUGH, Lily</v>
      </c>
      <c r="C235" s="109" t="str">
        <f>DATASHEET!C223</f>
        <v>12MP</v>
      </c>
      <c r="D235" s="110" t="str">
        <f>DATASHEET!D223</f>
        <v>F</v>
      </c>
      <c r="E235" s="110" t="str">
        <f>IFERROR(VLOOKUP(A235,'[5]Y12 Students'!$E$3:$I$271,5,FALSE),"")</f>
        <v>INTERNAL</v>
      </c>
      <c r="F235" s="110" t="str">
        <f>DATASHEET!E223</f>
        <v>N</v>
      </c>
      <c r="G235" s="110" t="str">
        <f>DATASHEET!F223</f>
        <v>White - British</v>
      </c>
      <c r="H235" s="110" t="str">
        <f>DATASHEET!G223</f>
        <v>N</v>
      </c>
      <c r="I235" s="110" t="str">
        <f>DATASHEET!H223</f>
        <v>N</v>
      </c>
      <c r="J235" s="111" t="str">
        <f>DATASHEET!J223</f>
        <v>6.25+ (B/A)</v>
      </c>
      <c r="K235" s="104" t="str">
        <f t="shared" si="181"/>
        <v/>
      </c>
      <c r="L235" s="104" t="str">
        <f t="shared" si="182"/>
        <v/>
      </c>
      <c r="M235" s="336" t="str">
        <f>IF(COUNT(L3VA!$N235,L3VA!$Z235,L3VA!$T235,L3VA!$AF235,L3VA!$AX235,L3VA!$AR235,L3VA!$BJ235,L3VA!$BD235,L3VA!$BP235,L3VA!#REF!,L3VA!$AL235,L3VA!$BV235,L3VA!$CH235,L3VA!$CZ235,L3VA!$CN235,L3VA!$DF235,L3VA!$CB235,L3VA!#REF!,L3VA!$DR235,L3VA!$DX235,L3VA!$ED235,L3VA!$EJ235,L3VA!$EP235,L3VA!$EV235,L3VA!$FB235,L3VA!$DL235)=0,"",AVERAGE(N235,Z235,T235,AF235,AL235,AX235,AR235,BJ235,BD235,BP235,BV235,CH235,CZ235,CN235,DF235,CB235,DR235,DX235,ED235,EJ235,EP235,EV235,FB235,DL235))</f>
        <v/>
      </c>
      <c r="N235" s="123" t="str">
        <f t="shared" si="185"/>
        <v/>
      </c>
      <c r="O235" s="124">
        <f>IFERROR(INDEX(DATASHEET!$A$1:$GG$231,MATCH(L3VA!$A235,DATASHEET!$A$1:$A$231,0),MATCH(L3VA!P$2,DATASHEET!$A$1:$GG$1,0)),"")</f>
        <v>0</v>
      </c>
      <c r="P235" s="105">
        <f>IF(VLOOKUP(L3VA!$A235,DATASHEET!$A$2:$EW$231,22,FALSE)="","",VLOOKUP(L3VA!$A235,DATASHEET!$A$2:$EW$231,22,FALSE))</f>
        <v>0</v>
      </c>
      <c r="Q235" s="105" t="str">
        <f t="shared" si="186"/>
        <v/>
      </c>
      <c r="R235" s="106" t="str">
        <f>IF(ISBLANK(DATASHEET!AF223),"",DATASHEET!AF223)</f>
        <v/>
      </c>
      <c r="S235" s="107" t="str">
        <f>IF(ISBLANK(DATASHEET!AG223),"",DATASHEET!AG223)</f>
        <v/>
      </c>
      <c r="T235" s="123" t="str">
        <f t="shared" si="187"/>
        <v/>
      </c>
      <c r="U235" s="124">
        <f>IFERROR(INDEX(DATASHEET!$A$1:$GG$231,MATCH(L3VA!$A235,DATASHEET!$A$1:$A$231,0),MATCH(L3VA!V$2,DATASHEET!$A$1:$GG$1,0)),"")</f>
        <v>0</v>
      </c>
      <c r="V235" s="105">
        <f>IF(VLOOKUP(L3VA!$A235,DATASHEET!$A$2:$EW$231,27,FALSE)="","",VLOOKUP(L3VA!$A235,DATASHEET!$A$2:$EW$231,27,FALSE))</f>
        <v>0</v>
      </c>
      <c r="W235" s="105" t="str">
        <f t="shared" si="188"/>
        <v/>
      </c>
      <c r="X235" s="106" t="str">
        <f>IF(ISBLANK(DATASHEET!AK223),"",DATASHEET!AK223)</f>
        <v>KBW</v>
      </c>
      <c r="Y235" s="107" t="str">
        <f>IF(ISBLANK(DATASHEET!AL223),"",DATASHEET!AL223)</f>
        <v>12A-BI-2</v>
      </c>
      <c r="Z235" s="123" t="str">
        <f t="shared" si="189"/>
        <v/>
      </c>
      <c r="AA235" s="124">
        <f>IFERROR(INDEX(DATASHEET!$A$1:$GG$231,MATCH(L3VA!$A235,DATASHEET!$A$1:$A$231,0),MATCH(L3VA!AB$2,DATASHEET!$A$1:$GG$1,0)),"")</f>
        <v>0</v>
      </c>
      <c r="AB235" s="105" t="str">
        <f>IF(VLOOKUP(L3VA!$A235,DATASHEET!$A$2:$EW$231,32,FALSE)="","",VLOOKUP(L3VA!$A235,DATASHEET!$A$2:$EW$231,32,FALSE))</f>
        <v/>
      </c>
      <c r="AC235" s="105" t="str">
        <f t="shared" si="190"/>
        <v/>
      </c>
      <c r="AD235" s="106" t="str">
        <f>IF(ISBLANK(DATASHEET!AP223),"",DATASHEET!AP223)</f>
        <v/>
      </c>
      <c r="AE235" s="107" t="str">
        <f>IF(ISBLANK(DATASHEET!AQ223),"",DATASHEET!AQ223)</f>
        <v/>
      </c>
      <c r="AF235" s="123" t="str">
        <f t="shared" si="191"/>
        <v/>
      </c>
      <c r="AG235" s="124">
        <f>IFERROR(INDEX(DATASHEET!$A$1:$GG$231,MATCH(L3VA!$A235,DATASHEET!$A$1:$A$231,0),MATCH(L3VA!AH$2,DATASHEET!$A$1:$GG$1,0)),"")</f>
        <v>0</v>
      </c>
      <c r="AH235" s="105" t="str">
        <f>IF(VLOOKUP(L3VA!$A235,DATASHEET!$A$2:$EW$231,37,FALSE)="","",VLOOKUP(L3VA!$A235,DATASHEET!$A$2:$EW$231,37,FALSE))</f>
        <v>KBW</v>
      </c>
      <c r="AI235" s="105" t="str">
        <f t="shared" si="192"/>
        <v/>
      </c>
      <c r="AJ235" s="106" t="str">
        <f>IF(ISBLANK(DATASHEET!AU223),"",DATASHEET!AU223)</f>
        <v>MB</v>
      </c>
      <c r="AK235" s="107" t="str">
        <f>IF(ISBLANK(DATASHEET!AV223),"",DATASHEET!AV223)</f>
        <v>12D-CH-2</v>
      </c>
      <c r="AL235" s="123" t="str">
        <f t="shared" si="193"/>
        <v/>
      </c>
      <c r="AM235" s="124">
        <f>IFERROR(INDEX(DATASHEET!$A$1:$GG$231,MATCH(L3VA!$A235,DATASHEET!$A$1:$A$231,0),MATCH(L3VA!AN$2,DATASHEET!$A$1:$GG$1,0)),"")</f>
        <v>0</v>
      </c>
      <c r="AN235" s="105" t="str">
        <f>IF(VLOOKUP(L3VA!$A235,DATASHEET!$A$2:$EW$231,42,FALSE)="","",VLOOKUP(L3VA!$A235,DATASHEET!$A$2:$EW$231,42,FALSE))</f>
        <v/>
      </c>
      <c r="AO235" s="105" t="str">
        <f t="shared" si="194"/>
        <v/>
      </c>
      <c r="AP235" s="106" t="str">
        <f>IF(ISBLANK(DATASHEET!AZ223),"",DATASHEET!AZ223)</f>
        <v/>
      </c>
      <c r="AQ235" s="107" t="str">
        <f>IF(ISBLANK(DATASHEET!BA223),"",DATASHEET!BA223)</f>
        <v/>
      </c>
      <c r="AR235" s="123" t="str">
        <f t="shared" si="195"/>
        <v/>
      </c>
      <c r="AS235" s="124">
        <f>IFERROR(INDEX(DATASHEET!$A$1:$GG$231,MATCH(L3VA!$A235,DATASHEET!$A$1:$A$231,0),MATCH(L3VA!AT$2,DATASHEET!$A$1:$GG$1,0)),"")</f>
        <v>0</v>
      </c>
      <c r="AT235" s="105" t="str">
        <f>IF(VLOOKUP(L3VA!$A235,DATASHEET!$A$2:$EW$231,47,FALSE)="","",VLOOKUP(L3VA!$A235,DATASHEET!$A$2:$EW$231,47,FALSE))</f>
        <v>MB</v>
      </c>
      <c r="AU235" s="105" t="str">
        <f t="shared" si="196"/>
        <v/>
      </c>
      <c r="AV235" s="106" t="str">
        <f>IF(ISBLANK(DATASHEET!BE223),"",DATASHEET!BE223)</f>
        <v/>
      </c>
      <c r="AW235" s="107" t="str">
        <f>IF(ISBLANK(DATASHEET!BF223),"",DATASHEET!BF223)</f>
        <v/>
      </c>
      <c r="AX235" s="123" t="str">
        <f t="shared" si="197"/>
        <v/>
      </c>
      <c r="AY235" s="124">
        <f>IFERROR(INDEX(DATASHEET!$A$1:$GG$231,MATCH(L3VA!$A235,DATASHEET!$A$1:$A$231,0),MATCH(L3VA!AZ$2,DATASHEET!$A$1:$GG$1,0)),"")</f>
        <v>0</v>
      </c>
      <c r="AZ235" s="105" t="str">
        <f>IF(VLOOKUP(L3VA!$A235,DATASHEET!$A$2:$EW$231,52,FALSE)="","",VLOOKUP(L3VA!$A235,DATASHEET!$A$2:$EW$231,52,FALSE))</f>
        <v/>
      </c>
      <c r="BA235" s="105" t="str">
        <f t="shared" si="198"/>
        <v/>
      </c>
      <c r="BB235" s="106" t="str">
        <f>IF(ISBLANK(DATASHEET!BJ223),"",DATASHEET!BJ223)</f>
        <v/>
      </c>
      <c r="BC235" s="107" t="str">
        <f>IF(ISBLANK(DATASHEET!BK223),"",DATASHEET!BK223)</f>
        <v/>
      </c>
      <c r="BD235" s="123" t="str">
        <f t="shared" si="199"/>
        <v/>
      </c>
      <c r="BE235" s="124">
        <f>IFERROR(INDEX(DATASHEET!$A$1:$GG$231,MATCH(L3VA!$A235,DATASHEET!$A$1:$A$231,0),MATCH(L3VA!BF$2,DATASHEET!$A$1:$GG$1,0)),"")</f>
        <v>0</v>
      </c>
      <c r="BF235" s="105" t="str">
        <f>IF(VLOOKUP(L3VA!$A235,DATASHEET!$A$2:$EW$231,57,FALSE)="","",VLOOKUP(L3VA!$A235,DATASHEET!$A$2:$EW$231,57,FALSE))</f>
        <v/>
      </c>
      <c r="BG235" s="105" t="str">
        <f t="shared" si="200"/>
        <v/>
      </c>
      <c r="BH235" s="106" t="str">
        <f>IF(ISBLANK(DATASHEET!BO223),"",DATASHEET!BO223)</f>
        <v/>
      </c>
      <c r="BI235" s="107" t="str">
        <f>IF(ISBLANK(DATASHEET!BP223),"",DATASHEET!BP223)</f>
        <v/>
      </c>
      <c r="BJ235" s="123" t="str">
        <f t="shared" si="201"/>
        <v/>
      </c>
      <c r="BK235" s="124">
        <f>IFERROR(INDEX(DATASHEET!$A$1:$GG$231,MATCH(L3VA!$A235,DATASHEET!$A$1:$A$231,0),MATCH(L3VA!BL$2,DATASHEET!$A$1:$GG$1,0)),"")</f>
        <v>0</v>
      </c>
      <c r="BL235" s="105" t="str">
        <f>IF(VLOOKUP(L3VA!$A235,DATASHEET!$A$2:$EW$231,62,FALSE)="","",VLOOKUP(L3VA!$A235,DATASHEET!$A$2:$EW$231,62,FALSE))</f>
        <v/>
      </c>
      <c r="BM235" s="105" t="str">
        <f t="shared" si="202"/>
        <v/>
      </c>
      <c r="BN235" s="106" t="str">
        <f>IF(ISBLANK(DATASHEET!BT223),"",DATASHEET!BT223)</f>
        <v/>
      </c>
      <c r="BO235" s="107" t="str">
        <f>IF(ISBLANK(DATASHEET!BU223),"",DATASHEET!BU223)</f>
        <v/>
      </c>
      <c r="BP235" s="123" t="str">
        <f t="shared" si="203"/>
        <v/>
      </c>
      <c r="BQ235" s="124">
        <f>IFERROR(INDEX(DATASHEET!$A$1:$GG$231,MATCH(L3VA!$A235,DATASHEET!$A$1:$A$231,0),MATCH(L3VA!BR$2,DATASHEET!$A$1:$GG$1,0)),"")</f>
        <v>0</v>
      </c>
      <c r="BR235" s="105" t="str">
        <f>IF(VLOOKUP(L3VA!$A235,DATASHEET!$A$2:$EW$231,67,FALSE)="","",VLOOKUP(L3VA!$A235,DATASHEET!$A$2:$EW$231,67,FALSE))</f>
        <v/>
      </c>
      <c r="BS235" s="105" t="str">
        <f t="shared" si="204"/>
        <v/>
      </c>
      <c r="BT235" s="106" t="str">
        <f>IF(ISBLANK(DATASHEET!BY223),"",DATASHEET!BY223)</f>
        <v/>
      </c>
      <c r="BU235" s="107" t="str">
        <f>IF(ISBLANK(DATASHEET!BZ223),"",DATASHEET!BZ223)</f>
        <v/>
      </c>
      <c r="BV235" s="123" t="str">
        <f t="shared" si="205"/>
        <v/>
      </c>
      <c r="BW235" s="124">
        <f>IFERROR(INDEX(DATASHEET!$A$1:$GG$231,MATCH(L3VA!$A235,DATASHEET!$A$1:$A$231,0),MATCH(L3VA!BX$2,DATASHEET!$A$1:$GG$1,0)),"")</f>
        <v>0</v>
      </c>
      <c r="BX235" s="105" t="str">
        <f>IF(VLOOKUP(L3VA!$A235,DATASHEET!$A$2:$EW$231,77,FALSE)="","",VLOOKUP(L3VA!$A235,DATASHEET!$A$2:$EW$231,77,FALSE))</f>
        <v/>
      </c>
      <c r="BY235" s="105" t="str">
        <f t="shared" si="206"/>
        <v/>
      </c>
      <c r="BZ235" s="106" t="str">
        <f>IF(ISBLANK(DATASHEET!CI223),"",DATASHEET!CI223)</f>
        <v/>
      </c>
      <c r="CA235" s="107" t="str">
        <f>IF(ISBLANK(DATASHEET!CJ223),"",DATASHEET!CJ223)</f>
        <v/>
      </c>
      <c r="CB235" s="123" t="str">
        <f t="shared" si="207"/>
        <v/>
      </c>
      <c r="CC235" s="124">
        <f>IFERROR(INDEX(DATASHEET!$A$1:$GG$231,MATCH(L3VA!$A235,DATASHEET!$A$1:$A$231,0),MATCH(L3VA!CD$2,DATASHEET!$A$1:$GG$1,0)),"")</f>
        <v>0</v>
      </c>
      <c r="CD235" s="105" t="str">
        <f>IF(VLOOKUP(L3VA!$A235,DATASHEET!$A$2:$EW$231,82,FALSE)="","",VLOOKUP(L3VA!$A235,DATASHEET!$A$2:$EW$231,82,FALSE))</f>
        <v>LSA5</v>
      </c>
      <c r="CE235" s="105" t="str">
        <f t="shared" si="208"/>
        <v/>
      </c>
      <c r="CF235" s="106" t="str">
        <f>IF(ISBLANK(DATASHEET!CN223),"",DATASHEET!CN223)</f>
        <v/>
      </c>
      <c r="CG235" s="107" t="str">
        <f>IF(ISBLANK(DATASHEET!CO223),"",DATASHEET!CO223)</f>
        <v/>
      </c>
      <c r="CH235" s="123" t="str">
        <f t="shared" si="209"/>
        <v/>
      </c>
      <c r="CI235" s="124">
        <f>IFERROR(INDEX(DATASHEET!$A$1:$GG$231,MATCH(L3VA!$A235,DATASHEET!$A$1:$A$231,0),MATCH(L3VA!CJ$2,DATASHEET!$A$1:$GG$1,0)),"")</f>
        <v>0</v>
      </c>
      <c r="CJ235" s="105" t="str">
        <f>IF(VLOOKUP(L3VA!$A235,DATASHEET!$A$2:$EW$231,87,FALSE)="","",VLOOKUP(L3VA!$A235,DATASHEET!$A$2:$EW$231,87,FALSE))</f>
        <v/>
      </c>
      <c r="CK235" s="105" t="str">
        <f t="shared" si="183"/>
        <v/>
      </c>
      <c r="CL235" s="106" t="str">
        <f>IF(ISBLANK(DATASHEET!CS223),"",DATASHEET!CS223)</f>
        <v/>
      </c>
      <c r="CM235" s="107" t="str">
        <f>IF(ISBLANK(DATASHEET!CT223),"",DATASHEET!CT223)</f>
        <v/>
      </c>
      <c r="CN235" s="123" t="str">
        <f t="shared" si="210"/>
        <v/>
      </c>
      <c r="CO235" s="124">
        <f>IFERROR(INDEX(DATASHEET!$A$1:$GG$231,MATCH(L3VA!$A235,DATASHEET!$A$1:$A$231,0),MATCH(L3VA!CP$2,DATASHEET!$A$1:$GG$1,0)),"")</f>
        <v>0</v>
      </c>
      <c r="CP235" s="105" t="str">
        <f>IF(VLOOKUP(L3VA!$A235,DATASHEET!$A$2:$EW$231,92,FALSE)="","",VLOOKUP(L3VA!$A235,DATASHEET!$A$2:$EW$231,92,FALSE))</f>
        <v/>
      </c>
      <c r="CQ235" s="105" t="str">
        <f t="shared" si="211"/>
        <v/>
      </c>
      <c r="CR235" s="106" t="str">
        <f>IF(ISBLANK(DATASHEET!CX223),"",DATASHEET!CX223)</f>
        <v/>
      </c>
      <c r="CS235" s="107" t="str">
        <f>IF(ISBLANK(DATASHEET!CY223),"",DATASHEET!CY223)</f>
        <v/>
      </c>
      <c r="CT235" s="123" t="str">
        <f t="shared" si="212"/>
        <v/>
      </c>
      <c r="CU235" s="124">
        <f>IFERROR(INDEX(DATASHEET!$A$1:$GG$231,MATCH(L3VA!$A235,DATASHEET!$A$1:$A$231,0),MATCH(L3VA!CV$2,DATASHEET!$A$1:$GG$1,0)),"")</f>
        <v>0</v>
      </c>
      <c r="CV235" s="105" t="str">
        <f>IF(VLOOKUP(L3VA!$A235,DATASHEET!$A$2:$EW$231,107,FALSE)="","",VLOOKUP(L3VA!$A235,DATASHEET!$A$2:$EW$231,107,FALSE))</f>
        <v/>
      </c>
      <c r="CW235" s="105" t="str">
        <f t="shared" si="213"/>
        <v/>
      </c>
      <c r="CX235" s="106" t="str">
        <f>IF(ISBLANK(DATASHEET!DC223),"",DATASHEET!DC223)</f>
        <v/>
      </c>
      <c r="CY235" s="107" t="str">
        <f>IF(ISBLANK(DATASHEET!DD223),"",DATASHEET!DD223)</f>
        <v/>
      </c>
      <c r="CZ235" s="123" t="str">
        <f t="shared" si="214"/>
        <v/>
      </c>
      <c r="DA235" s="124">
        <f>IFERROR(INDEX(DATASHEET!$A$1:$GG$231,MATCH(L3VA!$A235,DATASHEET!$A$1:$A$231,0),MATCH(L3VA!DB$2,DATASHEET!$A$1:$GG$1,0)),"")</f>
        <v>0</v>
      </c>
      <c r="DB235" s="105" t="str">
        <f>IF(VLOOKUP(L3VA!$A235,DATASHEET!$A$2:$EW$231,97,FALSE)="","",VLOOKUP(L3VA!$A235,DATASHEET!$A$2:$EW$231,97,FALSE))</f>
        <v/>
      </c>
      <c r="DC235" s="105" t="str">
        <f t="shared" si="215"/>
        <v/>
      </c>
      <c r="DD235" s="106" t="str">
        <f>IF(ISBLANK(DATASHEET!DH223),"",DATASHEET!DH223)</f>
        <v/>
      </c>
      <c r="DE235" s="107" t="str">
        <f>IF(ISBLANK(DATASHEET!DI223),"",DATASHEET!DI223)</f>
        <v/>
      </c>
      <c r="DF235" s="123" t="str">
        <f t="shared" si="216"/>
        <v/>
      </c>
      <c r="DG235" s="124">
        <f>IFERROR(INDEX(DATASHEET!$A$1:$GG$231,MATCH(L3VA!$A235,DATASHEET!$A$1:$A$231,0),MATCH(L3VA!DH$2,DATASHEET!$A$1:$GG$1,0)),"")</f>
        <v>0</v>
      </c>
      <c r="DH235" s="105" t="str">
        <f>IF(VLOOKUP(L3VA!$A235,DATASHEET!$A$2:$EW$231,102,FALSE)="","",VLOOKUP(L3VA!$A235,DATASHEET!$A$2:$EW$231,102,FALSE))</f>
        <v/>
      </c>
      <c r="DI235" s="105" t="str">
        <f t="shared" si="217"/>
        <v/>
      </c>
      <c r="DJ235" s="106" t="str">
        <f>IF(ISBLANK(DATASHEET!DM223),"",DATASHEET!DM223)</f>
        <v>JQ</v>
      </c>
      <c r="DK235" s="107" t="str">
        <f>IF(ISBLANK(DATASHEET!DN223),"",DATASHEET!DN223)</f>
        <v>12C-MA-7</v>
      </c>
      <c r="DL235" s="123" t="str">
        <f t="shared" si="218"/>
        <v/>
      </c>
      <c r="DM235" s="124">
        <f>IFERROR(INDEX(DATASHEET!$A$1:$GG$231,MATCH(L3VA!$A235,DATASHEET!$A$1:$A$231,0),MATCH(L3VA!DN$2,DATASHEET!$A$1:$GG$1,0)),"")</f>
        <v>0</v>
      </c>
      <c r="DN235" s="105" t="str">
        <f>IF(VLOOKUP(L3VA!$A235,DATASHEET!$A$2:$FW$231,112,FALSE)="","",VLOOKUP(L3VA!$A235,DATASHEET!$A$2:$FW$231,112,FALSE))</f>
        <v/>
      </c>
      <c r="DO235" s="105" t="str">
        <f t="shared" si="184"/>
        <v/>
      </c>
      <c r="DP235" s="106" t="str">
        <f>IF(ISBLANK(DATASHEET!DR223),"",DATASHEET!DR223)</f>
        <v/>
      </c>
      <c r="DQ235" s="107" t="str">
        <f>IF(ISBLANK(DATASHEET!DS223),"",DATASHEET!DS223)</f>
        <v/>
      </c>
      <c r="DR235" s="123" t="str">
        <f t="shared" si="219"/>
        <v/>
      </c>
      <c r="DS235" s="124">
        <f>IFERROR(INDEX(DATASHEET!$A$1:$GG$231,MATCH(L3VA!$A235,DATASHEET!$A$1:$A$231,0),MATCH(L3VA!DT$2,DATASHEET!$A$1:$GG$1,0)),"")</f>
        <v>0</v>
      </c>
      <c r="DT235" s="105" t="str">
        <f>IF(VLOOKUP(L3VA!$A235,DATASHEET!$A$2:$EW$231,117,FALSE)="","",VLOOKUP(L3VA!$A235,DATASHEET!$A$2:$EW$231,117,FALSE))</f>
        <v>JQ</v>
      </c>
      <c r="DU235" s="105" t="str">
        <f t="shared" si="220"/>
        <v/>
      </c>
      <c r="DV235" s="106" t="str">
        <f>IF(ISBLANK(DATASHEET!DW223),"",DATASHEET!DW223)</f>
        <v/>
      </c>
      <c r="DW235" s="107" t="str">
        <f>IF(ISBLANK(DATASHEET!DX223),"",DATASHEET!DX223)</f>
        <v/>
      </c>
      <c r="DX235" s="123" t="str">
        <f t="shared" si="221"/>
        <v/>
      </c>
      <c r="DY235" s="124" t="str">
        <f>IFERROR(INDEX(DATASHEET!$A$1:$GG$231,MATCH(L3VA!$A235,DATASHEET!$A$1:$A$231,0),MATCH(L3VA!DZ$2,DATASHEET!$A$1:$GG$1,0)),"")</f>
        <v/>
      </c>
      <c r="DZ235" s="105" t="str">
        <f>IF(VLOOKUP(L3VA!$A235,DATASHEET!$A$2:$EW$231,122,FALSE)="","",VLOOKUP(L3VA!$A235,DATASHEET!$A$2:$EW$231,122,FALSE))</f>
        <v/>
      </c>
      <c r="EA235" s="105" t="str">
        <f t="shared" si="222"/>
        <v/>
      </c>
      <c r="EB235" s="106" t="str">
        <f>IF(ISBLANK(DATASHEET!EB223),"",DATASHEET!EB223)</f>
        <v/>
      </c>
      <c r="EC235" s="107" t="str">
        <f>IF(ISBLANK(DATASHEET!EC223),"",DATASHEET!EC223)</f>
        <v/>
      </c>
      <c r="ED235" s="123" t="str">
        <f t="shared" si="223"/>
        <v/>
      </c>
      <c r="EE235" s="124">
        <f>IFERROR(INDEX(DATASHEET!$A$1:$GG$231,MATCH(L3VA!$A235,DATASHEET!$A$1:$A$231,0),MATCH(L3VA!EF$2,DATASHEET!$A$1:$GG$1,0)),"")</f>
        <v>0</v>
      </c>
      <c r="EF235" s="105" t="str">
        <f>IF(VLOOKUP(L3VA!$A235,DATASHEET!$A$2:$EW$231,127,FALSE)="","",VLOOKUP(L3VA!$A235,DATASHEET!$A$2:$EW$231,127,FALSE))</f>
        <v/>
      </c>
      <c r="EG235" s="105" t="str">
        <f t="shared" si="224"/>
        <v/>
      </c>
      <c r="EH235" s="106" t="str">
        <f>IF(ISBLANK(DATASHEET!EG223),"",DATASHEET!EG223)</f>
        <v>SPI</v>
      </c>
      <c r="EI235" s="107" t="str">
        <f>IF(ISBLANK(DATASHEET!EH223),"",DATASHEET!EH223)</f>
        <v>12E-PH-6</v>
      </c>
      <c r="EJ235" s="123" t="str">
        <f t="shared" si="225"/>
        <v/>
      </c>
      <c r="EK235" s="124">
        <f>IFERROR(INDEX(DATASHEET!$A$1:$GG$231,MATCH(L3VA!$A235,DATASHEET!$A$1:$A$231,0),MATCH(L3VA!EL$2,DATASHEET!$A$1:$GG$1,0)),"")</f>
        <v>0</v>
      </c>
      <c r="EL235" s="105" t="str">
        <f>IF(VLOOKUP(L3VA!$A235,DATASHEET!$A$2:$EW$231,132,FALSE)="","",VLOOKUP(L3VA!$A235,DATASHEET!$A$2:$EW$231,132,FALSE))</f>
        <v/>
      </c>
      <c r="EM235" s="105" t="str">
        <f t="shared" si="226"/>
        <v/>
      </c>
      <c r="EN235" s="106" t="str">
        <f>IF(ISBLANK(DATASHEET!EL223),"",DATASHEET!EL223)</f>
        <v/>
      </c>
      <c r="EO235" s="107" t="str">
        <f>IF(ISBLANK(DATASHEET!EM223),"",DATASHEET!EM223)</f>
        <v/>
      </c>
      <c r="EP235" s="123" t="str">
        <f t="shared" si="227"/>
        <v/>
      </c>
      <c r="EQ235" s="124">
        <f>IFERROR(INDEX(DATASHEET!$A$1:$GG$231,MATCH(L3VA!$A235,DATASHEET!$A$1:$A$231,0),MATCH(L3VA!ER$2,DATASHEET!$A$1:$GG$1,0)),"")</f>
        <v>0</v>
      </c>
      <c r="ER235" s="105" t="str">
        <f>IF(VLOOKUP(L3VA!$A235,DATASHEET!$A$2:$EW$231,137,FALSE)="","",VLOOKUP(L3VA!$A235,DATASHEET!$A$2:$EW$231,137,FALSE))</f>
        <v>SPI</v>
      </c>
      <c r="ES235" s="105" t="str">
        <f t="shared" si="228"/>
        <v/>
      </c>
      <c r="ET235" s="106" t="str">
        <f>IF(ISBLANK(DATASHEET!EQ223),"",DATASHEET!EQ223)</f>
        <v/>
      </c>
      <c r="EU235" s="107" t="str">
        <f>IF(ISBLANK(DATASHEET!ER223),"",DATASHEET!ER223)</f>
        <v/>
      </c>
      <c r="EV235" s="123" t="str">
        <f t="shared" si="229"/>
        <v/>
      </c>
      <c r="EW235" s="124">
        <f>IFERROR(INDEX(DATASHEET!$A$1:$GG$231,MATCH(L3VA!$A235,DATASHEET!$A$1:$A$231,0),MATCH(L3VA!EX$2,DATASHEET!$A$1:$GG$1,0)),"")</f>
        <v>0</v>
      </c>
      <c r="EX235" s="105" t="str">
        <f>IF(VLOOKUP(L3VA!$A235,DATASHEET!$A$2:$EW$231,142,FALSE)="","",VLOOKUP(L3VA!$A235,DATASHEET!$A$2:$EW$231,142,FALSE))</f>
        <v/>
      </c>
      <c r="EY235" s="105" t="str">
        <f t="shared" si="230"/>
        <v/>
      </c>
      <c r="EZ235" s="106" t="str">
        <f>IF(ISBLANK(DATASHEET!EV223),"",DATASHEET!EV223)</f>
        <v/>
      </c>
      <c r="FA235" s="107" t="str">
        <f>IF(ISBLANK(DATASHEET!EW223),"",DATASHEET!EW223)</f>
        <v/>
      </c>
      <c r="FB235" s="123" t="str">
        <f t="shared" si="231"/>
        <v/>
      </c>
      <c r="FC235" s="124">
        <f>IFERROR(INDEX(DATASHEET!$A$1:$GG$231,MATCH(L3VA!$A235,DATASHEET!$A$1:$A$231,0),MATCH(L3VA!FD$2,DATASHEET!$A$1:$GG$1,0)),"")</f>
        <v>0</v>
      </c>
      <c r="FD235" s="105" t="str">
        <f>IF(VLOOKUP(L3VA!$A235,DATASHEET!$A$2:$FW$231,147,FALSE)="","",VLOOKUP(L3VA!$A235,DATASHEET!$A$2:$FW$231,147,FALSE))</f>
        <v/>
      </c>
      <c r="FE235" s="105" t="str">
        <f t="shared" si="232"/>
        <v/>
      </c>
      <c r="FF235" s="106" t="str">
        <f>IF(ISBLANK(DATASHEET!FA223),"",DATASHEET!FA223)</f>
        <v/>
      </c>
      <c r="FG235" s="107" t="str">
        <f>IF(ISBLANK(DATASHEET!FB223),"",DATASHEET!FB223)</f>
        <v/>
      </c>
    </row>
    <row r="236" spans="1:163" x14ac:dyDescent="0.25">
      <c r="A236" s="108">
        <f>DATASHEET!A224</f>
        <v>150999</v>
      </c>
      <c r="B236" s="42" t="str">
        <f>DATASHEET!B224</f>
        <v>WILD, Ellie</v>
      </c>
      <c r="C236" s="109" t="str">
        <f>DATASHEET!C224</f>
        <v>12MP</v>
      </c>
      <c r="D236" s="110" t="str">
        <f>DATASHEET!D224</f>
        <v>F</v>
      </c>
      <c r="E236" s="110" t="str">
        <f>IFERROR(VLOOKUP(A236,'[5]Y12 Students'!$E$3:$I$271,5,FALSE),"")</f>
        <v>INTERNAL</v>
      </c>
      <c r="F236" s="110" t="str">
        <f>DATASHEET!E224</f>
        <v>N</v>
      </c>
      <c r="G236" s="110" t="str">
        <f>DATASHEET!F224</f>
        <v>White - British</v>
      </c>
      <c r="H236" s="110" t="str">
        <f>DATASHEET!G224</f>
        <v>N</v>
      </c>
      <c r="I236" s="110" t="str">
        <f>DATASHEET!H224</f>
        <v>N</v>
      </c>
      <c r="J236" s="111" t="str">
        <f>DATASHEET!J224</f>
        <v>4.75+ (C/B)</v>
      </c>
      <c r="K236" s="104" t="str">
        <f t="shared" si="181"/>
        <v/>
      </c>
      <c r="L236" s="104" t="str">
        <f t="shared" si="182"/>
        <v/>
      </c>
      <c r="M236" s="336" t="str">
        <f>IF(COUNT(L3VA!$N236,L3VA!$Z236,L3VA!$T236,L3VA!$AF236,L3VA!$AX236,L3VA!$AR236,L3VA!$BJ236,L3VA!$BD236,L3VA!$BP236,L3VA!#REF!,L3VA!$AL236,L3VA!$BV236,L3VA!$CH236,L3VA!$CZ236,L3VA!$CN236,L3VA!$DF236,L3VA!$CB236,L3VA!#REF!,L3VA!$DR236,L3VA!$DX236,L3VA!$ED236,L3VA!$EJ236,L3VA!$EP236,L3VA!$EV236,L3VA!$FB236,L3VA!$DL236)=0,"",AVERAGE(N236,Z236,T236,AF236,AL236,AX236,AR236,BJ236,BD236,BP236,BV236,CH236,CZ236,CN236,DF236,CB236,DR236,DX236,ED236,EJ236,EP236,EV236,FB236,DL236))</f>
        <v/>
      </c>
      <c r="N236" s="123" t="str">
        <f t="shared" si="185"/>
        <v/>
      </c>
      <c r="O236" s="124">
        <f>IFERROR(INDEX(DATASHEET!$A$1:$GG$231,MATCH(L3VA!$A236,DATASHEET!$A$1:$A$231,0),MATCH(L3VA!P$2,DATASHEET!$A$1:$GG$1,0)),"")</f>
        <v>0</v>
      </c>
      <c r="P236" s="105">
        <f>IF(VLOOKUP(L3VA!$A236,DATASHEET!$A$2:$EW$231,22,FALSE)="","",VLOOKUP(L3VA!$A236,DATASHEET!$A$2:$EW$231,22,FALSE))</f>
        <v>0</v>
      </c>
      <c r="Q236" s="105" t="str">
        <f t="shared" si="186"/>
        <v/>
      </c>
      <c r="R236" s="106" t="str">
        <f>IF(ISBLANK(DATASHEET!AF224),"",DATASHEET!AF224)</f>
        <v>PLE</v>
      </c>
      <c r="S236" s="107" t="str">
        <f>IF(ISBLANK(DATASHEET!AG224),"",DATASHEET!AG224)</f>
        <v>12C-AR-1</v>
      </c>
      <c r="T236" s="123" t="str">
        <f t="shared" si="187"/>
        <v/>
      </c>
      <c r="U236" s="124">
        <f>IFERROR(INDEX(DATASHEET!$A$1:$GG$231,MATCH(L3VA!$A236,DATASHEET!$A$1:$A$231,0),MATCH(L3VA!V$2,DATASHEET!$A$1:$GG$1,0)),"")</f>
        <v>0</v>
      </c>
      <c r="V236" s="105">
        <f>IF(VLOOKUP(L3VA!$A236,DATASHEET!$A$2:$EW$231,27,FALSE)="","",VLOOKUP(L3VA!$A236,DATASHEET!$A$2:$EW$231,27,FALSE))</f>
        <v>0</v>
      </c>
      <c r="W236" s="105" t="str">
        <f t="shared" si="188"/>
        <v/>
      </c>
      <c r="X236" s="106" t="str">
        <f>IF(ISBLANK(DATASHEET!AK224),"",DATASHEET!AK224)</f>
        <v/>
      </c>
      <c r="Y236" s="107" t="str">
        <f>IF(ISBLANK(DATASHEET!AL224),"",DATASHEET!AL224)</f>
        <v/>
      </c>
      <c r="Z236" s="123" t="str">
        <f t="shared" si="189"/>
        <v/>
      </c>
      <c r="AA236" s="124">
        <f>IFERROR(INDEX(DATASHEET!$A$1:$GG$231,MATCH(L3VA!$A236,DATASHEET!$A$1:$A$231,0),MATCH(L3VA!AB$2,DATASHEET!$A$1:$GG$1,0)),"")</f>
        <v>0</v>
      </c>
      <c r="AB236" s="105" t="str">
        <f>IF(VLOOKUP(L3VA!$A236,DATASHEET!$A$2:$EW$231,32,FALSE)="","",VLOOKUP(L3VA!$A236,DATASHEET!$A$2:$EW$231,32,FALSE))</f>
        <v>PLE</v>
      </c>
      <c r="AC236" s="105" t="str">
        <f t="shared" si="190"/>
        <v/>
      </c>
      <c r="AD236" s="106" t="str">
        <f>IF(ISBLANK(DATASHEET!AP224),"",DATASHEET!AP224)</f>
        <v/>
      </c>
      <c r="AE236" s="107" t="str">
        <f>IF(ISBLANK(DATASHEET!AQ224),"",DATASHEET!AQ224)</f>
        <v/>
      </c>
      <c r="AF236" s="123" t="str">
        <f t="shared" si="191"/>
        <v/>
      </c>
      <c r="AG236" s="124">
        <f>IFERROR(INDEX(DATASHEET!$A$1:$GG$231,MATCH(L3VA!$A236,DATASHEET!$A$1:$A$231,0),MATCH(L3VA!AH$2,DATASHEET!$A$1:$GG$1,0)),"")</f>
        <v>0</v>
      </c>
      <c r="AH236" s="105" t="str">
        <f>IF(VLOOKUP(L3VA!$A236,DATASHEET!$A$2:$EW$231,37,FALSE)="","",VLOOKUP(L3VA!$A236,DATASHEET!$A$2:$EW$231,37,FALSE))</f>
        <v/>
      </c>
      <c r="AI236" s="105" t="str">
        <f t="shared" si="192"/>
        <v/>
      </c>
      <c r="AJ236" s="106" t="str">
        <f>IF(ISBLANK(DATASHEET!AU224),"",DATASHEET!AU224)</f>
        <v/>
      </c>
      <c r="AK236" s="107" t="str">
        <f>IF(ISBLANK(DATASHEET!AV224),"",DATASHEET!AV224)</f>
        <v/>
      </c>
      <c r="AL236" s="123" t="str">
        <f t="shared" si="193"/>
        <v/>
      </c>
      <c r="AM236" s="124">
        <f>IFERROR(INDEX(DATASHEET!$A$1:$GG$231,MATCH(L3VA!$A236,DATASHEET!$A$1:$A$231,0),MATCH(L3VA!AN$2,DATASHEET!$A$1:$GG$1,0)),"")</f>
        <v>0</v>
      </c>
      <c r="AN236" s="105" t="str">
        <f>IF(VLOOKUP(L3VA!$A236,DATASHEET!$A$2:$EW$231,42,FALSE)="","",VLOOKUP(L3VA!$A236,DATASHEET!$A$2:$EW$231,42,FALSE))</f>
        <v/>
      </c>
      <c r="AO236" s="105" t="str">
        <f t="shared" si="194"/>
        <v/>
      </c>
      <c r="AP236" s="106" t="str">
        <f>IF(ISBLANK(DATASHEET!AZ224),"",DATASHEET!AZ224)</f>
        <v/>
      </c>
      <c r="AQ236" s="107" t="str">
        <f>IF(ISBLANK(DATASHEET!BA224),"",DATASHEET!BA224)</f>
        <v/>
      </c>
      <c r="AR236" s="123" t="str">
        <f t="shared" si="195"/>
        <v/>
      </c>
      <c r="AS236" s="124">
        <f>IFERROR(INDEX(DATASHEET!$A$1:$GG$231,MATCH(L3VA!$A236,DATASHEET!$A$1:$A$231,0),MATCH(L3VA!AT$2,DATASHEET!$A$1:$GG$1,0)),"")</f>
        <v>0</v>
      </c>
      <c r="AT236" s="105" t="str">
        <f>IF(VLOOKUP(L3VA!$A236,DATASHEET!$A$2:$EW$231,47,FALSE)="","",VLOOKUP(L3VA!$A236,DATASHEET!$A$2:$EW$231,47,FALSE))</f>
        <v/>
      </c>
      <c r="AU236" s="105" t="str">
        <f t="shared" si="196"/>
        <v/>
      </c>
      <c r="AV236" s="106" t="str">
        <f>IF(ISBLANK(DATASHEET!BE224),"",DATASHEET!BE224)</f>
        <v/>
      </c>
      <c r="AW236" s="107" t="str">
        <f>IF(ISBLANK(DATASHEET!BF224),"",DATASHEET!BF224)</f>
        <v/>
      </c>
      <c r="AX236" s="123" t="str">
        <f t="shared" si="197"/>
        <v/>
      </c>
      <c r="AY236" s="124">
        <f>IFERROR(INDEX(DATASHEET!$A$1:$GG$231,MATCH(L3VA!$A236,DATASHEET!$A$1:$A$231,0),MATCH(L3VA!AZ$2,DATASHEET!$A$1:$GG$1,0)),"")</f>
        <v>0</v>
      </c>
      <c r="AZ236" s="105" t="str">
        <f>IF(VLOOKUP(L3VA!$A236,DATASHEET!$A$2:$EW$231,52,FALSE)="","",VLOOKUP(L3VA!$A236,DATASHEET!$A$2:$EW$231,52,FALSE))</f>
        <v/>
      </c>
      <c r="BA236" s="105" t="str">
        <f t="shared" si="198"/>
        <v/>
      </c>
      <c r="BB236" s="106" t="str">
        <f>IF(ISBLANK(DATASHEET!BJ224),"",DATASHEET!BJ224)</f>
        <v/>
      </c>
      <c r="BC236" s="107" t="str">
        <f>IF(ISBLANK(DATASHEET!BK224),"",DATASHEET!BK224)</f>
        <v/>
      </c>
      <c r="BD236" s="123" t="str">
        <f t="shared" si="199"/>
        <v/>
      </c>
      <c r="BE236" s="124">
        <f>IFERROR(INDEX(DATASHEET!$A$1:$GG$231,MATCH(L3VA!$A236,DATASHEET!$A$1:$A$231,0),MATCH(L3VA!BF$2,DATASHEET!$A$1:$GG$1,0)),"")</f>
        <v>0</v>
      </c>
      <c r="BF236" s="105" t="str">
        <f>IF(VLOOKUP(L3VA!$A236,DATASHEET!$A$2:$EW$231,57,FALSE)="","",VLOOKUP(L3VA!$A236,DATASHEET!$A$2:$EW$231,57,FALSE))</f>
        <v/>
      </c>
      <c r="BG236" s="105" t="str">
        <f t="shared" si="200"/>
        <v/>
      </c>
      <c r="BH236" s="106" t="str">
        <f>IF(ISBLANK(DATASHEET!BO224),"",DATASHEET!BO224)</f>
        <v/>
      </c>
      <c r="BI236" s="107" t="str">
        <f>IF(ISBLANK(DATASHEET!BP224),"",DATASHEET!BP224)</f>
        <v/>
      </c>
      <c r="BJ236" s="123" t="str">
        <f t="shared" si="201"/>
        <v/>
      </c>
      <c r="BK236" s="124">
        <f>IFERROR(INDEX(DATASHEET!$A$1:$GG$231,MATCH(L3VA!$A236,DATASHEET!$A$1:$A$231,0),MATCH(L3VA!BL$2,DATASHEET!$A$1:$GG$1,0)),"")</f>
        <v>0</v>
      </c>
      <c r="BL236" s="105" t="str">
        <f>IF(VLOOKUP(L3VA!$A236,DATASHEET!$A$2:$EW$231,62,FALSE)="","",VLOOKUP(L3VA!$A236,DATASHEET!$A$2:$EW$231,62,FALSE))</f>
        <v/>
      </c>
      <c r="BM236" s="105" t="str">
        <f t="shared" si="202"/>
        <v/>
      </c>
      <c r="BN236" s="106" t="str">
        <f>IF(ISBLANK(DATASHEET!BT224),"",DATASHEET!BT224)</f>
        <v/>
      </c>
      <c r="BO236" s="107" t="str">
        <f>IF(ISBLANK(DATASHEET!BU224),"",DATASHEET!BU224)</f>
        <v/>
      </c>
      <c r="BP236" s="123" t="str">
        <f t="shared" si="203"/>
        <v/>
      </c>
      <c r="BQ236" s="124">
        <f>IFERROR(INDEX(DATASHEET!$A$1:$GG$231,MATCH(L3VA!$A236,DATASHEET!$A$1:$A$231,0),MATCH(L3VA!BR$2,DATASHEET!$A$1:$GG$1,0)),"")</f>
        <v>0</v>
      </c>
      <c r="BR236" s="105" t="str">
        <f>IF(VLOOKUP(L3VA!$A236,DATASHEET!$A$2:$EW$231,67,FALSE)="","",VLOOKUP(L3VA!$A236,DATASHEET!$A$2:$EW$231,67,FALSE))</f>
        <v/>
      </c>
      <c r="BS236" s="105" t="str">
        <f t="shared" si="204"/>
        <v/>
      </c>
      <c r="BT236" s="106" t="str">
        <f>IF(ISBLANK(DATASHEET!BY224),"",DATASHEET!BY224)</f>
        <v/>
      </c>
      <c r="BU236" s="107" t="str">
        <f>IF(ISBLANK(DATASHEET!BZ224),"",DATASHEET!BZ224)</f>
        <v/>
      </c>
      <c r="BV236" s="123" t="str">
        <f t="shared" si="205"/>
        <v/>
      </c>
      <c r="BW236" s="124">
        <f>IFERROR(INDEX(DATASHEET!$A$1:$GG$231,MATCH(L3VA!$A236,DATASHEET!$A$1:$A$231,0),MATCH(L3VA!BX$2,DATASHEET!$A$1:$GG$1,0)),"")</f>
        <v>0</v>
      </c>
      <c r="BX236" s="105" t="str">
        <f>IF(VLOOKUP(L3VA!$A236,DATASHEET!$A$2:$EW$231,77,FALSE)="","",VLOOKUP(L3VA!$A236,DATASHEET!$A$2:$EW$231,77,FALSE))</f>
        <v/>
      </c>
      <c r="BY236" s="105" t="str">
        <f t="shared" si="206"/>
        <v/>
      </c>
      <c r="BZ236" s="106" t="str">
        <f>IF(ISBLANK(DATASHEET!CI224),"",DATASHEET!CI224)</f>
        <v/>
      </c>
      <c r="CA236" s="107" t="str">
        <f>IF(ISBLANK(DATASHEET!CJ224),"",DATASHEET!CJ224)</f>
        <v/>
      </c>
      <c r="CB236" s="123" t="str">
        <f t="shared" si="207"/>
        <v/>
      </c>
      <c r="CC236" s="124">
        <f>IFERROR(INDEX(DATASHEET!$A$1:$GG$231,MATCH(L3VA!$A236,DATASHEET!$A$1:$A$231,0),MATCH(L3VA!CD$2,DATASHEET!$A$1:$GG$1,0)),"")</f>
        <v>0</v>
      </c>
      <c r="CD236" s="105" t="str">
        <f>IF(VLOOKUP(L3VA!$A236,DATASHEET!$A$2:$EW$231,82,FALSE)="","",VLOOKUP(L3VA!$A236,DATASHEET!$A$2:$EW$231,82,FALSE))</f>
        <v>LSA5</v>
      </c>
      <c r="CE236" s="105" t="str">
        <f t="shared" si="208"/>
        <v/>
      </c>
      <c r="CF236" s="106" t="str">
        <f>IF(ISBLANK(DATASHEET!CN224),"",DATASHEET!CN224)</f>
        <v/>
      </c>
      <c r="CG236" s="107" t="str">
        <f>IF(ISBLANK(DATASHEET!CO224),"",DATASHEET!CO224)</f>
        <v/>
      </c>
      <c r="CH236" s="123" t="str">
        <f t="shared" si="209"/>
        <v/>
      </c>
      <c r="CI236" s="124">
        <f>IFERROR(INDEX(DATASHEET!$A$1:$GG$231,MATCH(L3VA!$A236,DATASHEET!$A$1:$A$231,0),MATCH(L3VA!CJ$2,DATASHEET!$A$1:$GG$1,0)),"")</f>
        <v>0</v>
      </c>
      <c r="CJ236" s="105" t="str">
        <f>IF(VLOOKUP(L3VA!$A236,DATASHEET!$A$2:$EW$231,87,FALSE)="","",VLOOKUP(L3VA!$A236,DATASHEET!$A$2:$EW$231,87,FALSE))</f>
        <v/>
      </c>
      <c r="CK236" s="105" t="str">
        <f t="shared" si="183"/>
        <v/>
      </c>
      <c r="CL236" s="106" t="str">
        <f>IF(ISBLANK(DATASHEET!CS224),"",DATASHEET!CS224)</f>
        <v/>
      </c>
      <c r="CM236" s="107" t="str">
        <f>IF(ISBLANK(DATASHEET!CT224),"",DATASHEET!CT224)</f>
        <v/>
      </c>
      <c r="CN236" s="123" t="str">
        <f t="shared" si="210"/>
        <v/>
      </c>
      <c r="CO236" s="124">
        <f>IFERROR(INDEX(DATASHEET!$A$1:$GG$231,MATCH(L3VA!$A236,DATASHEET!$A$1:$A$231,0),MATCH(L3VA!CP$2,DATASHEET!$A$1:$GG$1,0)),"")</f>
        <v>0</v>
      </c>
      <c r="CP236" s="105" t="str">
        <f>IF(VLOOKUP(L3VA!$A236,DATASHEET!$A$2:$EW$231,92,FALSE)="","",VLOOKUP(L3VA!$A236,DATASHEET!$A$2:$EW$231,92,FALSE))</f>
        <v/>
      </c>
      <c r="CQ236" s="105" t="str">
        <f t="shared" si="211"/>
        <v/>
      </c>
      <c r="CR236" s="106" t="str">
        <f>IF(ISBLANK(DATASHEET!CX224),"",DATASHEET!CX224)</f>
        <v>AWIL</v>
      </c>
      <c r="CS236" s="107" t="str">
        <f>IF(ISBLANK(DATASHEET!CY224),"",DATASHEET!CY224)</f>
        <v>12B-HS-4</v>
      </c>
      <c r="CT236" s="123" t="str">
        <f t="shared" si="212"/>
        <v/>
      </c>
      <c r="CU236" s="124">
        <f>IFERROR(INDEX(DATASHEET!$A$1:$GG$231,MATCH(L3VA!$A236,DATASHEET!$A$1:$A$231,0),MATCH(L3VA!CV$2,DATASHEET!$A$1:$GG$1,0)),"")</f>
        <v>0</v>
      </c>
      <c r="CV236" s="105" t="str">
        <f>IF(VLOOKUP(L3VA!$A236,DATASHEET!$A$2:$EW$231,107,FALSE)="","",VLOOKUP(L3VA!$A236,DATASHEET!$A$2:$EW$231,107,FALSE))</f>
        <v/>
      </c>
      <c r="CW236" s="105" t="str">
        <f t="shared" si="213"/>
        <v/>
      </c>
      <c r="CX236" s="106" t="str">
        <f>IF(ISBLANK(DATASHEET!DC224),"",DATASHEET!DC224)</f>
        <v/>
      </c>
      <c r="CY236" s="107" t="str">
        <f>IF(ISBLANK(DATASHEET!DD224),"",DATASHEET!DD224)</f>
        <v/>
      </c>
      <c r="CZ236" s="123" t="str">
        <f t="shared" si="214"/>
        <v/>
      </c>
      <c r="DA236" s="124">
        <f>IFERROR(INDEX(DATASHEET!$A$1:$GG$231,MATCH(L3VA!$A236,DATASHEET!$A$1:$A$231,0),MATCH(L3VA!DB$2,DATASHEET!$A$1:$GG$1,0)),"")</f>
        <v>0</v>
      </c>
      <c r="DB236" s="105" t="str">
        <f>IF(VLOOKUP(L3VA!$A236,DATASHEET!$A$2:$EW$231,97,FALSE)="","",VLOOKUP(L3VA!$A236,DATASHEET!$A$2:$EW$231,97,FALSE))</f>
        <v/>
      </c>
      <c r="DC236" s="105" t="str">
        <f t="shared" si="215"/>
        <v/>
      </c>
      <c r="DD236" s="106" t="str">
        <f>IF(ISBLANK(DATASHEET!DH224),"",DATASHEET!DH224)</f>
        <v/>
      </c>
      <c r="DE236" s="107" t="str">
        <f>IF(ISBLANK(DATASHEET!DI224),"",DATASHEET!DI224)</f>
        <v/>
      </c>
      <c r="DF236" s="123" t="str">
        <f t="shared" si="216"/>
        <v/>
      </c>
      <c r="DG236" s="124">
        <f>IFERROR(INDEX(DATASHEET!$A$1:$GG$231,MATCH(L3VA!$A236,DATASHEET!$A$1:$A$231,0),MATCH(L3VA!DH$2,DATASHEET!$A$1:$GG$1,0)),"")</f>
        <v>0</v>
      </c>
      <c r="DH236" s="105" t="str">
        <f>IF(VLOOKUP(L3VA!$A236,DATASHEET!$A$2:$EW$231,102,FALSE)="","",VLOOKUP(L3VA!$A236,DATASHEET!$A$2:$EW$231,102,FALSE))</f>
        <v>AWIL</v>
      </c>
      <c r="DI236" s="105" t="str">
        <f t="shared" si="217"/>
        <v/>
      </c>
      <c r="DJ236" s="106" t="str">
        <f>IF(ISBLANK(DATASHEET!DM224),"",DATASHEET!DM224)</f>
        <v/>
      </c>
      <c r="DK236" s="107" t="str">
        <f>IF(ISBLANK(DATASHEET!DN224),"",DATASHEET!DN224)</f>
        <v/>
      </c>
      <c r="DL236" s="123" t="str">
        <f t="shared" si="218"/>
        <v/>
      </c>
      <c r="DM236" s="124">
        <f>IFERROR(INDEX(DATASHEET!$A$1:$GG$231,MATCH(L3VA!$A236,DATASHEET!$A$1:$A$231,0),MATCH(L3VA!DN$2,DATASHEET!$A$1:$GG$1,0)),"")</f>
        <v>0</v>
      </c>
      <c r="DN236" s="105" t="str">
        <f>IF(VLOOKUP(L3VA!$A236,DATASHEET!$A$2:$FW$231,112,FALSE)="","",VLOOKUP(L3VA!$A236,DATASHEET!$A$2:$FW$231,112,FALSE))</f>
        <v/>
      </c>
      <c r="DO236" s="105" t="str">
        <f t="shared" si="184"/>
        <v/>
      </c>
      <c r="DP236" s="106" t="str">
        <f>IF(ISBLANK(DATASHEET!DR224),"",DATASHEET!DR224)</f>
        <v/>
      </c>
      <c r="DQ236" s="107" t="str">
        <f>IF(ISBLANK(DATASHEET!DS224),"",DATASHEET!DS224)</f>
        <v/>
      </c>
      <c r="DR236" s="123" t="str">
        <f t="shared" si="219"/>
        <v/>
      </c>
      <c r="DS236" s="124">
        <f>IFERROR(INDEX(DATASHEET!$A$1:$GG$231,MATCH(L3VA!$A236,DATASHEET!$A$1:$A$231,0),MATCH(L3VA!DT$2,DATASHEET!$A$1:$GG$1,0)),"")</f>
        <v>0</v>
      </c>
      <c r="DT236" s="105" t="str">
        <f>IF(VLOOKUP(L3VA!$A236,DATASHEET!$A$2:$EW$231,117,FALSE)="","",VLOOKUP(L3VA!$A236,DATASHEET!$A$2:$EW$231,117,FALSE))</f>
        <v/>
      </c>
      <c r="DU236" s="105" t="str">
        <f t="shared" si="220"/>
        <v/>
      </c>
      <c r="DV236" s="106" t="str">
        <f>IF(ISBLANK(DATASHEET!DW224),"",DATASHEET!DW224)</f>
        <v/>
      </c>
      <c r="DW236" s="107" t="str">
        <f>IF(ISBLANK(DATASHEET!DX224),"",DATASHEET!DX224)</f>
        <v/>
      </c>
      <c r="DX236" s="123" t="str">
        <f t="shared" si="221"/>
        <v/>
      </c>
      <c r="DY236" s="124" t="str">
        <f>IFERROR(INDEX(DATASHEET!$A$1:$GG$231,MATCH(L3VA!$A236,DATASHEET!$A$1:$A$231,0),MATCH(L3VA!DZ$2,DATASHEET!$A$1:$GG$1,0)),"")</f>
        <v/>
      </c>
      <c r="DZ236" s="105" t="str">
        <f>IF(VLOOKUP(L3VA!$A236,DATASHEET!$A$2:$EW$231,122,FALSE)="","",VLOOKUP(L3VA!$A236,DATASHEET!$A$2:$EW$231,122,FALSE))</f>
        <v/>
      </c>
      <c r="EA236" s="105" t="str">
        <f t="shared" si="222"/>
        <v/>
      </c>
      <c r="EB236" s="106" t="str">
        <f>IF(ISBLANK(DATASHEET!EB224),"",DATASHEET!EB224)</f>
        <v/>
      </c>
      <c r="EC236" s="107" t="str">
        <f>IF(ISBLANK(DATASHEET!EC224),"",DATASHEET!EC224)</f>
        <v/>
      </c>
      <c r="ED236" s="123" t="str">
        <f t="shared" si="223"/>
        <v/>
      </c>
      <c r="EE236" s="124">
        <f>IFERROR(INDEX(DATASHEET!$A$1:$GG$231,MATCH(L3VA!$A236,DATASHEET!$A$1:$A$231,0),MATCH(L3VA!EF$2,DATASHEET!$A$1:$GG$1,0)),"")</f>
        <v>0</v>
      </c>
      <c r="EF236" s="105" t="str">
        <f>IF(VLOOKUP(L3VA!$A236,DATASHEET!$A$2:$EW$231,127,FALSE)="","",VLOOKUP(L3VA!$A236,DATASHEET!$A$2:$EW$231,127,FALSE))</f>
        <v/>
      </c>
      <c r="EG236" s="105" t="str">
        <f t="shared" si="224"/>
        <v/>
      </c>
      <c r="EH236" s="106" t="str">
        <f>IF(ISBLANK(DATASHEET!EG224),"",DATASHEET!EG224)</f>
        <v/>
      </c>
      <c r="EI236" s="107" t="str">
        <f>IF(ISBLANK(DATASHEET!EH224),"",DATASHEET!EH224)</f>
        <v/>
      </c>
      <c r="EJ236" s="123" t="str">
        <f t="shared" si="225"/>
        <v/>
      </c>
      <c r="EK236" s="124">
        <f>IFERROR(INDEX(DATASHEET!$A$1:$GG$231,MATCH(L3VA!$A236,DATASHEET!$A$1:$A$231,0),MATCH(L3VA!EL$2,DATASHEET!$A$1:$GG$1,0)),"")</f>
        <v>0</v>
      </c>
      <c r="EL236" s="105" t="str">
        <f>IF(VLOOKUP(L3VA!$A236,DATASHEET!$A$2:$EW$231,132,FALSE)="","",VLOOKUP(L3VA!$A236,DATASHEET!$A$2:$EW$231,132,FALSE))</f>
        <v/>
      </c>
      <c r="EM236" s="105" t="str">
        <f t="shared" si="226"/>
        <v/>
      </c>
      <c r="EN236" s="106" t="str">
        <f>IF(ISBLANK(DATASHEET!EL224),"",DATASHEET!EL224)</f>
        <v/>
      </c>
      <c r="EO236" s="107" t="str">
        <f>IF(ISBLANK(DATASHEET!EM224),"",DATASHEET!EM224)</f>
        <v/>
      </c>
      <c r="EP236" s="123" t="str">
        <f t="shared" si="227"/>
        <v/>
      </c>
      <c r="EQ236" s="124">
        <f>IFERROR(INDEX(DATASHEET!$A$1:$GG$231,MATCH(L3VA!$A236,DATASHEET!$A$1:$A$231,0),MATCH(L3VA!ER$2,DATASHEET!$A$1:$GG$1,0)),"")</f>
        <v>0</v>
      </c>
      <c r="ER236" s="105" t="str">
        <f>IF(VLOOKUP(L3VA!$A236,DATASHEET!$A$2:$EW$231,137,FALSE)="","",VLOOKUP(L3VA!$A236,DATASHEET!$A$2:$EW$231,137,FALSE))</f>
        <v/>
      </c>
      <c r="ES236" s="105" t="str">
        <f t="shared" si="228"/>
        <v/>
      </c>
      <c r="ET236" s="106" t="str">
        <f>IF(ISBLANK(DATASHEET!EQ224),"",DATASHEET!EQ224)</f>
        <v/>
      </c>
      <c r="EU236" s="107" t="str">
        <f>IF(ISBLANK(DATASHEET!ER224),"",DATASHEET!ER224)</f>
        <v/>
      </c>
      <c r="EV236" s="123" t="str">
        <f t="shared" si="229"/>
        <v/>
      </c>
      <c r="EW236" s="124">
        <f>IFERROR(INDEX(DATASHEET!$A$1:$GG$231,MATCH(L3VA!$A236,DATASHEET!$A$1:$A$231,0),MATCH(L3VA!EX$2,DATASHEET!$A$1:$GG$1,0)),"")</f>
        <v>0</v>
      </c>
      <c r="EX236" s="105" t="str">
        <f>IF(VLOOKUP(L3VA!$A236,DATASHEET!$A$2:$EW$231,142,FALSE)="","",VLOOKUP(L3VA!$A236,DATASHEET!$A$2:$EW$231,142,FALSE))</f>
        <v/>
      </c>
      <c r="EY236" s="105" t="str">
        <f t="shared" si="230"/>
        <v/>
      </c>
      <c r="EZ236" s="106" t="str">
        <f>IF(ISBLANK(DATASHEET!EV224),"",DATASHEET!EV224)</f>
        <v>HSH</v>
      </c>
      <c r="FA236" s="107" t="str">
        <f>IF(ISBLANK(DATASHEET!EW224),"",DATASHEET!EW224)</f>
        <v>12E-SO-8</v>
      </c>
      <c r="FB236" s="123" t="str">
        <f t="shared" si="231"/>
        <v/>
      </c>
      <c r="FC236" s="124">
        <f>IFERROR(INDEX(DATASHEET!$A$1:$GG$231,MATCH(L3VA!$A236,DATASHEET!$A$1:$A$231,0),MATCH(L3VA!FD$2,DATASHEET!$A$1:$GG$1,0)),"")</f>
        <v>0</v>
      </c>
      <c r="FD236" s="105" t="str">
        <f>IF(VLOOKUP(L3VA!$A236,DATASHEET!$A$2:$FW$231,147,FALSE)="","",VLOOKUP(L3VA!$A236,DATASHEET!$A$2:$FW$231,147,FALSE))</f>
        <v/>
      </c>
      <c r="FE236" s="105" t="str">
        <f t="shared" si="232"/>
        <v/>
      </c>
      <c r="FF236" s="106" t="str">
        <f>IF(ISBLANK(DATASHEET!FA224),"",DATASHEET!FA224)</f>
        <v/>
      </c>
      <c r="FG236" s="107" t="str">
        <f>IF(ISBLANK(DATASHEET!FB224),"",DATASHEET!FB224)</f>
        <v/>
      </c>
    </row>
    <row r="237" spans="1:163" x14ac:dyDescent="0.25">
      <c r="A237" s="108">
        <f>DATASHEET!A225</f>
        <v>150914</v>
      </c>
      <c r="B237" s="42" t="str">
        <f>DATASHEET!B225</f>
        <v>WILLIAMS, Ellie</v>
      </c>
      <c r="C237" s="109" t="str">
        <f>DATASHEET!C225</f>
        <v>12MP</v>
      </c>
      <c r="D237" s="110" t="str">
        <f>DATASHEET!D225</f>
        <v>F</v>
      </c>
      <c r="E237" s="110" t="str">
        <f>IFERROR(VLOOKUP(A237,'[5]Y12 Students'!$E$3:$I$271,5,FALSE),"")</f>
        <v>INTERNAL</v>
      </c>
      <c r="F237" s="110" t="str">
        <f>DATASHEET!E225</f>
        <v>Y</v>
      </c>
      <c r="G237" s="110" t="str">
        <f>DATASHEET!F225</f>
        <v>White - British</v>
      </c>
      <c r="H237" s="110" t="str">
        <f>DATASHEET!G225</f>
        <v>N</v>
      </c>
      <c r="I237" s="110" t="str">
        <f>DATASHEET!H225</f>
        <v>N</v>
      </c>
      <c r="J237" s="111" t="str">
        <f>DATASHEET!J225</f>
        <v>7.75+ (A/A*)</v>
      </c>
      <c r="K237" s="104" t="str">
        <f t="shared" si="181"/>
        <v/>
      </c>
      <c r="L237" s="104" t="str">
        <f t="shared" si="182"/>
        <v/>
      </c>
      <c r="M237" s="336" t="str">
        <f>IF(COUNT(L3VA!$N237,L3VA!$Z237,L3VA!$T237,L3VA!$AF237,L3VA!$AX237,L3VA!$AR237,L3VA!$BJ237,L3VA!$BD237,L3VA!$BP237,L3VA!#REF!,L3VA!$AL237,L3VA!$BV237,L3VA!$CH237,L3VA!$CZ237,L3VA!$CN237,L3VA!$DF237,L3VA!$CB237,L3VA!#REF!,L3VA!$DR237,L3VA!$DX237,L3VA!$ED237,L3VA!$EJ237,L3VA!$EP237,L3VA!$EV237,L3VA!$FB237,L3VA!$DL237)=0,"",AVERAGE(N237,Z237,T237,AF237,AL237,AX237,AR237,BJ237,BD237,BP237,BV237,CH237,CZ237,CN237,DF237,CB237,DR237,DX237,ED237,EJ237,EP237,EV237,FB237,DL237))</f>
        <v/>
      </c>
      <c r="N237" s="123" t="str">
        <f t="shared" si="185"/>
        <v/>
      </c>
      <c r="O237" s="124">
        <f>IFERROR(INDEX(DATASHEET!$A$1:$GG$231,MATCH(L3VA!$A237,DATASHEET!$A$1:$A$231,0),MATCH(L3VA!P$2,DATASHEET!$A$1:$GG$1,0)),"")</f>
        <v>0</v>
      </c>
      <c r="P237" s="105">
        <f>IF(VLOOKUP(L3VA!$A237,DATASHEET!$A$2:$EW$231,22,FALSE)="","",VLOOKUP(L3VA!$A237,DATASHEET!$A$2:$EW$231,22,FALSE))</f>
        <v>0</v>
      </c>
      <c r="Q237" s="105" t="str">
        <f t="shared" si="186"/>
        <v/>
      </c>
      <c r="R237" s="106" t="str">
        <f>IF(ISBLANK(DATASHEET!AF225),"",DATASHEET!AF225)</f>
        <v/>
      </c>
      <c r="S237" s="107" t="str">
        <f>IF(ISBLANK(DATASHEET!AG225),"",DATASHEET!AG225)</f>
        <v/>
      </c>
      <c r="T237" s="123" t="str">
        <f t="shared" si="187"/>
        <v/>
      </c>
      <c r="U237" s="124">
        <f>IFERROR(INDEX(DATASHEET!$A$1:$GG$231,MATCH(L3VA!$A237,DATASHEET!$A$1:$A$231,0),MATCH(L3VA!V$2,DATASHEET!$A$1:$GG$1,0)),"")</f>
        <v>0</v>
      </c>
      <c r="V237" s="105">
        <f>IF(VLOOKUP(L3VA!$A237,DATASHEET!$A$2:$EW$231,27,FALSE)="","",VLOOKUP(L3VA!$A237,DATASHEET!$A$2:$EW$231,27,FALSE))</f>
        <v>0</v>
      </c>
      <c r="W237" s="105" t="str">
        <f t="shared" si="188"/>
        <v/>
      </c>
      <c r="X237" s="106" t="str">
        <f>IF(ISBLANK(DATASHEET!AK225),"",DATASHEET!AK225)</f>
        <v>KBW</v>
      </c>
      <c r="Y237" s="107" t="str">
        <f>IF(ISBLANK(DATASHEET!AL225),"",DATASHEET!AL225)</f>
        <v>12A-BI-2</v>
      </c>
      <c r="Z237" s="123" t="str">
        <f t="shared" si="189"/>
        <v/>
      </c>
      <c r="AA237" s="124">
        <f>IFERROR(INDEX(DATASHEET!$A$1:$GG$231,MATCH(L3VA!$A237,DATASHEET!$A$1:$A$231,0),MATCH(L3VA!AB$2,DATASHEET!$A$1:$GG$1,0)),"")</f>
        <v>0</v>
      </c>
      <c r="AB237" s="105" t="str">
        <f>IF(VLOOKUP(L3VA!$A237,DATASHEET!$A$2:$EW$231,32,FALSE)="","",VLOOKUP(L3VA!$A237,DATASHEET!$A$2:$EW$231,32,FALSE))</f>
        <v/>
      </c>
      <c r="AC237" s="105" t="str">
        <f t="shared" si="190"/>
        <v/>
      </c>
      <c r="AD237" s="106" t="str">
        <f>IF(ISBLANK(DATASHEET!AP225),"",DATASHEET!AP225)</f>
        <v/>
      </c>
      <c r="AE237" s="107" t="str">
        <f>IF(ISBLANK(DATASHEET!AQ225),"",DATASHEET!AQ225)</f>
        <v/>
      </c>
      <c r="AF237" s="123" t="str">
        <f t="shared" si="191"/>
        <v/>
      </c>
      <c r="AG237" s="124">
        <f>IFERROR(INDEX(DATASHEET!$A$1:$GG$231,MATCH(L3VA!$A237,DATASHEET!$A$1:$A$231,0),MATCH(L3VA!AH$2,DATASHEET!$A$1:$GG$1,0)),"")</f>
        <v>0</v>
      </c>
      <c r="AH237" s="105" t="str">
        <f>IF(VLOOKUP(L3VA!$A237,DATASHEET!$A$2:$EW$231,37,FALSE)="","",VLOOKUP(L3VA!$A237,DATASHEET!$A$2:$EW$231,37,FALSE))</f>
        <v>KBW</v>
      </c>
      <c r="AI237" s="105" t="str">
        <f t="shared" si="192"/>
        <v/>
      </c>
      <c r="AJ237" s="106" t="str">
        <f>IF(ISBLANK(DATASHEET!AU225),"",DATASHEET!AU225)</f>
        <v>ES</v>
      </c>
      <c r="AK237" s="107" t="str">
        <f>IF(ISBLANK(DATASHEET!AV225),"",DATASHEET!AV225)</f>
        <v>12C-CH-2</v>
      </c>
      <c r="AL237" s="123" t="str">
        <f t="shared" si="193"/>
        <v/>
      </c>
      <c r="AM237" s="124">
        <f>IFERROR(INDEX(DATASHEET!$A$1:$GG$231,MATCH(L3VA!$A237,DATASHEET!$A$1:$A$231,0),MATCH(L3VA!AN$2,DATASHEET!$A$1:$GG$1,0)),"")</f>
        <v>0</v>
      </c>
      <c r="AN237" s="105" t="str">
        <f>IF(VLOOKUP(L3VA!$A237,DATASHEET!$A$2:$EW$231,42,FALSE)="","",VLOOKUP(L3VA!$A237,DATASHEET!$A$2:$EW$231,42,FALSE))</f>
        <v/>
      </c>
      <c r="AO237" s="105" t="str">
        <f t="shared" si="194"/>
        <v/>
      </c>
      <c r="AP237" s="106" t="str">
        <f>IF(ISBLANK(DATASHEET!AZ225),"",DATASHEET!AZ225)</f>
        <v/>
      </c>
      <c r="AQ237" s="107" t="str">
        <f>IF(ISBLANK(DATASHEET!BA225),"",DATASHEET!BA225)</f>
        <v/>
      </c>
      <c r="AR237" s="123" t="str">
        <f t="shared" si="195"/>
        <v/>
      </c>
      <c r="AS237" s="124">
        <f>IFERROR(INDEX(DATASHEET!$A$1:$GG$231,MATCH(L3VA!$A237,DATASHEET!$A$1:$A$231,0),MATCH(L3VA!AT$2,DATASHEET!$A$1:$GG$1,0)),"")</f>
        <v>0</v>
      </c>
      <c r="AT237" s="105" t="str">
        <f>IF(VLOOKUP(L3VA!$A237,DATASHEET!$A$2:$EW$231,47,FALSE)="","",VLOOKUP(L3VA!$A237,DATASHEET!$A$2:$EW$231,47,FALSE))</f>
        <v>ES</v>
      </c>
      <c r="AU237" s="105" t="str">
        <f t="shared" si="196"/>
        <v/>
      </c>
      <c r="AV237" s="106" t="str">
        <f>IF(ISBLANK(DATASHEET!BE225),"",DATASHEET!BE225)</f>
        <v/>
      </c>
      <c r="AW237" s="107" t="str">
        <f>IF(ISBLANK(DATASHEET!BF225),"",DATASHEET!BF225)</f>
        <v/>
      </c>
      <c r="AX237" s="123" t="str">
        <f t="shared" si="197"/>
        <v/>
      </c>
      <c r="AY237" s="124">
        <f>IFERROR(INDEX(DATASHEET!$A$1:$GG$231,MATCH(L3VA!$A237,DATASHEET!$A$1:$A$231,0),MATCH(L3VA!AZ$2,DATASHEET!$A$1:$GG$1,0)),"")</f>
        <v>0</v>
      </c>
      <c r="AZ237" s="105" t="str">
        <f>IF(VLOOKUP(L3VA!$A237,DATASHEET!$A$2:$EW$231,52,FALSE)="","",VLOOKUP(L3VA!$A237,DATASHEET!$A$2:$EW$231,52,FALSE))</f>
        <v/>
      </c>
      <c r="BA237" s="105" t="str">
        <f t="shared" si="198"/>
        <v/>
      </c>
      <c r="BB237" s="106" t="str">
        <f>IF(ISBLANK(DATASHEET!BJ225),"",DATASHEET!BJ225)</f>
        <v/>
      </c>
      <c r="BC237" s="107" t="str">
        <f>IF(ISBLANK(DATASHEET!BK225),"",DATASHEET!BK225)</f>
        <v/>
      </c>
      <c r="BD237" s="123" t="str">
        <f t="shared" si="199"/>
        <v/>
      </c>
      <c r="BE237" s="124">
        <f>IFERROR(INDEX(DATASHEET!$A$1:$GG$231,MATCH(L3VA!$A237,DATASHEET!$A$1:$A$231,0),MATCH(L3VA!BF$2,DATASHEET!$A$1:$GG$1,0)),"")</f>
        <v>0</v>
      </c>
      <c r="BF237" s="105" t="str">
        <f>IF(VLOOKUP(L3VA!$A237,DATASHEET!$A$2:$EW$231,57,FALSE)="","",VLOOKUP(L3VA!$A237,DATASHEET!$A$2:$EW$231,57,FALSE))</f>
        <v/>
      </c>
      <c r="BG237" s="105" t="str">
        <f t="shared" si="200"/>
        <v/>
      </c>
      <c r="BH237" s="106" t="str">
        <f>IF(ISBLANK(DATASHEET!BO225),"",DATASHEET!BO225)</f>
        <v/>
      </c>
      <c r="BI237" s="107" t="str">
        <f>IF(ISBLANK(DATASHEET!BP225),"",DATASHEET!BP225)</f>
        <v/>
      </c>
      <c r="BJ237" s="123" t="str">
        <f t="shared" si="201"/>
        <v/>
      </c>
      <c r="BK237" s="124">
        <f>IFERROR(INDEX(DATASHEET!$A$1:$GG$231,MATCH(L3VA!$A237,DATASHEET!$A$1:$A$231,0),MATCH(L3VA!BL$2,DATASHEET!$A$1:$GG$1,0)),"")</f>
        <v>0</v>
      </c>
      <c r="BL237" s="105" t="str">
        <f>IF(VLOOKUP(L3VA!$A237,DATASHEET!$A$2:$EW$231,62,FALSE)="","",VLOOKUP(L3VA!$A237,DATASHEET!$A$2:$EW$231,62,FALSE))</f>
        <v/>
      </c>
      <c r="BM237" s="105" t="str">
        <f t="shared" si="202"/>
        <v/>
      </c>
      <c r="BN237" s="106" t="str">
        <f>IF(ISBLANK(DATASHEET!BT225),"",DATASHEET!BT225)</f>
        <v/>
      </c>
      <c r="BO237" s="107" t="str">
        <f>IF(ISBLANK(DATASHEET!BU225),"",DATASHEET!BU225)</f>
        <v/>
      </c>
      <c r="BP237" s="123" t="str">
        <f t="shared" si="203"/>
        <v/>
      </c>
      <c r="BQ237" s="124">
        <f>IFERROR(INDEX(DATASHEET!$A$1:$GG$231,MATCH(L3VA!$A237,DATASHEET!$A$1:$A$231,0),MATCH(L3VA!BR$2,DATASHEET!$A$1:$GG$1,0)),"")</f>
        <v>0</v>
      </c>
      <c r="BR237" s="105" t="str">
        <f>IF(VLOOKUP(L3VA!$A237,DATASHEET!$A$2:$EW$231,67,FALSE)="","",VLOOKUP(L3VA!$A237,DATASHEET!$A$2:$EW$231,67,FALSE))</f>
        <v/>
      </c>
      <c r="BS237" s="105" t="str">
        <f t="shared" si="204"/>
        <v/>
      </c>
      <c r="BT237" s="106" t="str">
        <f>IF(ISBLANK(DATASHEET!BY225),"",DATASHEET!BY225)</f>
        <v/>
      </c>
      <c r="BU237" s="107" t="str">
        <f>IF(ISBLANK(DATASHEET!BZ225),"",DATASHEET!BZ225)</f>
        <v/>
      </c>
      <c r="BV237" s="123" t="str">
        <f t="shared" si="205"/>
        <v/>
      </c>
      <c r="BW237" s="124">
        <f>IFERROR(INDEX(DATASHEET!$A$1:$GG$231,MATCH(L3VA!$A237,DATASHEET!$A$1:$A$231,0),MATCH(L3VA!BX$2,DATASHEET!$A$1:$GG$1,0)),"")</f>
        <v>0</v>
      </c>
      <c r="BX237" s="105" t="str">
        <f>IF(VLOOKUP(L3VA!$A237,DATASHEET!$A$2:$EW$231,77,FALSE)="","",VLOOKUP(L3VA!$A237,DATASHEET!$A$2:$EW$231,77,FALSE))</f>
        <v/>
      </c>
      <c r="BY237" s="105" t="str">
        <f t="shared" si="206"/>
        <v/>
      </c>
      <c r="BZ237" s="106" t="str">
        <f>IF(ISBLANK(DATASHEET!CI225),"",DATASHEET!CI225)</f>
        <v/>
      </c>
      <c r="CA237" s="107" t="str">
        <f>IF(ISBLANK(DATASHEET!CJ225),"",DATASHEET!CJ225)</f>
        <v/>
      </c>
      <c r="CB237" s="123" t="str">
        <f t="shared" si="207"/>
        <v/>
      </c>
      <c r="CC237" s="124">
        <f>IFERROR(INDEX(DATASHEET!$A$1:$GG$231,MATCH(L3VA!$A237,DATASHEET!$A$1:$A$231,0),MATCH(L3VA!CD$2,DATASHEET!$A$1:$GG$1,0)),"")</f>
        <v>0</v>
      </c>
      <c r="CD237" s="105" t="str">
        <f>IF(VLOOKUP(L3VA!$A237,DATASHEET!$A$2:$EW$231,82,FALSE)="","",VLOOKUP(L3VA!$A237,DATASHEET!$A$2:$EW$231,82,FALSE))</f>
        <v>LSA5</v>
      </c>
      <c r="CE237" s="105" t="str">
        <f t="shared" si="208"/>
        <v/>
      </c>
      <c r="CF237" s="106" t="str">
        <f>IF(ISBLANK(DATASHEET!CN225),"",DATASHEET!CN225)</f>
        <v>JQ</v>
      </c>
      <c r="CG237" s="107" t="str">
        <f>IF(ISBLANK(DATASHEET!CO225),"",DATASHEET!CO225)</f>
        <v>12E-MAF-4</v>
      </c>
      <c r="CH237" s="123" t="str">
        <f t="shared" si="209"/>
        <v/>
      </c>
      <c r="CI237" s="124">
        <f>IFERROR(INDEX(DATASHEET!$A$1:$GG$231,MATCH(L3VA!$A237,DATASHEET!$A$1:$A$231,0),MATCH(L3VA!CJ$2,DATASHEET!$A$1:$GG$1,0)),"")</f>
        <v>0</v>
      </c>
      <c r="CJ237" s="105" t="str">
        <f>IF(VLOOKUP(L3VA!$A237,DATASHEET!$A$2:$EW$231,87,FALSE)="","",VLOOKUP(L3VA!$A237,DATASHEET!$A$2:$EW$231,87,FALSE))</f>
        <v/>
      </c>
      <c r="CK237" s="105" t="str">
        <f t="shared" si="183"/>
        <v/>
      </c>
      <c r="CL237" s="106" t="str">
        <f>IF(ISBLANK(DATASHEET!CS225),"",DATASHEET!CS225)</f>
        <v/>
      </c>
      <c r="CM237" s="107" t="str">
        <f>IF(ISBLANK(DATASHEET!CT225),"",DATASHEET!CT225)</f>
        <v/>
      </c>
      <c r="CN237" s="123" t="str">
        <f t="shared" si="210"/>
        <v/>
      </c>
      <c r="CO237" s="124">
        <f>IFERROR(INDEX(DATASHEET!$A$1:$GG$231,MATCH(L3VA!$A237,DATASHEET!$A$1:$A$231,0),MATCH(L3VA!CP$2,DATASHEET!$A$1:$GG$1,0)),"")</f>
        <v>0</v>
      </c>
      <c r="CP237" s="105" t="str">
        <f>IF(VLOOKUP(L3VA!$A237,DATASHEET!$A$2:$EW$231,92,FALSE)="","",VLOOKUP(L3VA!$A237,DATASHEET!$A$2:$EW$231,92,FALSE))</f>
        <v>JQ</v>
      </c>
      <c r="CQ237" s="105" t="str">
        <f t="shared" si="211"/>
        <v/>
      </c>
      <c r="CR237" s="106" t="str">
        <f>IF(ISBLANK(DATASHEET!CX225),"",DATASHEET!CX225)</f>
        <v/>
      </c>
      <c r="CS237" s="107" t="str">
        <f>IF(ISBLANK(DATASHEET!CY225),"",DATASHEET!CY225)</f>
        <v/>
      </c>
      <c r="CT237" s="123" t="str">
        <f t="shared" si="212"/>
        <v/>
      </c>
      <c r="CU237" s="124">
        <f>IFERROR(INDEX(DATASHEET!$A$1:$GG$231,MATCH(L3VA!$A237,DATASHEET!$A$1:$A$231,0),MATCH(L3VA!CV$2,DATASHEET!$A$1:$GG$1,0)),"")</f>
        <v>0</v>
      </c>
      <c r="CV237" s="105" t="str">
        <f>IF(VLOOKUP(L3VA!$A237,DATASHEET!$A$2:$EW$231,107,FALSE)="","",VLOOKUP(L3VA!$A237,DATASHEET!$A$2:$EW$231,107,FALSE))</f>
        <v/>
      </c>
      <c r="CW237" s="105" t="str">
        <f t="shared" si="213"/>
        <v/>
      </c>
      <c r="CX237" s="106" t="str">
        <f>IF(ISBLANK(DATASHEET!DC225),"",DATASHEET!DC225)</f>
        <v/>
      </c>
      <c r="CY237" s="107" t="str">
        <f>IF(ISBLANK(DATASHEET!DD225),"",DATASHEET!DD225)</f>
        <v/>
      </c>
      <c r="CZ237" s="123" t="str">
        <f t="shared" si="214"/>
        <v/>
      </c>
      <c r="DA237" s="124">
        <f>IFERROR(INDEX(DATASHEET!$A$1:$GG$231,MATCH(L3VA!$A237,DATASHEET!$A$1:$A$231,0),MATCH(L3VA!DB$2,DATASHEET!$A$1:$GG$1,0)),"")</f>
        <v>0</v>
      </c>
      <c r="DB237" s="105" t="str">
        <f>IF(VLOOKUP(L3VA!$A237,DATASHEET!$A$2:$EW$231,97,FALSE)="","",VLOOKUP(L3VA!$A237,DATASHEET!$A$2:$EW$231,97,FALSE))</f>
        <v/>
      </c>
      <c r="DC237" s="105" t="str">
        <f t="shared" si="215"/>
        <v/>
      </c>
      <c r="DD237" s="106" t="str">
        <f>IF(ISBLANK(DATASHEET!DH225),"",DATASHEET!DH225)</f>
        <v/>
      </c>
      <c r="DE237" s="107" t="str">
        <f>IF(ISBLANK(DATASHEET!DI225),"",DATASHEET!DI225)</f>
        <v/>
      </c>
      <c r="DF237" s="123" t="str">
        <f t="shared" si="216"/>
        <v/>
      </c>
      <c r="DG237" s="124">
        <f>IFERROR(INDEX(DATASHEET!$A$1:$GG$231,MATCH(L3VA!$A237,DATASHEET!$A$1:$A$231,0),MATCH(L3VA!DH$2,DATASHEET!$A$1:$GG$1,0)),"")</f>
        <v>0</v>
      </c>
      <c r="DH237" s="105" t="str">
        <f>IF(VLOOKUP(L3VA!$A237,DATASHEET!$A$2:$EW$231,102,FALSE)="","",VLOOKUP(L3VA!$A237,DATASHEET!$A$2:$EW$231,102,FALSE))</f>
        <v/>
      </c>
      <c r="DI237" s="105" t="str">
        <f t="shared" si="217"/>
        <v/>
      </c>
      <c r="DJ237" s="106" t="str">
        <f>IF(ISBLANK(DATASHEET!DM225),"",DATASHEET!DM225)</f>
        <v>MRO</v>
      </c>
      <c r="DK237" s="107" t="str">
        <f>IF(ISBLANK(DATASHEET!DN225),"",DATASHEET!DN225)</f>
        <v>12D-MA-7</v>
      </c>
      <c r="DL237" s="123" t="str">
        <f t="shared" si="218"/>
        <v/>
      </c>
      <c r="DM237" s="124">
        <f>IFERROR(INDEX(DATASHEET!$A$1:$GG$231,MATCH(L3VA!$A237,DATASHEET!$A$1:$A$231,0),MATCH(L3VA!DN$2,DATASHEET!$A$1:$GG$1,0)),"")</f>
        <v>0</v>
      </c>
      <c r="DN237" s="105" t="str">
        <f>IF(VLOOKUP(L3VA!$A237,DATASHEET!$A$2:$FW$231,112,FALSE)="","",VLOOKUP(L3VA!$A237,DATASHEET!$A$2:$FW$231,112,FALSE))</f>
        <v/>
      </c>
      <c r="DO237" s="105" t="str">
        <f t="shared" si="184"/>
        <v/>
      </c>
      <c r="DP237" s="106" t="str">
        <f>IF(ISBLANK(DATASHEET!DR225),"",DATASHEET!DR225)</f>
        <v/>
      </c>
      <c r="DQ237" s="107" t="str">
        <f>IF(ISBLANK(DATASHEET!DS225),"",DATASHEET!DS225)</f>
        <v/>
      </c>
      <c r="DR237" s="123" t="str">
        <f t="shared" si="219"/>
        <v/>
      </c>
      <c r="DS237" s="124">
        <f>IFERROR(INDEX(DATASHEET!$A$1:$GG$231,MATCH(L3VA!$A237,DATASHEET!$A$1:$A$231,0),MATCH(L3VA!DT$2,DATASHEET!$A$1:$GG$1,0)),"")</f>
        <v>0</v>
      </c>
      <c r="DT237" s="105" t="str">
        <f>IF(VLOOKUP(L3VA!$A237,DATASHEET!$A$2:$EW$231,117,FALSE)="","",VLOOKUP(L3VA!$A237,DATASHEET!$A$2:$EW$231,117,FALSE))</f>
        <v>MRO</v>
      </c>
      <c r="DU237" s="105" t="str">
        <f t="shared" si="220"/>
        <v/>
      </c>
      <c r="DV237" s="106" t="str">
        <f>IF(ISBLANK(DATASHEET!DW225),"",DATASHEET!DW225)</f>
        <v/>
      </c>
      <c r="DW237" s="107" t="str">
        <f>IF(ISBLANK(DATASHEET!DX225),"",DATASHEET!DX225)</f>
        <v/>
      </c>
      <c r="DX237" s="123" t="str">
        <f t="shared" si="221"/>
        <v/>
      </c>
      <c r="DY237" s="124" t="str">
        <f>IFERROR(INDEX(DATASHEET!$A$1:$GG$231,MATCH(L3VA!$A237,DATASHEET!$A$1:$A$231,0),MATCH(L3VA!DZ$2,DATASHEET!$A$1:$GG$1,0)),"")</f>
        <v/>
      </c>
      <c r="DZ237" s="105" t="str">
        <f>IF(VLOOKUP(L3VA!$A237,DATASHEET!$A$2:$EW$231,122,FALSE)="","",VLOOKUP(L3VA!$A237,DATASHEET!$A$2:$EW$231,122,FALSE))</f>
        <v/>
      </c>
      <c r="EA237" s="105" t="str">
        <f t="shared" si="222"/>
        <v/>
      </c>
      <c r="EB237" s="106" t="str">
        <f>IF(ISBLANK(DATASHEET!EB225),"",DATASHEET!EB225)</f>
        <v/>
      </c>
      <c r="EC237" s="107" t="str">
        <f>IF(ISBLANK(DATASHEET!EC225),"",DATASHEET!EC225)</f>
        <v/>
      </c>
      <c r="ED237" s="123" t="str">
        <f t="shared" si="223"/>
        <v/>
      </c>
      <c r="EE237" s="124">
        <f>IFERROR(INDEX(DATASHEET!$A$1:$GG$231,MATCH(L3VA!$A237,DATASHEET!$A$1:$A$231,0),MATCH(L3VA!EF$2,DATASHEET!$A$1:$GG$1,0)),"")</f>
        <v>0</v>
      </c>
      <c r="EF237" s="105" t="str">
        <f>IF(VLOOKUP(L3VA!$A237,DATASHEET!$A$2:$EW$231,127,FALSE)="","",VLOOKUP(L3VA!$A237,DATASHEET!$A$2:$EW$231,127,FALSE))</f>
        <v/>
      </c>
      <c r="EG237" s="105" t="str">
        <f t="shared" si="224"/>
        <v/>
      </c>
      <c r="EH237" s="106" t="str">
        <f>IF(ISBLANK(DATASHEET!EG225),"",DATASHEET!EG225)</f>
        <v/>
      </c>
      <c r="EI237" s="107" t="str">
        <f>IF(ISBLANK(DATASHEET!EH225),"",DATASHEET!EH225)</f>
        <v/>
      </c>
      <c r="EJ237" s="123" t="str">
        <f t="shared" si="225"/>
        <v/>
      </c>
      <c r="EK237" s="124">
        <f>IFERROR(INDEX(DATASHEET!$A$1:$GG$231,MATCH(L3VA!$A237,DATASHEET!$A$1:$A$231,0),MATCH(L3VA!EL$2,DATASHEET!$A$1:$GG$1,0)),"")</f>
        <v>0</v>
      </c>
      <c r="EL237" s="105" t="str">
        <f>IF(VLOOKUP(L3VA!$A237,DATASHEET!$A$2:$EW$231,132,FALSE)="","",VLOOKUP(L3VA!$A237,DATASHEET!$A$2:$EW$231,132,FALSE))</f>
        <v/>
      </c>
      <c r="EM237" s="105" t="str">
        <f t="shared" si="226"/>
        <v/>
      </c>
      <c r="EN237" s="106" t="str">
        <f>IF(ISBLANK(DATASHEET!EL225),"",DATASHEET!EL225)</f>
        <v/>
      </c>
      <c r="EO237" s="107" t="str">
        <f>IF(ISBLANK(DATASHEET!EM225),"",DATASHEET!EM225)</f>
        <v/>
      </c>
      <c r="EP237" s="123" t="str">
        <f t="shared" si="227"/>
        <v/>
      </c>
      <c r="EQ237" s="124">
        <f>IFERROR(INDEX(DATASHEET!$A$1:$GG$231,MATCH(L3VA!$A237,DATASHEET!$A$1:$A$231,0),MATCH(L3VA!ER$2,DATASHEET!$A$1:$GG$1,0)),"")</f>
        <v>0</v>
      </c>
      <c r="ER237" s="105" t="str">
        <f>IF(VLOOKUP(L3VA!$A237,DATASHEET!$A$2:$EW$231,137,FALSE)="","",VLOOKUP(L3VA!$A237,DATASHEET!$A$2:$EW$231,137,FALSE))</f>
        <v/>
      </c>
      <c r="ES237" s="105" t="str">
        <f t="shared" si="228"/>
        <v/>
      </c>
      <c r="ET237" s="106" t="str">
        <f>IF(ISBLANK(DATASHEET!EQ225),"",DATASHEET!EQ225)</f>
        <v/>
      </c>
      <c r="EU237" s="107" t="str">
        <f>IF(ISBLANK(DATASHEET!ER225),"",DATASHEET!ER225)</f>
        <v/>
      </c>
      <c r="EV237" s="123" t="str">
        <f t="shared" si="229"/>
        <v/>
      </c>
      <c r="EW237" s="124">
        <f>IFERROR(INDEX(DATASHEET!$A$1:$GG$231,MATCH(L3VA!$A237,DATASHEET!$A$1:$A$231,0),MATCH(L3VA!EX$2,DATASHEET!$A$1:$GG$1,0)),"")</f>
        <v>0</v>
      </c>
      <c r="EX237" s="105" t="str">
        <f>IF(VLOOKUP(L3VA!$A237,DATASHEET!$A$2:$EW$231,142,FALSE)="","",VLOOKUP(L3VA!$A237,DATASHEET!$A$2:$EW$231,142,FALSE))</f>
        <v/>
      </c>
      <c r="EY237" s="105" t="str">
        <f t="shared" si="230"/>
        <v/>
      </c>
      <c r="EZ237" s="106" t="str">
        <f>IF(ISBLANK(DATASHEET!EV225),"",DATASHEET!EV225)</f>
        <v/>
      </c>
      <c r="FA237" s="107" t="str">
        <f>IF(ISBLANK(DATASHEET!EW225),"",DATASHEET!EW225)</f>
        <v/>
      </c>
      <c r="FB237" s="123" t="str">
        <f t="shared" si="231"/>
        <v/>
      </c>
      <c r="FC237" s="124">
        <f>IFERROR(INDEX(DATASHEET!$A$1:$GG$231,MATCH(L3VA!$A237,DATASHEET!$A$1:$A$231,0),MATCH(L3VA!FD$2,DATASHEET!$A$1:$GG$1,0)),"")</f>
        <v>0</v>
      </c>
      <c r="FD237" s="105" t="str">
        <f>IF(VLOOKUP(L3VA!$A237,DATASHEET!$A$2:$FW$231,147,FALSE)="","",VLOOKUP(L3VA!$A237,DATASHEET!$A$2:$FW$231,147,FALSE))</f>
        <v/>
      </c>
      <c r="FE237" s="105" t="str">
        <f t="shared" si="232"/>
        <v/>
      </c>
      <c r="FF237" s="106" t="str">
        <f>IF(ISBLANK(DATASHEET!FA225),"",DATASHEET!FA225)</f>
        <v/>
      </c>
      <c r="FG237" s="107" t="str">
        <f>IF(ISBLANK(DATASHEET!FB225),"",DATASHEET!FB225)</f>
        <v/>
      </c>
    </row>
    <row r="238" spans="1:163" x14ac:dyDescent="0.25">
      <c r="A238" s="108">
        <f>DATASHEET!A226</f>
        <v>150946</v>
      </c>
      <c r="B238" s="42" t="str">
        <f>DATASHEET!B226</f>
        <v>WILLIAMS, Zac</v>
      </c>
      <c r="C238" s="109" t="str">
        <f>DATASHEET!C226</f>
        <v>12MP</v>
      </c>
      <c r="D238" s="110" t="str">
        <f>DATASHEET!D226</f>
        <v>M</v>
      </c>
      <c r="E238" s="110" t="str">
        <f>IFERROR(VLOOKUP(A238,'[5]Y12 Students'!$E$3:$I$271,5,FALSE),"")</f>
        <v>INTERNAL</v>
      </c>
      <c r="F238" s="110" t="str">
        <f>DATASHEET!E226</f>
        <v>N</v>
      </c>
      <c r="G238" s="110" t="str">
        <f>DATASHEET!F226</f>
        <v>White - British</v>
      </c>
      <c r="H238" s="110" t="str">
        <f>DATASHEET!G226</f>
        <v>N</v>
      </c>
      <c r="I238" s="110" t="str">
        <f>DATASHEET!H226</f>
        <v>N</v>
      </c>
      <c r="J238" s="111" t="str">
        <f>DATASHEET!J226</f>
        <v>2.5+ (D/C)</v>
      </c>
      <c r="K238" s="104" t="str">
        <f t="shared" si="181"/>
        <v/>
      </c>
      <c r="L238" s="104" t="str">
        <f t="shared" si="182"/>
        <v/>
      </c>
      <c r="M238" s="336" t="str">
        <f>IF(COUNT(L3VA!$N238,L3VA!$Z238,L3VA!$T238,L3VA!$AF238,L3VA!$AX238,L3VA!$AR238,L3VA!$BJ238,L3VA!$BD238,L3VA!$BP238,L3VA!#REF!,L3VA!$AL238,L3VA!$BV238,L3VA!$CH238,L3VA!$CZ238,L3VA!$CN238,L3VA!$DF238,L3VA!$CB238,L3VA!#REF!,L3VA!$DR238,L3VA!$DX238,L3VA!$ED238,L3VA!$EJ238,L3VA!$EP238,L3VA!$EV238,L3VA!$FB238,L3VA!$DL238)=0,"",AVERAGE(N238,Z238,T238,AF238,AL238,AX238,AR238,BJ238,BD238,BP238,BV238,CH238,CZ238,CN238,DF238,CB238,DR238,DX238,ED238,EJ238,EP238,EV238,FB238,DL238))</f>
        <v/>
      </c>
      <c r="N238" s="123" t="str">
        <f t="shared" si="185"/>
        <v/>
      </c>
      <c r="O238" s="124">
        <f>IFERROR(INDEX(DATASHEET!$A$1:$GG$231,MATCH(L3VA!$A238,DATASHEET!$A$1:$A$231,0),MATCH(L3VA!P$2,DATASHEET!$A$1:$GG$1,0)),"")</f>
        <v>0</v>
      </c>
      <c r="P238" s="105">
        <f>IF(VLOOKUP(L3VA!$A238,DATASHEET!$A$2:$EW$231,22,FALSE)="","",VLOOKUP(L3VA!$A238,DATASHEET!$A$2:$EW$231,22,FALSE))</f>
        <v>0</v>
      </c>
      <c r="Q238" s="105" t="str">
        <f t="shared" si="186"/>
        <v/>
      </c>
      <c r="R238" s="106" t="str">
        <f>IF(ISBLANK(DATASHEET!AF226),"",DATASHEET!AF226)</f>
        <v/>
      </c>
      <c r="S238" s="107" t="str">
        <f>IF(ISBLANK(DATASHEET!AG226),"",DATASHEET!AG226)</f>
        <v/>
      </c>
      <c r="T238" s="123" t="str">
        <f t="shared" si="187"/>
        <v/>
      </c>
      <c r="U238" s="124">
        <f>IFERROR(INDEX(DATASHEET!$A$1:$GG$231,MATCH(L3VA!$A238,DATASHEET!$A$1:$A$231,0),MATCH(L3VA!V$2,DATASHEET!$A$1:$GG$1,0)),"")</f>
        <v>0</v>
      </c>
      <c r="V238" s="105">
        <f>IF(VLOOKUP(L3VA!$A238,DATASHEET!$A$2:$EW$231,27,FALSE)="","",VLOOKUP(L3VA!$A238,DATASHEET!$A$2:$EW$231,27,FALSE))</f>
        <v>0</v>
      </c>
      <c r="W238" s="105" t="str">
        <f t="shared" si="188"/>
        <v/>
      </c>
      <c r="X238" s="106" t="str">
        <f>IF(ISBLANK(DATASHEET!AK226),"",DATASHEET!AK226)</f>
        <v/>
      </c>
      <c r="Y238" s="107" t="str">
        <f>IF(ISBLANK(DATASHEET!AL226),"",DATASHEET!AL226)</f>
        <v/>
      </c>
      <c r="Z238" s="123" t="str">
        <f t="shared" si="189"/>
        <v/>
      </c>
      <c r="AA238" s="124">
        <f>IFERROR(INDEX(DATASHEET!$A$1:$GG$231,MATCH(L3VA!$A238,DATASHEET!$A$1:$A$231,0),MATCH(L3VA!AB$2,DATASHEET!$A$1:$GG$1,0)),"")</f>
        <v>0</v>
      </c>
      <c r="AB238" s="105" t="str">
        <f>IF(VLOOKUP(L3VA!$A238,DATASHEET!$A$2:$EW$231,32,FALSE)="","",VLOOKUP(L3VA!$A238,DATASHEET!$A$2:$EW$231,32,FALSE))</f>
        <v/>
      </c>
      <c r="AC238" s="105" t="str">
        <f t="shared" si="190"/>
        <v/>
      </c>
      <c r="AD238" s="106" t="str">
        <f>IF(ISBLANK(DATASHEET!AP226),"",DATASHEET!AP226)</f>
        <v>ASM</v>
      </c>
      <c r="AE238" s="107" t="str">
        <f>IF(ISBLANK(DATASHEET!AQ226),"",DATASHEET!AQ226)</f>
        <v>12B-BE-2</v>
      </c>
      <c r="AF238" s="123" t="str">
        <f t="shared" si="191"/>
        <v/>
      </c>
      <c r="AG238" s="124">
        <f>IFERROR(INDEX(DATASHEET!$A$1:$GG$231,MATCH(L3VA!$A238,DATASHEET!$A$1:$A$231,0),MATCH(L3VA!AH$2,DATASHEET!$A$1:$GG$1,0)),"")</f>
        <v>0</v>
      </c>
      <c r="AH238" s="105" t="str">
        <f>IF(VLOOKUP(L3VA!$A238,DATASHEET!$A$2:$EW$231,37,FALSE)="","",VLOOKUP(L3VA!$A238,DATASHEET!$A$2:$EW$231,37,FALSE))</f>
        <v/>
      </c>
      <c r="AI238" s="105" t="str">
        <f t="shared" si="192"/>
        <v/>
      </c>
      <c r="AJ238" s="106" t="str">
        <f>IF(ISBLANK(DATASHEET!AU226),"",DATASHEET!AU226)</f>
        <v/>
      </c>
      <c r="AK238" s="107" t="str">
        <f>IF(ISBLANK(DATASHEET!AV226),"",DATASHEET!AV226)</f>
        <v/>
      </c>
      <c r="AL238" s="123" t="str">
        <f t="shared" si="193"/>
        <v/>
      </c>
      <c r="AM238" s="124">
        <f>IFERROR(INDEX(DATASHEET!$A$1:$GG$231,MATCH(L3VA!$A238,DATASHEET!$A$1:$A$231,0),MATCH(L3VA!AN$2,DATASHEET!$A$1:$GG$1,0)),"")</f>
        <v>0</v>
      </c>
      <c r="AN238" s="105" t="str">
        <f>IF(VLOOKUP(L3VA!$A238,DATASHEET!$A$2:$EW$231,42,FALSE)="","",VLOOKUP(L3VA!$A238,DATASHEET!$A$2:$EW$231,42,FALSE))</f>
        <v>ASM</v>
      </c>
      <c r="AO238" s="105" t="str">
        <f t="shared" si="194"/>
        <v/>
      </c>
      <c r="AP238" s="106" t="str">
        <f>IF(ISBLANK(DATASHEET!AZ226),"",DATASHEET!AZ226)</f>
        <v/>
      </c>
      <c r="AQ238" s="107" t="str">
        <f>IF(ISBLANK(DATASHEET!BA226),"",DATASHEET!BA226)</f>
        <v/>
      </c>
      <c r="AR238" s="123" t="str">
        <f t="shared" si="195"/>
        <v/>
      </c>
      <c r="AS238" s="124">
        <f>IFERROR(INDEX(DATASHEET!$A$1:$GG$231,MATCH(L3VA!$A238,DATASHEET!$A$1:$A$231,0),MATCH(L3VA!AT$2,DATASHEET!$A$1:$GG$1,0)),"")</f>
        <v>0</v>
      </c>
      <c r="AT238" s="105" t="str">
        <f>IF(VLOOKUP(L3VA!$A238,DATASHEET!$A$2:$EW$231,47,FALSE)="","",VLOOKUP(L3VA!$A238,DATASHEET!$A$2:$EW$231,47,FALSE))</f>
        <v/>
      </c>
      <c r="AU238" s="105" t="str">
        <f t="shared" si="196"/>
        <v/>
      </c>
      <c r="AV238" s="106" t="str">
        <f>IF(ISBLANK(DATASHEET!BE226),"",DATASHEET!BE226)</f>
        <v/>
      </c>
      <c r="AW238" s="107" t="str">
        <f>IF(ISBLANK(DATASHEET!BF226),"",DATASHEET!BF226)</f>
        <v/>
      </c>
      <c r="AX238" s="123" t="str">
        <f t="shared" si="197"/>
        <v/>
      </c>
      <c r="AY238" s="124">
        <f>IFERROR(INDEX(DATASHEET!$A$1:$GG$231,MATCH(L3VA!$A238,DATASHEET!$A$1:$A$231,0),MATCH(L3VA!AZ$2,DATASHEET!$A$1:$GG$1,0)),"")</f>
        <v>0</v>
      </c>
      <c r="AZ238" s="105" t="str">
        <f>IF(VLOOKUP(L3VA!$A238,DATASHEET!$A$2:$EW$231,52,FALSE)="","",VLOOKUP(L3VA!$A238,DATASHEET!$A$2:$EW$231,52,FALSE))</f>
        <v/>
      </c>
      <c r="BA238" s="105" t="str">
        <f t="shared" si="198"/>
        <v/>
      </c>
      <c r="BB238" s="106" t="str">
        <f>IF(ISBLANK(DATASHEET!BJ226),"",DATASHEET!BJ226)</f>
        <v/>
      </c>
      <c r="BC238" s="107" t="str">
        <f>IF(ISBLANK(DATASHEET!BK226),"",DATASHEET!BK226)</f>
        <v/>
      </c>
      <c r="BD238" s="123" t="str">
        <f t="shared" si="199"/>
        <v/>
      </c>
      <c r="BE238" s="124">
        <f>IFERROR(INDEX(DATASHEET!$A$1:$GG$231,MATCH(L3VA!$A238,DATASHEET!$A$1:$A$231,0),MATCH(L3VA!BF$2,DATASHEET!$A$1:$GG$1,0)),"")</f>
        <v>0</v>
      </c>
      <c r="BF238" s="105" t="str">
        <f>IF(VLOOKUP(L3VA!$A238,DATASHEET!$A$2:$EW$231,57,FALSE)="","",VLOOKUP(L3VA!$A238,DATASHEET!$A$2:$EW$231,57,FALSE))</f>
        <v/>
      </c>
      <c r="BG238" s="105" t="str">
        <f t="shared" si="200"/>
        <v/>
      </c>
      <c r="BH238" s="106" t="str">
        <f>IF(ISBLANK(DATASHEET!BO226),"",DATASHEET!BO226)</f>
        <v/>
      </c>
      <c r="BI238" s="107" t="str">
        <f>IF(ISBLANK(DATASHEET!BP226),"",DATASHEET!BP226)</f>
        <v/>
      </c>
      <c r="BJ238" s="123" t="str">
        <f t="shared" si="201"/>
        <v/>
      </c>
      <c r="BK238" s="124">
        <f>IFERROR(INDEX(DATASHEET!$A$1:$GG$231,MATCH(L3VA!$A238,DATASHEET!$A$1:$A$231,0),MATCH(L3VA!BL$2,DATASHEET!$A$1:$GG$1,0)),"")</f>
        <v>0</v>
      </c>
      <c r="BL238" s="105" t="str">
        <f>IF(VLOOKUP(L3VA!$A238,DATASHEET!$A$2:$EW$231,62,FALSE)="","",VLOOKUP(L3VA!$A238,DATASHEET!$A$2:$EW$231,62,FALSE))</f>
        <v/>
      </c>
      <c r="BM238" s="105" t="str">
        <f t="shared" si="202"/>
        <v/>
      </c>
      <c r="BN238" s="106" t="str">
        <f>IF(ISBLANK(DATASHEET!BT226),"",DATASHEET!BT226)</f>
        <v/>
      </c>
      <c r="BO238" s="107" t="str">
        <f>IF(ISBLANK(DATASHEET!BU226),"",DATASHEET!BU226)</f>
        <v/>
      </c>
      <c r="BP238" s="123" t="str">
        <f t="shared" si="203"/>
        <v/>
      </c>
      <c r="BQ238" s="124">
        <f>IFERROR(INDEX(DATASHEET!$A$1:$GG$231,MATCH(L3VA!$A238,DATASHEET!$A$1:$A$231,0),MATCH(L3VA!BR$2,DATASHEET!$A$1:$GG$1,0)),"")</f>
        <v>0</v>
      </c>
      <c r="BR238" s="105" t="str">
        <f>IF(VLOOKUP(L3VA!$A238,DATASHEET!$A$2:$EW$231,67,FALSE)="","",VLOOKUP(L3VA!$A238,DATASHEET!$A$2:$EW$231,67,FALSE))</f>
        <v/>
      </c>
      <c r="BS238" s="105" t="str">
        <f t="shared" si="204"/>
        <v/>
      </c>
      <c r="BT238" s="106" t="str">
        <f>IF(ISBLANK(DATASHEET!BY226),"",DATASHEET!BY226)</f>
        <v/>
      </c>
      <c r="BU238" s="107" t="str">
        <f>IF(ISBLANK(DATASHEET!BZ226),"",DATASHEET!BZ226)</f>
        <v/>
      </c>
      <c r="BV238" s="123" t="str">
        <f t="shared" si="205"/>
        <v/>
      </c>
      <c r="BW238" s="124">
        <f>IFERROR(INDEX(DATASHEET!$A$1:$GG$231,MATCH(L3VA!$A238,DATASHEET!$A$1:$A$231,0),MATCH(L3VA!BX$2,DATASHEET!$A$1:$GG$1,0)),"")</f>
        <v>0</v>
      </c>
      <c r="BX238" s="105" t="str">
        <f>IF(VLOOKUP(L3VA!$A238,DATASHEET!$A$2:$EW$231,77,FALSE)="","",VLOOKUP(L3VA!$A238,DATASHEET!$A$2:$EW$231,77,FALSE))</f>
        <v/>
      </c>
      <c r="BY238" s="105" t="str">
        <f t="shared" si="206"/>
        <v/>
      </c>
      <c r="BZ238" s="106" t="str">
        <f>IF(ISBLANK(DATASHEET!CI226),"",DATASHEET!CI226)</f>
        <v/>
      </c>
      <c r="CA238" s="107" t="str">
        <f>IF(ISBLANK(DATASHEET!CJ226),"",DATASHEET!CJ226)</f>
        <v/>
      </c>
      <c r="CB238" s="123" t="str">
        <f t="shared" si="207"/>
        <v/>
      </c>
      <c r="CC238" s="124">
        <f>IFERROR(INDEX(DATASHEET!$A$1:$GG$231,MATCH(L3VA!$A238,DATASHEET!$A$1:$A$231,0),MATCH(L3VA!CD$2,DATASHEET!$A$1:$GG$1,0)),"")</f>
        <v>0</v>
      </c>
      <c r="CD238" s="105" t="str">
        <f>IF(VLOOKUP(L3VA!$A238,DATASHEET!$A$2:$EW$231,82,FALSE)="","",VLOOKUP(L3VA!$A238,DATASHEET!$A$2:$EW$231,82,FALSE))</f>
        <v>CGO</v>
      </c>
      <c r="CE238" s="105" t="str">
        <f t="shared" si="208"/>
        <v/>
      </c>
      <c r="CF238" s="106" t="str">
        <f>IF(ISBLANK(DATASHEET!CN226),"",DATASHEET!CN226)</f>
        <v/>
      </c>
      <c r="CG238" s="107" t="str">
        <f>IF(ISBLANK(DATASHEET!CO226),"",DATASHEET!CO226)</f>
        <v/>
      </c>
      <c r="CH238" s="123" t="str">
        <f t="shared" si="209"/>
        <v/>
      </c>
      <c r="CI238" s="124">
        <f>IFERROR(INDEX(DATASHEET!$A$1:$GG$231,MATCH(L3VA!$A238,DATASHEET!$A$1:$A$231,0),MATCH(L3VA!CJ$2,DATASHEET!$A$1:$GG$1,0)),"")</f>
        <v>0</v>
      </c>
      <c r="CJ238" s="105" t="str">
        <f>IF(VLOOKUP(L3VA!$A238,DATASHEET!$A$2:$EW$231,87,FALSE)="","",VLOOKUP(L3VA!$A238,DATASHEET!$A$2:$EW$231,87,FALSE))</f>
        <v/>
      </c>
      <c r="CK238" s="105" t="str">
        <f t="shared" si="183"/>
        <v/>
      </c>
      <c r="CL238" s="106" t="str">
        <f>IF(ISBLANK(DATASHEET!CS226),"",DATASHEET!CS226)</f>
        <v/>
      </c>
      <c r="CM238" s="107" t="str">
        <f>IF(ISBLANK(DATASHEET!CT226),"",DATASHEET!CT226)</f>
        <v/>
      </c>
      <c r="CN238" s="123" t="str">
        <f t="shared" si="210"/>
        <v/>
      </c>
      <c r="CO238" s="124">
        <f>IFERROR(INDEX(DATASHEET!$A$1:$GG$231,MATCH(L3VA!$A238,DATASHEET!$A$1:$A$231,0),MATCH(L3VA!CP$2,DATASHEET!$A$1:$GG$1,0)),"")</f>
        <v>0</v>
      </c>
      <c r="CP238" s="105" t="str">
        <f>IF(VLOOKUP(L3VA!$A238,DATASHEET!$A$2:$EW$231,92,FALSE)="","",VLOOKUP(L3VA!$A238,DATASHEET!$A$2:$EW$231,92,FALSE))</f>
        <v/>
      </c>
      <c r="CQ238" s="105" t="str">
        <f t="shared" si="211"/>
        <v/>
      </c>
      <c r="CR238" s="106" t="str">
        <f>IF(ISBLANK(DATASHEET!CX226),"",DATASHEET!CX226)</f>
        <v/>
      </c>
      <c r="CS238" s="107" t="str">
        <f>IF(ISBLANK(DATASHEET!CY226),"",DATASHEET!CY226)</f>
        <v/>
      </c>
      <c r="CT238" s="123" t="str">
        <f t="shared" si="212"/>
        <v/>
      </c>
      <c r="CU238" s="124">
        <f>IFERROR(INDEX(DATASHEET!$A$1:$GG$231,MATCH(L3VA!$A238,DATASHEET!$A$1:$A$231,0),MATCH(L3VA!CV$2,DATASHEET!$A$1:$GG$1,0)),"")</f>
        <v>0</v>
      </c>
      <c r="CV238" s="105" t="str">
        <f>IF(VLOOKUP(L3VA!$A238,DATASHEET!$A$2:$EW$231,107,FALSE)="","",VLOOKUP(L3VA!$A238,DATASHEET!$A$2:$EW$231,107,FALSE))</f>
        <v/>
      </c>
      <c r="CW238" s="105" t="str">
        <f t="shared" si="213"/>
        <v/>
      </c>
      <c r="CX238" s="106" t="str">
        <f>IF(ISBLANK(DATASHEET!DC226),"",DATASHEET!DC226)</f>
        <v/>
      </c>
      <c r="CY238" s="107" t="str">
        <f>IF(ISBLANK(DATASHEET!DD226),"",DATASHEET!DD226)</f>
        <v/>
      </c>
      <c r="CZ238" s="123" t="str">
        <f t="shared" si="214"/>
        <v/>
      </c>
      <c r="DA238" s="124">
        <f>IFERROR(INDEX(DATASHEET!$A$1:$GG$231,MATCH(L3VA!$A238,DATASHEET!$A$1:$A$231,0),MATCH(L3VA!DB$2,DATASHEET!$A$1:$GG$1,0)),"")</f>
        <v>0</v>
      </c>
      <c r="DB238" s="105" t="str">
        <f>IF(VLOOKUP(L3VA!$A238,DATASHEET!$A$2:$EW$231,97,FALSE)="","",VLOOKUP(L3VA!$A238,DATASHEET!$A$2:$EW$231,97,FALSE))</f>
        <v/>
      </c>
      <c r="DC238" s="105" t="str">
        <f t="shared" si="215"/>
        <v/>
      </c>
      <c r="DD238" s="106" t="str">
        <f>IF(ISBLANK(DATASHEET!DH226),"",DATASHEET!DH226)</f>
        <v/>
      </c>
      <c r="DE238" s="107" t="str">
        <f>IF(ISBLANK(DATASHEET!DI226),"",DATASHEET!DI226)</f>
        <v/>
      </c>
      <c r="DF238" s="123" t="str">
        <f t="shared" si="216"/>
        <v/>
      </c>
      <c r="DG238" s="124">
        <f>IFERROR(INDEX(DATASHEET!$A$1:$GG$231,MATCH(L3VA!$A238,DATASHEET!$A$1:$A$231,0),MATCH(L3VA!DH$2,DATASHEET!$A$1:$GG$1,0)),"")</f>
        <v>0</v>
      </c>
      <c r="DH238" s="105" t="str">
        <f>IF(VLOOKUP(L3VA!$A238,DATASHEET!$A$2:$EW$231,102,FALSE)="","",VLOOKUP(L3VA!$A238,DATASHEET!$A$2:$EW$231,102,FALSE))</f>
        <v/>
      </c>
      <c r="DI238" s="105" t="str">
        <f t="shared" si="217"/>
        <v/>
      </c>
      <c r="DJ238" s="106" t="str">
        <f>IF(ISBLANK(DATASHEET!DM226),"",DATASHEET!DM226)</f>
        <v/>
      </c>
      <c r="DK238" s="107" t="str">
        <f>IF(ISBLANK(DATASHEET!DN226),"",DATASHEET!DN226)</f>
        <v/>
      </c>
      <c r="DL238" s="123" t="str">
        <f t="shared" si="218"/>
        <v/>
      </c>
      <c r="DM238" s="124">
        <f>IFERROR(INDEX(DATASHEET!$A$1:$GG$231,MATCH(L3VA!$A238,DATASHEET!$A$1:$A$231,0),MATCH(L3VA!DN$2,DATASHEET!$A$1:$GG$1,0)),"")</f>
        <v>0</v>
      </c>
      <c r="DN238" s="105" t="str">
        <f>IF(VLOOKUP(L3VA!$A238,DATASHEET!$A$2:$FW$231,112,FALSE)="","",VLOOKUP(L3VA!$A238,DATASHEET!$A$2:$FW$231,112,FALSE))</f>
        <v/>
      </c>
      <c r="DO238" s="105" t="str">
        <f t="shared" si="184"/>
        <v/>
      </c>
      <c r="DP238" s="106" t="str">
        <f>IF(ISBLANK(DATASHEET!DR226),"",DATASHEET!DR226)</f>
        <v/>
      </c>
      <c r="DQ238" s="107" t="str">
        <f>IF(ISBLANK(DATASHEET!DS226),"",DATASHEET!DS226)</f>
        <v/>
      </c>
      <c r="DR238" s="123" t="str">
        <f t="shared" si="219"/>
        <v/>
      </c>
      <c r="DS238" s="124">
        <f>IFERROR(INDEX(DATASHEET!$A$1:$GG$231,MATCH(L3VA!$A238,DATASHEET!$A$1:$A$231,0),MATCH(L3VA!DT$2,DATASHEET!$A$1:$GG$1,0)),"")</f>
        <v>0</v>
      </c>
      <c r="DT238" s="105" t="str">
        <f>IF(VLOOKUP(L3VA!$A238,DATASHEET!$A$2:$EW$231,117,FALSE)="","",VLOOKUP(L3VA!$A238,DATASHEET!$A$2:$EW$231,117,FALSE))</f>
        <v/>
      </c>
      <c r="DU238" s="105" t="str">
        <f t="shared" si="220"/>
        <v/>
      </c>
      <c r="DV238" s="106" t="str">
        <f>IF(ISBLANK(DATASHEET!DW226),"",DATASHEET!DW226)</f>
        <v/>
      </c>
      <c r="DW238" s="107" t="str">
        <f>IF(ISBLANK(DATASHEET!DX226),"",DATASHEET!DX226)</f>
        <v/>
      </c>
      <c r="DX238" s="123" t="str">
        <f t="shared" si="221"/>
        <v/>
      </c>
      <c r="DY238" s="124" t="str">
        <f>IFERROR(INDEX(DATASHEET!$A$1:$GG$231,MATCH(L3VA!$A238,DATASHEET!$A$1:$A$231,0),MATCH(L3VA!DZ$2,DATASHEET!$A$1:$GG$1,0)),"")</f>
        <v/>
      </c>
      <c r="DZ238" s="105" t="str">
        <f>IF(VLOOKUP(L3VA!$A238,DATASHEET!$A$2:$EW$231,122,FALSE)="","",VLOOKUP(L3VA!$A238,DATASHEET!$A$2:$EW$231,122,FALSE))</f>
        <v/>
      </c>
      <c r="EA238" s="105" t="str">
        <f t="shared" si="222"/>
        <v/>
      </c>
      <c r="EB238" s="106" t="str">
        <f>IF(ISBLANK(DATASHEET!EB226),"",DATASHEET!EB226)</f>
        <v/>
      </c>
      <c r="EC238" s="107" t="str">
        <f>IF(ISBLANK(DATASHEET!EC226),"",DATASHEET!EC226)</f>
        <v/>
      </c>
      <c r="ED238" s="123" t="str">
        <f t="shared" si="223"/>
        <v/>
      </c>
      <c r="EE238" s="124">
        <f>IFERROR(INDEX(DATASHEET!$A$1:$GG$231,MATCH(L3VA!$A238,DATASHEET!$A$1:$A$231,0),MATCH(L3VA!EF$2,DATASHEET!$A$1:$GG$1,0)),"")</f>
        <v>0</v>
      </c>
      <c r="EF238" s="105" t="str">
        <f>IF(VLOOKUP(L3VA!$A238,DATASHEET!$A$2:$EW$231,127,FALSE)="","",VLOOKUP(L3VA!$A238,DATASHEET!$A$2:$EW$231,127,FALSE))</f>
        <v/>
      </c>
      <c r="EG238" s="105" t="str">
        <f t="shared" si="224"/>
        <v/>
      </c>
      <c r="EH238" s="106" t="str">
        <f>IF(ISBLANK(DATASHEET!EG226),"",DATASHEET!EG226)</f>
        <v/>
      </c>
      <c r="EI238" s="107" t="str">
        <f>IF(ISBLANK(DATASHEET!EH226),"",DATASHEET!EH226)</f>
        <v/>
      </c>
      <c r="EJ238" s="123" t="str">
        <f t="shared" si="225"/>
        <v/>
      </c>
      <c r="EK238" s="124">
        <f>IFERROR(INDEX(DATASHEET!$A$1:$GG$231,MATCH(L3VA!$A238,DATASHEET!$A$1:$A$231,0),MATCH(L3VA!EL$2,DATASHEET!$A$1:$GG$1,0)),"")</f>
        <v>0</v>
      </c>
      <c r="EL238" s="105" t="str">
        <f>IF(VLOOKUP(L3VA!$A238,DATASHEET!$A$2:$EW$231,132,FALSE)="","",VLOOKUP(L3VA!$A238,DATASHEET!$A$2:$EW$231,132,FALSE))</f>
        <v/>
      </c>
      <c r="EM238" s="105" t="str">
        <f t="shared" si="226"/>
        <v/>
      </c>
      <c r="EN238" s="106" t="str">
        <f>IF(ISBLANK(DATASHEET!EL226),"",DATASHEET!EL226)</f>
        <v>MSA</v>
      </c>
      <c r="EO238" s="107" t="str">
        <f>IF(ISBLANK(DATASHEET!EM226),"",DATASHEET!EM226)</f>
        <v>12C-PO-8</v>
      </c>
      <c r="EP238" s="123" t="str">
        <f t="shared" si="227"/>
        <v/>
      </c>
      <c r="EQ238" s="124">
        <f>IFERROR(INDEX(DATASHEET!$A$1:$GG$231,MATCH(L3VA!$A238,DATASHEET!$A$1:$A$231,0),MATCH(L3VA!ER$2,DATASHEET!$A$1:$GG$1,0)),"")</f>
        <v>0</v>
      </c>
      <c r="ER238" s="105" t="str">
        <f>IF(VLOOKUP(L3VA!$A238,DATASHEET!$A$2:$EW$231,137,FALSE)="","",VLOOKUP(L3VA!$A238,DATASHEET!$A$2:$EW$231,137,FALSE))</f>
        <v/>
      </c>
      <c r="ES238" s="105" t="str">
        <f t="shared" si="228"/>
        <v/>
      </c>
      <c r="ET238" s="106" t="str">
        <f>IF(ISBLANK(DATASHEET!EQ226),"",DATASHEET!EQ226)</f>
        <v/>
      </c>
      <c r="EU238" s="107" t="str">
        <f>IF(ISBLANK(DATASHEET!ER226),"",DATASHEET!ER226)</f>
        <v/>
      </c>
      <c r="EV238" s="123" t="str">
        <f t="shared" si="229"/>
        <v/>
      </c>
      <c r="EW238" s="124">
        <f>IFERROR(INDEX(DATASHEET!$A$1:$GG$231,MATCH(L3VA!$A238,DATASHEET!$A$1:$A$231,0),MATCH(L3VA!EX$2,DATASHEET!$A$1:$GG$1,0)),"")</f>
        <v>0</v>
      </c>
      <c r="EX238" s="105" t="str">
        <f>IF(VLOOKUP(L3VA!$A238,DATASHEET!$A$2:$EW$231,142,FALSE)="","",VLOOKUP(L3VA!$A238,DATASHEET!$A$2:$EW$231,142,FALSE))</f>
        <v>MSA</v>
      </c>
      <c r="EY238" s="105" t="str">
        <f t="shared" si="230"/>
        <v/>
      </c>
      <c r="EZ238" s="106" t="str">
        <f>IF(ISBLANK(DATASHEET!EV226),"",DATASHEET!EV226)</f>
        <v>HSH</v>
      </c>
      <c r="FA238" s="107" t="str">
        <f>IF(ISBLANK(DATASHEET!EW226),"",DATASHEET!EW226)</f>
        <v>12E-SO-8</v>
      </c>
      <c r="FB238" s="123" t="str">
        <f t="shared" si="231"/>
        <v/>
      </c>
      <c r="FC238" s="124">
        <f>IFERROR(INDEX(DATASHEET!$A$1:$GG$231,MATCH(L3VA!$A238,DATASHEET!$A$1:$A$231,0),MATCH(L3VA!FD$2,DATASHEET!$A$1:$GG$1,0)),"")</f>
        <v>0</v>
      </c>
      <c r="FD238" s="105" t="str">
        <f>IF(VLOOKUP(L3VA!$A238,DATASHEET!$A$2:$FW$231,147,FALSE)="","",VLOOKUP(L3VA!$A238,DATASHEET!$A$2:$FW$231,147,FALSE))</f>
        <v/>
      </c>
      <c r="FE238" s="105" t="str">
        <f t="shared" si="232"/>
        <v/>
      </c>
      <c r="FF238" s="106" t="str">
        <f>IF(ISBLANK(DATASHEET!FA226),"",DATASHEET!FA226)</f>
        <v/>
      </c>
      <c r="FG238" s="107" t="str">
        <f>IF(ISBLANK(DATASHEET!FB226),"",DATASHEET!FB226)</f>
        <v/>
      </c>
    </row>
    <row r="239" spans="1:163" x14ac:dyDescent="0.25">
      <c r="A239" s="108">
        <f>DATASHEET!A227</f>
        <v>160111</v>
      </c>
      <c r="B239" s="42" t="str">
        <f>DATASHEET!B227</f>
        <v>WILSON-BARRATT, Robyn</v>
      </c>
      <c r="C239" s="109" t="str">
        <f>DATASHEET!C227</f>
        <v>12CSN</v>
      </c>
      <c r="D239" s="110" t="str">
        <f>DATASHEET!D227</f>
        <v>F</v>
      </c>
      <c r="E239" s="110" t="str">
        <f>IFERROR(VLOOKUP(A239,'[5]Y12 Students'!$E$3:$I$271,5,FALSE),"")</f>
        <v>EXTERNAL</v>
      </c>
      <c r="F239" s="110" t="str">
        <f>DATASHEET!E227</f>
        <v>N</v>
      </c>
      <c r="G239" s="110" t="str">
        <f>DATASHEET!F227</f>
        <v>White - British</v>
      </c>
      <c r="H239" s="110" t="str">
        <f>DATASHEET!G227</f>
        <v>N</v>
      </c>
      <c r="I239" s="110" t="str">
        <f>DATASHEET!H227</f>
        <v>N</v>
      </c>
      <c r="J239" s="111" t="str">
        <f>DATASHEET!J227</f>
        <v>2.5+ (D/C)</v>
      </c>
      <c r="K239" s="104" t="str">
        <f t="shared" si="181"/>
        <v/>
      </c>
      <c r="L239" s="104" t="str">
        <f t="shared" si="182"/>
        <v/>
      </c>
      <c r="M239" s="336" t="str">
        <f>IF(COUNT(L3VA!$N239,L3VA!$Z239,L3VA!$T239,L3VA!$AF239,L3VA!$AX239,L3VA!$AR239,L3VA!$BJ239,L3VA!$BD239,L3VA!$BP239,L3VA!#REF!,L3VA!$AL239,L3VA!$BV239,L3VA!$CH239,L3VA!$CZ239,L3VA!$CN239,L3VA!$DF239,L3VA!$CB239,L3VA!#REF!,L3VA!$DR239,L3VA!$DX239,L3VA!$ED239,L3VA!$EJ239,L3VA!$EP239,L3VA!$EV239,L3VA!$FB239,L3VA!$DL239)=0,"",AVERAGE(N239,Z239,T239,AF239,AL239,AX239,AR239,BJ239,BD239,BP239,BV239,CH239,CZ239,CN239,DF239,CB239,DR239,DX239,ED239,EJ239,EP239,EV239,FB239,DL239))</f>
        <v/>
      </c>
      <c r="N239" s="123" t="str">
        <f t="shared" si="185"/>
        <v/>
      </c>
      <c r="O239" s="124">
        <f>IFERROR(INDEX(DATASHEET!$A$1:$GG$231,MATCH(L3VA!$A239,DATASHEET!$A$1:$A$231,0),MATCH(L3VA!P$2,DATASHEET!$A$1:$GG$1,0)),"")</f>
        <v>0</v>
      </c>
      <c r="P239" s="105">
        <f>IF(VLOOKUP(L3VA!$A239,DATASHEET!$A$2:$EW$231,22,FALSE)="","",VLOOKUP(L3VA!$A239,DATASHEET!$A$2:$EW$231,22,FALSE))</f>
        <v>0</v>
      </c>
      <c r="Q239" s="105" t="str">
        <f t="shared" si="186"/>
        <v/>
      </c>
      <c r="R239" s="106" t="str">
        <f>IF(ISBLANK(DATASHEET!AF227),"",DATASHEET!AF227)</f>
        <v/>
      </c>
      <c r="S239" s="107" t="str">
        <f>IF(ISBLANK(DATASHEET!AG227),"",DATASHEET!AG227)</f>
        <v/>
      </c>
      <c r="T239" s="123" t="str">
        <f t="shared" si="187"/>
        <v/>
      </c>
      <c r="U239" s="124">
        <f>IFERROR(INDEX(DATASHEET!$A$1:$GG$231,MATCH(L3VA!$A239,DATASHEET!$A$1:$A$231,0),MATCH(L3VA!V$2,DATASHEET!$A$1:$GG$1,0)),"")</f>
        <v>0</v>
      </c>
      <c r="V239" s="105">
        <f>IF(VLOOKUP(L3VA!$A239,DATASHEET!$A$2:$EW$231,27,FALSE)="","",VLOOKUP(L3VA!$A239,DATASHEET!$A$2:$EW$231,27,FALSE))</f>
        <v>0</v>
      </c>
      <c r="W239" s="105" t="str">
        <f t="shared" si="188"/>
        <v/>
      </c>
      <c r="X239" s="106" t="str">
        <f>IF(ISBLANK(DATASHEET!AK227),"",DATASHEET!AK227)</f>
        <v/>
      </c>
      <c r="Y239" s="107" t="str">
        <f>IF(ISBLANK(DATASHEET!AL227),"",DATASHEET!AL227)</f>
        <v/>
      </c>
      <c r="Z239" s="123" t="str">
        <f t="shared" si="189"/>
        <v/>
      </c>
      <c r="AA239" s="124">
        <f>IFERROR(INDEX(DATASHEET!$A$1:$GG$231,MATCH(L3VA!$A239,DATASHEET!$A$1:$A$231,0),MATCH(L3VA!AB$2,DATASHEET!$A$1:$GG$1,0)),"")</f>
        <v>0</v>
      </c>
      <c r="AB239" s="105" t="str">
        <f>IF(VLOOKUP(L3VA!$A239,DATASHEET!$A$2:$EW$231,32,FALSE)="","",VLOOKUP(L3VA!$A239,DATASHEET!$A$2:$EW$231,32,FALSE))</f>
        <v/>
      </c>
      <c r="AC239" s="105" t="str">
        <f t="shared" si="190"/>
        <v/>
      </c>
      <c r="AD239" s="106" t="str">
        <f>IF(ISBLANK(DATASHEET!AP227),"",DATASHEET!AP227)</f>
        <v>ASM</v>
      </c>
      <c r="AE239" s="107" t="str">
        <f>IF(ISBLANK(DATASHEET!AQ227),"",DATASHEET!AQ227)</f>
        <v>12A-BE-1</v>
      </c>
      <c r="AF239" s="123" t="str">
        <f t="shared" si="191"/>
        <v/>
      </c>
      <c r="AG239" s="124">
        <f>IFERROR(INDEX(DATASHEET!$A$1:$GG$231,MATCH(L3VA!$A239,DATASHEET!$A$1:$A$231,0),MATCH(L3VA!AH$2,DATASHEET!$A$1:$GG$1,0)),"")</f>
        <v>0</v>
      </c>
      <c r="AH239" s="105" t="str">
        <f>IF(VLOOKUP(L3VA!$A239,DATASHEET!$A$2:$EW$231,37,FALSE)="","",VLOOKUP(L3VA!$A239,DATASHEET!$A$2:$EW$231,37,FALSE))</f>
        <v/>
      </c>
      <c r="AI239" s="105" t="str">
        <f t="shared" si="192"/>
        <v/>
      </c>
      <c r="AJ239" s="106" t="str">
        <f>IF(ISBLANK(DATASHEET!AU227),"",DATASHEET!AU227)</f>
        <v/>
      </c>
      <c r="AK239" s="107" t="str">
        <f>IF(ISBLANK(DATASHEET!AV227),"",DATASHEET!AV227)</f>
        <v/>
      </c>
      <c r="AL239" s="123" t="str">
        <f t="shared" si="193"/>
        <v/>
      </c>
      <c r="AM239" s="124">
        <f>IFERROR(INDEX(DATASHEET!$A$1:$GG$231,MATCH(L3VA!$A239,DATASHEET!$A$1:$A$231,0),MATCH(L3VA!AN$2,DATASHEET!$A$1:$GG$1,0)),"")</f>
        <v>0</v>
      </c>
      <c r="AN239" s="105" t="str">
        <f>IF(VLOOKUP(L3VA!$A239,DATASHEET!$A$2:$EW$231,42,FALSE)="","",VLOOKUP(L3VA!$A239,DATASHEET!$A$2:$EW$231,42,FALSE))</f>
        <v>ASM</v>
      </c>
      <c r="AO239" s="105" t="str">
        <f t="shared" si="194"/>
        <v/>
      </c>
      <c r="AP239" s="106" t="str">
        <f>IF(ISBLANK(DATASHEET!AZ227),"",DATASHEET!AZ227)</f>
        <v/>
      </c>
      <c r="AQ239" s="107" t="str">
        <f>IF(ISBLANK(DATASHEET!BA227),"",DATASHEET!BA227)</f>
        <v/>
      </c>
      <c r="AR239" s="123" t="str">
        <f t="shared" si="195"/>
        <v/>
      </c>
      <c r="AS239" s="124">
        <f>IFERROR(INDEX(DATASHEET!$A$1:$GG$231,MATCH(L3VA!$A239,DATASHEET!$A$1:$A$231,0),MATCH(L3VA!AT$2,DATASHEET!$A$1:$GG$1,0)),"")</f>
        <v>0</v>
      </c>
      <c r="AT239" s="105" t="str">
        <f>IF(VLOOKUP(L3VA!$A239,DATASHEET!$A$2:$EW$231,47,FALSE)="","",VLOOKUP(L3VA!$A239,DATASHEET!$A$2:$EW$231,47,FALSE))</f>
        <v/>
      </c>
      <c r="AU239" s="105" t="str">
        <f t="shared" si="196"/>
        <v/>
      </c>
      <c r="AV239" s="106" t="str">
        <f>IF(ISBLANK(DATASHEET!BE227),"",DATASHEET!BE227)</f>
        <v/>
      </c>
      <c r="AW239" s="107" t="str">
        <f>IF(ISBLANK(DATASHEET!BF227),"",DATASHEET!BF227)</f>
        <v/>
      </c>
      <c r="AX239" s="123" t="str">
        <f t="shared" si="197"/>
        <v/>
      </c>
      <c r="AY239" s="124">
        <f>IFERROR(INDEX(DATASHEET!$A$1:$GG$231,MATCH(L3VA!$A239,DATASHEET!$A$1:$A$231,0),MATCH(L3VA!AZ$2,DATASHEET!$A$1:$GG$1,0)),"")</f>
        <v>0</v>
      </c>
      <c r="AZ239" s="105" t="str">
        <f>IF(VLOOKUP(L3VA!$A239,DATASHEET!$A$2:$EW$231,52,FALSE)="","",VLOOKUP(L3VA!$A239,DATASHEET!$A$2:$EW$231,52,FALSE))</f>
        <v/>
      </c>
      <c r="BA239" s="105" t="str">
        <f t="shared" si="198"/>
        <v/>
      </c>
      <c r="BB239" s="106" t="str">
        <f>IF(ISBLANK(DATASHEET!BJ227),"",DATASHEET!BJ227)</f>
        <v/>
      </c>
      <c r="BC239" s="107" t="str">
        <f>IF(ISBLANK(DATASHEET!BK227),"",DATASHEET!BK227)</f>
        <v/>
      </c>
      <c r="BD239" s="123" t="str">
        <f t="shared" si="199"/>
        <v/>
      </c>
      <c r="BE239" s="124">
        <f>IFERROR(INDEX(DATASHEET!$A$1:$GG$231,MATCH(L3VA!$A239,DATASHEET!$A$1:$A$231,0),MATCH(L3VA!BF$2,DATASHEET!$A$1:$GG$1,0)),"")</f>
        <v>0</v>
      </c>
      <c r="BF239" s="105" t="str">
        <f>IF(VLOOKUP(L3VA!$A239,DATASHEET!$A$2:$EW$231,57,FALSE)="","",VLOOKUP(L3VA!$A239,DATASHEET!$A$2:$EW$231,57,FALSE))</f>
        <v/>
      </c>
      <c r="BG239" s="105" t="str">
        <f t="shared" si="200"/>
        <v/>
      </c>
      <c r="BH239" s="106" t="str">
        <f>IF(ISBLANK(DATASHEET!BO227),"",DATASHEET!BO227)</f>
        <v/>
      </c>
      <c r="BI239" s="107" t="str">
        <f>IF(ISBLANK(DATASHEET!BP227),"",DATASHEET!BP227)</f>
        <v/>
      </c>
      <c r="BJ239" s="123" t="str">
        <f t="shared" si="201"/>
        <v/>
      </c>
      <c r="BK239" s="124">
        <f>IFERROR(INDEX(DATASHEET!$A$1:$GG$231,MATCH(L3VA!$A239,DATASHEET!$A$1:$A$231,0),MATCH(L3VA!BL$2,DATASHEET!$A$1:$GG$1,0)),"")</f>
        <v>0</v>
      </c>
      <c r="BL239" s="105" t="str">
        <f>IF(VLOOKUP(L3VA!$A239,DATASHEET!$A$2:$EW$231,62,FALSE)="","",VLOOKUP(L3VA!$A239,DATASHEET!$A$2:$EW$231,62,FALSE))</f>
        <v/>
      </c>
      <c r="BM239" s="105" t="str">
        <f t="shared" si="202"/>
        <v/>
      </c>
      <c r="BN239" s="106" t="str">
        <f>IF(ISBLANK(DATASHEET!BT227),"",DATASHEET!BT227)</f>
        <v/>
      </c>
      <c r="BO239" s="107" t="str">
        <f>IF(ISBLANK(DATASHEET!BU227),"",DATASHEET!BU227)</f>
        <v/>
      </c>
      <c r="BP239" s="123" t="str">
        <f t="shared" si="203"/>
        <v/>
      </c>
      <c r="BQ239" s="124">
        <f>IFERROR(INDEX(DATASHEET!$A$1:$GG$231,MATCH(L3VA!$A239,DATASHEET!$A$1:$A$231,0),MATCH(L3VA!BR$2,DATASHEET!$A$1:$GG$1,0)),"")</f>
        <v>0</v>
      </c>
      <c r="BR239" s="105" t="str">
        <f>IF(VLOOKUP(L3VA!$A239,DATASHEET!$A$2:$EW$231,67,FALSE)="","",VLOOKUP(L3VA!$A239,DATASHEET!$A$2:$EW$231,67,FALSE))</f>
        <v/>
      </c>
      <c r="BS239" s="105" t="str">
        <f t="shared" si="204"/>
        <v/>
      </c>
      <c r="BT239" s="106" t="str">
        <f>IF(ISBLANK(DATASHEET!BY227),"",DATASHEET!BY227)</f>
        <v/>
      </c>
      <c r="BU239" s="107" t="str">
        <f>IF(ISBLANK(DATASHEET!BZ227),"",DATASHEET!BZ227)</f>
        <v/>
      </c>
      <c r="BV239" s="123" t="str">
        <f t="shared" si="205"/>
        <v/>
      </c>
      <c r="BW239" s="124">
        <f>IFERROR(INDEX(DATASHEET!$A$1:$GG$231,MATCH(L3VA!$A239,DATASHEET!$A$1:$A$231,0),MATCH(L3VA!BX$2,DATASHEET!$A$1:$GG$1,0)),"")</f>
        <v>0</v>
      </c>
      <c r="BX239" s="105" t="str">
        <f>IF(VLOOKUP(L3VA!$A239,DATASHEET!$A$2:$EW$231,77,FALSE)="","",VLOOKUP(L3VA!$A239,DATASHEET!$A$2:$EW$231,77,FALSE))</f>
        <v/>
      </c>
      <c r="BY239" s="105" t="str">
        <f t="shared" si="206"/>
        <v/>
      </c>
      <c r="BZ239" s="106" t="str">
        <f>IF(ISBLANK(DATASHEET!CI227),"",DATASHEET!CI227)</f>
        <v/>
      </c>
      <c r="CA239" s="107" t="str">
        <f>IF(ISBLANK(DATASHEET!CJ227),"",DATASHEET!CJ227)</f>
        <v/>
      </c>
      <c r="CB239" s="123" t="str">
        <f t="shared" si="207"/>
        <v/>
      </c>
      <c r="CC239" s="124">
        <f>IFERROR(INDEX(DATASHEET!$A$1:$GG$231,MATCH(L3VA!$A239,DATASHEET!$A$1:$A$231,0),MATCH(L3VA!CD$2,DATASHEET!$A$1:$GG$1,0)),"")</f>
        <v>0</v>
      </c>
      <c r="CD239" s="105" t="str">
        <f>IF(VLOOKUP(L3VA!$A239,DATASHEET!$A$2:$EW$231,82,FALSE)="","",VLOOKUP(L3VA!$A239,DATASHEET!$A$2:$EW$231,82,FALSE))</f>
        <v>CGO</v>
      </c>
      <c r="CE239" s="105" t="str">
        <f t="shared" si="208"/>
        <v/>
      </c>
      <c r="CF239" s="106" t="str">
        <f>IF(ISBLANK(DATASHEET!CN227),"",DATASHEET!CN227)</f>
        <v/>
      </c>
      <c r="CG239" s="107" t="str">
        <f>IF(ISBLANK(DATASHEET!CO227),"",DATASHEET!CO227)</f>
        <v/>
      </c>
      <c r="CH239" s="123" t="str">
        <f t="shared" si="209"/>
        <v/>
      </c>
      <c r="CI239" s="124">
        <f>IFERROR(INDEX(DATASHEET!$A$1:$GG$231,MATCH(L3VA!$A239,DATASHEET!$A$1:$A$231,0),MATCH(L3VA!CJ$2,DATASHEET!$A$1:$GG$1,0)),"")</f>
        <v>0</v>
      </c>
      <c r="CJ239" s="105" t="str">
        <f>IF(VLOOKUP(L3VA!$A239,DATASHEET!$A$2:$EW$231,87,FALSE)="","",VLOOKUP(L3VA!$A239,DATASHEET!$A$2:$EW$231,87,FALSE))</f>
        <v/>
      </c>
      <c r="CK239" s="105" t="str">
        <f t="shared" si="183"/>
        <v/>
      </c>
      <c r="CL239" s="106" t="str">
        <f>IF(ISBLANK(DATASHEET!CS227),"",DATASHEET!CS227)</f>
        <v>JJA</v>
      </c>
      <c r="CM239" s="107" t="str">
        <f>IF(ISBLANK(DATASHEET!CT227),"",DATASHEET!CT227)</f>
        <v>12B-GG-3</v>
      </c>
      <c r="CN239" s="123" t="str">
        <f t="shared" si="210"/>
        <v/>
      </c>
      <c r="CO239" s="124">
        <f>IFERROR(INDEX(DATASHEET!$A$1:$GG$231,MATCH(L3VA!$A239,DATASHEET!$A$1:$A$231,0),MATCH(L3VA!CP$2,DATASHEET!$A$1:$GG$1,0)),"")</f>
        <v>0</v>
      </c>
      <c r="CP239" s="105" t="str">
        <f>IF(VLOOKUP(L3VA!$A239,DATASHEET!$A$2:$EW$231,92,FALSE)="","",VLOOKUP(L3VA!$A239,DATASHEET!$A$2:$EW$231,92,FALSE))</f>
        <v/>
      </c>
      <c r="CQ239" s="105" t="str">
        <f t="shared" si="211"/>
        <v/>
      </c>
      <c r="CR239" s="106" t="str">
        <f>IF(ISBLANK(DATASHEET!CX227),"",DATASHEET!CX227)</f>
        <v/>
      </c>
      <c r="CS239" s="107" t="str">
        <f>IF(ISBLANK(DATASHEET!CY227),"",DATASHEET!CY227)</f>
        <v/>
      </c>
      <c r="CT239" s="123" t="str">
        <f t="shared" si="212"/>
        <v/>
      </c>
      <c r="CU239" s="124">
        <f>IFERROR(INDEX(DATASHEET!$A$1:$GG$231,MATCH(L3VA!$A239,DATASHEET!$A$1:$A$231,0),MATCH(L3VA!CV$2,DATASHEET!$A$1:$GG$1,0)),"")</f>
        <v>0</v>
      </c>
      <c r="CV239" s="105" t="str">
        <f>IF(VLOOKUP(L3VA!$A239,DATASHEET!$A$2:$EW$231,107,FALSE)="","",VLOOKUP(L3VA!$A239,DATASHEET!$A$2:$EW$231,107,FALSE))</f>
        <v/>
      </c>
      <c r="CW239" s="105" t="str">
        <f t="shared" si="213"/>
        <v/>
      </c>
      <c r="CX239" s="106" t="str">
        <f>IF(ISBLANK(DATASHEET!DC227),"",DATASHEET!DC227)</f>
        <v/>
      </c>
      <c r="CY239" s="107" t="str">
        <f>IF(ISBLANK(DATASHEET!DD227),"",DATASHEET!DD227)</f>
        <v/>
      </c>
      <c r="CZ239" s="123" t="str">
        <f t="shared" si="214"/>
        <v/>
      </c>
      <c r="DA239" s="124">
        <f>IFERROR(INDEX(DATASHEET!$A$1:$GG$231,MATCH(L3VA!$A239,DATASHEET!$A$1:$A$231,0),MATCH(L3VA!DB$2,DATASHEET!$A$1:$GG$1,0)),"")</f>
        <v>0</v>
      </c>
      <c r="DB239" s="105" t="str">
        <f>IF(VLOOKUP(L3VA!$A239,DATASHEET!$A$2:$EW$231,97,FALSE)="","",VLOOKUP(L3VA!$A239,DATASHEET!$A$2:$EW$231,97,FALSE))</f>
        <v>JJA</v>
      </c>
      <c r="DC239" s="105" t="str">
        <f t="shared" si="215"/>
        <v/>
      </c>
      <c r="DD239" s="106" t="str">
        <f>IF(ISBLANK(DATASHEET!DH227),"",DATASHEET!DH227)</f>
        <v/>
      </c>
      <c r="DE239" s="107" t="str">
        <f>IF(ISBLANK(DATASHEET!DI227),"",DATASHEET!DI227)</f>
        <v/>
      </c>
      <c r="DF239" s="123" t="str">
        <f t="shared" si="216"/>
        <v/>
      </c>
      <c r="DG239" s="124">
        <f>IFERROR(INDEX(DATASHEET!$A$1:$GG$231,MATCH(L3VA!$A239,DATASHEET!$A$1:$A$231,0),MATCH(L3VA!DH$2,DATASHEET!$A$1:$GG$1,0)),"")</f>
        <v>0</v>
      </c>
      <c r="DH239" s="105" t="str">
        <f>IF(VLOOKUP(L3VA!$A239,DATASHEET!$A$2:$EW$231,102,FALSE)="","",VLOOKUP(L3VA!$A239,DATASHEET!$A$2:$EW$231,102,FALSE))</f>
        <v/>
      </c>
      <c r="DI239" s="105" t="str">
        <f t="shared" si="217"/>
        <v/>
      </c>
      <c r="DJ239" s="106" t="str">
        <f>IF(ISBLANK(DATASHEET!DM227),"",DATASHEET!DM227)</f>
        <v/>
      </c>
      <c r="DK239" s="107" t="str">
        <f>IF(ISBLANK(DATASHEET!DN227),"",DATASHEET!DN227)</f>
        <v/>
      </c>
      <c r="DL239" s="123" t="str">
        <f t="shared" si="218"/>
        <v/>
      </c>
      <c r="DM239" s="124">
        <f>IFERROR(INDEX(DATASHEET!$A$1:$GG$231,MATCH(L3VA!$A239,DATASHEET!$A$1:$A$231,0),MATCH(L3VA!DN$2,DATASHEET!$A$1:$GG$1,0)),"")</f>
        <v>0</v>
      </c>
      <c r="DN239" s="105" t="str">
        <f>IF(VLOOKUP(L3VA!$A239,DATASHEET!$A$2:$FW$231,112,FALSE)="","",VLOOKUP(L3VA!$A239,DATASHEET!$A$2:$FW$231,112,FALSE))</f>
        <v/>
      </c>
      <c r="DO239" s="105" t="str">
        <f t="shared" si="184"/>
        <v/>
      </c>
      <c r="DP239" s="106" t="str">
        <f>IF(ISBLANK(DATASHEET!DR227),"",DATASHEET!DR227)</f>
        <v/>
      </c>
      <c r="DQ239" s="107" t="str">
        <f>IF(ISBLANK(DATASHEET!DS227),"",DATASHEET!DS227)</f>
        <v/>
      </c>
      <c r="DR239" s="123" t="str">
        <f t="shared" si="219"/>
        <v/>
      </c>
      <c r="DS239" s="124">
        <f>IFERROR(INDEX(DATASHEET!$A$1:$GG$231,MATCH(L3VA!$A239,DATASHEET!$A$1:$A$231,0),MATCH(L3VA!DT$2,DATASHEET!$A$1:$GG$1,0)),"")</f>
        <v>0</v>
      </c>
      <c r="DT239" s="105" t="str">
        <f>IF(VLOOKUP(L3VA!$A239,DATASHEET!$A$2:$EW$231,117,FALSE)="","",VLOOKUP(L3VA!$A239,DATASHEET!$A$2:$EW$231,117,FALSE))</f>
        <v/>
      </c>
      <c r="DU239" s="105" t="str">
        <f t="shared" si="220"/>
        <v/>
      </c>
      <c r="DV239" s="106" t="str">
        <f>IF(ISBLANK(DATASHEET!DW227),"",DATASHEET!DW227)</f>
        <v>GRY</v>
      </c>
      <c r="DW239" s="107" t="str">
        <f>IF(ISBLANK(DATASHEET!DX227),"",DATASHEET!DX227)</f>
        <v>12E-P&amp;E-5</v>
      </c>
      <c r="DX239" s="123" t="str">
        <f t="shared" si="221"/>
        <v/>
      </c>
      <c r="DY239" s="124" t="str">
        <f>IFERROR(INDEX(DATASHEET!$A$1:$GG$231,MATCH(L3VA!$A239,DATASHEET!$A$1:$A$231,0),MATCH(L3VA!DZ$2,DATASHEET!$A$1:$GG$1,0)),"")</f>
        <v/>
      </c>
      <c r="DZ239" s="105" t="str">
        <f>IF(VLOOKUP(L3VA!$A239,DATASHEET!$A$2:$EW$231,122,FALSE)="","",VLOOKUP(L3VA!$A239,DATASHEET!$A$2:$EW$231,122,FALSE))</f>
        <v/>
      </c>
      <c r="EA239" s="105" t="str">
        <f t="shared" si="222"/>
        <v/>
      </c>
      <c r="EB239" s="106" t="str">
        <f>IF(ISBLANK(DATASHEET!EB227),"",DATASHEET!EB227)</f>
        <v/>
      </c>
      <c r="EC239" s="107" t="str">
        <f>IF(ISBLANK(DATASHEET!EC227),"",DATASHEET!EC227)</f>
        <v/>
      </c>
      <c r="ED239" s="123" t="str">
        <f t="shared" si="223"/>
        <v/>
      </c>
      <c r="EE239" s="124">
        <f>IFERROR(INDEX(DATASHEET!$A$1:$GG$231,MATCH(L3VA!$A239,DATASHEET!$A$1:$A$231,0),MATCH(L3VA!EF$2,DATASHEET!$A$1:$GG$1,0)),"")</f>
        <v>0</v>
      </c>
      <c r="EF239" s="105" t="str">
        <f>IF(VLOOKUP(L3VA!$A239,DATASHEET!$A$2:$EW$231,127,FALSE)="","",VLOOKUP(L3VA!$A239,DATASHEET!$A$2:$EW$231,127,FALSE))</f>
        <v>GRY</v>
      </c>
      <c r="EG239" s="105" t="str">
        <f t="shared" si="224"/>
        <v/>
      </c>
      <c r="EH239" s="106" t="str">
        <f>IF(ISBLANK(DATASHEET!EG227),"",DATASHEET!EG227)</f>
        <v/>
      </c>
      <c r="EI239" s="107" t="str">
        <f>IF(ISBLANK(DATASHEET!EH227),"",DATASHEET!EH227)</f>
        <v/>
      </c>
      <c r="EJ239" s="123" t="str">
        <f t="shared" si="225"/>
        <v/>
      </c>
      <c r="EK239" s="124">
        <f>IFERROR(INDEX(DATASHEET!$A$1:$GG$231,MATCH(L3VA!$A239,DATASHEET!$A$1:$A$231,0),MATCH(L3VA!EL$2,DATASHEET!$A$1:$GG$1,0)),"")</f>
        <v>0</v>
      </c>
      <c r="EL239" s="105" t="str">
        <f>IF(VLOOKUP(L3VA!$A239,DATASHEET!$A$2:$EW$231,132,FALSE)="","",VLOOKUP(L3VA!$A239,DATASHEET!$A$2:$EW$231,132,FALSE))</f>
        <v/>
      </c>
      <c r="EM239" s="105" t="str">
        <f t="shared" si="226"/>
        <v/>
      </c>
      <c r="EN239" s="106" t="str">
        <f>IF(ISBLANK(DATASHEET!EL227),"",DATASHEET!EL227)</f>
        <v/>
      </c>
      <c r="EO239" s="107" t="str">
        <f>IF(ISBLANK(DATASHEET!EM227),"",DATASHEET!EM227)</f>
        <v/>
      </c>
      <c r="EP239" s="123" t="str">
        <f t="shared" si="227"/>
        <v/>
      </c>
      <c r="EQ239" s="124">
        <f>IFERROR(INDEX(DATASHEET!$A$1:$GG$231,MATCH(L3VA!$A239,DATASHEET!$A$1:$A$231,0),MATCH(L3VA!ER$2,DATASHEET!$A$1:$GG$1,0)),"")</f>
        <v>0</v>
      </c>
      <c r="ER239" s="105" t="str">
        <f>IF(VLOOKUP(L3VA!$A239,DATASHEET!$A$2:$EW$231,137,FALSE)="","",VLOOKUP(L3VA!$A239,DATASHEET!$A$2:$EW$231,137,FALSE))</f>
        <v/>
      </c>
      <c r="ES239" s="105" t="str">
        <f t="shared" si="228"/>
        <v/>
      </c>
      <c r="ET239" s="106" t="str">
        <f>IF(ISBLANK(DATASHEET!EQ227),"",DATASHEET!EQ227)</f>
        <v/>
      </c>
      <c r="EU239" s="107" t="str">
        <f>IF(ISBLANK(DATASHEET!ER227),"",DATASHEET!ER227)</f>
        <v/>
      </c>
      <c r="EV239" s="123" t="str">
        <f t="shared" si="229"/>
        <v/>
      </c>
      <c r="EW239" s="124">
        <f>IFERROR(INDEX(DATASHEET!$A$1:$GG$231,MATCH(L3VA!$A239,DATASHEET!$A$1:$A$231,0),MATCH(L3VA!EX$2,DATASHEET!$A$1:$GG$1,0)),"")</f>
        <v>0</v>
      </c>
      <c r="EX239" s="105" t="str">
        <f>IF(VLOOKUP(L3VA!$A239,DATASHEET!$A$2:$EW$231,142,FALSE)="","",VLOOKUP(L3VA!$A239,DATASHEET!$A$2:$EW$231,142,FALSE))</f>
        <v/>
      </c>
      <c r="EY239" s="105" t="str">
        <f t="shared" si="230"/>
        <v/>
      </c>
      <c r="EZ239" s="106" t="str">
        <f>IF(ISBLANK(DATASHEET!EV227),"",DATASHEET!EV227)</f>
        <v/>
      </c>
      <c r="FA239" s="107" t="str">
        <f>IF(ISBLANK(DATASHEET!EW227),"",DATASHEET!EW227)</f>
        <v/>
      </c>
      <c r="FB239" s="123" t="str">
        <f t="shared" si="231"/>
        <v/>
      </c>
      <c r="FC239" s="124">
        <f>IFERROR(INDEX(DATASHEET!$A$1:$GG$231,MATCH(L3VA!$A239,DATASHEET!$A$1:$A$231,0),MATCH(L3VA!FD$2,DATASHEET!$A$1:$GG$1,0)),"")</f>
        <v>0</v>
      </c>
      <c r="FD239" s="105" t="str">
        <f>IF(VLOOKUP(L3VA!$A239,DATASHEET!$A$2:$FW$231,147,FALSE)="","",VLOOKUP(L3VA!$A239,DATASHEET!$A$2:$FW$231,147,FALSE))</f>
        <v/>
      </c>
      <c r="FE239" s="105" t="str">
        <f t="shared" si="232"/>
        <v/>
      </c>
      <c r="FF239" s="106" t="str">
        <f>IF(ISBLANK(DATASHEET!FA227),"",DATASHEET!FA227)</f>
        <v/>
      </c>
      <c r="FG239" s="107" t="str">
        <f>IF(ISBLANK(DATASHEET!FB227),"",DATASHEET!FB227)</f>
        <v/>
      </c>
    </row>
    <row r="240" spans="1:163" x14ac:dyDescent="0.25">
      <c r="A240" s="108">
        <f>DATASHEET!A228</f>
        <v>160355</v>
      </c>
      <c r="B240" s="42" t="str">
        <f>DATASHEET!B228</f>
        <v>WOLDEMICHAEL, Suraffel</v>
      </c>
      <c r="C240" s="109" t="str">
        <f>DATASHEET!C228</f>
        <v>12EW</v>
      </c>
      <c r="D240" s="110" t="str">
        <f>DATASHEET!D228</f>
        <v>M</v>
      </c>
      <c r="E240" s="110" t="str">
        <f>IFERROR(VLOOKUP(A240,'[5]Y12 Students'!$E$3:$I$271,5,FALSE),"")</f>
        <v>EXTERNAL</v>
      </c>
      <c r="F240" s="110" t="str">
        <f>DATASHEET!E228</f>
        <v>N</v>
      </c>
      <c r="G240" s="110" t="str">
        <f>DATASHEET!F228</f>
        <v>Black - African</v>
      </c>
      <c r="H240" s="110" t="str">
        <f>DATASHEET!G228</f>
        <v>N</v>
      </c>
      <c r="I240" s="110" t="str">
        <f>DATASHEET!H228</f>
        <v>N</v>
      </c>
      <c r="J240" s="111" t="str">
        <f>DATASHEET!J228</f>
        <v>7.75+ (A/A*)</v>
      </c>
      <c r="K240" s="104" t="str">
        <f t="shared" si="181"/>
        <v/>
      </c>
      <c r="L240" s="104" t="str">
        <f t="shared" si="182"/>
        <v/>
      </c>
      <c r="M240" s="336" t="str">
        <f>IF(COUNT(L3VA!$N240,L3VA!$Z240,L3VA!$T240,L3VA!$AF240,L3VA!$AX240,L3VA!$AR240,L3VA!$BJ240,L3VA!$BD240,L3VA!$BP240,L3VA!#REF!,L3VA!$AL240,L3VA!$BV240,L3VA!$CH240,L3VA!$CZ240,L3VA!$CN240,L3VA!$DF240,L3VA!$CB240,L3VA!#REF!,L3VA!$DR240,L3VA!$DX240,L3VA!$ED240,L3VA!$EJ240,L3VA!$EP240,L3VA!$EV240,L3VA!$FB240,L3VA!$DL240)=0,"",AVERAGE(N240,Z240,T240,AF240,AL240,AX240,AR240,BJ240,BD240,BP240,BV240,CH240,CZ240,CN240,DF240,CB240,DR240,DX240,ED240,EJ240,EP240,EV240,FB240,DL240))</f>
        <v/>
      </c>
      <c r="N240" s="123" t="str">
        <f t="shared" si="185"/>
        <v/>
      </c>
      <c r="O240" s="124">
        <f>IFERROR(INDEX(DATASHEET!$A$1:$GG$231,MATCH(L3VA!$A240,DATASHEET!$A$1:$A$231,0),MATCH(L3VA!P$2,DATASHEET!$A$1:$GG$1,0)),"")</f>
        <v>0</v>
      </c>
      <c r="P240" s="105">
        <f>IF(VLOOKUP(L3VA!$A240,DATASHEET!$A$2:$EW$231,22,FALSE)="","",VLOOKUP(L3VA!$A240,DATASHEET!$A$2:$EW$231,22,FALSE))</f>
        <v>0</v>
      </c>
      <c r="Q240" s="105" t="str">
        <f t="shared" si="186"/>
        <v/>
      </c>
      <c r="R240" s="106" t="str">
        <f>IF(ISBLANK(DATASHEET!AF228),"",DATASHEET!AF228)</f>
        <v/>
      </c>
      <c r="S240" s="107" t="str">
        <f>IF(ISBLANK(DATASHEET!AG228),"",DATASHEET!AG228)</f>
        <v/>
      </c>
      <c r="T240" s="123" t="str">
        <f t="shared" si="187"/>
        <v/>
      </c>
      <c r="U240" s="124">
        <f>IFERROR(INDEX(DATASHEET!$A$1:$GG$231,MATCH(L3VA!$A240,DATASHEET!$A$1:$A$231,0),MATCH(L3VA!V$2,DATASHEET!$A$1:$GG$1,0)),"")</f>
        <v>0</v>
      </c>
      <c r="V240" s="105">
        <f>IF(VLOOKUP(L3VA!$A240,DATASHEET!$A$2:$EW$231,27,FALSE)="","",VLOOKUP(L3VA!$A240,DATASHEET!$A$2:$EW$231,27,FALSE))</f>
        <v>0</v>
      </c>
      <c r="W240" s="105" t="str">
        <f t="shared" si="188"/>
        <v/>
      </c>
      <c r="X240" s="106" t="str">
        <f>IF(ISBLANK(DATASHEET!AK228),"",DATASHEET!AK228)</f>
        <v/>
      </c>
      <c r="Y240" s="107" t="str">
        <f>IF(ISBLANK(DATASHEET!AL228),"",DATASHEET!AL228)</f>
        <v/>
      </c>
      <c r="Z240" s="123" t="str">
        <f t="shared" si="189"/>
        <v/>
      </c>
      <c r="AA240" s="124">
        <f>IFERROR(INDEX(DATASHEET!$A$1:$GG$231,MATCH(L3VA!$A240,DATASHEET!$A$1:$A$231,0),MATCH(L3VA!AB$2,DATASHEET!$A$1:$GG$1,0)),"")</f>
        <v>0</v>
      </c>
      <c r="AB240" s="105" t="str">
        <f>IF(VLOOKUP(L3VA!$A240,DATASHEET!$A$2:$EW$231,32,FALSE)="","",VLOOKUP(L3VA!$A240,DATASHEET!$A$2:$EW$231,32,FALSE))</f>
        <v/>
      </c>
      <c r="AC240" s="105" t="str">
        <f t="shared" si="190"/>
        <v/>
      </c>
      <c r="AD240" s="106" t="str">
        <f>IF(ISBLANK(DATASHEET!AP228),"",DATASHEET!AP228)</f>
        <v/>
      </c>
      <c r="AE240" s="107" t="str">
        <f>IF(ISBLANK(DATASHEET!AQ228),"",DATASHEET!AQ228)</f>
        <v/>
      </c>
      <c r="AF240" s="123" t="str">
        <f t="shared" si="191"/>
        <v/>
      </c>
      <c r="AG240" s="124">
        <f>IFERROR(INDEX(DATASHEET!$A$1:$GG$231,MATCH(L3VA!$A240,DATASHEET!$A$1:$A$231,0),MATCH(L3VA!AH$2,DATASHEET!$A$1:$GG$1,0)),"")</f>
        <v>0</v>
      </c>
      <c r="AH240" s="105" t="str">
        <f>IF(VLOOKUP(L3VA!$A240,DATASHEET!$A$2:$EW$231,37,FALSE)="","",VLOOKUP(L3VA!$A240,DATASHEET!$A$2:$EW$231,37,FALSE))</f>
        <v/>
      </c>
      <c r="AI240" s="105" t="str">
        <f t="shared" si="192"/>
        <v/>
      </c>
      <c r="AJ240" s="106" t="str">
        <f>IF(ISBLANK(DATASHEET!AU228),"",DATASHEET!AU228)</f>
        <v/>
      </c>
      <c r="AK240" s="107" t="str">
        <f>IF(ISBLANK(DATASHEET!AV228),"",DATASHEET!AV228)</f>
        <v/>
      </c>
      <c r="AL240" s="123" t="str">
        <f t="shared" si="193"/>
        <v/>
      </c>
      <c r="AM240" s="124">
        <f>IFERROR(INDEX(DATASHEET!$A$1:$GG$231,MATCH(L3VA!$A240,DATASHEET!$A$1:$A$231,0),MATCH(L3VA!AN$2,DATASHEET!$A$1:$GG$1,0)),"")</f>
        <v>0</v>
      </c>
      <c r="AN240" s="105" t="str">
        <f>IF(VLOOKUP(L3VA!$A240,DATASHEET!$A$2:$EW$231,42,FALSE)="","",VLOOKUP(L3VA!$A240,DATASHEET!$A$2:$EW$231,42,FALSE))</f>
        <v/>
      </c>
      <c r="AO240" s="105" t="str">
        <f t="shared" si="194"/>
        <v/>
      </c>
      <c r="AP240" s="106" t="str">
        <f>IF(ISBLANK(DATASHEET!AZ228),"",DATASHEET!AZ228)</f>
        <v/>
      </c>
      <c r="AQ240" s="107" t="str">
        <f>IF(ISBLANK(DATASHEET!BA228),"",DATASHEET!BA228)</f>
        <v/>
      </c>
      <c r="AR240" s="123" t="str">
        <f t="shared" si="195"/>
        <v/>
      </c>
      <c r="AS240" s="124">
        <f>IFERROR(INDEX(DATASHEET!$A$1:$GG$231,MATCH(L3VA!$A240,DATASHEET!$A$1:$A$231,0),MATCH(L3VA!AT$2,DATASHEET!$A$1:$GG$1,0)),"")</f>
        <v>0</v>
      </c>
      <c r="AT240" s="105" t="str">
        <f>IF(VLOOKUP(L3VA!$A240,DATASHEET!$A$2:$EW$231,47,FALSE)="","",VLOOKUP(L3VA!$A240,DATASHEET!$A$2:$EW$231,47,FALSE))</f>
        <v/>
      </c>
      <c r="AU240" s="105" t="str">
        <f t="shared" si="196"/>
        <v/>
      </c>
      <c r="AV240" s="106" t="str">
        <f>IF(ISBLANK(DATASHEET!BE228),"",DATASHEET!BE228)</f>
        <v/>
      </c>
      <c r="AW240" s="107" t="str">
        <f>IF(ISBLANK(DATASHEET!BF228),"",DATASHEET!BF228)</f>
        <v/>
      </c>
      <c r="AX240" s="123" t="str">
        <f t="shared" si="197"/>
        <v/>
      </c>
      <c r="AY240" s="124">
        <f>IFERROR(INDEX(DATASHEET!$A$1:$GG$231,MATCH(L3VA!$A240,DATASHEET!$A$1:$A$231,0),MATCH(L3VA!AZ$2,DATASHEET!$A$1:$GG$1,0)),"")</f>
        <v>0</v>
      </c>
      <c r="AZ240" s="105" t="str">
        <f>IF(VLOOKUP(L3VA!$A240,DATASHEET!$A$2:$EW$231,52,FALSE)="","",VLOOKUP(L3VA!$A240,DATASHEET!$A$2:$EW$231,52,FALSE))</f>
        <v/>
      </c>
      <c r="BA240" s="105" t="str">
        <f t="shared" si="198"/>
        <v/>
      </c>
      <c r="BB240" s="106" t="str">
        <f>IF(ISBLANK(DATASHEET!BJ228),"",DATASHEET!BJ228)</f>
        <v/>
      </c>
      <c r="BC240" s="107" t="str">
        <f>IF(ISBLANK(DATASHEET!BK228),"",DATASHEET!BK228)</f>
        <v/>
      </c>
      <c r="BD240" s="123" t="str">
        <f t="shared" si="199"/>
        <v/>
      </c>
      <c r="BE240" s="124">
        <f>IFERROR(INDEX(DATASHEET!$A$1:$GG$231,MATCH(L3VA!$A240,DATASHEET!$A$1:$A$231,0),MATCH(L3VA!BF$2,DATASHEET!$A$1:$GG$1,0)),"")</f>
        <v>0</v>
      </c>
      <c r="BF240" s="105" t="str">
        <f>IF(VLOOKUP(L3VA!$A240,DATASHEET!$A$2:$EW$231,57,FALSE)="","",VLOOKUP(L3VA!$A240,DATASHEET!$A$2:$EW$231,57,FALSE))</f>
        <v/>
      </c>
      <c r="BG240" s="105" t="str">
        <f t="shared" si="200"/>
        <v/>
      </c>
      <c r="BH240" s="106" t="str">
        <f>IF(ISBLANK(DATASHEET!BO228),"",DATASHEET!BO228)</f>
        <v>DHO</v>
      </c>
      <c r="BI240" s="107" t="str">
        <f>IF(ISBLANK(DATASHEET!BP228),"",DATASHEET!BP228)</f>
        <v>12A-EC-4</v>
      </c>
      <c r="BJ240" s="123" t="str">
        <f t="shared" si="201"/>
        <v/>
      </c>
      <c r="BK240" s="124">
        <f>IFERROR(INDEX(DATASHEET!$A$1:$GG$231,MATCH(L3VA!$A240,DATASHEET!$A$1:$A$231,0),MATCH(L3VA!BL$2,DATASHEET!$A$1:$GG$1,0)),"")</f>
        <v>0</v>
      </c>
      <c r="BL240" s="105" t="str">
        <f>IF(VLOOKUP(L3VA!$A240,DATASHEET!$A$2:$EW$231,62,FALSE)="","",VLOOKUP(L3VA!$A240,DATASHEET!$A$2:$EW$231,62,FALSE))</f>
        <v/>
      </c>
      <c r="BM240" s="105" t="str">
        <f t="shared" si="202"/>
        <v/>
      </c>
      <c r="BN240" s="106" t="str">
        <f>IF(ISBLANK(DATASHEET!BT228),"",DATASHEET!BT228)</f>
        <v/>
      </c>
      <c r="BO240" s="107" t="str">
        <f>IF(ISBLANK(DATASHEET!BU228),"",DATASHEET!BU228)</f>
        <v/>
      </c>
      <c r="BP240" s="123" t="str">
        <f t="shared" si="203"/>
        <v/>
      </c>
      <c r="BQ240" s="124">
        <f>IFERROR(INDEX(DATASHEET!$A$1:$GG$231,MATCH(L3VA!$A240,DATASHEET!$A$1:$A$231,0),MATCH(L3VA!BR$2,DATASHEET!$A$1:$GG$1,0)),"")</f>
        <v>0</v>
      </c>
      <c r="BR240" s="105" t="str">
        <f>IF(VLOOKUP(L3VA!$A240,DATASHEET!$A$2:$EW$231,67,FALSE)="","",VLOOKUP(L3VA!$A240,DATASHEET!$A$2:$EW$231,67,FALSE))</f>
        <v>DHO</v>
      </c>
      <c r="BS240" s="105" t="str">
        <f t="shared" si="204"/>
        <v/>
      </c>
      <c r="BT240" s="106" t="str">
        <f>IF(ISBLANK(DATASHEET!BY228),"",DATASHEET!BY228)</f>
        <v/>
      </c>
      <c r="BU240" s="107" t="str">
        <f>IF(ISBLANK(DATASHEET!BZ228),"",DATASHEET!BZ228)</f>
        <v/>
      </c>
      <c r="BV240" s="123" t="str">
        <f t="shared" si="205"/>
        <v/>
      </c>
      <c r="BW240" s="124">
        <f>IFERROR(INDEX(DATASHEET!$A$1:$GG$231,MATCH(L3VA!$A240,DATASHEET!$A$1:$A$231,0),MATCH(L3VA!BX$2,DATASHEET!$A$1:$GG$1,0)),"")</f>
        <v>0</v>
      </c>
      <c r="BX240" s="105" t="str">
        <f>IF(VLOOKUP(L3VA!$A240,DATASHEET!$A$2:$EW$231,77,FALSE)="","",VLOOKUP(L3VA!$A240,DATASHEET!$A$2:$EW$231,77,FALSE))</f>
        <v/>
      </c>
      <c r="BY240" s="105" t="str">
        <f t="shared" si="206"/>
        <v/>
      </c>
      <c r="BZ240" s="106" t="str">
        <f>IF(ISBLANK(DATASHEET!CI228),"",DATASHEET!CI228)</f>
        <v/>
      </c>
      <c r="CA240" s="107" t="str">
        <f>IF(ISBLANK(DATASHEET!CJ228),"",DATASHEET!CJ228)</f>
        <v/>
      </c>
      <c r="CB240" s="123" t="str">
        <f t="shared" si="207"/>
        <v/>
      </c>
      <c r="CC240" s="124">
        <f>IFERROR(INDEX(DATASHEET!$A$1:$GG$231,MATCH(L3VA!$A240,DATASHEET!$A$1:$A$231,0),MATCH(L3VA!CD$2,DATASHEET!$A$1:$GG$1,0)),"")</f>
        <v>0</v>
      </c>
      <c r="CD240" s="105" t="str">
        <f>IF(VLOOKUP(L3VA!$A240,DATASHEET!$A$2:$EW$231,82,FALSE)="","",VLOOKUP(L3VA!$A240,DATASHEET!$A$2:$EW$231,82,FALSE))</f>
        <v>BH</v>
      </c>
      <c r="CE240" s="105" t="str">
        <f t="shared" si="208"/>
        <v/>
      </c>
      <c r="CF240" s="106" t="str">
        <f>IF(ISBLANK(DATASHEET!CN228),"",DATASHEET!CN228)</f>
        <v/>
      </c>
      <c r="CG240" s="107" t="str">
        <f>IF(ISBLANK(DATASHEET!CO228),"",DATASHEET!CO228)</f>
        <v/>
      </c>
      <c r="CH240" s="123" t="str">
        <f t="shared" si="209"/>
        <v/>
      </c>
      <c r="CI240" s="124">
        <f>IFERROR(INDEX(DATASHEET!$A$1:$GG$231,MATCH(L3VA!$A240,DATASHEET!$A$1:$A$231,0),MATCH(L3VA!CJ$2,DATASHEET!$A$1:$GG$1,0)),"")</f>
        <v>0</v>
      </c>
      <c r="CJ240" s="105" t="str">
        <f>IF(VLOOKUP(L3VA!$A240,DATASHEET!$A$2:$EW$231,87,FALSE)="","",VLOOKUP(L3VA!$A240,DATASHEET!$A$2:$EW$231,87,FALSE))</f>
        <v/>
      </c>
      <c r="CK240" s="105" t="str">
        <f t="shared" si="183"/>
        <v/>
      </c>
      <c r="CL240" s="106" t="str">
        <f>IF(ISBLANK(DATASHEET!CS228),"",DATASHEET!CS228)</f>
        <v/>
      </c>
      <c r="CM240" s="107" t="str">
        <f>IF(ISBLANK(DATASHEET!CT228),"",DATASHEET!CT228)</f>
        <v/>
      </c>
      <c r="CN240" s="123" t="str">
        <f t="shared" si="210"/>
        <v/>
      </c>
      <c r="CO240" s="124">
        <f>IFERROR(INDEX(DATASHEET!$A$1:$GG$231,MATCH(L3VA!$A240,DATASHEET!$A$1:$A$231,0),MATCH(L3VA!CP$2,DATASHEET!$A$1:$GG$1,0)),"")</f>
        <v>0</v>
      </c>
      <c r="CP240" s="105" t="str">
        <f>IF(VLOOKUP(L3VA!$A240,DATASHEET!$A$2:$EW$231,92,FALSE)="","",VLOOKUP(L3VA!$A240,DATASHEET!$A$2:$EW$231,92,FALSE))</f>
        <v/>
      </c>
      <c r="CQ240" s="105" t="str">
        <f t="shared" si="211"/>
        <v/>
      </c>
      <c r="CR240" s="106" t="str">
        <f>IF(ISBLANK(DATASHEET!CX228),"",DATASHEET!CX228)</f>
        <v/>
      </c>
      <c r="CS240" s="107" t="str">
        <f>IF(ISBLANK(DATASHEET!CY228),"",DATASHEET!CY228)</f>
        <v/>
      </c>
      <c r="CT240" s="123" t="str">
        <f t="shared" si="212"/>
        <v/>
      </c>
      <c r="CU240" s="124">
        <f>IFERROR(INDEX(DATASHEET!$A$1:$GG$231,MATCH(L3VA!$A240,DATASHEET!$A$1:$A$231,0),MATCH(L3VA!CV$2,DATASHEET!$A$1:$GG$1,0)),"")</f>
        <v>0</v>
      </c>
      <c r="CV240" s="105" t="str">
        <f>IF(VLOOKUP(L3VA!$A240,DATASHEET!$A$2:$EW$231,107,FALSE)="","",VLOOKUP(L3VA!$A240,DATASHEET!$A$2:$EW$231,107,FALSE))</f>
        <v/>
      </c>
      <c r="CW240" s="105" t="str">
        <f t="shared" si="213"/>
        <v/>
      </c>
      <c r="CX240" s="106" t="str">
        <f>IF(ISBLANK(DATASHEET!DC228),"",DATASHEET!DC228)</f>
        <v/>
      </c>
      <c r="CY240" s="107" t="str">
        <f>IF(ISBLANK(DATASHEET!DD228),"",DATASHEET!DD228)</f>
        <v/>
      </c>
      <c r="CZ240" s="123" t="str">
        <f t="shared" si="214"/>
        <v/>
      </c>
      <c r="DA240" s="124">
        <f>IFERROR(INDEX(DATASHEET!$A$1:$GG$231,MATCH(L3VA!$A240,DATASHEET!$A$1:$A$231,0),MATCH(L3VA!DB$2,DATASHEET!$A$1:$GG$1,0)),"")</f>
        <v>0</v>
      </c>
      <c r="DB240" s="105" t="str">
        <f>IF(VLOOKUP(L3VA!$A240,DATASHEET!$A$2:$EW$231,97,FALSE)="","",VLOOKUP(L3VA!$A240,DATASHEET!$A$2:$EW$231,97,FALSE))</f>
        <v/>
      </c>
      <c r="DC240" s="105" t="str">
        <f t="shared" si="215"/>
        <v/>
      </c>
      <c r="DD240" s="106" t="str">
        <f>IF(ISBLANK(DATASHEET!DH228),"",DATASHEET!DH228)</f>
        <v/>
      </c>
      <c r="DE240" s="107" t="str">
        <f>IF(ISBLANK(DATASHEET!DI228),"",DATASHEET!DI228)</f>
        <v/>
      </c>
      <c r="DF240" s="123" t="str">
        <f t="shared" si="216"/>
        <v/>
      </c>
      <c r="DG240" s="124">
        <f>IFERROR(INDEX(DATASHEET!$A$1:$GG$231,MATCH(L3VA!$A240,DATASHEET!$A$1:$A$231,0),MATCH(L3VA!DH$2,DATASHEET!$A$1:$GG$1,0)),"")</f>
        <v>0</v>
      </c>
      <c r="DH240" s="105" t="str">
        <f>IF(VLOOKUP(L3VA!$A240,DATASHEET!$A$2:$EW$231,102,FALSE)="","",VLOOKUP(L3VA!$A240,DATASHEET!$A$2:$EW$231,102,FALSE))</f>
        <v/>
      </c>
      <c r="DI240" s="105" t="str">
        <f t="shared" si="217"/>
        <v/>
      </c>
      <c r="DJ240" s="106" t="str">
        <f>IF(ISBLANK(DATASHEET!DM228),"",DATASHEET!DM228)</f>
        <v>JQ</v>
      </c>
      <c r="DK240" s="107" t="str">
        <f>IF(ISBLANK(DATASHEET!DN228),"",DATASHEET!DN228)</f>
        <v>12C-MA-7</v>
      </c>
      <c r="DL240" s="123" t="str">
        <f t="shared" si="218"/>
        <v/>
      </c>
      <c r="DM240" s="124">
        <f>IFERROR(INDEX(DATASHEET!$A$1:$GG$231,MATCH(L3VA!$A240,DATASHEET!$A$1:$A$231,0),MATCH(L3VA!DN$2,DATASHEET!$A$1:$GG$1,0)),"")</f>
        <v>0</v>
      </c>
      <c r="DN240" s="105" t="str">
        <f>IF(VLOOKUP(L3VA!$A240,DATASHEET!$A$2:$FW$231,112,FALSE)="","",VLOOKUP(L3VA!$A240,DATASHEET!$A$2:$FW$231,112,FALSE))</f>
        <v/>
      </c>
      <c r="DO240" s="105" t="str">
        <f t="shared" si="184"/>
        <v/>
      </c>
      <c r="DP240" s="106" t="str">
        <f>IF(ISBLANK(DATASHEET!DR228),"",DATASHEET!DR228)</f>
        <v/>
      </c>
      <c r="DQ240" s="107" t="str">
        <f>IF(ISBLANK(DATASHEET!DS228),"",DATASHEET!DS228)</f>
        <v/>
      </c>
      <c r="DR240" s="123" t="str">
        <f t="shared" si="219"/>
        <v/>
      </c>
      <c r="DS240" s="124">
        <f>IFERROR(INDEX(DATASHEET!$A$1:$GG$231,MATCH(L3VA!$A240,DATASHEET!$A$1:$A$231,0),MATCH(L3VA!DT$2,DATASHEET!$A$1:$GG$1,0)),"")</f>
        <v>0</v>
      </c>
      <c r="DT240" s="105" t="str">
        <f>IF(VLOOKUP(L3VA!$A240,DATASHEET!$A$2:$EW$231,117,FALSE)="","",VLOOKUP(L3VA!$A240,DATASHEET!$A$2:$EW$231,117,FALSE))</f>
        <v>JQ</v>
      </c>
      <c r="DU240" s="105" t="str">
        <f t="shared" si="220"/>
        <v/>
      </c>
      <c r="DV240" s="106" t="str">
        <f>IF(ISBLANK(DATASHEET!DW228),"",DATASHEET!DW228)</f>
        <v/>
      </c>
      <c r="DW240" s="107" t="str">
        <f>IF(ISBLANK(DATASHEET!DX228),"",DATASHEET!DX228)</f>
        <v/>
      </c>
      <c r="DX240" s="123" t="str">
        <f t="shared" si="221"/>
        <v/>
      </c>
      <c r="DY240" s="124" t="str">
        <f>IFERROR(INDEX(DATASHEET!$A$1:$GG$231,MATCH(L3VA!$A240,DATASHEET!$A$1:$A$231,0),MATCH(L3VA!DZ$2,DATASHEET!$A$1:$GG$1,0)),"")</f>
        <v/>
      </c>
      <c r="DZ240" s="105" t="str">
        <f>IF(VLOOKUP(L3VA!$A240,DATASHEET!$A$2:$EW$231,122,FALSE)="","",VLOOKUP(L3VA!$A240,DATASHEET!$A$2:$EW$231,122,FALSE))</f>
        <v/>
      </c>
      <c r="EA240" s="105" t="str">
        <f t="shared" si="222"/>
        <v/>
      </c>
      <c r="EB240" s="106" t="str">
        <f>IF(ISBLANK(DATASHEET!EB228),"",DATASHEET!EB228)</f>
        <v/>
      </c>
      <c r="EC240" s="107" t="str">
        <f>IF(ISBLANK(DATASHEET!EC228),"",DATASHEET!EC228)</f>
        <v/>
      </c>
      <c r="ED240" s="123" t="str">
        <f t="shared" si="223"/>
        <v/>
      </c>
      <c r="EE240" s="124">
        <f>IFERROR(INDEX(DATASHEET!$A$1:$GG$231,MATCH(L3VA!$A240,DATASHEET!$A$1:$A$231,0),MATCH(L3VA!EF$2,DATASHEET!$A$1:$GG$1,0)),"")</f>
        <v>0</v>
      </c>
      <c r="EF240" s="105" t="str">
        <f>IF(VLOOKUP(L3VA!$A240,DATASHEET!$A$2:$EW$231,127,FALSE)="","",VLOOKUP(L3VA!$A240,DATASHEET!$A$2:$EW$231,127,FALSE))</f>
        <v/>
      </c>
      <c r="EG240" s="105" t="str">
        <f t="shared" si="224"/>
        <v/>
      </c>
      <c r="EH240" s="106" t="str">
        <f>IF(ISBLANK(DATASHEET!EG228),"",DATASHEET!EG228)</f>
        <v/>
      </c>
      <c r="EI240" s="107" t="str">
        <f>IF(ISBLANK(DATASHEET!EH228),"",DATASHEET!EH228)</f>
        <v/>
      </c>
      <c r="EJ240" s="123" t="str">
        <f t="shared" si="225"/>
        <v/>
      </c>
      <c r="EK240" s="124">
        <f>IFERROR(INDEX(DATASHEET!$A$1:$GG$231,MATCH(L3VA!$A240,DATASHEET!$A$1:$A$231,0),MATCH(L3VA!EL$2,DATASHEET!$A$1:$GG$1,0)),"")</f>
        <v>0</v>
      </c>
      <c r="EL240" s="105" t="str">
        <f>IF(VLOOKUP(L3VA!$A240,DATASHEET!$A$2:$EW$231,132,FALSE)="","",VLOOKUP(L3VA!$A240,DATASHEET!$A$2:$EW$231,132,FALSE))</f>
        <v/>
      </c>
      <c r="EM240" s="105" t="str">
        <f t="shared" si="226"/>
        <v/>
      </c>
      <c r="EN240" s="106" t="str">
        <f>IF(ISBLANK(DATASHEET!EL228),"",DATASHEET!EL228)</f>
        <v>MSA</v>
      </c>
      <c r="EO240" s="107" t="str">
        <f>IF(ISBLANK(DATASHEET!EM228),"",DATASHEET!EM228)</f>
        <v>12E-PO-9</v>
      </c>
      <c r="EP240" s="123" t="str">
        <f t="shared" si="227"/>
        <v/>
      </c>
      <c r="EQ240" s="124">
        <f>IFERROR(INDEX(DATASHEET!$A$1:$GG$231,MATCH(L3VA!$A240,DATASHEET!$A$1:$A$231,0),MATCH(L3VA!ER$2,DATASHEET!$A$1:$GG$1,0)),"")</f>
        <v>0</v>
      </c>
      <c r="ER240" s="105" t="str">
        <f>IF(VLOOKUP(L3VA!$A240,DATASHEET!$A$2:$EW$231,137,FALSE)="","",VLOOKUP(L3VA!$A240,DATASHEET!$A$2:$EW$231,137,FALSE))</f>
        <v/>
      </c>
      <c r="ES240" s="105" t="str">
        <f t="shared" si="228"/>
        <v/>
      </c>
      <c r="ET240" s="106" t="str">
        <f>IF(ISBLANK(DATASHEET!EQ228),"",DATASHEET!EQ228)</f>
        <v/>
      </c>
      <c r="EU240" s="107" t="str">
        <f>IF(ISBLANK(DATASHEET!ER228),"",DATASHEET!ER228)</f>
        <v/>
      </c>
      <c r="EV240" s="123" t="str">
        <f t="shared" si="229"/>
        <v/>
      </c>
      <c r="EW240" s="124">
        <f>IFERROR(INDEX(DATASHEET!$A$1:$GG$231,MATCH(L3VA!$A240,DATASHEET!$A$1:$A$231,0),MATCH(L3VA!EX$2,DATASHEET!$A$1:$GG$1,0)),"")</f>
        <v>0</v>
      </c>
      <c r="EX240" s="105" t="str">
        <f>IF(VLOOKUP(L3VA!$A240,DATASHEET!$A$2:$EW$231,142,FALSE)="","",VLOOKUP(L3VA!$A240,DATASHEET!$A$2:$EW$231,142,FALSE))</f>
        <v>MSA</v>
      </c>
      <c r="EY240" s="105" t="str">
        <f t="shared" si="230"/>
        <v/>
      </c>
      <c r="EZ240" s="106" t="str">
        <f>IF(ISBLANK(DATASHEET!EV228),"",DATASHEET!EV228)</f>
        <v/>
      </c>
      <c r="FA240" s="107" t="str">
        <f>IF(ISBLANK(DATASHEET!EW228),"",DATASHEET!EW228)</f>
        <v/>
      </c>
      <c r="FB240" s="123" t="str">
        <f t="shared" si="231"/>
        <v/>
      </c>
      <c r="FC240" s="124">
        <f>IFERROR(INDEX(DATASHEET!$A$1:$GG$231,MATCH(L3VA!$A240,DATASHEET!$A$1:$A$231,0),MATCH(L3VA!FD$2,DATASHEET!$A$1:$GG$1,0)),"")</f>
        <v>0</v>
      </c>
      <c r="FD240" s="105" t="str">
        <f>IF(VLOOKUP(L3VA!$A240,DATASHEET!$A$2:$FW$231,147,FALSE)="","",VLOOKUP(L3VA!$A240,DATASHEET!$A$2:$FW$231,147,FALSE))</f>
        <v/>
      </c>
      <c r="FE240" s="105" t="str">
        <f t="shared" si="232"/>
        <v/>
      </c>
      <c r="FF240" s="106" t="str">
        <f>IF(ISBLANK(DATASHEET!FA228),"",DATASHEET!FA228)</f>
        <v/>
      </c>
      <c r="FG240" s="107" t="str">
        <f>IF(ISBLANK(DATASHEET!FB228),"",DATASHEET!FB228)</f>
        <v/>
      </c>
    </row>
    <row r="241" spans="1:163" x14ac:dyDescent="0.25">
      <c r="A241" s="108">
        <f>DATASHEET!A229</f>
        <v>150872</v>
      </c>
      <c r="B241" s="42" t="str">
        <f>DATASHEET!B229</f>
        <v>WOODHEAD, Evelyn</v>
      </c>
      <c r="C241" s="109" t="str">
        <f>DATASHEET!C229</f>
        <v>12MP</v>
      </c>
      <c r="D241" s="110" t="str">
        <f>DATASHEET!D229</f>
        <v>F</v>
      </c>
      <c r="E241" s="110" t="str">
        <f>IFERROR(VLOOKUP(A241,'[5]Y12 Students'!$E$3:$I$271,5,FALSE),"")</f>
        <v>INTERNAL</v>
      </c>
      <c r="F241" s="110" t="str">
        <f>DATASHEET!E229</f>
        <v>N</v>
      </c>
      <c r="G241" s="110" t="str">
        <f>DATASHEET!F229</f>
        <v>White - British</v>
      </c>
      <c r="H241" s="110" t="str">
        <f>DATASHEET!G229</f>
        <v>N</v>
      </c>
      <c r="I241" s="110" t="str">
        <f>DATASHEET!H229</f>
        <v>N</v>
      </c>
      <c r="J241" s="111" t="str">
        <f>DATASHEET!J229</f>
        <v>6.25+ (B/A)</v>
      </c>
      <c r="K241" s="104" t="str">
        <f t="shared" si="181"/>
        <v/>
      </c>
      <c r="L241" s="104" t="str">
        <f t="shared" si="182"/>
        <v/>
      </c>
      <c r="M241" s="336" t="str">
        <f>IF(COUNT(L3VA!$N241,L3VA!$Z241,L3VA!$T241,L3VA!$AF241,L3VA!$AX241,L3VA!$AR241,L3VA!$BJ241,L3VA!$BD241,L3VA!$BP241,L3VA!#REF!,L3VA!$AL241,L3VA!$BV241,L3VA!$CH241,L3VA!$CZ241,L3VA!$CN241,L3VA!$DF241,L3VA!$CB241,L3VA!#REF!,L3VA!$DR241,L3VA!$DX241,L3VA!$ED241,L3VA!$EJ241,L3VA!$EP241,L3VA!$EV241,L3VA!$FB241,L3VA!$DL241)=0,"",AVERAGE(N241,Z241,T241,AF241,AL241,AX241,AR241,BJ241,BD241,BP241,BV241,CH241,CZ241,CN241,DF241,CB241,DR241,DX241,ED241,EJ241,EP241,EV241,FB241,DL241))</f>
        <v/>
      </c>
      <c r="N241" s="123" t="str">
        <f t="shared" si="185"/>
        <v/>
      </c>
      <c r="O241" s="124">
        <f>IFERROR(INDEX(DATASHEET!$A$1:$GG$231,MATCH(L3VA!$A241,DATASHEET!$A$1:$A$231,0),MATCH(L3VA!P$2,DATASHEET!$A$1:$GG$1,0)),"")</f>
        <v>0</v>
      </c>
      <c r="P241" s="105">
        <f>IF(VLOOKUP(L3VA!$A241,DATASHEET!$A$2:$EW$231,22,FALSE)="","",VLOOKUP(L3VA!$A241,DATASHEET!$A$2:$EW$231,22,FALSE))</f>
        <v>0</v>
      </c>
      <c r="Q241" s="105" t="str">
        <f t="shared" si="186"/>
        <v/>
      </c>
      <c r="R241" s="106" t="str">
        <f>IF(ISBLANK(DATASHEET!AF229),"",DATASHEET!AF229)</f>
        <v/>
      </c>
      <c r="S241" s="107" t="str">
        <f>IF(ISBLANK(DATASHEET!AG229),"",DATASHEET!AG229)</f>
        <v/>
      </c>
      <c r="T241" s="123" t="str">
        <f t="shared" si="187"/>
        <v/>
      </c>
      <c r="U241" s="124">
        <f>IFERROR(INDEX(DATASHEET!$A$1:$GG$231,MATCH(L3VA!$A241,DATASHEET!$A$1:$A$231,0),MATCH(L3VA!V$2,DATASHEET!$A$1:$GG$1,0)),"")</f>
        <v>0</v>
      </c>
      <c r="V241" s="105">
        <f>IF(VLOOKUP(L3VA!$A241,DATASHEET!$A$2:$EW$231,27,FALSE)="","",VLOOKUP(L3VA!$A241,DATASHEET!$A$2:$EW$231,27,FALSE))</f>
        <v>0</v>
      </c>
      <c r="W241" s="105" t="str">
        <f t="shared" si="188"/>
        <v/>
      </c>
      <c r="X241" s="106" t="str">
        <f>IF(ISBLANK(DATASHEET!AK229),"",DATASHEET!AK229)</f>
        <v/>
      </c>
      <c r="Y241" s="107" t="str">
        <f>IF(ISBLANK(DATASHEET!AL229),"",DATASHEET!AL229)</f>
        <v/>
      </c>
      <c r="Z241" s="123" t="str">
        <f t="shared" si="189"/>
        <v/>
      </c>
      <c r="AA241" s="124">
        <f>IFERROR(INDEX(DATASHEET!$A$1:$GG$231,MATCH(L3VA!$A241,DATASHEET!$A$1:$A$231,0),MATCH(L3VA!AB$2,DATASHEET!$A$1:$GG$1,0)),"")</f>
        <v>0</v>
      </c>
      <c r="AB241" s="105" t="str">
        <f>IF(VLOOKUP(L3VA!$A241,DATASHEET!$A$2:$EW$231,32,FALSE)="","",VLOOKUP(L3VA!$A241,DATASHEET!$A$2:$EW$231,32,FALSE))</f>
        <v/>
      </c>
      <c r="AC241" s="105" t="str">
        <f t="shared" si="190"/>
        <v/>
      </c>
      <c r="AD241" s="106" t="str">
        <f>IF(ISBLANK(DATASHEET!AP229),"",DATASHEET!AP229)</f>
        <v/>
      </c>
      <c r="AE241" s="107" t="str">
        <f>IF(ISBLANK(DATASHEET!AQ229),"",DATASHEET!AQ229)</f>
        <v/>
      </c>
      <c r="AF241" s="123" t="str">
        <f t="shared" si="191"/>
        <v/>
      </c>
      <c r="AG241" s="124">
        <f>IFERROR(INDEX(DATASHEET!$A$1:$GG$231,MATCH(L3VA!$A241,DATASHEET!$A$1:$A$231,0),MATCH(L3VA!AH$2,DATASHEET!$A$1:$GG$1,0)),"")</f>
        <v>0</v>
      </c>
      <c r="AH241" s="105" t="str">
        <f>IF(VLOOKUP(L3VA!$A241,DATASHEET!$A$2:$EW$231,37,FALSE)="","",VLOOKUP(L3VA!$A241,DATASHEET!$A$2:$EW$231,37,FALSE))</f>
        <v/>
      </c>
      <c r="AI241" s="105" t="str">
        <f t="shared" si="192"/>
        <v/>
      </c>
      <c r="AJ241" s="106" t="str">
        <f>IF(ISBLANK(DATASHEET!AU229),"",DATASHEET!AU229)</f>
        <v/>
      </c>
      <c r="AK241" s="107" t="str">
        <f>IF(ISBLANK(DATASHEET!AV229),"",DATASHEET!AV229)</f>
        <v/>
      </c>
      <c r="AL241" s="123" t="str">
        <f t="shared" si="193"/>
        <v/>
      </c>
      <c r="AM241" s="124">
        <f>IFERROR(INDEX(DATASHEET!$A$1:$GG$231,MATCH(L3VA!$A241,DATASHEET!$A$1:$A$231,0),MATCH(L3VA!AN$2,DATASHEET!$A$1:$GG$1,0)),"")</f>
        <v>0</v>
      </c>
      <c r="AN241" s="105" t="str">
        <f>IF(VLOOKUP(L3VA!$A241,DATASHEET!$A$2:$EW$231,42,FALSE)="","",VLOOKUP(L3VA!$A241,DATASHEET!$A$2:$EW$231,42,FALSE))</f>
        <v/>
      </c>
      <c r="AO241" s="105" t="str">
        <f t="shared" si="194"/>
        <v/>
      </c>
      <c r="AP241" s="106" t="str">
        <f>IF(ISBLANK(DATASHEET!AZ229),"",DATASHEET!AZ229)</f>
        <v/>
      </c>
      <c r="AQ241" s="107" t="str">
        <f>IF(ISBLANK(DATASHEET!BA229),"",DATASHEET!BA229)</f>
        <v/>
      </c>
      <c r="AR241" s="123" t="str">
        <f t="shared" si="195"/>
        <v/>
      </c>
      <c r="AS241" s="124">
        <f>IFERROR(INDEX(DATASHEET!$A$1:$GG$231,MATCH(L3VA!$A241,DATASHEET!$A$1:$A$231,0),MATCH(L3VA!AT$2,DATASHEET!$A$1:$GG$1,0)),"")</f>
        <v>0</v>
      </c>
      <c r="AT241" s="105" t="str">
        <f>IF(VLOOKUP(L3VA!$A241,DATASHEET!$A$2:$EW$231,47,FALSE)="","",VLOOKUP(L3VA!$A241,DATASHEET!$A$2:$EW$231,47,FALSE))</f>
        <v/>
      </c>
      <c r="AU241" s="105" t="str">
        <f t="shared" si="196"/>
        <v/>
      </c>
      <c r="AV241" s="106" t="str">
        <f>IF(ISBLANK(DATASHEET!BE229),"",DATASHEET!BE229)</f>
        <v/>
      </c>
      <c r="AW241" s="107" t="str">
        <f>IF(ISBLANK(DATASHEET!BF229),"",DATASHEET!BF229)</f>
        <v/>
      </c>
      <c r="AX241" s="123" t="str">
        <f t="shared" si="197"/>
        <v/>
      </c>
      <c r="AY241" s="124">
        <f>IFERROR(INDEX(DATASHEET!$A$1:$GG$231,MATCH(L3VA!$A241,DATASHEET!$A$1:$A$231,0),MATCH(L3VA!AZ$2,DATASHEET!$A$1:$GG$1,0)),"")</f>
        <v>0</v>
      </c>
      <c r="AZ241" s="105" t="str">
        <f>IF(VLOOKUP(L3VA!$A241,DATASHEET!$A$2:$EW$231,52,FALSE)="","",VLOOKUP(L3VA!$A241,DATASHEET!$A$2:$EW$231,52,FALSE))</f>
        <v/>
      </c>
      <c r="BA241" s="105" t="str">
        <f t="shared" si="198"/>
        <v/>
      </c>
      <c r="BB241" s="106" t="str">
        <f>IF(ISBLANK(DATASHEET!BJ229),"",DATASHEET!BJ229)</f>
        <v/>
      </c>
      <c r="BC241" s="107" t="str">
        <f>IF(ISBLANK(DATASHEET!BK229),"",DATASHEET!BK229)</f>
        <v/>
      </c>
      <c r="BD241" s="123" t="str">
        <f t="shared" si="199"/>
        <v/>
      </c>
      <c r="BE241" s="124">
        <f>IFERROR(INDEX(DATASHEET!$A$1:$GG$231,MATCH(L3VA!$A241,DATASHEET!$A$1:$A$231,0),MATCH(L3VA!BF$2,DATASHEET!$A$1:$GG$1,0)),"")</f>
        <v>0</v>
      </c>
      <c r="BF241" s="105" t="str">
        <f>IF(VLOOKUP(L3VA!$A241,DATASHEET!$A$2:$EW$231,57,FALSE)="","",VLOOKUP(L3VA!$A241,DATASHEET!$A$2:$EW$231,57,FALSE))</f>
        <v/>
      </c>
      <c r="BG241" s="105" t="str">
        <f t="shared" si="200"/>
        <v/>
      </c>
      <c r="BH241" s="106" t="str">
        <f>IF(ISBLANK(DATASHEET!BO229),"",DATASHEET!BO229)</f>
        <v/>
      </c>
      <c r="BI241" s="107" t="str">
        <f>IF(ISBLANK(DATASHEET!BP229),"",DATASHEET!BP229)</f>
        <v/>
      </c>
      <c r="BJ241" s="123" t="str">
        <f t="shared" si="201"/>
        <v/>
      </c>
      <c r="BK241" s="124">
        <f>IFERROR(INDEX(DATASHEET!$A$1:$GG$231,MATCH(L3VA!$A241,DATASHEET!$A$1:$A$231,0),MATCH(L3VA!BL$2,DATASHEET!$A$1:$GG$1,0)),"")</f>
        <v>0</v>
      </c>
      <c r="BL241" s="105" t="str">
        <f>IF(VLOOKUP(L3VA!$A241,DATASHEET!$A$2:$EW$231,62,FALSE)="","",VLOOKUP(L3VA!$A241,DATASHEET!$A$2:$EW$231,62,FALSE))</f>
        <v/>
      </c>
      <c r="BM241" s="105" t="str">
        <f t="shared" si="202"/>
        <v/>
      </c>
      <c r="BN241" s="106" t="str">
        <f>IF(ISBLANK(DATASHEET!BT229),"",DATASHEET!BT229)</f>
        <v/>
      </c>
      <c r="BO241" s="107" t="str">
        <f>IF(ISBLANK(DATASHEET!BU229),"",DATASHEET!BU229)</f>
        <v/>
      </c>
      <c r="BP241" s="123" t="str">
        <f t="shared" si="203"/>
        <v/>
      </c>
      <c r="BQ241" s="124">
        <f>IFERROR(INDEX(DATASHEET!$A$1:$GG$231,MATCH(L3VA!$A241,DATASHEET!$A$1:$A$231,0),MATCH(L3VA!BR$2,DATASHEET!$A$1:$GG$1,0)),"")</f>
        <v>0</v>
      </c>
      <c r="BR241" s="105" t="str">
        <f>IF(VLOOKUP(L3VA!$A241,DATASHEET!$A$2:$EW$231,67,FALSE)="","",VLOOKUP(L3VA!$A241,DATASHEET!$A$2:$EW$231,67,FALSE))</f>
        <v/>
      </c>
      <c r="BS241" s="105" t="str">
        <f t="shared" si="204"/>
        <v/>
      </c>
      <c r="BT241" s="106" t="str">
        <f>IF(ISBLANK(DATASHEET!BY229),"",DATASHEET!BY229)</f>
        <v/>
      </c>
      <c r="BU241" s="107" t="str">
        <f>IF(ISBLANK(DATASHEET!BZ229),"",DATASHEET!BZ229)</f>
        <v/>
      </c>
      <c r="BV241" s="123" t="str">
        <f t="shared" si="205"/>
        <v/>
      </c>
      <c r="BW241" s="124">
        <f>IFERROR(INDEX(DATASHEET!$A$1:$GG$231,MATCH(L3VA!$A241,DATASHEET!$A$1:$A$231,0),MATCH(L3VA!BX$2,DATASHEET!$A$1:$GG$1,0)),"")</f>
        <v>0</v>
      </c>
      <c r="BX241" s="105" t="str">
        <f>IF(VLOOKUP(L3VA!$A241,DATASHEET!$A$2:$EW$231,77,FALSE)="","",VLOOKUP(L3VA!$A241,DATASHEET!$A$2:$EW$231,77,FALSE))</f>
        <v/>
      </c>
      <c r="BY241" s="105" t="str">
        <f t="shared" si="206"/>
        <v/>
      </c>
      <c r="BZ241" s="106" t="str">
        <f>IF(ISBLANK(DATASHEET!CI229),"",DATASHEET!CI229)</f>
        <v/>
      </c>
      <c r="CA241" s="107" t="str">
        <f>IF(ISBLANK(DATASHEET!CJ229),"",DATASHEET!CJ229)</f>
        <v/>
      </c>
      <c r="CB241" s="123" t="str">
        <f t="shared" si="207"/>
        <v/>
      </c>
      <c r="CC241" s="124">
        <f>IFERROR(INDEX(DATASHEET!$A$1:$GG$231,MATCH(L3VA!$A241,DATASHEET!$A$1:$A$231,0),MATCH(L3VA!CD$2,DATASHEET!$A$1:$GG$1,0)),"")</f>
        <v>0</v>
      </c>
      <c r="CD241" s="105" t="str">
        <f>IF(VLOOKUP(L3VA!$A241,DATASHEET!$A$2:$EW$231,82,FALSE)="","",VLOOKUP(L3VA!$A241,DATASHEET!$A$2:$EW$231,82,FALSE))</f>
        <v>LSA5</v>
      </c>
      <c r="CE241" s="105" t="str">
        <f t="shared" si="208"/>
        <v/>
      </c>
      <c r="CF241" s="106" t="str">
        <f>IF(ISBLANK(DATASHEET!CN229),"",DATASHEET!CN229)</f>
        <v/>
      </c>
      <c r="CG241" s="107" t="str">
        <f>IF(ISBLANK(DATASHEET!CO229),"",DATASHEET!CO229)</f>
        <v/>
      </c>
      <c r="CH241" s="123" t="str">
        <f t="shared" si="209"/>
        <v/>
      </c>
      <c r="CI241" s="124">
        <f>IFERROR(INDEX(DATASHEET!$A$1:$GG$231,MATCH(L3VA!$A241,DATASHEET!$A$1:$A$231,0),MATCH(L3VA!CJ$2,DATASHEET!$A$1:$GG$1,0)),"")</f>
        <v>0</v>
      </c>
      <c r="CJ241" s="105" t="str">
        <f>IF(VLOOKUP(L3VA!$A241,DATASHEET!$A$2:$EW$231,87,FALSE)="","",VLOOKUP(L3VA!$A241,DATASHEET!$A$2:$EW$231,87,FALSE))</f>
        <v/>
      </c>
      <c r="CK241" s="105" t="str">
        <f t="shared" si="183"/>
        <v/>
      </c>
      <c r="CL241" s="106" t="str">
        <f>IF(ISBLANK(DATASHEET!CS229),"",DATASHEET!CS229)</f>
        <v>JJA</v>
      </c>
      <c r="CM241" s="107" t="str">
        <f>IF(ISBLANK(DATASHEET!CT229),"",DATASHEET!CT229)</f>
        <v>12B-GG-3</v>
      </c>
      <c r="CN241" s="123" t="str">
        <f t="shared" si="210"/>
        <v/>
      </c>
      <c r="CO241" s="124">
        <f>IFERROR(INDEX(DATASHEET!$A$1:$GG$231,MATCH(L3VA!$A241,DATASHEET!$A$1:$A$231,0),MATCH(L3VA!CP$2,DATASHEET!$A$1:$GG$1,0)),"")</f>
        <v>0</v>
      </c>
      <c r="CP241" s="105" t="str">
        <f>IF(VLOOKUP(L3VA!$A241,DATASHEET!$A$2:$EW$231,92,FALSE)="","",VLOOKUP(L3VA!$A241,DATASHEET!$A$2:$EW$231,92,FALSE))</f>
        <v/>
      </c>
      <c r="CQ241" s="105" t="str">
        <f t="shared" si="211"/>
        <v/>
      </c>
      <c r="CR241" s="106" t="str">
        <f>IF(ISBLANK(DATASHEET!CX229),"",DATASHEET!CX229)</f>
        <v/>
      </c>
      <c r="CS241" s="107" t="str">
        <f>IF(ISBLANK(DATASHEET!CY229),"",DATASHEET!CY229)</f>
        <v/>
      </c>
      <c r="CT241" s="123" t="str">
        <f t="shared" si="212"/>
        <v/>
      </c>
      <c r="CU241" s="124">
        <f>IFERROR(INDEX(DATASHEET!$A$1:$GG$231,MATCH(L3VA!$A241,DATASHEET!$A$1:$A$231,0),MATCH(L3VA!CV$2,DATASHEET!$A$1:$GG$1,0)),"")</f>
        <v>0</v>
      </c>
      <c r="CV241" s="105" t="str">
        <f>IF(VLOOKUP(L3VA!$A241,DATASHEET!$A$2:$EW$231,107,FALSE)="","",VLOOKUP(L3VA!$A241,DATASHEET!$A$2:$EW$231,107,FALSE))</f>
        <v/>
      </c>
      <c r="CW241" s="105" t="str">
        <f t="shared" si="213"/>
        <v/>
      </c>
      <c r="CX241" s="106" t="str">
        <f>IF(ISBLANK(DATASHEET!DC229),"",DATASHEET!DC229)</f>
        <v/>
      </c>
      <c r="CY241" s="107" t="str">
        <f>IF(ISBLANK(DATASHEET!DD229),"",DATASHEET!DD229)</f>
        <v/>
      </c>
      <c r="CZ241" s="123" t="str">
        <f t="shared" si="214"/>
        <v/>
      </c>
      <c r="DA241" s="124">
        <f>IFERROR(INDEX(DATASHEET!$A$1:$GG$231,MATCH(L3VA!$A241,DATASHEET!$A$1:$A$231,0),MATCH(L3VA!DB$2,DATASHEET!$A$1:$GG$1,0)),"")</f>
        <v>0</v>
      </c>
      <c r="DB241" s="105" t="str">
        <f>IF(VLOOKUP(L3VA!$A241,DATASHEET!$A$2:$EW$231,97,FALSE)="","",VLOOKUP(L3VA!$A241,DATASHEET!$A$2:$EW$231,97,FALSE))</f>
        <v>JJA</v>
      </c>
      <c r="DC241" s="105" t="str">
        <f t="shared" si="215"/>
        <v/>
      </c>
      <c r="DD241" s="106" t="str">
        <f>IF(ISBLANK(DATASHEET!DH229),"",DATASHEET!DH229)</f>
        <v/>
      </c>
      <c r="DE241" s="107" t="str">
        <f>IF(ISBLANK(DATASHEET!DI229),"",DATASHEET!DI229)</f>
        <v/>
      </c>
      <c r="DF241" s="123" t="str">
        <f t="shared" si="216"/>
        <v/>
      </c>
      <c r="DG241" s="124">
        <f>IFERROR(INDEX(DATASHEET!$A$1:$GG$231,MATCH(L3VA!$A241,DATASHEET!$A$1:$A$231,0),MATCH(L3VA!DH$2,DATASHEET!$A$1:$GG$1,0)),"")</f>
        <v>0</v>
      </c>
      <c r="DH241" s="105" t="str">
        <f>IF(VLOOKUP(L3VA!$A241,DATASHEET!$A$2:$EW$231,102,FALSE)="","",VLOOKUP(L3VA!$A241,DATASHEET!$A$2:$EW$231,102,FALSE))</f>
        <v/>
      </c>
      <c r="DI241" s="105" t="str">
        <f t="shared" si="217"/>
        <v/>
      </c>
      <c r="DJ241" s="106" t="str">
        <f>IF(ISBLANK(DATASHEET!DM229),"",DATASHEET!DM229)</f>
        <v/>
      </c>
      <c r="DK241" s="107" t="str">
        <f>IF(ISBLANK(DATASHEET!DN229),"",DATASHEET!DN229)</f>
        <v/>
      </c>
      <c r="DL241" s="123" t="str">
        <f t="shared" si="218"/>
        <v/>
      </c>
      <c r="DM241" s="124">
        <f>IFERROR(INDEX(DATASHEET!$A$1:$GG$231,MATCH(L3VA!$A241,DATASHEET!$A$1:$A$231,0),MATCH(L3VA!DN$2,DATASHEET!$A$1:$GG$1,0)),"")</f>
        <v>0</v>
      </c>
      <c r="DN241" s="105" t="str">
        <f>IF(VLOOKUP(L3VA!$A241,DATASHEET!$A$2:$FW$231,112,FALSE)="","",VLOOKUP(L3VA!$A241,DATASHEET!$A$2:$FW$231,112,FALSE))</f>
        <v/>
      </c>
      <c r="DO241" s="105" t="str">
        <f t="shared" si="184"/>
        <v/>
      </c>
      <c r="DP241" s="106" t="str">
        <f>IF(ISBLANK(DATASHEET!DR229),"",DATASHEET!DR229)</f>
        <v/>
      </c>
      <c r="DQ241" s="107" t="str">
        <f>IF(ISBLANK(DATASHEET!DS229),"",DATASHEET!DS229)</f>
        <v/>
      </c>
      <c r="DR241" s="123" t="str">
        <f t="shared" si="219"/>
        <v/>
      </c>
      <c r="DS241" s="124">
        <f>IFERROR(INDEX(DATASHEET!$A$1:$GG$231,MATCH(L3VA!$A241,DATASHEET!$A$1:$A$231,0),MATCH(L3VA!DT$2,DATASHEET!$A$1:$GG$1,0)),"")</f>
        <v>0</v>
      </c>
      <c r="DT241" s="105" t="str">
        <f>IF(VLOOKUP(L3VA!$A241,DATASHEET!$A$2:$EW$231,117,FALSE)="","",VLOOKUP(L3VA!$A241,DATASHEET!$A$2:$EW$231,117,FALSE))</f>
        <v/>
      </c>
      <c r="DU241" s="105" t="str">
        <f t="shared" si="220"/>
        <v/>
      </c>
      <c r="DV241" s="106" t="str">
        <f>IF(ISBLANK(DATASHEET!DW229),"",DATASHEET!DW229)</f>
        <v>GRY</v>
      </c>
      <c r="DW241" s="107" t="str">
        <f>IF(ISBLANK(DATASHEET!DX229),"",DATASHEET!DX229)</f>
        <v>12E-P&amp;E-5</v>
      </c>
      <c r="DX241" s="123" t="str">
        <f t="shared" si="221"/>
        <v/>
      </c>
      <c r="DY241" s="124" t="str">
        <f>IFERROR(INDEX(DATASHEET!$A$1:$GG$231,MATCH(L3VA!$A241,DATASHEET!$A$1:$A$231,0),MATCH(L3VA!DZ$2,DATASHEET!$A$1:$GG$1,0)),"")</f>
        <v/>
      </c>
      <c r="DZ241" s="105" t="str">
        <f>IF(VLOOKUP(L3VA!$A241,DATASHEET!$A$2:$EW$231,122,FALSE)="","",VLOOKUP(L3VA!$A241,DATASHEET!$A$2:$EW$231,122,FALSE))</f>
        <v/>
      </c>
      <c r="EA241" s="105" t="str">
        <f t="shared" si="222"/>
        <v/>
      </c>
      <c r="EB241" s="106" t="str">
        <f>IF(ISBLANK(DATASHEET!EB229),"",DATASHEET!EB229)</f>
        <v/>
      </c>
      <c r="EC241" s="107" t="str">
        <f>IF(ISBLANK(DATASHEET!EC229),"",DATASHEET!EC229)</f>
        <v/>
      </c>
      <c r="ED241" s="123" t="str">
        <f t="shared" si="223"/>
        <v/>
      </c>
      <c r="EE241" s="124">
        <f>IFERROR(INDEX(DATASHEET!$A$1:$GG$231,MATCH(L3VA!$A241,DATASHEET!$A$1:$A$231,0),MATCH(L3VA!EF$2,DATASHEET!$A$1:$GG$1,0)),"")</f>
        <v>0</v>
      </c>
      <c r="EF241" s="105" t="str">
        <f>IF(VLOOKUP(L3VA!$A241,DATASHEET!$A$2:$EW$231,127,FALSE)="","",VLOOKUP(L3VA!$A241,DATASHEET!$A$2:$EW$231,127,FALSE))</f>
        <v>GRY</v>
      </c>
      <c r="EG241" s="105" t="str">
        <f t="shared" si="224"/>
        <v/>
      </c>
      <c r="EH241" s="106" t="str">
        <f>IF(ISBLANK(DATASHEET!EG229),"",DATASHEET!EG229)</f>
        <v/>
      </c>
      <c r="EI241" s="107" t="str">
        <f>IF(ISBLANK(DATASHEET!EH229),"",DATASHEET!EH229)</f>
        <v/>
      </c>
      <c r="EJ241" s="123" t="str">
        <f t="shared" si="225"/>
        <v/>
      </c>
      <c r="EK241" s="124">
        <f>IFERROR(INDEX(DATASHEET!$A$1:$GG$231,MATCH(L3VA!$A241,DATASHEET!$A$1:$A$231,0),MATCH(L3VA!EL$2,DATASHEET!$A$1:$GG$1,0)),"")</f>
        <v>0</v>
      </c>
      <c r="EL241" s="105" t="str">
        <f>IF(VLOOKUP(L3VA!$A241,DATASHEET!$A$2:$EW$231,132,FALSE)="","",VLOOKUP(L3VA!$A241,DATASHEET!$A$2:$EW$231,132,FALSE))</f>
        <v/>
      </c>
      <c r="EM241" s="105" t="str">
        <f t="shared" si="226"/>
        <v/>
      </c>
      <c r="EN241" s="106" t="str">
        <f>IF(ISBLANK(DATASHEET!EL229),"",DATASHEET!EL229)</f>
        <v>MSA</v>
      </c>
      <c r="EO241" s="107" t="str">
        <f>IF(ISBLANK(DATASHEET!EM229),"",DATASHEET!EM229)</f>
        <v>12C-PO-8</v>
      </c>
      <c r="EP241" s="123" t="str">
        <f t="shared" si="227"/>
        <v/>
      </c>
      <c r="EQ241" s="124">
        <f>IFERROR(INDEX(DATASHEET!$A$1:$GG$231,MATCH(L3VA!$A241,DATASHEET!$A$1:$A$231,0),MATCH(L3VA!ER$2,DATASHEET!$A$1:$GG$1,0)),"")</f>
        <v>0</v>
      </c>
      <c r="ER241" s="105" t="str">
        <f>IF(VLOOKUP(L3VA!$A241,DATASHEET!$A$2:$EW$231,137,FALSE)="","",VLOOKUP(L3VA!$A241,DATASHEET!$A$2:$EW$231,137,FALSE))</f>
        <v/>
      </c>
      <c r="ES241" s="105" t="str">
        <f t="shared" si="228"/>
        <v/>
      </c>
      <c r="ET241" s="106" t="str">
        <f>IF(ISBLANK(DATASHEET!EQ229),"",DATASHEET!EQ229)</f>
        <v/>
      </c>
      <c r="EU241" s="107" t="str">
        <f>IF(ISBLANK(DATASHEET!ER229),"",DATASHEET!ER229)</f>
        <v/>
      </c>
      <c r="EV241" s="123" t="str">
        <f t="shared" si="229"/>
        <v/>
      </c>
      <c r="EW241" s="124">
        <f>IFERROR(INDEX(DATASHEET!$A$1:$GG$231,MATCH(L3VA!$A241,DATASHEET!$A$1:$A$231,0),MATCH(L3VA!EX$2,DATASHEET!$A$1:$GG$1,0)),"")</f>
        <v>0</v>
      </c>
      <c r="EX241" s="105" t="str">
        <f>IF(VLOOKUP(L3VA!$A241,DATASHEET!$A$2:$EW$231,142,FALSE)="","",VLOOKUP(L3VA!$A241,DATASHEET!$A$2:$EW$231,142,FALSE))</f>
        <v>MSA</v>
      </c>
      <c r="EY241" s="105" t="str">
        <f t="shared" si="230"/>
        <v/>
      </c>
      <c r="EZ241" s="106" t="str">
        <f>IF(ISBLANK(DATASHEET!EV229),"",DATASHEET!EV229)</f>
        <v/>
      </c>
      <c r="FA241" s="107" t="str">
        <f>IF(ISBLANK(DATASHEET!EW229),"",DATASHEET!EW229)</f>
        <v/>
      </c>
      <c r="FB241" s="123" t="str">
        <f t="shared" si="231"/>
        <v/>
      </c>
      <c r="FC241" s="124">
        <f>IFERROR(INDEX(DATASHEET!$A$1:$GG$231,MATCH(L3VA!$A241,DATASHEET!$A$1:$A$231,0),MATCH(L3VA!FD$2,DATASHEET!$A$1:$GG$1,0)),"")</f>
        <v>0</v>
      </c>
      <c r="FD241" s="105" t="str">
        <f>IF(VLOOKUP(L3VA!$A241,DATASHEET!$A$2:$FW$231,147,FALSE)="","",VLOOKUP(L3VA!$A241,DATASHEET!$A$2:$FW$231,147,FALSE))</f>
        <v/>
      </c>
      <c r="FE241" s="105" t="str">
        <f t="shared" si="232"/>
        <v/>
      </c>
      <c r="FF241" s="106" t="str">
        <f>IF(ISBLANK(DATASHEET!FA229),"",DATASHEET!FA229)</f>
        <v/>
      </c>
      <c r="FG241" s="107" t="str">
        <f>IF(ISBLANK(DATASHEET!FB229),"",DATASHEET!FB229)</f>
        <v/>
      </c>
    </row>
    <row r="242" spans="1:163" x14ac:dyDescent="0.25">
      <c r="A242" s="108">
        <f>DATASHEET!A230</f>
        <v>160041</v>
      </c>
      <c r="B242" s="42" t="str">
        <f>DATASHEET!B230</f>
        <v>WRIGHT, Evie</v>
      </c>
      <c r="C242" s="109" t="str">
        <f>DATASHEET!C230</f>
        <v>12JW</v>
      </c>
      <c r="D242" s="110" t="str">
        <f>DATASHEET!D230</f>
        <v>F</v>
      </c>
      <c r="E242" s="110" t="str">
        <f>IFERROR(VLOOKUP(A242,'[5]Y12 Students'!$E$3:$I$271,5,FALSE),"")</f>
        <v>EXTERNAL</v>
      </c>
      <c r="F242" s="110" t="str">
        <f>DATASHEET!E230</f>
        <v>N</v>
      </c>
      <c r="G242" s="110" t="str">
        <f>DATASHEET!F230</f>
        <v>White - British</v>
      </c>
      <c r="H242" s="110" t="str">
        <f>DATASHEET!G230</f>
        <v>N</v>
      </c>
      <c r="I242" s="110" t="str">
        <f>DATASHEET!H230</f>
        <v>N</v>
      </c>
      <c r="J242" s="111" t="str">
        <f>DATASHEET!J230</f>
        <v>6.25+ (B/A)</v>
      </c>
      <c r="K242" s="104" t="str">
        <f t="shared" si="181"/>
        <v/>
      </c>
      <c r="L242" s="104" t="str">
        <f t="shared" si="182"/>
        <v/>
      </c>
      <c r="M242" s="336" t="str">
        <f>IF(COUNT(L3VA!$N242,L3VA!$Z242,L3VA!$T242,L3VA!$AF242,L3VA!$AX242,L3VA!$AR242,L3VA!$BJ242,L3VA!$BD242,L3VA!$BP242,L3VA!#REF!,L3VA!$AL242,L3VA!$BV242,L3VA!$CH242,L3VA!$CZ242,L3VA!$CN242,L3VA!$DF242,L3VA!$CB242,L3VA!#REF!,L3VA!$DR242,L3VA!$DX242,L3VA!$ED242,L3VA!$EJ242,L3VA!$EP242,L3VA!$EV242,L3VA!$FB242,L3VA!$DL242)=0,"",AVERAGE(N242,Z242,T242,AF242,AL242,AX242,AR242,BJ242,BD242,BP242,BV242,CH242,CZ242,CN242,DF242,CB242,DR242,DX242,ED242,EJ242,EP242,EV242,FB242,DL242))</f>
        <v/>
      </c>
      <c r="N242" s="123" t="str">
        <f t="shared" si="185"/>
        <v/>
      </c>
      <c r="O242" s="124">
        <f>IFERROR(INDEX(DATASHEET!$A$1:$GG$231,MATCH(L3VA!$A242,DATASHEET!$A$1:$A$231,0),MATCH(L3VA!P$2,DATASHEET!$A$1:$GG$1,0)),"")</f>
        <v>0</v>
      </c>
      <c r="P242" s="105">
        <f>IF(VLOOKUP(L3VA!$A242,DATASHEET!$A$2:$EW$231,22,FALSE)="","",VLOOKUP(L3VA!$A242,DATASHEET!$A$2:$EW$231,22,FALSE))</f>
        <v>0</v>
      </c>
      <c r="Q242" s="105" t="str">
        <f t="shared" si="186"/>
        <v/>
      </c>
      <c r="R242" s="106" t="str">
        <f>IF(ISBLANK(DATASHEET!AF230),"",DATASHEET!AF230)</f>
        <v/>
      </c>
      <c r="S242" s="107" t="str">
        <f>IF(ISBLANK(DATASHEET!AG230),"",DATASHEET!AG230)</f>
        <v/>
      </c>
      <c r="T242" s="123" t="str">
        <f t="shared" si="187"/>
        <v/>
      </c>
      <c r="U242" s="124">
        <f>IFERROR(INDEX(DATASHEET!$A$1:$GG$231,MATCH(L3VA!$A242,DATASHEET!$A$1:$A$231,0),MATCH(L3VA!V$2,DATASHEET!$A$1:$GG$1,0)),"")</f>
        <v>0</v>
      </c>
      <c r="V242" s="105">
        <f>IF(VLOOKUP(L3VA!$A242,DATASHEET!$A$2:$EW$231,27,FALSE)="","",VLOOKUP(L3VA!$A242,DATASHEET!$A$2:$EW$231,27,FALSE))</f>
        <v>0</v>
      </c>
      <c r="W242" s="105" t="str">
        <f t="shared" si="188"/>
        <v/>
      </c>
      <c r="X242" s="106" t="str">
        <f>IF(ISBLANK(DATASHEET!AK230),"",DATASHEET!AK230)</f>
        <v/>
      </c>
      <c r="Y242" s="107" t="str">
        <f>IF(ISBLANK(DATASHEET!AL230),"",DATASHEET!AL230)</f>
        <v/>
      </c>
      <c r="Z242" s="123" t="str">
        <f t="shared" si="189"/>
        <v/>
      </c>
      <c r="AA242" s="124">
        <f>IFERROR(INDEX(DATASHEET!$A$1:$GG$231,MATCH(L3VA!$A242,DATASHEET!$A$1:$A$231,0),MATCH(L3VA!AB$2,DATASHEET!$A$1:$GG$1,0)),"")</f>
        <v>0</v>
      </c>
      <c r="AB242" s="105" t="str">
        <f>IF(VLOOKUP(L3VA!$A242,DATASHEET!$A$2:$EW$231,32,FALSE)="","",VLOOKUP(L3VA!$A242,DATASHEET!$A$2:$EW$231,32,FALSE))</f>
        <v/>
      </c>
      <c r="AC242" s="105" t="str">
        <f t="shared" si="190"/>
        <v/>
      </c>
      <c r="AD242" s="106" t="str">
        <f>IF(ISBLANK(DATASHEET!AP230),"",DATASHEET!AP230)</f>
        <v/>
      </c>
      <c r="AE242" s="107" t="str">
        <f>IF(ISBLANK(DATASHEET!AQ230),"",DATASHEET!AQ230)</f>
        <v/>
      </c>
      <c r="AF242" s="123" t="str">
        <f t="shared" si="191"/>
        <v/>
      </c>
      <c r="AG242" s="124">
        <f>IFERROR(INDEX(DATASHEET!$A$1:$GG$231,MATCH(L3VA!$A242,DATASHEET!$A$1:$A$231,0),MATCH(L3VA!AH$2,DATASHEET!$A$1:$GG$1,0)),"")</f>
        <v>0</v>
      </c>
      <c r="AH242" s="105" t="str">
        <f>IF(VLOOKUP(L3VA!$A242,DATASHEET!$A$2:$EW$231,37,FALSE)="","",VLOOKUP(L3VA!$A242,DATASHEET!$A$2:$EW$231,37,FALSE))</f>
        <v/>
      </c>
      <c r="AI242" s="105" t="str">
        <f t="shared" si="192"/>
        <v/>
      </c>
      <c r="AJ242" s="106" t="str">
        <f>IF(ISBLANK(DATASHEET!AU230),"",DATASHEET!AU230)</f>
        <v/>
      </c>
      <c r="AK242" s="107" t="str">
        <f>IF(ISBLANK(DATASHEET!AV230),"",DATASHEET!AV230)</f>
        <v/>
      </c>
      <c r="AL242" s="123" t="str">
        <f t="shared" si="193"/>
        <v/>
      </c>
      <c r="AM242" s="124">
        <f>IFERROR(INDEX(DATASHEET!$A$1:$GG$231,MATCH(L3VA!$A242,DATASHEET!$A$1:$A$231,0),MATCH(L3VA!AN$2,DATASHEET!$A$1:$GG$1,0)),"")</f>
        <v>0</v>
      </c>
      <c r="AN242" s="105" t="str">
        <f>IF(VLOOKUP(L3VA!$A242,DATASHEET!$A$2:$EW$231,42,FALSE)="","",VLOOKUP(L3VA!$A242,DATASHEET!$A$2:$EW$231,42,FALSE))</f>
        <v/>
      </c>
      <c r="AO242" s="105" t="str">
        <f t="shared" si="194"/>
        <v/>
      </c>
      <c r="AP242" s="106" t="str">
        <f>IF(ISBLANK(DATASHEET!AZ230),"",DATASHEET!AZ230)</f>
        <v/>
      </c>
      <c r="AQ242" s="107" t="str">
        <f>IF(ISBLANK(DATASHEET!BA230),"",DATASHEET!BA230)</f>
        <v/>
      </c>
      <c r="AR242" s="123" t="str">
        <f t="shared" si="195"/>
        <v/>
      </c>
      <c r="AS242" s="124">
        <f>IFERROR(INDEX(DATASHEET!$A$1:$GG$231,MATCH(L3VA!$A242,DATASHEET!$A$1:$A$231,0),MATCH(L3VA!AT$2,DATASHEET!$A$1:$GG$1,0)),"")</f>
        <v>0</v>
      </c>
      <c r="AT242" s="105" t="str">
        <f>IF(VLOOKUP(L3VA!$A242,DATASHEET!$A$2:$EW$231,47,FALSE)="","",VLOOKUP(L3VA!$A242,DATASHEET!$A$2:$EW$231,47,FALSE))</f>
        <v/>
      </c>
      <c r="AU242" s="105" t="str">
        <f t="shared" si="196"/>
        <v/>
      </c>
      <c r="AV242" s="106" t="str">
        <f>IF(ISBLANK(DATASHEET!BE230),"",DATASHEET!BE230)</f>
        <v/>
      </c>
      <c r="AW242" s="107" t="str">
        <f>IF(ISBLANK(DATASHEET!BF230),"",DATASHEET!BF230)</f>
        <v/>
      </c>
      <c r="AX242" s="123" t="str">
        <f t="shared" si="197"/>
        <v/>
      </c>
      <c r="AY242" s="124">
        <f>IFERROR(INDEX(DATASHEET!$A$1:$GG$231,MATCH(L3VA!$A242,DATASHEET!$A$1:$A$231,0),MATCH(L3VA!AZ$2,DATASHEET!$A$1:$GG$1,0)),"")</f>
        <v>0</v>
      </c>
      <c r="AZ242" s="105" t="str">
        <f>IF(VLOOKUP(L3VA!$A242,DATASHEET!$A$2:$EW$231,52,FALSE)="","",VLOOKUP(L3VA!$A242,DATASHEET!$A$2:$EW$231,52,FALSE))</f>
        <v/>
      </c>
      <c r="BA242" s="105" t="str">
        <f t="shared" si="198"/>
        <v/>
      </c>
      <c r="BB242" s="106" t="str">
        <f>IF(ISBLANK(DATASHEET!BJ230),"",DATASHEET!BJ230)</f>
        <v/>
      </c>
      <c r="BC242" s="107" t="str">
        <f>IF(ISBLANK(DATASHEET!BK230),"",DATASHEET!BK230)</f>
        <v/>
      </c>
      <c r="BD242" s="123" t="str">
        <f t="shared" si="199"/>
        <v/>
      </c>
      <c r="BE242" s="124">
        <f>IFERROR(INDEX(DATASHEET!$A$1:$GG$231,MATCH(L3VA!$A242,DATASHEET!$A$1:$A$231,0),MATCH(L3VA!BF$2,DATASHEET!$A$1:$GG$1,0)),"")</f>
        <v>0</v>
      </c>
      <c r="BF242" s="105" t="str">
        <f>IF(VLOOKUP(L3VA!$A242,DATASHEET!$A$2:$EW$231,57,FALSE)="","",VLOOKUP(L3VA!$A242,DATASHEET!$A$2:$EW$231,57,FALSE))</f>
        <v/>
      </c>
      <c r="BG242" s="105" t="str">
        <f t="shared" si="200"/>
        <v/>
      </c>
      <c r="BH242" s="106" t="str">
        <f>IF(ISBLANK(DATASHEET!BO230),"",DATASHEET!BO230)</f>
        <v/>
      </c>
      <c r="BI242" s="107" t="str">
        <f>IF(ISBLANK(DATASHEET!BP230),"",DATASHEET!BP230)</f>
        <v/>
      </c>
      <c r="BJ242" s="123" t="str">
        <f t="shared" si="201"/>
        <v/>
      </c>
      <c r="BK242" s="124">
        <f>IFERROR(INDEX(DATASHEET!$A$1:$GG$231,MATCH(L3VA!$A242,DATASHEET!$A$1:$A$231,0),MATCH(L3VA!BL$2,DATASHEET!$A$1:$GG$1,0)),"")</f>
        <v>0</v>
      </c>
      <c r="BL242" s="105" t="str">
        <f>IF(VLOOKUP(L3VA!$A242,DATASHEET!$A$2:$EW$231,62,FALSE)="","",VLOOKUP(L3VA!$A242,DATASHEET!$A$2:$EW$231,62,FALSE))</f>
        <v/>
      </c>
      <c r="BM242" s="105" t="str">
        <f t="shared" si="202"/>
        <v/>
      </c>
      <c r="BN242" s="106" t="str">
        <f>IF(ISBLANK(DATASHEET!BT230),"",DATASHEET!BT230)</f>
        <v/>
      </c>
      <c r="BO242" s="107" t="str">
        <f>IF(ISBLANK(DATASHEET!BU230),"",DATASHEET!BU230)</f>
        <v/>
      </c>
      <c r="BP242" s="123" t="str">
        <f t="shared" si="203"/>
        <v/>
      </c>
      <c r="BQ242" s="124">
        <f>IFERROR(INDEX(DATASHEET!$A$1:$GG$231,MATCH(L3VA!$A242,DATASHEET!$A$1:$A$231,0),MATCH(L3VA!BR$2,DATASHEET!$A$1:$GG$1,0)),"")</f>
        <v>0</v>
      </c>
      <c r="BR242" s="105" t="str">
        <f>IF(VLOOKUP(L3VA!$A242,DATASHEET!$A$2:$EW$231,67,FALSE)="","",VLOOKUP(L3VA!$A242,DATASHEET!$A$2:$EW$231,67,FALSE))</f>
        <v/>
      </c>
      <c r="BS242" s="105" t="str">
        <f t="shared" si="204"/>
        <v/>
      </c>
      <c r="BT242" s="106" t="str">
        <f>IF(ISBLANK(DATASHEET!BY230),"",DATASHEET!BY230)</f>
        <v/>
      </c>
      <c r="BU242" s="107" t="str">
        <f>IF(ISBLANK(DATASHEET!BZ230),"",DATASHEET!BZ230)</f>
        <v/>
      </c>
      <c r="BV242" s="123" t="str">
        <f t="shared" si="205"/>
        <v/>
      </c>
      <c r="BW242" s="124">
        <f>IFERROR(INDEX(DATASHEET!$A$1:$GG$231,MATCH(L3VA!$A242,DATASHEET!$A$1:$A$231,0),MATCH(L3VA!BX$2,DATASHEET!$A$1:$GG$1,0)),"")</f>
        <v>0</v>
      </c>
      <c r="BX242" s="105" t="str">
        <f>IF(VLOOKUP(L3VA!$A242,DATASHEET!$A$2:$EW$231,77,FALSE)="","",VLOOKUP(L3VA!$A242,DATASHEET!$A$2:$EW$231,77,FALSE))</f>
        <v/>
      </c>
      <c r="BY242" s="105" t="str">
        <f t="shared" si="206"/>
        <v/>
      </c>
      <c r="BZ242" s="106" t="str">
        <f>IF(ISBLANK(DATASHEET!CI230),"",DATASHEET!CI230)</f>
        <v/>
      </c>
      <c r="CA242" s="107" t="str">
        <f>IF(ISBLANK(DATASHEET!CJ230),"",DATASHEET!CJ230)</f>
        <v/>
      </c>
      <c r="CB242" s="123" t="str">
        <f t="shared" si="207"/>
        <v/>
      </c>
      <c r="CC242" s="124">
        <f>IFERROR(INDEX(DATASHEET!$A$1:$GG$231,MATCH(L3VA!$A242,DATASHEET!$A$1:$A$231,0),MATCH(L3VA!CD$2,DATASHEET!$A$1:$GG$1,0)),"")</f>
        <v>0</v>
      </c>
      <c r="CD242" s="105" t="str">
        <f>IF(VLOOKUP(L3VA!$A242,DATASHEET!$A$2:$EW$231,82,FALSE)="","",VLOOKUP(L3VA!$A242,DATASHEET!$A$2:$EW$231,82,FALSE))</f>
        <v>JNE</v>
      </c>
      <c r="CE242" s="105" t="str">
        <f t="shared" si="208"/>
        <v/>
      </c>
      <c r="CF242" s="106" t="str">
        <f>IF(ISBLANK(DATASHEET!CN230),"",DATASHEET!CN230)</f>
        <v/>
      </c>
      <c r="CG242" s="107" t="str">
        <f>IF(ISBLANK(DATASHEET!CO230),"",DATASHEET!CO230)</f>
        <v/>
      </c>
      <c r="CH242" s="123" t="str">
        <f t="shared" si="209"/>
        <v/>
      </c>
      <c r="CI242" s="124">
        <f>IFERROR(INDEX(DATASHEET!$A$1:$GG$231,MATCH(L3VA!$A242,DATASHEET!$A$1:$A$231,0),MATCH(L3VA!CJ$2,DATASHEET!$A$1:$GG$1,0)),"")</f>
        <v>0</v>
      </c>
      <c r="CJ242" s="105" t="str">
        <f>IF(VLOOKUP(L3VA!$A242,DATASHEET!$A$2:$EW$231,87,FALSE)="","",VLOOKUP(L3VA!$A242,DATASHEET!$A$2:$EW$231,87,FALSE))</f>
        <v/>
      </c>
      <c r="CK242" s="105" t="str">
        <f t="shared" si="183"/>
        <v/>
      </c>
      <c r="CL242" s="106" t="str">
        <f>IF(ISBLANK(DATASHEET!CS230),"",DATASHEET!CS230)</f>
        <v/>
      </c>
      <c r="CM242" s="107" t="str">
        <f>IF(ISBLANK(DATASHEET!CT230),"",DATASHEET!CT230)</f>
        <v/>
      </c>
      <c r="CN242" s="123" t="str">
        <f t="shared" si="210"/>
        <v/>
      </c>
      <c r="CO242" s="124">
        <f>IFERROR(INDEX(DATASHEET!$A$1:$GG$231,MATCH(L3VA!$A242,DATASHEET!$A$1:$A$231,0),MATCH(L3VA!CP$2,DATASHEET!$A$1:$GG$1,0)),"")</f>
        <v>0</v>
      </c>
      <c r="CP242" s="105" t="str">
        <f>IF(VLOOKUP(L3VA!$A242,DATASHEET!$A$2:$EW$231,92,FALSE)="","",VLOOKUP(L3VA!$A242,DATASHEET!$A$2:$EW$231,92,FALSE))</f>
        <v/>
      </c>
      <c r="CQ242" s="105" t="str">
        <f t="shared" si="211"/>
        <v/>
      </c>
      <c r="CR242" s="106" t="str">
        <f>IF(ISBLANK(DATASHEET!CX230),"",DATASHEET!CX230)</f>
        <v/>
      </c>
      <c r="CS242" s="107" t="str">
        <f>IF(ISBLANK(DATASHEET!CY230),"",DATASHEET!CY230)</f>
        <v/>
      </c>
      <c r="CT242" s="123" t="str">
        <f t="shared" si="212"/>
        <v/>
      </c>
      <c r="CU242" s="124">
        <f>IFERROR(INDEX(DATASHEET!$A$1:$GG$231,MATCH(L3VA!$A242,DATASHEET!$A$1:$A$231,0),MATCH(L3VA!CV$2,DATASHEET!$A$1:$GG$1,0)),"")</f>
        <v>0</v>
      </c>
      <c r="CV242" s="105" t="str">
        <f>IF(VLOOKUP(L3VA!$A242,DATASHEET!$A$2:$EW$231,107,FALSE)="","",VLOOKUP(L3VA!$A242,DATASHEET!$A$2:$EW$231,107,FALSE))</f>
        <v/>
      </c>
      <c r="CW242" s="105" t="str">
        <f t="shared" si="213"/>
        <v/>
      </c>
      <c r="CX242" s="106" t="str">
        <f>IF(ISBLANK(DATASHEET!DC230),"",DATASHEET!DC230)</f>
        <v/>
      </c>
      <c r="CY242" s="107" t="str">
        <f>IF(ISBLANK(DATASHEET!DD230),"",DATASHEET!DD230)</f>
        <v/>
      </c>
      <c r="CZ242" s="123" t="str">
        <f t="shared" si="214"/>
        <v/>
      </c>
      <c r="DA242" s="124">
        <f>IFERROR(INDEX(DATASHEET!$A$1:$GG$231,MATCH(L3VA!$A242,DATASHEET!$A$1:$A$231,0),MATCH(L3VA!DB$2,DATASHEET!$A$1:$GG$1,0)),"")</f>
        <v>0</v>
      </c>
      <c r="DB242" s="105" t="str">
        <f>IF(VLOOKUP(L3VA!$A242,DATASHEET!$A$2:$EW$231,97,FALSE)="","",VLOOKUP(L3VA!$A242,DATASHEET!$A$2:$EW$231,97,FALSE))</f>
        <v/>
      </c>
      <c r="DC242" s="105" t="str">
        <f t="shared" si="215"/>
        <v/>
      </c>
      <c r="DD242" s="106" t="str">
        <f>IF(ISBLANK(DATASHEET!DH230),"",DATASHEET!DH230)</f>
        <v/>
      </c>
      <c r="DE242" s="107" t="str">
        <f>IF(ISBLANK(DATASHEET!DI230),"",DATASHEET!DI230)</f>
        <v/>
      </c>
      <c r="DF242" s="123" t="str">
        <f t="shared" si="216"/>
        <v/>
      </c>
      <c r="DG242" s="124">
        <f>IFERROR(INDEX(DATASHEET!$A$1:$GG$231,MATCH(L3VA!$A242,DATASHEET!$A$1:$A$231,0),MATCH(L3VA!DH$2,DATASHEET!$A$1:$GG$1,0)),"")</f>
        <v>0</v>
      </c>
      <c r="DH242" s="105" t="str">
        <f>IF(VLOOKUP(L3VA!$A242,DATASHEET!$A$2:$EW$231,102,FALSE)="","",VLOOKUP(L3VA!$A242,DATASHEET!$A$2:$EW$231,102,FALSE))</f>
        <v/>
      </c>
      <c r="DI242" s="105" t="str">
        <f t="shared" si="217"/>
        <v/>
      </c>
      <c r="DJ242" s="106" t="str">
        <f>IF(ISBLANK(DATASHEET!DM230),"",DATASHEET!DM230)</f>
        <v>JQ</v>
      </c>
      <c r="DK242" s="107" t="str">
        <f>IF(ISBLANK(DATASHEET!DN230),"",DATASHEET!DN230)</f>
        <v>12C-MA-7</v>
      </c>
      <c r="DL242" s="123" t="str">
        <f t="shared" si="218"/>
        <v/>
      </c>
      <c r="DM242" s="124">
        <f>IFERROR(INDEX(DATASHEET!$A$1:$GG$231,MATCH(L3VA!$A242,DATASHEET!$A$1:$A$231,0),MATCH(L3VA!DN$2,DATASHEET!$A$1:$GG$1,0)),"")</f>
        <v>0</v>
      </c>
      <c r="DN242" s="105" t="str">
        <f>IF(VLOOKUP(L3VA!$A242,DATASHEET!$A$2:$FW$231,112,FALSE)="","",VLOOKUP(L3VA!$A242,DATASHEET!$A$2:$FW$231,112,FALSE))</f>
        <v/>
      </c>
      <c r="DO242" s="105" t="str">
        <f t="shared" si="184"/>
        <v/>
      </c>
      <c r="DP242" s="106" t="str">
        <f>IF(ISBLANK(DATASHEET!DR230),"",DATASHEET!DR230)</f>
        <v/>
      </c>
      <c r="DQ242" s="107" t="str">
        <f>IF(ISBLANK(DATASHEET!DS230),"",DATASHEET!DS230)</f>
        <v/>
      </c>
      <c r="DR242" s="123" t="str">
        <f t="shared" si="219"/>
        <v/>
      </c>
      <c r="DS242" s="124">
        <f>IFERROR(INDEX(DATASHEET!$A$1:$GG$231,MATCH(L3VA!$A242,DATASHEET!$A$1:$A$231,0),MATCH(L3VA!DT$2,DATASHEET!$A$1:$GG$1,0)),"")</f>
        <v>0</v>
      </c>
      <c r="DT242" s="105" t="str">
        <f>IF(VLOOKUP(L3VA!$A242,DATASHEET!$A$2:$EW$231,117,FALSE)="","",VLOOKUP(L3VA!$A242,DATASHEET!$A$2:$EW$231,117,FALSE))</f>
        <v>JQ</v>
      </c>
      <c r="DU242" s="105" t="str">
        <f t="shared" si="220"/>
        <v/>
      </c>
      <c r="DV242" s="106" t="str">
        <f>IF(ISBLANK(DATASHEET!DW230),"",DATASHEET!DW230)</f>
        <v/>
      </c>
      <c r="DW242" s="107" t="str">
        <f>IF(ISBLANK(DATASHEET!DX230),"",DATASHEET!DX230)</f>
        <v/>
      </c>
      <c r="DX242" s="123" t="str">
        <f t="shared" si="221"/>
        <v/>
      </c>
      <c r="DY242" s="124" t="str">
        <f>IFERROR(INDEX(DATASHEET!$A$1:$GG$231,MATCH(L3VA!$A242,DATASHEET!$A$1:$A$231,0),MATCH(L3VA!DZ$2,DATASHEET!$A$1:$GG$1,0)),"")</f>
        <v/>
      </c>
      <c r="DZ242" s="105" t="str">
        <f>IF(VLOOKUP(L3VA!$A242,DATASHEET!$A$2:$EW$231,122,FALSE)="","",VLOOKUP(L3VA!$A242,DATASHEET!$A$2:$EW$231,122,FALSE))</f>
        <v/>
      </c>
      <c r="EA242" s="105" t="str">
        <f t="shared" si="222"/>
        <v/>
      </c>
      <c r="EB242" s="106" t="str">
        <f>IF(ISBLANK(DATASHEET!EB230),"",DATASHEET!EB230)</f>
        <v/>
      </c>
      <c r="EC242" s="107" t="str">
        <f>IF(ISBLANK(DATASHEET!EC230),"",DATASHEET!EC230)</f>
        <v/>
      </c>
      <c r="ED242" s="123" t="str">
        <f t="shared" si="223"/>
        <v/>
      </c>
      <c r="EE242" s="124">
        <f>IFERROR(INDEX(DATASHEET!$A$1:$GG$231,MATCH(L3VA!$A242,DATASHEET!$A$1:$A$231,0),MATCH(L3VA!EF$2,DATASHEET!$A$1:$GG$1,0)),"")</f>
        <v>0</v>
      </c>
      <c r="EF242" s="105" t="str">
        <f>IF(VLOOKUP(L3VA!$A242,DATASHEET!$A$2:$EW$231,127,FALSE)="","",VLOOKUP(L3VA!$A242,DATASHEET!$A$2:$EW$231,127,FALSE))</f>
        <v/>
      </c>
      <c r="EG242" s="105" t="str">
        <f t="shared" si="224"/>
        <v/>
      </c>
      <c r="EH242" s="106" t="str">
        <f>IF(ISBLANK(DATASHEET!EG230),"",DATASHEET!EG230)</f>
        <v/>
      </c>
      <c r="EI242" s="107" t="str">
        <f>IF(ISBLANK(DATASHEET!EH230),"",DATASHEET!EH230)</f>
        <v/>
      </c>
      <c r="EJ242" s="123" t="str">
        <f t="shared" si="225"/>
        <v/>
      </c>
      <c r="EK242" s="124">
        <f>IFERROR(INDEX(DATASHEET!$A$1:$GG$231,MATCH(L3VA!$A242,DATASHEET!$A$1:$A$231,0),MATCH(L3VA!EL$2,DATASHEET!$A$1:$GG$1,0)),"")</f>
        <v>0</v>
      </c>
      <c r="EL242" s="105" t="str">
        <f>IF(VLOOKUP(L3VA!$A242,DATASHEET!$A$2:$EW$231,132,FALSE)="","",VLOOKUP(L3VA!$A242,DATASHEET!$A$2:$EW$231,132,FALSE))</f>
        <v/>
      </c>
      <c r="EM242" s="105" t="str">
        <f t="shared" si="226"/>
        <v/>
      </c>
      <c r="EN242" s="106" t="str">
        <f>IF(ISBLANK(DATASHEET!EL230),"",DATASHEET!EL230)</f>
        <v/>
      </c>
      <c r="EO242" s="107" t="str">
        <f>IF(ISBLANK(DATASHEET!EM230),"",DATASHEET!EM230)</f>
        <v/>
      </c>
      <c r="EP242" s="123" t="str">
        <f t="shared" si="227"/>
        <v/>
      </c>
      <c r="EQ242" s="124">
        <f>IFERROR(INDEX(DATASHEET!$A$1:$GG$231,MATCH(L3VA!$A242,DATASHEET!$A$1:$A$231,0),MATCH(L3VA!ER$2,DATASHEET!$A$1:$GG$1,0)),"")</f>
        <v>0</v>
      </c>
      <c r="ER242" s="105" t="str">
        <f>IF(VLOOKUP(L3VA!$A242,DATASHEET!$A$2:$EW$231,137,FALSE)="","",VLOOKUP(L3VA!$A242,DATASHEET!$A$2:$EW$231,137,FALSE))</f>
        <v/>
      </c>
      <c r="ES242" s="105" t="str">
        <f t="shared" si="228"/>
        <v/>
      </c>
      <c r="ET242" s="106" t="str">
        <f>IF(ISBLANK(DATASHEET!EQ230),"",DATASHEET!EQ230)</f>
        <v>AWIL</v>
      </c>
      <c r="EU242" s="107" t="str">
        <f>IF(ISBLANK(DATASHEET!ER230),"",DATASHEET!ER230)</f>
        <v>12E-PY-7</v>
      </c>
      <c r="EV242" s="123" t="str">
        <f t="shared" si="229"/>
        <v/>
      </c>
      <c r="EW242" s="124">
        <f>IFERROR(INDEX(DATASHEET!$A$1:$GG$231,MATCH(L3VA!$A242,DATASHEET!$A$1:$A$231,0),MATCH(L3VA!EX$2,DATASHEET!$A$1:$GG$1,0)),"")</f>
        <v>0</v>
      </c>
      <c r="EX242" s="105" t="str">
        <f>IF(VLOOKUP(L3VA!$A242,DATASHEET!$A$2:$EW$231,142,FALSE)="","",VLOOKUP(L3VA!$A242,DATASHEET!$A$2:$EW$231,142,FALSE))</f>
        <v/>
      </c>
      <c r="EY242" s="105" t="str">
        <f t="shared" si="230"/>
        <v/>
      </c>
      <c r="EZ242" s="106" t="str">
        <f>IF(ISBLANK(DATASHEET!EV230),"",DATASHEET!EV230)</f>
        <v>HSH</v>
      </c>
      <c r="FA242" s="107" t="str">
        <f>IF(ISBLANK(DATASHEET!EW230),"",DATASHEET!EW230)</f>
        <v>12B-SO-9</v>
      </c>
      <c r="FB242" s="123" t="str">
        <f t="shared" si="231"/>
        <v/>
      </c>
      <c r="FC242" s="124">
        <f>IFERROR(INDEX(DATASHEET!$A$1:$GG$231,MATCH(L3VA!$A242,DATASHEET!$A$1:$A$231,0),MATCH(L3VA!FD$2,DATASHEET!$A$1:$GG$1,0)),"")</f>
        <v>0</v>
      </c>
      <c r="FD242" s="105" t="str">
        <f>IF(VLOOKUP(L3VA!$A242,DATASHEET!$A$2:$FW$231,147,FALSE)="","",VLOOKUP(L3VA!$A242,DATASHEET!$A$2:$FW$231,147,FALSE))</f>
        <v>AWIL</v>
      </c>
      <c r="FE242" s="105" t="str">
        <f t="shared" si="232"/>
        <v/>
      </c>
      <c r="FF242" s="106" t="str">
        <f>IF(ISBLANK(DATASHEET!FA230),"",DATASHEET!FA230)</f>
        <v/>
      </c>
      <c r="FG242" s="107" t="str">
        <f>IF(ISBLANK(DATASHEET!FB230),"",DATASHEET!FB230)</f>
        <v/>
      </c>
    </row>
    <row r="243" spans="1:163" x14ac:dyDescent="0.25">
      <c r="A243" s="108">
        <f>DATASHEET!A231</f>
        <v>151500</v>
      </c>
      <c r="B243" s="42" t="str">
        <f>DATASHEET!B231</f>
        <v>XU, Iris</v>
      </c>
      <c r="C243" s="109" t="str">
        <f>DATASHEET!C231</f>
        <v>12MP</v>
      </c>
      <c r="D243" s="110" t="str">
        <f>DATASHEET!D231</f>
        <v>F</v>
      </c>
      <c r="E243" s="110" t="str">
        <f>IFERROR(VLOOKUP(A243,'[5]Y12 Students'!$E$3:$I$271,5,FALSE),"")</f>
        <v>INTERNAL</v>
      </c>
      <c r="F243" s="110" t="str">
        <f>DATASHEET!E231</f>
        <v>N</v>
      </c>
      <c r="G243" s="110" t="str">
        <f>DATASHEET!F231</f>
        <v>Chinese</v>
      </c>
      <c r="H243" s="110" t="str">
        <f>DATASHEET!G231</f>
        <v>N</v>
      </c>
      <c r="I243" s="110" t="str">
        <f>DATASHEET!H231</f>
        <v>N</v>
      </c>
      <c r="J243" s="111" t="str">
        <f>DATASHEET!J231</f>
        <v>7.75+ (A/A*)</v>
      </c>
      <c r="K243" s="104" t="str">
        <f t="shared" si="181"/>
        <v/>
      </c>
      <c r="L243" s="104" t="str">
        <f t="shared" si="182"/>
        <v/>
      </c>
      <c r="M243" s="336" t="str">
        <f>IF(COUNT(L3VA!$N243,L3VA!$Z243,L3VA!$T243,L3VA!$AF243,L3VA!$AX243,L3VA!$AR243,L3VA!$BJ243,L3VA!$BD243,L3VA!$BP243,L3VA!#REF!,L3VA!$AL243,L3VA!$BV243,L3VA!$CH243,L3VA!$CZ243,L3VA!$CN243,L3VA!$DF243,L3VA!$CB243,L3VA!#REF!,L3VA!$DR243,L3VA!$DX243,L3VA!$ED243,L3VA!$EJ243,L3VA!$EP243,L3VA!$EV243,L3VA!$FB243,L3VA!$DL243)=0,"",AVERAGE(N243,Z243,T243,AF243,AL243,AX243,AR243,BJ243,BD243,BP243,BV243,CH243,CZ243,CN243,DF243,CB243,DR243,DX243,ED243,EJ243,EP243,EV243,FB243,DL243))</f>
        <v/>
      </c>
      <c r="N243" s="123" t="str">
        <f t="shared" si="185"/>
        <v/>
      </c>
      <c r="O243" s="124">
        <f>IFERROR(INDEX(DATASHEET!$A$1:$GG$231,MATCH(L3VA!$A243,DATASHEET!$A$1:$A$231,0),MATCH(L3VA!P$2,DATASHEET!$A$1:$GG$1,0)),"")</f>
        <v>0</v>
      </c>
      <c r="P243" s="105">
        <f>IF(VLOOKUP(L3VA!$A243,DATASHEET!$A$2:$EW$231,22,FALSE)="","",VLOOKUP(L3VA!$A243,DATASHEET!$A$2:$EW$231,22,FALSE))</f>
        <v>0</v>
      </c>
      <c r="Q243" s="105" t="str">
        <f t="shared" si="186"/>
        <v/>
      </c>
      <c r="R243" s="106" t="str">
        <f>IF(ISBLANK(DATASHEET!AF231),"",DATASHEET!AF231)</f>
        <v/>
      </c>
      <c r="S243" s="107" t="str">
        <f>IF(ISBLANK(DATASHEET!AG231),"",DATASHEET!AG231)</f>
        <v/>
      </c>
      <c r="T243" s="123" t="str">
        <f t="shared" si="187"/>
        <v/>
      </c>
      <c r="U243" s="124">
        <f>IFERROR(INDEX(DATASHEET!$A$1:$GG$231,MATCH(L3VA!$A243,DATASHEET!$A$1:$A$231,0),MATCH(L3VA!V$2,DATASHEET!$A$1:$GG$1,0)),"")</f>
        <v>0</v>
      </c>
      <c r="V243" s="105">
        <f>IF(VLOOKUP(L3VA!$A243,DATASHEET!$A$2:$EW$231,27,FALSE)="","",VLOOKUP(L3VA!$A243,DATASHEET!$A$2:$EW$231,27,FALSE))</f>
        <v>0</v>
      </c>
      <c r="W243" s="105" t="str">
        <f t="shared" si="188"/>
        <v/>
      </c>
      <c r="X243" s="106" t="str">
        <f>IF(ISBLANK(DATASHEET!AK231),"",DATASHEET!AK231)</f>
        <v/>
      </c>
      <c r="Y243" s="107" t="str">
        <f>IF(ISBLANK(DATASHEET!AL231),"",DATASHEET!AL231)</f>
        <v/>
      </c>
      <c r="Z243" s="123" t="str">
        <f t="shared" si="189"/>
        <v/>
      </c>
      <c r="AA243" s="124">
        <f>IFERROR(INDEX(DATASHEET!$A$1:$GG$231,MATCH(L3VA!$A243,DATASHEET!$A$1:$A$231,0),MATCH(L3VA!AB$2,DATASHEET!$A$1:$GG$1,0)),"")</f>
        <v>0</v>
      </c>
      <c r="AB243" s="105" t="str">
        <f>IF(VLOOKUP(L3VA!$A243,DATASHEET!$A$2:$EW$231,32,FALSE)="","",VLOOKUP(L3VA!$A243,DATASHEET!$A$2:$EW$231,32,FALSE))</f>
        <v/>
      </c>
      <c r="AC243" s="105" t="str">
        <f t="shared" si="190"/>
        <v/>
      </c>
      <c r="AD243" s="106" t="str">
        <f>IF(ISBLANK(DATASHEET!AP231),"",DATASHEET!AP231)</f>
        <v/>
      </c>
      <c r="AE243" s="107" t="str">
        <f>IF(ISBLANK(DATASHEET!AQ231),"",DATASHEET!AQ231)</f>
        <v/>
      </c>
      <c r="AF243" s="123" t="str">
        <f t="shared" si="191"/>
        <v/>
      </c>
      <c r="AG243" s="124">
        <f>IFERROR(INDEX(DATASHEET!$A$1:$GG$231,MATCH(L3VA!$A243,DATASHEET!$A$1:$A$231,0),MATCH(L3VA!AH$2,DATASHEET!$A$1:$GG$1,0)),"")</f>
        <v>0</v>
      </c>
      <c r="AH243" s="105" t="str">
        <f>IF(VLOOKUP(L3VA!$A243,DATASHEET!$A$2:$EW$231,37,FALSE)="","",VLOOKUP(L3VA!$A243,DATASHEET!$A$2:$EW$231,37,FALSE))</f>
        <v/>
      </c>
      <c r="AI243" s="105" t="str">
        <f t="shared" si="192"/>
        <v/>
      </c>
      <c r="AJ243" s="106" t="str">
        <f>IF(ISBLANK(DATASHEET!AU231),"",DATASHEET!AU231)</f>
        <v>ES</v>
      </c>
      <c r="AK243" s="107" t="str">
        <f>IF(ISBLANK(DATASHEET!AV231),"",DATASHEET!AV231)</f>
        <v>12C-CH-2</v>
      </c>
      <c r="AL243" s="123" t="str">
        <f t="shared" si="193"/>
        <v/>
      </c>
      <c r="AM243" s="124">
        <f>IFERROR(INDEX(DATASHEET!$A$1:$GG$231,MATCH(L3VA!$A243,DATASHEET!$A$1:$A$231,0),MATCH(L3VA!AN$2,DATASHEET!$A$1:$GG$1,0)),"")</f>
        <v>0</v>
      </c>
      <c r="AN243" s="105" t="str">
        <f>IF(VLOOKUP(L3VA!$A243,DATASHEET!$A$2:$EW$231,42,FALSE)="","",VLOOKUP(L3VA!$A243,DATASHEET!$A$2:$EW$231,42,FALSE))</f>
        <v/>
      </c>
      <c r="AO243" s="105" t="str">
        <f t="shared" si="194"/>
        <v/>
      </c>
      <c r="AP243" s="106" t="str">
        <f>IF(ISBLANK(DATASHEET!AZ231),"",DATASHEET!AZ231)</f>
        <v/>
      </c>
      <c r="AQ243" s="107" t="str">
        <f>IF(ISBLANK(DATASHEET!BA231),"",DATASHEET!BA231)</f>
        <v/>
      </c>
      <c r="AR243" s="123" t="str">
        <f t="shared" si="195"/>
        <v/>
      </c>
      <c r="AS243" s="124">
        <f>IFERROR(INDEX(DATASHEET!$A$1:$GG$231,MATCH(L3VA!$A243,DATASHEET!$A$1:$A$231,0),MATCH(L3VA!AT$2,DATASHEET!$A$1:$GG$1,0)),"")</f>
        <v>0</v>
      </c>
      <c r="AT243" s="105" t="str">
        <f>IF(VLOOKUP(L3VA!$A243,DATASHEET!$A$2:$EW$231,47,FALSE)="","",VLOOKUP(L3VA!$A243,DATASHEET!$A$2:$EW$231,47,FALSE))</f>
        <v>ES</v>
      </c>
      <c r="AU243" s="105" t="str">
        <f t="shared" si="196"/>
        <v/>
      </c>
      <c r="AV243" s="106" t="str">
        <f>IF(ISBLANK(DATASHEET!BE231),"",DATASHEET!BE231)</f>
        <v/>
      </c>
      <c r="AW243" s="107" t="str">
        <f>IF(ISBLANK(DATASHEET!BF231),"",DATASHEET!BF231)</f>
        <v/>
      </c>
      <c r="AX243" s="123" t="str">
        <f t="shared" si="197"/>
        <v/>
      </c>
      <c r="AY243" s="124">
        <f>IFERROR(INDEX(DATASHEET!$A$1:$GG$231,MATCH(L3VA!$A243,DATASHEET!$A$1:$A$231,0),MATCH(L3VA!AZ$2,DATASHEET!$A$1:$GG$1,0)),"")</f>
        <v>0</v>
      </c>
      <c r="AZ243" s="105" t="str">
        <f>IF(VLOOKUP(L3VA!$A243,DATASHEET!$A$2:$EW$231,52,FALSE)="","",VLOOKUP(L3VA!$A243,DATASHEET!$A$2:$EW$231,52,FALSE))</f>
        <v/>
      </c>
      <c r="BA243" s="105" t="str">
        <f t="shared" si="198"/>
        <v/>
      </c>
      <c r="BB243" s="106" t="str">
        <f>IF(ISBLANK(DATASHEET!BJ231),"",DATASHEET!BJ231)</f>
        <v/>
      </c>
      <c r="BC243" s="107" t="str">
        <f>IF(ISBLANK(DATASHEET!BK231),"",DATASHEET!BK231)</f>
        <v/>
      </c>
      <c r="BD243" s="123" t="str">
        <f t="shared" si="199"/>
        <v/>
      </c>
      <c r="BE243" s="124">
        <f>IFERROR(INDEX(DATASHEET!$A$1:$GG$231,MATCH(L3VA!$A243,DATASHEET!$A$1:$A$231,0),MATCH(L3VA!BF$2,DATASHEET!$A$1:$GG$1,0)),"")</f>
        <v>0</v>
      </c>
      <c r="BF243" s="105" t="str">
        <f>IF(VLOOKUP(L3VA!$A243,DATASHEET!$A$2:$EW$231,57,FALSE)="","",VLOOKUP(L3VA!$A243,DATASHEET!$A$2:$EW$231,57,FALSE))</f>
        <v/>
      </c>
      <c r="BG243" s="105" t="str">
        <f t="shared" si="200"/>
        <v/>
      </c>
      <c r="BH243" s="106" t="str">
        <f>IF(ISBLANK(DATASHEET!BO231),"",DATASHEET!BO231)</f>
        <v/>
      </c>
      <c r="BI243" s="107" t="str">
        <f>IF(ISBLANK(DATASHEET!BP231),"",DATASHEET!BP231)</f>
        <v/>
      </c>
      <c r="BJ243" s="123" t="str">
        <f t="shared" si="201"/>
        <v/>
      </c>
      <c r="BK243" s="124">
        <f>IFERROR(INDEX(DATASHEET!$A$1:$GG$231,MATCH(L3VA!$A243,DATASHEET!$A$1:$A$231,0),MATCH(L3VA!BL$2,DATASHEET!$A$1:$GG$1,0)),"")</f>
        <v>0</v>
      </c>
      <c r="BL243" s="105" t="str">
        <f>IF(VLOOKUP(L3VA!$A243,DATASHEET!$A$2:$EW$231,62,FALSE)="","",VLOOKUP(L3VA!$A243,DATASHEET!$A$2:$EW$231,62,FALSE))</f>
        <v/>
      </c>
      <c r="BM243" s="105" t="str">
        <f t="shared" si="202"/>
        <v/>
      </c>
      <c r="BN243" s="106" t="str">
        <f>IF(ISBLANK(DATASHEET!BT231),"",DATASHEET!BT231)</f>
        <v/>
      </c>
      <c r="BO243" s="107" t="str">
        <f>IF(ISBLANK(DATASHEET!BU231),"",DATASHEET!BU231)</f>
        <v/>
      </c>
      <c r="BP243" s="123" t="str">
        <f t="shared" si="203"/>
        <v/>
      </c>
      <c r="BQ243" s="124">
        <f>IFERROR(INDEX(DATASHEET!$A$1:$GG$231,MATCH(L3VA!$A243,DATASHEET!$A$1:$A$231,0),MATCH(L3VA!BR$2,DATASHEET!$A$1:$GG$1,0)),"")</f>
        <v>0</v>
      </c>
      <c r="BR243" s="105" t="str">
        <f>IF(VLOOKUP(L3VA!$A243,DATASHEET!$A$2:$EW$231,67,FALSE)="","",VLOOKUP(L3VA!$A243,DATASHEET!$A$2:$EW$231,67,FALSE))</f>
        <v/>
      </c>
      <c r="BS243" s="105" t="str">
        <f t="shared" si="204"/>
        <v/>
      </c>
      <c r="BT243" s="106" t="str">
        <f>IF(ISBLANK(DATASHEET!BY231),"",DATASHEET!BY231)</f>
        <v/>
      </c>
      <c r="BU243" s="107" t="str">
        <f>IF(ISBLANK(DATASHEET!BZ231),"",DATASHEET!BZ231)</f>
        <v/>
      </c>
      <c r="BV243" s="123" t="str">
        <f t="shared" si="205"/>
        <v/>
      </c>
      <c r="BW243" s="124">
        <f>IFERROR(INDEX(DATASHEET!$A$1:$GG$231,MATCH(L3VA!$A243,DATASHEET!$A$1:$A$231,0),MATCH(L3VA!BX$2,DATASHEET!$A$1:$GG$1,0)),"")</f>
        <v>0</v>
      </c>
      <c r="BX243" s="105" t="str">
        <f>IF(VLOOKUP(L3VA!$A243,DATASHEET!$A$2:$EW$231,77,FALSE)="","",VLOOKUP(L3VA!$A243,DATASHEET!$A$2:$EW$231,77,FALSE))</f>
        <v/>
      </c>
      <c r="BY243" s="105" t="str">
        <f t="shared" si="206"/>
        <v/>
      </c>
      <c r="BZ243" s="106" t="str">
        <f>IF(ISBLANK(DATASHEET!CI231),"",DATASHEET!CI231)</f>
        <v/>
      </c>
      <c r="CA243" s="107" t="str">
        <f>IF(ISBLANK(DATASHEET!CJ231),"",DATASHEET!CJ231)</f>
        <v/>
      </c>
      <c r="CB243" s="123" t="str">
        <f t="shared" si="207"/>
        <v/>
      </c>
      <c r="CC243" s="124">
        <f>IFERROR(INDEX(DATASHEET!$A$1:$GG$231,MATCH(L3VA!$A243,DATASHEET!$A$1:$A$231,0),MATCH(L3VA!CD$2,DATASHEET!$A$1:$GG$1,0)),"")</f>
        <v>0</v>
      </c>
      <c r="CD243" s="105" t="str">
        <f>IF(VLOOKUP(L3VA!$A243,DATASHEET!$A$2:$EW$231,82,FALSE)="","",VLOOKUP(L3VA!$A243,DATASHEET!$A$2:$EW$231,82,FALSE))</f>
        <v>LSA5</v>
      </c>
      <c r="CE243" s="105" t="str">
        <f t="shared" si="208"/>
        <v/>
      </c>
      <c r="CF243" s="106" t="str">
        <f>IF(ISBLANK(DATASHEET!CN231),"",DATASHEET!CN231)</f>
        <v/>
      </c>
      <c r="CG243" s="107" t="str">
        <f>IF(ISBLANK(DATASHEET!CO231),"",DATASHEET!CO231)</f>
        <v/>
      </c>
      <c r="CH243" s="123" t="str">
        <f t="shared" si="209"/>
        <v/>
      </c>
      <c r="CI243" s="124">
        <f>IFERROR(INDEX(DATASHEET!$A$1:$GG$231,MATCH(L3VA!$A243,DATASHEET!$A$1:$A$231,0),MATCH(L3VA!CJ$2,DATASHEET!$A$1:$GG$1,0)),"")</f>
        <v>0</v>
      </c>
      <c r="CJ243" s="105" t="str">
        <f>IF(VLOOKUP(L3VA!$A243,DATASHEET!$A$2:$EW$231,87,FALSE)="","",VLOOKUP(L3VA!$A243,DATASHEET!$A$2:$EW$231,87,FALSE))</f>
        <v/>
      </c>
      <c r="CK243" s="105" t="str">
        <f t="shared" si="183"/>
        <v/>
      </c>
      <c r="CL243" s="106" t="str">
        <f>IF(ISBLANK(DATASHEET!CS231),"",DATASHEET!CS231)</f>
        <v/>
      </c>
      <c r="CM243" s="107" t="str">
        <f>IF(ISBLANK(DATASHEET!CT231),"",DATASHEET!CT231)</f>
        <v/>
      </c>
      <c r="CN243" s="123" t="str">
        <f t="shared" si="210"/>
        <v/>
      </c>
      <c r="CO243" s="124">
        <f>IFERROR(INDEX(DATASHEET!$A$1:$GG$231,MATCH(L3VA!$A243,DATASHEET!$A$1:$A$231,0),MATCH(L3VA!CP$2,DATASHEET!$A$1:$GG$1,0)),"")</f>
        <v>0</v>
      </c>
      <c r="CP243" s="105" t="str">
        <f>IF(VLOOKUP(L3VA!$A243,DATASHEET!$A$2:$EW$231,92,FALSE)="","",VLOOKUP(L3VA!$A243,DATASHEET!$A$2:$EW$231,92,FALSE))</f>
        <v/>
      </c>
      <c r="CQ243" s="105" t="str">
        <f t="shared" si="211"/>
        <v/>
      </c>
      <c r="CR243" s="106" t="str">
        <f>IF(ISBLANK(DATASHEET!CX231),"",DATASHEET!CX231)</f>
        <v/>
      </c>
      <c r="CS243" s="107" t="str">
        <f>IF(ISBLANK(DATASHEET!CY231),"",DATASHEET!CY231)</f>
        <v/>
      </c>
      <c r="CT243" s="123" t="str">
        <f t="shared" si="212"/>
        <v/>
      </c>
      <c r="CU243" s="124">
        <f>IFERROR(INDEX(DATASHEET!$A$1:$GG$231,MATCH(L3VA!$A243,DATASHEET!$A$1:$A$231,0),MATCH(L3VA!CV$2,DATASHEET!$A$1:$GG$1,0)),"")</f>
        <v>0</v>
      </c>
      <c r="CV243" s="105" t="str">
        <f>IF(VLOOKUP(L3VA!$A243,DATASHEET!$A$2:$EW$231,107,FALSE)="","",VLOOKUP(L3VA!$A243,DATASHEET!$A$2:$EW$231,107,FALSE))</f>
        <v/>
      </c>
      <c r="CW243" s="105" t="str">
        <f t="shared" si="213"/>
        <v/>
      </c>
      <c r="CX243" s="106" t="str">
        <f>IF(ISBLANK(DATASHEET!DC231),"",DATASHEET!DC231)</f>
        <v/>
      </c>
      <c r="CY243" s="107" t="str">
        <f>IF(ISBLANK(DATASHEET!DD231),"",DATASHEET!DD231)</f>
        <v/>
      </c>
      <c r="CZ243" s="123" t="str">
        <f t="shared" si="214"/>
        <v/>
      </c>
      <c r="DA243" s="124">
        <f>IFERROR(INDEX(DATASHEET!$A$1:$GG$231,MATCH(L3VA!$A243,DATASHEET!$A$1:$A$231,0),MATCH(L3VA!DB$2,DATASHEET!$A$1:$GG$1,0)),"")</f>
        <v>0</v>
      </c>
      <c r="DB243" s="105" t="str">
        <f>IF(VLOOKUP(L3VA!$A243,DATASHEET!$A$2:$EW$231,97,FALSE)="","",VLOOKUP(L3VA!$A243,DATASHEET!$A$2:$EW$231,97,FALSE))</f>
        <v/>
      </c>
      <c r="DC243" s="105" t="str">
        <f t="shared" si="215"/>
        <v/>
      </c>
      <c r="DD243" s="106" t="str">
        <f>IF(ISBLANK(DATASHEET!DH231),"",DATASHEET!DH231)</f>
        <v/>
      </c>
      <c r="DE243" s="107" t="str">
        <f>IF(ISBLANK(DATASHEET!DI231),"",DATASHEET!DI231)</f>
        <v/>
      </c>
      <c r="DF243" s="123" t="str">
        <f t="shared" si="216"/>
        <v/>
      </c>
      <c r="DG243" s="124">
        <f>IFERROR(INDEX(DATASHEET!$A$1:$GG$231,MATCH(L3VA!$A243,DATASHEET!$A$1:$A$231,0),MATCH(L3VA!DH$2,DATASHEET!$A$1:$GG$1,0)),"")</f>
        <v>0</v>
      </c>
      <c r="DH243" s="105" t="str">
        <f>IF(VLOOKUP(L3VA!$A243,DATASHEET!$A$2:$EW$231,102,FALSE)="","",VLOOKUP(L3VA!$A243,DATASHEET!$A$2:$EW$231,102,FALSE))</f>
        <v/>
      </c>
      <c r="DI243" s="105" t="str">
        <f t="shared" si="217"/>
        <v/>
      </c>
      <c r="DJ243" s="106" t="str">
        <f>IF(ISBLANK(DATASHEET!DM231),"",DATASHEET!DM231)</f>
        <v>JQ</v>
      </c>
      <c r="DK243" s="107" t="str">
        <f>IF(ISBLANK(DATASHEET!DN231),"",DATASHEET!DN231)</f>
        <v>12B-MA-5</v>
      </c>
      <c r="DL243" s="123" t="str">
        <f t="shared" si="218"/>
        <v/>
      </c>
      <c r="DM243" s="124">
        <f>IFERROR(INDEX(DATASHEET!$A$1:$GG$231,MATCH(L3VA!$A243,DATASHEET!$A$1:$A$231,0),MATCH(L3VA!DN$2,DATASHEET!$A$1:$GG$1,0)),"")</f>
        <v>0</v>
      </c>
      <c r="DN243" s="105" t="str">
        <f>IF(VLOOKUP(L3VA!$A243,DATASHEET!$A$2:$FW$231,112,FALSE)="","",VLOOKUP(L3VA!$A243,DATASHEET!$A$2:$FW$231,112,FALSE))</f>
        <v/>
      </c>
      <c r="DO243" s="105" t="str">
        <f t="shared" si="184"/>
        <v/>
      </c>
      <c r="DP243" s="106" t="str">
        <f>IF(ISBLANK(DATASHEET!DR231),"",DATASHEET!DR231)</f>
        <v/>
      </c>
      <c r="DQ243" s="107" t="str">
        <f>IF(ISBLANK(DATASHEET!DS231),"",DATASHEET!DS231)</f>
        <v/>
      </c>
      <c r="DR243" s="123" t="str">
        <f t="shared" si="219"/>
        <v/>
      </c>
      <c r="DS243" s="124">
        <f>IFERROR(INDEX(DATASHEET!$A$1:$GG$231,MATCH(L3VA!$A243,DATASHEET!$A$1:$A$231,0),MATCH(L3VA!DT$2,DATASHEET!$A$1:$GG$1,0)),"")</f>
        <v>0</v>
      </c>
      <c r="DT243" s="105" t="str">
        <f>IF(VLOOKUP(L3VA!$A243,DATASHEET!$A$2:$EW$231,117,FALSE)="","",VLOOKUP(L3VA!$A243,DATASHEET!$A$2:$EW$231,117,FALSE))</f>
        <v>JQ</v>
      </c>
      <c r="DU243" s="105" t="str">
        <f t="shared" si="220"/>
        <v/>
      </c>
      <c r="DV243" s="106" t="str">
        <f>IF(ISBLANK(DATASHEET!DW231),"",DATASHEET!DW231)</f>
        <v/>
      </c>
      <c r="DW243" s="107" t="str">
        <f>IF(ISBLANK(DATASHEET!DX231),"",DATASHEET!DX231)</f>
        <v/>
      </c>
      <c r="DX243" s="123" t="str">
        <f t="shared" si="221"/>
        <v/>
      </c>
      <c r="DY243" s="124" t="str">
        <f>IFERROR(INDEX(DATASHEET!$A$1:$GG$231,MATCH(L3VA!$A243,DATASHEET!$A$1:$A$231,0),MATCH(L3VA!DZ$2,DATASHEET!$A$1:$GG$1,0)),"")</f>
        <v/>
      </c>
      <c r="DZ243" s="105" t="str">
        <f>IF(VLOOKUP(L3VA!$A243,DATASHEET!$A$2:$EW$231,122,FALSE)="","",VLOOKUP(L3VA!$A243,DATASHEET!$A$2:$EW$231,122,FALSE))</f>
        <v/>
      </c>
      <c r="EA243" s="105" t="str">
        <f t="shared" si="222"/>
        <v/>
      </c>
      <c r="EB243" s="106" t="str">
        <f>IF(ISBLANK(DATASHEET!EB231),"",DATASHEET!EB231)</f>
        <v/>
      </c>
      <c r="EC243" s="107" t="str">
        <f>IF(ISBLANK(DATASHEET!EC231),"",DATASHEET!EC231)</f>
        <v/>
      </c>
      <c r="ED243" s="123" t="str">
        <f t="shared" si="223"/>
        <v/>
      </c>
      <c r="EE243" s="124">
        <f>IFERROR(INDEX(DATASHEET!$A$1:$GG$231,MATCH(L3VA!$A243,DATASHEET!$A$1:$A$231,0),MATCH(L3VA!EF$2,DATASHEET!$A$1:$GG$1,0)),"")</f>
        <v>0</v>
      </c>
      <c r="EF243" s="105" t="str">
        <f>IF(VLOOKUP(L3VA!$A243,DATASHEET!$A$2:$EW$231,127,FALSE)="","",VLOOKUP(L3VA!$A243,DATASHEET!$A$2:$EW$231,127,FALSE))</f>
        <v/>
      </c>
      <c r="EG243" s="105" t="str">
        <f t="shared" si="224"/>
        <v/>
      </c>
      <c r="EH243" s="106" t="str">
        <f>IF(ISBLANK(DATASHEET!EG231),"",DATASHEET!EG231)</f>
        <v>SPI</v>
      </c>
      <c r="EI243" s="107" t="str">
        <f>IF(ISBLANK(DATASHEET!EH231),"",DATASHEET!EH231)</f>
        <v>12E-PH-6</v>
      </c>
      <c r="EJ243" s="123" t="str">
        <f t="shared" si="225"/>
        <v/>
      </c>
      <c r="EK243" s="124">
        <f>IFERROR(INDEX(DATASHEET!$A$1:$GG$231,MATCH(L3VA!$A243,DATASHEET!$A$1:$A$231,0),MATCH(L3VA!EL$2,DATASHEET!$A$1:$GG$1,0)),"")</f>
        <v>0</v>
      </c>
      <c r="EL243" s="105" t="str">
        <f>IF(VLOOKUP(L3VA!$A243,DATASHEET!$A$2:$EW$231,132,FALSE)="","",VLOOKUP(L3VA!$A243,DATASHEET!$A$2:$EW$231,132,FALSE))</f>
        <v/>
      </c>
      <c r="EM243" s="105" t="str">
        <f t="shared" si="226"/>
        <v/>
      </c>
      <c r="EN243" s="106" t="str">
        <f>IF(ISBLANK(DATASHEET!EL231),"",DATASHEET!EL231)</f>
        <v/>
      </c>
      <c r="EO243" s="107" t="str">
        <f>IF(ISBLANK(DATASHEET!EM231),"",DATASHEET!EM231)</f>
        <v/>
      </c>
      <c r="EP243" s="123" t="str">
        <f t="shared" si="227"/>
        <v/>
      </c>
      <c r="EQ243" s="124">
        <f>IFERROR(INDEX(DATASHEET!$A$1:$GG$231,MATCH(L3VA!$A243,DATASHEET!$A$1:$A$231,0),MATCH(L3VA!ER$2,DATASHEET!$A$1:$GG$1,0)),"")</f>
        <v>0</v>
      </c>
      <c r="ER243" s="105" t="str">
        <f>IF(VLOOKUP(L3VA!$A243,DATASHEET!$A$2:$EW$231,137,FALSE)="","",VLOOKUP(L3VA!$A243,DATASHEET!$A$2:$EW$231,137,FALSE))</f>
        <v>SPI</v>
      </c>
      <c r="ES243" s="105" t="str">
        <f t="shared" si="228"/>
        <v/>
      </c>
      <c r="ET243" s="106" t="str">
        <f>IF(ISBLANK(DATASHEET!EQ231),"",DATASHEET!EQ231)</f>
        <v/>
      </c>
      <c r="EU243" s="107" t="str">
        <f>IF(ISBLANK(DATASHEET!ER231),"",DATASHEET!ER231)</f>
        <v/>
      </c>
      <c r="EV243" s="123" t="str">
        <f t="shared" si="229"/>
        <v/>
      </c>
      <c r="EW243" s="124">
        <f>IFERROR(INDEX(DATASHEET!$A$1:$GG$231,MATCH(L3VA!$A243,DATASHEET!$A$1:$A$231,0),MATCH(L3VA!EX$2,DATASHEET!$A$1:$GG$1,0)),"")</f>
        <v>0</v>
      </c>
      <c r="EX243" s="105" t="str">
        <f>IF(VLOOKUP(L3VA!$A243,DATASHEET!$A$2:$EW$231,142,FALSE)="","",VLOOKUP(L3VA!$A243,DATASHEET!$A$2:$EW$231,142,FALSE))</f>
        <v/>
      </c>
      <c r="EY243" s="105" t="str">
        <f t="shared" si="230"/>
        <v/>
      </c>
      <c r="EZ243" s="106" t="str">
        <f>IF(ISBLANK(DATASHEET!EV231),"",DATASHEET!EV231)</f>
        <v/>
      </c>
      <c r="FA243" s="107" t="str">
        <f>IF(ISBLANK(DATASHEET!EW231),"",DATASHEET!EW231)</f>
        <v/>
      </c>
      <c r="FB243" s="123" t="str">
        <f t="shared" si="231"/>
        <v/>
      </c>
      <c r="FC243" s="124">
        <f>IFERROR(INDEX(DATASHEET!$A$1:$GG$231,MATCH(L3VA!$A243,DATASHEET!$A$1:$A$231,0),MATCH(L3VA!FD$2,DATASHEET!$A$1:$GG$1,0)),"")</f>
        <v>0</v>
      </c>
      <c r="FD243" s="105" t="str">
        <f>IF(VLOOKUP(L3VA!$A243,DATASHEET!$A$2:$FW$231,147,FALSE)="","",VLOOKUP(L3VA!$A243,DATASHEET!$A$2:$FW$231,147,FALSE))</f>
        <v/>
      </c>
      <c r="FE243" s="105" t="str">
        <f t="shared" si="232"/>
        <v/>
      </c>
      <c r="FF243" s="106" t="str">
        <f>IF(ISBLANK(DATASHEET!FA231),"",DATASHEET!FA231)</f>
        <v/>
      </c>
      <c r="FG243" s="107" t="str">
        <f>IF(ISBLANK(DATASHEET!FB231),"",DATASHEET!FB231)</f>
        <v/>
      </c>
    </row>
    <row r="244" spans="1:163" x14ac:dyDescent="0.25">
      <c r="A244" s="108" t="e">
        <f>DATASHEET!#REF!</f>
        <v>#REF!</v>
      </c>
      <c r="B244" s="42" t="e">
        <f>DATASHEET!#REF!</f>
        <v>#REF!</v>
      </c>
      <c r="C244" s="109" t="e">
        <f>DATASHEET!#REF!</f>
        <v>#REF!</v>
      </c>
      <c r="D244" s="110" t="e">
        <f>DATASHEET!#REF!</f>
        <v>#REF!</v>
      </c>
      <c r="E244" s="110" t="str">
        <f>IFERROR(VLOOKUP(A244,'[5]Y12 Students'!$E$3:$I$271,5,FALSE),"")</f>
        <v/>
      </c>
      <c r="F244" s="110" t="e">
        <f>DATASHEET!#REF!</f>
        <v>#REF!</v>
      </c>
      <c r="G244" s="110" t="e">
        <f>DATASHEET!#REF!</f>
        <v>#REF!</v>
      </c>
      <c r="H244" s="110" t="e">
        <f>DATASHEET!#REF!</f>
        <v>#REF!</v>
      </c>
      <c r="I244" s="110" t="e">
        <f>DATASHEET!#REF!</f>
        <v>#REF!</v>
      </c>
      <c r="J244" s="111" t="e">
        <f>DATASHEET!#REF!</f>
        <v>#REF!</v>
      </c>
      <c r="K244" s="104" t="str">
        <f t="shared" si="181"/>
        <v/>
      </c>
      <c r="L244" s="104" t="str">
        <f t="shared" si="182"/>
        <v/>
      </c>
      <c r="M244" s="336" t="str">
        <f>IF(COUNT(L3VA!$N244,L3VA!$Z244,L3VA!$T244,L3VA!$AF244,L3VA!$AX244,L3VA!$AR244,L3VA!$BJ244,L3VA!$BD244,L3VA!$BP244,L3VA!#REF!,L3VA!$AL244,L3VA!$BV244,L3VA!$CH244,L3VA!$CZ244,L3VA!$CN244,L3VA!$DF244,L3VA!$CB244,L3VA!#REF!,L3VA!$DR244,L3VA!$DX244,L3VA!$ED244,L3VA!$EJ244,L3VA!$EP244,L3VA!$EV244,L3VA!$FB244,L3VA!$DL244)=0,"",AVERAGE(N244,Z244,T244,AF244,AL244,AX244,AR244,BJ244,BD244,BP244,BV244,CH244,CZ244,CN244,DF244,CB244,DR244,DX244,ED244,EJ244,EP244,EV244,FB244,DL244))</f>
        <v/>
      </c>
      <c r="N244" s="123" t="str">
        <f t="shared" ref="N244:N255" si="233">IFERROR((Q244-O244)/10,"")</f>
        <v/>
      </c>
      <c r="O244" s="124" t="str">
        <f>IFERROR(INDEX(DATASHEET!$A$1:$GG$231,MATCH(L3VA!$A244,DATASHEET!$A$1:$A$231,0),MATCH(L3VA!P$2,DATASHEET!$A$1:$GG$1,0)),"")</f>
        <v/>
      </c>
      <c r="P244" s="105" t="e">
        <f>IF(VLOOKUP(L3VA!$A244,DATASHEET!$A$2:$EW$231,22,FALSE)="","",VLOOKUP(L3VA!$A244,DATASHEET!$A$2:$EW$231,22,FALSE))</f>
        <v>#REF!</v>
      </c>
      <c r="Q244" s="105" t="str">
        <f t="shared" ref="Q244:Q255" si="234">IFERROR(VLOOKUP(P244,lookup,2,FALSE),"")</f>
        <v/>
      </c>
      <c r="R244" s="106" t="e">
        <f>IF(ISBLANK(DATASHEET!#REF!),"",DATASHEET!#REF!)</f>
        <v>#REF!</v>
      </c>
      <c r="S244" s="107" t="e">
        <f>IF(ISBLANK(DATASHEET!#REF!),"",DATASHEET!#REF!)</f>
        <v>#REF!</v>
      </c>
      <c r="T244" s="123" t="str">
        <f t="shared" ref="T244:T255" si="235">IFERROR((W244-U244)/10,"")</f>
        <v/>
      </c>
      <c r="U244" s="124" t="str">
        <f>IFERROR(INDEX(DATASHEET!$A$1:$GG$231,MATCH(L3VA!$A244,DATASHEET!$A$1:$A$231,0),MATCH(L3VA!V$2,DATASHEET!$A$1:$GG$1,0)),"")</f>
        <v/>
      </c>
      <c r="V244" s="105" t="e">
        <f>IF(VLOOKUP(L3VA!$A244,DATASHEET!$A$2:$EW$231,27,FALSE)="","",VLOOKUP(L3VA!$A244,DATASHEET!$A$2:$EW$231,27,FALSE))</f>
        <v>#REF!</v>
      </c>
      <c r="W244" s="105" t="str">
        <f t="shared" ref="W244:W255" si="236">IFERROR(VLOOKUP(V244,lookup,2,FALSE),"")</f>
        <v/>
      </c>
      <c r="X244" s="106" t="e">
        <f>IF(ISBLANK(DATASHEET!#REF!),"",DATASHEET!#REF!)</f>
        <v>#REF!</v>
      </c>
      <c r="Y244" s="107" t="e">
        <f>IF(ISBLANK(DATASHEET!#REF!),"",DATASHEET!#REF!)</f>
        <v>#REF!</v>
      </c>
      <c r="Z244" s="123" t="str">
        <f t="shared" ref="Z244:Z255" si="237">IFERROR((AC244-AA244)/10,"")</f>
        <v/>
      </c>
      <c r="AA244" s="124" t="str">
        <f>IFERROR(INDEX(DATASHEET!$A$1:$GG$231,MATCH(L3VA!$A244,DATASHEET!$A$1:$A$231,0),MATCH(L3VA!AB$2,DATASHEET!$A$1:$GG$1,0)),"")</f>
        <v/>
      </c>
      <c r="AB244" s="105" t="e">
        <f>IF(VLOOKUP(L3VA!$A244,DATASHEET!$A$2:$EW$231,32,FALSE)="","",VLOOKUP(L3VA!$A244,DATASHEET!$A$2:$EW$231,32,FALSE))</f>
        <v>#REF!</v>
      </c>
      <c r="AC244" s="105" t="str">
        <f t="shared" ref="AC244:AC255" si="238">IFERROR(VLOOKUP(AB244,lookup,2,FALSE),"")</f>
        <v/>
      </c>
      <c r="AD244" s="106" t="e">
        <f>IF(ISBLANK(DATASHEET!#REF!),"",DATASHEET!#REF!)</f>
        <v>#REF!</v>
      </c>
      <c r="AE244" s="107" t="e">
        <f>IF(ISBLANK(DATASHEET!#REF!),"",DATASHEET!#REF!)</f>
        <v>#REF!</v>
      </c>
      <c r="AF244" s="123" t="str">
        <f t="shared" ref="AF244:AF255" si="239">IFERROR((AI244-AG244)/10,"")</f>
        <v/>
      </c>
      <c r="AG244" s="124" t="str">
        <f>IFERROR(INDEX(DATASHEET!$A$1:$GG$231,MATCH(L3VA!$A244,DATASHEET!$A$1:$A$231,0),MATCH(L3VA!AH$2,DATASHEET!$A$1:$GG$1,0)),"")</f>
        <v/>
      </c>
      <c r="AH244" s="105" t="e">
        <f>IF(VLOOKUP(L3VA!$A244,DATASHEET!$A$2:$EW$231,37,FALSE)="","",VLOOKUP(L3VA!$A244,DATASHEET!$A$2:$EW$231,37,FALSE))</f>
        <v>#REF!</v>
      </c>
      <c r="AI244" s="105" t="str">
        <f t="shared" ref="AI244:AI255" si="240">IFERROR(VLOOKUP(AH244,lookup,2,FALSE),"")</f>
        <v/>
      </c>
      <c r="AJ244" s="106" t="e">
        <f>IF(ISBLANK(DATASHEET!#REF!),"",DATASHEET!#REF!)</f>
        <v>#REF!</v>
      </c>
      <c r="AK244" s="107" t="e">
        <f>IF(ISBLANK(DATASHEET!#REF!),"",DATASHEET!#REF!)</f>
        <v>#REF!</v>
      </c>
      <c r="AL244" s="123" t="str">
        <f t="shared" ref="AL244:AL255" si="241">IFERROR((AO244-AM244)/10,"")</f>
        <v/>
      </c>
      <c r="AM244" s="124" t="str">
        <f>IFERROR(INDEX(DATASHEET!$A$1:$GG$231,MATCH(L3VA!$A244,DATASHEET!$A$1:$A$231,0),MATCH(L3VA!AN$2,DATASHEET!$A$1:$GG$1,0)),"")</f>
        <v/>
      </c>
      <c r="AN244" s="105" t="e">
        <f>IF(VLOOKUP(L3VA!$A244,DATASHEET!$A$2:$EW$231,42,FALSE)="","",VLOOKUP(L3VA!$A244,DATASHEET!$A$2:$EW$231,42,FALSE))</f>
        <v>#REF!</v>
      </c>
      <c r="AO244" s="105" t="str">
        <f t="shared" ref="AO244:AO255" si="242">IFERROR(VLOOKUP(AN244,lookup,2,FALSE),"")</f>
        <v/>
      </c>
      <c r="AP244" s="106" t="e">
        <f>IF(ISBLANK(DATASHEET!#REF!),"",DATASHEET!#REF!)</f>
        <v>#REF!</v>
      </c>
      <c r="AQ244" s="107" t="e">
        <f>IF(ISBLANK(DATASHEET!#REF!),"",DATASHEET!#REF!)</f>
        <v>#REF!</v>
      </c>
      <c r="AR244" s="123" t="str">
        <f t="shared" ref="AR244:AR255" si="243">IFERROR((AU244-AS244)/10,"")</f>
        <v/>
      </c>
      <c r="AS244" s="124" t="str">
        <f>IFERROR(INDEX(DATASHEET!$A$1:$GG$231,MATCH(L3VA!$A244,DATASHEET!$A$1:$A$231,0),MATCH(L3VA!AT$2,DATASHEET!$A$1:$GG$1,0)),"")</f>
        <v/>
      </c>
      <c r="AT244" s="105" t="e">
        <f>IF(VLOOKUP(L3VA!$A244,DATASHEET!$A$2:$EW$231,47,FALSE)="","",VLOOKUP(L3VA!$A244,DATASHEET!$A$2:$EW$231,47,FALSE))</f>
        <v>#REF!</v>
      </c>
      <c r="AU244" s="105" t="str">
        <f t="shared" ref="AU244:AU255" si="244">IFERROR(VLOOKUP(AT244,lookup,2,FALSE),"")</f>
        <v/>
      </c>
      <c r="AV244" s="106" t="e">
        <f>IF(ISBLANK(DATASHEET!#REF!),"",DATASHEET!#REF!)</f>
        <v>#REF!</v>
      </c>
      <c r="AW244" s="107" t="e">
        <f>IF(ISBLANK(DATASHEET!#REF!),"",DATASHEET!#REF!)</f>
        <v>#REF!</v>
      </c>
      <c r="AX244" s="123" t="str">
        <f t="shared" ref="AX244:AX255" si="245">IFERROR((BA244-AY244)/10,"")</f>
        <v/>
      </c>
      <c r="AY244" s="124" t="str">
        <f>IFERROR(INDEX(DATASHEET!$A$1:$GG$231,MATCH(L3VA!$A244,DATASHEET!$A$1:$A$231,0),MATCH(L3VA!AZ$2,DATASHEET!$A$1:$GG$1,0)),"")</f>
        <v/>
      </c>
      <c r="AZ244" s="105" t="e">
        <f>IF(VLOOKUP(L3VA!$A244,DATASHEET!$A$2:$EW$231,52,FALSE)="","",VLOOKUP(L3VA!$A244,DATASHEET!$A$2:$EW$231,52,FALSE))</f>
        <v>#REF!</v>
      </c>
      <c r="BA244" s="105" t="str">
        <f t="shared" ref="BA244:BA255" si="246">IFERROR(VLOOKUP(AZ244,lookup,2,FALSE),"")</f>
        <v/>
      </c>
      <c r="BB244" s="106" t="e">
        <f>IF(ISBLANK(DATASHEET!#REF!),"",DATASHEET!#REF!)</f>
        <v>#REF!</v>
      </c>
      <c r="BC244" s="107" t="e">
        <f>IF(ISBLANK(DATASHEET!#REF!),"",DATASHEET!#REF!)</f>
        <v>#REF!</v>
      </c>
      <c r="BD244" s="123" t="str">
        <f t="shared" ref="BD244:BD255" si="247">IFERROR((BG244-BE244)/10,"")</f>
        <v/>
      </c>
      <c r="BE244" s="124" t="str">
        <f>IFERROR(INDEX(DATASHEET!$A$1:$GG$231,MATCH(L3VA!$A244,DATASHEET!$A$1:$A$231,0),MATCH(L3VA!BF$2,DATASHEET!$A$1:$GG$1,0)),"")</f>
        <v/>
      </c>
      <c r="BF244" s="105" t="e">
        <f>IF(VLOOKUP(L3VA!$A244,DATASHEET!$A$2:$EW$231,57,FALSE)="","",VLOOKUP(L3VA!$A244,DATASHEET!$A$2:$EW$231,57,FALSE))</f>
        <v>#REF!</v>
      </c>
      <c r="BG244" s="105" t="str">
        <f t="shared" ref="BG244:BG255" si="248">IFERROR(VLOOKUP(BF244,lookup,2,FALSE),"")</f>
        <v/>
      </c>
      <c r="BH244" s="106" t="e">
        <f>IF(ISBLANK(DATASHEET!#REF!),"",DATASHEET!#REF!)</f>
        <v>#REF!</v>
      </c>
      <c r="BI244" s="107" t="e">
        <f>IF(ISBLANK(DATASHEET!#REF!),"",DATASHEET!#REF!)</f>
        <v>#REF!</v>
      </c>
      <c r="BJ244" s="123" t="str">
        <f t="shared" ref="BJ244:BJ255" si="249">IFERROR((BM244-BK244)/10,"")</f>
        <v/>
      </c>
      <c r="BK244" s="124" t="str">
        <f>IFERROR(INDEX(DATASHEET!$A$1:$GG$231,MATCH(L3VA!$A244,DATASHEET!$A$1:$A$231,0),MATCH(L3VA!BL$2,DATASHEET!$A$1:$GG$1,0)),"")</f>
        <v/>
      </c>
      <c r="BL244" s="105" t="e">
        <f>IF(VLOOKUP(L3VA!$A244,DATASHEET!$A$2:$EW$231,62,FALSE)="","",VLOOKUP(L3VA!$A244,DATASHEET!$A$2:$EW$231,62,FALSE))</f>
        <v>#REF!</v>
      </c>
      <c r="BM244" s="105" t="str">
        <f t="shared" ref="BM244:BM255" si="250">IFERROR(VLOOKUP(BL244,lookup,2,FALSE),"")</f>
        <v/>
      </c>
      <c r="BN244" s="106" t="e">
        <f>IF(ISBLANK(DATASHEET!#REF!),"",DATASHEET!#REF!)</f>
        <v>#REF!</v>
      </c>
      <c r="BO244" s="107" t="e">
        <f>IF(ISBLANK(DATASHEET!#REF!),"",DATASHEET!#REF!)</f>
        <v>#REF!</v>
      </c>
      <c r="BP244" s="123" t="str">
        <f t="shared" ref="BP244:BP255" si="251">IFERROR((BS244-BQ244)/10,"")</f>
        <v/>
      </c>
      <c r="BQ244" s="124" t="str">
        <f>IFERROR(INDEX(DATASHEET!$A$1:$GG$231,MATCH(L3VA!$A244,DATASHEET!$A$1:$A$231,0),MATCH(L3VA!BR$2,DATASHEET!$A$1:$GG$1,0)),"")</f>
        <v/>
      </c>
      <c r="BR244" s="105" t="e">
        <f>IF(VLOOKUP(L3VA!$A244,DATASHEET!$A$2:$EW$231,67,FALSE)="","",VLOOKUP(L3VA!$A244,DATASHEET!$A$2:$EW$231,67,FALSE))</f>
        <v>#REF!</v>
      </c>
      <c r="BS244" s="105" t="str">
        <f t="shared" ref="BS244:BS255" si="252">IFERROR(VLOOKUP(BR244,lookup,2,FALSE),"")</f>
        <v/>
      </c>
      <c r="BT244" s="106" t="e">
        <f>IF(ISBLANK(DATASHEET!#REF!),"",DATASHEET!#REF!)</f>
        <v>#REF!</v>
      </c>
      <c r="BU244" s="107" t="e">
        <f>IF(ISBLANK(DATASHEET!#REF!),"",DATASHEET!#REF!)</f>
        <v>#REF!</v>
      </c>
      <c r="BV244" s="123" t="str">
        <f t="shared" ref="BV244:BV255" si="253">IFERROR((BY244-BW244)/10,"")</f>
        <v/>
      </c>
      <c r="BW244" s="124" t="str">
        <f>IFERROR(INDEX(DATASHEET!$A$1:$GG$231,MATCH(L3VA!$A244,DATASHEET!$A$1:$A$231,0),MATCH(L3VA!BX$2,DATASHEET!$A$1:$GG$1,0)),"")</f>
        <v/>
      </c>
      <c r="BX244" s="105" t="e">
        <f>IF(VLOOKUP(L3VA!$A244,DATASHEET!$A$2:$EW$231,77,FALSE)="","",VLOOKUP(L3VA!$A244,DATASHEET!$A$2:$EW$231,77,FALSE))</f>
        <v>#REF!</v>
      </c>
      <c r="BY244" s="105" t="str">
        <f t="shared" ref="BY244:BY255" si="254">IFERROR(VLOOKUP(BX244,lookup,2,FALSE),"")</f>
        <v/>
      </c>
      <c r="BZ244" s="106" t="e">
        <f>IF(ISBLANK(DATASHEET!#REF!),"",DATASHEET!#REF!)</f>
        <v>#REF!</v>
      </c>
      <c r="CA244" s="107" t="e">
        <f>IF(ISBLANK(DATASHEET!#REF!),"",DATASHEET!#REF!)</f>
        <v>#REF!</v>
      </c>
      <c r="CB244" s="123" t="str">
        <f t="shared" ref="CB244:CB255" si="255">IFERROR((CE244-CC244)/10,"")</f>
        <v/>
      </c>
      <c r="CC244" s="124" t="str">
        <f>IFERROR(INDEX(DATASHEET!$A$1:$GG$231,MATCH(L3VA!$A244,DATASHEET!$A$1:$A$231,0),MATCH(L3VA!CD$2,DATASHEET!$A$1:$GG$1,0)),"")</f>
        <v/>
      </c>
      <c r="CD244" s="105" t="e">
        <f>IF(VLOOKUP(L3VA!$A244,DATASHEET!$A$2:$EW$231,82,FALSE)="","",VLOOKUP(L3VA!$A244,DATASHEET!$A$2:$EW$231,82,FALSE))</f>
        <v>#REF!</v>
      </c>
      <c r="CE244" s="105" t="str">
        <f t="shared" ref="CE244:CE255" si="256">IFERROR(VLOOKUP(CD244,lookup,2,FALSE),"")</f>
        <v/>
      </c>
      <c r="CF244" s="106" t="e">
        <f>IF(ISBLANK(DATASHEET!#REF!),"",DATASHEET!#REF!)</f>
        <v>#REF!</v>
      </c>
      <c r="CG244" s="107" t="e">
        <f>IF(ISBLANK(DATASHEET!#REF!),"",DATASHEET!#REF!)</f>
        <v>#REF!</v>
      </c>
      <c r="CH244" s="123" t="str">
        <f t="shared" ref="CH244:CH255" si="257">IFERROR((CK244-CI244)/10,"")</f>
        <v/>
      </c>
      <c r="CI244" s="124" t="str">
        <f>IFERROR(INDEX(DATASHEET!$A$1:$GG$231,MATCH(L3VA!$A244,DATASHEET!$A$1:$A$231,0),MATCH(L3VA!CJ$2,DATASHEET!$A$1:$GG$1,0)),"")</f>
        <v/>
      </c>
      <c r="CJ244" s="105" t="e">
        <f>IF(VLOOKUP(L3VA!$A244,DATASHEET!$A$2:$EW$231,87,FALSE)="","",VLOOKUP(L3VA!$A244,DATASHEET!$A$2:$EW$231,87,FALSE))</f>
        <v>#REF!</v>
      </c>
      <c r="CK244" s="105" t="str">
        <f t="shared" ref="CK244:CK255" si="258">IFERROR(VLOOKUP(CJ244,lookup,2,FALSE),"")</f>
        <v/>
      </c>
      <c r="CL244" s="106" t="e">
        <f>IF(ISBLANK(DATASHEET!#REF!),"",DATASHEET!#REF!)</f>
        <v>#REF!</v>
      </c>
      <c r="CM244" s="107" t="e">
        <f>IF(ISBLANK(DATASHEET!#REF!),"",DATASHEET!#REF!)</f>
        <v>#REF!</v>
      </c>
      <c r="CN244" s="123" t="str">
        <f t="shared" ref="CN244:CN255" si="259">IFERROR((CQ244-CO244)/10,"")</f>
        <v/>
      </c>
      <c r="CO244" s="124" t="str">
        <f>IFERROR(INDEX(DATASHEET!$A$1:$GG$231,MATCH(L3VA!$A244,DATASHEET!$A$1:$A$231,0),MATCH(L3VA!CP$2,DATASHEET!$A$1:$GG$1,0)),"")</f>
        <v/>
      </c>
      <c r="CP244" s="105" t="e">
        <f>IF(VLOOKUP(L3VA!$A244,DATASHEET!$A$2:$EW$231,92,FALSE)="","",VLOOKUP(L3VA!$A244,DATASHEET!$A$2:$EW$231,92,FALSE))</f>
        <v>#REF!</v>
      </c>
      <c r="CQ244" s="105" t="str">
        <f t="shared" ref="CQ244:CQ255" si="260">IFERROR(VLOOKUP(CP244,lookup,2,FALSE),"")</f>
        <v/>
      </c>
      <c r="CR244" s="106" t="e">
        <f>IF(ISBLANK(DATASHEET!#REF!),"",DATASHEET!#REF!)</f>
        <v>#REF!</v>
      </c>
      <c r="CS244" s="107" t="e">
        <f>IF(ISBLANK(DATASHEET!#REF!),"",DATASHEET!#REF!)</f>
        <v>#REF!</v>
      </c>
      <c r="CT244" s="123" t="str">
        <f t="shared" si="212"/>
        <v/>
      </c>
      <c r="CU244" s="124" t="str">
        <f>IFERROR(INDEX(DATASHEET!$A$1:$GG$231,MATCH(L3VA!$A244,DATASHEET!$A$1:$A$231,0),MATCH(L3VA!CV$2,DATASHEET!$A$1:$GG$1,0)),"")</f>
        <v/>
      </c>
      <c r="CV244" s="105" t="e">
        <f>IF(VLOOKUP(L3VA!$A244,DATASHEET!$A$2:$EW$231,107,FALSE)="","",VLOOKUP(L3VA!$A244,DATASHEET!$A$2:$EW$231,107,FALSE))</f>
        <v>#REF!</v>
      </c>
      <c r="CW244" s="105" t="str">
        <f t="shared" si="213"/>
        <v/>
      </c>
      <c r="CX244" s="106" t="e">
        <f>IF(ISBLANK(DATASHEET!#REF!),"",DATASHEET!#REF!)</f>
        <v>#REF!</v>
      </c>
      <c r="CY244" s="107" t="e">
        <f>IF(ISBLANK(DATASHEET!#REF!),"",DATASHEET!#REF!)</f>
        <v>#REF!</v>
      </c>
      <c r="CZ244" s="123" t="str">
        <f t="shared" ref="CZ244:CZ255" si="261">IFERROR((DC244-DA244)/10,"")</f>
        <v/>
      </c>
      <c r="DA244" s="124" t="str">
        <f>IFERROR(INDEX(DATASHEET!$A$1:$GG$231,MATCH(L3VA!$A244,DATASHEET!$A$1:$A$231,0),MATCH(L3VA!DB$2,DATASHEET!$A$1:$GG$1,0)),"")</f>
        <v/>
      </c>
      <c r="DB244" s="105" t="e">
        <f>IF(VLOOKUP(L3VA!$A244,DATASHEET!$A$2:$EW$231,97,FALSE)="","",VLOOKUP(L3VA!$A244,DATASHEET!$A$2:$EW$231,97,FALSE))</f>
        <v>#REF!</v>
      </c>
      <c r="DC244" s="105" t="str">
        <f t="shared" ref="DC244:DC255" si="262">IFERROR(VLOOKUP(DB244,lookup,2,FALSE),"")</f>
        <v/>
      </c>
      <c r="DD244" s="106" t="e">
        <f>IF(ISBLANK(DATASHEET!#REF!),"",DATASHEET!#REF!)</f>
        <v>#REF!</v>
      </c>
      <c r="DE244" s="107" t="e">
        <f>IF(ISBLANK(DATASHEET!#REF!),"",DATASHEET!#REF!)</f>
        <v>#REF!</v>
      </c>
      <c r="DF244" s="123" t="str">
        <f t="shared" ref="DF244:DF255" si="263">IFERROR((DI244-DG244)/10,"")</f>
        <v/>
      </c>
      <c r="DG244" s="124" t="str">
        <f>IFERROR(INDEX(DATASHEET!$A$1:$GG$231,MATCH(L3VA!$A244,DATASHEET!$A$1:$A$231,0),MATCH(L3VA!DH$2,DATASHEET!$A$1:$GG$1,0)),"")</f>
        <v/>
      </c>
      <c r="DH244" s="105" t="e">
        <f>IF(VLOOKUP(L3VA!$A244,DATASHEET!$A$2:$EW$231,102,FALSE)="","",VLOOKUP(L3VA!$A244,DATASHEET!$A$2:$EW$231,102,FALSE))</f>
        <v>#REF!</v>
      </c>
      <c r="DI244" s="105" t="str">
        <f t="shared" ref="DI244:DI255" si="264">IFERROR(VLOOKUP(DH244,lookup,2,FALSE),"")</f>
        <v/>
      </c>
      <c r="DJ244" s="106" t="e">
        <f>IF(ISBLANK(DATASHEET!#REF!),"",DATASHEET!#REF!)</f>
        <v>#REF!</v>
      </c>
      <c r="DK244" s="107" t="e">
        <f>IF(ISBLANK(DATASHEET!#REF!),"",DATASHEET!#REF!)</f>
        <v>#REF!</v>
      </c>
      <c r="DL244" s="123" t="str">
        <f t="shared" ref="DL244:DL255" si="265">IFERROR((DO244-DM244)/10,"")</f>
        <v/>
      </c>
      <c r="DM244" s="124" t="str">
        <f>IFERROR(INDEX(DATASHEET!$A$1:$GG$231,MATCH(L3VA!$A244,DATASHEET!$A$1:$A$231,0),MATCH(L3VA!DN$2,DATASHEET!$A$1:$GG$1,0)),"")</f>
        <v/>
      </c>
      <c r="DN244" s="105" t="e">
        <f>IF(VLOOKUP(L3VA!$A244,DATASHEET!$A$2:$FW$231,112,FALSE)="","",VLOOKUP(L3VA!$A244,DATASHEET!$A$2:$FW$231,112,FALSE))</f>
        <v>#REF!</v>
      </c>
      <c r="DO244" s="105" t="str">
        <f t="shared" ref="DO244:DO255" si="266">IFERROR(VLOOKUP(DN244,lookup,2,FALSE),"")</f>
        <v/>
      </c>
      <c r="DP244" s="106" t="e">
        <f>IF(ISBLANK(DATASHEET!#REF!),"",DATASHEET!#REF!)</f>
        <v>#REF!</v>
      </c>
      <c r="DQ244" s="107" t="e">
        <f>IF(ISBLANK(DATASHEET!#REF!),"",DATASHEET!#REF!)</f>
        <v>#REF!</v>
      </c>
      <c r="DR244" s="123" t="str">
        <f t="shared" ref="DR244:DR255" si="267">IFERROR((DU244-DS244)/10,"")</f>
        <v/>
      </c>
      <c r="DS244" s="124" t="str">
        <f>IFERROR(INDEX(DATASHEET!$A$1:$GG$231,MATCH(L3VA!$A244,DATASHEET!$A$1:$A$231,0),MATCH(L3VA!DT$2,DATASHEET!$A$1:$GG$1,0)),"")</f>
        <v/>
      </c>
      <c r="DT244" s="105" t="e">
        <f>IF(VLOOKUP(L3VA!$A244,DATASHEET!$A$2:$EW$231,117,FALSE)="","",VLOOKUP(L3VA!$A244,DATASHEET!$A$2:$EW$231,117,FALSE))</f>
        <v>#REF!</v>
      </c>
      <c r="DU244" s="105" t="str">
        <f t="shared" ref="DU244:DU255" si="268">IFERROR(VLOOKUP(DT244,lookup,2,FALSE),"")</f>
        <v/>
      </c>
      <c r="DV244" s="106" t="e">
        <f>IF(ISBLANK(DATASHEET!#REF!),"",DATASHEET!#REF!)</f>
        <v>#REF!</v>
      </c>
      <c r="DW244" s="107" t="e">
        <f>IF(ISBLANK(DATASHEET!#REF!),"",DATASHEET!#REF!)</f>
        <v>#REF!</v>
      </c>
      <c r="DX244" s="123" t="str">
        <f t="shared" ref="DX244:DX255" si="269">IFERROR((EA244-DY244)/10,"")</f>
        <v/>
      </c>
      <c r="DY244" s="124" t="str">
        <f>IFERROR(INDEX(DATASHEET!$A$1:$GG$231,MATCH(L3VA!$A244,DATASHEET!$A$1:$A$231,0),MATCH(L3VA!DZ$2,DATASHEET!$A$1:$GG$1,0)),"")</f>
        <v/>
      </c>
      <c r="DZ244" s="105" t="e">
        <f>IF(VLOOKUP(L3VA!$A244,DATASHEET!$A$2:$EW$231,122,FALSE)="","",VLOOKUP(L3VA!$A244,DATASHEET!$A$2:$EW$231,122,FALSE))</f>
        <v>#REF!</v>
      </c>
      <c r="EA244" s="105" t="str">
        <f t="shared" ref="EA244:EA255" si="270">IFERROR(VLOOKUP(DZ244,lookup,2,FALSE),"")</f>
        <v/>
      </c>
      <c r="EB244" s="106" t="e">
        <f>IF(ISBLANK(DATASHEET!#REF!),"",DATASHEET!#REF!)</f>
        <v>#REF!</v>
      </c>
      <c r="EC244" s="107" t="e">
        <f>IF(ISBLANK(DATASHEET!#REF!),"",DATASHEET!#REF!)</f>
        <v>#REF!</v>
      </c>
      <c r="ED244" s="123" t="str">
        <f t="shared" ref="ED244:ED255" si="271">IFERROR((EG244-EE244)/10,"")</f>
        <v/>
      </c>
      <c r="EE244" s="124" t="str">
        <f>IFERROR(INDEX(DATASHEET!$A$1:$GG$231,MATCH(L3VA!$A244,DATASHEET!$A$1:$A$231,0),MATCH(L3VA!EF$2,DATASHEET!$A$1:$GG$1,0)),"")</f>
        <v/>
      </c>
      <c r="EF244" s="105" t="e">
        <f>IF(VLOOKUP(L3VA!$A244,DATASHEET!$A$2:$EW$231,127,FALSE)="","",VLOOKUP(L3VA!$A244,DATASHEET!$A$2:$EW$231,127,FALSE))</f>
        <v>#REF!</v>
      </c>
      <c r="EG244" s="105" t="str">
        <f t="shared" ref="EG244:EG255" si="272">IFERROR(VLOOKUP(EF244,lookup,2,FALSE),"")</f>
        <v/>
      </c>
      <c r="EH244" s="106" t="e">
        <f>IF(ISBLANK(DATASHEET!#REF!),"",DATASHEET!#REF!)</f>
        <v>#REF!</v>
      </c>
      <c r="EI244" s="107" t="e">
        <f>IF(ISBLANK(DATASHEET!#REF!),"",DATASHEET!#REF!)</f>
        <v>#REF!</v>
      </c>
      <c r="EJ244" s="123" t="str">
        <f t="shared" ref="EJ244:EJ255" si="273">IFERROR((EM244-EK244)/10,"")</f>
        <v/>
      </c>
      <c r="EK244" s="124" t="str">
        <f>IFERROR(INDEX(DATASHEET!$A$1:$GG$231,MATCH(L3VA!$A244,DATASHEET!$A$1:$A$231,0),MATCH(L3VA!EL$2,DATASHEET!$A$1:$GG$1,0)),"")</f>
        <v/>
      </c>
      <c r="EL244" s="105" t="e">
        <f>IF(VLOOKUP(L3VA!$A244,DATASHEET!$A$2:$EW$231,132,FALSE)="","",VLOOKUP(L3VA!$A244,DATASHEET!$A$2:$EW$231,132,FALSE))</f>
        <v>#REF!</v>
      </c>
      <c r="EM244" s="105" t="str">
        <f t="shared" ref="EM244:EM255" si="274">IFERROR(VLOOKUP(EL244,lookup,2,FALSE),"")</f>
        <v/>
      </c>
      <c r="EN244" s="106" t="e">
        <f>IF(ISBLANK(DATASHEET!#REF!),"",DATASHEET!#REF!)</f>
        <v>#REF!</v>
      </c>
      <c r="EO244" s="107" t="e">
        <f>IF(ISBLANK(DATASHEET!#REF!),"",DATASHEET!#REF!)</f>
        <v>#REF!</v>
      </c>
      <c r="EP244" s="123" t="str">
        <f t="shared" ref="EP244:EP255" si="275">IFERROR((ES244-EQ244)/10,"")</f>
        <v/>
      </c>
      <c r="EQ244" s="124" t="str">
        <f>IFERROR(INDEX(DATASHEET!$A$1:$GG$231,MATCH(L3VA!$A244,DATASHEET!$A$1:$A$231,0),MATCH(L3VA!ER$2,DATASHEET!$A$1:$GG$1,0)),"")</f>
        <v/>
      </c>
      <c r="ER244" s="105" t="e">
        <f>IF(VLOOKUP(L3VA!$A244,DATASHEET!$A$2:$EW$231,137,FALSE)="","",VLOOKUP(L3VA!$A244,DATASHEET!$A$2:$EW$231,137,FALSE))</f>
        <v>#REF!</v>
      </c>
      <c r="ES244" s="105" t="str">
        <f t="shared" ref="ES244:ES255" si="276">IFERROR(VLOOKUP(ER244,lookup,2,FALSE),"")</f>
        <v/>
      </c>
      <c r="ET244" s="106" t="e">
        <f>IF(ISBLANK(DATASHEET!#REF!),"",DATASHEET!#REF!)</f>
        <v>#REF!</v>
      </c>
      <c r="EU244" s="107" t="e">
        <f>IF(ISBLANK(DATASHEET!#REF!),"",DATASHEET!#REF!)</f>
        <v>#REF!</v>
      </c>
      <c r="EV244" s="123" t="str">
        <f t="shared" ref="EV244:EV255" si="277">IFERROR((EY244-EW244)/10,"")</f>
        <v/>
      </c>
      <c r="EW244" s="124" t="str">
        <f>IFERROR(INDEX(DATASHEET!$A$1:$GG$231,MATCH(L3VA!$A244,DATASHEET!$A$1:$A$231,0),MATCH(L3VA!EX$2,DATASHEET!$A$1:$GG$1,0)),"")</f>
        <v/>
      </c>
      <c r="EX244" s="105" t="e">
        <f>IF(VLOOKUP(L3VA!$A244,DATASHEET!$A$2:$EW$231,142,FALSE)="","",VLOOKUP(L3VA!$A244,DATASHEET!$A$2:$EW$231,142,FALSE))</f>
        <v>#REF!</v>
      </c>
      <c r="EY244" s="105" t="str">
        <f t="shared" ref="EY244:EY255" si="278">IFERROR(VLOOKUP(EX244,lookup,2,FALSE),"")</f>
        <v/>
      </c>
      <c r="EZ244" s="106" t="e">
        <f>IF(ISBLANK(DATASHEET!#REF!),"",DATASHEET!#REF!)</f>
        <v>#REF!</v>
      </c>
      <c r="FA244" s="107" t="e">
        <f>IF(ISBLANK(DATASHEET!#REF!),"",DATASHEET!#REF!)</f>
        <v>#REF!</v>
      </c>
      <c r="FB244" s="123" t="str">
        <f t="shared" ref="FB244:FB255" si="279">IFERROR((FE244-FC244)/10,"")</f>
        <v/>
      </c>
      <c r="FC244" s="124" t="str">
        <f>IFERROR(INDEX(DATASHEET!$A$1:$GG$231,MATCH(L3VA!$A244,DATASHEET!$A$1:$A$231,0),MATCH(L3VA!FD$2,DATASHEET!$A$1:$GG$1,0)),"")</f>
        <v/>
      </c>
      <c r="FD244" s="105" t="e">
        <f>IF(VLOOKUP(L3VA!$A244,DATASHEET!$A$2:$FW$231,147,FALSE)="","",VLOOKUP(L3VA!$A244,DATASHEET!$A$2:$FW$231,147,FALSE))</f>
        <v>#REF!</v>
      </c>
      <c r="FE244" s="105" t="str">
        <f t="shared" ref="FE244:FE255" si="280">IFERROR(VLOOKUP(FD244,lookup,2,FALSE),"")</f>
        <v/>
      </c>
      <c r="FF244" s="106" t="e">
        <f>IF(ISBLANK(DATASHEET!#REF!),"",DATASHEET!#REF!)</f>
        <v>#REF!</v>
      </c>
      <c r="FG244" s="107" t="e">
        <f>IF(ISBLANK(DATASHEET!#REF!),"",DATASHEET!#REF!)</f>
        <v>#REF!</v>
      </c>
    </row>
    <row r="245" spans="1:163" x14ac:dyDescent="0.25">
      <c r="A245" s="108" t="e">
        <f>DATASHEET!#REF!</f>
        <v>#REF!</v>
      </c>
      <c r="B245" s="42" t="e">
        <f>DATASHEET!#REF!</f>
        <v>#REF!</v>
      </c>
      <c r="C245" s="109" t="e">
        <f>DATASHEET!#REF!</f>
        <v>#REF!</v>
      </c>
      <c r="D245" s="110" t="e">
        <f>DATASHEET!#REF!</f>
        <v>#REF!</v>
      </c>
      <c r="E245" s="110" t="str">
        <f>IFERROR(VLOOKUP(A245,'[5]Y12 Students'!$E$3:$I$271,5,FALSE),"")</f>
        <v/>
      </c>
      <c r="F245" s="110" t="e">
        <f>DATASHEET!#REF!</f>
        <v>#REF!</v>
      </c>
      <c r="G245" s="110" t="e">
        <f>DATASHEET!#REF!</f>
        <v>#REF!</v>
      </c>
      <c r="H245" s="110" t="e">
        <f>DATASHEET!#REF!</f>
        <v>#REF!</v>
      </c>
      <c r="I245" s="110" t="e">
        <f>DATASHEET!#REF!</f>
        <v>#REF!</v>
      </c>
      <c r="J245" s="111" t="e">
        <f>DATASHEET!#REF!</f>
        <v>#REF!</v>
      </c>
      <c r="K245" s="104" t="str">
        <f t="shared" si="181"/>
        <v/>
      </c>
      <c r="L245" s="104" t="str">
        <f t="shared" si="182"/>
        <v/>
      </c>
      <c r="M245" s="336" t="str">
        <f>IF(COUNT(L3VA!$N245,L3VA!$Z245,L3VA!$T245,L3VA!$AF245,L3VA!$AX245,L3VA!$AR245,L3VA!$BJ245,L3VA!$BD245,L3VA!$BP245,L3VA!#REF!,L3VA!$AL245,L3VA!$BV245,L3VA!$CH245,L3VA!$CZ245,L3VA!$CN245,L3VA!$DF245,L3VA!$CB245,L3VA!#REF!,L3VA!$DR245,L3VA!$DX245,L3VA!$ED245,L3VA!$EJ245,L3VA!$EP245,L3VA!$EV245,L3VA!$FB245,L3VA!$DL245)=0,"",AVERAGE(N245,Z245,T245,AF245,AL245,AX245,AR245,BJ245,BD245,BP245,BV245,CH245,CZ245,CN245,DF245,CB245,DR245,DX245,ED245,EJ245,EP245,EV245,FB245,DL245))</f>
        <v/>
      </c>
      <c r="N245" s="123" t="str">
        <f t="shared" si="233"/>
        <v/>
      </c>
      <c r="O245" s="124" t="str">
        <f>IFERROR(INDEX(DATASHEET!$A$1:$GG$231,MATCH(L3VA!$A245,DATASHEET!$A$1:$A$231,0),MATCH(L3VA!P$2,DATASHEET!$A$1:$GG$1,0)),"")</f>
        <v/>
      </c>
      <c r="P245" s="105" t="e">
        <f>IF(VLOOKUP(L3VA!$A245,DATASHEET!$A$2:$EW$231,22,FALSE)="","",VLOOKUP(L3VA!$A245,DATASHEET!$A$2:$EW$231,22,FALSE))</f>
        <v>#REF!</v>
      </c>
      <c r="Q245" s="105" t="str">
        <f t="shared" si="234"/>
        <v/>
      </c>
      <c r="R245" s="106" t="e">
        <f>IF(ISBLANK(DATASHEET!#REF!),"",DATASHEET!#REF!)</f>
        <v>#REF!</v>
      </c>
      <c r="S245" s="107" t="e">
        <f>IF(ISBLANK(DATASHEET!#REF!),"",DATASHEET!#REF!)</f>
        <v>#REF!</v>
      </c>
      <c r="T245" s="123" t="str">
        <f t="shared" si="235"/>
        <v/>
      </c>
      <c r="U245" s="124" t="str">
        <f>IFERROR(INDEX(DATASHEET!$A$1:$GG$231,MATCH(L3VA!$A245,DATASHEET!$A$1:$A$231,0),MATCH(L3VA!V$2,DATASHEET!$A$1:$GG$1,0)),"")</f>
        <v/>
      </c>
      <c r="V245" s="105" t="e">
        <f>IF(VLOOKUP(L3VA!$A245,DATASHEET!$A$2:$EW$231,27,FALSE)="","",VLOOKUP(L3VA!$A245,DATASHEET!$A$2:$EW$231,27,FALSE))</f>
        <v>#REF!</v>
      </c>
      <c r="W245" s="105" t="str">
        <f t="shared" si="236"/>
        <v/>
      </c>
      <c r="X245" s="106" t="e">
        <f>IF(ISBLANK(DATASHEET!#REF!),"",DATASHEET!#REF!)</f>
        <v>#REF!</v>
      </c>
      <c r="Y245" s="107" t="e">
        <f>IF(ISBLANK(DATASHEET!#REF!),"",DATASHEET!#REF!)</f>
        <v>#REF!</v>
      </c>
      <c r="Z245" s="123" t="str">
        <f t="shared" si="237"/>
        <v/>
      </c>
      <c r="AA245" s="124" t="str">
        <f>IFERROR(INDEX(DATASHEET!$A$1:$GG$231,MATCH(L3VA!$A245,DATASHEET!$A$1:$A$231,0),MATCH(L3VA!AB$2,DATASHEET!$A$1:$GG$1,0)),"")</f>
        <v/>
      </c>
      <c r="AB245" s="105" t="e">
        <f>IF(VLOOKUP(L3VA!$A245,DATASHEET!$A$2:$EW$231,32,FALSE)="","",VLOOKUP(L3VA!$A245,DATASHEET!$A$2:$EW$231,32,FALSE))</f>
        <v>#REF!</v>
      </c>
      <c r="AC245" s="105" t="str">
        <f t="shared" si="238"/>
        <v/>
      </c>
      <c r="AD245" s="106" t="e">
        <f>IF(ISBLANK(DATASHEET!#REF!),"",DATASHEET!#REF!)</f>
        <v>#REF!</v>
      </c>
      <c r="AE245" s="107" t="e">
        <f>IF(ISBLANK(DATASHEET!#REF!),"",DATASHEET!#REF!)</f>
        <v>#REF!</v>
      </c>
      <c r="AF245" s="123" t="str">
        <f t="shared" si="239"/>
        <v/>
      </c>
      <c r="AG245" s="124" t="str">
        <f>IFERROR(INDEX(DATASHEET!$A$1:$GG$231,MATCH(L3VA!$A245,DATASHEET!$A$1:$A$231,0),MATCH(L3VA!AH$2,DATASHEET!$A$1:$GG$1,0)),"")</f>
        <v/>
      </c>
      <c r="AH245" s="105" t="e">
        <f>IF(VLOOKUP(L3VA!$A245,DATASHEET!$A$2:$EW$231,37,FALSE)="","",VLOOKUP(L3VA!$A245,DATASHEET!$A$2:$EW$231,37,FALSE))</f>
        <v>#REF!</v>
      </c>
      <c r="AI245" s="105" t="str">
        <f t="shared" si="240"/>
        <v/>
      </c>
      <c r="AJ245" s="106" t="e">
        <f>IF(ISBLANK(DATASHEET!#REF!),"",DATASHEET!#REF!)</f>
        <v>#REF!</v>
      </c>
      <c r="AK245" s="107" t="e">
        <f>IF(ISBLANK(DATASHEET!#REF!),"",DATASHEET!#REF!)</f>
        <v>#REF!</v>
      </c>
      <c r="AL245" s="123" t="str">
        <f t="shared" si="241"/>
        <v/>
      </c>
      <c r="AM245" s="124" t="str">
        <f>IFERROR(INDEX(DATASHEET!$A$1:$GG$231,MATCH(L3VA!$A245,DATASHEET!$A$1:$A$231,0),MATCH(L3VA!AN$2,DATASHEET!$A$1:$GG$1,0)),"")</f>
        <v/>
      </c>
      <c r="AN245" s="105" t="e">
        <f>IF(VLOOKUP(L3VA!$A245,DATASHEET!$A$2:$EW$231,42,FALSE)="","",VLOOKUP(L3VA!$A245,DATASHEET!$A$2:$EW$231,42,FALSE))</f>
        <v>#REF!</v>
      </c>
      <c r="AO245" s="105" t="str">
        <f t="shared" si="242"/>
        <v/>
      </c>
      <c r="AP245" s="106" t="e">
        <f>IF(ISBLANK(DATASHEET!#REF!),"",DATASHEET!#REF!)</f>
        <v>#REF!</v>
      </c>
      <c r="AQ245" s="107" t="e">
        <f>IF(ISBLANK(DATASHEET!#REF!),"",DATASHEET!#REF!)</f>
        <v>#REF!</v>
      </c>
      <c r="AR245" s="123" t="str">
        <f t="shared" si="243"/>
        <v/>
      </c>
      <c r="AS245" s="124" t="str">
        <f>IFERROR(INDEX(DATASHEET!$A$1:$GG$231,MATCH(L3VA!$A245,DATASHEET!$A$1:$A$231,0),MATCH(L3VA!AT$2,DATASHEET!$A$1:$GG$1,0)),"")</f>
        <v/>
      </c>
      <c r="AT245" s="105" t="e">
        <f>IF(VLOOKUP(L3VA!$A245,DATASHEET!$A$2:$EW$231,47,FALSE)="","",VLOOKUP(L3VA!$A245,DATASHEET!$A$2:$EW$231,47,FALSE))</f>
        <v>#REF!</v>
      </c>
      <c r="AU245" s="105" t="str">
        <f t="shared" si="244"/>
        <v/>
      </c>
      <c r="AV245" s="106" t="e">
        <f>IF(ISBLANK(DATASHEET!#REF!),"",DATASHEET!#REF!)</f>
        <v>#REF!</v>
      </c>
      <c r="AW245" s="107" t="e">
        <f>IF(ISBLANK(DATASHEET!#REF!),"",DATASHEET!#REF!)</f>
        <v>#REF!</v>
      </c>
      <c r="AX245" s="123" t="str">
        <f t="shared" si="245"/>
        <v/>
      </c>
      <c r="AY245" s="124" t="str">
        <f>IFERROR(INDEX(DATASHEET!$A$1:$GG$231,MATCH(L3VA!$A245,DATASHEET!$A$1:$A$231,0),MATCH(L3VA!AZ$2,DATASHEET!$A$1:$GG$1,0)),"")</f>
        <v/>
      </c>
      <c r="AZ245" s="105" t="e">
        <f>IF(VLOOKUP(L3VA!$A245,DATASHEET!$A$2:$EW$231,52,FALSE)="","",VLOOKUP(L3VA!$A245,DATASHEET!$A$2:$EW$231,52,FALSE))</f>
        <v>#REF!</v>
      </c>
      <c r="BA245" s="105" t="str">
        <f t="shared" si="246"/>
        <v/>
      </c>
      <c r="BB245" s="106" t="e">
        <f>IF(ISBLANK(DATASHEET!#REF!),"",DATASHEET!#REF!)</f>
        <v>#REF!</v>
      </c>
      <c r="BC245" s="107" t="e">
        <f>IF(ISBLANK(DATASHEET!#REF!),"",DATASHEET!#REF!)</f>
        <v>#REF!</v>
      </c>
      <c r="BD245" s="123" t="str">
        <f t="shared" si="247"/>
        <v/>
      </c>
      <c r="BE245" s="124" t="str">
        <f>IFERROR(INDEX(DATASHEET!$A$1:$GG$231,MATCH(L3VA!$A245,DATASHEET!$A$1:$A$231,0),MATCH(L3VA!BF$2,DATASHEET!$A$1:$GG$1,0)),"")</f>
        <v/>
      </c>
      <c r="BF245" s="105" t="e">
        <f>IF(VLOOKUP(L3VA!$A245,DATASHEET!$A$2:$EW$231,57,FALSE)="","",VLOOKUP(L3VA!$A245,DATASHEET!$A$2:$EW$231,57,FALSE))</f>
        <v>#REF!</v>
      </c>
      <c r="BG245" s="105" t="str">
        <f t="shared" si="248"/>
        <v/>
      </c>
      <c r="BH245" s="106" t="e">
        <f>IF(ISBLANK(DATASHEET!#REF!),"",DATASHEET!#REF!)</f>
        <v>#REF!</v>
      </c>
      <c r="BI245" s="107" t="e">
        <f>IF(ISBLANK(DATASHEET!#REF!),"",DATASHEET!#REF!)</f>
        <v>#REF!</v>
      </c>
      <c r="BJ245" s="123" t="str">
        <f t="shared" si="249"/>
        <v/>
      </c>
      <c r="BK245" s="124" t="str">
        <f>IFERROR(INDEX(DATASHEET!$A$1:$GG$231,MATCH(L3VA!$A245,DATASHEET!$A$1:$A$231,0),MATCH(L3VA!BL$2,DATASHEET!$A$1:$GG$1,0)),"")</f>
        <v/>
      </c>
      <c r="BL245" s="105" t="e">
        <f>IF(VLOOKUP(L3VA!$A245,DATASHEET!$A$2:$EW$231,62,FALSE)="","",VLOOKUP(L3VA!$A245,DATASHEET!$A$2:$EW$231,62,FALSE))</f>
        <v>#REF!</v>
      </c>
      <c r="BM245" s="105" t="str">
        <f t="shared" si="250"/>
        <v/>
      </c>
      <c r="BN245" s="106" t="e">
        <f>IF(ISBLANK(DATASHEET!#REF!),"",DATASHEET!#REF!)</f>
        <v>#REF!</v>
      </c>
      <c r="BO245" s="107" t="e">
        <f>IF(ISBLANK(DATASHEET!#REF!),"",DATASHEET!#REF!)</f>
        <v>#REF!</v>
      </c>
      <c r="BP245" s="123" t="str">
        <f t="shared" si="251"/>
        <v/>
      </c>
      <c r="BQ245" s="124" t="str">
        <f>IFERROR(INDEX(DATASHEET!$A$1:$GG$231,MATCH(L3VA!$A245,DATASHEET!$A$1:$A$231,0),MATCH(L3VA!BR$2,DATASHEET!$A$1:$GG$1,0)),"")</f>
        <v/>
      </c>
      <c r="BR245" s="105" t="e">
        <f>IF(VLOOKUP(L3VA!$A245,DATASHEET!$A$2:$EW$231,67,FALSE)="","",VLOOKUP(L3VA!$A245,DATASHEET!$A$2:$EW$231,67,FALSE))</f>
        <v>#REF!</v>
      </c>
      <c r="BS245" s="105" t="str">
        <f t="shared" si="252"/>
        <v/>
      </c>
      <c r="BT245" s="106" t="e">
        <f>IF(ISBLANK(DATASHEET!#REF!),"",DATASHEET!#REF!)</f>
        <v>#REF!</v>
      </c>
      <c r="BU245" s="107" t="e">
        <f>IF(ISBLANK(DATASHEET!#REF!),"",DATASHEET!#REF!)</f>
        <v>#REF!</v>
      </c>
      <c r="BV245" s="123" t="str">
        <f t="shared" si="253"/>
        <v/>
      </c>
      <c r="BW245" s="124" t="str">
        <f>IFERROR(INDEX(DATASHEET!$A$1:$GG$231,MATCH(L3VA!$A245,DATASHEET!$A$1:$A$231,0),MATCH(L3VA!BX$2,DATASHEET!$A$1:$GG$1,0)),"")</f>
        <v/>
      </c>
      <c r="BX245" s="105" t="e">
        <f>IF(VLOOKUP(L3VA!$A245,DATASHEET!$A$2:$EW$231,77,FALSE)="","",VLOOKUP(L3VA!$A245,DATASHEET!$A$2:$EW$231,77,FALSE))</f>
        <v>#REF!</v>
      </c>
      <c r="BY245" s="105" t="str">
        <f t="shared" si="254"/>
        <v/>
      </c>
      <c r="BZ245" s="106" t="e">
        <f>IF(ISBLANK(DATASHEET!#REF!),"",DATASHEET!#REF!)</f>
        <v>#REF!</v>
      </c>
      <c r="CA245" s="107" t="e">
        <f>IF(ISBLANK(DATASHEET!#REF!),"",DATASHEET!#REF!)</f>
        <v>#REF!</v>
      </c>
      <c r="CB245" s="123" t="str">
        <f t="shared" si="255"/>
        <v/>
      </c>
      <c r="CC245" s="124" t="str">
        <f>IFERROR(INDEX(DATASHEET!$A$1:$GG$231,MATCH(L3VA!$A245,DATASHEET!$A$1:$A$231,0),MATCH(L3VA!CD$2,DATASHEET!$A$1:$GG$1,0)),"")</f>
        <v/>
      </c>
      <c r="CD245" s="105" t="e">
        <f>IF(VLOOKUP(L3VA!$A245,DATASHEET!$A$2:$EW$231,82,FALSE)="","",VLOOKUP(L3VA!$A245,DATASHEET!$A$2:$EW$231,82,FALSE))</f>
        <v>#REF!</v>
      </c>
      <c r="CE245" s="105" t="str">
        <f t="shared" si="256"/>
        <v/>
      </c>
      <c r="CF245" s="106" t="e">
        <f>IF(ISBLANK(DATASHEET!#REF!),"",DATASHEET!#REF!)</f>
        <v>#REF!</v>
      </c>
      <c r="CG245" s="107" t="e">
        <f>IF(ISBLANK(DATASHEET!#REF!),"",DATASHEET!#REF!)</f>
        <v>#REF!</v>
      </c>
      <c r="CH245" s="123" t="str">
        <f t="shared" si="257"/>
        <v/>
      </c>
      <c r="CI245" s="124" t="str">
        <f>IFERROR(INDEX(DATASHEET!$A$1:$GG$231,MATCH(L3VA!$A245,DATASHEET!$A$1:$A$231,0),MATCH(L3VA!CJ$2,DATASHEET!$A$1:$GG$1,0)),"")</f>
        <v/>
      </c>
      <c r="CJ245" s="105" t="e">
        <f>IF(VLOOKUP(L3VA!$A245,DATASHEET!$A$2:$EW$231,87,FALSE)="","",VLOOKUP(L3VA!$A245,DATASHEET!$A$2:$EW$231,87,FALSE))</f>
        <v>#REF!</v>
      </c>
      <c r="CK245" s="105" t="str">
        <f t="shared" si="258"/>
        <v/>
      </c>
      <c r="CL245" s="106" t="e">
        <f>IF(ISBLANK(DATASHEET!#REF!),"",DATASHEET!#REF!)</f>
        <v>#REF!</v>
      </c>
      <c r="CM245" s="107" t="e">
        <f>IF(ISBLANK(DATASHEET!#REF!),"",DATASHEET!#REF!)</f>
        <v>#REF!</v>
      </c>
      <c r="CN245" s="123" t="str">
        <f t="shared" si="259"/>
        <v/>
      </c>
      <c r="CO245" s="124" t="str">
        <f>IFERROR(INDEX(DATASHEET!$A$1:$GG$231,MATCH(L3VA!$A245,DATASHEET!$A$1:$A$231,0),MATCH(L3VA!CP$2,DATASHEET!$A$1:$GG$1,0)),"")</f>
        <v/>
      </c>
      <c r="CP245" s="105" t="e">
        <f>IF(VLOOKUP(L3VA!$A245,DATASHEET!$A$2:$EW$231,92,FALSE)="","",VLOOKUP(L3VA!$A245,DATASHEET!$A$2:$EW$231,92,FALSE))</f>
        <v>#REF!</v>
      </c>
      <c r="CQ245" s="105" t="str">
        <f t="shared" si="260"/>
        <v/>
      </c>
      <c r="CR245" s="106" t="e">
        <f>IF(ISBLANK(DATASHEET!#REF!),"",DATASHEET!#REF!)</f>
        <v>#REF!</v>
      </c>
      <c r="CS245" s="107" t="e">
        <f>IF(ISBLANK(DATASHEET!#REF!),"",DATASHEET!#REF!)</f>
        <v>#REF!</v>
      </c>
      <c r="CT245" s="123" t="str">
        <f t="shared" si="212"/>
        <v/>
      </c>
      <c r="CU245" s="124" t="str">
        <f>IFERROR(INDEX(DATASHEET!$A$1:$GG$231,MATCH(L3VA!$A245,DATASHEET!$A$1:$A$231,0),MATCH(L3VA!CV$2,DATASHEET!$A$1:$GG$1,0)),"")</f>
        <v/>
      </c>
      <c r="CV245" s="105" t="e">
        <f>IF(VLOOKUP(L3VA!$A245,DATASHEET!$A$2:$EW$231,107,FALSE)="","",VLOOKUP(L3VA!$A245,DATASHEET!$A$2:$EW$231,107,FALSE))</f>
        <v>#REF!</v>
      </c>
      <c r="CW245" s="105" t="str">
        <f t="shared" si="213"/>
        <v/>
      </c>
      <c r="CX245" s="106" t="e">
        <f>IF(ISBLANK(DATASHEET!#REF!),"",DATASHEET!#REF!)</f>
        <v>#REF!</v>
      </c>
      <c r="CY245" s="107" t="e">
        <f>IF(ISBLANK(DATASHEET!#REF!),"",DATASHEET!#REF!)</f>
        <v>#REF!</v>
      </c>
      <c r="CZ245" s="123" t="str">
        <f t="shared" si="261"/>
        <v/>
      </c>
      <c r="DA245" s="124" t="str">
        <f>IFERROR(INDEX(DATASHEET!$A$1:$GG$231,MATCH(L3VA!$A245,DATASHEET!$A$1:$A$231,0),MATCH(L3VA!DB$2,DATASHEET!$A$1:$GG$1,0)),"")</f>
        <v/>
      </c>
      <c r="DB245" s="105" t="e">
        <f>IF(VLOOKUP(L3VA!$A245,DATASHEET!$A$2:$EW$231,97,FALSE)="","",VLOOKUP(L3VA!$A245,DATASHEET!$A$2:$EW$231,97,FALSE))</f>
        <v>#REF!</v>
      </c>
      <c r="DC245" s="105" t="str">
        <f t="shared" si="262"/>
        <v/>
      </c>
      <c r="DD245" s="106" t="e">
        <f>IF(ISBLANK(DATASHEET!#REF!),"",DATASHEET!#REF!)</f>
        <v>#REF!</v>
      </c>
      <c r="DE245" s="107" t="e">
        <f>IF(ISBLANK(DATASHEET!#REF!),"",DATASHEET!#REF!)</f>
        <v>#REF!</v>
      </c>
      <c r="DF245" s="123" t="str">
        <f t="shared" si="263"/>
        <v/>
      </c>
      <c r="DG245" s="124" t="str">
        <f>IFERROR(INDEX(DATASHEET!$A$1:$GG$231,MATCH(L3VA!$A245,DATASHEET!$A$1:$A$231,0),MATCH(L3VA!DH$2,DATASHEET!$A$1:$GG$1,0)),"")</f>
        <v/>
      </c>
      <c r="DH245" s="105" t="e">
        <f>IF(VLOOKUP(L3VA!$A245,DATASHEET!$A$2:$EW$231,102,FALSE)="","",VLOOKUP(L3VA!$A245,DATASHEET!$A$2:$EW$231,102,FALSE))</f>
        <v>#REF!</v>
      </c>
      <c r="DI245" s="105" t="str">
        <f t="shared" si="264"/>
        <v/>
      </c>
      <c r="DJ245" s="106" t="e">
        <f>IF(ISBLANK(DATASHEET!#REF!),"",DATASHEET!#REF!)</f>
        <v>#REF!</v>
      </c>
      <c r="DK245" s="107" t="e">
        <f>IF(ISBLANK(DATASHEET!#REF!),"",DATASHEET!#REF!)</f>
        <v>#REF!</v>
      </c>
      <c r="DL245" s="123" t="str">
        <f t="shared" si="265"/>
        <v/>
      </c>
      <c r="DM245" s="124" t="str">
        <f>IFERROR(INDEX(DATASHEET!$A$1:$GG$231,MATCH(L3VA!$A245,DATASHEET!$A$1:$A$231,0),MATCH(L3VA!DN$2,DATASHEET!$A$1:$GG$1,0)),"")</f>
        <v/>
      </c>
      <c r="DN245" s="105" t="e">
        <f>IF(VLOOKUP(L3VA!$A245,DATASHEET!$A$2:$FW$231,112,FALSE)="","",VLOOKUP(L3VA!$A245,DATASHEET!$A$2:$FW$231,112,FALSE))</f>
        <v>#REF!</v>
      </c>
      <c r="DO245" s="105" t="str">
        <f t="shared" si="266"/>
        <v/>
      </c>
      <c r="DP245" s="106" t="e">
        <f>IF(ISBLANK(DATASHEET!#REF!),"",DATASHEET!#REF!)</f>
        <v>#REF!</v>
      </c>
      <c r="DQ245" s="107" t="e">
        <f>IF(ISBLANK(DATASHEET!#REF!),"",DATASHEET!#REF!)</f>
        <v>#REF!</v>
      </c>
      <c r="DR245" s="123" t="str">
        <f t="shared" si="267"/>
        <v/>
      </c>
      <c r="DS245" s="124" t="str">
        <f>IFERROR(INDEX(DATASHEET!$A$1:$GG$231,MATCH(L3VA!$A245,DATASHEET!$A$1:$A$231,0),MATCH(L3VA!DT$2,DATASHEET!$A$1:$GG$1,0)),"")</f>
        <v/>
      </c>
      <c r="DT245" s="105" t="e">
        <f>IF(VLOOKUP(L3VA!$A245,DATASHEET!$A$2:$EW$231,117,FALSE)="","",VLOOKUP(L3VA!$A245,DATASHEET!$A$2:$EW$231,117,FALSE))</f>
        <v>#REF!</v>
      </c>
      <c r="DU245" s="105" t="str">
        <f t="shared" si="268"/>
        <v/>
      </c>
      <c r="DV245" s="106" t="e">
        <f>IF(ISBLANK(DATASHEET!#REF!),"",DATASHEET!#REF!)</f>
        <v>#REF!</v>
      </c>
      <c r="DW245" s="107" t="e">
        <f>IF(ISBLANK(DATASHEET!#REF!),"",DATASHEET!#REF!)</f>
        <v>#REF!</v>
      </c>
      <c r="DX245" s="123" t="str">
        <f t="shared" si="269"/>
        <v/>
      </c>
      <c r="DY245" s="124" t="str">
        <f>IFERROR(INDEX(DATASHEET!$A$1:$GG$231,MATCH(L3VA!$A245,DATASHEET!$A$1:$A$231,0),MATCH(L3VA!DZ$2,DATASHEET!$A$1:$GG$1,0)),"")</f>
        <v/>
      </c>
      <c r="DZ245" s="105" t="e">
        <f>IF(VLOOKUP(L3VA!$A245,DATASHEET!$A$2:$EW$231,122,FALSE)="","",VLOOKUP(L3VA!$A245,DATASHEET!$A$2:$EW$231,122,FALSE))</f>
        <v>#REF!</v>
      </c>
      <c r="EA245" s="105" t="str">
        <f t="shared" si="270"/>
        <v/>
      </c>
      <c r="EB245" s="106" t="e">
        <f>IF(ISBLANK(DATASHEET!#REF!),"",DATASHEET!#REF!)</f>
        <v>#REF!</v>
      </c>
      <c r="EC245" s="107" t="e">
        <f>IF(ISBLANK(DATASHEET!#REF!),"",DATASHEET!#REF!)</f>
        <v>#REF!</v>
      </c>
      <c r="ED245" s="123" t="str">
        <f t="shared" si="271"/>
        <v/>
      </c>
      <c r="EE245" s="124" t="str">
        <f>IFERROR(INDEX(DATASHEET!$A$1:$GG$231,MATCH(L3VA!$A245,DATASHEET!$A$1:$A$231,0),MATCH(L3VA!EF$2,DATASHEET!$A$1:$GG$1,0)),"")</f>
        <v/>
      </c>
      <c r="EF245" s="105" t="e">
        <f>IF(VLOOKUP(L3VA!$A245,DATASHEET!$A$2:$EW$231,127,FALSE)="","",VLOOKUP(L3VA!$A245,DATASHEET!$A$2:$EW$231,127,FALSE))</f>
        <v>#REF!</v>
      </c>
      <c r="EG245" s="105" t="str">
        <f t="shared" si="272"/>
        <v/>
      </c>
      <c r="EH245" s="106" t="e">
        <f>IF(ISBLANK(DATASHEET!#REF!),"",DATASHEET!#REF!)</f>
        <v>#REF!</v>
      </c>
      <c r="EI245" s="107" t="e">
        <f>IF(ISBLANK(DATASHEET!#REF!),"",DATASHEET!#REF!)</f>
        <v>#REF!</v>
      </c>
      <c r="EJ245" s="123" t="str">
        <f t="shared" si="273"/>
        <v/>
      </c>
      <c r="EK245" s="124" t="str">
        <f>IFERROR(INDEX(DATASHEET!$A$1:$GG$231,MATCH(L3VA!$A245,DATASHEET!$A$1:$A$231,0),MATCH(L3VA!EL$2,DATASHEET!$A$1:$GG$1,0)),"")</f>
        <v/>
      </c>
      <c r="EL245" s="105" t="e">
        <f>IF(VLOOKUP(L3VA!$A245,DATASHEET!$A$2:$EW$231,132,FALSE)="","",VLOOKUP(L3VA!$A245,DATASHEET!$A$2:$EW$231,132,FALSE))</f>
        <v>#REF!</v>
      </c>
      <c r="EM245" s="105" t="str">
        <f t="shared" si="274"/>
        <v/>
      </c>
      <c r="EN245" s="106" t="e">
        <f>IF(ISBLANK(DATASHEET!#REF!),"",DATASHEET!#REF!)</f>
        <v>#REF!</v>
      </c>
      <c r="EO245" s="107" t="e">
        <f>IF(ISBLANK(DATASHEET!#REF!),"",DATASHEET!#REF!)</f>
        <v>#REF!</v>
      </c>
      <c r="EP245" s="123" t="str">
        <f t="shared" si="275"/>
        <v/>
      </c>
      <c r="EQ245" s="124" t="str">
        <f>IFERROR(INDEX(DATASHEET!$A$1:$GG$231,MATCH(L3VA!$A245,DATASHEET!$A$1:$A$231,0),MATCH(L3VA!ER$2,DATASHEET!$A$1:$GG$1,0)),"")</f>
        <v/>
      </c>
      <c r="ER245" s="105" t="e">
        <f>IF(VLOOKUP(L3VA!$A245,DATASHEET!$A$2:$EW$231,137,FALSE)="","",VLOOKUP(L3VA!$A245,DATASHEET!$A$2:$EW$231,137,FALSE))</f>
        <v>#REF!</v>
      </c>
      <c r="ES245" s="105" t="str">
        <f t="shared" si="276"/>
        <v/>
      </c>
      <c r="ET245" s="106" t="e">
        <f>IF(ISBLANK(DATASHEET!#REF!),"",DATASHEET!#REF!)</f>
        <v>#REF!</v>
      </c>
      <c r="EU245" s="107" t="e">
        <f>IF(ISBLANK(DATASHEET!#REF!),"",DATASHEET!#REF!)</f>
        <v>#REF!</v>
      </c>
      <c r="EV245" s="123" t="str">
        <f t="shared" si="277"/>
        <v/>
      </c>
      <c r="EW245" s="124" t="str">
        <f>IFERROR(INDEX(DATASHEET!$A$1:$GG$231,MATCH(L3VA!$A245,DATASHEET!$A$1:$A$231,0),MATCH(L3VA!EX$2,DATASHEET!$A$1:$GG$1,0)),"")</f>
        <v/>
      </c>
      <c r="EX245" s="105" t="e">
        <f>IF(VLOOKUP(L3VA!$A245,DATASHEET!$A$2:$EW$231,142,FALSE)="","",VLOOKUP(L3VA!$A245,DATASHEET!$A$2:$EW$231,142,FALSE))</f>
        <v>#REF!</v>
      </c>
      <c r="EY245" s="105" t="str">
        <f t="shared" si="278"/>
        <v/>
      </c>
      <c r="EZ245" s="106" t="e">
        <f>IF(ISBLANK(DATASHEET!#REF!),"",DATASHEET!#REF!)</f>
        <v>#REF!</v>
      </c>
      <c r="FA245" s="107" t="e">
        <f>IF(ISBLANK(DATASHEET!#REF!),"",DATASHEET!#REF!)</f>
        <v>#REF!</v>
      </c>
      <c r="FB245" s="123" t="str">
        <f t="shared" si="279"/>
        <v/>
      </c>
      <c r="FC245" s="124" t="str">
        <f>IFERROR(INDEX(DATASHEET!$A$1:$GG$231,MATCH(L3VA!$A245,DATASHEET!$A$1:$A$231,0),MATCH(L3VA!FD$2,DATASHEET!$A$1:$GG$1,0)),"")</f>
        <v/>
      </c>
      <c r="FD245" s="105" t="e">
        <f>IF(VLOOKUP(L3VA!$A245,DATASHEET!$A$2:$FW$231,147,FALSE)="","",VLOOKUP(L3VA!$A245,DATASHEET!$A$2:$FW$231,147,FALSE))</f>
        <v>#REF!</v>
      </c>
      <c r="FE245" s="105" t="str">
        <f t="shared" si="280"/>
        <v/>
      </c>
      <c r="FF245" s="106" t="e">
        <f>IF(ISBLANK(DATASHEET!#REF!),"",DATASHEET!#REF!)</f>
        <v>#REF!</v>
      </c>
      <c r="FG245" s="107" t="e">
        <f>IF(ISBLANK(DATASHEET!#REF!),"",DATASHEET!#REF!)</f>
        <v>#REF!</v>
      </c>
    </row>
    <row r="246" spans="1:163" x14ac:dyDescent="0.25">
      <c r="A246" s="108" t="e">
        <f>DATASHEET!#REF!</f>
        <v>#REF!</v>
      </c>
      <c r="B246" s="42" t="e">
        <f>DATASHEET!#REF!</f>
        <v>#REF!</v>
      </c>
      <c r="C246" s="109" t="e">
        <f>DATASHEET!#REF!</f>
        <v>#REF!</v>
      </c>
      <c r="D246" s="110" t="e">
        <f>DATASHEET!#REF!</f>
        <v>#REF!</v>
      </c>
      <c r="E246" s="110" t="str">
        <f>IFERROR(VLOOKUP(A246,'[5]Y12 Students'!$E$3:$I$271,5,FALSE),"")</f>
        <v/>
      </c>
      <c r="F246" s="110" t="e">
        <f>DATASHEET!#REF!</f>
        <v>#REF!</v>
      </c>
      <c r="G246" s="110" t="e">
        <f>DATASHEET!#REF!</f>
        <v>#REF!</v>
      </c>
      <c r="H246" s="110" t="e">
        <f>DATASHEET!#REF!</f>
        <v>#REF!</v>
      </c>
      <c r="I246" s="110" t="e">
        <f>DATASHEET!#REF!</f>
        <v>#REF!</v>
      </c>
      <c r="J246" s="111" t="e">
        <f>DATASHEET!#REF!</f>
        <v>#REF!</v>
      </c>
      <c r="K246" s="104" t="str">
        <f t="shared" si="181"/>
        <v/>
      </c>
      <c r="L246" s="104" t="str">
        <f t="shared" si="182"/>
        <v/>
      </c>
      <c r="M246" s="336" t="str">
        <f>IF(COUNT(L3VA!$N246,L3VA!$Z246,L3VA!$T246,L3VA!$AF246,L3VA!$AX246,L3VA!$AR246,L3VA!$BJ246,L3VA!$BD246,L3VA!$BP246,L3VA!#REF!,L3VA!$AL246,L3VA!$BV246,L3VA!$CH246,L3VA!$CZ246,L3VA!$CN246,L3VA!$DF246,L3VA!$CB246,L3VA!#REF!,L3VA!$DR246,L3VA!$DX246,L3VA!$ED246,L3VA!$EJ246,L3VA!$EP246,L3VA!$EV246,L3VA!$FB246,L3VA!$DL246)=0,"",AVERAGE(N246,Z246,T246,AF246,AL246,AX246,AR246,BJ246,BD246,BP246,BV246,CH246,CZ246,CN246,DF246,CB246,DR246,DX246,ED246,EJ246,EP246,EV246,FB246,DL246))</f>
        <v/>
      </c>
      <c r="N246" s="123" t="str">
        <f t="shared" si="233"/>
        <v/>
      </c>
      <c r="O246" s="124" t="str">
        <f>IFERROR(INDEX(DATASHEET!$A$1:$GG$231,MATCH(L3VA!$A246,DATASHEET!$A$1:$A$231,0),MATCH(L3VA!P$2,DATASHEET!$A$1:$GG$1,0)),"")</f>
        <v/>
      </c>
      <c r="P246" s="105" t="e">
        <f>IF(VLOOKUP(L3VA!$A246,DATASHEET!$A$2:$EW$231,22,FALSE)="","",VLOOKUP(L3VA!$A246,DATASHEET!$A$2:$EW$231,22,FALSE))</f>
        <v>#REF!</v>
      </c>
      <c r="Q246" s="105" t="str">
        <f t="shared" si="234"/>
        <v/>
      </c>
      <c r="R246" s="106" t="e">
        <f>IF(ISBLANK(DATASHEET!#REF!),"",DATASHEET!#REF!)</f>
        <v>#REF!</v>
      </c>
      <c r="S246" s="107" t="e">
        <f>IF(ISBLANK(DATASHEET!#REF!),"",DATASHEET!#REF!)</f>
        <v>#REF!</v>
      </c>
      <c r="T246" s="123" t="str">
        <f t="shared" si="235"/>
        <v/>
      </c>
      <c r="U246" s="124" t="str">
        <f>IFERROR(INDEX(DATASHEET!$A$1:$GG$231,MATCH(L3VA!$A246,DATASHEET!$A$1:$A$231,0),MATCH(L3VA!V$2,DATASHEET!$A$1:$GG$1,0)),"")</f>
        <v/>
      </c>
      <c r="V246" s="105" t="e">
        <f>IF(VLOOKUP(L3VA!$A246,DATASHEET!$A$2:$EW$231,27,FALSE)="","",VLOOKUP(L3VA!$A246,DATASHEET!$A$2:$EW$231,27,FALSE))</f>
        <v>#REF!</v>
      </c>
      <c r="W246" s="105" t="str">
        <f t="shared" si="236"/>
        <v/>
      </c>
      <c r="X246" s="106" t="e">
        <f>IF(ISBLANK(DATASHEET!#REF!),"",DATASHEET!#REF!)</f>
        <v>#REF!</v>
      </c>
      <c r="Y246" s="107" t="e">
        <f>IF(ISBLANK(DATASHEET!#REF!),"",DATASHEET!#REF!)</f>
        <v>#REF!</v>
      </c>
      <c r="Z246" s="123" t="str">
        <f t="shared" si="237"/>
        <v/>
      </c>
      <c r="AA246" s="124" t="str">
        <f>IFERROR(INDEX(DATASHEET!$A$1:$GG$231,MATCH(L3VA!$A246,DATASHEET!$A$1:$A$231,0),MATCH(L3VA!AB$2,DATASHEET!$A$1:$GG$1,0)),"")</f>
        <v/>
      </c>
      <c r="AB246" s="105" t="e">
        <f>IF(VLOOKUP(L3VA!$A246,DATASHEET!$A$2:$EW$231,32,FALSE)="","",VLOOKUP(L3VA!$A246,DATASHEET!$A$2:$EW$231,32,FALSE))</f>
        <v>#REF!</v>
      </c>
      <c r="AC246" s="105" t="str">
        <f t="shared" si="238"/>
        <v/>
      </c>
      <c r="AD246" s="106" t="e">
        <f>IF(ISBLANK(DATASHEET!#REF!),"",DATASHEET!#REF!)</f>
        <v>#REF!</v>
      </c>
      <c r="AE246" s="107" t="e">
        <f>IF(ISBLANK(DATASHEET!#REF!),"",DATASHEET!#REF!)</f>
        <v>#REF!</v>
      </c>
      <c r="AF246" s="123" t="str">
        <f t="shared" si="239"/>
        <v/>
      </c>
      <c r="AG246" s="124" t="str">
        <f>IFERROR(INDEX(DATASHEET!$A$1:$GG$231,MATCH(L3VA!$A246,DATASHEET!$A$1:$A$231,0),MATCH(L3VA!AH$2,DATASHEET!$A$1:$GG$1,0)),"")</f>
        <v/>
      </c>
      <c r="AH246" s="105" t="e">
        <f>IF(VLOOKUP(L3VA!$A246,DATASHEET!$A$2:$EW$231,37,FALSE)="","",VLOOKUP(L3VA!$A246,DATASHEET!$A$2:$EW$231,37,FALSE))</f>
        <v>#REF!</v>
      </c>
      <c r="AI246" s="105" t="str">
        <f t="shared" si="240"/>
        <v/>
      </c>
      <c r="AJ246" s="106" t="e">
        <f>IF(ISBLANK(DATASHEET!#REF!),"",DATASHEET!#REF!)</f>
        <v>#REF!</v>
      </c>
      <c r="AK246" s="107" t="e">
        <f>IF(ISBLANK(DATASHEET!#REF!),"",DATASHEET!#REF!)</f>
        <v>#REF!</v>
      </c>
      <c r="AL246" s="123" t="str">
        <f t="shared" si="241"/>
        <v/>
      </c>
      <c r="AM246" s="124" t="str">
        <f>IFERROR(INDEX(DATASHEET!$A$1:$GG$231,MATCH(L3VA!$A246,DATASHEET!$A$1:$A$231,0),MATCH(L3VA!AN$2,DATASHEET!$A$1:$GG$1,0)),"")</f>
        <v/>
      </c>
      <c r="AN246" s="105" t="e">
        <f>IF(VLOOKUP(L3VA!$A246,DATASHEET!$A$2:$EW$231,42,FALSE)="","",VLOOKUP(L3VA!$A246,DATASHEET!$A$2:$EW$231,42,FALSE))</f>
        <v>#REF!</v>
      </c>
      <c r="AO246" s="105" t="str">
        <f t="shared" si="242"/>
        <v/>
      </c>
      <c r="AP246" s="106" t="e">
        <f>IF(ISBLANK(DATASHEET!#REF!),"",DATASHEET!#REF!)</f>
        <v>#REF!</v>
      </c>
      <c r="AQ246" s="107" t="e">
        <f>IF(ISBLANK(DATASHEET!#REF!),"",DATASHEET!#REF!)</f>
        <v>#REF!</v>
      </c>
      <c r="AR246" s="123" t="str">
        <f t="shared" si="243"/>
        <v/>
      </c>
      <c r="AS246" s="124" t="str">
        <f>IFERROR(INDEX(DATASHEET!$A$1:$GG$231,MATCH(L3VA!$A246,DATASHEET!$A$1:$A$231,0),MATCH(L3VA!AT$2,DATASHEET!$A$1:$GG$1,0)),"")</f>
        <v/>
      </c>
      <c r="AT246" s="105" t="e">
        <f>IF(VLOOKUP(L3VA!$A246,DATASHEET!$A$2:$EW$231,47,FALSE)="","",VLOOKUP(L3VA!$A246,DATASHEET!$A$2:$EW$231,47,FALSE))</f>
        <v>#REF!</v>
      </c>
      <c r="AU246" s="105" t="str">
        <f t="shared" si="244"/>
        <v/>
      </c>
      <c r="AV246" s="106" t="e">
        <f>IF(ISBLANK(DATASHEET!#REF!),"",DATASHEET!#REF!)</f>
        <v>#REF!</v>
      </c>
      <c r="AW246" s="107" t="e">
        <f>IF(ISBLANK(DATASHEET!#REF!),"",DATASHEET!#REF!)</f>
        <v>#REF!</v>
      </c>
      <c r="AX246" s="123" t="str">
        <f t="shared" si="245"/>
        <v/>
      </c>
      <c r="AY246" s="124" t="str">
        <f>IFERROR(INDEX(DATASHEET!$A$1:$GG$231,MATCH(L3VA!$A246,DATASHEET!$A$1:$A$231,0),MATCH(L3VA!AZ$2,DATASHEET!$A$1:$GG$1,0)),"")</f>
        <v/>
      </c>
      <c r="AZ246" s="105" t="e">
        <f>IF(VLOOKUP(L3VA!$A246,DATASHEET!$A$2:$EW$231,52,FALSE)="","",VLOOKUP(L3VA!$A246,DATASHEET!$A$2:$EW$231,52,FALSE))</f>
        <v>#REF!</v>
      </c>
      <c r="BA246" s="105" t="str">
        <f t="shared" si="246"/>
        <v/>
      </c>
      <c r="BB246" s="106" t="e">
        <f>IF(ISBLANK(DATASHEET!#REF!),"",DATASHEET!#REF!)</f>
        <v>#REF!</v>
      </c>
      <c r="BC246" s="107" t="e">
        <f>IF(ISBLANK(DATASHEET!#REF!),"",DATASHEET!#REF!)</f>
        <v>#REF!</v>
      </c>
      <c r="BD246" s="123" t="str">
        <f t="shared" si="247"/>
        <v/>
      </c>
      <c r="BE246" s="124" t="str">
        <f>IFERROR(INDEX(DATASHEET!$A$1:$GG$231,MATCH(L3VA!$A246,DATASHEET!$A$1:$A$231,0),MATCH(L3VA!BF$2,DATASHEET!$A$1:$GG$1,0)),"")</f>
        <v/>
      </c>
      <c r="BF246" s="105" t="e">
        <f>IF(VLOOKUP(L3VA!$A246,DATASHEET!$A$2:$EW$231,57,FALSE)="","",VLOOKUP(L3VA!$A246,DATASHEET!$A$2:$EW$231,57,FALSE))</f>
        <v>#REF!</v>
      </c>
      <c r="BG246" s="105" t="str">
        <f t="shared" si="248"/>
        <v/>
      </c>
      <c r="BH246" s="106" t="e">
        <f>IF(ISBLANK(DATASHEET!#REF!),"",DATASHEET!#REF!)</f>
        <v>#REF!</v>
      </c>
      <c r="BI246" s="107" t="e">
        <f>IF(ISBLANK(DATASHEET!#REF!),"",DATASHEET!#REF!)</f>
        <v>#REF!</v>
      </c>
      <c r="BJ246" s="123" t="str">
        <f t="shared" si="249"/>
        <v/>
      </c>
      <c r="BK246" s="124" t="str">
        <f>IFERROR(INDEX(DATASHEET!$A$1:$GG$231,MATCH(L3VA!$A246,DATASHEET!$A$1:$A$231,0),MATCH(L3VA!BL$2,DATASHEET!$A$1:$GG$1,0)),"")</f>
        <v/>
      </c>
      <c r="BL246" s="105" t="e">
        <f>IF(VLOOKUP(L3VA!$A246,DATASHEET!$A$2:$EW$231,62,FALSE)="","",VLOOKUP(L3VA!$A246,DATASHEET!$A$2:$EW$231,62,FALSE))</f>
        <v>#REF!</v>
      </c>
      <c r="BM246" s="105" t="str">
        <f t="shared" si="250"/>
        <v/>
      </c>
      <c r="BN246" s="106" t="e">
        <f>IF(ISBLANK(DATASHEET!#REF!),"",DATASHEET!#REF!)</f>
        <v>#REF!</v>
      </c>
      <c r="BO246" s="107" t="e">
        <f>IF(ISBLANK(DATASHEET!#REF!),"",DATASHEET!#REF!)</f>
        <v>#REF!</v>
      </c>
      <c r="BP246" s="123" t="str">
        <f t="shared" si="251"/>
        <v/>
      </c>
      <c r="BQ246" s="124" t="str">
        <f>IFERROR(INDEX(DATASHEET!$A$1:$GG$231,MATCH(L3VA!$A246,DATASHEET!$A$1:$A$231,0),MATCH(L3VA!BR$2,DATASHEET!$A$1:$GG$1,0)),"")</f>
        <v/>
      </c>
      <c r="BR246" s="105" t="e">
        <f>IF(VLOOKUP(L3VA!$A246,DATASHEET!$A$2:$EW$231,67,FALSE)="","",VLOOKUP(L3VA!$A246,DATASHEET!$A$2:$EW$231,67,FALSE))</f>
        <v>#REF!</v>
      </c>
      <c r="BS246" s="105" t="str">
        <f t="shared" si="252"/>
        <v/>
      </c>
      <c r="BT246" s="106" t="e">
        <f>IF(ISBLANK(DATASHEET!#REF!),"",DATASHEET!#REF!)</f>
        <v>#REF!</v>
      </c>
      <c r="BU246" s="107" t="e">
        <f>IF(ISBLANK(DATASHEET!#REF!),"",DATASHEET!#REF!)</f>
        <v>#REF!</v>
      </c>
      <c r="BV246" s="123" t="str">
        <f t="shared" si="253"/>
        <v/>
      </c>
      <c r="BW246" s="124" t="str">
        <f>IFERROR(INDEX(DATASHEET!$A$1:$GG$231,MATCH(L3VA!$A246,DATASHEET!$A$1:$A$231,0),MATCH(L3VA!BX$2,DATASHEET!$A$1:$GG$1,0)),"")</f>
        <v/>
      </c>
      <c r="BX246" s="105" t="e">
        <f>IF(VLOOKUP(L3VA!$A246,DATASHEET!$A$2:$EW$231,77,FALSE)="","",VLOOKUP(L3VA!$A246,DATASHEET!$A$2:$EW$231,77,FALSE))</f>
        <v>#REF!</v>
      </c>
      <c r="BY246" s="105" t="str">
        <f t="shared" si="254"/>
        <v/>
      </c>
      <c r="BZ246" s="106" t="e">
        <f>IF(ISBLANK(DATASHEET!#REF!),"",DATASHEET!#REF!)</f>
        <v>#REF!</v>
      </c>
      <c r="CA246" s="107" t="e">
        <f>IF(ISBLANK(DATASHEET!#REF!),"",DATASHEET!#REF!)</f>
        <v>#REF!</v>
      </c>
      <c r="CB246" s="123" t="str">
        <f t="shared" si="255"/>
        <v/>
      </c>
      <c r="CC246" s="124" t="str">
        <f>IFERROR(INDEX(DATASHEET!$A$1:$GG$231,MATCH(L3VA!$A246,DATASHEET!$A$1:$A$231,0),MATCH(L3VA!CD$2,DATASHEET!$A$1:$GG$1,0)),"")</f>
        <v/>
      </c>
      <c r="CD246" s="105" t="e">
        <f>IF(VLOOKUP(L3VA!$A246,DATASHEET!$A$2:$EW$231,82,FALSE)="","",VLOOKUP(L3VA!$A246,DATASHEET!$A$2:$EW$231,82,FALSE))</f>
        <v>#REF!</v>
      </c>
      <c r="CE246" s="105" t="str">
        <f t="shared" si="256"/>
        <v/>
      </c>
      <c r="CF246" s="106" t="e">
        <f>IF(ISBLANK(DATASHEET!#REF!),"",DATASHEET!#REF!)</f>
        <v>#REF!</v>
      </c>
      <c r="CG246" s="107" t="e">
        <f>IF(ISBLANK(DATASHEET!#REF!),"",DATASHEET!#REF!)</f>
        <v>#REF!</v>
      </c>
      <c r="CH246" s="123" t="str">
        <f t="shared" si="257"/>
        <v/>
      </c>
      <c r="CI246" s="124" t="str">
        <f>IFERROR(INDEX(DATASHEET!$A$1:$GG$231,MATCH(L3VA!$A246,DATASHEET!$A$1:$A$231,0),MATCH(L3VA!CJ$2,DATASHEET!$A$1:$GG$1,0)),"")</f>
        <v/>
      </c>
      <c r="CJ246" s="105" t="e">
        <f>IF(VLOOKUP(L3VA!$A246,DATASHEET!$A$2:$EW$231,87,FALSE)="","",VLOOKUP(L3VA!$A246,DATASHEET!$A$2:$EW$231,87,FALSE))</f>
        <v>#REF!</v>
      </c>
      <c r="CK246" s="105" t="str">
        <f t="shared" si="258"/>
        <v/>
      </c>
      <c r="CL246" s="106" t="e">
        <f>IF(ISBLANK(DATASHEET!#REF!),"",DATASHEET!#REF!)</f>
        <v>#REF!</v>
      </c>
      <c r="CM246" s="107" t="e">
        <f>IF(ISBLANK(DATASHEET!#REF!),"",DATASHEET!#REF!)</f>
        <v>#REF!</v>
      </c>
      <c r="CN246" s="123" t="str">
        <f t="shared" si="259"/>
        <v/>
      </c>
      <c r="CO246" s="124" t="str">
        <f>IFERROR(INDEX(DATASHEET!$A$1:$GG$231,MATCH(L3VA!$A246,DATASHEET!$A$1:$A$231,0),MATCH(L3VA!CP$2,DATASHEET!$A$1:$GG$1,0)),"")</f>
        <v/>
      </c>
      <c r="CP246" s="105" t="e">
        <f>IF(VLOOKUP(L3VA!$A246,DATASHEET!$A$2:$EW$231,92,FALSE)="","",VLOOKUP(L3VA!$A246,DATASHEET!$A$2:$EW$231,92,FALSE))</f>
        <v>#REF!</v>
      </c>
      <c r="CQ246" s="105" t="str">
        <f t="shared" si="260"/>
        <v/>
      </c>
      <c r="CR246" s="106" t="e">
        <f>IF(ISBLANK(DATASHEET!#REF!),"",DATASHEET!#REF!)</f>
        <v>#REF!</v>
      </c>
      <c r="CS246" s="107" t="e">
        <f>IF(ISBLANK(DATASHEET!#REF!),"",DATASHEET!#REF!)</f>
        <v>#REF!</v>
      </c>
      <c r="CT246" s="123" t="str">
        <f t="shared" si="212"/>
        <v/>
      </c>
      <c r="CU246" s="124" t="str">
        <f>IFERROR(INDEX(DATASHEET!$A$1:$GG$231,MATCH(L3VA!$A246,DATASHEET!$A$1:$A$231,0),MATCH(L3VA!CV$2,DATASHEET!$A$1:$GG$1,0)),"")</f>
        <v/>
      </c>
      <c r="CV246" s="105" t="e">
        <f>IF(VLOOKUP(L3VA!$A246,DATASHEET!$A$2:$EW$231,107,FALSE)="","",VLOOKUP(L3VA!$A246,DATASHEET!$A$2:$EW$231,107,FALSE))</f>
        <v>#REF!</v>
      </c>
      <c r="CW246" s="105" t="str">
        <f t="shared" si="213"/>
        <v/>
      </c>
      <c r="CX246" s="106" t="e">
        <f>IF(ISBLANK(DATASHEET!#REF!),"",DATASHEET!#REF!)</f>
        <v>#REF!</v>
      </c>
      <c r="CY246" s="107" t="e">
        <f>IF(ISBLANK(DATASHEET!#REF!),"",DATASHEET!#REF!)</f>
        <v>#REF!</v>
      </c>
      <c r="CZ246" s="123" t="str">
        <f t="shared" si="261"/>
        <v/>
      </c>
      <c r="DA246" s="124" t="str">
        <f>IFERROR(INDEX(DATASHEET!$A$1:$GG$231,MATCH(L3VA!$A246,DATASHEET!$A$1:$A$231,0),MATCH(L3VA!DB$2,DATASHEET!$A$1:$GG$1,0)),"")</f>
        <v/>
      </c>
      <c r="DB246" s="105" t="e">
        <f>IF(VLOOKUP(L3VA!$A246,DATASHEET!$A$2:$EW$231,97,FALSE)="","",VLOOKUP(L3VA!$A246,DATASHEET!$A$2:$EW$231,97,FALSE))</f>
        <v>#REF!</v>
      </c>
      <c r="DC246" s="105" t="str">
        <f t="shared" si="262"/>
        <v/>
      </c>
      <c r="DD246" s="106" t="e">
        <f>IF(ISBLANK(DATASHEET!#REF!),"",DATASHEET!#REF!)</f>
        <v>#REF!</v>
      </c>
      <c r="DE246" s="107" t="e">
        <f>IF(ISBLANK(DATASHEET!#REF!),"",DATASHEET!#REF!)</f>
        <v>#REF!</v>
      </c>
      <c r="DF246" s="123" t="str">
        <f t="shared" si="263"/>
        <v/>
      </c>
      <c r="DG246" s="124" t="str">
        <f>IFERROR(INDEX(DATASHEET!$A$1:$GG$231,MATCH(L3VA!$A246,DATASHEET!$A$1:$A$231,0),MATCH(L3VA!DH$2,DATASHEET!$A$1:$GG$1,0)),"")</f>
        <v/>
      </c>
      <c r="DH246" s="105" t="e">
        <f>IF(VLOOKUP(L3VA!$A246,DATASHEET!$A$2:$EW$231,102,FALSE)="","",VLOOKUP(L3VA!$A246,DATASHEET!$A$2:$EW$231,102,FALSE))</f>
        <v>#REF!</v>
      </c>
      <c r="DI246" s="105" t="str">
        <f t="shared" si="264"/>
        <v/>
      </c>
      <c r="DJ246" s="106" t="e">
        <f>IF(ISBLANK(DATASHEET!#REF!),"",DATASHEET!#REF!)</f>
        <v>#REF!</v>
      </c>
      <c r="DK246" s="107" t="e">
        <f>IF(ISBLANK(DATASHEET!#REF!),"",DATASHEET!#REF!)</f>
        <v>#REF!</v>
      </c>
      <c r="DL246" s="123" t="str">
        <f t="shared" si="265"/>
        <v/>
      </c>
      <c r="DM246" s="124" t="str">
        <f>IFERROR(INDEX(DATASHEET!$A$1:$GG$231,MATCH(L3VA!$A246,DATASHEET!$A$1:$A$231,0),MATCH(L3VA!DN$2,DATASHEET!$A$1:$GG$1,0)),"")</f>
        <v/>
      </c>
      <c r="DN246" s="105" t="e">
        <f>IF(VLOOKUP(L3VA!$A246,DATASHEET!$A$2:$FW$231,112,FALSE)="","",VLOOKUP(L3VA!$A246,DATASHEET!$A$2:$FW$231,112,FALSE))</f>
        <v>#REF!</v>
      </c>
      <c r="DO246" s="105" t="str">
        <f t="shared" si="266"/>
        <v/>
      </c>
      <c r="DP246" s="106" t="e">
        <f>IF(ISBLANK(DATASHEET!#REF!),"",DATASHEET!#REF!)</f>
        <v>#REF!</v>
      </c>
      <c r="DQ246" s="107" t="e">
        <f>IF(ISBLANK(DATASHEET!#REF!),"",DATASHEET!#REF!)</f>
        <v>#REF!</v>
      </c>
      <c r="DR246" s="123" t="str">
        <f t="shared" si="267"/>
        <v/>
      </c>
      <c r="DS246" s="124" t="str">
        <f>IFERROR(INDEX(DATASHEET!$A$1:$GG$231,MATCH(L3VA!$A246,DATASHEET!$A$1:$A$231,0),MATCH(L3VA!DT$2,DATASHEET!$A$1:$GG$1,0)),"")</f>
        <v/>
      </c>
      <c r="DT246" s="105" t="e">
        <f>IF(VLOOKUP(L3VA!$A246,DATASHEET!$A$2:$EW$231,117,FALSE)="","",VLOOKUP(L3VA!$A246,DATASHEET!$A$2:$EW$231,117,FALSE))</f>
        <v>#REF!</v>
      </c>
      <c r="DU246" s="105" t="str">
        <f t="shared" si="268"/>
        <v/>
      </c>
      <c r="DV246" s="106" t="e">
        <f>IF(ISBLANK(DATASHEET!#REF!),"",DATASHEET!#REF!)</f>
        <v>#REF!</v>
      </c>
      <c r="DW246" s="107" t="e">
        <f>IF(ISBLANK(DATASHEET!#REF!),"",DATASHEET!#REF!)</f>
        <v>#REF!</v>
      </c>
      <c r="DX246" s="123" t="str">
        <f t="shared" si="269"/>
        <v/>
      </c>
      <c r="DY246" s="124" t="str">
        <f>IFERROR(INDEX(DATASHEET!$A$1:$GG$231,MATCH(L3VA!$A246,DATASHEET!$A$1:$A$231,0),MATCH(L3VA!DZ$2,DATASHEET!$A$1:$GG$1,0)),"")</f>
        <v/>
      </c>
      <c r="DZ246" s="105" t="e">
        <f>IF(VLOOKUP(L3VA!$A246,DATASHEET!$A$2:$EW$231,122,FALSE)="","",VLOOKUP(L3VA!$A246,DATASHEET!$A$2:$EW$231,122,FALSE))</f>
        <v>#REF!</v>
      </c>
      <c r="EA246" s="105" t="str">
        <f t="shared" si="270"/>
        <v/>
      </c>
      <c r="EB246" s="106" t="e">
        <f>IF(ISBLANK(DATASHEET!#REF!),"",DATASHEET!#REF!)</f>
        <v>#REF!</v>
      </c>
      <c r="EC246" s="107" t="e">
        <f>IF(ISBLANK(DATASHEET!#REF!),"",DATASHEET!#REF!)</f>
        <v>#REF!</v>
      </c>
      <c r="ED246" s="123" t="str">
        <f t="shared" si="271"/>
        <v/>
      </c>
      <c r="EE246" s="124" t="str">
        <f>IFERROR(INDEX(DATASHEET!$A$1:$GG$231,MATCH(L3VA!$A246,DATASHEET!$A$1:$A$231,0),MATCH(L3VA!EF$2,DATASHEET!$A$1:$GG$1,0)),"")</f>
        <v/>
      </c>
      <c r="EF246" s="105" t="e">
        <f>IF(VLOOKUP(L3VA!$A246,DATASHEET!$A$2:$EW$231,127,FALSE)="","",VLOOKUP(L3VA!$A246,DATASHEET!$A$2:$EW$231,127,FALSE))</f>
        <v>#REF!</v>
      </c>
      <c r="EG246" s="105" t="str">
        <f t="shared" si="272"/>
        <v/>
      </c>
      <c r="EH246" s="106" t="e">
        <f>IF(ISBLANK(DATASHEET!#REF!),"",DATASHEET!#REF!)</f>
        <v>#REF!</v>
      </c>
      <c r="EI246" s="107" t="e">
        <f>IF(ISBLANK(DATASHEET!#REF!),"",DATASHEET!#REF!)</f>
        <v>#REF!</v>
      </c>
      <c r="EJ246" s="123" t="str">
        <f t="shared" si="273"/>
        <v/>
      </c>
      <c r="EK246" s="124" t="str">
        <f>IFERROR(INDEX(DATASHEET!$A$1:$GG$231,MATCH(L3VA!$A246,DATASHEET!$A$1:$A$231,0),MATCH(L3VA!EL$2,DATASHEET!$A$1:$GG$1,0)),"")</f>
        <v/>
      </c>
      <c r="EL246" s="105" t="e">
        <f>IF(VLOOKUP(L3VA!$A246,DATASHEET!$A$2:$EW$231,132,FALSE)="","",VLOOKUP(L3VA!$A246,DATASHEET!$A$2:$EW$231,132,FALSE))</f>
        <v>#REF!</v>
      </c>
      <c r="EM246" s="105" t="str">
        <f t="shared" si="274"/>
        <v/>
      </c>
      <c r="EN246" s="106" t="e">
        <f>IF(ISBLANK(DATASHEET!#REF!),"",DATASHEET!#REF!)</f>
        <v>#REF!</v>
      </c>
      <c r="EO246" s="107" t="e">
        <f>IF(ISBLANK(DATASHEET!#REF!),"",DATASHEET!#REF!)</f>
        <v>#REF!</v>
      </c>
      <c r="EP246" s="123" t="str">
        <f t="shared" si="275"/>
        <v/>
      </c>
      <c r="EQ246" s="124" t="str">
        <f>IFERROR(INDEX(DATASHEET!$A$1:$GG$231,MATCH(L3VA!$A246,DATASHEET!$A$1:$A$231,0),MATCH(L3VA!ER$2,DATASHEET!$A$1:$GG$1,0)),"")</f>
        <v/>
      </c>
      <c r="ER246" s="105" t="e">
        <f>IF(VLOOKUP(L3VA!$A246,DATASHEET!$A$2:$EW$231,137,FALSE)="","",VLOOKUP(L3VA!$A246,DATASHEET!$A$2:$EW$231,137,FALSE))</f>
        <v>#REF!</v>
      </c>
      <c r="ES246" s="105" t="str">
        <f t="shared" si="276"/>
        <v/>
      </c>
      <c r="ET246" s="106" t="e">
        <f>IF(ISBLANK(DATASHEET!#REF!),"",DATASHEET!#REF!)</f>
        <v>#REF!</v>
      </c>
      <c r="EU246" s="107" t="e">
        <f>IF(ISBLANK(DATASHEET!#REF!),"",DATASHEET!#REF!)</f>
        <v>#REF!</v>
      </c>
      <c r="EV246" s="123" t="str">
        <f t="shared" si="277"/>
        <v/>
      </c>
      <c r="EW246" s="124" t="str">
        <f>IFERROR(INDEX(DATASHEET!$A$1:$GG$231,MATCH(L3VA!$A246,DATASHEET!$A$1:$A$231,0),MATCH(L3VA!EX$2,DATASHEET!$A$1:$GG$1,0)),"")</f>
        <v/>
      </c>
      <c r="EX246" s="105" t="e">
        <f>IF(VLOOKUP(L3VA!$A246,DATASHEET!$A$2:$EW$231,142,FALSE)="","",VLOOKUP(L3VA!$A246,DATASHEET!$A$2:$EW$231,142,FALSE))</f>
        <v>#REF!</v>
      </c>
      <c r="EY246" s="105" t="str">
        <f t="shared" si="278"/>
        <v/>
      </c>
      <c r="EZ246" s="106" t="e">
        <f>IF(ISBLANK(DATASHEET!#REF!),"",DATASHEET!#REF!)</f>
        <v>#REF!</v>
      </c>
      <c r="FA246" s="107" t="e">
        <f>IF(ISBLANK(DATASHEET!#REF!),"",DATASHEET!#REF!)</f>
        <v>#REF!</v>
      </c>
      <c r="FB246" s="123" t="str">
        <f t="shared" si="279"/>
        <v/>
      </c>
      <c r="FC246" s="124" t="str">
        <f>IFERROR(INDEX(DATASHEET!$A$1:$GG$231,MATCH(L3VA!$A246,DATASHEET!$A$1:$A$231,0),MATCH(L3VA!FD$2,DATASHEET!$A$1:$GG$1,0)),"")</f>
        <v/>
      </c>
      <c r="FD246" s="105" t="e">
        <f>IF(VLOOKUP(L3VA!$A246,DATASHEET!$A$2:$FW$231,147,FALSE)="","",VLOOKUP(L3VA!$A246,DATASHEET!$A$2:$FW$231,147,FALSE))</f>
        <v>#REF!</v>
      </c>
      <c r="FE246" s="105" t="str">
        <f t="shared" si="280"/>
        <v/>
      </c>
      <c r="FF246" s="106" t="e">
        <f>IF(ISBLANK(DATASHEET!#REF!),"",DATASHEET!#REF!)</f>
        <v>#REF!</v>
      </c>
      <c r="FG246" s="107" t="e">
        <f>IF(ISBLANK(DATASHEET!#REF!),"",DATASHEET!#REF!)</f>
        <v>#REF!</v>
      </c>
    </row>
    <row r="247" spans="1:163" x14ac:dyDescent="0.25">
      <c r="A247" s="108" t="e">
        <f>DATASHEET!#REF!</f>
        <v>#REF!</v>
      </c>
      <c r="B247" s="42" t="e">
        <f>DATASHEET!#REF!</f>
        <v>#REF!</v>
      </c>
      <c r="C247" s="109" t="e">
        <f>DATASHEET!#REF!</f>
        <v>#REF!</v>
      </c>
      <c r="D247" s="110" t="e">
        <f>DATASHEET!#REF!</f>
        <v>#REF!</v>
      </c>
      <c r="E247" s="110" t="str">
        <f>IFERROR(VLOOKUP(A247,'[5]Y12 Students'!$E$3:$I$271,5,FALSE),"")</f>
        <v/>
      </c>
      <c r="F247" s="110" t="e">
        <f>DATASHEET!#REF!</f>
        <v>#REF!</v>
      </c>
      <c r="G247" s="110" t="e">
        <f>DATASHEET!#REF!</f>
        <v>#REF!</v>
      </c>
      <c r="H247" s="110" t="e">
        <f>DATASHEET!#REF!</f>
        <v>#REF!</v>
      </c>
      <c r="I247" s="110" t="e">
        <f>DATASHEET!#REF!</f>
        <v>#REF!</v>
      </c>
      <c r="J247" s="111" t="e">
        <f>DATASHEET!#REF!</f>
        <v>#REF!</v>
      </c>
      <c r="K247" s="104" t="str">
        <f t="shared" si="181"/>
        <v/>
      </c>
      <c r="L247" s="104" t="str">
        <f t="shared" si="182"/>
        <v/>
      </c>
      <c r="M247" s="336" t="str">
        <f>IF(COUNT(L3VA!$N247,L3VA!$Z247,L3VA!$T247,L3VA!$AF247,L3VA!$AX247,L3VA!$AR247,L3VA!$BJ247,L3VA!$BD247,L3VA!$BP247,L3VA!#REF!,L3VA!$AL247,L3VA!$BV247,L3VA!$CH247,L3VA!$CZ247,L3VA!$CN247,L3VA!$DF247,L3VA!$CB247,L3VA!#REF!,L3VA!$DR247,L3VA!$DX247,L3VA!$ED247,L3VA!$EJ247,L3VA!$EP247,L3VA!$EV247,L3VA!$FB247,L3VA!$DL247)=0,"",AVERAGE(N247,Z247,T247,AF247,AL247,AX247,AR247,BJ247,BD247,BP247,BV247,CH247,CZ247,CN247,DF247,CB247,DR247,DX247,ED247,EJ247,EP247,EV247,FB247,DL247))</f>
        <v/>
      </c>
      <c r="N247" s="123" t="str">
        <f t="shared" si="233"/>
        <v/>
      </c>
      <c r="O247" s="124" t="str">
        <f>IFERROR(INDEX(DATASHEET!$A$1:$GG$231,MATCH(L3VA!$A247,DATASHEET!$A$1:$A$231,0),MATCH(L3VA!P$2,DATASHEET!$A$1:$GG$1,0)),"")</f>
        <v/>
      </c>
      <c r="P247" s="105" t="e">
        <f>IF(VLOOKUP(L3VA!$A247,DATASHEET!$A$2:$EW$231,22,FALSE)="","",VLOOKUP(L3VA!$A247,DATASHEET!$A$2:$EW$231,22,FALSE))</f>
        <v>#REF!</v>
      </c>
      <c r="Q247" s="105" t="str">
        <f t="shared" si="234"/>
        <v/>
      </c>
      <c r="R247" s="106" t="e">
        <f>IF(ISBLANK(DATASHEET!#REF!),"",DATASHEET!#REF!)</f>
        <v>#REF!</v>
      </c>
      <c r="S247" s="107" t="e">
        <f>IF(ISBLANK(DATASHEET!#REF!),"",DATASHEET!#REF!)</f>
        <v>#REF!</v>
      </c>
      <c r="T247" s="123" t="str">
        <f t="shared" si="235"/>
        <v/>
      </c>
      <c r="U247" s="124" t="str">
        <f>IFERROR(INDEX(DATASHEET!$A$1:$GG$231,MATCH(L3VA!$A247,DATASHEET!$A$1:$A$231,0),MATCH(L3VA!V$2,DATASHEET!$A$1:$GG$1,0)),"")</f>
        <v/>
      </c>
      <c r="V247" s="105" t="e">
        <f>IF(VLOOKUP(L3VA!$A247,DATASHEET!$A$2:$EW$231,27,FALSE)="","",VLOOKUP(L3VA!$A247,DATASHEET!$A$2:$EW$231,27,FALSE))</f>
        <v>#REF!</v>
      </c>
      <c r="W247" s="105" t="str">
        <f t="shared" si="236"/>
        <v/>
      </c>
      <c r="X247" s="106" t="e">
        <f>IF(ISBLANK(DATASHEET!#REF!),"",DATASHEET!#REF!)</f>
        <v>#REF!</v>
      </c>
      <c r="Y247" s="107" t="e">
        <f>IF(ISBLANK(DATASHEET!#REF!),"",DATASHEET!#REF!)</f>
        <v>#REF!</v>
      </c>
      <c r="Z247" s="123" t="str">
        <f t="shared" si="237"/>
        <v/>
      </c>
      <c r="AA247" s="124" t="str">
        <f>IFERROR(INDEX(DATASHEET!$A$1:$GG$231,MATCH(L3VA!$A247,DATASHEET!$A$1:$A$231,0),MATCH(L3VA!AB$2,DATASHEET!$A$1:$GG$1,0)),"")</f>
        <v/>
      </c>
      <c r="AB247" s="105" t="e">
        <f>IF(VLOOKUP(L3VA!$A247,DATASHEET!$A$2:$EW$231,32,FALSE)="","",VLOOKUP(L3VA!$A247,DATASHEET!$A$2:$EW$231,32,FALSE))</f>
        <v>#REF!</v>
      </c>
      <c r="AC247" s="105" t="str">
        <f t="shared" si="238"/>
        <v/>
      </c>
      <c r="AD247" s="106" t="e">
        <f>IF(ISBLANK(DATASHEET!#REF!),"",DATASHEET!#REF!)</f>
        <v>#REF!</v>
      </c>
      <c r="AE247" s="107" t="e">
        <f>IF(ISBLANK(DATASHEET!#REF!),"",DATASHEET!#REF!)</f>
        <v>#REF!</v>
      </c>
      <c r="AF247" s="123" t="str">
        <f t="shared" si="239"/>
        <v/>
      </c>
      <c r="AG247" s="124" t="str">
        <f>IFERROR(INDEX(DATASHEET!$A$1:$GG$231,MATCH(L3VA!$A247,DATASHEET!$A$1:$A$231,0),MATCH(L3VA!AH$2,DATASHEET!$A$1:$GG$1,0)),"")</f>
        <v/>
      </c>
      <c r="AH247" s="105" t="e">
        <f>IF(VLOOKUP(L3VA!$A247,DATASHEET!$A$2:$EW$231,37,FALSE)="","",VLOOKUP(L3VA!$A247,DATASHEET!$A$2:$EW$231,37,FALSE))</f>
        <v>#REF!</v>
      </c>
      <c r="AI247" s="105" t="str">
        <f t="shared" si="240"/>
        <v/>
      </c>
      <c r="AJ247" s="106" t="e">
        <f>IF(ISBLANK(DATASHEET!#REF!),"",DATASHEET!#REF!)</f>
        <v>#REF!</v>
      </c>
      <c r="AK247" s="107" t="e">
        <f>IF(ISBLANK(DATASHEET!#REF!),"",DATASHEET!#REF!)</f>
        <v>#REF!</v>
      </c>
      <c r="AL247" s="123" t="str">
        <f t="shared" si="241"/>
        <v/>
      </c>
      <c r="AM247" s="124" t="str">
        <f>IFERROR(INDEX(DATASHEET!$A$1:$GG$231,MATCH(L3VA!$A247,DATASHEET!$A$1:$A$231,0),MATCH(L3VA!AN$2,DATASHEET!$A$1:$GG$1,0)),"")</f>
        <v/>
      </c>
      <c r="AN247" s="105" t="e">
        <f>IF(VLOOKUP(L3VA!$A247,DATASHEET!$A$2:$EW$231,42,FALSE)="","",VLOOKUP(L3VA!$A247,DATASHEET!$A$2:$EW$231,42,FALSE))</f>
        <v>#REF!</v>
      </c>
      <c r="AO247" s="105" t="str">
        <f t="shared" si="242"/>
        <v/>
      </c>
      <c r="AP247" s="106" t="e">
        <f>IF(ISBLANK(DATASHEET!#REF!),"",DATASHEET!#REF!)</f>
        <v>#REF!</v>
      </c>
      <c r="AQ247" s="107" t="e">
        <f>IF(ISBLANK(DATASHEET!#REF!),"",DATASHEET!#REF!)</f>
        <v>#REF!</v>
      </c>
      <c r="AR247" s="123" t="str">
        <f t="shared" si="243"/>
        <v/>
      </c>
      <c r="AS247" s="124" t="str">
        <f>IFERROR(INDEX(DATASHEET!$A$1:$GG$231,MATCH(L3VA!$A247,DATASHEET!$A$1:$A$231,0),MATCH(L3VA!AT$2,DATASHEET!$A$1:$GG$1,0)),"")</f>
        <v/>
      </c>
      <c r="AT247" s="105" t="e">
        <f>IF(VLOOKUP(L3VA!$A247,DATASHEET!$A$2:$EW$231,47,FALSE)="","",VLOOKUP(L3VA!$A247,DATASHEET!$A$2:$EW$231,47,FALSE))</f>
        <v>#REF!</v>
      </c>
      <c r="AU247" s="105" t="str">
        <f t="shared" si="244"/>
        <v/>
      </c>
      <c r="AV247" s="106" t="e">
        <f>IF(ISBLANK(DATASHEET!#REF!),"",DATASHEET!#REF!)</f>
        <v>#REF!</v>
      </c>
      <c r="AW247" s="107" t="e">
        <f>IF(ISBLANK(DATASHEET!#REF!),"",DATASHEET!#REF!)</f>
        <v>#REF!</v>
      </c>
      <c r="AX247" s="123" t="str">
        <f t="shared" si="245"/>
        <v/>
      </c>
      <c r="AY247" s="124" t="str">
        <f>IFERROR(INDEX(DATASHEET!$A$1:$GG$231,MATCH(L3VA!$A247,DATASHEET!$A$1:$A$231,0),MATCH(L3VA!AZ$2,DATASHEET!$A$1:$GG$1,0)),"")</f>
        <v/>
      </c>
      <c r="AZ247" s="105" t="e">
        <f>IF(VLOOKUP(L3VA!$A247,DATASHEET!$A$2:$EW$231,52,FALSE)="","",VLOOKUP(L3VA!$A247,DATASHEET!$A$2:$EW$231,52,FALSE))</f>
        <v>#REF!</v>
      </c>
      <c r="BA247" s="105" t="str">
        <f t="shared" si="246"/>
        <v/>
      </c>
      <c r="BB247" s="106" t="e">
        <f>IF(ISBLANK(DATASHEET!#REF!),"",DATASHEET!#REF!)</f>
        <v>#REF!</v>
      </c>
      <c r="BC247" s="107" t="e">
        <f>IF(ISBLANK(DATASHEET!#REF!),"",DATASHEET!#REF!)</f>
        <v>#REF!</v>
      </c>
      <c r="BD247" s="123" t="str">
        <f t="shared" si="247"/>
        <v/>
      </c>
      <c r="BE247" s="124" t="str">
        <f>IFERROR(INDEX(DATASHEET!$A$1:$GG$231,MATCH(L3VA!$A247,DATASHEET!$A$1:$A$231,0),MATCH(L3VA!BF$2,DATASHEET!$A$1:$GG$1,0)),"")</f>
        <v/>
      </c>
      <c r="BF247" s="105" t="e">
        <f>IF(VLOOKUP(L3VA!$A247,DATASHEET!$A$2:$EW$231,57,FALSE)="","",VLOOKUP(L3VA!$A247,DATASHEET!$A$2:$EW$231,57,FALSE))</f>
        <v>#REF!</v>
      </c>
      <c r="BG247" s="105" t="str">
        <f t="shared" si="248"/>
        <v/>
      </c>
      <c r="BH247" s="106" t="e">
        <f>IF(ISBLANK(DATASHEET!#REF!),"",DATASHEET!#REF!)</f>
        <v>#REF!</v>
      </c>
      <c r="BI247" s="107" t="e">
        <f>IF(ISBLANK(DATASHEET!#REF!),"",DATASHEET!#REF!)</f>
        <v>#REF!</v>
      </c>
      <c r="BJ247" s="123" t="str">
        <f t="shared" si="249"/>
        <v/>
      </c>
      <c r="BK247" s="124" t="str">
        <f>IFERROR(INDEX(DATASHEET!$A$1:$GG$231,MATCH(L3VA!$A247,DATASHEET!$A$1:$A$231,0),MATCH(L3VA!BL$2,DATASHEET!$A$1:$GG$1,0)),"")</f>
        <v/>
      </c>
      <c r="BL247" s="105" t="e">
        <f>IF(VLOOKUP(L3VA!$A247,DATASHEET!$A$2:$EW$231,62,FALSE)="","",VLOOKUP(L3VA!$A247,DATASHEET!$A$2:$EW$231,62,FALSE))</f>
        <v>#REF!</v>
      </c>
      <c r="BM247" s="105" t="str">
        <f t="shared" si="250"/>
        <v/>
      </c>
      <c r="BN247" s="106" t="e">
        <f>IF(ISBLANK(DATASHEET!#REF!),"",DATASHEET!#REF!)</f>
        <v>#REF!</v>
      </c>
      <c r="BO247" s="107" t="e">
        <f>IF(ISBLANK(DATASHEET!#REF!),"",DATASHEET!#REF!)</f>
        <v>#REF!</v>
      </c>
      <c r="BP247" s="123" t="str">
        <f t="shared" si="251"/>
        <v/>
      </c>
      <c r="BQ247" s="124" t="str">
        <f>IFERROR(INDEX(DATASHEET!$A$1:$GG$231,MATCH(L3VA!$A247,DATASHEET!$A$1:$A$231,0),MATCH(L3VA!BR$2,DATASHEET!$A$1:$GG$1,0)),"")</f>
        <v/>
      </c>
      <c r="BR247" s="105" t="e">
        <f>IF(VLOOKUP(L3VA!$A247,DATASHEET!$A$2:$EW$231,67,FALSE)="","",VLOOKUP(L3VA!$A247,DATASHEET!$A$2:$EW$231,67,FALSE))</f>
        <v>#REF!</v>
      </c>
      <c r="BS247" s="105" t="str">
        <f t="shared" si="252"/>
        <v/>
      </c>
      <c r="BT247" s="106" t="e">
        <f>IF(ISBLANK(DATASHEET!#REF!),"",DATASHEET!#REF!)</f>
        <v>#REF!</v>
      </c>
      <c r="BU247" s="107" t="e">
        <f>IF(ISBLANK(DATASHEET!#REF!),"",DATASHEET!#REF!)</f>
        <v>#REF!</v>
      </c>
      <c r="BV247" s="123" t="str">
        <f t="shared" si="253"/>
        <v/>
      </c>
      <c r="BW247" s="124" t="str">
        <f>IFERROR(INDEX(DATASHEET!$A$1:$GG$231,MATCH(L3VA!$A247,DATASHEET!$A$1:$A$231,0),MATCH(L3VA!BX$2,DATASHEET!$A$1:$GG$1,0)),"")</f>
        <v/>
      </c>
      <c r="BX247" s="105" t="e">
        <f>IF(VLOOKUP(L3VA!$A247,DATASHEET!$A$2:$EW$231,77,FALSE)="","",VLOOKUP(L3VA!$A247,DATASHEET!$A$2:$EW$231,77,FALSE))</f>
        <v>#REF!</v>
      </c>
      <c r="BY247" s="105" t="str">
        <f t="shared" si="254"/>
        <v/>
      </c>
      <c r="BZ247" s="106" t="e">
        <f>IF(ISBLANK(DATASHEET!#REF!),"",DATASHEET!#REF!)</f>
        <v>#REF!</v>
      </c>
      <c r="CA247" s="107" t="e">
        <f>IF(ISBLANK(DATASHEET!#REF!),"",DATASHEET!#REF!)</f>
        <v>#REF!</v>
      </c>
      <c r="CB247" s="123" t="str">
        <f t="shared" si="255"/>
        <v/>
      </c>
      <c r="CC247" s="124" t="str">
        <f>IFERROR(INDEX(DATASHEET!$A$1:$GG$231,MATCH(L3VA!$A247,DATASHEET!$A$1:$A$231,0),MATCH(L3VA!CD$2,DATASHEET!$A$1:$GG$1,0)),"")</f>
        <v/>
      </c>
      <c r="CD247" s="105" t="e">
        <f>IF(VLOOKUP(L3VA!$A247,DATASHEET!$A$2:$EW$231,82,FALSE)="","",VLOOKUP(L3VA!$A247,DATASHEET!$A$2:$EW$231,82,FALSE))</f>
        <v>#REF!</v>
      </c>
      <c r="CE247" s="105" t="str">
        <f t="shared" si="256"/>
        <v/>
      </c>
      <c r="CF247" s="106" t="e">
        <f>IF(ISBLANK(DATASHEET!#REF!),"",DATASHEET!#REF!)</f>
        <v>#REF!</v>
      </c>
      <c r="CG247" s="107" t="e">
        <f>IF(ISBLANK(DATASHEET!#REF!),"",DATASHEET!#REF!)</f>
        <v>#REF!</v>
      </c>
      <c r="CH247" s="123" t="str">
        <f t="shared" si="257"/>
        <v/>
      </c>
      <c r="CI247" s="124" t="str">
        <f>IFERROR(INDEX(DATASHEET!$A$1:$GG$231,MATCH(L3VA!$A247,DATASHEET!$A$1:$A$231,0),MATCH(L3VA!CJ$2,DATASHEET!$A$1:$GG$1,0)),"")</f>
        <v/>
      </c>
      <c r="CJ247" s="105" t="e">
        <f>IF(VLOOKUP(L3VA!$A247,DATASHEET!$A$2:$EW$231,87,FALSE)="","",VLOOKUP(L3VA!$A247,DATASHEET!$A$2:$EW$231,87,FALSE))</f>
        <v>#REF!</v>
      </c>
      <c r="CK247" s="105" t="str">
        <f t="shared" si="258"/>
        <v/>
      </c>
      <c r="CL247" s="106" t="e">
        <f>IF(ISBLANK(DATASHEET!#REF!),"",DATASHEET!#REF!)</f>
        <v>#REF!</v>
      </c>
      <c r="CM247" s="107" t="e">
        <f>IF(ISBLANK(DATASHEET!#REF!),"",DATASHEET!#REF!)</f>
        <v>#REF!</v>
      </c>
      <c r="CN247" s="123" t="str">
        <f t="shared" si="259"/>
        <v/>
      </c>
      <c r="CO247" s="124" t="str">
        <f>IFERROR(INDEX(DATASHEET!$A$1:$GG$231,MATCH(L3VA!$A247,DATASHEET!$A$1:$A$231,0),MATCH(L3VA!CP$2,DATASHEET!$A$1:$GG$1,0)),"")</f>
        <v/>
      </c>
      <c r="CP247" s="105" t="e">
        <f>IF(VLOOKUP(L3VA!$A247,DATASHEET!$A$2:$EW$231,92,FALSE)="","",VLOOKUP(L3VA!$A247,DATASHEET!$A$2:$EW$231,92,FALSE))</f>
        <v>#REF!</v>
      </c>
      <c r="CQ247" s="105" t="str">
        <f t="shared" si="260"/>
        <v/>
      </c>
      <c r="CR247" s="106" t="e">
        <f>IF(ISBLANK(DATASHEET!#REF!),"",DATASHEET!#REF!)</f>
        <v>#REF!</v>
      </c>
      <c r="CS247" s="107" t="e">
        <f>IF(ISBLANK(DATASHEET!#REF!),"",DATASHEET!#REF!)</f>
        <v>#REF!</v>
      </c>
      <c r="CT247" s="123" t="str">
        <f t="shared" si="212"/>
        <v/>
      </c>
      <c r="CU247" s="124" t="str">
        <f>IFERROR(INDEX(DATASHEET!$A$1:$GG$231,MATCH(L3VA!$A247,DATASHEET!$A$1:$A$231,0),MATCH(L3VA!CV$2,DATASHEET!$A$1:$GG$1,0)),"")</f>
        <v/>
      </c>
      <c r="CV247" s="105" t="e">
        <f>IF(VLOOKUP(L3VA!$A247,DATASHEET!$A$2:$EW$231,107,FALSE)="","",VLOOKUP(L3VA!$A247,DATASHEET!$A$2:$EW$231,107,FALSE))</f>
        <v>#REF!</v>
      </c>
      <c r="CW247" s="105" t="str">
        <f t="shared" si="213"/>
        <v/>
      </c>
      <c r="CX247" s="106" t="e">
        <f>IF(ISBLANK(DATASHEET!#REF!),"",DATASHEET!#REF!)</f>
        <v>#REF!</v>
      </c>
      <c r="CY247" s="107" t="e">
        <f>IF(ISBLANK(DATASHEET!#REF!),"",DATASHEET!#REF!)</f>
        <v>#REF!</v>
      </c>
      <c r="CZ247" s="123" t="str">
        <f t="shared" si="261"/>
        <v/>
      </c>
      <c r="DA247" s="124" t="str">
        <f>IFERROR(INDEX(DATASHEET!$A$1:$GG$231,MATCH(L3VA!$A247,DATASHEET!$A$1:$A$231,0),MATCH(L3VA!DB$2,DATASHEET!$A$1:$GG$1,0)),"")</f>
        <v/>
      </c>
      <c r="DB247" s="105" t="e">
        <f>IF(VLOOKUP(L3VA!$A247,DATASHEET!$A$2:$EW$231,97,FALSE)="","",VLOOKUP(L3VA!$A247,DATASHEET!$A$2:$EW$231,97,FALSE))</f>
        <v>#REF!</v>
      </c>
      <c r="DC247" s="105" t="str">
        <f t="shared" si="262"/>
        <v/>
      </c>
      <c r="DD247" s="106" t="e">
        <f>IF(ISBLANK(DATASHEET!#REF!),"",DATASHEET!#REF!)</f>
        <v>#REF!</v>
      </c>
      <c r="DE247" s="107" t="e">
        <f>IF(ISBLANK(DATASHEET!#REF!),"",DATASHEET!#REF!)</f>
        <v>#REF!</v>
      </c>
      <c r="DF247" s="123" t="str">
        <f t="shared" si="263"/>
        <v/>
      </c>
      <c r="DG247" s="124" t="str">
        <f>IFERROR(INDEX(DATASHEET!$A$1:$GG$231,MATCH(L3VA!$A247,DATASHEET!$A$1:$A$231,0),MATCH(L3VA!DH$2,DATASHEET!$A$1:$GG$1,0)),"")</f>
        <v/>
      </c>
      <c r="DH247" s="105" t="e">
        <f>IF(VLOOKUP(L3VA!$A247,DATASHEET!$A$2:$EW$231,102,FALSE)="","",VLOOKUP(L3VA!$A247,DATASHEET!$A$2:$EW$231,102,FALSE))</f>
        <v>#REF!</v>
      </c>
      <c r="DI247" s="105" t="str">
        <f t="shared" si="264"/>
        <v/>
      </c>
      <c r="DJ247" s="106" t="e">
        <f>IF(ISBLANK(DATASHEET!#REF!),"",DATASHEET!#REF!)</f>
        <v>#REF!</v>
      </c>
      <c r="DK247" s="107" t="e">
        <f>IF(ISBLANK(DATASHEET!#REF!),"",DATASHEET!#REF!)</f>
        <v>#REF!</v>
      </c>
      <c r="DL247" s="123" t="str">
        <f t="shared" si="265"/>
        <v/>
      </c>
      <c r="DM247" s="124" t="str">
        <f>IFERROR(INDEX(DATASHEET!$A$1:$GG$231,MATCH(L3VA!$A247,DATASHEET!$A$1:$A$231,0),MATCH(L3VA!DN$2,DATASHEET!$A$1:$GG$1,0)),"")</f>
        <v/>
      </c>
      <c r="DN247" s="105" t="e">
        <f>IF(VLOOKUP(L3VA!$A247,DATASHEET!$A$2:$FW$231,112,FALSE)="","",VLOOKUP(L3VA!$A247,DATASHEET!$A$2:$FW$231,112,FALSE))</f>
        <v>#REF!</v>
      </c>
      <c r="DO247" s="105" t="str">
        <f t="shared" si="266"/>
        <v/>
      </c>
      <c r="DP247" s="106" t="e">
        <f>IF(ISBLANK(DATASHEET!#REF!),"",DATASHEET!#REF!)</f>
        <v>#REF!</v>
      </c>
      <c r="DQ247" s="107" t="e">
        <f>IF(ISBLANK(DATASHEET!#REF!),"",DATASHEET!#REF!)</f>
        <v>#REF!</v>
      </c>
      <c r="DR247" s="123" t="str">
        <f t="shared" si="267"/>
        <v/>
      </c>
      <c r="DS247" s="124" t="str">
        <f>IFERROR(INDEX(DATASHEET!$A$1:$GG$231,MATCH(L3VA!$A247,DATASHEET!$A$1:$A$231,0),MATCH(L3VA!DT$2,DATASHEET!$A$1:$GG$1,0)),"")</f>
        <v/>
      </c>
      <c r="DT247" s="105" t="e">
        <f>IF(VLOOKUP(L3VA!$A247,DATASHEET!$A$2:$EW$231,117,FALSE)="","",VLOOKUP(L3VA!$A247,DATASHEET!$A$2:$EW$231,117,FALSE))</f>
        <v>#REF!</v>
      </c>
      <c r="DU247" s="105" t="str">
        <f t="shared" si="268"/>
        <v/>
      </c>
      <c r="DV247" s="106" t="e">
        <f>IF(ISBLANK(DATASHEET!#REF!),"",DATASHEET!#REF!)</f>
        <v>#REF!</v>
      </c>
      <c r="DW247" s="107" t="e">
        <f>IF(ISBLANK(DATASHEET!#REF!),"",DATASHEET!#REF!)</f>
        <v>#REF!</v>
      </c>
      <c r="DX247" s="123" t="str">
        <f t="shared" si="269"/>
        <v/>
      </c>
      <c r="DY247" s="124" t="str">
        <f>IFERROR(INDEX(DATASHEET!$A$1:$GG$231,MATCH(L3VA!$A247,DATASHEET!$A$1:$A$231,0),MATCH(L3VA!DZ$2,DATASHEET!$A$1:$GG$1,0)),"")</f>
        <v/>
      </c>
      <c r="DZ247" s="105" t="e">
        <f>IF(VLOOKUP(L3VA!$A247,DATASHEET!$A$2:$EW$231,122,FALSE)="","",VLOOKUP(L3VA!$A247,DATASHEET!$A$2:$EW$231,122,FALSE))</f>
        <v>#REF!</v>
      </c>
      <c r="EA247" s="105" t="str">
        <f t="shared" si="270"/>
        <v/>
      </c>
      <c r="EB247" s="106" t="e">
        <f>IF(ISBLANK(DATASHEET!#REF!),"",DATASHEET!#REF!)</f>
        <v>#REF!</v>
      </c>
      <c r="EC247" s="107" t="e">
        <f>IF(ISBLANK(DATASHEET!#REF!),"",DATASHEET!#REF!)</f>
        <v>#REF!</v>
      </c>
      <c r="ED247" s="123" t="str">
        <f t="shared" si="271"/>
        <v/>
      </c>
      <c r="EE247" s="124" t="str">
        <f>IFERROR(INDEX(DATASHEET!$A$1:$GG$231,MATCH(L3VA!$A247,DATASHEET!$A$1:$A$231,0),MATCH(L3VA!EF$2,DATASHEET!$A$1:$GG$1,0)),"")</f>
        <v/>
      </c>
      <c r="EF247" s="105" t="e">
        <f>IF(VLOOKUP(L3VA!$A247,DATASHEET!$A$2:$EW$231,127,FALSE)="","",VLOOKUP(L3VA!$A247,DATASHEET!$A$2:$EW$231,127,FALSE))</f>
        <v>#REF!</v>
      </c>
      <c r="EG247" s="105" t="str">
        <f t="shared" si="272"/>
        <v/>
      </c>
      <c r="EH247" s="106" t="e">
        <f>IF(ISBLANK(DATASHEET!#REF!),"",DATASHEET!#REF!)</f>
        <v>#REF!</v>
      </c>
      <c r="EI247" s="107" t="e">
        <f>IF(ISBLANK(DATASHEET!#REF!),"",DATASHEET!#REF!)</f>
        <v>#REF!</v>
      </c>
      <c r="EJ247" s="123" t="str">
        <f t="shared" si="273"/>
        <v/>
      </c>
      <c r="EK247" s="124" t="str">
        <f>IFERROR(INDEX(DATASHEET!$A$1:$GG$231,MATCH(L3VA!$A247,DATASHEET!$A$1:$A$231,0),MATCH(L3VA!EL$2,DATASHEET!$A$1:$GG$1,0)),"")</f>
        <v/>
      </c>
      <c r="EL247" s="105" t="e">
        <f>IF(VLOOKUP(L3VA!$A247,DATASHEET!$A$2:$EW$231,132,FALSE)="","",VLOOKUP(L3VA!$A247,DATASHEET!$A$2:$EW$231,132,FALSE))</f>
        <v>#REF!</v>
      </c>
      <c r="EM247" s="105" t="str">
        <f t="shared" si="274"/>
        <v/>
      </c>
      <c r="EN247" s="106" t="e">
        <f>IF(ISBLANK(DATASHEET!#REF!),"",DATASHEET!#REF!)</f>
        <v>#REF!</v>
      </c>
      <c r="EO247" s="107" t="e">
        <f>IF(ISBLANK(DATASHEET!#REF!),"",DATASHEET!#REF!)</f>
        <v>#REF!</v>
      </c>
      <c r="EP247" s="123" t="str">
        <f t="shared" si="275"/>
        <v/>
      </c>
      <c r="EQ247" s="124" t="str">
        <f>IFERROR(INDEX(DATASHEET!$A$1:$GG$231,MATCH(L3VA!$A247,DATASHEET!$A$1:$A$231,0),MATCH(L3VA!ER$2,DATASHEET!$A$1:$GG$1,0)),"")</f>
        <v/>
      </c>
      <c r="ER247" s="105" t="e">
        <f>IF(VLOOKUP(L3VA!$A247,DATASHEET!$A$2:$EW$231,137,FALSE)="","",VLOOKUP(L3VA!$A247,DATASHEET!$A$2:$EW$231,137,FALSE))</f>
        <v>#REF!</v>
      </c>
      <c r="ES247" s="105" t="str">
        <f t="shared" si="276"/>
        <v/>
      </c>
      <c r="ET247" s="106" t="e">
        <f>IF(ISBLANK(DATASHEET!#REF!),"",DATASHEET!#REF!)</f>
        <v>#REF!</v>
      </c>
      <c r="EU247" s="107" t="e">
        <f>IF(ISBLANK(DATASHEET!#REF!),"",DATASHEET!#REF!)</f>
        <v>#REF!</v>
      </c>
      <c r="EV247" s="123" t="str">
        <f t="shared" si="277"/>
        <v/>
      </c>
      <c r="EW247" s="124" t="str">
        <f>IFERROR(INDEX(DATASHEET!$A$1:$GG$231,MATCH(L3VA!$A247,DATASHEET!$A$1:$A$231,0),MATCH(L3VA!EX$2,DATASHEET!$A$1:$GG$1,0)),"")</f>
        <v/>
      </c>
      <c r="EX247" s="105" t="e">
        <f>IF(VLOOKUP(L3VA!$A247,DATASHEET!$A$2:$EW$231,142,FALSE)="","",VLOOKUP(L3VA!$A247,DATASHEET!$A$2:$EW$231,142,FALSE))</f>
        <v>#REF!</v>
      </c>
      <c r="EY247" s="105" t="str">
        <f t="shared" si="278"/>
        <v/>
      </c>
      <c r="EZ247" s="106" t="e">
        <f>IF(ISBLANK(DATASHEET!#REF!),"",DATASHEET!#REF!)</f>
        <v>#REF!</v>
      </c>
      <c r="FA247" s="107" t="e">
        <f>IF(ISBLANK(DATASHEET!#REF!),"",DATASHEET!#REF!)</f>
        <v>#REF!</v>
      </c>
      <c r="FB247" s="123" t="str">
        <f t="shared" si="279"/>
        <v/>
      </c>
      <c r="FC247" s="124" t="str">
        <f>IFERROR(INDEX(DATASHEET!$A$1:$GG$231,MATCH(L3VA!$A247,DATASHEET!$A$1:$A$231,0),MATCH(L3VA!FD$2,DATASHEET!$A$1:$GG$1,0)),"")</f>
        <v/>
      </c>
      <c r="FD247" s="105" t="e">
        <f>IF(VLOOKUP(L3VA!$A247,DATASHEET!$A$2:$FW$231,147,FALSE)="","",VLOOKUP(L3VA!$A247,DATASHEET!$A$2:$FW$231,147,FALSE))</f>
        <v>#REF!</v>
      </c>
      <c r="FE247" s="105" t="str">
        <f t="shared" si="280"/>
        <v/>
      </c>
      <c r="FF247" s="106" t="e">
        <f>IF(ISBLANK(DATASHEET!#REF!),"",DATASHEET!#REF!)</f>
        <v>#REF!</v>
      </c>
      <c r="FG247" s="107" t="e">
        <f>IF(ISBLANK(DATASHEET!#REF!),"",DATASHEET!#REF!)</f>
        <v>#REF!</v>
      </c>
    </row>
    <row r="248" spans="1:163" x14ac:dyDescent="0.25">
      <c r="A248" s="108" t="e">
        <f>DATASHEET!#REF!</f>
        <v>#REF!</v>
      </c>
      <c r="B248" s="42" t="e">
        <f>DATASHEET!#REF!</f>
        <v>#REF!</v>
      </c>
      <c r="C248" s="109" t="e">
        <f>DATASHEET!#REF!</f>
        <v>#REF!</v>
      </c>
      <c r="D248" s="110" t="e">
        <f>DATASHEET!#REF!</f>
        <v>#REF!</v>
      </c>
      <c r="E248" s="110" t="str">
        <f>IFERROR(VLOOKUP(A248,'[5]Y12 Students'!$E$3:$I$271,5,FALSE),"")</f>
        <v/>
      </c>
      <c r="F248" s="110" t="e">
        <f>DATASHEET!#REF!</f>
        <v>#REF!</v>
      </c>
      <c r="G248" s="110" t="e">
        <f>DATASHEET!#REF!</f>
        <v>#REF!</v>
      </c>
      <c r="H248" s="110" t="e">
        <f>DATASHEET!#REF!</f>
        <v>#REF!</v>
      </c>
      <c r="I248" s="110" t="e">
        <f>DATASHEET!#REF!</f>
        <v>#REF!</v>
      </c>
      <c r="J248" s="111" t="e">
        <f>DATASHEET!#REF!</f>
        <v>#REF!</v>
      </c>
      <c r="K248" s="104" t="str">
        <f t="shared" si="181"/>
        <v/>
      </c>
      <c r="L248" s="104" t="str">
        <f t="shared" si="182"/>
        <v/>
      </c>
      <c r="M248" s="336" t="str">
        <f>IF(COUNT(L3VA!$N248,L3VA!$Z248,L3VA!$T248,L3VA!$AF248,L3VA!$AX248,L3VA!$AR248,L3VA!$BJ248,L3VA!$BD248,L3VA!$BP248,L3VA!#REF!,L3VA!$AL248,L3VA!$BV248,L3VA!$CH248,L3VA!$CZ248,L3VA!$CN248,L3VA!$DF248,L3VA!$CB248,L3VA!#REF!,L3VA!$DR248,L3VA!$DX248,L3VA!$ED248,L3VA!$EJ248,L3VA!$EP248,L3VA!$EV248,L3VA!$FB248,L3VA!$DL248)=0,"",AVERAGE(N248,Z248,T248,AF248,AL248,AX248,AR248,BJ248,BD248,BP248,BV248,CH248,CZ248,CN248,DF248,CB248,DR248,DX248,ED248,EJ248,EP248,EV248,FB248,DL248))</f>
        <v/>
      </c>
      <c r="N248" s="123" t="str">
        <f t="shared" si="233"/>
        <v/>
      </c>
      <c r="O248" s="124" t="str">
        <f>IFERROR(INDEX(DATASHEET!$A$1:$GG$231,MATCH(L3VA!$A248,DATASHEET!$A$1:$A$231,0),MATCH(L3VA!P$2,DATASHEET!$A$1:$GG$1,0)),"")</f>
        <v/>
      </c>
      <c r="P248" s="105" t="e">
        <f>IF(VLOOKUP(L3VA!$A248,DATASHEET!$A$2:$EW$231,22,FALSE)="","",VLOOKUP(L3VA!$A248,DATASHEET!$A$2:$EW$231,22,FALSE))</f>
        <v>#REF!</v>
      </c>
      <c r="Q248" s="105" t="str">
        <f t="shared" si="234"/>
        <v/>
      </c>
      <c r="R248" s="106" t="e">
        <f>IF(ISBLANK(DATASHEET!#REF!),"",DATASHEET!#REF!)</f>
        <v>#REF!</v>
      </c>
      <c r="S248" s="107" t="e">
        <f>IF(ISBLANK(DATASHEET!#REF!),"",DATASHEET!#REF!)</f>
        <v>#REF!</v>
      </c>
      <c r="T248" s="123" t="str">
        <f t="shared" si="235"/>
        <v/>
      </c>
      <c r="U248" s="124" t="str">
        <f>IFERROR(INDEX(DATASHEET!$A$1:$GG$231,MATCH(L3VA!$A248,DATASHEET!$A$1:$A$231,0),MATCH(L3VA!V$2,DATASHEET!$A$1:$GG$1,0)),"")</f>
        <v/>
      </c>
      <c r="V248" s="105" t="e">
        <f>IF(VLOOKUP(L3VA!$A248,DATASHEET!$A$2:$EW$231,27,FALSE)="","",VLOOKUP(L3VA!$A248,DATASHEET!$A$2:$EW$231,27,FALSE))</f>
        <v>#REF!</v>
      </c>
      <c r="W248" s="105" t="str">
        <f t="shared" si="236"/>
        <v/>
      </c>
      <c r="X248" s="106" t="e">
        <f>IF(ISBLANK(DATASHEET!#REF!),"",DATASHEET!#REF!)</f>
        <v>#REF!</v>
      </c>
      <c r="Y248" s="107" t="e">
        <f>IF(ISBLANK(DATASHEET!#REF!),"",DATASHEET!#REF!)</f>
        <v>#REF!</v>
      </c>
      <c r="Z248" s="123" t="str">
        <f t="shared" si="237"/>
        <v/>
      </c>
      <c r="AA248" s="124" t="str">
        <f>IFERROR(INDEX(DATASHEET!$A$1:$GG$231,MATCH(L3VA!$A248,DATASHEET!$A$1:$A$231,0),MATCH(L3VA!AB$2,DATASHEET!$A$1:$GG$1,0)),"")</f>
        <v/>
      </c>
      <c r="AB248" s="105" t="e">
        <f>IF(VLOOKUP(L3VA!$A248,DATASHEET!$A$2:$EW$231,32,FALSE)="","",VLOOKUP(L3VA!$A248,DATASHEET!$A$2:$EW$231,32,FALSE))</f>
        <v>#REF!</v>
      </c>
      <c r="AC248" s="105" t="str">
        <f t="shared" si="238"/>
        <v/>
      </c>
      <c r="AD248" s="106" t="e">
        <f>IF(ISBLANK(DATASHEET!#REF!),"",DATASHEET!#REF!)</f>
        <v>#REF!</v>
      </c>
      <c r="AE248" s="107" t="e">
        <f>IF(ISBLANK(DATASHEET!#REF!),"",DATASHEET!#REF!)</f>
        <v>#REF!</v>
      </c>
      <c r="AF248" s="123" t="str">
        <f t="shared" si="239"/>
        <v/>
      </c>
      <c r="AG248" s="124" t="str">
        <f>IFERROR(INDEX(DATASHEET!$A$1:$GG$231,MATCH(L3VA!$A248,DATASHEET!$A$1:$A$231,0),MATCH(L3VA!AH$2,DATASHEET!$A$1:$GG$1,0)),"")</f>
        <v/>
      </c>
      <c r="AH248" s="105" t="e">
        <f>IF(VLOOKUP(L3VA!$A248,DATASHEET!$A$2:$EW$231,37,FALSE)="","",VLOOKUP(L3VA!$A248,DATASHEET!$A$2:$EW$231,37,FALSE))</f>
        <v>#REF!</v>
      </c>
      <c r="AI248" s="105" t="str">
        <f t="shared" si="240"/>
        <v/>
      </c>
      <c r="AJ248" s="106" t="e">
        <f>IF(ISBLANK(DATASHEET!#REF!),"",DATASHEET!#REF!)</f>
        <v>#REF!</v>
      </c>
      <c r="AK248" s="107" t="e">
        <f>IF(ISBLANK(DATASHEET!#REF!),"",DATASHEET!#REF!)</f>
        <v>#REF!</v>
      </c>
      <c r="AL248" s="123" t="str">
        <f t="shared" si="241"/>
        <v/>
      </c>
      <c r="AM248" s="124" t="str">
        <f>IFERROR(INDEX(DATASHEET!$A$1:$GG$231,MATCH(L3VA!$A248,DATASHEET!$A$1:$A$231,0),MATCH(L3VA!AN$2,DATASHEET!$A$1:$GG$1,0)),"")</f>
        <v/>
      </c>
      <c r="AN248" s="105" t="e">
        <f>IF(VLOOKUP(L3VA!$A248,DATASHEET!$A$2:$EW$231,42,FALSE)="","",VLOOKUP(L3VA!$A248,DATASHEET!$A$2:$EW$231,42,FALSE))</f>
        <v>#REF!</v>
      </c>
      <c r="AO248" s="105" t="str">
        <f t="shared" si="242"/>
        <v/>
      </c>
      <c r="AP248" s="106" t="e">
        <f>IF(ISBLANK(DATASHEET!#REF!),"",DATASHEET!#REF!)</f>
        <v>#REF!</v>
      </c>
      <c r="AQ248" s="107" t="e">
        <f>IF(ISBLANK(DATASHEET!#REF!),"",DATASHEET!#REF!)</f>
        <v>#REF!</v>
      </c>
      <c r="AR248" s="123" t="str">
        <f t="shared" si="243"/>
        <v/>
      </c>
      <c r="AS248" s="124" t="str">
        <f>IFERROR(INDEX(DATASHEET!$A$1:$GG$231,MATCH(L3VA!$A248,DATASHEET!$A$1:$A$231,0),MATCH(L3VA!AT$2,DATASHEET!$A$1:$GG$1,0)),"")</f>
        <v/>
      </c>
      <c r="AT248" s="105" t="e">
        <f>IF(VLOOKUP(L3VA!$A248,DATASHEET!$A$2:$EW$231,47,FALSE)="","",VLOOKUP(L3VA!$A248,DATASHEET!$A$2:$EW$231,47,FALSE))</f>
        <v>#REF!</v>
      </c>
      <c r="AU248" s="105" t="str">
        <f t="shared" si="244"/>
        <v/>
      </c>
      <c r="AV248" s="106" t="e">
        <f>IF(ISBLANK(DATASHEET!#REF!),"",DATASHEET!#REF!)</f>
        <v>#REF!</v>
      </c>
      <c r="AW248" s="107" t="e">
        <f>IF(ISBLANK(DATASHEET!#REF!),"",DATASHEET!#REF!)</f>
        <v>#REF!</v>
      </c>
      <c r="AX248" s="123" t="str">
        <f t="shared" si="245"/>
        <v/>
      </c>
      <c r="AY248" s="124" t="str">
        <f>IFERROR(INDEX(DATASHEET!$A$1:$GG$231,MATCH(L3VA!$A248,DATASHEET!$A$1:$A$231,0),MATCH(L3VA!AZ$2,DATASHEET!$A$1:$GG$1,0)),"")</f>
        <v/>
      </c>
      <c r="AZ248" s="105" t="e">
        <f>IF(VLOOKUP(L3VA!$A248,DATASHEET!$A$2:$EW$231,52,FALSE)="","",VLOOKUP(L3VA!$A248,DATASHEET!$A$2:$EW$231,52,FALSE))</f>
        <v>#REF!</v>
      </c>
      <c r="BA248" s="105" t="str">
        <f t="shared" si="246"/>
        <v/>
      </c>
      <c r="BB248" s="106" t="e">
        <f>IF(ISBLANK(DATASHEET!#REF!),"",DATASHEET!#REF!)</f>
        <v>#REF!</v>
      </c>
      <c r="BC248" s="107" t="e">
        <f>IF(ISBLANK(DATASHEET!#REF!),"",DATASHEET!#REF!)</f>
        <v>#REF!</v>
      </c>
      <c r="BD248" s="123" t="str">
        <f t="shared" si="247"/>
        <v/>
      </c>
      <c r="BE248" s="124" t="str">
        <f>IFERROR(INDEX(DATASHEET!$A$1:$GG$231,MATCH(L3VA!$A248,DATASHEET!$A$1:$A$231,0),MATCH(L3VA!BF$2,DATASHEET!$A$1:$GG$1,0)),"")</f>
        <v/>
      </c>
      <c r="BF248" s="105" t="e">
        <f>IF(VLOOKUP(L3VA!$A248,DATASHEET!$A$2:$EW$231,57,FALSE)="","",VLOOKUP(L3VA!$A248,DATASHEET!$A$2:$EW$231,57,FALSE))</f>
        <v>#REF!</v>
      </c>
      <c r="BG248" s="105" t="str">
        <f t="shared" si="248"/>
        <v/>
      </c>
      <c r="BH248" s="106" t="e">
        <f>IF(ISBLANK(DATASHEET!#REF!),"",DATASHEET!#REF!)</f>
        <v>#REF!</v>
      </c>
      <c r="BI248" s="107" t="e">
        <f>IF(ISBLANK(DATASHEET!#REF!),"",DATASHEET!#REF!)</f>
        <v>#REF!</v>
      </c>
      <c r="BJ248" s="123" t="str">
        <f t="shared" si="249"/>
        <v/>
      </c>
      <c r="BK248" s="124" t="str">
        <f>IFERROR(INDEX(DATASHEET!$A$1:$GG$231,MATCH(L3VA!$A248,DATASHEET!$A$1:$A$231,0),MATCH(L3VA!BL$2,DATASHEET!$A$1:$GG$1,0)),"")</f>
        <v/>
      </c>
      <c r="BL248" s="105" t="e">
        <f>IF(VLOOKUP(L3VA!$A248,DATASHEET!$A$2:$EW$231,62,FALSE)="","",VLOOKUP(L3VA!$A248,DATASHEET!$A$2:$EW$231,62,FALSE))</f>
        <v>#REF!</v>
      </c>
      <c r="BM248" s="105" t="str">
        <f t="shared" si="250"/>
        <v/>
      </c>
      <c r="BN248" s="106" t="e">
        <f>IF(ISBLANK(DATASHEET!#REF!),"",DATASHEET!#REF!)</f>
        <v>#REF!</v>
      </c>
      <c r="BO248" s="107" t="e">
        <f>IF(ISBLANK(DATASHEET!#REF!),"",DATASHEET!#REF!)</f>
        <v>#REF!</v>
      </c>
      <c r="BP248" s="123" t="str">
        <f t="shared" si="251"/>
        <v/>
      </c>
      <c r="BQ248" s="124" t="str">
        <f>IFERROR(INDEX(DATASHEET!$A$1:$GG$231,MATCH(L3VA!$A248,DATASHEET!$A$1:$A$231,0),MATCH(L3VA!BR$2,DATASHEET!$A$1:$GG$1,0)),"")</f>
        <v/>
      </c>
      <c r="BR248" s="105" t="e">
        <f>IF(VLOOKUP(L3VA!$A248,DATASHEET!$A$2:$EW$231,67,FALSE)="","",VLOOKUP(L3VA!$A248,DATASHEET!$A$2:$EW$231,67,FALSE))</f>
        <v>#REF!</v>
      </c>
      <c r="BS248" s="105" t="str">
        <f t="shared" si="252"/>
        <v/>
      </c>
      <c r="BT248" s="106" t="e">
        <f>IF(ISBLANK(DATASHEET!#REF!),"",DATASHEET!#REF!)</f>
        <v>#REF!</v>
      </c>
      <c r="BU248" s="107" t="e">
        <f>IF(ISBLANK(DATASHEET!#REF!),"",DATASHEET!#REF!)</f>
        <v>#REF!</v>
      </c>
      <c r="BV248" s="123" t="str">
        <f t="shared" si="253"/>
        <v/>
      </c>
      <c r="BW248" s="124" t="str">
        <f>IFERROR(INDEX(DATASHEET!$A$1:$GG$231,MATCH(L3VA!$A248,DATASHEET!$A$1:$A$231,0),MATCH(L3VA!BX$2,DATASHEET!$A$1:$GG$1,0)),"")</f>
        <v/>
      </c>
      <c r="BX248" s="105" t="e">
        <f>IF(VLOOKUP(L3VA!$A248,DATASHEET!$A$2:$EW$231,77,FALSE)="","",VLOOKUP(L3VA!$A248,DATASHEET!$A$2:$EW$231,77,FALSE))</f>
        <v>#REF!</v>
      </c>
      <c r="BY248" s="105" t="str">
        <f t="shared" si="254"/>
        <v/>
      </c>
      <c r="BZ248" s="106" t="e">
        <f>IF(ISBLANK(DATASHEET!#REF!),"",DATASHEET!#REF!)</f>
        <v>#REF!</v>
      </c>
      <c r="CA248" s="107" t="e">
        <f>IF(ISBLANK(DATASHEET!#REF!),"",DATASHEET!#REF!)</f>
        <v>#REF!</v>
      </c>
      <c r="CB248" s="123" t="str">
        <f t="shared" si="255"/>
        <v/>
      </c>
      <c r="CC248" s="124" t="str">
        <f>IFERROR(INDEX(DATASHEET!$A$1:$GG$231,MATCH(L3VA!$A248,DATASHEET!$A$1:$A$231,0),MATCH(L3VA!CD$2,DATASHEET!$A$1:$GG$1,0)),"")</f>
        <v/>
      </c>
      <c r="CD248" s="105" t="e">
        <f>IF(VLOOKUP(L3VA!$A248,DATASHEET!$A$2:$EW$231,82,FALSE)="","",VLOOKUP(L3VA!$A248,DATASHEET!$A$2:$EW$231,82,FALSE))</f>
        <v>#REF!</v>
      </c>
      <c r="CE248" s="105" t="str">
        <f t="shared" si="256"/>
        <v/>
      </c>
      <c r="CF248" s="106" t="e">
        <f>IF(ISBLANK(DATASHEET!#REF!),"",DATASHEET!#REF!)</f>
        <v>#REF!</v>
      </c>
      <c r="CG248" s="107" t="e">
        <f>IF(ISBLANK(DATASHEET!#REF!),"",DATASHEET!#REF!)</f>
        <v>#REF!</v>
      </c>
      <c r="CH248" s="123" t="str">
        <f t="shared" si="257"/>
        <v/>
      </c>
      <c r="CI248" s="124" t="str">
        <f>IFERROR(INDEX(DATASHEET!$A$1:$GG$231,MATCH(L3VA!$A248,DATASHEET!$A$1:$A$231,0),MATCH(L3VA!CJ$2,DATASHEET!$A$1:$GG$1,0)),"")</f>
        <v/>
      </c>
      <c r="CJ248" s="105" t="e">
        <f>IF(VLOOKUP(L3VA!$A248,DATASHEET!$A$2:$EW$231,87,FALSE)="","",VLOOKUP(L3VA!$A248,DATASHEET!$A$2:$EW$231,87,FALSE))</f>
        <v>#REF!</v>
      </c>
      <c r="CK248" s="105" t="str">
        <f t="shared" si="258"/>
        <v/>
      </c>
      <c r="CL248" s="106" t="e">
        <f>IF(ISBLANK(DATASHEET!#REF!),"",DATASHEET!#REF!)</f>
        <v>#REF!</v>
      </c>
      <c r="CM248" s="107" t="e">
        <f>IF(ISBLANK(DATASHEET!#REF!),"",DATASHEET!#REF!)</f>
        <v>#REF!</v>
      </c>
      <c r="CN248" s="123" t="str">
        <f t="shared" si="259"/>
        <v/>
      </c>
      <c r="CO248" s="124" t="str">
        <f>IFERROR(INDEX(DATASHEET!$A$1:$GG$231,MATCH(L3VA!$A248,DATASHEET!$A$1:$A$231,0),MATCH(L3VA!CP$2,DATASHEET!$A$1:$GG$1,0)),"")</f>
        <v/>
      </c>
      <c r="CP248" s="105" t="e">
        <f>IF(VLOOKUP(L3VA!$A248,DATASHEET!$A$2:$EW$231,92,FALSE)="","",VLOOKUP(L3VA!$A248,DATASHEET!$A$2:$EW$231,92,FALSE))</f>
        <v>#REF!</v>
      </c>
      <c r="CQ248" s="105" t="str">
        <f t="shared" si="260"/>
        <v/>
      </c>
      <c r="CR248" s="106" t="e">
        <f>IF(ISBLANK(DATASHEET!#REF!),"",DATASHEET!#REF!)</f>
        <v>#REF!</v>
      </c>
      <c r="CS248" s="107" t="e">
        <f>IF(ISBLANK(DATASHEET!#REF!),"",DATASHEET!#REF!)</f>
        <v>#REF!</v>
      </c>
      <c r="CT248" s="123" t="str">
        <f t="shared" si="212"/>
        <v/>
      </c>
      <c r="CU248" s="124" t="str">
        <f>IFERROR(INDEX(DATASHEET!$A$1:$GG$231,MATCH(L3VA!$A248,DATASHEET!$A$1:$A$231,0),MATCH(L3VA!CV$2,DATASHEET!$A$1:$GG$1,0)),"")</f>
        <v/>
      </c>
      <c r="CV248" s="105" t="e">
        <f>IF(VLOOKUP(L3VA!$A248,DATASHEET!$A$2:$EW$231,107,FALSE)="","",VLOOKUP(L3VA!$A248,DATASHEET!$A$2:$EW$231,107,FALSE))</f>
        <v>#REF!</v>
      </c>
      <c r="CW248" s="105" t="str">
        <f t="shared" si="213"/>
        <v/>
      </c>
      <c r="CX248" s="106" t="e">
        <f>IF(ISBLANK(DATASHEET!#REF!),"",DATASHEET!#REF!)</f>
        <v>#REF!</v>
      </c>
      <c r="CY248" s="107" t="e">
        <f>IF(ISBLANK(DATASHEET!#REF!),"",DATASHEET!#REF!)</f>
        <v>#REF!</v>
      </c>
      <c r="CZ248" s="123" t="str">
        <f t="shared" si="261"/>
        <v/>
      </c>
      <c r="DA248" s="124" t="str">
        <f>IFERROR(INDEX(DATASHEET!$A$1:$GG$231,MATCH(L3VA!$A248,DATASHEET!$A$1:$A$231,0),MATCH(L3VA!DB$2,DATASHEET!$A$1:$GG$1,0)),"")</f>
        <v/>
      </c>
      <c r="DB248" s="105" t="e">
        <f>IF(VLOOKUP(L3VA!$A248,DATASHEET!$A$2:$EW$231,97,FALSE)="","",VLOOKUP(L3VA!$A248,DATASHEET!$A$2:$EW$231,97,FALSE))</f>
        <v>#REF!</v>
      </c>
      <c r="DC248" s="105" t="str">
        <f t="shared" si="262"/>
        <v/>
      </c>
      <c r="DD248" s="106" t="e">
        <f>IF(ISBLANK(DATASHEET!#REF!),"",DATASHEET!#REF!)</f>
        <v>#REF!</v>
      </c>
      <c r="DE248" s="107" t="e">
        <f>IF(ISBLANK(DATASHEET!#REF!),"",DATASHEET!#REF!)</f>
        <v>#REF!</v>
      </c>
      <c r="DF248" s="123" t="str">
        <f t="shared" si="263"/>
        <v/>
      </c>
      <c r="DG248" s="124" t="str">
        <f>IFERROR(INDEX(DATASHEET!$A$1:$GG$231,MATCH(L3VA!$A248,DATASHEET!$A$1:$A$231,0),MATCH(L3VA!DH$2,DATASHEET!$A$1:$GG$1,0)),"")</f>
        <v/>
      </c>
      <c r="DH248" s="105" t="e">
        <f>IF(VLOOKUP(L3VA!$A248,DATASHEET!$A$2:$EW$231,102,FALSE)="","",VLOOKUP(L3VA!$A248,DATASHEET!$A$2:$EW$231,102,FALSE))</f>
        <v>#REF!</v>
      </c>
      <c r="DI248" s="105" t="str">
        <f t="shared" si="264"/>
        <v/>
      </c>
      <c r="DJ248" s="106" t="e">
        <f>IF(ISBLANK(DATASHEET!#REF!),"",DATASHEET!#REF!)</f>
        <v>#REF!</v>
      </c>
      <c r="DK248" s="107" t="e">
        <f>IF(ISBLANK(DATASHEET!#REF!),"",DATASHEET!#REF!)</f>
        <v>#REF!</v>
      </c>
      <c r="DL248" s="123" t="str">
        <f t="shared" si="265"/>
        <v/>
      </c>
      <c r="DM248" s="124" t="str">
        <f>IFERROR(INDEX(DATASHEET!$A$1:$GG$231,MATCH(L3VA!$A248,DATASHEET!$A$1:$A$231,0),MATCH(L3VA!DN$2,DATASHEET!$A$1:$GG$1,0)),"")</f>
        <v/>
      </c>
      <c r="DN248" s="105" t="e">
        <f>IF(VLOOKUP(L3VA!$A248,DATASHEET!$A$2:$FW$231,112,FALSE)="","",VLOOKUP(L3VA!$A248,DATASHEET!$A$2:$FW$231,112,FALSE))</f>
        <v>#REF!</v>
      </c>
      <c r="DO248" s="105" t="str">
        <f t="shared" si="266"/>
        <v/>
      </c>
      <c r="DP248" s="106" t="e">
        <f>IF(ISBLANK(DATASHEET!#REF!),"",DATASHEET!#REF!)</f>
        <v>#REF!</v>
      </c>
      <c r="DQ248" s="107" t="e">
        <f>IF(ISBLANK(DATASHEET!#REF!),"",DATASHEET!#REF!)</f>
        <v>#REF!</v>
      </c>
      <c r="DR248" s="123" t="str">
        <f t="shared" si="267"/>
        <v/>
      </c>
      <c r="DS248" s="124" t="str">
        <f>IFERROR(INDEX(DATASHEET!$A$1:$GG$231,MATCH(L3VA!$A248,DATASHEET!$A$1:$A$231,0),MATCH(L3VA!DT$2,DATASHEET!$A$1:$GG$1,0)),"")</f>
        <v/>
      </c>
      <c r="DT248" s="105" t="e">
        <f>IF(VLOOKUP(L3VA!$A248,DATASHEET!$A$2:$EW$231,117,FALSE)="","",VLOOKUP(L3VA!$A248,DATASHEET!$A$2:$EW$231,117,FALSE))</f>
        <v>#REF!</v>
      </c>
      <c r="DU248" s="105" t="str">
        <f t="shared" si="268"/>
        <v/>
      </c>
      <c r="DV248" s="106" t="e">
        <f>IF(ISBLANK(DATASHEET!#REF!),"",DATASHEET!#REF!)</f>
        <v>#REF!</v>
      </c>
      <c r="DW248" s="107" t="e">
        <f>IF(ISBLANK(DATASHEET!#REF!),"",DATASHEET!#REF!)</f>
        <v>#REF!</v>
      </c>
      <c r="DX248" s="123" t="str">
        <f t="shared" si="269"/>
        <v/>
      </c>
      <c r="DY248" s="124" t="str">
        <f>IFERROR(INDEX(DATASHEET!$A$1:$GG$231,MATCH(L3VA!$A248,DATASHEET!$A$1:$A$231,0),MATCH(L3VA!DZ$2,DATASHEET!$A$1:$GG$1,0)),"")</f>
        <v/>
      </c>
      <c r="DZ248" s="105" t="e">
        <f>IF(VLOOKUP(L3VA!$A248,DATASHEET!$A$2:$EW$231,122,FALSE)="","",VLOOKUP(L3VA!$A248,DATASHEET!$A$2:$EW$231,122,FALSE))</f>
        <v>#REF!</v>
      </c>
      <c r="EA248" s="105" t="str">
        <f t="shared" si="270"/>
        <v/>
      </c>
      <c r="EB248" s="106" t="e">
        <f>IF(ISBLANK(DATASHEET!#REF!),"",DATASHEET!#REF!)</f>
        <v>#REF!</v>
      </c>
      <c r="EC248" s="107" t="e">
        <f>IF(ISBLANK(DATASHEET!#REF!),"",DATASHEET!#REF!)</f>
        <v>#REF!</v>
      </c>
      <c r="ED248" s="123" t="str">
        <f t="shared" si="271"/>
        <v/>
      </c>
      <c r="EE248" s="124" t="str">
        <f>IFERROR(INDEX(DATASHEET!$A$1:$GG$231,MATCH(L3VA!$A248,DATASHEET!$A$1:$A$231,0),MATCH(L3VA!EF$2,DATASHEET!$A$1:$GG$1,0)),"")</f>
        <v/>
      </c>
      <c r="EF248" s="105" t="e">
        <f>IF(VLOOKUP(L3VA!$A248,DATASHEET!$A$2:$EW$231,127,FALSE)="","",VLOOKUP(L3VA!$A248,DATASHEET!$A$2:$EW$231,127,FALSE))</f>
        <v>#REF!</v>
      </c>
      <c r="EG248" s="105" t="str">
        <f t="shared" si="272"/>
        <v/>
      </c>
      <c r="EH248" s="106" t="e">
        <f>IF(ISBLANK(DATASHEET!#REF!),"",DATASHEET!#REF!)</f>
        <v>#REF!</v>
      </c>
      <c r="EI248" s="107" t="e">
        <f>IF(ISBLANK(DATASHEET!#REF!),"",DATASHEET!#REF!)</f>
        <v>#REF!</v>
      </c>
      <c r="EJ248" s="123" t="str">
        <f t="shared" si="273"/>
        <v/>
      </c>
      <c r="EK248" s="124" t="str">
        <f>IFERROR(INDEX(DATASHEET!$A$1:$GG$231,MATCH(L3VA!$A248,DATASHEET!$A$1:$A$231,0),MATCH(L3VA!EL$2,DATASHEET!$A$1:$GG$1,0)),"")</f>
        <v/>
      </c>
      <c r="EL248" s="105" t="e">
        <f>IF(VLOOKUP(L3VA!$A248,DATASHEET!$A$2:$EW$231,132,FALSE)="","",VLOOKUP(L3VA!$A248,DATASHEET!$A$2:$EW$231,132,FALSE))</f>
        <v>#REF!</v>
      </c>
      <c r="EM248" s="105" t="str">
        <f t="shared" si="274"/>
        <v/>
      </c>
      <c r="EN248" s="106" t="e">
        <f>IF(ISBLANK(DATASHEET!#REF!),"",DATASHEET!#REF!)</f>
        <v>#REF!</v>
      </c>
      <c r="EO248" s="107" t="e">
        <f>IF(ISBLANK(DATASHEET!#REF!),"",DATASHEET!#REF!)</f>
        <v>#REF!</v>
      </c>
      <c r="EP248" s="123" t="str">
        <f t="shared" si="275"/>
        <v/>
      </c>
      <c r="EQ248" s="124" t="str">
        <f>IFERROR(INDEX(DATASHEET!$A$1:$GG$231,MATCH(L3VA!$A248,DATASHEET!$A$1:$A$231,0),MATCH(L3VA!ER$2,DATASHEET!$A$1:$GG$1,0)),"")</f>
        <v/>
      </c>
      <c r="ER248" s="105" t="e">
        <f>IF(VLOOKUP(L3VA!$A248,DATASHEET!$A$2:$EW$231,137,FALSE)="","",VLOOKUP(L3VA!$A248,DATASHEET!$A$2:$EW$231,137,FALSE))</f>
        <v>#REF!</v>
      </c>
      <c r="ES248" s="105" t="str">
        <f t="shared" si="276"/>
        <v/>
      </c>
      <c r="ET248" s="106" t="e">
        <f>IF(ISBLANK(DATASHEET!#REF!),"",DATASHEET!#REF!)</f>
        <v>#REF!</v>
      </c>
      <c r="EU248" s="107" t="e">
        <f>IF(ISBLANK(DATASHEET!#REF!),"",DATASHEET!#REF!)</f>
        <v>#REF!</v>
      </c>
      <c r="EV248" s="123" t="str">
        <f t="shared" si="277"/>
        <v/>
      </c>
      <c r="EW248" s="124" t="str">
        <f>IFERROR(INDEX(DATASHEET!$A$1:$GG$231,MATCH(L3VA!$A248,DATASHEET!$A$1:$A$231,0),MATCH(L3VA!EX$2,DATASHEET!$A$1:$GG$1,0)),"")</f>
        <v/>
      </c>
      <c r="EX248" s="105" t="e">
        <f>IF(VLOOKUP(L3VA!$A248,DATASHEET!$A$2:$EW$231,142,FALSE)="","",VLOOKUP(L3VA!$A248,DATASHEET!$A$2:$EW$231,142,FALSE))</f>
        <v>#REF!</v>
      </c>
      <c r="EY248" s="105" t="str">
        <f t="shared" si="278"/>
        <v/>
      </c>
      <c r="EZ248" s="106" t="e">
        <f>IF(ISBLANK(DATASHEET!#REF!),"",DATASHEET!#REF!)</f>
        <v>#REF!</v>
      </c>
      <c r="FA248" s="107" t="e">
        <f>IF(ISBLANK(DATASHEET!#REF!),"",DATASHEET!#REF!)</f>
        <v>#REF!</v>
      </c>
      <c r="FB248" s="123" t="str">
        <f t="shared" si="279"/>
        <v/>
      </c>
      <c r="FC248" s="124" t="str">
        <f>IFERROR(INDEX(DATASHEET!$A$1:$GG$231,MATCH(L3VA!$A248,DATASHEET!$A$1:$A$231,0),MATCH(L3VA!FD$2,DATASHEET!$A$1:$GG$1,0)),"")</f>
        <v/>
      </c>
      <c r="FD248" s="105" t="e">
        <f>IF(VLOOKUP(L3VA!$A248,DATASHEET!$A$2:$FW$231,147,FALSE)="","",VLOOKUP(L3VA!$A248,DATASHEET!$A$2:$FW$231,147,FALSE))</f>
        <v>#REF!</v>
      </c>
      <c r="FE248" s="105" t="str">
        <f t="shared" si="280"/>
        <v/>
      </c>
      <c r="FF248" s="106" t="e">
        <f>IF(ISBLANK(DATASHEET!#REF!),"",DATASHEET!#REF!)</f>
        <v>#REF!</v>
      </c>
      <c r="FG248" s="107" t="e">
        <f>IF(ISBLANK(DATASHEET!#REF!),"",DATASHEET!#REF!)</f>
        <v>#REF!</v>
      </c>
    </row>
    <row r="249" spans="1:163" x14ac:dyDescent="0.25">
      <c r="A249" s="108" t="e">
        <f>DATASHEET!#REF!</f>
        <v>#REF!</v>
      </c>
      <c r="B249" s="42" t="e">
        <f>DATASHEET!#REF!</f>
        <v>#REF!</v>
      </c>
      <c r="C249" s="109" t="e">
        <f>DATASHEET!#REF!</f>
        <v>#REF!</v>
      </c>
      <c r="D249" s="110" t="e">
        <f>DATASHEET!#REF!</f>
        <v>#REF!</v>
      </c>
      <c r="E249" s="110" t="str">
        <f>IFERROR(VLOOKUP(A249,'[5]Y12 Students'!$E$3:$I$271,5,FALSE),"")</f>
        <v/>
      </c>
      <c r="F249" s="110" t="e">
        <f>DATASHEET!#REF!</f>
        <v>#REF!</v>
      </c>
      <c r="G249" s="110" t="e">
        <f>DATASHEET!#REF!</f>
        <v>#REF!</v>
      </c>
      <c r="H249" s="110" t="e">
        <f>DATASHEET!#REF!</f>
        <v>#REF!</v>
      </c>
      <c r="I249" s="110" t="e">
        <f>DATASHEET!#REF!</f>
        <v>#REF!</v>
      </c>
      <c r="J249" s="111" t="e">
        <f>DATASHEET!#REF!</f>
        <v>#REF!</v>
      </c>
      <c r="K249" s="104" t="str">
        <f t="shared" si="181"/>
        <v/>
      </c>
      <c r="L249" s="104" t="str">
        <f t="shared" si="182"/>
        <v/>
      </c>
      <c r="M249" s="336" t="str">
        <f>IF(COUNT(L3VA!$N249,L3VA!$Z249,L3VA!$T249,L3VA!$AF249,L3VA!$AX249,L3VA!$AR249,L3VA!$BJ249,L3VA!$BD249,L3VA!$BP249,L3VA!#REF!,L3VA!$AL249,L3VA!$BV249,L3VA!$CH249,L3VA!$CZ249,L3VA!$CN249,L3VA!$DF249,L3VA!$CB249,L3VA!#REF!,L3VA!$DR249,L3VA!$DX249,L3VA!$ED249,L3VA!$EJ249,L3VA!$EP249,L3VA!$EV249,L3VA!$FB249,L3VA!$DL249)=0,"",AVERAGE(N249,Z249,T249,AF249,AL249,AX249,AR249,BJ249,BD249,BP249,BV249,CH249,CZ249,CN249,DF249,CB249,DR249,DX249,ED249,EJ249,EP249,EV249,FB249,DL249))</f>
        <v/>
      </c>
      <c r="N249" s="123" t="str">
        <f t="shared" si="233"/>
        <v/>
      </c>
      <c r="O249" s="124" t="str">
        <f>IFERROR(INDEX(DATASHEET!$A$1:$GG$231,MATCH(L3VA!$A249,DATASHEET!$A$1:$A$231,0),MATCH(L3VA!P$2,DATASHEET!$A$1:$GG$1,0)),"")</f>
        <v/>
      </c>
      <c r="P249" s="105" t="e">
        <f>IF(VLOOKUP(L3VA!$A249,DATASHEET!$A$2:$EW$231,22,FALSE)="","",VLOOKUP(L3VA!$A249,DATASHEET!$A$2:$EW$231,22,FALSE))</f>
        <v>#REF!</v>
      </c>
      <c r="Q249" s="105" t="str">
        <f t="shared" si="234"/>
        <v/>
      </c>
      <c r="R249" s="106" t="e">
        <f>IF(ISBLANK(DATASHEET!#REF!),"",DATASHEET!#REF!)</f>
        <v>#REF!</v>
      </c>
      <c r="S249" s="107" t="e">
        <f>IF(ISBLANK(DATASHEET!#REF!),"",DATASHEET!#REF!)</f>
        <v>#REF!</v>
      </c>
      <c r="T249" s="123" t="str">
        <f t="shared" si="235"/>
        <v/>
      </c>
      <c r="U249" s="124" t="str">
        <f>IFERROR(INDEX(DATASHEET!$A$1:$GG$231,MATCH(L3VA!$A249,DATASHEET!$A$1:$A$231,0),MATCH(L3VA!V$2,DATASHEET!$A$1:$GG$1,0)),"")</f>
        <v/>
      </c>
      <c r="V249" s="105" t="e">
        <f>IF(VLOOKUP(L3VA!$A249,DATASHEET!$A$2:$EW$231,27,FALSE)="","",VLOOKUP(L3VA!$A249,DATASHEET!$A$2:$EW$231,27,FALSE))</f>
        <v>#REF!</v>
      </c>
      <c r="W249" s="105" t="str">
        <f t="shared" si="236"/>
        <v/>
      </c>
      <c r="X249" s="106" t="e">
        <f>IF(ISBLANK(DATASHEET!#REF!),"",DATASHEET!#REF!)</f>
        <v>#REF!</v>
      </c>
      <c r="Y249" s="107" t="e">
        <f>IF(ISBLANK(DATASHEET!#REF!),"",DATASHEET!#REF!)</f>
        <v>#REF!</v>
      </c>
      <c r="Z249" s="123" t="str">
        <f t="shared" si="237"/>
        <v/>
      </c>
      <c r="AA249" s="124" t="str">
        <f>IFERROR(INDEX(DATASHEET!$A$1:$GG$231,MATCH(L3VA!$A249,DATASHEET!$A$1:$A$231,0),MATCH(L3VA!AB$2,DATASHEET!$A$1:$GG$1,0)),"")</f>
        <v/>
      </c>
      <c r="AB249" s="105" t="e">
        <f>IF(VLOOKUP(L3VA!$A249,DATASHEET!$A$2:$EW$231,32,FALSE)="","",VLOOKUP(L3VA!$A249,DATASHEET!$A$2:$EW$231,32,FALSE))</f>
        <v>#REF!</v>
      </c>
      <c r="AC249" s="105" t="str">
        <f t="shared" si="238"/>
        <v/>
      </c>
      <c r="AD249" s="106" t="e">
        <f>IF(ISBLANK(DATASHEET!#REF!),"",DATASHEET!#REF!)</f>
        <v>#REF!</v>
      </c>
      <c r="AE249" s="107" t="e">
        <f>IF(ISBLANK(DATASHEET!#REF!),"",DATASHEET!#REF!)</f>
        <v>#REF!</v>
      </c>
      <c r="AF249" s="123" t="str">
        <f t="shared" si="239"/>
        <v/>
      </c>
      <c r="AG249" s="124" t="str">
        <f>IFERROR(INDEX(DATASHEET!$A$1:$GG$231,MATCH(L3VA!$A249,DATASHEET!$A$1:$A$231,0),MATCH(L3VA!AH$2,DATASHEET!$A$1:$GG$1,0)),"")</f>
        <v/>
      </c>
      <c r="AH249" s="105" t="e">
        <f>IF(VLOOKUP(L3VA!$A249,DATASHEET!$A$2:$EW$231,37,FALSE)="","",VLOOKUP(L3VA!$A249,DATASHEET!$A$2:$EW$231,37,FALSE))</f>
        <v>#REF!</v>
      </c>
      <c r="AI249" s="105" t="str">
        <f t="shared" si="240"/>
        <v/>
      </c>
      <c r="AJ249" s="106" t="e">
        <f>IF(ISBLANK(DATASHEET!#REF!),"",DATASHEET!#REF!)</f>
        <v>#REF!</v>
      </c>
      <c r="AK249" s="107" t="e">
        <f>IF(ISBLANK(DATASHEET!#REF!),"",DATASHEET!#REF!)</f>
        <v>#REF!</v>
      </c>
      <c r="AL249" s="123" t="str">
        <f t="shared" si="241"/>
        <v/>
      </c>
      <c r="AM249" s="124" t="str">
        <f>IFERROR(INDEX(DATASHEET!$A$1:$GG$231,MATCH(L3VA!$A249,DATASHEET!$A$1:$A$231,0),MATCH(L3VA!AN$2,DATASHEET!$A$1:$GG$1,0)),"")</f>
        <v/>
      </c>
      <c r="AN249" s="105" t="e">
        <f>IF(VLOOKUP(L3VA!$A249,DATASHEET!$A$2:$EW$231,42,FALSE)="","",VLOOKUP(L3VA!$A249,DATASHEET!$A$2:$EW$231,42,FALSE))</f>
        <v>#REF!</v>
      </c>
      <c r="AO249" s="105" t="str">
        <f t="shared" si="242"/>
        <v/>
      </c>
      <c r="AP249" s="106" t="e">
        <f>IF(ISBLANK(DATASHEET!#REF!),"",DATASHEET!#REF!)</f>
        <v>#REF!</v>
      </c>
      <c r="AQ249" s="107" t="e">
        <f>IF(ISBLANK(DATASHEET!#REF!),"",DATASHEET!#REF!)</f>
        <v>#REF!</v>
      </c>
      <c r="AR249" s="123" t="str">
        <f t="shared" si="243"/>
        <v/>
      </c>
      <c r="AS249" s="124" t="str">
        <f>IFERROR(INDEX(DATASHEET!$A$1:$GG$231,MATCH(L3VA!$A249,DATASHEET!$A$1:$A$231,0),MATCH(L3VA!AT$2,DATASHEET!$A$1:$GG$1,0)),"")</f>
        <v/>
      </c>
      <c r="AT249" s="105" t="e">
        <f>IF(VLOOKUP(L3VA!$A249,DATASHEET!$A$2:$EW$231,47,FALSE)="","",VLOOKUP(L3VA!$A249,DATASHEET!$A$2:$EW$231,47,FALSE))</f>
        <v>#REF!</v>
      </c>
      <c r="AU249" s="105" t="str">
        <f t="shared" si="244"/>
        <v/>
      </c>
      <c r="AV249" s="106" t="e">
        <f>IF(ISBLANK(DATASHEET!#REF!),"",DATASHEET!#REF!)</f>
        <v>#REF!</v>
      </c>
      <c r="AW249" s="107" t="e">
        <f>IF(ISBLANK(DATASHEET!#REF!),"",DATASHEET!#REF!)</f>
        <v>#REF!</v>
      </c>
      <c r="AX249" s="123" t="str">
        <f t="shared" si="245"/>
        <v/>
      </c>
      <c r="AY249" s="124" t="str">
        <f>IFERROR(INDEX(DATASHEET!$A$1:$GG$231,MATCH(L3VA!$A249,DATASHEET!$A$1:$A$231,0),MATCH(L3VA!AZ$2,DATASHEET!$A$1:$GG$1,0)),"")</f>
        <v/>
      </c>
      <c r="AZ249" s="105" t="e">
        <f>IF(VLOOKUP(L3VA!$A249,DATASHEET!$A$2:$EW$231,52,FALSE)="","",VLOOKUP(L3VA!$A249,DATASHEET!$A$2:$EW$231,52,FALSE))</f>
        <v>#REF!</v>
      </c>
      <c r="BA249" s="105" t="str">
        <f t="shared" si="246"/>
        <v/>
      </c>
      <c r="BB249" s="106" t="e">
        <f>IF(ISBLANK(DATASHEET!#REF!),"",DATASHEET!#REF!)</f>
        <v>#REF!</v>
      </c>
      <c r="BC249" s="107" t="e">
        <f>IF(ISBLANK(DATASHEET!#REF!),"",DATASHEET!#REF!)</f>
        <v>#REF!</v>
      </c>
      <c r="BD249" s="123" t="str">
        <f t="shared" si="247"/>
        <v/>
      </c>
      <c r="BE249" s="124" t="str">
        <f>IFERROR(INDEX(DATASHEET!$A$1:$GG$231,MATCH(L3VA!$A249,DATASHEET!$A$1:$A$231,0),MATCH(L3VA!BF$2,DATASHEET!$A$1:$GG$1,0)),"")</f>
        <v/>
      </c>
      <c r="BF249" s="105" t="e">
        <f>IF(VLOOKUP(L3VA!$A249,DATASHEET!$A$2:$EW$231,57,FALSE)="","",VLOOKUP(L3VA!$A249,DATASHEET!$A$2:$EW$231,57,FALSE))</f>
        <v>#REF!</v>
      </c>
      <c r="BG249" s="105" t="str">
        <f t="shared" si="248"/>
        <v/>
      </c>
      <c r="BH249" s="106" t="e">
        <f>IF(ISBLANK(DATASHEET!#REF!),"",DATASHEET!#REF!)</f>
        <v>#REF!</v>
      </c>
      <c r="BI249" s="107" t="e">
        <f>IF(ISBLANK(DATASHEET!#REF!),"",DATASHEET!#REF!)</f>
        <v>#REF!</v>
      </c>
      <c r="BJ249" s="123" t="str">
        <f t="shared" si="249"/>
        <v/>
      </c>
      <c r="BK249" s="124" t="str">
        <f>IFERROR(INDEX(DATASHEET!$A$1:$GG$231,MATCH(L3VA!$A249,DATASHEET!$A$1:$A$231,0),MATCH(L3VA!BL$2,DATASHEET!$A$1:$GG$1,0)),"")</f>
        <v/>
      </c>
      <c r="BL249" s="105" t="e">
        <f>IF(VLOOKUP(L3VA!$A249,DATASHEET!$A$2:$EW$231,62,FALSE)="","",VLOOKUP(L3VA!$A249,DATASHEET!$A$2:$EW$231,62,FALSE))</f>
        <v>#REF!</v>
      </c>
      <c r="BM249" s="105" t="str">
        <f t="shared" si="250"/>
        <v/>
      </c>
      <c r="BN249" s="106" t="e">
        <f>IF(ISBLANK(DATASHEET!#REF!),"",DATASHEET!#REF!)</f>
        <v>#REF!</v>
      </c>
      <c r="BO249" s="107" t="e">
        <f>IF(ISBLANK(DATASHEET!#REF!),"",DATASHEET!#REF!)</f>
        <v>#REF!</v>
      </c>
      <c r="BP249" s="123" t="str">
        <f t="shared" si="251"/>
        <v/>
      </c>
      <c r="BQ249" s="124" t="str">
        <f>IFERROR(INDEX(DATASHEET!$A$1:$GG$231,MATCH(L3VA!$A249,DATASHEET!$A$1:$A$231,0),MATCH(L3VA!BR$2,DATASHEET!$A$1:$GG$1,0)),"")</f>
        <v/>
      </c>
      <c r="BR249" s="105" t="e">
        <f>IF(VLOOKUP(L3VA!$A249,DATASHEET!$A$2:$EW$231,67,FALSE)="","",VLOOKUP(L3VA!$A249,DATASHEET!$A$2:$EW$231,67,FALSE))</f>
        <v>#REF!</v>
      </c>
      <c r="BS249" s="105" t="str">
        <f t="shared" si="252"/>
        <v/>
      </c>
      <c r="BT249" s="106" t="e">
        <f>IF(ISBLANK(DATASHEET!#REF!),"",DATASHEET!#REF!)</f>
        <v>#REF!</v>
      </c>
      <c r="BU249" s="107" t="e">
        <f>IF(ISBLANK(DATASHEET!#REF!),"",DATASHEET!#REF!)</f>
        <v>#REF!</v>
      </c>
      <c r="BV249" s="123" t="str">
        <f t="shared" si="253"/>
        <v/>
      </c>
      <c r="BW249" s="124" t="str">
        <f>IFERROR(INDEX(DATASHEET!$A$1:$GG$231,MATCH(L3VA!$A249,DATASHEET!$A$1:$A$231,0),MATCH(L3VA!BX$2,DATASHEET!$A$1:$GG$1,0)),"")</f>
        <v/>
      </c>
      <c r="BX249" s="105" t="e">
        <f>IF(VLOOKUP(L3VA!$A249,DATASHEET!$A$2:$EW$231,77,FALSE)="","",VLOOKUP(L3VA!$A249,DATASHEET!$A$2:$EW$231,77,FALSE))</f>
        <v>#REF!</v>
      </c>
      <c r="BY249" s="105" t="str">
        <f t="shared" si="254"/>
        <v/>
      </c>
      <c r="BZ249" s="106" t="e">
        <f>IF(ISBLANK(DATASHEET!#REF!),"",DATASHEET!#REF!)</f>
        <v>#REF!</v>
      </c>
      <c r="CA249" s="107" t="e">
        <f>IF(ISBLANK(DATASHEET!#REF!),"",DATASHEET!#REF!)</f>
        <v>#REF!</v>
      </c>
      <c r="CB249" s="123" t="str">
        <f t="shared" si="255"/>
        <v/>
      </c>
      <c r="CC249" s="124" t="str">
        <f>IFERROR(INDEX(DATASHEET!$A$1:$GG$231,MATCH(L3VA!$A249,DATASHEET!$A$1:$A$231,0),MATCH(L3VA!CD$2,DATASHEET!$A$1:$GG$1,0)),"")</f>
        <v/>
      </c>
      <c r="CD249" s="105" t="e">
        <f>IF(VLOOKUP(L3VA!$A249,DATASHEET!$A$2:$EW$231,82,FALSE)="","",VLOOKUP(L3VA!$A249,DATASHEET!$A$2:$EW$231,82,FALSE))</f>
        <v>#REF!</v>
      </c>
      <c r="CE249" s="105" t="str">
        <f t="shared" si="256"/>
        <v/>
      </c>
      <c r="CF249" s="106" t="e">
        <f>IF(ISBLANK(DATASHEET!#REF!),"",DATASHEET!#REF!)</f>
        <v>#REF!</v>
      </c>
      <c r="CG249" s="107" t="e">
        <f>IF(ISBLANK(DATASHEET!#REF!),"",DATASHEET!#REF!)</f>
        <v>#REF!</v>
      </c>
      <c r="CH249" s="123" t="str">
        <f t="shared" si="257"/>
        <v/>
      </c>
      <c r="CI249" s="124" t="str">
        <f>IFERROR(INDEX(DATASHEET!$A$1:$GG$231,MATCH(L3VA!$A249,DATASHEET!$A$1:$A$231,0),MATCH(L3VA!CJ$2,DATASHEET!$A$1:$GG$1,0)),"")</f>
        <v/>
      </c>
      <c r="CJ249" s="105" t="e">
        <f>IF(VLOOKUP(L3VA!$A249,DATASHEET!$A$2:$EW$231,87,FALSE)="","",VLOOKUP(L3VA!$A249,DATASHEET!$A$2:$EW$231,87,FALSE))</f>
        <v>#REF!</v>
      </c>
      <c r="CK249" s="105" t="str">
        <f t="shared" si="258"/>
        <v/>
      </c>
      <c r="CL249" s="106" t="e">
        <f>IF(ISBLANK(DATASHEET!#REF!),"",DATASHEET!#REF!)</f>
        <v>#REF!</v>
      </c>
      <c r="CM249" s="107" t="e">
        <f>IF(ISBLANK(DATASHEET!#REF!),"",DATASHEET!#REF!)</f>
        <v>#REF!</v>
      </c>
      <c r="CN249" s="123" t="str">
        <f t="shared" si="259"/>
        <v/>
      </c>
      <c r="CO249" s="124" t="str">
        <f>IFERROR(INDEX(DATASHEET!$A$1:$GG$231,MATCH(L3VA!$A249,DATASHEET!$A$1:$A$231,0),MATCH(L3VA!CP$2,DATASHEET!$A$1:$GG$1,0)),"")</f>
        <v/>
      </c>
      <c r="CP249" s="105" t="e">
        <f>IF(VLOOKUP(L3VA!$A249,DATASHEET!$A$2:$EW$231,92,FALSE)="","",VLOOKUP(L3VA!$A249,DATASHEET!$A$2:$EW$231,92,FALSE))</f>
        <v>#REF!</v>
      </c>
      <c r="CQ249" s="105" t="str">
        <f t="shared" si="260"/>
        <v/>
      </c>
      <c r="CR249" s="106" t="e">
        <f>IF(ISBLANK(DATASHEET!#REF!),"",DATASHEET!#REF!)</f>
        <v>#REF!</v>
      </c>
      <c r="CS249" s="107" t="e">
        <f>IF(ISBLANK(DATASHEET!#REF!),"",DATASHEET!#REF!)</f>
        <v>#REF!</v>
      </c>
      <c r="CT249" s="123" t="str">
        <f t="shared" si="212"/>
        <v/>
      </c>
      <c r="CU249" s="124" t="str">
        <f>IFERROR(INDEX(DATASHEET!$A$1:$GG$231,MATCH(L3VA!$A249,DATASHEET!$A$1:$A$231,0),MATCH(L3VA!CV$2,DATASHEET!$A$1:$GG$1,0)),"")</f>
        <v/>
      </c>
      <c r="CV249" s="105" t="e">
        <f>IF(VLOOKUP(L3VA!$A249,DATASHEET!$A$2:$EW$231,107,FALSE)="","",VLOOKUP(L3VA!$A249,DATASHEET!$A$2:$EW$231,107,FALSE))</f>
        <v>#REF!</v>
      </c>
      <c r="CW249" s="105" t="str">
        <f t="shared" si="213"/>
        <v/>
      </c>
      <c r="CX249" s="106" t="e">
        <f>IF(ISBLANK(DATASHEET!#REF!),"",DATASHEET!#REF!)</f>
        <v>#REF!</v>
      </c>
      <c r="CY249" s="107" t="e">
        <f>IF(ISBLANK(DATASHEET!#REF!),"",DATASHEET!#REF!)</f>
        <v>#REF!</v>
      </c>
      <c r="CZ249" s="123" t="str">
        <f t="shared" si="261"/>
        <v/>
      </c>
      <c r="DA249" s="124" t="str">
        <f>IFERROR(INDEX(DATASHEET!$A$1:$GG$231,MATCH(L3VA!$A249,DATASHEET!$A$1:$A$231,0),MATCH(L3VA!DB$2,DATASHEET!$A$1:$GG$1,0)),"")</f>
        <v/>
      </c>
      <c r="DB249" s="105" t="e">
        <f>IF(VLOOKUP(L3VA!$A249,DATASHEET!$A$2:$EW$231,97,FALSE)="","",VLOOKUP(L3VA!$A249,DATASHEET!$A$2:$EW$231,97,FALSE))</f>
        <v>#REF!</v>
      </c>
      <c r="DC249" s="105" t="str">
        <f t="shared" si="262"/>
        <v/>
      </c>
      <c r="DD249" s="106" t="e">
        <f>IF(ISBLANK(DATASHEET!#REF!),"",DATASHEET!#REF!)</f>
        <v>#REF!</v>
      </c>
      <c r="DE249" s="107" t="e">
        <f>IF(ISBLANK(DATASHEET!#REF!),"",DATASHEET!#REF!)</f>
        <v>#REF!</v>
      </c>
      <c r="DF249" s="123" t="str">
        <f t="shared" si="263"/>
        <v/>
      </c>
      <c r="DG249" s="124" t="str">
        <f>IFERROR(INDEX(DATASHEET!$A$1:$GG$231,MATCH(L3VA!$A249,DATASHEET!$A$1:$A$231,0),MATCH(L3VA!DH$2,DATASHEET!$A$1:$GG$1,0)),"")</f>
        <v/>
      </c>
      <c r="DH249" s="105" t="e">
        <f>IF(VLOOKUP(L3VA!$A249,DATASHEET!$A$2:$EW$231,102,FALSE)="","",VLOOKUP(L3VA!$A249,DATASHEET!$A$2:$EW$231,102,FALSE))</f>
        <v>#REF!</v>
      </c>
      <c r="DI249" s="105" t="str">
        <f t="shared" si="264"/>
        <v/>
      </c>
      <c r="DJ249" s="106" t="e">
        <f>IF(ISBLANK(DATASHEET!#REF!),"",DATASHEET!#REF!)</f>
        <v>#REF!</v>
      </c>
      <c r="DK249" s="107" t="e">
        <f>IF(ISBLANK(DATASHEET!#REF!),"",DATASHEET!#REF!)</f>
        <v>#REF!</v>
      </c>
      <c r="DL249" s="123" t="str">
        <f t="shared" si="265"/>
        <v/>
      </c>
      <c r="DM249" s="124" t="str">
        <f>IFERROR(INDEX(DATASHEET!$A$1:$GG$231,MATCH(L3VA!$A249,DATASHEET!$A$1:$A$231,0),MATCH(L3VA!DN$2,DATASHEET!$A$1:$GG$1,0)),"")</f>
        <v/>
      </c>
      <c r="DN249" s="105" t="e">
        <f>IF(VLOOKUP(L3VA!$A249,DATASHEET!$A$2:$FW$231,112,FALSE)="","",VLOOKUP(L3VA!$A249,DATASHEET!$A$2:$FW$231,112,FALSE))</f>
        <v>#REF!</v>
      </c>
      <c r="DO249" s="105" t="str">
        <f t="shared" si="266"/>
        <v/>
      </c>
      <c r="DP249" s="106" t="e">
        <f>IF(ISBLANK(DATASHEET!#REF!),"",DATASHEET!#REF!)</f>
        <v>#REF!</v>
      </c>
      <c r="DQ249" s="107" t="e">
        <f>IF(ISBLANK(DATASHEET!#REF!),"",DATASHEET!#REF!)</f>
        <v>#REF!</v>
      </c>
      <c r="DR249" s="123" t="str">
        <f t="shared" si="267"/>
        <v/>
      </c>
      <c r="DS249" s="124" t="str">
        <f>IFERROR(INDEX(DATASHEET!$A$1:$GG$231,MATCH(L3VA!$A249,DATASHEET!$A$1:$A$231,0),MATCH(L3VA!DT$2,DATASHEET!$A$1:$GG$1,0)),"")</f>
        <v/>
      </c>
      <c r="DT249" s="105" t="e">
        <f>IF(VLOOKUP(L3VA!$A249,DATASHEET!$A$2:$EW$231,117,FALSE)="","",VLOOKUP(L3VA!$A249,DATASHEET!$A$2:$EW$231,117,FALSE))</f>
        <v>#REF!</v>
      </c>
      <c r="DU249" s="105" t="str">
        <f t="shared" si="268"/>
        <v/>
      </c>
      <c r="DV249" s="106" t="e">
        <f>IF(ISBLANK(DATASHEET!#REF!),"",DATASHEET!#REF!)</f>
        <v>#REF!</v>
      </c>
      <c r="DW249" s="107" t="e">
        <f>IF(ISBLANK(DATASHEET!#REF!),"",DATASHEET!#REF!)</f>
        <v>#REF!</v>
      </c>
      <c r="DX249" s="123" t="str">
        <f t="shared" si="269"/>
        <v/>
      </c>
      <c r="DY249" s="124" t="str">
        <f>IFERROR(INDEX(DATASHEET!$A$1:$GG$231,MATCH(L3VA!$A249,DATASHEET!$A$1:$A$231,0),MATCH(L3VA!DZ$2,DATASHEET!$A$1:$GG$1,0)),"")</f>
        <v/>
      </c>
      <c r="DZ249" s="105" t="e">
        <f>IF(VLOOKUP(L3VA!$A249,DATASHEET!$A$2:$EW$231,122,FALSE)="","",VLOOKUP(L3VA!$A249,DATASHEET!$A$2:$EW$231,122,FALSE))</f>
        <v>#REF!</v>
      </c>
      <c r="EA249" s="105" t="str">
        <f t="shared" si="270"/>
        <v/>
      </c>
      <c r="EB249" s="106" t="e">
        <f>IF(ISBLANK(DATASHEET!#REF!),"",DATASHEET!#REF!)</f>
        <v>#REF!</v>
      </c>
      <c r="EC249" s="107" t="e">
        <f>IF(ISBLANK(DATASHEET!#REF!),"",DATASHEET!#REF!)</f>
        <v>#REF!</v>
      </c>
      <c r="ED249" s="123" t="str">
        <f t="shared" si="271"/>
        <v/>
      </c>
      <c r="EE249" s="124" t="str">
        <f>IFERROR(INDEX(DATASHEET!$A$1:$GG$231,MATCH(L3VA!$A249,DATASHEET!$A$1:$A$231,0),MATCH(L3VA!EF$2,DATASHEET!$A$1:$GG$1,0)),"")</f>
        <v/>
      </c>
      <c r="EF249" s="105" t="e">
        <f>IF(VLOOKUP(L3VA!$A249,DATASHEET!$A$2:$EW$231,127,FALSE)="","",VLOOKUP(L3VA!$A249,DATASHEET!$A$2:$EW$231,127,FALSE))</f>
        <v>#REF!</v>
      </c>
      <c r="EG249" s="105" t="str">
        <f t="shared" si="272"/>
        <v/>
      </c>
      <c r="EH249" s="106" t="e">
        <f>IF(ISBLANK(DATASHEET!#REF!),"",DATASHEET!#REF!)</f>
        <v>#REF!</v>
      </c>
      <c r="EI249" s="107" t="e">
        <f>IF(ISBLANK(DATASHEET!#REF!),"",DATASHEET!#REF!)</f>
        <v>#REF!</v>
      </c>
      <c r="EJ249" s="123" t="str">
        <f t="shared" si="273"/>
        <v/>
      </c>
      <c r="EK249" s="124" t="str">
        <f>IFERROR(INDEX(DATASHEET!$A$1:$GG$231,MATCH(L3VA!$A249,DATASHEET!$A$1:$A$231,0),MATCH(L3VA!EL$2,DATASHEET!$A$1:$GG$1,0)),"")</f>
        <v/>
      </c>
      <c r="EL249" s="105" t="e">
        <f>IF(VLOOKUP(L3VA!$A249,DATASHEET!$A$2:$EW$231,132,FALSE)="","",VLOOKUP(L3VA!$A249,DATASHEET!$A$2:$EW$231,132,FALSE))</f>
        <v>#REF!</v>
      </c>
      <c r="EM249" s="105" t="str">
        <f t="shared" si="274"/>
        <v/>
      </c>
      <c r="EN249" s="106" t="e">
        <f>IF(ISBLANK(DATASHEET!#REF!),"",DATASHEET!#REF!)</f>
        <v>#REF!</v>
      </c>
      <c r="EO249" s="107" t="e">
        <f>IF(ISBLANK(DATASHEET!#REF!),"",DATASHEET!#REF!)</f>
        <v>#REF!</v>
      </c>
      <c r="EP249" s="123" t="str">
        <f t="shared" si="275"/>
        <v/>
      </c>
      <c r="EQ249" s="124" t="str">
        <f>IFERROR(INDEX(DATASHEET!$A$1:$GG$231,MATCH(L3VA!$A249,DATASHEET!$A$1:$A$231,0),MATCH(L3VA!ER$2,DATASHEET!$A$1:$GG$1,0)),"")</f>
        <v/>
      </c>
      <c r="ER249" s="105" t="e">
        <f>IF(VLOOKUP(L3VA!$A249,DATASHEET!$A$2:$EW$231,137,FALSE)="","",VLOOKUP(L3VA!$A249,DATASHEET!$A$2:$EW$231,137,FALSE))</f>
        <v>#REF!</v>
      </c>
      <c r="ES249" s="105" t="str">
        <f t="shared" si="276"/>
        <v/>
      </c>
      <c r="ET249" s="106" t="e">
        <f>IF(ISBLANK(DATASHEET!#REF!),"",DATASHEET!#REF!)</f>
        <v>#REF!</v>
      </c>
      <c r="EU249" s="107" t="e">
        <f>IF(ISBLANK(DATASHEET!#REF!),"",DATASHEET!#REF!)</f>
        <v>#REF!</v>
      </c>
      <c r="EV249" s="123" t="str">
        <f t="shared" si="277"/>
        <v/>
      </c>
      <c r="EW249" s="124" t="str">
        <f>IFERROR(INDEX(DATASHEET!$A$1:$GG$231,MATCH(L3VA!$A249,DATASHEET!$A$1:$A$231,0),MATCH(L3VA!EX$2,DATASHEET!$A$1:$GG$1,0)),"")</f>
        <v/>
      </c>
      <c r="EX249" s="105" t="e">
        <f>IF(VLOOKUP(L3VA!$A249,DATASHEET!$A$2:$EW$231,142,FALSE)="","",VLOOKUP(L3VA!$A249,DATASHEET!$A$2:$EW$231,142,FALSE))</f>
        <v>#REF!</v>
      </c>
      <c r="EY249" s="105" t="str">
        <f t="shared" si="278"/>
        <v/>
      </c>
      <c r="EZ249" s="106" t="e">
        <f>IF(ISBLANK(DATASHEET!#REF!),"",DATASHEET!#REF!)</f>
        <v>#REF!</v>
      </c>
      <c r="FA249" s="107" t="e">
        <f>IF(ISBLANK(DATASHEET!#REF!),"",DATASHEET!#REF!)</f>
        <v>#REF!</v>
      </c>
      <c r="FB249" s="123" t="str">
        <f t="shared" si="279"/>
        <v/>
      </c>
      <c r="FC249" s="124" t="str">
        <f>IFERROR(INDEX(DATASHEET!$A$1:$GG$231,MATCH(L3VA!$A249,DATASHEET!$A$1:$A$231,0),MATCH(L3VA!FD$2,DATASHEET!$A$1:$GG$1,0)),"")</f>
        <v/>
      </c>
      <c r="FD249" s="105" t="e">
        <f>IF(VLOOKUP(L3VA!$A249,DATASHEET!$A$2:$FW$231,147,FALSE)="","",VLOOKUP(L3VA!$A249,DATASHEET!$A$2:$FW$231,147,FALSE))</f>
        <v>#REF!</v>
      </c>
      <c r="FE249" s="105" t="str">
        <f t="shared" si="280"/>
        <v/>
      </c>
      <c r="FF249" s="106" t="e">
        <f>IF(ISBLANK(DATASHEET!#REF!),"",DATASHEET!#REF!)</f>
        <v>#REF!</v>
      </c>
      <c r="FG249" s="107" t="e">
        <f>IF(ISBLANK(DATASHEET!#REF!),"",DATASHEET!#REF!)</f>
        <v>#REF!</v>
      </c>
    </row>
    <row r="250" spans="1:163" x14ac:dyDescent="0.25">
      <c r="A250" s="108" t="e">
        <f>DATASHEET!#REF!</f>
        <v>#REF!</v>
      </c>
      <c r="B250" s="42" t="e">
        <f>DATASHEET!#REF!</f>
        <v>#REF!</v>
      </c>
      <c r="C250" s="109" t="e">
        <f>DATASHEET!#REF!</f>
        <v>#REF!</v>
      </c>
      <c r="D250" s="110" t="e">
        <f>DATASHEET!#REF!</f>
        <v>#REF!</v>
      </c>
      <c r="E250" s="110" t="str">
        <f>IFERROR(VLOOKUP(A250,'[5]Y12 Students'!$E$3:$I$271,5,FALSE),"")</f>
        <v/>
      </c>
      <c r="F250" s="110" t="e">
        <f>DATASHEET!#REF!</f>
        <v>#REF!</v>
      </c>
      <c r="G250" s="110" t="e">
        <f>DATASHEET!#REF!</f>
        <v>#REF!</v>
      </c>
      <c r="H250" s="110" t="e">
        <f>DATASHEET!#REF!</f>
        <v>#REF!</v>
      </c>
      <c r="I250" s="110" t="e">
        <f>DATASHEET!#REF!</f>
        <v>#REF!</v>
      </c>
      <c r="J250" s="111" t="e">
        <f>DATASHEET!#REF!</f>
        <v>#REF!</v>
      </c>
      <c r="K250" s="104" t="str">
        <f t="shared" si="181"/>
        <v/>
      </c>
      <c r="L250" s="104" t="str">
        <f t="shared" si="182"/>
        <v/>
      </c>
      <c r="M250" s="336" t="str">
        <f>IF(COUNT(L3VA!$N250,L3VA!$Z250,L3VA!$T250,L3VA!$AF250,L3VA!$AX250,L3VA!$AR250,L3VA!$BJ250,L3VA!$BD250,L3VA!$BP250,L3VA!#REF!,L3VA!$AL250,L3VA!$BV250,L3VA!$CH250,L3VA!$CZ250,L3VA!$CN250,L3VA!$DF250,L3VA!$CB250,L3VA!#REF!,L3VA!$DR250,L3VA!$DX250,L3VA!$ED250,L3VA!$EJ250,L3VA!$EP250,L3VA!$EV250,L3VA!$FB250,L3VA!$DL250)=0,"",AVERAGE(N250,Z250,T250,AF250,AL250,AX250,AR250,BJ250,BD250,BP250,BV250,CH250,CZ250,CN250,DF250,CB250,DR250,DX250,ED250,EJ250,EP250,EV250,FB250,DL250))</f>
        <v/>
      </c>
      <c r="N250" s="123" t="str">
        <f t="shared" si="233"/>
        <v/>
      </c>
      <c r="O250" s="124" t="str">
        <f>IFERROR(INDEX(DATASHEET!$A$1:$GG$231,MATCH(L3VA!$A250,DATASHEET!$A$1:$A$231,0),MATCH(L3VA!P$2,DATASHEET!$A$1:$GG$1,0)),"")</f>
        <v/>
      </c>
      <c r="P250" s="105" t="e">
        <f>IF(VLOOKUP(L3VA!$A250,DATASHEET!$A$2:$EW$231,22,FALSE)="","",VLOOKUP(L3VA!$A250,DATASHEET!$A$2:$EW$231,22,FALSE))</f>
        <v>#REF!</v>
      </c>
      <c r="Q250" s="105" t="str">
        <f t="shared" si="234"/>
        <v/>
      </c>
      <c r="R250" s="106" t="e">
        <f>IF(ISBLANK(DATASHEET!#REF!),"",DATASHEET!#REF!)</f>
        <v>#REF!</v>
      </c>
      <c r="S250" s="107" t="e">
        <f>IF(ISBLANK(DATASHEET!#REF!),"",DATASHEET!#REF!)</f>
        <v>#REF!</v>
      </c>
      <c r="T250" s="123" t="str">
        <f t="shared" si="235"/>
        <v/>
      </c>
      <c r="U250" s="124" t="str">
        <f>IFERROR(INDEX(DATASHEET!$A$1:$GG$231,MATCH(L3VA!$A250,DATASHEET!$A$1:$A$231,0),MATCH(L3VA!V$2,DATASHEET!$A$1:$GG$1,0)),"")</f>
        <v/>
      </c>
      <c r="V250" s="105" t="e">
        <f>IF(VLOOKUP(L3VA!$A250,DATASHEET!$A$2:$EW$231,27,FALSE)="","",VLOOKUP(L3VA!$A250,DATASHEET!$A$2:$EW$231,27,FALSE))</f>
        <v>#REF!</v>
      </c>
      <c r="W250" s="105" t="str">
        <f t="shared" si="236"/>
        <v/>
      </c>
      <c r="X250" s="106" t="e">
        <f>IF(ISBLANK(DATASHEET!#REF!),"",DATASHEET!#REF!)</f>
        <v>#REF!</v>
      </c>
      <c r="Y250" s="107" t="e">
        <f>IF(ISBLANK(DATASHEET!#REF!),"",DATASHEET!#REF!)</f>
        <v>#REF!</v>
      </c>
      <c r="Z250" s="123" t="str">
        <f t="shared" si="237"/>
        <v/>
      </c>
      <c r="AA250" s="124" t="str">
        <f>IFERROR(INDEX(DATASHEET!$A$1:$GG$231,MATCH(L3VA!$A250,DATASHEET!$A$1:$A$231,0),MATCH(L3VA!AB$2,DATASHEET!$A$1:$GG$1,0)),"")</f>
        <v/>
      </c>
      <c r="AB250" s="105" t="e">
        <f>IF(VLOOKUP(L3VA!$A250,DATASHEET!$A$2:$EW$231,32,FALSE)="","",VLOOKUP(L3VA!$A250,DATASHEET!$A$2:$EW$231,32,FALSE))</f>
        <v>#REF!</v>
      </c>
      <c r="AC250" s="105" t="str">
        <f t="shared" si="238"/>
        <v/>
      </c>
      <c r="AD250" s="106" t="e">
        <f>IF(ISBLANK(DATASHEET!#REF!),"",DATASHEET!#REF!)</f>
        <v>#REF!</v>
      </c>
      <c r="AE250" s="107" t="e">
        <f>IF(ISBLANK(DATASHEET!#REF!),"",DATASHEET!#REF!)</f>
        <v>#REF!</v>
      </c>
      <c r="AF250" s="123" t="str">
        <f t="shared" si="239"/>
        <v/>
      </c>
      <c r="AG250" s="124" t="str">
        <f>IFERROR(INDEX(DATASHEET!$A$1:$GG$231,MATCH(L3VA!$A250,DATASHEET!$A$1:$A$231,0),MATCH(L3VA!AH$2,DATASHEET!$A$1:$GG$1,0)),"")</f>
        <v/>
      </c>
      <c r="AH250" s="105" t="e">
        <f>IF(VLOOKUP(L3VA!$A250,DATASHEET!$A$2:$EW$231,37,FALSE)="","",VLOOKUP(L3VA!$A250,DATASHEET!$A$2:$EW$231,37,FALSE))</f>
        <v>#REF!</v>
      </c>
      <c r="AI250" s="105" t="str">
        <f t="shared" si="240"/>
        <v/>
      </c>
      <c r="AJ250" s="106" t="e">
        <f>IF(ISBLANK(DATASHEET!#REF!),"",DATASHEET!#REF!)</f>
        <v>#REF!</v>
      </c>
      <c r="AK250" s="107" t="e">
        <f>IF(ISBLANK(DATASHEET!#REF!),"",DATASHEET!#REF!)</f>
        <v>#REF!</v>
      </c>
      <c r="AL250" s="123" t="str">
        <f t="shared" si="241"/>
        <v/>
      </c>
      <c r="AM250" s="124" t="str">
        <f>IFERROR(INDEX(DATASHEET!$A$1:$GG$231,MATCH(L3VA!$A250,DATASHEET!$A$1:$A$231,0),MATCH(L3VA!AN$2,DATASHEET!$A$1:$GG$1,0)),"")</f>
        <v/>
      </c>
      <c r="AN250" s="105" t="e">
        <f>IF(VLOOKUP(L3VA!$A250,DATASHEET!$A$2:$EW$231,42,FALSE)="","",VLOOKUP(L3VA!$A250,DATASHEET!$A$2:$EW$231,42,FALSE))</f>
        <v>#REF!</v>
      </c>
      <c r="AO250" s="105" t="str">
        <f t="shared" si="242"/>
        <v/>
      </c>
      <c r="AP250" s="106" t="e">
        <f>IF(ISBLANK(DATASHEET!#REF!),"",DATASHEET!#REF!)</f>
        <v>#REF!</v>
      </c>
      <c r="AQ250" s="107" t="e">
        <f>IF(ISBLANK(DATASHEET!#REF!),"",DATASHEET!#REF!)</f>
        <v>#REF!</v>
      </c>
      <c r="AR250" s="123" t="str">
        <f t="shared" si="243"/>
        <v/>
      </c>
      <c r="AS250" s="124" t="str">
        <f>IFERROR(INDEX(DATASHEET!$A$1:$GG$231,MATCH(L3VA!$A250,DATASHEET!$A$1:$A$231,0),MATCH(L3VA!AT$2,DATASHEET!$A$1:$GG$1,0)),"")</f>
        <v/>
      </c>
      <c r="AT250" s="105" t="e">
        <f>IF(VLOOKUP(L3VA!$A250,DATASHEET!$A$2:$EW$231,47,FALSE)="","",VLOOKUP(L3VA!$A250,DATASHEET!$A$2:$EW$231,47,FALSE))</f>
        <v>#REF!</v>
      </c>
      <c r="AU250" s="105" t="str">
        <f t="shared" si="244"/>
        <v/>
      </c>
      <c r="AV250" s="106" t="e">
        <f>IF(ISBLANK(DATASHEET!#REF!),"",DATASHEET!#REF!)</f>
        <v>#REF!</v>
      </c>
      <c r="AW250" s="107" t="e">
        <f>IF(ISBLANK(DATASHEET!#REF!),"",DATASHEET!#REF!)</f>
        <v>#REF!</v>
      </c>
      <c r="AX250" s="123" t="str">
        <f t="shared" si="245"/>
        <v/>
      </c>
      <c r="AY250" s="124" t="str">
        <f>IFERROR(INDEX(DATASHEET!$A$1:$GG$231,MATCH(L3VA!$A250,DATASHEET!$A$1:$A$231,0),MATCH(L3VA!AZ$2,DATASHEET!$A$1:$GG$1,0)),"")</f>
        <v/>
      </c>
      <c r="AZ250" s="105" t="e">
        <f>IF(VLOOKUP(L3VA!$A250,DATASHEET!$A$2:$EW$231,52,FALSE)="","",VLOOKUP(L3VA!$A250,DATASHEET!$A$2:$EW$231,52,FALSE))</f>
        <v>#REF!</v>
      </c>
      <c r="BA250" s="105" t="str">
        <f t="shared" si="246"/>
        <v/>
      </c>
      <c r="BB250" s="106" t="e">
        <f>IF(ISBLANK(DATASHEET!#REF!),"",DATASHEET!#REF!)</f>
        <v>#REF!</v>
      </c>
      <c r="BC250" s="107" t="e">
        <f>IF(ISBLANK(DATASHEET!#REF!),"",DATASHEET!#REF!)</f>
        <v>#REF!</v>
      </c>
      <c r="BD250" s="123" t="str">
        <f t="shared" si="247"/>
        <v/>
      </c>
      <c r="BE250" s="124" t="str">
        <f>IFERROR(INDEX(DATASHEET!$A$1:$GG$231,MATCH(L3VA!$A250,DATASHEET!$A$1:$A$231,0),MATCH(L3VA!BF$2,DATASHEET!$A$1:$GG$1,0)),"")</f>
        <v/>
      </c>
      <c r="BF250" s="105" t="e">
        <f>IF(VLOOKUP(L3VA!$A250,DATASHEET!$A$2:$EW$231,57,FALSE)="","",VLOOKUP(L3VA!$A250,DATASHEET!$A$2:$EW$231,57,FALSE))</f>
        <v>#REF!</v>
      </c>
      <c r="BG250" s="105" t="str">
        <f t="shared" si="248"/>
        <v/>
      </c>
      <c r="BH250" s="106" t="e">
        <f>IF(ISBLANK(DATASHEET!#REF!),"",DATASHEET!#REF!)</f>
        <v>#REF!</v>
      </c>
      <c r="BI250" s="107" t="e">
        <f>IF(ISBLANK(DATASHEET!#REF!),"",DATASHEET!#REF!)</f>
        <v>#REF!</v>
      </c>
      <c r="BJ250" s="123" t="str">
        <f t="shared" si="249"/>
        <v/>
      </c>
      <c r="BK250" s="124" t="str">
        <f>IFERROR(INDEX(DATASHEET!$A$1:$GG$231,MATCH(L3VA!$A250,DATASHEET!$A$1:$A$231,0),MATCH(L3VA!BL$2,DATASHEET!$A$1:$GG$1,0)),"")</f>
        <v/>
      </c>
      <c r="BL250" s="105" t="e">
        <f>IF(VLOOKUP(L3VA!$A250,DATASHEET!$A$2:$EW$231,62,FALSE)="","",VLOOKUP(L3VA!$A250,DATASHEET!$A$2:$EW$231,62,FALSE))</f>
        <v>#REF!</v>
      </c>
      <c r="BM250" s="105" t="str">
        <f t="shared" si="250"/>
        <v/>
      </c>
      <c r="BN250" s="106" t="e">
        <f>IF(ISBLANK(DATASHEET!#REF!),"",DATASHEET!#REF!)</f>
        <v>#REF!</v>
      </c>
      <c r="BO250" s="107" t="e">
        <f>IF(ISBLANK(DATASHEET!#REF!),"",DATASHEET!#REF!)</f>
        <v>#REF!</v>
      </c>
      <c r="BP250" s="123" t="str">
        <f t="shared" si="251"/>
        <v/>
      </c>
      <c r="BQ250" s="124" t="str">
        <f>IFERROR(INDEX(DATASHEET!$A$1:$GG$231,MATCH(L3VA!$A250,DATASHEET!$A$1:$A$231,0),MATCH(L3VA!BR$2,DATASHEET!$A$1:$GG$1,0)),"")</f>
        <v/>
      </c>
      <c r="BR250" s="105" t="e">
        <f>IF(VLOOKUP(L3VA!$A250,DATASHEET!$A$2:$EW$231,67,FALSE)="","",VLOOKUP(L3VA!$A250,DATASHEET!$A$2:$EW$231,67,FALSE))</f>
        <v>#REF!</v>
      </c>
      <c r="BS250" s="105" t="str">
        <f t="shared" si="252"/>
        <v/>
      </c>
      <c r="BT250" s="106" t="e">
        <f>IF(ISBLANK(DATASHEET!#REF!),"",DATASHEET!#REF!)</f>
        <v>#REF!</v>
      </c>
      <c r="BU250" s="107" t="e">
        <f>IF(ISBLANK(DATASHEET!#REF!),"",DATASHEET!#REF!)</f>
        <v>#REF!</v>
      </c>
      <c r="BV250" s="123" t="str">
        <f t="shared" si="253"/>
        <v/>
      </c>
      <c r="BW250" s="124" t="str">
        <f>IFERROR(INDEX(DATASHEET!$A$1:$GG$231,MATCH(L3VA!$A250,DATASHEET!$A$1:$A$231,0),MATCH(L3VA!BX$2,DATASHEET!$A$1:$GG$1,0)),"")</f>
        <v/>
      </c>
      <c r="BX250" s="105" t="e">
        <f>IF(VLOOKUP(L3VA!$A250,DATASHEET!$A$2:$EW$231,77,FALSE)="","",VLOOKUP(L3VA!$A250,DATASHEET!$A$2:$EW$231,77,FALSE))</f>
        <v>#REF!</v>
      </c>
      <c r="BY250" s="105" t="str">
        <f t="shared" si="254"/>
        <v/>
      </c>
      <c r="BZ250" s="106" t="e">
        <f>IF(ISBLANK(DATASHEET!#REF!),"",DATASHEET!#REF!)</f>
        <v>#REF!</v>
      </c>
      <c r="CA250" s="107" t="e">
        <f>IF(ISBLANK(DATASHEET!#REF!),"",DATASHEET!#REF!)</f>
        <v>#REF!</v>
      </c>
      <c r="CB250" s="123" t="str">
        <f t="shared" si="255"/>
        <v/>
      </c>
      <c r="CC250" s="124" t="str">
        <f>IFERROR(INDEX(DATASHEET!$A$1:$GG$231,MATCH(L3VA!$A250,DATASHEET!$A$1:$A$231,0),MATCH(L3VA!CD$2,DATASHEET!$A$1:$GG$1,0)),"")</f>
        <v/>
      </c>
      <c r="CD250" s="105" t="e">
        <f>IF(VLOOKUP(L3VA!$A250,DATASHEET!$A$2:$EW$231,82,FALSE)="","",VLOOKUP(L3VA!$A250,DATASHEET!$A$2:$EW$231,82,FALSE))</f>
        <v>#REF!</v>
      </c>
      <c r="CE250" s="105" t="str">
        <f t="shared" si="256"/>
        <v/>
      </c>
      <c r="CF250" s="106" t="e">
        <f>IF(ISBLANK(DATASHEET!#REF!),"",DATASHEET!#REF!)</f>
        <v>#REF!</v>
      </c>
      <c r="CG250" s="107" t="e">
        <f>IF(ISBLANK(DATASHEET!#REF!),"",DATASHEET!#REF!)</f>
        <v>#REF!</v>
      </c>
      <c r="CH250" s="123" t="str">
        <f t="shared" si="257"/>
        <v/>
      </c>
      <c r="CI250" s="124" t="str">
        <f>IFERROR(INDEX(DATASHEET!$A$1:$GG$231,MATCH(L3VA!$A250,DATASHEET!$A$1:$A$231,0),MATCH(L3VA!CJ$2,DATASHEET!$A$1:$GG$1,0)),"")</f>
        <v/>
      </c>
      <c r="CJ250" s="105" t="e">
        <f>IF(VLOOKUP(L3VA!$A250,DATASHEET!$A$2:$EW$231,87,FALSE)="","",VLOOKUP(L3VA!$A250,DATASHEET!$A$2:$EW$231,87,FALSE))</f>
        <v>#REF!</v>
      </c>
      <c r="CK250" s="105" t="str">
        <f t="shared" si="258"/>
        <v/>
      </c>
      <c r="CL250" s="106" t="e">
        <f>IF(ISBLANK(DATASHEET!#REF!),"",DATASHEET!#REF!)</f>
        <v>#REF!</v>
      </c>
      <c r="CM250" s="107" t="e">
        <f>IF(ISBLANK(DATASHEET!#REF!),"",DATASHEET!#REF!)</f>
        <v>#REF!</v>
      </c>
      <c r="CN250" s="123" t="str">
        <f t="shared" si="259"/>
        <v/>
      </c>
      <c r="CO250" s="124" t="str">
        <f>IFERROR(INDEX(DATASHEET!$A$1:$GG$231,MATCH(L3VA!$A250,DATASHEET!$A$1:$A$231,0),MATCH(L3VA!CP$2,DATASHEET!$A$1:$GG$1,0)),"")</f>
        <v/>
      </c>
      <c r="CP250" s="105" t="e">
        <f>IF(VLOOKUP(L3VA!$A250,DATASHEET!$A$2:$EW$231,92,FALSE)="","",VLOOKUP(L3VA!$A250,DATASHEET!$A$2:$EW$231,92,FALSE))</f>
        <v>#REF!</v>
      </c>
      <c r="CQ250" s="105" t="str">
        <f t="shared" si="260"/>
        <v/>
      </c>
      <c r="CR250" s="106" t="e">
        <f>IF(ISBLANK(DATASHEET!#REF!),"",DATASHEET!#REF!)</f>
        <v>#REF!</v>
      </c>
      <c r="CS250" s="107" t="e">
        <f>IF(ISBLANK(DATASHEET!#REF!),"",DATASHEET!#REF!)</f>
        <v>#REF!</v>
      </c>
      <c r="CT250" s="123" t="str">
        <f t="shared" si="212"/>
        <v/>
      </c>
      <c r="CU250" s="124" t="str">
        <f>IFERROR(INDEX(DATASHEET!$A$1:$GG$231,MATCH(L3VA!$A250,DATASHEET!$A$1:$A$231,0),MATCH(L3VA!CV$2,DATASHEET!$A$1:$GG$1,0)),"")</f>
        <v/>
      </c>
      <c r="CV250" s="105" t="e">
        <f>IF(VLOOKUP(L3VA!$A250,DATASHEET!$A$2:$EW$231,107,FALSE)="","",VLOOKUP(L3VA!$A250,DATASHEET!$A$2:$EW$231,107,FALSE))</f>
        <v>#REF!</v>
      </c>
      <c r="CW250" s="105" t="str">
        <f t="shared" si="213"/>
        <v/>
      </c>
      <c r="CX250" s="106" t="e">
        <f>IF(ISBLANK(DATASHEET!#REF!),"",DATASHEET!#REF!)</f>
        <v>#REF!</v>
      </c>
      <c r="CY250" s="107" t="e">
        <f>IF(ISBLANK(DATASHEET!#REF!),"",DATASHEET!#REF!)</f>
        <v>#REF!</v>
      </c>
      <c r="CZ250" s="123" t="str">
        <f t="shared" si="261"/>
        <v/>
      </c>
      <c r="DA250" s="124" t="str">
        <f>IFERROR(INDEX(DATASHEET!$A$1:$GG$231,MATCH(L3VA!$A250,DATASHEET!$A$1:$A$231,0),MATCH(L3VA!DB$2,DATASHEET!$A$1:$GG$1,0)),"")</f>
        <v/>
      </c>
      <c r="DB250" s="105" t="e">
        <f>IF(VLOOKUP(L3VA!$A250,DATASHEET!$A$2:$EW$231,97,FALSE)="","",VLOOKUP(L3VA!$A250,DATASHEET!$A$2:$EW$231,97,FALSE))</f>
        <v>#REF!</v>
      </c>
      <c r="DC250" s="105" t="str">
        <f t="shared" si="262"/>
        <v/>
      </c>
      <c r="DD250" s="106" t="e">
        <f>IF(ISBLANK(DATASHEET!#REF!),"",DATASHEET!#REF!)</f>
        <v>#REF!</v>
      </c>
      <c r="DE250" s="107" t="e">
        <f>IF(ISBLANK(DATASHEET!#REF!),"",DATASHEET!#REF!)</f>
        <v>#REF!</v>
      </c>
      <c r="DF250" s="123" t="str">
        <f t="shared" si="263"/>
        <v/>
      </c>
      <c r="DG250" s="124" t="str">
        <f>IFERROR(INDEX(DATASHEET!$A$1:$GG$231,MATCH(L3VA!$A250,DATASHEET!$A$1:$A$231,0),MATCH(L3VA!DH$2,DATASHEET!$A$1:$GG$1,0)),"")</f>
        <v/>
      </c>
      <c r="DH250" s="105" t="e">
        <f>IF(VLOOKUP(L3VA!$A250,DATASHEET!$A$2:$EW$231,102,FALSE)="","",VLOOKUP(L3VA!$A250,DATASHEET!$A$2:$EW$231,102,FALSE))</f>
        <v>#REF!</v>
      </c>
      <c r="DI250" s="105" t="str">
        <f t="shared" si="264"/>
        <v/>
      </c>
      <c r="DJ250" s="106" t="e">
        <f>IF(ISBLANK(DATASHEET!#REF!),"",DATASHEET!#REF!)</f>
        <v>#REF!</v>
      </c>
      <c r="DK250" s="107" t="e">
        <f>IF(ISBLANK(DATASHEET!#REF!),"",DATASHEET!#REF!)</f>
        <v>#REF!</v>
      </c>
      <c r="DL250" s="123" t="str">
        <f t="shared" si="265"/>
        <v/>
      </c>
      <c r="DM250" s="124" t="str">
        <f>IFERROR(INDEX(DATASHEET!$A$1:$GG$231,MATCH(L3VA!$A250,DATASHEET!$A$1:$A$231,0),MATCH(L3VA!DN$2,DATASHEET!$A$1:$GG$1,0)),"")</f>
        <v/>
      </c>
      <c r="DN250" s="105" t="e">
        <f>IF(VLOOKUP(L3VA!$A250,DATASHEET!$A$2:$FW$231,112,FALSE)="","",VLOOKUP(L3VA!$A250,DATASHEET!$A$2:$FW$231,112,FALSE))</f>
        <v>#REF!</v>
      </c>
      <c r="DO250" s="105" t="str">
        <f t="shared" si="266"/>
        <v/>
      </c>
      <c r="DP250" s="106" t="e">
        <f>IF(ISBLANK(DATASHEET!#REF!),"",DATASHEET!#REF!)</f>
        <v>#REF!</v>
      </c>
      <c r="DQ250" s="107" t="e">
        <f>IF(ISBLANK(DATASHEET!#REF!),"",DATASHEET!#REF!)</f>
        <v>#REF!</v>
      </c>
      <c r="DR250" s="123" t="str">
        <f t="shared" si="267"/>
        <v/>
      </c>
      <c r="DS250" s="124" t="str">
        <f>IFERROR(INDEX(DATASHEET!$A$1:$GG$231,MATCH(L3VA!$A250,DATASHEET!$A$1:$A$231,0),MATCH(L3VA!DT$2,DATASHEET!$A$1:$GG$1,0)),"")</f>
        <v/>
      </c>
      <c r="DT250" s="105" t="e">
        <f>IF(VLOOKUP(L3VA!$A250,DATASHEET!$A$2:$EW$231,117,FALSE)="","",VLOOKUP(L3VA!$A250,DATASHEET!$A$2:$EW$231,117,FALSE))</f>
        <v>#REF!</v>
      </c>
      <c r="DU250" s="105" t="str">
        <f t="shared" si="268"/>
        <v/>
      </c>
      <c r="DV250" s="106" t="e">
        <f>IF(ISBLANK(DATASHEET!#REF!),"",DATASHEET!#REF!)</f>
        <v>#REF!</v>
      </c>
      <c r="DW250" s="107" t="e">
        <f>IF(ISBLANK(DATASHEET!#REF!),"",DATASHEET!#REF!)</f>
        <v>#REF!</v>
      </c>
      <c r="DX250" s="123" t="str">
        <f t="shared" si="269"/>
        <v/>
      </c>
      <c r="DY250" s="124" t="str">
        <f>IFERROR(INDEX(DATASHEET!$A$1:$GG$231,MATCH(L3VA!$A250,DATASHEET!$A$1:$A$231,0),MATCH(L3VA!DZ$2,DATASHEET!$A$1:$GG$1,0)),"")</f>
        <v/>
      </c>
      <c r="DZ250" s="105" t="e">
        <f>IF(VLOOKUP(L3VA!$A250,DATASHEET!$A$2:$EW$231,122,FALSE)="","",VLOOKUP(L3VA!$A250,DATASHEET!$A$2:$EW$231,122,FALSE))</f>
        <v>#REF!</v>
      </c>
      <c r="EA250" s="105" t="str">
        <f t="shared" si="270"/>
        <v/>
      </c>
      <c r="EB250" s="106" t="e">
        <f>IF(ISBLANK(DATASHEET!#REF!),"",DATASHEET!#REF!)</f>
        <v>#REF!</v>
      </c>
      <c r="EC250" s="107" t="e">
        <f>IF(ISBLANK(DATASHEET!#REF!),"",DATASHEET!#REF!)</f>
        <v>#REF!</v>
      </c>
      <c r="ED250" s="123" t="str">
        <f t="shared" si="271"/>
        <v/>
      </c>
      <c r="EE250" s="124" t="str">
        <f>IFERROR(INDEX(DATASHEET!$A$1:$GG$231,MATCH(L3VA!$A250,DATASHEET!$A$1:$A$231,0),MATCH(L3VA!EF$2,DATASHEET!$A$1:$GG$1,0)),"")</f>
        <v/>
      </c>
      <c r="EF250" s="105" t="e">
        <f>IF(VLOOKUP(L3VA!$A250,DATASHEET!$A$2:$EW$231,127,FALSE)="","",VLOOKUP(L3VA!$A250,DATASHEET!$A$2:$EW$231,127,FALSE))</f>
        <v>#REF!</v>
      </c>
      <c r="EG250" s="105" t="str">
        <f t="shared" si="272"/>
        <v/>
      </c>
      <c r="EH250" s="106" t="e">
        <f>IF(ISBLANK(DATASHEET!#REF!),"",DATASHEET!#REF!)</f>
        <v>#REF!</v>
      </c>
      <c r="EI250" s="107" t="e">
        <f>IF(ISBLANK(DATASHEET!#REF!),"",DATASHEET!#REF!)</f>
        <v>#REF!</v>
      </c>
      <c r="EJ250" s="123" t="str">
        <f t="shared" si="273"/>
        <v/>
      </c>
      <c r="EK250" s="124" t="str">
        <f>IFERROR(INDEX(DATASHEET!$A$1:$GG$231,MATCH(L3VA!$A250,DATASHEET!$A$1:$A$231,0),MATCH(L3VA!EL$2,DATASHEET!$A$1:$GG$1,0)),"")</f>
        <v/>
      </c>
      <c r="EL250" s="105" t="e">
        <f>IF(VLOOKUP(L3VA!$A250,DATASHEET!$A$2:$EW$231,132,FALSE)="","",VLOOKUP(L3VA!$A250,DATASHEET!$A$2:$EW$231,132,FALSE))</f>
        <v>#REF!</v>
      </c>
      <c r="EM250" s="105" t="str">
        <f t="shared" si="274"/>
        <v/>
      </c>
      <c r="EN250" s="106" t="e">
        <f>IF(ISBLANK(DATASHEET!#REF!),"",DATASHEET!#REF!)</f>
        <v>#REF!</v>
      </c>
      <c r="EO250" s="107" t="e">
        <f>IF(ISBLANK(DATASHEET!#REF!),"",DATASHEET!#REF!)</f>
        <v>#REF!</v>
      </c>
      <c r="EP250" s="123" t="str">
        <f t="shared" si="275"/>
        <v/>
      </c>
      <c r="EQ250" s="124" t="str">
        <f>IFERROR(INDEX(DATASHEET!$A$1:$GG$231,MATCH(L3VA!$A250,DATASHEET!$A$1:$A$231,0),MATCH(L3VA!ER$2,DATASHEET!$A$1:$GG$1,0)),"")</f>
        <v/>
      </c>
      <c r="ER250" s="105" t="e">
        <f>IF(VLOOKUP(L3VA!$A250,DATASHEET!$A$2:$EW$231,137,FALSE)="","",VLOOKUP(L3VA!$A250,DATASHEET!$A$2:$EW$231,137,FALSE))</f>
        <v>#REF!</v>
      </c>
      <c r="ES250" s="105" t="str">
        <f t="shared" si="276"/>
        <v/>
      </c>
      <c r="ET250" s="106" t="e">
        <f>IF(ISBLANK(DATASHEET!#REF!),"",DATASHEET!#REF!)</f>
        <v>#REF!</v>
      </c>
      <c r="EU250" s="107" t="e">
        <f>IF(ISBLANK(DATASHEET!#REF!),"",DATASHEET!#REF!)</f>
        <v>#REF!</v>
      </c>
      <c r="EV250" s="123" t="str">
        <f t="shared" si="277"/>
        <v/>
      </c>
      <c r="EW250" s="124" t="str">
        <f>IFERROR(INDEX(DATASHEET!$A$1:$GG$231,MATCH(L3VA!$A250,DATASHEET!$A$1:$A$231,0),MATCH(L3VA!EX$2,DATASHEET!$A$1:$GG$1,0)),"")</f>
        <v/>
      </c>
      <c r="EX250" s="105" t="e">
        <f>IF(VLOOKUP(L3VA!$A250,DATASHEET!$A$2:$EW$231,142,FALSE)="","",VLOOKUP(L3VA!$A250,DATASHEET!$A$2:$EW$231,142,FALSE))</f>
        <v>#REF!</v>
      </c>
      <c r="EY250" s="105" t="str">
        <f t="shared" si="278"/>
        <v/>
      </c>
      <c r="EZ250" s="106" t="e">
        <f>IF(ISBLANK(DATASHEET!#REF!),"",DATASHEET!#REF!)</f>
        <v>#REF!</v>
      </c>
      <c r="FA250" s="107" t="e">
        <f>IF(ISBLANK(DATASHEET!#REF!),"",DATASHEET!#REF!)</f>
        <v>#REF!</v>
      </c>
      <c r="FB250" s="123" t="str">
        <f t="shared" si="279"/>
        <v/>
      </c>
      <c r="FC250" s="124" t="str">
        <f>IFERROR(INDEX(DATASHEET!$A$1:$GG$231,MATCH(L3VA!$A250,DATASHEET!$A$1:$A$231,0),MATCH(L3VA!FD$2,DATASHEET!$A$1:$GG$1,0)),"")</f>
        <v/>
      </c>
      <c r="FD250" s="105" t="e">
        <f>IF(VLOOKUP(L3VA!$A250,DATASHEET!$A$2:$FW$231,147,FALSE)="","",VLOOKUP(L3VA!$A250,DATASHEET!$A$2:$FW$231,147,FALSE))</f>
        <v>#REF!</v>
      </c>
      <c r="FE250" s="105" t="str">
        <f t="shared" si="280"/>
        <v/>
      </c>
      <c r="FF250" s="106" t="e">
        <f>IF(ISBLANK(DATASHEET!#REF!),"",DATASHEET!#REF!)</f>
        <v>#REF!</v>
      </c>
      <c r="FG250" s="107" t="e">
        <f>IF(ISBLANK(DATASHEET!#REF!),"",DATASHEET!#REF!)</f>
        <v>#REF!</v>
      </c>
    </row>
    <row r="251" spans="1:163" x14ac:dyDescent="0.25">
      <c r="A251" s="108" t="e">
        <f>DATASHEET!#REF!</f>
        <v>#REF!</v>
      </c>
      <c r="B251" s="42" t="e">
        <f>DATASHEET!#REF!</f>
        <v>#REF!</v>
      </c>
      <c r="C251" s="109" t="e">
        <f>DATASHEET!#REF!</f>
        <v>#REF!</v>
      </c>
      <c r="D251" s="110" t="e">
        <f>DATASHEET!#REF!</f>
        <v>#REF!</v>
      </c>
      <c r="E251" s="110" t="str">
        <f>IFERROR(VLOOKUP(A251,'[5]Y12 Students'!$E$3:$I$271,5,FALSE),"")</f>
        <v/>
      </c>
      <c r="F251" s="110" t="e">
        <f>DATASHEET!#REF!</f>
        <v>#REF!</v>
      </c>
      <c r="G251" s="110" t="e">
        <f>DATASHEET!#REF!</f>
        <v>#REF!</v>
      </c>
      <c r="H251" s="110" t="e">
        <f>DATASHEET!#REF!</f>
        <v>#REF!</v>
      </c>
      <c r="I251" s="110" t="e">
        <f>DATASHEET!#REF!</f>
        <v>#REF!</v>
      </c>
      <c r="J251" s="111" t="e">
        <f>DATASHEET!#REF!</f>
        <v>#REF!</v>
      </c>
      <c r="K251" s="104" t="str">
        <f t="shared" si="181"/>
        <v/>
      </c>
      <c r="L251" s="104" t="str">
        <f t="shared" si="182"/>
        <v/>
      </c>
      <c r="M251" s="336" t="str">
        <f>IF(COUNT(L3VA!$N251,L3VA!$Z251,L3VA!$T251,L3VA!$AF251,L3VA!$AX251,L3VA!$AR251,L3VA!$BJ251,L3VA!$BD251,L3VA!$BP251,L3VA!#REF!,L3VA!$AL251,L3VA!$BV251,L3VA!$CH251,L3VA!$CZ251,L3VA!$CN251,L3VA!$DF251,L3VA!$CB251,L3VA!#REF!,L3VA!$DR251,L3VA!$DX251,L3VA!$ED251,L3VA!$EJ251,L3VA!$EP251,L3VA!$EV251,L3VA!$FB251,L3VA!$DL251)=0,"",AVERAGE(N251,Z251,T251,AF251,AL251,AX251,AR251,BJ251,BD251,BP251,BV251,CH251,CZ251,CN251,DF251,CB251,DR251,DX251,ED251,EJ251,EP251,EV251,FB251,DL251))</f>
        <v/>
      </c>
      <c r="N251" s="123" t="str">
        <f t="shared" si="233"/>
        <v/>
      </c>
      <c r="O251" s="124" t="str">
        <f>IFERROR(INDEX(DATASHEET!$A$1:$GG$231,MATCH(L3VA!$A251,DATASHEET!$A$1:$A$231,0),MATCH(L3VA!P$2,DATASHEET!$A$1:$GG$1,0)),"")</f>
        <v/>
      </c>
      <c r="P251" s="105" t="e">
        <f>IF(VLOOKUP(L3VA!$A251,DATASHEET!$A$2:$EW$231,22,FALSE)="","",VLOOKUP(L3VA!$A251,DATASHEET!$A$2:$EW$231,22,FALSE))</f>
        <v>#REF!</v>
      </c>
      <c r="Q251" s="105" t="str">
        <f t="shared" si="234"/>
        <v/>
      </c>
      <c r="R251" s="106" t="e">
        <f>IF(ISBLANK(DATASHEET!#REF!),"",DATASHEET!#REF!)</f>
        <v>#REF!</v>
      </c>
      <c r="S251" s="107" t="e">
        <f>IF(ISBLANK(DATASHEET!#REF!),"",DATASHEET!#REF!)</f>
        <v>#REF!</v>
      </c>
      <c r="T251" s="123" t="str">
        <f t="shared" si="235"/>
        <v/>
      </c>
      <c r="U251" s="124" t="str">
        <f>IFERROR(INDEX(DATASHEET!$A$1:$GG$231,MATCH(L3VA!$A251,DATASHEET!$A$1:$A$231,0),MATCH(L3VA!V$2,DATASHEET!$A$1:$GG$1,0)),"")</f>
        <v/>
      </c>
      <c r="V251" s="105" t="e">
        <f>IF(VLOOKUP(L3VA!$A251,DATASHEET!$A$2:$EW$231,27,FALSE)="","",VLOOKUP(L3VA!$A251,DATASHEET!$A$2:$EW$231,27,FALSE))</f>
        <v>#REF!</v>
      </c>
      <c r="W251" s="105" t="str">
        <f t="shared" si="236"/>
        <v/>
      </c>
      <c r="X251" s="106" t="e">
        <f>IF(ISBLANK(DATASHEET!#REF!),"",DATASHEET!#REF!)</f>
        <v>#REF!</v>
      </c>
      <c r="Y251" s="107" t="e">
        <f>IF(ISBLANK(DATASHEET!#REF!),"",DATASHEET!#REF!)</f>
        <v>#REF!</v>
      </c>
      <c r="Z251" s="123" t="str">
        <f t="shared" si="237"/>
        <v/>
      </c>
      <c r="AA251" s="124" t="str">
        <f>IFERROR(INDEX(DATASHEET!$A$1:$GG$231,MATCH(L3VA!$A251,DATASHEET!$A$1:$A$231,0),MATCH(L3VA!AB$2,DATASHEET!$A$1:$GG$1,0)),"")</f>
        <v/>
      </c>
      <c r="AB251" s="105" t="e">
        <f>IF(VLOOKUP(L3VA!$A251,DATASHEET!$A$2:$EW$231,32,FALSE)="","",VLOOKUP(L3VA!$A251,DATASHEET!$A$2:$EW$231,32,FALSE))</f>
        <v>#REF!</v>
      </c>
      <c r="AC251" s="105" t="str">
        <f t="shared" si="238"/>
        <v/>
      </c>
      <c r="AD251" s="106" t="e">
        <f>IF(ISBLANK(DATASHEET!#REF!),"",DATASHEET!#REF!)</f>
        <v>#REF!</v>
      </c>
      <c r="AE251" s="107" t="e">
        <f>IF(ISBLANK(DATASHEET!#REF!),"",DATASHEET!#REF!)</f>
        <v>#REF!</v>
      </c>
      <c r="AF251" s="123" t="str">
        <f t="shared" si="239"/>
        <v/>
      </c>
      <c r="AG251" s="124" t="str">
        <f>IFERROR(INDEX(DATASHEET!$A$1:$GG$231,MATCH(L3VA!$A251,DATASHEET!$A$1:$A$231,0),MATCH(L3VA!AH$2,DATASHEET!$A$1:$GG$1,0)),"")</f>
        <v/>
      </c>
      <c r="AH251" s="105" t="e">
        <f>IF(VLOOKUP(L3VA!$A251,DATASHEET!$A$2:$EW$231,37,FALSE)="","",VLOOKUP(L3VA!$A251,DATASHEET!$A$2:$EW$231,37,FALSE))</f>
        <v>#REF!</v>
      </c>
      <c r="AI251" s="105" t="str">
        <f t="shared" si="240"/>
        <v/>
      </c>
      <c r="AJ251" s="106" t="e">
        <f>IF(ISBLANK(DATASHEET!#REF!),"",DATASHEET!#REF!)</f>
        <v>#REF!</v>
      </c>
      <c r="AK251" s="107" t="e">
        <f>IF(ISBLANK(DATASHEET!#REF!),"",DATASHEET!#REF!)</f>
        <v>#REF!</v>
      </c>
      <c r="AL251" s="123" t="str">
        <f t="shared" si="241"/>
        <v/>
      </c>
      <c r="AM251" s="124" t="str">
        <f>IFERROR(INDEX(DATASHEET!$A$1:$GG$231,MATCH(L3VA!$A251,DATASHEET!$A$1:$A$231,0),MATCH(L3VA!AN$2,DATASHEET!$A$1:$GG$1,0)),"")</f>
        <v/>
      </c>
      <c r="AN251" s="105" t="e">
        <f>IF(VLOOKUP(L3VA!$A251,DATASHEET!$A$2:$EW$231,42,FALSE)="","",VLOOKUP(L3VA!$A251,DATASHEET!$A$2:$EW$231,42,FALSE))</f>
        <v>#REF!</v>
      </c>
      <c r="AO251" s="105" t="str">
        <f t="shared" si="242"/>
        <v/>
      </c>
      <c r="AP251" s="106" t="e">
        <f>IF(ISBLANK(DATASHEET!#REF!),"",DATASHEET!#REF!)</f>
        <v>#REF!</v>
      </c>
      <c r="AQ251" s="107" t="e">
        <f>IF(ISBLANK(DATASHEET!#REF!),"",DATASHEET!#REF!)</f>
        <v>#REF!</v>
      </c>
      <c r="AR251" s="123" t="str">
        <f t="shared" si="243"/>
        <v/>
      </c>
      <c r="AS251" s="124" t="str">
        <f>IFERROR(INDEX(DATASHEET!$A$1:$GG$231,MATCH(L3VA!$A251,DATASHEET!$A$1:$A$231,0),MATCH(L3VA!AT$2,DATASHEET!$A$1:$GG$1,0)),"")</f>
        <v/>
      </c>
      <c r="AT251" s="105" t="e">
        <f>IF(VLOOKUP(L3VA!$A251,DATASHEET!$A$2:$EW$231,47,FALSE)="","",VLOOKUP(L3VA!$A251,DATASHEET!$A$2:$EW$231,47,FALSE))</f>
        <v>#REF!</v>
      </c>
      <c r="AU251" s="105" t="str">
        <f t="shared" si="244"/>
        <v/>
      </c>
      <c r="AV251" s="106" t="e">
        <f>IF(ISBLANK(DATASHEET!#REF!),"",DATASHEET!#REF!)</f>
        <v>#REF!</v>
      </c>
      <c r="AW251" s="107" t="e">
        <f>IF(ISBLANK(DATASHEET!#REF!),"",DATASHEET!#REF!)</f>
        <v>#REF!</v>
      </c>
      <c r="AX251" s="123" t="str">
        <f t="shared" si="245"/>
        <v/>
      </c>
      <c r="AY251" s="124" t="str">
        <f>IFERROR(INDEX(DATASHEET!$A$1:$GG$231,MATCH(L3VA!$A251,DATASHEET!$A$1:$A$231,0),MATCH(L3VA!AZ$2,DATASHEET!$A$1:$GG$1,0)),"")</f>
        <v/>
      </c>
      <c r="AZ251" s="105" t="e">
        <f>IF(VLOOKUP(L3VA!$A251,DATASHEET!$A$2:$EW$231,52,FALSE)="","",VLOOKUP(L3VA!$A251,DATASHEET!$A$2:$EW$231,52,FALSE))</f>
        <v>#REF!</v>
      </c>
      <c r="BA251" s="105" t="str">
        <f t="shared" si="246"/>
        <v/>
      </c>
      <c r="BB251" s="106" t="e">
        <f>IF(ISBLANK(DATASHEET!#REF!),"",DATASHEET!#REF!)</f>
        <v>#REF!</v>
      </c>
      <c r="BC251" s="107" t="e">
        <f>IF(ISBLANK(DATASHEET!#REF!),"",DATASHEET!#REF!)</f>
        <v>#REF!</v>
      </c>
      <c r="BD251" s="123" t="str">
        <f t="shared" si="247"/>
        <v/>
      </c>
      <c r="BE251" s="124" t="str">
        <f>IFERROR(INDEX(DATASHEET!$A$1:$GG$231,MATCH(L3VA!$A251,DATASHEET!$A$1:$A$231,0),MATCH(L3VA!BF$2,DATASHEET!$A$1:$GG$1,0)),"")</f>
        <v/>
      </c>
      <c r="BF251" s="105" t="e">
        <f>IF(VLOOKUP(L3VA!$A251,DATASHEET!$A$2:$EW$231,57,FALSE)="","",VLOOKUP(L3VA!$A251,DATASHEET!$A$2:$EW$231,57,FALSE))</f>
        <v>#REF!</v>
      </c>
      <c r="BG251" s="105" t="str">
        <f t="shared" si="248"/>
        <v/>
      </c>
      <c r="BH251" s="106" t="e">
        <f>IF(ISBLANK(DATASHEET!#REF!),"",DATASHEET!#REF!)</f>
        <v>#REF!</v>
      </c>
      <c r="BI251" s="107" t="e">
        <f>IF(ISBLANK(DATASHEET!#REF!),"",DATASHEET!#REF!)</f>
        <v>#REF!</v>
      </c>
      <c r="BJ251" s="123" t="str">
        <f t="shared" si="249"/>
        <v/>
      </c>
      <c r="BK251" s="124" t="str">
        <f>IFERROR(INDEX(DATASHEET!$A$1:$GG$231,MATCH(L3VA!$A251,DATASHEET!$A$1:$A$231,0),MATCH(L3VA!BL$2,DATASHEET!$A$1:$GG$1,0)),"")</f>
        <v/>
      </c>
      <c r="BL251" s="105" t="e">
        <f>IF(VLOOKUP(L3VA!$A251,DATASHEET!$A$2:$EW$231,62,FALSE)="","",VLOOKUP(L3VA!$A251,DATASHEET!$A$2:$EW$231,62,FALSE))</f>
        <v>#REF!</v>
      </c>
      <c r="BM251" s="105" t="str">
        <f t="shared" si="250"/>
        <v/>
      </c>
      <c r="BN251" s="106" t="e">
        <f>IF(ISBLANK(DATASHEET!#REF!),"",DATASHEET!#REF!)</f>
        <v>#REF!</v>
      </c>
      <c r="BO251" s="107" t="e">
        <f>IF(ISBLANK(DATASHEET!#REF!),"",DATASHEET!#REF!)</f>
        <v>#REF!</v>
      </c>
      <c r="BP251" s="123" t="str">
        <f t="shared" si="251"/>
        <v/>
      </c>
      <c r="BQ251" s="124" t="str">
        <f>IFERROR(INDEX(DATASHEET!$A$1:$GG$231,MATCH(L3VA!$A251,DATASHEET!$A$1:$A$231,0),MATCH(L3VA!BR$2,DATASHEET!$A$1:$GG$1,0)),"")</f>
        <v/>
      </c>
      <c r="BR251" s="105" t="e">
        <f>IF(VLOOKUP(L3VA!$A251,DATASHEET!$A$2:$EW$231,67,FALSE)="","",VLOOKUP(L3VA!$A251,DATASHEET!$A$2:$EW$231,67,FALSE))</f>
        <v>#REF!</v>
      </c>
      <c r="BS251" s="105" t="str">
        <f t="shared" si="252"/>
        <v/>
      </c>
      <c r="BT251" s="106" t="e">
        <f>IF(ISBLANK(DATASHEET!#REF!),"",DATASHEET!#REF!)</f>
        <v>#REF!</v>
      </c>
      <c r="BU251" s="107" t="e">
        <f>IF(ISBLANK(DATASHEET!#REF!),"",DATASHEET!#REF!)</f>
        <v>#REF!</v>
      </c>
      <c r="BV251" s="123" t="str">
        <f t="shared" si="253"/>
        <v/>
      </c>
      <c r="BW251" s="124" t="str">
        <f>IFERROR(INDEX(DATASHEET!$A$1:$GG$231,MATCH(L3VA!$A251,DATASHEET!$A$1:$A$231,0),MATCH(L3VA!BX$2,DATASHEET!$A$1:$GG$1,0)),"")</f>
        <v/>
      </c>
      <c r="BX251" s="105" t="e">
        <f>IF(VLOOKUP(L3VA!$A251,DATASHEET!$A$2:$EW$231,77,FALSE)="","",VLOOKUP(L3VA!$A251,DATASHEET!$A$2:$EW$231,77,FALSE))</f>
        <v>#REF!</v>
      </c>
      <c r="BY251" s="105" t="str">
        <f t="shared" si="254"/>
        <v/>
      </c>
      <c r="BZ251" s="106" t="e">
        <f>IF(ISBLANK(DATASHEET!#REF!),"",DATASHEET!#REF!)</f>
        <v>#REF!</v>
      </c>
      <c r="CA251" s="107" t="e">
        <f>IF(ISBLANK(DATASHEET!#REF!),"",DATASHEET!#REF!)</f>
        <v>#REF!</v>
      </c>
      <c r="CB251" s="123" t="str">
        <f t="shared" si="255"/>
        <v/>
      </c>
      <c r="CC251" s="124" t="str">
        <f>IFERROR(INDEX(DATASHEET!$A$1:$GG$231,MATCH(L3VA!$A251,DATASHEET!$A$1:$A$231,0),MATCH(L3VA!CD$2,DATASHEET!$A$1:$GG$1,0)),"")</f>
        <v/>
      </c>
      <c r="CD251" s="105" t="e">
        <f>IF(VLOOKUP(L3VA!$A251,DATASHEET!$A$2:$EW$231,82,FALSE)="","",VLOOKUP(L3VA!$A251,DATASHEET!$A$2:$EW$231,82,FALSE))</f>
        <v>#REF!</v>
      </c>
      <c r="CE251" s="105" t="str">
        <f t="shared" si="256"/>
        <v/>
      </c>
      <c r="CF251" s="106" t="e">
        <f>IF(ISBLANK(DATASHEET!#REF!),"",DATASHEET!#REF!)</f>
        <v>#REF!</v>
      </c>
      <c r="CG251" s="107" t="e">
        <f>IF(ISBLANK(DATASHEET!#REF!),"",DATASHEET!#REF!)</f>
        <v>#REF!</v>
      </c>
      <c r="CH251" s="123" t="str">
        <f t="shared" si="257"/>
        <v/>
      </c>
      <c r="CI251" s="124" t="str">
        <f>IFERROR(INDEX(DATASHEET!$A$1:$GG$231,MATCH(L3VA!$A251,DATASHEET!$A$1:$A$231,0),MATCH(L3VA!CJ$2,DATASHEET!$A$1:$GG$1,0)),"")</f>
        <v/>
      </c>
      <c r="CJ251" s="105" t="e">
        <f>IF(VLOOKUP(L3VA!$A251,DATASHEET!$A$2:$EW$231,87,FALSE)="","",VLOOKUP(L3VA!$A251,DATASHEET!$A$2:$EW$231,87,FALSE))</f>
        <v>#REF!</v>
      </c>
      <c r="CK251" s="105" t="str">
        <f t="shared" si="258"/>
        <v/>
      </c>
      <c r="CL251" s="106" t="e">
        <f>IF(ISBLANK(DATASHEET!#REF!),"",DATASHEET!#REF!)</f>
        <v>#REF!</v>
      </c>
      <c r="CM251" s="107" t="e">
        <f>IF(ISBLANK(DATASHEET!#REF!),"",DATASHEET!#REF!)</f>
        <v>#REF!</v>
      </c>
      <c r="CN251" s="123" t="str">
        <f t="shared" si="259"/>
        <v/>
      </c>
      <c r="CO251" s="124" t="str">
        <f>IFERROR(INDEX(DATASHEET!$A$1:$GG$231,MATCH(L3VA!$A251,DATASHEET!$A$1:$A$231,0),MATCH(L3VA!CP$2,DATASHEET!$A$1:$GG$1,0)),"")</f>
        <v/>
      </c>
      <c r="CP251" s="105" t="e">
        <f>IF(VLOOKUP(L3VA!$A251,DATASHEET!$A$2:$EW$231,92,FALSE)="","",VLOOKUP(L3VA!$A251,DATASHEET!$A$2:$EW$231,92,FALSE))</f>
        <v>#REF!</v>
      </c>
      <c r="CQ251" s="105" t="str">
        <f t="shared" si="260"/>
        <v/>
      </c>
      <c r="CR251" s="106" t="e">
        <f>IF(ISBLANK(DATASHEET!#REF!),"",DATASHEET!#REF!)</f>
        <v>#REF!</v>
      </c>
      <c r="CS251" s="107" t="e">
        <f>IF(ISBLANK(DATASHEET!#REF!),"",DATASHEET!#REF!)</f>
        <v>#REF!</v>
      </c>
      <c r="CT251" s="123" t="str">
        <f t="shared" si="212"/>
        <v/>
      </c>
      <c r="CU251" s="124" t="str">
        <f>IFERROR(INDEX(DATASHEET!$A$1:$GG$231,MATCH(L3VA!$A251,DATASHEET!$A$1:$A$231,0),MATCH(L3VA!CV$2,DATASHEET!$A$1:$GG$1,0)),"")</f>
        <v/>
      </c>
      <c r="CV251" s="105" t="e">
        <f>IF(VLOOKUP(L3VA!$A251,DATASHEET!$A$2:$EW$231,107,FALSE)="","",VLOOKUP(L3VA!$A251,DATASHEET!$A$2:$EW$231,107,FALSE))</f>
        <v>#REF!</v>
      </c>
      <c r="CW251" s="105" t="str">
        <f t="shared" si="213"/>
        <v/>
      </c>
      <c r="CX251" s="106" t="e">
        <f>IF(ISBLANK(DATASHEET!#REF!),"",DATASHEET!#REF!)</f>
        <v>#REF!</v>
      </c>
      <c r="CY251" s="107" t="e">
        <f>IF(ISBLANK(DATASHEET!#REF!),"",DATASHEET!#REF!)</f>
        <v>#REF!</v>
      </c>
      <c r="CZ251" s="123" t="str">
        <f t="shared" si="261"/>
        <v/>
      </c>
      <c r="DA251" s="124" t="str">
        <f>IFERROR(INDEX(DATASHEET!$A$1:$GG$231,MATCH(L3VA!$A251,DATASHEET!$A$1:$A$231,0),MATCH(L3VA!DB$2,DATASHEET!$A$1:$GG$1,0)),"")</f>
        <v/>
      </c>
      <c r="DB251" s="105" t="e">
        <f>IF(VLOOKUP(L3VA!$A251,DATASHEET!$A$2:$EW$231,97,FALSE)="","",VLOOKUP(L3VA!$A251,DATASHEET!$A$2:$EW$231,97,FALSE))</f>
        <v>#REF!</v>
      </c>
      <c r="DC251" s="105" t="str">
        <f t="shared" si="262"/>
        <v/>
      </c>
      <c r="DD251" s="106" t="e">
        <f>IF(ISBLANK(DATASHEET!#REF!),"",DATASHEET!#REF!)</f>
        <v>#REF!</v>
      </c>
      <c r="DE251" s="107" t="e">
        <f>IF(ISBLANK(DATASHEET!#REF!),"",DATASHEET!#REF!)</f>
        <v>#REF!</v>
      </c>
      <c r="DF251" s="123" t="str">
        <f t="shared" si="263"/>
        <v/>
      </c>
      <c r="DG251" s="124" t="str">
        <f>IFERROR(INDEX(DATASHEET!$A$1:$GG$231,MATCH(L3VA!$A251,DATASHEET!$A$1:$A$231,0),MATCH(L3VA!DH$2,DATASHEET!$A$1:$GG$1,0)),"")</f>
        <v/>
      </c>
      <c r="DH251" s="105" t="e">
        <f>IF(VLOOKUP(L3VA!$A251,DATASHEET!$A$2:$EW$231,102,FALSE)="","",VLOOKUP(L3VA!$A251,DATASHEET!$A$2:$EW$231,102,FALSE))</f>
        <v>#REF!</v>
      </c>
      <c r="DI251" s="105" t="str">
        <f t="shared" si="264"/>
        <v/>
      </c>
      <c r="DJ251" s="106" t="e">
        <f>IF(ISBLANK(DATASHEET!#REF!),"",DATASHEET!#REF!)</f>
        <v>#REF!</v>
      </c>
      <c r="DK251" s="107" t="e">
        <f>IF(ISBLANK(DATASHEET!#REF!),"",DATASHEET!#REF!)</f>
        <v>#REF!</v>
      </c>
      <c r="DL251" s="123" t="str">
        <f t="shared" si="265"/>
        <v/>
      </c>
      <c r="DM251" s="124" t="str">
        <f>IFERROR(INDEX(DATASHEET!$A$1:$GG$231,MATCH(L3VA!$A251,DATASHEET!$A$1:$A$231,0),MATCH(L3VA!DN$2,DATASHEET!$A$1:$GG$1,0)),"")</f>
        <v/>
      </c>
      <c r="DN251" s="105" t="e">
        <f>IF(VLOOKUP(L3VA!$A251,DATASHEET!$A$2:$FW$231,112,FALSE)="","",VLOOKUP(L3VA!$A251,DATASHEET!$A$2:$FW$231,112,FALSE))</f>
        <v>#REF!</v>
      </c>
      <c r="DO251" s="105" t="str">
        <f t="shared" si="266"/>
        <v/>
      </c>
      <c r="DP251" s="106" t="e">
        <f>IF(ISBLANK(DATASHEET!#REF!),"",DATASHEET!#REF!)</f>
        <v>#REF!</v>
      </c>
      <c r="DQ251" s="107" t="e">
        <f>IF(ISBLANK(DATASHEET!#REF!),"",DATASHEET!#REF!)</f>
        <v>#REF!</v>
      </c>
      <c r="DR251" s="123" t="str">
        <f t="shared" si="267"/>
        <v/>
      </c>
      <c r="DS251" s="124" t="str">
        <f>IFERROR(INDEX(DATASHEET!$A$1:$GG$231,MATCH(L3VA!$A251,DATASHEET!$A$1:$A$231,0),MATCH(L3VA!DT$2,DATASHEET!$A$1:$GG$1,0)),"")</f>
        <v/>
      </c>
      <c r="DT251" s="105" t="e">
        <f>IF(VLOOKUP(L3VA!$A251,DATASHEET!$A$2:$EW$231,117,FALSE)="","",VLOOKUP(L3VA!$A251,DATASHEET!$A$2:$EW$231,117,FALSE))</f>
        <v>#REF!</v>
      </c>
      <c r="DU251" s="105" t="str">
        <f t="shared" si="268"/>
        <v/>
      </c>
      <c r="DV251" s="106" t="e">
        <f>IF(ISBLANK(DATASHEET!#REF!),"",DATASHEET!#REF!)</f>
        <v>#REF!</v>
      </c>
      <c r="DW251" s="107" t="e">
        <f>IF(ISBLANK(DATASHEET!#REF!),"",DATASHEET!#REF!)</f>
        <v>#REF!</v>
      </c>
      <c r="DX251" s="123" t="str">
        <f t="shared" si="269"/>
        <v/>
      </c>
      <c r="DY251" s="124" t="str">
        <f>IFERROR(INDEX(DATASHEET!$A$1:$GG$231,MATCH(L3VA!$A251,DATASHEET!$A$1:$A$231,0),MATCH(L3VA!DZ$2,DATASHEET!$A$1:$GG$1,0)),"")</f>
        <v/>
      </c>
      <c r="DZ251" s="105" t="e">
        <f>IF(VLOOKUP(L3VA!$A251,DATASHEET!$A$2:$EW$231,122,FALSE)="","",VLOOKUP(L3VA!$A251,DATASHEET!$A$2:$EW$231,122,FALSE))</f>
        <v>#REF!</v>
      </c>
      <c r="EA251" s="105" t="str">
        <f t="shared" si="270"/>
        <v/>
      </c>
      <c r="EB251" s="106" t="e">
        <f>IF(ISBLANK(DATASHEET!#REF!),"",DATASHEET!#REF!)</f>
        <v>#REF!</v>
      </c>
      <c r="EC251" s="107" t="e">
        <f>IF(ISBLANK(DATASHEET!#REF!),"",DATASHEET!#REF!)</f>
        <v>#REF!</v>
      </c>
      <c r="ED251" s="123" t="str">
        <f t="shared" si="271"/>
        <v/>
      </c>
      <c r="EE251" s="124" t="str">
        <f>IFERROR(INDEX(DATASHEET!$A$1:$GG$231,MATCH(L3VA!$A251,DATASHEET!$A$1:$A$231,0),MATCH(L3VA!EF$2,DATASHEET!$A$1:$GG$1,0)),"")</f>
        <v/>
      </c>
      <c r="EF251" s="105" t="e">
        <f>IF(VLOOKUP(L3VA!$A251,DATASHEET!$A$2:$EW$231,127,FALSE)="","",VLOOKUP(L3VA!$A251,DATASHEET!$A$2:$EW$231,127,FALSE))</f>
        <v>#REF!</v>
      </c>
      <c r="EG251" s="105" t="str">
        <f t="shared" si="272"/>
        <v/>
      </c>
      <c r="EH251" s="106" t="e">
        <f>IF(ISBLANK(DATASHEET!#REF!),"",DATASHEET!#REF!)</f>
        <v>#REF!</v>
      </c>
      <c r="EI251" s="107" t="e">
        <f>IF(ISBLANK(DATASHEET!#REF!),"",DATASHEET!#REF!)</f>
        <v>#REF!</v>
      </c>
      <c r="EJ251" s="123" t="str">
        <f t="shared" si="273"/>
        <v/>
      </c>
      <c r="EK251" s="124" t="str">
        <f>IFERROR(INDEX(DATASHEET!$A$1:$GG$231,MATCH(L3VA!$A251,DATASHEET!$A$1:$A$231,0),MATCH(L3VA!EL$2,DATASHEET!$A$1:$GG$1,0)),"")</f>
        <v/>
      </c>
      <c r="EL251" s="105" t="e">
        <f>IF(VLOOKUP(L3VA!$A251,DATASHEET!$A$2:$EW$231,132,FALSE)="","",VLOOKUP(L3VA!$A251,DATASHEET!$A$2:$EW$231,132,FALSE))</f>
        <v>#REF!</v>
      </c>
      <c r="EM251" s="105" t="str">
        <f t="shared" si="274"/>
        <v/>
      </c>
      <c r="EN251" s="106" t="e">
        <f>IF(ISBLANK(DATASHEET!#REF!),"",DATASHEET!#REF!)</f>
        <v>#REF!</v>
      </c>
      <c r="EO251" s="107" t="e">
        <f>IF(ISBLANK(DATASHEET!#REF!),"",DATASHEET!#REF!)</f>
        <v>#REF!</v>
      </c>
      <c r="EP251" s="123" t="str">
        <f t="shared" si="275"/>
        <v/>
      </c>
      <c r="EQ251" s="124" t="str">
        <f>IFERROR(INDEX(DATASHEET!$A$1:$GG$231,MATCH(L3VA!$A251,DATASHEET!$A$1:$A$231,0),MATCH(L3VA!ER$2,DATASHEET!$A$1:$GG$1,0)),"")</f>
        <v/>
      </c>
      <c r="ER251" s="105" t="e">
        <f>IF(VLOOKUP(L3VA!$A251,DATASHEET!$A$2:$EW$231,137,FALSE)="","",VLOOKUP(L3VA!$A251,DATASHEET!$A$2:$EW$231,137,FALSE))</f>
        <v>#REF!</v>
      </c>
      <c r="ES251" s="105" t="str">
        <f t="shared" si="276"/>
        <v/>
      </c>
      <c r="ET251" s="106" t="e">
        <f>IF(ISBLANK(DATASHEET!#REF!),"",DATASHEET!#REF!)</f>
        <v>#REF!</v>
      </c>
      <c r="EU251" s="107" t="e">
        <f>IF(ISBLANK(DATASHEET!#REF!),"",DATASHEET!#REF!)</f>
        <v>#REF!</v>
      </c>
      <c r="EV251" s="123" t="str">
        <f t="shared" si="277"/>
        <v/>
      </c>
      <c r="EW251" s="124" t="str">
        <f>IFERROR(INDEX(DATASHEET!$A$1:$GG$231,MATCH(L3VA!$A251,DATASHEET!$A$1:$A$231,0),MATCH(L3VA!EX$2,DATASHEET!$A$1:$GG$1,0)),"")</f>
        <v/>
      </c>
      <c r="EX251" s="105" t="e">
        <f>IF(VLOOKUP(L3VA!$A251,DATASHEET!$A$2:$EW$231,142,FALSE)="","",VLOOKUP(L3VA!$A251,DATASHEET!$A$2:$EW$231,142,FALSE))</f>
        <v>#REF!</v>
      </c>
      <c r="EY251" s="105" t="str">
        <f t="shared" si="278"/>
        <v/>
      </c>
      <c r="EZ251" s="106" t="e">
        <f>IF(ISBLANK(DATASHEET!#REF!),"",DATASHEET!#REF!)</f>
        <v>#REF!</v>
      </c>
      <c r="FA251" s="107" t="e">
        <f>IF(ISBLANK(DATASHEET!#REF!),"",DATASHEET!#REF!)</f>
        <v>#REF!</v>
      </c>
      <c r="FB251" s="123" t="str">
        <f t="shared" si="279"/>
        <v/>
      </c>
      <c r="FC251" s="124" t="str">
        <f>IFERROR(INDEX(DATASHEET!$A$1:$GG$231,MATCH(L3VA!$A251,DATASHEET!$A$1:$A$231,0),MATCH(L3VA!FD$2,DATASHEET!$A$1:$GG$1,0)),"")</f>
        <v/>
      </c>
      <c r="FD251" s="105" t="e">
        <f>IF(VLOOKUP(L3VA!$A251,DATASHEET!$A$2:$FW$231,147,FALSE)="","",VLOOKUP(L3VA!$A251,DATASHEET!$A$2:$FW$231,147,FALSE))</f>
        <v>#REF!</v>
      </c>
      <c r="FE251" s="105" t="str">
        <f t="shared" si="280"/>
        <v/>
      </c>
      <c r="FF251" s="106" t="e">
        <f>IF(ISBLANK(DATASHEET!#REF!),"",DATASHEET!#REF!)</f>
        <v>#REF!</v>
      </c>
      <c r="FG251" s="107" t="e">
        <f>IF(ISBLANK(DATASHEET!#REF!),"",DATASHEET!#REF!)</f>
        <v>#REF!</v>
      </c>
    </row>
    <row r="252" spans="1:163" x14ac:dyDescent="0.25">
      <c r="A252" s="108" t="e">
        <f>DATASHEET!#REF!</f>
        <v>#REF!</v>
      </c>
      <c r="B252" s="42" t="e">
        <f>DATASHEET!#REF!</f>
        <v>#REF!</v>
      </c>
      <c r="C252" s="109" t="e">
        <f>DATASHEET!#REF!</f>
        <v>#REF!</v>
      </c>
      <c r="D252" s="110" t="e">
        <f>DATASHEET!#REF!</f>
        <v>#REF!</v>
      </c>
      <c r="E252" s="110" t="str">
        <f>IFERROR(VLOOKUP(A252,'[5]Y12 Students'!$E$3:$I$271,5,FALSE),"")</f>
        <v/>
      </c>
      <c r="F252" s="110" t="e">
        <f>DATASHEET!#REF!</f>
        <v>#REF!</v>
      </c>
      <c r="G252" s="110" t="e">
        <f>DATASHEET!#REF!</f>
        <v>#REF!</v>
      </c>
      <c r="H252" s="110" t="e">
        <f>DATASHEET!#REF!</f>
        <v>#REF!</v>
      </c>
      <c r="I252" s="110" t="e">
        <f>DATASHEET!#REF!</f>
        <v>#REF!</v>
      </c>
      <c r="J252" s="111" t="e">
        <f>DATASHEET!#REF!</f>
        <v>#REF!</v>
      </c>
      <c r="K252" s="104" t="str">
        <f t="shared" si="181"/>
        <v/>
      </c>
      <c r="L252" s="104" t="str">
        <f t="shared" si="182"/>
        <v/>
      </c>
      <c r="M252" s="336" t="str">
        <f>IF(COUNT(L3VA!$N252,L3VA!$Z252,L3VA!$T252,L3VA!$AF252,L3VA!$AX252,L3VA!$AR252,L3VA!$BJ252,L3VA!$BD252,L3VA!$BP252,L3VA!#REF!,L3VA!$AL252,L3VA!$BV252,L3VA!$CH252,L3VA!$CZ252,L3VA!$CN252,L3VA!$DF252,L3VA!$CB252,L3VA!#REF!,L3VA!$DR252,L3VA!$DX252,L3VA!$ED252,L3VA!$EJ252,L3VA!$EP252,L3VA!$EV252,L3VA!$FB252,L3VA!$DL252)=0,"",AVERAGE(N252,Z252,T252,AF252,AL252,AX252,AR252,BJ252,BD252,BP252,BV252,CH252,CZ252,CN252,DF252,CB252,DR252,DX252,ED252,EJ252,EP252,EV252,FB252,DL252))</f>
        <v/>
      </c>
      <c r="N252" s="123" t="str">
        <f t="shared" si="233"/>
        <v/>
      </c>
      <c r="O252" s="124" t="str">
        <f>IFERROR(INDEX(DATASHEET!$A$1:$GG$231,MATCH(L3VA!$A252,DATASHEET!$A$1:$A$231,0),MATCH(L3VA!P$2,DATASHEET!$A$1:$GG$1,0)),"")</f>
        <v/>
      </c>
      <c r="P252" s="105" t="e">
        <f>IF(VLOOKUP(L3VA!$A252,DATASHEET!$A$2:$EW$231,22,FALSE)="","",VLOOKUP(L3VA!$A252,DATASHEET!$A$2:$EW$231,22,FALSE))</f>
        <v>#REF!</v>
      </c>
      <c r="Q252" s="105" t="str">
        <f t="shared" si="234"/>
        <v/>
      </c>
      <c r="R252" s="106" t="e">
        <f>IF(ISBLANK(DATASHEET!#REF!),"",DATASHEET!#REF!)</f>
        <v>#REF!</v>
      </c>
      <c r="S252" s="107" t="e">
        <f>IF(ISBLANK(DATASHEET!#REF!),"",DATASHEET!#REF!)</f>
        <v>#REF!</v>
      </c>
      <c r="T252" s="123" t="str">
        <f t="shared" si="235"/>
        <v/>
      </c>
      <c r="U252" s="124" t="str">
        <f>IFERROR(INDEX(DATASHEET!$A$1:$GG$231,MATCH(L3VA!$A252,DATASHEET!$A$1:$A$231,0),MATCH(L3VA!V$2,DATASHEET!$A$1:$GG$1,0)),"")</f>
        <v/>
      </c>
      <c r="V252" s="105" t="e">
        <f>IF(VLOOKUP(L3VA!$A252,DATASHEET!$A$2:$EW$231,27,FALSE)="","",VLOOKUP(L3VA!$A252,DATASHEET!$A$2:$EW$231,27,FALSE))</f>
        <v>#REF!</v>
      </c>
      <c r="W252" s="105" t="str">
        <f t="shared" si="236"/>
        <v/>
      </c>
      <c r="X252" s="106" t="e">
        <f>IF(ISBLANK(DATASHEET!#REF!),"",DATASHEET!#REF!)</f>
        <v>#REF!</v>
      </c>
      <c r="Y252" s="107" t="e">
        <f>IF(ISBLANK(DATASHEET!#REF!),"",DATASHEET!#REF!)</f>
        <v>#REF!</v>
      </c>
      <c r="Z252" s="123" t="str">
        <f t="shared" si="237"/>
        <v/>
      </c>
      <c r="AA252" s="124" t="str">
        <f>IFERROR(INDEX(DATASHEET!$A$1:$GG$231,MATCH(L3VA!$A252,DATASHEET!$A$1:$A$231,0),MATCH(L3VA!AB$2,DATASHEET!$A$1:$GG$1,0)),"")</f>
        <v/>
      </c>
      <c r="AB252" s="105" t="e">
        <f>IF(VLOOKUP(L3VA!$A252,DATASHEET!$A$2:$EW$231,32,FALSE)="","",VLOOKUP(L3VA!$A252,DATASHEET!$A$2:$EW$231,32,FALSE))</f>
        <v>#REF!</v>
      </c>
      <c r="AC252" s="105" t="str">
        <f t="shared" si="238"/>
        <v/>
      </c>
      <c r="AD252" s="106" t="e">
        <f>IF(ISBLANK(DATASHEET!#REF!),"",DATASHEET!#REF!)</f>
        <v>#REF!</v>
      </c>
      <c r="AE252" s="107" t="e">
        <f>IF(ISBLANK(DATASHEET!#REF!),"",DATASHEET!#REF!)</f>
        <v>#REF!</v>
      </c>
      <c r="AF252" s="123" t="str">
        <f t="shared" si="239"/>
        <v/>
      </c>
      <c r="AG252" s="124" t="str">
        <f>IFERROR(INDEX(DATASHEET!$A$1:$GG$231,MATCH(L3VA!$A252,DATASHEET!$A$1:$A$231,0),MATCH(L3VA!AH$2,DATASHEET!$A$1:$GG$1,0)),"")</f>
        <v/>
      </c>
      <c r="AH252" s="105" t="e">
        <f>IF(VLOOKUP(L3VA!$A252,DATASHEET!$A$2:$EW$231,37,FALSE)="","",VLOOKUP(L3VA!$A252,DATASHEET!$A$2:$EW$231,37,FALSE))</f>
        <v>#REF!</v>
      </c>
      <c r="AI252" s="105" t="str">
        <f t="shared" si="240"/>
        <v/>
      </c>
      <c r="AJ252" s="106" t="e">
        <f>IF(ISBLANK(DATASHEET!#REF!),"",DATASHEET!#REF!)</f>
        <v>#REF!</v>
      </c>
      <c r="AK252" s="107" t="e">
        <f>IF(ISBLANK(DATASHEET!#REF!),"",DATASHEET!#REF!)</f>
        <v>#REF!</v>
      </c>
      <c r="AL252" s="123" t="str">
        <f t="shared" si="241"/>
        <v/>
      </c>
      <c r="AM252" s="124" t="str">
        <f>IFERROR(INDEX(DATASHEET!$A$1:$GG$231,MATCH(L3VA!$A252,DATASHEET!$A$1:$A$231,0),MATCH(L3VA!AN$2,DATASHEET!$A$1:$GG$1,0)),"")</f>
        <v/>
      </c>
      <c r="AN252" s="105" t="e">
        <f>IF(VLOOKUP(L3VA!$A252,DATASHEET!$A$2:$EW$231,42,FALSE)="","",VLOOKUP(L3VA!$A252,DATASHEET!$A$2:$EW$231,42,FALSE))</f>
        <v>#REF!</v>
      </c>
      <c r="AO252" s="105" t="str">
        <f t="shared" si="242"/>
        <v/>
      </c>
      <c r="AP252" s="106" t="e">
        <f>IF(ISBLANK(DATASHEET!#REF!),"",DATASHEET!#REF!)</f>
        <v>#REF!</v>
      </c>
      <c r="AQ252" s="107" t="e">
        <f>IF(ISBLANK(DATASHEET!#REF!),"",DATASHEET!#REF!)</f>
        <v>#REF!</v>
      </c>
      <c r="AR252" s="123" t="str">
        <f t="shared" si="243"/>
        <v/>
      </c>
      <c r="AS252" s="124" t="str">
        <f>IFERROR(INDEX(DATASHEET!$A$1:$GG$231,MATCH(L3VA!$A252,DATASHEET!$A$1:$A$231,0),MATCH(L3VA!AT$2,DATASHEET!$A$1:$GG$1,0)),"")</f>
        <v/>
      </c>
      <c r="AT252" s="105" t="e">
        <f>IF(VLOOKUP(L3VA!$A252,DATASHEET!$A$2:$EW$231,47,FALSE)="","",VLOOKUP(L3VA!$A252,DATASHEET!$A$2:$EW$231,47,FALSE))</f>
        <v>#REF!</v>
      </c>
      <c r="AU252" s="105" t="str">
        <f t="shared" si="244"/>
        <v/>
      </c>
      <c r="AV252" s="106" t="e">
        <f>IF(ISBLANK(DATASHEET!#REF!),"",DATASHEET!#REF!)</f>
        <v>#REF!</v>
      </c>
      <c r="AW252" s="107" t="e">
        <f>IF(ISBLANK(DATASHEET!#REF!),"",DATASHEET!#REF!)</f>
        <v>#REF!</v>
      </c>
      <c r="AX252" s="123" t="str">
        <f t="shared" si="245"/>
        <v/>
      </c>
      <c r="AY252" s="124" t="str">
        <f>IFERROR(INDEX(DATASHEET!$A$1:$GG$231,MATCH(L3VA!$A252,DATASHEET!$A$1:$A$231,0),MATCH(L3VA!AZ$2,DATASHEET!$A$1:$GG$1,0)),"")</f>
        <v/>
      </c>
      <c r="AZ252" s="105" t="e">
        <f>IF(VLOOKUP(L3VA!$A252,DATASHEET!$A$2:$EW$231,52,FALSE)="","",VLOOKUP(L3VA!$A252,DATASHEET!$A$2:$EW$231,52,FALSE))</f>
        <v>#REF!</v>
      </c>
      <c r="BA252" s="105" t="str">
        <f t="shared" si="246"/>
        <v/>
      </c>
      <c r="BB252" s="106" t="e">
        <f>IF(ISBLANK(DATASHEET!#REF!),"",DATASHEET!#REF!)</f>
        <v>#REF!</v>
      </c>
      <c r="BC252" s="107" t="e">
        <f>IF(ISBLANK(DATASHEET!#REF!),"",DATASHEET!#REF!)</f>
        <v>#REF!</v>
      </c>
      <c r="BD252" s="123" t="str">
        <f t="shared" si="247"/>
        <v/>
      </c>
      <c r="BE252" s="124" t="str">
        <f>IFERROR(INDEX(DATASHEET!$A$1:$GG$231,MATCH(L3VA!$A252,DATASHEET!$A$1:$A$231,0),MATCH(L3VA!BF$2,DATASHEET!$A$1:$GG$1,0)),"")</f>
        <v/>
      </c>
      <c r="BF252" s="105" t="e">
        <f>IF(VLOOKUP(L3VA!$A252,DATASHEET!$A$2:$EW$231,57,FALSE)="","",VLOOKUP(L3VA!$A252,DATASHEET!$A$2:$EW$231,57,FALSE))</f>
        <v>#REF!</v>
      </c>
      <c r="BG252" s="105" t="str">
        <f t="shared" si="248"/>
        <v/>
      </c>
      <c r="BH252" s="106" t="e">
        <f>IF(ISBLANK(DATASHEET!#REF!),"",DATASHEET!#REF!)</f>
        <v>#REF!</v>
      </c>
      <c r="BI252" s="107" t="e">
        <f>IF(ISBLANK(DATASHEET!#REF!),"",DATASHEET!#REF!)</f>
        <v>#REF!</v>
      </c>
      <c r="BJ252" s="123" t="str">
        <f t="shared" si="249"/>
        <v/>
      </c>
      <c r="BK252" s="124" t="str">
        <f>IFERROR(INDEX(DATASHEET!$A$1:$GG$231,MATCH(L3VA!$A252,DATASHEET!$A$1:$A$231,0),MATCH(L3VA!BL$2,DATASHEET!$A$1:$GG$1,0)),"")</f>
        <v/>
      </c>
      <c r="BL252" s="105" t="e">
        <f>IF(VLOOKUP(L3VA!$A252,DATASHEET!$A$2:$EW$231,62,FALSE)="","",VLOOKUP(L3VA!$A252,DATASHEET!$A$2:$EW$231,62,FALSE))</f>
        <v>#REF!</v>
      </c>
      <c r="BM252" s="105" t="str">
        <f t="shared" si="250"/>
        <v/>
      </c>
      <c r="BN252" s="106" t="e">
        <f>IF(ISBLANK(DATASHEET!#REF!),"",DATASHEET!#REF!)</f>
        <v>#REF!</v>
      </c>
      <c r="BO252" s="107" t="e">
        <f>IF(ISBLANK(DATASHEET!#REF!),"",DATASHEET!#REF!)</f>
        <v>#REF!</v>
      </c>
      <c r="BP252" s="123" t="str">
        <f t="shared" si="251"/>
        <v/>
      </c>
      <c r="BQ252" s="124" t="str">
        <f>IFERROR(INDEX(DATASHEET!$A$1:$GG$231,MATCH(L3VA!$A252,DATASHEET!$A$1:$A$231,0),MATCH(L3VA!BR$2,DATASHEET!$A$1:$GG$1,0)),"")</f>
        <v/>
      </c>
      <c r="BR252" s="105" t="e">
        <f>IF(VLOOKUP(L3VA!$A252,DATASHEET!$A$2:$EW$231,67,FALSE)="","",VLOOKUP(L3VA!$A252,DATASHEET!$A$2:$EW$231,67,FALSE))</f>
        <v>#REF!</v>
      </c>
      <c r="BS252" s="105" t="str">
        <f t="shared" si="252"/>
        <v/>
      </c>
      <c r="BT252" s="106" t="e">
        <f>IF(ISBLANK(DATASHEET!#REF!),"",DATASHEET!#REF!)</f>
        <v>#REF!</v>
      </c>
      <c r="BU252" s="107" t="e">
        <f>IF(ISBLANK(DATASHEET!#REF!),"",DATASHEET!#REF!)</f>
        <v>#REF!</v>
      </c>
      <c r="BV252" s="123" t="str">
        <f t="shared" si="253"/>
        <v/>
      </c>
      <c r="BW252" s="124" t="str">
        <f>IFERROR(INDEX(DATASHEET!$A$1:$GG$231,MATCH(L3VA!$A252,DATASHEET!$A$1:$A$231,0),MATCH(L3VA!BX$2,DATASHEET!$A$1:$GG$1,0)),"")</f>
        <v/>
      </c>
      <c r="BX252" s="105" t="e">
        <f>IF(VLOOKUP(L3VA!$A252,DATASHEET!$A$2:$EW$231,77,FALSE)="","",VLOOKUP(L3VA!$A252,DATASHEET!$A$2:$EW$231,77,FALSE))</f>
        <v>#REF!</v>
      </c>
      <c r="BY252" s="105" t="str">
        <f t="shared" si="254"/>
        <v/>
      </c>
      <c r="BZ252" s="106" t="e">
        <f>IF(ISBLANK(DATASHEET!#REF!),"",DATASHEET!#REF!)</f>
        <v>#REF!</v>
      </c>
      <c r="CA252" s="107" t="e">
        <f>IF(ISBLANK(DATASHEET!#REF!),"",DATASHEET!#REF!)</f>
        <v>#REF!</v>
      </c>
      <c r="CB252" s="123" t="str">
        <f t="shared" si="255"/>
        <v/>
      </c>
      <c r="CC252" s="124" t="str">
        <f>IFERROR(INDEX(DATASHEET!$A$1:$GG$231,MATCH(L3VA!$A252,DATASHEET!$A$1:$A$231,0),MATCH(L3VA!CD$2,DATASHEET!$A$1:$GG$1,0)),"")</f>
        <v/>
      </c>
      <c r="CD252" s="105" t="e">
        <f>IF(VLOOKUP(L3VA!$A252,DATASHEET!$A$2:$EW$231,82,FALSE)="","",VLOOKUP(L3VA!$A252,DATASHEET!$A$2:$EW$231,82,FALSE))</f>
        <v>#REF!</v>
      </c>
      <c r="CE252" s="105" t="str">
        <f t="shared" si="256"/>
        <v/>
      </c>
      <c r="CF252" s="106" t="e">
        <f>IF(ISBLANK(DATASHEET!#REF!),"",DATASHEET!#REF!)</f>
        <v>#REF!</v>
      </c>
      <c r="CG252" s="107" t="e">
        <f>IF(ISBLANK(DATASHEET!#REF!),"",DATASHEET!#REF!)</f>
        <v>#REF!</v>
      </c>
      <c r="CH252" s="123" t="str">
        <f t="shared" si="257"/>
        <v/>
      </c>
      <c r="CI252" s="124" t="str">
        <f>IFERROR(INDEX(DATASHEET!$A$1:$GG$231,MATCH(L3VA!$A252,DATASHEET!$A$1:$A$231,0),MATCH(L3VA!CJ$2,DATASHEET!$A$1:$GG$1,0)),"")</f>
        <v/>
      </c>
      <c r="CJ252" s="105" t="e">
        <f>IF(VLOOKUP(L3VA!$A252,DATASHEET!$A$2:$EW$231,87,FALSE)="","",VLOOKUP(L3VA!$A252,DATASHEET!$A$2:$EW$231,87,FALSE))</f>
        <v>#REF!</v>
      </c>
      <c r="CK252" s="105" t="str">
        <f t="shared" si="258"/>
        <v/>
      </c>
      <c r="CL252" s="106" t="e">
        <f>IF(ISBLANK(DATASHEET!#REF!),"",DATASHEET!#REF!)</f>
        <v>#REF!</v>
      </c>
      <c r="CM252" s="107" t="e">
        <f>IF(ISBLANK(DATASHEET!#REF!),"",DATASHEET!#REF!)</f>
        <v>#REF!</v>
      </c>
      <c r="CN252" s="123" t="str">
        <f t="shared" si="259"/>
        <v/>
      </c>
      <c r="CO252" s="124" t="str">
        <f>IFERROR(INDEX(DATASHEET!$A$1:$GG$231,MATCH(L3VA!$A252,DATASHEET!$A$1:$A$231,0),MATCH(L3VA!CP$2,DATASHEET!$A$1:$GG$1,0)),"")</f>
        <v/>
      </c>
      <c r="CP252" s="105" t="e">
        <f>IF(VLOOKUP(L3VA!$A252,DATASHEET!$A$2:$EW$231,92,FALSE)="","",VLOOKUP(L3VA!$A252,DATASHEET!$A$2:$EW$231,92,FALSE))</f>
        <v>#REF!</v>
      </c>
      <c r="CQ252" s="105" t="str">
        <f t="shared" si="260"/>
        <v/>
      </c>
      <c r="CR252" s="106" t="e">
        <f>IF(ISBLANK(DATASHEET!#REF!),"",DATASHEET!#REF!)</f>
        <v>#REF!</v>
      </c>
      <c r="CS252" s="107" t="e">
        <f>IF(ISBLANK(DATASHEET!#REF!),"",DATASHEET!#REF!)</f>
        <v>#REF!</v>
      </c>
      <c r="CT252" s="123" t="str">
        <f t="shared" si="212"/>
        <v/>
      </c>
      <c r="CU252" s="124" t="str">
        <f>IFERROR(INDEX(DATASHEET!$A$1:$GG$231,MATCH(L3VA!$A252,DATASHEET!$A$1:$A$231,0),MATCH(L3VA!CV$2,DATASHEET!$A$1:$GG$1,0)),"")</f>
        <v/>
      </c>
      <c r="CV252" s="105" t="e">
        <f>IF(VLOOKUP(L3VA!$A252,DATASHEET!$A$2:$EW$231,107,FALSE)="","",VLOOKUP(L3VA!$A252,DATASHEET!$A$2:$EW$231,107,FALSE))</f>
        <v>#REF!</v>
      </c>
      <c r="CW252" s="105" t="str">
        <f t="shared" si="213"/>
        <v/>
      </c>
      <c r="CX252" s="106" t="e">
        <f>IF(ISBLANK(DATASHEET!#REF!),"",DATASHEET!#REF!)</f>
        <v>#REF!</v>
      </c>
      <c r="CY252" s="107" t="e">
        <f>IF(ISBLANK(DATASHEET!#REF!),"",DATASHEET!#REF!)</f>
        <v>#REF!</v>
      </c>
      <c r="CZ252" s="123" t="str">
        <f t="shared" si="261"/>
        <v/>
      </c>
      <c r="DA252" s="124" t="str">
        <f>IFERROR(INDEX(DATASHEET!$A$1:$GG$231,MATCH(L3VA!$A252,DATASHEET!$A$1:$A$231,0),MATCH(L3VA!DB$2,DATASHEET!$A$1:$GG$1,0)),"")</f>
        <v/>
      </c>
      <c r="DB252" s="105" t="e">
        <f>IF(VLOOKUP(L3VA!$A252,DATASHEET!$A$2:$EW$231,97,FALSE)="","",VLOOKUP(L3VA!$A252,DATASHEET!$A$2:$EW$231,97,FALSE))</f>
        <v>#REF!</v>
      </c>
      <c r="DC252" s="105" t="str">
        <f t="shared" si="262"/>
        <v/>
      </c>
      <c r="DD252" s="106" t="e">
        <f>IF(ISBLANK(DATASHEET!#REF!),"",DATASHEET!#REF!)</f>
        <v>#REF!</v>
      </c>
      <c r="DE252" s="107" t="e">
        <f>IF(ISBLANK(DATASHEET!#REF!),"",DATASHEET!#REF!)</f>
        <v>#REF!</v>
      </c>
      <c r="DF252" s="123" t="str">
        <f t="shared" si="263"/>
        <v/>
      </c>
      <c r="DG252" s="124" t="str">
        <f>IFERROR(INDEX(DATASHEET!$A$1:$GG$231,MATCH(L3VA!$A252,DATASHEET!$A$1:$A$231,0),MATCH(L3VA!DH$2,DATASHEET!$A$1:$GG$1,0)),"")</f>
        <v/>
      </c>
      <c r="DH252" s="105" t="e">
        <f>IF(VLOOKUP(L3VA!$A252,DATASHEET!$A$2:$EW$231,102,FALSE)="","",VLOOKUP(L3VA!$A252,DATASHEET!$A$2:$EW$231,102,FALSE))</f>
        <v>#REF!</v>
      </c>
      <c r="DI252" s="105" t="str">
        <f t="shared" si="264"/>
        <v/>
      </c>
      <c r="DJ252" s="106" t="e">
        <f>IF(ISBLANK(DATASHEET!#REF!),"",DATASHEET!#REF!)</f>
        <v>#REF!</v>
      </c>
      <c r="DK252" s="107" t="e">
        <f>IF(ISBLANK(DATASHEET!#REF!),"",DATASHEET!#REF!)</f>
        <v>#REF!</v>
      </c>
      <c r="DL252" s="123" t="str">
        <f t="shared" si="265"/>
        <v/>
      </c>
      <c r="DM252" s="124" t="str">
        <f>IFERROR(INDEX(DATASHEET!$A$1:$GG$231,MATCH(L3VA!$A252,DATASHEET!$A$1:$A$231,0),MATCH(L3VA!DN$2,DATASHEET!$A$1:$GG$1,0)),"")</f>
        <v/>
      </c>
      <c r="DN252" s="105" t="e">
        <f>IF(VLOOKUP(L3VA!$A252,DATASHEET!$A$2:$FW$231,112,FALSE)="","",VLOOKUP(L3VA!$A252,DATASHEET!$A$2:$FW$231,112,FALSE))</f>
        <v>#REF!</v>
      </c>
      <c r="DO252" s="105" t="str">
        <f t="shared" si="266"/>
        <v/>
      </c>
      <c r="DP252" s="106" t="e">
        <f>IF(ISBLANK(DATASHEET!#REF!),"",DATASHEET!#REF!)</f>
        <v>#REF!</v>
      </c>
      <c r="DQ252" s="107" t="e">
        <f>IF(ISBLANK(DATASHEET!#REF!),"",DATASHEET!#REF!)</f>
        <v>#REF!</v>
      </c>
      <c r="DR252" s="123" t="str">
        <f t="shared" si="267"/>
        <v/>
      </c>
      <c r="DS252" s="124" t="str">
        <f>IFERROR(INDEX(DATASHEET!$A$1:$GG$231,MATCH(L3VA!$A252,DATASHEET!$A$1:$A$231,0),MATCH(L3VA!DT$2,DATASHEET!$A$1:$GG$1,0)),"")</f>
        <v/>
      </c>
      <c r="DT252" s="105" t="e">
        <f>IF(VLOOKUP(L3VA!$A252,DATASHEET!$A$2:$EW$231,117,FALSE)="","",VLOOKUP(L3VA!$A252,DATASHEET!$A$2:$EW$231,117,FALSE))</f>
        <v>#REF!</v>
      </c>
      <c r="DU252" s="105" t="str">
        <f t="shared" si="268"/>
        <v/>
      </c>
      <c r="DV252" s="106" t="e">
        <f>IF(ISBLANK(DATASHEET!#REF!),"",DATASHEET!#REF!)</f>
        <v>#REF!</v>
      </c>
      <c r="DW252" s="107" t="e">
        <f>IF(ISBLANK(DATASHEET!#REF!),"",DATASHEET!#REF!)</f>
        <v>#REF!</v>
      </c>
      <c r="DX252" s="123" t="str">
        <f t="shared" si="269"/>
        <v/>
      </c>
      <c r="DY252" s="124" t="str">
        <f>IFERROR(INDEX(DATASHEET!$A$1:$GG$231,MATCH(L3VA!$A252,DATASHEET!$A$1:$A$231,0),MATCH(L3VA!DZ$2,DATASHEET!$A$1:$GG$1,0)),"")</f>
        <v/>
      </c>
      <c r="DZ252" s="105" t="e">
        <f>IF(VLOOKUP(L3VA!$A252,DATASHEET!$A$2:$EW$231,122,FALSE)="","",VLOOKUP(L3VA!$A252,DATASHEET!$A$2:$EW$231,122,FALSE))</f>
        <v>#REF!</v>
      </c>
      <c r="EA252" s="105" t="str">
        <f t="shared" si="270"/>
        <v/>
      </c>
      <c r="EB252" s="106" t="e">
        <f>IF(ISBLANK(DATASHEET!#REF!),"",DATASHEET!#REF!)</f>
        <v>#REF!</v>
      </c>
      <c r="EC252" s="107" t="e">
        <f>IF(ISBLANK(DATASHEET!#REF!),"",DATASHEET!#REF!)</f>
        <v>#REF!</v>
      </c>
      <c r="ED252" s="123" t="str">
        <f t="shared" si="271"/>
        <v/>
      </c>
      <c r="EE252" s="124" t="str">
        <f>IFERROR(INDEX(DATASHEET!$A$1:$GG$231,MATCH(L3VA!$A252,DATASHEET!$A$1:$A$231,0),MATCH(L3VA!EF$2,DATASHEET!$A$1:$GG$1,0)),"")</f>
        <v/>
      </c>
      <c r="EF252" s="105" t="e">
        <f>IF(VLOOKUP(L3VA!$A252,DATASHEET!$A$2:$EW$231,127,FALSE)="","",VLOOKUP(L3VA!$A252,DATASHEET!$A$2:$EW$231,127,FALSE))</f>
        <v>#REF!</v>
      </c>
      <c r="EG252" s="105" t="str">
        <f t="shared" si="272"/>
        <v/>
      </c>
      <c r="EH252" s="106" t="e">
        <f>IF(ISBLANK(DATASHEET!#REF!),"",DATASHEET!#REF!)</f>
        <v>#REF!</v>
      </c>
      <c r="EI252" s="107" t="e">
        <f>IF(ISBLANK(DATASHEET!#REF!),"",DATASHEET!#REF!)</f>
        <v>#REF!</v>
      </c>
      <c r="EJ252" s="123" t="str">
        <f t="shared" si="273"/>
        <v/>
      </c>
      <c r="EK252" s="124" t="str">
        <f>IFERROR(INDEX(DATASHEET!$A$1:$GG$231,MATCH(L3VA!$A252,DATASHEET!$A$1:$A$231,0),MATCH(L3VA!EL$2,DATASHEET!$A$1:$GG$1,0)),"")</f>
        <v/>
      </c>
      <c r="EL252" s="105" t="e">
        <f>IF(VLOOKUP(L3VA!$A252,DATASHEET!$A$2:$EW$231,132,FALSE)="","",VLOOKUP(L3VA!$A252,DATASHEET!$A$2:$EW$231,132,FALSE))</f>
        <v>#REF!</v>
      </c>
      <c r="EM252" s="105" t="str">
        <f t="shared" si="274"/>
        <v/>
      </c>
      <c r="EN252" s="106" t="e">
        <f>IF(ISBLANK(DATASHEET!#REF!),"",DATASHEET!#REF!)</f>
        <v>#REF!</v>
      </c>
      <c r="EO252" s="107" t="e">
        <f>IF(ISBLANK(DATASHEET!#REF!),"",DATASHEET!#REF!)</f>
        <v>#REF!</v>
      </c>
      <c r="EP252" s="123" t="str">
        <f t="shared" si="275"/>
        <v/>
      </c>
      <c r="EQ252" s="124" t="str">
        <f>IFERROR(INDEX(DATASHEET!$A$1:$GG$231,MATCH(L3VA!$A252,DATASHEET!$A$1:$A$231,0),MATCH(L3VA!ER$2,DATASHEET!$A$1:$GG$1,0)),"")</f>
        <v/>
      </c>
      <c r="ER252" s="105" t="e">
        <f>IF(VLOOKUP(L3VA!$A252,DATASHEET!$A$2:$EW$231,137,FALSE)="","",VLOOKUP(L3VA!$A252,DATASHEET!$A$2:$EW$231,137,FALSE))</f>
        <v>#REF!</v>
      </c>
      <c r="ES252" s="105" t="str">
        <f t="shared" si="276"/>
        <v/>
      </c>
      <c r="ET252" s="106" t="e">
        <f>IF(ISBLANK(DATASHEET!#REF!),"",DATASHEET!#REF!)</f>
        <v>#REF!</v>
      </c>
      <c r="EU252" s="107" t="e">
        <f>IF(ISBLANK(DATASHEET!#REF!),"",DATASHEET!#REF!)</f>
        <v>#REF!</v>
      </c>
      <c r="EV252" s="123" t="str">
        <f t="shared" si="277"/>
        <v/>
      </c>
      <c r="EW252" s="124" t="str">
        <f>IFERROR(INDEX(DATASHEET!$A$1:$GG$231,MATCH(L3VA!$A252,DATASHEET!$A$1:$A$231,0),MATCH(L3VA!EX$2,DATASHEET!$A$1:$GG$1,0)),"")</f>
        <v/>
      </c>
      <c r="EX252" s="105" t="e">
        <f>IF(VLOOKUP(L3VA!$A252,DATASHEET!$A$2:$EW$231,142,FALSE)="","",VLOOKUP(L3VA!$A252,DATASHEET!$A$2:$EW$231,142,FALSE))</f>
        <v>#REF!</v>
      </c>
      <c r="EY252" s="105" t="str">
        <f t="shared" si="278"/>
        <v/>
      </c>
      <c r="EZ252" s="106" t="e">
        <f>IF(ISBLANK(DATASHEET!#REF!),"",DATASHEET!#REF!)</f>
        <v>#REF!</v>
      </c>
      <c r="FA252" s="107" t="e">
        <f>IF(ISBLANK(DATASHEET!#REF!),"",DATASHEET!#REF!)</f>
        <v>#REF!</v>
      </c>
      <c r="FB252" s="123" t="str">
        <f t="shared" si="279"/>
        <v/>
      </c>
      <c r="FC252" s="124" t="str">
        <f>IFERROR(INDEX(DATASHEET!$A$1:$GG$231,MATCH(L3VA!$A252,DATASHEET!$A$1:$A$231,0),MATCH(L3VA!FD$2,DATASHEET!$A$1:$GG$1,0)),"")</f>
        <v/>
      </c>
      <c r="FD252" s="105" t="e">
        <f>IF(VLOOKUP(L3VA!$A252,DATASHEET!$A$2:$FW$231,147,FALSE)="","",VLOOKUP(L3VA!$A252,DATASHEET!$A$2:$FW$231,147,FALSE))</f>
        <v>#REF!</v>
      </c>
      <c r="FE252" s="105" t="str">
        <f t="shared" si="280"/>
        <v/>
      </c>
      <c r="FF252" s="106" t="e">
        <f>IF(ISBLANK(DATASHEET!#REF!),"",DATASHEET!#REF!)</f>
        <v>#REF!</v>
      </c>
      <c r="FG252" s="107" t="e">
        <f>IF(ISBLANK(DATASHEET!#REF!),"",DATASHEET!#REF!)</f>
        <v>#REF!</v>
      </c>
    </row>
    <row r="253" spans="1:163" x14ac:dyDescent="0.25">
      <c r="A253" s="108" t="e">
        <f>DATASHEET!#REF!</f>
        <v>#REF!</v>
      </c>
      <c r="B253" s="42" t="e">
        <f>DATASHEET!#REF!</f>
        <v>#REF!</v>
      </c>
      <c r="C253" s="109" t="e">
        <f>DATASHEET!#REF!</f>
        <v>#REF!</v>
      </c>
      <c r="D253" s="110" t="e">
        <f>DATASHEET!#REF!</f>
        <v>#REF!</v>
      </c>
      <c r="E253" s="110" t="str">
        <f>IFERROR(VLOOKUP(A253,'[5]Y12 Students'!$E$3:$I$271,5,FALSE),"")</f>
        <v/>
      </c>
      <c r="F253" s="110" t="e">
        <f>DATASHEET!#REF!</f>
        <v>#REF!</v>
      </c>
      <c r="G253" s="110" t="e">
        <f>DATASHEET!#REF!</f>
        <v>#REF!</v>
      </c>
      <c r="H253" s="110" t="e">
        <f>DATASHEET!#REF!</f>
        <v>#REF!</v>
      </c>
      <c r="I253" s="110" t="e">
        <f>DATASHEET!#REF!</f>
        <v>#REF!</v>
      </c>
      <c r="J253" s="111" t="e">
        <f>DATASHEET!#REF!</f>
        <v>#REF!</v>
      </c>
      <c r="K253" s="104" t="str">
        <f t="shared" si="181"/>
        <v/>
      </c>
      <c r="L253" s="104" t="str">
        <f t="shared" si="182"/>
        <v/>
      </c>
      <c r="M253" s="336" t="str">
        <f>IF(COUNT(L3VA!$N253,L3VA!$Z253,L3VA!$T253,L3VA!$AF253,L3VA!$AX253,L3VA!$AR253,L3VA!$BJ253,L3VA!$BD253,L3VA!$BP253,L3VA!#REF!,L3VA!$AL253,L3VA!$BV253,L3VA!$CH253,L3VA!$CZ253,L3VA!$CN253,L3VA!$DF253,L3VA!$CB253,L3VA!#REF!,L3VA!$DR253,L3VA!$DX253,L3VA!$ED253,L3VA!$EJ253,L3VA!$EP253,L3VA!$EV253,L3VA!$FB253,L3VA!$DL253)=0,"",AVERAGE(N253,Z253,T253,AF253,AL253,AX253,AR253,BJ253,BD253,BP253,BV253,CH253,CZ253,CN253,DF253,CB253,DR253,DX253,ED253,EJ253,EP253,EV253,FB253,DL253))</f>
        <v/>
      </c>
      <c r="N253" s="123" t="str">
        <f t="shared" si="233"/>
        <v/>
      </c>
      <c r="O253" s="124" t="str">
        <f>IFERROR(INDEX(DATASHEET!$A$1:$GG$231,MATCH(L3VA!$A253,DATASHEET!$A$1:$A$231,0),MATCH(L3VA!P$2,DATASHEET!$A$1:$GG$1,0)),"")</f>
        <v/>
      </c>
      <c r="P253" s="105" t="e">
        <f>IF(VLOOKUP(L3VA!$A253,DATASHEET!$A$2:$EW$231,22,FALSE)="","",VLOOKUP(L3VA!$A253,DATASHEET!$A$2:$EW$231,22,FALSE))</f>
        <v>#REF!</v>
      </c>
      <c r="Q253" s="105" t="str">
        <f t="shared" si="234"/>
        <v/>
      </c>
      <c r="R253" s="106" t="e">
        <f>IF(ISBLANK(DATASHEET!#REF!),"",DATASHEET!#REF!)</f>
        <v>#REF!</v>
      </c>
      <c r="S253" s="107" t="e">
        <f>IF(ISBLANK(DATASHEET!#REF!),"",DATASHEET!#REF!)</f>
        <v>#REF!</v>
      </c>
      <c r="T253" s="123" t="str">
        <f t="shared" si="235"/>
        <v/>
      </c>
      <c r="U253" s="124" t="str">
        <f>IFERROR(INDEX(DATASHEET!$A$1:$GG$231,MATCH(L3VA!$A253,DATASHEET!$A$1:$A$231,0),MATCH(L3VA!V$2,DATASHEET!$A$1:$GG$1,0)),"")</f>
        <v/>
      </c>
      <c r="V253" s="105" t="e">
        <f>IF(VLOOKUP(L3VA!$A253,DATASHEET!$A$2:$EW$231,27,FALSE)="","",VLOOKUP(L3VA!$A253,DATASHEET!$A$2:$EW$231,27,FALSE))</f>
        <v>#REF!</v>
      </c>
      <c r="W253" s="105" t="str">
        <f t="shared" si="236"/>
        <v/>
      </c>
      <c r="X253" s="106" t="e">
        <f>IF(ISBLANK(DATASHEET!#REF!),"",DATASHEET!#REF!)</f>
        <v>#REF!</v>
      </c>
      <c r="Y253" s="107" t="e">
        <f>IF(ISBLANK(DATASHEET!#REF!),"",DATASHEET!#REF!)</f>
        <v>#REF!</v>
      </c>
      <c r="Z253" s="123" t="str">
        <f t="shared" si="237"/>
        <v/>
      </c>
      <c r="AA253" s="124" t="str">
        <f>IFERROR(INDEX(DATASHEET!$A$1:$GG$231,MATCH(L3VA!$A253,DATASHEET!$A$1:$A$231,0),MATCH(L3VA!AB$2,DATASHEET!$A$1:$GG$1,0)),"")</f>
        <v/>
      </c>
      <c r="AB253" s="105" t="e">
        <f>IF(VLOOKUP(L3VA!$A253,DATASHEET!$A$2:$EW$231,32,FALSE)="","",VLOOKUP(L3VA!$A253,DATASHEET!$A$2:$EW$231,32,FALSE))</f>
        <v>#REF!</v>
      </c>
      <c r="AC253" s="105" t="str">
        <f t="shared" si="238"/>
        <v/>
      </c>
      <c r="AD253" s="106" t="e">
        <f>IF(ISBLANK(DATASHEET!#REF!),"",DATASHEET!#REF!)</f>
        <v>#REF!</v>
      </c>
      <c r="AE253" s="107" t="e">
        <f>IF(ISBLANK(DATASHEET!#REF!),"",DATASHEET!#REF!)</f>
        <v>#REF!</v>
      </c>
      <c r="AF253" s="123" t="str">
        <f t="shared" si="239"/>
        <v/>
      </c>
      <c r="AG253" s="124" t="str">
        <f>IFERROR(INDEX(DATASHEET!$A$1:$GG$231,MATCH(L3VA!$A253,DATASHEET!$A$1:$A$231,0),MATCH(L3VA!AH$2,DATASHEET!$A$1:$GG$1,0)),"")</f>
        <v/>
      </c>
      <c r="AH253" s="105" t="e">
        <f>IF(VLOOKUP(L3VA!$A253,DATASHEET!$A$2:$EW$231,37,FALSE)="","",VLOOKUP(L3VA!$A253,DATASHEET!$A$2:$EW$231,37,FALSE))</f>
        <v>#REF!</v>
      </c>
      <c r="AI253" s="105" t="str">
        <f t="shared" si="240"/>
        <v/>
      </c>
      <c r="AJ253" s="106" t="e">
        <f>IF(ISBLANK(DATASHEET!#REF!),"",DATASHEET!#REF!)</f>
        <v>#REF!</v>
      </c>
      <c r="AK253" s="107" t="e">
        <f>IF(ISBLANK(DATASHEET!#REF!),"",DATASHEET!#REF!)</f>
        <v>#REF!</v>
      </c>
      <c r="AL253" s="123" t="str">
        <f t="shared" si="241"/>
        <v/>
      </c>
      <c r="AM253" s="124" t="str">
        <f>IFERROR(INDEX(DATASHEET!$A$1:$GG$231,MATCH(L3VA!$A253,DATASHEET!$A$1:$A$231,0),MATCH(L3VA!AN$2,DATASHEET!$A$1:$GG$1,0)),"")</f>
        <v/>
      </c>
      <c r="AN253" s="105" t="e">
        <f>IF(VLOOKUP(L3VA!$A253,DATASHEET!$A$2:$EW$231,42,FALSE)="","",VLOOKUP(L3VA!$A253,DATASHEET!$A$2:$EW$231,42,FALSE))</f>
        <v>#REF!</v>
      </c>
      <c r="AO253" s="105" t="str">
        <f t="shared" si="242"/>
        <v/>
      </c>
      <c r="AP253" s="106" t="e">
        <f>IF(ISBLANK(DATASHEET!#REF!),"",DATASHEET!#REF!)</f>
        <v>#REF!</v>
      </c>
      <c r="AQ253" s="107" t="e">
        <f>IF(ISBLANK(DATASHEET!#REF!),"",DATASHEET!#REF!)</f>
        <v>#REF!</v>
      </c>
      <c r="AR253" s="123" t="str">
        <f t="shared" si="243"/>
        <v/>
      </c>
      <c r="AS253" s="124" t="str">
        <f>IFERROR(INDEX(DATASHEET!$A$1:$GG$231,MATCH(L3VA!$A253,DATASHEET!$A$1:$A$231,0),MATCH(L3VA!AT$2,DATASHEET!$A$1:$GG$1,0)),"")</f>
        <v/>
      </c>
      <c r="AT253" s="105" t="e">
        <f>IF(VLOOKUP(L3VA!$A253,DATASHEET!$A$2:$EW$231,47,FALSE)="","",VLOOKUP(L3VA!$A253,DATASHEET!$A$2:$EW$231,47,FALSE))</f>
        <v>#REF!</v>
      </c>
      <c r="AU253" s="105" t="str">
        <f t="shared" si="244"/>
        <v/>
      </c>
      <c r="AV253" s="106" t="e">
        <f>IF(ISBLANK(DATASHEET!#REF!),"",DATASHEET!#REF!)</f>
        <v>#REF!</v>
      </c>
      <c r="AW253" s="107" t="e">
        <f>IF(ISBLANK(DATASHEET!#REF!),"",DATASHEET!#REF!)</f>
        <v>#REF!</v>
      </c>
      <c r="AX253" s="123" t="str">
        <f t="shared" si="245"/>
        <v/>
      </c>
      <c r="AY253" s="124" t="str">
        <f>IFERROR(INDEX(DATASHEET!$A$1:$GG$231,MATCH(L3VA!$A253,DATASHEET!$A$1:$A$231,0),MATCH(L3VA!AZ$2,DATASHEET!$A$1:$GG$1,0)),"")</f>
        <v/>
      </c>
      <c r="AZ253" s="105" t="e">
        <f>IF(VLOOKUP(L3VA!$A253,DATASHEET!$A$2:$EW$231,52,FALSE)="","",VLOOKUP(L3VA!$A253,DATASHEET!$A$2:$EW$231,52,FALSE))</f>
        <v>#REF!</v>
      </c>
      <c r="BA253" s="105" t="str">
        <f t="shared" si="246"/>
        <v/>
      </c>
      <c r="BB253" s="106" t="e">
        <f>IF(ISBLANK(DATASHEET!#REF!),"",DATASHEET!#REF!)</f>
        <v>#REF!</v>
      </c>
      <c r="BC253" s="107" t="e">
        <f>IF(ISBLANK(DATASHEET!#REF!),"",DATASHEET!#REF!)</f>
        <v>#REF!</v>
      </c>
      <c r="BD253" s="123" t="str">
        <f t="shared" si="247"/>
        <v/>
      </c>
      <c r="BE253" s="124" t="str">
        <f>IFERROR(INDEX(DATASHEET!$A$1:$GG$231,MATCH(L3VA!$A253,DATASHEET!$A$1:$A$231,0),MATCH(L3VA!BF$2,DATASHEET!$A$1:$GG$1,0)),"")</f>
        <v/>
      </c>
      <c r="BF253" s="105" t="e">
        <f>IF(VLOOKUP(L3VA!$A253,DATASHEET!$A$2:$EW$231,57,FALSE)="","",VLOOKUP(L3VA!$A253,DATASHEET!$A$2:$EW$231,57,FALSE))</f>
        <v>#REF!</v>
      </c>
      <c r="BG253" s="105" t="str">
        <f t="shared" si="248"/>
        <v/>
      </c>
      <c r="BH253" s="106" t="e">
        <f>IF(ISBLANK(DATASHEET!#REF!),"",DATASHEET!#REF!)</f>
        <v>#REF!</v>
      </c>
      <c r="BI253" s="107" t="e">
        <f>IF(ISBLANK(DATASHEET!#REF!),"",DATASHEET!#REF!)</f>
        <v>#REF!</v>
      </c>
      <c r="BJ253" s="123" t="str">
        <f t="shared" si="249"/>
        <v/>
      </c>
      <c r="BK253" s="124" t="str">
        <f>IFERROR(INDEX(DATASHEET!$A$1:$GG$231,MATCH(L3VA!$A253,DATASHEET!$A$1:$A$231,0),MATCH(L3VA!BL$2,DATASHEET!$A$1:$GG$1,0)),"")</f>
        <v/>
      </c>
      <c r="BL253" s="105" t="e">
        <f>IF(VLOOKUP(L3VA!$A253,DATASHEET!$A$2:$EW$231,62,FALSE)="","",VLOOKUP(L3VA!$A253,DATASHEET!$A$2:$EW$231,62,FALSE))</f>
        <v>#REF!</v>
      </c>
      <c r="BM253" s="105" t="str">
        <f t="shared" si="250"/>
        <v/>
      </c>
      <c r="BN253" s="106" t="e">
        <f>IF(ISBLANK(DATASHEET!#REF!),"",DATASHEET!#REF!)</f>
        <v>#REF!</v>
      </c>
      <c r="BO253" s="107" t="e">
        <f>IF(ISBLANK(DATASHEET!#REF!),"",DATASHEET!#REF!)</f>
        <v>#REF!</v>
      </c>
      <c r="BP253" s="123" t="str">
        <f t="shared" si="251"/>
        <v/>
      </c>
      <c r="BQ253" s="124" t="str">
        <f>IFERROR(INDEX(DATASHEET!$A$1:$GG$231,MATCH(L3VA!$A253,DATASHEET!$A$1:$A$231,0),MATCH(L3VA!BR$2,DATASHEET!$A$1:$GG$1,0)),"")</f>
        <v/>
      </c>
      <c r="BR253" s="105" t="e">
        <f>IF(VLOOKUP(L3VA!$A253,DATASHEET!$A$2:$EW$231,67,FALSE)="","",VLOOKUP(L3VA!$A253,DATASHEET!$A$2:$EW$231,67,FALSE))</f>
        <v>#REF!</v>
      </c>
      <c r="BS253" s="105" t="str">
        <f t="shared" si="252"/>
        <v/>
      </c>
      <c r="BT253" s="106" t="e">
        <f>IF(ISBLANK(DATASHEET!#REF!),"",DATASHEET!#REF!)</f>
        <v>#REF!</v>
      </c>
      <c r="BU253" s="107" t="e">
        <f>IF(ISBLANK(DATASHEET!#REF!),"",DATASHEET!#REF!)</f>
        <v>#REF!</v>
      </c>
      <c r="BV253" s="123" t="str">
        <f t="shared" si="253"/>
        <v/>
      </c>
      <c r="BW253" s="124" t="str">
        <f>IFERROR(INDEX(DATASHEET!$A$1:$GG$231,MATCH(L3VA!$A253,DATASHEET!$A$1:$A$231,0),MATCH(L3VA!BX$2,DATASHEET!$A$1:$GG$1,0)),"")</f>
        <v/>
      </c>
      <c r="BX253" s="105" t="e">
        <f>IF(VLOOKUP(L3VA!$A253,DATASHEET!$A$2:$EW$231,77,FALSE)="","",VLOOKUP(L3VA!$A253,DATASHEET!$A$2:$EW$231,77,FALSE))</f>
        <v>#REF!</v>
      </c>
      <c r="BY253" s="105" t="str">
        <f t="shared" si="254"/>
        <v/>
      </c>
      <c r="BZ253" s="106" t="e">
        <f>IF(ISBLANK(DATASHEET!#REF!),"",DATASHEET!#REF!)</f>
        <v>#REF!</v>
      </c>
      <c r="CA253" s="107" t="e">
        <f>IF(ISBLANK(DATASHEET!#REF!),"",DATASHEET!#REF!)</f>
        <v>#REF!</v>
      </c>
      <c r="CB253" s="123" t="str">
        <f t="shared" si="255"/>
        <v/>
      </c>
      <c r="CC253" s="124" t="str">
        <f>IFERROR(INDEX(DATASHEET!$A$1:$GG$231,MATCH(L3VA!$A253,DATASHEET!$A$1:$A$231,0),MATCH(L3VA!CD$2,DATASHEET!$A$1:$GG$1,0)),"")</f>
        <v/>
      </c>
      <c r="CD253" s="105" t="e">
        <f>IF(VLOOKUP(L3VA!$A253,DATASHEET!$A$2:$EW$231,82,FALSE)="","",VLOOKUP(L3VA!$A253,DATASHEET!$A$2:$EW$231,82,FALSE))</f>
        <v>#REF!</v>
      </c>
      <c r="CE253" s="105" t="str">
        <f t="shared" si="256"/>
        <v/>
      </c>
      <c r="CF253" s="106" t="e">
        <f>IF(ISBLANK(DATASHEET!#REF!),"",DATASHEET!#REF!)</f>
        <v>#REF!</v>
      </c>
      <c r="CG253" s="107" t="e">
        <f>IF(ISBLANK(DATASHEET!#REF!),"",DATASHEET!#REF!)</f>
        <v>#REF!</v>
      </c>
      <c r="CH253" s="123" t="str">
        <f t="shared" si="257"/>
        <v/>
      </c>
      <c r="CI253" s="124" t="str">
        <f>IFERROR(INDEX(DATASHEET!$A$1:$GG$231,MATCH(L3VA!$A253,DATASHEET!$A$1:$A$231,0),MATCH(L3VA!CJ$2,DATASHEET!$A$1:$GG$1,0)),"")</f>
        <v/>
      </c>
      <c r="CJ253" s="105" t="e">
        <f>IF(VLOOKUP(L3VA!$A253,DATASHEET!$A$2:$EW$231,87,FALSE)="","",VLOOKUP(L3VA!$A253,DATASHEET!$A$2:$EW$231,87,FALSE))</f>
        <v>#REF!</v>
      </c>
      <c r="CK253" s="105" t="str">
        <f t="shared" si="258"/>
        <v/>
      </c>
      <c r="CL253" s="106" t="e">
        <f>IF(ISBLANK(DATASHEET!#REF!),"",DATASHEET!#REF!)</f>
        <v>#REF!</v>
      </c>
      <c r="CM253" s="107" t="e">
        <f>IF(ISBLANK(DATASHEET!#REF!),"",DATASHEET!#REF!)</f>
        <v>#REF!</v>
      </c>
      <c r="CN253" s="123" t="str">
        <f t="shared" si="259"/>
        <v/>
      </c>
      <c r="CO253" s="124" t="str">
        <f>IFERROR(INDEX(DATASHEET!$A$1:$GG$231,MATCH(L3VA!$A253,DATASHEET!$A$1:$A$231,0),MATCH(L3VA!CP$2,DATASHEET!$A$1:$GG$1,0)),"")</f>
        <v/>
      </c>
      <c r="CP253" s="105" t="e">
        <f>IF(VLOOKUP(L3VA!$A253,DATASHEET!$A$2:$EW$231,92,FALSE)="","",VLOOKUP(L3VA!$A253,DATASHEET!$A$2:$EW$231,92,FALSE))</f>
        <v>#REF!</v>
      </c>
      <c r="CQ253" s="105" t="str">
        <f t="shared" si="260"/>
        <v/>
      </c>
      <c r="CR253" s="106" t="e">
        <f>IF(ISBLANK(DATASHEET!#REF!),"",DATASHEET!#REF!)</f>
        <v>#REF!</v>
      </c>
      <c r="CS253" s="107" t="e">
        <f>IF(ISBLANK(DATASHEET!#REF!),"",DATASHEET!#REF!)</f>
        <v>#REF!</v>
      </c>
      <c r="CT253" s="123" t="str">
        <f t="shared" si="212"/>
        <v/>
      </c>
      <c r="CU253" s="124" t="str">
        <f>IFERROR(INDEX(DATASHEET!$A$1:$GG$231,MATCH(L3VA!$A253,DATASHEET!$A$1:$A$231,0),MATCH(L3VA!CV$2,DATASHEET!$A$1:$GG$1,0)),"")</f>
        <v/>
      </c>
      <c r="CV253" s="105" t="e">
        <f>IF(VLOOKUP(L3VA!$A253,DATASHEET!$A$2:$EW$231,107,FALSE)="","",VLOOKUP(L3VA!$A253,DATASHEET!$A$2:$EW$231,107,FALSE))</f>
        <v>#REF!</v>
      </c>
      <c r="CW253" s="105" t="str">
        <f t="shared" si="213"/>
        <v/>
      </c>
      <c r="CX253" s="106" t="e">
        <f>IF(ISBLANK(DATASHEET!#REF!),"",DATASHEET!#REF!)</f>
        <v>#REF!</v>
      </c>
      <c r="CY253" s="107" t="e">
        <f>IF(ISBLANK(DATASHEET!#REF!),"",DATASHEET!#REF!)</f>
        <v>#REF!</v>
      </c>
      <c r="CZ253" s="123" t="str">
        <f t="shared" si="261"/>
        <v/>
      </c>
      <c r="DA253" s="124" t="str">
        <f>IFERROR(INDEX(DATASHEET!$A$1:$GG$231,MATCH(L3VA!$A253,DATASHEET!$A$1:$A$231,0),MATCH(L3VA!DB$2,DATASHEET!$A$1:$GG$1,0)),"")</f>
        <v/>
      </c>
      <c r="DB253" s="105" t="e">
        <f>IF(VLOOKUP(L3VA!$A253,DATASHEET!$A$2:$EW$231,97,FALSE)="","",VLOOKUP(L3VA!$A253,DATASHEET!$A$2:$EW$231,97,FALSE))</f>
        <v>#REF!</v>
      </c>
      <c r="DC253" s="105" t="str">
        <f t="shared" si="262"/>
        <v/>
      </c>
      <c r="DD253" s="106" t="e">
        <f>IF(ISBLANK(DATASHEET!#REF!),"",DATASHEET!#REF!)</f>
        <v>#REF!</v>
      </c>
      <c r="DE253" s="107" t="e">
        <f>IF(ISBLANK(DATASHEET!#REF!),"",DATASHEET!#REF!)</f>
        <v>#REF!</v>
      </c>
      <c r="DF253" s="123" t="str">
        <f t="shared" si="263"/>
        <v/>
      </c>
      <c r="DG253" s="124" t="str">
        <f>IFERROR(INDEX(DATASHEET!$A$1:$GG$231,MATCH(L3VA!$A253,DATASHEET!$A$1:$A$231,0),MATCH(L3VA!DH$2,DATASHEET!$A$1:$GG$1,0)),"")</f>
        <v/>
      </c>
      <c r="DH253" s="105" t="e">
        <f>IF(VLOOKUP(L3VA!$A253,DATASHEET!$A$2:$EW$231,102,FALSE)="","",VLOOKUP(L3VA!$A253,DATASHEET!$A$2:$EW$231,102,FALSE))</f>
        <v>#REF!</v>
      </c>
      <c r="DI253" s="105" t="str">
        <f t="shared" si="264"/>
        <v/>
      </c>
      <c r="DJ253" s="106" t="e">
        <f>IF(ISBLANK(DATASHEET!#REF!),"",DATASHEET!#REF!)</f>
        <v>#REF!</v>
      </c>
      <c r="DK253" s="107" t="e">
        <f>IF(ISBLANK(DATASHEET!#REF!),"",DATASHEET!#REF!)</f>
        <v>#REF!</v>
      </c>
      <c r="DL253" s="123" t="str">
        <f t="shared" si="265"/>
        <v/>
      </c>
      <c r="DM253" s="124" t="str">
        <f>IFERROR(INDEX(DATASHEET!$A$1:$GG$231,MATCH(L3VA!$A253,DATASHEET!$A$1:$A$231,0),MATCH(L3VA!DN$2,DATASHEET!$A$1:$GG$1,0)),"")</f>
        <v/>
      </c>
      <c r="DN253" s="105" t="e">
        <f>IF(VLOOKUP(L3VA!$A253,DATASHEET!$A$2:$FW$231,112,FALSE)="","",VLOOKUP(L3VA!$A253,DATASHEET!$A$2:$FW$231,112,FALSE))</f>
        <v>#REF!</v>
      </c>
      <c r="DO253" s="105" t="str">
        <f t="shared" si="266"/>
        <v/>
      </c>
      <c r="DP253" s="106" t="e">
        <f>IF(ISBLANK(DATASHEET!#REF!),"",DATASHEET!#REF!)</f>
        <v>#REF!</v>
      </c>
      <c r="DQ253" s="107" t="e">
        <f>IF(ISBLANK(DATASHEET!#REF!),"",DATASHEET!#REF!)</f>
        <v>#REF!</v>
      </c>
      <c r="DR253" s="123" t="str">
        <f t="shared" si="267"/>
        <v/>
      </c>
      <c r="DS253" s="124" t="str">
        <f>IFERROR(INDEX(DATASHEET!$A$1:$GG$231,MATCH(L3VA!$A253,DATASHEET!$A$1:$A$231,0),MATCH(L3VA!DT$2,DATASHEET!$A$1:$GG$1,0)),"")</f>
        <v/>
      </c>
      <c r="DT253" s="105" t="e">
        <f>IF(VLOOKUP(L3VA!$A253,DATASHEET!$A$2:$EW$231,117,FALSE)="","",VLOOKUP(L3VA!$A253,DATASHEET!$A$2:$EW$231,117,FALSE))</f>
        <v>#REF!</v>
      </c>
      <c r="DU253" s="105" t="str">
        <f t="shared" si="268"/>
        <v/>
      </c>
      <c r="DV253" s="106" t="e">
        <f>IF(ISBLANK(DATASHEET!#REF!),"",DATASHEET!#REF!)</f>
        <v>#REF!</v>
      </c>
      <c r="DW253" s="107" t="e">
        <f>IF(ISBLANK(DATASHEET!#REF!),"",DATASHEET!#REF!)</f>
        <v>#REF!</v>
      </c>
      <c r="DX253" s="123" t="str">
        <f t="shared" si="269"/>
        <v/>
      </c>
      <c r="DY253" s="124" t="str">
        <f>IFERROR(INDEX(DATASHEET!$A$1:$GG$231,MATCH(L3VA!$A253,DATASHEET!$A$1:$A$231,0),MATCH(L3VA!DZ$2,DATASHEET!$A$1:$GG$1,0)),"")</f>
        <v/>
      </c>
      <c r="DZ253" s="105" t="e">
        <f>IF(VLOOKUP(L3VA!$A253,DATASHEET!$A$2:$EW$231,122,FALSE)="","",VLOOKUP(L3VA!$A253,DATASHEET!$A$2:$EW$231,122,FALSE))</f>
        <v>#REF!</v>
      </c>
      <c r="EA253" s="105" t="str">
        <f t="shared" si="270"/>
        <v/>
      </c>
      <c r="EB253" s="106" t="e">
        <f>IF(ISBLANK(DATASHEET!#REF!),"",DATASHEET!#REF!)</f>
        <v>#REF!</v>
      </c>
      <c r="EC253" s="107" t="e">
        <f>IF(ISBLANK(DATASHEET!#REF!),"",DATASHEET!#REF!)</f>
        <v>#REF!</v>
      </c>
      <c r="ED253" s="123" t="str">
        <f t="shared" si="271"/>
        <v/>
      </c>
      <c r="EE253" s="124" t="str">
        <f>IFERROR(INDEX(DATASHEET!$A$1:$GG$231,MATCH(L3VA!$A253,DATASHEET!$A$1:$A$231,0),MATCH(L3VA!EF$2,DATASHEET!$A$1:$GG$1,0)),"")</f>
        <v/>
      </c>
      <c r="EF253" s="105" t="e">
        <f>IF(VLOOKUP(L3VA!$A253,DATASHEET!$A$2:$EW$231,127,FALSE)="","",VLOOKUP(L3VA!$A253,DATASHEET!$A$2:$EW$231,127,FALSE))</f>
        <v>#REF!</v>
      </c>
      <c r="EG253" s="105" t="str">
        <f t="shared" si="272"/>
        <v/>
      </c>
      <c r="EH253" s="106" t="e">
        <f>IF(ISBLANK(DATASHEET!#REF!),"",DATASHEET!#REF!)</f>
        <v>#REF!</v>
      </c>
      <c r="EI253" s="107" t="e">
        <f>IF(ISBLANK(DATASHEET!#REF!),"",DATASHEET!#REF!)</f>
        <v>#REF!</v>
      </c>
      <c r="EJ253" s="123" t="str">
        <f t="shared" si="273"/>
        <v/>
      </c>
      <c r="EK253" s="124" t="str">
        <f>IFERROR(INDEX(DATASHEET!$A$1:$GG$231,MATCH(L3VA!$A253,DATASHEET!$A$1:$A$231,0),MATCH(L3VA!EL$2,DATASHEET!$A$1:$GG$1,0)),"")</f>
        <v/>
      </c>
      <c r="EL253" s="105" t="e">
        <f>IF(VLOOKUP(L3VA!$A253,DATASHEET!$A$2:$EW$231,132,FALSE)="","",VLOOKUP(L3VA!$A253,DATASHEET!$A$2:$EW$231,132,FALSE))</f>
        <v>#REF!</v>
      </c>
      <c r="EM253" s="105" t="str">
        <f t="shared" si="274"/>
        <v/>
      </c>
      <c r="EN253" s="106" t="e">
        <f>IF(ISBLANK(DATASHEET!#REF!),"",DATASHEET!#REF!)</f>
        <v>#REF!</v>
      </c>
      <c r="EO253" s="107" t="e">
        <f>IF(ISBLANK(DATASHEET!#REF!),"",DATASHEET!#REF!)</f>
        <v>#REF!</v>
      </c>
      <c r="EP253" s="123" t="str">
        <f t="shared" si="275"/>
        <v/>
      </c>
      <c r="EQ253" s="124" t="str">
        <f>IFERROR(INDEX(DATASHEET!$A$1:$GG$231,MATCH(L3VA!$A253,DATASHEET!$A$1:$A$231,0),MATCH(L3VA!ER$2,DATASHEET!$A$1:$GG$1,0)),"")</f>
        <v/>
      </c>
      <c r="ER253" s="105" t="e">
        <f>IF(VLOOKUP(L3VA!$A253,DATASHEET!$A$2:$EW$231,137,FALSE)="","",VLOOKUP(L3VA!$A253,DATASHEET!$A$2:$EW$231,137,FALSE))</f>
        <v>#REF!</v>
      </c>
      <c r="ES253" s="105" t="str">
        <f t="shared" si="276"/>
        <v/>
      </c>
      <c r="ET253" s="106" t="e">
        <f>IF(ISBLANK(DATASHEET!#REF!),"",DATASHEET!#REF!)</f>
        <v>#REF!</v>
      </c>
      <c r="EU253" s="107" t="e">
        <f>IF(ISBLANK(DATASHEET!#REF!),"",DATASHEET!#REF!)</f>
        <v>#REF!</v>
      </c>
      <c r="EV253" s="123" t="str">
        <f t="shared" si="277"/>
        <v/>
      </c>
      <c r="EW253" s="124" t="str">
        <f>IFERROR(INDEX(DATASHEET!$A$1:$GG$231,MATCH(L3VA!$A253,DATASHEET!$A$1:$A$231,0),MATCH(L3VA!EX$2,DATASHEET!$A$1:$GG$1,0)),"")</f>
        <v/>
      </c>
      <c r="EX253" s="105" t="e">
        <f>IF(VLOOKUP(L3VA!$A253,DATASHEET!$A$2:$EW$231,142,FALSE)="","",VLOOKUP(L3VA!$A253,DATASHEET!$A$2:$EW$231,142,FALSE))</f>
        <v>#REF!</v>
      </c>
      <c r="EY253" s="105" t="str">
        <f t="shared" si="278"/>
        <v/>
      </c>
      <c r="EZ253" s="106" t="e">
        <f>IF(ISBLANK(DATASHEET!#REF!),"",DATASHEET!#REF!)</f>
        <v>#REF!</v>
      </c>
      <c r="FA253" s="107" t="e">
        <f>IF(ISBLANK(DATASHEET!#REF!),"",DATASHEET!#REF!)</f>
        <v>#REF!</v>
      </c>
      <c r="FB253" s="123" t="str">
        <f t="shared" si="279"/>
        <v/>
      </c>
      <c r="FC253" s="124" t="str">
        <f>IFERROR(INDEX(DATASHEET!$A$1:$GG$231,MATCH(L3VA!$A253,DATASHEET!$A$1:$A$231,0),MATCH(L3VA!FD$2,DATASHEET!$A$1:$GG$1,0)),"")</f>
        <v/>
      </c>
      <c r="FD253" s="105" t="e">
        <f>IF(VLOOKUP(L3VA!$A253,DATASHEET!$A$2:$FW$231,147,FALSE)="","",VLOOKUP(L3VA!$A253,DATASHEET!$A$2:$FW$231,147,FALSE))</f>
        <v>#REF!</v>
      </c>
      <c r="FE253" s="105" t="str">
        <f t="shared" si="280"/>
        <v/>
      </c>
      <c r="FF253" s="106" t="e">
        <f>IF(ISBLANK(DATASHEET!#REF!),"",DATASHEET!#REF!)</f>
        <v>#REF!</v>
      </c>
      <c r="FG253" s="107" t="e">
        <f>IF(ISBLANK(DATASHEET!#REF!),"",DATASHEET!#REF!)</f>
        <v>#REF!</v>
      </c>
    </row>
    <row r="254" spans="1:163" x14ac:dyDescent="0.25">
      <c r="A254" s="108" t="e">
        <f>DATASHEET!#REF!</f>
        <v>#REF!</v>
      </c>
      <c r="B254" s="42" t="e">
        <f>DATASHEET!#REF!</f>
        <v>#REF!</v>
      </c>
      <c r="C254" s="109" t="e">
        <f>DATASHEET!#REF!</f>
        <v>#REF!</v>
      </c>
      <c r="D254" s="110" t="e">
        <f>DATASHEET!#REF!</f>
        <v>#REF!</v>
      </c>
      <c r="E254" s="110" t="str">
        <f>IFERROR(VLOOKUP(A254,'[5]Y12 Students'!$E$3:$I$271,5,FALSE),"")</f>
        <v/>
      </c>
      <c r="F254" s="110" t="e">
        <f>DATASHEET!#REF!</f>
        <v>#REF!</v>
      </c>
      <c r="G254" s="110" t="e">
        <f>DATASHEET!#REF!</f>
        <v>#REF!</v>
      </c>
      <c r="H254" s="110" t="e">
        <f>DATASHEET!#REF!</f>
        <v>#REF!</v>
      </c>
      <c r="I254" s="110" t="e">
        <f>DATASHEET!#REF!</f>
        <v>#REF!</v>
      </c>
      <c r="J254" s="111" t="e">
        <f>DATASHEET!#REF!</f>
        <v>#REF!</v>
      </c>
      <c r="K254" s="104" t="str">
        <f t="shared" si="181"/>
        <v/>
      </c>
      <c r="L254" s="104" t="str">
        <f t="shared" si="182"/>
        <v/>
      </c>
      <c r="M254" s="336" t="str">
        <f>IF(COUNT(L3VA!$N254,L3VA!$Z254,L3VA!$T254,L3VA!$AF254,L3VA!$AX254,L3VA!$AR254,L3VA!$BJ254,L3VA!$BD254,L3VA!$BP254,L3VA!#REF!,L3VA!$AL254,L3VA!$BV254,L3VA!$CH254,L3VA!$CZ254,L3VA!$CN254,L3VA!$DF254,L3VA!$CB254,L3VA!#REF!,L3VA!$DR254,L3VA!$DX254,L3VA!$ED254,L3VA!$EJ254,L3VA!$EP254,L3VA!$EV254,L3VA!$FB254,L3VA!$DL254)=0,"",AVERAGE(N254,Z254,T254,AF254,AL254,AX254,AR254,BJ254,BD254,BP254,BV254,CH254,CZ254,CN254,DF254,CB254,DR254,DX254,ED254,EJ254,EP254,EV254,FB254,DL254))</f>
        <v/>
      </c>
      <c r="N254" s="123" t="str">
        <f t="shared" si="233"/>
        <v/>
      </c>
      <c r="O254" s="124" t="str">
        <f>IFERROR(INDEX(DATASHEET!$A$1:$GG$231,MATCH(L3VA!$A254,DATASHEET!$A$1:$A$231,0),MATCH(L3VA!P$2,DATASHEET!$A$1:$GG$1,0)),"")</f>
        <v/>
      </c>
      <c r="P254" s="105" t="e">
        <f>IF(VLOOKUP(L3VA!$A254,DATASHEET!$A$2:$EW$231,22,FALSE)="","",VLOOKUP(L3VA!$A254,DATASHEET!$A$2:$EW$231,22,FALSE))</f>
        <v>#REF!</v>
      </c>
      <c r="Q254" s="105" t="str">
        <f t="shared" si="234"/>
        <v/>
      </c>
      <c r="R254" s="106" t="e">
        <f>IF(ISBLANK(DATASHEET!#REF!),"",DATASHEET!#REF!)</f>
        <v>#REF!</v>
      </c>
      <c r="S254" s="107" t="e">
        <f>IF(ISBLANK(DATASHEET!#REF!),"",DATASHEET!#REF!)</f>
        <v>#REF!</v>
      </c>
      <c r="T254" s="123" t="str">
        <f t="shared" si="235"/>
        <v/>
      </c>
      <c r="U254" s="124" t="str">
        <f>IFERROR(INDEX(DATASHEET!$A$1:$GG$231,MATCH(L3VA!$A254,DATASHEET!$A$1:$A$231,0),MATCH(L3VA!V$2,DATASHEET!$A$1:$GG$1,0)),"")</f>
        <v/>
      </c>
      <c r="V254" s="105" t="e">
        <f>IF(VLOOKUP(L3VA!$A254,DATASHEET!$A$2:$EW$231,27,FALSE)="","",VLOOKUP(L3VA!$A254,DATASHEET!$A$2:$EW$231,27,FALSE))</f>
        <v>#REF!</v>
      </c>
      <c r="W254" s="105" t="str">
        <f t="shared" si="236"/>
        <v/>
      </c>
      <c r="X254" s="106" t="e">
        <f>IF(ISBLANK(DATASHEET!#REF!),"",DATASHEET!#REF!)</f>
        <v>#REF!</v>
      </c>
      <c r="Y254" s="107" t="e">
        <f>IF(ISBLANK(DATASHEET!#REF!),"",DATASHEET!#REF!)</f>
        <v>#REF!</v>
      </c>
      <c r="Z254" s="123" t="str">
        <f t="shared" si="237"/>
        <v/>
      </c>
      <c r="AA254" s="124" t="str">
        <f>IFERROR(INDEX(DATASHEET!$A$1:$GG$231,MATCH(L3VA!$A254,DATASHEET!$A$1:$A$231,0),MATCH(L3VA!AB$2,DATASHEET!$A$1:$GG$1,0)),"")</f>
        <v/>
      </c>
      <c r="AB254" s="105" t="e">
        <f>IF(VLOOKUP(L3VA!$A254,DATASHEET!$A$2:$EW$231,32,FALSE)="","",VLOOKUP(L3VA!$A254,DATASHEET!$A$2:$EW$231,32,FALSE))</f>
        <v>#REF!</v>
      </c>
      <c r="AC254" s="105" t="str">
        <f t="shared" si="238"/>
        <v/>
      </c>
      <c r="AD254" s="106" t="e">
        <f>IF(ISBLANK(DATASHEET!#REF!),"",DATASHEET!#REF!)</f>
        <v>#REF!</v>
      </c>
      <c r="AE254" s="107" t="e">
        <f>IF(ISBLANK(DATASHEET!#REF!),"",DATASHEET!#REF!)</f>
        <v>#REF!</v>
      </c>
      <c r="AF254" s="123" t="str">
        <f t="shared" si="239"/>
        <v/>
      </c>
      <c r="AG254" s="124" t="str">
        <f>IFERROR(INDEX(DATASHEET!$A$1:$GG$231,MATCH(L3VA!$A254,DATASHEET!$A$1:$A$231,0),MATCH(L3VA!AH$2,DATASHEET!$A$1:$GG$1,0)),"")</f>
        <v/>
      </c>
      <c r="AH254" s="105" t="e">
        <f>IF(VLOOKUP(L3VA!$A254,DATASHEET!$A$2:$EW$231,37,FALSE)="","",VLOOKUP(L3VA!$A254,DATASHEET!$A$2:$EW$231,37,FALSE))</f>
        <v>#REF!</v>
      </c>
      <c r="AI254" s="105" t="str">
        <f t="shared" si="240"/>
        <v/>
      </c>
      <c r="AJ254" s="106" t="e">
        <f>IF(ISBLANK(DATASHEET!#REF!),"",DATASHEET!#REF!)</f>
        <v>#REF!</v>
      </c>
      <c r="AK254" s="107" t="e">
        <f>IF(ISBLANK(DATASHEET!#REF!),"",DATASHEET!#REF!)</f>
        <v>#REF!</v>
      </c>
      <c r="AL254" s="123" t="str">
        <f t="shared" si="241"/>
        <v/>
      </c>
      <c r="AM254" s="124" t="str">
        <f>IFERROR(INDEX(DATASHEET!$A$1:$GG$231,MATCH(L3VA!$A254,DATASHEET!$A$1:$A$231,0),MATCH(L3VA!AN$2,DATASHEET!$A$1:$GG$1,0)),"")</f>
        <v/>
      </c>
      <c r="AN254" s="105" t="e">
        <f>IF(VLOOKUP(L3VA!$A254,DATASHEET!$A$2:$EW$231,42,FALSE)="","",VLOOKUP(L3VA!$A254,DATASHEET!$A$2:$EW$231,42,FALSE))</f>
        <v>#REF!</v>
      </c>
      <c r="AO254" s="105" t="str">
        <f t="shared" si="242"/>
        <v/>
      </c>
      <c r="AP254" s="106" t="e">
        <f>IF(ISBLANK(DATASHEET!#REF!),"",DATASHEET!#REF!)</f>
        <v>#REF!</v>
      </c>
      <c r="AQ254" s="107" t="e">
        <f>IF(ISBLANK(DATASHEET!#REF!),"",DATASHEET!#REF!)</f>
        <v>#REF!</v>
      </c>
      <c r="AR254" s="123" t="str">
        <f t="shared" si="243"/>
        <v/>
      </c>
      <c r="AS254" s="124" t="str">
        <f>IFERROR(INDEX(DATASHEET!$A$1:$GG$231,MATCH(L3VA!$A254,DATASHEET!$A$1:$A$231,0),MATCH(L3VA!AT$2,DATASHEET!$A$1:$GG$1,0)),"")</f>
        <v/>
      </c>
      <c r="AT254" s="105" t="e">
        <f>IF(VLOOKUP(L3VA!$A254,DATASHEET!$A$2:$EW$231,47,FALSE)="","",VLOOKUP(L3VA!$A254,DATASHEET!$A$2:$EW$231,47,FALSE))</f>
        <v>#REF!</v>
      </c>
      <c r="AU254" s="105" t="str">
        <f t="shared" si="244"/>
        <v/>
      </c>
      <c r="AV254" s="106" t="e">
        <f>IF(ISBLANK(DATASHEET!#REF!),"",DATASHEET!#REF!)</f>
        <v>#REF!</v>
      </c>
      <c r="AW254" s="107" t="e">
        <f>IF(ISBLANK(DATASHEET!#REF!),"",DATASHEET!#REF!)</f>
        <v>#REF!</v>
      </c>
      <c r="AX254" s="123" t="str">
        <f t="shared" si="245"/>
        <v/>
      </c>
      <c r="AY254" s="124" t="str">
        <f>IFERROR(INDEX(DATASHEET!$A$1:$GG$231,MATCH(L3VA!$A254,DATASHEET!$A$1:$A$231,0),MATCH(L3VA!AZ$2,DATASHEET!$A$1:$GG$1,0)),"")</f>
        <v/>
      </c>
      <c r="AZ254" s="105" t="e">
        <f>IF(VLOOKUP(L3VA!$A254,DATASHEET!$A$2:$EW$231,52,FALSE)="","",VLOOKUP(L3VA!$A254,DATASHEET!$A$2:$EW$231,52,FALSE))</f>
        <v>#REF!</v>
      </c>
      <c r="BA254" s="105" t="str">
        <f t="shared" si="246"/>
        <v/>
      </c>
      <c r="BB254" s="106" t="e">
        <f>IF(ISBLANK(DATASHEET!#REF!),"",DATASHEET!#REF!)</f>
        <v>#REF!</v>
      </c>
      <c r="BC254" s="107" t="e">
        <f>IF(ISBLANK(DATASHEET!#REF!),"",DATASHEET!#REF!)</f>
        <v>#REF!</v>
      </c>
      <c r="BD254" s="123" t="str">
        <f t="shared" si="247"/>
        <v/>
      </c>
      <c r="BE254" s="124" t="str">
        <f>IFERROR(INDEX(DATASHEET!$A$1:$GG$231,MATCH(L3VA!$A254,DATASHEET!$A$1:$A$231,0),MATCH(L3VA!BF$2,DATASHEET!$A$1:$GG$1,0)),"")</f>
        <v/>
      </c>
      <c r="BF254" s="105" t="e">
        <f>IF(VLOOKUP(L3VA!$A254,DATASHEET!$A$2:$EW$231,57,FALSE)="","",VLOOKUP(L3VA!$A254,DATASHEET!$A$2:$EW$231,57,FALSE))</f>
        <v>#REF!</v>
      </c>
      <c r="BG254" s="105" t="str">
        <f t="shared" si="248"/>
        <v/>
      </c>
      <c r="BH254" s="106" t="e">
        <f>IF(ISBLANK(DATASHEET!#REF!),"",DATASHEET!#REF!)</f>
        <v>#REF!</v>
      </c>
      <c r="BI254" s="107" t="e">
        <f>IF(ISBLANK(DATASHEET!#REF!),"",DATASHEET!#REF!)</f>
        <v>#REF!</v>
      </c>
      <c r="BJ254" s="123" t="str">
        <f t="shared" si="249"/>
        <v/>
      </c>
      <c r="BK254" s="124" t="str">
        <f>IFERROR(INDEX(DATASHEET!$A$1:$GG$231,MATCH(L3VA!$A254,DATASHEET!$A$1:$A$231,0),MATCH(L3VA!BL$2,DATASHEET!$A$1:$GG$1,0)),"")</f>
        <v/>
      </c>
      <c r="BL254" s="105" t="e">
        <f>IF(VLOOKUP(L3VA!$A254,DATASHEET!$A$2:$EW$231,62,FALSE)="","",VLOOKUP(L3VA!$A254,DATASHEET!$A$2:$EW$231,62,FALSE))</f>
        <v>#REF!</v>
      </c>
      <c r="BM254" s="105" t="str">
        <f t="shared" si="250"/>
        <v/>
      </c>
      <c r="BN254" s="106" t="e">
        <f>IF(ISBLANK(DATASHEET!#REF!),"",DATASHEET!#REF!)</f>
        <v>#REF!</v>
      </c>
      <c r="BO254" s="107" t="e">
        <f>IF(ISBLANK(DATASHEET!#REF!),"",DATASHEET!#REF!)</f>
        <v>#REF!</v>
      </c>
      <c r="BP254" s="123" t="str">
        <f t="shared" si="251"/>
        <v/>
      </c>
      <c r="BQ254" s="124" t="str">
        <f>IFERROR(INDEX(DATASHEET!$A$1:$GG$231,MATCH(L3VA!$A254,DATASHEET!$A$1:$A$231,0),MATCH(L3VA!BR$2,DATASHEET!$A$1:$GG$1,0)),"")</f>
        <v/>
      </c>
      <c r="BR254" s="105" t="e">
        <f>IF(VLOOKUP(L3VA!$A254,DATASHEET!$A$2:$EW$231,67,FALSE)="","",VLOOKUP(L3VA!$A254,DATASHEET!$A$2:$EW$231,67,FALSE))</f>
        <v>#REF!</v>
      </c>
      <c r="BS254" s="105" t="str">
        <f t="shared" si="252"/>
        <v/>
      </c>
      <c r="BT254" s="106" t="e">
        <f>IF(ISBLANK(DATASHEET!#REF!),"",DATASHEET!#REF!)</f>
        <v>#REF!</v>
      </c>
      <c r="BU254" s="107" t="e">
        <f>IF(ISBLANK(DATASHEET!#REF!),"",DATASHEET!#REF!)</f>
        <v>#REF!</v>
      </c>
      <c r="BV254" s="123" t="str">
        <f t="shared" si="253"/>
        <v/>
      </c>
      <c r="BW254" s="124" t="str">
        <f>IFERROR(INDEX(DATASHEET!$A$1:$GG$231,MATCH(L3VA!$A254,DATASHEET!$A$1:$A$231,0),MATCH(L3VA!BX$2,DATASHEET!$A$1:$GG$1,0)),"")</f>
        <v/>
      </c>
      <c r="BX254" s="105" t="e">
        <f>IF(VLOOKUP(L3VA!$A254,DATASHEET!$A$2:$EW$231,77,FALSE)="","",VLOOKUP(L3VA!$A254,DATASHEET!$A$2:$EW$231,77,FALSE))</f>
        <v>#REF!</v>
      </c>
      <c r="BY254" s="105" t="str">
        <f t="shared" si="254"/>
        <v/>
      </c>
      <c r="BZ254" s="106" t="e">
        <f>IF(ISBLANK(DATASHEET!#REF!),"",DATASHEET!#REF!)</f>
        <v>#REF!</v>
      </c>
      <c r="CA254" s="107" t="e">
        <f>IF(ISBLANK(DATASHEET!#REF!),"",DATASHEET!#REF!)</f>
        <v>#REF!</v>
      </c>
      <c r="CB254" s="123" t="str">
        <f t="shared" si="255"/>
        <v/>
      </c>
      <c r="CC254" s="124" t="str">
        <f>IFERROR(INDEX(DATASHEET!$A$1:$GG$231,MATCH(L3VA!$A254,DATASHEET!$A$1:$A$231,0),MATCH(L3VA!CD$2,DATASHEET!$A$1:$GG$1,0)),"")</f>
        <v/>
      </c>
      <c r="CD254" s="105" t="e">
        <f>IF(VLOOKUP(L3VA!$A254,DATASHEET!$A$2:$EW$231,82,FALSE)="","",VLOOKUP(L3VA!$A254,DATASHEET!$A$2:$EW$231,82,FALSE))</f>
        <v>#REF!</v>
      </c>
      <c r="CE254" s="105" t="str">
        <f t="shared" si="256"/>
        <v/>
      </c>
      <c r="CF254" s="106" t="e">
        <f>IF(ISBLANK(DATASHEET!#REF!),"",DATASHEET!#REF!)</f>
        <v>#REF!</v>
      </c>
      <c r="CG254" s="107" t="e">
        <f>IF(ISBLANK(DATASHEET!#REF!),"",DATASHEET!#REF!)</f>
        <v>#REF!</v>
      </c>
      <c r="CH254" s="123" t="str">
        <f t="shared" si="257"/>
        <v/>
      </c>
      <c r="CI254" s="124" t="str">
        <f>IFERROR(INDEX(DATASHEET!$A$1:$GG$231,MATCH(L3VA!$A254,DATASHEET!$A$1:$A$231,0),MATCH(L3VA!CJ$2,DATASHEET!$A$1:$GG$1,0)),"")</f>
        <v/>
      </c>
      <c r="CJ254" s="105" t="e">
        <f>IF(VLOOKUP(L3VA!$A254,DATASHEET!$A$2:$EW$231,87,FALSE)="","",VLOOKUP(L3VA!$A254,DATASHEET!$A$2:$EW$231,87,FALSE))</f>
        <v>#REF!</v>
      </c>
      <c r="CK254" s="105" t="str">
        <f t="shared" si="258"/>
        <v/>
      </c>
      <c r="CL254" s="106" t="e">
        <f>IF(ISBLANK(DATASHEET!#REF!),"",DATASHEET!#REF!)</f>
        <v>#REF!</v>
      </c>
      <c r="CM254" s="107" t="e">
        <f>IF(ISBLANK(DATASHEET!#REF!),"",DATASHEET!#REF!)</f>
        <v>#REF!</v>
      </c>
      <c r="CN254" s="123" t="str">
        <f t="shared" si="259"/>
        <v/>
      </c>
      <c r="CO254" s="124" t="str">
        <f>IFERROR(INDEX(DATASHEET!$A$1:$GG$231,MATCH(L3VA!$A254,DATASHEET!$A$1:$A$231,0),MATCH(L3VA!CP$2,DATASHEET!$A$1:$GG$1,0)),"")</f>
        <v/>
      </c>
      <c r="CP254" s="105" t="e">
        <f>IF(VLOOKUP(L3VA!$A254,DATASHEET!$A$2:$EW$231,92,FALSE)="","",VLOOKUP(L3VA!$A254,DATASHEET!$A$2:$EW$231,92,FALSE))</f>
        <v>#REF!</v>
      </c>
      <c r="CQ254" s="105" t="str">
        <f t="shared" si="260"/>
        <v/>
      </c>
      <c r="CR254" s="106" t="e">
        <f>IF(ISBLANK(DATASHEET!#REF!),"",DATASHEET!#REF!)</f>
        <v>#REF!</v>
      </c>
      <c r="CS254" s="107" t="e">
        <f>IF(ISBLANK(DATASHEET!#REF!),"",DATASHEET!#REF!)</f>
        <v>#REF!</v>
      </c>
      <c r="CT254" s="123" t="str">
        <f t="shared" si="212"/>
        <v/>
      </c>
      <c r="CU254" s="124" t="str">
        <f>IFERROR(INDEX(DATASHEET!$A$1:$GG$231,MATCH(L3VA!$A254,DATASHEET!$A$1:$A$231,0),MATCH(L3VA!CV$2,DATASHEET!$A$1:$GG$1,0)),"")</f>
        <v/>
      </c>
      <c r="CV254" s="105" t="e">
        <f>IF(VLOOKUP(L3VA!$A254,DATASHEET!$A$2:$EW$231,107,FALSE)="","",VLOOKUP(L3VA!$A254,DATASHEET!$A$2:$EW$231,107,FALSE))</f>
        <v>#REF!</v>
      </c>
      <c r="CW254" s="105" t="str">
        <f t="shared" si="213"/>
        <v/>
      </c>
      <c r="CX254" s="106" t="e">
        <f>IF(ISBLANK(DATASHEET!#REF!),"",DATASHEET!#REF!)</f>
        <v>#REF!</v>
      </c>
      <c r="CY254" s="107" t="e">
        <f>IF(ISBLANK(DATASHEET!#REF!),"",DATASHEET!#REF!)</f>
        <v>#REF!</v>
      </c>
      <c r="CZ254" s="123" t="str">
        <f t="shared" si="261"/>
        <v/>
      </c>
      <c r="DA254" s="124" t="str">
        <f>IFERROR(INDEX(DATASHEET!$A$1:$GG$231,MATCH(L3VA!$A254,DATASHEET!$A$1:$A$231,0),MATCH(L3VA!DB$2,DATASHEET!$A$1:$GG$1,0)),"")</f>
        <v/>
      </c>
      <c r="DB254" s="105" t="e">
        <f>IF(VLOOKUP(L3VA!$A254,DATASHEET!$A$2:$EW$231,97,FALSE)="","",VLOOKUP(L3VA!$A254,DATASHEET!$A$2:$EW$231,97,FALSE))</f>
        <v>#REF!</v>
      </c>
      <c r="DC254" s="105" t="str">
        <f t="shared" si="262"/>
        <v/>
      </c>
      <c r="DD254" s="106" t="e">
        <f>IF(ISBLANK(DATASHEET!#REF!),"",DATASHEET!#REF!)</f>
        <v>#REF!</v>
      </c>
      <c r="DE254" s="107" t="e">
        <f>IF(ISBLANK(DATASHEET!#REF!),"",DATASHEET!#REF!)</f>
        <v>#REF!</v>
      </c>
      <c r="DF254" s="123" t="str">
        <f t="shared" si="263"/>
        <v/>
      </c>
      <c r="DG254" s="124" t="str">
        <f>IFERROR(INDEX(DATASHEET!$A$1:$GG$231,MATCH(L3VA!$A254,DATASHEET!$A$1:$A$231,0),MATCH(L3VA!DH$2,DATASHEET!$A$1:$GG$1,0)),"")</f>
        <v/>
      </c>
      <c r="DH254" s="105" t="e">
        <f>IF(VLOOKUP(L3VA!$A254,DATASHEET!$A$2:$EW$231,102,FALSE)="","",VLOOKUP(L3VA!$A254,DATASHEET!$A$2:$EW$231,102,FALSE))</f>
        <v>#REF!</v>
      </c>
      <c r="DI254" s="105" t="str">
        <f t="shared" si="264"/>
        <v/>
      </c>
      <c r="DJ254" s="106" t="e">
        <f>IF(ISBLANK(DATASHEET!#REF!),"",DATASHEET!#REF!)</f>
        <v>#REF!</v>
      </c>
      <c r="DK254" s="107" t="e">
        <f>IF(ISBLANK(DATASHEET!#REF!),"",DATASHEET!#REF!)</f>
        <v>#REF!</v>
      </c>
      <c r="DL254" s="123" t="str">
        <f t="shared" si="265"/>
        <v/>
      </c>
      <c r="DM254" s="124" t="str">
        <f>IFERROR(INDEX(DATASHEET!$A$1:$GG$231,MATCH(L3VA!$A254,DATASHEET!$A$1:$A$231,0),MATCH(L3VA!DN$2,DATASHEET!$A$1:$GG$1,0)),"")</f>
        <v/>
      </c>
      <c r="DN254" s="105" t="e">
        <f>IF(VLOOKUP(L3VA!$A254,DATASHEET!$A$2:$FW$231,112,FALSE)="","",VLOOKUP(L3VA!$A254,DATASHEET!$A$2:$FW$231,112,FALSE))</f>
        <v>#REF!</v>
      </c>
      <c r="DO254" s="105" t="str">
        <f t="shared" si="266"/>
        <v/>
      </c>
      <c r="DP254" s="106" t="e">
        <f>IF(ISBLANK(DATASHEET!#REF!),"",DATASHEET!#REF!)</f>
        <v>#REF!</v>
      </c>
      <c r="DQ254" s="107" t="e">
        <f>IF(ISBLANK(DATASHEET!#REF!),"",DATASHEET!#REF!)</f>
        <v>#REF!</v>
      </c>
      <c r="DR254" s="123" t="str">
        <f t="shared" si="267"/>
        <v/>
      </c>
      <c r="DS254" s="124" t="str">
        <f>IFERROR(INDEX(DATASHEET!$A$1:$GG$231,MATCH(L3VA!$A254,DATASHEET!$A$1:$A$231,0),MATCH(L3VA!DT$2,DATASHEET!$A$1:$GG$1,0)),"")</f>
        <v/>
      </c>
      <c r="DT254" s="105" t="e">
        <f>IF(VLOOKUP(L3VA!$A254,DATASHEET!$A$2:$EW$231,117,FALSE)="","",VLOOKUP(L3VA!$A254,DATASHEET!$A$2:$EW$231,117,FALSE))</f>
        <v>#REF!</v>
      </c>
      <c r="DU254" s="105" t="str">
        <f t="shared" si="268"/>
        <v/>
      </c>
      <c r="DV254" s="106" t="e">
        <f>IF(ISBLANK(DATASHEET!#REF!),"",DATASHEET!#REF!)</f>
        <v>#REF!</v>
      </c>
      <c r="DW254" s="107" t="e">
        <f>IF(ISBLANK(DATASHEET!#REF!),"",DATASHEET!#REF!)</f>
        <v>#REF!</v>
      </c>
      <c r="DX254" s="123" t="str">
        <f t="shared" si="269"/>
        <v/>
      </c>
      <c r="DY254" s="124" t="str">
        <f>IFERROR(INDEX(DATASHEET!$A$1:$GG$231,MATCH(L3VA!$A254,DATASHEET!$A$1:$A$231,0),MATCH(L3VA!DZ$2,DATASHEET!$A$1:$GG$1,0)),"")</f>
        <v/>
      </c>
      <c r="DZ254" s="105" t="e">
        <f>IF(VLOOKUP(L3VA!$A254,DATASHEET!$A$2:$EW$231,122,FALSE)="","",VLOOKUP(L3VA!$A254,DATASHEET!$A$2:$EW$231,122,FALSE))</f>
        <v>#REF!</v>
      </c>
      <c r="EA254" s="105" t="str">
        <f t="shared" si="270"/>
        <v/>
      </c>
      <c r="EB254" s="106" t="e">
        <f>IF(ISBLANK(DATASHEET!#REF!),"",DATASHEET!#REF!)</f>
        <v>#REF!</v>
      </c>
      <c r="EC254" s="107" t="e">
        <f>IF(ISBLANK(DATASHEET!#REF!),"",DATASHEET!#REF!)</f>
        <v>#REF!</v>
      </c>
      <c r="ED254" s="123" t="str">
        <f t="shared" si="271"/>
        <v/>
      </c>
      <c r="EE254" s="124" t="str">
        <f>IFERROR(INDEX(DATASHEET!$A$1:$GG$231,MATCH(L3VA!$A254,DATASHEET!$A$1:$A$231,0),MATCH(L3VA!EF$2,DATASHEET!$A$1:$GG$1,0)),"")</f>
        <v/>
      </c>
      <c r="EF254" s="105" t="e">
        <f>IF(VLOOKUP(L3VA!$A254,DATASHEET!$A$2:$EW$231,127,FALSE)="","",VLOOKUP(L3VA!$A254,DATASHEET!$A$2:$EW$231,127,FALSE))</f>
        <v>#REF!</v>
      </c>
      <c r="EG254" s="105" t="str">
        <f t="shared" si="272"/>
        <v/>
      </c>
      <c r="EH254" s="106" t="e">
        <f>IF(ISBLANK(DATASHEET!#REF!),"",DATASHEET!#REF!)</f>
        <v>#REF!</v>
      </c>
      <c r="EI254" s="107" t="e">
        <f>IF(ISBLANK(DATASHEET!#REF!),"",DATASHEET!#REF!)</f>
        <v>#REF!</v>
      </c>
      <c r="EJ254" s="123" t="str">
        <f t="shared" si="273"/>
        <v/>
      </c>
      <c r="EK254" s="124" t="str">
        <f>IFERROR(INDEX(DATASHEET!$A$1:$GG$231,MATCH(L3VA!$A254,DATASHEET!$A$1:$A$231,0),MATCH(L3VA!EL$2,DATASHEET!$A$1:$GG$1,0)),"")</f>
        <v/>
      </c>
      <c r="EL254" s="105" t="e">
        <f>IF(VLOOKUP(L3VA!$A254,DATASHEET!$A$2:$EW$231,132,FALSE)="","",VLOOKUP(L3VA!$A254,DATASHEET!$A$2:$EW$231,132,FALSE))</f>
        <v>#REF!</v>
      </c>
      <c r="EM254" s="105" t="str">
        <f t="shared" si="274"/>
        <v/>
      </c>
      <c r="EN254" s="106" t="e">
        <f>IF(ISBLANK(DATASHEET!#REF!),"",DATASHEET!#REF!)</f>
        <v>#REF!</v>
      </c>
      <c r="EO254" s="107" t="e">
        <f>IF(ISBLANK(DATASHEET!#REF!),"",DATASHEET!#REF!)</f>
        <v>#REF!</v>
      </c>
      <c r="EP254" s="123" t="str">
        <f t="shared" si="275"/>
        <v/>
      </c>
      <c r="EQ254" s="124" t="str">
        <f>IFERROR(INDEX(DATASHEET!$A$1:$GG$231,MATCH(L3VA!$A254,DATASHEET!$A$1:$A$231,0),MATCH(L3VA!ER$2,DATASHEET!$A$1:$GG$1,0)),"")</f>
        <v/>
      </c>
      <c r="ER254" s="105" t="e">
        <f>IF(VLOOKUP(L3VA!$A254,DATASHEET!$A$2:$EW$231,137,FALSE)="","",VLOOKUP(L3VA!$A254,DATASHEET!$A$2:$EW$231,137,FALSE))</f>
        <v>#REF!</v>
      </c>
      <c r="ES254" s="105" t="str">
        <f t="shared" si="276"/>
        <v/>
      </c>
      <c r="ET254" s="106" t="e">
        <f>IF(ISBLANK(DATASHEET!#REF!),"",DATASHEET!#REF!)</f>
        <v>#REF!</v>
      </c>
      <c r="EU254" s="107" t="e">
        <f>IF(ISBLANK(DATASHEET!#REF!),"",DATASHEET!#REF!)</f>
        <v>#REF!</v>
      </c>
      <c r="EV254" s="123" t="str">
        <f t="shared" si="277"/>
        <v/>
      </c>
      <c r="EW254" s="124" t="str">
        <f>IFERROR(INDEX(DATASHEET!$A$1:$GG$231,MATCH(L3VA!$A254,DATASHEET!$A$1:$A$231,0),MATCH(L3VA!EX$2,DATASHEET!$A$1:$GG$1,0)),"")</f>
        <v/>
      </c>
      <c r="EX254" s="105" t="e">
        <f>IF(VLOOKUP(L3VA!$A254,DATASHEET!$A$2:$EW$231,142,FALSE)="","",VLOOKUP(L3VA!$A254,DATASHEET!$A$2:$EW$231,142,FALSE))</f>
        <v>#REF!</v>
      </c>
      <c r="EY254" s="105" t="str">
        <f t="shared" si="278"/>
        <v/>
      </c>
      <c r="EZ254" s="106" t="e">
        <f>IF(ISBLANK(DATASHEET!#REF!),"",DATASHEET!#REF!)</f>
        <v>#REF!</v>
      </c>
      <c r="FA254" s="107" t="e">
        <f>IF(ISBLANK(DATASHEET!#REF!),"",DATASHEET!#REF!)</f>
        <v>#REF!</v>
      </c>
      <c r="FB254" s="123" t="str">
        <f t="shared" si="279"/>
        <v/>
      </c>
      <c r="FC254" s="124" t="str">
        <f>IFERROR(INDEX(DATASHEET!$A$1:$GG$231,MATCH(L3VA!$A254,DATASHEET!$A$1:$A$231,0),MATCH(L3VA!FD$2,DATASHEET!$A$1:$GG$1,0)),"")</f>
        <v/>
      </c>
      <c r="FD254" s="105" t="e">
        <f>IF(VLOOKUP(L3VA!$A254,DATASHEET!$A$2:$FW$231,147,FALSE)="","",VLOOKUP(L3VA!$A254,DATASHEET!$A$2:$FW$231,147,FALSE))</f>
        <v>#REF!</v>
      </c>
      <c r="FE254" s="105" t="str">
        <f t="shared" si="280"/>
        <v/>
      </c>
      <c r="FF254" s="106" t="e">
        <f>IF(ISBLANK(DATASHEET!#REF!),"",DATASHEET!#REF!)</f>
        <v>#REF!</v>
      </c>
      <c r="FG254" s="107" t="e">
        <f>IF(ISBLANK(DATASHEET!#REF!),"",DATASHEET!#REF!)</f>
        <v>#REF!</v>
      </c>
    </row>
    <row r="255" spans="1:163" x14ac:dyDescent="0.25">
      <c r="A255" s="108" t="e">
        <f>DATASHEET!#REF!</f>
        <v>#REF!</v>
      </c>
      <c r="B255" s="42" t="e">
        <f>DATASHEET!#REF!</f>
        <v>#REF!</v>
      </c>
      <c r="C255" s="109" t="e">
        <f>DATASHEET!#REF!</f>
        <v>#REF!</v>
      </c>
      <c r="D255" s="110" t="e">
        <f>DATASHEET!#REF!</f>
        <v>#REF!</v>
      </c>
      <c r="E255" s="110" t="str">
        <f>IFERROR(VLOOKUP(A255,'[5]Y12 Students'!$E$3:$I$271,5,FALSE),"")</f>
        <v/>
      </c>
      <c r="F255" s="110" t="e">
        <f>DATASHEET!#REF!</f>
        <v>#REF!</v>
      </c>
      <c r="G255" s="110" t="e">
        <f>DATASHEET!#REF!</f>
        <v>#REF!</v>
      </c>
      <c r="H255" s="110" t="e">
        <f>DATASHEET!#REF!</f>
        <v>#REF!</v>
      </c>
      <c r="I255" s="110" t="e">
        <f>DATASHEET!#REF!</f>
        <v>#REF!</v>
      </c>
      <c r="J255" s="111" t="e">
        <f>DATASHEET!#REF!</f>
        <v>#REF!</v>
      </c>
      <c r="K255" s="104" t="str">
        <f t="shared" si="181"/>
        <v/>
      </c>
      <c r="L255" s="104" t="str">
        <f t="shared" si="182"/>
        <v/>
      </c>
      <c r="M255" s="336" t="str">
        <f>IF(COUNT(L3VA!$N255,L3VA!$Z255,L3VA!$T255,L3VA!$AF255,L3VA!$AX255,L3VA!$AR255,L3VA!$BJ255,L3VA!$BD255,L3VA!$BP255,L3VA!#REF!,L3VA!$AL255,L3VA!$BV255,L3VA!$CH255,L3VA!$CZ255,L3VA!$CN255,L3VA!$DF255,L3VA!$CB255,L3VA!#REF!,L3VA!$DR255,L3VA!$DX255,L3VA!$ED255,L3VA!$EJ255,L3VA!$EP255,L3VA!$EV255,L3VA!$FB255,L3VA!$DL255)=0,"",AVERAGE(N255,Z255,T255,AF255,AL255,AX255,AR255,BJ255,BD255,BP255,BV255,CH255,CZ255,CN255,DF255,CB255,DR255,DX255,ED255,EJ255,EP255,EV255,FB255,DL255))</f>
        <v/>
      </c>
      <c r="N255" s="123" t="str">
        <f t="shared" si="233"/>
        <v/>
      </c>
      <c r="O255" s="124" t="str">
        <f>IFERROR(INDEX(DATASHEET!$A$1:$GG$231,MATCH(L3VA!$A255,DATASHEET!$A$1:$A$231,0),MATCH(L3VA!P$2,DATASHEET!$A$1:$GG$1,0)),"")</f>
        <v/>
      </c>
      <c r="P255" s="105" t="e">
        <f>IF(VLOOKUP(L3VA!$A255,DATASHEET!$A$2:$EW$231,22,FALSE)="","",VLOOKUP(L3VA!$A255,DATASHEET!$A$2:$EW$231,22,FALSE))</f>
        <v>#REF!</v>
      </c>
      <c r="Q255" s="105" t="str">
        <f t="shared" si="234"/>
        <v/>
      </c>
      <c r="R255" s="106" t="e">
        <f>IF(ISBLANK(DATASHEET!#REF!),"",DATASHEET!#REF!)</f>
        <v>#REF!</v>
      </c>
      <c r="S255" s="107" t="e">
        <f>IF(ISBLANK(DATASHEET!#REF!),"",DATASHEET!#REF!)</f>
        <v>#REF!</v>
      </c>
      <c r="T255" s="123" t="str">
        <f t="shared" si="235"/>
        <v/>
      </c>
      <c r="U255" s="124" t="str">
        <f>IFERROR(INDEX(DATASHEET!$A$1:$GG$231,MATCH(L3VA!$A255,DATASHEET!$A$1:$A$231,0),MATCH(L3VA!V$2,DATASHEET!$A$1:$GG$1,0)),"")</f>
        <v/>
      </c>
      <c r="V255" s="105" t="e">
        <f>IF(VLOOKUP(L3VA!$A255,DATASHEET!$A$2:$EW$231,27,FALSE)="","",VLOOKUP(L3VA!$A255,DATASHEET!$A$2:$EW$231,27,FALSE))</f>
        <v>#REF!</v>
      </c>
      <c r="W255" s="105" t="str">
        <f t="shared" si="236"/>
        <v/>
      </c>
      <c r="X255" s="106" t="e">
        <f>IF(ISBLANK(DATASHEET!#REF!),"",DATASHEET!#REF!)</f>
        <v>#REF!</v>
      </c>
      <c r="Y255" s="107" t="e">
        <f>IF(ISBLANK(DATASHEET!#REF!),"",DATASHEET!#REF!)</f>
        <v>#REF!</v>
      </c>
      <c r="Z255" s="123" t="str">
        <f t="shared" si="237"/>
        <v/>
      </c>
      <c r="AA255" s="124" t="str">
        <f>IFERROR(INDEX(DATASHEET!$A$1:$GG$231,MATCH(L3VA!$A255,DATASHEET!$A$1:$A$231,0),MATCH(L3VA!AB$2,DATASHEET!$A$1:$GG$1,0)),"")</f>
        <v/>
      </c>
      <c r="AB255" s="105" t="e">
        <f>IF(VLOOKUP(L3VA!$A255,DATASHEET!$A$2:$EW$231,32,FALSE)="","",VLOOKUP(L3VA!$A255,DATASHEET!$A$2:$EW$231,32,FALSE))</f>
        <v>#REF!</v>
      </c>
      <c r="AC255" s="105" t="str">
        <f t="shared" si="238"/>
        <v/>
      </c>
      <c r="AD255" s="106" t="e">
        <f>IF(ISBLANK(DATASHEET!#REF!),"",DATASHEET!#REF!)</f>
        <v>#REF!</v>
      </c>
      <c r="AE255" s="107" t="e">
        <f>IF(ISBLANK(DATASHEET!#REF!),"",DATASHEET!#REF!)</f>
        <v>#REF!</v>
      </c>
      <c r="AF255" s="123" t="str">
        <f t="shared" si="239"/>
        <v/>
      </c>
      <c r="AG255" s="124" t="str">
        <f>IFERROR(INDEX(DATASHEET!$A$1:$GG$231,MATCH(L3VA!$A255,DATASHEET!$A$1:$A$231,0),MATCH(L3VA!AH$2,DATASHEET!$A$1:$GG$1,0)),"")</f>
        <v/>
      </c>
      <c r="AH255" s="105" t="e">
        <f>IF(VLOOKUP(L3VA!$A255,DATASHEET!$A$2:$EW$231,37,FALSE)="","",VLOOKUP(L3VA!$A255,DATASHEET!$A$2:$EW$231,37,FALSE))</f>
        <v>#REF!</v>
      </c>
      <c r="AI255" s="105" t="str">
        <f t="shared" si="240"/>
        <v/>
      </c>
      <c r="AJ255" s="106" t="e">
        <f>IF(ISBLANK(DATASHEET!#REF!),"",DATASHEET!#REF!)</f>
        <v>#REF!</v>
      </c>
      <c r="AK255" s="107" t="e">
        <f>IF(ISBLANK(DATASHEET!#REF!),"",DATASHEET!#REF!)</f>
        <v>#REF!</v>
      </c>
      <c r="AL255" s="123" t="str">
        <f t="shared" si="241"/>
        <v/>
      </c>
      <c r="AM255" s="124" t="str">
        <f>IFERROR(INDEX(DATASHEET!$A$1:$GG$231,MATCH(L3VA!$A255,DATASHEET!$A$1:$A$231,0),MATCH(L3VA!AN$2,DATASHEET!$A$1:$GG$1,0)),"")</f>
        <v/>
      </c>
      <c r="AN255" s="105" t="e">
        <f>IF(VLOOKUP(L3VA!$A255,DATASHEET!$A$2:$EW$231,42,FALSE)="","",VLOOKUP(L3VA!$A255,DATASHEET!$A$2:$EW$231,42,FALSE))</f>
        <v>#REF!</v>
      </c>
      <c r="AO255" s="105" t="str">
        <f t="shared" si="242"/>
        <v/>
      </c>
      <c r="AP255" s="106" t="e">
        <f>IF(ISBLANK(DATASHEET!#REF!),"",DATASHEET!#REF!)</f>
        <v>#REF!</v>
      </c>
      <c r="AQ255" s="107" t="e">
        <f>IF(ISBLANK(DATASHEET!#REF!),"",DATASHEET!#REF!)</f>
        <v>#REF!</v>
      </c>
      <c r="AR255" s="123" t="str">
        <f t="shared" si="243"/>
        <v/>
      </c>
      <c r="AS255" s="124" t="str">
        <f>IFERROR(INDEX(DATASHEET!$A$1:$GG$231,MATCH(L3VA!$A255,DATASHEET!$A$1:$A$231,0),MATCH(L3VA!AT$2,DATASHEET!$A$1:$GG$1,0)),"")</f>
        <v/>
      </c>
      <c r="AT255" s="105" t="e">
        <f>IF(VLOOKUP(L3VA!$A255,DATASHEET!$A$2:$EW$231,47,FALSE)="","",VLOOKUP(L3VA!$A255,DATASHEET!$A$2:$EW$231,47,FALSE))</f>
        <v>#REF!</v>
      </c>
      <c r="AU255" s="105" t="str">
        <f t="shared" si="244"/>
        <v/>
      </c>
      <c r="AV255" s="106" t="e">
        <f>IF(ISBLANK(DATASHEET!#REF!),"",DATASHEET!#REF!)</f>
        <v>#REF!</v>
      </c>
      <c r="AW255" s="107" t="e">
        <f>IF(ISBLANK(DATASHEET!#REF!),"",DATASHEET!#REF!)</f>
        <v>#REF!</v>
      </c>
      <c r="AX255" s="123" t="str">
        <f t="shared" si="245"/>
        <v/>
      </c>
      <c r="AY255" s="124" t="str">
        <f>IFERROR(INDEX(DATASHEET!$A$1:$GG$231,MATCH(L3VA!$A255,DATASHEET!$A$1:$A$231,0),MATCH(L3VA!AZ$2,DATASHEET!$A$1:$GG$1,0)),"")</f>
        <v/>
      </c>
      <c r="AZ255" s="105" t="e">
        <f>IF(VLOOKUP(L3VA!$A255,DATASHEET!$A$2:$EW$231,52,FALSE)="","",VLOOKUP(L3VA!$A255,DATASHEET!$A$2:$EW$231,52,FALSE))</f>
        <v>#REF!</v>
      </c>
      <c r="BA255" s="105" t="str">
        <f t="shared" si="246"/>
        <v/>
      </c>
      <c r="BB255" s="106" t="e">
        <f>IF(ISBLANK(DATASHEET!#REF!),"",DATASHEET!#REF!)</f>
        <v>#REF!</v>
      </c>
      <c r="BC255" s="107" t="e">
        <f>IF(ISBLANK(DATASHEET!#REF!),"",DATASHEET!#REF!)</f>
        <v>#REF!</v>
      </c>
      <c r="BD255" s="123" t="str">
        <f t="shared" si="247"/>
        <v/>
      </c>
      <c r="BE255" s="124" t="str">
        <f>IFERROR(INDEX(DATASHEET!$A$1:$GG$231,MATCH(L3VA!$A255,DATASHEET!$A$1:$A$231,0),MATCH(L3VA!BF$2,DATASHEET!$A$1:$GG$1,0)),"")</f>
        <v/>
      </c>
      <c r="BF255" s="105" t="e">
        <f>IF(VLOOKUP(L3VA!$A255,DATASHEET!$A$2:$EW$231,57,FALSE)="","",VLOOKUP(L3VA!$A255,DATASHEET!$A$2:$EW$231,57,FALSE))</f>
        <v>#REF!</v>
      </c>
      <c r="BG255" s="105" t="str">
        <f t="shared" si="248"/>
        <v/>
      </c>
      <c r="BH255" s="106" t="e">
        <f>IF(ISBLANK(DATASHEET!#REF!),"",DATASHEET!#REF!)</f>
        <v>#REF!</v>
      </c>
      <c r="BI255" s="107" t="e">
        <f>IF(ISBLANK(DATASHEET!#REF!),"",DATASHEET!#REF!)</f>
        <v>#REF!</v>
      </c>
      <c r="BJ255" s="123" t="str">
        <f t="shared" si="249"/>
        <v/>
      </c>
      <c r="BK255" s="124" t="str">
        <f>IFERROR(INDEX(DATASHEET!$A$1:$GG$231,MATCH(L3VA!$A255,DATASHEET!$A$1:$A$231,0),MATCH(L3VA!BL$2,DATASHEET!$A$1:$GG$1,0)),"")</f>
        <v/>
      </c>
      <c r="BL255" s="105" t="e">
        <f>IF(VLOOKUP(L3VA!$A255,DATASHEET!$A$2:$EW$231,62,FALSE)="","",VLOOKUP(L3VA!$A255,DATASHEET!$A$2:$EW$231,62,FALSE))</f>
        <v>#REF!</v>
      </c>
      <c r="BM255" s="105" t="str">
        <f t="shared" si="250"/>
        <v/>
      </c>
      <c r="BN255" s="106" t="e">
        <f>IF(ISBLANK(DATASHEET!#REF!),"",DATASHEET!#REF!)</f>
        <v>#REF!</v>
      </c>
      <c r="BO255" s="107" t="e">
        <f>IF(ISBLANK(DATASHEET!#REF!),"",DATASHEET!#REF!)</f>
        <v>#REF!</v>
      </c>
      <c r="BP255" s="123" t="str">
        <f t="shared" si="251"/>
        <v/>
      </c>
      <c r="BQ255" s="124" t="str">
        <f>IFERROR(INDEX(DATASHEET!$A$1:$GG$231,MATCH(L3VA!$A255,DATASHEET!$A$1:$A$231,0),MATCH(L3VA!BR$2,DATASHEET!$A$1:$GG$1,0)),"")</f>
        <v/>
      </c>
      <c r="BR255" s="105" t="e">
        <f>IF(VLOOKUP(L3VA!$A255,DATASHEET!$A$2:$EW$231,67,FALSE)="","",VLOOKUP(L3VA!$A255,DATASHEET!$A$2:$EW$231,67,FALSE))</f>
        <v>#REF!</v>
      </c>
      <c r="BS255" s="105" t="str">
        <f t="shared" si="252"/>
        <v/>
      </c>
      <c r="BT255" s="106" t="e">
        <f>IF(ISBLANK(DATASHEET!#REF!),"",DATASHEET!#REF!)</f>
        <v>#REF!</v>
      </c>
      <c r="BU255" s="107" t="e">
        <f>IF(ISBLANK(DATASHEET!#REF!),"",DATASHEET!#REF!)</f>
        <v>#REF!</v>
      </c>
      <c r="BV255" s="123" t="str">
        <f t="shared" si="253"/>
        <v/>
      </c>
      <c r="BW255" s="124" t="str">
        <f>IFERROR(INDEX(DATASHEET!$A$1:$GG$231,MATCH(L3VA!$A255,DATASHEET!$A$1:$A$231,0),MATCH(L3VA!BX$2,DATASHEET!$A$1:$GG$1,0)),"")</f>
        <v/>
      </c>
      <c r="BX255" s="105" t="e">
        <f>IF(VLOOKUP(L3VA!$A255,DATASHEET!$A$2:$EW$231,77,FALSE)="","",VLOOKUP(L3VA!$A255,DATASHEET!$A$2:$EW$231,77,FALSE))</f>
        <v>#REF!</v>
      </c>
      <c r="BY255" s="105" t="str">
        <f t="shared" si="254"/>
        <v/>
      </c>
      <c r="BZ255" s="106" t="e">
        <f>IF(ISBLANK(DATASHEET!#REF!),"",DATASHEET!#REF!)</f>
        <v>#REF!</v>
      </c>
      <c r="CA255" s="107" t="e">
        <f>IF(ISBLANK(DATASHEET!#REF!),"",DATASHEET!#REF!)</f>
        <v>#REF!</v>
      </c>
      <c r="CB255" s="123" t="str">
        <f t="shared" si="255"/>
        <v/>
      </c>
      <c r="CC255" s="124" t="str">
        <f>IFERROR(INDEX(DATASHEET!$A$1:$GG$231,MATCH(L3VA!$A255,DATASHEET!$A$1:$A$231,0),MATCH(L3VA!CD$2,DATASHEET!$A$1:$GG$1,0)),"")</f>
        <v/>
      </c>
      <c r="CD255" s="105" t="e">
        <f>IF(VLOOKUP(L3VA!$A255,DATASHEET!$A$2:$EW$231,82,FALSE)="","",VLOOKUP(L3VA!$A255,DATASHEET!$A$2:$EW$231,82,FALSE))</f>
        <v>#REF!</v>
      </c>
      <c r="CE255" s="105" t="str">
        <f t="shared" si="256"/>
        <v/>
      </c>
      <c r="CF255" s="106" t="e">
        <f>IF(ISBLANK(DATASHEET!#REF!),"",DATASHEET!#REF!)</f>
        <v>#REF!</v>
      </c>
      <c r="CG255" s="107" t="e">
        <f>IF(ISBLANK(DATASHEET!#REF!),"",DATASHEET!#REF!)</f>
        <v>#REF!</v>
      </c>
      <c r="CH255" s="123" t="str">
        <f t="shared" si="257"/>
        <v/>
      </c>
      <c r="CI255" s="124" t="str">
        <f>IFERROR(INDEX(DATASHEET!$A$1:$GG$231,MATCH(L3VA!$A255,DATASHEET!$A$1:$A$231,0),MATCH(L3VA!CJ$2,DATASHEET!$A$1:$GG$1,0)),"")</f>
        <v/>
      </c>
      <c r="CJ255" s="105" t="e">
        <f>IF(VLOOKUP(L3VA!$A255,DATASHEET!$A$2:$EW$231,87,FALSE)="","",VLOOKUP(L3VA!$A255,DATASHEET!$A$2:$EW$231,87,FALSE))</f>
        <v>#REF!</v>
      </c>
      <c r="CK255" s="105" t="str">
        <f t="shared" si="258"/>
        <v/>
      </c>
      <c r="CL255" s="106" t="e">
        <f>IF(ISBLANK(DATASHEET!#REF!),"",DATASHEET!#REF!)</f>
        <v>#REF!</v>
      </c>
      <c r="CM255" s="107" t="e">
        <f>IF(ISBLANK(DATASHEET!#REF!),"",DATASHEET!#REF!)</f>
        <v>#REF!</v>
      </c>
      <c r="CN255" s="123" t="str">
        <f t="shared" si="259"/>
        <v/>
      </c>
      <c r="CO255" s="124" t="str">
        <f>IFERROR(INDEX(DATASHEET!$A$1:$GG$231,MATCH(L3VA!$A255,DATASHEET!$A$1:$A$231,0),MATCH(L3VA!CP$2,DATASHEET!$A$1:$GG$1,0)),"")</f>
        <v/>
      </c>
      <c r="CP255" s="105" t="e">
        <f>IF(VLOOKUP(L3VA!$A255,DATASHEET!$A$2:$EW$231,92,FALSE)="","",VLOOKUP(L3VA!$A255,DATASHEET!$A$2:$EW$231,92,FALSE))</f>
        <v>#REF!</v>
      </c>
      <c r="CQ255" s="105" t="str">
        <f t="shared" si="260"/>
        <v/>
      </c>
      <c r="CR255" s="106" t="e">
        <f>IF(ISBLANK(DATASHEET!#REF!),"",DATASHEET!#REF!)</f>
        <v>#REF!</v>
      </c>
      <c r="CS255" s="107" t="e">
        <f>IF(ISBLANK(DATASHEET!#REF!),"",DATASHEET!#REF!)</f>
        <v>#REF!</v>
      </c>
      <c r="CT255" s="123" t="str">
        <f t="shared" si="212"/>
        <v/>
      </c>
      <c r="CU255" s="124" t="str">
        <f>IFERROR(INDEX(DATASHEET!$A$1:$GG$231,MATCH(L3VA!$A255,DATASHEET!$A$1:$A$231,0),MATCH(L3VA!CV$2,DATASHEET!$A$1:$GG$1,0)),"")</f>
        <v/>
      </c>
      <c r="CV255" s="105" t="e">
        <f>IF(VLOOKUP(L3VA!$A255,DATASHEET!$A$2:$EW$231,107,FALSE)="","",VLOOKUP(L3VA!$A255,DATASHEET!$A$2:$EW$231,107,FALSE))</f>
        <v>#REF!</v>
      </c>
      <c r="CW255" s="105" t="str">
        <f t="shared" si="213"/>
        <v/>
      </c>
      <c r="CX255" s="106" t="e">
        <f>IF(ISBLANK(DATASHEET!#REF!),"",DATASHEET!#REF!)</f>
        <v>#REF!</v>
      </c>
      <c r="CY255" s="107" t="e">
        <f>IF(ISBLANK(DATASHEET!#REF!),"",DATASHEET!#REF!)</f>
        <v>#REF!</v>
      </c>
      <c r="CZ255" s="123" t="str">
        <f t="shared" si="261"/>
        <v/>
      </c>
      <c r="DA255" s="124" t="str">
        <f>IFERROR(INDEX(DATASHEET!$A$1:$GG$231,MATCH(L3VA!$A255,DATASHEET!$A$1:$A$231,0),MATCH(L3VA!DB$2,DATASHEET!$A$1:$GG$1,0)),"")</f>
        <v/>
      </c>
      <c r="DB255" s="105" t="e">
        <f>IF(VLOOKUP(L3VA!$A255,DATASHEET!$A$2:$EW$231,97,FALSE)="","",VLOOKUP(L3VA!$A255,DATASHEET!$A$2:$EW$231,97,FALSE))</f>
        <v>#REF!</v>
      </c>
      <c r="DC255" s="105" t="str">
        <f t="shared" si="262"/>
        <v/>
      </c>
      <c r="DD255" s="106" t="e">
        <f>IF(ISBLANK(DATASHEET!#REF!),"",DATASHEET!#REF!)</f>
        <v>#REF!</v>
      </c>
      <c r="DE255" s="107" t="e">
        <f>IF(ISBLANK(DATASHEET!#REF!),"",DATASHEET!#REF!)</f>
        <v>#REF!</v>
      </c>
      <c r="DF255" s="123" t="str">
        <f t="shared" si="263"/>
        <v/>
      </c>
      <c r="DG255" s="124" t="str">
        <f>IFERROR(INDEX(DATASHEET!$A$1:$GG$231,MATCH(L3VA!$A255,DATASHEET!$A$1:$A$231,0),MATCH(L3VA!DH$2,DATASHEET!$A$1:$GG$1,0)),"")</f>
        <v/>
      </c>
      <c r="DH255" s="105" t="e">
        <f>IF(VLOOKUP(L3VA!$A255,DATASHEET!$A$2:$EW$231,102,FALSE)="","",VLOOKUP(L3VA!$A255,DATASHEET!$A$2:$EW$231,102,FALSE))</f>
        <v>#REF!</v>
      </c>
      <c r="DI255" s="105" t="str">
        <f t="shared" si="264"/>
        <v/>
      </c>
      <c r="DJ255" s="106" t="e">
        <f>IF(ISBLANK(DATASHEET!#REF!),"",DATASHEET!#REF!)</f>
        <v>#REF!</v>
      </c>
      <c r="DK255" s="107" t="e">
        <f>IF(ISBLANK(DATASHEET!#REF!),"",DATASHEET!#REF!)</f>
        <v>#REF!</v>
      </c>
      <c r="DL255" s="123" t="str">
        <f t="shared" si="265"/>
        <v/>
      </c>
      <c r="DM255" s="124" t="str">
        <f>IFERROR(INDEX(DATASHEET!$A$1:$GG$231,MATCH(L3VA!$A255,DATASHEET!$A$1:$A$231,0),MATCH(L3VA!DN$2,DATASHEET!$A$1:$GG$1,0)),"")</f>
        <v/>
      </c>
      <c r="DN255" s="105" t="e">
        <f>IF(VLOOKUP(L3VA!$A255,DATASHEET!$A$2:$FW$231,112,FALSE)="","",VLOOKUP(L3VA!$A255,DATASHEET!$A$2:$FW$231,112,FALSE))</f>
        <v>#REF!</v>
      </c>
      <c r="DO255" s="105" t="str">
        <f t="shared" si="266"/>
        <v/>
      </c>
      <c r="DP255" s="106" t="e">
        <f>IF(ISBLANK(DATASHEET!#REF!),"",DATASHEET!#REF!)</f>
        <v>#REF!</v>
      </c>
      <c r="DQ255" s="107" t="e">
        <f>IF(ISBLANK(DATASHEET!#REF!),"",DATASHEET!#REF!)</f>
        <v>#REF!</v>
      </c>
      <c r="DR255" s="123" t="str">
        <f t="shared" si="267"/>
        <v/>
      </c>
      <c r="DS255" s="124" t="str">
        <f>IFERROR(INDEX(DATASHEET!$A$1:$GG$231,MATCH(L3VA!$A255,DATASHEET!$A$1:$A$231,0),MATCH(L3VA!DT$2,DATASHEET!$A$1:$GG$1,0)),"")</f>
        <v/>
      </c>
      <c r="DT255" s="105" t="e">
        <f>IF(VLOOKUP(L3VA!$A255,DATASHEET!$A$2:$EW$231,117,FALSE)="","",VLOOKUP(L3VA!$A255,DATASHEET!$A$2:$EW$231,117,FALSE))</f>
        <v>#REF!</v>
      </c>
      <c r="DU255" s="105" t="str">
        <f t="shared" si="268"/>
        <v/>
      </c>
      <c r="DV255" s="106" t="e">
        <f>IF(ISBLANK(DATASHEET!#REF!),"",DATASHEET!#REF!)</f>
        <v>#REF!</v>
      </c>
      <c r="DW255" s="107" t="e">
        <f>IF(ISBLANK(DATASHEET!#REF!),"",DATASHEET!#REF!)</f>
        <v>#REF!</v>
      </c>
      <c r="DX255" s="123" t="str">
        <f t="shared" si="269"/>
        <v/>
      </c>
      <c r="DY255" s="124" t="str">
        <f>IFERROR(INDEX(DATASHEET!$A$1:$GG$231,MATCH(L3VA!$A255,DATASHEET!$A$1:$A$231,0),MATCH(L3VA!DZ$2,DATASHEET!$A$1:$GG$1,0)),"")</f>
        <v/>
      </c>
      <c r="DZ255" s="105" t="e">
        <f>IF(VLOOKUP(L3VA!$A255,DATASHEET!$A$2:$EW$231,122,FALSE)="","",VLOOKUP(L3VA!$A255,DATASHEET!$A$2:$EW$231,122,FALSE))</f>
        <v>#REF!</v>
      </c>
      <c r="EA255" s="105" t="str">
        <f t="shared" si="270"/>
        <v/>
      </c>
      <c r="EB255" s="106" t="e">
        <f>IF(ISBLANK(DATASHEET!#REF!),"",DATASHEET!#REF!)</f>
        <v>#REF!</v>
      </c>
      <c r="EC255" s="107" t="e">
        <f>IF(ISBLANK(DATASHEET!#REF!),"",DATASHEET!#REF!)</f>
        <v>#REF!</v>
      </c>
      <c r="ED255" s="123" t="str">
        <f t="shared" si="271"/>
        <v/>
      </c>
      <c r="EE255" s="124" t="str">
        <f>IFERROR(INDEX(DATASHEET!$A$1:$GG$231,MATCH(L3VA!$A255,DATASHEET!$A$1:$A$231,0),MATCH(L3VA!EF$2,DATASHEET!$A$1:$GG$1,0)),"")</f>
        <v/>
      </c>
      <c r="EF255" s="105" t="e">
        <f>IF(VLOOKUP(L3VA!$A255,DATASHEET!$A$2:$EW$231,127,FALSE)="","",VLOOKUP(L3VA!$A255,DATASHEET!$A$2:$EW$231,127,FALSE))</f>
        <v>#REF!</v>
      </c>
      <c r="EG255" s="105" t="str">
        <f t="shared" si="272"/>
        <v/>
      </c>
      <c r="EH255" s="106" t="e">
        <f>IF(ISBLANK(DATASHEET!#REF!),"",DATASHEET!#REF!)</f>
        <v>#REF!</v>
      </c>
      <c r="EI255" s="107" t="e">
        <f>IF(ISBLANK(DATASHEET!#REF!),"",DATASHEET!#REF!)</f>
        <v>#REF!</v>
      </c>
      <c r="EJ255" s="123" t="str">
        <f t="shared" si="273"/>
        <v/>
      </c>
      <c r="EK255" s="124" t="str">
        <f>IFERROR(INDEX(DATASHEET!$A$1:$GG$231,MATCH(L3VA!$A255,DATASHEET!$A$1:$A$231,0),MATCH(L3VA!EL$2,DATASHEET!$A$1:$GG$1,0)),"")</f>
        <v/>
      </c>
      <c r="EL255" s="105" t="e">
        <f>IF(VLOOKUP(L3VA!$A255,DATASHEET!$A$2:$EW$231,132,FALSE)="","",VLOOKUP(L3VA!$A255,DATASHEET!$A$2:$EW$231,132,FALSE))</f>
        <v>#REF!</v>
      </c>
      <c r="EM255" s="105" t="str">
        <f t="shared" si="274"/>
        <v/>
      </c>
      <c r="EN255" s="106" t="e">
        <f>IF(ISBLANK(DATASHEET!#REF!),"",DATASHEET!#REF!)</f>
        <v>#REF!</v>
      </c>
      <c r="EO255" s="107" t="e">
        <f>IF(ISBLANK(DATASHEET!#REF!),"",DATASHEET!#REF!)</f>
        <v>#REF!</v>
      </c>
      <c r="EP255" s="123" t="str">
        <f t="shared" si="275"/>
        <v/>
      </c>
      <c r="EQ255" s="124" t="str">
        <f>IFERROR(INDEX(DATASHEET!$A$1:$GG$231,MATCH(L3VA!$A255,DATASHEET!$A$1:$A$231,0),MATCH(L3VA!ER$2,DATASHEET!$A$1:$GG$1,0)),"")</f>
        <v/>
      </c>
      <c r="ER255" s="105" t="e">
        <f>IF(VLOOKUP(L3VA!$A255,DATASHEET!$A$2:$EW$231,137,FALSE)="","",VLOOKUP(L3VA!$A255,DATASHEET!$A$2:$EW$231,137,FALSE))</f>
        <v>#REF!</v>
      </c>
      <c r="ES255" s="105" t="str">
        <f t="shared" si="276"/>
        <v/>
      </c>
      <c r="ET255" s="106" t="e">
        <f>IF(ISBLANK(DATASHEET!#REF!),"",DATASHEET!#REF!)</f>
        <v>#REF!</v>
      </c>
      <c r="EU255" s="107" t="e">
        <f>IF(ISBLANK(DATASHEET!#REF!),"",DATASHEET!#REF!)</f>
        <v>#REF!</v>
      </c>
      <c r="EV255" s="123" t="str">
        <f t="shared" si="277"/>
        <v/>
      </c>
      <c r="EW255" s="124" t="str">
        <f>IFERROR(INDEX(DATASHEET!$A$1:$GG$231,MATCH(L3VA!$A255,DATASHEET!$A$1:$A$231,0),MATCH(L3VA!EX$2,DATASHEET!$A$1:$GG$1,0)),"")</f>
        <v/>
      </c>
      <c r="EX255" s="105" t="e">
        <f>IF(VLOOKUP(L3VA!$A255,DATASHEET!$A$2:$EW$231,142,FALSE)="","",VLOOKUP(L3VA!$A255,DATASHEET!$A$2:$EW$231,142,FALSE))</f>
        <v>#REF!</v>
      </c>
      <c r="EY255" s="105" t="str">
        <f t="shared" si="278"/>
        <v/>
      </c>
      <c r="EZ255" s="106" t="e">
        <f>IF(ISBLANK(DATASHEET!#REF!),"",DATASHEET!#REF!)</f>
        <v>#REF!</v>
      </c>
      <c r="FA255" s="107" t="e">
        <f>IF(ISBLANK(DATASHEET!#REF!),"",DATASHEET!#REF!)</f>
        <v>#REF!</v>
      </c>
      <c r="FB255" s="123" t="str">
        <f t="shared" si="279"/>
        <v/>
      </c>
      <c r="FC255" s="124" t="str">
        <f>IFERROR(INDEX(DATASHEET!$A$1:$GG$231,MATCH(L3VA!$A255,DATASHEET!$A$1:$A$231,0),MATCH(L3VA!FD$2,DATASHEET!$A$1:$GG$1,0)),"")</f>
        <v/>
      </c>
      <c r="FD255" s="105" t="e">
        <f>IF(VLOOKUP(L3VA!$A255,DATASHEET!$A$2:$FW$231,147,FALSE)="","",VLOOKUP(L3VA!$A255,DATASHEET!$A$2:$FW$231,147,FALSE))</f>
        <v>#REF!</v>
      </c>
      <c r="FE255" s="105" t="str">
        <f t="shared" si="280"/>
        <v/>
      </c>
      <c r="FF255" s="106" t="e">
        <f>IF(ISBLANK(DATASHEET!#REF!),"",DATASHEET!#REF!)</f>
        <v>#REF!</v>
      </c>
      <c r="FG255" s="107" t="e">
        <f>IF(ISBLANK(DATASHEET!#REF!),"",DATASHEET!#REF!)</f>
        <v>#REF!</v>
      </c>
    </row>
    <row r="256" spans="1:163" x14ac:dyDescent="0.25">
      <c r="A256" s="108" t="e">
        <f>DATASHEET!#REF!</f>
        <v>#REF!</v>
      </c>
      <c r="B256" s="42" t="e">
        <f>DATASHEET!#REF!</f>
        <v>#REF!</v>
      </c>
      <c r="C256" s="109" t="e">
        <f>DATASHEET!#REF!</f>
        <v>#REF!</v>
      </c>
      <c r="D256" s="110" t="e">
        <f>DATASHEET!#REF!</f>
        <v>#REF!</v>
      </c>
      <c r="E256" s="110" t="str">
        <f>IFERROR(VLOOKUP(A256,'[5]Y12 Students'!$E$3:$I$271,5,FALSE),"")</f>
        <v/>
      </c>
      <c r="F256" s="110" t="e">
        <f>DATASHEET!#REF!</f>
        <v>#REF!</v>
      </c>
      <c r="G256" s="110" t="e">
        <f>DATASHEET!#REF!</f>
        <v>#REF!</v>
      </c>
      <c r="H256" s="110" t="e">
        <f>DATASHEET!#REF!</f>
        <v>#REF!</v>
      </c>
      <c r="I256" s="110" t="e">
        <f>DATASHEET!#REF!</f>
        <v>#REF!</v>
      </c>
      <c r="J256" s="111" t="e">
        <f>DATASHEET!#REF!</f>
        <v>#REF!</v>
      </c>
      <c r="K256" s="104" t="str">
        <f t="shared" si="181"/>
        <v/>
      </c>
      <c r="L256" s="104" t="str">
        <f t="shared" si="182"/>
        <v/>
      </c>
      <c r="M256" s="336" t="str">
        <f>IF(COUNT(L3VA!$N256,L3VA!$Z256,L3VA!$T256,L3VA!$AF256,L3VA!$AX256,L3VA!$AR256,L3VA!$BJ256,L3VA!$BD256,L3VA!$BP256,L3VA!#REF!,L3VA!$AL256,L3VA!$BV256,L3VA!$CH256,L3VA!$CZ256,L3VA!$CN256,L3VA!$DF256,L3VA!$CB256,L3VA!#REF!,L3VA!$DR256,L3VA!$DX256,L3VA!$ED256,L3VA!$EJ256,L3VA!$EP256,L3VA!$EV256,L3VA!$FB256,L3VA!$DL256)=0,"",AVERAGE(N256,Z256,T256,AF256,AL256,AX256,AR256,BJ256,BD256,BP256,BV256,CH256,CZ256,CN256,DF256,CB256,DR256,DX256,ED256,EJ256,EP256,EV256,FB256,DL256))</f>
        <v/>
      </c>
      <c r="N256" s="123" t="str">
        <f t="shared" ref="N256:N259" si="281">IFERROR((Q256-O256)/10,"")</f>
        <v/>
      </c>
      <c r="O256" s="124" t="str">
        <f>IFERROR(INDEX(DATASHEET!$A$1:$GG$231,MATCH(L3VA!$A256,DATASHEET!$A$1:$A$231,0),MATCH(L3VA!P$2,DATASHEET!$A$1:$GG$1,0)),"")</f>
        <v/>
      </c>
      <c r="P256" s="105" t="e">
        <f>IF(VLOOKUP(L3VA!$A256,DATASHEET!$A$2:$EW$231,22,FALSE)="","",VLOOKUP(L3VA!$A256,DATASHEET!$A$2:$EW$231,22,FALSE))</f>
        <v>#REF!</v>
      </c>
      <c r="Q256" s="105" t="str">
        <f t="shared" ref="Q256:Q259" si="282">IFERROR(VLOOKUP(P256,lookup,2,FALSE),"")</f>
        <v/>
      </c>
      <c r="R256" s="106" t="e">
        <f>IF(ISBLANK(DATASHEET!#REF!),"",DATASHEET!#REF!)</f>
        <v>#REF!</v>
      </c>
      <c r="S256" s="107" t="e">
        <f>IF(ISBLANK(DATASHEET!#REF!),"",DATASHEET!#REF!)</f>
        <v>#REF!</v>
      </c>
      <c r="T256" s="123" t="str">
        <f t="shared" ref="T256:T259" si="283">IFERROR((W256-U256)/10,"")</f>
        <v/>
      </c>
      <c r="U256" s="124" t="str">
        <f>IFERROR(INDEX(DATASHEET!$A$1:$GG$231,MATCH(L3VA!$A256,DATASHEET!$A$1:$A$231,0),MATCH(L3VA!V$2,DATASHEET!$A$1:$GG$1,0)),"")</f>
        <v/>
      </c>
      <c r="V256" s="105" t="e">
        <f>IF(VLOOKUP(L3VA!$A256,DATASHEET!$A$2:$EW$231,27,FALSE)="","",VLOOKUP(L3VA!$A256,DATASHEET!$A$2:$EW$231,27,FALSE))</f>
        <v>#REF!</v>
      </c>
      <c r="W256" s="105" t="str">
        <f t="shared" ref="W256:W259" si="284">IFERROR(VLOOKUP(V256,lookup,2,FALSE),"")</f>
        <v/>
      </c>
      <c r="X256" s="106" t="e">
        <f>IF(ISBLANK(DATASHEET!#REF!),"",DATASHEET!#REF!)</f>
        <v>#REF!</v>
      </c>
      <c r="Y256" s="107" t="e">
        <f>IF(ISBLANK(DATASHEET!#REF!),"",DATASHEET!#REF!)</f>
        <v>#REF!</v>
      </c>
      <c r="Z256" s="123" t="str">
        <f t="shared" ref="Z256:Z259" si="285">IFERROR((AC256-AA256)/10,"")</f>
        <v/>
      </c>
      <c r="AA256" s="124" t="str">
        <f>IFERROR(INDEX(DATASHEET!$A$1:$GG$231,MATCH(L3VA!$A256,DATASHEET!$A$1:$A$231,0),MATCH(L3VA!AB$2,DATASHEET!$A$1:$GG$1,0)),"")</f>
        <v/>
      </c>
      <c r="AB256" s="105" t="e">
        <f>IF(VLOOKUP(L3VA!$A256,DATASHEET!$A$2:$EW$231,32,FALSE)="","",VLOOKUP(L3VA!$A256,DATASHEET!$A$2:$EW$231,32,FALSE))</f>
        <v>#REF!</v>
      </c>
      <c r="AC256" s="105" t="str">
        <f t="shared" ref="AC256:AC259" si="286">IFERROR(VLOOKUP(AB256,lookup,2,FALSE),"")</f>
        <v/>
      </c>
      <c r="AD256" s="106" t="e">
        <f>IF(ISBLANK(DATASHEET!#REF!),"",DATASHEET!#REF!)</f>
        <v>#REF!</v>
      </c>
      <c r="AE256" s="107" t="e">
        <f>IF(ISBLANK(DATASHEET!#REF!),"",DATASHEET!#REF!)</f>
        <v>#REF!</v>
      </c>
      <c r="AF256" s="123" t="str">
        <f t="shared" ref="AF256:AF259" si="287">IFERROR((AI256-AG256)/10,"")</f>
        <v/>
      </c>
      <c r="AG256" s="124" t="str">
        <f>IFERROR(INDEX(DATASHEET!$A$1:$GG$231,MATCH(L3VA!$A256,DATASHEET!$A$1:$A$231,0),MATCH(L3VA!AH$2,DATASHEET!$A$1:$GG$1,0)),"")</f>
        <v/>
      </c>
      <c r="AH256" s="105" t="e">
        <f>IF(VLOOKUP(L3VA!$A256,DATASHEET!$A$2:$EW$231,37,FALSE)="","",VLOOKUP(L3VA!$A256,DATASHEET!$A$2:$EW$231,37,FALSE))</f>
        <v>#REF!</v>
      </c>
      <c r="AI256" s="105" t="str">
        <f t="shared" ref="AI256:AI259" si="288">IFERROR(VLOOKUP(AH256,lookup,2,FALSE),"")</f>
        <v/>
      </c>
      <c r="AJ256" s="106" t="e">
        <f>IF(ISBLANK(DATASHEET!#REF!),"",DATASHEET!#REF!)</f>
        <v>#REF!</v>
      </c>
      <c r="AK256" s="107" t="e">
        <f>IF(ISBLANK(DATASHEET!#REF!),"",DATASHEET!#REF!)</f>
        <v>#REF!</v>
      </c>
      <c r="AL256" s="123" t="str">
        <f t="shared" ref="AL256:AL259" si="289">IFERROR((AO256-AM256)/10,"")</f>
        <v/>
      </c>
      <c r="AM256" s="124" t="str">
        <f>IFERROR(INDEX(DATASHEET!$A$1:$GG$231,MATCH(L3VA!$A256,DATASHEET!$A$1:$A$231,0),MATCH(L3VA!AN$2,DATASHEET!$A$1:$GG$1,0)),"")</f>
        <v/>
      </c>
      <c r="AN256" s="105" t="e">
        <f>IF(VLOOKUP(L3VA!$A256,DATASHEET!$A$2:$EW$231,42,FALSE)="","",VLOOKUP(L3VA!$A256,DATASHEET!$A$2:$EW$231,42,FALSE))</f>
        <v>#REF!</v>
      </c>
      <c r="AO256" s="105" t="str">
        <f t="shared" ref="AO256:AO259" si="290">IFERROR(VLOOKUP(AN256,lookup,2,FALSE),"")</f>
        <v/>
      </c>
      <c r="AP256" s="106" t="e">
        <f>IF(ISBLANK(DATASHEET!#REF!),"",DATASHEET!#REF!)</f>
        <v>#REF!</v>
      </c>
      <c r="AQ256" s="107" t="e">
        <f>IF(ISBLANK(DATASHEET!#REF!),"",DATASHEET!#REF!)</f>
        <v>#REF!</v>
      </c>
      <c r="AR256" s="123" t="str">
        <f t="shared" ref="AR256:AR259" si="291">IFERROR((AU256-AS256)/10,"")</f>
        <v/>
      </c>
      <c r="AS256" s="124" t="str">
        <f>IFERROR(INDEX(DATASHEET!$A$1:$GG$231,MATCH(L3VA!$A256,DATASHEET!$A$1:$A$231,0),MATCH(L3VA!AT$2,DATASHEET!$A$1:$GG$1,0)),"")</f>
        <v/>
      </c>
      <c r="AT256" s="105" t="e">
        <f>IF(VLOOKUP(L3VA!$A256,DATASHEET!$A$2:$EW$231,47,FALSE)="","",VLOOKUP(L3VA!$A256,DATASHEET!$A$2:$EW$231,47,FALSE))</f>
        <v>#REF!</v>
      </c>
      <c r="AU256" s="105" t="str">
        <f t="shared" ref="AU256:AU259" si="292">IFERROR(VLOOKUP(AT256,lookup,2,FALSE),"")</f>
        <v/>
      </c>
      <c r="AV256" s="106" t="e">
        <f>IF(ISBLANK(DATASHEET!#REF!),"",DATASHEET!#REF!)</f>
        <v>#REF!</v>
      </c>
      <c r="AW256" s="107" t="e">
        <f>IF(ISBLANK(DATASHEET!#REF!),"",DATASHEET!#REF!)</f>
        <v>#REF!</v>
      </c>
      <c r="AX256" s="123" t="str">
        <f t="shared" ref="AX256:AX259" si="293">IFERROR((BA256-AY256)/10,"")</f>
        <v/>
      </c>
      <c r="AY256" s="124" t="str">
        <f>IFERROR(INDEX(DATASHEET!$A$1:$GG$231,MATCH(L3VA!$A256,DATASHEET!$A$1:$A$231,0),MATCH(L3VA!AZ$2,DATASHEET!$A$1:$GG$1,0)),"")</f>
        <v/>
      </c>
      <c r="AZ256" s="105" t="e">
        <f>IF(VLOOKUP(L3VA!$A256,DATASHEET!$A$2:$EW$231,52,FALSE)="","",VLOOKUP(L3VA!$A256,DATASHEET!$A$2:$EW$231,52,FALSE))</f>
        <v>#REF!</v>
      </c>
      <c r="BA256" s="105" t="str">
        <f t="shared" ref="BA256:BA259" si="294">IFERROR(VLOOKUP(AZ256,lookup,2,FALSE),"")</f>
        <v/>
      </c>
      <c r="BB256" s="106" t="e">
        <f>IF(ISBLANK(DATASHEET!#REF!),"",DATASHEET!#REF!)</f>
        <v>#REF!</v>
      </c>
      <c r="BC256" s="107" t="e">
        <f>IF(ISBLANK(DATASHEET!#REF!),"",DATASHEET!#REF!)</f>
        <v>#REF!</v>
      </c>
      <c r="BD256" s="123" t="str">
        <f t="shared" ref="BD256:BD259" si="295">IFERROR((BG256-BE256)/10,"")</f>
        <v/>
      </c>
      <c r="BE256" s="124" t="str">
        <f>IFERROR(INDEX(DATASHEET!$A$1:$GG$231,MATCH(L3VA!$A256,DATASHEET!$A$1:$A$231,0),MATCH(L3VA!BF$2,DATASHEET!$A$1:$GG$1,0)),"")</f>
        <v/>
      </c>
      <c r="BF256" s="105" t="e">
        <f>IF(VLOOKUP(L3VA!$A256,DATASHEET!$A$2:$EW$231,57,FALSE)="","",VLOOKUP(L3VA!$A256,DATASHEET!$A$2:$EW$231,57,FALSE))</f>
        <v>#REF!</v>
      </c>
      <c r="BG256" s="105" t="str">
        <f t="shared" ref="BG256:BG259" si="296">IFERROR(VLOOKUP(BF256,lookup,2,FALSE),"")</f>
        <v/>
      </c>
      <c r="BH256" s="106" t="e">
        <f>IF(ISBLANK(DATASHEET!#REF!),"",DATASHEET!#REF!)</f>
        <v>#REF!</v>
      </c>
      <c r="BI256" s="107" t="e">
        <f>IF(ISBLANK(DATASHEET!#REF!),"",DATASHEET!#REF!)</f>
        <v>#REF!</v>
      </c>
      <c r="BJ256" s="123" t="str">
        <f t="shared" ref="BJ256:BJ259" si="297">IFERROR((BM256-BK256)/10,"")</f>
        <v/>
      </c>
      <c r="BK256" s="124" t="str">
        <f>IFERROR(INDEX(DATASHEET!$A$1:$GG$231,MATCH(L3VA!$A256,DATASHEET!$A$1:$A$231,0),MATCH(L3VA!BL$2,DATASHEET!$A$1:$GG$1,0)),"")</f>
        <v/>
      </c>
      <c r="BL256" s="105" t="e">
        <f>IF(VLOOKUP(L3VA!$A256,DATASHEET!$A$2:$EW$231,62,FALSE)="","",VLOOKUP(L3VA!$A256,DATASHEET!$A$2:$EW$231,62,FALSE))</f>
        <v>#REF!</v>
      </c>
      <c r="BM256" s="105" t="str">
        <f t="shared" ref="BM256:BM259" si="298">IFERROR(VLOOKUP(BL256,lookup,2,FALSE),"")</f>
        <v/>
      </c>
      <c r="BN256" s="106" t="e">
        <f>IF(ISBLANK(DATASHEET!#REF!),"",DATASHEET!#REF!)</f>
        <v>#REF!</v>
      </c>
      <c r="BO256" s="107" t="e">
        <f>IF(ISBLANK(DATASHEET!#REF!),"",DATASHEET!#REF!)</f>
        <v>#REF!</v>
      </c>
      <c r="BP256" s="123" t="str">
        <f t="shared" ref="BP256:BP259" si="299">IFERROR((BS256-BQ256)/10,"")</f>
        <v/>
      </c>
      <c r="BQ256" s="124" t="str">
        <f>IFERROR(INDEX(DATASHEET!$A$1:$GG$231,MATCH(L3VA!$A256,DATASHEET!$A$1:$A$231,0),MATCH(L3VA!BR$2,DATASHEET!$A$1:$GG$1,0)),"")</f>
        <v/>
      </c>
      <c r="BR256" s="105" t="e">
        <f>IF(VLOOKUP(L3VA!$A256,DATASHEET!$A$2:$EW$231,67,FALSE)="","",VLOOKUP(L3VA!$A256,DATASHEET!$A$2:$EW$231,67,FALSE))</f>
        <v>#REF!</v>
      </c>
      <c r="BS256" s="105" t="str">
        <f t="shared" ref="BS256:BS259" si="300">IFERROR(VLOOKUP(BR256,lookup,2,FALSE),"")</f>
        <v/>
      </c>
      <c r="BT256" s="106" t="e">
        <f>IF(ISBLANK(DATASHEET!#REF!),"",DATASHEET!#REF!)</f>
        <v>#REF!</v>
      </c>
      <c r="BU256" s="107" t="e">
        <f>IF(ISBLANK(DATASHEET!#REF!),"",DATASHEET!#REF!)</f>
        <v>#REF!</v>
      </c>
      <c r="BV256" s="123" t="str">
        <f t="shared" ref="BV256:BV259" si="301">IFERROR((BY256-BW256)/10,"")</f>
        <v/>
      </c>
      <c r="BW256" s="124" t="str">
        <f>IFERROR(INDEX(DATASHEET!$A$1:$GG$231,MATCH(L3VA!$A256,DATASHEET!$A$1:$A$231,0),MATCH(L3VA!BX$2,DATASHEET!$A$1:$GG$1,0)),"")</f>
        <v/>
      </c>
      <c r="BX256" s="105" t="e">
        <f>IF(VLOOKUP(L3VA!$A256,DATASHEET!$A$2:$EW$231,77,FALSE)="","",VLOOKUP(L3VA!$A256,DATASHEET!$A$2:$EW$231,77,FALSE))</f>
        <v>#REF!</v>
      </c>
      <c r="BY256" s="105" t="str">
        <f t="shared" ref="BY256:BY259" si="302">IFERROR(VLOOKUP(BX256,lookup,2,FALSE),"")</f>
        <v/>
      </c>
      <c r="BZ256" s="106" t="e">
        <f>IF(ISBLANK(DATASHEET!#REF!),"",DATASHEET!#REF!)</f>
        <v>#REF!</v>
      </c>
      <c r="CA256" s="107" t="e">
        <f>IF(ISBLANK(DATASHEET!#REF!),"",DATASHEET!#REF!)</f>
        <v>#REF!</v>
      </c>
      <c r="CB256" s="123" t="str">
        <f t="shared" ref="CB256:CB259" si="303">IFERROR((CE256-CC256)/10,"")</f>
        <v/>
      </c>
      <c r="CC256" s="124" t="str">
        <f>IFERROR(INDEX(DATASHEET!$A$1:$GG$231,MATCH(L3VA!$A256,DATASHEET!$A$1:$A$231,0),MATCH(L3VA!CD$2,DATASHEET!$A$1:$GG$1,0)),"")</f>
        <v/>
      </c>
      <c r="CD256" s="105" t="e">
        <f>IF(VLOOKUP(L3VA!$A256,DATASHEET!$A$2:$EW$231,82,FALSE)="","",VLOOKUP(L3VA!$A256,DATASHEET!$A$2:$EW$231,82,FALSE))</f>
        <v>#REF!</v>
      </c>
      <c r="CE256" s="105" t="str">
        <f t="shared" ref="CE256:CE259" si="304">IFERROR(VLOOKUP(CD256,lookup,2,FALSE),"")</f>
        <v/>
      </c>
      <c r="CF256" s="106" t="e">
        <f>IF(ISBLANK(DATASHEET!#REF!),"",DATASHEET!#REF!)</f>
        <v>#REF!</v>
      </c>
      <c r="CG256" s="107" t="e">
        <f>IF(ISBLANK(DATASHEET!#REF!),"",DATASHEET!#REF!)</f>
        <v>#REF!</v>
      </c>
      <c r="CH256" s="123" t="str">
        <f t="shared" ref="CH256:CH259" si="305">IFERROR((CK256-CI256)/10,"")</f>
        <v/>
      </c>
      <c r="CI256" s="124" t="str">
        <f>IFERROR(INDEX(DATASHEET!$A$1:$GG$231,MATCH(L3VA!$A256,DATASHEET!$A$1:$A$231,0),MATCH(L3VA!CJ$2,DATASHEET!$A$1:$GG$1,0)),"")</f>
        <v/>
      </c>
      <c r="CJ256" s="105" t="e">
        <f>IF(VLOOKUP(L3VA!$A256,DATASHEET!$A$2:$EW$231,87,FALSE)="","",VLOOKUP(L3VA!$A256,DATASHEET!$A$2:$EW$231,87,FALSE))</f>
        <v>#REF!</v>
      </c>
      <c r="CK256" s="105" t="str">
        <f t="shared" ref="CK256:CK259" si="306">IFERROR(VLOOKUP(CJ256,lookup,2,FALSE),"")</f>
        <v/>
      </c>
      <c r="CL256" s="106" t="e">
        <f>IF(ISBLANK(DATASHEET!#REF!),"",DATASHEET!#REF!)</f>
        <v>#REF!</v>
      </c>
      <c r="CM256" s="107" t="e">
        <f>IF(ISBLANK(DATASHEET!#REF!),"",DATASHEET!#REF!)</f>
        <v>#REF!</v>
      </c>
      <c r="CN256" s="123" t="str">
        <f t="shared" ref="CN256:CN259" si="307">IFERROR((CQ256-CO256)/10,"")</f>
        <v/>
      </c>
      <c r="CO256" s="124" t="str">
        <f>IFERROR(INDEX(DATASHEET!$A$1:$GG$231,MATCH(L3VA!$A256,DATASHEET!$A$1:$A$231,0),MATCH(L3VA!CP$2,DATASHEET!$A$1:$GG$1,0)),"")</f>
        <v/>
      </c>
      <c r="CP256" s="105" t="e">
        <f>IF(VLOOKUP(L3VA!$A256,DATASHEET!$A$2:$EW$231,92,FALSE)="","",VLOOKUP(L3VA!$A256,DATASHEET!$A$2:$EW$231,92,FALSE))</f>
        <v>#REF!</v>
      </c>
      <c r="CQ256" s="105" t="str">
        <f t="shared" ref="CQ256:CQ259" si="308">IFERROR(VLOOKUP(CP256,lookup,2,FALSE),"")</f>
        <v/>
      </c>
      <c r="CR256" s="106" t="e">
        <f>IF(ISBLANK(DATASHEET!#REF!),"",DATASHEET!#REF!)</f>
        <v>#REF!</v>
      </c>
      <c r="CS256" s="107" t="e">
        <f>IF(ISBLANK(DATASHEET!#REF!),"",DATASHEET!#REF!)</f>
        <v>#REF!</v>
      </c>
      <c r="CT256" s="123" t="str">
        <f t="shared" si="212"/>
        <v/>
      </c>
      <c r="CU256" s="124" t="str">
        <f>IFERROR(INDEX(DATASHEET!$A$1:$GG$231,MATCH(L3VA!$A256,DATASHEET!$A$1:$A$231,0),MATCH(L3VA!CV$2,DATASHEET!$A$1:$GG$1,0)),"")</f>
        <v/>
      </c>
      <c r="CV256" s="105" t="e">
        <f>IF(VLOOKUP(L3VA!$A256,DATASHEET!$A$2:$EW$231,107,FALSE)="","",VLOOKUP(L3VA!$A256,DATASHEET!$A$2:$EW$231,107,FALSE))</f>
        <v>#REF!</v>
      </c>
      <c r="CW256" s="105" t="str">
        <f t="shared" si="213"/>
        <v/>
      </c>
      <c r="CX256" s="106" t="e">
        <f>IF(ISBLANK(DATASHEET!#REF!),"",DATASHEET!#REF!)</f>
        <v>#REF!</v>
      </c>
      <c r="CY256" s="107" t="e">
        <f>IF(ISBLANK(DATASHEET!#REF!),"",DATASHEET!#REF!)</f>
        <v>#REF!</v>
      </c>
      <c r="CZ256" s="123" t="str">
        <f t="shared" ref="CZ256:CZ259" si="309">IFERROR((DC256-DA256)/10,"")</f>
        <v/>
      </c>
      <c r="DA256" s="124" t="str">
        <f>IFERROR(INDEX(DATASHEET!$A$1:$GG$231,MATCH(L3VA!$A256,DATASHEET!$A$1:$A$231,0),MATCH(L3VA!DB$2,DATASHEET!$A$1:$GG$1,0)),"")</f>
        <v/>
      </c>
      <c r="DB256" s="105" t="e">
        <f>IF(VLOOKUP(L3VA!$A256,DATASHEET!$A$2:$EW$231,97,FALSE)="","",VLOOKUP(L3VA!$A256,DATASHEET!$A$2:$EW$231,97,FALSE))</f>
        <v>#REF!</v>
      </c>
      <c r="DC256" s="105" t="str">
        <f t="shared" ref="DC256:DC259" si="310">IFERROR(VLOOKUP(DB256,lookup,2,FALSE),"")</f>
        <v/>
      </c>
      <c r="DD256" s="106" t="e">
        <f>IF(ISBLANK(DATASHEET!#REF!),"",DATASHEET!#REF!)</f>
        <v>#REF!</v>
      </c>
      <c r="DE256" s="107" t="e">
        <f>IF(ISBLANK(DATASHEET!#REF!),"",DATASHEET!#REF!)</f>
        <v>#REF!</v>
      </c>
      <c r="DF256" s="123" t="str">
        <f t="shared" ref="DF256:DF259" si="311">IFERROR((DI256-DG256)/10,"")</f>
        <v/>
      </c>
      <c r="DG256" s="124" t="str">
        <f>IFERROR(INDEX(DATASHEET!$A$1:$GG$231,MATCH(L3VA!$A256,DATASHEET!$A$1:$A$231,0),MATCH(L3VA!DH$2,DATASHEET!$A$1:$GG$1,0)),"")</f>
        <v/>
      </c>
      <c r="DH256" s="105" t="e">
        <f>IF(VLOOKUP(L3VA!$A256,DATASHEET!$A$2:$EW$231,102,FALSE)="","",VLOOKUP(L3VA!$A256,DATASHEET!$A$2:$EW$231,102,FALSE))</f>
        <v>#REF!</v>
      </c>
      <c r="DI256" s="105" t="str">
        <f t="shared" ref="DI256:DI259" si="312">IFERROR(VLOOKUP(DH256,lookup,2,FALSE),"")</f>
        <v/>
      </c>
      <c r="DJ256" s="106" t="e">
        <f>IF(ISBLANK(DATASHEET!#REF!),"",DATASHEET!#REF!)</f>
        <v>#REF!</v>
      </c>
      <c r="DK256" s="107" t="e">
        <f>IF(ISBLANK(DATASHEET!#REF!),"",DATASHEET!#REF!)</f>
        <v>#REF!</v>
      </c>
      <c r="DL256" s="123" t="str">
        <f t="shared" ref="DL256:DL259" si="313">IFERROR((DO256-DM256)/10,"")</f>
        <v/>
      </c>
      <c r="DM256" s="124" t="str">
        <f>IFERROR(INDEX(DATASHEET!$A$1:$GG$231,MATCH(L3VA!$A256,DATASHEET!$A$1:$A$231,0),MATCH(L3VA!DN$2,DATASHEET!$A$1:$GG$1,0)),"")</f>
        <v/>
      </c>
      <c r="DN256" s="105" t="e">
        <f>IF(VLOOKUP(L3VA!$A256,DATASHEET!$A$2:$FW$231,112,FALSE)="","",VLOOKUP(L3VA!$A256,DATASHEET!$A$2:$FW$231,112,FALSE))</f>
        <v>#REF!</v>
      </c>
      <c r="DO256" s="105" t="str">
        <f t="shared" ref="DO256:DO259" si="314">IFERROR(VLOOKUP(DN256,lookup,2,FALSE),"")</f>
        <v/>
      </c>
      <c r="DP256" s="106" t="e">
        <f>IF(ISBLANK(DATASHEET!#REF!),"",DATASHEET!#REF!)</f>
        <v>#REF!</v>
      </c>
      <c r="DQ256" s="107" t="e">
        <f>IF(ISBLANK(DATASHEET!#REF!),"",DATASHEET!#REF!)</f>
        <v>#REF!</v>
      </c>
      <c r="DR256" s="123" t="str">
        <f t="shared" ref="DR256:DR259" si="315">IFERROR((DU256-DS256)/10,"")</f>
        <v/>
      </c>
      <c r="DS256" s="124" t="str">
        <f>IFERROR(INDEX(DATASHEET!$A$1:$GG$231,MATCH(L3VA!$A256,DATASHEET!$A$1:$A$231,0),MATCH(L3VA!DT$2,DATASHEET!$A$1:$GG$1,0)),"")</f>
        <v/>
      </c>
      <c r="DT256" s="105" t="e">
        <f>IF(VLOOKUP(L3VA!$A256,DATASHEET!$A$2:$EW$231,117,FALSE)="","",VLOOKUP(L3VA!$A256,DATASHEET!$A$2:$EW$231,117,FALSE))</f>
        <v>#REF!</v>
      </c>
      <c r="DU256" s="105" t="str">
        <f t="shared" ref="DU256:DU259" si="316">IFERROR(VLOOKUP(DT256,lookup,2,FALSE),"")</f>
        <v/>
      </c>
      <c r="DV256" s="106" t="e">
        <f>IF(ISBLANK(DATASHEET!#REF!),"",DATASHEET!#REF!)</f>
        <v>#REF!</v>
      </c>
      <c r="DW256" s="107" t="e">
        <f>IF(ISBLANK(DATASHEET!#REF!),"",DATASHEET!#REF!)</f>
        <v>#REF!</v>
      </c>
      <c r="DX256" s="123" t="str">
        <f t="shared" ref="DX256:DX259" si="317">IFERROR((EA256-DY256)/10,"")</f>
        <v/>
      </c>
      <c r="DY256" s="124" t="str">
        <f>IFERROR(INDEX(DATASHEET!$A$1:$GG$231,MATCH(L3VA!$A256,DATASHEET!$A$1:$A$231,0),MATCH(L3VA!DZ$2,DATASHEET!$A$1:$GG$1,0)),"")</f>
        <v/>
      </c>
      <c r="DZ256" s="105" t="e">
        <f>IF(VLOOKUP(L3VA!$A256,DATASHEET!$A$2:$EW$231,122,FALSE)="","",VLOOKUP(L3VA!$A256,DATASHEET!$A$2:$EW$231,122,FALSE))</f>
        <v>#REF!</v>
      </c>
      <c r="EA256" s="105" t="str">
        <f t="shared" ref="EA256:EA259" si="318">IFERROR(VLOOKUP(DZ256,lookup,2,FALSE),"")</f>
        <v/>
      </c>
      <c r="EB256" s="106" t="e">
        <f>IF(ISBLANK(DATASHEET!#REF!),"",DATASHEET!#REF!)</f>
        <v>#REF!</v>
      </c>
      <c r="EC256" s="107" t="e">
        <f>IF(ISBLANK(DATASHEET!#REF!),"",DATASHEET!#REF!)</f>
        <v>#REF!</v>
      </c>
      <c r="ED256" s="123" t="str">
        <f t="shared" ref="ED256:ED259" si="319">IFERROR((EG256-EE256)/10,"")</f>
        <v/>
      </c>
      <c r="EE256" s="124" t="str">
        <f>IFERROR(INDEX(DATASHEET!$A$1:$GG$231,MATCH(L3VA!$A256,DATASHEET!$A$1:$A$231,0),MATCH(L3VA!EF$2,DATASHEET!$A$1:$GG$1,0)),"")</f>
        <v/>
      </c>
      <c r="EF256" s="105" t="e">
        <f>IF(VLOOKUP(L3VA!$A256,DATASHEET!$A$2:$EW$231,127,FALSE)="","",VLOOKUP(L3VA!$A256,DATASHEET!$A$2:$EW$231,127,FALSE))</f>
        <v>#REF!</v>
      </c>
      <c r="EG256" s="105" t="str">
        <f t="shared" ref="EG256:EG259" si="320">IFERROR(VLOOKUP(EF256,lookup,2,FALSE),"")</f>
        <v/>
      </c>
      <c r="EH256" s="106" t="e">
        <f>IF(ISBLANK(DATASHEET!#REF!),"",DATASHEET!#REF!)</f>
        <v>#REF!</v>
      </c>
      <c r="EI256" s="107" t="e">
        <f>IF(ISBLANK(DATASHEET!#REF!),"",DATASHEET!#REF!)</f>
        <v>#REF!</v>
      </c>
      <c r="EJ256" s="123" t="str">
        <f t="shared" ref="EJ256:EJ259" si="321">IFERROR((EM256-EK256)/10,"")</f>
        <v/>
      </c>
      <c r="EK256" s="124" t="str">
        <f>IFERROR(INDEX(DATASHEET!$A$1:$GG$231,MATCH(L3VA!$A256,DATASHEET!$A$1:$A$231,0),MATCH(L3VA!EL$2,DATASHEET!$A$1:$GG$1,0)),"")</f>
        <v/>
      </c>
      <c r="EL256" s="105" t="e">
        <f>IF(VLOOKUP(L3VA!$A256,DATASHEET!$A$2:$EW$231,132,FALSE)="","",VLOOKUP(L3VA!$A256,DATASHEET!$A$2:$EW$231,132,FALSE))</f>
        <v>#REF!</v>
      </c>
      <c r="EM256" s="105" t="str">
        <f t="shared" ref="EM256:EM259" si="322">IFERROR(VLOOKUP(EL256,lookup,2,FALSE),"")</f>
        <v/>
      </c>
      <c r="EN256" s="106" t="e">
        <f>IF(ISBLANK(DATASHEET!#REF!),"",DATASHEET!#REF!)</f>
        <v>#REF!</v>
      </c>
      <c r="EO256" s="107" t="e">
        <f>IF(ISBLANK(DATASHEET!#REF!),"",DATASHEET!#REF!)</f>
        <v>#REF!</v>
      </c>
      <c r="EP256" s="123" t="str">
        <f t="shared" ref="EP256:EP259" si="323">IFERROR((ES256-EQ256)/10,"")</f>
        <v/>
      </c>
      <c r="EQ256" s="124" t="str">
        <f>IFERROR(INDEX(DATASHEET!$A$1:$GG$231,MATCH(L3VA!$A256,DATASHEET!$A$1:$A$231,0),MATCH(L3VA!ER$2,DATASHEET!$A$1:$GG$1,0)),"")</f>
        <v/>
      </c>
      <c r="ER256" s="105" t="e">
        <f>IF(VLOOKUP(L3VA!$A256,DATASHEET!$A$2:$EW$231,137,FALSE)="","",VLOOKUP(L3VA!$A256,DATASHEET!$A$2:$EW$231,137,FALSE))</f>
        <v>#REF!</v>
      </c>
      <c r="ES256" s="105" t="str">
        <f t="shared" ref="ES256:ES259" si="324">IFERROR(VLOOKUP(ER256,lookup,2,FALSE),"")</f>
        <v/>
      </c>
      <c r="ET256" s="106" t="e">
        <f>IF(ISBLANK(DATASHEET!#REF!),"",DATASHEET!#REF!)</f>
        <v>#REF!</v>
      </c>
      <c r="EU256" s="107" t="e">
        <f>IF(ISBLANK(DATASHEET!#REF!),"",DATASHEET!#REF!)</f>
        <v>#REF!</v>
      </c>
      <c r="EV256" s="123" t="str">
        <f t="shared" ref="EV256:EV259" si="325">IFERROR((EY256-EW256)/10,"")</f>
        <v/>
      </c>
      <c r="EW256" s="124" t="str">
        <f>IFERROR(INDEX(DATASHEET!$A$1:$GG$231,MATCH(L3VA!$A256,DATASHEET!$A$1:$A$231,0),MATCH(L3VA!EX$2,DATASHEET!$A$1:$GG$1,0)),"")</f>
        <v/>
      </c>
      <c r="EX256" s="105" t="e">
        <f>IF(VLOOKUP(L3VA!$A256,DATASHEET!$A$2:$EW$231,142,FALSE)="","",VLOOKUP(L3VA!$A256,DATASHEET!$A$2:$EW$231,142,FALSE))</f>
        <v>#REF!</v>
      </c>
      <c r="EY256" s="105" t="str">
        <f t="shared" ref="EY256:EY259" si="326">IFERROR(VLOOKUP(EX256,lookup,2,FALSE),"")</f>
        <v/>
      </c>
      <c r="EZ256" s="106" t="e">
        <f>IF(ISBLANK(DATASHEET!#REF!),"",DATASHEET!#REF!)</f>
        <v>#REF!</v>
      </c>
      <c r="FA256" s="107" t="e">
        <f>IF(ISBLANK(DATASHEET!#REF!),"",DATASHEET!#REF!)</f>
        <v>#REF!</v>
      </c>
      <c r="FB256" s="123" t="str">
        <f t="shared" ref="FB256:FB259" si="327">IFERROR((FE256-FC256)/10,"")</f>
        <v/>
      </c>
      <c r="FC256" s="124" t="str">
        <f>IFERROR(INDEX(DATASHEET!$A$1:$GG$231,MATCH(L3VA!$A256,DATASHEET!$A$1:$A$231,0),MATCH(L3VA!FD$2,DATASHEET!$A$1:$GG$1,0)),"")</f>
        <v/>
      </c>
      <c r="FD256" s="105" t="e">
        <f>IF(VLOOKUP(L3VA!$A256,DATASHEET!$A$2:$FW$231,147,FALSE)="","",VLOOKUP(L3VA!$A256,DATASHEET!$A$2:$FW$231,147,FALSE))</f>
        <v>#REF!</v>
      </c>
      <c r="FE256" s="105" t="str">
        <f t="shared" ref="FE256:FE259" si="328">IFERROR(VLOOKUP(FD256,lookup,2,FALSE),"")</f>
        <v/>
      </c>
      <c r="FF256" s="106" t="e">
        <f>IF(ISBLANK(DATASHEET!#REF!),"",DATASHEET!#REF!)</f>
        <v>#REF!</v>
      </c>
      <c r="FG256" s="107" t="e">
        <f>IF(ISBLANK(DATASHEET!#REF!),"",DATASHEET!#REF!)</f>
        <v>#REF!</v>
      </c>
    </row>
    <row r="257" spans="1:163" x14ac:dyDescent="0.25">
      <c r="A257" s="108" t="e">
        <f>DATASHEET!#REF!</f>
        <v>#REF!</v>
      </c>
      <c r="B257" s="42" t="e">
        <f>DATASHEET!#REF!</f>
        <v>#REF!</v>
      </c>
      <c r="C257" s="109" t="e">
        <f>DATASHEET!#REF!</f>
        <v>#REF!</v>
      </c>
      <c r="D257" s="110" t="e">
        <f>DATASHEET!#REF!</f>
        <v>#REF!</v>
      </c>
      <c r="E257" s="110" t="str">
        <f>IFERROR(VLOOKUP(A257,'[5]Y12 Students'!$E$3:$I$271,5,FALSE),"")</f>
        <v/>
      </c>
      <c r="F257" s="110" t="e">
        <f>DATASHEET!#REF!</f>
        <v>#REF!</v>
      </c>
      <c r="G257" s="110" t="e">
        <f>DATASHEET!#REF!</f>
        <v>#REF!</v>
      </c>
      <c r="H257" s="110" t="e">
        <f>DATASHEET!#REF!</f>
        <v>#REF!</v>
      </c>
      <c r="I257" s="110" t="e">
        <f>DATASHEET!#REF!</f>
        <v>#REF!</v>
      </c>
      <c r="J257" s="111" t="e">
        <f>DATASHEET!#REF!</f>
        <v>#REF!</v>
      </c>
      <c r="K257" s="104" t="str">
        <f t="shared" si="181"/>
        <v/>
      </c>
      <c r="L257" s="104" t="str">
        <f t="shared" si="182"/>
        <v/>
      </c>
      <c r="M257" s="336" t="str">
        <f>IF(COUNT(L3VA!$N257,L3VA!$Z257,L3VA!$T257,L3VA!$AF257,L3VA!$AX257,L3VA!$AR257,L3VA!$BJ257,L3VA!$BD257,L3VA!$BP257,L3VA!#REF!,L3VA!$AL257,L3VA!$BV257,L3VA!$CH257,L3VA!$CZ257,L3VA!$CN257,L3VA!$DF257,L3VA!$CB257,L3VA!#REF!,L3VA!$DR257,L3VA!$DX257,L3VA!$ED257,L3VA!$EJ257,L3VA!$EP257,L3VA!$EV257,L3VA!$FB257,L3VA!$DL257)=0,"",AVERAGE(N257,Z257,T257,AF257,AL257,AX257,AR257,BJ257,BD257,BP257,BV257,CH257,CZ257,CN257,DF257,CB257,DR257,DX257,ED257,EJ257,EP257,EV257,FB257,DL257))</f>
        <v/>
      </c>
      <c r="N257" s="123" t="str">
        <f t="shared" si="281"/>
        <v/>
      </c>
      <c r="O257" s="124" t="str">
        <f>IFERROR(INDEX(DATASHEET!$A$1:$GG$231,MATCH(L3VA!$A257,DATASHEET!$A$1:$A$231,0),MATCH(L3VA!P$2,DATASHEET!$A$1:$GG$1,0)),"")</f>
        <v/>
      </c>
      <c r="P257" s="105" t="e">
        <f>IF(VLOOKUP(L3VA!$A257,DATASHEET!$A$2:$EW$231,22,FALSE)="","",VLOOKUP(L3VA!$A257,DATASHEET!$A$2:$EW$231,22,FALSE))</f>
        <v>#REF!</v>
      </c>
      <c r="Q257" s="105" t="str">
        <f t="shared" si="282"/>
        <v/>
      </c>
      <c r="R257" s="106" t="e">
        <f>IF(ISBLANK(DATASHEET!#REF!),"",DATASHEET!#REF!)</f>
        <v>#REF!</v>
      </c>
      <c r="S257" s="107" t="e">
        <f>IF(ISBLANK(DATASHEET!#REF!),"",DATASHEET!#REF!)</f>
        <v>#REF!</v>
      </c>
      <c r="T257" s="123" t="str">
        <f t="shared" si="283"/>
        <v/>
      </c>
      <c r="U257" s="124" t="str">
        <f>IFERROR(INDEX(DATASHEET!$A$1:$GG$231,MATCH(L3VA!$A257,DATASHEET!$A$1:$A$231,0),MATCH(L3VA!V$2,DATASHEET!$A$1:$GG$1,0)),"")</f>
        <v/>
      </c>
      <c r="V257" s="105" t="e">
        <f>IF(VLOOKUP(L3VA!$A257,DATASHEET!$A$2:$EW$231,27,FALSE)="","",VLOOKUP(L3VA!$A257,DATASHEET!$A$2:$EW$231,27,FALSE))</f>
        <v>#REF!</v>
      </c>
      <c r="W257" s="105" t="str">
        <f t="shared" si="284"/>
        <v/>
      </c>
      <c r="X257" s="106" t="e">
        <f>IF(ISBLANK(DATASHEET!#REF!),"",DATASHEET!#REF!)</f>
        <v>#REF!</v>
      </c>
      <c r="Y257" s="107" t="e">
        <f>IF(ISBLANK(DATASHEET!#REF!),"",DATASHEET!#REF!)</f>
        <v>#REF!</v>
      </c>
      <c r="Z257" s="123" t="str">
        <f t="shared" si="285"/>
        <v/>
      </c>
      <c r="AA257" s="124" t="str">
        <f>IFERROR(INDEX(DATASHEET!$A$1:$GG$231,MATCH(L3VA!$A257,DATASHEET!$A$1:$A$231,0),MATCH(L3VA!AB$2,DATASHEET!$A$1:$GG$1,0)),"")</f>
        <v/>
      </c>
      <c r="AB257" s="105" t="e">
        <f>IF(VLOOKUP(L3VA!$A257,DATASHEET!$A$2:$EW$231,32,FALSE)="","",VLOOKUP(L3VA!$A257,DATASHEET!$A$2:$EW$231,32,FALSE))</f>
        <v>#REF!</v>
      </c>
      <c r="AC257" s="105" t="str">
        <f t="shared" si="286"/>
        <v/>
      </c>
      <c r="AD257" s="106" t="e">
        <f>IF(ISBLANK(DATASHEET!#REF!),"",DATASHEET!#REF!)</f>
        <v>#REF!</v>
      </c>
      <c r="AE257" s="107" t="e">
        <f>IF(ISBLANK(DATASHEET!#REF!),"",DATASHEET!#REF!)</f>
        <v>#REF!</v>
      </c>
      <c r="AF257" s="123" t="str">
        <f t="shared" si="287"/>
        <v/>
      </c>
      <c r="AG257" s="124" t="str">
        <f>IFERROR(INDEX(DATASHEET!$A$1:$GG$231,MATCH(L3VA!$A257,DATASHEET!$A$1:$A$231,0),MATCH(L3VA!AH$2,DATASHEET!$A$1:$GG$1,0)),"")</f>
        <v/>
      </c>
      <c r="AH257" s="105" t="e">
        <f>IF(VLOOKUP(L3VA!$A257,DATASHEET!$A$2:$EW$231,37,FALSE)="","",VLOOKUP(L3VA!$A257,DATASHEET!$A$2:$EW$231,37,FALSE))</f>
        <v>#REF!</v>
      </c>
      <c r="AI257" s="105" t="str">
        <f t="shared" si="288"/>
        <v/>
      </c>
      <c r="AJ257" s="106" t="e">
        <f>IF(ISBLANK(DATASHEET!#REF!),"",DATASHEET!#REF!)</f>
        <v>#REF!</v>
      </c>
      <c r="AK257" s="107" t="e">
        <f>IF(ISBLANK(DATASHEET!#REF!),"",DATASHEET!#REF!)</f>
        <v>#REF!</v>
      </c>
      <c r="AL257" s="123" t="str">
        <f t="shared" si="289"/>
        <v/>
      </c>
      <c r="AM257" s="124" t="str">
        <f>IFERROR(INDEX(DATASHEET!$A$1:$GG$231,MATCH(L3VA!$A257,DATASHEET!$A$1:$A$231,0),MATCH(L3VA!AN$2,DATASHEET!$A$1:$GG$1,0)),"")</f>
        <v/>
      </c>
      <c r="AN257" s="105" t="e">
        <f>IF(VLOOKUP(L3VA!$A257,DATASHEET!$A$2:$EW$231,42,FALSE)="","",VLOOKUP(L3VA!$A257,DATASHEET!$A$2:$EW$231,42,FALSE))</f>
        <v>#REF!</v>
      </c>
      <c r="AO257" s="105" t="str">
        <f t="shared" si="290"/>
        <v/>
      </c>
      <c r="AP257" s="106" t="e">
        <f>IF(ISBLANK(DATASHEET!#REF!),"",DATASHEET!#REF!)</f>
        <v>#REF!</v>
      </c>
      <c r="AQ257" s="107" t="e">
        <f>IF(ISBLANK(DATASHEET!#REF!),"",DATASHEET!#REF!)</f>
        <v>#REF!</v>
      </c>
      <c r="AR257" s="123" t="str">
        <f t="shared" si="291"/>
        <v/>
      </c>
      <c r="AS257" s="124" t="str">
        <f>IFERROR(INDEX(DATASHEET!$A$1:$GG$231,MATCH(L3VA!$A257,DATASHEET!$A$1:$A$231,0),MATCH(L3VA!AT$2,DATASHEET!$A$1:$GG$1,0)),"")</f>
        <v/>
      </c>
      <c r="AT257" s="105" t="e">
        <f>IF(VLOOKUP(L3VA!$A257,DATASHEET!$A$2:$EW$231,47,FALSE)="","",VLOOKUP(L3VA!$A257,DATASHEET!$A$2:$EW$231,47,FALSE))</f>
        <v>#REF!</v>
      </c>
      <c r="AU257" s="105" t="str">
        <f t="shared" si="292"/>
        <v/>
      </c>
      <c r="AV257" s="106" t="e">
        <f>IF(ISBLANK(DATASHEET!#REF!),"",DATASHEET!#REF!)</f>
        <v>#REF!</v>
      </c>
      <c r="AW257" s="107" t="e">
        <f>IF(ISBLANK(DATASHEET!#REF!),"",DATASHEET!#REF!)</f>
        <v>#REF!</v>
      </c>
      <c r="AX257" s="123" t="str">
        <f t="shared" si="293"/>
        <v/>
      </c>
      <c r="AY257" s="124" t="str">
        <f>IFERROR(INDEX(DATASHEET!$A$1:$GG$231,MATCH(L3VA!$A257,DATASHEET!$A$1:$A$231,0),MATCH(L3VA!AZ$2,DATASHEET!$A$1:$GG$1,0)),"")</f>
        <v/>
      </c>
      <c r="AZ257" s="105" t="e">
        <f>IF(VLOOKUP(L3VA!$A257,DATASHEET!$A$2:$EW$231,52,FALSE)="","",VLOOKUP(L3VA!$A257,DATASHEET!$A$2:$EW$231,52,FALSE))</f>
        <v>#REF!</v>
      </c>
      <c r="BA257" s="105" t="str">
        <f t="shared" si="294"/>
        <v/>
      </c>
      <c r="BB257" s="106" t="e">
        <f>IF(ISBLANK(DATASHEET!#REF!),"",DATASHEET!#REF!)</f>
        <v>#REF!</v>
      </c>
      <c r="BC257" s="107" t="e">
        <f>IF(ISBLANK(DATASHEET!#REF!),"",DATASHEET!#REF!)</f>
        <v>#REF!</v>
      </c>
      <c r="BD257" s="123" t="str">
        <f t="shared" si="295"/>
        <v/>
      </c>
      <c r="BE257" s="124" t="str">
        <f>IFERROR(INDEX(DATASHEET!$A$1:$GG$231,MATCH(L3VA!$A257,DATASHEET!$A$1:$A$231,0),MATCH(L3VA!BF$2,DATASHEET!$A$1:$GG$1,0)),"")</f>
        <v/>
      </c>
      <c r="BF257" s="105" t="e">
        <f>IF(VLOOKUP(L3VA!$A257,DATASHEET!$A$2:$EW$231,57,FALSE)="","",VLOOKUP(L3VA!$A257,DATASHEET!$A$2:$EW$231,57,FALSE))</f>
        <v>#REF!</v>
      </c>
      <c r="BG257" s="105" t="str">
        <f t="shared" si="296"/>
        <v/>
      </c>
      <c r="BH257" s="106" t="e">
        <f>IF(ISBLANK(DATASHEET!#REF!),"",DATASHEET!#REF!)</f>
        <v>#REF!</v>
      </c>
      <c r="BI257" s="107" t="e">
        <f>IF(ISBLANK(DATASHEET!#REF!),"",DATASHEET!#REF!)</f>
        <v>#REF!</v>
      </c>
      <c r="BJ257" s="123" t="str">
        <f t="shared" si="297"/>
        <v/>
      </c>
      <c r="BK257" s="124" t="str">
        <f>IFERROR(INDEX(DATASHEET!$A$1:$GG$231,MATCH(L3VA!$A257,DATASHEET!$A$1:$A$231,0),MATCH(L3VA!BL$2,DATASHEET!$A$1:$GG$1,0)),"")</f>
        <v/>
      </c>
      <c r="BL257" s="105" t="e">
        <f>IF(VLOOKUP(L3VA!$A257,DATASHEET!$A$2:$EW$231,62,FALSE)="","",VLOOKUP(L3VA!$A257,DATASHEET!$A$2:$EW$231,62,FALSE))</f>
        <v>#REF!</v>
      </c>
      <c r="BM257" s="105" t="str">
        <f t="shared" si="298"/>
        <v/>
      </c>
      <c r="BN257" s="106" t="e">
        <f>IF(ISBLANK(DATASHEET!#REF!),"",DATASHEET!#REF!)</f>
        <v>#REF!</v>
      </c>
      <c r="BO257" s="107" t="e">
        <f>IF(ISBLANK(DATASHEET!#REF!),"",DATASHEET!#REF!)</f>
        <v>#REF!</v>
      </c>
      <c r="BP257" s="123" t="str">
        <f t="shared" si="299"/>
        <v/>
      </c>
      <c r="BQ257" s="124" t="str">
        <f>IFERROR(INDEX(DATASHEET!$A$1:$GG$231,MATCH(L3VA!$A257,DATASHEET!$A$1:$A$231,0),MATCH(L3VA!BR$2,DATASHEET!$A$1:$GG$1,0)),"")</f>
        <v/>
      </c>
      <c r="BR257" s="105" t="e">
        <f>IF(VLOOKUP(L3VA!$A257,DATASHEET!$A$2:$EW$231,67,FALSE)="","",VLOOKUP(L3VA!$A257,DATASHEET!$A$2:$EW$231,67,FALSE))</f>
        <v>#REF!</v>
      </c>
      <c r="BS257" s="105" t="str">
        <f t="shared" si="300"/>
        <v/>
      </c>
      <c r="BT257" s="106" t="e">
        <f>IF(ISBLANK(DATASHEET!#REF!),"",DATASHEET!#REF!)</f>
        <v>#REF!</v>
      </c>
      <c r="BU257" s="107" t="e">
        <f>IF(ISBLANK(DATASHEET!#REF!),"",DATASHEET!#REF!)</f>
        <v>#REF!</v>
      </c>
      <c r="BV257" s="123" t="str">
        <f t="shared" si="301"/>
        <v/>
      </c>
      <c r="BW257" s="124" t="str">
        <f>IFERROR(INDEX(DATASHEET!$A$1:$GG$231,MATCH(L3VA!$A257,DATASHEET!$A$1:$A$231,0),MATCH(L3VA!BX$2,DATASHEET!$A$1:$GG$1,0)),"")</f>
        <v/>
      </c>
      <c r="BX257" s="105" t="e">
        <f>IF(VLOOKUP(L3VA!$A257,DATASHEET!$A$2:$EW$231,77,FALSE)="","",VLOOKUP(L3VA!$A257,DATASHEET!$A$2:$EW$231,77,FALSE))</f>
        <v>#REF!</v>
      </c>
      <c r="BY257" s="105" t="str">
        <f t="shared" si="302"/>
        <v/>
      </c>
      <c r="BZ257" s="106" t="e">
        <f>IF(ISBLANK(DATASHEET!#REF!),"",DATASHEET!#REF!)</f>
        <v>#REF!</v>
      </c>
      <c r="CA257" s="107" t="e">
        <f>IF(ISBLANK(DATASHEET!#REF!),"",DATASHEET!#REF!)</f>
        <v>#REF!</v>
      </c>
      <c r="CB257" s="123" t="str">
        <f t="shared" si="303"/>
        <v/>
      </c>
      <c r="CC257" s="124" t="str">
        <f>IFERROR(INDEX(DATASHEET!$A$1:$GG$231,MATCH(L3VA!$A257,DATASHEET!$A$1:$A$231,0),MATCH(L3VA!CD$2,DATASHEET!$A$1:$GG$1,0)),"")</f>
        <v/>
      </c>
      <c r="CD257" s="105" t="e">
        <f>IF(VLOOKUP(L3VA!$A257,DATASHEET!$A$2:$EW$231,82,FALSE)="","",VLOOKUP(L3VA!$A257,DATASHEET!$A$2:$EW$231,82,FALSE))</f>
        <v>#REF!</v>
      </c>
      <c r="CE257" s="105" t="str">
        <f t="shared" si="304"/>
        <v/>
      </c>
      <c r="CF257" s="106" t="e">
        <f>IF(ISBLANK(DATASHEET!#REF!),"",DATASHEET!#REF!)</f>
        <v>#REF!</v>
      </c>
      <c r="CG257" s="107" t="e">
        <f>IF(ISBLANK(DATASHEET!#REF!),"",DATASHEET!#REF!)</f>
        <v>#REF!</v>
      </c>
      <c r="CH257" s="123" t="str">
        <f t="shared" si="305"/>
        <v/>
      </c>
      <c r="CI257" s="124" t="str">
        <f>IFERROR(INDEX(DATASHEET!$A$1:$GG$231,MATCH(L3VA!$A257,DATASHEET!$A$1:$A$231,0),MATCH(L3VA!CJ$2,DATASHEET!$A$1:$GG$1,0)),"")</f>
        <v/>
      </c>
      <c r="CJ257" s="105" t="e">
        <f>IF(VLOOKUP(L3VA!$A257,DATASHEET!$A$2:$EW$231,87,FALSE)="","",VLOOKUP(L3VA!$A257,DATASHEET!$A$2:$EW$231,87,FALSE))</f>
        <v>#REF!</v>
      </c>
      <c r="CK257" s="105" t="str">
        <f t="shared" si="306"/>
        <v/>
      </c>
      <c r="CL257" s="106" t="e">
        <f>IF(ISBLANK(DATASHEET!#REF!),"",DATASHEET!#REF!)</f>
        <v>#REF!</v>
      </c>
      <c r="CM257" s="107" t="e">
        <f>IF(ISBLANK(DATASHEET!#REF!),"",DATASHEET!#REF!)</f>
        <v>#REF!</v>
      </c>
      <c r="CN257" s="123" t="str">
        <f t="shared" si="307"/>
        <v/>
      </c>
      <c r="CO257" s="124" t="str">
        <f>IFERROR(INDEX(DATASHEET!$A$1:$GG$231,MATCH(L3VA!$A257,DATASHEET!$A$1:$A$231,0),MATCH(L3VA!CP$2,DATASHEET!$A$1:$GG$1,0)),"")</f>
        <v/>
      </c>
      <c r="CP257" s="105" t="e">
        <f>IF(VLOOKUP(L3VA!$A257,DATASHEET!$A$2:$EW$231,92,FALSE)="","",VLOOKUP(L3VA!$A257,DATASHEET!$A$2:$EW$231,92,FALSE))</f>
        <v>#REF!</v>
      </c>
      <c r="CQ257" s="105" t="str">
        <f t="shared" si="308"/>
        <v/>
      </c>
      <c r="CR257" s="106" t="e">
        <f>IF(ISBLANK(DATASHEET!#REF!),"",DATASHEET!#REF!)</f>
        <v>#REF!</v>
      </c>
      <c r="CS257" s="107" t="e">
        <f>IF(ISBLANK(DATASHEET!#REF!),"",DATASHEET!#REF!)</f>
        <v>#REF!</v>
      </c>
      <c r="CT257" s="123" t="str">
        <f t="shared" si="212"/>
        <v/>
      </c>
      <c r="CU257" s="124" t="str">
        <f>IFERROR(INDEX(DATASHEET!$A$1:$GG$231,MATCH(L3VA!$A257,DATASHEET!$A$1:$A$231,0),MATCH(L3VA!CV$2,DATASHEET!$A$1:$GG$1,0)),"")</f>
        <v/>
      </c>
      <c r="CV257" s="105" t="e">
        <f>IF(VLOOKUP(L3VA!$A257,DATASHEET!$A$2:$EW$231,107,FALSE)="","",VLOOKUP(L3VA!$A257,DATASHEET!$A$2:$EW$231,107,FALSE))</f>
        <v>#REF!</v>
      </c>
      <c r="CW257" s="105" t="str">
        <f t="shared" si="213"/>
        <v/>
      </c>
      <c r="CX257" s="106" t="e">
        <f>IF(ISBLANK(DATASHEET!#REF!),"",DATASHEET!#REF!)</f>
        <v>#REF!</v>
      </c>
      <c r="CY257" s="107" t="e">
        <f>IF(ISBLANK(DATASHEET!#REF!),"",DATASHEET!#REF!)</f>
        <v>#REF!</v>
      </c>
      <c r="CZ257" s="123" t="str">
        <f t="shared" si="309"/>
        <v/>
      </c>
      <c r="DA257" s="124" t="str">
        <f>IFERROR(INDEX(DATASHEET!$A$1:$GG$231,MATCH(L3VA!$A257,DATASHEET!$A$1:$A$231,0),MATCH(L3VA!DB$2,DATASHEET!$A$1:$GG$1,0)),"")</f>
        <v/>
      </c>
      <c r="DB257" s="105" t="e">
        <f>IF(VLOOKUP(L3VA!$A257,DATASHEET!$A$2:$EW$231,97,FALSE)="","",VLOOKUP(L3VA!$A257,DATASHEET!$A$2:$EW$231,97,FALSE))</f>
        <v>#REF!</v>
      </c>
      <c r="DC257" s="105" t="str">
        <f t="shared" si="310"/>
        <v/>
      </c>
      <c r="DD257" s="106" t="e">
        <f>IF(ISBLANK(DATASHEET!#REF!),"",DATASHEET!#REF!)</f>
        <v>#REF!</v>
      </c>
      <c r="DE257" s="107" t="e">
        <f>IF(ISBLANK(DATASHEET!#REF!),"",DATASHEET!#REF!)</f>
        <v>#REF!</v>
      </c>
      <c r="DF257" s="123" t="str">
        <f t="shared" si="311"/>
        <v/>
      </c>
      <c r="DG257" s="124" t="str">
        <f>IFERROR(INDEX(DATASHEET!$A$1:$GG$231,MATCH(L3VA!$A257,DATASHEET!$A$1:$A$231,0),MATCH(L3VA!DH$2,DATASHEET!$A$1:$GG$1,0)),"")</f>
        <v/>
      </c>
      <c r="DH257" s="105" t="e">
        <f>IF(VLOOKUP(L3VA!$A257,DATASHEET!$A$2:$EW$231,102,FALSE)="","",VLOOKUP(L3VA!$A257,DATASHEET!$A$2:$EW$231,102,FALSE))</f>
        <v>#REF!</v>
      </c>
      <c r="DI257" s="105" t="str">
        <f t="shared" si="312"/>
        <v/>
      </c>
      <c r="DJ257" s="106" t="e">
        <f>IF(ISBLANK(DATASHEET!#REF!),"",DATASHEET!#REF!)</f>
        <v>#REF!</v>
      </c>
      <c r="DK257" s="107" t="e">
        <f>IF(ISBLANK(DATASHEET!#REF!),"",DATASHEET!#REF!)</f>
        <v>#REF!</v>
      </c>
      <c r="DL257" s="123" t="str">
        <f t="shared" si="313"/>
        <v/>
      </c>
      <c r="DM257" s="124" t="str">
        <f>IFERROR(INDEX(DATASHEET!$A$1:$GG$231,MATCH(L3VA!$A257,DATASHEET!$A$1:$A$231,0),MATCH(L3VA!DN$2,DATASHEET!$A$1:$GG$1,0)),"")</f>
        <v/>
      </c>
      <c r="DN257" s="105" t="e">
        <f>IF(VLOOKUP(L3VA!$A257,DATASHEET!$A$2:$FW$231,112,FALSE)="","",VLOOKUP(L3VA!$A257,DATASHEET!$A$2:$FW$231,112,FALSE))</f>
        <v>#REF!</v>
      </c>
      <c r="DO257" s="105" t="str">
        <f t="shared" si="314"/>
        <v/>
      </c>
      <c r="DP257" s="106" t="e">
        <f>IF(ISBLANK(DATASHEET!#REF!),"",DATASHEET!#REF!)</f>
        <v>#REF!</v>
      </c>
      <c r="DQ257" s="107" t="e">
        <f>IF(ISBLANK(DATASHEET!#REF!),"",DATASHEET!#REF!)</f>
        <v>#REF!</v>
      </c>
      <c r="DR257" s="123" t="str">
        <f t="shared" si="315"/>
        <v/>
      </c>
      <c r="DS257" s="124" t="str">
        <f>IFERROR(INDEX(DATASHEET!$A$1:$GG$231,MATCH(L3VA!$A257,DATASHEET!$A$1:$A$231,0),MATCH(L3VA!DT$2,DATASHEET!$A$1:$GG$1,0)),"")</f>
        <v/>
      </c>
      <c r="DT257" s="105" t="e">
        <f>IF(VLOOKUP(L3VA!$A257,DATASHEET!$A$2:$EW$231,117,FALSE)="","",VLOOKUP(L3VA!$A257,DATASHEET!$A$2:$EW$231,117,FALSE))</f>
        <v>#REF!</v>
      </c>
      <c r="DU257" s="105" t="str">
        <f t="shared" si="316"/>
        <v/>
      </c>
      <c r="DV257" s="106" t="e">
        <f>IF(ISBLANK(DATASHEET!#REF!),"",DATASHEET!#REF!)</f>
        <v>#REF!</v>
      </c>
      <c r="DW257" s="107" t="e">
        <f>IF(ISBLANK(DATASHEET!#REF!),"",DATASHEET!#REF!)</f>
        <v>#REF!</v>
      </c>
      <c r="DX257" s="123" t="str">
        <f t="shared" si="317"/>
        <v/>
      </c>
      <c r="DY257" s="124" t="str">
        <f>IFERROR(INDEX(DATASHEET!$A$1:$GG$231,MATCH(L3VA!$A257,DATASHEET!$A$1:$A$231,0),MATCH(L3VA!DZ$2,DATASHEET!$A$1:$GG$1,0)),"")</f>
        <v/>
      </c>
      <c r="DZ257" s="105" t="e">
        <f>IF(VLOOKUP(L3VA!$A257,DATASHEET!$A$2:$EW$231,122,FALSE)="","",VLOOKUP(L3VA!$A257,DATASHEET!$A$2:$EW$231,122,FALSE))</f>
        <v>#REF!</v>
      </c>
      <c r="EA257" s="105" t="str">
        <f t="shared" si="318"/>
        <v/>
      </c>
      <c r="EB257" s="106" t="e">
        <f>IF(ISBLANK(DATASHEET!#REF!),"",DATASHEET!#REF!)</f>
        <v>#REF!</v>
      </c>
      <c r="EC257" s="107" t="e">
        <f>IF(ISBLANK(DATASHEET!#REF!),"",DATASHEET!#REF!)</f>
        <v>#REF!</v>
      </c>
      <c r="ED257" s="123" t="str">
        <f t="shared" si="319"/>
        <v/>
      </c>
      <c r="EE257" s="124" t="str">
        <f>IFERROR(INDEX(DATASHEET!$A$1:$GG$231,MATCH(L3VA!$A257,DATASHEET!$A$1:$A$231,0),MATCH(L3VA!EF$2,DATASHEET!$A$1:$GG$1,0)),"")</f>
        <v/>
      </c>
      <c r="EF257" s="105" t="e">
        <f>IF(VLOOKUP(L3VA!$A257,DATASHEET!$A$2:$EW$231,127,FALSE)="","",VLOOKUP(L3VA!$A257,DATASHEET!$A$2:$EW$231,127,FALSE))</f>
        <v>#REF!</v>
      </c>
      <c r="EG257" s="105" t="str">
        <f t="shared" si="320"/>
        <v/>
      </c>
      <c r="EH257" s="106" t="e">
        <f>IF(ISBLANK(DATASHEET!#REF!),"",DATASHEET!#REF!)</f>
        <v>#REF!</v>
      </c>
      <c r="EI257" s="107" t="e">
        <f>IF(ISBLANK(DATASHEET!#REF!),"",DATASHEET!#REF!)</f>
        <v>#REF!</v>
      </c>
      <c r="EJ257" s="123" t="str">
        <f t="shared" si="321"/>
        <v/>
      </c>
      <c r="EK257" s="124" t="str">
        <f>IFERROR(INDEX(DATASHEET!$A$1:$GG$231,MATCH(L3VA!$A257,DATASHEET!$A$1:$A$231,0),MATCH(L3VA!EL$2,DATASHEET!$A$1:$GG$1,0)),"")</f>
        <v/>
      </c>
      <c r="EL257" s="105" t="e">
        <f>IF(VLOOKUP(L3VA!$A257,DATASHEET!$A$2:$EW$231,132,FALSE)="","",VLOOKUP(L3VA!$A257,DATASHEET!$A$2:$EW$231,132,FALSE))</f>
        <v>#REF!</v>
      </c>
      <c r="EM257" s="105" t="str">
        <f t="shared" si="322"/>
        <v/>
      </c>
      <c r="EN257" s="106" t="e">
        <f>IF(ISBLANK(DATASHEET!#REF!),"",DATASHEET!#REF!)</f>
        <v>#REF!</v>
      </c>
      <c r="EO257" s="107" t="e">
        <f>IF(ISBLANK(DATASHEET!#REF!),"",DATASHEET!#REF!)</f>
        <v>#REF!</v>
      </c>
      <c r="EP257" s="123" t="str">
        <f t="shared" si="323"/>
        <v/>
      </c>
      <c r="EQ257" s="124" t="str">
        <f>IFERROR(INDEX(DATASHEET!$A$1:$GG$231,MATCH(L3VA!$A257,DATASHEET!$A$1:$A$231,0),MATCH(L3VA!ER$2,DATASHEET!$A$1:$GG$1,0)),"")</f>
        <v/>
      </c>
      <c r="ER257" s="105" t="e">
        <f>IF(VLOOKUP(L3VA!$A257,DATASHEET!$A$2:$EW$231,137,FALSE)="","",VLOOKUP(L3VA!$A257,DATASHEET!$A$2:$EW$231,137,FALSE))</f>
        <v>#REF!</v>
      </c>
      <c r="ES257" s="105" t="str">
        <f t="shared" si="324"/>
        <v/>
      </c>
      <c r="ET257" s="106" t="e">
        <f>IF(ISBLANK(DATASHEET!#REF!),"",DATASHEET!#REF!)</f>
        <v>#REF!</v>
      </c>
      <c r="EU257" s="107" t="e">
        <f>IF(ISBLANK(DATASHEET!#REF!),"",DATASHEET!#REF!)</f>
        <v>#REF!</v>
      </c>
      <c r="EV257" s="123" t="str">
        <f t="shared" si="325"/>
        <v/>
      </c>
      <c r="EW257" s="124" t="str">
        <f>IFERROR(INDEX(DATASHEET!$A$1:$GG$231,MATCH(L3VA!$A257,DATASHEET!$A$1:$A$231,0),MATCH(L3VA!EX$2,DATASHEET!$A$1:$GG$1,0)),"")</f>
        <v/>
      </c>
      <c r="EX257" s="105" t="e">
        <f>IF(VLOOKUP(L3VA!$A257,DATASHEET!$A$2:$EW$231,142,FALSE)="","",VLOOKUP(L3VA!$A257,DATASHEET!$A$2:$EW$231,142,FALSE))</f>
        <v>#REF!</v>
      </c>
      <c r="EY257" s="105" t="str">
        <f t="shared" si="326"/>
        <v/>
      </c>
      <c r="EZ257" s="106" t="e">
        <f>IF(ISBLANK(DATASHEET!#REF!),"",DATASHEET!#REF!)</f>
        <v>#REF!</v>
      </c>
      <c r="FA257" s="107" t="e">
        <f>IF(ISBLANK(DATASHEET!#REF!),"",DATASHEET!#REF!)</f>
        <v>#REF!</v>
      </c>
      <c r="FB257" s="123" t="str">
        <f t="shared" si="327"/>
        <v/>
      </c>
      <c r="FC257" s="124" t="str">
        <f>IFERROR(INDEX(DATASHEET!$A$1:$GG$231,MATCH(L3VA!$A257,DATASHEET!$A$1:$A$231,0),MATCH(L3VA!FD$2,DATASHEET!$A$1:$GG$1,0)),"")</f>
        <v/>
      </c>
      <c r="FD257" s="105" t="e">
        <f>IF(VLOOKUP(L3VA!$A257,DATASHEET!$A$2:$FW$231,147,FALSE)="","",VLOOKUP(L3VA!$A257,DATASHEET!$A$2:$FW$231,147,FALSE))</f>
        <v>#REF!</v>
      </c>
      <c r="FE257" s="105" t="str">
        <f t="shared" si="328"/>
        <v/>
      </c>
      <c r="FF257" s="106" t="e">
        <f>IF(ISBLANK(DATASHEET!#REF!),"",DATASHEET!#REF!)</f>
        <v>#REF!</v>
      </c>
      <c r="FG257" s="107" t="e">
        <f>IF(ISBLANK(DATASHEET!#REF!),"",DATASHEET!#REF!)</f>
        <v>#REF!</v>
      </c>
    </row>
    <row r="258" spans="1:163" x14ac:dyDescent="0.25">
      <c r="A258" s="108" t="e">
        <f>DATASHEET!#REF!</f>
        <v>#REF!</v>
      </c>
      <c r="B258" s="42" t="e">
        <f>DATASHEET!#REF!</f>
        <v>#REF!</v>
      </c>
      <c r="C258" s="109" t="e">
        <f>DATASHEET!#REF!</f>
        <v>#REF!</v>
      </c>
      <c r="D258" s="110" t="e">
        <f>DATASHEET!#REF!</f>
        <v>#REF!</v>
      </c>
      <c r="E258" s="110" t="str">
        <f>IFERROR(VLOOKUP(A258,'[5]Y12 Students'!$E$3:$I$271,5,FALSE),"")</f>
        <v/>
      </c>
      <c r="F258" s="110" t="e">
        <f>DATASHEET!#REF!</f>
        <v>#REF!</v>
      </c>
      <c r="G258" s="110" t="e">
        <f>DATASHEET!#REF!</f>
        <v>#REF!</v>
      </c>
      <c r="H258" s="110" t="e">
        <f>DATASHEET!#REF!</f>
        <v>#REF!</v>
      </c>
      <c r="I258" s="110" t="e">
        <f>DATASHEET!#REF!</f>
        <v>#REF!</v>
      </c>
      <c r="J258" s="111" t="e">
        <f>DATASHEET!#REF!</f>
        <v>#REF!</v>
      </c>
      <c r="K258" s="104" t="str">
        <f t="shared" si="181"/>
        <v/>
      </c>
      <c r="L258" s="104" t="str">
        <f t="shared" si="182"/>
        <v/>
      </c>
      <c r="M258" s="336" t="str">
        <f>IF(COUNT(L3VA!$N258,L3VA!$Z258,L3VA!$T258,L3VA!$AF258,L3VA!$AX258,L3VA!$AR258,L3VA!$BJ258,L3VA!$BD258,L3VA!$BP258,L3VA!#REF!,L3VA!$AL258,L3VA!$BV258,L3VA!$CH258,L3VA!$CZ258,L3VA!$CN258,L3VA!$DF258,L3VA!$CB258,L3VA!#REF!,L3VA!$DR258,L3VA!$DX258,L3VA!$ED258,L3VA!$EJ258,L3VA!$EP258,L3VA!$EV258,L3VA!$FB258,L3VA!$DL258)=0,"",AVERAGE(N258,Z258,T258,AF258,AL258,AX258,AR258,BJ258,BD258,BP258,BV258,CH258,CZ258,CN258,DF258,CB258,DR258,DX258,ED258,EJ258,EP258,EV258,FB258,DL258))</f>
        <v/>
      </c>
      <c r="N258" s="123" t="str">
        <f t="shared" si="281"/>
        <v/>
      </c>
      <c r="O258" s="124" t="str">
        <f>IFERROR(INDEX(DATASHEET!$A$1:$GG$231,MATCH(L3VA!$A258,DATASHEET!$A$1:$A$231,0),MATCH(L3VA!P$2,DATASHEET!$A$1:$GG$1,0)),"")</f>
        <v/>
      </c>
      <c r="P258" s="105" t="e">
        <f>IF(VLOOKUP(L3VA!$A258,DATASHEET!$A$2:$EW$231,22,FALSE)="","",VLOOKUP(L3VA!$A258,DATASHEET!$A$2:$EW$231,22,FALSE))</f>
        <v>#REF!</v>
      </c>
      <c r="Q258" s="105" t="str">
        <f t="shared" si="282"/>
        <v/>
      </c>
      <c r="R258" s="106" t="e">
        <f>IF(ISBLANK(DATASHEET!#REF!),"",DATASHEET!#REF!)</f>
        <v>#REF!</v>
      </c>
      <c r="S258" s="107" t="e">
        <f>IF(ISBLANK(DATASHEET!#REF!),"",DATASHEET!#REF!)</f>
        <v>#REF!</v>
      </c>
      <c r="T258" s="123" t="str">
        <f t="shared" si="283"/>
        <v/>
      </c>
      <c r="U258" s="124" t="str">
        <f>IFERROR(INDEX(DATASHEET!$A$1:$GG$231,MATCH(L3VA!$A258,DATASHEET!$A$1:$A$231,0),MATCH(L3VA!V$2,DATASHEET!$A$1:$GG$1,0)),"")</f>
        <v/>
      </c>
      <c r="V258" s="105" t="e">
        <f>IF(VLOOKUP(L3VA!$A258,DATASHEET!$A$2:$EW$231,27,FALSE)="","",VLOOKUP(L3VA!$A258,DATASHEET!$A$2:$EW$231,27,FALSE))</f>
        <v>#REF!</v>
      </c>
      <c r="W258" s="105" t="str">
        <f t="shared" si="284"/>
        <v/>
      </c>
      <c r="X258" s="106" t="e">
        <f>IF(ISBLANK(DATASHEET!#REF!),"",DATASHEET!#REF!)</f>
        <v>#REF!</v>
      </c>
      <c r="Y258" s="107" t="e">
        <f>IF(ISBLANK(DATASHEET!#REF!),"",DATASHEET!#REF!)</f>
        <v>#REF!</v>
      </c>
      <c r="Z258" s="123" t="str">
        <f t="shared" si="285"/>
        <v/>
      </c>
      <c r="AA258" s="124" t="str">
        <f>IFERROR(INDEX(DATASHEET!$A$1:$GG$231,MATCH(L3VA!$A258,DATASHEET!$A$1:$A$231,0),MATCH(L3VA!AB$2,DATASHEET!$A$1:$GG$1,0)),"")</f>
        <v/>
      </c>
      <c r="AB258" s="105" t="e">
        <f>IF(VLOOKUP(L3VA!$A258,DATASHEET!$A$2:$EW$231,32,FALSE)="","",VLOOKUP(L3VA!$A258,DATASHEET!$A$2:$EW$231,32,FALSE))</f>
        <v>#REF!</v>
      </c>
      <c r="AC258" s="105" t="str">
        <f t="shared" si="286"/>
        <v/>
      </c>
      <c r="AD258" s="106" t="e">
        <f>IF(ISBLANK(DATASHEET!#REF!),"",DATASHEET!#REF!)</f>
        <v>#REF!</v>
      </c>
      <c r="AE258" s="107" t="e">
        <f>IF(ISBLANK(DATASHEET!#REF!),"",DATASHEET!#REF!)</f>
        <v>#REF!</v>
      </c>
      <c r="AF258" s="123" t="str">
        <f t="shared" si="287"/>
        <v/>
      </c>
      <c r="AG258" s="124" t="str">
        <f>IFERROR(INDEX(DATASHEET!$A$1:$GG$231,MATCH(L3VA!$A258,DATASHEET!$A$1:$A$231,0),MATCH(L3VA!AH$2,DATASHEET!$A$1:$GG$1,0)),"")</f>
        <v/>
      </c>
      <c r="AH258" s="105" t="e">
        <f>IF(VLOOKUP(L3VA!$A258,DATASHEET!$A$2:$EW$231,37,FALSE)="","",VLOOKUP(L3VA!$A258,DATASHEET!$A$2:$EW$231,37,FALSE))</f>
        <v>#REF!</v>
      </c>
      <c r="AI258" s="105" t="str">
        <f t="shared" si="288"/>
        <v/>
      </c>
      <c r="AJ258" s="106" t="e">
        <f>IF(ISBLANK(DATASHEET!#REF!),"",DATASHEET!#REF!)</f>
        <v>#REF!</v>
      </c>
      <c r="AK258" s="107" t="e">
        <f>IF(ISBLANK(DATASHEET!#REF!),"",DATASHEET!#REF!)</f>
        <v>#REF!</v>
      </c>
      <c r="AL258" s="123" t="str">
        <f t="shared" si="289"/>
        <v/>
      </c>
      <c r="AM258" s="124" t="str">
        <f>IFERROR(INDEX(DATASHEET!$A$1:$GG$231,MATCH(L3VA!$A258,DATASHEET!$A$1:$A$231,0),MATCH(L3VA!AN$2,DATASHEET!$A$1:$GG$1,0)),"")</f>
        <v/>
      </c>
      <c r="AN258" s="105" t="e">
        <f>IF(VLOOKUP(L3VA!$A258,DATASHEET!$A$2:$EW$231,42,FALSE)="","",VLOOKUP(L3VA!$A258,DATASHEET!$A$2:$EW$231,42,FALSE))</f>
        <v>#REF!</v>
      </c>
      <c r="AO258" s="105" t="str">
        <f t="shared" si="290"/>
        <v/>
      </c>
      <c r="AP258" s="106" t="e">
        <f>IF(ISBLANK(DATASHEET!#REF!),"",DATASHEET!#REF!)</f>
        <v>#REF!</v>
      </c>
      <c r="AQ258" s="107" t="e">
        <f>IF(ISBLANK(DATASHEET!#REF!),"",DATASHEET!#REF!)</f>
        <v>#REF!</v>
      </c>
      <c r="AR258" s="123" t="str">
        <f t="shared" si="291"/>
        <v/>
      </c>
      <c r="AS258" s="124" t="str">
        <f>IFERROR(INDEX(DATASHEET!$A$1:$GG$231,MATCH(L3VA!$A258,DATASHEET!$A$1:$A$231,0),MATCH(L3VA!AT$2,DATASHEET!$A$1:$GG$1,0)),"")</f>
        <v/>
      </c>
      <c r="AT258" s="105" t="e">
        <f>IF(VLOOKUP(L3VA!$A258,DATASHEET!$A$2:$EW$231,47,FALSE)="","",VLOOKUP(L3VA!$A258,DATASHEET!$A$2:$EW$231,47,FALSE))</f>
        <v>#REF!</v>
      </c>
      <c r="AU258" s="105" t="str">
        <f t="shared" si="292"/>
        <v/>
      </c>
      <c r="AV258" s="106" t="e">
        <f>IF(ISBLANK(DATASHEET!#REF!),"",DATASHEET!#REF!)</f>
        <v>#REF!</v>
      </c>
      <c r="AW258" s="107" t="e">
        <f>IF(ISBLANK(DATASHEET!#REF!),"",DATASHEET!#REF!)</f>
        <v>#REF!</v>
      </c>
      <c r="AX258" s="123" t="str">
        <f t="shared" si="293"/>
        <v/>
      </c>
      <c r="AY258" s="124" t="str">
        <f>IFERROR(INDEX(DATASHEET!$A$1:$GG$231,MATCH(L3VA!$A258,DATASHEET!$A$1:$A$231,0),MATCH(L3VA!AZ$2,DATASHEET!$A$1:$GG$1,0)),"")</f>
        <v/>
      </c>
      <c r="AZ258" s="105" t="e">
        <f>IF(VLOOKUP(L3VA!$A258,DATASHEET!$A$2:$EW$231,52,FALSE)="","",VLOOKUP(L3VA!$A258,DATASHEET!$A$2:$EW$231,52,FALSE))</f>
        <v>#REF!</v>
      </c>
      <c r="BA258" s="105" t="str">
        <f t="shared" si="294"/>
        <v/>
      </c>
      <c r="BB258" s="106" t="e">
        <f>IF(ISBLANK(DATASHEET!#REF!),"",DATASHEET!#REF!)</f>
        <v>#REF!</v>
      </c>
      <c r="BC258" s="107" t="e">
        <f>IF(ISBLANK(DATASHEET!#REF!),"",DATASHEET!#REF!)</f>
        <v>#REF!</v>
      </c>
      <c r="BD258" s="123" t="str">
        <f t="shared" si="295"/>
        <v/>
      </c>
      <c r="BE258" s="124" t="str">
        <f>IFERROR(INDEX(DATASHEET!$A$1:$GG$231,MATCH(L3VA!$A258,DATASHEET!$A$1:$A$231,0),MATCH(L3VA!BF$2,DATASHEET!$A$1:$GG$1,0)),"")</f>
        <v/>
      </c>
      <c r="BF258" s="105" t="e">
        <f>IF(VLOOKUP(L3VA!$A258,DATASHEET!$A$2:$EW$231,57,FALSE)="","",VLOOKUP(L3VA!$A258,DATASHEET!$A$2:$EW$231,57,FALSE))</f>
        <v>#REF!</v>
      </c>
      <c r="BG258" s="105" t="str">
        <f t="shared" si="296"/>
        <v/>
      </c>
      <c r="BH258" s="106" t="e">
        <f>IF(ISBLANK(DATASHEET!#REF!),"",DATASHEET!#REF!)</f>
        <v>#REF!</v>
      </c>
      <c r="BI258" s="107" t="e">
        <f>IF(ISBLANK(DATASHEET!#REF!),"",DATASHEET!#REF!)</f>
        <v>#REF!</v>
      </c>
      <c r="BJ258" s="123" t="str">
        <f t="shared" si="297"/>
        <v/>
      </c>
      <c r="BK258" s="124" t="str">
        <f>IFERROR(INDEX(DATASHEET!$A$1:$GG$231,MATCH(L3VA!$A258,DATASHEET!$A$1:$A$231,0),MATCH(L3VA!BL$2,DATASHEET!$A$1:$GG$1,0)),"")</f>
        <v/>
      </c>
      <c r="BL258" s="105" t="e">
        <f>IF(VLOOKUP(L3VA!$A258,DATASHEET!$A$2:$EW$231,62,FALSE)="","",VLOOKUP(L3VA!$A258,DATASHEET!$A$2:$EW$231,62,FALSE))</f>
        <v>#REF!</v>
      </c>
      <c r="BM258" s="105" t="str">
        <f t="shared" si="298"/>
        <v/>
      </c>
      <c r="BN258" s="106" t="e">
        <f>IF(ISBLANK(DATASHEET!#REF!),"",DATASHEET!#REF!)</f>
        <v>#REF!</v>
      </c>
      <c r="BO258" s="107" t="e">
        <f>IF(ISBLANK(DATASHEET!#REF!),"",DATASHEET!#REF!)</f>
        <v>#REF!</v>
      </c>
      <c r="BP258" s="123" t="str">
        <f t="shared" si="299"/>
        <v/>
      </c>
      <c r="BQ258" s="124" t="str">
        <f>IFERROR(INDEX(DATASHEET!$A$1:$GG$231,MATCH(L3VA!$A258,DATASHEET!$A$1:$A$231,0),MATCH(L3VA!BR$2,DATASHEET!$A$1:$GG$1,0)),"")</f>
        <v/>
      </c>
      <c r="BR258" s="105" t="e">
        <f>IF(VLOOKUP(L3VA!$A258,DATASHEET!$A$2:$EW$231,67,FALSE)="","",VLOOKUP(L3VA!$A258,DATASHEET!$A$2:$EW$231,67,FALSE))</f>
        <v>#REF!</v>
      </c>
      <c r="BS258" s="105" t="str">
        <f t="shared" si="300"/>
        <v/>
      </c>
      <c r="BT258" s="106" t="e">
        <f>IF(ISBLANK(DATASHEET!#REF!),"",DATASHEET!#REF!)</f>
        <v>#REF!</v>
      </c>
      <c r="BU258" s="107" t="e">
        <f>IF(ISBLANK(DATASHEET!#REF!),"",DATASHEET!#REF!)</f>
        <v>#REF!</v>
      </c>
      <c r="BV258" s="123" t="str">
        <f t="shared" si="301"/>
        <v/>
      </c>
      <c r="BW258" s="124" t="str">
        <f>IFERROR(INDEX(DATASHEET!$A$1:$GG$231,MATCH(L3VA!$A258,DATASHEET!$A$1:$A$231,0),MATCH(L3VA!BX$2,DATASHEET!$A$1:$GG$1,0)),"")</f>
        <v/>
      </c>
      <c r="BX258" s="105" t="e">
        <f>IF(VLOOKUP(L3VA!$A258,DATASHEET!$A$2:$EW$231,77,FALSE)="","",VLOOKUP(L3VA!$A258,DATASHEET!$A$2:$EW$231,77,FALSE))</f>
        <v>#REF!</v>
      </c>
      <c r="BY258" s="105" t="str">
        <f t="shared" si="302"/>
        <v/>
      </c>
      <c r="BZ258" s="106" t="e">
        <f>IF(ISBLANK(DATASHEET!#REF!),"",DATASHEET!#REF!)</f>
        <v>#REF!</v>
      </c>
      <c r="CA258" s="107" t="e">
        <f>IF(ISBLANK(DATASHEET!#REF!),"",DATASHEET!#REF!)</f>
        <v>#REF!</v>
      </c>
      <c r="CB258" s="123" t="str">
        <f t="shared" si="303"/>
        <v/>
      </c>
      <c r="CC258" s="124" t="str">
        <f>IFERROR(INDEX(DATASHEET!$A$1:$GG$231,MATCH(L3VA!$A258,DATASHEET!$A$1:$A$231,0),MATCH(L3VA!CD$2,DATASHEET!$A$1:$GG$1,0)),"")</f>
        <v/>
      </c>
      <c r="CD258" s="105" t="e">
        <f>IF(VLOOKUP(L3VA!$A258,DATASHEET!$A$2:$EW$231,82,FALSE)="","",VLOOKUP(L3VA!$A258,DATASHEET!$A$2:$EW$231,82,FALSE))</f>
        <v>#REF!</v>
      </c>
      <c r="CE258" s="105" t="str">
        <f t="shared" si="304"/>
        <v/>
      </c>
      <c r="CF258" s="106" t="e">
        <f>IF(ISBLANK(DATASHEET!#REF!),"",DATASHEET!#REF!)</f>
        <v>#REF!</v>
      </c>
      <c r="CG258" s="107" t="e">
        <f>IF(ISBLANK(DATASHEET!#REF!),"",DATASHEET!#REF!)</f>
        <v>#REF!</v>
      </c>
      <c r="CH258" s="123" t="str">
        <f t="shared" si="305"/>
        <v/>
      </c>
      <c r="CI258" s="124" t="str">
        <f>IFERROR(INDEX(DATASHEET!$A$1:$GG$231,MATCH(L3VA!$A258,DATASHEET!$A$1:$A$231,0),MATCH(L3VA!CJ$2,DATASHEET!$A$1:$GG$1,0)),"")</f>
        <v/>
      </c>
      <c r="CJ258" s="105" t="e">
        <f>IF(VLOOKUP(L3VA!$A258,DATASHEET!$A$2:$EW$231,87,FALSE)="","",VLOOKUP(L3VA!$A258,DATASHEET!$A$2:$EW$231,87,FALSE))</f>
        <v>#REF!</v>
      </c>
      <c r="CK258" s="105" t="str">
        <f t="shared" si="306"/>
        <v/>
      </c>
      <c r="CL258" s="106" t="e">
        <f>IF(ISBLANK(DATASHEET!#REF!),"",DATASHEET!#REF!)</f>
        <v>#REF!</v>
      </c>
      <c r="CM258" s="107" t="e">
        <f>IF(ISBLANK(DATASHEET!#REF!),"",DATASHEET!#REF!)</f>
        <v>#REF!</v>
      </c>
      <c r="CN258" s="123" t="str">
        <f t="shared" si="307"/>
        <v/>
      </c>
      <c r="CO258" s="124" t="str">
        <f>IFERROR(INDEX(DATASHEET!$A$1:$GG$231,MATCH(L3VA!$A258,DATASHEET!$A$1:$A$231,0),MATCH(L3VA!CP$2,DATASHEET!$A$1:$GG$1,0)),"")</f>
        <v/>
      </c>
      <c r="CP258" s="105" t="e">
        <f>IF(VLOOKUP(L3VA!$A258,DATASHEET!$A$2:$EW$231,92,FALSE)="","",VLOOKUP(L3VA!$A258,DATASHEET!$A$2:$EW$231,92,FALSE))</f>
        <v>#REF!</v>
      </c>
      <c r="CQ258" s="105" t="str">
        <f t="shared" si="308"/>
        <v/>
      </c>
      <c r="CR258" s="106" t="e">
        <f>IF(ISBLANK(DATASHEET!#REF!),"",DATASHEET!#REF!)</f>
        <v>#REF!</v>
      </c>
      <c r="CS258" s="107" t="e">
        <f>IF(ISBLANK(DATASHEET!#REF!),"",DATASHEET!#REF!)</f>
        <v>#REF!</v>
      </c>
      <c r="CT258" s="123" t="str">
        <f t="shared" si="212"/>
        <v/>
      </c>
      <c r="CU258" s="124" t="str">
        <f>IFERROR(INDEX(DATASHEET!$A$1:$GG$231,MATCH(L3VA!$A258,DATASHEET!$A$1:$A$231,0),MATCH(L3VA!CV$2,DATASHEET!$A$1:$GG$1,0)),"")</f>
        <v/>
      </c>
      <c r="CV258" s="105" t="e">
        <f>IF(VLOOKUP(L3VA!$A258,DATASHEET!$A$2:$EW$231,107,FALSE)="","",VLOOKUP(L3VA!$A258,DATASHEET!$A$2:$EW$231,107,FALSE))</f>
        <v>#REF!</v>
      </c>
      <c r="CW258" s="105" t="str">
        <f t="shared" si="213"/>
        <v/>
      </c>
      <c r="CX258" s="106" t="e">
        <f>IF(ISBLANK(DATASHEET!#REF!),"",DATASHEET!#REF!)</f>
        <v>#REF!</v>
      </c>
      <c r="CY258" s="107" t="e">
        <f>IF(ISBLANK(DATASHEET!#REF!),"",DATASHEET!#REF!)</f>
        <v>#REF!</v>
      </c>
      <c r="CZ258" s="123" t="str">
        <f t="shared" si="309"/>
        <v/>
      </c>
      <c r="DA258" s="124" t="str">
        <f>IFERROR(INDEX(DATASHEET!$A$1:$GG$231,MATCH(L3VA!$A258,DATASHEET!$A$1:$A$231,0),MATCH(L3VA!DB$2,DATASHEET!$A$1:$GG$1,0)),"")</f>
        <v/>
      </c>
      <c r="DB258" s="105" t="e">
        <f>IF(VLOOKUP(L3VA!$A258,DATASHEET!$A$2:$EW$231,97,FALSE)="","",VLOOKUP(L3VA!$A258,DATASHEET!$A$2:$EW$231,97,FALSE))</f>
        <v>#REF!</v>
      </c>
      <c r="DC258" s="105" t="str">
        <f t="shared" si="310"/>
        <v/>
      </c>
      <c r="DD258" s="106" t="e">
        <f>IF(ISBLANK(DATASHEET!#REF!),"",DATASHEET!#REF!)</f>
        <v>#REF!</v>
      </c>
      <c r="DE258" s="107" t="e">
        <f>IF(ISBLANK(DATASHEET!#REF!),"",DATASHEET!#REF!)</f>
        <v>#REF!</v>
      </c>
      <c r="DF258" s="123" t="str">
        <f t="shared" si="311"/>
        <v/>
      </c>
      <c r="DG258" s="124" t="str">
        <f>IFERROR(INDEX(DATASHEET!$A$1:$GG$231,MATCH(L3VA!$A258,DATASHEET!$A$1:$A$231,0),MATCH(L3VA!DH$2,DATASHEET!$A$1:$GG$1,0)),"")</f>
        <v/>
      </c>
      <c r="DH258" s="105" t="e">
        <f>IF(VLOOKUP(L3VA!$A258,DATASHEET!$A$2:$EW$231,102,FALSE)="","",VLOOKUP(L3VA!$A258,DATASHEET!$A$2:$EW$231,102,FALSE))</f>
        <v>#REF!</v>
      </c>
      <c r="DI258" s="105" t="str">
        <f t="shared" si="312"/>
        <v/>
      </c>
      <c r="DJ258" s="106" t="e">
        <f>IF(ISBLANK(DATASHEET!#REF!),"",DATASHEET!#REF!)</f>
        <v>#REF!</v>
      </c>
      <c r="DK258" s="107" t="e">
        <f>IF(ISBLANK(DATASHEET!#REF!),"",DATASHEET!#REF!)</f>
        <v>#REF!</v>
      </c>
      <c r="DL258" s="123" t="str">
        <f t="shared" si="313"/>
        <v/>
      </c>
      <c r="DM258" s="124" t="str">
        <f>IFERROR(INDEX(DATASHEET!$A$1:$GG$231,MATCH(L3VA!$A258,DATASHEET!$A$1:$A$231,0),MATCH(L3VA!DN$2,DATASHEET!$A$1:$GG$1,0)),"")</f>
        <v/>
      </c>
      <c r="DN258" s="105" t="e">
        <f>IF(VLOOKUP(L3VA!$A258,DATASHEET!$A$2:$FW$231,112,FALSE)="","",VLOOKUP(L3VA!$A258,DATASHEET!$A$2:$FW$231,112,FALSE))</f>
        <v>#REF!</v>
      </c>
      <c r="DO258" s="105" t="str">
        <f t="shared" si="314"/>
        <v/>
      </c>
      <c r="DP258" s="106" t="e">
        <f>IF(ISBLANK(DATASHEET!#REF!),"",DATASHEET!#REF!)</f>
        <v>#REF!</v>
      </c>
      <c r="DQ258" s="107" t="e">
        <f>IF(ISBLANK(DATASHEET!#REF!),"",DATASHEET!#REF!)</f>
        <v>#REF!</v>
      </c>
      <c r="DR258" s="123" t="str">
        <f t="shared" si="315"/>
        <v/>
      </c>
      <c r="DS258" s="124" t="str">
        <f>IFERROR(INDEX(DATASHEET!$A$1:$GG$231,MATCH(L3VA!$A258,DATASHEET!$A$1:$A$231,0),MATCH(L3VA!DT$2,DATASHEET!$A$1:$GG$1,0)),"")</f>
        <v/>
      </c>
      <c r="DT258" s="105" t="e">
        <f>IF(VLOOKUP(L3VA!$A258,DATASHEET!$A$2:$EW$231,117,FALSE)="","",VLOOKUP(L3VA!$A258,DATASHEET!$A$2:$EW$231,117,FALSE))</f>
        <v>#REF!</v>
      </c>
      <c r="DU258" s="105" t="str">
        <f t="shared" si="316"/>
        <v/>
      </c>
      <c r="DV258" s="106" t="e">
        <f>IF(ISBLANK(DATASHEET!#REF!),"",DATASHEET!#REF!)</f>
        <v>#REF!</v>
      </c>
      <c r="DW258" s="107" t="e">
        <f>IF(ISBLANK(DATASHEET!#REF!),"",DATASHEET!#REF!)</f>
        <v>#REF!</v>
      </c>
      <c r="DX258" s="123" t="str">
        <f t="shared" si="317"/>
        <v/>
      </c>
      <c r="DY258" s="124" t="str">
        <f>IFERROR(INDEX(DATASHEET!$A$1:$GG$231,MATCH(L3VA!$A258,DATASHEET!$A$1:$A$231,0),MATCH(L3VA!DZ$2,DATASHEET!$A$1:$GG$1,0)),"")</f>
        <v/>
      </c>
      <c r="DZ258" s="105" t="e">
        <f>IF(VLOOKUP(L3VA!$A258,DATASHEET!$A$2:$EW$231,122,FALSE)="","",VLOOKUP(L3VA!$A258,DATASHEET!$A$2:$EW$231,122,FALSE))</f>
        <v>#REF!</v>
      </c>
      <c r="EA258" s="105" t="str">
        <f t="shared" si="318"/>
        <v/>
      </c>
      <c r="EB258" s="106" t="e">
        <f>IF(ISBLANK(DATASHEET!#REF!),"",DATASHEET!#REF!)</f>
        <v>#REF!</v>
      </c>
      <c r="EC258" s="107" t="e">
        <f>IF(ISBLANK(DATASHEET!#REF!),"",DATASHEET!#REF!)</f>
        <v>#REF!</v>
      </c>
      <c r="ED258" s="123" t="str">
        <f t="shared" si="319"/>
        <v/>
      </c>
      <c r="EE258" s="124" t="str">
        <f>IFERROR(INDEX(DATASHEET!$A$1:$GG$231,MATCH(L3VA!$A258,DATASHEET!$A$1:$A$231,0),MATCH(L3VA!EF$2,DATASHEET!$A$1:$GG$1,0)),"")</f>
        <v/>
      </c>
      <c r="EF258" s="105" t="e">
        <f>IF(VLOOKUP(L3VA!$A258,DATASHEET!$A$2:$EW$231,127,FALSE)="","",VLOOKUP(L3VA!$A258,DATASHEET!$A$2:$EW$231,127,FALSE))</f>
        <v>#REF!</v>
      </c>
      <c r="EG258" s="105" t="str">
        <f t="shared" si="320"/>
        <v/>
      </c>
      <c r="EH258" s="106" t="e">
        <f>IF(ISBLANK(DATASHEET!#REF!),"",DATASHEET!#REF!)</f>
        <v>#REF!</v>
      </c>
      <c r="EI258" s="107" t="e">
        <f>IF(ISBLANK(DATASHEET!#REF!),"",DATASHEET!#REF!)</f>
        <v>#REF!</v>
      </c>
      <c r="EJ258" s="123" t="str">
        <f t="shared" si="321"/>
        <v/>
      </c>
      <c r="EK258" s="124" t="str">
        <f>IFERROR(INDEX(DATASHEET!$A$1:$GG$231,MATCH(L3VA!$A258,DATASHEET!$A$1:$A$231,0),MATCH(L3VA!EL$2,DATASHEET!$A$1:$GG$1,0)),"")</f>
        <v/>
      </c>
      <c r="EL258" s="105" t="e">
        <f>IF(VLOOKUP(L3VA!$A258,DATASHEET!$A$2:$EW$231,132,FALSE)="","",VLOOKUP(L3VA!$A258,DATASHEET!$A$2:$EW$231,132,FALSE))</f>
        <v>#REF!</v>
      </c>
      <c r="EM258" s="105" t="str">
        <f t="shared" si="322"/>
        <v/>
      </c>
      <c r="EN258" s="106" t="e">
        <f>IF(ISBLANK(DATASHEET!#REF!),"",DATASHEET!#REF!)</f>
        <v>#REF!</v>
      </c>
      <c r="EO258" s="107" t="e">
        <f>IF(ISBLANK(DATASHEET!#REF!),"",DATASHEET!#REF!)</f>
        <v>#REF!</v>
      </c>
      <c r="EP258" s="123" t="str">
        <f t="shared" si="323"/>
        <v/>
      </c>
      <c r="EQ258" s="124" t="str">
        <f>IFERROR(INDEX(DATASHEET!$A$1:$GG$231,MATCH(L3VA!$A258,DATASHEET!$A$1:$A$231,0),MATCH(L3VA!ER$2,DATASHEET!$A$1:$GG$1,0)),"")</f>
        <v/>
      </c>
      <c r="ER258" s="105" t="e">
        <f>IF(VLOOKUP(L3VA!$A258,DATASHEET!$A$2:$EW$231,137,FALSE)="","",VLOOKUP(L3VA!$A258,DATASHEET!$A$2:$EW$231,137,FALSE))</f>
        <v>#REF!</v>
      </c>
      <c r="ES258" s="105" t="str">
        <f t="shared" si="324"/>
        <v/>
      </c>
      <c r="ET258" s="106" t="e">
        <f>IF(ISBLANK(DATASHEET!#REF!),"",DATASHEET!#REF!)</f>
        <v>#REF!</v>
      </c>
      <c r="EU258" s="107" t="e">
        <f>IF(ISBLANK(DATASHEET!#REF!),"",DATASHEET!#REF!)</f>
        <v>#REF!</v>
      </c>
      <c r="EV258" s="123" t="str">
        <f t="shared" si="325"/>
        <v/>
      </c>
      <c r="EW258" s="124" t="str">
        <f>IFERROR(INDEX(DATASHEET!$A$1:$GG$231,MATCH(L3VA!$A258,DATASHEET!$A$1:$A$231,0),MATCH(L3VA!EX$2,DATASHEET!$A$1:$GG$1,0)),"")</f>
        <v/>
      </c>
      <c r="EX258" s="105" t="e">
        <f>IF(VLOOKUP(L3VA!$A258,DATASHEET!$A$2:$EW$231,142,FALSE)="","",VLOOKUP(L3VA!$A258,DATASHEET!$A$2:$EW$231,142,FALSE))</f>
        <v>#REF!</v>
      </c>
      <c r="EY258" s="105" t="str">
        <f t="shared" si="326"/>
        <v/>
      </c>
      <c r="EZ258" s="106" t="e">
        <f>IF(ISBLANK(DATASHEET!#REF!),"",DATASHEET!#REF!)</f>
        <v>#REF!</v>
      </c>
      <c r="FA258" s="107" t="e">
        <f>IF(ISBLANK(DATASHEET!#REF!),"",DATASHEET!#REF!)</f>
        <v>#REF!</v>
      </c>
      <c r="FB258" s="123" t="str">
        <f t="shared" si="327"/>
        <v/>
      </c>
      <c r="FC258" s="124" t="str">
        <f>IFERROR(INDEX(DATASHEET!$A$1:$GG$231,MATCH(L3VA!$A258,DATASHEET!$A$1:$A$231,0),MATCH(L3VA!FD$2,DATASHEET!$A$1:$GG$1,0)),"")</f>
        <v/>
      </c>
      <c r="FD258" s="105" t="e">
        <f>IF(VLOOKUP(L3VA!$A258,DATASHEET!$A$2:$FW$231,147,FALSE)="","",VLOOKUP(L3VA!$A258,DATASHEET!$A$2:$FW$231,147,FALSE))</f>
        <v>#REF!</v>
      </c>
      <c r="FE258" s="105" t="str">
        <f t="shared" si="328"/>
        <v/>
      </c>
      <c r="FF258" s="106" t="e">
        <f>IF(ISBLANK(DATASHEET!#REF!),"",DATASHEET!#REF!)</f>
        <v>#REF!</v>
      </c>
      <c r="FG258" s="107" t="e">
        <f>IF(ISBLANK(DATASHEET!#REF!),"",DATASHEET!#REF!)</f>
        <v>#REF!</v>
      </c>
    </row>
    <row r="259" spans="1:163" x14ac:dyDescent="0.25">
      <c r="A259" s="108" t="e">
        <f>DATASHEET!#REF!</f>
        <v>#REF!</v>
      </c>
      <c r="B259" s="42" t="e">
        <f>DATASHEET!#REF!</f>
        <v>#REF!</v>
      </c>
      <c r="C259" s="109" t="e">
        <f>DATASHEET!#REF!</f>
        <v>#REF!</v>
      </c>
      <c r="D259" s="110" t="e">
        <f>DATASHEET!#REF!</f>
        <v>#REF!</v>
      </c>
      <c r="E259" s="110" t="str">
        <f>IFERROR(VLOOKUP(A259,'[5]Y12 Students'!$E$3:$I$271,5,FALSE),"")</f>
        <v/>
      </c>
      <c r="F259" s="110" t="e">
        <f>DATASHEET!#REF!</f>
        <v>#REF!</v>
      </c>
      <c r="G259" s="110" t="e">
        <f>DATASHEET!#REF!</f>
        <v>#REF!</v>
      </c>
      <c r="H259" s="110" t="e">
        <f>DATASHEET!#REF!</f>
        <v>#REF!</v>
      </c>
      <c r="I259" s="110" t="e">
        <f>DATASHEET!#REF!</f>
        <v>#REF!</v>
      </c>
      <c r="J259" s="111" t="e">
        <f>DATASHEET!#REF!</f>
        <v>#REF!</v>
      </c>
      <c r="K259" s="104" t="str">
        <f t="shared" si="181"/>
        <v/>
      </c>
      <c r="L259" s="104" t="str">
        <f t="shared" si="182"/>
        <v/>
      </c>
      <c r="M259" s="336" t="str">
        <f>IF(COUNT(L3VA!$N259,L3VA!$Z259,L3VA!$T259,L3VA!$AF259,L3VA!$AX259,L3VA!$AR259,L3VA!$BJ259,L3VA!$BD259,L3VA!$BP259,L3VA!#REF!,L3VA!$AL259,L3VA!$BV259,L3VA!$CH259,L3VA!$CZ259,L3VA!$CN259,L3VA!$DF259,L3VA!$CB259,L3VA!#REF!,L3VA!$DR259,L3VA!$DX259,L3VA!$ED259,L3VA!$EJ259,L3VA!$EP259,L3VA!$EV259,L3VA!$FB259,L3VA!$DL259)=0,"",AVERAGE(N259,Z259,T259,AF259,AL259,AX259,AR259,BJ259,BD259,BP259,BV259,CH259,CZ259,CN259,DF259,CB259,DR259,DX259,ED259,EJ259,EP259,EV259,FB259,DL259))</f>
        <v/>
      </c>
      <c r="N259" s="123" t="str">
        <f t="shared" si="281"/>
        <v/>
      </c>
      <c r="O259" s="124" t="str">
        <f>IFERROR(INDEX(DATASHEET!$A$1:$GG$231,MATCH(L3VA!$A259,DATASHEET!$A$1:$A$231,0),MATCH(L3VA!P$2,DATASHEET!$A$1:$GG$1,0)),"")</f>
        <v/>
      </c>
      <c r="P259" s="105" t="e">
        <f>IF(VLOOKUP(L3VA!$A259,DATASHEET!$A$2:$EW$231,22,FALSE)="","",VLOOKUP(L3VA!$A259,DATASHEET!$A$2:$EW$231,22,FALSE))</f>
        <v>#REF!</v>
      </c>
      <c r="Q259" s="105" t="str">
        <f t="shared" si="282"/>
        <v/>
      </c>
      <c r="R259" s="106" t="e">
        <f>IF(ISBLANK(DATASHEET!#REF!),"",DATASHEET!#REF!)</f>
        <v>#REF!</v>
      </c>
      <c r="S259" s="107" t="e">
        <f>IF(ISBLANK(DATASHEET!#REF!),"",DATASHEET!#REF!)</f>
        <v>#REF!</v>
      </c>
      <c r="T259" s="123" t="str">
        <f t="shared" si="283"/>
        <v/>
      </c>
      <c r="U259" s="124" t="str">
        <f>IFERROR(INDEX(DATASHEET!$A$1:$GG$231,MATCH(L3VA!$A259,DATASHEET!$A$1:$A$231,0),MATCH(L3VA!V$2,DATASHEET!$A$1:$GG$1,0)),"")</f>
        <v/>
      </c>
      <c r="V259" s="105" t="e">
        <f>IF(VLOOKUP(L3VA!$A259,DATASHEET!$A$2:$EW$231,27,FALSE)="","",VLOOKUP(L3VA!$A259,DATASHEET!$A$2:$EW$231,27,FALSE))</f>
        <v>#REF!</v>
      </c>
      <c r="W259" s="105" t="str">
        <f t="shared" si="284"/>
        <v/>
      </c>
      <c r="X259" s="106" t="e">
        <f>IF(ISBLANK(DATASHEET!#REF!),"",DATASHEET!#REF!)</f>
        <v>#REF!</v>
      </c>
      <c r="Y259" s="107" t="e">
        <f>IF(ISBLANK(DATASHEET!#REF!),"",DATASHEET!#REF!)</f>
        <v>#REF!</v>
      </c>
      <c r="Z259" s="123" t="str">
        <f t="shared" si="285"/>
        <v/>
      </c>
      <c r="AA259" s="124" t="str">
        <f>IFERROR(INDEX(DATASHEET!$A$1:$GG$231,MATCH(L3VA!$A259,DATASHEET!$A$1:$A$231,0),MATCH(L3VA!AB$2,DATASHEET!$A$1:$GG$1,0)),"")</f>
        <v/>
      </c>
      <c r="AB259" s="105" t="e">
        <f>IF(VLOOKUP(L3VA!$A259,DATASHEET!$A$2:$EW$231,32,FALSE)="","",VLOOKUP(L3VA!$A259,DATASHEET!$A$2:$EW$231,32,FALSE))</f>
        <v>#REF!</v>
      </c>
      <c r="AC259" s="105" t="str">
        <f t="shared" si="286"/>
        <v/>
      </c>
      <c r="AD259" s="106" t="e">
        <f>IF(ISBLANK(DATASHEET!#REF!),"",DATASHEET!#REF!)</f>
        <v>#REF!</v>
      </c>
      <c r="AE259" s="107" t="e">
        <f>IF(ISBLANK(DATASHEET!#REF!),"",DATASHEET!#REF!)</f>
        <v>#REF!</v>
      </c>
      <c r="AF259" s="123" t="str">
        <f t="shared" si="287"/>
        <v/>
      </c>
      <c r="AG259" s="124" t="str">
        <f>IFERROR(INDEX(DATASHEET!$A$1:$GG$231,MATCH(L3VA!$A259,DATASHEET!$A$1:$A$231,0),MATCH(L3VA!AH$2,DATASHEET!$A$1:$GG$1,0)),"")</f>
        <v/>
      </c>
      <c r="AH259" s="105" t="e">
        <f>IF(VLOOKUP(L3VA!$A259,DATASHEET!$A$2:$EW$231,37,FALSE)="","",VLOOKUP(L3VA!$A259,DATASHEET!$A$2:$EW$231,37,FALSE))</f>
        <v>#REF!</v>
      </c>
      <c r="AI259" s="105" t="str">
        <f t="shared" si="288"/>
        <v/>
      </c>
      <c r="AJ259" s="106" t="e">
        <f>IF(ISBLANK(DATASHEET!#REF!),"",DATASHEET!#REF!)</f>
        <v>#REF!</v>
      </c>
      <c r="AK259" s="107" t="e">
        <f>IF(ISBLANK(DATASHEET!#REF!),"",DATASHEET!#REF!)</f>
        <v>#REF!</v>
      </c>
      <c r="AL259" s="123" t="str">
        <f t="shared" si="289"/>
        <v/>
      </c>
      <c r="AM259" s="124" t="str">
        <f>IFERROR(INDEX(DATASHEET!$A$1:$GG$231,MATCH(L3VA!$A259,DATASHEET!$A$1:$A$231,0),MATCH(L3VA!AN$2,DATASHEET!$A$1:$GG$1,0)),"")</f>
        <v/>
      </c>
      <c r="AN259" s="105" t="e">
        <f>IF(VLOOKUP(L3VA!$A259,DATASHEET!$A$2:$EW$231,42,FALSE)="","",VLOOKUP(L3VA!$A259,DATASHEET!$A$2:$EW$231,42,FALSE))</f>
        <v>#REF!</v>
      </c>
      <c r="AO259" s="105" t="str">
        <f t="shared" si="290"/>
        <v/>
      </c>
      <c r="AP259" s="106" t="e">
        <f>IF(ISBLANK(DATASHEET!#REF!),"",DATASHEET!#REF!)</f>
        <v>#REF!</v>
      </c>
      <c r="AQ259" s="107" t="e">
        <f>IF(ISBLANK(DATASHEET!#REF!),"",DATASHEET!#REF!)</f>
        <v>#REF!</v>
      </c>
      <c r="AR259" s="123" t="str">
        <f t="shared" si="291"/>
        <v/>
      </c>
      <c r="AS259" s="124" t="str">
        <f>IFERROR(INDEX(DATASHEET!$A$1:$GG$231,MATCH(L3VA!$A259,DATASHEET!$A$1:$A$231,0),MATCH(L3VA!AT$2,DATASHEET!$A$1:$GG$1,0)),"")</f>
        <v/>
      </c>
      <c r="AT259" s="105" t="e">
        <f>IF(VLOOKUP(L3VA!$A259,DATASHEET!$A$2:$EW$231,47,FALSE)="","",VLOOKUP(L3VA!$A259,DATASHEET!$A$2:$EW$231,47,FALSE))</f>
        <v>#REF!</v>
      </c>
      <c r="AU259" s="105" t="str">
        <f t="shared" si="292"/>
        <v/>
      </c>
      <c r="AV259" s="106" t="e">
        <f>IF(ISBLANK(DATASHEET!#REF!),"",DATASHEET!#REF!)</f>
        <v>#REF!</v>
      </c>
      <c r="AW259" s="107" t="e">
        <f>IF(ISBLANK(DATASHEET!#REF!),"",DATASHEET!#REF!)</f>
        <v>#REF!</v>
      </c>
      <c r="AX259" s="123" t="str">
        <f t="shared" si="293"/>
        <v/>
      </c>
      <c r="AY259" s="124" t="str">
        <f>IFERROR(INDEX(DATASHEET!$A$1:$GG$231,MATCH(L3VA!$A259,DATASHEET!$A$1:$A$231,0),MATCH(L3VA!AZ$2,DATASHEET!$A$1:$GG$1,0)),"")</f>
        <v/>
      </c>
      <c r="AZ259" s="105" t="e">
        <f>IF(VLOOKUP(L3VA!$A259,DATASHEET!$A$2:$EW$231,52,FALSE)="","",VLOOKUP(L3VA!$A259,DATASHEET!$A$2:$EW$231,52,FALSE))</f>
        <v>#REF!</v>
      </c>
      <c r="BA259" s="105" t="str">
        <f t="shared" si="294"/>
        <v/>
      </c>
      <c r="BB259" s="106" t="e">
        <f>IF(ISBLANK(DATASHEET!#REF!),"",DATASHEET!#REF!)</f>
        <v>#REF!</v>
      </c>
      <c r="BC259" s="107" t="e">
        <f>IF(ISBLANK(DATASHEET!#REF!),"",DATASHEET!#REF!)</f>
        <v>#REF!</v>
      </c>
      <c r="BD259" s="123" t="str">
        <f t="shared" si="295"/>
        <v/>
      </c>
      <c r="BE259" s="124" t="str">
        <f>IFERROR(INDEX(DATASHEET!$A$1:$GG$231,MATCH(L3VA!$A259,DATASHEET!$A$1:$A$231,0),MATCH(L3VA!BF$2,DATASHEET!$A$1:$GG$1,0)),"")</f>
        <v/>
      </c>
      <c r="BF259" s="105" t="e">
        <f>IF(VLOOKUP(L3VA!$A259,DATASHEET!$A$2:$EW$231,57,FALSE)="","",VLOOKUP(L3VA!$A259,DATASHEET!$A$2:$EW$231,57,FALSE))</f>
        <v>#REF!</v>
      </c>
      <c r="BG259" s="105" t="str">
        <f t="shared" si="296"/>
        <v/>
      </c>
      <c r="BH259" s="106" t="e">
        <f>IF(ISBLANK(DATASHEET!#REF!),"",DATASHEET!#REF!)</f>
        <v>#REF!</v>
      </c>
      <c r="BI259" s="107" t="e">
        <f>IF(ISBLANK(DATASHEET!#REF!),"",DATASHEET!#REF!)</f>
        <v>#REF!</v>
      </c>
      <c r="BJ259" s="123" t="str">
        <f t="shared" si="297"/>
        <v/>
      </c>
      <c r="BK259" s="124" t="str">
        <f>IFERROR(INDEX(DATASHEET!$A$1:$GG$231,MATCH(L3VA!$A259,DATASHEET!$A$1:$A$231,0),MATCH(L3VA!BL$2,DATASHEET!$A$1:$GG$1,0)),"")</f>
        <v/>
      </c>
      <c r="BL259" s="105" t="e">
        <f>IF(VLOOKUP(L3VA!$A259,DATASHEET!$A$2:$EW$231,62,FALSE)="","",VLOOKUP(L3VA!$A259,DATASHEET!$A$2:$EW$231,62,FALSE))</f>
        <v>#REF!</v>
      </c>
      <c r="BM259" s="105" t="str">
        <f t="shared" si="298"/>
        <v/>
      </c>
      <c r="BN259" s="106" t="e">
        <f>IF(ISBLANK(DATASHEET!#REF!),"",DATASHEET!#REF!)</f>
        <v>#REF!</v>
      </c>
      <c r="BO259" s="107" t="e">
        <f>IF(ISBLANK(DATASHEET!#REF!),"",DATASHEET!#REF!)</f>
        <v>#REF!</v>
      </c>
      <c r="BP259" s="123" t="str">
        <f t="shared" si="299"/>
        <v/>
      </c>
      <c r="BQ259" s="124" t="str">
        <f>IFERROR(INDEX(DATASHEET!$A$1:$GG$231,MATCH(L3VA!$A259,DATASHEET!$A$1:$A$231,0),MATCH(L3VA!BR$2,DATASHEET!$A$1:$GG$1,0)),"")</f>
        <v/>
      </c>
      <c r="BR259" s="105" t="e">
        <f>IF(VLOOKUP(L3VA!$A259,DATASHEET!$A$2:$EW$231,67,FALSE)="","",VLOOKUP(L3VA!$A259,DATASHEET!$A$2:$EW$231,67,FALSE))</f>
        <v>#REF!</v>
      </c>
      <c r="BS259" s="105" t="str">
        <f t="shared" si="300"/>
        <v/>
      </c>
      <c r="BT259" s="106" t="e">
        <f>IF(ISBLANK(DATASHEET!#REF!),"",DATASHEET!#REF!)</f>
        <v>#REF!</v>
      </c>
      <c r="BU259" s="107" t="e">
        <f>IF(ISBLANK(DATASHEET!#REF!),"",DATASHEET!#REF!)</f>
        <v>#REF!</v>
      </c>
      <c r="BV259" s="123" t="str">
        <f t="shared" si="301"/>
        <v/>
      </c>
      <c r="BW259" s="124" t="str">
        <f>IFERROR(INDEX(DATASHEET!$A$1:$GG$231,MATCH(L3VA!$A259,DATASHEET!$A$1:$A$231,0),MATCH(L3VA!BX$2,DATASHEET!$A$1:$GG$1,0)),"")</f>
        <v/>
      </c>
      <c r="BX259" s="105" t="e">
        <f>IF(VLOOKUP(L3VA!$A259,DATASHEET!$A$2:$EW$231,77,FALSE)="","",VLOOKUP(L3VA!$A259,DATASHEET!$A$2:$EW$231,77,FALSE))</f>
        <v>#REF!</v>
      </c>
      <c r="BY259" s="105" t="str">
        <f t="shared" si="302"/>
        <v/>
      </c>
      <c r="BZ259" s="106" t="e">
        <f>IF(ISBLANK(DATASHEET!#REF!),"",DATASHEET!#REF!)</f>
        <v>#REF!</v>
      </c>
      <c r="CA259" s="107" t="e">
        <f>IF(ISBLANK(DATASHEET!#REF!),"",DATASHEET!#REF!)</f>
        <v>#REF!</v>
      </c>
      <c r="CB259" s="123" t="str">
        <f t="shared" si="303"/>
        <v/>
      </c>
      <c r="CC259" s="124" t="str">
        <f>IFERROR(INDEX(DATASHEET!$A$1:$GG$231,MATCH(L3VA!$A259,DATASHEET!$A$1:$A$231,0),MATCH(L3VA!CD$2,DATASHEET!$A$1:$GG$1,0)),"")</f>
        <v/>
      </c>
      <c r="CD259" s="105" t="e">
        <f>IF(VLOOKUP(L3VA!$A259,DATASHEET!$A$2:$EW$231,82,FALSE)="","",VLOOKUP(L3VA!$A259,DATASHEET!$A$2:$EW$231,82,FALSE))</f>
        <v>#REF!</v>
      </c>
      <c r="CE259" s="105" t="str">
        <f t="shared" si="304"/>
        <v/>
      </c>
      <c r="CF259" s="106" t="e">
        <f>IF(ISBLANK(DATASHEET!#REF!),"",DATASHEET!#REF!)</f>
        <v>#REF!</v>
      </c>
      <c r="CG259" s="107" t="e">
        <f>IF(ISBLANK(DATASHEET!#REF!),"",DATASHEET!#REF!)</f>
        <v>#REF!</v>
      </c>
      <c r="CH259" s="123" t="str">
        <f t="shared" si="305"/>
        <v/>
      </c>
      <c r="CI259" s="124" t="str">
        <f>IFERROR(INDEX(DATASHEET!$A$1:$GG$231,MATCH(L3VA!$A259,DATASHEET!$A$1:$A$231,0),MATCH(L3VA!CJ$2,DATASHEET!$A$1:$GG$1,0)),"")</f>
        <v/>
      </c>
      <c r="CJ259" s="105" t="e">
        <f>IF(VLOOKUP(L3VA!$A259,DATASHEET!$A$2:$EW$231,87,FALSE)="","",VLOOKUP(L3VA!$A259,DATASHEET!$A$2:$EW$231,87,FALSE))</f>
        <v>#REF!</v>
      </c>
      <c r="CK259" s="105" t="str">
        <f t="shared" si="306"/>
        <v/>
      </c>
      <c r="CL259" s="106" t="e">
        <f>IF(ISBLANK(DATASHEET!#REF!),"",DATASHEET!#REF!)</f>
        <v>#REF!</v>
      </c>
      <c r="CM259" s="107" t="e">
        <f>IF(ISBLANK(DATASHEET!#REF!),"",DATASHEET!#REF!)</f>
        <v>#REF!</v>
      </c>
      <c r="CN259" s="123" t="str">
        <f t="shared" si="307"/>
        <v/>
      </c>
      <c r="CO259" s="124" t="str">
        <f>IFERROR(INDEX(DATASHEET!$A$1:$GG$231,MATCH(L3VA!$A259,DATASHEET!$A$1:$A$231,0),MATCH(L3VA!CP$2,DATASHEET!$A$1:$GG$1,0)),"")</f>
        <v/>
      </c>
      <c r="CP259" s="105" t="e">
        <f>IF(VLOOKUP(L3VA!$A259,DATASHEET!$A$2:$EW$231,92,FALSE)="","",VLOOKUP(L3VA!$A259,DATASHEET!$A$2:$EW$231,92,FALSE))</f>
        <v>#REF!</v>
      </c>
      <c r="CQ259" s="105" t="str">
        <f t="shared" si="308"/>
        <v/>
      </c>
      <c r="CR259" s="106" t="e">
        <f>IF(ISBLANK(DATASHEET!#REF!),"",DATASHEET!#REF!)</f>
        <v>#REF!</v>
      </c>
      <c r="CS259" s="107" t="e">
        <f>IF(ISBLANK(DATASHEET!#REF!),"",DATASHEET!#REF!)</f>
        <v>#REF!</v>
      </c>
      <c r="CT259" s="123" t="str">
        <f t="shared" si="212"/>
        <v/>
      </c>
      <c r="CU259" s="124" t="str">
        <f>IFERROR(INDEX(DATASHEET!$A$1:$GG$231,MATCH(L3VA!$A259,DATASHEET!$A$1:$A$231,0),MATCH(L3VA!CV$2,DATASHEET!$A$1:$GG$1,0)),"")</f>
        <v/>
      </c>
      <c r="CV259" s="105" t="e">
        <f>IF(VLOOKUP(L3VA!$A259,DATASHEET!$A$2:$EW$231,107,FALSE)="","",VLOOKUP(L3VA!$A259,DATASHEET!$A$2:$EW$231,107,FALSE))</f>
        <v>#REF!</v>
      </c>
      <c r="CW259" s="105" t="str">
        <f t="shared" si="213"/>
        <v/>
      </c>
      <c r="CX259" s="106" t="e">
        <f>IF(ISBLANK(DATASHEET!#REF!),"",DATASHEET!#REF!)</f>
        <v>#REF!</v>
      </c>
      <c r="CY259" s="107" t="e">
        <f>IF(ISBLANK(DATASHEET!#REF!),"",DATASHEET!#REF!)</f>
        <v>#REF!</v>
      </c>
      <c r="CZ259" s="123" t="str">
        <f t="shared" si="309"/>
        <v/>
      </c>
      <c r="DA259" s="124" t="str">
        <f>IFERROR(INDEX(DATASHEET!$A$1:$GG$231,MATCH(L3VA!$A259,DATASHEET!$A$1:$A$231,0),MATCH(L3VA!DB$2,DATASHEET!$A$1:$GG$1,0)),"")</f>
        <v/>
      </c>
      <c r="DB259" s="105" t="e">
        <f>IF(VLOOKUP(L3VA!$A259,DATASHEET!$A$2:$EW$231,97,FALSE)="","",VLOOKUP(L3VA!$A259,DATASHEET!$A$2:$EW$231,97,FALSE))</f>
        <v>#REF!</v>
      </c>
      <c r="DC259" s="105" t="str">
        <f t="shared" si="310"/>
        <v/>
      </c>
      <c r="DD259" s="106" t="e">
        <f>IF(ISBLANK(DATASHEET!#REF!),"",DATASHEET!#REF!)</f>
        <v>#REF!</v>
      </c>
      <c r="DE259" s="107" t="e">
        <f>IF(ISBLANK(DATASHEET!#REF!),"",DATASHEET!#REF!)</f>
        <v>#REF!</v>
      </c>
      <c r="DF259" s="123" t="str">
        <f t="shared" si="311"/>
        <v/>
      </c>
      <c r="DG259" s="124" t="str">
        <f>IFERROR(INDEX(DATASHEET!$A$1:$GG$231,MATCH(L3VA!$A259,DATASHEET!$A$1:$A$231,0),MATCH(L3VA!DH$2,DATASHEET!$A$1:$GG$1,0)),"")</f>
        <v/>
      </c>
      <c r="DH259" s="105" t="e">
        <f>IF(VLOOKUP(L3VA!$A259,DATASHEET!$A$2:$EW$231,102,FALSE)="","",VLOOKUP(L3VA!$A259,DATASHEET!$A$2:$EW$231,102,FALSE))</f>
        <v>#REF!</v>
      </c>
      <c r="DI259" s="105" t="str">
        <f t="shared" si="312"/>
        <v/>
      </c>
      <c r="DJ259" s="106" t="e">
        <f>IF(ISBLANK(DATASHEET!#REF!),"",DATASHEET!#REF!)</f>
        <v>#REF!</v>
      </c>
      <c r="DK259" s="107" t="e">
        <f>IF(ISBLANK(DATASHEET!#REF!),"",DATASHEET!#REF!)</f>
        <v>#REF!</v>
      </c>
      <c r="DL259" s="123" t="str">
        <f t="shared" si="313"/>
        <v/>
      </c>
      <c r="DM259" s="124" t="str">
        <f>IFERROR(INDEX(DATASHEET!$A$1:$GG$231,MATCH(L3VA!$A259,DATASHEET!$A$1:$A$231,0),MATCH(L3VA!DN$2,DATASHEET!$A$1:$GG$1,0)),"")</f>
        <v/>
      </c>
      <c r="DN259" s="105" t="e">
        <f>IF(VLOOKUP(L3VA!$A259,DATASHEET!$A$2:$FW$231,112,FALSE)="","",VLOOKUP(L3VA!$A259,DATASHEET!$A$2:$FW$231,112,FALSE))</f>
        <v>#REF!</v>
      </c>
      <c r="DO259" s="105" t="str">
        <f t="shared" si="314"/>
        <v/>
      </c>
      <c r="DP259" s="106" t="e">
        <f>IF(ISBLANK(DATASHEET!#REF!),"",DATASHEET!#REF!)</f>
        <v>#REF!</v>
      </c>
      <c r="DQ259" s="107" t="e">
        <f>IF(ISBLANK(DATASHEET!#REF!),"",DATASHEET!#REF!)</f>
        <v>#REF!</v>
      </c>
      <c r="DR259" s="123" t="str">
        <f t="shared" si="315"/>
        <v/>
      </c>
      <c r="DS259" s="124" t="str">
        <f>IFERROR(INDEX(DATASHEET!$A$1:$GG$231,MATCH(L3VA!$A259,DATASHEET!$A$1:$A$231,0),MATCH(L3VA!DT$2,DATASHEET!$A$1:$GG$1,0)),"")</f>
        <v/>
      </c>
      <c r="DT259" s="105" t="e">
        <f>IF(VLOOKUP(L3VA!$A259,DATASHEET!$A$2:$EW$231,117,FALSE)="","",VLOOKUP(L3VA!$A259,DATASHEET!$A$2:$EW$231,117,FALSE))</f>
        <v>#REF!</v>
      </c>
      <c r="DU259" s="105" t="str">
        <f t="shared" si="316"/>
        <v/>
      </c>
      <c r="DV259" s="106" t="e">
        <f>IF(ISBLANK(DATASHEET!#REF!),"",DATASHEET!#REF!)</f>
        <v>#REF!</v>
      </c>
      <c r="DW259" s="107" t="e">
        <f>IF(ISBLANK(DATASHEET!#REF!),"",DATASHEET!#REF!)</f>
        <v>#REF!</v>
      </c>
      <c r="DX259" s="123" t="str">
        <f t="shared" si="317"/>
        <v/>
      </c>
      <c r="DY259" s="124" t="str">
        <f>IFERROR(INDEX(DATASHEET!$A$1:$GG$231,MATCH(L3VA!$A259,DATASHEET!$A$1:$A$231,0),MATCH(L3VA!DZ$2,DATASHEET!$A$1:$GG$1,0)),"")</f>
        <v/>
      </c>
      <c r="DZ259" s="105" t="e">
        <f>IF(VLOOKUP(L3VA!$A259,DATASHEET!$A$2:$EW$231,122,FALSE)="","",VLOOKUP(L3VA!$A259,DATASHEET!$A$2:$EW$231,122,FALSE))</f>
        <v>#REF!</v>
      </c>
      <c r="EA259" s="105" t="str">
        <f t="shared" si="318"/>
        <v/>
      </c>
      <c r="EB259" s="106" t="e">
        <f>IF(ISBLANK(DATASHEET!#REF!),"",DATASHEET!#REF!)</f>
        <v>#REF!</v>
      </c>
      <c r="EC259" s="107" t="e">
        <f>IF(ISBLANK(DATASHEET!#REF!),"",DATASHEET!#REF!)</f>
        <v>#REF!</v>
      </c>
      <c r="ED259" s="123" t="str">
        <f t="shared" si="319"/>
        <v/>
      </c>
      <c r="EE259" s="124" t="str">
        <f>IFERROR(INDEX(DATASHEET!$A$1:$GG$231,MATCH(L3VA!$A259,DATASHEET!$A$1:$A$231,0),MATCH(L3VA!EF$2,DATASHEET!$A$1:$GG$1,0)),"")</f>
        <v/>
      </c>
      <c r="EF259" s="105" t="e">
        <f>IF(VLOOKUP(L3VA!$A259,DATASHEET!$A$2:$EW$231,127,FALSE)="","",VLOOKUP(L3VA!$A259,DATASHEET!$A$2:$EW$231,127,FALSE))</f>
        <v>#REF!</v>
      </c>
      <c r="EG259" s="105" t="str">
        <f t="shared" si="320"/>
        <v/>
      </c>
      <c r="EH259" s="106" t="e">
        <f>IF(ISBLANK(DATASHEET!#REF!),"",DATASHEET!#REF!)</f>
        <v>#REF!</v>
      </c>
      <c r="EI259" s="107" t="e">
        <f>IF(ISBLANK(DATASHEET!#REF!),"",DATASHEET!#REF!)</f>
        <v>#REF!</v>
      </c>
      <c r="EJ259" s="123" t="str">
        <f t="shared" si="321"/>
        <v/>
      </c>
      <c r="EK259" s="124" t="str">
        <f>IFERROR(INDEX(DATASHEET!$A$1:$GG$231,MATCH(L3VA!$A259,DATASHEET!$A$1:$A$231,0),MATCH(L3VA!EL$2,DATASHEET!$A$1:$GG$1,0)),"")</f>
        <v/>
      </c>
      <c r="EL259" s="105" t="e">
        <f>IF(VLOOKUP(L3VA!$A259,DATASHEET!$A$2:$EW$231,132,FALSE)="","",VLOOKUP(L3VA!$A259,DATASHEET!$A$2:$EW$231,132,FALSE))</f>
        <v>#REF!</v>
      </c>
      <c r="EM259" s="105" t="str">
        <f t="shared" si="322"/>
        <v/>
      </c>
      <c r="EN259" s="106" t="e">
        <f>IF(ISBLANK(DATASHEET!#REF!),"",DATASHEET!#REF!)</f>
        <v>#REF!</v>
      </c>
      <c r="EO259" s="107" t="e">
        <f>IF(ISBLANK(DATASHEET!#REF!),"",DATASHEET!#REF!)</f>
        <v>#REF!</v>
      </c>
      <c r="EP259" s="123" t="str">
        <f t="shared" si="323"/>
        <v/>
      </c>
      <c r="EQ259" s="124" t="str">
        <f>IFERROR(INDEX(DATASHEET!$A$1:$GG$231,MATCH(L3VA!$A259,DATASHEET!$A$1:$A$231,0),MATCH(L3VA!ER$2,DATASHEET!$A$1:$GG$1,0)),"")</f>
        <v/>
      </c>
      <c r="ER259" s="105" t="e">
        <f>IF(VLOOKUP(L3VA!$A259,DATASHEET!$A$2:$EW$231,137,FALSE)="","",VLOOKUP(L3VA!$A259,DATASHEET!$A$2:$EW$231,137,FALSE))</f>
        <v>#REF!</v>
      </c>
      <c r="ES259" s="105" t="str">
        <f t="shared" si="324"/>
        <v/>
      </c>
      <c r="ET259" s="106" t="e">
        <f>IF(ISBLANK(DATASHEET!#REF!),"",DATASHEET!#REF!)</f>
        <v>#REF!</v>
      </c>
      <c r="EU259" s="107" t="e">
        <f>IF(ISBLANK(DATASHEET!#REF!),"",DATASHEET!#REF!)</f>
        <v>#REF!</v>
      </c>
      <c r="EV259" s="123" t="str">
        <f t="shared" si="325"/>
        <v/>
      </c>
      <c r="EW259" s="124" t="str">
        <f>IFERROR(INDEX(DATASHEET!$A$1:$GG$231,MATCH(L3VA!$A259,DATASHEET!$A$1:$A$231,0),MATCH(L3VA!EX$2,DATASHEET!$A$1:$GG$1,0)),"")</f>
        <v/>
      </c>
      <c r="EX259" s="105" t="e">
        <f>IF(VLOOKUP(L3VA!$A259,DATASHEET!$A$2:$EW$231,142,FALSE)="","",VLOOKUP(L3VA!$A259,DATASHEET!$A$2:$EW$231,142,FALSE))</f>
        <v>#REF!</v>
      </c>
      <c r="EY259" s="105" t="str">
        <f t="shared" si="326"/>
        <v/>
      </c>
      <c r="EZ259" s="106" t="e">
        <f>IF(ISBLANK(DATASHEET!#REF!),"",DATASHEET!#REF!)</f>
        <v>#REF!</v>
      </c>
      <c r="FA259" s="107" t="e">
        <f>IF(ISBLANK(DATASHEET!#REF!),"",DATASHEET!#REF!)</f>
        <v>#REF!</v>
      </c>
      <c r="FB259" s="123" t="str">
        <f t="shared" si="327"/>
        <v/>
      </c>
      <c r="FC259" s="124" t="str">
        <f>IFERROR(INDEX(DATASHEET!$A$1:$GG$231,MATCH(L3VA!$A259,DATASHEET!$A$1:$A$231,0),MATCH(L3VA!FD$2,DATASHEET!$A$1:$GG$1,0)),"")</f>
        <v/>
      </c>
      <c r="FD259" s="105" t="e">
        <f>IF(VLOOKUP(L3VA!$A259,DATASHEET!$A$2:$FW$231,147,FALSE)="","",VLOOKUP(L3VA!$A259,DATASHEET!$A$2:$FW$231,147,FALSE))</f>
        <v>#REF!</v>
      </c>
      <c r="FE259" s="105" t="str">
        <f t="shared" si="328"/>
        <v/>
      </c>
      <c r="FF259" s="106" t="e">
        <f>IF(ISBLANK(DATASHEET!#REF!),"",DATASHEET!#REF!)</f>
        <v>#REF!</v>
      </c>
      <c r="FG259" s="107" t="e">
        <f>IF(ISBLANK(DATASHEET!#REF!),"",DATASHEET!#REF!)</f>
        <v>#REF!</v>
      </c>
    </row>
  </sheetData>
  <sheetProtection sort="0" autoFilter="0"/>
  <autoFilter ref="A13:FH243" xr:uid="{00000000-0009-0000-0000-000003000000}"/>
  <customSheetViews>
    <customSheetView guid="{E50EE22D-BFD3-47DF-BE54-CA5D5B7F17C7}" scale="80" showAutoFilter="1">
      <pane xSplit="13" ySplit="13" topLeftCell="N14" activePane="bottomRight" state="frozen"/>
      <selection pane="bottomRight" activeCell="K26" sqref="K26"/>
      <pageMargins left="0.7" right="0.7" top="0.75" bottom="0.75" header="0.3" footer="0.3"/>
      <pageSetup paperSize="9" orientation="portrait" r:id="rId1"/>
      <autoFilter ref="A13:FV243" xr:uid="{00000000-0000-0000-0000-000000000000}"/>
    </customSheetView>
    <customSheetView guid="{A028B448-8360-48A3-87DD-A7F05C1EB7E7}" scale="80" showGridLines="0" showAutoFilter="1">
      <pane xSplit="13" ySplit="13" topLeftCell="N14" activePane="bottomRight" state="frozen"/>
      <selection pane="bottomRight" activeCell="J14" sqref="J14"/>
      <pageMargins left="0.7" right="0.7" top="0.75" bottom="0.75" header="0.3" footer="0.3"/>
      <pageSetup paperSize="9" orientation="portrait" r:id="rId2"/>
      <autoFilter ref="A13:FV243" xr:uid="{00000000-0000-0000-0000-000000000000}"/>
    </customSheetView>
  </customSheetViews>
  <mergeCells count="63">
    <mergeCell ref="A5:M6"/>
    <mergeCell ref="DT2:DW3"/>
    <mergeCell ref="DZ2:EC3"/>
    <mergeCell ref="EF2:EI3"/>
    <mergeCell ref="EL2:EO3"/>
    <mergeCell ref="DB2:DE3"/>
    <mergeCell ref="CP2:CS3"/>
    <mergeCell ref="DH2:DK3"/>
    <mergeCell ref="CD2:CG3"/>
    <mergeCell ref="BF2:BI3"/>
    <mergeCell ref="BR2:BU3"/>
    <mergeCell ref="BX2:CA3"/>
    <mergeCell ref="CJ2:CM3"/>
    <mergeCell ref="CV2:CY3"/>
    <mergeCell ref="A1:A4"/>
    <mergeCell ref="B1:B4"/>
    <mergeCell ref="FD2:FG3"/>
    <mergeCell ref="ER2:EU3"/>
    <mergeCell ref="BR1:BS1"/>
    <mergeCell ref="BX1:BY1"/>
    <mergeCell ref="CJ1:CK1"/>
    <mergeCell ref="EX1:EY1"/>
    <mergeCell ref="CD1:CE1"/>
    <mergeCell ref="DB1:DC1"/>
    <mergeCell ref="CP1:CQ1"/>
    <mergeCell ref="DH1:DI1"/>
    <mergeCell ref="EX2:FA3"/>
    <mergeCell ref="FD1:FE1"/>
    <mergeCell ref="DT1:DU1"/>
    <mergeCell ref="DZ1:EA1"/>
    <mergeCell ref="EF1:EG1"/>
    <mergeCell ref="EL1:EM1"/>
    <mergeCell ref="ER1:ES1"/>
    <mergeCell ref="AN1:AO1"/>
    <mergeCell ref="AN2:AQ3"/>
    <mergeCell ref="F1:F4"/>
    <mergeCell ref="BL1:BM1"/>
    <mergeCell ref="BF1:BG1"/>
    <mergeCell ref="P2:S3"/>
    <mergeCell ref="AB2:AE3"/>
    <mergeCell ref="V2:Y3"/>
    <mergeCell ref="AH2:AK3"/>
    <mergeCell ref="AT2:AW3"/>
    <mergeCell ref="AZ2:BC3"/>
    <mergeCell ref="BL2:BO3"/>
    <mergeCell ref="AT1:AU1"/>
    <mergeCell ref="CV1:CW1"/>
    <mergeCell ref="C1:C4"/>
    <mergeCell ref="D1:D4"/>
    <mergeCell ref="E1:E4"/>
    <mergeCell ref="DN1:DO1"/>
    <mergeCell ref="DN2:DQ3"/>
    <mergeCell ref="AZ1:BA1"/>
    <mergeCell ref="G1:G4"/>
    <mergeCell ref="H1:H4"/>
    <mergeCell ref="I1:I4"/>
    <mergeCell ref="J1:J4"/>
    <mergeCell ref="K1:K4"/>
    <mergeCell ref="L1:L4"/>
    <mergeCell ref="P1:Q1"/>
    <mergeCell ref="AB1:AC1"/>
    <mergeCell ref="V1:W1"/>
    <mergeCell ref="AH1:AI1"/>
  </mergeCells>
  <conditionalFormatting sqref="R15:R237 CT260:CY260 CV14:CY14 DK14:DK260 CT14:CT259 DL260:DQ260 DL14:DL259 CW15:CY259 CY14:CY260">
    <cfRule type="cellIs" dxfId="2352" priority="3621" stopIfTrue="1" operator="equal">
      <formula>"NO DATA"</formula>
    </cfRule>
  </conditionalFormatting>
  <conditionalFormatting sqref="S15:T237 W15:Y237">
    <cfRule type="cellIs" dxfId="2351" priority="3620" stopIfTrue="1" operator="equal">
      <formula>"NO DATA"</formula>
    </cfRule>
  </conditionalFormatting>
  <conditionalFormatting sqref="N13:O13">
    <cfRule type="cellIs" dxfId="2350" priority="3615" stopIfTrue="1" operator="equal">
      <formula>"NO DATA"</formula>
    </cfRule>
  </conditionalFormatting>
  <conditionalFormatting sqref="N13:O13">
    <cfRule type="cellIs" dxfId="2349" priority="3616" operator="lessThan">
      <formula>-1</formula>
    </cfRule>
    <cfRule type="cellIs" dxfId="2348" priority="3617" operator="between">
      <formula>0</formula>
      <formula>-1</formula>
    </cfRule>
    <cfRule type="cellIs" dxfId="2347" priority="3618" operator="between">
      <formula>0</formula>
      <formula>1</formula>
    </cfRule>
    <cfRule type="cellIs" dxfId="2346" priority="3619" operator="greaterThan">
      <formula>1</formula>
    </cfRule>
  </conditionalFormatting>
  <conditionalFormatting sqref="P13">
    <cfRule type="cellIs" dxfId="2345" priority="3610" stopIfTrue="1" operator="equal">
      <formula>"NO DATA"</formula>
    </cfRule>
  </conditionalFormatting>
  <conditionalFormatting sqref="P13">
    <cfRule type="cellIs" dxfId="2344" priority="3611" operator="lessThan">
      <formula>-1</formula>
    </cfRule>
    <cfRule type="cellIs" dxfId="2343" priority="3612" operator="between">
      <formula>0</formula>
      <formula>-1</formula>
    </cfRule>
    <cfRule type="cellIs" dxfId="2342" priority="3613" operator="between">
      <formula>0</formula>
      <formula>1</formula>
    </cfRule>
    <cfRule type="cellIs" dxfId="2341" priority="3614" operator="greaterThan">
      <formula>1</formula>
    </cfRule>
  </conditionalFormatting>
  <conditionalFormatting sqref="AD15:AD237 X15:X237 AJ15:AJ237 AV15:AV237 BN15:BN237 BH15:BH237 BT15:BT237 BZ15:BZ237 CL15:CL237 DD15:DD237 CR15:CR237 DJ15:DJ237 CF15:CF237 DV15:DV237 EB15:EB237 EH15:EH237 EN15:EN237 ET15:ET237 EZ15:EZ237 FF15:FF237">
    <cfRule type="cellIs" dxfId="2340" priority="3564" stopIfTrue="1" operator="equal">
      <formula>"NO DATA"</formula>
    </cfRule>
  </conditionalFormatting>
  <conditionalFormatting sqref="AE15:AE237 Y15:Y237 AK15:AK237 AW15:AW237 BO15:BO237 BC15:BD237 BU15:BU237 DE15:DE237 CM15:CN237 CA15:CB237 DW15:DW237 EC15:EC237 EI15:EI237 EO15:EO237 EU15:EU237 FA15:FA237 FG15:FG237 BG15:BI237 CE15:CG237 CQ15:CY237 DN15:DQ237">
    <cfRule type="cellIs" dxfId="2339" priority="3563" stopIfTrue="1" operator="equal">
      <formula>"NO DATA"</formula>
    </cfRule>
  </conditionalFormatting>
  <conditionalFormatting sqref="AA13 U13 AG13 AY13 AS13 BK13 BE13 BQ13 BW13 CI13 DA13 CO13 DG13 CC13 DS13 DY13 EE13 EK13 EQ13 EW13 FC13">
    <cfRule type="cellIs" dxfId="2338" priority="3558" stopIfTrue="1" operator="equal">
      <formula>"NO DATA"</formula>
    </cfRule>
  </conditionalFormatting>
  <conditionalFormatting sqref="AA13 U13 AG13 AY13 AS13 BK13 BE13 BQ13 BW13 CI13 DA13 CO13 DG13 CC13 DS13 DY13 EE13 EK13 EQ13 EW13 FC13">
    <cfRule type="cellIs" dxfId="2337" priority="3559" operator="lessThan">
      <formula>-1</formula>
    </cfRule>
    <cfRule type="cellIs" dxfId="2336" priority="3560" operator="between">
      <formula>0</formula>
      <formula>-1</formula>
    </cfRule>
    <cfRule type="cellIs" dxfId="2335" priority="3561" operator="between">
      <formula>0</formula>
      <formula>1</formula>
    </cfRule>
    <cfRule type="cellIs" dxfId="2334" priority="3562" operator="greaterThan">
      <formula>1</formula>
    </cfRule>
  </conditionalFormatting>
  <conditionalFormatting sqref="AB13 V13 AH13 AZ13 AT13 BL13 BF13 BR13 BX13 CJ13 DB13 CP13 DH13 CD13 DT13 DZ13 EF13 EL13 ER13 EX13 FD13">
    <cfRule type="cellIs" dxfId="2333" priority="3553" stopIfTrue="1" operator="equal">
      <formula>"NO DATA"</formula>
    </cfRule>
  </conditionalFormatting>
  <conditionalFormatting sqref="AB13 V13 AH13 AZ13 AT13 BL13 BF13 BR13 BX13 CJ13 DB13 CP13 DH13 CD13 DT13 DZ13 EF13 EL13 ER13 EX13 FD13">
    <cfRule type="cellIs" dxfId="2332" priority="3554" operator="lessThan">
      <formula>-1</formula>
    </cfRule>
    <cfRule type="cellIs" dxfId="2331" priority="3555" operator="between">
      <formula>0</formula>
      <formula>-1</formula>
    </cfRule>
    <cfRule type="cellIs" dxfId="2330" priority="3556" operator="between">
      <formula>0</formula>
      <formula>1</formula>
    </cfRule>
    <cfRule type="cellIs" dxfId="2329" priority="3557" operator="greaterThan">
      <formula>1</formula>
    </cfRule>
  </conditionalFormatting>
  <conditionalFormatting sqref="S260:Y260">
    <cfRule type="cellIs" dxfId="2328" priority="3510" stopIfTrue="1" operator="equal">
      <formula>"NO DATA"</formula>
    </cfRule>
  </conditionalFormatting>
  <conditionalFormatting sqref="AD260 X260 AJ260 BB260 AV260 BN260 BH260 BT260 BZ260 CL260 DD260 CR260 DJ260 CF260 DV260 EB260 EH260 EN260 ET260 EZ260 FF260">
    <cfRule type="cellIs" dxfId="2327" priority="3505" stopIfTrue="1" operator="equal">
      <formula>"NO DATA"</formula>
    </cfRule>
  </conditionalFormatting>
  <conditionalFormatting sqref="M14:M259">
    <cfRule type="cellIs" dxfId="2326" priority="3499" stopIfTrue="1" operator="equal">
      <formula>""</formula>
    </cfRule>
  </conditionalFormatting>
  <conditionalFormatting sqref="M14:M259">
    <cfRule type="cellIs" dxfId="2325" priority="3500" operator="lessThan">
      <formula>-10</formula>
    </cfRule>
    <cfRule type="cellIs" dxfId="2324" priority="3501" operator="between">
      <formula>0</formula>
      <formula>-10</formula>
    </cfRule>
    <cfRule type="cellIs" dxfId="2323" priority="3502" operator="between">
      <formula>0</formula>
      <formula>10</formula>
    </cfRule>
    <cfRule type="cellIs" dxfId="2322" priority="3503" operator="greaterThan">
      <formula>10</formula>
    </cfRule>
  </conditionalFormatting>
  <conditionalFormatting sqref="R14 N14:N237">
    <cfRule type="cellIs" dxfId="2321" priority="3494" stopIfTrue="1" operator="equal">
      <formula>""</formula>
    </cfRule>
  </conditionalFormatting>
  <conditionalFormatting sqref="N14:N237">
    <cfRule type="cellIs" dxfId="2320" priority="3495" operator="lessThan">
      <formula>-10</formula>
    </cfRule>
    <cfRule type="cellIs" dxfId="2319" priority="3496" operator="between">
      <formula>0</formula>
      <formula>-10</formula>
    </cfRule>
    <cfRule type="cellIs" dxfId="2318" priority="3497" operator="between">
      <formula>0</formula>
      <formula>10</formula>
    </cfRule>
    <cfRule type="cellIs" dxfId="2317" priority="3498" operator="greaterThan">
      <formula>10</formula>
    </cfRule>
  </conditionalFormatting>
  <conditionalFormatting sqref="S14:T14 V15:V259 V14:Y14">
    <cfRule type="cellIs" dxfId="2316" priority="3493" stopIfTrue="1" operator="equal">
      <formula>"NO DATA"</formula>
    </cfRule>
  </conditionalFormatting>
  <conditionalFormatting sqref="AD14">
    <cfRule type="cellIs" dxfId="2315" priority="3482" stopIfTrue="1" operator="equal">
      <formula>"NO DATA"</formula>
    </cfRule>
  </conditionalFormatting>
  <conditionalFormatting sqref="X14:X237">
    <cfRule type="cellIs" dxfId="2314" priority="3481" stopIfTrue="1" operator="equal">
      <formula>"NO DATA"</formula>
    </cfRule>
  </conditionalFormatting>
  <conditionalFormatting sqref="AJ14:AJ237 AJ260">
    <cfRule type="cellIs" dxfId="2313" priority="3480" stopIfTrue="1" operator="equal">
      <formula>"NO DATA"</formula>
    </cfRule>
  </conditionalFormatting>
  <conditionalFormatting sqref="BB14:BB260">
    <cfRule type="cellIs" dxfId="2312" priority="3479" stopIfTrue="1" operator="equal">
      <formula>"NO DATA"</formula>
    </cfRule>
  </conditionalFormatting>
  <conditionalFormatting sqref="AV14:AV237 AV260">
    <cfRule type="cellIs" dxfId="2311" priority="3478" stopIfTrue="1" operator="equal">
      <formula>"NO DATA"</formula>
    </cfRule>
  </conditionalFormatting>
  <conditionalFormatting sqref="BN14:BN237 BN260">
    <cfRule type="cellIs" dxfId="2310" priority="3477" stopIfTrue="1" operator="equal">
      <formula>"NO DATA"</formula>
    </cfRule>
  </conditionalFormatting>
  <conditionalFormatting sqref="BH14:BH237 BH260">
    <cfRule type="cellIs" dxfId="2309" priority="3476" stopIfTrue="1" operator="equal">
      <formula>"NO DATA"</formula>
    </cfRule>
  </conditionalFormatting>
  <conditionalFormatting sqref="BT14:BT237 BT260">
    <cfRule type="cellIs" dxfId="2308" priority="3475" stopIfTrue="1" operator="equal">
      <formula>"NO DATA"</formula>
    </cfRule>
  </conditionalFormatting>
  <conditionalFormatting sqref="BZ14:BZ237 BZ260">
    <cfRule type="cellIs" dxfId="2307" priority="3472" stopIfTrue="1" operator="equal">
      <formula>"NO DATA"</formula>
    </cfRule>
  </conditionalFormatting>
  <conditionalFormatting sqref="CL14:CL237 CL260">
    <cfRule type="cellIs" dxfId="2306" priority="3471" stopIfTrue="1" operator="equal">
      <formula>"NO DATA"</formula>
    </cfRule>
  </conditionalFormatting>
  <conditionalFormatting sqref="DD14:DD237 DD260">
    <cfRule type="cellIs" dxfId="2305" priority="3470" stopIfTrue="1" operator="equal">
      <formula>"NO DATA"</formula>
    </cfRule>
  </conditionalFormatting>
  <conditionalFormatting sqref="CR14:CR237 CR260">
    <cfRule type="cellIs" dxfId="2304" priority="3469" stopIfTrue="1" operator="equal">
      <formula>"NO DATA"</formula>
    </cfRule>
  </conditionalFormatting>
  <conditionalFormatting sqref="DJ14:DJ237 DJ260">
    <cfRule type="cellIs" dxfId="2303" priority="3467" stopIfTrue="1" operator="equal">
      <formula>"NO DATA"</formula>
    </cfRule>
  </conditionalFormatting>
  <conditionalFormatting sqref="CF14:CF237 CF260">
    <cfRule type="cellIs" dxfId="2302" priority="3466" stopIfTrue="1" operator="equal">
      <formula>"NO DATA"</formula>
    </cfRule>
  </conditionalFormatting>
  <conditionalFormatting sqref="DV14:DV237 DV260">
    <cfRule type="cellIs" dxfId="2301" priority="3464" stopIfTrue="1" operator="equal">
      <formula>"NO DATA"</formula>
    </cfRule>
  </conditionalFormatting>
  <conditionalFormatting sqref="EB14:EB237 EB260">
    <cfRule type="cellIs" dxfId="2300" priority="3463" stopIfTrue="1" operator="equal">
      <formula>"NO DATA"</formula>
    </cfRule>
  </conditionalFormatting>
  <conditionalFormatting sqref="EH14:EH237 EH260">
    <cfRule type="cellIs" dxfId="2299" priority="3462" stopIfTrue="1" operator="equal">
      <formula>"NO DATA"</formula>
    </cfRule>
  </conditionalFormatting>
  <conditionalFormatting sqref="EN14:EN237 EN260">
    <cfRule type="cellIs" dxfId="2298" priority="3461" stopIfTrue="1" operator="equal">
      <formula>"NO DATA"</formula>
    </cfRule>
  </conditionalFormatting>
  <conditionalFormatting sqref="ET14:ET237 ET260">
    <cfRule type="cellIs" dxfId="2297" priority="3460" stopIfTrue="1" operator="equal">
      <formula>"NO DATA"</formula>
    </cfRule>
  </conditionalFormatting>
  <conditionalFormatting sqref="EZ14:EZ237 EZ260">
    <cfRule type="cellIs" dxfId="2296" priority="3458" stopIfTrue="1" operator="equal">
      <formula>"NO DATA"</formula>
    </cfRule>
  </conditionalFormatting>
  <conditionalFormatting sqref="FF14:FF237 FF260">
    <cfRule type="cellIs" dxfId="2295" priority="3457" stopIfTrue="1" operator="equal">
      <formula>"NO DATA"</formula>
    </cfRule>
  </conditionalFormatting>
  <conditionalFormatting sqref="AE14:AE237 AE260">
    <cfRule type="cellIs" dxfId="2294" priority="3456" stopIfTrue="1" operator="equal">
      <formula>"NO DATA"</formula>
    </cfRule>
  </conditionalFormatting>
  <conditionalFormatting sqref="Y14:Y237 Y260">
    <cfRule type="cellIs" dxfId="2293" priority="3455" stopIfTrue="1" operator="equal">
      <formula>"NO DATA"</formula>
    </cfRule>
  </conditionalFormatting>
  <conditionalFormatting sqref="AK14:AK237 AK260">
    <cfRule type="cellIs" dxfId="2292" priority="3454" stopIfTrue="1" operator="equal">
      <formula>"NO DATA"</formula>
    </cfRule>
  </conditionalFormatting>
  <conditionalFormatting sqref="BC260:BI260 BC14:BD237 BG15:BI237 BF15:BF259 BF14:BI14">
    <cfRule type="cellIs" dxfId="2291" priority="3453" stopIfTrue="1" operator="equal">
      <formula>"NO DATA"</formula>
    </cfRule>
  </conditionalFormatting>
  <conditionalFormatting sqref="AW14:AW237 AW260">
    <cfRule type="cellIs" dxfId="2290" priority="3452" stopIfTrue="1" operator="equal">
      <formula>"NO DATA"</formula>
    </cfRule>
  </conditionalFormatting>
  <conditionalFormatting sqref="BO14:BO237 BO260">
    <cfRule type="cellIs" dxfId="2289" priority="3451" stopIfTrue="1" operator="equal">
      <formula>"NO DATA"</formula>
    </cfRule>
  </conditionalFormatting>
  <conditionalFormatting sqref="BI14:BI237 BI260">
    <cfRule type="cellIs" dxfId="2288" priority="3450" stopIfTrue="1" operator="equal">
      <formula>"NO DATA"</formula>
    </cfRule>
  </conditionalFormatting>
  <conditionalFormatting sqref="BU14:BU237 BU260">
    <cfRule type="cellIs" dxfId="2287" priority="3449" stopIfTrue="1" operator="equal">
      <formula>"NO DATA"</formula>
    </cfRule>
  </conditionalFormatting>
  <conditionalFormatting sqref="CA260:CG260 CA14:CB237 CE15:CG237 CD15:CD259 CD14:CG14">
    <cfRule type="cellIs" dxfId="2286" priority="3446" stopIfTrue="1" operator="equal">
      <formula>"NO DATA"</formula>
    </cfRule>
  </conditionalFormatting>
  <conditionalFormatting sqref="CM260:CY260 CM14:CN237 CQ15:CY237 CP15:CP259 CP14:CY14 CX15:CY259">
    <cfRule type="cellIs" dxfId="2285" priority="3445" stopIfTrue="1" operator="equal">
      <formula>"NO DATA"</formula>
    </cfRule>
  </conditionalFormatting>
  <conditionalFormatting sqref="DE14:DE237 DE260">
    <cfRule type="cellIs" dxfId="2284" priority="3444" stopIfTrue="1" operator="equal">
      <formula>"NO DATA"</formula>
    </cfRule>
  </conditionalFormatting>
  <conditionalFormatting sqref="CS260:CY260 CS14:CY237 CX15:CY259">
    <cfRule type="cellIs" dxfId="2283" priority="3443" stopIfTrue="1" operator="equal">
      <formula>"NO DATA"</formula>
    </cfRule>
  </conditionalFormatting>
  <conditionalFormatting sqref="CX15:CX259 CV15:CV259 DN15:DN259 DN14:DQ237">
    <cfRule type="cellIs" dxfId="2282" priority="3441" stopIfTrue="1" operator="equal">
      <formula>"NO DATA"</formula>
    </cfRule>
  </conditionalFormatting>
  <conditionalFormatting sqref="CG14:CG237 CG260">
    <cfRule type="cellIs" dxfId="2281" priority="3440" stopIfTrue="1" operator="equal">
      <formula>"NO DATA"</formula>
    </cfRule>
  </conditionalFormatting>
  <conditionalFormatting sqref="DW14:DW237 DW260">
    <cfRule type="cellIs" dxfId="2280" priority="3438" stopIfTrue="1" operator="equal">
      <formula>"NO DATA"</formula>
    </cfRule>
  </conditionalFormatting>
  <conditionalFormatting sqref="EC14:EC237 EC260">
    <cfRule type="cellIs" dxfId="2279" priority="3437" stopIfTrue="1" operator="equal">
      <formula>"NO DATA"</formula>
    </cfRule>
  </conditionalFormatting>
  <conditionalFormatting sqref="EI14:EI237 EI260">
    <cfRule type="cellIs" dxfId="2278" priority="3436" stopIfTrue="1" operator="equal">
      <formula>"NO DATA"</formula>
    </cfRule>
  </conditionalFormatting>
  <conditionalFormatting sqref="EO14:EO237 EO260">
    <cfRule type="cellIs" dxfId="2277" priority="3435" stopIfTrue="1" operator="equal">
      <formula>"NO DATA"</formula>
    </cfRule>
  </conditionalFormatting>
  <conditionalFormatting sqref="EU14:EU237 EU260">
    <cfRule type="cellIs" dxfId="2276" priority="3434" stopIfTrue="1" operator="equal">
      <formula>"NO DATA"</formula>
    </cfRule>
  </conditionalFormatting>
  <conditionalFormatting sqref="FA14:FA237 FA260">
    <cfRule type="cellIs" dxfId="2275" priority="3432" stopIfTrue="1" operator="equal">
      <formula>"NO DATA"</formula>
    </cfRule>
  </conditionalFormatting>
  <conditionalFormatting sqref="FG14:FG237 FG260">
    <cfRule type="cellIs" dxfId="2274" priority="3431" stopIfTrue="1" operator="equal">
      <formula>"NO DATA"</formula>
    </cfRule>
  </conditionalFormatting>
  <conditionalFormatting sqref="AA3">
    <cfRule type="cellIs" dxfId="2273" priority="3194" stopIfTrue="1" operator="equal">
      <formula>"NO DATA"</formula>
    </cfRule>
  </conditionalFormatting>
  <conditionalFormatting sqref="AA3">
    <cfRule type="cellIs" dxfId="2272" priority="3195" operator="lessThan">
      <formula>-1</formula>
    </cfRule>
    <cfRule type="cellIs" dxfId="2271" priority="3196" operator="between">
      <formula>0</formula>
      <formula>-1</formula>
    </cfRule>
    <cfRule type="cellIs" dxfId="2270" priority="3197" operator="between">
      <formula>0</formula>
      <formula>1</formula>
    </cfRule>
    <cfRule type="cellIs" dxfId="2269" priority="3198" operator="greaterThan">
      <formula>1</formula>
    </cfRule>
  </conditionalFormatting>
  <conditionalFormatting sqref="N3:O3">
    <cfRule type="cellIs" dxfId="2268" priority="3199" stopIfTrue="1" operator="equal">
      <formula>"NO DATA"</formula>
    </cfRule>
  </conditionalFormatting>
  <conditionalFormatting sqref="N3:O3">
    <cfRule type="cellIs" dxfId="2267" priority="3200" operator="lessThan">
      <formula>-1</formula>
    </cfRule>
    <cfRule type="cellIs" dxfId="2266" priority="3201" operator="between">
      <formula>0</formula>
      <formula>-1</formula>
    </cfRule>
    <cfRule type="cellIs" dxfId="2265" priority="3202" operator="between">
      <formula>0</formula>
      <formula>1</formula>
    </cfRule>
    <cfRule type="cellIs" dxfId="2264" priority="3203" operator="greaterThan">
      <formula>1</formula>
    </cfRule>
  </conditionalFormatting>
  <conditionalFormatting sqref="U3">
    <cfRule type="cellIs" dxfId="2263" priority="3189" stopIfTrue="1" operator="equal">
      <formula>"NO DATA"</formula>
    </cfRule>
  </conditionalFormatting>
  <conditionalFormatting sqref="U3">
    <cfRule type="cellIs" dxfId="2262" priority="3190" operator="lessThan">
      <formula>-1</formula>
    </cfRule>
    <cfRule type="cellIs" dxfId="2261" priority="3191" operator="between">
      <formula>0</formula>
      <formula>-1</formula>
    </cfRule>
    <cfRule type="cellIs" dxfId="2260" priority="3192" operator="between">
      <formula>0</formula>
      <formula>1</formula>
    </cfRule>
    <cfRule type="cellIs" dxfId="2259" priority="3193" operator="greaterThan">
      <formula>1</formula>
    </cfRule>
  </conditionalFormatting>
  <conditionalFormatting sqref="AG3">
    <cfRule type="cellIs" dxfId="2258" priority="3184" stopIfTrue="1" operator="equal">
      <formula>"NO DATA"</formula>
    </cfRule>
  </conditionalFormatting>
  <conditionalFormatting sqref="AG3">
    <cfRule type="cellIs" dxfId="2257" priority="3185" operator="lessThan">
      <formula>-1</formula>
    </cfRule>
    <cfRule type="cellIs" dxfId="2256" priority="3186" operator="between">
      <formula>0</formula>
      <formula>-1</formula>
    </cfRule>
    <cfRule type="cellIs" dxfId="2255" priority="3187" operator="between">
      <formula>0</formula>
      <formula>1</formula>
    </cfRule>
    <cfRule type="cellIs" dxfId="2254" priority="3188" operator="greaterThan">
      <formula>1</formula>
    </cfRule>
  </conditionalFormatting>
  <conditionalFormatting sqref="AS3">
    <cfRule type="cellIs" dxfId="2253" priority="3179" stopIfTrue="1" operator="equal">
      <formula>"NO DATA"</formula>
    </cfRule>
  </conditionalFormatting>
  <conditionalFormatting sqref="AS3">
    <cfRule type="cellIs" dxfId="2252" priority="3180" operator="lessThan">
      <formula>-1</formula>
    </cfRule>
    <cfRule type="cellIs" dxfId="2251" priority="3181" operator="between">
      <formula>0</formula>
      <formula>-1</formula>
    </cfRule>
    <cfRule type="cellIs" dxfId="2250" priority="3182" operator="between">
      <formula>0</formula>
      <formula>1</formula>
    </cfRule>
    <cfRule type="cellIs" dxfId="2249" priority="3183" operator="greaterThan">
      <formula>1</formula>
    </cfRule>
  </conditionalFormatting>
  <conditionalFormatting sqref="AY3">
    <cfRule type="cellIs" dxfId="2248" priority="3174" stopIfTrue="1" operator="equal">
      <formula>"NO DATA"</formula>
    </cfRule>
  </conditionalFormatting>
  <conditionalFormatting sqref="AY3">
    <cfRule type="cellIs" dxfId="2247" priority="3175" operator="lessThan">
      <formula>-1</formula>
    </cfRule>
    <cfRule type="cellIs" dxfId="2246" priority="3176" operator="between">
      <formula>0</formula>
      <formula>-1</formula>
    </cfRule>
    <cfRule type="cellIs" dxfId="2245" priority="3177" operator="between">
      <formula>0</formula>
      <formula>1</formula>
    </cfRule>
    <cfRule type="cellIs" dxfId="2244" priority="3178" operator="greaterThan">
      <formula>1</formula>
    </cfRule>
  </conditionalFormatting>
  <conditionalFormatting sqref="BK3">
    <cfRule type="cellIs" dxfId="2243" priority="3169" stopIfTrue="1" operator="equal">
      <formula>"NO DATA"</formula>
    </cfRule>
  </conditionalFormatting>
  <conditionalFormatting sqref="BK3">
    <cfRule type="cellIs" dxfId="2242" priority="3170" operator="lessThan">
      <formula>-1</formula>
    </cfRule>
    <cfRule type="cellIs" dxfId="2241" priority="3171" operator="between">
      <formula>0</formula>
      <formula>-1</formula>
    </cfRule>
    <cfRule type="cellIs" dxfId="2240" priority="3172" operator="between">
      <formula>0</formula>
      <formula>1</formula>
    </cfRule>
    <cfRule type="cellIs" dxfId="2239" priority="3173" operator="greaterThan">
      <formula>1</formula>
    </cfRule>
  </conditionalFormatting>
  <conditionalFormatting sqref="BE3">
    <cfRule type="cellIs" dxfId="2238" priority="3164" stopIfTrue="1" operator="equal">
      <formula>"NO DATA"</formula>
    </cfRule>
  </conditionalFormatting>
  <conditionalFormatting sqref="BE3">
    <cfRule type="cellIs" dxfId="2237" priority="3165" operator="lessThan">
      <formula>-1</formula>
    </cfRule>
    <cfRule type="cellIs" dxfId="2236" priority="3166" operator="between">
      <formula>0</formula>
      <formula>-1</formula>
    </cfRule>
    <cfRule type="cellIs" dxfId="2235" priority="3167" operator="between">
      <formula>0</formula>
      <formula>1</formula>
    </cfRule>
    <cfRule type="cellIs" dxfId="2234" priority="3168" operator="greaterThan">
      <formula>1</formula>
    </cfRule>
  </conditionalFormatting>
  <conditionalFormatting sqref="BQ3">
    <cfRule type="cellIs" dxfId="2233" priority="3159" stopIfTrue="1" operator="equal">
      <formula>"NO DATA"</formula>
    </cfRule>
  </conditionalFormatting>
  <conditionalFormatting sqref="BQ3">
    <cfRule type="cellIs" dxfId="2232" priority="3160" operator="lessThan">
      <formula>-1</formula>
    </cfRule>
    <cfRule type="cellIs" dxfId="2231" priority="3161" operator="between">
      <formula>0</formula>
      <formula>-1</formula>
    </cfRule>
    <cfRule type="cellIs" dxfId="2230" priority="3162" operator="between">
      <formula>0</formula>
      <formula>1</formula>
    </cfRule>
    <cfRule type="cellIs" dxfId="2229" priority="3163" operator="greaterThan">
      <formula>1</formula>
    </cfRule>
  </conditionalFormatting>
  <conditionalFormatting sqref="BW3">
    <cfRule type="cellIs" dxfId="2228" priority="3144" stopIfTrue="1" operator="equal">
      <formula>"NO DATA"</formula>
    </cfRule>
  </conditionalFormatting>
  <conditionalFormatting sqref="BW3">
    <cfRule type="cellIs" dxfId="2227" priority="3145" operator="lessThan">
      <formula>-1</formula>
    </cfRule>
    <cfRule type="cellIs" dxfId="2226" priority="3146" operator="between">
      <formula>0</formula>
      <formula>-1</formula>
    </cfRule>
    <cfRule type="cellIs" dxfId="2225" priority="3147" operator="between">
      <formula>0</formula>
      <formula>1</formula>
    </cfRule>
    <cfRule type="cellIs" dxfId="2224" priority="3148" operator="greaterThan">
      <formula>1</formula>
    </cfRule>
  </conditionalFormatting>
  <conditionalFormatting sqref="CI3">
    <cfRule type="cellIs" dxfId="2223" priority="3139" stopIfTrue="1" operator="equal">
      <formula>"NO DATA"</formula>
    </cfRule>
  </conditionalFormatting>
  <conditionalFormatting sqref="CI3">
    <cfRule type="cellIs" dxfId="2222" priority="3140" operator="lessThan">
      <formula>-1</formula>
    </cfRule>
    <cfRule type="cellIs" dxfId="2221" priority="3141" operator="between">
      <formula>0</formula>
      <formula>-1</formula>
    </cfRule>
    <cfRule type="cellIs" dxfId="2220" priority="3142" operator="between">
      <formula>0</formula>
      <formula>1</formula>
    </cfRule>
    <cfRule type="cellIs" dxfId="2219" priority="3143" operator="greaterThan">
      <formula>1</formula>
    </cfRule>
  </conditionalFormatting>
  <conditionalFormatting sqref="DA3">
    <cfRule type="cellIs" dxfId="2218" priority="3134" stopIfTrue="1" operator="equal">
      <formula>"NO DATA"</formula>
    </cfRule>
  </conditionalFormatting>
  <conditionalFormatting sqref="DA3">
    <cfRule type="cellIs" dxfId="2217" priority="3135" operator="lessThan">
      <formula>-1</formula>
    </cfRule>
    <cfRule type="cellIs" dxfId="2216" priority="3136" operator="between">
      <formula>0</formula>
      <formula>-1</formula>
    </cfRule>
    <cfRule type="cellIs" dxfId="2215" priority="3137" operator="between">
      <formula>0</formula>
      <formula>1</formula>
    </cfRule>
    <cfRule type="cellIs" dxfId="2214" priority="3138" operator="greaterThan">
      <formula>1</formula>
    </cfRule>
  </conditionalFormatting>
  <conditionalFormatting sqref="CO3">
    <cfRule type="cellIs" dxfId="2213" priority="3129" stopIfTrue="1" operator="equal">
      <formula>"NO DATA"</formula>
    </cfRule>
  </conditionalFormatting>
  <conditionalFormatting sqref="CO3">
    <cfRule type="cellIs" dxfId="2212" priority="3130" operator="lessThan">
      <formula>-1</formula>
    </cfRule>
    <cfRule type="cellIs" dxfId="2211" priority="3131" operator="between">
      <formula>0</formula>
      <formula>-1</formula>
    </cfRule>
    <cfRule type="cellIs" dxfId="2210" priority="3132" operator="between">
      <formula>0</formula>
      <formula>1</formula>
    </cfRule>
    <cfRule type="cellIs" dxfId="2209" priority="3133" operator="greaterThan">
      <formula>1</formula>
    </cfRule>
  </conditionalFormatting>
  <conditionalFormatting sqref="DG3">
    <cfRule type="cellIs" dxfId="2208" priority="3119" stopIfTrue="1" operator="equal">
      <formula>"NO DATA"</formula>
    </cfRule>
  </conditionalFormatting>
  <conditionalFormatting sqref="DG3">
    <cfRule type="cellIs" dxfId="2207" priority="3120" operator="lessThan">
      <formula>-1</formula>
    </cfRule>
    <cfRule type="cellIs" dxfId="2206" priority="3121" operator="between">
      <formula>0</formula>
      <formula>-1</formula>
    </cfRule>
    <cfRule type="cellIs" dxfId="2205" priority="3122" operator="between">
      <formula>0</formula>
      <formula>1</formula>
    </cfRule>
    <cfRule type="cellIs" dxfId="2204" priority="3123" operator="greaterThan">
      <formula>1</formula>
    </cfRule>
  </conditionalFormatting>
  <conditionalFormatting sqref="CC3">
    <cfRule type="cellIs" dxfId="2203" priority="3114" stopIfTrue="1" operator="equal">
      <formula>"NO DATA"</formula>
    </cfRule>
  </conditionalFormatting>
  <conditionalFormatting sqref="CC3">
    <cfRule type="cellIs" dxfId="2202" priority="3115" operator="lessThan">
      <formula>-1</formula>
    </cfRule>
    <cfRule type="cellIs" dxfId="2201" priority="3116" operator="between">
      <formula>0</formula>
      <formula>-1</formula>
    </cfRule>
    <cfRule type="cellIs" dxfId="2200" priority="3117" operator="between">
      <formula>0</formula>
      <formula>1</formula>
    </cfRule>
    <cfRule type="cellIs" dxfId="2199" priority="3118" operator="greaterThan">
      <formula>1</formula>
    </cfRule>
  </conditionalFormatting>
  <conditionalFormatting sqref="DS3">
    <cfRule type="cellIs" dxfId="2198" priority="3104" stopIfTrue="1" operator="equal">
      <formula>"NO DATA"</formula>
    </cfRule>
  </conditionalFormatting>
  <conditionalFormatting sqref="DS3">
    <cfRule type="cellIs" dxfId="2197" priority="3105" operator="lessThan">
      <formula>-1</formula>
    </cfRule>
    <cfRule type="cellIs" dxfId="2196" priority="3106" operator="between">
      <formula>0</formula>
      <formula>-1</formula>
    </cfRule>
    <cfRule type="cellIs" dxfId="2195" priority="3107" operator="between">
      <formula>0</formula>
      <formula>1</formula>
    </cfRule>
    <cfRule type="cellIs" dxfId="2194" priority="3108" operator="greaterThan">
      <formula>1</formula>
    </cfRule>
  </conditionalFormatting>
  <conditionalFormatting sqref="DY3">
    <cfRule type="cellIs" dxfId="2193" priority="3099" stopIfTrue="1" operator="equal">
      <formula>"NO DATA"</formula>
    </cfRule>
  </conditionalFormatting>
  <conditionalFormatting sqref="DY3">
    <cfRule type="cellIs" dxfId="2192" priority="3100" operator="lessThan">
      <formula>-1</formula>
    </cfRule>
    <cfRule type="cellIs" dxfId="2191" priority="3101" operator="between">
      <formula>0</formula>
      <formula>-1</formula>
    </cfRule>
    <cfRule type="cellIs" dxfId="2190" priority="3102" operator="between">
      <formula>0</formula>
      <formula>1</formula>
    </cfRule>
    <cfRule type="cellIs" dxfId="2189" priority="3103" operator="greaterThan">
      <formula>1</formula>
    </cfRule>
  </conditionalFormatting>
  <conditionalFormatting sqref="EE3">
    <cfRule type="cellIs" dxfId="2188" priority="3094" stopIfTrue="1" operator="equal">
      <formula>"NO DATA"</formula>
    </cfRule>
  </conditionalFormatting>
  <conditionalFormatting sqref="EE3">
    <cfRule type="cellIs" dxfId="2187" priority="3095" operator="lessThan">
      <formula>-1</formula>
    </cfRule>
    <cfRule type="cellIs" dxfId="2186" priority="3096" operator="between">
      <formula>0</formula>
      <formula>-1</formula>
    </cfRule>
    <cfRule type="cellIs" dxfId="2185" priority="3097" operator="between">
      <formula>0</formula>
      <formula>1</formula>
    </cfRule>
    <cfRule type="cellIs" dxfId="2184" priority="3098" operator="greaterThan">
      <formula>1</formula>
    </cfRule>
  </conditionalFormatting>
  <conditionalFormatting sqref="EK3">
    <cfRule type="cellIs" dxfId="2183" priority="3089" stopIfTrue="1" operator="equal">
      <formula>"NO DATA"</formula>
    </cfRule>
  </conditionalFormatting>
  <conditionalFormatting sqref="EK3">
    <cfRule type="cellIs" dxfId="2182" priority="3090" operator="lessThan">
      <formula>-1</formula>
    </cfRule>
    <cfRule type="cellIs" dxfId="2181" priority="3091" operator="between">
      <formula>0</formula>
      <formula>-1</formula>
    </cfRule>
    <cfRule type="cellIs" dxfId="2180" priority="3092" operator="between">
      <formula>0</formula>
      <formula>1</formula>
    </cfRule>
    <cfRule type="cellIs" dxfId="2179" priority="3093" operator="greaterThan">
      <formula>1</formula>
    </cfRule>
  </conditionalFormatting>
  <conditionalFormatting sqref="EQ3">
    <cfRule type="cellIs" dxfId="2178" priority="3084" stopIfTrue="1" operator="equal">
      <formula>"NO DATA"</formula>
    </cfRule>
  </conditionalFormatting>
  <conditionalFormatting sqref="EQ3">
    <cfRule type="cellIs" dxfId="2177" priority="3085" operator="lessThan">
      <formula>-1</formula>
    </cfRule>
    <cfRule type="cellIs" dxfId="2176" priority="3086" operator="between">
      <formula>0</formula>
      <formula>-1</formula>
    </cfRule>
    <cfRule type="cellIs" dxfId="2175" priority="3087" operator="between">
      <formula>0</formula>
      <formula>1</formula>
    </cfRule>
    <cfRule type="cellIs" dxfId="2174" priority="3088" operator="greaterThan">
      <formula>1</formula>
    </cfRule>
  </conditionalFormatting>
  <conditionalFormatting sqref="EW3">
    <cfRule type="cellIs" dxfId="2173" priority="3074" stopIfTrue="1" operator="equal">
      <formula>"NO DATA"</formula>
    </cfRule>
  </conditionalFormatting>
  <conditionalFormatting sqref="EW3">
    <cfRule type="cellIs" dxfId="2172" priority="3075" operator="lessThan">
      <formula>-1</formula>
    </cfRule>
    <cfRule type="cellIs" dxfId="2171" priority="3076" operator="between">
      <formula>0</formula>
      <formula>-1</formula>
    </cfRule>
    <cfRule type="cellIs" dxfId="2170" priority="3077" operator="between">
      <formula>0</formula>
      <formula>1</formula>
    </cfRule>
    <cfRule type="cellIs" dxfId="2169" priority="3078" operator="greaterThan">
      <formula>1</formula>
    </cfRule>
  </conditionalFormatting>
  <conditionalFormatting sqref="FC3">
    <cfRule type="cellIs" dxfId="2168" priority="3069" stopIfTrue="1" operator="equal">
      <formula>"NO DATA"</formula>
    </cfRule>
  </conditionalFormatting>
  <conditionalFormatting sqref="FC3">
    <cfRule type="cellIs" dxfId="2167" priority="3070" operator="lessThan">
      <formula>-1</formula>
    </cfRule>
    <cfRule type="cellIs" dxfId="2166" priority="3071" operator="between">
      <formula>0</formula>
      <formula>-1</formula>
    </cfRule>
    <cfRule type="cellIs" dxfId="2165" priority="3072" operator="between">
      <formula>0</formula>
      <formula>1</formula>
    </cfRule>
    <cfRule type="cellIs" dxfId="2164" priority="3073" operator="greaterThan">
      <formula>1</formula>
    </cfRule>
  </conditionalFormatting>
  <conditionalFormatting sqref="M3">
    <cfRule type="cellIs" dxfId="2163" priority="3064" stopIfTrue="1" operator="equal">
      <formula>"NO DATA"</formula>
    </cfRule>
  </conditionalFormatting>
  <conditionalFormatting sqref="M3">
    <cfRule type="cellIs" dxfId="2162" priority="3065" operator="lessThan">
      <formula>-1</formula>
    </cfRule>
    <cfRule type="cellIs" dxfId="2161" priority="3066" operator="between">
      <formula>0</formula>
      <formula>-1</formula>
    </cfRule>
    <cfRule type="cellIs" dxfId="2160" priority="3067" operator="between">
      <formula>0</formula>
      <formula>1</formula>
    </cfRule>
    <cfRule type="cellIs" dxfId="2159" priority="3068" operator="greaterThan">
      <formula>1</formula>
    </cfRule>
  </conditionalFormatting>
  <conditionalFormatting sqref="DP15:DP237">
    <cfRule type="cellIs" dxfId="2158" priority="2903" stopIfTrue="1" operator="equal">
      <formula>"NO DATA"</formula>
    </cfRule>
  </conditionalFormatting>
  <conditionalFormatting sqref="DQ15:DQ237">
    <cfRule type="cellIs" dxfId="2157" priority="2902" stopIfTrue="1" operator="equal">
      <formula>"NO DATA"</formula>
    </cfRule>
  </conditionalFormatting>
  <conditionalFormatting sqref="DM13">
    <cfRule type="cellIs" dxfId="2156" priority="2897" stopIfTrue="1" operator="equal">
      <formula>"NO DATA"</formula>
    </cfRule>
  </conditionalFormatting>
  <conditionalFormatting sqref="DM13">
    <cfRule type="cellIs" dxfId="2155" priority="2898" operator="lessThan">
      <formula>-1</formula>
    </cfRule>
    <cfRule type="cellIs" dxfId="2154" priority="2899" operator="between">
      <formula>0</formula>
      <formula>-1</formula>
    </cfRule>
    <cfRule type="cellIs" dxfId="2153" priority="2900" operator="between">
      <formula>0</formula>
      <formula>1</formula>
    </cfRule>
    <cfRule type="cellIs" dxfId="2152" priority="2901" operator="greaterThan">
      <formula>1</formula>
    </cfRule>
  </conditionalFormatting>
  <conditionalFormatting sqref="DN13">
    <cfRule type="cellIs" dxfId="2151" priority="2892" stopIfTrue="1" operator="equal">
      <formula>"NO DATA"</formula>
    </cfRule>
  </conditionalFormatting>
  <conditionalFormatting sqref="DN13">
    <cfRule type="cellIs" dxfId="2150" priority="2893" operator="lessThan">
      <formula>-1</formula>
    </cfRule>
    <cfRule type="cellIs" dxfId="2149" priority="2894" operator="between">
      <formula>0</formula>
      <formula>-1</formula>
    </cfRule>
    <cfRule type="cellIs" dxfId="2148" priority="2895" operator="between">
      <formula>0</formula>
      <formula>1</formula>
    </cfRule>
    <cfRule type="cellIs" dxfId="2147" priority="2896" operator="greaterThan">
      <formula>1</formula>
    </cfRule>
  </conditionalFormatting>
  <conditionalFormatting sqref="DQ260">
    <cfRule type="cellIs" dxfId="2146" priority="2849" stopIfTrue="1" operator="equal">
      <formula>"NO DATA"</formula>
    </cfRule>
  </conditionalFormatting>
  <conditionalFormatting sqref="DP14:DP237 DP260">
    <cfRule type="cellIs" dxfId="2145" priority="2848" stopIfTrue="1" operator="equal">
      <formula>"NO DATA"</formula>
    </cfRule>
  </conditionalFormatting>
  <conditionalFormatting sqref="DQ14:DQ237 DQ260">
    <cfRule type="cellIs" dxfId="2144" priority="2847" stopIfTrue="1" operator="equal">
      <formula>"NO DATA"</formula>
    </cfRule>
  </conditionalFormatting>
  <conditionalFormatting sqref="DM3">
    <cfRule type="cellIs" dxfId="2143" priority="2842" stopIfTrue="1" operator="equal">
      <formula>"NO DATA"</formula>
    </cfRule>
  </conditionalFormatting>
  <conditionalFormatting sqref="DM3">
    <cfRule type="cellIs" dxfId="2142" priority="2843" operator="lessThan">
      <formula>-1</formula>
    </cfRule>
    <cfRule type="cellIs" dxfId="2141" priority="2844" operator="between">
      <formula>0</formula>
      <formula>-1</formula>
    </cfRule>
    <cfRule type="cellIs" dxfId="2140" priority="2845" operator="between">
      <formula>0</formula>
      <formula>1</formula>
    </cfRule>
    <cfRule type="cellIs" dxfId="2139" priority="2846" operator="greaterThan">
      <formula>1</formula>
    </cfRule>
  </conditionalFormatting>
  <conditionalFormatting sqref="Z13">
    <cfRule type="cellIs" dxfId="2138" priority="2788" stopIfTrue="1" operator="equal">
      <formula>"NO DATA"</formula>
    </cfRule>
  </conditionalFormatting>
  <conditionalFormatting sqref="Z13">
    <cfRule type="cellIs" dxfId="2137" priority="2789" operator="lessThan">
      <formula>-1</formula>
    </cfRule>
    <cfRule type="cellIs" dxfId="2136" priority="2790" operator="between">
      <formula>0</formula>
      <formula>-1</formula>
    </cfRule>
    <cfRule type="cellIs" dxfId="2135" priority="2791" operator="between">
      <formula>0</formula>
      <formula>1</formula>
    </cfRule>
    <cfRule type="cellIs" dxfId="2134" priority="2792" operator="greaterThan">
      <formula>1</formula>
    </cfRule>
  </conditionalFormatting>
  <conditionalFormatting sqref="Z14:Z237">
    <cfRule type="cellIs" dxfId="2133" priority="2768" stopIfTrue="1" operator="equal">
      <formula>""</formula>
    </cfRule>
  </conditionalFormatting>
  <conditionalFormatting sqref="Z14:Z237">
    <cfRule type="cellIs" dxfId="2132" priority="2769" operator="lessThan">
      <formula>-10</formula>
    </cfRule>
    <cfRule type="cellIs" dxfId="2131" priority="2770" operator="between">
      <formula>0</formula>
      <formula>-10</formula>
    </cfRule>
    <cfRule type="cellIs" dxfId="2130" priority="2771" operator="between">
      <formula>0</formula>
      <formula>10</formula>
    </cfRule>
    <cfRule type="cellIs" dxfId="2129" priority="2772" operator="greaterThan">
      <formula>10</formula>
    </cfRule>
  </conditionalFormatting>
  <conditionalFormatting sqref="Z3">
    <cfRule type="cellIs" dxfId="2128" priority="2763" stopIfTrue="1" operator="equal">
      <formula>"NO DATA"</formula>
    </cfRule>
  </conditionalFormatting>
  <conditionalFormatting sqref="Z3">
    <cfRule type="cellIs" dxfId="2127" priority="2764" operator="lessThan">
      <formula>-1</formula>
    </cfRule>
    <cfRule type="cellIs" dxfId="2126" priority="2765" operator="between">
      <formula>0</formula>
      <formula>-1</formula>
    </cfRule>
    <cfRule type="cellIs" dxfId="2125" priority="2766" operator="between">
      <formula>0</formula>
      <formula>1</formula>
    </cfRule>
    <cfRule type="cellIs" dxfId="2124" priority="2767" operator="greaterThan">
      <formula>1</formula>
    </cfRule>
  </conditionalFormatting>
  <conditionalFormatting sqref="T13">
    <cfRule type="cellIs" dxfId="2123" priority="2753" stopIfTrue="1" operator="equal">
      <formula>"NO DATA"</formula>
    </cfRule>
  </conditionalFormatting>
  <conditionalFormatting sqref="T13">
    <cfRule type="cellIs" dxfId="2122" priority="2754" operator="lessThan">
      <formula>-1</formula>
    </cfRule>
    <cfRule type="cellIs" dxfId="2121" priority="2755" operator="between">
      <formula>0</formula>
      <formula>-1</formula>
    </cfRule>
    <cfRule type="cellIs" dxfId="2120" priority="2756" operator="between">
      <formula>0</formula>
      <formula>1</formula>
    </cfRule>
    <cfRule type="cellIs" dxfId="2119" priority="2757" operator="greaterThan">
      <formula>1</formula>
    </cfRule>
  </conditionalFormatting>
  <conditionalFormatting sqref="T14:T237">
    <cfRule type="cellIs" dxfId="2118" priority="2733" stopIfTrue="1" operator="equal">
      <formula>""</formula>
    </cfRule>
  </conditionalFormatting>
  <conditionalFormatting sqref="T14:T237">
    <cfRule type="cellIs" dxfId="2117" priority="2734" operator="lessThan">
      <formula>-10</formula>
    </cfRule>
    <cfRule type="cellIs" dxfId="2116" priority="2735" operator="between">
      <formula>0</formula>
      <formula>-10</formula>
    </cfRule>
    <cfRule type="cellIs" dxfId="2115" priority="2736" operator="between">
      <formula>0</formula>
      <formula>10</formula>
    </cfRule>
    <cfRule type="cellIs" dxfId="2114" priority="2737" operator="greaterThan">
      <formula>10</formula>
    </cfRule>
  </conditionalFormatting>
  <conditionalFormatting sqref="T3">
    <cfRule type="cellIs" dxfId="2113" priority="2728" stopIfTrue="1" operator="equal">
      <formula>"NO DATA"</formula>
    </cfRule>
  </conditionalFormatting>
  <conditionalFormatting sqref="T3">
    <cfRule type="cellIs" dxfId="2112" priority="2729" operator="lessThan">
      <formula>-1</formula>
    </cfRule>
    <cfRule type="cellIs" dxfId="2111" priority="2730" operator="between">
      <formula>0</formula>
      <formula>-1</formula>
    </cfRule>
    <cfRule type="cellIs" dxfId="2110" priority="2731" operator="between">
      <formula>0</formula>
      <formula>1</formula>
    </cfRule>
    <cfRule type="cellIs" dxfId="2109" priority="2732" operator="greaterThan">
      <formula>1</formula>
    </cfRule>
  </conditionalFormatting>
  <conditionalFormatting sqref="AF13">
    <cfRule type="cellIs" dxfId="2108" priority="2718" stopIfTrue="1" operator="equal">
      <formula>"NO DATA"</formula>
    </cfRule>
  </conditionalFormatting>
  <conditionalFormatting sqref="AF13">
    <cfRule type="cellIs" dxfId="2107" priority="2719" operator="lessThan">
      <formula>-1</formula>
    </cfRule>
    <cfRule type="cellIs" dxfId="2106" priority="2720" operator="between">
      <formula>0</formula>
      <formula>-1</formula>
    </cfRule>
    <cfRule type="cellIs" dxfId="2105" priority="2721" operator="between">
      <formula>0</formula>
      <formula>1</formula>
    </cfRule>
    <cfRule type="cellIs" dxfId="2104" priority="2722" operator="greaterThan">
      <formula>1</formula>
    </cfRule>
  </conditionalFormatting>
  <conditionalFormatting sqref="AF14:AF237">
    <cfRule type="cellIs" dxfId="2103" priority="2698" stopIfTrue="1" operator="equal">
      <formula>""</formula>
    </cfRule>
  </conditionalFormatting>
  <conditionalFormatting sqref="AF14:AF237">
    <cfRule type="cellIs" dxfId="2102" priority="2699" operator="lessThan">
      <formula>-10</formula>
    </cfRule>
    <cfRule type="cellIs" dxfId="2101" priority="2700" operator="between">
      <formula>0</formula>
      <formula>-10</formula>
    </cfRule>
    <cfRule type="cellIs" dxfId="2100" priority="2701" operator="between">
      <formula>0</formula>
      <formula>10</formula>
    </cfRule>
    <cfRule type="cellIs" dxfId="2099" priority="2702" operator="greaterThan">
      <formula>10</formula>
    </cfRule>
  </conditionalFormatting>
  <conditionalFormatting sqref="AF3">
    <cfRule type="cellIs" dxfId="2098" priority="2693" stopIfTrue="1" operator="equal">
      <formula>"NO DATA"</formula>
    </cfRule>
  </conditionalFormatting>
  <conditionalFormatting sqref="AF3">
    <cfRule type="cellIs" dxfId="2097" priority="2694" operator="lessThan">
      <formula>-1</formula>
    </cfRule>
    <cfRule type="cellIs" dxfId="2096" priority="2695" operator="between">
      <formula>0</formula>
      <formula>-1</formula>
    </cfRule>
    <cfRule type="cellIs" dxfId="2095" priority="2696" operator="between">
      <formula>0</formula>
      <formula>1</formula>
    </cfRule>
    <cfRule type="cellIs" dxfId="2094" priority="2697" operator="greaterThan">
      <formula>1</formula>
    </cfRule>
  </conditionalFormatting>
  <conditionalFormatting sqref="AR13">
    <cfRule type="cellIs" dxfId="2093" priority="2683" stopIfTrue="1" operator="equal">
      <formula>"NO DATA"</formula>
    </cfRule>
  </conditionalFormatting>
  <conditionalFormatting sqref="AR13">
    <cfRule type="cellIs" dxfId="2092" priority="2684" operator="lessThan">
      <formula>-1</formula>
    </cfRule>
    <cfRule type="cellIs" dxfId="2091" priority="2685" operator="between">
      <formula>0</formula>
      <formula>-1</formula>
    </cfRule>
    <cfRule type="cellIs" dxfId="2090" priority="2686" operator="between">
      <formula>0</formula>
      <formula>1</formula>
    </cfRule>
    <cfRule type="cellIs" dxfId="2089" priority="2687" operator="greaterThan">
      <formula>1</formula>
    </cfRule>
  </conditionalFormatting>
  <conditionalFormatting sqref="AR14:AR237">
    <cfRule type="cellIs" dxfId="2088" priority="2663" stopIfTrue="1" operator="equal">
      <formula>""</formula>
    </cfRule>
  </conditionalFormatting>
  <conditionalFormatting sqref="AR14:AR237">
    <cfRule type="cellIs" dxfId="2087" priority="2664" operator="lessThan">
      <formula>-10</formula>
    </cfRule>
    <cfRule type="cellIs" dxfId="2086" priority="2665" operator="between">
      <formula>0</formula>
      <formula>-10</formula>
    </cfRule>
    <cfRule type="cellIs" dxfId="2085" priority="2666" operator="between">
      <formula>0</formula>
      <formula>10</formula>
    </cfRule>
    <cfRule type="cellIs" dxfId="2084" priority="2667" operator="greaterThan">
      <formula>10</formula>
    </cfRule>
  </conditionalFormatting>
  <conditionalFormatting sqref="AR3">
    <cfRule type="cellIs" dxfId="2083" priority="2658" stopIfTrue="1" operator="equal">
      <formula>"NO DATA"</formula>
    </cfRule>
  </conditionalFormatting>
  <conditionalFormatting sqref="AR3">
    <cfRule type="cellIs" dxfId="2082" priority="2659" operator="lessThan">
      <formula>-1</formula>
    </cfRule>
    <cfRule type="cellIs" dxfId="2081" priority="2660" operator="between">
      <formula>0</formula>
      <formula>-1</formula>
    </cfRule>
    <cfRule type="cellIs" dxfId="2080" priority="2661" operator="between">
      <formula>0</formula>
      <formula>1</formula>
    </cfRule>
    <cfRule type="cellIs" dxfId="2079" priority="2662" operator="greaterThan">
      <formula>1</formula>
    </cfRule>
  </conditionalFormatting>
  <conditionalFormatting sqref="AX13">
    <cfRule type="cellIs" dxfId="2078" priority="2648" stopIfTrue="1" operator="equal">
      <formula>"NO DATA"</formula>
    </cfRule>
  </conditionalFormatting>
  <conditionalFormatting sqref="AX13">
    <cfRule type="cellIs" dxfId="2077" priority="2649" operator="lessThan">
      <formula>-1</formula>
    </cfRule>
    <cfRule type="cellIs" dxfId="2076" priority="2650" operator="between">
      <formula>0</formula>
      <formula>-1</formula>
    </cfRule>
    <cfRule type="cellIs" dxfId="2075" priority="2651" operator="between">
      <formula>0</formula>
      <formula>1</formula>
    </cfRule>
    <cfRule type="cellIs" dxfId="2074" priority="2652" operator="greaterThan">
      <formula>1</formula>
    </cfRule>
  </conditionalFormatting>
  <conditionalFormatting sqref="AX14:AX237">
    <cfRule type="cellIs" dxfId="2073" priority="2628" stopIfTrue="1" operator="equal">
      <formula>""</formula>
    </cfRule>
  </conditionalFormatting>
  <conditionalFormatting sqref="AX14:AX237">
    <cfRule type="cellIs" dxfId="2072" priority="2629" operator="lessThan">
      <formula>-10</formula>
    </cfRule>
    <cfRule type="cellIs" dxfId="2071" priority="2630" operator="between">
      <formula>0</formula>
      <formula>-10</formula>
    </cfRule>
    <cfRule type="cellIs" dxfId="2070" priority="2631" operator="between">
      <formula>0</formula>
      <formula>10</formula>
    </cfRule>
    <cfRule type="cellIs" dxfId="2069" priority="2632" operator="greaterThan">
      <formula>10</formula>
    </cfRule>
  </conditionalFormatting>
  <conditionalFormatting sqref="AX3">
    <cfRule type="cellIs" dxfId="2068" priority="2623" stopIfTrue="1" operator="equal">
      <formula>"NO DATA"</formula>
    </cfRule>
  </conditionalFormatting>
  <conditionalFormatting sqref="AX3">
    <cfRule type="cellIs" dxfId="2067" priority="2624" operator="lessThan">
      <formula>-1</formula>
    </cfRule>
    <cfRule type="cellIs" dxfId="2066" priority="2625" operator="between">
      <formula>0</formula>
      <formula>-1</formula>
    </cfRule>
    <cfRule type="cellIs" dxfId="2065" priority="2626" operator="between">
      <formula>0</formula>
      <formula>1</formula>
    </cfRule>
    <cfRule type="cellIs" dxfId="2064" priority="2627" operator="greaterThan">
      <formula>1</formula>
    </cfRule>
  </conditionalFormatting>
  <conditionalFormatting sqref="BJ13">
    <cfRule type="cellIs" dxfId="2063" priority="2613" stopIfTrue="1" operator="equal">
      <formula>"NO DATA"</formula>
    </cfRule>
  </conditionalFormatting>
  <conditionalFormatting sqref="BJ13">
    <cfRule type="cellIs" dxfId="2062" priority="2614" operator="lessThan">
      <formula>-1</formula>
    </cfRule>
    <cfRule type="cellIs" dxfId="2061" priority="2615" operator="between">
      <formula>0</formula>
      <formula>-1</formula>
    </cfRule>
    <cfRule type="cellIs" dxfId="2060" priority="2616" operator="between">
      <formula>0</formula>
      <formula>1</formula>
    </cfRule>
    <cfRule type="cellIs" dxfId="2059" priority="2617" operator="greaterThan">
      <formula>1</formula>
    </cfRule>
  </conditionalFormatting>
  <conditionalFormatting sqref="BJ14:BJ237">
    <cfRule type="cellIs" dxfId="2058" priority="2593" stopIfTrue="1" operator="equal">
      <formula>""</formula>
    </cfRule>
  </conditionalFormatting>
  <conditionalFormatting sqref="BJ14:BJ237">
    <cfRule type="cellIs" dxfId="2057" priority="2594" operator="lessThan">
      <formula>-10</formula>
    </cfRule>
    <cfRule type="cellIs" dxfId="2056" priority="2595" operator="between">
      <formula>0</formula>
      <formula>-10</formula>
    </cfRule>
    <cfRule type="cellIs" dxfId="2055" priority="2596" operator="between">
      <formula>0</formula>
      <formula>10</formula>
    </cfRule>
    <cfRule type="cellIs" dxfId="2054" priority="2597" operator="greaterThan">
      <formula>10</formula>
    </cfRule>
  </conditionalFormatting>
  <conditionalFormatting sqref="BJ3">
    <cfRule type="cellIs" dxfId="2053" priority="2588" stopIfTrue="1" operator="equal">
      <formula>"NO DATA"</formula>
    </cfRule>
  </conditionalFormatting>
  <conditionalFormatting sqref="BJ3">
    <cfRule type="cellIs" dxfId="2052" priority="2589" operator="lessThan">
      <formula>-1</formula>
    </cfRule>
    <cfRule type="cellIs" dxfId="2051" priority="2590" operator="between">
      <formula>0</formula>
      <formula>-1</formula>
    </cfRule>
    <cfRule type="cellIs" dxfId="2050" priority="2591" operator="between">
      <formula>0</formula>
      <formula>1</formula>
    </cfRule>
    <cfRule type="cellIs" dxfId="2049" priority="2592" operator="greaterThan">
      <formula>1</formula>
    </cfRule>
  </conditionalFormatting>
  <conditionalFormatting sqref="BD13">
    <cfRule type="cellIs" dxfId="2048" priority="2578" stopIfTrue="1" operator="equal">
      <formula>"NO DATA"</formula>
    </cfRule>
  </conditionalFormatting>
  <conditionalFormatting sqref="BD13">
    <cfRule type="cellIs" dxfId="2047" priority="2579" operator="lessThan">
      <formula>-1</formula>
    </cfRule>
    <cfRule type="cellIs" dxfId="2046" priority="2580" operator="between">
      <formula>0</formula>
      <formula>-1</formula>
    </cfRule>
    <cfRule type="cellIs" dxfId="2045" priority="2581" operator="between">
      <formula>0</formula>
      <formula>1</formula>
    </cfRule>
    <cfRule type="cellIs" dxfId="2044" priority="2582" operator="greaterThan">
      <formula>1</formula>
    </cfRule>
  </conditionalFormatting>
  <conditionalFormatting sqref="BD14:BD237">
    <cfRule type="cellIs" dxfId="2043" priority="2558" stopIfTrue="1" operator="equal">
      <formula>""</formula>
    </cfRule>
  </conditionalFormatting>
  <conditionalFormatting sqref="BD14:BD237">
    <cfRule type="cellIs" dxfId="2042" priority="2559" operator="lessThan">
      <formula>-10</formula>
    </cfRule>
    <cfRule type="cellIs" dxfId="2041" priority="2560" operator="between">
      <formula>0</formula>
      <formula>-10</formula>
    </cfRule>
    <cfRule type="cellIs" dxfId="2040" priority="2561" operator="between">
      <formula>0</formula>
      <formula>10</formula>
    </cfRule>
    <cfRule type="cellIs" dxfId="2039" priority="2562" operator="greaterThan">
      <formula>10</formula>
    </cfRule>
  </conditionalFormatting>
  <conditionalFormatting sqref="BD3">
    <cfRule type="cellIs" dxfId="2038" priority="2553" stopIfTrue="1" operator="equal">
      <formula>"NO DATA"</formula>
    </cfRule>
  </conditionalFormatting>
  <conditionalFormatting sqref="BD3">
    <cfRule type="cellIs" dxfId="2037" priority="2554" operator="lessThan">
      <formula>-1</formula>
    </cfRule>
    <cfRule type="cellIs" dxfId="2036" priority="2555" operator="between">
      <formula>0</formula>
      <formula>-1</formula>
    </cfRule>
    <cfRule type="cellIs" dxfId="2035" priority="2556" operator="between">
      <formula>0</formula>
      <formula>1</formula>
    </cfRule>
    <cfRule type="cellIs" dxfId="2034" priority="2557" operator="greaterThan">
      <formula>1</formula>
    </cfRule>
  </conditionalFormatting>
  <conditionalFormatting sqref="BP13">
    <cfRule type="cellIs" dxfId="2033" priority="2543" stopIfTrue="1" operator="equal">
      <formula>"NO DATA"</formula>
    </cfRule>
  </conditionalFormatting>
  <conditionalFormatting sqref="BP13">
    <cfRule type="cellIs" dxfId="2032" priority="2544" operator="lessThan">
      <formula>-1</formula>
    </cfRule>
    <cfRule type="cellIs" dxfId="2031" priority="2545" operator="between">
      <formula>0</formula>
      <formula>-1</formula>
    </cfRule>
    <cfRule type="cellIs" dxfId="2030" priority="2546" operator="between">
      <formula>0</formula>
      <formula>1</formula>
    </cfRule>
    <cfRule type="cellIs" dxfId="2029" priority="2547" operator="greaterThan">
      <formula>1</formula>
    </cfRule>
  </conditionalFormatting>
  <conditionalFormatting sqref="BP14:BP237">
    <cfRule type="cellIs" dxfId="2028" priority="2523" stopIfTrue="1" operator="equal">
      <formula>""</formula>
    </cfRule>
  </conditionalFormatting>
  <conditionalFormatting sqref="BP14:BP237">
    <cfRule type="cellIs" dxfId="2027" priority="2524" operator="lessThan">
      <formula>-10</formula>
    </cfRule>
    <cfRule type="cellIs" dxfId="2026" priority="2525" operator="between">
      <formula>0</formula>
      <formula>-10</formula>
    </cfRule>
    <cfRule type="cellIs" dxfId="2025" priority="2526" operator="between">
      <formula>0</formula>
      <formula>10</formula>
    </cfRule>
    <cfRule type="cellIs" dxfId="2024" priority="2527" operator="greaterThan">
      <formula>10</formula>
    </cfRule>
  </conditionalFormatting>
  <conditionalFormatting sqref="BP3">
    <cfRule type="cellIs" dxfId="2023" priority="2518" stopIfTrue="1" operator="equal">
      <formula>"NO DATA"</formula>
    </cfRule>
  </conditionalFormatting>
  <conditionalFormatting sqref="BP3">
    <cfRule type="cellIs" dxfId="2022" priority="2519" operator="lessThan">
      <formula>-1</formula>
    </cfRule>
    <cfRule type="cellIs" dxfId="2021" priority="2520" operator="between">
      <formula>0</formula>
      <formula>-1</formula>
    </cfRule>
    <cfRule type="cellIs" dxfId="2020" priority="2521" operator="between">
      <formula>0</formula>
      <formula>1</formula>
    </cfRule>
    <cfRule type="cellIs" dxfId="2019" priority="2522" operator="greaterThan">
      <formula>1</formula>
    </cfRule>
  </conditionalFormatting>
  <conditionalFormatting sqref="BV13">
    <cfRule type="cellIs" dxfId="2018" priority="2508" stopIfTrue="1" operator="equal">
      <formula>"NO DATA"</formula>
    </cfRule>
  </conditionalFormatting>
  <conditionalFormatting sqref="BV13">
    <cfRule type="cellIs" dxfId="2017" priority="2509" operator="lessThan">
      <formula>-1</formula>
    </cfRule>
    <cfRule type="cellIs" dxfId="2016" priority="2510" operator="between">
      <formula>0</formula>
      <formula>-1</formula>
    </cfRule>
    <cfRule type="cellIs" dxfId="2015" priority="2511" operator="between">
      <formula>0</formula>
      <formula>1</formula>
    </cfRule>
    <cfRule type="cellIs" dxfId="2014" priority="2512" operator="greaterThan">
      <formula>1</formula>
    </cfRule>
  </conditionalFormatting>
  <conditionalFormatting sqref="BV14:BV237">
    <cfRule type="cellIs" dxfId="2013" priority="2488" stopIfTrue="1" operator="equal">
      <formula>""</formula>
    </cfRule>
  </conditionalFormatting>
  <conditionalFormatting sqref="BV14:BV237">
    <cfRule type="cellIs" dxfId="2012" priority="2489" operator="lessThan">
      <formula>-10</formula>
    </cfRule>
    <cfRule type="cellIs" dxfId="2011" priority="2490" operator="between">
      <formula>0</formula>
      <formula>-10</formula>
    </cfRule>
    <cfRule type="cellIs" dxfId="2010" priority="2491" operator="between">
      <formula>0</formula>
      <formula>10</formula>
    </cfRule>
    <cfRule type="cellIs" dxfId="2009" priority="2492" operator="greaterThan">
      <formula>10</formula>
    </cfRule>
  </conditionalFormatting>
  <conditionalFormatting sqref="BV3">
    <cfRule type="cellIs" dxfId="2008" priority="2483" stopIfTrue="1" operator="equal">
      <formula>"NO DATA"</formula>
    </cfRule>
  </conditionalFormatting>
  <conditionalFormatting sqref="BV3">
    <cfRule type="cellIs" dxfId="2007" priority="2484" operator="lessThan">
      <formula>-1</formula>
    </cfRule>
    <cfRule type="cellIs" dxfId="2006" priority="2485" operator="between">
      <formula>0</formula>
      <formula>-1</formula>
    </cfRule>
    <cfRule type="cellIs" dxfId="2005" priority="2486" operator="between">
      <formula>0</formula>
      <formula>1</formula>
    </cfRule>
    <cfRule type="cellIs" dxfId="2004" priority="2487" operator="greaterThan">
      <formula>1</formula>
    </cfRule>
  </conditionalFormatting>
  <conditionalFormatting sqref="CH13">
    <cfRule type="cellIs" dxfId="2003" priority="2473" stopIfTrue="1" operator="equal">
      <formula>"NO DATA"</formula>
    </cfRule>
  </conditionalFormatting>
  <conditionalFormatting sqref="CH13">
    <cfRule type="cellIs" dxfId="2002" priority="2474" operator="lessThan">
      <formula>-1</formula>
    </cfRule>
    <cfRule type="cellIs" dxfId="2001" priority="2475" operator="between">
      <formula>0</formula>
      <formula>-1</formula>
    </cfRule>
    <cfRule type="cellIs" dxfId="2000" priority="2476" operator="between">
      <formula>0</formula>
      <formula>1</formula>
    </cfRule>
    <cfRule type="cellIs" dxfId="1999" priority="2477" operator="greaterThan">
      <formula>1</formula>
    </cfRule>
  </conditionalFormatting>
  <conditionalFormatting sqref="CH14:CH237">
    <cfRule type="cellIs" dxfId="1998" priority="2453" stopIfTrue="1" operator="equal">
      <formula>""</formula>
    </cfRule>
  </conditionalFormatting>
  <conditionalFormatting sqref="CH14:CH237">
    <cfRule type="cellIs" dxfId="1997" priority="2454" operator="lessThan">
      <formula>-10</formula>
    </cfRule>
    <cfRule type="cellIs" dxfId="1996" priority="2455" operator="between">
      <formula>0</formula>
      <formula>-10</formula>
    </cfRule>
    <cfRule type="cellIs" dxfId="1995" priority="2456" operator="between">
      <formula>0</formula>
      <formula>10</formula>
    </cfRule>
    <cfRule type="cellIs" dxfId="1994" priority="2457" operator="greaterThan">
      <formula>10</formula>
    </cfRule>
  </conditionalFormatting>
  <conditionalFormatting sqref="CH3">
    <cfRule type="cellIs" dxfId="1993" priority="2448" stopIfTrue="1" operator="equal">
      <formula>"NO DATA"</formula>
    </cfRule>
  </conditionalFormatting>
  <conditionalFormatting sqref="CH3">
    <cfRule type="cellIs" dxfId="1992" priority="2449" operator="lessThan">
      <formula>-1</formula>
    </cfRule>
    <cfRule type="cellIs" dxfId="1991" priority="2450" operator="between">
      <formula>0</formula>
      <formula>-1</formula>
    </cfRule>
    <cfRule type="cellIs" dxfId="1990" priority="2451" operator="between">
      <formula>0</formula>
      <formula>1</formula>
    </cfRule>
    <cfRule type="cellIs" dxfId="1989" priority="2452" operator="greaterThan">
      <formula>1</formula>
    </cfRule>
  </conditionalFormatting>
  <conditionalFormatting sqref="CZ13">
    <cfRule type="cellIs" dxfId="1988" priority="2438" stopIfTrue="1" operator="equal">
      <formula>"NO DATA"</formula>
    </cfRule>
  </conditionalFormatting>
  <conditionalFormatting sqref="CZ13">
    <cfRule type="cellIs" dxfId="1987" priority="2439" operator="lessThan">
      <formula>-1</formula>
    </cfRule>
    <cfRule type="cellIs" dxfId="1986" priority="2440" operator="between">
      <formula>0</formula>
      <formula>-1</formula>
    </cfRule>
    <cfRule type="cellIs" dxfId="1985" priority="2441" operator="between">
      <formula>0</formula>
      <formula>1</formula>
    </cfRule>
    <cfRule type="cellIs" dxfId="1984" priority="2442" operator="greaterThan">
      <formula>1</formula>
    </cfRule>
  </conditionalFormatting>
  <conditionalFormatting sqref="CZ14:CZ237">
    <cfRule type="cellIs" dxfId="1983" priority="2418" stopIfTrue="1" operator="equal">
      <formula>""</formula>
    </cfRule>
  </conditionalFormatting>
  <conditionalFormatting sqref="CZ14:CZ237">
    <cfRule type="cellIs" dxfId="1982" priority="2419" operator="lessThan">
      <formula>-10</formula>
    </cfRule>
    <cfRule type="cellIs" dxfId="1981" priority="2420" operator="between">
      <formula>0</formula>
      <formula>-10</formula>
    </cfRule>
    <cfRule type="cellIs" dxfId="1980" priority="2421" operator="between">
      <formula>0</formula>
      <formula>10</formula>
    </cfRule>
    <cfRule type="cellIs" dxfId="1979" priority="2422" operator="greaterThan">
      <formula>10</formula>
    </cfRule>
  </conditionalFormatting>
  <conditionalFormatting sqref="CZ3">
    <cfRule type="cellIs" dxfId="1978" priority="2413" stopIfTrue="1" operator="equal">
      <formula>"NO DATA"</formula>
    </cfRule>
  </conditionalFormatting>
  <conditionalFormatting sqref="CZ3">
    <cfRule type="cellIs" dxfId="1977" priority="2414" operator="lessThan">
      <formula>-1</formula>
    </cfRule>
    <cfRule type="cellIs" dxfId="1976" priority="2415" operator="between">
      <formula>0</formula>
      <formula>-1</formula>
    </cfRule>
    <cfRule type="cellIs" dxfId="1975" priority="2416" operator="between">
      <formula>0</formula>
      <formula>1</formula>
    </cfRule>
    <cfRule type="cellIs" dxfId="1974" priority="2417" operator="greaterThan">
      <formula>1</formula>
    </cfRule>
  </conditionalFormatting>
  <conditionalFormatting sqref="CN13">
    <cfRule type="cellIs" dxfId="1973" priority="2403" stopIfTrue="1" operator="equal">
      <formula>"NO DATA"</formula>
    </cfRule>
  </conditionalFormatting>
  <conditionalFormatting sqref="CN13">
    <cfRule type="cellIs" dxfId="1972" priority="2404" operator="lessThan">
      <formula>-1</formula>
    </cfRule>
    <cfRule type="cellIs" dxfId="1971" priority="2405" operator="between">
      <formula>0</formula>
      <formula>-1</formula>
    </cfRule>
    <cfRule type="cellIs" dxfId="1970" priority="2406" operator="between">
      <formula>0</formula>
      <formula>1</formula>
    </cfRule>
    <cfRule type="cellIs" dxfId="1969" priority="2407" operator="greaterThan">
      <formula>1</formula>
    </cfRule>
  </conditionalFormatting>
  <conditionalFormatting sqref="CN14:CN237">
    <cfRule type="cellIs" dxfId="1968" priority="2383" stopIfTrue="1" operator="equal">
      <formula>""</formula>
    </cfRule>
  </conditionalFormatting>
  <conditionalFormatting sqref="CN14:CN237">
    <cfRule type="cellIs" dxfId="1967" priority="2384" operator="lessThan">
      <formula>-10</formula>
    </cfRule>
    <cfRule type="cellIs" dxfId="1966" priority="2385" operator="between">
      <formula>0</formula>
      <formula>-10</formula>
    </cfRule>
    <cfRule type="cellIs" dxfId="1965" priority="2386" operator="between">
      <formula>0</formula>
      <formula>10</formula>
    </cfRule>
    <cfRule type="cellIs" dxfId="1964" priority="2387" operator="greaterThan">
      <formula>10</formula>
    </cfRule>
  </conditionalFormatting>
  <conditionalFormatting sqref="CN3">
    <cfRule type="cellIs" dxfId="1963" priority="2378" stopIfTrue="1" operator="equal">
      <formula>"NO DATA"</formula>
    </cfRule>
  </conditionalFormatting>
  <conditionalFormatting sqref="CN3">
    <cfRule type="cellIs" dxfId="1962" priority="2379" operator="lessThan">
      <formula>-1</formula>
    </cfRule>
    <cfRule type="cellIs" dxfId="1961" priority="2380" operator="between">
      <formula>0</formula>
      <formula>-1</formula>
    </cfRule>
    <cfRule type="cellIs" dxfId="1960" priority="2381" operator="between">
      <formula>0</formula>
      <formula>1</formula>
    </cfRule>
    <cfRule type="cellIs" dxfId="1959" priority="2382" operator="greaterThan">
      <formula>1</formula>
    </cfRule>
  </conditionalFormatting>
  <conditionalFormatting sqref="DF13">
    <cfRule type="cellIs" dxfId="1958" priority="2333" stopIfTrue="1" operator="equal">
      <formula>"NO DATA"</formula>
    </cfRule>
  </conditionalFormatting>
  <conditionalFormatting sqref="DF13">
    <cfRule type="cellIs" dxfId="1957" priority="2334" operator="lessThan">
      <formula>-1</formula>
    </cfRule>
    <cfRule type="cellIs" dxfId="1956" priority="2335" operator="between">
      <formula>0</formula>
      <formula>-1</formula>
    </cfRule>
    <cfRule type="cellIs" dxfId="1955" priority="2336" operator="between">
      <formula>0</formula>
      <formula>1</formula>
    </cfRule>
    <cfRule type="cellIs" dxfId="1954" priority="2337" operator="greaterThan">
      <formula>1</formula>
    </cfRule>
  </conditionalFormatting>
  <conditionalFormatting sqref="DF14:DF237">
    <cfRule type="cellIs" dxfId="1953" priority="2313" stopIfTrue="1" operator="equal">
      <formula>""</formula>
    </cfRule>
  </conditionalFormatting>
  <conditionalFormatting sqref="DF14:DF237">
    <cfRule type="cellIs" dxfId="1952" priority="2314" operator="lessThan">
      <formula>-10</formula>
    </cfRule>
    <cfRule type="cellIs" dxfId="1951" priority="2315" operator="between">
      <formula>0</formula>
      <formula>-10</formula>
    </cfRule>
    <cfRule type="cellIs" dxfId="1950" priority="2316" operator="between">
      <formula>0</formula>
      <formula>10</formula>
    </cfRule>
    <cfRule type="cellIs" dxfId="1949" priority="2317" operator="greaterThan">
      <formula>10</formula>
    </cfRule>
  </conditionalFormatting>
  <conditionalFormatting sqref="DF3">
    <cfRule type="cellIs" dxfId="1948" priority="2308" stopIfTrue="1" operator="equal">
      <formula>"NO DATA"</formula>
    </cfRule>
  </conditionalFormatting>
  <conditionalFormatting sqref="DF3">
    <cfRule type="cellIs" dxfId="1947" priority="2309" operator="lessThan">
      <formula>-1</formula>
    </cfRule>
    <cfRule type="cellIs" dxfId="1946" priority="2310" operator="between">
      <formula>0</formula>
      <formula>-1</formula>
    </cfRule>
    <cfRule type="cellIs" dxfId="1945" priority="2311" operator="between">
      <formula>0</formula>
      <formula>1</formula>
    </cfRule>
    <cfRule type="cellIs" dxfId="1944" priority="2312" operator="greaterThan">
      <formula>1</formula>
    </cfRule>
  </conditionalFormatting>
  <conditionalFormatting sqref="CB13">
    <cfRule type="cellIs" dxfId="1943" priority="2298" stopIfTrue="1" operator="equal">
      <formula>"NO DATA"</formula>
    </cfRule>
  </conditionalFormatting>
  <conditionalFormatting sqref="CB13">
    <cfRule type="cellIs" dxfId="1942" priority="2299" operator="lessThan">
      <formula>-1</formula>
    </cfRule>
    <cfRule type="cellIs" dxfId="1941" priority="2300" operator="between">
      <formula>0</formula>
      <formula>-1</formula>
    </cfRule>
    <cfRule type="cellIs" dxfId="1940" priority="2301" operator="between">
      <formula>0</formula>
      <formula>1</formula>
    </cfRule>
    <cfRule type="cellIs" dxfId="1939" priority="2302" operator="greaterThan">
      <formula>1</formula>
    </cfRule>
  </conditionalFormatting>
  <conditionalFormatting sqref="CB14:CB237">
    <cfRule type="cellIs" dxfId="1938" priority="2278" stopIfTrue="1" operator="equal">
      <formula>""</formula>
    </cfRule>
  </conditionalFormatting>
  <conditionalFormatting sqref="CB14:CB237">
    <cfRule type="cellIs" dxfId="1937" priority="2279" operator="lessThan">
      <formula>-10</formula>
    </cfRule>
    <cfRule type="cellIs" dxfId="1936" priority="2280" operator="between">
      <formula>0</formula>
      <formula>-10</formula>
    </cfRule>
    <cfRule type="cellIs" dxfId="1935" priority="2281" operator="between">
      <formula>0</formula>
      <formula>10</formula>
    </cfRule>
    <cfRule type="cellIs" dxfId="1934" priority="2282" operator="greaterThan">
      <formula>10</formula>
    </cfRule>
  </conditionalFormatting>
  <conditionalFormatting sqref="CB3">
    <cfRule type="cellIs" dxfId="1933" priority="2273" stopIfTrue="1" operator="equal">
      <formula>"NO DATA"</formula>
    </cfRule>
  </conditionalFormatting>
  <conditionalFormatting sqref="CB3">
    <cfRule type="cellIs" dxfId="1932" priority="2274" operator="lessThan">
      <formula>-1</formula>
    </cfRule>
    <cfRule type="cellIs" dxfId="1931" priority="2275" operator="between">
      <formula>0</formula>
      <formula>-1</formula>
    </cfRule>
    <cfRule type="cellIs" dxfId="1930" priority="2276" operator="between">
      <formula>0</formula>
      <formula>1</formula>
    </cfRule>
    <cfRule type="cellIs" dxfId="1929" priority="2277" operator="greaterThan">
      <formula>1</formula>
    </cfRule>
  </conditionalFormatting>
  <conditionalFormatting sqref="DR13">
    <cfRule type="cellIs" dxfId="1928" priority="2263" stopIfTrue="1" operator="equal">
      <formula>"NO DATA"</formula>
    </cfRule>
  </conditionalFormatting>
  <conditionalFormatting sqref="DR13">
    <cfRule type="cellIs" dxfId="1927" priority="2264" operator="lessThan">
      <formula>-1</formula>
    </cfRule>
    <cfRule type="cellIs" dxfId="1926" priority="2265" operator="between">
      <formula>0</formula>
      <formula>-1</formula>
    </cfRule>
    <cfRule type="cellIs" dxfId="1925" priority="2266" operator="between">
      <formula>0</formula>
      <formula>1</formula>
    </cfRule>
    <cfRule type="cellIs" dxfId="1924" priority="2267" operator="greaterThan">
      <formula>1</formula>
    </cfRule>
  </conditionalFormatting>
  <conditionalFormatting sqref="DR14:DR237">
    <cfRule type="cellIs" dxfId="1923" priority="2243" stopIfTrue="1" operator="equal">
      <formula>""</formula>
    </cfRule>
  </conditionalFormatting>
  <conditionalFormatting sqref="DR14:DR237">
    <cfRule type="cellIs" dxfId="1922" priority="2244" operator="lessThan">
      <formula>-10</formula>
    </cfRule>
    <cfRule type="cellIs" dxfId="1921" priority="2245" operator="between">
      <formula>0</formula>
      <formula>-10</formula>
    </cfRule>
    <cfRule type="cellIs" dxfId="1920" priority="2246" operator="between">
      <formula>0</formula>
      <formula>10</formula>
    </cfRule>
    <cfRule type="cellIs" dxfId="1919" priority="2247" operator="greaterThan">
      <formula>10</formula>
    </cfRule>
  </conditionalFormatting>
  <conditionalFormatting sqref="DR3">
    <cfRule type="cellIs" dxfId="1918" priority="2238" stopIfTrue="1" operator="equal">
      <formula>"NO DATA"</formula>
    </cfRule>
  </conditionalFormatting>
  <conditionalFormatting sqref="DR3">
    <cfRule type="cellIs" dxfId="1917" priority="2239" operator="lessThan">
      <formula>-1</formula>
    </cfRule>
    <cfRule type="cellIs" dxfId="1916" priority="2240" operator="between">
      <formula>0</formula>
      <formula>-1</formula>
    </cfRule>
    <cfRule type="cellIs" dxfId="1915" priority="2241" operator="between">
      <formula>0</formula>
      <formula>1</formula>
    </cfRule>
    <cfRule type="cellIs" dxfId="1914" priority="2242" operator="greaterThan">
      <formula>1</formula>
    </cfRule>
  </conditionalFormatting>
  <conditionalFormatting sqref="DX13">
    <cfRule type="cellIs" dxfId="1913" priority="2228" stopIfTrue="1" operator="equal">
      <formula>"NO DATA"</formula>
    </cfRule>
  </conditionalFormatting>
  <conditionalFormatting sqref="DX13">
    <cfRule type="cellIs" dxfId="1912" priority="2229" operator="lessThan">
      <formula>-1</formula>
    </cfRule>
    <cfRule type="cellIs" dxfId="1911" priority="2230" operator="between">
      <formula>0</formula>
      <formula>-1</formula>
    </cfRule>
    <cfRule type="cellIs" dxfId="1910" priority="2231" operator="between">
      <formula>0</formula>
      <formula>1</formula>
    </cfRule>
    <cfRule type="cellIs" dxfId="1909" priority="2232" operator="greaterThan">
      <formula>1</formula>
    </cfRule>
  </conditionalFormatting>
  <conditionalFormatting sqref="DX14:DX237">
    <cfRule type="cellIs" dxfId="1908" priority="2208" stopIfTrue="1" operator="equal">
      <formula>""</formula>
    </cfRule>
  </conditionalFormatting>
  <conditionalFormatting sqref="DX14:DX237">
    <cfRule type="cellIs" dxfId="1907" priority="2209" operator="lessThan">
      <formula>-10</formula>
    </cfRule>
    <cfRule type="cellIs" dxfId="1906" priority="2210" operator="between">
      <formula>0</formula>
      <formula>-10</formula>
    </cfRule>
    <cfRule type="cellIs" dxfId="1905" priority="2211" operator="between">
      <formula>0</formula>
      <formula>10</formula>
    </cfRule>
    <cfRule type="cellIs" dxfId="1904" priority="2212" operator="greaterThan">
      <formula>10</formula>
    </cfRule>
  </conditionalFormatting>
  <conditionalFormatting sqref="DX3">
    <cfRule type="cellIs" dxfId="1903" priority="2203" stopIfTrue="1" operator="equal">
      <formula>"NO DATA"</formula>
    </cfRule>
  </conditionalFormatting>
  <conditionalFormatting sqref="DX3">
    <cfRule type="cellIs" dxfId="1902" priority="2204" operator="lessThan">
      <formula>-1</formula>
    </cfRule>
    <cfRule type="cellIs" dxfId="1901" priority="2205" operator="between">
      <formula>0</formula>
      <formula>-1</formula>
    </cfRule>
    <cfRule type="cellIs" dxfId="1900" priority="2206" operator="between">
      <formula>0</formula>
      <formula>1</formula>
    </cfRule>
    <cfRule type="cellIs" dxfId="1899" priority="2207" operator="greaterThan">
      <formula>1</formula>
    </cfRule>
  </conditionalFormatting>
  <conditionalFormatting sqref="ED13">
    <cfRule type="cellIs" dxfId="1898" priority="2193" stopIfTrue="1" operator="equal">
      <formula>"NO DATA"</formula>
    </cfRule>
  </conditionalFormatting>
  <conditionalFormatting sqref="ED13">
    <cfRule type="cellIs" dxfId="1897" priority="2194" operator="lessThan">
      <formula>-1</formula>
    </cfRule>
    <cfRule type="cellIs" dxfId="1896" priority="2195" operator="between">
      <formula>0</formula>
      <formula>-1</formula>
    </cfRule>
    <cfRule type="cellIs" dxfId="1895" priority="2196" operator="between">
      <formula>0</formula>
      <formula>1</formula>
    </cfRule>
    <cfRule type="cellIs" dxfId="1894" priority="2197" operator="greaterThan">
      <formula>1</formula>
    </cfRule>
  </conditionalFormatting>
  <conditionalFormatting sqref="ED14:ED237">
    <cfRule type="cellIs" dxfId="1893" priority="2173" stopIfTrue="1" operator="equal">
      <formula>""</formula>
    </cfRule>
  </conditionalFormatting>
  <conditionalFormatting sqref="ED14:ED237">
    <cfRule type="cellIs" dxfId="1892" priority="2174" operator="lessThan">
      <formula>-10</formula>
    </cfRule>
    <cfRule type="cellIs" dxfId="1891" priority="2175" operator="between">
      <formula>0</formula>
      <formula>-10</formula>
    </cfRule>
    <cfRule type="cellIs" dxfId="1890" priority="2176" operator="between">
      <formula>0</formula>
      <formula>10</formula>
    </cfRule>
    <cfRule type="cellIs" dxfId="1889" priority="2177" operator="greaterThan">
      <formula>10</formula>
    </cfRule>
  </conditionalFormatting>
  <conditionalFormatting sqref="ED3">
    <cfRule type="cellIs" dxfId="1888" priority="2168" stopIfTrue="1" operator="equal">
      <formula>"NO DATA"</formula>
    </cfRule>
  </conditionalFormatting>
  <conditionalFormatting sqref="ED3">
    <cfRule type="cellIs" dxfId="1887" priority="2169" operator="lessThan">
      <formula>-1</formula>
    </cfRule>
    <cfRule type="cellIs" dxfId="1886" priority="2170" operator="between">
      <formula>0</formula>
      <formula>-1</formula>
    </cfRule>
    <cfRule type="cellIs" dxfId="1885" priority="2171" operator="between">
      <formula>0</formula>
      <formula>1</formula>
    </cfRule>
    <cfRule type="cellIs" dxfId="1884" priority="2172" operator="greaterThan">
      <formula>1</formula>
    </cfRule>
  </conditionalFormatting>
  <conditionalFormatting sqref="EJ13">
    <cfRule type="cellIs" dxfId="1883" priority="2158" stopIfTrue="1" operator="equal">
      <formula>"NO DATA"</formula>
    </cfRule>
  </conditionalFormatting>
  <conditionalFormatting sqref="EJ13">
    <cfRule type="cellIs" dxfId="1882" priority="2159" operator="lessThan">
      <formula>-1</formula>
    </cfRule>
    <cfRule type="cellIs" dxfId="1881" priority="2160" operator="between">
      <formula>0</formula>
      <formula>-1</formula>
    </cfRule>
    <cfRule type="cellIs" dxfId="1880" priority="2161" operator="between">
      <formula>0</formula>
      <formula>1</formula>
    </cfRule>
    <cfRule type="cellIs" dxfId="1879" priority="2162" operator="greaterThan">
      <formula>1</formula>
    </cfRule>
  </conditionalFormatting>
  <conditionalFormatting sqref="EJ14:EJ237">
    <cfRule type="cellIs" dxfId="1878" priority="2138" stopIfTrue="1" operator="equal">
      <formula>""</formula>
    </cfRule>
  </conditionalFormatting>
  <conditionalFormatting sqref="EJ14:EJ237">
    <cfRule type="cellIs" dxfId="1877" priority="2139" operator="lessThan">
      <formula>-10</formula>
    </cfRule>
    <cfRule type="cellIs" dxfId="1876" priority="2140" operator="between">
      <formula>0</formula>
      <formula>-10</formula>
    </cfRule>
    <cfRule type="cellIs" dxfId="1875" priority="2141" operator="between">
      <formula>0</formula>
      <formula>10</formula>
    </cfRule>
    <cfRule type="cellIs" dxfId="1874" priority="2142" operator="greaterThan">
      <formula>10</formula>
    </cfRule>
  </conditionalFormatting>
  <conditionalFormatting sqref="EJ3">
    <cfRule type="cellIs" dxfId="1873" priority="2133" stopIfTrue="1" operator="equal">
      <formula>"NO DATA"</formula>
    </cfRule>
  </conditionalFormatting>
  <conditionalFormatting sqref="EJ3">
    <cfRule type="cellIs" dxfId="1872" priority="2134" operator="lessThan">
      <formula>-1</formula>
    </cfRule>
    <cfRule type="cellIs" dxfId="1871" priority="2135" operator="between">
      <formula>0</formula>
      <formula>-1</formula>
    </cfRule>
    <cfRule type="cellIs" dxfId="1870" priority="2136" operator="between">
      <formula>0</formula>
      <formula>1</formula>
    </cfRule>
    <cfRule type="cellIs" dxfId="1869" priority="2137" operator="greaterThan">
      <formula>1</formula>
    </cfRule>
  </conditionalFormatting>
  <conditionalFormatting sqref="EP13">
    <cfRule type="cellIs" dxfId="1868" priority="2123" stopIfTrue="1" operator="equal">
      <formula>"NO DATA"</formula>
    </cfRule>
  </conditionalFormatting>
  <conditionalFormatting sqref="EP13">
    <cfRule type="cellIs" dxfId="1867" priority="2124" operator="lessThan">
      <formula>-1</formula>
    </cfRule>
    <cfRule type="cellIs" dxfId="1866" priority="2125" operator="between">
      <formula>0</formula>
      <formula>-1</formula>
    </cfRule>
    <cfRule type="cellIs" dxfId="1865" priority="2126" operator="between">
      <formula>0</formula>
      <formula>1</formula>
    </cfRule>
    <cfRule type="cellIs" dxfId="1864" priority="2127" operator="greaterThan">
      <formula>1</formula>
    </cfRule>
  </conditionalFormatting>
  <conditionalFormatting sqref="EP14:EP237">
    <cfRule type="cellIs" dxfId="1863" priority="2103" stopIfTrue="1" operator="equal">
      <formula>""</formula>
    </cfRule>
  </conditionalFormatting>
  <conditionalFormatting sqref="EP14:EP237">
    <cfRule type="cellIs" dxfId="1862" priority="2104" operator="lessThan">
      <formula>-10</formula>
    </cfRule>
    <cfRule type="cellIs" dxfId="1861" priority="2105" operator="between">
      <formula>0</formula>
      <formula>-10</formula>
    </cfRule>
    <cfRule type="cellIs" dxfId="1860" priority="2106" operator="between">
      <formula>0</formula>
      <formula>10</formula>
    </cfRule>
    <cfRule type="cellIs" dxfId="1859" priority="2107" operator="greaterThan">
      <formula>10</formula>
    </cfRule>
  </conditionalFormatting>
  <conditionalFormatting sqref="EP3">
    <cfRule type="cellIs" dxfId="1858" priority="2098" stopIfTrue="1" operator="equal">
      <formula>"NO DATA"</formula>
    </cfRule>
  </conditionalFormatting>
  <conditionalFormatting sqref="EP3">
    <cfRule type="cellIs" dxfId="1857" priority="2099" operator="lessThan">
      <formula>-1</formula>
    </cfRule>
    <cfRule type="cellIs" dxfId="1856" priority="2100" operator="between">
      <formula>0</formula>
      <formula>-1</formula>
    </cfRule>
    <cfRule type="cellIs" dxfId="1855" priority="2101" operator="between">
      <formula>0</formula>
      <formula>1</formula>
    </cfRule>
    <cfRule type="cellIs" dxfId="1854" priority="2102" operator="greaterThan">
      <formula>1</formula>
    </cfRule>
  </conditionalFormatting>
  <conditionalFormatting sqref="EV13">
    <cfRule type="cellIs" dxfId="1853" priority="2088" stopIfTrue="1" operator="equal">
      <formula>"NO DATA"</formula>
    </cfRule>
  </conditionalFormatting>
  <conditionalFormatting sqref="EV13">
    <cfRule type="cellIs" dxfId="1852" priority="2089" operator="lessThan">
      <formula>-1</formula>
    </cfRule>
    <cfRule type="cellIs" dxfId="1851" priority="2090" operator="between">
      <formula>0</formula>
      <formula>-1</formula>
    </cfRule>
    <cfRule type="cellIs" dxfId="1850" priority="2091" operator="between">
      <formula>0</formula>
      <formula>1</formula>
    </cfRule>
    <cfRule type="cellIs" dxfId="1849" priority="2092" operator="greaterThan">
      <formula>1</formula>
    </cfRule>
  </conditionalFormatting>
  <conditionalFormatting sqref="EV14:EV237">
    <cfRule type="cellIs" dxfId="1848" priority="2068" stopIfTrue="1" operator="equal">
      <formula>""</formula>
    </cfRule>
  </conditionalFormatting>
  <conditionalFormatting sqref="EV14:EV237">
    <cfRule type="cellIs" dxfId="1847" priority="2069" operator="lessThan">
      <formula>-10</formula>
    </cfRule>
    <cfRule type="cellIs" dxfId="1846" priority="2070" operator="between">
      <formula>0</formula>
      <formula>-10</formula>
    </cfRule>
    <cfRule type="cellIs" dxfId="1845" priority="2071" operator="between">
      <formula>0</formula>
      <formula>10</formula>
    </cfRule>
    <cfRule type="cellIs" dxfId="1844" priority="2072" operator="greaterThan">
      <formula>10</formula>
    </cfRule>
  </conditionalFormatting>
  <conditionalFormatting sqref="EV3">
    <cfRule type="cellIs" dxfId="1843" priority="2063" stopIfTrue="1" operator="equal">
      <formula>"NO DATA"</formula>
    </cfRule>
  </conditionalFormatting>
  <conditionalFormatting sqref="EV3">
    <cfRule type="cellIs" dxfId="1842" priority="2064" operator="lessThan">
      <formula>-1</formula>
    </cfRule>
    <cfRule type="cellIs" dxfId="1841" priority="2065" operator="between">
      <formula>0</formula>
      <formula>-1</formula>
    </cfRule>
    <cfRule type="cellIs" dxfId="1840" priority="2066" operator="between">
      <formula>0</formula>
      <formula>1</formula>
    </cfRule>
    <cfRule type="cellIs" dxfId="1839" priority="2067" operator="greaterThan">
      <formula>1</formula>
    </cfRule>
  </conditionalFormatting>
  <conditionalFormatting sqref="FB13">
    <cfRule type="cellIs" dxfId="1838" priority="2053" stopIfTrue="1" operator="equal">
      <formula>"NO DATA"</formula>
    </cfRule>
  </conditionalFormatting>
  <conditionalFormatting sqref="FB13">
    <cfRule type="cellIs" dxfId="1837" priority="2054" operator="lessThan">
      <formula>-1</formula>
    </cfRule>
    <cfRule type="cellIs" dxfId="1836" priority="2055" operator="between">
      <formula>0</formula>
      <formula>-1</formula>
    </cfRule>
    <cfRule type="cellIs" dxfId="1835" priority="2056" operator="between">
      <formula>0</formula>
      <formula>1</formula>
    </cfRule>
    <cfRule type="cellIs" dxfId="1834" priority="2057" operator="greaterThan">
      <formula>1</formula>
    </cfRule>
  </conditionalFormatting>
  <conditionalFormatting sqref="FB14:FB237">
    <cfRule type="cellIs" dxfId="1833" priority="2033" stopIfTrue="1" operator="equal">
      <formula>""</formula>
    </cfRule>
  </conditionalFormatting>
  <conditionalFormatting sqref="FB14:FB237">
    <cfRule type="cellIs" dxfId="1832" priority="2034" operator="lessThan">
      <formula>-10</formula>
    </cfRule>
    <cfRule type="cellIs" dxfId="1831" priority="2035" operator="between">
      <formula>0</formula>
      <formula>-10</formula>
    </cfRule>
    <cfRule type="cellIs" dxfId="1830" priority="2036" operator="between">
      <formula>0</formula>
      <formula>10</formula>
    </cfRule>
    <cfRule type="cellIs" dxfId="1829" priority="2037" operator="greaterThan">
      <formula>10</formula>
    </cfRule>
  </conditionalFormatting>
  <conditionalFormatting sqref="FB3">
    <cfRule type="cellIs" dxfId="1828" priority="2028" stopIfTrue="1" operator="equal">
      <formula>"NO DATA"</formula>
    </cfRule>
  </conditionalFormatting>
  <conditionalFormatting sqref="FB3">
    <cfRule type="cellIs" dxfId="1827" priority="2029" operator="lessThan">
      <formula>-1</formula>
    </cfRule>
    <cfRule type="cellIs" dxfId="1826" priority="2030" operator="between">
      <formula>0</formula>
      <formula>-1</formula>
    </cfRule>
    <cfRule type="cellIs" dxfId="1825" priority="2031" operator="between">
      <formula>0</formula>
      <formula>1</formula>
    </cfRule>
    <cfRule type="cellIs" dxfId="1824" priority="2032" operator="greaterThan">
      <formula>1</formula>
    </cfRule>
  </conditionalFormatting>
  <conditionalFormatting sqref="DL13">
    <cfRule type="cellIs" dxfId="1823" priority="2018" stopIfTrue="1" operator="equal">
      <formula>"NO DATA"</formula>
    </cfRule>
  </conditionalFormatting>
  <conditionalFormatting sqref="DL13">
    <cfRule type="cellIs" dxfId="1822" priority="2019" operator="lessThan">
      <formula>-1</formula>
    </cfRule>
    <cfRule type="cellIs" dxfId="1821" priority="2020" operator="between">
      <formula>0</formula>
      <formula>-1</formula>
    </cfRule>
    <cfRule type="cellIs" dxfId="1820" priority="2021" operator="between">
      <formula>0</formula>
      <formula>1</formula>
    </cfRule>
    <cfRule type="cellIs" dxfId="1819" priority="2022" operator="greaterThan">
      <formula>1</formula>
    </cfRule>
  </conditionalFormatting>
  <conditionalFormatting sqref="DL14:DL237">
    <cfRule type="cellIs" dxfId="1818" priority="1998" stopIfTrue="1" operator="equal">
      <formula>""</formula>
    </cfRule>
  </conditionalFormatting>
  <conditionalFormatting sqref="DL14:DL237">
    <cfRule type="cellIs" dxfId="1817" priority="1999" operator="lessThan">
      <formula>-10</formula>
    </cfRule>
    <cfRule type="cellIs" dxfId="1816" priority="2000" operator="between">
      <formula>0</formula>
      <formula>-10</formula>
    </cfRule>
    <cfRule type="cellIs" dxfId="1815" priority="2001" operator="between">
      <formula>0</formula>
      <formula>10</formula>
    </cfRule>
    <cfRule type="cellIs" dxfId="1814" priority="2002" operator="greaterThan">
      <formula>10</formula>
    </cfRule>
  </conditionalFormatting>
  <conditionalFormatting sqref="DL3">
    <cfRule type="cellIs" dxfId="1813" priority="1993" stopIfTrue="1" operator="equal">
      <formula>"NO DATA"</formula>
    </cfRule>
  </conditionalFormatting>
  <conditionalFormatting sqref="DL3">
    <cfRule type="cellIs" dxfId="1812" priority="1994" operator="lessThan">
      <formula>-1</formula>
    </cfRule>
    <cfRule type="cellIs" dxfId="1811" priority="1995" operator="between">
      <formula>0</formula>
      <formula>-1</formula>
    </cfRule>
    <cfRule type="cellIs" dxfId="1810" priority="1996" operator="between">
      <formula>0</formula>
      <formula>1</formula>
    </cfRule>
    <cfRule type="cellIs" dxfId="1809" priority="1997" operator="greaterThan">
      <formula>1</formula>
    </cfRule>
  </conditionalFormatting>
  <conditionalFormatting sqref="AP15:AP237">
    <cfRule type="cellIs" dxfId="1808" priority="709" stopIfTrue="1" operator="equal">
      <formula>"NO DATA"</formula>
    </cfRule>
  </conditionalFormatting>
  <conditionalFormatting sqref="AQ15:AR237 AU15:AW237">
    <cfRule type="cellIs" dxfId="1807" priority="708" stopIfTrue="1" operator="equal">
      <formula>"NO DATA"</formula>
    </cfRule>
  </conditionalFormatting>
  <conditionalFormatting sqref="AM13">
    <cfRule type="cellIs" dxfId="1806" priority="703" stopIfTrue="1" operator="equal">
      <formula>"NO DATA"</formula>
    </cfRule>
  </conditionalFormatting>
  <conditionalFormatting sqref="AM13">
    <cfRule type="cellIs" dxfId="1805" priority="704" operator="lessThan">
      <formula>-1</formula>
    </cfRule>
    <cfRule type="cellIs" dxfId="1804" priority="705" operator="between">
      <formula>0</formula>
      <formula>-1</formula>
    </cfRule>
    <cfRule type="cellIs" dxfId="1803" priority="706" operator="between">
      <formula>0</formula>
      <formula>1</formula>
    </cfRule>
    <cfRule type="cellIs" dxfId="1802" priority="707" operator="greaterThan">
      <formula>1</formula>
    </cfRule>
  </conditionalFormatting>
  <conditionalFormatting sqref="AN13">
    <cfRule type="cellIs" dxfId="1801" priority="698" stopIfTrue="1" operator="equal">
      <formula>"NO DATA"</formula>
    </cfRule>
  </conditionalFormatting>
  <conditionalFormatting sqref="AN13">
    <cfRule type="cellIs" dxfId="1800" priority="699" operator="lessThan">
      <formula>-1</formula>
    </cfRule>
    <cfRule type="cellIs" dxfId="1799" priority="700" operator="between">
      <formula>0</formula>
      <formula>-1</formula>
    </cfRule>
    <cfRule type="cellIs" dxfId="1798" priority="701" operator="between">
      <formula>0</formula>
      <formula>1</formula>
    </cfRule>
    <cfRule type="cellIs" dxfId="1797" priority="702" operator="greaterThan">
      <formula>1</formula>
    </cfRule>
  </conditionalFormatting>
  <conditionalFormatting sqref="AQ260:AW260">
    <cfRule type="cellIs" dxfId="1796" priority="696" stopIfTrue="1" operator="equal">
      <formula>"NO DATA"</formula>
    </cfRule>
  </conditionalFormatting>
  <conditionalFormatting sqref="AP14:AP237 AP260">
    <cfRule type="cellIs" dxfId="1795" priority="695" stopIfTrue="1" operator="equal">
      <formula>"NO DATA"</formula>
    </cfRule>
  </conditionalFormatting>
  <conditionalFormatting sqref="AQ260:AW260 AQ14:AR237 AU15:AW237 AT15:AT259 AT14:AW14">
    <cfRule type="cellIs" dxfId="1794" priority="694" stopIfTrue="1" operator="equal">
      <formula>"NO DATA"</formula>
    </cfRule>
  </conditionalFormatting>
  <conditionalFormatting sqref="AM3">
    <cfRule type="cellIs" dxfId="1793" priority="689" stopIfTrue="1" operator="equal">
      <formula>"NO DATA"</formula>
    </cfRule>
  </conditionalFormatting>
  <conditionalFormatting sqref="AM3">
    <cfRule type="cellIs" dxfId="1792" priority="690" operator="lessThan">
      <formula>-1</formula>
    </cfRule>
    <cfRule type="cellIs" dxfId="1791" priority="691" operator="between">
      <formula>0</formula>
      <formula>-1</formula>
    </cfRule>
    <cfRule type="cellIs" dxfId="1790" priority="692" operator="between">
      <formula>0</formula>
      <formula>1</formula>
    </cfRule>
    <cfRule type="cellIs" dxfId="1789" priority="693" operator="greaterThan">
      <formula>1</formula>
    </cfRule>
  </conditionalFormatting>
  <conditionalFormatting sqref="AL13">
    <cfRule type="cellIs" dxfId="1788" priority="684" stopIfTrue="1" operator="equal">
      <formula>"NO DATA"</formula>
    </cfRule>
  </conditionalFormatting>
  <conditionalFormatting sqref="AL13">
    <cfRule type="cellIs" dxfId="1787" priority="685" operator="lessThan">
      <formula>-1</formula>
    </cfRule>
    <cfRule type="cellIs" dxfId="1786" priority="686" operator="between">
      <formula>0</formula>
      <formula>-1</formula>
    </cfRule>
    <cfRule type="cellIs" dxfId="1785" priority="687" operator="between">
      <formula>0</formula>
      <formula>1</formula>
    </cfRule>
    <cfRule type="cellIs" dxfId="1784" priority="688" operator="greaterThan">
      <formula>1</formula>
    </cfRule>
  </conditionalFormatting>
  <conditionalFormatting sqref="AL14:AL237">
    <cfRule type="cellIs" dxfId="1783" priority="679" stopIfTrue="1" operator="equal">
      <formula>""</formula>
    </cfRule>
  </conditionalFormatting>
  <conditionalFormatting sqref="AL14:AL237">
    <cfRule type="cellIs" dxfId="1782" priority="680" operator="lessThan">
      <formula>-10</formula>
    </cfRule>
    <cfRule type="cellIs" dxfId="1781" priority="681" operator="between">
      <formula>0</formula>
      <formula>-10</formula>
    </cfRule>
    <cfRule type="cellIs" dxfId="1780" priority="682" operator="between">
      <formula>0</formula>
      <formula>10</formula>
    </cfRule>
    <cfRule type="cellIs" dxfId="1779" priority="683" operator="greaterThan">
      <formula>10</formula>
    </cfRule>
  </conditionalFormatting>
  <conditionalFormatting sqref="AL3">
    <cfRule type="cellIs" dxfId="1778" priority="674" stopIfTrue="1" operator="equal">
      <formula>"NO DATA"</formula>
    </cfRule>
  </conditionalFormatting>
  <conditionalFormatting sqref="AL3">
    <cfRule type="cellIs" dxfId="1777" priority="675" operator="lessThan">
      <formula>-1</formula>
    </cfRule>
    <cfRule type="cellIs" dxfId="1776" priority="676" operator="between">
      <formula>0</formula>
      <formula>-1</formula>
    </cfRule>
    <cfRule type="cellIs" dxfId="1775" priority="677" operator="between">
      <formula>0</formula>
      <formula>1</formula>
    </cfRule>
    <cfRule type="cellIs" dxfId="1774" priority="678" operator="greaterThan">
      <formula>1</formula>
    </cfRule>
  </conditionalFormatting>
  <conditionalFormatting sqref="R238:R259">
    <cfRule type="cellIs" dxfId="1773" priority="631" stopIfTrue="1" operator="equal">
      <formula>"NO DATA"</formula>
    </cfRule>
  </conditionalFormatting>
  <conditionalFormatting sqref="S238:T259 W238:Y259">
    <cfRule type="cellIs" dxfId="1772" priority="630" stopIfTrue="1" operator="equal">
      <formula>"NO DATA"</formula>
    </cfRule>
  </conditionalFormatting>
  <conditionalFormatting sqref="AD238:AD259 X238:X259 AJ238:AJ259 AV238:AV259 BN238:BN259 BH238:BH259 BT238:BT259 BZ238:BZ259 CL238:CL259 DD238:DD259 CR238:CR259 DJ238:DJ259 CF238:CF259 DV238:DV259 EB238:EB259 EH238:EH259 EN238:EN259 ET238:ET259 EZ238:EZ259 FF238:FF259">
    <cfRule type="cellIs" dxfId="1771" priority="625" stopIfTrue="1" operator="equal">
      <formula>"NO DATA"</formula>
    </cfRule>
  </conditionalFormatting>
  <conditionalFormatting sqref="AE238:AE259 Y238:Y259 AK238:AK259 AW238:AW259 BO238:BO259 BC238:BD259 BU238:BU259 DE238:DE259 CM238:CN259 CA238:CB259 DW238:DW259 EC238:EC259 EI238:EI259 EO238:EO259 EU238:EU259 FA238:FA259 FG238:FG259 BG238:BI259 CE238:CG259 CQ238:CY259 DN238:DQ259">
    <cfRule type="cellIs" dxfId="1770" priority="624" stopIfTrue="1" operator="equal">
      <formula>"NO DATA"</formula>
    </cfRule>
  </conditionalFormatting>
  <conditionalFormatting sqref="N238:N259">
    <cfRule type="cellIs" dxfId="1769" priority="614" stopIfTrue="1" operator="equal">
      <formula>""</formula>
    </cfRule>
  </conditionalFormatting>
  <conditionalFormatting sqref="N238:N259">
    <cfRule type="cellIs" dxfId="1768" priority="615" operator="lessThan">
      <formula>-10</formula>
    </cfRule>
    <cfRule type="cellIs" dxfId="1767" priority="616" operator="between">
      <formula>0</formula>
      <formula>-10</formula>
    </cfRule>
    <cfRule type="cellIs" dxfId="1766" priority="617" operator="between">
      <formula>0</formula>
      <formula>10</formula>
    </cfRule>
    <cfRule type="cellIs" dxfId="1765" priority="618" operator="greaterThan">
      <formula>10</formula>
    </cfRule>
  </conditionalFormatting>
  <conditionalFormatting sqref="X238:X259">
    <cfRule type="cellIs" dxfId="1764" priority="613" stopIfTrue="1" operator="equal">
      <formula>"NO DATA"</formula>
    </cfRule>
  </conditionalFormatting>
  <conditionalFormatting sqref="AJ238:AJ259">
    <cfRule type="cellIs" dxfId="1763" priority="612" stopIfTrue="1" operator="equal">
      <formula>"NO DATA"</formula>
    </cfRule>
  </conditionalFormatting>
  <conditionalFormatting sqref="AV238:AV259">
    <cfRule type="cellIs" dxfId="1762" priority="610" stopIfTrue="1" operator="equal">
      <formula>"NO DATA"</formula>
    </cfRule>
  </conditionalFormatting>
  <conditionalFormatting sqref="BN238:BN259">
    <cfRule type="cellIs" dxfId="1761" priority="609" stopIfTrue="1" operator="equal">
      <formula>"NO DATA"</formula>
    </cfRule>
  </conditionalFormatting>
  <conditionalFormatting sqref="BH238:BH259">
    <cfRule type="cellIs" dxfId="1760" priority="608" stopIfTrue="1" operator="equal">
      <formula>"NO DATA"</formula>
    </cfRule>
  </conditionalFormatting>
  <conditionalFormatting sqref="BT238:BT259">
    <cfRule type="cellIs" dxfId="1759" priority="607" stopIfTrue="1" operator="equal">
      <formula>"NO DATA"</formula>
    </cfRule>
  </conditionalFormatting>
  <conditionalFormatting sqref="BZ238:BZ259">
    <cfRule type="cellIs" dxfId="1758" priority="604" stopIfTrue="1" operator="equal">
      <formula>"NO DATA"</formula>
    </cfRule>
  </conditionalFormatting>
  <conditionalFormatting sqref="CL238:CL259">
    <cfRule type="cellIs" dxfId="1757" priority="603" stopIfTrue="1" operator="equal">
      <formula>"NO DATA"</formula>
    </cfRule>
  </conditionalFormatting>
  <conditionalFormatting sqref="DD238:DD259">
    <cfRule type="cellIs" dxfId="1756" priority="602" stopIfTrue="1" operator="equal">
      <formula>"NO DATA"</formula>
    </cfRule>
  </conditionalFormatting>
  <conditionalFormatting sqref="CR238:CR259">
    <cfRule type="cellIs" dxfId="1755" priority="601" stopIfTrue="1" operator="equal">
      <formula>"NO DATA"</formula>
    </cfRule>
  </conditionalFormatting>
  <conditionalFormatting sqref="DJ238:DJ259">
    <cfRule type="cellIs" dxfId="1754" priority="600" stopIfTrue="1" operator="equal">
      <formula>"NO DATA"</formula>
    </cfRule>
  </conditionalFormatting>
  <conditionalFormatting sqref="CF238:CF259">
    <cfRule type="cellIs" dxfId="1753" priority="599" stopIfTrue="1" operator="equal">
      <formula>"NO DATA"</formula>
    </cfRule>
  </conditionalFormatting>
  <conditionalFormatting sqref="DV238:DV259">
    <cfRule type="cellIs" dxfId="1752" priority="597" stopIfTrue="1" operator="equal">
      <formula>"NO DATA"</formula>
    </cfRule>
  </conditionalFormatting>
  <conditionalFormatting sqref="EB238:EB259">
    <cfRule type="cellIs" dxfId="1751" priority="596" stopIfTrue="1" operator="equal">
      <formula>"NO DATA"</formula>
    </cfRule>
  </conditionalFormatting>
  <conditionalFormatting sqref="EH238:EH259">
    <cfRule type="cellIs" dxfId="1750" priority="595" stopIfTrue="1" operator="equal">
      <formula>"NO DATA"</formula>
    </cfRule>
  </conditionalFormatting>
  <conditionalFormatting sqref="EN238:EN259">
    <cfRule type="cellIs" dxfId="1749" priority="594" stopIfTrue="1" operator="equal">
      <formula>"NO DATA"</formula>
    </cfRule>
  </conditionalFormatting>
  <conditionalFormatting sqref="ET238:ET259">
    <cfRule type="cellIs" dxfId="1748" priority="593" stopIfTrue="1" operator="equal">
      <formula>"NO DATA"</formula>
    </cfRule>
  </conditionalFormatting>
  <conditionalFormatting sqref="EZ238:EZ259">
    <cfRule type="cellIs" dxfId="1747" priority="591" stopIfTrue="1" operator="equal">
      <formula>"NO DATA"</formula>
    </cfRule>
  </conditionalFormatting>
  <conditionalFormatting sqref="FF238:FF259">
    <cfRule type="cellIs" dxfId="1746" priority="590" stopIfTrue="1" operator="equal">
      <formula>"NO DATA"</formula>
    </cfRule>
  </conditionalFormatting>
  <conditionalFormatting sqref="AE238:AE259">
    <cfRule type="cellIs" dxfId="1745" priority="589" stopIfTrue="1" operator="equal">
      <formula>"NO DATA"</formula>
    </cfRule>
  </conditionalFormatting>
  <conditionalFormatting sqref="Y238:Y259">
    <cfRule type="cellIs" dxfId="1744" priority="588" stopIfTrue="1" operator="equal">
      <formula>"NO DATA"</formula>
    </cfRule>
  </conditionalFormatting>
  <conditionalFormatting sqref="AK238:AK259">
    <cfRule type="cellIs" dxfId="1743" priority="587" stopIfTrue="1" operator="equal">
      <formula>"NO DATA"</formula>
    </cfRule>
  </conditionalFormatting>
  <conditionalFormatting sqref="BC238:BD259 BG238:BI259">
    <cfRule type="cellIs" dxfId="1742" priority="586" stopIfTrue="1" operator="equal">
      <formula>"NO DATA"</formula>
    </cfRule>
  </conditionalFormatting>
  <conditionalFormatting sqref="AW238:AW259">
    <cfRule type="cellIs" dxfId="1741" priority="585" stopIfTrue="1" operator="equal">
      <formula>"NO DATA"</formula>
    </cfRule>
  </conditionalFormatting>
  <conditionalFormatting sqref="BO238:BO259">
    <cfRule type="cellIs" dxfId="1740" priority="584" stopIfTrue="1" operator="equal">
      <formula>"NO DATA"</formula>
    </cfRule>
  </conditionalFormatting>
  <conditionalFormatting sqref="BI238:BI259">
    <cfRule type="cellIs" dxfId="1739" priority="583" stopIfTrue="1" operator="equal">
      <formula>"NO DATA"</formula>
    </cfRule>
  </conditionalFormatting>
  <conditionalFormatting sqref="BU238:BU259">
    <cfRule type="cellIs" dxfId="1738" priority="582" stopIfTrue="1" operator="equal">
      <formula>"NO DATA"</formula>
    </cfRule>
  </conditionalFormatting>
  <conditionalFormatting sqref="CA238:CB259 CE238:CG259">
    <cfRule type="cellIs" dxfId="1737" priority="579" stopIfTrue="1" operator="equal">
      <formula>"NO DATA"</formula>
    </cfRule>
  </conditionalFormatting>
  <conditionalFormatting sqref="CM238:CN259 CQ238:CY259">
    <cfRule type="cellIs" dxfId="1736" priority="578" stopIfTrue="1" operator="equal">
      <formula>"NO DATA"</formula>
    </cfRule>
  </conditionalFormatting>
  <conditionalFormatting sqref="DE238:DE259">
    <cfRule type="cellIs" dxfId="1735" priority="577" stopIfTrue="1" operator="equal">
      <formula>"NO DATA"</formula>
    </cfRule>
  </conditionalFormatting>
  <conditionalFormatting sqref="CS238:CY259">
    <cfRule type="cellIs" dxfId="1734" priority="576" stopIfTrue="1" operator="equal">
      <formula>"NO DATA"</formula>
    </cfRule>
  </conditionalFormatting>
  <conditionalFormatting sqref="DN238:DQ259">
    <cfRule type="cellIs" dxfId="1733" priority="575" stopIfTrue="1" operator="equal">
      <formula>"NO DATA"</formula>
    </cfRule>
  </conditionalFormatting>
  <conditionalFormatting sqref="CG238:CG259">
    <cfRule type="cellIs" dxfId="1732" priority="574" stopIfTrue="1" operator="equal">
      <formula>"NO DATA"</formula>
    </cfRule>
  </conditionalFormatting>
  <conditionalFormatting sqref="DW238:DW259">
    <cfRule type="cellIs" dxfId="1731" priority="572" stopIfTrue="1" operator="equal">
      <formula>"NO DATA"</formula>
    </cfRule>
  </conditionalFormatting>
  <conditionalFormatting sqref="EC238:EC259">
    <cfRule type="cellIs" dxfId="1730" priority="571" stopIfTrue="1" operator="equal">
      <formula>"NO DATA"</formula>
    </cfRule>
  </conditionalFormatting>
  <conditionalFormatting sqref="EI238:EI259">
    <cfRule type="cellIs" dxfId="1729" priority="570" stopIfTrue="1" operator="equal">
      <formula>"NO DATA"</formula>
    </cfRule>
  </conditionalFormatting>
  <conditionalFormatting sqref="EO238:EO259">
    <cfRule type="cellIs" dxfId="1728" priority="569" stopIfTrue="1" operator="equal">
      <formula>"NO DATA"</formula>
    </cfRule>
  </conditionalFormatting>
  <conditionalFormatting sqref="EU238:EU259">
    <cfRule type="cellIs" dxfId="1727" priority="568" stopIfTrue="1" operator="equal">
      <formula>"NO DATA"</formula>
    </cfRule>
  </conditionalFormatting>
  <conditionalFormatting sqref="FA238:FA259">
    <cfRule type="cellIs" dxfId="1726" priority="566" stopIfTrue="1" operator="equal">
      <formula>"NO DATA"</formula>
    </cfRule>
  </conditionalFormatting>
  <conditionalFormatting sqref="FG238:FG259">
    <cfRule type="cellIs" dxfId="1725" priority="565" stopIfTrue="1" operator="equal">
      <formula>"NO DATA"</formula>
    </cfRule>
  </conditionalFormatting>
  <conditionalFormatting sqref="DP238:DP259">
    <cfRule type="cellIs" dxfId="1724" priority="539" stopIfTrue="1" operator="equal">
      <formula>"NO DATA"</formula>
    </cfRule>
  </conditionalFormatting>
  <conditionalFormatting sqref="DQ238:DQ259">
    <cfRule type="cellIs" dxfId="1723" priority="538" stopIfTrue="1" operator="equal">
      <formula>"NO DATA"</formula>
    </cfRule>
  </conditionalFormatting>
  <conditionalFormatting sqref="DP238:DP259">
    <cfRule type="cellIs" dxfId="1722" priority="537" stopIfTrue="1" operator="equal">
      <formula>"NO DATA"</formula>
    </cfRule>
  </conditionalFormatting>
  <conditionalFormatting sqref="DQ238:DQ259">
    <cfRule type="cellIs" dxfId="1721" priority="536" stopIfTrue="1" operator="equal">
      <formula>"NO DATA"</formula>
    </cfRule>
  </conditionalFormatting>
  <conditionalFormatting sqref="Z238:Z259">
    <cfRule type="cellIs" dxfId="1720" priority="531" stopIfTrue="1" operator="equal">
      <formula>""</formula>
    </cfRule>
  </conditionalFormatting>
  <conditionalFormatting sqref="Z238:Z259">
    <cfRule type="cellIs" dxfId="1719" priority="532" operator="lessThan">
      <formula>-10</formula>
    </cfRule>
    <cfRule type="cellIs" dxfId="1718" priority="533" operator="between">
      <formula>0</formula>
      <formula>-10</formula>
    </cfRule>
    <cfRule type="cellIs" dxfId="1717" priority="534" operator="between">
      <formula>0</formula>
      <formula>10</formula>
    </cfRule>
    <cfRule type="cellIs" dxfId="1716" priority="535" operator="greaterThan">
      <formula>10</formula>
    </cfRule>
  </conditionalFormatting>
  <conditionalFormatting sqref="T238:T259">
    <cfRule type="cellIs" dxfId="1715" priority="526" stopIfTrue="1" operator="equal">
      <formula>""</formula>
    </cfRule>
  </conditionalFormatting>
  <conditionalFormatting sqref="T238:T259">
    <cfRule type="cellIs" dxfId="1714" priority="527" operator="lessThan">
      <formula>-10</formula>
    </cfRule>
    <cfRule type="cellIs" dxfId="1713" priority="528" operator="between">
      <formula>0</formula>
      <formula>-10</formula>
    </cfRule>
    <cfRule type="cellIs" dxfId="1712" priority="529" operator="between">
      <formula>0</formula>
      <formula>10</formula>
    </cfRule>
    <cfRule type="cellIs" dxfId="1711" priority="530" operator="greaterThan">
      <formula>10</formula>
    </cfRule>
  </conditionalFormatting>
  <conditionalFormatting sqref="AF238:AF259">
    <cfRule type="cellIs" dxfId="1710" priority="521" stopIfTrue="1" operator="equal">
      <formula>""</formula>
    </cfRule>
  </conditionalFormatting>
  <conditionalFormatting sqref="AF238:AF259">
    <cfRule type="cellIs" dxfId="1709" priority="522" operator="lessThan">
      <formula>-10</formula>
    </cfRule>
    <cfRule type="cellIs" dxfId="1708" priority="523" operator="between">
      <formula>0</formula>
      <formula>-10</formula>
    </cfRule>
    <cfRule type="cellIs" dxfId="1707" priority="524" operator="between">
      <formula>0</formula>
      <formula>10</formula>
    </cfRule>
    <cfRule type="cellIs" dxfId="1706" priority="525" operator="greaterThan">
      <formula>10</formula>
    </cfRule>
  </conditionalFormatting>
  <conditionalFormatting sqref="AR238:AR259">
    <cfRule type="cellIs" dxfId="1705" priority="516" stopIfTrue="1" operator="equal">
      <formula>""</formula>
    </cfRule>
  </conditionalFormatting>
  <conditionalFormatting sqref="AR238:AR259">
    <cfRule type="cellIs" dxfId="1704" priority="517" operator="lessThan">
      <formula>-10</formula>
    </cfRule>
    <cfRule type="cellIs" dxfId="1703" priority="518" operator="between">
      <formula>0</formula>
      <formula>-10</formula>
    </cfRule>
    <cfRule type="cellIs" dxfId="1702" priority="519" operator="between">
      <formula>0</formula>
      <formula>10</formula>
    </cfRule>
    <cfRule type="cellIs" dxfId="1701" priority="520" operator="greaterThan">
      <formula>10</formula>
    </cfRule>
  </conditionalFormatting>
  <conditionalFormatting sqref="AX238:AX259">
    <cfRule type="cellIs" dxfId="1700" priority="511" stopIfTrue="1" operator="equal">
      <formula>""</formula>
    </cfRule>
  </conditionalFormatting>
  <conditionalFormatting sqref="AX238:AX259">
    <cfRule type="cellIs" dxfId="1699" priority="512" operator="lessThan">
      <formula>-10</formula>
    </cfRule>
    <cfRule type="cellIs" dxfId="1698" priority="513" operator="between">
      <formula>0</formula>
      <formula>-10</formula>
    </cfRule>
    <cfRule type="cellIs" dxfId="1697" priority="514" operator="between">
      <formula>0</formula>
      <formula>10</formula>
    </cfRule>
    <cfRule type="cellIs" dxfId="1696" priority="515" operator="greaterThan">
      <formula>10</formula>
    </cfRule>
  </conditionalFormatting>
  <conditionalFormatting sqref="BJ238:BJ259">
    <cfRule type="cellIs" dxfId="1695" priority="506" stopIfTrue="1" operator="equal">
      <formula>""</formula>
    </cfRule>
  </conditionalFormatting>
  <conditionalFormatting sqref="BJ238:BJ259">
    <cfRule type="cellIs" dxfId="1694" priority="507" operator="lessThan">
      <formula>-10</formula>
    </cfRule>
    <cfRule type="cellIs" dxfId="1693" priority="508" operator="between">
      <formula>0</formula>
      <formula>-10</formula>
    </cfRule>
    <cfRule type="cellIs" dxfId="1692" priority="509" operator="between">
      <formula>0</formula>
      <formula>10</formula>
    </cfRule>
    <cfRule type="cellIs" dxfId="1691" priority="510" operator="greaterThan">
      <formula>10</formula>
    </cfRule>
  </conditionalFormatting>
  <conditionalFormatting sqref="BD238:BD259">
    <cfRule type="cellIs" dxfId="1690" priority="501" stopIfTrue="1" operator="equal">
      <formula>""</formula>
    </cfRule>
  </conditionalFormatting>
  <conditionalFormatting sqref="BD238:BD259">
    <cfRule type="cellIs" dxfId="1689" priority="502" operator="lessThan">
      <formula>-10</formula>
    </cfRule>
    <cfRule type="cellIs" dxfId="1688" priority="503" operator="between">
      <formula>0</formula>
      <formula>-10</formula>
    </cfRule>
    <cfRule type="cellIs" dxfId="1687" priority="504" operator="between">
      <formula>0</formula>
      <formula>10</formula>
    </cfRule>
    <cfRule type="cellIs" dxfId="1686" priority="505" operator="greaterThan">
      <formula>10</formula>
    </cfRule>
  </conditionalFormatting>
  <conditionalFormatting sqref="BP238:BP259">
    <cfRule type="cellIs" dxfId="1685" priority="496" stopIfTrue="1" operator="equal">
      <formula>""</formula>
    </cfRule>
  </conditionalFormatting>
  <conditionalFormatting sqref="BP238:BP259">
    <cfRule type="cellIs" dxfId="1684" priority="497" operator="lessThan">
      <formula>-10</formula>
    </cfRule>
    <cfRule type="cellIs" dxfId="1683" priority="498" operator="between">
      <formula>0</formula>
      <formula>-10</formula>
    </cfRule>
    <cfRule type="cellIs" dxfId="1682" priority="499" operator="between">
      <formula>0</formula>
      <formula>10</formula>
    </cfRule>
    <cfRule type="cellIs" dxfId="1681" priority="500" operator="greaterThan">
      <formula>10</formula>
    </cfRule>
  </conditionalFormatting>
  <conditionalFormatting sqref="BV238:BV259">
    <cfRule type="cellIs" dxfId="1680" priority="491" stopIfTrue="1" operator="equal">
      <formula>""</formula>
    </cfRule>
  </conditionalFormatting>
  <conditionalFormatting sqref="BV238:BV259">
    <cfRule type="cellIs" dxfId="1679" priority="492" operator="lessThan">
      <formula>-10</formula>
    </cfRule>
    <cfRule type="cellIs" dxfId="1678" priority="493" operator="between">
      <formula>0</formula>
      <formula>-10</formula>
    </cfRule>
    <cfRule type="cellIs" dxfId="1677" priority="494" operator="between">
      <formula>0</formula>
      <formula>10</formula>
    </cfRule>
    <cfRule type="cellIs" dxfId="1676" priority="495" operator="greaterThan">
      <formula>10</formula>
    </cfRule>
  </conditionalFormatting>
  <conditionalFormatting sqref="CH238:CH259">
    <cfRule type="cellIs" dxfId="1675" priority="486" stopIfTrue="1" operator="equal">
      <formula>""</formula>
    </cfRule>
  </conditionalFormatting>
  <conditionalFormatting sqref="CH238:CH259">
    <cfRule type="cellIs" dxfId="1674" priority="487" operator="lessThan">
      <formula>-10</formula>
    </cfRule>
    <cfRule type="cellIs" dxfId="1673" priority="488" operator="between">
      <formula>0</formula>
      <formula>-10</formula>
    </cfRule>
    <cfRule type="cellIs" dxfId="1672" priority="489" operator="between">
      <formula>0</formula>
      <formula>10</formula>
    </cfRule>
    <cfRule type="cellIs" dxfId="1671" priority="490" operator="greaterThan">
      <formula>10</formula>
    </cfRule>
  </conditionalFormatting>
  <conditionalFormatting sqref="CZ238:CZ259">
    <cfRule type="cellIs" dxfId="1670" priority="481" stopIfTrue="1" operator="equal">
      <formula>""</formula>
    </cfRule>
  </conditionalFormatting>
  <conditionalFormatting sqref="CZ238:CZ259">
    <cfRule type="cellIs" dxfId="1669" priority="482" operator="lessThan">
      <formula>-10</formula>
    </cfRule>
    <cfRule type="cellIs" dxfId="1668" priority="483" operator="between">
      <formula>0</formula>
      <formula>-10</formula>
    </cfRule>
    <cfRule type="cellIs" dxfId="1667" priority="484" operator="between">
      <formula>0</formula>
      <formula>10</formula>
    </cfRule>
    <cfRule type="cellIs" dxfId="1666" priority="485" operator="greaterThan">
      <formula>10</formula>
    </cfRule>
  </conditionalFormatting>
  <conditionalFormatting sqref="CN238:CN259">
    <cfRule type="cellIs" dxfId="1665" priority="476" stopIfTrue="1" operator="equal">
      <formula>""</formula>
    </cfRule>
  </conditionalFormatting>
  <conditionalFormatting sqref="CN238:CN259">
    <cfRule type="cellIs" dxfId="1664" priority="477" operator="lessThan">
      <formula>-10</formula>
    </cfRule>
    <cfRule type="cellIs" dxfId="1663" priority="478" operator="between">
      <formula>0</formula>
      <formula>-10</formula>
    </cfRule>
    <cfRule type="cellIs" dxfId="1662" priority="479" operator="between">
      <formula>0</formula>
      <formula>10</formula>
    </cfRule>
    <cfRule type="cellIs" dxfId="1661" priority="480" operator="greaterThan">
      <formula>10</formula>
    </cfRule>
  </conditionalFormatting>
  <conditionalFormatting sqref="DF238:DF259">
    <cfRule type="cellIs" dxfId="1660" priority="471" stopIfTrue="1" operator="equal">
      <formula>""</formula>
    </cfRule>
  </conditionalFormatting>
  <conditionalFormatting sqref="DF238:DF259">
    <cfRule type="cellIs" dxfId="1659" priority="472" operator="lessThan">
      <formula>-10</formula>
    </cfRule>
    <cfRule type="cellIs" dxfId="1658" priority="473" operator="between">
      <formula>0</formula>
      <formula>-10</formula>
    </cfRule>
    <cfRule type="cellIs" dxfId="1657" priority="474" operator="between">
      <formula>0</formula>
      <formula>10</formula>
    </cfRule>
    <cfRule type="cellIs" dxfId="1656" priority="475" operator="greaterThan">
      <formula>10</formula>
    </cfRule>
  </conditionalFormatting>
  <conditionalFormatting sqref="CB238:CB259">
    <cfRule type="cellIs" dxfId="1655" priority="466" stopIfTrue="1" operator="equal">
      <formula>""</formula>
    </cfRule>
  </conditionalFormatting>
  <conditionalFormatting sqref="CB238:CB259">
    <cfRule type="cellIs" dxfId="1654" priority="467" operator="lessThan">
      <formula>-10</formula>
    </cfRule>
    <cfRule type="cellIs" dxfId="1653" priority="468" operator="between">
      <formula>0</formula>
      <formula>-10</formula>
    </cfRule>
    <cfRule type="cellIs" dxfId="1652" priority="469" operator="between">
      <formula>0</formula>
      <formula>10</formula>
    </cfRule>
    <cfRule type="cellIs" dxfId="1651" priority="470" operator="greaterThan">
      <formula>10</formula>
    </cfRule>
  </conditionalFormatting>
  <conditionalFormatting sqref="DR238:DR259">
    <cfRule type="cellIs" dxfId="1650" priority="461" stopIfTrue="1" operator="equal">
      <formula>""</formula>
    </cfRule>
  </conditionalFormatting>
  <conditionalFormatting sqref="DR238:DR259">
    <cfRule type="cellIs" dxfId="1649" priority="462" operator="lessThan">
      <formula>-10</formula>
    </cfRule>
    <cfRule type="cellIs" dxfId="1648" priority="463" operator="between">
      <formula>0</formula>
      <formula>-10</formula>
    </cfRule>
    <cfRule type="cellIs" dxfId="1647" priority="464" operator="between">
      <formula>0</formula>
      <formula>10</formula>
    </cfRule>
    <cfRule type="cellIs" dxfId="1646" priority="465" operator="greaterThan">
      <formula>10</formula>
    </cfRule>
  </conditionalFormatting>
  <conditionalFormatting sqref="DX238:DX259">
    <cfRule type="cellIs" dxfId="1645" priority="456" stopIfTrue="1" operator="equal">
      <formula>""</formula>
    </cfRule>
  </conditionalFormatting>
  <conditionalFormatting sqref="DX238:DX259">
    <cfRule type="cellIs" dxfId="1644" priority="457" operator="lessThan">
      <formula>-10</formula>
    </cfRule>
    <cfRule type="cellIs" dxfId="1643" priority="458" operator="between">
      <formula>0</formula>
      <formula>-10</formula>
    </cfRule>
    <cfRule type="cellIs" dxfId="1642" priority="459" operator="between">
      <formula>0</formula>
      <formula>10</formula>
    </cfRule>
    <cfRule type="cellIs" dxfId="1641" priority="460" operator="greaterThan">
      <formula>10</formula>
    </cfRule>
  </conditionalFormatting>
  <conditionalFormatting sqref="ED238:ED259">
    <cfRule type="cellIs" dxfId="1640" priority="451" stopIfTrue="1" operator="equal">
      <formula>""</formula>
    </cfRule>
  </conditionalFormatting>
  <conditionalFormatting sqref="ED238:ED259">
    <cfRule type="cellIs" dxfId="1639" priority="452" operator="lessThan">
      <formula>-10</formula>
    </cfRule>
    <cfRule type="cellIs" dxfId="1638" priority="453" operator="between">
      <formula>0</formula>
      <formula>-10</formula>
    </cfRule>
    <cfRule type="cellIs" dxfId="1637" priority="454" operator="between">
      <formula>0</formula>
      <formula>10</formula>
    </cfRule>
    <cfRule type="cellIs" dxfId="1636" priority="455" operator="greaterThan">
      <formula>10</formula>
    </cfRule>
  </conditionalFormatting>
  <conditionalFormatting sqref="EJ238:EJ259">
    <cfRule type="cellIs" dxfId="1635" priority="446" stopIfTrue="1" operator="equal">
      <formula>""</formula>
    </cfRule>
  </conditionalFormatting>
  <conditionalFormatting sqref="EJ238:EJ259">
    <cfRule type="cellIs" dxfId="1634" priority="447" operator="lessThan">
      <formula>-10</formula>
    </cfRule>
    <cfRule type="cellIs" dxfId="1633" priority="448" operator="between">
      <formula>0</formula>
      <formula>-10</formula>
    </cfRule>
    <cfRule type="cellIs" dxfId="1632" priority="449" operator="between">
      <formula>0</formula>
      <formula>10</formula>
    </cfRule>
    <cfRule type="cellIs" dxfId="1631" priority="450" operator="greaterThan">
      <formula>10</formula>
    </cfRule>
  </conditionalFormatting>
  <conditionalFormatting sqref="EP238:EP259">
    <cfRule type="cellIs" dxfId="1630" priority="441" stopIfTrue="1" operator="equal">
      <formula>""</formula>
    </cfRule>
  </conditionalFormatting>
  <conditionalFormatting sqref="EP238:EP259">
    <cfRule type="cellIs" dxfId="1629" priority="442" operator="lessThan">
      <formula>-10</formula>
    </cfRule>
    <cfRule type="cellIs" dxfId="1628" priority="443" operator="between">
      <formula>0</formula>
      <formula>-10</formula>
    </cfRule>
    <cfRule type="cellIs" dxfId="1627" priority="444" operator="between">
      <formula>0</formula>
      <formula>10</formula>
    </cfRule>
    <cfRule type="cellIs" dxfId="1626" priority="445" operator="greaterThan">
      <formula>10</formula>
    </cfRule>
  </conditionalFormatting>
  <conditionalFormatting sqref="EV238:EV259">
    <cfRule type="cellIs" dxfId="1625" priority="436" stopIfTrue="1" operator="equal">
      <formula>""</formula>
    </cfRule>
  </conditionalFormatting>
  <conditionalFormatting sqref="EV238:EV259">
    <cfRule type="cellIs" dxfId="1624" priority="437" operator="lessThan">
      <formula>-10</formula>
    </cfRule>
    <cfRule type="cellIs" dxfId="1623" priority="438" operator="between">
      <formula>0</formula>
      <formula>-10</formula>
    </cfRule>
    <cfRule type="cellIs" dxfId="1622" priority="439" operator="between">
      <formula>0</formula>
      <formula>10</formula>
    </cfRule>
    <cfRule type="cellIs" dxfId="1621" priority="440" operator="greaterThan">
      <formula>10</formula>
    </cfRule>
  </conditionalFormatting>
  <conditionalFormatting sqref="FB238:FB259">
    <cfRule type="cellIs" dxfId="1620" priority="431" stopIfTrue="1" operator="equal">
      <formula>""</formula>
    </cfRule>
  </conditionalFormatting>
  <conditionalFormatting sqref="FB238:FB259">
    <cfRule type="cellIs" dxfId="1619" priority="432" operator="lessThan">
      <formula>-10</formula>
    </cfRule>
    <cfRule type="cellIs" dxfId="1618" priority="433" operator="between">
      <formula>0</formula>
      <formula>-10</formula>
    </cfRule>
    <cfRule type="cellIs" dxfId="1617" priority="434" operator="between">
      <formula>0</formula>
      <formula>10</formula>
    </cfRule>
    <cfRule type="cellIs" dxfId="1616" priority="435" operator="greaterThan">
      <formula>10</formula>
    </cfRule>
  </conditionalFormatting>
  <conditionalFormatting sqref="DL238:DL259">
    <cfRule type="cellIs" dxfId="1615" priority="426" stopIfTrue="1" operator="equal">
      <formula>""</formula>
    </cfRule>
  </conditionalFormatting>
  <conditionalFormatting sqref="DL238:DL259">
    <cfRule type="cellIs" dxfId="1614" priority="427" operator="lessThan">
      <formula>-10</formula>
    </cfRule>
    <cfRule type="cellIs" dxfId="1613" priority="428" operator="between">
      <formula>0</formula>
      <formula>-10</formula>
    </cfRule>
    <cfRule type="cellIs" dxfId="1612" priority="429" operator="between">
      <formula>0</formula>
      <formula>10</formula>
    </cfRule>
    <cfRule type="cellIs" dxfId="1611" priority="430" operator="greaterThan">
      <formula>10</formula>
    </cfRule>
  </conditionalFormatting>
  <conditionalFormatting sqref="AP238:AP259">
    <cfRule type="cellIs" dxfId="1610" priority="425" stopIfTrue="1" operator="equal">
      <formula>"NO DATA"</formula>
    </cfRule>
  </conditionalFormatting>
  <conditionalFormatting sqref="AQ238:AR259 AU238:AW259">
    <cfRule type="cellIs" dxfId="1609" priority="424" stopIfTrue="1" operator="equal">
      <formula>"NO DATA"</formula>
    </cfRule>
  </conditionalFormatting>
  <conditionalFormatting sqref="AP238:AP259">
    <cfRule type="cellIs" dxfId="1608" priority="423" stopIfTrue="1" operator="equal">
      <formula>"NO DATA"</formula>
    </cfRule>
  </conditionalFormatting>
  <conditionalFormatting sqref="AQ238:AR259 AU238:AW259">
    <cfRule type="cellIs" dxfId="1607" priority="422" stopIfTrue="1" operator="equal">
      <formula>"NO DATA"</formula>
    </cfRule>
  </conditionalFormatting>
  <conditionalFormatting sqref="AL238:AL259">
    <cfRule type="cellIs" dxfId="1606" priority="417" stopIfTrue="1" operator="equal">
      <formula>""</formula>
    </cfRule>
  </conditionalFormatting>
  <conditionalFormatting sqref="AL238:AL259">
    <cfRule type="cellIs" dxfId="1605" priority="418" operator="lessThan">
      <formula>-10</formula>
    </cfRule>
    <cfRule type="cellIs" dxfId="1604" priority="419" operator="between">
      <formula>0</formula>
      <formula>-10</formula>
    </cfRule>
    <cfRule type="cellIs" dxfId="1603" priority="420" operator="between">
      <formula>0</formula>
      <formula>10</formula>
    </cfRule>
    <cfRule type="cellIs" dxfId="1602" priority="421" operator="greaterThan">
      <formula>10</formula>
    </cfRule>
  </conditionalFormatting>
  <conditionalFormatting sqref="L14:L259">
    <cfRule type="colorScale" priority="413">
      <colorScale>
        <cfvo type="min"/>
        <cfvo type="max"/>
        <color rgb="FFFCFCFF"/>
        <color rgb="FFF8696B"/>
      </colorScale>
    </cfRule>
    <cfRule type="colorScale" priority="415">
      <colorScale>
        <cfvo type="min"/>
        <cfvo type="percentile" val="50"/>
        <cfvo type="max"/>
        <color rgb="FF63BE7B"/>
        <color rgb="FFFFEB84"/>
        <color rgb="FFF8696B"/>
      </colorScale>
    </cfRule>
  </conditionalFormatting>
  <conditionalFormatting sqref="K14:K259">
    <cfRule type="colorScale" priority="412">
      <colorScale>
        <cfvo type="min"/>
        <cfvo type="max"/>
        <color rgb="FFFCFCFF"/>
        <color rgb="FF63BE7B"/>
      </colorScale>
    </cfRule>
  </conditionalFormatting>
  <conditionalFormatting sqref="P6">
    <cfRule type="cellIs" dxfId="1601" priority="325" stopIfTrue="1" operator="equal">
      <formula>"NO DATA"</formula>
    </cfRule>
  </conditionalFormatting>
  <conditionalFormatting sqref="P6">
    <cfRule type="cellIs" dxfId="1600" priority="326" operator="lessThan">
      <formula>-1</formula>
    </cfRule>
    <cfRule type="cellIs" dxfId="1599" priority="327" operator="between">
      <formula>0</formula>
      <formula>-1</formula>
    </cfRule>
    <cfRule type="cellIs" dxfId="1598" priority="328" operator="between">
      <formula>0</formula>
      <formula>1</formula>
    </cfRule>
    <cfRule type="cellIs" dxfId="1597" priority="329" operator="greaterThan">
      <formula>1</formula>
    </cfRule>
  </conditionalFormatting>
  <conditionalFormatting sqref="P8">
    <cfRule type="cellIs" dxfId="1596" priority="315" stopIfTrue="1" operator="equal">
      <formula>"NO DATA"</formula>
    </cfRule>
  </conditionalFormatting>
  <conditionalFormatting sqref="P8">
    <cfRule type="cellIs" dxfId="1595" priority="316" operator="lessThan">
      <formula>-1</formula>
    </cfRule>
    <cfRule type="cellIs" dxfId="1594" priority="317" operator="between">
      <formula>0</formula>
      <formula>-1</formula>
    </cfRule>
    <cfRule type="cellIs" dxfId="1593" priority="318" operator="between">
      <formula>0</formula>
      <formula>1</formula>
    </cfRule>
    <cfRule type="cellIs" dxfId="1592" priority="319" operator="greaterThan">
      <formula>1</formula>
    </cfRule>
  </conditionalFormatting>
  <conditionalFormatting sqref="P7 P9:P12 AB10:AB12 V10:V12 AH10:AH12 AN10:AN12">
    <cfRule type="cellIs" dxfId="1591" priority="320" stopIfTrue="1" operator="equal">
      <formula>"NO DATA"</formula>
    </cfRule>
  </conditionalFormatting>
  <conditionalFormatting sqref="P7 P9:P12 AB10:AB12 V10:V12 AH10:AH12 AN10:AN12">
    <cfRule type="cellIs" dxfId="1590" priority="321" operator="lessThan">
      <formula>-1</formula>
    </cfRule>
    <cfRule type="cellIs" dxfId="1589" priority="322" operator="between">
      <formula>0</formula>
      <formula>-1</formula>
    </cfRule>
    <cfRule type="cellIs" dxfId="1588" priority="323" operator="between">
      <formula>0</formula>
      <formula>1</formula>
    </cfRule>
    <cfRule type="cellIs" dxfId="1587" priority="324" operator="greaterThan">
      <formula>1</formula>
    </cfRule>
  </conditionalFormatting>
  <conditionalFormatting sqref="P5">
    <cfRule type="cellIs" dxfId="1586" priority="310" stopIfTrue="1" operator="equal">
      <formula>"NO DATA"</formula>
    </cfRule>
  </conditionalFormatting>
  <conditionalFormatting sqref="P5">
    <cfRule type="cellIs" dxfId="1585" priority="311" operator="lessThan">
      <formula>-1</formula>
    </cfRule>
    <cfRule type="cellIs" dxfId="1584" priority="312" operator="between">
      <formula>0</formula>
      <formula>-1</formula>
    </cfRule>
    <cfRule type="cellIs" dxfId="1583" priority="313" operator="between">
      <formula>0</formula>
      <formula>1</formula>
    </cfRule>
    <cfRule type="cellIs" dxfId="1582" priority="314" operator="greaterThan">
      <formula>1</formula>
    </cfRule>
  </conditionalFormatting>
  <conditionalFormatting sqref="N5">
    <cfRule type="cellIs" dxfId="1581" priority="305" stopIfTrue="1" operator="equal">
      <formula>"NO DATA"</formula>
    </cfRule>
  </conditionalFormatting>
  <conditionalFormatting sqref="N5">
    <cfRule type="cellIs" dxfId="1580" priority="306" operator="lessThan">
      <formula>-1</formula>
    </cfRule>
    <cfRule type="cellIs" dxfId="1579" priority="307" operator="between">
      <formula>0</formula>
      <formula>-1</formula>
    </cfRule>
    <cfRule type="cellIs" dxfId="1578" priority="308" operator="between">
      <formula>0</formula>
      <formula>1</formula>
    </cfRule>
    <cfRule type="cellIs" dxfId="1577" priority="309" operator="greaterThan">
      <formula>1</formula>
    </cfRule>
  </conditionalFormatting>
  <conditionalFormatting sqref="N6">
    <cfRule type="cellIs" dxfId="1576" priority="300" stopIfTrue="1" operator="equal">
      <formula>"NO DATA"</formula>
    </cfRule>
  </conditionalFormatting>
  <conditionalFormatting sqref="N6">
    <cfRule type="cellIs" dxfId="1575" priority="301" operator="lessThan">
      <formula>-1</formula>
    </cfRule>
    <cfRule type="cellIs" dxfId="1574" priority="302" operator="between">
      <formula>0</formula>
      <formula>-1</formula>
    </cfRule>
    <cfRule type="cellIs" dxfId="1573" priority="303" operator="between">
      <formula>0</formula>
      <formula>1</formula>
    </cfRule>
    <cfRule type="cellIs" dxfId="1572" priority="304" operator="greaterThan">
      <formula>1</formula>
    </cfRule>
  </conditionalFormatting>
  <conditionalFormatting sqref="N7 N9:N12 Z10:Z12 T10:T12 AF10:AF12 AL10:AL12">
    <cfRule type="cellIs" dxfId="1571" priority="295" stopIfTrue="1" operator="equal">
      <formula>"NO DATA"</formula>
    </cfRule>
  </conditionalFormatting>
  <conditionalFormatting sqref="N7 N9:N12 Z10:Z12 T10:T12 AF10:AF12 AL10:AL12">
    <cfRule type="cellIs" dxfId="1570" priority="296" operator="lessThan">
      <formula>-1</formula>
    </cfRule>
    <cfRule type="cellIs" dxfId="1569" priority="297" operator="between">
      <formula>0</formula>
      <formula>-1</formula>
    </cfRule>
    <cfRule type="cellIs" dxfId="1568" priority="298" operator="between">
      <formula>0</formula>
      <formula>1</formula>
    </cfRule>
    <cfRule type="cellIs" dxfId="1567" priority="299" operator="greaterThan">
      <formula>1</formula>
    </cfRule>
  </conditionalFormatting>
  <conditionalFormatting sqref="N8">
    <cfRule type="cellIs" dxfId="1566" priority="290" stopIfTrue="1" operator="equal">
      <formula>"NO DATA"</formula>
    </cfRule>
  </conditionalFormatting>
  <conditionalFormatting sqref="N8">
    <cfRule type="cellIs" dxfId="1565" priority="291" operator="lessThan">
      <formula>-1</formula>
    </cfRule>
    <cfRule type="cellIs" dxfId="1564" priority="292" operator="between">
      <formula>0</formula>
      <formula>-1</formula>
    </cfRule>
    <cfRule type="cellIs" dxfId="1563" priority="293" operator="between">
      <formula>0</formula>
      <formula>1</formula>
    </cfRule>
    <cfRule type="cellIs" dxfId="1562" priority="294" operator="greaterThan">
      <formula>1</formula>
    </cfRule>
  </conditionalFormatting>
  <conditionalFormatting sqref="AZ10:AZ12 AT10:AT12 BL10:BL12 BF10:BF12">
    <cfRule type="cellIs" dxfId="1561" priority="280" stopIfTrue="1" operator="equal">
      <formula>"NO DATA"</formula>
    </cfRule>
  </conditionalFormatting>
  <conditionalFormatting sqref="AZ10:AZ12 AT10:AT12 BL10:BL12 BF10:BF12">
    <cfRule type="cellIs" dxfId="1560" priority="281" operator="lessThan">
      <formula>-1</formula>
    </cfRule>
    <cfRule type="cellIs" dxfId="1559" priority="282" operator="between">
      <formula>0</formula>
      <formula>-1</formula>
    </cfRule>
    <cfRule type="cellIs" dxfId="1558" priority="283" operator="between">
      <formula>0</formula>
      <formula>1</formula>
    </cfRule>
    <cfRule type="cellIs" dxfId="1557" priority="284" operator="greaterThan">
      <formula>1</formula>
    </cfRule>
  </conditionalFormatting>
  <conditionalFormatting sqref="AX10:AX12 AR10:AR12 BJ10:BJ12 BD10:BD12">
    <cfRule type="cellIs" dxfId="1556" priority="255" stopIfTrue="1" operator="equal">
      <formula>"NO DATA"</formula>
    </cfRule>
  </conditionalFormatting>
  <conditionalFormatting sqref="AX10:AX12 AR10:AR12 BJ10:BJ12 BD10:BD12">
    <cfRule type="cellIs" dxfId="1555" priority="256" operator="lessThan">
      <formula>-1</formula>
    </cfRule>
    <cfRule type="cellIs" dxfId="1554" priority="257" operator="between">
      <formula>0</formula>
      <formula>-1</formula>
    </cfRule>
    <cfRule type="cellIs" dxfId="1553" priority="258" operator="between">
      <formula>0</formula>
      <formula>1</formula>
    </cfRule>
    <cfRule type="cellIs" dxfId="1552" priority="259" operator="greaterThan">
      <formula>1</formula>
    </cfRule>
  </conditionalFormatting>
  <conditionalFormatting sqref="BR10:BR12 BX10:BX12 CJ10:CJ12 DB10:DB12 CP10:CP12 DH10:DH12 CD10:CD12 DT10:DT12 DZ10:DZ12 EF10:EF12 EL10:EL12 ER10:ER12 EX10:EX12 FD10:FD12 DN10:DN12">
    <cfRule type="cellIs" dxfId="1551" priority="240" stopIfTrue="1" operator="equal">
      <formula>"NO DATA"</formula>
    </cfRule>
  </conditionalFormatting>
  <conditionalFormatting sqref="BR10:BR12 BX10:BX12 CJ10:CJ12 DB10:DB12 CP10:CP12 DH10:DH12 CD10:CD12 DT10:DT12 DZ10:DZ12 EF10:EF12 EL10:EL12 ER10:ER12 EX10:EX12 FD10:FD12 DN10:DN12">
    <cfRule type="cellIs" dxfId="1550" priority="241" operator="lessThan">
      <formula>-1</formula>
    </cfRule>
    <cfRule type="cellIs" dxfId="1549" priority="242" operator="between">
      <formula>0</formula>
      <formula>-1</formula>
    </cfRule>
    <cfRule type="cellIs" dxfId="1548" priority="243" operator="between">
      <formula>0</formula>
      <formula>1</formula>
    </cfRule>
    <cfRule type="cellIs" dxfId="1547" priority="244" operator="greaterThan">
      <formula>1</formula>
    </cfRule>
  </conditionalFormatting>
  <conditionalFormatting sqref="BP10:BP12 BV10:BV12 CH10:CH12 CZ10:CZ12 CN10:CN12 DF10:DF12 CB10:CB12 DR10:DR12 DX10:DX12 ED10:ED12 EJ10:EJ12 EP10:EP12 EV10:EV12 FB10:FB12 DL10:DL12">
    <cfRule type="cellIs" dxfId="1546" priority="215" stopIfTrue="1" operator="equal">
      <formula>"NO DATA"</formula>
    </cfRule>
  </conditionalFormatting>
  <conditionalFormatting sqref="BP10:BP12 BV10:BV12 CH10:CH12 CZ10:CZ12 CN10:CN12 DF10:DF12 CB10:CB12 DR10:DR12 DX10:DX12 ED10:ED12 EJ10:EJ12 EP10:EP12 EV10:EV12 FB10:FB12 DL10:DL12">
    <cfRule type="cellIs" dxfId="1545" priority="216" operator="lessThan">
      <formula>-1</formula>
    </cfRule>
    <cfRule type="cellIs" dxfId="1544" priority="217" operator="between">
      <formula>0</formula>
      <formula>-1</formula>
    </cfRule>
    <cfRule type="cellIs" dxfId="1543" priority="218" operator="between">
      <formula>0</formula>
      <formula>1</formula>
    </cfRule>
    <cfRule type="cellIs" dxfId="1542" priority="219" operator="greaterThan">
      <formula>1</formula>
    </cfRule>
  </conditionalFormatting>
  <conditionalFormatting sqref="DN14:DQ259">
    <cfRule type="cellIs" dxfId="1541" priority="115" stopIfTrue="1" operator="equal">
      <formula>"NO DATA"</formula>
    </cfRule>
  </conditionalFormatting>
  <conditionalFormatting sqref="CT238:CT259">
    <cfRule type="cellIs" dxfId="1540" priority="86" stopIfTrue="1" operator="equal">
      <formula>""</formula>
    </cfRule>
  </conditionalFormatting>
  <conditionalFormatting sqref="CT238:CT259">
    <cfRule type="cellIs" dxfId="1539" priority="87" operator="lessThan">
      <formula>-10</formula>
    </cfRule>
    <cfRule type="cellIs" dxfId="1538" priority="88" operator="between">
      <formula>0</formula>
      <formula>-10</formula>
    </cfRule>
    <cfRule type="cellIs" dxfId="1537" priority="89" operator="between">
      <formula>0</formula>
      <formula>10</formula>
    </cfRule>
    <cfRule type="cellIs" dxfId="1536" priority="90" operator="greaterThan">
      <formula>10</formula>
    </cfRule>
  </conditionalFormatting>
  <conditionalFormatting sqref="CY14:CY259">
    <cfRule type="cellIs" dxfId="1535" priority="41" stopIfTrue="1" operator="equal">
      <formula>"NO DATA"</formula>
    </cfRule>
  </conditionalFormatting>
  <conditionalFormatting sqref="V7 AB7 AH7 AN7 AT7 AZ7 BF7 BL7 BR7 BX7 CD7 CJ7 CP7 CV7 DB7 DH7 DN7 DT7 DZ7 EF7 EL7 ER7 EX7 FD7 V9 AB9 AH9 AN9 AT9 AZ9 BF9 BL9 BR9 BX9 CD9 CJ9 CP9 CV9 DB9 DH9 DN9 DT9 DZ9 EF9 EL9 ER9 EX9 FD9">
    <cfRule type="cellIs" dxfId="1534" priority="31" stopIfTrue="1" operator="equal">
      <formula>"NO DATA"</formula>
    </cfRule>
  </conditionalFormatting>
  <conditionalFormatting sqref="V7 AB7 AH7 AN7 AT7 AZ7 BF7 BL7 BR7 BX7 CD7 CJ7 CP7 CV7 DB7 DH7 DN7 DT7 DZ7 EF7 EL7 ER7 EX7 FD7 V9 AB9 AH9 AN9 AT9 AZ9 BF9 BL9 BR9 BX9 CD9 CJ9 CP9 CV9 DB9 DH9 DN9 DT9 DZ9 EF9 EL9 ER9 EX9 FD9">
    <cfRule type="cellIs" dxfId="1533" priority="32" operator="lessThan">
      <formula>-1</formula>
    </cfRule>
    <cfRule type="cellIs" dxfId="1532" priority="33" operator="between">
      <formula>0</formula>
      <formula>-1</formula>
    </cfRule>
    <cfRule type="cellIs" dxfId="1531" priority="34" operator="between">
      <formula>0</formula>
      <formula>1</formula>
    </cfRule>
    <cfRule type="cellIs" dxfId="1530" priority="35" operator="greaterThan">
      <formula>1</formula>
    </cfRule>
  </conditionalFormatting>
  <conditionalFormatting sqref="CV10:CV12">
    <cfRule type="cellIs" dxfId="1529" priority="76" stopIfTrue="1" operator="equal">
      <formula>"NO DATA"</formula>
    </cfRule>
  </conditionalFormatting>
  <conditionalFormatting sqref="CV10:CV12">
    <cfRule type="cellIs" dxfId="1528" priority="77" operator="lessThan">
      <formula>-1</formula>
    </cfRule>
    <cfRule type="cellIs" dxfId="1527" priority="78" operator="between">
      <formula>0</formula>
      <formula>-1</formula>
    </cfRule>
    <cfRule type="cellIs" dxfId="1526" priority="79" operator="between">
      <formula>0</formula>
      <formula>1</formula>
    </cfRule>
    <cfRule type="cellIs" dxfId="1525" priority="80" operator="greaterThan">
      <formula>1</formula>
    </cfRule>
  </conditionalFormatting>
  <conditionalFormatting sqref="V8 AB8 AH8 AN8 AT8 AZ8 BF8 BL8 BR8 BX8 CD8 CJ8 CP8 CV8 DB8 DH8 DN8 DT8 DZ8 EF8 EL8 ER8 EX8 FD8">
    <cfRule type="cellIs" dxfId="1524" priority="26" stopIfTrue="1" operator="equal">
      <formula>"NO DATA"</formula>
    </cfRule>
  </conditionalFormatting>
  <conditionalFormatting sqref="V8 AB8 AH8 AN8 AT8 AZ8 BF8 BL8 BR8 BX8 CD8 CJ8 CP8 CV8 DB8 DH8 DN8 DT8 DZ8 EF8 EL8 ER8 EX8 FD8">
    <cfRule type="cellIs" dxfId="1523" priority="27" operator="lessThan">
      <formula>-1</formula>
    </cfRule>
    <cfRule type="cellIs" dxfId="1522" priority="28" operator="between">
      <formula>0</formula>
      <formula>-1</formula>
    </cfRule>
    <cfRule type="cellIs" dxfId="1521" priority="29" operator="between">
      <formula>0</formula>
      <formula>1</formula>
    </cfRule>
    <cfRule type="cellIs" dxfId="1520" priority="30" operator="greaterThan">
      <formula>1</formula>
    </cfRule>
  </conditionalFormatting>
  <conditionalFormatting sqref="V5 AB5 AH5 AN5 AT5 AZ5 BF5 BL5 BR5 BX5 CD5 CJ5 CP5 CV5 DB5 DH5 DN5 DT5 DZ5 EF5 EL5 ER5 EX5 FD5">
    <cfRule type="cellIs" dxfId="1519" priority="21" stopIfTrue="1" operator="equal">
      <formula>"NO DATA"</formula>
    </cfRule>
  </conditionalFormatting>
  <conditionalFormatting sqref="V5 AB5 AH5 AN5 AT5 AZ5 BF5 BL5 BR5 BX5 CD5 CJ5 CP5 CV5 DB5 DH5 DN5 DT5 DZ5 EF5 EL5 ER5 EX5 FD5">
    <cfRule type="cellIs" dxfId="1518" priority="22" operator="lessThan">
      <formula>-1</formula>
    </cfRule>
    <cfRule type="cellIs" dxfId="1517" priority="23" operator="between">
      <formula>0</formula>
      <formula>-1</formula>
    </cfRule>
    <cfRule type="cellIs" dxfId="1516" priority="24" operator="between">
      <formula>0</formula>
      <formula>1</formula>
    </cfRule>
    <cfRule type="cellIs" dxfId="1515" priority="25" operator="greaterThan">
      <formula>1</formula>
    </cfRule>
  </conditionalFormatting>
  <conditionalFormatting sqref="T5 Z5 AF5 AL5 AR5 AX5 BD5 BJ5 BP5 BV5 CB5 CH5 CN5 CT5 CZ5 DF5 DL5 DR5 DX5 ED5 EJ5 EP5 EV5 FB5">
    <cfRule type="cellIs" dxfId="1514" priority="16" stopIfTrue="1" operator="equal">
      <formula>"NO DATA"</formula>
    </cfRule>
  </conditionalFormatting>
  <conditionalFormatting sqref="T5 Z5 AF5 AL5 AR5 AX5 BD5 BJ5 BP5 BV5 CB5 CH5 CN5 CT5 CZ5 DF5 DL5 DR5 DX5 ED5 EJ5 EP5 EV5 FB5">
    <cfRule type="cellIs" dxfId="1513" priority="17" operator="lessThan">
      <formula>-1</formula>
    </cfRule>
    <cfRule type="cellIs" dxfId="1512" priority="18" operator="between">
      <formula>0</formula>
      <formula>-1</formula>
    </cfRule>
    <cfRule type="cellIs" dxfId="1511" priority="19" operator="between">
      <formula>0</formula>
      <formula>1</formula>
    </cfRule>
    <cfRule type="cellIs" dxfId="1510" priority="20" operator="greaterThan">
      <formula>1</formula>
    </cfRule>
  </conditionalFormatting>
  <conditionalFormatting sqref="CT10:CT12">
    <cfRule type="cellIs" dxfId="1509" priority="51" stopIfTrue="1" operator="equal">
      <formula>"NO DATA"</formula>
    </cfRule>
  </conditionalFormatting>
  <conditionalFormatting sqref="CT10:CT12">
    <cfRule type="cellIs" dxfId="1508" priority="52" operator="lessThan">
      <formula>-1</formula>
    </cfRule>
    <cfRule type="cellIs" dxfId="1507" priority="53" operator="between">
      <formula>0</formula>
      <formula>-1</formula>
    </cfRule>
    <cfRule type="cellIs" dxfId="1506" priority="54" operator="between">
      <formula>0</formula>
      <formula>1</formula>
    </cfRule>
    <cfRule type="cellIs" dxfId="1505" priority="55" operator="greaterThan">
      <formula>1</formula>
    </cfRule>
  </conditionalFormatting>
  <conditionalFormatting sqref="T7 Z7 AF7 AL7 AR7 AX7 BD7 BJ7 BP7 BV7 CB7 CH7 CN7 CT7 CZ7 DF7 DL7 DR7 DX7 ED7 EJ7 EP7 EV7 FB7 T9 Z9 AF9 AL9 AR9 AX9 BD9 BJ9 BP9 BV9 CB9 CH9 CN9 CT9 CZ9 DF9 DL9 DR9 DX9 ED9 EJ9 EP9 EV9 FB9">
    <cfRule type="cellIs" dxfId="1504" priority="6" stopIfTrue="1" operator="equal">
      <formula>"NO DATA"</formula>
    </cfRule>
  </conditionalFormatting>
  <conditionalFormatting sqref="T7 Z7 AF7 AL7 AR7 AX7 BD7 BJ7 BP7 BV7 CB7 CH7 CN7 CT7 CZ7 DF7 DL7 DR7 DX7 ED7 EJ7 EP7 EV7 FB7 T9 Z9 AF9 AL9 AR9 AX9 BD9 BJ9 BP9 BV9 CB9 CH9 CN9 CT9 CZ9 DF9 DL9 DR9 DX9 ED9 EJ9 EP9 EV9 FB9">
    <cfRule type="cellIs" dxfId="1503" priority="7" operator="lessThan">
      <formula>-1</formula>
    </cfRule>
    <cfRule type="cellIs" dxfId="1502" priority="8" operator="between">
      <formula>0</formula>
      <formula>-1</formula>
    </cfRule>
    <cfRule type="cellIs" dxfId="1501" priority="9" operator="between">
      <formula>0</formula>
      <formula>1</formula>
    </cfRule>
    <cfRule type="cellIs" dxfId="1500" priority="10" operator="greaterThan">
      <formula>1</formula>
    </cfRule>
  </conditionalFormatting>
  <conditionalFormatting sqref="CU13">
    <cfRule type="cellIs" dxfId="1499" priority="123" stopIfTrue="1" operator="equal">
      <formula>"NO DATA"</formula>
    </cfRule>
  </conditionalFormatting>
  <conditionalFormatting sqref="CU13">
    <cfRule type="cellIs" dxfId="1498" priority="124" operator="lessThan">
      <formula>-1</formula>
    </cfRule>
    <cfRule type="cellIs" dxfId="1497" priority="125" operator="between">
      <formula>0</formula>
      <formula>-1</formula>
    </cfRule>
    <cfRule type="cellIs" dxfId="1496" priority="126" operator="between">
      <formula>0</formula>
      <formula>1</formula>
    </cfRule>
    <cfRule type="cellIs" dxfId="1495" priority="127" operator="greaterThan">
      <formula>1</formula>
    </cfRule>
  </conditionalFormatting>
  <conditionalFormatting sqref="CV13">
    <cfRule type="cellIs" dxfId="1494" priority="118" stopIfTrue="1" operator="equal">
      <formula>"NO DATA"</formula>
    </cfRule>
  </conditionalFormatting>
  <conditionalFormatting sqref="CV13">
    <cfRule type="cellIs" dxfId="1493" priority="119" operator="lessThan">
      <formula>-1</formula>
    </cfRule>
    <cfRule type="cellIs" dxfId="1492" priority="120" operator="between">
      <formula>0</formula>
      <formula>-1</formula>
    </cfRule>
    <cfRule type="cellIs" dxfId="1491" priority="121" operator="between">
      <formula>0</formula>
      <formula>1</formula>
    </cfRule>
    <cfRule type="cellIs" dxfId="1490" priority="122" operator="greaterThan">
      <formula>1</formula>
    </cfRule>
  </conditionalFormatting>
  <conditionalFormatting sqref="CX260">
    <cfRule type="cellIs" dxfId="1489" priority="117" stopIfTrue="1" operator="equal">
      <formula>"NO DATA"</formula>
    </cfRule>
  </conditionalFormatting>
  <conditionalFormatting sqref="CX14:CX260">
    <cfRule type="cellIs" dxfId="1488" priority="116" stopIfTrue="1" operator="equal">
      <formula>"NO DATA"</formula>
    </cfRule>
  </conditionalFormatting>
  <conditionalFormatting sqref="CU3">
    <cfRule type="cellIs" dxfId="1487" priority="110" stopIfTrue="1" operator="equal">
      <formula>"NO DATA"</formula>
    </cfRule>
  </conditionalFormatting>
  <conditionalFormatting sqref="CU3">
    <cfRule type="cellIs" dxfId="1486" priority="111" operator="lessThan">
      <formula>-1</formula>
    </cfRule>
    <cfRule type="cellIs" dxfId="1485" priority="112" operator="between">
      <formula>0</formula>
      <formula>-1</formula>
    </cfRule>
    <cfRule type="cellIs" dxfId="1484" priority="113" operator="between">
      <formula>0</formula>
      <formula>1</formula>
    </cfRule>
    <cfRule type="cellIs" dxfId="1483" priority="114" operator="greaterThan">
      <formula>1</formula>
    </cfRule>
  </conditionalFormatting>
  <conditionalFormatting sqref="CT13">
    <cfRule type="cellIs" dxfId="1482" priority="105" stopIfTrue="1" operator="equal">
      <formula>"NO DATA"</formula>
    </cfRule>
  </conditionalFormatting>
  <conditionalFormatting sqref="CT13">
    <cfRule type="cellIs" dxfId="1481" priority="106" operator="lessThan">
      <formula>-1</formula>
    </cfRule>
    <cfRule type="cellIs" dxfId="1480" priority="107" operator="between">
      <formula>0</formula>
      <formula>-1</formula>
    </cfRule>
    <cfRule type="cellIs" dxfId="1479" priority="108" operator="between">
      <formula>0</formula>
      <formula>1</formula>
    </cfRule>
    <cfRule type="cellIs" dxfId="1478" priority="109" operator="greaterThan">
      <formula>1</formula>
    </cfRule>
  </conditionalFormatting>
  <conditionalFormatting sqref="CT14:CT237">
    <cfRule type="cellIs" dxfId="1477" priority="100" stopIfTrue="1" operator="equal">
      <formula>""</formula>
    </cfRule>
  </conditionalFormatting>
  <conditionalFormatting sqref="CT14:CT237">
    <cfRule type="cellIs" dxfId="1476" priority="101" operator="lessThan">
      <formula>-10</formula>
    </cfRule>
    <cfRule type="cellIs" dxfId="1475" priority="102" operator="between">
      <formula>0</formula>
      <formula>-10</formula>
    </cfRule>
    <cfRule type="cellIs" dxfId="1474" priority="103" operator="between">
      <formula>0</formula>
      <formula>10</formula>
    </cfRule>
    <cfRule type="cellIs" dxfId="1473" priority="104" operator="greaterThan">
      <formula>10</formula>
    </cfRule>
  </conditionalFormatting>
  <conditionalFormatting sqref="CT3">
    <cfRule type="cellIs" dxfId="1472" priority="95" stopIfTrue="1" operator="equal">
      <formula>"NO DATA"</formula>
    </cfRule>
  </conditionalFormatting>
  <conditionalFormatting sqref="CT3">
    <cfRule type="cellIs" dxfId="1471" priority="96" operator="lessThan">
      <formula>-1</formula>
    </cfRule>
    <cfRule type="cellIs" dxfId="1470" priority="97" operator="between">
      <formula>0</formula>
      <formula>-1</formula>
    </cfRule>
    <cfRule type="cellIs" dxfId="1469" priority="98" operator="between">
      <formula>0</formula>
      <formula>1</formula>
    </cfRule>
    <cfRule type="cellIs" dxfId="1468" priority="99" operator="greaterThan">
      <formula>1</formula>
    </cfRule>
  </conditionalFormatting>
  <conditionalFormatting sqref="CX14:CX259">
    <cfRule type="cellIs" dxfId="1467" priority="45" stopIfTrue="1" operator="equal">
      <formula>"NO DATA"</formula>
    </cfRule>
  </conditionalFormatting>
  <conditionalFormatting sqref="CY14:CY259">
    <cfRule type="cellIs" dxfId="1466" priority="44" stopIfTrue="1" operator="equal">
      <formula>"NO DATA"</formula>
    </cfRule>
  </conditionalFormatting>
  <conditionalFormatting sqref="CY14:CY259">
    <cfRule type="cellIs" dxfId="1465" priority="43" stopIfTrue="1" operator="equal">
      <formula>"NO DATA"</formula>
    </cfRule>
  </conditionalFormatting>
  <conditionalFormatting sqref="CY14:CY259">
    <cfRule type="cellIs" dxfId="1464" priority="42" stopIfTrue="1" operator="equal">
      <formula>"NO DATA"</formula>
    </cfRule>
  </conditionalFormatting>
  <conditionalFormatting sqref="V6 AB6 AH6 AN6 AT6 AZ6 BF6 BL6 BR6 BX6 CD6 CJ6 CP6 CV6 DB6 DH6 DN6 DT6 DZ6 EF6 EL6 ER6 EX6 FD6">
    <cfRule type="cellIs" dxfId="1463" priority="36" stopIfTrue="1" operator="equal">
      <formula>"NO DATA"</formula>
    </cfRule>
  </conditionalFormatting>
  <conditionalFormatting sqref="V6 AB6 AH6 AN6 AT6 AZ6 BF6 BL6 BR6 BX6 CD6 CJ6 CP6 CV6 DB6 DH6 DN6 DT6 DZ6 EF6 EL6 ER6 EX6 FD6">
    <cfRule type="cellIs" dxfId="1462" priority="37" operator="lessThan">
      <formula>-1</formula>
    </cfRule>
    <cfRule type="cellIs" dxfId="1461" priority="38" operator="between">
      <formula>0</formula>
      <formula>-1</formula>
    </cfRule>
    <cfRule type="cellIs" dxfId="1460" priority="39" operator="between">
      <formula>0</formula>
      <formula>1</formula>
    </cfRule>
    <cfRule type="cellIs" dxfId="1459" priority="40" operator="greaterThan">
      <formula>1</formula>
    </cfRule>
  </conditionalFormatting>
  <conditionalFormatting sqref="T6 Z6 AF6 AL6 AR6 AX6 BD6 BJ6 BP6 BV6 CB6 CH6 CN6 CT6 CZ6 DF6 DL6 DR6 DX6 ED6 EJ6 EP6 EV6 FB6">
    <cfRule type="cellIs" dxfId="1458" priority="11" stopIfTrue="1" operator="equal">
      <formula>"NO DATA"</formula>
    </cfRule>
  </conditionalFormatting>
  <conditionalFormatting sqref="T6 Z6 AF6 AL6 AR6 AX6 BD6 BJ6 BP6 BV6 CB6 CH6 CN6 CT6 CZ6 DF6 DL6 DR6 DX6 ED6 EJ6 EP6 EV6 FB6">
    <cfRule type="cellIs" dxfId="1457" priority="12" operator="lessThan">
      <formula>-1</formula>
    </cfRule>
    <cfRule type="cellIs" dxfId="1456" priority="13" operator="between">
      <formula>0</formula>
      <formula>-1</formula>
    </cfRule>
    <cfRule type="cellIs" dxfId="1455" priority="14" operator="between">
      <formula>0</formula>
      <formula>1</formula>
    </cfRule>
    <cfRule type="cellIs" dxfId="1454" priority="15" operator="greaterThan">
      <formula>1</formula>
    </cfRule>
  </conditionalFormatting>
  <conditionalFormatting sqref="T8 Z8 AF8 AL8 AR8 AX8 BD8 BJ8 BP8 BV8 CB8 CH8 CN8 CT8 CZ8 DF8 DL8 DR8 DX8 ED8 EJ8 EP8 EV8 FB8">
    <cfRule type="cellIs" dxfId="1453" priority="1" stopIfTrue="1" operator="equal">
      <formula>"NO DATA"</formula>
    </cfRule>
  </conditionalFormatting>
  <conditionalFormatting sqref="T8 Z8 AF8 AL8 AR8 AX8 BD8 BJ8 BP8 BV8 CB8 CH8 CN8 CT8 CZ8 DF8 DL8 DR8 DX8 ED8 EJ8 EP8 EV8 FB8">
    <cfRule type="cellIs" dxfId="1452" priority="2" operator="lessThan">
      <formula>-1</formula>
    </cfRule>
    <cfRule type="cellIs" dxfId="1451" priority="3" operator="between">
      <formula>0</formula>
      <formula>-1</formula>
    </cfRule>
    <cfRule type="cellIs" dxfId="1450" priority="4" operator="between">
      <formula>0</formula>
      <formula>1</formula>
    </cfRule>
    <cfRule type="cellIs" dxfId="1449" priority="5" operator="greaterThan">
      <formula>1</formula>
    </cfRule>
  </conditionalFormatting>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FFFF00"/>
    <pageSetUpPr fitToPage="1"/>
  </sheetPr>
  <dimension ref="A1:AD250"/>
  <sheetViews>
    <sheetView showGridLines="0" zoomScaleNormal="100" workbookViewId="0">
      <pane xSplit="30" ySplit="4" topLeftCell="AE5" activePane="bottomRight" state="frozen"/>
      <selection activeCell="F114" sqref="F114"/>
      <selection pane="topRight" activeCell="F114" sqref="F114"/>
      <selection pane="bottomLeft" activeCell="F114" sqref="F114"/>
      <selection pane="bottomRight" activeCell="S15" sqref="S15"/>
    </sheetView>
  </sheetViews>
  <sheetFormatPr defaultRowHeight="15" x14ac:dyDescent="0.25"/>
  <cols>
    <col min="1" max="1" width="7.7109375" style="13" bestFit="1" customWidth="1"/>
    <col min="2" max="2" width="24.28515625" style="13" customWidth="1"/>
    <col min="3" max="3" width="7.5703125" style="13" bestFit="1" customWidth="1"/>
    <col min="4" max="4" width="11.85546875" style="13" bestFit="1" customWidth="1"/>
    <col min="5" max="5" width="7.5703125" style="13" customWidth="1"/>
    <col min="6" max="18" width="5.7109375" style="13" customWidth="1"/>
    <col min="19" max="19" width="5.7109375" customWidth="1"/>
    <col min="20" max="30" width="5.7109375" style="13" customWidth="1"/>
    <col min="31" max="31" width="2" style="13" customWidth="1"/>
    <col min="32" max="16384" width="9.140625" style="13"/>
  </cols>
  <sheetData>
    <row r="1" spans="1:30" ht="15.75" thickBot="1" x14ac:dyDescent="0.3">
      <c r="A1" s="482" t="s">
        <v>299</v>
      </c>
      <c r="B1" s="560"/>
      <c r="C1" s="560"/>
      <c r="D1" s="560"/>
      <c r="E1" s="560"/>
      <c r="F1" s="142">
        <f t="shared" ref="F1:AD1" si="0">COUNT(F5:F262)</f>
        <v>0</v>
      </c>
      <c r="G1" s="142">
        <f>COUNT(G5:G262)</f>
        <v>0</v>
      </c>
      <c r="H1" s="142">
        <f t="shared" si="0"/>
        <v>0</v>
      </c>
      <c r="I1" s="142">
        <f t="shared" si="0"/>
        <v>0</v>
      </c>
      <c r="J1" s="142">
        <f t="shared" si="0"/>
        <v>0</v>
      </c>
      <c r="K1" s="142">
        <f>COUNT(K5:K262)</f>
        <v>0</v>
      </c>
      <c r="L1" s="142">
        <f t="shared" si="0"/>
        <v>0</v>
      </c>
      <c r="M1" s="142">
        <f>COUNT(M5:M262)</f>
        <v>0</v>
      </c>
      <c r="N1" s="142">
        <f t="shared" si="0"/>
        <v>0</v>
      </c>
      <c r="O1" s="142">
        <f t="shared" si="0"/>
        <v>0</v>
      </c>
      <c r="P1" s="142">
        <f t="shared" si="0"/>
        <v>0</v>
      </c>
      <c r="Q1" s="142">
        <f>COUNT(Q5:Q262)</f>
        <v>0</v>
      </c>
      <c r="R1" s="142">
        <f t="shared" si="0"/>
        <v>0</v>
      </c>
      <c r="S1" s="142">
        <f>COUNT(S5:S262)</f>
        <v>0</v>
      </c>
      <c r="T1" s="142">
        <f>COUNT(T5:T262)</f>
        <v>0</v>
      </c>
      <c r="U1" s="142">
        <f t="shared" si="0"/>
        <v>0</v>
      </c>
      <c r="V1" s="142">
        <f t="shared" si="0"/>
        <v>0</v>
      </c>
      <c r="W1" s="142">
        <f>COUNT(W5:W262)</f>
        <v>0</v>
      </c>
      <c r="X1" s="142">
        <f t="shared" si="0"/>
        <v>0</v>
      </c>
      <c r="Y1" s="142">
        <f t="shared" si="0"/>
        <v>0</v>
      </c>
      <c r="Z1" s="142">
        <f t="shared" si="0"/>
        <v>0</v>
      </c>
      <c r="AA1" s="142">
        <f t="shared" si="0"/>
        <v>0</v>
      </c>
      <c r="AB1" s="142">
        <f t="shared" si="0"/>
        <v>0</v>
      </c>
      <c r="AC1" s="142">
        <f t="shared" si="0"/>
        <v>0</v>
      </c>
      <c r="AD1" s="142">
        <f t="shared" si="0"/>
        <v>0</v>
      </c>
    </row>
    <row r="2" spans="1:30" ht="15.75" thickBot="1" x14ac:dyDescent="0.3">
      <c r="A2" s="482" t="s">
        <v>300</v>
      </c>
      <c r="B2" s="560"/>
      <c r="C2" s="560"/>
      <c r="D2" s="560"/>
      <c r="E2" s="560"/>
      <c r="F2" s="143" t="str">
        <f>IFERROR((GROUPDISTRIBUTION!L292),"")</f>
        <v/>
      </c>
      <c r="G2" s="143" t="str">
        <f>IFERROR((GROUPDISTRIBUTION!M292),"")</f>
        <v/>
      </c>
      <c r="H2" s="143" t="str">
        <f>IFERROR((GROUPDISTRIBUTION!N292),"")</f>
        <v/>
      </c>
      <c r="I2" s="143" t="str">
        <f>IFERROR((GROUPDISTRIBUTION!O292),"")</f>
        <v/>
      </c>
      <c r="J2" s="143" t="str">
        <f>IFERROR((GROUPDISTRIBUTION!P292),"")</f>
        <v/>
      </c>
      <c r="K2" s="143" t="str">
        <f>IFERROR((GROUPDISTRIBUTION!Q292),"")</f>
        <v/>
      </c>
      <c r="L2" s="143" t="str">
        <f>IFERROR((GROUPDISTRIBUTION!R292),"")</f>
        <v/>
      </c>
      <c r="M2" s="143" t="str">
        <f>IFERROR((GROUPDISTRIBUTION!S292),"")</f>
        <v/>
      </c>
      <c r="N2" s="143" t="str">
        <f>IFERROR((GROUPDISTRIBUTION!T292),"")</f>
        <v/>
      </c>
      <c r="O2" s="143" t="str">
        <f>IFERROR((GROUPDISTRIBUTION!U292),"")</f>
        <v/>
      </c>
      <c r="P2" s="143" t="str">
        <f>IFERROR((GROUPDISTRIBUTION!V292),"")</f>
        <v/>
      </c>
      <c r="Q2" s="143" t="str">
        <f>IFERROR((GROUPDISTRIBUTION!W292),"")</f>
        <v/>
      </c>
      <c r="R2" s="143" t="str">
        <f>IFERROR((GROUPDISTRIBUTION!X292),"")</f>
        <v/>
      </c>
      <c r="S2" s="143" t="str">
        <f>IFERROR((GROUPDISTRIBUTION!Y292),"")</f>
        <v/>
      </c>
      <c r="T2" s="143" t="str">
        <f>IFERROR((GROUPDISTRIBUTION!Z292),"")</f>
        <v/>
      </c>
      <c r="U2" s="143" t="str">
        <f>IFERROR((GROUPDISTRIBUTION!AA292),"")</f>
        <v/>
      </c>
      <c r="V2" s="143" t="str">
        <f>IFERROR((GROUPDISTRIBUTION!AB292),"")</f>
        <v/>
      </c>
      <c r="W2" s="143" t="str">
        <f>IFERROR((GROUPDISTRIBUTION!AC292),"")</f>
        <v/>
      </c>
      <c r="X2" s="143" t="str">
        <f>IFERROR((GROUPDISTRIBUTION!AD292),"")</f>
        <v/>
      </c>
      <c r="Y2" s="143" t="str">
        <f>IFERROR((GROUPDISTRIBUTION!AE292),"")</f>
        <v/>
      </c>
      <c r="Z2" s="143" t="str">
        <f>IFERROR((GROUPDISTRIBUTION!AF292),"")</f>
        <v/>
      </c>
      <c r="AA2" s="143" t="str">
        <f>IFERROR((GROUPDISTRIBUTION!AG292),"")</f>
        <v/>
      </c>
      <c r="AB2" s="143" t="str">
        <f>IFERROR((GROUPDISTRIBUTION!AH292),"")</f>
        <v/>
      </c>
      <c r="AC2" s="143" t="str">
        <f>IFERROR((GROUPDISTRIBUTION!AI292),"")</f>
        <v/>
      </c>
      <c r="AD2" s="143" t="str">
        <f>IFERROR((GROUPDISTRIBUTION!AJ292),"")</f>
        <v/>
      </c>
    </row>
    <row r="3" spans="1:30" ht="16.5" thickBot="1" x14ac:dyDescent="0.3">
      <c r="A3" s="482" t="s">
        <v>301</v>
      </c>
      <c r="B3" s="560"/>
      <c r="C3" s="560"/>
      <c r="D3" s="560"/>
      <c r="E3" s="560"/>
      <c r="F3" s="144" t="str">
        <f>IFERROR((AVERAGE(F5:F260)),"")</f>
        <v/>
      </c>
      <c r="G3" s="144" t="str">
        <f>IFERROR((AVERAGE(G5:G260)),"")</f>
        <v/>
      </c>
      <c r="H3" s="144" t="str">
        <f t="shared" ref="H3:AD3" si="1">IFERROR((AVERAGE(H5:H260)),"")</f>
        <v/>
      </c>
      <c r="I3" s="144" t="str">
        <f t="shared" si="1"/>
        <v/>
      </c>
      <c r="J3" s="144" t="str">
        <f t="shared" si="1"/>
        <v/>
      </c>
      <c r="K3" s="144" t="str">
        <f>IFERROR((AVERAGE(K5:K260)),"")</f>
        <v/>
      </c>
      <c r="L3" s="144" t="str">
        <f t="shared" si="1"/>
        <v/>
      </c>
      <c r="M3" s="144" t="str">
        <f>IFERROR((AVERAGE(M5:M260)),"")</f>
        <v/>
      </c>
      <c r="N3" s="144" t="str">
        <f t="shared" si="1"/>
        <v/>
      </c>
      <c r="O3" s="144" t="str">
        <f t="shared" si="1"/>
        <v/>
      </c>
      <c r="P3" s="144" t="str">
        <f t="shared" si="1"/>
        <v/>
      </c>
      <c r="Q3" s="144" t="str">
        <f>IFERROR((AVERAGE(Q5:Q260)),"")</f>
        <v/>
      </c>
      <c r="R3" s="144" t="str">
        <f t="shared" si="1"/>
        <v/>
      </c>
      <c r="S3" s="144" t="str">
        <f>IFERROR((AVERAGE(S5:S260)),"")</f>
        <v/>
      </c>
      <c r="T3" s="144" t="str">
        <f>IFERROR((AVERAGE(T5:T260)),"")</f>
        <v/>
      </c>
      <c r="U3" s="144" t="str">
        <f t="shared" si="1"/>
        <v/>
      </c>
      <c r="V3" s="144" t="str">
        <f t="shared" si="1"/>
        <v/>
      </c>
      <c r="W3" s="144" t="str">
        <f>IFERROR((AVERAGE(W5:W260)),"")</f>
        <v/>
      </c>
      <c r="X3" s="144" t="str">
        <f t="shared" si="1"/>
        <v/>
      </c>
      <c r="Y3" s="144" t="str">
        <f t="shared" si="1"/>
        <v/>
      </c>
      <c r="Z3" s="144" t="str">
        <f t="shared" si="1"/>
        <v/>
      </c>
      <c r="AA3" s="144" t="str">
        <f t="shared" si="1"/>
        <v/>
      </c>
      <c r="AB3" s="144" t="str">
        <f t="shared" si="1"/>
        <v/>
      </c>
      <c r="AC3" s="144" t="str">
        <f t="shared" si="1"/>
        <v/>
      </c>
      <c r="AD3" s="144" t="str">
        <f t="shared" si="1"/>
        <v/>
      </c>
    </row>
    <row r="4" spans="1:30" ht="130.5" thickBot="1" x14ac:dyDescent="0.3">
      <c r="A4" s="9" t="str">
        <f>DATASHEET!A1</f>
        <v>Id</v>
      </c>
      <c r="B4" s="10" t="str">
        <f>DATASHEET!B1</f>
        <v>Name</v>
      </c>
      <c r="C4" s="10" t="str">
        <f>DATASHEET!C1</f>
        <v>Form</v>
      </c>
      <c r="D4" s="145" t="str">
        <f>DATASHEET!J1</f>
        <v>Prior Attainment - GCSE</v>
      </c>
      <c r="E4" s="146" t="s">
        <v>306</v>
      </c>
      <c r="F4" s="147" t="str">
        <f>L3VA!P2</f>
        <v>ART</v>
      </c>
      <c r="G4" s="148" t="str">
        <f>L3VA!V2</f>
        <v>BIOLOGY</v>
      </c>
      <c r="H4" s="148" t="str">
        <f>L3VA!AB2</f>
        <v>BUSINESS</v>
      </c>
      <c r="I4" s="148" t="str">
        <f>L3VA!AH2</f>
        <v>CHEMISTRY</v>
      </c>
      <c r="J4" s="333" t="str">
        <f>L3VA!AN2</f>
        <v>COMPUTER SCIENCE</v>
      </c>
      <c r="K4" s="148" t="str">
        <f>L3VA!AT2</f>
        <v>DESTECH</v>
      </c>
      <c r="L4" s="148" t="str">
        <f>L3VA!AZ2</f>
        <v>DRAMA</v>
      </c>
      <c r="M4" s="148" t="str">
        <f>L3VA!BF2</f>
        <v>ECONOMICS</v>
      </c>
      <c r="N4" s="148" t="str">
        <f>L3VA!BL2</f>
        <v>ENGLANG</v>
      </c>
      <c r="O4" s="148" t="str">
        <f>L3VA!BR2</f>
        <v>ENGLIT</v>
      </c>
      <c r="P4" s="148" t="str">
        <f>L3VA!BX2</f>
        <v>FRENCH</v>
      </c>
      <c r="Q4" s="148" t="str">
        <f>L3VA!CD2</f>
        <v>FURMATHS</v>
      </c>
      <c r="R4" s="148" t="str">
        <f>L3VA!CJ2</f>
        <v>GEOGRAPHY</v>
      </c>
      <c r="S4" s="148" t="str">
        <f>L3VA!CP2</f>
        <v>HEALTH&amp;SOCIAL</v>
      </c>
      <c r="T4" s="333" t="str">
        <f>L3VA!CV2</f>
        <v>HEALTH&amp;SOCIAL (DOUBLE)</v>
      </c>
      <c r="U4" s="148" t="str">
        <f>L3VA!DB2</f>
        <v>HISTORY</v>
      </c>
      <c r="V4" s="148" t="str">
        <f>L3VA!DH2</f>
        <v>MATHS</v>
      </c>
      <c r="W4" s="148" t="str">
        <f>L3VA!DN2</f>
        <v>MUSIC</v>
      </c>
      <c r="X4" s="148" t="str">
        <f>L3VA!DT2</f>
        <v>PHIL&amp;ETHICS</v>
      </c>
      <c r="Y4" s="148" t="str">
        <f>L3VA!DZ2</f>
        <v>PHYSICAL EDUCATION</v>
      </c>
      <c r="Z4" s="148" t="str">
        <f>L3VA!EF2</f>
        <v>PHYSICS</v>
      </c>
      <c r="AA4" s="148" t="str">
        <f>L3VA!EL2</f>
        <v>POLITICS</v>
      </c>
      <c r="AB4" s="148" t="str">
        <f>L3VA!ER2</f>
        <v>PSYCHOLOGY</v>
      </c>
      <c r="AC4" s="148" t="str">
        <f>L3VA!EX2</f>
        <v>SOCIOLOGY</v>
      </c>
      <c r="AD4" s="148" t="str">
        <f>L3VA!FD2</f>
        <v>SPANISH</v>
      </c>
    </row>
    <row r="5" spans="1:30" ht="18.75" x14ac:dyDescent="0.3">
      <c r="A5" s="14">
        <f>IF(DATASHEET!A2="","",DATASHEET!A2)</f>
        <v>150838</v>
      </c>
      <c r="B5" s="149" t="str">
        <f>DATASHEET!B2</f>
        <v>ABBAS, Maryam</v>
      </c>
      <c r="C5" s="150" t="str">
        <f>DATASHEET!C2</f>
        <v>12ASA</v>
      </c>
      <c r="D5" s="151" t="str">
        <f>DATASHEET!J2</f>
        <v>6.25+ (B/A)</v>
      </c>
      <c r="E5" s="163" t="str">
        <f>IFERROR(VLOOKUP(A5,L3VA!$A$14:$M$269,13,FALSE),"")</f>
        <v/>
      </c>
      <c r="F5" s="152" t="str">
        <f>IF(L3VA!N14="NO DATA","",L3VA!N14)</f>
        <v/>
      </c>
      <c r="G5" s="153" t="str">
        <f>IF(L3VA!T14="NO DATA","",L3VA!T14)</f>
        <v/>
      </c>
      <c r="H5" s="153" t="str">
        <f>IF(L3VA!Z14="NO DATA","",L3VA!Z14)</f>
        <v/>
      </c>
      <c r="I5" s="153" t="str">
        <f>IF(L3VA!AF14="NO DATA","",L3VA!AF14)</f>
        <v/>
      </c>
      <c r="J5" s="153" t="str">
        <f>IF(L3VA!AL14="NO DATA","",L3VA!AL14)</f>
        <v/>
      </c>
      <c r="K5" s="153" t="str">
        <f>IF(L3VA!AR14="NO DATA","",L3VA!AR14)</f>
        <v/>
      </c>
      <c r="L5" s="153" t="str">
        <f>IF(L3VA!AX14="NO DATA","",L3VA!AX14)</f>
        <v/>
      </c>
      <c r="M5" s="153" t="str">
        <f>IF(L3VA!BD14="NO DATA","",L3VA!BD14)</f>
        <v/>
      </c>
      <c r="N5" s="153" t="str">
        <f>IF(L3VA!BJ14="NO DATA","",L3VA!BJ14)</f>
        <v/>
      </c>
      <c r="O5" s="153" t="str">
        <f>IF(L3VA!BP14="NO DATA","",L3VA!BP14)</f>
        <v/>
      </c>
      <c r="P5" s="153" t="str">
        <f>IF(L3VA!BV14="NO DATA","",L3VA!BV14)</f>
        <v/>
      </c>
      <c r="Q5" s="153" t="str">
        <f>IF(L3VA!CB14="NO DATA","",L3VA!CB14)</f>
        <v/>
      </c>
      <c r="R5" s="153" t="str">
        <f>IF(L3VA!CH14="NO DATA","",L3VA!CH14)</f>
        <v/>
      </c>
      <c r="S5" s="153" t="str">
        <f>IF(L3VA!CN14="NO DATA","",L3VA!CN14)</f>
        <v/>
      </c>
      <c r="T5" s="153" t="str">
        <f>IF(L3VA!CT14="NO DATA","",L3VA!CT14)</f>
        <v/>
      </c>
      <c r="U5" s="153" t="str">
        <f>IF(L3VA!CZ14="NO DATA","",L3VA!CZ14)</f>
        <v/>
      </c>
      <c r="V5" s="153" t="str">
        <f>IF(L3VA!DF14="NO DATA","",L3VA!DF14)</f>
        <v/>
      </c>
      <c r="W5" s="153" t="str">
        <f>IF(L3VA!DL14="NO DATA","",L3VA!DL14)</f>
        <v/>
      </c>
      <c r="X5" s="153" t="str">
        <f>IF(L3VA!DR14="NO DATA","",L3VA!DR14)</f>
        <v/>
      </c>
      <c r="Y5" s="153" t="str">
        <f>IF(L3VA!DX14="NO DATA","",L3VA!DX14)</f>
        <v/>
      </c>
      <c r="Z5" s="153" t="str">
        <f>IF(L3VA!ED14="NO DATA","",L3VA!ED14)</f>
        <v/>
      </c>
      <c r="AA5" s="153" t="str">
        <f>IF(L3VA!EJ14="NO DATA","",L3VA!EJ14)</f>
        <v/>
      </c>
      <c r="AB5" s="153" t="str">
        <f>IF(L3VA!EP14="NO DATA","",L3VA!EP14)</f>
        <v/>
      </c>
      <c r="AC5" s="153" t="str">
        <f>IF(L3VA!EV14="NO DATA","",L3VA!EV14)</f>
        <v/>
      </c>
      <c r="AD5" s="153" t="str">
        <f>IF(L3VA!FB14="NO DATA","",L3VA!FB14)</f>
        <v/>
      </c>
    </row>
    <row r="6" spans="1:30" ht="18.75" x14ac:dyDescent="0.3">
      <c r="A6" s="19">
        <f>IF(DATASHEET!A3="","",DATASHEET!A3)</f>
        <v>150984</v>
      </c>
      <c r="B6" s="154" t="str">
        <f>DATASHEET!B3</f>
        <v>ABDALJAWWAD, Dua'a</v>
      </c>
      <c r="C6" s="155" t="str">
        <f>DATASHEET!C3</f>
        <v>12ASA</v>
      </c>
      <c r="D6" s="156" t="str">
        <f>DATASHEET!J3</f>
        <v>6.25+ (B/A)</v>
      </c>
      <c r="E6" s="164" t="str">
        <f>IFERROR(VLOOKUP(A6,L3VA!$A$14:$M$269,13,FALSE),"")</f>
        <v/>
      </c>
      <c r="F6" s="157" t="str">
        <f>IF(L3VA!N15="NO DATA","",L3VA!N15)</f>
        <v/>
      </c>
      <c r="G6" s="158" t="str">
        <f>IF(L3VA!T15="NO DATA","",L3VA!T15)</f>
        <v/>
      </c>
      <c r="H6" s="158" t="str">
        <f>IF(L3VA!Z15="NO DATA","",L3VA!Z15)</f>
        <v/>
      </c>
      <c r="I6" s="158" t="str">
        <f>IF(L3VA!AF15="NO DATA","",L3VA!AF15)</f>
        <v/>
      </c>
      <c r="J6" s="153" t="str">
        <f>IF(L3VA!AL15="NO DATA","",L3VA!AL15)</f>
        <v/>
      </c>
      <c r="K6" s="158" t="str">
        <f>IF(L3VA!AR15="NO DATA","",L3VA!AR15)</f>
        <v/>
      </c>
      <c r="L6" s="158" t="str">
        <f>IF(L3VA!AX15="NO DATA","",L3VA!AX15)</f>
        <v/>
      </c>
      <c r="M6" s="158" t="str">
        <f>IF(L3VA!BD15="NO DATA","",L3VA!BD15)</f>
        <v/>
      </c>
      <c r="N6" s="158" t="str">
        <f>IF(L3VA!BJ15="NO DATA","",L3VA!BJ15)</f>
        <v/>
      </c>
      <c r="O6" s="158" t="str">
        <f>IF(L3VA!BP15="NO DATA","",L3VA!BP15)</f>
        <v/>
      </c>
      <c r="P6" s="158" t="str">
        <f>IF(L3VA!BV15="NO DATA","",L3VA!BV15)</f>
        <v/>
      </c>
      <c r="Q6" s="158" t="str">
        <f>IF(L3VA!CB15="NO DATA","",L3VA!CB15)</f>
        <v/>
      </c>
      <c r="R6" s="158" t="str">
        <f>IF(L3VA!CH15="NO DATA","",L3VA!CH15)</f>
        <v/>
      </c>
      <c r="S6" s="158" t="str">
        <f>IF(L3VA!CN15="NO DATA","",L3VA!CN15)</f>
        <v/>
      </c>
      <c r="T6" s="158" t="str">
        <f>IF(L3VA!CT15="NO DATA","",L3VA!CT15)</f>
        <v/>
      </c>
      <c r="U6" s="158" t="str">
        <f>IF(L3VA!CZ15="NO DATA","",L3VA!CZ15)</f>
        <v/>
      </c>
      <c r="V6" s="158" t="str">
        <f>IF(L3VA!DF15="NO DATA","",L3VA!DF15)</f>
        <v/>
      </c>
      <c r="W6" s="158" t="str">
        <f>IF(L3VA!DL15="NO DATA","",L3VA!DL15)</f>
        <v/>
      </c>
      <c r="X6" s="158" t="str">
        <f>IF(L3VA!DR15="NO DATA","",L3VA!DR15)</f>
        <v/>
      </c>
      <c r="Y6" s="158" t="str">
        <f>IF(L3VA!DX15="NO DATA","",L3VA!DX15)</f>
        <v/>
      </c>
      <c r="Z6" s="158" t="str">
        <f>IF(L3VA!ED15="NO DATA","",L3VA!ED15)</f>
        <v/>
      </c>
      <c r="AA6" s="158" t="str">
        <f>IF(L3VA!EJ15="NO DATA","",L3VA!EJ15)</f>
        <v/>
      </c>
      <c r="AB6" s="158" t="str">
        <f>IF(L3VA!EP15="NO DATA","",L3VA!EP15)</f>
        <v/>
      </c>
      <c r="AC6" s="158" t="str">
        <f>IF(L3VA!EV15="NO DATA","",L3VA!EV15)</f>
        <v/>
      </c>
      <c r="AD6" s="158" t="str">
        <f>IF(L3VA!FB15="NO DATA","",L3VA!FB15)</f>
        <v/>
      </c>
    </row>
    <row r="7" spans="1:30" ht="18.75" x14ac:dyDescent="0.3">
      <c r="A7" s="19">
        <f>IF(DATASHEET!A4="","",DATASHEET!A4)</f>
        <v>151969</v>
      </c>
      <c r="B7" s="154" t="str">
        <f>DATASHEET!B4</f>
        <v>ABRAHAM, Simon</v>
      </c>
      <c r="C7" s="155" t="str">
        <f>DATASHEET!C4</f>
        <v>12ASA</v>
      </c>
      <c r="D7" s="156" t="str">
        <f>DATASHEET!J4</f>
        <v>2.5+ (D/C)</v>
      </c>
      <c r="E7" s="164" t="str">
        <f>IFERROR(VLOOKUP(A7,L3VA!$A$14:$M$269,13,FALSE),"")</f>
        <v/>
      </c>
      <c r="F7" s="157" t="str">
        <f>IF(L3VA!N16="NO DATA","",L3VA!N16)</f>
        <v/>
      </c>
      <c r="G7" s="158" t="str">
        <f>IF(L3VA!T16="NO DATA","",L3VA!T16)</f>
        <v/>
      </c>
      <c r="H7" s="158" t="str">
        <f>IF(L3VA!Z16="NO DATA","",L3VA!Z16)</f>
        <v/>
      </c>
      <c r="I7" s="158" t="str">
        <f>IF(L3VA!AF16="NO DATA","",L3VA!AF16)</f>
        <v/>
      </c>
      <c r="J7" s="153" t="str">
        <f>IF(L3VA!AL16="NO DATA","",L3VA!AL16)</f>
        <v/>
      </c>
      <c r="K7" s="158" t="str">
        <f>IF(L3VA!AR16="NO DATA","",L3VA!AR16)</f>
        <v/>
      </c>
      <c r="L7" s="158" t="str">
        <f>IF(L3VA!AX16="NO DATA","",L3VA!AX16)</f>
        <v/>
      </c>
      <c r="M7" s="158" t="str">
        <f>IF(L3VA!BD16="NO DATA","",L3VA!BD16)</f>
        <v/>
      </c>
      <c r="N7" s="158" t="str">
        <f>IF(L3VA!BJ16="NO DATA","",L3VA!BJ16)</f>
        <v/>
      </c>
      <c r="O7" s="158" t="str">
        <f>IF(L3VA!BP16="NO DATA","",L3VA!BP16)</f>
        <v/>
      </c>
      <c r="P7" s="158" t="str">
        <f>IF(L3VA!BV16="NO DATA","",L3VA!BV16)</f>
        <v/>
      </c>
      <c r="Q7" s="158" t="str">
        <f>IF(L3VA!CB16="NO DATA","",L3VA!CB16)</f>
        <v/>
      </c>
      <c r="R7" s="158" t="str">
        <f>IF(L3VA!CH16="NO DATA","",L3VA!CH16)</f>
        <v/>
      </c>
      <c r="S7" s="158" t="str">
        <f>IF(L3VA!CN16="NO DATA","",L3VA!CN16)</f>
        <v/>
      </c>
      <c r="T7" s="158" t="str">
        <f>IF(L3VA!CT16="NO DATA","",L3VA!CT16)</f>
        <v/>
      </c>
      <c r="U7" s="158" t="str">
        <f>IF(L3VA!CZ16="NO DATA","",L3VA!CZ16)</f>
        <v/>
      </c>
      <c r="V7" s="158" t="str">
        <f>IF(L3VA!DF16="NO DATA","",L3VA!DF16)</f>
        <v/>
      </c>
      <c r="W7" s="158" t="str">
        <f>IF(L3VA!DL16="NO DATA","",L3VA!DL16)</f>
        <v/>
      </c>
      <c r="X7" s="158" t="str">
        <f>IF(L3VA!DR16="NO DATA","",L3VA!DR16)</f>
        <v/>
      </c>
      <c r="Y7" s="158" t="str">
        <f>IF(L3VA!DX16="NO DATA","",L3VA!DX16)</f>
        <v/>
      </c>
      <c r="Z7" s="158" t="str">
        <f>IF(L3VA!ED16="NO DATA","",L3VA!ED16)</f>
        <v/>
      </c>
      <c r="AA7" s="158" t="str">
        <f>IF(L3VA!EJ16="NO DATA","",L3VA!EJ16)</f>
        <v/>
      </c>
      <c r="AB7" s="158" t="str">
        <f>IF(L3VA!EP16="NO DATA","",L3VA!EP16)</f>
        <v/>
      </c>
      <c r="AC7" s="158" t="str">
        <f>IF(L3VA!EV16="NO DATA","",L3VA!EV16)</f>
        <v/>
      </c>
      <c r="AD7" s="158" t="str">
        <f>IF(L3VA!FB16="NO DATA","",L3VA!FB16)</f>
        <v/>
      </c>
    </row>
    <row r="8" spans="1:30" ht="18.75" x14ac:dyDescent="0.3">
      <c r="A8" s="19">
        <f>IF(DATASHEET!A5="","",DATASHEET!A5)</f>
        <v>160118</v>
      </c>
      <c r="B8" s="154" t="str">
        <f>DATASHEET!B5</f>
        <v>ACKERNLEY, Archie</v>
      </c>
      <c r="C8" s="155" t="str">
        <f>DATASHEET!C5</f>
        <v>12ASA</v>
      </c>
      <c r="D8" s="156" t="str">
        <f>DATASHEET!J5</f>
        <v>4.75+ (C/B)</v>
      </c>
      <c r="E8" s="164" t="str">
        <f>IFERROR(VLOOKUP(A8,L3VA!$A$14:$M$269,13,FALSE),"")</f>
        <v/>
      </c>
      <c r="F8" s="157" t="str">
        <f>IF(L3VA!N17="NO DATA","",L3VA!N17)</f>
        <v/>
      </c>
      <c r="G8" s="158" t="str">
        <f>IF(L3VA!T17="NO DATA","",L3VA!T17)</f>
        <v/>
      </c>
      <c r="H8" s="158" t="str">
        <f>IF(L3VA!Z17="NO DATA","",L3VA!Z17)</f>
        <v/>
      </c>
      <c r="I8" s="158" t="str">
        <f>IF(L3VA!AF17="NO DATA","",L3VA!AF17)</f>
        <v/>
      </c>
      <c r="J8" s="153" t="str">
        <f>IF(L3VA!AL17="NO DATA","",L3VA!AL17)</f>
        <v/>
      </c>
      <c r="K8" s="158" t="str">
        <f>IF(L3VA!AR17="NO DATA","",L3VA!AR17)</f>
        <v/>
      </c>
      <c r="L8" s="158" t="str">
        <f>IF(L3VA!AX17="NO DATA","",L3VA!AX17)</f>
        <v/>
      </c>
      <c r="M8" s="158" t="str">
        <f>IF(L3VA!BD17="NO DATA","",L3VA!BD17)</f>
        <v/>
      </c>
      <c r="N8" s="158" t="str">
        <f>IF(L3VA!BJ17="NO DATA","",L3VA!BJ17)</f>
        <v/>
      </c>
      <c r="O8" s="158" t="str">
        <f>IF(L3VA!BP17="NO DATA","",L3VA!BP17)</f>
        <v/>
      </c>
      <c r="P8" s="158" t="str">
        <f>IF(L3VA!BV17="NO DATA","",L3VA!BV17)</f>
        <v/>
      </c>
      <c r="Q8" s="158" t="str">
        <f>IF(L3VA!CB17="NO DATA","",L3VA!CB17)</f>
        <v/>
      </c>
      <c r="R8" s="158" t="str">
        <f>IF(L3VA!CH17="NO DATA","",L3VA!CH17)</f>
        <v/>
      </c>
      <c r="S8" s="158" t="str">
        <f>IF(L3VA!CN17="NO DATA","",L3VA!CN17)</f>
        <v/>
      </c>
      <c r="T8" s="158" t="str">
        <f>IF(L3VA!CT17="NO DATA","",L3VA!CT17)</f>
        <v/>
      </c>
      <c r="U8" s="158" t="str">
        <f>IF(L3VA!CZ17="NO DATA","",L3VA!CZ17)</f>
        <v/>
      </c>
      <c r="V8" s="158" t="str">
        <f>IF(L3VA!DF17="NO DATA","",L3VA!DF17)</f>
        <v/>
      </c>
      <c r="W8" s="158" t="str">
        <f>IF(L3VA!DL17="NO DATA","",L3VA!DL17)</f>
        <v/>
      </c>
      <c r="X8" s="158" t="str">
        <f>IF(L3VA!DR17="NO DATA","",L3VA!DR17)</f>
        <v/>
      </c>
      <c r="Y8" s="158" t="str">
        <f>IF(L3VA!DX17="NO DATA","",L3VA!DX17)</f>
        <v/>
      </c>
      <c r="Z8" s="158" t="str">
        <f>IF(L3VA!ED17="NO DATA","",L3VA!ED17)</f>
        <v/>
      </c>
      <c r="AA8" s="158" t="str">
        <f>IF(L3VA!EJ17="NO DATA","",L3VA!EJ17)</f>
        <v/>
      </c>
      <c r="AB8" s="158" t="str">
        <f>IF(L3VA!EP17="NO DATA","",L3VA!EP17)</f>
        <v/>
      </c>
      <c r="AC8" s="158" t="str">
        <f>IF(L3VA!EV17="NO DATA","",L3VA!EV17)</f>
        <v/>
      </c>
      <c r="AD8" s="158" t="str">
        <f>IF(L3VA!FB17="NO DATA","",L3VA!FB17)</f>
        <v/>
      </c>
    </row>
    <row r="9" spans="1:30" ht="18.75" x14ac:dyDescent="0.3">
      <c r="A9" s="19">
        <f>IF(DATASHEET!A6="","",DATASHEET!A6)</f>
        <v>160049</v>
      </c>
      <c r="B9" s="154" t="str">
        <f>DATASHEET!B6</f>
        <v>ADAMS, Jack</v>
      </c>
      <c r="C9" s="155" t="str">
        <f>DATASHEET!C6</f>
        <v>12JN</v>
      </c>
      <c r="D9" s="156" t="str">
        <f>DATASHEET!J6</f>
        <v>6.25+ (B/A)</v>
      </c>
      <c r="E9" s="164" t="str">
        <f>IFERROR(VLOOKUP(A9,L3VA!$A$14:$M$269,13,FALSE),"")</f>
        <v/>
      </c>
      <c r="F9" s="157" t="str">
        <f>IF(L3VA!N18="NO DATA","",L3VA!N18)</f>
        <v/>
      </c>
      <c r="G9" s="158" t="str">
        <f>IF(L3VA!T18="NO DATA","",L3VA!T18)</f>
        <v/>
      </c>
      <c r="H9" s="158" t="str">
        <f>IF(L3VA!Z18="NO DATA","",L3VA!Z18)</f>
        <v/>
      </c>
      <c r="I9" s="158" t="str">
        <f>IF(L3VA!AF18="NO DATA","",L3VA!AF18)</f>
        <v/>
      </c>
      <c r="J9" s="153" t="str">
        <f>IF(L3VA!AL18="NO DATA","",L3VA!AL18)</f>
        <v/>
      </c>
      <c r="K9" s="158" t="str">
        <f>IF(L3VA!AR18="NO DATA","",L3VA!AR18)</f>
        <v/>
      </c>
      <c r="L9" s="158" t="str">
        <f>IF(L3VA!AX18="NO DATA","",L3VA!AX18)</f>
        <v/>
      </c>
      <c r="M9" s="158" t="str">
        <f>IF(L3VA!BD18="NO DATA","",L3VA!BD18)</f>
        <v/>
      </c>
      <c r="N9" s="158" t="str">
        <f>IF(L3VA!BJ18="NO DATA","",L3VA!BJ18)</f>
        <v/>
      </c>
      <c r="O9" s="158" t="str">
        <f>IF(L3VA!BP18="NO DATA","",L3VA!BP18)</f>
        <v/>
      </c>
      <c r="P9" s="158" t="str">
        <f>IF(L3VA!BV18="NO DATA","",L3VA!BV18)</f>
        <v/>
      </c>
      <c r="Q9" s="158" t="str">
        <f>IF(L3VA!CB18="NO DATA","",L3VA!CB18)</f>
        <v/>
      </c>
      <c r="R9" s="158" t="str">
        <f>IF(L3VA!CH18="NO DATA","",L3VA!CH18)</f>
        <v/>
      </c>
      <c r="S9" s="158" t="str">
        <f>IF(L3VA!CN18="NO DATA","",L3VA!CN18)</f>
        <v/>
      </c>
      <c r="T9" s="158" t="str">
        <f>IF(L3VA!CT18="NO DATA","",L3VA!CT18)</f>
        <v/>
      </c>
      <c r="U9" s="158" t="str">
        <f>IF(L3VA!CZ18="NO DATA","",L3VA!CZ18)</f>
        <v/>
      </c>
      <c r="V9" s="158" t="str">
        <f>IF(L3VA!DF18="NO DATA","",L3VA!DF18)</f>
        <v/>
      </c>
      <c r="W9" s="158" t="str">
        <f>IF(L3VA!DL18="NO DATA","",L3VA!DL18)</f>
        <v/>
      </c>
      <c r="X9" s="158" t="str">
        <f>IF(L3VA!DR18="NO DATA","",L3VA!DR18)</f>
        <v/>
      </c>
      <c r="Y9" s="158" t="str">
        <f>IF(L3VA!DX18="NO DATA","",L3VA!DX18)</f>
        <v/>
      </c>
      <c r="Z9" s="158" t="str">
        <f>IF(L3VA!ED18="NO DATA","",L3VA!ED18)</f>
        <v/>
      </c>
      <c r="AA9" s="158" t="str">
        <f>IF(L3VA!EJ18="NO DATA","",L3VA!EJ18)</f>
        <v/>
      </c>
      <c r="AB9" s="158" t="str">
        <f>IF(L3VA!EP18="NO DATA","",L3VA!EP18)</f>
        <v/>
      </c>
      <c r="AC9" s="158" t="str">
        <f>IF(L3VA!EV18="NO DATA","",L3VA!EV18)</f>
        <v/>
      </c>
      <c r="AD9" s="158" t="str">
        <f>IF(L3VA!FB18="NO DATA","",L3VA!FB18)</f>
        <v/>
      </c>
    </row>
    <row r="10" spans="1:30" ht="18.75" x14ac:dyDescent="0.3">
      <c r="A10" s="19">
        <f>IF(DATASHEET!A7="","",DATASHEET!A7)</f>
        <v>150995</v>
      </c>
      <c r="B10" s="154" t="str">
        <f>DATASHEET!B7</f>
        <v>ADESINA, Karen</v>
      </c>
      <c r="C10" s="155" t="str">
        <f>DATASHEET!C7</f>
        <v>12ASA</v>
      </c>
      <c r="D10" s="156" t="str">
        <f>DATASHEET!J7</f>
        <v>4.75+ (C/B)</v>
      </c>
      <c r="E10" s="164" t="str">
        <f>IFERROR(VLOOKUP(A10,L3VA!$A$14:$M$269,13,FALSE),"")</f>
        <v/>
      </c>
      <c r="F10" s="157" t="str">
        <f>IF(L3VA!N19="NO DATA","",L3VA!N19)</f>
        <v/>
      </c>
      <c r="G10" s="158" t="str">
        <f>IF(L3VA!T19="NO DATA","",L3VA!T19)</f>
        <v/>
      </c>
      <c r="H10" s="158" t="str">
        <f>IF(L3VA!Z19="NO DATA","",L3VA!Z19)</f>
        <v/>
      </c>
      <c r="I10" s="158" t="str">
        <f>IF(L3VA!AF19="NO DATA","",L3VA!AF19)</f>
        <v/>
      </c>
      <c r="J10" s="153" t="str">
        <f>IF(L3VA!AL19="NO DATA","",L3VA!AL19)</f>
        <v/>
      </c>
      <c r="K10" s="158" t="str">
        <f>IF(L3VA!AR19="NO DATA","",L3VA!AR19)</f>
        <v/>
      </c>
      <c r="L10" s="158" t="str">
        <f>IF(L3VA!AX19="NO DATA","",L3VA!AX19)</f>
        <v/>
      </c>
      <c r="M10" s="158" t="str">
        <f>IF(L3VA!BD19="NO DATA","",L3VA!BD19)</f>
        <v/>
      </c>
      <c r="N10" s="158" t="str">
        <f>IF(L3VA!BJ19="NO DATA","",L3VA!BJ19)</f>
        <v/>
      </c>
      <c r="O10" s="158" t="str">
        <f>IF(L3VA!BP19="NO DATA","",L3VA!BP19)</f>
        <v/>
      </c>
      <c r="P10" s="158" t="str">
        <f>IF(L3VA!BV19="NO DATA","",L3VA!BV19)</f>
        <v/>
      </c>
      <c r="Q10" s="158" t="str">
        <f>IF(L3VA!CB19="NO DATA","",L3VA!CB19)</f>
        <v/>
      </c>
      <c r="R10" s="158" t="str">
        <f>IF(L3VA!CH19="NO DATA","",L3VA!CH19)</f>
        <v/>
      </c>
      <c r="S10" s="158" t="str">
        <f>IF(L3VA!CN19="NO DATA","",L3VA!CN19)</f>
        <v/>
      </c>
      <c r="T10" s="158" t="str">
        <f>IF(L3VA!CT19="NO DATA","",L3VA!CT19)</f>
        <v/>
      </c>
      <c r="U10" s="158" t="str">
        <f>IF(L3VA!CZ19="NO DATA","",L3VA!CZ19)</f>
        <v/>
      </c>
      <c r="V10" s="158" t="str">
        <f>IF(L3VA!DF19="NO DATA","",L3VA!DF19)</f>
        <v/>
      </c>
      <c r="W10" s="158" t="str">
        <f>IF(L3VA!DL19="NO DATA","",L3VA!DL19)</f>
        <v/>
      </c>
      <c r="X10" s="158" t="str">
        <f>IF(L3VA!DR19="NO DATA","",L3VA!DR19)</f>
        <v/>
      </c>
      <c r="Y10" s="158" t="str">
        <f>IF(L3VA!DX19="NO DATA","",L3VA!DX19)</f>
        <v/>
      </c>
      <c r="Z10" s="158" t="str">
        <f>IF(L3VA!ED19="NO DATA","",L3VA!ED19)</f>
        <v/>
      </c>
      <c r="AA10" s="158" t="str">
        <f>IF(L3VA!EJ19="NO DATA","",L3VA!EJ19)</f>
        <v/>
      </c>
      <c r="AB10" s="158" t="str">
        <f>IF(L3VA!EP19="NO DATA","",L3VA!EP19)</f>
        <v/>
      </c>
      <c r="AC10" s="158" t="str">
        <f>IF(L3VA!EV19="NO DATA","",L3VA!EV19)</f>
        <v/>
      </c>
      <c r="AD10" s="158" t="str">
        <f>IF(L3VA!FB19="NO DATA","",L3VA!FB19)</f>
        <v/>
      </c>
    </row>
    <row r="11" spans="1:30" ht="18.75" x14ac:dyDescent="0.3">
      <c r="A11" s="19">
        <f>IF(DATASHEET!A8="","",DATASHEET!A8)</f>
        <v>150982</v>
      </c>
      <c r="B11" s="154" t="str">
        <f>DATASHEET!B8</f>
        <v>ADIELE, Angel</v>
      </c>
      <c r="C11" s="155" t="str">
        <f>DATASHEET!C8</f>
        <v>12ASA</v>
      </c>
      <c r="D11" s="156" t="str">
        <f>DATASHEET!J8</f>
        <v>6.25+ (B/A)</v>
      </c>
      <c r="E11" s="164" t="str">
        <f>IFERROR(VLOOKUP(A11,L3VA!$A$14:$M$269,13,FALSE),"")</f>
        <v/>
      </c>
      <c r="F11" s="157" t="str">
        <f>IF(L3VA!N20="NO DATA","",L3VA!N20)</f>
        <v/>
      </c>
      <c r="G11" s="158" t="str">
        <f>IF(L3VA!T20="NO DATA","",L3VA!T20)</f>
        <v/>
      </c>
      <c r="H11" s="158" t="str">
        <f>IF(L3VA!Z20="NO DATA","",L3VA!Z20)</f>
        <v/>
      </c>
      <c r="I11" s="158" t="str">
        <f>IF(L3VA!AF20="NO DATA","",L3VA!AF20)</f>
        <v/>
      </c>
      <c r="J11" s="153" t="str">
        <f>IF(L3VA!AL20="NO DATA","",L3VA!AL20)</f>
        <v/>
      </c>
      <c r="K11" s="158" t="str">
        <f>IF(L3VA!AR20="NO DATA","",L3VA!AR20)</f>
        <v/>
      </c>
      <c r="L11" s="158" t="str">
        <f>IF(L3VA!AX20="NO DATA","",L3VA!AX20)</f>
        <v/>
      </c>
      <c r="M11" s="158" t="str">
        <f>IF(L3VA!BD20="NO DATA","",L3VA!BD20)</f>
        <v/>
      </c>
      <c r="N11" s="158" t="str">
        <f>IF(L3VA!BJ20="NO DATA","",L3VA!BJ20)</f>
        <v/>
      </c>
      <c r="O11" s="158" t="str">
        <f>IF(L3VA!BP20="NO DATA","",L3VA!BP20)</f>
        <v/>
      </c>
      <c r="P11" s="158" t="str">
        <f>IF(L3VA!BV20="NO DATA","",L3VA!BV20)</f>
        <v/>
      </c>
      <c r="Q11" s="158" t="str">
        <f>IF(L3VA!CB20="NO DATA","",L3VA!CB20)</f>
        <v/>
      </c>
      <c r="R11" s="158" t="str">
        <f>IF(L3VA!CH20="NO DATA","",L3VA!CH20)</f>
        <v/>
      </c>
      <c r="S11" s="158" t="str">
        <f>IF(L3VA!CN20="NO DATA","",L3VA!CN20)</f>
        <v/>
      </c>
      <c r="T11" s="158" t="str">
        <f>IF(L3VA!CT20="NO DATA","",L3VA!CT20)</f>
        <v/>
      </c>
      <c r="U11" s="158" t="str">
        <f>IF(L3VA!CZ20="NO DATA","",L3VA!CZ20)</f>
        <v/>
      </c>
      <c r="V11" s="158" t="str">
        <f>IF(L3VA!DF20="NO DATA","",L3VA!DF20)</f>
        <v/>
      </c>
      <c r="W11" s="158" t="str">
        <f>IF(L3VA!DL20="NO DATA","",L3VA!DL20)</f>
        <v/>
      </c>
      <c r="X11" s="158" t="str">
        <f>IF(L3VA!DR20="NO DATA","",L3VA!DR20)</f>
        <v/>
      </c>
      <c r="Y11" s="158" t="str">
        <f>IF(L3VA!DX20="NO DATA","",L3VA!DX20)</f>
        <v/>
      </c>
      <c r="Z11" s="158" t="str">
        <f>IF(L3VA!ED20="NO DATA","",L3VA!ED20)</f>
        <v/>
      </c>
      <c r="AA11" s="158" t="str">
        <f>IF(L3VA!EJ20="NO DATA","",L3VA!EJ20)</f>
        <v/>
      </c>
      <c r="AB11" s="158" t="str">
        <f>IF(L3VA!EP20="NO DATA","",L3VA!EP20)</f>
        <v/>
      </c>
      <c r="AC11" s="158" t="str">
        <f>IF(L3VA!EV20="NO DATA","",L3VA!EV20)</f>
        <v/>
      </c>
      <c r="AD11" s="158" t="str">
        <f>IF(L3VA!FB20="NO DATA","",L3VA!FB20)</f>
        <v/>
      </c>
    </row>
    <row r="12" spans="1:30" ht="18.75" x14ac:dyDescent="0.3">
      <c r="A12" s="19">
        <f>IF(DATASHEET!A9="","",DATASHEET!A9)</f>
        <v>150880</v>
      </c>
      <c r="B12" s="154" t="str">
        <f>DATASHEET!B9</f>
        <v>AHMADI, Melina</v>
      </c>
      <c r="C12" s="155" t="str">
        <f>DATASHEET!C9</f>
        <v>12ASA</v>
      </c>
      <c r="D12" s="156" t="str">
        <f>DATASHEET!J9</f>
        <v>6.25+ (B/A)</v>
      </c>
      <c r="E12" s="164" t="str">
        <f>IFERROR(VLOOKUP(A12,L3VA!$A$14:$M$269,13,FALSE),"")</f>
        <v/>
      </c>
      <c r="F12" s="157" t="str">
        <f>IF(L3VA!N21="NO DATA","",L3VA!N21)</f>
        <v/>
      </c>
      <c r="G12" s="158" t="str">
        <f>IF(L3VA!T21="NO DATA","",L3VA!T21)</f>
        <v/>
      </c>
      <c r="H12" s="158" t="str">
        <f>IF(L3VA!Z21="NO DATA","",L3VA!Z21)</f>
        <v/>
      </c>
      <c r="I12" s="158" t="str">
        <f>IF(L3VA!AF21="NO DATA","",L3VA!AF21)</f>
        <v/>
      </c>
      <c r="J12" s="153" t="str">
        <f>IF(L3VA!AL21="NO DATA","",L3VA!AL21)</f>
        <v/>
      </c>
      <c r="K12" s="158" t="str">
        <f>IF(L3VA!AR21="NO DATA","",L3VA!AR21)</f>
        <v/>
      </c>
      <c r="L12" s="158" t="str">
        <f>IF(L3VA!AX21="NO DATA","",L3VA!AX21)</f>
        <v/>
      </c>
      <c r="M12" s="158" t="str">
        <f>IF(L3VA!BD21="NO DATA","",L3VA!BD21)</f>
        <v/>
      </c>
      <c r="N12" s="158" t="str">
        <f>IF(L3VA!BJ21="NO DATA","",L3VA!BJ21)</f>
        <v/>
      </c>
      <c r="O12" s="158" t="str">
        <f>IF(L3VA!BP21="NO DATA","",L3VA!BP21)</f>
        <v/>
      </c>
      <c r="P12" s="158" t="str">
        <f>IF(L3VA!BV21="NO DATA","",L3VA!BV21)</f>
        <v/>
      </c>
      <c r="Q12" s="158" t="str">
        <f>IF(L3VA!CB21="NO DATA","",L3VA!CB21)</f>
        <v/>
      </c>
      <c r="R12" s="158" t="str">
        <f>IF(L3VA!CH21="NO DATA","",L3VA!CH21)</f>
        <v/>
      </c>
      <c r="S12" s="158" t="str">
        <f>IF(L3VA!CN21="NO DATA","",L3VA!CN21)</f>
        <v/>
      </c>
      <c r="T12" s="158" t="str">
        <f>IF(L3VA!CT21="NO DATA","",L3VA!CT21)</f>
        <v/>
      </c>
      <c r="U12" s="158" t="str">
        <f>IF(L3VA!CZ21="NO DATA","",L3VA!CZ21)</f>
        <v/>
      </c>
      <c r="V12" s="158" t="str">
        <f>IF(L3VA!DF21="NO DATA","",L3VA!DF21)</f>
        <v/>
      </c>
      <c r="W12" s="158" t="str">
        <f>IF(L3VA!DL21="NO DATA","",L3VA!DL21)</f>
        <v/>
      </c>
      <c r="X12" s="158" t="str">
        <f>IF(L3VA!DR21="NO DATA","",L3VA!DR21)</f>
        <v/>
      </c>
      <c r="Y12" s="158" t="str">
        <f>IF(L3VA!DX21="NO DATA","",L3VA!DX21)</f>
        <v/>
      </c>
      <c r="Z12" s="158" t="str">
        <f>IF(L3VA!ED21="NO DATA","",L3VA!ED21)</f>
        <v/>
      </c>
      <c r="AA12" s="158" t="str">
        <f>IF(L3VA!EJ21="NO DATA","",L3VA!EJ21)</f>
        <v/>
      </c>
      <c r="AB12" s="158" t="str">
        <f>IF(L3VA!EP21="NO DATA","",L3VA!EP21)</f>
        <v/>
      </c>
      <c r="AC12" s="158" t="str">
        <f>IF(L3VA!EV21="NO DATA","",L3VA!EV21)</f>
        <v/>
      </c>
      <c r="AD12" s="158" t="str">
        <f>IF(L3VA!FB21="NO DATA","",L3VA!FB21)</f>
        <v/>
      </c>
    </row>
    <row r="13" spans="1:30" ht="18.75" x14ac:dyDescent="0.3">
      <c r="A13" s="19">
        <f>IF(DATASHEET!A10="","",DATASHEET!A10)</f>
        <v>160037</v>
      </c>
      <c r="B13" s="154" t="str">
        <f>DATASHEET!B10</f>
        <v>AHMED, Jubayil</v>
      </c>
      <c r="C13" s="155" t="str">
        <f>DATASHEET!C10</f>
        <v>12DHO</v>
      </c>
      <c r="D13" s="156" t="str">
        <f>DATASHEET!J10</f>
        <v>4.75+ (C/B)</v>
      </c>
      <c r="E13" s="164" t="str">
        <f>IFERROR(VLOOKUP(A13,L3VA!$A$14:$M$269,13,FALSE),"")</f>
        <v/>
      </c>
      <c r="F13" s="157" t="str">
        <f>IF(L3VA!N22="NO DATA","",L3VA!N22)</f>
        <v/>
      </c>
      <c r="G13" s="158" t="str">
        <f>IF(L3VA!T22="NO DATA","",L3VA!T22)</f>
        <v/>
      </c>
      <c r="H13" s="158" t="str">
        <f>IF(L3VA!Z22="NO DATA","",L3VA!Z22)</f>
        <v/>
      </c>
      <c r="I13" s="158" t="str">
        <f>IF(L3VA!AF22="NO DATA","",L3VA!AF22)</f>
        <v/>
      </c>
      <c r="J13" s="153" t="str">
        <f>IF(L3VA!AL22="NO DATA","",L3VA!AL22)</f>
        <v/>
      </c>
      <c r="K13" s="158" t="str">
        <f>IF(L3VA!AR22="NO DATA","",L3VA!AR22)</f>
        <v/>
      </c>
      <c r="L13" s="158" t="str">
        <f>IF(L3VA!AX22="NO DATA","",L3VA!AX22)</f>
        <v/>
      </c>
      <c r="M13" s="158" t="str">
        <f>IF(L3VA!BD22="NO DATA","",L3VA!BD22)</f>
        <v/>
      </c>
      <c r="N13" s="158" t="str">
        <f>IF(L3VA!BJ22="NO DATA","",L3VA!BJ22)</f>
        <v/>
      </c>
      <c r="O13" s="158" t="str">
        <f>IF(L3VA!BP22="NO DATA","",L3VA!BP22)</f>
        <v/>
      </c>
      <c r="P13" s="158" t="str">
        <f>IF(L3VA!BV22="NO DATA","",L3VA!BV22)</f>
        <v/>
      </c>
      <c r="Q13" s="158" t="str">
        <f>IF(L3VA!CB22="NO DATA","",L3VA!CB22)</f>
        <v/>
      </c>
      <c r="R13" s="158" t="str">
        <f>IF(L3VA!CH22="NO DATA","",L3VA!CH22)</f>
        <v/>
      </c>
      <c r="S13" s="158" t="str">
        <f>IF(L3VA!CN22="NO DATA","",L3VA!CN22)</f>
        <v/>
      </c>
      <c r="T13" s="158" t="str">
        <f>IF(L3VA!CT22="NO DATA","",L3VA!CT22)</f>
        <v/>
      </c>
      <c r="U13" s="158" t="str">
        <f>IF(L3VA!CZ22="NO DATA","",L3VA!CZ22)</f>
        <v/>
      </c>
      <c r="V13" s="158" t="str">
        <f>IF(L3VA!DF22="NO DATA","",L3VA!DF22)</f>
        <v/>
      </c>
      <c r="W13" s="158" t="str">
        <f>IF(L3VA!DL22="NO DATA","",L3VA!DL22)</f>
        <v/>
      </c>
      <c r="X13" s="158" t="str">
        <f>IF(L3VA!DR22="NO DATA","",L3VA!DR22)</f>
        <v/>
      </c>
      <c r="Y13" s="158" t="str">
        <f>IF(L3VA!DX22="NO DATA","",L3VA!DX22)</f>
        <v/>
      </c>
      <c r="Z13" s="158" t="str">
        <f>IF(L3VA!ED22="NO DATA","",L3VA!ED22)</f>
        <v/>
      </c>
      <c r="AA13" s="158" t="str">
        <f>IF(L3VA!EJ22="NO DATA","",L3VA!EJ22)</f>
        <v/>
      </c>
      <c r="AB13" s="158" t="str">
        <f>IF(L3VA!EP22="NO DATA","",L3VA!EP22)</f>
        <v/>
      </c>
      <c r="AC13" s="158" t="str">
        <f>IF(L3VA!EV22="NO DATA","",L3VA!EV22)</f>
        <v/>
      </c>
      <c r="AD13" s="158" t="str">
        <f>IF(L3VA!FB22="NO DATA","",L3VA!FB22)</f>
        <v/>
      </c>
    </row>
    <row r="14" spans="1:30" ht="18.75" x14ac:dyDescent="0.3">
      <c r="A14" s="19">
        <f>IF(DATASHEET!A11="","",DATASHEET!A11)</f>
        <v>150830</v>
      </c>
      <c r="B14" s="154" t="str">
        <f>DATASHEET!B11</f>
        <v>ALEXANDER, Lucas</v>
      </c>
      <c r="C14" s="155" t="str">
        <f>DATASHEET!C11</f>
        <v>12ASA</v>
      </c>
      <c r="D14" s="156" t="str">
        <f>DATASHEET!J11</f>
        <v>6.25+ (B/A)</v>
      </c>
      <c r="E14" s="164" t="str">
        <f>IFERROR(VLOOKUP(A14,L3VA!$A$14:$M$269,13,FALSE),"")</f>
        <v/>
      </c>
      <c r="F14" s="157" t="str">
        <f>IF(L3VA!N23="NO DATA","",L3VA!N23)</f>
        <v/>
      </c>
      <c r="G14" s="158" t="str">
        <f>IF(L3VA!T23="NO DATA","",L3VA!T23)</f>
        <v/>
      </c>
      <c r="H14" s="158" t="str">
        <f>IF(L3VA!Z23="NO DATA","",L3VA!Z23)</f>
        <v/>
      </c>
      <c r="I14" s="158" t="str">
        <f>IF(L3VA!AF23="NO DATA","",L3VA!AF23)</f>
        <v/>
      </c>
      <c r="J14" s="153" t="str">
        <f>IF(L3VA!AL23="NO DATA","",L3VA!AL23)</f>
        <v/>
      </c>
      <c r="K14" s="158" t="str">
        <f>IF(L3VA!AR23="NO DATA","",L3VA!AR23)</f>
        <v/>
      </c>
      <c r="L14" s="158" t="str">
        <f>IF(L3VA!AX23="NO DATA","",L3VA!AX23)</f>
        <v/>
      </c>
      <c r="M14" s="158" t="str">
        <f>IF(L3VA!BD23="NO DATA","",L3VA!BD23)</f>
        <v/>
      </c>
      <c r="N14" s="158" t="str">
        <f>IF(L3VA!BJ23="NO DATA","",L3VA!BJ23)</f>
        <v/>
      </c>
      <c r="O14" s="158" t="str">
        <f>IF(L3VA!BP23="NO DATA","",L3VA!BP23)</f>
        <v/>
      </c>
      <c r="P14" s="158" t="str">
        <f>IF(L3VA!BV23="NO DATA","",L3VA!BV23)</f>
        <v/>
      </c>
      <c r="Q14" s="158" t="str">
        <f>IF(L3VA!CB23="NO DATA","",L3VA!CB23)</f>
        <v/>
      </c>
      <c r="R14" s="158" t="str">
        <f>IF(L3VA!CH23="NO DATA","",L3VA!CH23)</f>
        <v/>
      </c>
      <c r="S14" s="158" t="str">
        <f>IF(L3VA!CN23="NO DATA","",L3VA!CN23)</f>
        <v/>
      </c>
      <c r="T14" s="158" t="str">
        <f>IF(L3VA!CT23="NO DATA","",L3VA!CT23)</f>
        <v/>
      </c>
      <c r="U14" s="158" t="str">
        <f>IF(L3VA!CZ23="NO DATA","",L3VA!CZ23)</f>
        <v/>
      </c>
      <c r="V14" s="158" t="str">
        <f>IF(L3VA!DF23="NO DATA","",L3VA!DF23)</f>
        <v/>
      </c>
      <c r="W14" s="158" t="str">
        <f>IF(L3VA!DL23="NO DATA","",L3VA!DL23)</f>
        <v/>
      </c>
      <c r="X14" s="158" t="str">
        <f>IF(L3VA!DR23="NO DATA","",L3VA!DR23)</f>
        <v/>
      </c>
      <c r="Y14" s="158" t="str">
        <f>IF(L3VA!DX23="NO DATA","",L3VA!DX23)</f>
        <v/>
      </c>
      <c r="Z14" s="158" t="str">
        <f>IF(L3VA!ED23="NO DATA","",L3VA!ED23)</f>
        <v/>
      </c>
      <c r="AA14" s="158" t="str">
        <f>IF(L3VA!EJ23="NO DATA","",L3VA!EJ23)</f>
        <v/>
      </c>
      <c r="AB14" s="158" t="str">
        <f>IF(L3VA!EP23="NO DATA","",L3VA!EP23)</f>
        <v/>
      </c>
      <c r="AC14" s="158" t="str">
        <f>IF(L3VA!EV23="NO DATA","",L3VA!EV23)</f>
        <v/>
      </c>
      <c r="AD14" s="158" t="str">
        <f>IF(L3VA!FB23="NO DATA","",L3VA!FB23)</f>
        <v/>
      </c>
    </row>
    <row r="15" spans="1:30" ht="18.75" x14ac:dyDescent="0.3">
      <c r="A15" s="19">
        <f>IF(DATASHEET!A12="","",DATASHEET!A12)</f>
        <v>150870</v>
      </c>
      <c r="B15" s="154" t="str">
        <f>DATASHEET!B12</f>
        <v>ALFONSO, Arianne</v>
      </c>
      <c r="C15" s="155" t="str">
        <f>DATASHEET!C12</f>
        <v>12ASA</v>
      </c>
      <c r="D15" s="156" t="str">
        <f>DATASHEET!J12</f>
        <v>2.5+ (D/C)</v>
      </c>
      <c r="E15" s="164" t="str">
        <f>IFERROR(VLOOKUP(A15,L3VA!$A$14:$M$269,13,FALSE),"")</f>
        <v/>
      </c>
      <c r="F15" s="157" t="str">
        <f>IF(L3VA!N24="NO DATA","",L3VA!N24)</f>
        <v/>
      </c>
      <c r="G15" s="158" t="str">
        <f>IF(L3VA!T24="NO DATA","",L3VA!T24)</f>
        <v/>
      </c>
      <c r="H15" s="158" t="str">
        <f>IF(L3VA!Z24="NO DATA","",L3VA!Z24)</f>
        <v/>
      </c>
      <c r="I15" s="158" t="str">
        <f>IF(L3VA!AF24="NO DATA","",L3VA!AF24)</f>
        <v/>
      </c>
      <c r="J15" s="153" t="str">
        <f>IF(L3VA!AL24="NO DATA","",L3VA!AL24)</f>
        <v/>
      </c>
      <c r="K15" s="158" t="str">
        <f>IF(L3VA!AR24="NO DATA","",L3VA!AR24)</f>
        <v/>
      </c>
      <c r="L15" s="158" t="str">
        <f>IF(L3VA!AX24="NO DATA","",L3VA!AX24)</f>
        <v/>
      </c>
      <c r="M15" s="158" t="str">
        <f>IF(L3VA!BD24="NO DATA","",L3VA!BD24)</f>
        <v/>
      </c>
      <c r="N15" s="158" t="str">
        <f>IF(L3VA!BJ24="NO DATA","",L3VA!BJ24)</f>
        <v/>
      </c>
      <c r="O15" s="158" t="str">
        <f>IF(L3VA!BP24="NO DATA","",L3VA!BP24)</f>
        <v/>
      </c>
      <c r="P15" s="158" t="str">
        <f>IF(L3VA!BV24="NO DATA","",L3VA!BV24)</f>
        <v/>
      </c>
      <c r="Q15" s="158" t="str">
        <f>IF(L3VA!CB24="NO DATA","",L3VA!CB24)</f>
        <v/>
      </c>
      <c r="R15" s="158" t="str">
        <f>IF(L3VA!CH24="NO DATA","",L3VA!CH24)</f>
        <v/>
      </c>
      <c r="S15" s="158" t="str">
        <f>IF(L3VA!CN24="NO DATA","",L3VA!CN24)</f>
        <v/>
      </c>
      <c r="T15" s="158" t="str">
        <f>IF(L3VA!CT24="NO DATA","",L3VA!CT24)</f>
        <v/>
      </c>
      <c r="U15" s="158" t="str">
        <f>IF(L3VA!CZ24="NO DATA","",L3VA!CZ24)</f>
        <v/>
      </c>
      <c r="V15" s="158" t="str">
        <f>IF(L3VA!DF24="NO DATA","",L3VA!DF24)</f>
        <v/>
      </c>
      <c r="W15" s="158" t="str">
        <f>IF(L3VA!DL24="NO DATA","",L3VA!DL24)</f>
        <v/>
      </c>
      <c r="X15" s="158" t="str">
        <f>IF(L3VA!DR24="NO DATA","",L3VA!DR24)</f>
        <v/>
      </c>
      <c r="Y15" s="158" t="str">
        <f>IF(L3VA!DX24="NO DATA","",L3VA!DX24)</f>
        <v/>
      </c>
      <c r="Z15" s="158" t="str">
        <f>IF(L3VA!ED24="NO DATA","",L3VA!ED24)</f>
        <v/>
      </c>
      <c r="AA15" s="158" t="str">
        <f>IF(L3VA!EJ24="NO DATA","",L3VA!EJ24)</f>
        <v/>
      </c>
      <c r="AB15" s="158" t="str">
        <f>IF(L3VA!EP24="NO DATA","",L3VA!EP24)</f>
        <v/>
      </c>
      <c r="AC15" s="158" t="str">
        <f>IF(L3VA!EV24="NO DATA","",L3VA!EV24)</f>
        <v/>
      </c>
      <c r="AD15" s="158" t="str">
        <f>IF(L3VA!FB24="NO DATA","",L3VA!FB24)</f>
        <v/>
      </c>
    </row>
    <row r="16" spans="1:30" ht="18.75" x14ac:dyDescent="0.3">
      <c r="A16" s="19">
        <f>IF(DATASHEET!A13="","",DATASHEET!A13)</f>
        <v>160038</v>
      </c>
      <c r="B16" s="154" t="str">
        <f>DATASHEET!B13</f>
        <v>ALI, Tania</v>
      </c>
      <c r="C16" s="155" t="str">
        <f>DATASHEET!C13</f>
        <v>12DHO</v>
      </c>
      <c r="D16" s="156" t="str">
        <f>DATASHEET!J13</f>
        <v>2.5+ (D/C)</v>
      </c>
      <c r="E16" s="164" t="str">
        <f>IFERROR(VLOOKUP(A16,L3VA!$A$14:$M$269,13,FALSE),"")</f>
        <v/>
      </c>
      <c r="F16" s="157" t="str">
        <f>IF(L3VA!N25="NO DATA","",L3VA!N25)</f>
        <v/>
      </c>
      <c r="G16" s="158" t="str">
        <f>IF(L3VA!T25="NO DATA","",L3VA!T25)</f>
        <v/>
      </c>
      <c r="H16" s="158" t="str">
        <f>IF(L3VA!Z25="NO DATA","",L3VA!Z25)</f>
        <v/>
      </c>
      <c r="I16" s="158" t="str">
        <f>IF(L3VA!AF25="NO DATA","",L3VA!AF25)</f>
        <v/>
      </c>
      <c r="J16" s="153" t="str">
        <f>IF(L3VA!AL25="NO DATA","",L3VA!AL25)</f>
        <v/>
      </c>
      <c r="K16" s="158" t="str">
        <f>IF(L3VA!AR25="NO DATA","",L3VA!AR25)</f>
        <v/>
      </c>
      <c r="L16" s="158" t="str">
        <f>IF(L3VA!AX25="NO DATA","",L3VA!AX25)</f>
        <v/>
      </c>
      <c r="M16" s="158" t="str">
        <f>IF(L3VA!BD25="NO DATA","",L3VA!BD25)</f>
        <v/>
      </c>
      <c r="N16" s="158" t="str">
        <f>IF(L3VA!BJ25="NO DATA","",L3VA!BJ25)</f>
        <v/>
      </c>
      <c r="O16" s="158" t="str">
        <f>IF(L3VA!BP25="NO DATA","",L3VA!BP25)</f>
        <v/>
      </c>
      <c r="P16" s="158" t="str">
        <f>IF(L3VA!BV25="NO DATA","",L3VA!BV25)</f>
        <v/>
      </c>
      <c r="Q16" s="158" t="str">
        <f>IF(L3VA!CB25="NO DATA","",L3VA!CB25)</f>
        <v/>
      </c>
      <c r="R16" s="158" t="str">
        <f>IF(L3VA!CH25="NO DATA","",L3VA!CH25)</f>
        <v/>
      </c>
      <c r="S16" s="158" t="str">
        <f>IF(L3VA!CN25="NO DATA","",L3VA!CN25)</f>
        <v/>
      </c>
      <c r="T16" s="158" t="str">
        <f>IF(L3VA!CT25="NO DATA","",L3VA!CT25)</f>
        <v/>
      </c>
      <c r="U16" s="158" t="str">
        <f>IF(L3VA!CZ25="NO DATA","",L3VA!CZ25)</f>
        <v/>
      </c>
      <c r="V16" s="158" t="str">
        <f>IF(L3VA!DF25="NO DATA","",L3VA!DF25)</f>
        <v/>
      </c>
      <c r="W16" s="158" t="str">
        <f>IF(L3VA!DL25="NO DATA","",L3VA!DL25)</f>
        <v/>
      </c>
      <c r="X16" s="158" t="str">
        <f>IF(L3VA!DR25="NO DATA","",L3VA!DR25)</f>
        <v/>
      </c>
      <c r="Y16" s="158" t="str">
        <f>IF(L3VA!DX25="NO DATA","",L3VA!DX25)</f>
        <v/>
      </c>
      <c r="Z16" s="158" t="str">
        <f>IF(L3VA!ED25="NO DATA","",L3VA!ED25)</f>
        <v/>
      </c>
      <c r="AA16" s="158" t="str">
        <f>IF(L3VA!EJ25="NO DATA","",L3VA!EJ25)</f>
        <v/>
      </c>
      <c r="AB16" s="158" t="str">
        <f>IF(L3VA!EP25="NO DATA","",L3VA!EP25)</f>
        <v/>
      </c>
      <c r="AC16" s="158" t="str">
        <f>IF(L3VA!EV25="NO DATA","",L3VA!EV25)</f>
        <v/>
      </c>
      <c r="AD16" s="158" t="str">
        <f>IF(L3VA!FB25="NO DATA","",L3VA!FB25)</f>
        <v/>
      </c>
    </row>
    <row r="17" spans="1:30" ht="18.75" x14ac:dyDescent="0.3">
      <c r="A17" s="19">
        <f>IF(DATASHEET!A14="","",DATASHEET!A14)</f>
        <v>150811</v>
      </c>
      <c r="B17" s="154" t="str">
        <f>DATASHEET!B14</f>
        <v>AMPON, Christian</v>
      </c>
      <c r="C17" s="155" t="str">
        <f>DATASHEET!C14</f>
        <v>12ASA</v>
      </c>
      <c r="D17" s="156" t="str">
        <f>DATASHEET!J14</f>
        <v>2.5+ (D/C)</v>
      </c>
      <c r="E17" s="164" t="str">
        <f>IFERROR(VLOOKUP(A17,L3VA!$A$14:$M$269,13,FALSE),"")</f>
        <v/>
      </c>
      <c r="F17" s="157" t="str">
        <f>IF(L3VA!N26="NO DATA","",L3VA!N26)</f>
        <v/>
      </c>
      <c r="G17" s="158" t="str">
        <f>IF(L3VA!T26="NO DATA","",L3VA!T26)</f>
        <v/>
      </c>
      <c r="H17" s="158" t="str">
        <f>IF(L3VA!Z26="NO DATA","",L3VA!Z26)</f>
        <v/>
      </c>
      <c r="I17" s="158" t="str">
        <f>IF(L3VA!AF26="NO DATA","",L3VA!AF26)</f>
        <v/>
      </c>
      <c r="J17" s="153" t="str">
        <f>IF(L3VA!AL26="NO DATA","",L3VA!AL26)</f>
        <v/>
      </c>
      <c r="K17" s="158" t="str">
        <f>IF(L3VA!AR26="NO DATA","",L3VA!AR26)</f>
        <v/>
      </c>
      <c r="L17" s="158" t="str">
        <f>IF(L3VA!AX26="NO DATA","",L3VA!AX26)</f>
        <v/>
      </c>
      <c r="M17" s="158" t="str">
        <f>IF(L3VA!BD26="NO DATA","",L3VA!BD26)</f>
        <v/>
      </c>
      <c r="N17" s="158" t="str">
        <f>IF(L3VA!BJ26="NO DATA","",L3VA!BJ26)</f>
        <v/>
      </c>
      <c r="O17" s="158" t="str">
        <f>IF(L3VA!BP26="NO DATA","",L3VA!BP26)</f>
        <v/>
      </c>
      <c r="P17" s="158" t="str">
        <f>IF(L3VA!BV26="NO DATA","",L3VA!BV26)</f>
        <v/>
      </c>
      <c r="Q17" s="158" t="str">
        <f>IF(L3VA!CB26="NO DATA","",L3VA!CB26)</f>
        <v/>
      </c>
      <c r="R17" s="158" t="str">
        <f>IF(L3VA!CH26="NO DATA","",L3VA!CH26)</f>
        <v/>
      </c>
      <c r="S17" s="158" t="str">
        <f>IF(L3VA!CN26="NO DATA","",L3VA!CN26)</f>
        <v/>
      </c>
      <c r="T17" s="158" t="str">
        <f>IF(L3VA!CT26="NO DATA","",L3VA!CT26)</f>
        <v/>
      </c>
      <c r="U17" s="158" t="str">
        <f>IF(L3VA!CZ26="NO DATA","",L3VA!CZ26)</f>
        <v/>
      </c>
      <c r="V17" s="158" t="str">
        <f>IF(L3VA!DF26="NO DATA","",L3VA!DF26)</f>
        <v/>
      </c>
      <c r="W17" s="158" t="str">
        <f>IF(L3VA!DL26="NO DATA","",L3VA!DL26)</f>
        <v/>
      </c>
      <c r="X17" s="158" t="str">
        <f>IF(L3VA!DR26="NO DATA","",L3VA!DR26)</f>
        <v/>
      </c>
      <c r="Y17" s="158" t="str">
        <f>IF(L3VA!DX26="NO DATA","",L3VA!DX26)</f>
        <v/>
      </c>
      <c r="Z17" s="158" t="str">
        <f>IF(L3VA!ED26="NO DATA","",L3VA!ED26)</f>
        <v/>
      </c>
      <c r="AA17" s="158" t="str">
        <f>IF(L3VA!EJ26="NO DATA","",L3VA!EJ26)</f>
        <v/>
      </c>
      <c r="AB17" s="158" t="str">
        <f>IF(L3VA!EP26="NO DATA","",L3VA!EP26)</f>
        <v/>
      </c>
      <c r="AC17" s="158" t="str">
        <f>IF(L3VA!EV26="NO DATA","",L3VA!EV26)</f>
        <v/>
      </c>
      <c r="AD17" s="158" t="str">
        <f>IF(L3VA!FB26="NO DATA","",L3VA!FB26)</f>
        <v/>
      </c>
    </row>
    <row r="18" spans="1:30" ht="18.75" x14ac:dyDescent="0.3">
      <c r="A18" s="19">
        <f>IF(DATASHEET!A15="","",DATASHEET!A15)</f>
        <v>150903</v>
      </c>
      <c r="B18" s="154" t="str">
        <f>DATASHEET!B15</f>
        <v>ATKINSON, Alyssa</v>
      </c>
      <c r="C18" s="155" t="str">
        <f>DATASHEET!C15</f>
        <v>12ASA</v>
      </c>
      <c r="D18" s="156" t="str">
        <f>DATASHEET!J15</f>
        <v>4.75+ (C/B)</v>
      </c>
      <c r="E18" s="164" t="str">
        <f>IFERROR(VLOOKUP(A18,L3VA!$A$14:$M$269,13,FALSE),"")</f>
        <v/>
      </c>
      <c r="F18" s="157" t="str">
        <f>IF(L3VA!N27="NO DATA","",L3VA!N27)</f>
        <v/>
      </c>
      <c r="G18" s="158" t="str">
        <f>IF(L3VA!T27="NO DATA","",L3VA!T27)</f>
        <v/>
      </c>
      <c r="H18" s="158" t="str">
        <f>IF(L3VA!Z27="NO DATA","",L3VA!Z27)</f>
        <v/>
      </c>
      <c r="I18" s="158" t="str">
        <f>IF(L3VA!AF27="NO DATA","",L3VA!AF27)</f>
        <v/>
      </c>
      <c r="J18" s="153" t="str">
        <f>IF(L3VA!AL27="NO DATA","",L3VA!AL27)</f>
        <v/>
      </c>
      <c r="K18" s="158" t="str">
        <f>IF(L3VA!AR27="NO DATA","",L3VA!AR27)</f>
        <v/>
      </c>
      <c r="L18" s="158" t="str">
        <f>IF(L3VA!AX27="NO DATA","",L3VA!AX27)</f>
        <v/>
      </c>
      <c r="M18" s="158" t="str">
        <f>IF(L3VA!BD27="NO DATA","",L3VA!BD27)</f>
        <v/>
      </c>
      <c r="N18" s="158" t="str">
        <f>IF(L3VA!BJ27="NO DATA","",L3VA!BJ27)</f>
        <v/>
      </c>
      <c r="O18" s="158" t="str">
        <f>IF(L3VA!BP27="NO DATA","",L3VA!BP27)</f>
        <v/>
      </c>
      <c r="P18" s="158" t="str">
        <f>IF(L3VA!BV27="NO DATA","",L3VA!BV27)</f>
        <v/>
      </c>
      <c r="Q18" s="158" t="str">
        <f>IF(L3VA!CB27="NO DATA","",L3VA!CB27)</f>
        <v/>
      </c>
      <c r="R18" s="158" t="str">
        <f>IF(L3VA!CH27="NO DATA","",L3VA!CH27)</f>
        <v/>
      </c>
      <c r="S18" s="158" t="str">
        <f>IF(L3VA!CN27="NO DATA","",L3VA!CN27)</f>
        <v/>
      </c>
      <c r="T18" s="158" t="str">
        <f>IF(L3VA!CT27="NO DATA","",L3VA!CT27)</f>
        <v/>
      </c>
      <c r="U18" s="158" t="str">
        <f>IF(L3VA!CZ27="NO DATA","",L3VA!CZ27)</f>
        <v/>
      </c>
      <c r="V18" s="158" t="str">
        <f>IF(L3VA!DF27="NO DATA","",L3VA!DF27)</f>
        <v/>
      </c>
      <c r="W18" s="158" t="str">
        <f>IF(L3VA!DL27="NO DATA","",L3VA!DL27)</f>
        <v/>
      </c>
      <c r="X18" s="158" t="str">
        <f>IF(L3VA!DR27="NO DATA","",L3VA!DR27)</f>
        <v/>
      </c>
      <c r="Y18" s="158" t="str">
        <f>IF(L3VA!DX27="NO DATA","",L3VA!DX27)</f>
        <v/>
      </c>
      <c r="Z18" s="158" t="str">
        <f>IF(L3VA!ED27="NO DATA","",L3VA!ED27)</f>
        <v/>
      </c>
      <c r="AA18" s="158" t="str">
        <f>IF(L3VA!EJ27="NO DATA","",L3VA!EJ27)</f>
        <v/>
      </c>
      <c r="AB18" s="158" t="str">
        <f>IF(L3VA!EP27="NO DATA","",L3VA!EP27)</f>
        <v/>
      </c>
      <c r="AC18" s="158" t="str">
        <f>IF(L3VA!EV27="NO DATA","",L3VA!EV27)</f>
        <v/>
      </c>
      <c r="AD18" s="158" t="str">
        <f>IF(L3VA!FB27="NO DATA","",L3VA!FB27)</f>
        <v/>
      </c>
    </row>
    <row r="19" spans="1:30" ht="18.75" x14ac:dyDescent="0.3">
      <c r="A19" s="19">
        <f>IF(DATASHEET!A16="","",DATASHEET!A16)</f>
        <v>150940</v>
      </c>
      <c r="B19" s="154" t="str">
        <f>DATASHEET!B16</f>
        <v>AWEIMRIN, Olivia</v>
      </c>
      <c r="C19" s="155" t="str">
        <f>DATASHEET!C16</f>
        <v>12ASA</v>
      </c>
      <c r="D19" s="156" t="str">
        <f>DATASHEET!J16</f>
        <v>6.25+ (B/A)</v>
      </c>
      <c r="E19" s="164" t="str">
        <f>IFERROR(VLOOKUP(A19,L3VA!$A$14:$M$269,13,FALSE),"")</f>
        <v/>
      </c>
      <c r="F19" s="157" t="str">
        <f>IF(L3VA!N28="NO DATA","",L3VA!N28)</f>
        <v/>
      </c>
      <c r="G19" s="158" t="str">
        <f>IF(L3VA!T28="NO DATA","",L3VA!T28)</f>
        <v/>
      </c>
      <c r="H19" s="158" t="str">
        <f>IF(L3VA!Z28="NO DATA","",L3VA!Z28)</f>
        <v/>
      </c>
      <c r="I19" s="158" t="str">
        <f>IF(L3VA!AF28="NO DATA","",L3VA!AF28)</f>
        <v/>
      </c>
      <c r="J19" s="153" t="str">
        <f>IF(L3VA!AL28="NO DATA","",L3VA!AL28)</f>
        <v/>
      </c>
      <c r="K19" s="158" t="str">
        <f>IF(L3VA!AR28="NO DATA","",L3VA!AR28)</f>
        <v/>
      </c>
      <c r="L19" s="158" t="str">
        <f>IF(L3VA!AX28="NO DATA","",L3VA!AX28)</f>
        <v/>
      </c>
      <c r="M19" s="158" t="str">
        <f>IF(L3VA!BD28="NO DATA","",L3VA!BD28)</f>
        <v/>
      </c>
      <c r="N19" s="158" t="str">
        <f>IF(L3VA!BJ28="NO DATA","",L3VA!BJ28)</f>
        <v/>
      </c>
      <c r="O19" s="158" t="str">
        <f>IF(L3VA!BP28="NO DATA","",L3VA!BP28)</f>
        <v/>
      </c>
      <c r="P19" s="158" t="str">
        <f>IF(L3VA!BV28="NO DATA","",L3VA!BV28)</f>
        <v/>
      </c>
      <c r="Q19" s="158" t="str">
        <f>IF(L3VA!CB28="NO DATA","",L3VA!CB28)</f>
        <v/>
      </c>
      <c r="R19" s="158" t="str">
        <f>IF(L3VA!CH28="NO DATA","",L3VA!CH28)</f>
        <v/>
      </c>
      <c r="S19" s="158" t="str">
        <f>IF(L3VA!CN28="NO DATA","",L3VA!CN28)</f>
        <v/>
      </c>
      <c r="T19" s="158" t="str">
        <f>IF(L3VA!CT28="NO DATA","",L3VA!CT28)</f>
        <v/>
      </c>
      <c r="U19" s="158" t="str">
        <f>IF(L3VA!CZ28="NO DATA","",L3VA!CZ28)</f>
        <v/>
      </c>
      <c r="V19" s="158" t="str">
        <f>IF(L3VA!DF28="NO DATA","",L3VA!DF28)</f>
        <v/>
      </c>
      <c r="W19" s="158" t="str">
        <f>IF(L3VA!DL28="NO DATA","",L3VA!DL28)</f>
        <v/>
      </c>
      <c r="X19" s="158" t="str">
        <f>IF(L3VA!DR28="NO DATA","",L3VA!DR28)</f>
        <v/>
      </c>
      <c r="Y19" s="158" t="str">
        <f>IF(L3VA!DX28="NO DATA","",L3VA!DX28)</f>
        <v/>
      </c>
      <c r="Z19" s="158" t="str">
        <f>IF(L3VA!ED28="NO DATA","",L3VA!ED28)</f>
        <v/>
      </c>
      <c r="AA19" s="158" t="str">
        <f>IF(L3VA!EJ28="NO DATA","",L3VA!EJ28)</f>
        <v/>
      </c>
      <c r="AB19" s="158" t="str">
        <f>IF(L3VA!EP28="NO DATA","",L3VA!EP28)</f>
        <v/>
      </c>
      <c r="AC19" s="158" t="str">
        <f>IF(L3VA!EV28="NO DATA","",L3VA!EV28)</f>
        <v/>
      </c>
      <c r="AD19" s="158" t="str">
        <f>IF(L3VA!FB28="NO DATA","",L3VA!FB28)</f>
        <v/>
      </c>
    </row>
    <row r="20" spans="1:30" ht="18.75" x14ac:dyDescent="0.3">
      <c r="A20" s="19">
        <f>IF(DATASHEET!A17="","",DATASHEET!A17)</f>
        <v>160067</v>
      </c>
      <c r="B20" s="154" t="str">
        <f>DATASHEET!B17</f>
        <v>BAH, Isata</v>
      </c>
      <c r="C20" s="155" t="str">
        <f>DATASHEET!C17</f>
        <v>12JW</v>
      </c>
      <c r="D20" s="156" t="str">
        <f>DATASHEET!J17</f>
        <v>4.75+ (C/B)</v>
      </c>
      <c r="E20" s="164" t="str">
        <f>IFERROR(VLOOKUP(A20,L3VA!$A$14:$M$269,13,FALSE),"")</f>
        <v/>
      </c>
      <c r="F20" s="157" t="str">
        <f>IF(L3VA!N29="NO DATA","",L3VA!N29)</f>
        <v/>
      </c>
      <c r="G20" s="158" t="str">
        <f>IF(L3VA!T29="NO DATA","",L3VA!T29)</f>
        <v/>
      </c>
      <c r="H20" s="158" t="str">
        <f>IF(L3VA!Z29="NO DATA","",L3VA!Z29)</f>
        <v/>
      </c>
      <c r="I20" s="158" t="str">
        <f>IF(L3VA!AF29="NO DATA","",L3VA!AF29)</f>
        <v/>
      </c>
      <c r="J20" s="153" t="str">
        <f>IF(L3VA!AL29="NO DATA","",L3VA!AL29)</f>
        <v/>
      </c>
      <c r="K20" s="158" t="str">
        <f>IF(L3VA!AR29="NO DATA","",L3VA!AR29)</f>
        <v/>
      </c>
      <c r="L20" s="158" t="str">
        <f>IF(L3VA!AX29="NO DATA","",L3VA!AX29)</f>
        <v/>
      </c>
      <c r="M20" s="158" t="str">
        <f>IF(L3VA!BD29="NO DATA","",L3VA!BD29)</f>
        <v/>
      </c>
      <c r="N20" s="158" t="str">
        <f>IF(L3VA!BJ29="NO DATA","",L3VA!BJ29)</f>
        <v/>
      </c>
      <c r="O20" s="158" t="str">
        <f>IF(L3VA!BP29="NO DATA","",L3VA!BP29)</f>
        <v/>
      </c>
      <c r="P20" s="158" t="str">
        <f>IF(L3VA!BV29="NO DATA","",L3VA!BV29)</f>
        <v/>
      </c>
      <c r="Q20" s="158" t="str">
        <f>IF(L3VA!CB29="NO DATA","",L3VA!CB29)</f>
        <v/>
      </c>
      <c r="R20" s="158" t="str">
        <f>IF(L3VA!CH29="NO DATA","",L3VA!CH29)</f>
        <v/>
      </c>
      <c r="S20" s="158" t="str">
        <f>IF(L3VA!CN29="NO DATA","",L3VA!CN29)</f>
        <v/>
      </c>
      <c r="T20" s="158" t="str">
        <f>IF(L3VA!CT29="NO DATA","",L3VA!CT29)</f>
        <v/>
      </c>
      <c r="U20" s="158" t="str">
        <f>IF(L3VA!CZ29="NO DATA","",L3VA!CZ29)</f>
        <v/>
      </c>
      <c r="V20" s="158" t="str">
        <f>IF(L3VA!DF29="NO DATA","",L3VA!DF29)</f>
        <v/>
      </c>
      <c r="W20" s="158" t="str">
        <f>IF(L3VA!DL29="NO DATA","",L3VA!DL29)</f>
        <v/>
      </c>
      <c r="X20" s="158" t="str">
        <f>IF(L3VA!DR29="NO DATA","",L3VA!DR29)</f>
        <v/>
      </c>
      <c r="Y20" s="158" t="str">
        <f>IF(L3VA!DX29="NO DATA","",L3VA!DX29)</f>
        <v/>
      </c>
      <c r="Z20" s="158" t="str">
        <f>IF(L3VA!ED29="NO DATA","",L3VA!ED29)</f>
        <v/>
      </c>
      <c r="AA20" s="158" t="str">
        <f>IF(L3VA!EJ29="NO DATA","",L3VA!EJ29)</f>
        <v/>
      </c>
      <c r="AB20" s="158" t="str">
        <f>IF(L3VA!EP29="NO DATA","",L3VA!EP29)</f>
        <v/>
      </c>
      <c r="AC20" s="158" t="str">
        <f>IF(L3VA!EV29="NO DATA","",L3VA!EV29)</f>
        <v/>
      </c>
      <c r="AD20" s="158" t="str">
        <f>IF(L3VA!FB29="NO DATA","",L3VA!FB29)</f>
        <v/>
      </c>
    </row>
    <row r="21" spans="1:30" ht="18.75" x14ac:dyDescent="0.3">
      <c r="A21" s="19">
        <f>IF(DATASHEET!A18="","",DATASHEET!A18)</f>
        <v>150941</v>
      </c>
      <c r="B21" s="154" t="str">
        <f>DATASHEET!B18</f>
        <v>BAILEY, Revellino</v>
      </c>
      <c r="C21" s="155" t="str">
        <f>DATASHEET!C18</f>
        <v>12ASA</v>
      </c>
      <c r="D21" s="156" t="str">
        <f>DATASHEET!J18</f>
        <v>4.75+ (C/B)</v>
      </c>
      <c r="E21" s="164" t="str">
        <f>IFERROR(VLOOKUP(A21,L3VA!$A$14:$M$269,13,FALSE),"")</f>
        <v/>
      </c>
      <c r="F21" s="157" t="str">
        <f>IF(L3VA!N30="NO DATA","",L3VA!N30)</f>
        <v/>
      </c>
      <c r="G21" s="158" t="str">
        <f>IF(L3VA!T30="NO DATA","",L3VA!T30)</f>
        <v/>
      </c>
      <c r="H21" s="158" t="str">
        <f>IF(L3VA!Z30="NO DATA","",L3VA!Z30)</f>
        <v/>
      </c>
      <c r="I21" s="158" t="str">
        <f>IF(L3VA!AF30="NO DATA","",L3VA!AF30)</f>
        <v/>
      </c>
      <c r="J21" s="153" t="str">
        <f>IF(L3VA!AL30="NO DATA","",L3VA!AL30)</f>
        <v/>
      </c>
      <c r="K21" s="158" t="str">
        <f>IF(L3VA!AR30="NO DATA","",L3VA!AR30)</f>
        <v/>
      </c>
      <c r="L21" s="158" t="str">
        <f>IF(L3VA!AX30="NO DATA","",L3VA!AX30)</f>
        <v/>
      </c>
      <c r="M21" s="158" t="str">
        <f>IF(L3VA!BD30="NO DATA","",L3VA!BD30)</f>
        <v/>
      </c>
      <c r="N21" s="158" t="str">
        <f>IF(L3VA!BJ30="NO DATA","",L3VA!BJ30)</f>
        <v/>
      </c>
      <c r="O21" s="158" t="str">
        <f>IF(L3VA!BP30="NO DATA","",L3VA!BP30)</f>
        <v/>
      </c>
      <c r="P21" s="158" t="str">
        <f>IF(L3VA!BV30="NO DATA","",L3VA!BV30)</f>
        <v/>
      </c>
      <c r="Q21" s="158" t="str">
        <f>IF(L3VA!CB30="NO DATA","",L3VA!CB30)</f>
        <v/>
      </c>
      <c r="R21" s="158" t="str">
        <f>IF(L3VA!CH30="NO DATA","",L3VA!CH30)</f>
        <v/>
      </c>
      <c r="S21" s="158" t="str">
        <f>IF(L3VA!CN30="NO DATA","",L3VA!CN30)</f>
        <v/>
      </c>
      <c r="T21" s="158" t="str">
        <f>IF(L3VA!CT30="NO DATA","",L3VA!CT30)</f>
        <v/>
      </c>
      <c r="U21" s="158" t="str">
        <f>IF(L3VA!CZ30="NO DATA","",L3VA!CZ30)</f>
        <v/>
      </c>
      <c r="V21" s="158" t="str">
        <f>IF(L3VA!DF30="NO DATA","",L3VA!DF30)</f>
        <v/>
      </c>
      <c r="W21" s="158" t="str">
        <f>IF(L3VA!DL30="NO DATA","",L3VA!DL30)</f>
        <v/>
      </c>
      <c r="X21" s="158" t="str">
        <f>IF(L3VA!DR30="NO DATA","",L3VA!DR30)</f>
        <v/>
      </c>
      <c r="Y21" s="158" t="str">
        <f>IF(L3VA!DX30="NO DATA","",L3VA!DX30)</f>
        <v/>
      </c>
      <c r="Z21" s="158" t="str">
        <f>IF(L3VA!ED30="NO DATA","",L3VA!ED30)</f>
        <v/>
      </c>
      <c r="AA21" s="158" t="str">
        <f>IF(L3VA!EJ30="NO DATA","",L3VA!EJ30)</f>
        <v/>
      </c>
      <c r="AB21" s="158" t="str">
        <f>IF(L3VA!EP30="NO DATA","",L3VA!EP30)</f>
        <v/>
      </c>
      <c r="AC21" s="158" t="str">
        <f>IF(L3VA!EV30="NO DATA","",L3VA!EV30)</f>
        <v/>
      </c>
      <c r="AD21" s="158" t="str">
        <f>IF(L3VA!FB30="NO DATA","",L3VA!FB30)</f>
        <v/>
      </c>
    </row>
    <row r="22" spans="1:30" ht="18.75" x14ac:dyDescent="0.3">
      <c r="A22" s="19">
        <f>IF(DATASHEET!A19="","",DATASHEET!A19)</f>
        <v>160048</v>
      </c>
      <c r="B22" s="154" t="str">
        <f>DATASHEET!B19</f>
        <v>BAINES, Archie</v>
      </c>
      <c r="C22" s="155" t="str">
        <f>DATASHEET!C19</f>
        <v>12JN</v>
      </c>
      <c r="D22" s="156" t="str">
        <f>DATASHEET!J19</f>
        <v>4.75+ (C/B)</v>
      </c>
      <c r="E22" s="164" t="str">
        <f>IFERROR(VLOOKUP(A22,L3VA!$A$14:$M$269,13,FALSE),"")</f>
        <v/>
      </c>
      <c r="F22" s="157" t="str">
        <f>IF(L3VA!N31="NO DATA","",L3VA!N31)</f>
        <v/>
      </c>
      <c r="G22" s="158" t="str">
        <f>IF(L3VA!T31="NO DATA","",L3VA!T31)</f>
        <v/>
      </c>
      <c r="H22" s="158" t="str">
        <f>IF(L3VA!Z31="NO DATA","",L3VA!Z31)</f>
        <v/>
      </c>
      <c r="I22" s="158" t="str">
        <f>IF(L3VA!AF31="NO DATA","",L3VA!AF31)</f>
        <v/>
      </c>
      <c r="J22" s="153" t="str">
        <f>IF(L3VA!AL31="NO DATA","",L3VA!AL31)</f>
        <v/>
      </c>
      <c r="K22" s="158" t="str">
        <f>IF(L3VA!AR31="NO DATA","",L3VA!AR31)</f>
        <v/>
      </c>
      <c r="L22" s="158" t="str">
        <f>IF(L3VA!AX31="NO DATA","",L3VA!AX31)</f>
        <v/>
      </c>
      <c r="M22" s="158" t="str">
        <f>IF(L3VA!BD31="NO DATA","",L3VA!BD31)</f>
        <v/>
      </c>
      <c r="N22" s="158" t="str">
        <f>IF(L3VA!BJ31="NO DATA","",L3VA!BJ31)</f>
        <v/>
      </c>
      <c r="O22" s="158" t="str">
        <f>IF(L3VA!BP31="NO DATA","",L3VA!BP31)</f>
        <v/>
      </c>
      <c r="P22" s="158" t="str">
        <f>IF(L3VA!BV31="NO DATA","",L3VA!BV31)</f>
        <v/>
      </c>
      <c r="Q22" s="158" t="str">
        <f>IF(L3VA!CB31="NO DATA","",L3VA!CB31)</f>
        <v/>
      </c>
      <c r="R22" s="158" t="str">
        <f>IF(L3VA!CH31="NO DATA","",L3VA!CH31)</f>
        <v/>
      </c>
      <c r="S22" s="158" t="str">
        <f>IF(L3VA!CN31="NO DATA","",L3VA!CN31)</f>
        <v/>
      </c>
      <c r="T22" s="158" t="str">
        <f>IF(L3VA!CT31="NO DATA","",L3VA!CT31)</f>
        <v/>
      </c>
      <c r="U22" s="158" t="str">
        <f>IF(L3VA!CZ31="NO DATA","",L3VA!CZ31)</f>
        <v/>
      </c>
      <c r="V22" s="158" t="str">
        <f>IF(L3VA!DF31="NO DATA","",L3VA!DF31)</f>
        <v/>
      </c>
      <c r="W22" s="158" t="str">
        <f>IF(L3VA!DL31="NO DATA","",L3VA!DL31)</f>
        <v/>
      </c>
      <c r="X22" s="158" t="str">
        <f>IF(L3VA!DR31="NO DATA","",L3VA!DR31)</f>
        <v/>
      </c>
      <c r="Y22" s="158" t="str">
        <f>IF(L3VA!DX31="NO DATA","",L3VA!DX31)</f>
        <v/>
      </c>
      <c r="Z22" s="158" t="str">
        <f>IF(L3VA!ED31="NO DATA","",L3VA!ED31)</f>
        <v/>
      </c>
      <c r="AA22" s="158" t="str">
        <f>IF(L3VA!EJ31="NO DATA","",L3VA!EJ31)</f>
        <v/>
      </c>
      <c r="AB22" s="158" t="str">
        <f>IF(L3VA!EP31="NO DATA","",L3VA!EP31)</f>
        <v/>
      </c>
      <c r="AC22" s="158" t="str">
        <f>IF(L3VA!EV31="NO DATA","",L3VA!EV31)</f>
        <v/>
      </c>
      <c r="AD22" s="158" t="str">
        <f>IF(L3VA!FB31="NO DATA","",L3VA!FB31)</f>
        <v/>
      </c>
    </row>
    <row r="23" spans="1:30" ht="18.75" x14ac:dyDescent="0.3">
      <c r="A23" s="19">
        <f>IF(DATASHEET!A20="","",DATASHEET!A20)</f>
        <v>151502</v>
      </c>
      <c r="B23" s="154" t="str">
        <f>DATASHEET!B20</f>
        <v>BANDA, Lisa</v>
      </c>
      <c r="C23" s="155" t="str">
        <f>DATASHEET!C20</f>
        <v>12ASA</v>
      </c>
      <c r="D23" s="156" t="str">
        <f>DATASHEET!J20</f>
        <v>4.75+ (C/B)</v>
      </c>
      <c r="E23" s="164" t="str">
        <f>IFERROR(VLOOKUP(A23,L3VA!$A$14:$M$269,13,FALSE),"")</f>
        <v/>
      </c>
      <c r="F23" s="157" t="str">
        <f>IF(L3VA!N32="NO DATA","",L3VA!N32)</f>
        <v/>
      </c>
      <c r="G23" s="158" t="str">
        <f>IF(L3VA!T32="NO DATA","",L3VA!T32)</f>
        <v/>
      </c>
      <c r="H23" s="158" t="str">
        <f>IF(L3VA!Z32="NO DATA","",L3VA!Z32)</f>
        <v/>
      </c>
      <c r="I23" s="158" t="str">
        <f>IF(L3VA!AF32="NO DATA","",L3VA!AF32)</f>
        <v/>
      </c>
      <c r="J23" s="153" t="str">
        <f>IF(L3VA!AL32="NO DATA","",L3VA!AL32)</f>
        <v/>
      </c>
      <c r="K23" s="158" t="str">
        <f>IF(L3VA!AR32="NO DATA","",L3VA!AR32)</f>
        <v/>
      </c>
      <c r="L23" s="158" t="str">
        <f>IF(L3VA!AX32="NO DATA","",L3VA!AX32)</f>
        <v/>
      </c>
      <c r="M23" s="158" t="str">
        <f>IF(L3VA!BD32="NO DATA","",L3VA!BD32)</f>
        <v/>
      </c>
      <c r="N23" s="158" t="str">
        <f>IF(L3VA!BJ32="NO DATA","",L3VA!BJ32)</f>
        <v/>
      </c>
      <c r="O23" s="158" t="str">
        <f>IF(L3VA!BP32="NO DATA","",L3VA!BP32)</f>
        <v/>
      </c>
      <c r="P23" s="158" t="str">
        <f>IF(L3VA!BV32="NO DATA","",L3VA!BV32)</f>
        <v/>
      </c>
      <c r="Q23" s="158" t="str">
        <f>IF(L3VA!CB32="NO DATA","",L3VA!CB32)</f>
        <v/>
      </c>
      <c r="R23" s="158" t="str">
        <f>IF(L3VA!CH32="NO DATA","",L3VA!CH32)</f>
        <v/>
      </c>
      <c r="S23" s="158" t="str">
        <f>IF(L3VA!CN32="NO DATA","",L3VA!CN32)</f>
        <v/>
      </c>
      <c r="T23" s="158" t="str">
        <f>IF(L3VA!CT32="NO DATA","",L3VA!CT32)</f>
        <v/>
      </c>
      <c r="U23" s="158" t="str">
        <f>IF(L3VA!CZ32="NO DATA","",L3VA!CZ32)</f>
        <v/>
      </c>
      <c r="V23" s="158" t="str">
        <f>IF(L3VA!DF32="NO DATA","",L3VA!DF32)</f>
        <v/>
      </c>
      <c r="W23" s="158" t="str">
        <f>IF(L3VA!DL32="NO DATA","",L3VA!DL32)</f>
        <v/>
      </c>
      <c r="X23" s="158" t="str">
        <f>IF(L3VA!DR32="NO DATA","",L3VA!DR32)</f>
        <v/>
      </c>
      <c r="Y23" s="158" t="str">
        <f>IF(L3VA!DX32="NO DATA","",L3VA!DX32)</f>
        <v/>
      </c>
      <c r="Z23" s="158" t="str">
        <f>IF(L3VA!ED32="NO DATA","",L3VA!ED32)</f>
        <v/>
      </c>
      <c r="AA23" s="158" t="str">
        <f>IF(L3VA!EJ32="NO DATA","",L3VA!EJ32)</f>
        <v/>
      </c>
      <c r="AB23" s="158" t="str">
        <f>IF(L3VA!EP32="NO DATA","",L3VA!EP32)</f>
        <v/>
      </c>
      <c r="AC23" s="158" t="str">
        <f>IF(L3VA!EV32="NO DATA","",L3VA!EV32)</f>
        <v/>
      </c>
      <c r="AD23" s="158" t="str">
        <f>IF(L3VA!FB32="NO DATA","",L3VA!FB32)</f>
        <v/>
      </c>
    </row>
    <row r="24" spans="1:30" ht="18.75" x14ac:dyDescent="0.3">
      <c r="A24" s="19">
        <f>IF(DATASHEET!A21="","",DATASHEET!A21)</f>
        <v>150845</v>
      </c>
      <c r="B24" s="154" t="str">
        <f>DATASHEET!B21</f>
        <v>BASTER, Stephen</v>
      </c>
      <c r="C24" s="155" t="str">
        <f>DATASHEET!C21</f>
        <v>12ASA</v>
      </c>
      <c r="D24" s="156" t="str">
        <f>DATASHEET!J21</f>
        <v>6.25+ (B/A)</v>
      </c>
      <c r="E24" s="164" t="str">
        <f>IFERROR(VLOOKUP(A24,L3VA!$A$14:$M$269,13,FALSE),"")</f>
        <v/>
      </c>
      <c r="F24" s="157" t="str">
        <f>IF(L3VA!N33="NO DATA","",L3VA!N33)</f>
        <v/>
      </c>
      <c r="G24" s="158" t="str">
        <f>IF(L3VA!T33="NO DATA","",L3VA!T33)</f>
        <v/>
      </c>
      <c r="H24" s="158" t="str">
        <f>IF(L3VA!Z33="NO DATA","",L3VA!Z33)</f>
        <v/>
      </c>
      <c r="I24" s="158" t="str">
        <f>IF(L3VA!AF33="NO DATA","",L3VA!AF33)</f>
        <v/>
      </c>
      <c r="J24" s="153" t="str">
        <f>IF(L3VA!AL33="NO DATA","",L3VA!AL33)</f>
        <v/>
      </c>
      <c r="K24" s="158" t="str">
        <f>IF(L3VA!AR33="NO DATA","",L3VA!AR33)</f>
        <v/>
      </c>
      <c r="L24" s="158" t="str">
        <f>IF(L3VA!AX33="NO DATA","",L3VA!AX33)</f>
        <v/>
      </c>
      <c r="M24" s="158" t="str">
        <f>IF(L3VA!BD33="NO DATA","",L3VA!BD33)</f>
        <v/>
      </c>
      <c r="N24" s="158" t="str">
        <f>IF(L3VA!BJ33="NO DATA","",L3VA!BJ33)</f>
        <v/>
      </c>
      <c r="O24" s="158" t="str">
        <f>IF(L3VA!BP33="NO DATA","",L3VA!BP33)</f>
        <v/>
      </c>
      <c r="P24" s="158" t="str">
        <f>IF(L3VA!BV33="NO DATA","",L3VA!BV33)</f>
        <v/>
      </c>
      <c r="Q24" s="158" t="str">
        <f>IF(L3VA!CB33="NO DATA","",L3VA!CB33)</f>
        <v/>
      </c>
      <c r="R24" s="158" t="str">
        <f>IF(L3VA!CH33="NO DATA","",L3VA!CH33)</f>
        <v/>
      </c>
      <c r="S24" s="158" t="str">
        <f>IF(L3VA!CN33="NO DATA","",L3VA!CN33)</f>
        <v/>
      </c>
      <c r="T24" s="158" t="str">
        <f>IF(L3VA!CT33="NO DATA","",L3VA!CT33)</f>
        <v/>
      </c>
      <c r="U24" s="158" t="str">
        <f>IF(L3VA!CZ33="NO DATA","",L3VA!CZ33)</f>
        <v/>
      </c>
      <c r="V24" s="158" t="str">
        <f>IF(L3VA!DF33="NO DATA","",L3VA!DF33)</f>
        <v/>
      </c>
      <c r="W24" s="158" t="str">
        <f>IF(L3VA!DL33="NO DATA","",L3VA!DL33)</f>
        <v/>
      </c>
      <c r="X24" s="158" t="str">
        <f>IF(L3VA!DR33="NO DATA","",L3VA!DR33)</f>
        <v/>
      </c>
      <c r="Y24" s="158" t="str">
        <f>IF(L3VA!DX33="NO DATA","",L3VA!DX33)</f>
        <v/>
      </c>
      <c r="Z24" s="158" t="str">
        <f>IF(L3VA!ED33="NO DATA","",L3VA!ED33)</f>
        <v/>
      </c>
      <c r="AA24" s="158" t="str">
        <f>IF(L3VA!EJ33="NO DATA","",L3VA!EJ33)</f>
        <v/>
      </c>
      <c r="AB24" s="158" t="str">
        <f>IF(L3VA!EP33="NO DATA","",L3VA!EP33)</f>
        <v/>
      </c>
      <c r="AC24" s="158" t="str">
        <f>IF(L3VA!EV33="NO DATA","",L3VA!EV33)</f>
        <v/>
      </c>
      <c r="AD24" s="158" t="str">
        <f>IF(L3VA!FB33="NO DATA","",L3VA!FB33)</f>
        <v/>
      </c>
    </row>
    <row r="25" spans="1:30" ht="18.75" x14ac:dyDescent="0.3">
      <c r="A25" s="19">
        <f>IF(DATASHEET!A22="","",DATASHEET!A22)</f>
        <v>150817</v>
      </c>
      <c r="B25" s="154" t="str">
        <f>DATASHEET!B22</f>
        <v>BATEY, Poppy</v>
      </c>
      <c r="C25" s="155" t="str">
        <f>DATASHEET!C22</f>
        <v>12ASA</v>
      </c>
      <c r="D25" s="156" t="str">
        <f>DATASHEET!J22</f>
        <v>7.75+ (A/A*)</v>
      </c>
      <c r="E25" s="164" t="str">
        <f>IFERROR(VLOOKUP(A25,L3VA!$A$14:$M$269,13,FALSE),"")</f>
        <v/>
      </c>
      <c r="F25" s="157" t="str">
        <f>IF(L3VA!N34="NO DATA","",L3VA!N34)</f>
        <v/>
      </c>
      <c r="G25" s="158" t="str">
        <f>IF(L3VA!T34="NO DATA","",L3VA!T34)</f>
        <v/>
      </c>
      <c r="H25" s="158" t="str">
        <f>IF(L3VA!Z34="NO DATA","",L3VA!Z34)</f>
        <v/>
      </c>
      <c r="I25" s="158" t="str">
        <f>IF(L3VA!AF34="NO DATA","",L3VA!AF34)</f>
        <v/>
      </c>
      <c r="J25" s="153" t="str">
        <f>IF(L3VA!AL34="NO DATA","",L3VA!AL34)</f>
        <v/>
      </c>
      <c r="K25" s="158" t="str">
        <f>IF(L3VA!AR34="NO DATA","",L3VA!AR34)</f>
        <v/>
      </c>
      <c r="L25" s="158" t="str">
        <f>IF(L3VA!AX34="NO DATA","",L3VA!AX34)</f>
        <v/>
      </c>
      <c r="M25" s="158" t="str">
        <f>IF(L3VA!BD34="NO DATA","",L3VA!BD34)</f>
        <v/>
      </c>
      <c r="N25" s="158" t="str">
        <f>IF(L3VA!BJ34="NO DATA","",L3VA!BJ34)</f>
        <v/>
      </c>
      <c r="O25" s="158" t="str">
        <f>IF(L3VA!BP34="NO DATA","",L3VA!BP34)</f>
        <v/>
      </c>
      <c r="P25" s="158" t="str">
        <f>IF(L3VA!BV34="NO DATA","",L3VA!BV34)</f>
        <v/>
      </c>
      <c r="Q25" s="158" t="str">
        <f>IF(L3VA!CB34="NO DATA","",L3VA!CB34)</f>
        <v/>
      </c>
      <c r="R25" s="158" t="str">
        <f>IF(L3VA!CH34="NO DATA","",L3VA!CH34)</f>
        <v/>
      </c>
      <c r="S25" s="158" t="str">
        <f>IF(L3VA!CN34="NO DATA","",L3VA!CN34)</f>
        <v/>
      </c>
      <c r="T25" s="158" t="str">
        <f>IF(L3VA!CT34="NO DATA","",L3VA!CT34)</f>
        <v/>
      </c>
      <c r="U25" s="158" t="str">
        <f>IF(L3VA!CZ34="NO DATA","",L3VA!CZ34)</f>
        <v/>
      </c>
      <c r="V25" s="158" t="str">
        <f>IF(L3VA!DF34="NO DATA","",L3VA!DF34)</f>
        <v/>
      </c>
      <c r="W25" s="158" t="str">
        <f>IF(L3VA!DL34="NO DATA","",L3VA!DL34)</f>
        <v/>
      </c>
      <c r="X25" s="158" t="str">
        <f>IF(L3VA!DR34="NO DATA","",L3VA!DR34)</f>
        <v/>
      </c>
      <c r="Y25" s="158" t="str">
        <f>IF(L3VA!DX34="NO DATA","",L3VA!DX34)</f>
        <v/>
      </c>
      <c r="Z25" s="158" t="str">
        <f>IF(L3VA!ED34="NO DATA","",L3VA!ED34)</f>
        <v/>
      </c>
      <c r="AA25" s="158" t="str">
        <f>IF(L3VA!EJ34="NO DATA","",L3VA!EJ34)</f>
        <v/>
      </c>
      <c r="AB25" s="158" t="str">
        <f>IF(L3VA!EP34="NO DATA","",L3VA!EP34)</f>
        <v/>
      </c>
      <c r="AC25" s="158" t="str">
        <f>IF(L3VA!EV34="NO DATA","",L3VA!EV34)</f>
        <v/>
      </c>
      <c r="AD25" s="158" t="str">
        <f>IF(L3VA!FB34="NO DATA","",L3VA!FB34)</f>
        <v/>
      </c>
    </row>
    <row r="26" spans="1:30" ht="18.75" x14ac:dyDescent="0.3">
      <c r="A26" s="19">
        <f>IF(DATASHEET!A23="","",DATASHEET!A23)</f>
        <v>150930</v>
      </c>
      <c r="B26" s="154" t="str">
        <f>DATASHEET!B23</f>
        <v>BAXBY, Maddison</v>
      </c>
      <c r="C26" s="155" t="str">
        <f>DATASHEET!C23</f>
        <v>12CSN</v>
      </c>
      <c r="D26" s="156" t="str">
        <f>DATASHEET!J23</f>
        <v>6.25+ (B/A)</v>
      </c>
      <c r="E26" s="164" t="str">
        <f>IFERROR(VLOOKUP(A26,L3VA!$A$14:$M$269,13,FALSE),"")</f>
        <v/>
      </c>
      <c r="F26" s="157" t="str">
        <f>IF(L3VA!N35="NO DATA","",L3VA!N35)</f>
        <v/>
      </c>
      <c r="G26" s="158" t="str">
        <f>IF(L3VA!T35="NO DATA","",L3VA!T35)</f>
        <v/>
      </c>
      <c r="H26" s="158" t="str">
        <f>IF(L3VA!Z35="NO DATA","",L3VA!Z35)</f>
        <v/>
      </c>
      <c r="I26" s="158" t="str">
        <f>IF(L3VA!AF35="NO DATA","",L3VA!AF35)</f>
        <v/>
      </c>
      <c r="J26" s="153" t="str">
        <f>IF(L3VA!AL35="NO DATA","",L3VA!AL35)</f>
        <v/>
      </c>
      <c r="K26" s="158" t="str">
        <f>IF(L3VA!AR35="NO DATA","",L3VA!AR35)</f>
        <v/>
      </c>
      <c r="L26" s="158" t="str">
        <f>IF(L3VA!AX35="NO DATA","",L3VA!AX35)</f>
        <v/>
      </c>
      <c r="M26" s="158" t="str">
        <f>IF(L3VA!BD35="NO DATA","",L3VA!BD35)</f>
        <v/>
      </c>
      <c r="N26" s="158" t="str">
        <f>IF(L3VA!BJ35="NO DATA","",L3VA!BJ35)</f>
        <v/>
      </c>
      <c r="O26" s="158" t="str">
        <f>IF(L3VA!BP35="NO DATA","",L3VA!BP35)</f>
        <v/>
      </c>
      <c r="P26" s="158" t="str">
        <f>IF(L3VA!BV35="NO DATA","",L3VA!BV35)</f>
        <v/>
      </c>
      <c r="Q26" s="158" t="str">
        <f>IF(L3VA!CB35="NO DATA","",L3VA!CB35)</f>
        <v/>
      </c>
      <c r="R26" s="158" t="str">
        <f>IF(L3VA!CH35="NO DATA","",L3VA!CH35)</f>
        <v/>
      </c>
      <c r="S26" s="158" t="str">
        <f>IF(L3VA!CN35="NO DATA","",L3VA!CN35)</f>
        <v/>
      </c>
      <c r="T26" s="158" t="str">
        <f>IF(L3VA!CT35="NO DATA","",L3VA!CT35)</f>
        <v/>
      </c>
      <c r="U26" s="158" t="str">
        <f>IF(L3VA!CZ35="NO DATA","",L3VA!CZ35)</f>
        <v/>
      </c>
      <c r="V26" s="158" t="str">
        <f>IF(L3VA!DF35="NO DATA","",L3VA!DF35)</f>
        <v/>
      </c>
      <c r="W26" s="158" t="str">
        <f>IF(L3VA!DL35="NO DATA","",L3VA!DL35)</f>
        <v/>
      </c>
      <c r="X26" s="158" t="str">
        <f>IF(L3VA!DR35="NO DATA","",L3VA!DR35)</f>
        <v/>
      </c>
      <c r="Y26" s="158" t="str">
        <f>IF(L3VA!DX35="NO DATA","",L3VA!DX35)</f>
        <v/>
      </c>
      <c r="Z26" s="158" t="str">
        <f>IF(L3VA!ED35="NO DATA","",L3VA!ED35)</f>
        <v/>
      </c>
      <c r="AA26" s="158" t="str">
        <f>IF(L3VA!EJ35="NO DATA","",L3VA!EJ35)</f>
        <v/>
      </c>
      <c r="AB26" s="158" t="str">
        <f>IF(L3VA!EP35="NO DATA","",L3VA!EP35)</f>
        <v/>
      </c>
      <c r="AC26" s="158" t="str">
        <f>IF(L3VA!EV35="NO DATA","",L3VA!EV35)</f>
        <v/>
      </c>
      <c r="AD26" s="158" t="str">
        <f>IF(L3VA!FB35="NO DATA","",L3VA!FB35)</f>
        <v/>
      </c>
    </row>
    <row r="27" spans="1:30" ht="18.75" x14ac:dyDescent="0.3">
      <c r="A27" s="19">
        <f>IF(DATASHEET!A24="","",DATASHEET!A24)</f>
        <v>160081</v>
      </c>
      <c r="B27" s="154" t="str">
        <f>DATASHEET!B24</f>
        <v>BEATSON, Ana</v>
      </c>
      <c r="C27" s="155" t="str">
        <f>DATASHEET!C24</f>
        <v>12SG</v>
      </c>
      <c r="D27" s="156" t="str">
        <f>DATASHEET!J24</f>
        <v>7.75+ (A/A*)</v>
      </c>
      <c r="E27" s="164" t="str">
        <f>IFERROR(VLOOKUP(A27,L3VA!$A$14:$M$269,13,FALSE),"")</f>
        <v/>
      </c>
      <c r="F27" s="157" t="str">
        <f>IF(L3VA!N36="NO DATA","",L3VA!N36)</f>
        <v/>
      </c>
      <c r="G27" s="158" t="str">
        <f>IF(L3VA!T36="NO DATA","",L3VA!T36)</f>
        <v/>
      </c>
      <c r="H27" s="158" t="str">
        <f>IF(L3VA!Z36="NO DATA","",L3VA!Z36)</f>
        <v/>
      </c>
      <c r="I27" s="158" t="str">
        <f>IF(L3VA!AF36="NO DATA","",L3VA!AF36)</f>
        <v/>
      </c>
      <c r="J27" s="153" t="str">
        <f>IF(L3VA!AL36="NO DATA","",L3VA!AL36)</f>
        <v/>
      </c>
      <c r="K27" s="158" t="str">
        <f>IF(L3VA!AR36="NO DATA","",L3VA!AR36)</f>
        <v/>
      </c>
      <c r="L27" s="158" t="str">
        <f>IF(L3VA!AX36="NO DATA","",L3VA!AX36)</f>
        <v/>
      </c>
      <c r="M27" s="158" t="str">
        <f>IF(L3VA!BD36="NO DATA","",L3VA!BD36)</f>
        <v/>
      </c>
      <c r="N27" s="158" t="str">
        <f>IF(L3VA!BJ36="NO DATA","",L3VA!BJ36)</f>
        <v/>
      </c>
      <c r="O27" s="158" t="str">
        <f>IF(L3VA!BP36="NO DATA","",L3VA!BP36)</f>
        <v/>
      </c>
      <c r="P27" s="158" t="str">
        <f>IF(L3VA!BV36="NO DATA","",L3VA!BV36)</f>
        <v/>
      </c>
      <c r="Q27" s="158" t="str">
        <f>IF(L3VA!CB36="NO DATA","",L3VA!CB36)</f>
        <v/>
      </c>
      <c r="R27" s="158" t="str">
        <f>IF(L3VA!CH36="NO DATA","",L3VA!CH36)</f>
        <v/>
      </c>
      <c r="S27" s="158" t="str">
        <f>IF(L3VA!CN36="NO DATA","",L3VA!CN36)</f>
        <v/>
      </c>
      <c r="T27" s="158" t="str">
        <f>IF(L3VA!CT36="NO DATA","",L3VA!CT36)</f>
        <v/>
      </c>
      <c r="U27" s="158" t="str">
        <f>IF(L3VA!CZ36="NO DATA","",L3VA!CZ36)</f>
        <v/>
      </c>
      <c r="V27" s="158" t="str">
        <f>IF(L3VA!DF36="NO DATA","",L3VA!DF36)</f>
        <v/>
      </c>
      <c r="W27" s="158" t="str">
        <f>IF(L3VA!DL36="NO DATA","",L3VA!DL36)</f>
        <v/>
      </c>
      <c r="X27" s="158" t="str">
        <f>IF(L3VA!DR36="NO DATA","",L3VA!DR36)</f>
        <v/>
      </c>
      <c r="Y27" s="158" t="str">
        <f>IF(L3VA!DX36="NO DATA","",L3VA!DX36)</f>
        <v/>
      </c>
      <c r="Z27" s="158" t="str">
        <f>IF(L3VA!ED36="NO DATA","",L3VA!ED36)</f>
        <v/>
      </c>
      <c r="AA27" s="158" t="str">
        <f>IF(L3VA!EJ36="NO DATA","",L3VA!EJ36)</f>
        <v/>
      </c>
      <c r="AB27" s="158" t="str">
        <f>IF(L3VA!EP36="NO DATA","",L3VA!EP36)</f>
        <v/>
      </c>
      <c r="AC27" s="158" t="str">
        <f>IF(L3VA!EV36="NO DATA","",L3VA!EV36)</f>
        <v/>
      </c>
      <c r="AD27" s="158" t="str">
        <f>IF(L3VA!FB36="NO DATA","",L3VA!FB36)</f>
        <v/>
      </c>
    </row>
    <row r="28" spans="1:30" ht="18.75" x14ac:dyDescent="0.3">
      <c r="A28" s="19">
        <f>IF(DATASHEET!A25="","",DATASHEET!A25)</f>
        <v>151503</v>
      </c>
      <c r="B28" s="154" t="str">
        <f>DATASHEET!B25</f>
        <v>BOBY, Nimisha</v>
      </c>
      <c r="C28" s="155" t="str">
        <f>DATASHEET!C25</f>
        <v>12CSN</v>
      </c>
      <c r="D28" s="156" t="str">
        <f>DATASHEET!J25</f>
        <v>6.25+ (B/A)</v>
      </c>
      <c r="E28" s="164" t="str">
        <f>IFERROR(VLOOKUP(A28,L3VA!$A$14:$M$269,13,FALSE),"")</f>
        <v/>
      </c>
      <c r="F28" s="157" t="str">
        <f>IF(L3VA!N37="NO DATA","",L3VA!N37)</f>
        <v/>
      </c>
      <c r="G28" s="158" t="str">
        <f>IF(L3VA!T37="NO DATA","",L3VA!T37)</f>
        <v/>
      </c>
      <c r="H28" s="158" t="str">
        <f>IF(L3VA!Z37="NO DATA","",L3VA!Z37)</f>
        <v/>
      </c>
      <c r="I28" s="158" t="str">
        <f>IF(L3VA!AF37="NO DATA","",L3VA!AF37)</f>
        <v/>
      </c>
      <c r="J28" s="153" t="str">
        <f>IF(L3VA!AL37="NO DATA","",L3VA!AL37)</f>
        <v/>
      </c>
      <c r="K28" s="158" t="str">
        <f>IF(L3VA!AR37="NO DATA","",L3VA!AR37)</f>
        <v/>
      </c>
      <c r="L28" s="158" t="str">
        <f>IF(L3VA!AX37="NO DATA","",L3VA!AX37)</f>
        <v/>
      </c>
      <c r="M28" s="158" t="str">
        <f>IF(L3VA!BD37="NO DATA","",L3VA!BD37)</f>
        <v/>
      </c>
      <c r="N28" s="158" t="str">
        <f>IF(L3VA!BJ37="NO DATA","",L3VA!BJ37)</f>
        <v/>
      </c>
      <c r="O28" s="158" t="str">
        <f>IF(L3VA!BP37="NO DATA","",L3VA!BP37)</f>
        <v/>
      </c>
      <c r="P28" s="158" t="str">
        <f>IF(L3VA!BV37="NO DATA","",L3VA!BV37)</f>
        <v/>
      </c>
      <c r="Q28" s="158" t="str">
        <f>IF(L3VA!CB37="NO DATA","",L3VA!CB37)</f>
        <v/>
      </c>
      <c r="R28" s="158" t="str">
        <f>IF(L3VA!CH37="NO DATA","",L3VA!CH37)</f>
        <v/>
      </c>
      <c r="S28" s="158" t="str">
        <f>IF(L3VA!CN37="NO DATA","",L3VA!CN37)</f>
        <v/>
      </c>
      <c r="T28" s="158" t="str">
        <f>IF(L3VA!CT37="NO DATA","",L3VA!CT37)</f>
        <v/>
      </c>
      <c r="U28" s="158" t="str">
        <f>IF(L3VA!CZ37="NO DATA","",L3VA!CZ37)</f>
        <v/>
      </c>
      <c r="V28" s="158" t="str">
        <f>IF(L3VA!DF37="NO DATA","",L3VA!DF37)</f>
        <v/>
      </c>
      <c r="W28" s="158" t="str">
        <f>IF(L3VA!DL37="NO DATA","",L3VA!DL37)</f>
        <v/>
      </c>
      <c r="X28" s="158" t="str">
        <f>IF(L3VA!DR37="NO DATA","",L3VA!DR37)</f>
        <v/>
      </c>
      <c r="Y28" s="158" t="str">
        <f>IF(L3VA!DX37="NO DATA","",L3VA!DX37)</f>
        <v/>
      </c>
      <c r="Z28" s="158" t="str">
        <f>IF(L3VA!ED37="NO DATA","",L3VA!ED37)</f>
        <v/>
      </c>
      <c r="AA28" s="158" t="str">
        <f>IF(L3VA!EJ37="NO DATA","",L3VA!EJ37)</f>
        <v/>
      </c>
      <c r="AB28" s="158" t="str">
        <f>IF(L3VA!EP37="NO DATA","",L3VA!EP37)</f>
        <v/>
      </c>
      <c r="AC28" s="158" t="str">
        <f>IF(L3VA!EV37="NO DATA","",L3VA!EV37)</f>
        <v/>
      </c>
      <c r="AD28" s="158" t="str">
        <f>IF(L3VA!FB37="NO DATA","",L3VA!FB37)</f>
        <v/>
      </c>
    </row>
    <row r="29" spans="1:30" ht="18.75" x14ac:dyDescent="0.3">
      <c r="A29" s="19">
        <f>IF(DATASHEET!A26="","",DATASHEET!A26)</f>
        <v>150777</v>
      </c>
      <c r="B29" s="154" t="str">
        <f>DATASHEET!B26</f>
        <v>BOLTON, Max</v>
      </c>
      <c r="C29" s="155" t="str">
        <f>DATASHEET!C26</f>
        <v>12ASA</v>
      </c>
      <c r="D29" s="156" t="str">
        <f>DATASHEET!J26</f>
        <v>2.5+ (D/C)</v>
      </c>
      <c r="E29" s="164" t="str">
        <f>IFERROR(VLOOKUP(A29,L3VA!$A$14:$M$269,13,FALSE),"")</f>
        <v/>
      </c>
      <c r="F29" s="157" t="str">
        <f>IF(L3VA!N38="NO DATA","",L3VA!N38)</f>
        <v/>
      </c>
      <c r="G29" s="158" t="str">
        <f>IF(L3VA!T38="NO DATA","",L3VA!T38)</f>
        <v/>
      </c>
      <c r="H29" s="158" t="str">
        <f>IF(L3VA!Z38="NO DATA","",L3VA!Z38)</f>
        <v/>
      </c>
      <c r="I29" s="158" t="str">
        <f>IF(L3VA!AF38="NO DATA","",L3VA!AF38)</f>
        <v/>
      </c>
      <c r="J29" s="153" t="str">
        <f>IF(L3VA!AL38="NO DATA","",L3VA!AL38)</f>
        <v/>
      </c>
      <c r="K29" s="158" t="str">
        <f>IF(L3VA!AR38="NO DATA","",L3VA!AR38)</f>
        <v/>
      </c>
      <c r="L29" s="158" t="str">
        <f>IF(L3VA!AX38="NO DATA","",L3VA!AX38)</f>
        <v/>
      </c>
      <c r="M29" s="158" t="str">
        <f>IF(L3VA!BD38="NO DATA","",L3VA!BD38)</f>
        <v/>
      </c>
      <c r="N29" s="158" t="str">
        <f>IF(L3VA!BJ38="NO DATA","",L3VA!BJ38)</f>
        <v/>
      </c>
      <c r="O29" s="158" t="str">
        <f>IF(L3VA!BP38="NO DATA","",L3VA!BP38)</f>
        <v/>
      </c>
      <c r="P29" s="158" t="str">
        <f>IF(L3VA!BV38="NO DATA","",L3VA!BV38)</f>
        <v/>
      </c>
      <c r="Q29" s="158" t="str">
        <f>IF(L3VA!CB38="NO DATA","",L3VA!CB38)</f>
        <v/>
      </c>
      <c r="R29" s="158" t="str">
        <f>IF(L3VA!CH38="NO DATA","",L3VA!CH38)</f>
        <v/>
      </c>
      <c r="S29" s="158" t="str">
        <f>IF(L3VA!CN38="NO DATA","",L3VA!CN38)</f>
        <v/>
      </c>
      <c r="T29" s="158" t="str">
        <f>IF(L3VA!CT38="NO DATA","",L3VA!CT38)</f>
        <v/>
      </c>
      <c r="U29" s="158" t="str">
        <f>IF(L3VA!CZ38="NO DATA","",L3VA!CZ38)</f>
        <v/>
      </c>
      <c r="V29" s="158" t="str">
        <f>IF(L3VA!DF38="NO DATA","",L3VA!DF38)</f>
        <v/>
      </c>
      <c r="W29" s="158" t="str">
        <f>IF(L3VA!DL38="NO DATA","",L3VA!DL38)</f>
        <v/>
      </c>
      <c r="X29" s="158" t="str">
        <f>IF(L3VA!DR38="NO DATA","",L3VA!DR38)</f>
        <v/>
      </c>
      <c r="Y29" s="158" t="str">
        <f>IF(L3VA!DX38="NO DATA","",L3VA!DX38)</f>
        <v/>
      </c>
      <c r="Z29" s="158" t="str">
        <f>IF(L3VA!ED38="NO DATA","",L3VA!ED38)</f>
        <v/>
      </c>
      <c r="AA29" s="158" t="str">
        <f>IF(L3VA!EJ38="NO DATA","",L3VA!EJ38)</f>
        <v/>
      </c>
      <c r="AB29" s="158" t="str">
        <f>IF(L3VA!EP38="NO DATA","",L3VA!EP38)</f>
        <v/>
      </c>
      <c r="AC29" s="158" t="str">
        <f>IF(L3VA!EV38="NO DATA","",L3VA!EV38)</f>
        <v/>
      </c>
      <c r="AD29" s="158" t="str">
        <f>IF(L3VA!FB38="NO DATA","",L3VA!FB38)</f>
        <v/>
      </c>
    </row>
    <row r="30" spans="1:30" ht="18.75" x14ac:dyDescent="0.3">
      <c r="A30" s="19">
        <f>IF(DATASHEET!A27="","",DATASHEET!A27)</f>
        <v>150947</v>
      </c>
      <c r="B30" s="154" t="str">
        <f>DATASHEET!B27</f>
        <v>BRADSHAW, Adam</v>
      </c>
      <c r="C30" s="155" t="str">
        <f>DATASHEET!C27</f>
        <v>12ASA</v>
      </c>
      <c r="D30" s="156" t="str">
        <f>DATASHEET!J27</f>
        <v>6.25+ (B/A)</v>
      </c>
      <c r="E30" s="164" t="str">
        <f>IFERROR(VLOOKUP(A30,L3VA!$A$14:$M$269,13,FALSE),"")</f>
        <v/>
      </c>
      <c r="F30" s="157" t="str">
        <f>IF(L3VA!N39="NO DATA","",L3VA!N39)</f>
        <v/>
      </c>
      <c r="G30" s="158" t="str">
        <f>IF(L3VA!T39="NO DATA","",L3VA!T39)</f>
        <v/>
      </c>
      <c r="H30" s="158" t="str">
        <f>IF(L3VA!Z39="NO DATA","",L3VA!Z39)</f>
        <v/>
      </c>
      <c r="I30" s="158" t="str">
        <f>IF(L3VA!AF39="NO DATA","",L3VA!AF39)</f>
        <v/>
      </c>
      <c r="J30" s="153" t="str">
        <f>IF(L3VA!AL39="NO DATA","",L3VA!AL39)</f>
        <v/>
      </c>
      <c r="K30" s="158" t="str">
        <f>IF(L3VA!AR39="NO DATA","",L3VA!AR39)</f>
        <v/>
      </c>
      <c r="L30" s="158" t="str">
        <f>IF(L3VA!AX39="NO DATA","",L3VA!AX39)</f>
        <v/>
      </c>
      <c r="M30" s="158" t="str">
        <f>IF(L3VA!BD39="NO DATA","",L3VA!BD39)</f>
        <v/>
      </c>
      <c r="N30" s="158" t="str">
        <f>IF(L3VA!BJ39="NO DATA","",L3VA!BJ39)</f>
        <v/>
      </c>
      <c r="O30" s="158" t="str">
        <f>IF(L3VA!BP39="NO DATA","",L3VA!BP39)</f>
        <v/>
      </c>
      <c r="P30" s="158" t="str">
        <f>IF(L3VA!BV39="NO DATA","",L3VA!BV39)</f>
        <v/>
      </c>
      <c r="Q30" s="158" t="str">
        <f>IF(L3VA!CB39="NO DATA","",L3VA!CB39)</f>
        <v/>
      </c>
      <c r="R30" s="158" t="str">
        <f>IF(L3VA!CH39="NO DATA","",L3VA!CH39)</f>
        <v/>
      </c>
      <c r="S30" s="158" t="str">
        <f>IF(L3VA!CN39="NO DATA","",L3VA!CN39)</f>
        <v/>
      </c>
      <c r="T30" s="158" t="str">
        <f>IF(L3VA!CT39="NO DATA","",L3VA!CT39)</f>
        <v/>
      </c>
      <c r="U30" s="158" t="str">
        <f>IF(L3VA!CZ39="NO DATA","",L3VA!CZ39)</f>
        <v/>
      </c>
      <c r="V30" s="158" t="str">
        <f>IF(L3VA!DF39="NO DATA","",L3VA!DF39)</f>
        <v/>
      </c>
      <c r="W30" s="158" t="str">
        <f>IF(L3VA!DL39="NO DATA","",L3VA!DL39)</f>
        <v/>
      </c>
      <c r="X30" s="158" t="str">
        <f>IF(L3VA!DR39="NO DATA","",L3VA!DR39)</f>
        <v/>
      </c>
      <c r="Y30" s="158" t="str">
        <f>IF(L3VA!DX39="NO DATA","",L3VA!DX39)</f>
        <v/>
      </c>
      <c r="Z30" s="158" t="str">
        <f>IF(L3VA!ED39="NO DATA","",L3VA!ED39)</f>
        <v/>
      </c>
      <c r="AA30" s="158" t="str">
        <f>IF(L3VA!EJ39="NO DATA","",L3VA!EJ39)</f>
        <v/>
      </c>
      <c r="AB30" s="158" t="str">
        <f>IF(L3VA!EP39="NO DATA","",L3VA!EP39)</f>
        <v/>
      </c>
      <c r="AC30" s="158" t="str">
        <f>IF(L3VA!EV39="NO DATA","",L3VA!EV39)</f>
        <v/>
      </c>
      <c r="AD30" s="158" t="str">
        <f>IF(L3VA!FB39="NO DATA","",L3VA!FB39)</f>
        <v/>
      </c>
    </row>
    <row r="31" spans="1:30" ht="18.75" x14ac:dyDescent="0.3">
      <c r="A31" s="19">
        <f>IF(DATASHEET!A28="","",DATASHEET!A28)</f>
        <v>150783</v>
      </c>
      <c r="B31" s="154" t="str">
        <f>DATASHEET!B28</f>
        <v>BRAITHWAITE, Luke</v>
      </c>
      <c r="C31" s="155" t="str">
        <f>DATASHEET!C28</f>
        <v>12ASA</v>
      </c>
      <c r="D31" s="156" t="str">
        <f>DATASHEET!J28</f>
        <v>2.5+ (D/C)</v>
      </c>
      <c r="E31" s="164" t="str">
        <f>IFERROR(VLOOKUP(A31,L3VA!$A$14:$M$269,13,FALSE),"")</f>
        <v/>
      </c>
      <c r="F31" s="157" t="str">
        <f>IF(L3VA!N40="NO DATA","",L3VA!N40)</f>
        <v/>
      </c>
      <c r="G31" s="158" t="str">
        <f>IF(L3VA!T40="NO DATA","",L3VA!T40)</f>
        <v/>
      </c>
      <c r="H31" s="158" t="str">
        <f>IF(L3VA!Z40="NO DATA","",L3VA!Z40)</f>
        <v/>
      </c>
      <c r="I31" s="158" t="str">
        <f>IF(L3VA!AF40="NO DATA","",L3VA!AF40)</f>
        <v/>
      </c>
      <c r="J31" s="153" t="str">
        <f>IF(L3VA!AL40="NO DATA","",L3VA!AL40)</f>
        <v/>
      </c>
      <c r="K31" s="158" t="str">
        <f>IF(L3VA!AR40="NO DATA","",L3VA!AR40)</f>
        <v/>
      </c>
      <c r="L31" s="158" t="str">
        <f>IF(L3VA!AX40="NO DATA","",L3VA!AX40)</f>
        <v/>
      </c>
      <c r="M31" s="158" t="str">
        <f>IF(L3VA!BD40="NO DATA","",L3VA!BD40)</f>
        <v/>
      </c>
      <c r="N31" s="158" t="str">
        <f>IF(L3VA!BJ40="NO DATA","",L3VA!BJ40)</f>
        <v/>
      </c>
      <c r="O31" s="158" t="str">
        <f>IF(L3VA!BP40="NO DATA","",L3VA!BP40)</f>
        <v/>
      </c>
      <c r="P31" s="158" t="str">
        <f>IF(L3VA!BV40="NO DATA","",L3VA!BV40)</f>
        <v/>
      </c>
      <c r="Q31" s="158" t="str">
        <f>IF(L3VA!CB40="NO DATA","",L3VA!CB40)</f>
        <v/>
      </c>
      <c r="R31" s="158" t="str">
        <f>IF(L3VA!CH40="NO DATA","",L3VA!CH40)</f>
        <v/>
      </c>
      <c r="S31" s="158" t="str">
        <f>IF(L3VA!CN40="NO DATA","",L3VA!CN40)</f>
        <v/>
      </c>
      <c r="T31" s="158" t="str">
        <f>IF(L3VA!CT40="NO DATA","",L3VA!CT40)</f>
        <v/>
      </c>
      <c r="U31" s="158" t="str">
        <f>IF(L3VA!CZ40="NO DATA","",L3VA!CZ40)</f>
        <v/>
      </c>
      <c r="V31" s="158" t="str">
        <f>IF(L3VA!DF40="NO DATA","",L3VA!DF40)</f>
        <v/>
      </c>
      <c r="W31" s="158" t="str">
        <f>IF(L3VA!DL40="NO DATA","",L3VA!DL40)</f>
        <v/>
      </c>
      <c r="X31" s="158" t="str">
        <f>IF(L3VA!DR40="NO DATA","",L3VA!DR40)</f>
        <v/>
      </c>
      <c r="Y31" s="158" t="str">
        <f>IF(L3VA!DX40="NO DATA","",L3VA!DX40)</f>
        <v/>
      </c>
      <c r="Z31" s="158" t="str">
        <f>IF(L3VA!ED40="NO DATA","",L3VA!ED40)</f>
        <v/>
      </c>
      <c r="AA31" s="158" t="str">
        <f>IF(L3VA!EJ40="NO DATA","",L3VA!EJ40)</f>
        <v/>
      </c>
      <c r="AB31" s="158" t="str">
        <f>IF(L3VA!EP40="NO DATA","",L3VA!EP40)</f>
        <v/>
      </c>
      <c r="AC31" s="158" t="str">
        <f>IF(L3VA!EV40="NO DATA","",L3VA!EV40)</f>
        <v/>
      </c>
      <c r="AD31" s="158" t="str">
        <f>IF(L3VA!FB40="NO DATA","",L3VA!FB40)</f>
        <v/>
      </c>
    </row>
    <row r="32" spans="1:30" ht="18.75" x14ac:dyDescent="0.3">
      <c r="A32" s="19">
        <f>IF(DATASHEET!A29="","",DATASHEET!A29)</f>
        <v>160061</v>
      </c>
      <c r="B32" s="154" t="str">
        <f>DATASHEET!B29</f>
        <v>BRIGHT, Thomas</v>
      </c>
      <c r="C32" s="155" t="str">
        <f>DATASHEET!C29</f>
        <v>12ASA</v>
      </c>
      <c r="D32" s="156" t="str">
        <f>DATASHEET!J29</f>
        <v>6.25+ (B/A)</v>
      </c>
      <c r="E32" s="164" t="str">
        <f>IFERROR(VLOOKUP(A32,L3VA!$A$14:$M$269,13,FALSE),"")</f>
        <v/>
      </c>
      <c r="F32" s="157" t="str">
        <f>IF(L3VA!N41="NO DATA","",L3VA!N41)</f>
        <v/>
      </c>
      <c r="G32" s="158" t="str">
        <f>IF(L3VA!T41="NO DATA","",L3VA!T41)</f>
        <v/>
      </c>
      <c r="H32" s="158" t="str">
        <f>IF(L3VA!Z41="NO DATA","",L3VA!Z41)</f>
        <v/>
      </c>
      <c r="I32" s="158" t="str">
        <f>IF(L3VA!AF41="NO DATA","",L3VA!AF41)</f>
        <v/>
      </c>
      <c r="J32" s="153" t="str">
        <f>IF(L3VA!AL41="NO DATA","",L3VA!AL41)</f>
        <v/>
      </c>
      <c r="K32" s="158" t="str">
        <f>IF(L3VA!AR41="NO DATA","",L3VA!AR41)</f>
        <v/>
      </c>
      <c r="L32" s="158" t="str">
        <f>IF(L3VA!AX41="NO DATA","",L3VA!AX41)</f>
        <v/>
      </c>
      <c r="M32" s="158" t="str">
        <f>IF(L3VA!BD41="NO DATA","",L3VA!BD41)</f>
        <v/>
      </c>
      <c r="N32" s="158" t="str">
        <f>IF(L3VA!BJ41="NO DATA","",L3VA!BJ41)</f>
        <v/>
      </c>
      <c r="O32" s="158" t="str">
        <f>IF(L3VA!BP41="NO DATA","",L3VA!BP41)</f>
        <v/>
      </c>
      <c r="P32" s="158" t="str">
        <f>IF(L3VA!BV41="NO DATA","",L3VA!BV41)</f>
        <v/>
      </c>
      <c r="Q32" s="158" t="str">
        <f>IF(L3VA!CB41="NO DATA","",L3VA!CB41)</f>
        <v/>
      </c>
      <c r="R32" s="158" t="str">
        <f>IF(L3VA!CH41="NO DATA","",L3VA!CH41)</f>
        <v/>
      </c>
      <c r="S32" s="158" t="str">
        <f>IF(L3VA!CN41="NO DATA","",L3VA!CN41)</f>
        <v/>
      </c>
      <c r="T32" s="158" t="str">
        <f>IF(L3VA!CT41="NO DATA","",L3VA!CT41)</f>
        <v/>
      </c>
      <c r="U32" s="158" t="str">
        <f>IF(L3VA!CZ41="NO DATA","",L3VA!CZ41)</f>
        <v/>
      </c>
      <c r="V32" s="158" t="str">
        <f>IF(L3VA!DF41="NO DATA","",L3VA!DF41)</f>
        <v/>
      </c>
      <c r="W32" s="158" t="str">
        <f>IF(L3VA!DL41="NO DATA","",L3VA!DL41)</f>
        <v/>
      </c>
      <c r="X32" s="158" t="str">
        <f>IF(L3VA!DR41="NO DATA","",L3VA!DR41)</f>
        <v/>
      </c>
      <c r="Y32" s="158" t="str">
        <f>IF(L3VA!DX41="NO DATA","",L3VA!DX41)</f>
        <v/>
      </c>
      <c r="Z32" s="158" t="str">
        <f>IF(L3VA!ED41="NO DATA","",L3VA!ED41)</f>
        <v/>
      </c>
      <c r="AA32" s="158" t="str">
        <f>IF(L3VA!EJ41="NO DATA","",L3VA!EJ41)</f>
        <v/>
      </c>
      <c r="AB32" s="158" t="str">
        <f>IF(L3VA!EP41="NO DATA","",L3VA!EP41)</f>
        <v/>
      </c>
      <c r="AC32" s="158" t="str">
        <f>IF(L3VA!EV41="NO DATA","",L3VA!EV41)</f>
        <v/>
      </c>
      <c r="AD32" s="158" t="str">
        <f>IF(L3VA!FB41="NO DATA","",L3VA!FB41)</f>
        <v/>
      </c>
    </row>
    <row r="33" spans="1:30" ht="18.75" x14ac:dyDescent="0.3">
      <c r="A33" s="19">
        <f>IF(DATASHEET!A30="","",DATASHEET!A30)</f>
        <v>150813</v>
      </c>
      <c r="B33" s="154" t="str">
        <f>DATASHEET!B30</f>
        <v>BRONCEL, Patryk</v>
      </c>
      <c r="C33" s="155" t="str">
        <f>DATASHEET!C30</f>
        <v>12ASA</v>
      </c>
      <c r="D33" s="156" t="str">
        <f>DATASHEET!J30</f>
        <v>6.25+ (B/A)</v>
      </c>
      <c r="E33" s="164" t="str">
        <f>IFERROR(VLOOKUP(A33,L3VA!$A$14:$M$269,13,FALSE),"")</f>
        <v/>
      </c>
      <c r="F33" s="157" t="str">
        <f>IF(L3VA!N42="NO DATA","",L3VA!N42)</f>
        <v/>
      </c>
      <c r="G33" s="158" t="str">
        <f>IF(L3VA!T42="NO DATA","",L3VA!T42)</f>
        <v/>
      </c>
      <c r="H33" s="158" t="str">
        <f>IF(L3VA!Z42="NO DATA","",L3VA!Z42)</f>
        <v/>
      </c>
      <c r="I33" s="158" t="str">
        <f>IF(L3VA!AF42="NO DATA","",L3VA!AF42)</f>
        <v/>
      </c>
      <c r="J33" s="153" t="str">
        <f>IF(L3VA!AL42="NO DATA","",L3VA!AL42)</f>
        <v/>
      </c>
      <c r="K33" s="158" t="str">
        <f>IF(L3VA!AR42="NO DATA","",L3VA!AR42)</f>
        <v/>
      </c>
      <c r="L33" s="158" t="str">
        <f>IF(L3VA!AX42="NO DATA","",L3VA!AX42)</f>
        <v/>
      </c>
      <c r="M33" s="158" t="str">
        <f>IF(L3VA!BD42="NO DATA","",L3VA!BD42)</f>
        <v/>
      </c>
      <c r="N33" s="158" t="str">
        <f>IF(L3VA!BJ42="NO DATA","",L3VA!BJ42)</f>
        <v/>
      </c>
      <c r="O33" s="158" t="str">
        <f>IF(L3VA!BP42="NO DATA","",L3VA!BP42)</f>
        <v/>
      </c>
      <c r="P33" s="158" t="str">
        <f>IF(L3VA!BV42="NO DATA","",L3VA!BV42)</f>
        <v/>
      </c>
      <c r="Q33" s="158" t="str">
        <f>IF(L3VA!CB42="NO DATA","",L3VA!CB42)</f>
        <v/>
      </c>
      <c r="R33" s="158" t="str">
        <f>IF(L3VA!CH42="NO DATA","",L3VA!CH42)</f>
        <v/>
      </c>
      <c r="S33" s="158" t="str">
        <f>IF(L3VA!CN42="NO DATA","",L3VA!CN42)</f>
        <v/>
      </c>
      <c r="T33" s="158" t="str">
        <f>IF(L3VA!CT42="NO DATA","",L3VA!CT42)</f>
        <v/>
      </c>
      <c r="U33" s="158" t="str">
        <f>IF(L3VA!CZ42="NO DATA","",L3VA!CZ42)</f>
        <v/>
      </c>
      <c r="V33" s="158" t="str">
        <f>IF(L3VA!DF42="NO DATA","",L3VA!DF42)</f>
        <v/>
      </c>
      <c r="W33" s="158" t="str">
        <f>IF(L3VA!DL42="NO DATA","",L3VA!DL42)</f>
        <v/>
      </c>
      <c r="X33" s="158" t="str">
        <f>IF(L3VA!DR42="NO DATA","",L3VA!DR42)</f>
        <v/>
      </c>
      <c r="Y33" s="158" t="str">
        <f>IF(L3VA!DX42="NO DATA","",L3VA!DX42)</f>
        <v/>
      </c>
      <c r="Z33" s="158" t="str">
        <f>IF(L3VA!ED42="NO DATA","",L3VA!ED42)</f>
        <v/>
      </c>
      <c r="AA33" s="158" t="str">
        <f>IF(L3VA!EJ42="NO DATA","",L3VA!EJ42)</f>
        <v/>
      </c>
      <c r="AB33" s="158" t="str">
        <f>IF(L3VA!EP42="NO DATA","",L3VA!EP42)</f>
        <v/>
      </c>
      <c r="AC33" s="158" t="str">
        <f>IF(L3VA!EV42="NO DATA","",L3VA!EV42)</f>
        <v/>
      </c>
      <c r="AD33" s="158" t="str">
        <f>IF(L3VA!FB42="NO DATA","",L3VA!FB42)</f>
        <v/>
      </c>
    </row>
    <row r="34" spans="1:30" ht="18.75" x14ac:dyDescent="0.3">
      <c r="A34" s="19">
        <f>IF(DATASHEET!A31="","",DATASHEET!A31)</f>
        <v>150887</v>
      </c>
      <c r="B34" s="154" t="str">
        <f>DATASHEET!B31</f>
        <v>BROWN, Benjamin</v>
      </c>
      <c r="C34" s="155" t="str">
        <f>DATASHEET!C31</f>
        <v>12CSN</v>
      </c>
      <c r="D34" s="156" t="str">
        <f>DATASHEET!J31</f>
        <v>2.5+ (D/C)</v>
      </c>
      <c r="E34" s="164" t="str">
        <f>IFERROR(VLOOKUP(A34,L3VA!$A$14:$M$269,13,FALSE),"")</f>
        <v/>
      </c>
      <c r="F34" s="157" t="str">
        <f>IF(L3VA!N43="NO DATA","",L3VA!N43)</f>
        <v/>
      </c>
      <c r="G34" s="158" t="str">
        <f>IF(L3VA!T43="NO DATA","",L3VA!T43)</f>
        <v/>
      </c>
      <c r="H34" s="158" t="str">
        <f>IF(L3VA!Z43="NO DATA","",L3VA!Z43)</f>
        <v/>
      </c>
      <c r="I34" s="158" t="str">
        <f>IF(L3VA!AF43="NO DATA","",L3VA!AF43)</f>
        <v/>
      </c>
      <c r="J34" s="153" t="str">
        <f>IF(L3VA!AL43="NO DATA","",L3VA!AL43)</f>
        <v/>
      </c>
      <c r="K34" s="158" t="str">
        <f>IF(L3VA!AR43="NO DATA","",L3VA!AR43)</f>
        <v/>
      </c>
      <c r="L34" s="158" t="str">
        <f>IF(L3VA!AX43="NO DATA","",L3VA!AX43)</f>
        <v/>
      </c>
      <c r="M34" s="158" t="str">
        <f>IF(L3VA!BD43="NO DATA","",L3VA!BD43)</f>
        <v/>
      </c>
      <c r="N34" s="158" t="str">
        <f>IF(L3VA!BJ43="NO DATA","",L3VA!BJ43)</f>
        <v/>
      </c>
      <c r="O34" s="158" t="str">
        <f>IF(L3VA!BP43="NO DATA","",L3VA!BP43)</f>
        <v/>
      </c>
      <c r="P34" s="158" t="str">
        <f>IF(L3VA!BV43="NO DATA","",L3VA!BV43)</f>
        <v/>
      </c>
      <c r="Q34" s="158" t="str">
        <f>IF(L3VA!CB43="NO DATA","",L3VA!CB43)</f>
        <v/>
      </c>
      <c r="R34" s="158" t="str">
        <f>IF(L3VA!CH43="NO DATA","",L3VA!CH43)</f>
        <v/>
      </c>
      <c r="S34" s="158" t="str">
        <f>IF(L3VA!CN43="NO DATA","",L3VA!CN43)</f>
        <v/>
      </c>
      <c r="T34" s="158" t="str">
        <f>IF(L3VA!CT43="NO DATA","",L3VA!CT43)</f>
        <v/>
      </c>
      <c r="U34" s="158" t="str">
        <f>IF(L3VA!CZ43="NO DATA","",L3VA!CZ43)</f>
        <v/>
      </c>
      <c r="V34" s="158" t="str">
        <f>IF(L3VA!DF43="NO DATA","",L3VA!DF43)</f>
        <v/>
      </c>
      <c r="W34" s="158" t="str">
        <f>IF(L3VA!DL43="NO DATA","",L3VA!DL43)</f>
        <v/>
      </c>
      <c r="X34" s="158" t="str">
        <f>IF(L3VA!DR43="NO DATA","",L3VA!DR43)</f>
        <v/>
      </c>
      <c r="Y34" s="158" t="str">
        <f>IF(L3VA!DX43="NO DATA","",L3VA!DX43)</f>
        <v/>
      </c>
      <c r="Z34" s="158" t="str">
        <f>IF(L3VA!ED43="NO DATA","",L3VA!ED43)</f>
        <v/>
      </c>
      <c r="AA34" s="158" t="str">
        <f>IF(L3VA!EJ43="NO DATA","",L3VA!EJ43)</f>
        <v/>
      </c>
      <c r="AB34" s="158" t="str">
        <f>IF(L3VA!EP43="NO DATA","",L3VA!EP43)</f>
        <v/>
      </c>
      <c r="AC34" s="158" t="str">
        <f>IF(L3VA!EV43="NO DATA","",L3VA!EV43)</f>
        <v/>
      </c>
      <c r="AD34" s="158" t="str">
        <f>IF(L3VA!FB43="NO DATA","",L3VA!FB43)</f>
        <v/>
      </c>
    </row>
    <row r="35" spans="1:30" ht="18.75" x14ac:dyDescent="0.3">
      <c r="A35" s="19">
        <f>IF(DATASHEET!A32="","",DATASHEET!A32)</f>
        <v>160066</v>
      </c>
      <c r="B35" s="154" t="str">
        <f>DATASHEET!B32</f>
        <v>BROWN, Fleur</v>
      </c>
      <c r="C35" s="155" t="str">
        <f>DATASHEET!C32</f>
        <v>12JW</v>
      </c>
      <c r="D35" s="156" t="str">
        <f>DATASHEET!J32</f>
        <v>6.25+ (B/A)</v>
      </c>
      <c r="E35" s="164" t="str">
        <f>IFERROR(VLOOKUP(A35,L3VA!$A$14:$M$269,13,FALSE),"")</f>
        <v/>
      </c>
      <c r="F35" s="157" t="str">
        <f>IF(L3VA!N44="NO DATA","",L3VA!N44)</f>
        <v/>
      </c>
      <c r="G35" s="158" t="str">
        <f>IF(L3VA!T44="NO DATA","",L3VA!T44)</f>
        <v/>
      </c>
      <c r="H35" s="158" t="str">
        <f>IF(L3VA!Z44="NO DATA","",L3VA!Z44)</f>
        <v/>
      </c>
      <c r="I35" s="158" t="str">
        <f>IF(L3VA!AF44="NO DATA","",L3VA!AF44)</f>
        <v/>
      </c>
      <c r="J35" s="153" t="str">
        <f>IF(L3VA!AL44="NO DATA","",L3VA!AL44)</f>
        <v/>
      </c>
      <c r="K35" s="158" t="str">
        <f>IF(L3VA!AR44="NO DATA","",L3VA!AR44)</f>
        <v/>
      </c>
      <c r="L35" s="158" t="str">
        <f>IF(L3VA!AX44="NO DATA","",L3VA!AX44)</f>
        <v/>
      </c>
      <c r="M35" s="158" t="str">
        <f>IF(L3VA!BD44="NO DATA","",L3VA!BD44)</f>
        <v/>
      </c>
      <c r="N35" s="158" t="str">
        <f>IF(L3VA!BJ44="NO DATA","",L3VA!BJ44)</f>
        <v/>
      </c>
      <c r="O35" s="158" t="str">
        <f>IF(L3VA!BP44="NO DATA","",L3VA!BP44)</f>
        <v/>
      </c>
      <c r="P35" s="158" t="str">
        <f>IF(L3VA!BV44="NO DATA","",L3VA!BV44)</f>
        <v/>
      </c>
      <c r="Q35" s="158" t="str">
        <f>IF(L3VA!CB44="NO DATA","",L3VA!CB44)</f>
        <v/>
      </c>
      <c r="R35" s="158" t="str">
        <f>IF(L3VA!CH44="NO DATA","",L3VA!CH44)</f>
        <v/>
      </c>
      <c r="S35" s="158" t="str">
        <f>IF(L3VA!CN44="NO DATA","",L3VA!CN44)</f>
        <v/>
      </c>
      <c r="T35" s="158" t="str">
        <f>IF(L3VA!CT44="NO DATA","",L3VA!CT44)</f>
        <v/>
      </c>
      <c r="U35" s="158" t="str">
        <f>IF(L3VA!CZ44="NO DATA","",L3VA!CZ44)</f>
        <v/>
      </c>
      <c r="V35" s="158" t="str">
        <f>IF(L3VA!DF44="NO DATA","",L3VA!DF44)</f>
        <v/>
      </c>
      <c r="W35" s="158" t="str">
        <f>IF(L3VA!DL44="NO DATA","",L3VA!DL44)</f>
        <v/>
      </c>
      <c r="X35" s="158" t="str">
        <f>IF(L3VA!DR44="NO DATA","",L3VA!DR44)</f>
        <v/>
      </c>
      <c r="Y35" s="158" t="str">
        <f>IF(L3VA!DX44="NO DATA","",L3VA!DX44)</f>
        <v/>
      </c>
      <c r="Z35" s="158" t="str">
        <f>IF(L3VA!ED44="NO DATA","",L3VA!ED44)</f>
        <v/>
      </c>
      <c r="AA35" s="158" t="str">
        <f>IF(L3VA!EJ44="NO DATA","",L3VA!EJ44)</f>
        <v/>
      </c>
      <c r="AB35" s="158" t="str">
        <f>IF(L3VA!EP44="NO DATA","",L3VA!EP44)</f>
        <v/>
      </c>
      <c r="AC35" s="158" t="str">
        <f>IF(L3VA!EV44="NO DATA","",L3VA!EV44)</f>
        <v/>
      </c>
      <c r="AD35" s="158" t="str">
        <f>IF(L3VA!FB44="NO DATA","",L3VA!FB44)</f>
        <v/>
      </c>
    </row>
    <row r="36" spans="1:30" ht="18.75" x14ac:dyDescent="0.3">
      <c r="A36" s="19">
        <f>IF(DATASHEET!A33="","",DATASHEET!A33)</f>
        <v>160078</v>
      </c>
      <c r="B36" s="154" t="str">
        <f>DATASHEET!B33</f>
        <v>BROWN, Grace</v>
      </c>
      <c r="C36" s="155" t="str">
        <f>DATASHEET!C33</f>
        <v>12SG</v>
      </c>
      <c r="D36" s="156" t="str">
        <f>DATASHEET!J33</f>
        <v>7.75+ (A/A*)</v>
      </c>
      <c r="E36" s="164" t="str">
        <f>IFERROR(VLOOKUP(A36,L3VA!$A$14:$M$269,13,FALSE),"")</f>
        <v/>
      </c>
      <c r="F36" s="157" t="str">
        <f>IF(L3VA!N45="NO DATA","",L3VA!N45)</f>
        <v/>
      </c>
      <c r="G36" s="158" t="str">
        <f>IF(L3VA!T45="NO DATA","",L3VA!T45)</f>
        <v/>
      </c>
      <c r="H36" s="158" t="str">
        <f>IF(L3VA!Z45="NO DATA","",L3VA!Z45)</f>
        <v/>
      </c>
      <c r="I36" s="158" t="str">
        <f>IF(L3VA!AF45="NO DATA","",L3VA!AF45)</f>
        <v/>
      </c>
      <c r="J36" s="153" t="str">
        <f>IF(L3VA!AL45="NO DATA","",L3VA!AL45)</f>
        <v/>
      </c>
      <c r="K36" s="158" t="str">
        <f>IF(L3VA!AR45="NO DATA","",L3VA!AR45)</f>
        <v/>
      </c>
      <c r="L36" s="158" t="str">
        <f>IF(L3VA!AX45="NO DATA","",L3VA!AX45)</f>
        <v/>
      </c>
      <c r="M36" s="158" t="str">
        <f>IF(L3VA!BD45="NO DATA","",L3VA!BD45)</f>
        <v/>
      </c>
      <c r="N36" s="158" t="str">
        <f>IF(L3VA!BJ45="NO DATA","",L3VA!BJ45)</f>
        <v/>
      </c>
      <c r="O36" s="158" t="str">
        <f>IF(L3VA!BP45="NO DATA","",L3VA!BP45)</f>
        <v/>
      </c>
      <c r="P36" s="158" t="str">
        <f>IF(L3VA!BV45="NO DATA","",L3VA!BV45)</f>
        <v/>
      </c>
      <c r="Q36" s="158" t="str">
        <f>IF(L3VA!CB45="NO DATA","",L3VA!CB45)</f>
        <v/>
      </c>
      <c r="R36" s="158" t="str">
        <f>IF(L3VA!CH45="NO DATA","",L3VA!CH45)</f>
        <v/>
      </c>
      <c r="S36" s="158" t="str">
        <f>IF(L3VA!CN45="NO DATA","",L3VA!CN45)</f>
        <v/>
      </c>
      <c r="T36" s="158" t="str">
        <f>IF(L3VA!CT45="NO DATA","",L3VA!CT45)</f>
        <v/>
      </c>
      <c r="U36" s="158" t="str">
        <f>IF(L3VA!CZ45="NO DATA","",L3VA!CZ45)</f>
        <v/>
      </c>
      <c r="V36" s="158" t="str">
        <f>IF(L3VA!DF45="NO DATA","",L3VA!DF45)</f>
        <v/>
      </c>
      <c r="W36" s="158" t="str">
        <f>IF(L3VA!DL45="NO DATA","",L3VA!DL45)</f>
        <v/>
      </c>
      <c r="X36" s="158" t="str">
        <f>IF(L3VA!DR45="NO DATA","",L3VA!DR45)</f>
        <v/>
      </c>
      <c r="Y36" s="158" t="str">
        <f>IF(L3VA!DX45="NO DATA","",L3VA!DX45)</f>
        <v/>
      </c>
      <c r="Z36" s="158" t="str">
        <f>IF(L3VA!ED45="NO DATA","",L3VA!ED45)</f>
        <v/>
      </c>
      <c r="AA36" s="158" t="str">
        <f>IF(L3VA!EJ45="NO DATA","",L3VA!EJ45)</f>
        <v/>
      </c>
      <c r="AB36" s="158" t="str">
        <f>IF(L3VA!EP45="NO DATA","",L3VA!EP45)</f>
        <v/>
      </c>
      <c r="AC36" s="158" t="str">
        <f>IF(L3VA!EV45="NO DATA","",L3VA!EV45)</f>
        <v/>
      </c>
      <c r="AD36" s="158" t="str">
        <f>IF(L3VA!FB45="NO DATA","",L3VA!FB45)</f>
        <v/>
      </c>
    </row>
    <row r="37" spans="1:30" ht="18.75" x14ac:dyDescent="0.3">
      <c r="A37" s="19">
        <f>IF(DATASHEET!A34="","",DATASHEET!A34)</f>
        <v>150890</v>
      </c>
      <c r="B37" s="154" t="str">
        <f>DATASHEET!B34</f>
        <v>BRYAN, Tanaka</v>
      </c>
      <c r="C37" s="155" t="str">
        <f>DATASHEET!C34</f>
        <v>12CSN</v>
      </c>
      <c r="D37" s="156" t="str">
        <f>DATASHEET!J34</f>
        <v>4.75+ (C/B)</v>
      </c>
      <c r="E37" s="164" t="str">
        <f>IFERROR(VLOOKUP(A37,L3VA!$A$14:$M$269,13,FALSE),"")</f>
        <v/>
      </c>
      <c r="F37" s="157" t="str">
        <f>IF(L3VA!N46="NO DATA","",L3VA!N46)</f>
        <v/>
      </c>
      <c r="G37" s="158" t="str">
        <f>IF(L3VA!T46="NO DATA","",L3VA!T46)</f>
        <v/>
      </c>
      <c r="H37" s="158" t="str">
        <f>IF(L3VA!Z46="NO DATA","",L3VA!Z46)</f>
        <v/>
      </c>
      <c r="I37" s="158" t="str">
        <f>IF(L3VA!AF46="NO DATA","",L3VA!AF46)</f>
        <v/>
      </c>
      <c r="J37" s="153" t="str">
        <f>IF(L3VA!AL46="NO DATA","",L3VA!AL46)</f>
        <v/>
      </c>
      <c r="K37" s="158" t="str">
        <f>IF(L3VA!AR46="NO DATA","",L3VA!AR46)</f>
        <v/>
      </c>
      <c r="L37" s="158" t="str">
        <f>IF(L3VA!AX46="NO DATA","",L3VA!AX46)</f>
        <v/>
      </c>
      <c r="M37" s="158" t="str">
        <f>IF(L3VA!BD46="NO DATA","",L3VA!BD46)</f>
        <v/>
      </c>
      <c r="N37" s="158" t="str">
        <f>IF(L3VA!BJ46="NO DATA","",L3VA!BJ46)</f>
        <v/>
      </c>
      <c r="O37" s="158" t="str">
        <f>IF(L3VA!BP46="NO DATA","",L3VA!BP46)</f>
        <v/>
      </c>
      <c r="P37" s="158" t="str">
        <f>IF(L3VA!BV46="NO DATA","",L3VA!BV46)</f>
        <v/>
      </c>
      <c r="Q37" s="158" t="str">
        <f>IF(L3VA!CB46="NO DATA","",L3VA!CB46)</f>
        <v/>
      </c>
      <c r="R37" s="158" t="str">
        <f>IF(L3VA!CH46="NO DATA","",L3VA!CH46)</f>
        <v/>
      </c>
      <c r="S37" s="158" t="str">
        <f>IF(L3VA!CN46="NO DATA","",L3VA!CN46)</f>
        <v/>
      </c>
      <c r="T37" s="158" t="str">
        <f>IF(L3VA!CT46="NO DATA","",L3VA!CT46)</f>
        <v/>
      </c>
      <c r="U37" s="158" t="str">
        <f>IF(L3VA!CZ46="NO DATA","",L3VA!CZ46)</f>
        <v/>
      </c>
      <c r="V37" s="158" t="str">
        <f>IF(L3VA!DF46="NO DATA","",L3VA!DF46)</f>
        <v/>
      </c>
      <c r="W37" s="158" t="str">
        <f>IF(L3VA!DL46="NO DATA","",L3VA!DL46)</f>
        <v/>
      </c>
      <c r="X37" s="158" t="str">
        <f>IF(L3VA!DR46="NO DATA","",L3VA!DR46)</f>
        <v/>
      </c>
      <c r="Y37" s="158" t="str">
        <f>IF(L3VA!DX46="NO DATA","",L3VA!DX46)</f>
        <v/>
      </c>
      <c r="Z37" s="158" t="str">
        <f>IF(L3VA!ED46="NO DATA","",L3VA!ED46)</f>
        <v/>
      </c>
      <c r="AA37" s="158" t="str">
        <f>IF(L3VA!EJ46="NO DATA","",L3VA!EJ46)</f>
        <v/>
      </c>
      <c r="AB37" s="158" t="str">
        <f>IF(L3VA!EP46="NO DATA","",L3VA!EP46)</f>
        <v/>
      </c>
      <c r="AC37" s="158" t="str">
        <f>IF(L3VA!EV46="NO DATA","",L3VA!EV46)</f>
        <v/>
      </c>
      <c r="AD37" s="158" t="str">
        <f>IF(L3VA!FB46="NO DATA","",L3VA!FB46)</f>
        <v/>
      </c>
    </row>
    <row r="38" spans="1:30" ht="18.75" x14ac:dyDescent="0.3">
      <c r="A38" s="19">
        <f>IF(DATASHEET!A35="","",DATASHEET!A35)</f>
        <v>150836</v>
      </c>
      <c r="B38" s="154" t="str">
        <f>DATASHEET!B35</f>
        <v>BUCKLEY, Oliver</v>
      </c>
      <c r="C38" s="155" t="str">
        <f>DATASHEET!C35</f>
        <v>12CSN</v>
      </c>
      <c r="D38" s="156" t="str">
        <f>DATASHEET!J35</f>
        <v>6.25+ (B/A)</v>
      </c>
      <c r="E38" s="164" t="str">
        <f>IFERROR(VLOOKUP(A38,L3VA!$A$14:$M$269,13,FALSE),"")</f>
        <v/>
      </c>
      <c r="F38" s="157" t="str">
        <f>IF(L3VA!N47="NO DATA","",L3VA!N47)</f>
        <v/>
      </c>
      <c r="G38" s="158" t="str">
        <f>IF(L3VA!T47="NO DATA","",L3VA!T47)</f>
        <v/>
      </c>
      <c r="H38" s="158" t="str">
        <f>IF(L3VA!Z47="NO DATA","",L3VA!Z47)</f>
        <v/>
      </c>
      <c r="I38" s="158" t="str">
        <f>IF(L3VA!AF47="NO DATA","",L3VA!AF47)</f>
        <v/>
      </c>
      <c r="J38" s="153" t="str">
        <f>IF(L3VA!AL47="NO DATA","",L3VA!AL47)</f>
        <v/>
      </c>
      <c r="K38" s="158" t="str">
        <f>IF(L3VA!AR47="NO DATA","",L3VA!AR47)</f>
        <v/>
      </c>
      <c r="L38" s="158" t="str">
        <f>IF(L3VA!AX47="NO DATA","",L3VA!AX47)</f>
        <v/>
      </c>
      <c r="M38" s="158" t="str">
        <f>IF(L3VA!BD47="NO DATA","",L3VA!BD47)</f>
        <v/>
      </c>
      <c r="N38" s="158" t="str">
        <f>IF(L3VA!BJ47="NO DATA","",L3VA!BJ47)</f>
        <v/>
      </c>
      <c r="O38" s="158" t="str">
        <f>IF(L3VA!BP47="NO DATA","",L3VA!BP47)</f>
        <v/>
      </c>
      <c r="P38" s="158" t="str">
        <f>IF(L3VA!BV47="NO DATA","",L3VA!BV47)</f>
        <v/>
      </c>
      <c r="Q38" s="158" t="str">
        <f>IF(L3VA!CB47="NO DATA","",L3VA!CB47)</f>
        <v/>
      </c>
      <c r="R38" s="158" t="str">
        <f>IF(L3VA!CH47="NO DATA","",L3VA!CH47)</f>
        <v/>
      </c>
      <c r="S38" s="158" t="str">
        <f>IF(L3VA!CN47="NO DATA","",L3VA!CN47)</f>
        <v/>
      </c>
      <c r="T38" s="158" t="str">
        <f>IF(L3VA!CT47="NO DATA","",L3VA!CT47)</f>
        <v/>
      </c>
      <c r="U38" s="158" t="str">
        <f>IF(L3VA!CZ47="NO DATA","",L3VA!CZ47)</f>
        <v/>
      </c>
      <c r="V38" s="158" t="str">
        <f>IF(L3VA!DF47="NO DATA","",L3VA!DF47)</f>
        <v/>
      </c>
      <c r="W38" s="158" t="str">
        <f>IF(L3VA!DL47="NO DATA","",L3VA!DL47)</f>
        <v/>
      </c>
      <c r="X38" s="158" t="str">
        <f>IF(L3VA!DR47="NO DATA","",L3VA!DR47)</f>
        <v/>
      </c>
      <c r="Y38" s="158" t="str">
        <f>IF(L3VA!DX47="NO DATA","",L3VA!DX47)</f>
        <v/>
      </c>
      <c r="Z38" s="158" t="str">
        <f>IF(L3VA!ED47="NO DATA","",L3VA!ED47)</f>
        <v/>
      </c>
      <c r="AA38" s="158" t="str">
        <f>IF(L3VA!EJ47="NO DATA","",L3VA!EJ47)</f>
        <v/>
      </c>
      <c r="AB38" s="158" t="str">
        <f>IF(L3VA!EP47="NO DATA","",L3VA!EP47)</f>
        <v/>
      </c>
      <c r="AC38" s="158" t="str">
        <f>IF(L3VA!EV47="NO DATA","",L3VA!EV47)</f>
        <v/>
      </c>
      <c r="AD38" s="158" t="str">
        <f>IF(L3VA!FB47="NO DATA","",L3VA!FB47)</f>
        <v/>
      </c>
    </row>
    <row r="39" spans="1:30" ht="18.75" x14ac:dyDescent="0.3">
      <c r="A39" s="19">
        <f>IF(DATASHEET!A36="","",DATASHEET!A36)</f>
        <v>150925</v>
      </c>
      <c r="B39" s="154" t="str">
        <f>DATASHEET!B36</f>
        <v>BYRNE, Jacob</v>
      </c>
      <c r="C39" s="155" t="str">
        <f>DATASHEET!C36</f>
        <v>12CSN</v>
      </c>
      <c r="D39" s="156" t="str">
        <f>DATASHEET!J36</f>
        <v>4.75+ (C/B)</v>
      </c>
      <c r="E39" s="164" t="str">
        <f>IFERROR(VLOOKUP(A39,L3VA!$A$14:$M$269,13,FALSE),"")</f>
        <v/>
      </c>
      <c r="F39" s="157" t="str">
        <f>IF(L3VA!N48="NO DATA","",L3VA!N48)</f>
        <v/>
      </c>
      <c r="G39" s="158" t="str">
        <f>IF(L3VA!T48="NO DATA","",L3VA!T48)</f>
        <v/>
      </c>
      <c r="H39" s="158" t="str">
        <f>IF(L3VA!Z48="NO DATA","",L3VA!Z48)</f>
        <v/>
      </c>
      <c r="I39" s="158" t="str">
        <f>IF(L3VA!AF48="NO DATA","",L3VA!AF48)</f>
        <v/>
      </c>
      <c r="J39" s="153" t="str">
        <f>IF(L3VA!AL48="NO DATA","",L3VA!AL48)</f>
        <v/>
      </c>
      <c r="K39" s="158" t="str">
        <f>IF(L3VA!AR48="NO DATA","",L3VA!AR48)</f>
        <v/>
      </c>
      <c r="L39" s="158" t="str">
        <f>IF(L3VA!AX48="NO DATA","",L3VA!AX48)</f>
        <v/>
      </c>
      <c r="M39" s="158" t="str">
        <f>IF(L3VA!BD48="NO DATA","",L3VA!BD48)</f>
        <v/>
      </c>
      <c r="N39" s="158" t="str">
        <f>IF(L3VA!BJ48="NO DATA","",L3VA!BJ48)</f>
        <v/>
      </c>
      <c r="O39" s="158" t="str">
        <f>IF(L3VA!BP48="NO DATA","",L3VA!BP48)</f>
        <v/>
      </c>
      <c r="P39" s="158" t="str">
        <f>IF(L3VA!BV48="NO DATA","",L3VA!BV48)</f>
        <v/>
      </c>
      <c r="Q39" s="158" t="str">
        <f>IF(L3VA!CB48="NO DATA","",L3VA!CB48)</f>
        <v/>
      </c>
      <c r="R39" s="158" t="str">
        <f>IF(L3VA!CH48="NO DATA","",L3VA!CH48)</f>
        <v/>
      </c>
      <c r="S39" s="158" t="str">
        <f>IF(L3VA!CN48="NO DATA","",L3VA!CN48)</f>
        <v/>
      </c>
      <c r="T39" s="158" t="str">
        <f>IF(L3VA!CT48="NO DATA","",L3VA!CT48)</f>
        <v/>
      </c>
      <c r="U39" s="158" t="str">
        <f>IF(L3VA!CZ48="NO DATA","",L3VA!CZ48)</f>
        <v/>
      </c>
      <c r="V39" s="158" t="str">
        <f>IF(L3VA!DF48="NO DATA","",L3VA!DF48)</f>
        <v/>
      </c>
      <c r="W39" s="158" t="str">
        <f>IF(L3VA!DL48="NO DATA","",L3VA!DL48)</f>
        <v/>
      </c>
      <c r="X39" s="158" t="str">
        <f>IF(L3VA!DR48="NO DATA","",L3VA!DR48)</f>
        <v/>
      </c>
      <c r="Y39" s="158" t="str">
        <f>IF(L3VA!DX48="NO DATA","",L3VA!DX48)</f>
        <v/>
      </c>
      <c r="Z39" s="158" t="str">
        <f>IF(L3VA!ED48="NO DATA","",L3VA!ED48)</f>
        <v/>
      </c>
      <c r="AA39" s="158" t="str">
        <f>IF(L3VA!EJ48="NO DATA","",L3VA!EJ48)</f>
        <v/>
      </c>
      <c r="AB39" s="158" t="str">
        <f>IF(L3VA!EP48="NO DATA","",L3VA!EP48)</f>
        <v/>
      </c>
      <c r="AC39" s="158" t="str">
        <f>IF(L3VA!EV48="NO DATA","",L3VA!EV48)</f>
        <v/>
      </c>
      <c r="AD39" s="158" t="str">
        <f>IF(L3VA!FB48="NO DATA","",L3VA!FB48)</f>
        <v/>
      </c>
    </row>
    <row r="40" spans="1:30" ht="18.75" x14ac:dyDescent="0.3">
      <c r="A40" s="19">
        <f>IF(DATASHEET!A37="","",DATASHEET!A37)</f>
        <v>150861</v>
      </c>
      <c r="B40" s="154" t="str">
        <f>DATASHEET!B37</f>
        <v>BYROM, Martha</v>
      </c>
      <c r="C40" s="155" t="str">
        <f>DATASHEET!C37</f>
        <v>12CSN</v>
      </c>
      <c r="D40" s="156" t="str">
        <f>DATASHEET!J37</f>
        <v>6.25+ (B/A)</v>
      </c>
      <c r="E40" s="164" t="str">
        <f>IFERROR(VLOOKUP(A40,L3VA!$A$14:$M$269,13,FALSE),"")</f>
        <v/>
      </c>
      <c r="F40" s="157" t="str">
        <f>IF(L3VA!N49="NO DATA","",L3VA!N49)</f>
        <v/>
      </c>
      <c r="G40" s="158" t="str">
        <f>IF(L3VA!T49="NO DATA","",L3VA!T49)</f>
        <v/>
      </c>
      <c r="H40" s="158" t="str">
        <f>IF(L3VA!Z49="NO DATA","",L3VA!Z49)</f>
        <v/>
      </c>
      <c r="I40" s="158" t="str">
        <f>IF(L3VA!AF49="NO DATA","",L3VA!AF49)</f>
        <v/>
      </c>
      <c r="J40" s="153" t="str">
        <f>IF(L3VA!AL49="NO DATA","",L3VA!AL49)</f>
        <v/>
      </c>
      <c r="K40" s="158" t="str">
        <f>IF(L3VA!AR49="NO DATA","",L3VA!AR49)</f>
        <v/>
      </c>
      <c r="L40" s="158" t="str">
        <f>IF(L3VA!AX49="NO DATA","",L3VA!AX49)</f>
        <v/>
      </c>
      <c r="M40" s="158" t="str">
        <f>IF(L3VA!BD49="NO DATA","",L3VA!BD49)</f>
        <v/>
      </c>
      <c r="N40" s="158" t="str">
        <f>IF(L3VA!BJ49="NO DATA","",L3VA!BJ49)</f>
        <v/>
      </c>
      <c r="O40" s="158" t="str">
        <f>IF(L3VA!BP49="NO DATA","",L3VA!BP49)</f>
        <v/>
      </c>
      <c r="P40" s="158" t="str">
        <f>IF(L3VA!BV49="NO DATA","",L3VA!BV49)</f>
        <v/>
      </c>
      <c r="Q40" s="158" t="str">
        <f>IF(L3VA!CB49="NO DATA","",L3VA!CB49)</f>
        <v/>
      </c>
      <c r="R40" s="158" t="str">
        <f>IF(L3VA!CH49="NO DATA","",L3VA!CH49)</f>
        <v/>
      </c>
      <c r="S40" s="158" t="str">
        <f>IF(L3VA!CN49="NO DATA","",L3VA!CN49)</f>
        <v/>
      </c>
      <c r="T40" s="158" t="str">
        <f>IF(L3VA!CT49="NO DATA","",L3VA!CT49)</f>
        <v/>
      </c>
      <c r="U40" s="158" t="str">
        <f>IF(L3VA!CZ49="NO DATA","",L3VA!CZ49)</f>
        <v/>
      </c>
      <c r="V40" s="158" t="str">
        <f>IF(L3VA!DF49="NO DATA","",L3VA!DF49)</f>
        <v/>
      </c>
      <c r="W40" s="158" t="str">
        <f>IF(L3VA!DL49="NO DATA","",L3VA!DL49)</f>
        <v/>
      </c>
      <c r="X40" s="158" t="str">
        <f>IF(L3VA!DR49="NO DATA","",L3VA!DR49)</f>
        <v/>
      </c>
      <c r="Y40" s="158" t="str">
        <f>IF(L3VA!DX49="NO DATA","",L3VA!DX49)</f>
        <v/>
      </c>
      <c r="Z40" s="158" t="str">
        <f>IF(L3VA!ED49="NO DATA","",L3VA!ED49)</f>
        <v/>
      </c>
      <c r="AA40" s="158" t="str">
        <f>IF(L3VA!EJ49="NO DATA","",L3VA!EJ49)</f>
        <v/>
      </c>
      <c r="AB40" s="158" t="str">
        <f>IF(L3VA!EP49="NO DATA","",L3VA!EP49)</f>
        <v/>
      </c>
      <c r="AC40" s="158" t="str">
        <f>IF(L3VA!EV49="NO DATA","",L3VA!EV49)</f>
        <v/>
      </c>
      <c r="AD40" s="158" t="str">
        <f>IF(L3VA!FB49="NO DATA","",L3VA!FB49)</f>
        <v/>
      </c>
    </row>
    <row r="41" spans="1:30" ht="18.75" x14ac:dyDescent="0.3">
      <c r="A41" s="19">
        <f>IF(DATASHEET!A38="","",DATASHEET!A38)</f>
        <v>160108</v>
      </c>
      <c r="B41" s="154" t="str">
        <f>DATASHEET!B38</f>
        <v>CARR, Olivia</v>
      </c>
      <c r="C41" s="155" t="str">
        <f>DATASHEET!C38</f>
        <v>12ASA</v>
      </c>
      <c r="D41" s="156" t="str">
        <f>DATASHEET!J38</f>
        <v>4.75+ (C/B)</v>
      </c>
      <c r="E41" s="164" t="str">
        <f>IFERROR(VLOOKUP(A41,L3VA!$A$14:$M$269,13,FALSE),"")</f>
        <v/>
      </c>
      <c r="F41" s="157" t="str">
        <f>IF(L3VA!N50="NO DATA","",L3VA!N50)</f>
        <v/>
      </c>
      <c r="G41" s="158" t="str">
        <f>IF(L3VA!T50="NO DATA","",L3VA!T50)</f>
        <v/>
      </c>
      <c r="H41" s="158" t="str">
        <f>IF(L3VA!Z50="NO DATA","",L3VA!Z50)</f>
        <v/>
      </c>
      <c r="I41" s="158" t="str">
        <f>IF(L3VA!AF50="NO DATA","",L3VA!AF50)</f>
        <v/>
      </c>
      <c r="J41" s="153" t="str">
        <f>IF(L3VA!AL50="NO DATA","",L3VA!AL50)</f>
        <v/>
      </c>
      <c r="K41" s="158" t="str">
        <f>IF(L3VA!AR50="NO DATA","",L3VA!AR50)</f>
        <v/>
      </c>
      <c r="L41" s="158" t="str">
        <f>IF(L3VA!AX50="NO DATA","",L3VA!AX50)</f>
        <v/>
      </c>
      <c r="M41" s="158" t="str">
        <f>IF(L3VA!BD50="NO DATA","",L3VA!BD50)</f>
        <v/>
      </c>
      <c r="N41" s="158" t="str">
        <f>IF(L3VA!BJ50="NO DATA","",L3VA!BJ50)</f>
        <v/>
      </c>
      <c r="O41" s="158" t="str">
        <f>IF(L3VA!BP50="NO DATA","",L3VA!BP50)</f>
        <v/>
      </c>
      <c r="P41" s="158" t="str">
        <f>IF(L3VA!BV50="NO DATA","",L3VA!BV50)</f>
        <v/>
      </c>
      <c r="Q41" s="158" t="str">
        <f>IF(L3VA!CB50="NO DATA","",L3VA!CB50)</f>
        <v/>
      </c>
      <c r="R41" s="158" t="str">
        <f>IF(L3VA!CH50="NO DATA","",L3VA!CH50)</f>
        <v/>
      </c>
      <c r="S41" s="158" t="str">
        <f>IF(L3VA!CN50="NO DATA","",L3VA!CN50)</f>
        <v/>
      </c>
      <c r="T41" s="158" t="str">
        <f>IF(L3VA!CT50="NO DATA","",L3VA!CT50)</f>
        <v/>
      </c>
      <c r="U41" s="158" t="str">
        <f>IF(L3VA!CZ50="NO DATA","",L3VA!CZ50)</f>
        <v/>
      </c>
      <c r="V41" s="158" t="str">
        <f>IF(L3VA!DF50="NO DATA","",L3VA!DF50)</f>
        <v/>
      </c>
      <c r="W41" s="158" t="str">
        <f>IF(L3VA!DL50="NO DATA","",L3VA!DL50)</f>
        <v/>
      </c>
      <c r="X41" s="158" t="str">
        <f>IF(L3VA!DR50="NO DATA","",L3VA!DR50)</f>
        <v/>
      </c>
      <c r="Y41" s="158" t="str">
        <f>IF(L3VA!DX50="NO DATA","",L3VA!DX50)</f>
        <v/>
      </c>
      <c r="Z41" s="158" t="str">
        <f>IF(L3VA!ED50="NO DATA","",L3VA!ED50)</f>
        <v/>
      </c>
      <c r="AA41" s="158" t="str">
        <f>IF(L3VA!EJ50="NO DATA","",L3VA!EJ50)</f>
        <v/>
      </c>
      <c r="AB41" s="158" t="str">
        <f>IF(L3VA!EP50="NO DATA","",L3VA!EP50)</f>
        <v/>
      </c>
      <c r="AC41" s="158" t="str">
        <f>IF(L3VA!EV50="NO DATA","",L3VA!EV50)</f>
        <v/>
      </c>
      <c r="AD41" s="158" t="str">
        <f>IF(L3VA!FB50="NO DATA","",L3VA!FB50)</f>
        <v/>
      </c>
    </row>
    <row r="42" spans="1:30" ht="18.75" x14ac:dyDescent="0.3">
      <c r="A42" s="19">
        <f>IF(DATASHEET!A39="","",DATASHEET!A39)</f>
        <v>160124</v>
      </c>
      <c r="B42" s="154" t="str">
        <f>DATASHEET!B39</f>
        <v>CHAPMAN, Ella</v>
      </c>
      <c r="C42" s="155" t="str">
        <f>DATASHEET!C39</f>
        <v>12DHO</v>
      </c>
      <c r="D42" s="156" t="str">
        <f>DATASHEET!J39</f>
        <v>6.25+ (B/A)</v>
      </c>
      <c r="E42" s="164" t="str">
        <f>IFERROR(VLOOKUP(A42,L3VA!$A$14:$M$269,13,FALSE),"")</f>
        <v/>
      </c>
      <c r="F42" s="157" t="str">
        <f>IF(L3VA!N51="NO DATA","",L3VA!N51)</f>
        <v/>
      </c>
      <c r="G42" s="158" t="str">
        <f>IF(L3VA!T51="NO DATA","",L3VA!T51)</f>
        <v/>
      </c>
      <c r="H42" s="158" t="str">
        <f>IF(L3VA!Z51="NO DATA","",L3VA!Z51)</f>
        <v/>
      </c>
      <c r="I42" s="158" t="str">
        <f>IF(L3VA!AF51="NO DATA","",L3VA!AF51)</f>
        <v/>
      </c>
      <c r="J42" s="153" t="str">
        <f>IF(L3VA!AL51="NO DATA","",L3VA!AL51)</f>
        <v/>
      </c>
      <c r="K42" s="158" t="str">
        <f>IF(L3VA!AR51="NO DATA","",L3VA!AR51)</f>
        <v/>
      </c>
      <c r="L42" s="158" t="str">
        <f>IF(L3VA!AX51="NO DATA","",L3VA!AX51)</f>
        <v/>
      </c>
      <c r="M42" s="158" t="str">
        <f>IF(L3VA!BD51="NO DATA","",L3VA!BD51)</f>
        <v/>
      </c>
      <c r="N42" s="158" t="str">
        <f>IF(L3VA!BJ51="NO DATA","",L3VA!BJ51)</f>
        <v/>
      </c>
      <c r="O42" s="158" t="str">
        <f>IF(L3VA!BP51="NO DATA","",L3VA!BP51)</f>
        <v/>
      </c>
      <c r="P42" s="158" t="str">
        <f>IF(L3VA!BV51="NO DATA","",L3VA!BV51)</f>
        <v/>
      </c>
      <c r="Q42" s="158" t="str">
        <f>IF(L3VA!CB51="NO DATA","",L3VA!CB51)</f>
        <v/>
      </c>
      <c r="R42" s="158" t="str">
        <f>IF(L3VA!CH51="NO DATA","",L3VA!CH51)</f>
        <v/>
      </c>
      <c r="S42" s="158" t="str">
        <f>IF(L3VA!CN51="NO DATA","",L3VA!CN51)</f>
        <v/>
      </c>
      <c r="T42" s="158" t="str">
        <f>IF(L3VA!CT51="NO DATA","",L3VA!CT51)</f>
        <v/>
      </c>
      <c r="U42" s="158" t="str">
        <f>IF(L3VA!CZ51="NO DATA","",L3VA!CZ51)</f>
        <v/>
      </c>
      <c r="V42" s="158" t="str">
        <f>IF(L3VA!DF51="NO DATA","",L3VA!DF51)</f>
        <v/>
      </c>
      <c r="W42" s="158" t="str">
        <f>IF(L3VA!DL51="NO DATA","",L3VA!DL51)</f>
        <v/>
      </c>
      <c r="X42" s="158" t="str">
        <f>IF(L3VA!DR51="NO DATA","",L3VA!DR51)</f>
        <v/>
      </c>
      <c r="Y42" s="158" t="str">
        <f>IF(L3VA!DX51="NO DATA","",L3VA!DX51)</f>
        <v/>
      </c>
      <c r="Z42" s="158" t="str">
        <f>IF(L3VA!ED51="NO DATA","",L3VA!ED51)</f>
        <v/>
      </c>
      <c r="AA42" s="158" t="str">
        <f>IF(L3VA!EJ51="NO DATA","",L3VA!EJ51)</f>
        <v/>
      </c>
      <c r="AB42" s="158" t="str">
        <f>IF(L3VA!EP51="NO DATA","",L3VA!EP51)</f>
        <v/>
      </c>
      <c r="AC42" s="158" t="str">
        <f>IF(L3VA!EV51="NO DATA","",L3VA!EV51)</f>
        <v/>
      </c>
      <c r="AD42" s="158" t="str">
        <f>IF(L3VA!FB51="NO DATA","",L3VA!FB51)</f>
        <v/>
      </c>
    </row>
    <row r="43" spans="1:30" ht="18.75" x14ac:dyDescent="0.3">
      <c r="A43" s="19">
        <f>IF(DATASHEET!A40="","",DATASHEET!A40)</f>
        <v>150860</v>
      </c>
      <c r="B43" s="154" t="str">
        <f>DATASHEET!B40</f>
        <v>CHONGDER, Syona</v>
      </c>
      <c r="C43" s="155" t="str">
        <f>DATASHEET!C40</f>
        <v>12CSN</v>
      </c>
      <c r="D43" s="156" t="str">
        <f>DATASHEET!J40</f>
        <v>7.75+ (A/A*)</v>
      </c>
      <c r="E43" s="164" t="str">
        <f>IFERROR(VLOOKUP(A43,L3VA!$A$14:$M$269,13,FALSE),"")</f>
        <v/>
      </c>
      <c r="F43" s="157" t="str">
        <f>IF(L3VA!N52="NO DATA","",L3VA!N52)</f>
        <v/>
      </c>
      <c r="G43" s="158" t="str">
        <f>IF(L3VA!T52="NO DATA","",L3VA!T52)</f>
        <v/>
      </c>
      <c r="H43" s="158" t="str">
        <f>IF(L3VA!Z52="NO DATA","",L3VA!Z52)</f>
        <v/>
      </c>
      <c r="I43" s="158" t="str">
        <f>IF(L3VA!AF52="NO DATA","",L3VA!AF52)</f>
        <v/>
      </c>
      <c r="J43" s="153" t="str">
        <f>IF(L3VA!AL52="NO DATA","",L3VA!AL52)</f>
        <v/>
      </c>
      <c r="K43" s="158" t="str">
        <f>IF(L3VA!AR52="NO DATA","",L3VA!AR52)</f>
        <v/>
      </c>
      <c r="L43" s="158" t="str">
        <f>IF(L3VA!AX52="NO DATA","",L3VA!AX52)</f>
        <v/>
      </c>
      <c r="M43" s="158" t="str">
        <f>IF(L3VA!BD52="NO DATA","",L3VA!BD52)</f>
        <v/>
      </c>
      <c r="N43" s="158" t="str">
        <f>IF(L3VA!BJ52="NO DATA","",L3VA!BJ52)</f>
        <v/>
      </c>
      <c r="O43" s="158" t="str">
        <f>IF(L3VA!BP52="NO DATA","",L3VA!BP52)</f>
        <v/>
      </c>
      <c r="P43" s="158" t="str">
        <f>IF(L3VA!BV52="NO DATA","",L3VA!BV52)</f>
        <v/>
      </c>
      <c r="Q43" s="158" t="str">
        <f>IF(L3VA!CB52="NO DATA","",L3VA!CB52)</f>
        <v/>
      </c>
      <c r="R43" s="158" t="str">
        <f>IF(L3VA!CH52="NO DATA","",L3VA!CH52)</f>
        <v/>
      </c>
      <c r="S43" s="158" t="str">
        <f>IF(L3VA!CN52="NO DATA","",L3VA!CN52)</f>
        <v/>
      </c>
      <c r="T43" s="158" t="str">
        <f>IF(L3VA!CT52="NO DATA","",L3VA!CT52)</f>
        <v/>
      </c>
      <c r="U43" s="158" t="str">
        <f>IF(L3VA!CZ52="NO DATA","",L3VA!CZ52)</f>
        <v/>
      </c>
      <c r="V43" s="158" t="str">
        <f>IF(L3VA!DF52="NO DATA","",L3VA!DF52)</f>
        <v/>
      </c>
      <c r="W43" s="158" t="str">
        <f>IF(L3VA!DL52="NO DATA","",L3VA!DL52)</f>
        <v/>
      </c>
      <c r="X43" s="158" t="str">
        <f>IF(L3VA!DR52="NO DATA","",L3VA!DR52)</f>
        <v/>
      </c>
      <c r="Y43" s="158" t="str">
        <f>IF(L3VA!DX52="NO DATA","",L3VA!DX52)</f>
        <v/>
      </c>
      <c r="Z43" s="158" t="str">
        <f>IF(L3VA!ED52="NO DATA","",L3VA!ED52)</f>
        <v/>
      </c>
      <c r="AA43" s="158" t="str">
        <f>IF(L3VA!EJ52="NO DATA","",L3VA!EJ52)</f>
        <v/>
      </c>
      <c r="AB43" s="158" t="str">
        <f>IF(L3VA!EP52="NO DATA","",L3VA!EP52)</f>
        <v/>
      </c>
      <c r="AC43" s="158" t="str">
        <f>IF(L3VA!EV52="NO DATA","",L3VA!EV52)</f>
        <v/>
      </c>
      <c r="AD43" s="158" t="str">
        <f>IF(L3VA!FB52="NO DATA","",L3VA!FB52)</f>
        <v/>
      </c>
    </row>
    <row r="44" spans="1:30" ht="18.75" x14ac:dyDescent="0.3">
      <c r="A44" s="19">
        <f>IF(DATASHEET!A41="","",DATASHEET!A41)</f>
        <v>150992</v>
      </c>
      <c r="B44" s="154" t="str">
        <f>DATASHEET!B41</f>
        <v>CHRISTIE, Sienna</v>
      </c>
      <c r="C44" s="155" t="str">
        <f>DATASHEET!C41</f>
        <v>12CSN</v>
      </c>
      <c r="D44" s="156" t="str">
        <f>DATASHEET!J41</f>
        <v>4.75+ (C/B)</v>
      </c>
      <c r="E44" s="164" t="str">
        <f>IFERROR(VLOOKUP(A44,L3VA!$A$14:$M$269,13,FALSE),"")</f>
        <v/>
      </c>
      <c r="F44" s="157" t="str">
        <f>IF(L3VA!N53="NO DATA","",L3VA!N53)</f>
        <v/>
      </c>
      <c r="G44" s="158" t="str">
        <f>IF(L3VA!T53="NO DATA","",L3VA!T53)</f>
        <v/>
      </c>
      <c r="H44" s="158" t="str">
        <f>IF(L3VA!Z53="NO DATA","",L3VA!Z53)</f>
        <v/>
      </c>
      <c r="I44" s="158" t="str">
        <f>IF(L3VA!AF53="NO DATA","",L3VA!AF53)</f>
        <v/>
      </c>
      <c r="J44" s="153" t="str">
        <f>IF(L3VA!AL53="NO DATA","",L3VA!AL53)</f>
        <v/>
      </c>
      <c r="K44" s="158" t="str">
        <f>IF(L3VA!AR53="NO DATA","",L3VA!AR53)</f>
        <v/>
      </c>
      <c r="L44" s="158" t="str">
        <f>IF(L3VA!AX53="NO DATA","",L3VA!AX53)</f>
        <v/>
      </c>
      <c r="M44" s="158" t="str">
        <f>IF(L3VA!BD53="NO DATA","",L3VA!BD53)</f>
        <v/>
      </c>
      <c r="N44" s="158" t="str">
        <f>IF(L3VA!BJ53="NO DATA","",L3VA!BJ53)</f>
        <v/>
      </c>
      <c r="O44" s="158" t="str">
        <f>IF(L3VA!BP53="NO DATA","",L3VA!BP53)</f>
        <v/>
      </c>
      <c r="P44" s="158" t="str">
        <f>IF(L3VA!BV53="NO DATA","",L3VA!BV53)</f>
        <v/>
      </c>
      <c r="Q44" s="158" t="str">
        <f>IF(L3VA!CB53="NO DATA","",L3VA!CB53)</f>
        <v/>
      </c>
      <c r="R44" s="158" t="str">
        <f>IF(L3VA!CH53="NO DATA","",L3VA!CH53)</f>
        <v/>
      </c>
      <c r="S44" s="158" t="str">
        <f>IF(L3VA!CN53="NO DATA","",L3VA!CN53)</f>
        <v/>
      </c>
      <c r="T44" s="158" t="str">
        <f>IF(L3VA!CT53="NO DATA","",L3VA!CT53)</f>
        <v/>
      </c>
      <c r="U44" s="158" t="str">
        <f>IF(L3VA!CZ53="NO DATA","",L3VA!CZ53)</f>
        <v/>
      </c>
      <c r="V44" s="158" t="str">
        <f>IF(L3VA!DF53="NO DATA","",L3VA!DF53)</f>
        <v/>
      </c>
      <c r="W44" s="158" t="str">
        <f>IF(L3VA!DL53="NO DATA","",L3VA!DL53)</f>
        <v/>
      </c>
      <c r="X44" s="158" t="str">
        <f>IF(L3VA!DR53="NO DATA","",L3VA!DR53)</f>
        <v/>
      </c>
      <c r="Y44" s="158" t="str">
        <f>IF(L3VA!DX53="NO DATA","",L3VA!DX53)</f>
        <v/>
      </c>
      <c r="Z44" s="158" t="str">
        <f>IF(L3VA!ED53="NO DATA","",L3VA!ED53)</f>
        <v/>
      </c>
      <c r="AA44" s="158" t="str">
        <f>IF(L3VA!EJ53="NO DATA","",L3VA!EJ53)</f>
        <v/>
      </c>
      <c r="AB44" s="158" t="str">
        <f>IF(L3VA!EP53="NO DATA","",L3VA!EP53)</f>
        <v/>
      </c>
      <c r="AC44" s="158" t="str">
        <f>IF(L3VA!EV53="NO DATA","",L3VA!EV53)</f>
        <v/>
      </c>
      <c r="AD44" s="158" t="str">
        <f>IF(L3VA!FB53="NO DATA","",L3VA!FB53)</f>
        <v/>
      </c>
    </row>
    <row r="45" spans="1:30" ht="18.75" x14ac:dyDescent="0.3">
      <c r="A45" s="19">
        <f>IF(DATASHEET!A42="","",DATASHEET!A42)</f>
        <v>150835</v>
      </c>
      <c r="B45" s="154" t="str">
        <f>DATASHEET!B42</f>
        <v>CIVICO, Isaac</v>
      </c>
      <c r="C45" s="155" t="str">
        <f>DATASHEET!C42</f>
        <v>12CSN</v>
      </c>
      <c r="D45" s="156" t="str">
        <f>DATASHEET!J42</f>
        <v>7.75+ (A/A*)</v>
      </c>
      <c r="E45" s="164" t="str">
        <f>IFERROR(VLOOKUP(A45,L3VA!$A$14:$M$269,13,FALSE),"")</f>
        <v/>
      </c>
      <c r="F45" s="157" t="str">
        <f>IF(L3VA!N54="NO DATA","",L3VA!N54)</f>
        <v/>
      </c>
      <c r="G45" s="158" t="str">
        <f>IF(L3VA!T54="NO DATA","",L3VA!T54)</f>
        <v/>
      </c>
      <c r="H45" s="158" t="str">
        <f>IF(L3VA!Z54="NO DATA","",L3VA!Z54)</f>
        <v/>
      </c>
      <c r="I45" s="158" t="str">
        <f>IF(L3VA!AF54="NO DATA","",L3VA!AF54)</f>
        <v/>
      </c>
      <c r="J45" s="153" t="str">
        <f>IF(L3VA!AL54="NO DATA","",L3VA!AL54)</f>
        <v/>
      </c>
      <c r="K45" s="158" t="str">
        <f>IF(L3VA!AR54="NO DATA","",L3VA!AR54)</f>
        <v/>
      </c>
      <c r="L45" s="158" t="str">
        <f>IF(L3VA!AX54="NO DATA","",L3VA!AX54)</f>
        <v/>
      </c>
      <c r="M45" s="158" t="str">
        <f>IF(L3VA!BD54="NO DATA","",L3VA!BD54)</f>
        <v/>
      </c>
      <c r="N45" s="158" t="str">
        <f>IF(L3VA!BJ54="NO DATA","",L3VA!BJ54)</f>
        <v/>
      </c>
      <c r="O45" s="158" t="str">
        <f>IF(L3VA!BP54="NO DATA","",L3VA!BP54)</f>
        <v/>
      </c>
      <c r="P45" s="158" t="str">
        <f>IF(L3VA!BV54="NO DATA","",L3VA!BV54)</f>
        <v/>
      </c>
      <c r="Q45" s="158" t="str">
        <f>IF(L3VA!CB54="NO DATA","",L3VA!CB54)</f>
        <v/>
      </c>
      <c r="R45" s="158" t="str">
        <f>IF(L3VA!CH54="NO DATA","",L3VA!CH54)</f>
        <v/>
      </c>
      <c r="S45" s="158" t="str">
        <f>IF(L3VA!CN54="NO DATA","",L3VA!CN54)</f>
        <v/>
      </c>
      <c r="T45" s="158" t="str">
        <f>IF(L3VA!CT54="NO DATA","",L3VA!CT54)</f>
        <v/>
      </c>
      <c r="U45" s="158" t="str">
        <f>IF(L3VA!CZ54="NO DATA","",L3VA!CZ54)</f>
        <v/>
      </c>
      <c r="V45" s="158" t="str">
        <f>IF(L3VA!DF54="NO DATA","",L3VA!DF54)</f>
        <v/>
      </c>
      <c r="W45" s="158" t="str">
        <f>IF(L3VA!DL54="NO DATA","",L3VA!DL54)</f>
        <v/>
      </c>
      <c r="X45" s="158" t="str">
        <f>IF(L3VA!DR54="NO DATA","",L3VA!DR54)</f>
        <v/>
      </c>
      <c r="Y45" s="158" t="str">
        <f>IF(L3VA!DX54="NO DATA","",L3VA!DX54)</f>
        <v/>
      </c>
      <c r="Z45" s="158" t="str">
        <f>IF(L3VA!ED54="NO DATA","",L3VA!ED54)</f>
        <v/>
      </c>
      <c r="AA45" s="158" t="str">
        <f>IF(L3VA!EJ54="NO DATA","",L3VA!EJ54)</f>
        <v/>
      </c>
      <c r="AB45" s="158" t="str">
        <f>IF(L3VA!EP54="NO DATA","",L3VA!EP54)</f>
        <v/>
      </c>
      <c r="AC45" s="158" t="str">
        <f>IF(L3VA!EV54="NO DATA","",L3VA!EV54)</f>
        <v/>
      </c>
      <c r="AD45" s="158" t="str">
        <f>IF(L3VA!FB54="NO DATA","",L3VA!FB54)</f>
        <v/>
      </c>
    </row>
    <row r="46" spans="1:30" ht="18.75" x14ac:dyDescent="0.3">
      <c r="A46" s="19">
        <f>IF(DATASHEET!A43="","",DATASHEET!A43)</f>
        <v>150866</v>
      </c>
      <c r="B46" s="154" t="str">
        <f>DATASHEET!B43</f>
        <v>CLAYTON, Adam</v>
      </c>
      <c r="C46" s="155" t="str">
        <f>DATASHEET!C43</f>
        <v>12CSN</v>
      </c>
      <c r="D46" s="156" t="str">
        <f>DATASHEET!J43</f>
        <v>6.25+ (B/A)</v>
      </c>
      <c r="E46" s="164" t="str">
        <f>IFERROR(VLOOKUP(A46,L3VA!$A$14:$M$269,13,FALSE),"")</f>
        <v/>
      </c>
      <c r="F46" s="157" t="str">
        <f>IF(L3VA!N55="NO DATA","",L3VA!N55)</f>
        <v/>
      </c>
      <c r="G46" s="158" t="str">
        <f>IF(L3VA!T55="NO DATA","",L3VA!T55)</f>
        <v/>
      </c>
      <c r="H46" s="158" t="str">
        <f>IF(L3VA!Z55="NO DATA","",L3VA!Z55)</f>
        <v/>
      </c>
      <c r="I46" s="158" t="str">
        <f>IF(L3VA!AF55="NO DATA","",L3VA!AF55)</f>
        <v/>
      </c>
      <c r="J46" s="153" t="str">
        <f>IF(L3VA!AL55="NO DATA","",L3VA!AL55)</f>
        <v/>
      </c>
      <c r="K46" s="158" t="str">
        <f>IF(L3VA!AR55="NO DATA","",L3VA!AR55)</f>
        <v/>
      </c>
      <c r="L46" s="158" t="str">
        <f>IF(L3VA!AX55="NO DATA","",L3VA!AX55)</f>
        <v/>
      </c>
      <c r="M46" s="158" t="str">
        <f>IF(L3VA!BD55="NO DATA","",L3VA!BD55)</f>
        <v/>
      </c>
      <c r="N46" s="158" t="str">
        <f>IF(L3VA!BJ55="NO DATA","",L3VA!BJ55)</f>
        <v/>
      </c>
      <c r="O46" s="158" t="str">
        <f>IF(L3VA!BP55="NO DATA","",L3VA!BP55)</f>
        <v/>
      </c>
      <c r="P46" s="158" t="str">
        <f>IF(L3VA!BV55="NO DATA","",L3VA!BV55)</f>
        <v/>
      </c>
      <c r="Q46" s="158" t="str">
        <f>IF(L3VA!CB55="NO DATA","",L3VA!CB55)</f>
        <v/>
      </c>
      <c r="R46" s="158" t="str">
        <f>IF(L3VA!CH55="NO DATA","",L3VA!CH55)</f>
        <v/>
      </c>
      <c r="S46" s="158" t="str">
        <f>IF(L3VA!CN55="NO DATA","",L3VA!CN55)</f>
        <v/>
      </c>
      <c r="T46" s="158" t="str">
        <f>IF(L3VA!CT55="NO DATA","",L3VA!CT55)</f>
        <v/>
      </c>
      <c r="U46" s="158" t="str">
        <f>IF(L3VA!CZ55="NO DATA","",L3VA!CZ55)</f>
        <v/>
      </c>
      <c r="V46" s="158" t="str">
        <f>IF(L3VA!DF55="NO DATA","",L3VA!DF55)</f>
        <v/>
      </c>
      <c r="W46" s="158" t="str">
        <f>IF(L3VA!DL55="NO DATA","",L3VA!DL55)</f>
        <v/>
      </c>
      <c r="X46" s="158" t="str">
        <f>IF(L3VA!DR55="NO DATA","",L3VA!DR55)</f>
        <v/>
      </c>
      <c r="Y46" s="158" t="str">
        <f>IF(L3VA!DX55="NO DATA","",L3VA!DX55)</f>
        <v/>
      </c>
      <c r="Z46" s="158" t="str">
        <f>IF(L3VA!ED55="NO DATA","",L3VA!ED55)</f>
        <v/>
      </c>
      <c r="AA46" s="158" t="str">
        <f>IF(L3VA!EJ55="NO DATA","",L3VA!EJ55)</f>
        <v/>
      </c>
      <c r="AB46" s="158" t="str">
        <f>IF(L3VA!EP55="NO DATA","",L3VA!EP55)</f>
        <v/>
      </c>
      <c r="AC46" s="158" t="str">
        <f>IF(L3VA!EV55="NO DATA","",L3VA!EV55)</f>
        <v/>
      </c>
      <c r="AD46" s="158" t="str">
        <f>IF(L3VA!FB55="NO DATA","",L3VA!FB55)</f>
        <v/>
      </c>
    </row>
    <row r="47" spans="1:30" ht="18.75" x14ac:dyDescent="0.3">
      <c r="A47" s="19">
        <f>IF(DATASHEET!A44="","",DATASHEET!A44)</f>
        <v>150929</v>
      </c>
      <c r="B47" s="154" t="str">
        <f>DATASHEET!B44</f>
        <v>CLAYTON, Isabelle</v>
      </c>
      <c r="C47" s="155" t="str">
        <f>DATASHEET!C44</f>
        <v>12CSN</v>
      </c>
      <c r="D47" s="156" t="str">
        <f>DATASHEET!J44</f>
        <v>4.75+ (C/B)</v>
      </c>
      <c r="E47" s="164" t="str">
        <f>IFERROR(VLOOKUP(A47,L3VA!$A$14:$M$269,13,FALSE),"")</f>
        <v/>
      </c>
      <c r="F47" s="157" t="str">
        <f>IF(L3VA!N56="NO DATA","",L3VA!N56)</f>
        <v/>
      </c>
      <c r="G47" s="158" t="str">
        <f>IF(L3VA!T56="NO DATA","",L3VA!T56)</f>
        <v/>
      </c>
      <c r="H47" s="158" t="str">
        <f>IF(L3VA!Z56="NO DATA","",L3VA!Z56)</f>
        <v/>
      </c>
      <c r="I47" s="158" t="str">
        <f>IF(L3VA!AF56="NO DATA","",L3VA!AF56)</f>
        <v/>
      </c>
      <c r="J47" s="153" t="str">
        <f>IF(L3VA!AL56="NO DATA","",L3VA!AL56)</f>
        <v/>
      </c>
      <c r="K47" s="158" t="str">
        <f>IF(L3VA!AR56="NO DATA","",L3VA!AR56)</f>
        <v/>
      </c>
      <c r="L47" s="158" t="str">
        <f>IF(L3VA!AX56="NO DATA","",L3VA!AX56)</f>
        <v/>
      </c>
      <c r="M47" s="158" t="str">
        <f>IF(L3VA!BD56="NO DATA","",L3VA!BD56)</f>
        <v/>
      </c>
      <c r="N47" s="158" t="str">
        <f>IF(L3VA!BJ56="NO DATA","",L3VA!BJ56)</f>
        <v/>
      </c>
      <c r="O47" s="158" t="str">
        <f>IF(L3VA!BP56="NO DATA","",L3VA!BP56)</f>
        <v/>
      </c>
      <c r="P47" s="158" t="str">
        <f>IF(L3VA!BV56="NO DATA","",L3VA!BV56)</f>
        <v/>
      </c>
      <c r="Q47" s="158" t="str">
        <f>IF(L3VA!CB56="NO DATA","",L3VA!CB56)</f>
        <v/>
      </c>
      <c r="R47" s="158" t="str">
        <f>IF(L3VA!CH56="NO DATA","",L3VA!CH56)</f>
        <v/>
      </c>
      <c r="S47" s="158" t="str">
        <f>IF(L3VA!CN56="NO DATA","",L3VA!CN56)</f>
        <v/>
      </c>
      <c r="T47" s="158" t="str">
        <f>IF(L3VA!CT56="NO DATA","",L3VA!CT56)</f>
        <v/>
      </c>
      <c r="U47" s="158" t="str">
        <f>IF(L3VA!CZ56="NO DATA","",L3VA!CZ56)</f>
        <v/>
      </c>
      <c r="V47" s="158" t="str">
        <f>IF(L3VA!DF56="NO DATA","",L3VA!DF56)</f>
        <v/>
      </c>
      <c r="W47" s="158" t="str">
        <f>IF(L3VA!DL56="NO DATA","",L3VA!DL56)</f>
        <v/>
      </c>
      <c r="X47" s="158" t="str">
        <f>IF(L3VA!DR56="NO DATA","",L3VA!DR56)</f>
        <v/>
      </c>
      <c r="Y47" s="158" t="str">
        <f>IF(L3VA!DX56="NO DATA","",L3VA!DX56)</f>
        <v/>
      </c>
      <c r="Z47" s="158" t="str">
        <f>IF(L3VA!ED56="NO DATA","",L3VA!ED56)</f>
        <v/>
      </c>
      <c r="AA47" s="158" t="str">
        <f>IF(L3VA!EJ56="NO DATA","",L3VA!EJ56)</f>
        <v/>
      </c>
      <c r="AB47" s="158" t="str">
        <f>IF(L3VA!EP56="NO DATA","",L3VA!EP56)</f>
        <v/>
      </c>
      <c r="AC47" s="158" t="str">
        <f>IF(L3VA!EV56="NO DATA","",L3VA!EV56)</f>
        <v/>
      </c>
      <c r="AD47" s="158" t="str">
        <f>IF(L3VA!FB56="NO DATA","",L3VA!FB56)</f>
        <v/>
      </c>
    </row>
    <row r="48" spans="1:30" ht="18.75" x14ac:dyDescent="0.3">
      <c r="A48" s="19">
        <f>IF(DATASHEET!A45="","",DATASHEET!A45)</f>
        <v>160063</v>
      </c>
      <c r="B48" s="154" t="str">
        <f>DATASHEET!B45</f>
        <v>CONDIE, Dylan</v>
      </c>
      <c r="C48" s="155" t="str">
        <f>DATASHEET!C45</f>
        <v>12EW</v>
      </c>
      <c r="D48" s="156" t="str">
        <f>DATASHEET!J45</f>
        <v>6.25+ (B/A)</v>
      </c>
      <c r="E48" s="164" t="str">
        <f>IFERROR(VLOOKUP(A48,L3VA!$A$14:$M$269,13,FALSE),"")</f>
        <v/>
      </c>
      <c r="F48" s="157" t="str">
        <f>IF(L3VA!N57="NO DATA","",L3VA!N57)</f>
        <v/>
      </c>
      <c r="G48" s="158" t="str">
        <f>IF(L3VA!T57="NO DATA","",L3VA!T57)</f>
        <v/>
      </c>
      <c r="H48" s="158" t="str">
        <f>IF(L3VA!Z57="NO DATA","",L3VA!Z57)</f>
        <v/>
      </c>
      <c r="I48" s="158" t="str">
        <f>IF(L3VA!AF57="NO DATA","",L3VA!AF57)</f>
        <v/>
      </c>
      <c r="J48" s="153" t="str">
        <f>IF(L3VA!AL57="NO DATA","",L3VA!AL57)</f>
        <v/>
      </c>
      <c r="K48" s="158" t="str">
        <f>IF(L3VA!AR57="NO DATA","",L3VA!AR57)</f>
        <v/>
      </c>
      <c r="L48" s="158" t="str">
        <f>IF(L3VA!AX57="NO DATA","",L3VA!AX57)</f>
        <v/>
      </c>
      <c r="M48" s="158" t="str">
        <f>IF(L3VA!BD57="NO DATA","",L3VA!BD57)</f>
        <v/>
      </c>
      <c r="N48" s="158" t="str">
        <f>IF(L3VA!BJ57="NO DATA","",L3VA!BJ57)</f>
        <v/>
      </c>
      <c r="O48" s="158" t="str">
        <f>IF(L3VA!BP57="NO DATA","",L3VA!BP57)</f>
        <v/>
      </c>
      <c r="P48" s="158" t="str">
        <f>IF(L3VA!BV57="NO DATA","",L3VA!BV57)</f>
        <v/>
      </c>
      <c r="Q48" s="158" t="str">
        <f>IF(L3VA!CB57="NO DATA","",L3VA!CB57)</f>
        <v/>
      </c>
      <c r="R48" s="158" t="str">
        <f>IF(L3VA!CH57="NO DATA","",L3VA!CH57)</f>
        <v/>
      </c>
      <c r="S48" s="158" t="str">
        <f>IF(L3VA!CN57="NO DATA","",L3VA!CN57)</f>
        <v/>
      </c>
      <c r="T48" s="158" t="str">
        <f>IF(L3VA!CT57="NO DATA","",L3VA!CT57)</f>
        <v/>
      </c>
      <c r="U48" s="158" t="str">
        <f>IF(L3VA!CZ57="NO DATA","",L3VA!CZ57)</f>
        <v/>
      </c>
      <c r="V48" s="158" t="str">
        <f>IF(L3VA!DF57="NO DATA","",L3VA!DF57)</f>
        <v/>
      </c>
      <c r="W48" s="158" t="str">
        <f>IF(L3VA!DL57="NO DATA","",L3VA!DL57)</f>
        <v/>
      </c>
      <c r="X48" s="158" t="str">
        <f>IF(L3VA!DR57="NO DATA","",L3VA!DR57)</f>
        <v/>
      </c>
      <c r="Y48" s="158" t="str">
        <f>IF(L3VA!DX57="NO DATA","",L3VA!DX57)</f>
        <v/>
      </c>
      <c r="Z48" s="158" t="str">
        <f>IF(L3VA!ED57="NO DATA","",L3VA!ED57)</f>
        <v/>
      </c>
      <c r="AA48" s="158" t="str">
        <f>IF(L3VA!EJ57="NO DATA","",L3VA!EJ57)</f>
        <v/>
      </c>
      <c r="AB48" s="158" t="str">
        <f>IF(L3VA!EP57="NO DATA","",L3VA!EP57)</f>
        <v/>
      </c>
      <c r="AC48" s="158" t="str">
        <f>IF(L3VA!EV57="NO DATA","",L3VA!EV57)</f>
        <v/>
      </c>
      <c r="AD48" s="158" t="str">
        <f>IF(L3VA!FB57="NO DATA","",L3VA!FB57)</f>
        <v/>
      </c>
    </row>
    <row r="49" spans="1:30" ht="18.75" x14ac:dyDescent="0.3">
      <c r="A49" s="19">
        <f>IF(DATASHEET!A46="","",DATASHEET!A46)</f>
        <v>150975</v>
      </c>
      <c r="B49" s="154" t="str">
        <f>DATASHEET!B46</f>
        <v>CORDON, Harry</v>
      </c>
      <c r="C49" s="155" t="str">
        <f>DATASHEET!C46</f>
        <v>12CSN</v>
      </c>
      <c r="D49" s="156" t="str">
        <f>DATASHEET!J46</f>
        <v>4.75+ (C/B)</v>
      </c>
      <c r="E49" s="164" t="str">
        <f>IFERROR(VLOOKUP(A49,L3VA!$A$14:$M$269,13,FALSE),"")</f>
        <v/>
      </c>
      <c r="F49" s="157" t="str">
        <f>IF(L3VA!N58="NO DATA","",L3VA!N58)</f>
        <v/>
      </c>
      <c r="G49" s="158" t="str">
        <f>IF(L3VA!T58="NO DATA","",L3VA!T58)</f>
        <v/>
      </c>
      <c r="H49" s="158" t="str">
        <f>IF(L3VA!Z58="NO DATA","",L3VA!Z58)</f>
        <v/>
      </c>
      <c r="I49" s="158" t="str">
        <f>IF(L3VA!AF58="NO DATA","",L3VA!AF58)</f>
        <v/>
      </c>
      <c r="J49" s="153" t="str">
        <f>IF(L3VA!AL58="NO DATA","",L3VA!AL58)</f>
        <v/>
      </c>
      <c r="K49" s="158" t="str">
        <f>IF(L3VA!AR58="NO DATA","",L3VA!AR58)</f>
        <v/>
      </c>
      <c r="L49" s="158" t="str">
        <f>IF(L3VA!AX58="NO DATA","",L3VA!AX58)</f>
        <v/>
      </c>
      <c r="M49" s="158" t="str">
        <f>IF(L3VA!BD58="NO DATA","",L3VA!BD58)</f>
        <v/>
      </c>
      <c r="N49" s="158" t="str">
        <f>IF(L3VA!BJ58="NO DATA","",L3VA!BJ58)</f>
        <v/>
      </c>
      <c r="O49" s="158" t="str">
        <f>IF(L3VA!BP58="NO DATA","",L3VA!BP58)</f>
        <v/>
      </c>
      <c r="P49" s="158" t="str">
        <f>IF(L3VA!BV58="NO DATA","",L3VA!BV58)</f>
        <v/>
      </c>
      <c r="Q49" s="158" t="str">
        <f>IF(L3VA!CB58="NO DATA","",L3VA!CB58)</f>
        <v/>
      </c>
      <c r="R49" s="158" t="str">
        <f>IF(L3VA!CH58="NO DATA","",L3VA!CH58)</f>
        <v/>
      </c>
      <c r="S49" s="158" t="str">
        <f>IF(L3VA!CN58="NO DATA","",L3VA!CN58)</f>
        <v/>
      </c>
      <c r="T49" s="158" t="str">
        <f>IF(L3VA!CT58="NO DATA","",L3VA!CT58)</f>
        <v/>
      </c>
      <c r="U49" s="158" t="str">
        <f>IF(L3VA!CZ58="NO DATA","",L3VA!CZ58)</f>
        <v/>
      </c>
      <c r="V49" s="158" t="str">
        <f>IF(L3VA!DF58="NO DATA","",L3VA!DF58)</f>
        <v/>
      </c>
      <c r="W49" s="158" t="str">
        <f>IF(L3VA!DL58="NO DATA","",L3VA!DL58)</f>
        <v/>
      </c>
      <c r="X49" s="158" t="str">
        <f>IF(L3VA!DR58="NO DATA","",L3VA!DR58)</f>
        <v/>
      </c>
      <c r="Y49" s="158" t="str">
        <f>IF(L3VA!DX58="NO DATA","",L3VA!DX58)</f>
        <v/>
      </c>
      <c r="Z49" s="158" t="str">
        <f>IF(L3VA!ED58="NO DATA","",L3VA!ED58)</f>
        <v/>
      </c>
      <c r="AA49" s="158" t="str">
        <f>IF(L3VA!EJ58="NO DATA","",L3VA!EJ58)</f>
        <v/>
      </c>
      <c r="AB49" s="158" t="str">
        <f>IF(L3VA!EP58="NO DATA","",L3VA!EP58)</f>
        <v/>
      </c>
      <c r="AC49" s="158" t="str">
        <f>IF(L3VA!EV58="NO DATA","",L3VA!EV58)</f>
        <v/>
      </c>
      <c r="AD49" s="158" t="str">
        <f>IF(L3VA!FB58="NO DATA","",L3VA!FB58)</f>
        <v/>
      </c>
    </row>
    <row r="50" spans="1:30" ht="18.75" x14ac:dyDescent="0.3">
      <c r="A50" s="19">
        <f>IF(DATASHEET!A47="","",DATASHEET!A47)</f>
        <v>150922</v>
      </c>
      <c r="B50" s="154" t="str">
        <f>DATASHEET!B47</f>
        <v>CORNWELL, Grace</v>
      </c>
      <c r="C50" s="155" t="str">
        <f>DATASHEET!C47</f>
        <v>12CSN</v>
      </c>
      <c r="D50" s="156" t="str">
        <f>DATASHEET!J47</f>
        <v>6.25+ (B/A)</v>
      </c>
      <c r="E50" s="164" t="str">
        <f>IFERROR(VLOOKUP(A50,L3VA!$A$14:$M$269,13,FALSE),"")</f>
        <v/>
      </c>
      <c r="F50" s="157" t="str">
        <f>IF(L3VA!N59="NO DATA","",L3VA!N59)</f>
        <v/>
      </c>
      <c r="G50" s="158" t="str">
        <f>IF(L3VA!T59="NO DATA","",L3VA!T59)</f>
        <v/>
      </c>
      <c r="H50" s="158" t="str">
        <f>IF(L3VA!Z59="NO DATA","",L3VA!Z59)</f>
        <v/>
      </c>
      <c r="I50" s="158" t="str">
        <f>IF(L3VA!AF59="NO DATA","",L3VA!AF59)</f>
        <v/>
      </c>
      <c r="J50" s="153" t="str">
        <f>IF(L3VA!AL59="NO DATA","",L3VA!AL59)</f>
        <v/>
      </c>
      <c r="K50" s="158" t="str">
        <f>IF(L3VA!AR59="NO DATA","",L3VA!AR59)</f>
        <v/>
      </c>
      <c r="L50" s="158" t="str">
        <f>IF(L3VA!AX59="NO DATA","",L3VA!AX59)</f>
        <v/>
      </c>
      <c r="M50" s="158" t="str">
        <f>IF(L3VA!BD59="NO DATA","",L3VA!BD59)</f>
        <v/>
      </c>
      <c r="N50" s="158" t="str">
        <f>IF(L3VA!BJ59="NO DATA","",L3VA!BJ59)</f>
        <v/>
      </c>
      <c r="O50" s="158" t="str">
        <f>IF(L3VA!BP59="NO DATA","",L3VA!BP59)</f>
        <v/>
      </c>
      <c r="P50" s="158" t="str">
        <f>IF(L3VA!BV59="NO DATA","",L3VA!BV59)</f>
        <v/>
      </c>
      <c r="Q50" s="158" t="str">
        <f>IF(L3VA!CB59="NO DATA","",L3VA!CB59)</f>
        <v/>
      </c>
      <c r="R50" s="158" t="str">
        <f>IF(L3VA!CH59="NO DATA","",L3VA!CH59)</f>
        <v/>
      </c>
      <c r="S50" s="158" t="str">
        <f>IF(L3VA!CN59="NO DATA","",L3VA!CN59)</f>
        <v/>
      </c>
      <c r="T50" s="158" t="str">
        <f>IF(L3VA!CT59="NO DATA","",L3VA!CT59)</f>
        <v/>
      </c>
      <c r="U50" s="158" t="str">
        <f>IF(L3VA!CZ59="NO DATA","",L3VA!CZ59)</f>
        <v/>
      </c>
      <c r="V50" s="158" t="str">
        <f>IF(L3VA!DF59="NO DATA","",L3VA!DF59)</f>
        <v/>
      </c>
      <c r="W50" s="158" t="str">
        <f>IF(L3VA!DL59="NO DATA","",L3VA!DL59)</f>
        <v/>
      </c>
      <c r="X50" s="158" t="str">
        <f>IF(L3VA!DR59="NO DATA","",L3VA!DR59)</f>
        <v/>
      </c>
      <c r="Y50" s="158" t="str">
        <f>IF(L3VA!DX59="NO DATA","",L3VA!DX59)</f>
        <v/>
      </c>
      <c r="Z50" s="158" t="str">
        <f>IF(L3VA!ED59="NO DATA","",L3VA!ED59)</f>
        <v/>
      </c>
      <c r="AA50" s="158" t="str">
        <f>IF(L3VA!EJ59="NO DATA","",L3VA!EJ59)</f>
        <v/>
      </c>
      <c r="AB50" s="158" t="str">
        <f>IF(L3VA!EP59="NO DATA","",L3VA!EP59)</f>
        <v/>
      </c>
      <c r="AC50" s="158" t="str">
        <f>IF(L3VA!EV59="NO DATA","",L3VA!EV59)</f>
        <v/>
      </c>
      <c r="AD50" s="158" t="str">
        <f>IF(L3VA!FB59="NO DATA","",L3VA!FB59)</f>
        <v/>
      </c>
    </row>
    <row r="51" spans="1:30" ht="18.75" x14ac:dyDescent="0.3">
      <c r="A51" s="19">
        <f>IF(DATASHEET!A48="","",DATASHEET!A48)</f>
        <v>160047</v>
      </c>
      <c r="B51" s="154" t="str">
        <f>DATASHEET!B48</f>
        <v>CRAMPIN, Alfred</v>
      </c>
      <c r="C51" s="155" t="str">
        <f>DATASHEET!C48</f>
        <v>12JW</v>
      </c>
      <c r="D51" s="156" t="str">
        <f>DATASHEET!J48</f>
        <v>6.25+ (B/A)</v>
      </c>
      <c r="E51" s="164" t="str">
        <f>IFERROR(VLOOKUP(A51,L3VA!$A$14:$M$269,13,FALSE),"")</f>
        <v/>
      </c>
      <c r="F51" s="157" t="str">
        <f>IF(L3VA!N60="NO DATA","",L3VA!N60)</f>
        <v/>
      </c>
      <c r="G51" s="158" t="str">
        <f>IF(L3VA!T60="NO DATA","",L3VA!T60)</f>
        <v/>
      </c>
      <c r="H51" s="158" t="str">
        <f>IF(L3VA!Z60="NO DATA","",L3VA!Z60)</f>
        <v/>
      </c>
      <c r="I51" s="158" t="str">
        <f>IF(L3VA!AF60="NO DATA","",L3VA!AF60)</f>
        <v/>
      </c>
      <c r="J51" s="153" t="str">
        <f>IF(L3VA!AL60="NO DATA","",L3VA!AL60)</f>
        <v/>
      </c>
      <c r="K51" s="158" t="str">
        <f>IF(L3VA!AR60="NO DATA","",L3VA!AR60)</f>
        <v/>
      </c>
      <c r="L51" s="158" t="str">
        <f>IF(L3VA!AX60="NO DATA","",L3VA!AX60)</f>
        <v/>
      </c>
      <c r="M51" s="158" t="str">
        <f>IF(L3VA!BD60="NO DATA","",L3VA!BD60)</f>
        <v/>
      </c>
      <c r="N51" s="158" t="str">
        <f>IF(L3VA!BJ60="NO DATA","",L3VA!BJ60)</f>
        <v/>
      </c>
      <c r="O51" s="158" t="str">
        <f>IF(L3VA!BP60="NO DATA","",L3VA!BP60)</f>
        <v/>
      </c>
      <c r="P51" s="158" t="str">
        <f>IF(L3VA!BV60="NO DATA","",L3VA!BV60)</f>
        <v/>
      </c>
      <c r="Q51" s="158" t="str">
        <f>IF(L3VA!CB60="NO DATA","",L3VA!CB60)</f>
        <v/>
      </c>
      <c r="R51" s="158" t="str">
        <f>IF(L3VA!CH60="NO DATA","",L3VA!CH60)</f>
        <v/>
      </c>
      <c r="S51" s="158" t="str">
        <f>IF(L3VA!CN60="NO DATA","",L3VA!CN60)</f>
        <v/>
      </c>
      <c r="T51" s="158" t="str">
        <f>IF(L3VA!CT60="NO DATA","",L3VA!CT60)</f>
        <v/>
      </c>
      <c r="U51" s="158" t="str">
        <f>IF(L3VA!CZ60="NO DATA","",L3VA!CZ60)</f>
        <v/>
      </c>
      <c r="V51" s="158" t="str">
        <f>IF(L3VA!DF60="NO DATA","",L3VA!DF60)</f>
        <v/>
      </c>
      <c r="W51" s="158" t="str">
        <f>IF(L3VA!DL60="NO DATA","",L3VA!DL60)</f>
        <v/>
      </c>
      <c r="X51" s="158" t="str">
        <f>IF(L3VA!DR60="NO DATA","",L3VA!DR60)</f>
        <v/>
      </c>
      <c r="Y51" s="158" t="str">
        <f>IF(L3VA!DX60="NO DATA","",L3VA!DX60)</f>
        <v/>
      </c>
      <c r="Z51" s="158" t="str">
        <f>IF(L3VA!ED60="NO DATA","",L3VA!ED60)</f>
        <v/>
      </c>
      <c r="AA51" s="158" t="str">
        <f>IF(L3VA!EJ60="NO DATA","",L3VA!EJ60)</f>
        <v/>
      </c>
      <c r="AB51" s="158" t="str">
        <f>IF(L3VA!EP60="NO DATA","",L3VA!EP60)</f>
        <v/>
      </c>
      <c r="AC51" s="158" t="str">
        <f>IF(L3VA!EV60="NO DATA","",L3VA!EV60)</f>
        <v/>
      </c>
      <c r="AD51" s="158" t="str">
        <f>IF(L3VA!FB60="NO DATA","",L3VA!FB60)</f>
        <v/>
      </c>
    </row>
    <row r="52" spans="1:30" ht="18.75" x14ac:dyDescent="0.3">
      <c r="A52" s="19">
        <f>IF(DATASHEET!A49="","",DATASHEET!A49)</f>
        <v>160042</v>
      </c>
      <c r="B52" s="154" t="str">
        <f>DATASHEET!B49</f>
        <v>CRAWFORD- THOMSON, Rhianna</v>
      </c>
      <c r="C52" s="155" t="str">
        <f>DATASHEET!C49</f>
        <v>12SG</v>
      </c>
      <c r="D52" s="156" t="str">
        <f>DATASHEET!J49</f>
        <v>4.75+ (C/B)</v>
      </c>
      <c r="E52" s="164" t="str">
        <f>IFERROR(VLOOKUP(A52,L3VA!$A$14:$M$269,13,FALSE),"")</f>
        <v/>
      </c>
      <c r="F52" s="157" t="str">
        <f>IF(L3VA!N61="NO DATA","",L3VA!N61)</f>
        <v/>
      </c>
      <c r="G52" s="158" t="str">
        <f>IF(L3VA!T61="NO DATA","",L3VA!T61)</f>
        <v/>
      </c>
      <c r="H52" s="158" t="str">
        <f>IF(L3VA!Z61="NO DATA","",L3VA!Z61)</f>
        <v/>
      </c>
      <c r="I52" s="158" t="str">
        <f>IF(L3VA!AF61="NO DATA","",L3VA!AF61)</f>
        <v/>
      </c>
      <c r="J52" s="153" t="str">
        <f>IF(L3VA!AL61="NO DATA","",L3VA!AL61)</f>
        <v/>
      </c>
      <c r="K52" s="158" t="str">
        <f>IF(L3VA!AR61="NO DATA","",L3VA!AR61)</f>
        <v/>
      </c>
      <c r="L52" s="158" t="str">
        <f>IF(L3VA!AX61="NO DATA","",L3VA!AX61)</f>
        <v/>
      </c>
      <c r="M52" s="158" t="str">
        <f>IF(L3VA!BD61="NO DATA","",L3VA!BD61)</f>
        <v/>
      </c>
      <c r="N52" s="158" t="str">
        <f>IF(L3VA!BJ61="NO DATA","",L3VA!BJ61)</f>
        <v/>
      </c>
      <c r="O52" s="158" t="str">
        <f>IF(L3VA!BP61="NO DATA","",L3VA!BP61)</f>
        <v/>
      </c>
      <c r="P52" s="158" t="str">
        <f>IF(L3VA!BV61="NO DATA","",L3VA!BV61)</f>
        <v/>
      </c>
      <c r="Q52" s="158" t="str">
        <f>IF(L3VA!CB61="NO DATA","",L3VA!CB61)</f>
        <v/>
      </c>
      <c r="R52" s="158" t="str">
        <f>IF(L3VA!CH61="NO DATA","",L3VA!CH61)</f>
        <v/>
      </c>
      <c r="S52" s="158" t="str">
        <f>IF(L3VA!CN61="NO DATA","",L3VA!CN61)</f>
        <v/>
      </c>
      <c r="T52" s="158" t="str">
        <f>IF(L3VA!CT61="NO DATA","",L3VA!CT61)</f>
        <v/>
      </c>
      <c r="U52" s="158" t="str">
        <f>IF(L3VA!CZ61="NO DATA","",L3VA!CZ61)</f>
        <v/>
      </c>
      <c r="V52" s="158" t="str">
        <f>IF(L3VA!DF61="NO DATA","",L3VA!DF61)</f>
        <v/>
      </c>
      <c r="W52" s="158" t="str">
        <f>IF(L3VA!DL61="NO DATA","",L3VA!DL61)</f>
        <v/>
      </c>
      <c r="X52" s="158" t="str">
        <f>IF(L3VA!DR61="NO DATA","",L3VA!DR61)</f>
        <v/>
      </c>
      <c r="Y52" s="158" t="str">
        <f>IF(L3VA!DX61="NO DATA","",L3VA!DX61)</f>
        <v/>
      </c>
      <c r="Z52" s="158" t="str">
        <f>IF(L3VA!ED61="NO DATA","",L3VA!ED61)</f>
        <v/>
      </c>
      <c r="AA52" s="158" t="str">
        <f>IF(L3VA!EJ61="NO DATA","",L3VA!EJ61)</f>
        <v/>
      </c>
      <c r="AB52" s="158" t="str">
        <f>IF(L3VA!EP61="NO DATA","",L3VA!EP61)</f>
        <v/>
      </c>
      <c r="AC52" s="158" t="str">
        <f>IF(L3VA!EV61="NO DATA","",L3VA!EV61)</f>
        <v/>
      </c>
      <c r="AD52" s="158" t="str">
        <f>IF(L3VA!FB61="NO DATA","",L3VA!FB61)</f>
        <v/>
      </c>
    </row>
    <row r="53" spans="1:30" ht="18.75" x14ac:dyDescent="0.3">
      <c r="A53" s="19">
        <f>IF(DATASHEET!A50="","",DATASHEET!A50)</f>
        <v>160121</v>
      </c>
      <c r="B53" s="154" t="str">
        <f>DATASHEET!B50</f>
        <v>DARTEY, Dorcy</v>
      </c>
      <c r="C53" s="155" t="str">
        <f>DATASHEET!C50</f>
        <v>12MP</v>
      </c>
      <c r="D53" s="156" t="str">
        <f>DATASHEET!J50</f>
        <v>6.25+ (B/A)</v>
      </c>
      <c r="E53" s="164" t="str">
        <f>IFERROR(VLOOKUP(A53,L3VA!$A$14:$M$269,13,FALSE),"")</f>
        <v/>
      </c>
      <c r="F53" s="157" t="str">
        <f>IF(L3VA!N62="NO DATA","",L3VA!N62)</f>
        <v/>
      </c>
      <c r="G53" s="158" t="str">
        <f>IF(L3VA!T62="NO DATA","",L3VA!T62)</f>
        <v/>
      </c>
      <c r="H53" s="158" t="str">
        <f>IF(L3VA!Z62="NO DATA","",L3VA!Z62)</f>
        <v/>
      </c>
      <c r="I53" s="158" t="str">
        <f>IF(L3VA!AF62="NO DATA","",L3VA!AF62)</f>
        <v/>
      </c>
      <c r="J53" s="153" t="str">
        <f>IF(L3VA!AL62="NO DATA","",L3VA!AL62)</f>
        <v/>
      </c>
      <c r="K53" s="158" t="str">
        <f>IF(L3VA!AR62="NO DATA","",L3VA!AR62)</f>
        <v/>
      </c>
      <c r="L53" s="158" t="str">
        <f>IF(L3VA!AX62="NO DATA","",L3VA!AX62)</f>
        <v/>
      </c>
      <c r="M53" s="158" t="str">
        <f>IF(L3VA!BD62="NO DATA","",L3VA!BD62)</f>
        <v/>
      </c>
      <c r="N53" s="158" t="str">
        <f>IF(L3VA!BJ62="NO DATA","",L3VA!BJ62)</f>
        <v/>
      </c>
      <c r="O53" s="158" t="str">
        <f>IF(L3VA!BP62="NO DATA","",L3VA!BP62)</f>
        <v/>
      </c>
      <c r="P53" s="158" t="str">
        <f>IF(L3VA!BV62="NO DATA","",L3VA!BV62)</f>
        <v/>
      </c>
      <c r="Q53" s="158" t="str">
        <f>IF(L3VA!CB62="NO DATA","",L3VA!CB62)</f>
        <v/>
      </c>
      <c r="R53" s="158" t="str">
        <f>IF(L3VA!CH62="NO DATA","",L3VA!CH62)</f>
        <v/>
      </c>
      <c r="S53" s="158" t="str">
        <f>IF(L3VA!CN62="NO DATA","",L3VA!CN62)</f>
        <v/>
      </c>
      <c r="T53" s="158" t="str">
        <f>IF(L3VA!CT62="NO DATA","",L3VA!CT62)</f>
        <v/>
      </c>
      <c r="U53" s="158" t="str">
        <f>IF(L3VA!CZ62="NO DATA","",L3VA!CZ62)</f>
        <v/>
      </c>
      <c r="V53" s="158" t="str">
        <f>IF(L3VA!DF62="NO DATA","",L3VA!DF62)</f>
        <v/>
      </c>
      <c r="W53" s="158" t="str">
        <f>IF(L3VA!DL62="NO DATA","",L3VA!DL62)</f>
        <v/>
      </c>
      <c r="X53" s="158" t="str">
        <f>IF(L3VA!DR62="NO DATA","",L3VA!DR62)</f>
        <v/>
      </c>
      <c r="Y53" s="158" t="str">
        <f>IF(L3VA!DX62="NO DATA","",L3VA!DX62)</f>
        <v/>
      </c>
      <c r="Z53" s="158" t="str">
        <f>IF(L3VA!ED62="NO DATA","",L3VA!ED62)</f>
        <v/>
      </c>
      <c r="AA53" s="158" t="str">
        <f>IF(L3VA!EJ62="NO DATA","",L3VA!EJ62)</f>
        <v/>
      </c>
      <c r="AB53" s="158" t="str">
        <f>IF(L3VA!EP62="NO DATA","",L3VA!EP62)</f>
        <v/>
      </c>
      <c r="AC53" s="158" t="str">
        <f>IF(L3VA!EV62="NO DATA","",L3VA!EV62)</f>
        <v/>
      </c>
      <c r="AD53" s="158" t="str">
        <f>IF(L3VA!FB62="NO DATA","",L3VA!FB62)</f>
        <v/>
      </c>
    </row>
    <row r="54" spans="1:30" ht="18.75" x14ac:dyDescent="0.3">
      <c r="A54" s="19">
        <f>IF(DATASHEET!A51="","",DATASHEET!A51)</f>
        <v>160114</v>
      </c>
      <c r="B54" s="154" t="str">
        <f>DATASHEET!B51</f>
        <v>DAVIDSON, Callum</v>
      </c>
      <c r="C54" s="155" t="str">
        <f>DATASHEET!C51</f>
        <v>12CSN</v>
      </c>
      <c r="D54" s="156" t="str">
        <f>DATASHEET!J51</f>
        <v>6.25+ (B/A)</v>
      </c>
      <c r="E54" s="164" t="str">
        <f>IFERROR(VLOOKUP(A54,L3VA!$A$14:$M$269,13,FALSE),"")</f>
        <v/>
      </c>
      <c r="F54" s="157" t="str">
        <f>IF(L3VA!N63="NO DATA","",L3VA!N63)</f>
        <v/>
      </c>
      <c r="G54" s="158" t="str">
        <f>IF(L3VA!T63="NO DATA","",L3VA!T63)</f>
        <v/>
      </c>
      <c r="H54" s="158" t="str">
        <f>IF(L3VA!Z63="NO DATA","",L3VA!Z63)</f>
        <v/>
      </c>
      <c r="I54" s="158" t="str">
        <f>IF(L3VA!AF63="NO DATA","",L3VA!AF63)</f>
        <v/>
      </c>
      <c r="J54" s="153" t="str">
        <f>IF(L3VA!AL63="NO DATA","",L3VA!AL63)</f>
        <v/>
      </c>
      <c r="K54" s="158" t="str">
        <f>IF(L3VA!AR63="NO DATA","",L3VA!AR63)</f>
        <v/>
      </c>
      <c r="L54" s="158" t="str">
        <f>IF(L3VA!AX63="NO DATA","",L3VA!AX63)</f>
        <v/>
      </c>
      <c r="M54" s="158" t="str">
        <f>IF(L3VA!BD63="NO DATA","",L3VA!BD63)</f>
        <v/>
      </c>
      <c r="N54" s="158" t="str">
        <f>IF(L3VA!BJ63="NO DATA","",L3VA!BJ63)</f>
        <v/>
      </c>
      <c r="O54" s="158" t="str">
        <f>IF(L3VA!BP63="NO DATA","",L3VA!BP63)</f>
        <v/>
      </c>
      <c r="P54" s="158" t="str">
        <f>IF(L3VA!BV63="NO DATA","",L3VA!BV63)</f>
        <v/>
      </c>
      <c r="Q54" s="158" t="str">
        <f>IF(L3VA!CB63="NO DATA","",L3VA!CB63)</f>
        <v/>
      </c>
      <c r="R54" s="158" t="str">
        <f>IF(L3VA!CH63="NO DATA","",L3VA!CH63)</f>
        <v/>
      </c>
      <c r="S54" s="158" t="str">
        <f>IF(L3VA!CN63="NO DATA","",L3VA!CN63)</f>
        <v/>
      </c>
      <c r="T54" s="158" t="str">
        <f>IF(L3VA!CT63="NO DATA","",L3VA!CT63)</f>
        <v/>
      </c>
      <c r="U54" s="158" t="str">
        <f>IF(L3VA!CZ63="NO DATA","",L3VA!CZ63)</f>
        <v/>
      </c>
      <c r="V54" s="158" t="str">
        <f>IF(L3VA!DF63="NO DATA","",L3VA!DF63)</f>
        <v/>
      </c>
      <c r="W54" s="158" t="str">
        <f>IF(L3VA!DL63="NO DATA","",L3VA!DL63)</f>
        <v/>
      </c>
      <c r="X54" s="158" t="str">
        <f>IF(L3VA!DR63="NO DATA","",L3VA!DR63)</f>
        <v/>
      </c>
      <c r="Y54" s="158" t="str">
        <f>IF(L3VA!DX63="NO DATA","",L3VA!DX63)</f>
        <v/>
      </c>
      <c r="Z54" s="158" t="str">
        <f>IF(L3VA!ED63="NO DATA","",L3VA!ED63)</f>
        <v/>
      </c>
      <c r="AA54" s="158" t="str">
        <f>IF(L3VA!EJ63="NO DATA","",L3VA!EJ63)</f>
        <v/>
      </c>
      <c r="AB54" s="158" t="str">
        <f>IF(L3VA!EP63="NO DATA","",L3VA!EP63)</f>
        <v/>
      </c>
      <c r="AC54" s="158" t="str">
        <f>IF(L3VA!EV63="NO DATA","",L3VA!EV63)</f>
        <v/>
      </c>
      <c r="AD54" s="158" t="str">
        <f>IF(L3VA!FB63="NO DATA","",L3VA!FB63)</f>
        <v/>
      </c>
    </row>
    <row r="55" spans="1:30" ht="18.75" x14ac:dyDescent="0.3">
      <c r="A55" s="19">
        <f>IF(DATASHEET!A52="","",DATASHEET!A52)</f>
        <v>150849</v>
      </c>
      <c r="B55" s="154" t="str">
        <f>DATASHEET!B52</f>
        <v>DAVIES, Benjamin</v>
      </c>
      <c r="C55" s="155" t="str">
        <f>DATASHEET!C52</f>
        <v>12CSN</v>
      </c>
      <c r="D55" s="156" t="str">
        <f>DATASHEET!J52</f>
        <v>7.75+ (A/A*)</v>
      </c>
      <c r="E55" s="164" t="str">
        <f>IFERROR(VLOOKUP(A55,L3VA!$A$14:$M$269,13,FALSE),"")</f>
        <v/>
      </c>
      <c r="F55" s="157" t="str">
        <f>IF(L3VA!N64="NO DATA","",L3VA!N64)</f>
        <v/>
      </c>
      <c r="G55" s="158" t="str">
        <f>IF(L3VA!T64="NO DATA","",L3VA!T64)</f>
        <v/>
      </c>
      <c r="H55" s="158" t="str">
        <f>IF(L3VA!Z64="NO DATA","",L3VA!Z64)</f>
        <v/>
      </c>
      <c r="I55" s="158" t="str">
        <f>IF(L3VA!AF64="NO DATA","",L3VA!AF64)</f>
        <v/>
      </c>
      <c r="J55" s="153" t="str">
        <f>IF(L3VA!AL64="NO DATA","",L3VA!AL64)</f>
        <v/>
      </c>
      <c r="K55" s="158" t="str">
        <f>IF(L3VA!AR64="NO DATA","",L3VA!AR64)</f>
        <v/>
      </c>
      <c r="L55" s="158" t="str">
        <f>IF(L3VA!AX64="NO DATA","",L3VA!AX64)</f>
        <v/>
      </c>
      <c r="M55" s="158" t="str">
        <f>IF(L3VA!BD64="NO DATA","",L3VA!BD64)</f>
        <v/>
      </c>
      <c r="N55" s="158" t="str">
        <f>IF(L3VA!BJ64="NO DATA","",L3VA!BJ64)</f>
        <v/>
      </c>
      <c r="O55" s="158" t="str">
        <f>IF(L3VA!BP64="NO DATA","",L3VA!BP64)</f>
        <v/>
      </c>
      <c r="P55" s="158" t="str">
        <f>IF(L3VA!BV64="NO DATA","",L3VA!BV64)</f>
        <v/>
      </c>
      <c r="Q55" s="158" t="str">
        <f>IF(L3VA!CB64="NO DATA","",L3VA!CB64)</f>
        <v/>
      </c>
      <c r="R55" s="158" t="str">
        <f>IF(L3VA!CH64="NO DATA","",L3VA!CH64)</f>
        <v/>
      </c>
      <c r="S55" s="158" t="str">
        <f>IF(L3VA!CN64="NO DATA","",L3VA!CN64)</f>
        <v/>
      </c>
      <c r="T55" s="158" t="str">
        <f>IF(L3VA!CT64="NO DATA","",L3VA!CT64)</f>
        <v/>
      </c>
      <c r="U55" s="158" t="str">
        <f>IF(L3VA!CZ64="NO DATA","",L3VA!CZ64)</f>
        <v/>
      </c>
      <c r="V55" s="158" t="str">
        <f>IF(L3VA!DF64="NO DATA","",L3VA!DF64)</f>
        <v/>
      </c>
      <c r="W55" s="158" t="str">
        <f>IF(L3VA!DL64="NO DATA","",L3VA!DL64)</f>
        <v/>
      </c>
      <c r="X55" s="158" t="str">
        <f>IF(L3VA!DR64="NO DATA","",L3VA!DR64)</f>
        <v/>
      </c>
      <c r="Y55" s="158" t="str">
        <f>IF(L3VA!DX64="NO DATA","",L3VA!DX64)</f>
        <v/>
      </c>
      <c r="Z55" s="158" t="str">
        <f>IF(L3VA!ED64="NO DATA","",L3VA!ED64)</f>
        <v/>
      </c>
      <c r="AA55" s="158" t="str">
        <f>IF(L3VA!EJ64="NO DATA","",L3VA!EJ64)</f>
        <v/>
      </c>
      <c r="AB55" s="158" t="str">
        <f>IF(L3VA!EP64="NO DATA","",L3VA!EP64)</f>
        <v/>
      </c>
      <c r="AC55" s="158" t="str">
        <f>IF(L3VA!EV64="NO DATA","",L3VA!EV64)</f>
        <v/>
      </c>
      <c r="AD55" s="158" t="str">
        <f>IF(L3VA!FB64="NO DATA","",L3VA!FB64)</f>
        <v/>
      </c>
    </row>
    <row r="56" spans="1:30" ht="18.75" x14ac:dyDescent="0.3">
      <c r="A56" s="19">
        <f>IF(DATASHEET!A53="","",DATASHEET!A53)</f>
        <v>160058</v>
      </c>
      <c r="B56" s="154" t="str">
        <f>DATASHEET!B53</f>
        <v>DELANEY, Rohan</v>
      </c>
      <c r="C56" s="155" t="str">
        <f>DATASHEET!C53</f>
        <v>12KD</v>
      </c>
      <c r="D56" s="156" t="str">
        <f>DATASHEET!J53</f>
        <v>4.75+ (C/B)</v>
      </c>
      <c r="E56" s="164" t="str">
        <f>IFERROR(VLOOKUP(A56,L3VA!$A$14:$M$269,13,FALSE),"")</f>
        <v/>
      </c>
      <c r="F56" s="157" t="str">
        <f>IF(L3VA!N65="NO DATA","",L3VA!N65)</f>
        <v/>
      </c>
      <c r="G56" s="158" t="str">
        <f>IF(L3VA!T65="NO DATA","",L3VA!T65)</f>
        <v/>
      </c>
      <c r="H56" s="158" t="str">
        <f>IF(L3VA!Z65="NO DATA","",L3VA!Z65)</f>
        <v/>
      </c>
      <c r="I56" s="158" t="str">
        <f>IF(L3VA!AF65="NO DATA","",L3VA!AF65)</f>
        <v/>
      </c>
      <c r="J56" s="153" t="str">
        <f>IF(L3VA!AL65="NO DATA","",L3VA!AL65)</f>
        <v/>
      </c>
      <c r="K56" s="158" t="str">
        <f>IF(L3VA!AR65="NO DATA","",L3VA!AR65)</f>
        <v/>
      </c>
      <c r="L56" s="158" t="str">
        <f>IF(L3VA!AX65="NO DATA","",L3VA!AX65)</f>
        <v/>
      </c>
      <c r="M56" s="158" t="str">
        <f>IF(L3VA!BD65="NO DATA","",L3VA!BD65)</f>
        <v/>
      </c>
      <c r="N56" s="158" t="str">
        <f>IF(L3VA!BJ65="NO DATA","",L3VA!BJ65)</f>
        <v/>
      </c>
      <c r="O56" s="158" t="str">
        <f>IF(L3VA!BP65="NO DATA","",L3VA!BP65)</f>
        <v/>
      </c>
      <c r="P56" s="158" t="str">
        <f>IF(L3VA!BV65="NO DATA","",L3VA!BV65)</f>
        <v/>
      </c>
      <c r="Q56" s="158" t="str">
        <f>IF(L3VA!CB65="NO DATA","",L3VA!CB65)</f>
        <v/>
      </c>
      <c r="R56" s="158" t="str">
        <f>IF(L3VA!CH65="NO DATA","",L3VA!CH65)</f>
        <v/>
      </c>
      <c r="S56" s="158" t="str">
        <f>IF(L3VA!CN65="NO DATA","",L3VA!CN65)</f>
        <v/>
      </c>
      <c r="T56" s="158" t="str">
        <f>IF(L3VA!CT65="NO DATA","",L3VA!CT65)</f>
        <v/>
      </c>
      <c r="U56" s="158" t="str">
        <f>IF(L3VA!CZ65="NO DATA","",L3VA!CZ65)</f>
        <v/>
      </c>
      <c r="V56" s="158" t="str">
        <f>IF(L3VA!DF65="NO DATA","",L3VA!DF65)</f>
        <v/>
      </c>
      <c r="W56" s="158" t="str">
        <f>IF(L3VA!DL65="NO DATA","",L3VA!DL65)</f>
        <v/>
      </c>
      <c r="X56" s="158" t="str">
        <f>IF(L3VA!DR65="NO DATA","",L3VA!DR65)</f>
        <v/>
      </c>
      <c r="Y56" s="158" t="str">
        <f>IF(L3VA!DX65="NO DATA","",L3VA!DX65)</f>
        <v/>
      </c>
      <c r="Z56" s="158" t="str">
        <f>IF(L3VA!ED65="NO DATA","",L3VA!ED65)</f>
        <v/>
      </c>
      <c r="AA56" s="158" t="str">
        <f>IF(L3VA!EJ65="NO DATA","",L3VA!EJ65)</f>
        <v/>
      </c>
      <c r="AB56" s="158" t="str">
        <f>IF(L3VA!EP65="NO DATA","",L3VA!EP65)</f>
        <v/>
      </c>
      <c r="AC56" s="158" t="str">
        <f>IF(L3VA!EV65="NO DATA","",L3VA!EV65)</f>
        <v/>
      </c>
      <c r="AD56" s="158" t="str">
        <f>IF(L3VA!FB65="NO DATA","",L3VA!FB65)</f>
        <v/>
      </c>
    </row>
    <row r="57" spans="1:30" ht="18.75" x14ac:dyDescent="0.3">
      <c r="A57" s="19">
        <f>IF(DATASHEET!A54="","",DATASHEET!A54)</f>
        <v>150886</v>
      </c>
      <c r="B57" s="154" t="str">
        <f>DATASHEET!B54</f>
        <v>DEREJE, Kalab</v>
      </c>
      <c r="C57" s="155" t="str">
        <f>DATASHEET!C54</f>
        <v>12CSN</v>
      </c>
      <c r="D57" s="156" t="str">
        <f>DATASHEET!J54</f>
        <v>4.75+ (C/B)</v>
      </c>
      <c r="E57" s="164" t="str">
        <f>IFERROR(VLOOKUP(A57,L3VA!$A$14:$M$269,13,FALSE),"")</f>
        <v/>
      </c>
      <c r="F57" s="157" t="str">
        <f>IF(L3VA!N66="NO DATA","",L3VA!N66)</f>
        <v/>
      </c>
      <c r="G57" s="158" t="str">
        <f>IF(L3VA!T66="NO DATA","",L3VA!T66)</f>
        <v/>
      </c>
      <c r="H57" s="158" t="str">
        <f>IF(L3VA!Z66="NO DATA","",L3VA!Z66)</f>
        <v/>
      </c>
      <c r="I57" s="158" t="str">
        <f>IF(L3VA!AF66="NO DATA","",L3VA!AF66)</f>
        <v/>
      </c>
      <c r="J57" s="153" t="str">
        <f>IF(L3VA!AL66="NO DATA","",L3VA!AL66)</f>
        <v/>
      </c>
      <c r="K57" s="158" t="str">
        <f>IF(L3VA!AR66="NO DATA","",L3VA!AR66)</f>
        <v/>
      </c>
      <c r="L57" s="158" t="str">
        <f>IF(L3VA!AX66="NO DATA","",L3VA!AX66)</f>
        <v/>
      </c>
      <c r="M57" s="158" t="str">
        <f>IF(L3VA!BD66="NO DATA","",L3VA!BD66)</f>
        <v/>
      </c>
      <c r="N57" s="158" t="str">
        <f>IF(L3VA!BJ66="NO DATA","",L3VA!BJ66)</f>
        <v/>
      </c>
      <c r="O57" s="158" t="str">
        <f>IF(L3VA!BP66="NO DATA","",L3VA!BP66)</f>
        <v/>
      </c>
      <c r="P57" s="158" t="str">
        <f>IF(L3VA!BV66="NO DATA","",L3VA!BV66)</f>
        <v/>
      </c>
      <c r="Q57" s="158" t="str">
        <f>IF(L3VA!CB66="NO DATA","",L3VA!CB66)</f>
        <v/>
      </c>
      <c r="R57" s="158" t="str">
        <f>IF(L3VA!CH66="NO DATA","",L3VA!CH66)</f>
        <v/>
      </c>
      <c r="S57" s="158" t="str">
        <f>IF(L3VA!CN66="NO DATA","",L3VA!CN66)</f>
        <v/>
      </c>
      <c r="T57" s="158" t="str">
        <f>IF(L3VA!CT66="NO DATA","",L3VA!CT66)</f>
        <v/>
      </c>
      <c r="U57" s="158" t="str">
        <f>IF(L3VA!CZ66="NO DATA","",L3VA!CZ66)</f>
        <v/>
      </c>
      <c r="V57" s="158" t="str">
        <f>IF(L3VA!DF66="NO DATA","",L3VA!DF66)</f>
        <v/>
      </c>
      <c r="W57" s="158" t="str">
        <f>IF(L3VA!DL66="NO DATA","",L3VA!DL66)</f>
        <v/>
      </c>
      <c r="X57" s="158" t="str">
        <f>IF(L3VA!DR66="NO DATA","",L3VA!DR66)</f>
        <v/>
      </c>
      <c r="Y57" s="158" t="str">
        <f>IF(L3VA!DX66="NO DATA","",L3VA!DX66)</f>
        <v/>
      </c>
      <c r="Z57" s="158" t="str">
        <f>IF(L3VA!ED66="NO DATA","",L3VA!ED66)</f>
        <v/>
      </c>
      <c r="AA57" s="158" t="str">
        <f>IF(L3VA!EJ66="NO DATA","",L3VA!EJ66)</f>
        <v/>
      </c>
      <c r="AB57" s="158" t="str">
        <f>IF(L3VA!EP66="NO DATA","",L3VA!EP66)</f>
        <v/>
      </c>
      <c r="AC57" s="158" t="str">
        <f>IF(L3VA!EV66="NO DATA","",L3VA!EV66)</f>
        <v/>
      </c>
      <c r="AD57" s="158" t="str">
        <f>IF(L3VA!FB66="NO DATA","",L3VA!FB66)</f>
        <v/>
      </c>
    </row>
    <row r="58" spans="1:30" ht="18.75" x14ac:dyDescent="0.3">
      <c r="A58" s="19">
        <f>IF(DATASHEET!A55="","",DATASHEET!A55)</f>
        <v>150873</v>
      </c>
      <c r="B58" s="154" t="str">
        <f>DATASHEET!B55</f>
        <v>DESSEY, Segen</v>
      </c>
      <c r="C58" s="155" t="str">
        <f>DATASHEET!C55</f>
        <v>12CSN</v>
      </c>
      <c r="D58" s="156" t="str">
        <f>DATASHEET!J55</f>
        <v>2.5+ (D/C)</v>
      </c>
      <c r="E58" s="164" t="str">
        <f>IFERROR(VLOOKUP(A58,L3VA!$A$14:$M$269,13,FALSE),"")</f>
        <v/>
      </c>
      <c r="F58" s="157" t="str">
        <f>IF(L3VA!N67="NO DATA","",L3VA!N67)</f>
        <v/>
      </c>
      <c r="G58" s="158" t="str">
        <f>IF(L3VA!T67="NO DATA","",L3VA!T67)</f>
        <v/>
      </c>
      <c r="H58" s="158" t="str">
        <f>IF(L3VA!Z67="NO DATA","",L3VA!Z67)</f>
        <v/>
      </c>
      <c r="I58" s="158" t="str">
        <f>IF(L3VA!AF67="NO DATA","",L3VA!AF67)</f>
        <v/>
      </c>
      <c r="J58" s="153" t="str">
        <f>IF(L3VA!AL67="NO DATA","",L3VA!AL67)</f>
        <v/>
      </c>
      <c r="K58" s="158" t="str">
        <f>IF(L3VA!AR67="NO DATA","",L3VA!AR67)</f>
        <v/>
      </c>
      <c r="L58" s="158" t="str">
        <f>IF(L3VA!AX67="NO DATA","",L3VA!AX67)</f>
        <v/>
      </c>
      <c r="M58" s="158" t="str">
        <f>IF(L3VA!BD67="NO DATA","",L3VA!BD67)</f>
        <v/>
      </c>
      <c r="N58" s="158" t="str">
        <f>IF(L3VA!BJ67="NO DATA","",L3VA!BJ67)</f>
        <v/>
      </c>
      <c r="O58" s="158" t="str">
        <f>IF(L3VA!BP67="NO DATA","",L3VA!BP67)</f>
        <v/>
      </c>
      <c r="P58" s="158" t="str">
        <f>IF(L3VA!BV67="NO DATA","",L3VA!BV67)</f>
        <v/>
      </c>
      <c r="Q58" s="158" t="str">
        <f>IF(L3VA!CB67="NO DATA","",L3VA!CB67)</f>
        <v/>
      </c>
      <c r="R58" s="158" t="str">
        <f>IF(L3VA!CH67="NO DATA","",L3VA!CH67)</f>
        <v/>
      </c>
      <c r="S58" s="158" t="str">
        <f>IF(L3VA!CN67="NO DATA","",L3VA!CN67)</f>
        <v/>
      </c>
      <c r="T58" s="158" t="str">
        <f>IF(L3VA!CT67="NO DATA","",L3VA!CT67)</f>
        <v/>
      </c>
      <c r="U58" s="158" t="str">
        <f>IF(L3VA!CZ67="NO DATA","",L3VA!CZ67)</f>
        <v/>
      </c>
      <c r="V58" s="158" t="str">
        <f>IF(L3VA!DF67="NO DATA","",L3VA!DF67)</f>
        <v/>
      </c>
      <c r="W58" s="158" t="str">
        <f>IF(L3VA!DL67="NO DATA","",L3VA!DL67)</f>
        <v/>
      </c>
      <c r="X58" s="158" t="str">
        <f>IF(L3VA!DR67="NO DATA","",L3VA!DR67)</f>
        <v/>
      </c>
      <c r="Y58" s="158" t="str">
        <f>IF(L3VA!DX67="NO DATA","",L3VA!DX67)</f>
        <v/>
      </c>
      <c r="Z58" s="158" t="str">
        <f>IF(L3VA!ED67="NO DATA","",L3VA!ED67)</f>
        <v/>
      </c>
      <c r="AA58" s="158" t="str">
        <f>IF(L3VA!EJ67="NO DATA","",L3VA!EJ67)</f>
        <v/>
      </c>
      <c r="AB58" s="158" t="str">
        <f>IF(L3VA!EP67="NO DATA","",L3VA!EP67)</f>
        <v/>
      </c>
      <c r="AC58" s="158" t="str">
        <f>IF(L3VA!EV67="NO DATA","",L3VA!EV67)</f>
        <v/>
      </c>
      <c r="AD58" s="158" t="str">
        <f>IF(L3VA!FB67="NO DATA","",L3VA!FB67)</f>
        <v/>
      </c>
    </row>
    <row r="59" spans="1:30" ht="18.75" x14ac:dyDescent="0.3">
      <c r="A59" s="19">
        <f>IF(DATASHEET!A56="","",DATASHEET!A56)</f>
        <v>150837</v>
      </c>
      <c r="B59" s="154" t="str">
        <f>DATASHEET!B56</f>
        <v>DINGLE, Nathaniel</v>
      </c>
      <c r="C59" s="155" t="str">
        <f>DATASHEET!C56</f>
        <v>12DHO</v>
      </c>
      <c r="D59" s="156" t="str">
        <f>DATASHEET!J56</f>
        <v>7.75+ (A/A*)</v>
      </c>
      <c r="E59" s="164" t="str">
        <f>IFERROR(VLOOKUP(A59,L3VA!$A$14:$M$269,13,FALSE),"")</f>
        <v/>
      </c>
      <c r="F59" s="157" t="str">
        <f>IF(L3VA!N68="NO DATA","",L3VA!N68)</f>
        <v/>
      </c>
      <c r="G59" s="158" t="str">
        <f>IF(L3VA!T68="NO DATA","",L3VA!T68)</f>
        <v/>
      </c>
      <c r="H59" s="158" t="str">
        <f>IF(L3VA!Z68="NO DATA","",L3VA!Z68)</f>
        <v/>
      </c>
      <c r="I59" s="158" t="str">
        <f>IF(L3VA!AF68="NO DATA","",L3VA!AF68)</f>
        <v/>
      </c>
      <c r="J59" s="153" t="str">
        <f>IF(L3VA!AL68="NO DATA","",L3VA!AL68)</f>
        <v/>
      </c>
      <c r="K59" s="158" t="str">
        <f>IF(L3VA!AR68="NO DATA","",L3VA!AR68)</f>
        <v/>
      </c>
      <c r="L59" s="158" t="str">
        <f>IF(L3VA!AX68="NO DATA","",L3VA!AX68)</f>
        <v/>
      </c>
      <c r="M59" s="158" t="str">
        <f>IF(L3VA!BD68="NO DATA","",L3VA!BD68)</f>
        <v/>
      </c>
      <c r="N59" s="158" t="str">
        <f>IF(L3VA!BJ68="NO DATA","",L3VA!BJ68)</f>
        <v/>
      </c>
      <c r="O59" s="158" t="str">
        <f>IF(L3VA!BP68="NO DATA","",L3VA!BP68)</f>
        <v/>
      </c>
      <c r="P59" s="158" t="str">
        <f>IF(L3VA!BV68="NO DATA","",L3VA!BV68)</f>
        <v/>
      </c>
      <c r="Q59" s="158" t="str">
        <f>IF(L3VA!CB68="NO DATA","",L3VA!CB68)</f>
        <v/>
      </c>
      <c r="R59" s="158" t="str">
        <f>IF(L3VA!CH68="NO DATA","",L3VA!CH68)</f>
        <v/>
      </c>
      <c r="S59" s="158" t="str">
        <f>IF(L3VA!CN68="NO DATA","",L3VA!CN68)</f>
        <v/>
      </c>
      <c r="T59" s="158" t="str">
        <f>IF(L3VA!CT68="NO DATA","",L3VA!CT68)</f>
        <v/>
      </c>
      <c r="U59" s="158" t="str">
        <f>IF(L3VA!CZ68="NO DATA","",L3VA!CZ68)</f>
        <v/>
      </c>
      <c r="V59" s="158" t="str">
        <f>IF(L3VA!DF68="NO DATA","",L3VA!DF68)</f>
        <v/>
      </c>
      <c r="W59" s="158" t="str">
        <f>IF(L3VA!DL68="NO DATA","",L3VA!DL68)</f>
        <v/>
      </c>
      <c r="X59" s="158" t="str">
        <f>IF(L3VA!DR68="NO DATA","",L3VA!DR68)</f>
        <v/>
      </c>
      <c r="Y59" s="158" t="str">
        <f>IF(L3VA!DX68="NO DATA","",L3VA!DX68)</f>
        <v/>
      </c>
      <c r="Z59" s="158" t="str">
        <f>IF(L3VA!ED68="NO DATA","",L3VA!ED68)</f>
        <v/>
      </c>
      <c r="AA59" s="158" t="str">
        <f>IF(L3VA!EJ68="NO DATA","",L3VA!EJ68)</f>
        <v/>
      </c>
      <c r="AB59" s="158" t="str">
        <f>IF(L3VA!EP68="NO DATA","",L3VA!EP68)</f>
        <v/>
      </c>
      <c r="AC59" s="158" t="str">
        <f>IF(L3VA!EV68="NO DATA","",L3VA!EV68)</f>
        <v/>
      </c>
      <c r="AD59" s="158" t="str">
        <f>IF(L3VA!FB68="NO DATA","",L3VA!FB68)</f>
        <v/>
      </c>
    </row>
    <row r="60" spans="1:30" ht="18.75" x14ac:dyDescent="0.3">
      <c r="A60" s="19">
        <f>IF(DATASHEET!A57="","",DATASHEET!A57)</f>
        <v>150913</v>
      </c>
      <c r="B60" s="154" t="str">
        <f>DATASHEET!B57</f>
        <v>DOHERTY, Hannah</v>
      </c>
      <c r="C60" s="155" t="str">
        <f>DATASHEET!C57</f>
        <v>12CSN</v>
      </c>
      <c r="D60" s="156" t="str">
        <f>DATASHEET!J57</f>
        <v>6.25+ (B/A)</v>
      </c>
      <c r="E60" s="164" t="str">
        <f>IFERROR(VLOOKUP(A60,L3VA!$A$14:$M$269,13,FALSE),"")</f>
        <v/>
      </c>
      <c r="F60" s="157" t="str">
        <f>IF(L3VA!N69="NO DATA","",L3VA!N69)</f>
        <v/>
      </c>
      <c r="G60" s="158" t="str">
        <f>IF(L3VA!T69="NO DATA","",L3VA!T69)</f>
        <v/>
      </c>
      <c r="H60" s="158" t="str">
        <f>IF(L3VA!Z69="NO DATA","",L3VA!Z69)</f>
        <v/>
      </c>
      <c r="I60" s="158" t="str">
        <f>IF(L3VA!AF69="NO DATA","",L3VA!AF69)</f>
        <v/>
      </c>
      <c r="J60" s="153" t="str">
        <f>IF(L3VA!AL69="NO DATA","",L3VA!AL69)</f>
        <v/>
      </c>
      <c r="K60" s="158" t="str">
        <f>IF(L3VA!AR69="NO DATA","",L3VA!AR69)</f>
        <v/>
      </c>
      <c r="L60" s="158" t="str">
        <f>IF(L3VA!AX69="NO DATA","",L3VA!AX69)</f>
        <v/>
      </c>
      <c r="M60" s="158" t="str">
        <f>IF(L3VA!BD69="NO DATA","",L3VA!BD69)</f>
        <v/>
      </c>
      <c r="N60" s="158" t="str">
        <f>IF(L3VA!BJ69="NO DATA","",L3VA!BJ69)</f>
        <v/>
      </c>
      <c r="O60" s="158" t="str">
        <f>IF(L3VA!BP69="NO DATA","",L3VA!BP69)</f>
        <v/>
      </c>
      <c r="P60" s="158" t="str">
        <f>IF(L3VA!BV69="NO DATA","",L3VA!BV69)</f>
        <v/>
      </c>
      <c r="Q60" s="158" t="str">
        <f>IF(L3VA!CB69="NO DATA","",L3VA!CB69)</f>
        <v/>
      </c>
      <c r="R60" s="158" t="str">
        <f>IF(L3VA!CH69="NO DATA","",L3VA!CH69)</f>
        <v/>
      </c>
      <c r="S60" s="158" t="str">
        <f>IF(L3VA!CN69="NO DATA","",L3VA!CN69)</f>
        <v/>
      </c>
      <c r="T60" s="158" t="str">
        <f>IF(L3VA!CT69="NO DATA","",L3VA!CT69)</f>
        <v/>
      </c>
      <c r="U60" s="158" t="str">
        <f>IF(L3VA!CZ69="NO DATA","",L3VA!CZ69)</f>
        <v/>
      </c>
      <c r="V60" s="158" t="str">
        <f>IF(L3VA!DF69="NO DATA","",L3VA!DF69)</f>
        <v/>
      </c>
      <c r="W60" s="158" t="str">
        <f>IF(L3VA!DL69="NO DATA","",L3VA!DL69)</f>
        <v/>
      </c>
      <c r="X60" s="158" t="str">
        <f>IF(L3VA!DR69="NO DATA","",L3VA!DR69)</f>
        <v/>
      </c>
      <c r="Y60" s="158" t="str">
        <f>IF(L3VA!DX69="NO DATA","",L3VA!DX69)</f>
        <v/>
      </c>
      <c r="Z60" s="158" t="str">
        <f>IF(L3VA!ED69="NO DATA","",L3VA!ED69)</f>
        <v/>
      </c>
      <c r="AA60" s="158" t="str">
        <f>IF(L3VA!EJ69="NO DATA","",L3VA!EJ69)</f>
        <v/>
      </c>
      <c r="AB60" s="158" t="str">
        <f>IF(L3VA!EP69="NO DATA","",L3VA!EP69)</f>
        <v/>
      </c>
      <c r="AC60" s="158" t="str">
        <f>IF(L3VA!EV69="NO DATA","",L3VA!EV69)</f>
        <v/>
      </c>
      <c r="AD60" s="158" t="str">
        <f>IF(L3VA!FB69="NO DATA","",L3VA!FB69)</f>
        <v/>
      </c>
    </row>
    <row r="61" spans="1:30" ht="18.75" x14ac:dyDescent="0.3">
      <c r="A61" s="19">
        <f>IF(DATASHEET!A58="","",DATASHEET!A58)</f>
        <v>150852</v>
      </c>
      <c r="B61" s="154" t="str">
        <f>DATASHEET!B58</f>
        <v>DOMINIC, Carmina</v>
      </c>
      <c r="C61" s="155" t="str">
        <f>DATASHEET!C58</f>
        <v>12JN</v>
      </c>
      <c r="D61" s="156" t="str">
        <f>DATASHEET!J58</f>
        <v>4.75+ (C/B)</v>
      </c>
      <c r="E61" s="164" t="str">
        <f>IFERROR(VLOOKUP(A61,L3VA!$A$14:$M$269,13,FALSE),"")</f>
        <v/>
      </c>
      <c r="F61" s="157" t="str">
        <f>IF(L3VA!N70="NO DATA","",L3VA!N70)</f>
        <v/>
      </c>
      <c r="G61" s="158" t="str">
        <f>IF(L3VA!T70="NO DATA","",L3VA!T70)</f>
        <v/>
      </c>
      <c r="H61" s="158" t="str">
        <f>IF(L3VA!Z70="NO DATA","",L3VA!Z70)</f>
        <v/>
      </c>
      <c r="I61" s="158" t="str">
        <f>IF(L3VA!AF70="NO DATA","",L3VA!AF70)</f>
        <v/>
      </c>
      <c r="J61" s="153" t="str">
        <f>IF(L3VA!AL70="NO DATA","",L3VA!AL70)</f>
        <v/>
      </c>
      <c r="K61" s="158" t="str">
        <f>IF(L3VA!AR70="NO DATA","",L3VA!AR70)</f>
        <v/>
      </c>
      <c r="L61" s="158" t="str">
        <f>IF(L3VA!AX70="NO DATA","",L3VA!AX70)</f>
        <v/>
      </c>
      <c r="M61" s="158" t="str">
        <f>IF(L3VA!BD70="NO DATA","",L3VA!BD70)</f>
        <v/>
      </c>
      <c r="N61" s="158" t="str">
        <f>IF(L3VA!BJ70="NO DATA","",L3VA!BJ70)</f>
        <v/>
      </c>
      <c r="O61" s="158" t="str">
        <f>IF(L3VA!BP70="NO DATA","",L3VA!BP70)</f>
        <v/>
      </c>
      <c r="P61" s="158" t="str">
        <f>IF(L3VA!BV70="NO DATA","",L3VA!BV70)</f>
        <v/>
      </c>
      <c r="Q61" s="158" t="str">
        <f>IF(L3VA!CB70="NO DATA","",L3VA!CB70)</f>
        <v/>
      </c>
      <c r="R61" s="158" t="str">
        <f>IF(L3VA!CH70="NO DATA","",L3VA!CH70)</f>
        <v/>
      </c>
      <c r="S61" s="158" t="str">
        <f>IF(L3VA!CN70="NO DATA","",L3VA!CN70)</f>
        <v/>
      </c>
      <c r="T61" s="158" t="str">
        <f>IF(L3VA!CT70="NO DATA","",L3VA!CT70)</f>
        <v/>
      </c>
      <c r="U61" s="158" t="str">
        <f>IF(L3VA!CZ70="NO DATA","",L3VA!CZ70)</f>
        <v/>
      </c>
      <c r="V61" s="158" t="str">
        <f>IF(L3VA!DF70="NO DATA","",L3VA!DF70)</f>
        <v/>
      </c>
      <c r="W61" s="158" t="str">
        <f>IF(L3VA!DL70="NO DATA","",L3VA!DL70)</f>
        <v/>
      </c>
      <c r="X61" s="158" t="str">
        <f>IF(L3VA!DR70="NO DATA","",L3VA!DR70)</f>
        <v/>
      </c>
      <c r="Y61" s="158" t="str">
        <f>IF(L3VA!DX70="NO DATA","",L3VA!DX70)</f>
        <v/>
      </c>
      <c r="Z61" s="158" t="str">
        <f>IF(L3VA!ED70="NO DATA","",L3VA!ED70)</f>
        <v/>
      </c>
      <c r="AA61" s="158" t="str">
        <f>IF(L3VA!EJ70="NO DATA","",L3VA!EJ70)</f>
        <v/>
      </c>
      <c r="AB61" s="158" t="str">
        <f>IF(L3VA!EP70="NO DATA","",L3VA!EP70)</f>
        <v/>
      </c>
      <c r="AC61" s="158" t="str">
        <f>IF(L3VA!EV70="NO DATA","",L3VA!EV70)</f>
        <v/>
      </c>
      <c r="AD61" s="158" t="str">
        <f>IF(L3VA!FB70="NO DATA","",L3VA!FB70)</f>
        <v/>
      </c>
    </row>
    <row r="62" spans="1:30" ht="18.75" x14ac:dyDescent="0.3">
      <c r="A62" s="19">
        <f>IF(DATASHEET!A59="","",DATASHEET!A59)</f>
        <v>100349</v>
      </c>
      <c r="B62" s="154" t="str">
        <f>DATASHEET!B59</f>
        <v>EDWARDS, Evie</v>
      </c>
      <c r="C62" s="155" t="str">
        <f>DATASHEET!C59</f>
        <v>12DHO</v>
      </c>
      <c r="D62" s="156" t="str">
        <f>DATASHEET!J59</f>
        <v>6.25+ (B/A)</v>
      </c>
      <c r="E62" s="164" t="str">
        <f>IFERROR(VLOOKUP(A62,L3VA!$A$14:$M$269,13,FALSE),"")</f>
        <v/>
      </c>
      <c r="F62" s="157" t="str">
        <f>IF(L3VA!N71="NO DATA","",L3VA!N71)</f>
        <v/>
      </c>
      <c r="G62" s="158" t="str">
        <f>IF(L3VA!T71="NO DATA","",L3VA!T71)</f>
        <v/>
      </c>
      <c r="H62" s="158" t="str">
        <f>IF(L3VA!Z71="NO DATA","",L3VA!Z71)</f>
        <v/>
      </c>
      <c r="I62" s="158" t="str">
        <f>IF(L3VA!AF71="NO DATA","",L3VA!AF71)</f>
        <v/>
      </c>
      <c r="J62" s="153" t="str">
        <f>IF(L3VA!AL71="NO DATA","",L3VA!AL71)</f>
        <v/>
      </c>
      <c r="K62" s="158" t="str">
        <f>IF(L3VA!AR71="NO DATA","",L3VA!AR71)</f>
        <v/>
      </c>
      <c r="L62" s="158" t="str">
        <f>IF(L3VA!AX71="NO DATA","",L3VA!AX71)</f>
        <v/>
      </c>
      <c r="M62" s="158" t="str">
        <f>IF(L3VA!BD71="NO DATA","",L3VA!BD71)</f>
        <v/>
      </c>
      <c r="N62" s="158" t="str">
        <f>IF(L3VA!BJ71="NO DATA","",L3VA!BJ71)</f>
        <v/>
      </c>
      <c r="O62" s="158" t="str">
        <f>IF(L3VA!BP71="NO DATA","",L3VA!BP71)</f>
        <v/>
      </c>
      <c r="P62" s="158" t="str">
        <f>IF(L3VA!BV71="NO DATA","",L3VA!BV71)</f>
        <v/>
      </c>
      <c r="Q62" s="158" t="str">
        <f>IF(L3VA!CB71="NO DATA","",L3VA!CB71)</f>
        <v/>
      </c>
      <c r="R62" s="158" t="str">
        <f>IF(L3VA!CH71="NO DATA","",L3VA!CH71)</f>
        <v/>
      </c>
      <c r="S62" s="158" t="str">
        <f>IF(L3VA!CN71="NO DATA","",L3VA!CN71)</f>
        <v/>
      </c>
      <c r="T62" s="158" t="str">
        <f>IF(L3VA!CT71="NO DATA","",L3VA!CT71)</f>
        <v/>
      </c>
      <c r="U62" s="158" t="str">
        <f>IF(L3VA!CZ71="NO DATA","",L3VA!CZ71)</f>
        <v/>
      </c>
      <c r="V62" s="158" t="str">
        <f>IF(L3VA!DF71="NO DATA","",L3VA!DF71)</f>
        <v/>
      </c>
      <c r="W62" s="158" t="str">
        <f>IF(L3VA!DL71="NO DATA","",L3VA!DL71)</f>
        <v/>
      </c>
      <c r="X62" s="158" t="str">
        <f>IF(L3VA!DR71="NO DATA","",L3VA!DR71)</f>
        <v/>
      </c>
      <c r="Y62" s="158" t="str">
        <f>IF(L3VA!DX71="NO DATA","",L3VA!DX71)</f>
        <v/>
      </c>
      <c r="Z62" s="158" t="str">
        <f>IF(L3VA!ED71="NO DATA","",L3VA!ED71)</f>
        <v/>
      </c>
      <c r="AA62" s="158" t="str">
        <f>IF(L3VA!EJ71="NO DATA","",L3VA!EJ71)</f>
        <v/>
      </c>
      <c r="AB62" s="158" t="str">
        <f>IF(L3VA!EP71="NO DATA","",L3VA!EP71)</f>
        <v/>
      </c>
      <c r="AC62" s="158" t="str">
        <f>IF(L3VA!EV71="NO DATA","",L3VA!EV71)</f>
        <v/>
      </c>
      <c r="AD62" s="158" t="str">
        <f>IF(L3VA!FB71="NO DATA","",L3VA!FB71)</f>
        <v/>
      </c>
    </row>
    <row r="63" spans="1:30" ht="18.75" x14ac:dyDescent="0.3">
      <c r="A63" s="19">
        <f>IF(DATASHEET!A60="","",DATASHEET!A60)</f>
        <v>152117</v>
      </c>
      <c r="B63" s="154" t="str">
        <f>DATASHEET!B60</f>
        <v>EDWARDS, Rowan</v>
      </c>
      <c r="C63" s="155" t="str">
        <f>DATASHEET!C60</f>
        <v>12JW</v>
      </c>
      <c r="D63" s="156" t="str">
        <f>DATASHEET!J60</f>
        <v/>
      </c>
      <c r="E63" s="164" t="str">
        <f>IFERROR(VLOOKUP(A63,L3VA!$A$14:$M$269,13,FALSE),"")</f>
        <v/>
      </c>
      <c r="F63" s="157" t="str">
        <f>IF(L3VA!N72="NO DATA","",L3VA!N72)</f>
        <v/>
      </c>
      <c r="G63" s="158" t="str">
        <f>IF(L3VA!T72="NO DATA","",L3VA!T72)</f>
        <v/>
      </c>
      <c r="H63" s="158" t="str">
        <f>IF(L3VA!Z72="NO DATA","",L3VA!Z72)</f>
        <v/>
      </c>
      <c r="I63" s="158" t="str">
        <f>IF(L3VA!AF72="NO DATA","",L3VA!AF72)</f>
        <v/>
      </c>
      <c r="J63" s="153" t="str">
        <f>IF(L3VA!AL72="NO DATA","",L3VA!AL72)</f>
        <v/>
      </c>
      <c r="K63" s="158" t="str">
        <f>IF(L3VA!AR72="NO DATA","",L3VA!AR72)</f>
        <v/>
      </c>
      <c r="L63" s="158" t="str">
        <f>IF(L3VA!AX72="NO DATA","",L3VA!AX72)</f>
        <v/>
      </c>
      <c r="M63" s="158" t="str">
        <f>IF(L3VA!BD72="NO DATA","",L3VA!BD72)</f>
        <v/>
      </c>
      <c r="N63" s="158" t="str">
        <f>IF(L3VA!BJ72="NO DATA","",L3VA!BJ72)</f>
        <v/>
      </c>
      <c r="O63" s="158" t="str">
        <f>IF(L3VA!BP72="NO DATA","",L3VA!BP72)</f>
        <v/>
      </c>
      <c r="P63" s="158" t="str">
        <f>IF(L3VA!BV72="NO DATA","",L3VA!BV72)</f>
        <v/>
      </c>
      <c r="Q63" s="158" t="str">
        <f>IF(L3VA!CB72="NO DATA","",L3VA!CB72)</f>
        <v/>
      </c>
      <c r="R63" s="158" t="str">
        <f>IF(L3VA!CH72="NO DATA","",L3VA!CH72)</f>
        <v/>
      </c>
      <c r="S63" s="158" t="str">
        <f>IF(L3VA!CN72="NO DATA","",L3VA!CN72)</f>
        <v/>
      </c>
      <c r="T63" s="158" t="str">
        <f>IF(L3VA!CT72="NO DATA","",L3VA!CT72)</f>
        <v/>
      </c>
      <c r="U63" s="158" t="str">
        <f>IF(L3VA!CZ72="NO DATA","",L3VA!CZ72)</f>
        <v/>
      </c>
      <c r="V63" s="158" t="str">
        <f>IF(L3VA!DF72="NO DATA","",L3VA!DF72)</f>
        <v/>
      </c>
      <c r="W63" s="158" t="str">
        <f>IF(L3VA!DL72="NO DATA","",L3VA!DL72)</f>
        <v/>
      </c>
      <c r="X63" s="158" t="str">
        <f>IF(L3VA!DR72="NO DATA","",L3VA!DR72)</f>
        <v/>
      </c>
      <c r="Y63" s="158" t="str">
        <f>IF(L3VA!DX72="NO DATA","",L3VA!DX72)</f>
        <v/>
      </c>
      <c r="Z63" s="158" t="str">
        <f>IF(L3VA!ED72="NO DATA","",L3VA!ED72)</f>
        <v/>
      </c>
      <c r="AA63" s="158" t="str">
        <f>IF(L3VA!EJ72="NO DATA","",L3VA!EJ72)</f>
        <v/>
      </c>
      <c r="AB63" s="158" t="str">
        <f>IF(L3VA!EP72="NO DATA","",L3VA!EP72)</f>
        <v/>
      </c>
      <c r="AC63" s="158" t="str">
        <f>IF(L3VA!EV72="NO DATA","",L3VA!EV72)</f>
        <v/>
      </c>
      <c r="AD63" s="158" t="str">
        <f>IF(L3VA!FB72="NO DATA","",L3VA!FB72)</f>
        <v/>
      </c>
    </row>
    <row r="64" spans="1:30" ht="18.75" x14ac:dyDescent="0.3">
      <c r="A64" s="19">
        <f>IF(DATASHEET!A61="","",DATASHEET!A61)</f>
        <v>150885</v>
      </c>
      <c r="B64" s="154" t="str">
        <f>DATASHEET!B61</f>
        <v>EFOBI, Toby</v>
      </c>
      <c r="C64" s="155" t="str">
        <f>DATASHEET!C61</f>
        <v>12DHO</v>
      </c>
      <c r="D64" s="156" t="str">
        <f>DATASHEET!J61</f>
        <v>2.5+ (D/C)</v>
      </c>
      <c r="E64" s="164" t="str">
        <f>IFERROR(VLOOKUP(A64,L3VA!$A$14:$M$269,13,FALSE),"")</f>
        <v/>
      </c>
      <c r="F64" s="157" t="str">
        <f>IF(L3VA!N73="NO DATA","",L3VA!N73)</f>
        <v/>
      </c>
      <c r="G64" s="158" t="str">
        <f>IF(L3VA!T73="NO DATA","",L3VA!T73)</f>
        <v/>
      </c>
      <c r="H64" s="158" t="str">
        <f>IF(L3VA!Z73="NO DATA","",L3VA!Z73)</f>
        <v/>
      </c>
      <c r="I64" s="158" t="str">
        <f>IF(L3VA!AF73="NO DATA","",L3VA!AF73)</f>
        <v/>
      </c>
      <c r="J64" s="153" t="str">
        <f>IF(L3VA!AL73="NO DATA","",L3VA!AL73)</f>
        <v/>
      </c>
      <c r="K64" s="158" t="str">
        <f>IF(L3VA!AR73="NO DATA","",L3VA!AR73)</f>
        <v/>
      </c>
      <c r="L64" s="158" t="str">
        <f>IF(L3VA!AX73="NO DATA","",L3VA!AX73)</f>
        <v/>
      </c>
      <c r="M64" s="158" t="str">
        <f>IF(L3VA!BD73="NO DATA","",L3VA!BD73)</f>
        <v/>
      </c>
      <c r="N64" s="158" t="str">
        <f>IF(L3VA!BJ73="NO DATA","",L3VA!BJ73)</f>
        <v/>
      </c>
      <c r="O64" s="158" t="str">
        <f>IF(L3VA!BP73="NO DATA","",L3VA!BP73)</f>
        <v/>
      </c>
      <c r="P64" s="158" t="str">
        <f>IF(L3VA!BV73="NO DATA","",L3VA!BV73)</f>
        <v/>
      </c>
      <c r="Q64" s="158" t="str">
        <f>IF(L3VA!CB73="NO DATA","",L3VA!CB73)</f>
        <v/>
      </c>
      <c r="R64" s="158" t="str">
        <f>IF(L3VA!CH73="NO DATA","",L3VA!CH73)</f>
        <v/>
      </c>
      <c r="S64" s="158" t="str">
        <f>IF(L3VA!CN73="NO DATA","",L3VA!CN73)</f>
        <v/>
      </c>
      <c r="T64" s="158" t="str">
        <f>IF(L3VA!CT73="NO DATA","",L3VA!CT73)</f>
        <v/>
      </c>
      <c r="U64" s="158" t="str">
        <f>IF(L3VA!CZ73="NO DATA","",L3VA!CZ73)</f>
        <v/>
      </c>
      <c r="V64" s="158" t="str">
        <f>IF(L3VA!DF73="NO DATA","",L3VA!DF73)</f>
        <v/>
      </c>
      <c r="W64" s="158" t="str">
        <f>IF(L3VA!DL73="NO DATA","",L3VA!DL73)</f>
        <v/>
      </c>
      <c r="X64" s="158" t="str">
        <f>IF(L3VA!DR73="NO DATA","",L3VA!DR73)</f>
        <v/>
      </c>
      <c r="Y64" s="158" t="str">
        <f>IF(L3VA!DX73="NO DATA","",L3VA!DX73)</f>
        <v/>
      </c>
      <c r="Z64" s="158" t="str">
        <f>IF(L3VA!ED73="NO DATA","",L3VA!ED73)</f>
        <v/>
      </c>
      <c r="AA64" s="158" t="str">
        <f>IF(L3VA!EJ73="NO DATA","",L3VA!EJ73)</f>
        <v/>
      </c>
      <c r="AB64" s="158" t="str">
        <f>IF(L3VA!EP73="NO DATA","",L3VA!EP73)</f>
        <v/>
      </c>
      <c r="AC64" s="158" t="str">
        <f>IF(L3VA!EV73="NO DATA","",L3VA!EV73)</f>
        <v/>
      </c>
      <c r="AD64" s="158" t="str">
        <f>IF(L3VA!FB73="NO DATA","",L3VA!FB73)</f>
        <v/>
      </c>
    </row>
    <row r="65" spans="1:30" ht="18.75" x14ac:dyDescent="0.3">
      <c r="A65" s="19">
        <f>IF(DATASHEET!A62="","",DATASHEET!A62)</f>
        <v>150819</v>
      </c>
      <c r="B65" s="154" t="str">
        <f>DATASHEET!B62</f>
        <v>EGLESTON, Orla</v>
      </c>
      <c r="C65" s="155" t="str">
        <f>DATASHEET!C62</f>
        <v>12DHO</v>
      </c>
      <c r="D65" s="156" t="str">
        <f>DATASHEET!J62</f>
        <v>4.75+ (C/B)</v>
      </c>
      <c r="E65" s="164" t="str">
        <f>IFERROR(VLOOKUP(A65,L3VA!$A$14:$M$269,13,FALSE),"")</f>
        <v/>
      </c>
      <c r="F65" s="157" t="str">
        <f>IF(L3VA!N74="NO DATA","",L3VA!N74)</f>
        <v/>
      </c>
      <c r="G65" s="158" t="str">
        <f>IF(L3VA!T74="NO DATA","",L3VA!T74)</f>
        <v/>
      </c>
      <c r="H65" s="158" t="str">
        <f>IF(L3VA!Z74="NO DATA","",L3VA!Z74)</f>
        <v/>
      </c>
      <c r="I65" s="158" t="str">
        <f>IF(L3VA!AF74="NO DATA","",L3VA!AF74)</f>
        <v/>
      </c>
      <c r="J65" s="153" t="str">
        <f>IF(L3VA!AL74="NO DATA","",L3VA!AL74)</f>
        <v/>
      </c>
      <c r="K65" s="158" t="str">
        <f>IF(L3VA!AR74="NO DATA","",L3VA!AR74)</f>
        <v/>
      </c>
      <c r="L65" s="158" t="str">
        <f>IF(L3VA!AX74="NO DATA","",L3VA!AX74)</f>
        <v/>
      </c>
      <c r="M65" s="158" t="str">
        <f>IF(L3VA!BD74="NO DATA","",L3VA!BD74)</f>
        <v/>
      </c>
      <c r="N65" s="158" t="str">
        <f>IF(L3VA!BJ74="NO DATA","",L3VA!BJ74)</f>
        <v/>
      </c>
      <c r="O65" s="158" t="str">
        <f>IF(L3VA!BP74="NO DATA","",L3VA!BP74)</f>
        <v/>
      </c>
      <c r="P65" s="158" t="str">
        <f>IF(L3VA!BV74="NO DATA","",L3VA!BV74)</f>
        <v/>
      </c>
      <c r="Q65" s="158" t="str">
        <f>IF(L3VA!CB74="NO DATA","",L3VA!CB74)</f>
        <v/>
      </c>
      <c r="R65" s="158" t="str">
        <f>IF(L3VA!CH74="NO DATA","",L3VA!CH74)</f>
        <v/>
      </c>
      <c r="S65" s="158" t="str">
        <f>IF(L3VA!CN74="NO DATA","",L3VA!CN74)</f>
        <v/>
      </c>
      <c r="T65" s="158" t="str">
        <f>IF(L3VA!CT74="NO DATA","",L3VA!CT74)</f>
        <v/>
      </c>
      <c r="U65" s="158" t="str">
        <f>IF(L3VA!CZ74="NO DATA","",L3VA!CZ74)</f>
        <v/>
      </c>
      <c r="V65" s="158" t="str">
        <f>IF(L3VA!DF74="NO DATA","",L3VA!DF74)</f>
        <v/>
      </c>
      <c r="W65" s="158" t="str">
        <f>IF(L3VA!DL74="NO DATA","",L3VA!DL74)</f>
        <v/>
      </c>
      <c r="X65" s="158" t="str">
        <f>IF(L3VA!DR74="NO DATA","",L3VA!DR74)</f>
        <v/>
      </c>
      <c r="Y65" s="158" t="str">
        <f>IF(L3VA!DX74="NO DATA","",L3VA!DX74)</f>
        <v/>
      </c>
      <c r="Z65" s="158" t="str">
        <f>IF(L3VA!ED74="NO DATA","",L3VA!ED74)</f>
        <v/>
      </c>
      <c r="AA65" s="158" t="str">
        <f>IF(L3VA!EJ74="NO DATA","",L3VA!EJ74)</f>
        <v/>
      </c>
      <c r="AB65" s="158" t="str">
        <f>IF(L3VA!EP74="NO DATA","",L3VA!EP74)</f>
        <v/>
      </c>
      <c r="AC65" s="158" t="str">
        <f>IF(L3VA!EV74="NO DATA","",L3VA!EV74)</f>
        <v/>
      </c>
      <c r="AD65" s="158" t="str">
        <f>IF(L3VA!FB74="NO DATA","",L3VA!FB74)</f>
        <v/>
      </c>
    </row>
    <row r="66" spans="1:30" ht="18.75" x14ac:dyDescent="0.3">
      <c r="A66" s="19">
        <f>IF(DATASHEET!A63="","",DATASHEET!A63)</f>
        <v>160100</v>
      </c>
      <c r="B66" s="154" t="str">
        <f>DATASHEET!B63</f>
        <v>EJIOGU, Chinemerem</v>
      </c>
      <c r="C66" s="155" t="str">
        <f>DATASHEET!C63</f>
        <v>12JN</v>
      </c>
      <c r="D66" s="156" t="str">
        <f>DATASHEET!J63</f>
        <v>4.75+ (C/B)</v>
      </c>
      <c r="E66" s="164" t="str">
        <f>IFERROR(VLOOKUP(A66,L3VA!$A$14:$M$269,13,FALSE),"")</f>
        <v/>
      </c>
      <c r="F66" s="157" t="str">
        <f>IF(L3VA!N75="NO DATA","",L3VA!N75)</f>
        <v/>
      </c>
      <c r="G66" s="158" t="str">
        <f>IF(L3VA!T75="NO DATA","",L3VA!T75)</f>
        <v/>
      </c>
      <c r="H66" s="158" t="str">
        <f>IF(L3VA!Z75="NO DATA","",L3VA!Z75)</f>
        <v/>
      </c>
      <c r="I66" s="158" t="str">
        <f>IF(L3VA!AF75="NO DATA","",L3VA!AF75)</f>
        <v/>
      </c>
      <c r="J66" s="153" t="str">
        <f>IF(L3VA!AL75="NO DATA","",L3VA!AL75)</f>
        <v/>
      </c>
      <c r="K66" s="158" t="str">
        <f>IF(L3VA!AR75="NO DATA","",L3VA!AR75)</f>
        <v/>
      </c>
      <c r="L66" s="158" t="str">
        <f>IF(L3VA!AX75="NO DATA","",L3VA!AX75)</f>
        <v/>
      </c>
      <c r="M66" s="158" t="str">
        <f>IF(L3VA!BD75="NO DATA","",L3VA!BD75)</f>
        <v/>
      </c>
      <c r="N66" s="158" t="str">
        <f>IF(L3VA!BJ75="NO DATA","",L3VA!BJ75)</f>
        <v/>
      </c>
      <c r="O66" s="158" t="str">
        <f>IF(L3VA!BP75="NO DATA","",L3VA!BP75)</f>
        <v/>
      </c>
      <c r="P66" s="158" t="str">
        <f>IF(L3VA!BV75="NO DATA","",L3VA!BV75)</f>
        <v/>
      </c>
      <c r="Q66" s="158" t="str">
        <f>IF(L3VA!CB75="NO DATA","",L3VA!CB75)</f>
        <v/>
      </c>
      <c r="R66" s="158" t="str">
        <f>IF(L3VA!CH75="NO DATA","",L3VA!CH75)</f>
        <v/>
      </c>
      <c r="S66" s="158" t="str">
        <f>IF(L3VA!CN75="NO DATA","",L3VA!CN75)</f>
        <v/>
      </c>
      <c r="T66" s="158" t="str">
        <f>IF(L3VA!CT75="NO DATA","",L3VA!CT75)</f>
        <v/>
      </c>
      <c r="U66" s="158" t="str">
        <f>IF(L3VA!CZ75="NO DATA","",L3VA!CZ75)</f>
        <v/>
      </c>
      <c r="V66" s="158" t="str">
        <f>IF(L3VA!DF75="NO DATA","",L3VA!DF75)</f>
        <v/>
      </c>
      <c r="W66" s="158" t="str">
        <f>IF(L3VA!DL75="NO DATA","",L3VA!DL75)</f>
        <v/>
      </c>
      <c r="X66" s="158" t="str">
        <f>IF(L3VA!DR75="NO DATA","",L3VA!DR75)</f>
        <v/>
      </c>
      <c r="Y66" s="158" t="str">
        <f>IF(L3VA!DX75="NO DATA","",L3VA!DX75)</f>
        <v/>
      </c>
      <c r="Z66" s="158" t="str">
        <f>IF(L3VA!ED75="NO DATA","",L3VA!ED75)</f>
        <v/>
      </c>
      <c r="AA66" s="158" t="str">
        <f>IF(L3VA!EJ75="NO DATA","",L3VA!EJ75)</f>
        <v/>
      </c>
      <c r="AB66" s="158" t="str">
        <f>IF(L3VA!EP75="NO DATA","",L3VA!EP75)</f>
        <v/>
      </c>
      <c r="AC66" s="158" t="str">
        <f>IF(L3VA!EV75="NO DATA","",L3VA!EV75)</f>
        <v/>
      </c>
      <c r="AD66" s="158" t="str">
        <f>IF(L3VA!FB75="NO DATA","",L3VA!FB75)</f>
        <v/>
      </c>
    </row>
    <row r="67" spans="1:30" ht="18.75" x14ac:dyDescent="0.3">
      <c r="A67" s="19">
        <f>IF(DATASHEET!A64="","",DATASHEET!A64)</f>
        <v>150960</v>
      </c>
      <c r="B67" s="154" t="str">
        <f>DATASHEET!B64</f>
        <v>EVANS, Rebecca</v>
      </c>
      <c r="C67" s="155" t="str">
        <f>DATASHEET!C64</f>
        <v>12DHO</v>
      </c>
      <c r="D67" s="156" t="str">
        <f>DATASHEET!J64</f>
        <v>7.75+ (A/A*)</v>
      </c>
      <c r="E67" s="164" t="str">
        <f>IFERROR(VLOOKUP(A67,L3VA!$A$14:$M$269,13,FALSE),"")</f>
        <v/>
      </c>
      <c r="F67" s="157" t="str">
        <f>IF(L3VA!N76="NO DATA","",L3VA!N76)</f>
        <v/>
      </c>
      <c r="G67" s="158" t="str">
        <f>IF(L3VA!T76="NO DATA","",L3VA!T76)</f>
        <v/>
      </c>
      <c r="H67" s="158" t="str">
        <f>IF(L3VA!Z76="NO DATA","",L3VA!Z76)</f>
        <v/>
      </c>
      <c r="I67" s="158" t="str">
        <f>IF(L3VA!AF76="NO DATA","",L3VA!AF76)</f>
        <v/>
      </c>
      <c r="J67" s="153" t="str">
        <f>IF(L3VA!AL76="NO DATA","",L3VA!AL76)</f>
        <v/>
      </c>
      <c r="K67" s="158" t="str">
        <f>IF(L3VA!AR76="NO DATA","",L3VA!AR76)</f>
        <v/>
      </c>
      <c r="L67" s="158" t="str">
        <f>IF(L3VA!AX76="NO DATA","",L3VA!AX76)</f>
        <v/>
      </c>
      <c r="M67" s="158" t="str">
        <f>IF(L3VA!BD76="NO DATA","",L3VA!BD76)</f>
        <v/>
      </c>
      <c r="N67" s="158" t="str">
        <f>IF(L3VA!BJ76="NO DATA","",L3VA!BJ76)</f>
        <v/>
      </c>
      <c r="O67" s="158" t="str">
        <f>IF(L3VA!BP76="NO DATA","",L3VA!BP76)</f>
        <v/>
      </c>
      <c r="P67" s="158" t="str">
        <f>IF(L3VA!BV76="NO DATA","",L3VA!BV76)</f>
        <v/>
      </c>
      <c r="Q67" s="158" t="str">
        <f>IF(L3VA!CB76="NO DATA","",L3VA!CB76)</f>
        <v/>
      </c>
      <c r="R67" s="158" t="str">
        <f>IF(L3VA!CH76="NO DATA","",L3VA!CH76)</f>
        <v/>
      </c>
      <c r="S67" s="158" t="str">
        <f>IF(L3VA!CN76="NO DATA","",L3VA!CN76)</f>
        <v/>
      </c>
      <c r="T67" s="158" t="str">
        <f>IF(L3VA!CT76="NO DATA","",L3VA!CT76)</f>
        <v/>
      </c>
      <c r="U67" s="158" t="str">
        <f>IF(L3VA!CZ76="NO DATA","",L3VA!CZ76)</f>
        <v/>
      </c>
      <c r="V67" s="158" t="str">
        <f>IF(L3VA!DF76="NO DATA","",L3VA!DF76)</f>
        <v/>
      </c>
      <c r="W67" s="158" t="str">
        <f>IF(L3VA!DL76="NO DATA","",L3VA!DL76)</f>
        <v/>
      </c>
      <c r="X67" s="158" t="str">
        <f>IF(L3VA!DR76="NO DATA","",L3VA!DR76)</f>
        <v/>
      </c>
      <c r="Y67" s="158" t="str">
        <f>IF(L3VA!DX76="NO DATA","",L3VA!DX76)</f>
        <v/>
      </c>
      <c r="Z67" s="158" t="str">
        <f>IF(L3VA!ED76="NO DATA","",L3VA!ED76)</f>
        <v/>
      </c>
      <c r="AA67" s="158" t="str">
        <f>IF(L3VA!EJ76="NO DATA","",L3VA!EJ76)</f>
        <v/>
      </c>
      <c r="AB67" s="158" t="str">
        <f>IF(L3VA!EP76="NO DATA","",L3VA!EP76)</f>
        <v/>
      </c>
      <c r="AC67" s="158" t="str">
        <f>IF(L3VA!EV76="NO DATA","",L3VA!EV76)</f>
        <v/>
      </c>
      <c r="AD67" s="158" t="str">
        <f>IF(L3VA!FB76="NO DATA","",L3VA!FB76)</f>
        <v/>
      </c>
    </row>
    <row r="68" spans="1:30" ht="18.75" x14ac:dyDescent="0.3">
      <c r="A68" s="19">
        <f>IF(DATASHEET!A65="","",DATASHEET!A65)</f>
        <v>160119</v>
      </c>
      <c r="B68" s="154" t="str">
        <f>DATASHEET!B65</f>
        <v>EZE, Ruth</v>
      </c>
      <c r="C68" s="155" t="str">
        <f>DATASHEET!C65</f>
        <v>12ASA</v>
      </c>
      <c r="D68" s="156" t="str">
        <f>DATASHEET!J65</f>
        <v>6.25+ (B/A)</v>
      </c>
      <c r="E68" s="164" t="str">
        <f>IFERROR(VLOOKUP(A68,L3VA!$A$14:$M$269,13,FALSE),"")</f>
        <v/>
      </c>
      <c r="F68" s="157" t="str">
        <f>IF(L3VA!N77="NO DATA","",L3VA!N77)</f>
        <v/>
      </c>
      <c r="G68" s="158" t="str">
        <f>IF(L3VA!T77="NO DATA","",L3VA!T77)</f>
        <v/>
      </c>
      <c r="H68" s="158" t="str">
        <f>IF(L3VA!Z77="NO DATA","",L3VA!Z77)</f>
        <v/>
      </c>
      <c r="I68" s="158" t="str">
        <f>IF(L3VA!AF77="NO DATA","",L3VA!AF77)</f>
        <v/>
      </c>
      <c r="J68" s="153" t="str">
        <f>IF(L3VA!AL77="NO DATA","",L3VA!AL77)</f>
        <v/>
      </c>
      <c r="K68" s="158" t="str">
        <f>IF(L3VA!AR77="NO DATA","",L3VA!AR77)</f>
        <v/>
      </c>
      <c r="L68" s="158" t="str">
        <f>IF(L3VA!AX77="NO DATA","",L3VA!AX77)</f>
        <v/>
      </c>
      <c r="M68" s="158" t="str">
        <f>IF(L3VA!BD77="NO DATA","",L3VA!BD77)</f>
        <v/>
      </c>
      <c r="N68" s="158" t="str">
        <f>IF(L3VA!BJ77="NO DATA","",L3VA!BJ77)</f>
        <v/>
      </c>
      <c r="O68" s="158" t="str">
        <f>IF(L3VA!BP77="NO DATA","",L3VA!BP77)</f>
        <v/>
      </c>
      <c r="P68" s="158" t="str">
        <f>IF(L3VA!BV77="NO DATA","",L3VA!BV77)</f>
        <v/>
      </c>
      <c r="Q68" s="158" t="str">
        <f>IF(L3VA!CB77="NO DATA","",L3VA!CB77)</f>
        <v/>
      </c>
      <c r="R68" s="158" t="str">
        <f>IF(L3VA!CH77="NO DATA","",L3VA!CH77)</f>
        <v/>
      </c>
      <c r="S68" s="158" t="str">
        <f>IF(L3VA!CN77="NO DATA","",L3VA!CN77)</f>
        <v/>
      </c>
      <c r="T68" s="158" t="str">
        <f>IF(L3VA!CT77="NO DATA","",L3VA!CT77)</f>
        <v/>
      </c>
      <c r="U68" s="158" t="str">
        <f>IF(L3VA!CZ77="NO DATA","",L3VA!CZ77)</f>
        <v/>
      </c>
      <c r="V68" s="158" t="str">
        <f>IF(L3VA!DF77="NO DATA","",L3VA!DF77)</f>
        <v/>
      </c>
      <c r="W68" s="158" t="str">
        <f>IF(L3VA!DL77="NO DATA","",L3VA!DL77)</f>
        <v/>
      </c>
      <c r="X68" s="158" t="str">
        <f>IF(L3VA!DR77="NO DATA","",L3VA!DR77)</f>
        <v/>
      </c>
      <c r="Y68" s="158" t="str">
        <f>IF(L3VA!DX77="NO DATA","",L3VA!DX77)</f>
        <v/>
      </c>
      <c r="Z68" s="158" t="str">
        <f>IF(L3VA!ED77="NO DATA","",L3VA!ED77)</f>
        <v/>
      </c>
      <c r="AA68" s="158" t="str">
        <f>IF(L3VA!EJ77="NO DATA","",L3VA!EJ77)</f>
        <v/>
      </c>
      <c r="AB68" s="158" t="str">
        <f>IF(L3VA!EP77="NO DATA","",L3VA!EP77)</f>
        <v/>
      </c>
      <c r="AC68" s="158" t="str">
        <f>IF(L3VA!EV77="NO DATA","",L3VA!EV77)</f>
        <v/>
      </c>
      <c r="AD68" s="158" t="str">
        <f>IF(L3VA!FB77="NO DATA","",L3VA!FB77)</f>
        <v/>
      </c>
    </row>
    <row r="69" spans="1:30" ht="18.75" x14ac:dyDescent="0.3">
      <c r="A69" s="19">
        <f>IF(DATASHEET!A66="","",DATASHEET!A66)</f>
        <v>160358</v>
      </c>
      <c r="B69" s="154" t="str">
        <f>DATASHEET!B66</f>
        <v>FARNSWORTH, Grace</v>
      </c>
      <c r="C69" s="155" t="str">
        <f>DATASHEET!C66</f>
        <v>12SG</v>
      </c>
      <c r="D69" s="156" t="str">
        <f>DATASHEET!J66</f>
        <v>4.75+ (C/B)</v>
      </c>
      <c r="E69" s="164" t="str">
        <f>IFERROR(VLOOKUP(A69,L3VA!$A$14:$M$269,13,FALSE),"")</f>
        <v/>
      </c>
      <c r="F69" s="157" t="str">
        <f>IF(L3VA!N78="NO DATA","",L3VA!N78)</f>
        <v/>
      </c>
      <c r="G69" s="158" t="str">
        <f>IF(L3VA!T78="NO DATA","",L3VA!T78)</f>
        <v/>
      </c>
      <c r="H69" s="158" t="str">
        <f>IF(L3VA!Z78="NO DATA","",L3VA!Z78)</f>
        <v/>
      </c>
      <c r="I69" s="158" t="str">
        <f>IF(L3VA!AF78="NO DATA","",L3VA!AF78)</f>
        <v/>
      </c>
      <c r="J69" s="153" t="str">
        <f>IF(L3VA!AL78="NO DATA","",L3VA!AL78)</f>
        <v/>
      </c>
      <c r="K69" s="158" t="str">
        <f>IF(L3VA!AR78="NO DATA","",L3VA!AR78)</f>
        <v/>
      </c>
      <c r="L69" s="158" t="str">
        <f>IF(L3VA!AX78="NO DATA","",L3VA!AX78)</f>
        <v/>
      </c>
      <c r="M69" s="158" t="str">
        <f>IF(L3VA!BD78="NO DATA","",L3VA!BD78)</f>
        <v/>
      </c>
      <c r="N69" s="158" t="str">
        <f>IF(L3VA!BJ78="NO DATA","",L3VA!BJ78)</f>
        <v/>
      </c>
      <c r="O69" s="158" t="str">
        <f>IF(L3VA!BP78="NO DATA","",L3VA!BP78)</f>
        <v/>
      </c>
      <c r="P69" s="158" t="str">
        <f>IF(L3VA!BV78="NO DATA","",L3VA!BV78)</f>
        <v/>
      </c>
      <c r="Q69" s="158" t="str">
        <f>IF(L3VA!CB78="NO DATA","",L3VA!CB78)</f>
        <v/>
      </c>
      <c r="R69" s="158" t="str">
        <f>IF(L3VA!CH78="NO DATA","",L3VA!CH78)</f>
        <v/>
      </c>
      <c r="S69" s="158" t="str">
        <f>IF(L3VA!CN78="NO DATA","",L3VA!CN78)</f>
        <v/>
      </c>
      <c r="T69" s="158" t="str">
        <f>IF(L3VA!CT78="NO DATA","",L3VA!CT78)</f>
        <v/>
      </c>
      <c r="U69" s="158" t="str">
        <f>IF(L3VA!CZ78="NO DATA","",L3VA!CZ78)</f>
        <v/>
      </c>
      <c r="V69" s="158" t="str">
        <f>IF(L3VA!DF78="NO DATA","",L3VA!DF78)</f>
        <v/>
      </c>
      <c r="W69" s="158" t="str">
        <f>IF(L3VA!DL78="NO DATA","",L3VA!DL78)</f>
        <v/>
      </c>
      <c r="X69" s="158" t="str">
        <f>IF(L3VA!DR78="NO DATA","",L3VA!DR78)</f>
        <v/>
      </c>
      <c r="Y69" s="158" t="str">
        <f>IF(L3VA!DX78="NO DATA","",L3VA!DX78)</f>
        <v/>
      </c>
      <c r="Z69" s="158" t="str">
        <f>IF(L3VA!ED78="NO DATA","",L3VA!ED78)</f>
        <v/>
      </c>
      <c r="AA69" s="158" t="str">
        <f>IF(L3VA!EJ78="NO DATA","",L3VA!EJ78)</f>
        <v/>
      </c>
      <c r="AB69" s="158" t="str">
        <f>IF(L3VA!EP78="NO DATA","",L3VA!EP78)</f>
        <v/>
      </c>
      <c r="AC69" s="158" t="str">
        <f>IF(L3VA!EV78="NO DATA","",L3VA!EV78)</f>
        <v/>
      </c>
      <c r="AD69" s="158" t="str">
        <f>IF(L3VA!FB78="NO DATA","",L3VA!FB78)</f>
        <v/>
      </c>
    </row>
    <row r="70" spans="1:30" ht="18.75" x14ac:dyDescent="0.3">
      <c r="A70" s="19">
        <f>IF(DATASHEET!A67="","",DATASHEET!A67)</f>
        <v>160104</v>
      </c>
      <c r="B70" s="154" t="str">
        <f>DATASHEET!B67</f>
        <v>FAULKNER, Alex</v>
      </c>
      <c r="C70" s="155" t="str">
        <f>DATASHEET!C67</f>
        <v>12SG</v>
      </c>
      <c r="D70" s="156" t="str">
        <f>DATASHEET!J67</f>
        <v>6.25+ (B/A)</v>
      </c>
      <c r="E70" s="164" t="str">
        <f>IFERROR(VLOOKUP(A70,L3VA!$A$14:$M$269,13,FALSE),"")</f>
        <v/>
      </c>
      <c r="F70" s="157" t="str">
        <f>IF(L3VA!N79="NO DATA","",L3VA!N79)</f>
        <v/>
      </c>
      <c r="G70" s="158" t="str">
        <f>IF(L3VA!T79="NO DATA","",L3VA!T79)</f>
        <v/>
      </c>
      <c r="H70" s="158" t="str">
        <f>IF(L3VA!Z79="NO DATA","",L3VA!Z79)</f>
        <v/>
      </c>
      <c r="I70" s="158" t="str">
        <f>IF(L3VA!AF79="NO DATA","",L3VA!AF79)</f>
        <v/>
      </c>
      <c r="J70" s="153" t="str">
        <f>IF(L3VA!AL79="NO DATA","",L3VA!AL79)</f>
        <v/>
      </c>
      <c r="K70" s="158" t="str">
        <f>IF(L3VA!AR79="NO DATA","",L3VA!AR79)</f>
        <v/>
      </c>
      <c r="L70" s="158" t="str">
        <f>IF(L3VA!AX79="NO DATA","",L3VA!AX79)</f>
        <v/>
      </c>
      <c r="M70" s="158" t="str">
        <f>IF(L3VA!BD79="NO DATA","",L3VA!BD79)</f>
        <v/>
      </c>
      <c r="N70" s="158" t="str">
        <f>IF(L3VA!BJ79="NO DATA","",L3VA!BJ79)</f>
        <v/>
      </c>
      <c r="O70" s="158" t="str">
        <f>IF(L3VA!BP79="NO DATA","",L3VA!BP79)</f>
        <v/>
      </c>
      <c r="P70" s="158" t="str">
        <f>IF(L3VA!BV79="NO DATA","",L3VA!BV79)</f>
        <v/>
      </c>
      <c r="Q70" s="158" t="str">
        <f>IF(L3VA!CB79="NO DATA","",L3VA!CB79)</f>
        <v/>
      </c>
      <c r="R70" s="158" t="str">
        <f>IF(L3VA!CH79="NO DATA","",L3VA!CH79)</f>
        <v/>
      </c>
      <c r="S70" s="158" t="str">
        <f>IF(L3VA!CN79="NO DATA","",L3VA!CN79)</f>
        <v/>
      </c>
      <c r="T70" s="158" t="str">
        <f>IF(L3VA!CT79="NO DATA","",L3VA!CT79)</f>
        <v/>
      </c>
      <c r="U70" s="158" t="str">
        <f>IF(L3VA!CZ79="NO DATA","",L3VA!CZ79)</f>
        <v/>
      </c>
      <c r="V70" s="158" t="str">
        <f>IF(L3VA!DF79="NO DATA","",L3VA!DF79)</f>
        <v/>
      </c>
      <c r="W70" s="158" t="str">
        <f>IF(L3VA!DL79="NO DATA","",L3VA!DL79)</f>
        <v/>
      </c>
      <c r="X70" s="158" t="str">
        <f>IF(L3VA!DR79="NO DATA","",L3VA!DR79)</f>
        <v/>
      </c>
      <c r="Y70" s="158" t="str">
        <f>IF(L3VA!DX79="NO DATA","",L3VA!DX79)</f>
        <v/>
      </c>
      <c r="Z70" s="158" t="str">
        <f>IF(L3VA!ED79="NO DATA","",L3VA!ED79)</f>
        <v/>
      </c>
      <c r="AA70" s="158" t="str">
        <f>IF(L3VA!EJ79="NO DATA","",L3VA!EJ79)</f>
        <v/>
      </c>
      <c r="AB70" s="158" t="str">
        <f>IF(L3VA!EP79="NO DATA","",L3VA!EP79)</f>
        <v/>
      </c>
      <c r="AC70" s="158" t="str">
        <f>IF(L3VA!EV79="NO DATA","",L3VA!EV79)</f>
        <v/>
      </c>
      <c r="AD70" s="158" t="str">
        <f>IF(L3VA!FB79="NO DATA","",L3VA!FB79)</f>
        <v/>
      </c>
    </row>
    <row r="71" spans="1:30" ht="18.75" x14ac:dyDescent="0.3">
      <c r="A71" s="19">
        <f>IF(DATASHEET!A68="","",DATASHEET!A68)</f>
        <v>150996</v>
      </c>
      <c r="B71" s="154" t="str">
        <f>DATASHEET!B68</f>
        <v>FAZEEL, Subhaan</v>
      </c>
      <c r="C71" s="155" t="str">
        <f>DATASHEET!C68</f>
        <v>12DHO</v>
      </c>
      <c r="D71" s="156" t="str">
        <f>DATASHEET!J68</f>
        <v>6.25+ (B/A)</v>
      </c>
      <c r="E71" s="164" t="str">
        <f>IFERROR(VLOOKUP(A71,L3VA!$A$14:$M$269,13,FALSE),"")</f>
        <v/>
      </c>
      <c r="F71" s="157" t="str">
        <f>IF(L3VA!N80="NO DATA","",L3VA!N80)</f>
        <v/>
      </c>
      <c r="G71" s="158" t="str">
        <f>IF(L3VA!T80="NO DATA","",L3VA!T80)</f>
        <v/>
      </c>
      <c r="H71" s="158" t="str">
        <f>IF(L3VA!Z80="NO DATA","",L3VA!Z80)</f>
        <v/>
      </c>
      <c r="I71" s="158" t="str">
        <f>IF(L3VA!AF80="NO DATA","",L3VA!AF80)</f>
        <v/>
      </c>
      <c r="J71" s="153" t="str">
        <f>IF(L3VA!AL80="NO DATA","",L3VA!AL80)</f>
        <v/>
      </c>
      <c r="K71" s="158" t="str">
        <f>IF(L3VA!AR80="NO DATA","",L3VA!AR80)</f>
        <v/>
      </c>
      <c r="L71" s="158" t="str">
        <f>IF(L3VA!AX80="NO DATA","",L3VA!AX80)</f>
        <v/>
      </c>
      <c r="M71" s="158" t="str">
        <f>IF(L3VA!BD80="NO DATA","",L3VA!BD80)</f>
        <v/>
      </c>
      <c r="N71" s="158" t="str">
        <f>IF(L3VA!BJ80="NO DATA","",L3VA!BJ80)</f>
        <v/>
      </c>
      <c r="O71" s="158" t="str">
        <f>IF(L3VA!BP80="NO DATA","",L3VA!BP80)</f>
        <v/>
      </c>
      <c r="P71" s="158" t="str">
        <f>IF(L3VA!BV80="NO DATA","",L3VA!BV80)</f>
        <v/>
      </c>
      <c r="Q71" s="158" t="str">
        <f>IF(L3VA!CB80="NO DATA","",L3VA!CB80)</f>
        <v/>
      </c>
      <c r="R71" s="158" t="str">
        <f>IF(L3VA!CH80="NO DATA","",L3VA!CH80)</f>
        <v/>
      </c>
      <c r="S71" s="158" t="str">
        <f>IF(L3VA!CN80="NO DATA","",L3VA!CN80)</f>
        <v/>
      </c>
      <c r="T71" s="158" t="str">
        <f>IF(L3VA!CT80="NO DATA","",L3VA!CT80)</f>
        <v/>
      </c>
      <c r="U71" s="158" t="str">
        <f>IF(L3VA!CZ80="NO DATA","",L3VA!CZ80)</f>
        <v/>
      </c>
      <c r="V71" s="158" t="str">
        <f>IF(L3VA!DF80="NO DATA","",L3VA!DF80)</f>
        <v/>
      </c>
      <c r="W71" s="158" t="str">
        <f>IF(L3VA!DL80="NO DATA","",L3VA!DL80)</f>
        <v/>
      </c>
      <c r="X71" s="158" t="str">
        <f>IF(L3VA!DR80="NO DATA","",L3VA!DR80)</f>
        <v/>
      </c>
      <c r="Y71" s="158" t="str">
        <f>IF(L3VA!DX80="NO DATA","",L3VA!DX80)</f>
        <v/>
      </c>
      <c r="Z71" s="158" t="str">
        <f>IF(L3VA!ED80="NO DATA","",L3VA!ED80)</f>
        <v/>
      </c>
      <c r="AA71" s="158" t="str">
        <f>IF(L3VA!EJ80="NO DATA","",L3VA!EJ80)</f>
        <v/>
      </c>
      <c r="AB71" s="158" t="str">
        <f>IF(L3VA!EP80="NO DATA","",L3VA!EP80)</f>
        <v/>
      </c>
      <c r="AC71" s="158" t="str">
        <f>IF(L3VA!EV80="NO DATA","",L3VA!EV80)</f>
        <v/>
      </c>
      <c r="AD71" s="158" t="str">
        <f>IF(L3VA!FB80="NO DATA","",L3VA!FB80)</f>
        <v/>
      </c>
    </row>
    <row r="72" spans="1:30" ht="18.75" x14ac:dyDescent="0.3">
      <c r="A72" s="19">
        <f>IF(DATASHEET!A69="","",DATASHEET!A69)</f>
        <v>160095</v>
      </c>
      <c r="B72" s="154" t="str">
        <f>DATASHEET!B69</f>
        <v>FLETCHER, Poppy</v>
      </c>
      <c r="C72" s="155" t="str">
        <f>DATASHEET!C69</f>
        <v>12ASA</v>
      </c>
      <c r="D72" s="156" t="str">
        <f>DATASHEET!J69</f>
        <v>2.5+ (D/C)</v>
      </c>
      <c r="E72" s="164" t="str">
        <f>IFERROR(VLOOKUP(A72,L3VA!$A$14:$M$269,13,FALSE),"")</f>
        <v/>
      </c>
      <c r="F72" s="157" t="str">
        <f>IF(L3VA!N81="NO DATA","",L3VA!N81)</f>
        <v/>
      </c>
      <c r="G72" s="158" t="str">
        <f>IF(L3VA!T81="NO DATA","",L3VA!T81)</f>
        <v/>
      </c>
      <c r="H72" s="158" t="str">
        <f>IF(L3VA!Z81="NO DATA","",L3VA!Z81)</f>
        <v/>
      </c>
      <c r="I72" s="158" t="str">
        <f>IF(L3VA!AF81="NO DATA","",L3VA!AF81)</f>
        <v/>
      </c>
      <c r="J72" s="153" t="str">
        <f>IF(L3VA!AL81="NO DATA","",L3VA!AL81)</f>
        <v/>
      </c>
      <c r="K72" s="158" t="str">
        <f>IF(L3VA!AR81="NO DATA","",L3VA!AR81)</f>
        <v/>
      </c>
      <c r="L72" s="158" t="str">
        <f>IF(L3VA!AX81="NO DATA","",L3VA!AX81)</f>
        <v/>
      </c>
      <c r="M72" s="158" t="str">
        <f>IF(L3VA!BD81="NO DATA","",L3VA!BD81)</f>
        <v/>
      </c>
      <c r="N72" s="158" t="str">
        <f>IF(L3VA!BJ81="NO DATA","",L3VA!BJ81)</f>
        <v/>
      </c>
      <c r="O72" s="158" t="str">
        <f>IF(L3VA!BP81="NO DATA","",L3VA!BP81)</f>
        <v/>
      </c>
      <c r="P72" s="158" t="str">
        <f>IF(L3VA!BV81="NO DATA","",L3VA!BV81)</f>
        <v/>
      </c>
      <c r="Q72" s="158" t="str">
        <f>IF(L3VA!CB81="NO DATA","",L3VA!CB81)</f>
        <v/>
      </c>
      <c r="R72" s="158" t="str">
        <f>IF(L3VA!CH81="NO DATA","",L3VA!CH81)</f>
        <v/>
      </c>
      <c r="S72" s="158" t="str">
        <f>IF(L3VA!CN81="NO DATA","",L3VA!CN81)</f>
        <v/>
      </c>
      <c r="T72" s="158" t="str">
        <f>IF(L3VA!CT81="NO DATA","",L3VA!CT81)</f>
        <v/>
      </c>
      <c r="U72" s="158" t="str">
        <f>IF(L3VA!CZ81="NO DATA","",L3VA!CZ81)</f>
        <v/>
      </c>
      <c r="V72" s="158" t="str">
        <f>IF(L3VA!DF81="NO DATA","",L3VA!DF81)</f>
        <v/>
      </c>
      <c r="W72" s="158" t="str">
        <f>IF(L3VA!DL81="NO DATA","",L3VA!DL81)</f>
        <v/>
      </c>
      <c r="X72" s="158" t="str">
        <f>IF(L3VA!DR81="NO DATA","",L3VA!DR81)</f>
        <v/>
      </c>
      <c r="Y72" s="158" t="str">
        <f>IF(L3VA!DX81="NO DATA","",L3VA!DX81)</f>
        <v/>
      </c>
      <c r="Z72" s="158" t="str">
        <f>IF(L3VA!ED81="NO DATA","",L3VA!ED81)</f>
        <v/>
      </c>
      <c r="AA72" s="158" t="str">
        <f>IF(L3VA!EJ81="NO DATA","",L3VA!EJ81)</f>
        <v/>
      </c>
      <c r="AB72" s="158" t="str">
        <f>IF(L3VA!EP81="NO DATA","",L3VA!EP81)</f>
        <v/>
      </c>
      <c r="AC72" s="158" t="str">
        <f>IF(L3VA!EV81="NO DATA","",L3VA!EV81)</f>
        <v/>
      </c>
      <c r="AD72" s="158" t="str">
        <f>IF(L3VA!FB81="NO DATA","",L3VA!FB81)</f>
        <v/>
      </c>
    </row>
    <row r="73" spans="1:30" ht="18.75" x14ac:dyDescent="0.3">
      <c r="A73" s="19">
        <f>IF(DATASHEET!A70="","",DATASHEET!A70)</f>
        <v>150808</v>
      </c>
      <c r="B73" s="154" t="str">
        <f>DATASHEET!B70</f>
        <v>FORD, Tamsin</v>
      </c>
      <c r="C73" s="155" t="str">
        <f>DATASHEET!C70</f>
        <v>12DHO</v>
      </c>
      <c r="D73" s="156" t="str">
        <f>DATASHEET!J70</f>
        <v>6.25+ (B/A)</v>
      </c>
      <c r="E73" s="164" t="str">
        <f>IFERROR(VLOOKUP(A73,L3VA!$A$14:$M$269,13,FALSE),"")</f>
        <v/>
      </c>
      <c r="F73" s="157" t="str">
        <f>IF(L3VA!N82="NO DATA","",L3VA!N82)</f>
        <v/>
      </c>
      <c r="G73" s="158" t="str">
        <f>IF(L3VA!T82="NO DATA","",L3VA!T82)</f>
        <v/>
      </c>
      <c r="H73" s="158" t="str">
        <f>IF(L3VA!Z82="NO DATA","",L3VA!Z82)</f>
        <v/>
      </c>
      <c r="I73" s="158" t="str">
        <f>IF(L3VA!AF82="NO DATA","",L3VA!AF82)</f>
        <v/>
      </c>
      <c r="J73" s="153" t="str">
        <f>IF(L3VA!AL82="NO DATA","",L3VA!AL82)</f>
        <v/>
      </c>
      <c r="K73" s="158" t="str">
        <f>IF(L3VA!AR82="NO DATA","",L3VA!AR82)</f>
        <v/>
      </c>
      <c r="L73" s="158" t="str">
        <f>IF(L3VA!AX82="NO DATA","",L3VA!AX82)</f>
        <v/>
      </c>
      <c r="M73" s="158" t="str">
        <f>IF(L3VA!BD82="NO DATA","",L3VA!BD82)</f>
        <v/>
      </c>
      <c r="N73" s="158" t="str">
        <f>IF(L3VA!BJ82="NO DATA","",L3VA!BJ82)</f>
        <v/>
      </c>
      <c r="O73" s="158" t="str">
        <f>IF(L3VA!BP82="NO DATA","",L3VA!BP82)</f>
        <v/>
      </c>
      <c r="P73" s="158" t="str">
        <f>IF(L3VA!BV82="NO DATA","",L3VA!BV82)</f>
        <v/>
      </c>
      <c r="Q73" s="158" t="str">
        <f>IF(L3VA!CB82="NO DATA","",L3VA!CB82)</f>
        <v/>
      </c>
      <c r="R73" s="158" t="str">
        <f>IF(L3VA!CH82="NO DATA","",L3VA!CH82)</f>
        <v/>
      </c>
      <c r="S73" s="158" t="str">
        <f>IF(L3VA!CN82="NO DATA","",L3VA!CN82)</f>
        <v/>
      </c>
      <c r="T73" s="158" t="str">
        <f>IF(L3VA!CT82="NO DATA","",L3VA!CT82)</f>
        <v/>
      </c>
      <c r="U73" s="158" t="str">
        <f>IF(L3VA!CZ82="NO DATA","",L3VA!CZ82)</f>
        <v/>
      </c>
      <c r="V73" s="158" t="str">
        <f>IF(L3VA!DF82="NO DATA","",L3VA!DF82)</f>
        <v/>
      </c>
      <c r="W73" s="158" t="str">
        <f>IF(L3VA!DL82="NO DATA","",L3VA!DL82)</f>
        <v/>
      </c>
      <c r="X73" s="158" t="str">
        <f>IF(L3VA!DR82="NO DATA","",L3VA!DR82)</f>
        <v/>
      </c>
      <c r="Y73" s="158" t="str">
        <f>IF(L3VA!DX82="NO DATA","",L3VA!DX82)</f>
        <v/>
      </c>
      <c r="Z73" s="158" t="str">
        <f>IF(L3VA!ED82="NO DATA","",L3VA!ED82)</f>
        <v/>
      </c>
      <c r="AA73" s="158" t="str">
        <f>IF(L3VA!EJ82="NO DATA","",L3VA!EJ82)</f>
        <v/>
      </c>
      <c r="AB73" s="158" t="str">
        <f>IF(L3VA!EP82="NO DATA","",L3VA!EP82)</f>
        <v/>
      </c>
      <c r="AC73" s="158" t="str">
        <f>IF(L3VA!EV82="NO DATA","",L3VA!EV82)</f>
        <v/>
      </c>
      <c r="AD73" s="158" t="str">
        <f>IF(L3VA!FB82="NO DATA","",L3VA!FB82)</f>
        <v/>
      </c>
    </row>
    <row r="74" spans="1:30" ht="18.75" x14ac:dyDescent="0.3">
      <c r="A74" s="19">
        <f>IF(DATASHEET!A71="","",DATASHEET!A71)</f>
        <v>150967</v>
      </c>
      <c r="B74" s="154" t="str">
        <f>DATASHEET!B71</f>
        <v>FORSYTHE, Laurie</v>
      </c>
      <c r="C74" s="155" t="str">
        <f>DATASHEET!C71</f>
        <v>12DHO</v>
      </c>
      <c r="D74" s="156" t="str">
        <f>DATASHEET!J71</f>
        <v>6.25+ (B/A)</v>
      </c>
      <c r="E74" s="164" t="str">
        <f>IFERROR(VLOOKUP(A74,L3VA!$A$14:$M$269,13,FALSE),"")</f>
        <v/>
      </c>
      <c r="F74" s="157" t="str">
        <f>IF(L3VA!N83="NO DATA","",L3VA!N83)</f>
        <v/>
      </c>
      <c r="G74" s="158" t="str">
        <f>IF(L3VA!T83="NO DATA","",L3VA!T83)</f>
        <v/>
      </c>
      <c r="H74" s="158" t="str">
        <f>IF(L3VA!Z83="NO DATA","",L3VA!Z83)</f>
        <v/>
      </c>
      <c r="I74" s="158" t="str">
        <f>IF(L3VA!AF83="NO DATA","",L3VA!AF83)</f>
        <v/>
      </c>
      <c r="J74" s="153" t="str">
        <f>IF(L3VA!AL83="NO DATA","",L3VA!AL83)</f>
        <v/>
      </c>
      <c r="K74" s="158" t="str">
        <f>IF(L3VA!AR83="NO DATA","",L3VA!AR83)</f>
        <v/>
      </c>
      <c r="L74" s="158" t="str">
        <f>IF(L3VA!AX83="NO DATA","",L3VA!AX83)</f>
        <v/>
      </c>
      <c r="M74" s="158" t="str">
        <f>IF(L3VA!BD83="NO DATA","",L3VA!BD83)</f>
        <v/>
      </c>
      <c r="N74" s="158" t="str">
        <f>IF(L3VA!BJ83="NO DATA","",L3VA!BJ83)</f>
        <v/>
      </c>
      <c r="O74" s="158" t="str">
        <f>IF(L3VA!BP83="NO DATA","",L3VA!BP83)</f>
        <v/>
      </c>
      <c r="P74" s="158" t="str">
        <f>IF(L3VA!BV83="NO DATA","",L3VA!BV83)</f>
        <v/>
      </c>
      <c r="Q74" s="158" t="str">
        <f>IF(L3VA!CB83="NO DATA","",L3VA!CB83)</f>
        <v/>
      </c>
      <c r="R74" s="158" t="str">
        <f>IF(L3VA!CH83="NO DATA","",L3VA!CH83)</f>
        <v/>
      </c>
      <c r="S74" s="158" t="str">
        <f>IF(L3VA!CN83="NO DATA","",L3VA!CN83)</f>
        <v/>
      </c>
      <c r="T74" s="158" t="str">
        <f>IF(L3VA!CT83="NO DATA","",L3VA!CT83)</f>
        <v/>
      </c>
      <c r="U74" s="158" t="str">
        <f>IF(L3VA!CZ83="NO DATA","",L3VA!CZ83)</f>
        <v/>
      </c>
      <c r="V74" s="158" t="str">
        <f>IF(L3VA!DF83="NO DATA","",L3VA!DF83)</f>
        <v/>
      </c>
      <c r="W74" s="158" t="str">
        <f>IF(L3VA!DL83="NO DATA","",L3VA!DL83)</f>
        <v/>
      </c>
      <c r="X74" s="158" t="str">
        <f>IF(L3VA!DR83="NO DATA","",L3VA!DR83)</f>
        <v/>
      </c>
      <c r="Y74" s="158" t="str">
        <f>IF(L3VA!DX83="NO DATA","",L3VA!DX83)</f>
        <v/>
      </c>
      <c r="Z74" s="158" t="str">
        <f>IF(L3VA!ED83="NO DATA","",L3VA!ED83)</f>
        <v/>
      </c>
      <c r="AA74" s="158" t="str">
        <f>IF(L3VA!EJ83="NO DATA","",L3VA!EJ83)</f>
        <v/>
      </c>
      <c r="AB74" s="158" t="str">
        <f>IF(L3VA!EP83="NO DATA","",L3VA!EP83)</f>
        <v/>
      </c>
      <c r="AC74" s="158" t="str">
        <f>IF(L3VA!EV83="NO DATA","",L3VA!EV83)</f>
        <v/>
      </c>
      <c r="AD74" s="158" t="str">
        <f>IF(L3VA!FB83="NO DATA","",L3VA!FB83)</f>
        <v/>
      </c>
    </row>
    <row r="75" spans="1:30" ht="18.75" x14ac:dyDescent="0.3">
      <c r="A75" s="19">
        <f>IF(DATASHEET!A72="","",DATASHEET!A72)</f>
        <v>150881</v>
      </c>
      <c r="B75" s="154" t="str">
        <f>DATASHEET!B72</f>
        <v>FRANCIS, Susanna</v>
      </c>
      <c r="C75" s="155" t="str">
        <f>DATASHEET!C72</f>
        <v>12DHO</v>
      </c>
      <c r="D75" s="156" t="str">
        <f>DATASHEET!J72</f>
        <v>7.75+ (A/A*)</v>
      </c>
      <c r="E75" s="164" t="str">
        <f>IFERROR(VLOOKUP(A75,L3VA!$A$14:$M$269,13,FALSE),"")</f>
        <v/>
      </c>
      <c r="F75" s="157" t="str">
        <f>IF(L3VA!N84="NO DATA","",L3VA!N84)</f>
        <v/>
      </c>
      <c r="G75" s="158" t="str">
        <f>IF(L3VA!T84="NO DATA","",L3VA!T84)</f>
        <v/>
      </c>
      <c r="H75" s="158" t="str">
        <f>IF(L3VA!Z84="NO DATA","",L3VA!Z84)</f>
        <v/>
      </c>
      <c r="I75" s="158" t="str">
        <f>IF(L3VA!AF84="NO DATA","",L3VA!AF84)</f>
        <v/>
      </c>
      <c r="J75" s="153" t="str">
        <f>IF(L3VA!AL84="NO DATA","",L3VA!AL84)</f>
        <v/>
      </c>
      <c r="K75" s="158" t="str">
        <f>IF(L3VA!AR84="NO DATA","",L3VA!AR84)</f>
        <v/>
      </c>
      <c r="L75" s="158" t="str">
        <f>IF(L3VA!AX84="NO DATA","",L3VA!AX84)</f>
        <v/>
      </c>
      <c r="M75" s="158" t="str">
        <f>IF(L3VA!BD84="NO DATA","",L3VA!BD84)</f>
        <v/>
      </c>
      <c r="N75" s="158" t="str">
        <f>IF(L3VA!BJ84="NO DATA","",L3VA!BJ84)</f>
        <v/>
      </c>
      <c r="O75" s="158" t="str">
        <f>IF(L3VA!BP84="NO DATA","",L3VA!BP84)</f>
        <v/>
      </c>
      <c r="P75" s="158" t="str">
        <f>IF(L3VA!BV84="NO DATA","",L3VA!BV84)</f>
        <v/>
      </c>
      <c r="Q75" s="158" t="str">
        <f>IF(L3VA!CB84="NO DATA","",L3VA!CB84)</f>
        <v/>
      </c>
      <c r="R75" s="158" t="str">
        <f>IF(L3VA!CH84="NO DATA","",L3VA!CH84)</f>
        <v/>
      </c>
      <c r="S75" s="158" t="str">
        <f>IF(L3VA!CN84="NO DATA","",L3VA!CN84)</f>
        <v/>
      </c>
      <c r="T75" s="158" t="str">
        <f>IF(L3VA!CT84="NO DATA","",L3VA!CT84)</f>
        <v/>
      </c>
      <c r="U75" s="158" t="str">
        <f>IF(L3VA!CZ84="NO DATA","",L3VA!CZ84)</f>
        <v/>
      </c>
      <c r="V75" s="158" t="str">
        <f>IF(L3VA!DF84="NO DATA","",L3VA!DF84)</f>
        <v/>
      </c>
      <c r="W75" s="158" t="str">
        <f>IF(L3VA!DL84="NO DATA","",L3VA!DL84)</f>
        <v/>
      </c>
      <c r="X75" s="158" t="str">
        <f>IF(L3VA!DR84="NO DATA","",L3VA!DR84)</f>
        <v/>
      </c>
      <c r="Y75" s="158" t="str">
        <f>IF(L3VA!DX84="NO DATA","",L3VA!DX84)</f>
        <v/>
      </c>
      <c r="Z75" s="158" t="str">
        <f>IF(L3VA!ED84="NO DATA","",L3VA!ED84)</f>
        <v/>
      </c>
      <c r="AA75" s="158" t="str">
        <f>IF(L3VA!EJ84="NO DATA","",L3VA!EJ84)</f>
        <v/>
      </c>
      <c r="AB75" s="158" t="str">
        <f>IF(L3VA!EP84="NO DATA","",L3VA!EP84)</f>
        <v/>
      </c>
      <c r="AC75" s="158" t="str">
        <f>IF(L3VA!EV84="NO DATA","",L3VA!EV84)</f>
        <v/>
      </c>
      <c r="AD75" s="158" t="str">
        <f>IF(L3VA!FB84="NO DATA","",L3VA!FB84)</f>
        <v/>
      </c>
    </row>
    <row r="76" spans="1:30" ht="18.75" x14ac:dyDescent="0.3">
      <c r="A76" s="19">
        <f>IF(DATASHEET!A73="","",DATASHEET!A73)</f>
        <v>150842</v>
      </c>
      <c r="B76" s="154" t="str">
        <f>DATASHEET!B73</f>
        <v>GARNETT, Alexandra</v>
      </c>
      <c r="C76" s="155" t="str">
        <f>DATASHEET!C73</f>
        <v>12DHO</v>
      </c>
      <c r="D76" s="156" t="str">
        <f>DATASHEET!J73</f>
        <v>7.75+ (A/A*)</v>
      </c>
      <c r="E76" s="164" t="str">
        <f>IFERROR(VLOOKUP(A76,L3VA!$A$14:$M$269,13,FALSE),"")</f>
        <v/>
      </c>
      <c r="F76" s="157" t="str">
        <f>IF(L3VA!N85="NO DATA","",L3VA!N85)</f>
        <v/>
      </c>
      <c r="G76" s="158" t="str">
        <f>IF(L3VA!T85="NO DATA","",L3VA!T85)</f>
        <v/>
      </c>
      <c r="H76" s="158" t="str">
        <f>IF(L3VA!Z85="NO DATA","",L3VA!Z85)</f>
        <v/>
      </c>
      <c r="I76" s="158" t="str">
        <f>IF(L3VA!AF85="NO DATA","",L3VA!AF85)</f>
        <v/>
      </c>
      <c r="J76" s="153" t="str">
        <f>IF(L3VA!AL85="NO DATA","",L3VA!AL85)</f>
        <v/>
      </c>
      <c r="K76" s="158" t="str">
        <f>IF(L3VA!AR85="NO DATA","",L3VA!AR85)</f>
        <v/>
      </c>
      <c r="L76" s="158" t="str">
        <f>IF(L3VA!AX85="NO DATA","",L3VA!AX85)</f>
        <v/>
      </c>
      <c r="M76" s="158" t="str">
        <f>IF(L3VA!BD85="NO DATA","",L3VA!BD85)</f>
        <v/>
      </c>
      <c r="N76" s="158" t="str">
        <f>IF(L3VA!BJ85="NO DATA","",L3VA!BJ85)</f>
        <v/>
      </c>
      <c r="O76" s="158" t="str">
        <f>IF(L3VA!BP85="NO DATA","",L3VA!BP85)</f>
        <v/>
      </c>
      <c r="P76" s="158" t="str">
        <f>IF(L3VA!BV85="NO DATA","",L3VA!BV85)</f>
        <v/>
      </c>
      <c r="Q76" s="158" t="str">
        <f>IF(L3VA!CB85="NO DATA","",L3VA!CB85)</f>
        <v/>
      </c>
      <c r="R76" s="158" t="str">
        <f>IF(L3VA!CH85="NO DATA","",L3VA!CH85)</f>
        <v/>
      </c>
      <c r="S76" s="158" t="str">
        <f>IF(L3VA!CN85="NO DATA","",L3VA!CN85)</f>
        <v/>
      </c>
      <c r="T76" s="158" t="str">
        <f>IF(L3VA!CT85="NO DATA","",L3VA!CT85)</f>
        <v/>
      </c>
      <c r="U76" s="158" t="str">
        <f>IF(L3VA!CZ85="NO DATA","",L3VA!CZ85)</f>
        <v/>
      </c>
      <c r="V76" s="158" t="str">
        <f>IF(L3VA!DF85="NO DATA","",L3VA!DF85)</f>
        <v/>
      </c>
      <c r="W76" s="158" t="str">
        <f>IF(L3VA!DL85="NO DATA","",L3VA!DL85)</f>
        <v/>
      </c>
      <c r="X76" s="158" t="str">
        <f>IF(L3VA!DR85="NO DATA","",L3VA!DR85)</f>
        <v/>
      </c>
      <c r="Y76" s="158" t="str">
        <f>IF(L3VA!DX85="NO DATA","",L3VA!DX85)</f>
        <v/>
      </c>
      <c r="Z76" s="158" t="str">
        <f>IF(L3VA!ED85="NO DATA","",L3VA!ED85)</f>
        <v/>
      </c>
      <c r="AA76" s="158" t="str">
        <f>IF(L3VA!EJ85="NO DATA","",L3VA!EJ85)</f>
        <v/>
      </c>
      <c r="AB76" s="158" t="str">
        <f>IF(L3VA!EP85="NO DATA","",L3VA!EP85)</f>
        <v/>
      </c>
      <c r="AC76" s="158" t="str">
        <f>IF(L3VA!EV85="NO DATA","",L3VA!EV85)</f>
        <v/>
      </c>
      <c r="AD76" s="158" t="str">
        <f>IF(L3VA!FB85="NO DATA","",L3VA!FB85)</f>
        <v/>
      </c>
    </row>
    <row r="77" spans="1:30" ht="18.75" x14ac:dyDescent="0.3">
      <c r="A77" s="19">
        <f>IF(DATASHEET!A74="","",DATASHEET!A74)</f>
        <v>160116</v>
      </c>
      <c r="B77" s="154" t="str">
        <f>DATASHEET!B74</f>
        <v>GASHI, Nela</v>
      </c>
      <c r="C77" s="155" t="str">
        <f>DATASHEET!C74</f>
        <v>12JN</v>
      </c>
      <c r="D77" s="156" t="str">
        <f>DATASHEET!J74</f>
        <v>6.25+ (B/A)</v>
      </c>
      <c r="E77" s="164" t="str">
        <f>IFERROR(VLOOKUP(A77,L3VA!$A$14:$M$269,13,FALSE),"")</f>
        <v/>
      </c>
      <c r="F77" s="157" t="str">
        <f>IF(L3VA!N86="NO DATA","",L3VA!N86)</f>
        <v/>
      </c>
      <c r="G77" s="158" t="str">
        <f>IF(L3VA!T86="NO DATA","",L3VA!T86)</f>
        <v/>
      </c>
      <c r="H77" s="158" t="str">
        <f>IF(L3VA!Z86="NO DATA","",L3VA!Z86)</f>
        <v/>
      </c>
      <c r="I77" s="158" t="str">
        <f>IF(L3VA!AF86="NO DATA","",L3VA!AF86)</f>
        <v/>
      </c>
      <c r="J77" s="153" t="str">
        <f>IF(L3VA!AL86="NO DATA","",L3VA!AL86)</f>
        <v/>
      </c>
      <c r="K77" s="158" t="str">
        <f>IF(L3VA!AR86="NO DATA","",L3VA!AR86)</f>
        <v/>
      </c>
      <c r="L77" s="158" t="str">
        <f>IF(L3VA!AX86="NO DATA","",L3VA!AX86)</f>
        <v/>
      </c>
      <c r="M77" s="158" t="str">
        <f>IF(L3VA!BD86="NO DATA","",L3VA!BD86)</f>
        <v/>
      </c>
      <c r="N77" s="158" t="str">
        <f>IF(L3VA!BJ86="NO DATA","",L3VA!BJ86)</f>
        <v/>
      </c>
      <c r="O77" s="158" t="str">
        <f>IF(L3VA!BP86="NO DATA","",L3VA!BP86)</f>
        <v/>
      </c>
      <c r="P77" s="158" t="str">
        <f>IF(L3VA!BV86="NO DATA","",L3VA!BV86)</f>
        <v/>
      </c>
      <c r="Q77" s="158" t="str">
        <f>IF(L3VA!CB86="NO DATA","",L3VA!CB86)</f>
        <v/>
      </c>
      <c r="R77" s="158" t="str">
        <f>IF(L3VA!CH86="NO DATA","",L3VA!CH86)</f>
        <v/>
      </c>
      <c r="S77" s="158" t="str">
        <f>IF(L3VA!CN86="NO DATA","",L3VA!CN86)</f>
        <v/>
      </c>
      <c r="T77" s="158" t="str">
        <f>IF(L3VA!CT86="NO DATA","",L3VA!CT86)</f>
        <v/>
      </c>
      <c r="U77" s="158" t="str">
        <f>IF(L3VA!CZ86="NO DATA","",L3VA!CZ86)</f>
        <v/>
      </c>
      <c r="V77" s="158" t="str">
        <f>IF(L3VA!DF86="NO DATA","",L3VA!DF86)</f>
        <v/>
      </c>
      <c r="W77" s="158" t="str">
        <f>IF(L3VA!DL86="NO DATA","",L3VA!DL86)</f>
        <v/>
      </c>
      <c r="X77" s="158" t="str">
        <f>IF(L3VA!DR86="NO DATA","",L3VA!DR86)</f>
        <v/>
      </c>
      <c r="Y77" s="158" t="str">
        <f>IF(L3VA!DX86="NO DATA","",L3VA!DX86)</f>
        <v/>
      </c>
      <c r="Z77" s="158" t="str">
        <f>IF(L3VA!ED86="NO DATA","",L3VA!ED86)</f>
        <v/>
      </c>
      <c r="AA77" s="158" t="str">
        <f>IF(L3VA!EJ86="NO DATA","",L3VA!EJ86)</f>
        <v/>
      </c>
      <c r="AB77" s="158" t="str">
        <f>IF(L3VA!EP86="NO DATA","",L3VA!EP86)</f>
        <v/>
      </c>
      <c r="AC77" s="158" t="str">
        <f>IF(L3VA!EV86="NO DATA","",L3VA!EV86)</f>
        <v/>
      </c>
      <c r="AD77" s="158" t="str">
        <f>IF(L3VA!FB86="NO DATA","",L3VA!FB86)</f>
        <v/>
      </c>
    </row>
    <row r="78" spans="1:30" ht="18.75" x14ac:dyDescent="0.3">
      <c r="A78" s="19">
        <f>IF(DATASHEET!A75="","",DATASHEET!A75)</f>
        <v>150916</v>
      </c>
      <c r="B78" s="154" t="str">
        <f>DATASHEET!B75</f>
        <v>GODSIL, Katie</v>
      </c>
      <c r="C78" s="155" t="str">
        <f>DATASHEET!C75</f>
        <v>12DHO</v>
      </c>
      <c r="D78" s="156" t="str">
        <f>DATASHEET!J75</f>
        <v>6.25+ (B/A)</v>
      </c>
      <c r="E78" s="164" t="str">
        <f>IFERROR(VLOOKUP(A78,L3VA!$A$14:$M$269,13,FALSE),"")</f>
        <v/>
      </c>
      <c r="F78" s="157" t="str">
        <f>IF(L3VA!N87="NO DATA","",L3VA!N87)</f>
        <v/>
      </c>
      <c r="G78" s="158" t="str">
        <f>IF(L3VA!T87="NO DATA","",L3VA!T87)</f>
        <v/>
      </c>
      <c r="H78" s="158" t="str">
        <f>IF(L3VA!Z87="NO DATA","",L3VA!Z87)</f>
        <v/>
      </c>
      <c r="I78" s="158" t="str">
        <f>IF(L3VA!AF87="NO DATA","",L3VA!AF87)</f>
        <v/>
      </c>
      <c r="J78" s="153" t="str">
        <f>IF(L3VA!AL87="NO DATA","",L3VA!AL87)</f>
        <v/>
      </c>
      <c r="K78" s="158" t="str">
        <f>IF(L3VA!AR87="NO DATA","",L3VA!AR87)</f>
        <v/>
      </c>
      <c r="L78" s="158" t="str">
        <f>IF(L3VA!AX87="NO DATA","",L3VA!AX87)</f>
        <v/>
      </c>
      <c r="M78" s="158" t="str">
        <f>IF(L3VA!BD87="NO DATA","",L3VA!BD87)</f>
        <v/>
      </c>
      <c r="N78" s="158" t="str">
        <f>IF(L3VA!BJ87="NO DATA","",L3VA!BJ87)</f>
        <v/>
      </c>
      <c r="O78" s="158" t="str">
        <f>IF(L3VA!BP87="NO DATA","",L3VA!BP87)</f>
        <v/>
      </c>
      <c r="P78" s="158" t="str">
        <f>IF(L3VA!BV87="NO DATA","",L3VA!BV87)</f>
        <v/>
      </c>
      <c r="Q78" s="158" t="str">
        <f>IF(L3VA!CB87="NO DATA","",L3VA!CB87)</f>
        <v/>
      </c>
      <c r="R78" s="158" t="str">
        <f>IF(L3VA!CH87="NO DATA","",L3VA!CH87)</f>
        <v/>
      </c>
      <c r="S78" s="158" t="str">
        <f>IF(L3VA!CN87="NO DATA","",L3VA!CN87)</f>
        <v/>
      </c>
      <c r="T78" s="158" t="str">
        <f>IF(L3VA!CT87="NO DATA","",L3VA!CT87)</f>
        <v/>
      </c>
      <c r="U78" s="158" t="str">
        <f>IF(L3VA!CZ87="NO DATA","",L3VA!CZ87)</f>
        <v/>
      </c>
      <c r="V78" s="158" t="str">
        <f>IF(L3VA!DF87="NO DATA","",L3VA!DF87)</f>
        <v/>
      </c>
      <c r="W78" s="158" t="str">
        <f>IF(L3VA!DL87="NO DATA","",L3VA!DL87)</f>
        <v/>
      </c>
      <c r="X78" s="158" t="str">
        <f>IF(L3VA!DR87="NO DATA","",L3VA!DR87)</f>
        <v/>
      </c>
      <c r="Y78" s="158" t="str">
        <f>IF(L3VA!DX87="NO DATA","",L3VA!DX87)</f>
        <v/>
      </c>
      <c r="Z78" s="158" t="str">
        <f>IF(L3VA!ED87="NO DATA","",L3VA!ED87)</f>
        <v/>
      </c>
      <c r="AA78" s="158" t="str">
        <f>IF(L3VA!EJ87="NO DATA","",L3VA!EJ87)</f>
        <v/>
      </c>
      <c r="AB78" s="158" t="str">
        <f>IF(L3VA!EP87="NO DATA","",L3VA!EP87)</f>
        <v/>
      </c>
      <c r="AC78" s="158" t="str">
        <f>IF(L3VA!EV87="NO DATA","",L3VA!EV87)</f>
        <v/>
      </c>
      <c r="AD78" s="158" t="str">
        <f>IF(L3VA!FB87="NO DATA","",L3VA!FB87)</f>
        <v/>
      </c>
    </row>
    <row r="79" spans="1:30" ht="18.75" x14ac:dyDescent="0.3">
      <c r="A79" s="19">
        <f>IF(DATASHEET!A76="","",DATASHEET!A76)</f>
        <v>150818</v>
      </c>
      <c r="B79" s="154" t="str">
        <f>DATASHEET!B76</f>
        <v>GOODCHILD, Alice</v>
      </c>
      <c r="C79" s="155" t="str">
        <f>DATASHEET!C76</f>
        <v>12JN</v>
      </c>
      <c r="D79" s="156" t="str">
        <f>DATASHEET!J76</f>
        <v>7.75+ (A/A*)</v>
      </c>
      <c r="E79" s="164" t="str">
        <f>IFERROR(VLOOKUP(A79,L3VA!$A$14:$M$269,13,FALSE),"")</f>
        <v/>
      </c>
      <c r="F79" s="157" t="str">
        <f>IF(L3VA!N88="NO DATA","",L3VA!N88)</f>
        <v/>
      </c>
      <c r="G79" s="158" t="str">
        <f>IF(L3VA!T88="NO DATA","",L3VA!T88)</f>
        <v/>
      </c>
      <c r="H79" s="158" t="str">
        <f>IF(L3VA!Z88="NO DATA","",L3VA!Z88)</f>
        <v/>
      </c>
      <c r="I79" s="158" t="str">
        <f>IF(L3VA!AF88="NO DATA","",L3VA!AF88)</f>
        <v/>
      </c>
      <c r="J79" s="153" t="str">
        <f>IF(L3VA!AL88="NO DATA","",L3VA!AL88)</f>
        <v/>
      </c>
      <c r="K79" s="158" t="str">
        <f>IF(L3VA!AR88="NO DATA","",L3VA!AR88)</f>
        <v/>
      </c>
      <c r="L79" s="158" t="str">
        <f>IF(L3VA!AX88="NO DATA","",L3VA!AX88)</f>
        <v/>
      </c>
      <c r="M79" s="158" t="str">
        <f>IF(L3VA!BD88="NO DATA","",L3VA!BD88)</f>
        <v/>
      </c>
      <c r="N79" s="158" t="str">
        <f>IF(L3VA!BJ88="NO DATA","",L3VA!BJ88)</f>
        <v/>
      </c>
      <c r="O79" s="158" t="str">
        <f>IF(L3VA!BP88="NO DATA","",L3VA!BP88)</f>
        <v/>
      </c>
      <c r="P79" s="158" t="str">
        <f>IF(L3VA!BV88="NO DATA","",L3VA!BV88)</f>
        <v/>
      </c>
      <c r="Q79" s="158" t="str">
        <f>IF(L3VA!CB88="NO DATA","",L3VA!CB88)</f>
        <v/>
      </c>
      <c r="R79" s="158" t="str">
        <f>IF(L3VA!CH88="NO DATA","",L3VA!CH88)</f>
        <v/>
      </c>
      <c r="S79" s="158" t="str">
        <f>IF(L3VA!CN88="NO DATA","",L3VA!CN88)</f>
        <v/>
      </c>
      <c r="T79" s="158" t="str">
        <f>IF(L3VA!CT88="NO DATA","",L3VA!CT88)</f>
        <v/>
      </c>
      <c r="U79" s="158" t="str">
        <f>IF(L3VA!CZ88="NO DATA","",L3VA!CZ88)</f>
        <v/>
      </c>
      <c r="V79" s="158" t="str">
        <f>IF(L3VA!DF88="NO DATA","",L3VA!DF88)</f>
        <v/>
      </c>
      <c r="W79" s="158" t="str">
        <f>IF(L3VA!DL88="NO DATA","",L3VA!DL88)</f>
        <v/>
      </c>
      <c r="X79" s="158" t="str">
        <f>IF(L3VA!DR88="NO DATA","",L3VA!DR88)</f>
        <v/>
      </c>
      <c r="Y79" s="158" t="str">
        <f>IF(L3VA!DX88="NO DATA","",L3VA!DX88)</f>
        <v/>
      </c>
      <c r="Z79" s="158" t="str">
        <f>IF(L3VA!ED88="NO DATA","",L3VA!ED88)</f>
        <v/>
      </c>
      <c r="AA79" s="158" t="str">
        <f>IF(L3VA!EJ88="NO DATA","",L3VA!EJ88)</f>
        <v/>
      </c>
      <c r="AB79" s="158" t="str">
        <f>IF(L3VA!EP88="NO DATA","",L3VA!EP88)</f>
        <v/>
      </c>
      <c r="AC79" s="158" t="str">
        <f>IF(L3VA!EV88="NO DATA","",L3VA!EV88)</f>
        <v/>
      </c>
      <c r="AD79" s="158" t="str">
        <f>IF(L3VA!FB88="NO DATA","",L3VA!FB88)</f>
        <v/>
      </c>
    </row>
    <row r="80" spans="1:30" ht="18.75" x14ac:dyDescent="0.3">
      <c r="A80" s="19">
        <f>IF(DATASHEET!A77="","",DATASHEET!A77)</f>
        <v>150779</v>
      </c>
      <c r="B80" s="154" t="str">
        <f>DATASHEET!B77</f>
        <v>GOODWIN, Freya</v>
      </c>
      <c r="C80" s="155" t="str">
        <f>DATASHEET!C77</f>
        <v>12JN</v>
      </c>
      <c r="D80" s="156" t="str">
        <f>DATASHEET!J77</f>
        <v>6.25+ (B/A)</v>
      </c>
      <c r="E80" s="164" t="str">
        <f>IFERROR(VLOOKUP(A80,L3VA!$A$14:$M$269,13,FALSE),"")</f>
        <v/>
      </c>
      <c r="F80" s="157" t="str">
        <f>IF(L3VA!N89="NO DATA","",L3VA!N89)</f>
        <v/>
      </c>
      <c r="G80" s="158" t="str">
        <f>IF(L3VA!T89="NO DATA","",L3VA!T89)</f>
        <v/>
      </c>
      <c r="H80" s="158" t="str">
        <f>IF(L3VA!Z89="NO DATA","",L3VA!Z89)</f>
        <v/>
      </c>
      <c r="I80" s="158" t="str">
        <f>IF(L3VA!AF89="NO DATA","",L3VA!AF89)</f>
        <v/>
      </c>
      <c r="J80" s="153" t="str">
        <f>IF(L3VA!AL89="NO DATA","",L3VA!AL89)</f>
        <v/>
      </c>
      <c r="K80" s="158" t="str">
        <f>IF(L3VA!AR89="NO DATA","",L3VA!AR89)</f>
        <v/>
      </c>
      <c r="L80" s="158" t="str">
        <f>IF(L3VA!AX89="NO DATA","",L3VA!AX89)</f>
        <v/>
      </c>
      <c r="M80" s="158" t="str">
        <f>IF(L3VA!BD89="NO DATA","",L3VA!BD89)</f>
        <v/>
      </c>
      <c r="N80" s="158" t="str">
        <f>IF(L3VA!BJ89="NO DATA","",L3VA!BJ89)</f>
        <v/>
      </c>
      <c r="O80" s="158" t="str">
        <f>IF(L3VA!BP89="NO DATA","",L3VA!BP89)</f>
        <v/>
      </c>
      <c r="P80" s="158" t="str">
        <f>IF(L3VA!BV89="NO DATA","",L3VA!BV89)</f>
        <v/>
      </c>
      <c r="Q80" s="158" t="str">
        <f>IF(L3VA!CB89="NO DATA","",L3VA!CB89)</f>
        <v/>
      </c>
      <c r="R80" s="158" t="str">
        <f>IF(L3VA!CH89="NO DATA","",L3VA!CH89)</f>
        <v/>
      </c>
      <c r="S80" s="158" t="str">
        <f>IF(L3VA!CN89="NO DATA","",L3VA!CN89)</f>
        <v/>
      </c>
      <c r="T80" s="158" t="str">
        <f>IF(L3VA!CT89="NO DATA","",L3VA!CT89)</f>
        <v/>
      </c>
      <c r="U80" s="158" t="str">
        <f>IF(L3VA!CZ89="NO DATA","",L3VA!CZ89)</f>
        <v/>
      </c>
      <c r="V80" s="158" t="str">
        <f>IF(L3VA!DF89="NO DATA","",L3VA!DF89)</f>
        <v/>
      </c>
      <c r="W80" s="158" t="str">
        <f>IF(L3VA!DL89="NO DATA","",L3VA!DL89)</f>
        <v/>
      </c>
      <c r="X80" s="158" t="str">
        <f>IF(L3VA!DR89="NO DATA","",L3VA!DR89)</f>
        <v/>
      </c>
      <c r="Y80" s="158" t="str">
        <f>IF(L3VA!DX89="NO DATA","",L3VA!DX89)</f>
        <v/>
      </c>
      <c r="Z80" s="158" t="str">
        <f>IF(L3VA!ED89="NO DATA","",L3VA!ED89)</f>
        <v/>
      </c>
      <c r="AA80" s="158" t="str">
        <f>IF(L3VA!EJ89="NO DATA","",L3VA!EJ89)</f>
        <v/>
      </c>
      <c r="AB80" s="158" t="str">
        <f>IF(L3VA!EP89="NO DATA","",L3VA!EP89)</f>
        <v/>
      </c>
      <c r="AC80" s="158" t="str">
        <f>IF(L3VA!EV89="NO DATA","",L3VA!EV89)</f>
        <v/>
      </c>
      <c r="AD80" s="158" t="str">
        <f>IF(L3VA!FB89="NO DATA","",L3VA!FB89)</f>
        <v/>
      </c>
    </row>
    <row r="81" spans="1:30" ht="18.75" x14ac:dyDescent="0.3">
      <c r="A81" s="19">
        <f>IF(DATASHEET!A78="","",DATASHEET!A78)</f>
        <v>150980</v>
      </c>
      <c r="B81" s="154" t="str">
        <f>DATASHEET!B78</f>
        <v>GRADY, Lucy</v>
      </c>
      <c r="C81" s="155" t="str">
        <f>DATASHEET!C78</f>
        <v>12JN</v>
      </c>
      <c r="D81" s="156" t="str">
        <f>DATASHEET!J78</f>
        <v>7.75+ (A/A*)</v>
      </c>
      <c r="E81" s="164" t="str">
        <f>IFERROR(VLOOKUP(A81,L3VA!$A$14:$M$269,13,FALSE),"")</f>
        <v/>
      </c>
      <c r="F81" s="157" t="str">
        <f>IF(L3VA!N90="NO DATA","",L3VA!N90)</f>
        <v/>
      </c>
      <c r="G81" s="158" t="str">
        <f>IF(L3VA!T90="NO DATA","",L3VA!T90)</f>
        <v/>
      </c>
      <c r="H81" s="158" t="str">
        <f>IF(L3VA!Z90="NO DATA","",L3VA!Z90)</f>
        <v/>
      </c>
      <c r="I81" s="158" t="str">
        <f>IF(L3VA!AF90="NO DATA","",L3VA!AF90)</f>
        <v/>
      </c>
      <c r="J81" s="153" t="str">
        <f>IF(L3VA!AL90="NO DATA","",L3VA!AL90)</f>
        <v/>
      </c>
      <c r="K81" s="158" t="str">
        <f>IF(L3VA!AR90="NO DATA","",L3VA!AR90)</f>
        <v/>
      </c>
      <c r="L81" s="158" t="str">
        <f>IF(L3VA!AX90="NO DATA","",L3VA!AX90)</f>
        <v/>
      </c>
      <c r="M81" s="158" t="str">
        <f>IF(L3VA!BD90="NO DATA","",L3VA!BD90)</f>
        <v/>
      </c>
      <c r="N81" s="158" t="str">
        <f>IF(L3VA!BJ90="NO DATA","",L3VA!BJ90)</f>
        <v/>
      </c>
      <c r="O81" s="158" t="str">
        <f>IF(L3VA!BP90="NO DATA","",L3VA!BP90)</f>
        <v/>
      </c>
      <c r="P81" s="158" t="str">
        <f>IF(L3VA!BV90="NO DATA","",L3VA!BV90)</f>
        <v/>
      </c>
      <c r="Q81" s="158" t="str">
        <f>IF(L3VA!CB90="NO DATA","",L3VA!CB90)</f>
        <v/>
      </c>
      <c r="R81" s="158" t="str">
        <f>IF(L3VA!CH90="NO DATA","",L3VA!CH90)</f>
        <v/>
      </c>
      <c r="S81" s="158" t="str">
        <f>IF(L3VA!CN90="NO DATA","",L3VA!CN90)</f>
        <v/>
      </c>
      <c r="T81" s="158" t="str">
        <f>IF(L3VA!CT90="NO DATA","",L3VA!CT90)</f>
        <v/>
      </c>
      <c r="U81" s="158" t="str">
        <f>IF(L3VA!CZ90="NO DATA","",L3VA!CZ90)</f>
        <v/>
      </c>
      <c r="V81" s="158" t="str">
        <f>IF(L3VA!DF90="NO DATA","",L3VA!DF90)</f>
        <v/>
      </c>
      <c r="W81" s="158" t="str">
        <f>IF(L3VA!DL90="NO DATA","",L3VA!DL90)</f>
        <v/>
      </c>
      <c r="X81" s="158" t="str">
        <f>IF(L3VA!DR90="NO DATA","",L3VA!DR90)</f>
        <v/>
      </c>
      <c r="Y81" s="158" t="str">
        <f>IF(L3VA!DX90="NO DATA","",L3VA!DX90)</f>
        <v/>
      </c>
      <c r="Z81" s="158" t="str">
        <f>IF(L3VA!ED90="NO DATA","",L3VA!ED90)</f>
        <v/>
      </c>
      <c r="AA81" s="158" t="str">
        <f>IF(L3VA!EJ90="NO DATA","",L3VA!EJ90)</f>
        <v/>
      </c>
      <c r="AB81" s="158" t="str">
        <f>IF(L3VA!EP90="NO DATA","",L3VA!EP90)</f>
        <v/>
      </c>
      <c r="AC81" s="158" t="str">
        <f>IF(L3VA!EV90="NO DATA","",L3VA!EV90)</f>
        <v/>
      </c>
      <c r="AD81" s="158" t="str">
        <f>IF(L3VA!FB90="NO DATA","",L3VA!FB90)</f>
        <v/>
      </c>
    </row>
    <row r="82" spans="1:30" ht="18.75" x14ac:dyDescent="0.3">
      <c r="A82" s="19">
        <f>IF(DATASHEET!A79="","",DATASHEET!A79)</f>
        <v>160088</v>
      </c>
      <c r="B82" s="154" t="str">
        <f>DATASHEET!B79</f>
        <v>GRANT, Alfie</v>
      </c>
      <c r="C82" s="155" t="str">
        <f>DATASHEET!C79</f>
        <v>12JW</v>
      </c>
      <c r="D82" s="156" t="str">
        <f>DATASHEET!J79</f>
        <v>4.75+ (C/B)</v>
      </c>
      <c r="E82" s="164" t="str">
        <f>IFERROR(VLOOKUP(A82,L3VA!$A$14:$M$269,13,FALSE),"")</f>
        <v/>
      </c>
      <c r="F82" s="157" t="str">
        <f>IF(L3VA!N91="NO DATA","",L3VA!N91)</f>
        <v/>
      </c>
      <c r="G82" s="158" t="str">
        <f>IF(L3VA!T91="NO DATA","",L3VA!T91)</f>
        <v/>
      </c>
      <c r="H82" s="158" t="str">
        <f>IF(L3VA!Z91="NO DATA","",L3VA!Z91)</f>
        <v/>
      </c>
      <c r="I82" s="158" t="str">
        <f>IF(L3VA!AF91="NO DATA","",L3VA!AF91)</f>
        <v/>
      </c>
      <c r="J82" s="153" t="str">
        <f>IF(L3VA!AL91="NO DATA","",L3VA!AL91)</f>
        <v/>
      </c>
      <c r="K82" s="158" t="str">
        <f>IF(L3VA!AR91="NO DATA","",L3VA!AR91)</f>
        <v/>
      </c>
      <c r="L82" s="158" t="str">
        <f>IF(L3VA!AX91="NO DATA","",L3VA!AX91)</f>
        <v/>
      </c>
      <c r="M82" s="158" t="str">
        <f>IF(L3VA!BD91="NO DATA","",L3VA!BD91)</f>
        <v/>
      </c>
      <c r="N82" s="158" t="str">
        <f>IF(L3VA!BJ91="NO DATA","",L3VA!BJ91)</f>
        <v/>
      </c>
      <c r="O82" s="158" t="str">
        <f>IF(L3VA!BP91="NO DATA","",L3VA!BP91)</f>
        <v/>
      </c>
      <c r="P82" s="158" t="str">
        <f>IF(L3VA!BV91="NO DATA","",L3VA!BV91)</f>
        <v/>
      </c>
      <c r="Q82" s="158" t="str">
        <f>IF(L3VA!CB91="NO DATA","",L3VA!CB91)</f>
        <v/>
      </c>
      <c r="R82" s="158" t="str">
        <f>IF(L3VA!CH91="NO DATA","",L3VA!CH91)</f>
        <v/>
      </c>
      <c r="S82" s="158" t="str">
        <f>IF(L3VA!CN91="NO DATA","",L3VA!CN91)</f>
        <v/>
      </c>
      <c r="T82" s="158" t="str">
        <f>IF(L3VA!CT91="NO DATA","",L3VA!CT91)</f>
        <v/>
      </c>
      <c r="U82" s="158" t="str">
        <f>IF(L3VA!CZ91="NO DATA","",L3VA!CZ91)</f>
        <v/>
      </c>
      <c r="V82" s="158" t="str">
        <f>IF(L3VA!DF91="NO DATA","",L3VA!DF91)</f>
        <v/>
      </c>
      <c r="W82" s="158" t="str">
        <f>IF(L3VA!DL91="NO DATA","",L3VA!DL91)</f>
        <v/>
      </c>
      <c r="X82" s="158" t="str">
        <f>IF(L3VA!DR91="NO DATA","",L3VA!DR91)</f>
        <v/>
      </c>
      <c r="Y82" s="158" t="str">
        <f>IF(L3VA!DX91="NO DATA","",L3VA!DX91)</f>
        <v/>
      </c>
      <c r="Z82" s="158" t="str">
        <f>IF(L3VA!ED91="NO DATA","",L3VA!ED91)</f>
        <v/>
      </c>
      <c r="AA82" s="158" t="str">
        <f>IF(L3VA!EJ91="NO DATA","",L3VA!EJ91)</f>
        <v/>
      </c>
      <c r="AB82" s="158" t="str">
        <f>IF(L3VA!EP91="NO DATA","",L3VA!EP91)</f>
        <v/>
      </c>
      <c r="AC82" s="158" t="str">
        <f>IF(L3VA!EV91="NO DATA","",L3VA!EV91)</f>
        <v/>
      </c>
      <c r="AD82" s="158" t="str">
        <f>IF(L3VA!FB91="NO DATA","",L3VA!FB91)</f>
        <v/>
      </c>
    </row>
    <row r="83" spans="1:30" ht="18.75" x14ac:dyDescent="0.3">
      <c r="A83" s="19">
        <f>IF(DATASHEET!A80="","",DATASHEET!A80)</f>
        <v>150846</v>
      </c>
      <c r="B83" s="154" t="str">
        <f>DATASHEET!B80</f>
        <v>GREEN, Hannah</v>
      </c>
      <c r="C83" s="155" t="str">
        <f>DATASHEET!C80</f>
        <v>12JN</v>
      </c>
      <c r="D83" s="156" t="str">
        <f>DATASHEET!J80</f>
        <v>6.25+ (B/A)</v>
      </c>
      <c r="E83" s="164" t="str">
        <f>IFERROR(VLOOKUP(A83,L3VA!$A$14:$M$269,13,FALSE),"")</f>
        <v/>
      </c>
      <c r="F83" s="157" t="str">
        <f>IF(L3VA!N92="NO DATA","",L3VA!N92)</f>
        <v/>
      </c>
      <c r="G83" s="158" t="str">
        <f>IF(L3VA!T92="NO DATA","",L3VA!T92)</f>
        <v/>
      </c>
      <c r="H83" s="158" t="str">
        <f>IF(L3VA!Z92="NO DATA","",L3VA!Z92)</f>
        <v/>
      </c>
      <c r="I83" s="158" t="str">
        <f>IF(L3VA!AF92="NO DATA","",L3VA!AF92)</f>
        <v/>
      </c>
      <c r="J83" s="153" t="str">
        <f>IF(L3VA!AL92="NO DATA","",L3VA!AL92)</f>
        <v/>
      </c>
      <c r="K83" s="158" t="str">
        <f>IF(L3VA!AR92="NO DATA","",L3VA!AR92)</f>
        <v/>
      </c>
      <c r="L83" s="158" t="str">
        <f>IF(L3VA!AX92="NO DATA","",L3VA!AX92)</f>
        <v/>
      </c>
      <c r="M83" s="158" t="str">
        <f>IF(L3VA!BD92="NO DATA","",L3VA!BD92)</f>
        <v/>
      </c>
      <c r="N83" s="158" t="str">
        <f>IF(L3VA!BJ92="NO DATA","",L3VA!BJ92)</f>
        <v/>
      </c>
      <c r="O83" s="158" t="str">
        <f>IF(L3VA!BP92="NO DATA","",L3VA!BP92)</f>
        <v/>
      </c>
      <c r="P83" s="158" t="str">
        <f>IF(L3VA!BV92="NO DATA","",L3VA!BV92)</f>
        <v/>
      </c>
      <c r="Q83" s="158" t="str">
        <f>IF(L3VA!CB92="NO DATA","",L3VA!CB92)</f>
        <v/>
      </c>
      <c r="R83" s="158" t="str">
        <f>IF(L3VA!CH92="NO DATA","",L3VA!CH92)</f>
        <v/>
      </c>
      <c r="S83" s="158" t="str">
        <f>IF(L3VA!CN92="NO DATA","",L3VA!CN92)</f>
        <v/>
      </c>
      <c r="T83" s="158" t="str">
        <f>IF(L3VA!CT92="NO DATA","",L3VA!CT92)</f>
        <v/>
      </c>
      <c r="U83" s="158" t="str">
        <f>IF(L3VA!CZ92="NO DATA","",L3VA!CZ92)</f>
        <v/>
      </c>
      <c r="V83" s="158" t="str">
        <f>IF(L3VA!DF92="NO DATA","",L3VA!DF92)</f>
        <v/>
      </c>
      <c r="W83" s="158" t="str">
        <f>IF(L3VA!DL92="NO DATA","",L3VA!DL92)</f>
        <v/>
      </c>
      <c r="X83" s="158" t="str">
        <f>IF(L3VA!DR92="NO DATA","",L3VA!DR92)</f>
        <v/>
      </c>
      <c r="Y83" s="158" t="str">
        <f>IF(L3VA!DX92="NO DATA","",L3VA!DX92)</f>
        <v/>
      </c>
      <c r="Z83" s="158" t="str">
        <f>IF(L3VA!ED92="NO DATA","",L3VA!ED92)</f>
        <v/>
      </c>
      <c r="AA83" s="158" t="str">
        <f>IF(L3VA!EJ92="NO DATA","",L3VA!EJ92)</f>
        <v/>
      </c>
      <c r="AB83" s="158" t="str">
        <f>IF(L3VA!EP92="NO DATA","",L3VA!EP92)</f>
        <v/>
      </c>
      <c r="AC83" s="158" t="str">
        <f>IF(L3VA!EV92="NO DATA","",L3VA!EV92)</f>
        <v/>
      </c>
      <c r="AD83" s="158" t="str">
        <f>IF(L3VA!FB92="NO DATA","",L3VA!FB92)</f>
        <v/>
      </c>
    </row>
    <row r="84" spans="1:30" ht="18.75" x14ac:dyDescent="0.3">
      <c r="A84" s="19">
        <f>IF(DATASHEET!A81="","",DATASHEET!A81)</f>
        <v>160360</v>
      </c>
      <c r="B84" s="154" t="str">
        <f>DATASHEET!B81</f>
        <v>HACKETT, Lauren</v>
      </c>
      <c r="C84" s="155" t="str">
        <f>DATASHEET!C81</f>
        <v>12SG</v>
      </c>
      <c r="D84" s="156" t="str">
        <f>DATASHEET!J81</f>
        <v>4.75+ (C/B)</v>
      </c>
      <c r="E84" s="164" t="str">
        <f>IFERROR(VLOOKUP(A84,L3VA!$A$14:$M$269,13,FALSE),"")</f>
        <v/>
      </c>
      <c r="F84" s="157" t="str">
        <f>IF(L3VA!N93="NO DATA","",L3VA!N93)</f>
        <v/>
      </c>
      <c r="G84" s="158" t="str">
        <f>IF(L3VA!T93="NO DATA","",L3VA!T93)</f>
        <v/>
      </c>
      <c r="H84" s="158" t="str">
        <f>IF(L3VA!Z93="NO DATA","",L3VA!Z93)</f>
        <v/>
      </c>
      <c r="I84" s="158" t="str">
        <f>IF(L3VA!AF93="NO DATA","",L3VA!AF93)</f>
        <v/>
      </c>
      <c r="J84" s="153" t="str">
        <f>IF(L3VA!AL93="NO DATA","",L3VA!AL93)</f>
        <v/>
      </c>
      <c r="K84" s="158" t="str">
        <f>IF(L3VA!AR93="NO DATA","",L3VA!AR93)</f>
        <v/>
      </c>
      <c r="L84" s="158" t="str">
        <f>IF(L3VA!AX93="NO DATA","",L3VA!AX93)</f>
        <v/>
      </c>
      <c r="M84" s="158" t="str">
        <f>IF(L3VA!BD93="NO DATA","",L3VA!BD93)</f>
        <v/>
      </c>
      <c r="N84" s="158" t="str">
        <f>IF(L3VA!BJ93="NO DATA","",L3VA!BJ93)</f>
        <v/>
      </c>
      <c r="O84" s="158" t="str">
        <f>IF(L3VA!BP93="NO DATA","",L3VA!BP93)</f>
        <v/>
      </c>
      <c r="P84" s="158" t="str">
        <f>IF(L3VA!BV93="NO DATA","",L3VA!BV93)</f>
        <v/>
      </c>
      <c r="Q84" s="158" t="str">
        <f>IF(L3VA!CB93="NO DATA","",L3VA!CB93)</f>
        <v/>
      </c>
      <c r="R84" s="158" t="str">
        <f>IF(L3VA!CH93="NO DATA","",L3VA!CH93)</f>
        <v/>
      </c>
      <c r="S84" s="158" t="str">
        <f>IF(L3VA!CN93="NO DATA","",L3VA!CN93)</f>
        <v/>
      </c>
      <c r="T84" s="158" t="str">
        <f>IF(L3VA!CT93="NO DATA","",L3VA!CT93)</f>
        <v/>
      </c>
      <c r="U84" s="158" t="str">
        <f>IF(L3VA!CZ93="NO DATA","",L3VA!CZ93)</f>
        <v/>
      </c>
      <c r="V84" s="158" t="str">
        <f>IF(L3VA!DF93="NO DATA","",L3VA!DF93)</f>
        <v/>
      </c>
      <c r="W84" s="158" t="str">
        <f>IF(L3VA!DL93="NO DATA","",L3VA!DL93)</f>
        <v/>
      </c>
      <c r="X84" s="158" t="str">
        <f>IF(L3VA!DR93="NO DATA","",L3VA!DR93)</f>
        <v/>
      </c>
      <c r="Y84" s="158" t="str">
        <f>IF(L3VA!DX93="NO DATA","",L3VA!DX93)</f>
        <v/>
      </c>
      <c r="Z84" s="158" t="str">
        <f>IF(L3VA!ED93="NO DATA","",L3VA!ED93)</f>
        <v/>
      </c>
      <c r="AA84" s="158" t="str">
        <f>IF(L3VA!EJ93="NO DATA","",L3VA!EJ93)</f>
        <v/>
      </c>
      <c r="AB84" s="158" t="str">
        <f>IF(L3VA!EP93="NO DATA","",L3VA!EP93)</f>
        <v/>
      </c>
      <c r="AC84" s="158" t="str">
        <f>IF(L3VA!EV93="NO DATA","",L3VA!EV93)</f>
        <v/>
      </c>
      <c r="AD84" s="158" t="str">
        <f>IF(L3VA!FB93="NO DATA","",L3VA!FB93)</f>
        <v/>
      </c>
    </row>
    <row r="85" spans="1:30" ht="18.75" x14ac:dyDescent="0.3">
      <c r="A85" s="19">
        <f>IF(DATASHEET!A82="","",DATASHEET!A82)</f>
        <v>150803</v>
      </c>
      <c r="B85" s="154" t="str">
        <f>DATASHEET!B82</f>
        <v>HAGOS, Abel</v>
      </c>
      <c r="C85" s="155" t="str">
        <f>DATASHEET!C82</f>
        <v>12DHO</v>
      </c>
      <c r="D85" s="156" t="str">
        <f>DATASHEET!J82</f>
        <v>4.75+ (C/B)</v>
      </c>
      <c r="E85" s="164" t="str">
        <f>IFERROR(VLOOKUP(A85,L3VA!$A$14:$M$269,13,FALSE),"")</f>
        <v/>
      </c>
      <c r="F85" s="157" t="str">
        <f>IF(L3VA!N94="NO DATA","",L3VA!N94)</f>
        <v/>
      </c>
      <c r="G85" s="158" t="str">
        <f>IF(L3VA!T94="NO DATA","",L3VA!T94)</f>
        <v/>
      </c>
      <c r="H85" s="158" t="str">
        <f>IF(L3VA!Z94="NO DATA","",L3VA!Z94)</f>
        <v/>
      </c>
      <c r="I85" s="158" t="str">
        <f>IF(L3VA!AF94="NO DATA","",L3VA!AF94)</f>
        <v/>
      </c>
      <c r="J85" s="153" t="str">
        <f>IF(L3VA!AL94="NO DATA","",L3VA!AL94)</f>
        <v/>
      </c>
      <c r="K85" s="158" t="str">
        <f>IF(L3VA!AR94="NO DATA","",L3VA!AR94)</f>
        <v/>
      </c>
      <c r="L85" s="158" t="str">
        <f>IF(L3VA!AX94="NO DATA","",L3VA!AX94)</f>
        <v/>
      </c>
      <c r="M85" s="158" t="str">
        <f>IF(L3VA!BD94="NO DATA","",L3VA!BD94)</f>
        <v/>
      </c>
      <c r="N85" s="158" t="str">
        <f>IF(L3VA!BJ94="NO DATA","",L3VA!BJ94)</f>
        <v/>
      </c>
      <c r="O85" s="158" t="str">
        <f>IF(L3VA!BP94="NO DATA","",L3VA!BP94)</f>
        <v/>
      </c>
      <c r="P85" s="158" t="str">
        <f>IF(L3VA!BV94="NO DATA","",L3VA!BV94)</f>
        <v/>
      </c>
      <c r="Q85" s="158" t="str">
        <f>IF(L3VA!CB94="NO DATA","",L3VA!CB94)</f>
        <v/>
      </c>
      <c r="R85" s="158" t="str">
        <f>IF(L3VA!CH94="NO DATA","",L3VA!CH94)</f>
        <v/>
      </c>
      <c r="S85" s="158" t="str">
        <f>IF(L3VA!CN94="NO DATA","",L3VA!CN94)</f>
        <v/>
      </c>
      <c r="T85" s="158" t="str">
        <f>IF(L3VA!CT94="NO DATA","",L3VA!CT94)</f>
        <v/>
      </c>
      <c r="U85" s="158" t="str">
        <f>IF(L3VA!CZ94="NO DATA","",L3VA!CZ94)</f>
        <v/>
      </c>
      <c r="V85" s="158" t="str">
        <f>IF(L3VA!DF94="NO DATA","",L3VA!DF94)</f>
        <v/>
      </c>
      <c r="W85" s="158" t="str">
        <f>IF(L3VA!DL94="NO DATA","",L3VA!DL94)</f>
        <v/>
      </c>
      <c r="X85" s="158" t="str">
        <f>IF(L3VA!DR94="NO DATA","",L3VA!DR94)</f>
        <v/>
      </c>
      <c r="Y85" s="158" t="str">
        <f>IF(L3VA!DX94="NO DATA","",L3VA!DX94)</f>
        <v/>
      </c>
      <c r="Z85" s="158" t="str">
        <f>IF(L3VA!ED94="NO DATA","",L3VA!ED94)</f>
        <v/>
      </c>
      <c r="AA85" s="158" t="str">
        <f>IF(L3VA!EJ94="NO DATA","",L3VA!EJ94)</f>
        <v/>
      </c>
      <c r="AB85" s="158" t="str">
        <f>IF(L3VA!EP94="NO DATA","",L3VA!EP94)</f>
        <v/>
      </c>
      <c r="AC85" s="158" t="str">
        <f>IF(L3VA!EV94="NO DATA","",L3VA!EV94)</f>
        <v/>
      </c>
      <c r="AD85" s="158" t="str">
        <f>IF(L3VA!FB94="NO DATA","",L3VA!FB94)</f>
        <v/>
      </c>
    </row>
    <row r="86" spans="1:30" ht="18.75" x14ac:dyDescent="0.3">
      <c r="A86" s="19">
        <f>IF(DATASHEET!A83="","",DATASHEET!A83)</f>
        <v>150958</v>
      </c>
      <c r="B86" s="154" t="str">
        <f>DATASHEET!B83</f>
        <v>HAGUE, Eden</v>
      </c>
      <c r="C86" s="155" t="str">
        <f>DATASHEET!C83</f>
        <v>12DHO</v>
      </c>
      <c r="D86" s="156" t="str">
        <f>DATASHEET!J83</f>
        <v>4.75+ (C/B)</v>
      </c>
      <c r="E86" s="164" t="str">
        <f>IFERROR(VLOOKUP(A86,L3VA!$A$14:$M$269,13,FALSE),"")</f>
        <v/>
      </c>
      <c r="F86" s="157" t="str">
        <f>IF(L3VA!N95="NO DATA","",L3VA!N95)</f>
        <v/>
      </c>
      <c r="G86" s="158" t="str">
        <f>IF(L3VA!T95="NO DATA","",L3VA!T95)</f>
        <v/>
      </c>
      <c r="H86" s="158" t="str">
        <f>IF(L3VA!Z95="NO DATA","",L3VA!Z95)</f>
        <v/>
      </c>
      <c r="I86" s="158" t="str">
        <f>IF(L3VA!AF95="NO DATA","",L3VA!AF95)</f>
        <v/>
      </c>
      <c r="J86" s="153" t="str">
        <f>IF(L3VA!AL95="NO DATA","",L3VA!AL95)</f>
        <v/>
      </c>
      <c r="K86" s="158" t="str">
        <f>IF(L3VA!AR95="NO DATA","",L3VA!AR95)</f>
        <v/>
      </c>
      <c r="L86" s="158" t="str">
        <f>IF(L3VA!AX95="NO DATA","",L3VA!AX95)</f>
        <v/>
      </c>
      <c r="M86" s="158" t="str">
        <f>IF(L3VA!BD95="NO DATA","",L3VA!BD95)</f>
        <v/>
      </c>
      <c r="N86" s="158" t="str">
        <f>IF(L3VA!BJ95="NO DATA","",L3VA!BJ95)</f>
        <v/>
      </c>
      <c r="O86" s="158" t="str">
        <f>IF(L3VA!BP95="NO DATA","",L3VA!BP95)</f>
        <v/>
      </c>
      <c r="P86" s="158" t="str">
        <f>IF(L3VA!BV95="NO DATA","",L3VA!BV95)</f>
        <v/>
      </c>
      <c r="Q86" s="158" t="str">
        <f>IF(L3VA!CB95="NO DATA","",L3VA!CB95)</f>
        <v/>
      </c>
      <c r="R86" s="158" t="str">
        <f>IF(L3VA!CH95="NO DATA","",L3VA!CH95)</f>
        <v/>
      </c>
      <c r="S86" s="158" t="str">
        <f>IF(L3VA!CN95="NO DATA","",L3VA!CN95)</f>
        <v/>
      </c>
      <c r="T86" s="158" t="str">
        <f>IF(L3VA!CT95="NO DATA","",L3VA!CT95)</f>
        <v/>
      </c>
      <c r="U86" s="158" t="str">
        <f>IF(L3VA!CZ95="NO DATA","",L3VA!CZ95)</f>
        <v/>
      </c>
      <c r="V86" s="158" t="str">
        <f>IF(L3VA!DF95="NO DATA","",L3VA!DF95)</f>
        <v/>
      </c>
      <c r="W86" s="158" t="str">
        <f>IF(L3VA!DL95="NO DATA","",L3VA!DL95)</f>
        <v/>
      </c>
      <c r="X86" s="158" t="str">
        <f>IF(L3VA!DR95="NO DATA","",L3VA!DR95)</f>
        <v/>
      </c>
      <c r="Y86" s="158" t="str">
        <f>IF(L3VA!DX95="NO DATA","",L3VA!DX95)</f>
        <v/>
      </c>
      <c r="Z86" s="158" t="str">
        <f>IF(L3VA!ED95="NO DATA","",L3VA!ED95)</f>
        <v/>
      </c>
      <c r="AA86" s="158" t="str">
        <f>IF(L3VA!EJ95="NO DATA","",L3VA!EJ95)</f>
        <v/>
      </c>
      <c r="AB86" s="158" t="str">
        <f>IF(L3VA!EP95="NO DATA","",L3VA!EP95)</f>
        <v/>
      </c>
      <c r="AC86" s="158" t="str">
        <f>IF(L3VA!EV95="NO DATA","",L3VA!EV95)</f>
        <v/>
      </c>
      <c r="AD86" s="158" t="str">
        <f>IF(L3VA!FB95="NO DATA","",L3VA!FB95)</f>
        <v/>
      </c>
    </row>
    <row r="87" spans="1:30" ht="18.75" x14ac:dyDescent="0.3">
      <c r="A87" s="19">
        <f>IF(DATASHEET!A84="","",DATASHEET!A84)</f>
        <v>160083</v>
      </c>
      <c r="B87" s="154" t="str">
        <f>DATASHEET!B84</f>
        <v>HAGUE, Jorja</v>
      </c>
      <c r="C87" s="155" t="str">
        <f>DATASHEET!C84</f>
        <v>12MP</v>
      </c>
      <c r="D87" s="156" t="str">
        <f>DATASHEET!J84</f>
        <v>7.75+ (A/A*)</v>
      </c>
      <c r="E87" s="164" t="str">
        <f>IFERROR(VLOOKUP(A87,L3VA!$A$14:$M$269,13,FALSE),"")</f>
        <v/>
      </c>
      <c r="F87" s="157" t="str">
        <f>IF(L3VA!N96="NO DATA","",L3VA!N96)</f>
        <v/>
      </c>
      <c r="G87" s="158" t="str">
        <f>IF(L3VA!T96="NO DATA","",L3VA!T96)</f>
        <v/>
      </c>
      <c r="H87" s="158" t="str">
        <f>IF(L3VA!Z96="NO DATA","",L3VA!Z96)</f>
        <v/>
      </c>
      <c r="I87" s="158" t="str">
        <f>IF(L3VA!AF96="NO DATA","",L3VA!AF96)</f>
        <v/>
      </c>
      <c r="J87" s="153" t="str">
        <f>IF(L3VA!AL96="NO DATA","",L3VA!AL96)</f>
        <v/>
      </c>
      <c r="K87" s="158" t="str">
        <f>IF(L3VA!AR96="NO DATA","",L3VA!AR96)</f>
        <v/>
      </c>
      <c r="L87" s="158" t="str">
        <f>IF(L3VA!AX96="NO DATA","",L3VA!AX96)</f>
        <v/>
      </c>
      <c r="M87" s="158" t="str">
        <f>IF(L3VA!BD96="NO DATA","",L3VA!BD96)</f>
        <v/>
      </c>
      <c r="N87" s="158" t="str">
        <f>IF(L3VA!BJ96="NO DATA","",L3VA!BJ96)</f>
        <v/>
      </c>
      <c r="O87" s="158" t="str">
        <f>IF(L3VA!BP96="NO DATA","",L3VA!BP96)</f>
        <v/>
      </c>
      <c r="P87" s="158" t="str">
        <f>IF(L3VA!BV96="NO DATA","",L3VA!BV96)</f>
        <v/>
      </c>
      <c r="Q87" s="158" t="str">
        <f>IF(L3VA!CB96="NO DATA","",L3VA!CB96)</f>
        <v/>
      </c>
      <c r="R87" s="158" t="str">
        <f>IF(L3VA!CH96="NO DATA","",L3VA!CH96)</f>
        <v/>
      </c>
      <c r="S87" s="158" t="str">
        <f>IF(L3VA!CN96="NO DATA","",L3VA!CN96)</f>
        <v/>
      </c>
      <c r="T87" s="158" t="str">
        <f>IF(L3VA!CT96="NO DATA","",L3VA!CT96)</f>
        <v/>
      </c>
      <c r="U87" s="158" t="str">
        <f>IF(L3VA!CZ96="NO DATA","",L3VA!CZ96)</f>
        <v/>
      </c>
      <c r="V87" s="158" t="str">
        <f>IF(L3VA!DF96="NO DATA","",L3VA!DF96)</f>
        <v/>
      </c>
      <c r="W87" s="158" t="str">
        <f>IF(L3VA!DL96="NO DATA","",L3VA!DL96)</f>
        <v/>
      </c>
      <c r="X87" s="158" t="str">
        <f>IF(L3VA!DR96="NO DATA","",L3VA!DR96)</f>
        <v/>
      </c>
      <c r="Y87" s="158" t="str">
        <f>IF(L3VA!DX96="NO DATA","",L3VA!DX96)</f>
        <v/>
      </c>
      <c r="Z87" s="158" t="str">
        <f>IF(L3VA!ED96="NO DATA","",L3VA!ED96)</f>
        <v/>
      </c>
      <c r="AA87" s="158" t="str">
        <f>IF(L3VA!EJ96="NO DATA","",L3VA!EJ96)</f>
        <v/>
      </c>
      <c r="AB87" s="158" t="str">
        <f>IF(L3VA!EP96="NO DATA","",L3VA!EP96)</f>
        <v/>
      </c>
      <c r="AC87" s="158" t="str">
        <f>IF(L3VA!EV96="NO DATA","",L3VA!EV96)</f>
        <v/>
      </c>
      <c r="AD87" s="158" t="str">
        <f>IF(L3VA!FB96="NO DATA","",L3VA!FB96)</f>
        <v/>
      </c>
    </row>
    <row r="88" spans="1:30" ht="18.75" x14ac:dyDescent="0.3">
      <c r="A88" s="19">
        <f>IF(DATASHEET!A85="","",DATASHEET!A85)</f>
        <v>160135</v>
      </c>
      <c r="B88" s="154" t="str">
        <f>DATASHEET!B85</f>
        <v>HAJ MOHAMAD, Sahar</v>
      </c>
      <c r="C88" s="155" t="str">
        <f>DATASHEET!C85</f>
        <v>12EW</v>
      </c>
      <c r="D88" s="156" t="str">
        <f>DATASHEET!J85</f>
        <v>2.5+ (D/C)</v>
      </c>
      <c r="E88" s="164" t="str">
        <f>IFERROR(VLOOKUP(A88,L3VA!$A$14:$M$269,13,FALSE),"")</f>
        <v/>
      </c>
      <c r="F88" s="157" t="str">
        <f>IF(L3VA!N97="NO DATA","",L3VA!N97)</f>
        <v/>
      </c>
      <c r="G88" s="158" t="str">
        <f>IF(L3VA!T97="NO DATA","",L3VA!T97)</f>
        <v/>
      </c>
      <c r="H88" s="158" t="str">
        <f>IF(L3VA!Z97="NO DATA","",L3VA!Z97)</f>
        <v/>
      </c>
      <c r="I88" s="158" t="str">
        <f>IF(L3VA!AF97="NO DATA","",L3VA!AF97)</f>
        <v/>
      </c>
      <c r="J88" s="153" t="str">
        <f>IF(L3VA!AL97="NO DATA","",L3VA!AL97)</f>
        <v/>
      </c>
      <c r="K88" s="158" t="str">
        <f>IF(L3VA!AR97="NO DATA","",L3VA!AR97)</f>
        <v/>
      </c>
      <c r="L88" s="158" t="str">
        <f>IF(L3VA!AX97="NO DATA","",L3VA!AX97)</f>
        <v/>
      </c>
      <c r="M88" s="158" t="str">
        <f>IF(L3VA!BD97="NO DATA","",L3VA!BD97)</f>
        <v/>
      </c>
      <c r="N88" s="158" t="str">
        <f>IF(L3VA!BJ97="NO DATA","",L3VA!BJ97)</f>
        <v/>
      </c>
      <c r="O88" s="158" t="str">
        <f>IF(L3VA!BP97="NO DATA","",L3VA!BP97)</f>
        <v/>
      </c>
      <c r="P88" s="158" t="str">
        <f>IF(L3VA!BV97="NO DATA","",L3VA!BV97)</f>
        <v/>
      </c>
      <c r="Q88" s="158" t="str">
        <f>IF(L3VA!CB97="NO DATA","",L3VA!CB97)</f>
        <v/>
      </c>
      <c r="R88" s="158" t="str">
        <f>IF(L3VA!CH97="NO DATA","",L3VA!CH97)</f>
        <v/>
      </c>
      <c r="S88" s="158" t="str">
        <f>IF(L3VA!CN97="NO DATA","",L3VA!CN97)</f>
        <v/>
      </c>
      <c r="T88" s="158" t="str">
        <f>IF(L3VA!CT97="NO DATA","",L3VA!CT97)</f>
        <v/>
      </c>
      <c r="U88" s="158" t="str">
        <f>IF(L3VA!CZ97="NO DATA","",L3VA!CZ97)</f>
        <v/>
      </c>
      <c r="V88" s="158" t="str">
        <f>IF(L3VA!DF97="NO DATA","",L3VA!DF97)</f>
        <v/>
      </c>
      <c r="W88" s="158" t="str">
        <f>IF(L3VA!DL97="NO DATA","",L3VA!DL97)</f>
        <v/>
      </c>
      <c r="X88" s="158" t="str">
        <f>IF(L3VA!DR97="NO DATA","",L3VA!DR97)</f>
        <v/>
      </c>
      <c r="Y88" s="158" t="str">
        <f>IF(L3VA!DX97="NO DATA","",L3VA!DX97)</f>
        <v/>
      </c>
      <c r="Z88" s="158" t="str">
        <f>IF(L3VA!ED97="NO DATA","",L3VA!ED97)</f>
        <v/>
      </c>
      <c r="AA88" s="158" t="str">
        <f>IF(L3VA!EJ97="NO DATA","",L3VA!EJ97)</f>
        <v/>
      </c>
      <c r="AB88" s="158" t="str">
        <f>IF(L3VA!EP97="NO DATA","",L3VA!EP97)</f>
        <v/>
      </c>
      <c r="AC88" s="158" t="str">
        <f>IF(L3VA!EV97="NO DATA","",L3VA!EV97)</f>
        <v/>
      </c>
      <c r="AD88" s="158" t="str">
        <f>IF(L3VA!FB97="NO DATA","",L3VA!FB97)</f>
        <v/>
      </c>
    </row>
    <row r="89" spans="1:30" ht="18.75" x14ac:dyDescent="0.3">
      <c r="A89" s="19">
        <f>IF(DATASHEET!A86="","",DATASHEET!A86)</f>
        <v>150981</v>
      </c>
      <c r="B89" s="154" t="str">
        <f>DATASHEET!B86</f>
        <v>HANDS, Lowri</v>
      </c>
      <c r="C89" s="155" t="str">
        <f>DATASHEET!C86</f>
        <v>12JN</v>
      </c>
      <c r="D89" s="156" t="str">
        <f>DATASHEET!J86</f>
        <v>2.5+ (D/C)</v>
      </c>
      <c r="E89" s="164" t="str">
        <f>IFERROR(VLOOKUP(A89,L3VA!$A$14:$M$269,13,FALSE),"")</f>
        <v/>
      </c>
      <c r="F89" s="157" t="str">
        <f>IF(L3VA!N98="NO DATA","",L3VA!N98)</f>
        <v/>
      </c>
      <c r="G89" s="158" t="str">
        <f>IF(L3VA!T98="NO DATA","",L3VA!T98)</f>
        <v/>
      </c>
      <c r="H89" s="158" t="str">
        <f>IF(L3VA!Z98="NO DATA","",L3VA!Z98)</f>
        <v/>
      </c>
      <c r="I89" s="158" t="str">
        <f>IF(L3VA!AF98="NO DATA","",L3VA!AF98)</f>
        <v/>
      </c>
      <c r="J89" s="153" t="str">
        <f>IF(L3VA!AL98="NO DATA","",L3VA!AL98)</f>
        <v/>
      </c>
      <c r="K89" s="158" t="str">
        <f>IF(L3VA!AR98="NO DATA","",L3VA!AR98)</f>
        <v/>
      </c>
      <c r="L89" s="158" t="str">
        <f>IF(L3VA!AX98="NO DATA","",L3VA!AX98)</f>
        <v/>
      </c>
      <c r="M89" s="158" t="str">
        <f>IF(L3VA!BD98="NO DATA","",L3VA!BD98)</f>
        <v/>
      </c>
      <c r="N89" s="158" t="str">
        <f>IF(L3VA!BJ98="NO DATA","",L3VA!BJ98)</f>
        <v/>
      </c>
      <c r="O89" s="158" t="str">
        <f>IF(L3VA!BP98="NO DATA","",L3VA!BP98)</f>
        <v/>
      </c>
      <c r="P89" s="158" t="str">
        <f>IF(L3VA!BV98="NO DATA","",L3VA!BV98)</f>
        <v/>
      </c>
      <c r="Q89" s="158" t="str">
        <f>IF(L3VA!CB98="NO DATA","",L3VA!CB98)</f>
        <v/>
      </c>
      <c r="R89" s="158" t="str">
        <f>IF(L3VA!CH98="NO DATA","",L3VA!CH98)</f>
        <v/>
      </c>
      <c r="S89" s="158" t="str">
        <f>IF(L3VA!CN98="NO DATA","",L3VA!CN98)</f>
        <v/>
      </c>
      <c r="T89" s="158" t="str">
        <f>IF(L3VA!CT98="NO DATA","",L3VA!CT98)</f>
        <v/>
      </c>
      <c r="U89" s="158" t="str">
        <f>IF(L3VA!CZ98="NO DATA","",L3VA!CZ98)</f>
        <v/>
      </c>
      <c r="V89" s="158" t="str">
        <f>IF(L3VA!DF98="NO DATA","",L3VA!DF98)</f>
        <v/>
      </c>
      <c r="W89" s="158" t="str">
        <f>IF(L3VA!DL98="NO DATA","",L3VA!DL98)</f>
        <v/>
      </c>
      <c r="X89" s="158" t="str">
        <f>IF(L3VA!DR98="NO DATA","",L3VA!DR98)</f>
        <v/>
      </c>
      <c r="Y89" s="158" t="str">
        <f>IF(L3VA!DX98="NO DATA","",L3VA!DX98)</f>
        <v/>
      </c>
      <c r="Z89" s="158" t="str">
        <f>IF(L3VA!ED98="NO DATA","",L3VA!ED98)</f>
        <v/>
      </c>
      <c r="AA89" s="158" t="str">
        <f>IF(L3VA!EJ98="NO DATA","",L3VA!EJ98)</f>
        <v/>
      </c>
      <c r="AB89" s="158" t="str">
        <f>IF(L3VA!EP98="NO DATA","",L3VA!EP98)</f>
        <v/>
      </c>
      <c r="AC89" s="158" t="str">
        <f>IF(L3VA!EV98="NO DATA","",L3VA!EV98)</f>
        <v/>
      </c>
      <c r="AD89" s="158" t="str">
        <f>IF(L3VA!FB98="NO DATA","",L3VA!FB98)</f>
        <v/>
      </c>
    </row>
    <row r="90" spans="1:30" ht="18.75" x14ac:dyDescent="0.3">
      <c r="A90" s="19">
        <f>IF(DATASHEET!A87="","",DATASHEET!A87)</f>
        <v>150951</v>
      </c>
      <c r="B90" s="154" t="str">
        <f>DATASHEET!B87</f>
        <v>HAWKINS, Mollie</v>
      </c>
      <c r="C90" s="155" t="str">
        <f>DATASHEET!C87</f>
        <v>12JN</v>
      </c>
      <c r="D90" s="156" t="str">
        <f>DATASHEET!J87</f>
        <v>4.75+ (C/B)</v>
      </c>
      <c r="E90" s="164" t="str">
        <f>IFERROR(VLOOKUP(A90,L3VA!$A$14:$M$269,13,FALSE),"")</f>
        <v/>
      </c>
      <c r="F90" s="157" t="str">
        <f>IF(L3VA!N99="NO DATA","",L3VA!N99)</f>
        <v/>
      </c>
      <c r="G90" s="158" t="str">
        <f>IF(L3VA!T99="NO DATA","",L3VA!T99)</f>
        <v/>
      </c>
      <c r="H90" s="158" t="str">
        <f>IF(L3VA!Z99="NO DATA","",L3VA!Z99)</f>
        <v/>
      </c>
      <c r="I90" s="158" t="str">
        <f>IF(L3VA!AF99="NO DATA","",L3VA!AF99)</f>
        <v/>
      </c>
      <c r="J90" s="153" t="str">
        <f>IF(L3VA!AL99="NO DATA","",L3VA!AL99)</f>
        <v/>
      </c>
      <c r="K90" s="158" t="str">
        <f>IF(L3VA!AR99="NO DATA","",L3VA!AR99)</f>
        <v/>
      </c>
      <c r="L90" s="158" t="str">
        <f>IF(L3VA!AX99="NO DATA","",L3VA!AX99)</f>
        <v/>
      </c>
      <c r="M90" s="158" t="str">
        <f>IF(L3VA!BD99="NO DATA","",L3VA!BD99)</f>
        <v/>
      </c>
      <c r="N90" s="158" t="str">
        <f>IF(L3VA!BJ99="NO DATA","",L3VA!BJ99)</f>
        <v/>
      </c>
      <c r="O90" s="158" t="str">
        <f>IF(L3VA!BP99="NO DATA","",L3VA!BP99)</f>
        <v/>
      </c>
      <c r="P90" s="158" t="str">
        <f>IF(L3VA!BV99="NO DATA","",L3VA!BV99)</f>
        <v/>
      </c>
      <c r="Q90" s="158" t="str">
        <f>IF(L3VA!CB99="NO DATA","",L3VA!CB99)</f>
        <v/>
      </c>
      <c r="R90" s="158" t="str">
        <f>IF(L3VA!CH99="NO DATA","",L3VA!CH99)</f>
        <v/>
      </c>
      <c r="S90" s="158" t="str">
        <f>IF(L3VA!CN99="NO DATA","",L3VA!CN99)</f>
        <v/>
      </c>
      <c r="T90" s="158" t="str">
        <f>IF(L3VA!CT99="NO DATA","",L3VA!CT99)</f>
        <v/>
      </c>
      <c r="U90" s="158" t="str">
        <f>IF(L3VA!CZ99="NO DATA","",L3VA!CZ99)</f>
        <v/>
      </c>
      <c r="V90" s="158" t="str">
        <f>IF(L3VA!DF99="NO DATA","",L3VA!DF99)</f>
        <v/>
      </c>
      <c r="W90" s="158" t="str">
        <f>IF(L3VA!DL99="NO DATA","",L3VA!DL99)</f>
        <v/>
      </c>
      <c r="X90" s="158" t="str">
        <f>IF(L3VA!DR99="NO DATA","",L3VA!DR99)</f>
        <v/>
      </c>
      <c r="Y90" s="158" t="str">
        <f>IF(L3VA!DX99="NO DATA","",L3VA!DX99)</f>
        <v/>
      </c>
      <c r="Z90" s="158" t="str">
        <f>IF(L3VA!ED99="NO DATA","",L3VA!ED99)</f>
        <v/>
      </c>
      <c r="AA90" s="158" t="str">
        <f>IF(L3VA!EJ99="NO DATA","",L3VA!EJ99)</f>
        <v/>
      </c>
      <c r="AB90" s="158" t="str">
        <f>IF(L3VA!EP99="NO DATA","",L3VA!EP99)</f>
        <v/>
      </c>
      <c r="AC90" s="158" t="str">
        <f>IF(L3VA!EV99="NO DATA","",L3VA!EV99)</f>
        <v/>
      </c>
      <c r="AD90" s="158" t="str">
        <f>IF(L3VA!FB99="NO DATA","",L3VA!FB99)</f>
        <v/>
      </c>
    </row>
    <row r="91" spans="1:30" ht="18.75" x14ac:dyDescent="0.3">
      <c r="A91" s="19">
        <f>IF(DATASHEET!A88="","",DATASHEET!A88)</f>
        <v>150844</v>
      </c>
      <c r="B91" s="154" t="str">
        <f>DATASHEET!B88</f>
        <v>HEAFEY, Emma</v>
      </c>
      <c r="C91" s="155" t="str">
        <f>DATASHEET!C88</f>
        <v>12SG</v>
      </c>
      <c r="D91" s="156" t="str">
        <f>DATASHEET!J88</f>
        <v>6.25+ (B/A)</v>
      </c>
      <c r="E91" s="164" t="str">
        <f>IFERROR(VLOOKUP(A91,L3VA!$A$14:$M$269,13,FALSE),"")</f>
        <v/>
      </c>
      <c r="F91" s="157" t="str">
        <f>IF(L3VA!N100="NO DATA","",L3VA!N100)</f>
        <v/>
      </c>
      <c r="G91" s="158" t="str">
        <f>IF(L3VA!T100="NO DATA","",L3VA!T100)</f>
        <v/>
      </c>
      <c r="H91" s="158" t="str">
        <f>IF(L3VA!Z100="NO DATA","",L3VA!Z100)</f>
        <v/>
      </c>
      <c r="I91" s="158" t="str">
        <f>IF(L3VA!AF100="NO DATA","",L3VA!AF100)</f>
        <v/>
      </c>
      <c r="J91" s="153" t="str">
        <f>IF(L3VA!AL100="NO DATA","",L3VA!AL100)</f>
        <v/>
      </c>
      <c r="K91" s="158" t="str">
        <f>IF(L3VA!AR100="NO DATA","",L3VA!AR100)</f>
        <v/>
      </c>
      <c r="L91" s="158" t="str">
        <f>IF(L3VA!AX100="NO DATA","",L3VA!AX100)</f>
        <v/>
      </c>
      <c r="M91" s="158" t="str">
        <f>IF(L3VA!BD100="NO DATA","",L3VA!BD100)</f>
        <v/>
      </c>
      <c r="N91" s="158" t="str">
        <f>IF(L3VA!BJ100="NO DATA","",L3VA!BJ100)</f>
        <v/>
      </c>
      <c r="O91" s="158" t="str">
        <f>IF(L3VA!BP100="NO DATA","",L3VA!BP100)</f>
        <v/>
      </c>
      <c r="P91" s="158" t="str">
        <f>IF(L3VA!BV100="NO DATA","",L3VA!BV100)</f>
        <v/>
      </c>
      <c r="Q91" s="158" t="str">
        <f>IF(L3VA!CB100="NO DATA","",L3VA!CB100)</f>
        <v/>
      </c>
      <c r="R91" s="158" t="str">
        <f>IF(L3VA!CH100="NO DATA","",L3VA!CH100)</f>
        <v/>
      </c>
      <c r="S91" s="158" t="str">
        <f>IF(L3VA!CN100="NO DATA","",L3VA!CN100)</f>
        <v/>
      </c>
      <c r="T91" s="158" t="str">
        <f>IF(L3VA!CT100="NO DATA","",L3VA!CT100)</f>
        <v/>
      </c>
      <c r="U91" s="158" t="str">
        <f>IF(L3VA!CZ100="NO DATA","",L3VA!CZ100)</f>
        <v/>
      </c>
      <c r="V91" s="158" t="str">
        <f>IF(L3VA!DF100="NO DATA","",L3VA!DF100)</f>
        <v/>
      </c>
      <c r="W91" s="158" t="str">
        <f>IF(L3VA!DL100="NO DATA","",L3VA!DL100)</f>
        <v/>
      </c>
      <c r="X91" s="158" t="str">
        <f>IF(L3VA!DR100="NO DATA","",L3VA!DR100)</f>
        <v/>
      </c>
      <c r="Y91" s="158" t="str">
        <f>IF(L3VA!DX100="NO DATA","",L3VA!DX100)</f>
        <v/>
      </c>
      <c r="Z91" s="158" t="str">
        <f>IF(L3VA!ED100="NO DATA","",L3VA!ED100)</f>
        <v/>
      </c>
      <c r="AA91" s="158" t="str">
        <f>IF(L3VA!EJ100="NO DATA","",L3VA!EJ100)</f>
        <v/>
      </c>
      <c r="AB91" s="158" t="str">
        <f>IF(L3VA!EP100="NO DATA","",L3VA!EP100)</f>
        <v/>
      </c>
      <c r="AC91" s="158" t="str">
        <f>IF(L3VA!EV100="NO DATA","",L3VA!EV100)</f>
        <v/>
      </c>
      <c r="AD91" s="158" t="str">
        <f>IF(L3VA!FB100="NO DATA","",L3VA!FB100)</f>
        <v/>
      </c>
    </row>
    <row r="92" spans="1:30" ht="18.75" x14ac:dyDescent="0.3">
      <c r="A92" s="19">
        <f>IF(DATASHEET!A89="","",DATASHEET!A89)</f>
        <v>160123</v>
      </c>
      <c r="B92" s="154" t="str">
        <f>DATASHEET!B89</f>
        <v>HOGG, Isabella</v>
      </c>
      <c r="C92" s="155" t="str">
        <f>DATASHEET!C89</f>
        <v>12DHO</v>
      </c>
      <c r="D92" s="156" t="str">
        <f>DATASHEET!J89</f>
        <v>2.5+ (D/C)</v>
      </c>
      <c r="E92" s="164" t="str">
        <f>IFERROR(VLOOKUP(A92,L3VA!$A$14:$M$269,13,FALSE),"")</f>
        <v/>
      </c>
      <c r="F92" s="157" t="str">
        <f>IF(L3VA!N101="NO DATA","",L3VA!N101)</f>
        <v/>
      </c>
      <c r="G92" s="158" t="str">
        <f>IF(L3VA!T101="NO DATA","",L3VA!T101)</f>
        <v/>
      </c>
      <c r="H92" s="158" t="str">
        <f>IF(L3VA!Z101="NO DATA","",L3VA!Z101)</f>
        <v/>
      </c>
      <c r="I92" s="158" t="str">
        <f>IF(L3VA!AF101="NO DATA","",L3VA!AF101)</f>
        <v/>
      </c>
      <c r="J92" s="153" t="str">
        <f>IF(L3VA!AL101="NO DATA","",L3VA!AL101)</f>
        <v/>
      </c>
      <c r="K92" s="158" t="str">
        <f>IF(L3VA!AR101="NO DATA","",L3VA!AR101)</f>
        <v/>
      </c>
      <c r="L92" s="158" t="str">
        <f>IF(L3VA!AX101="NO DATA","",L3VA!AX101)</f>
        <v/>
      </c>
      <c r="M92" s="158" t="str">
        <f>IF(L3VA!BD101="NO DATA","",L3VA!BD101)</f>
        <v/>
      </c>
      <c r="N92" s="158" t="str">
        <f>IF(L3VA!BJ101="NO DATA","",L3VA!BJ101)</f>
        <v/>
      </c>
      <c r="O92" s="158" t="str">
        <f>IF(L3VA!BP101="NO DATA","",L3VA!BP101)</f>
        <v/>
      </c>
      <c r="P92" s="158" t="str">
        <f>IF(L3VA!BV101="NO DATA","",L3VA!BV101)</f>
        <v/>
      </c>
      <c r="Q92" s="158" t="str">
        <f>IF(L3VA!CB101="NO DATA","",L3VA!CB101)</f>
        <v/>
      </c>
      <c r="R92" s="158" t="str">
        <f>IF(L3VA!CH101="NO DATA","",L3VA!CH101)</f>
        <v/>
      </c>
      <c r="S92" s="158" t="str">
        <f>IF(L3VA!CN101="NO DATA","",L3VA!CN101)</f>
        <v/>
      </c>
      <c r="T92" s="158" t="str">
        <f>IF(L3VA!CT101="NO DATA","",L3VA!CT101)</f>
        <v/>
      </c>
      <c r="U92" s="158" t="str">
        <f>IF(L3VA!CZ101="NO DATA","",L3VA!CZ101)</f>
        <v/>
      </c>
      <c r="V92" s="158" t="str">
        <f>IF(L3VA!DF101="NO DATA","",L3VA!DF101)</f>
        <v/>
      </c>
      <c r="W92" s="158" t="str">
        <f>IF(L3VA!DL101="NO DATA","",L3VA!DL101)</f>
        <v/>
      </c>
      <c r="X92" s="158" t="str">
        <f>IF(L3VA!DR101="NO DATA","",L3VA!DR101)</f>
        <v/>
      </c>
      <c r="Y92" s="158" t="str">
        <f>IF(L3VA!DX101="NO DATA","",L3VA!DX101)</f>
        <v/>
      </c>
      <c r="Z92" s="158" t="str">
        <f>IF(L3VA!ED101="NO DATA","",L3VA!ED101)</f>
        <v/>
      </c>
      <c r="AA92" s="158" t="str">
        <f>IF(L3VA!EJ101="NO DATA","",L3VA!EJ101)</f>
        <v/>
      </c>
      <c r="AB92" s="158" t="str">
        <f>IF(L3VA!EP101="NO DATA","",L3VA!EP101)</f>
        <v/>
      </c>
      <c r="AC92" s="158" t="str">
        <f>IF(L3VA!EV101="NO DATA","",L3VA!EV101)</f>
        <v/>
      </c>
      <c r="AD92" s="158" t="str">
        <f>IF(L3VA!FB101="NO DATA","",L3VA!FB101)</f>
        <v/>
      </c>
    </row>
    <row r="93" spans="1:30" ht="18.75" x14ac:dyDescent="0.3">
      <c r="A93" s="19">
        <f>IF(DATASHEET!A90="","",DATASHEET!A90)</f>
        <v>150918</v>
      </c>
      <c r="B93" s="154" t="str">
        <f>DATASHEET!B90</f>
        <v>HORWOOD, Harry</v>
      </c>
      <c r="C93" s="155" t="str">
        <f>DATASHEET!C90</f>
        <v>12DHO</v>
      </c>
      <c r="D93" s="156" t="str">
        <f>DATASHEET!J90</f>
        <v>4.75+ (C/B)</v>
      </c>
      <c r="E93" s="164" t="str">
        <f>IFERROR(VLOOKUP(A93,L3VA!$A$14:$M$269,13,FALSE),"")</f>
        <v/>
      </c>
      <c r="F93" s="157" t="str">
        <f>IF(L3VA!N102="NO DATA","",L3VA!N102)</f>
        <v/>
      </c>
      <c r="G93" s="158" t="str">
        <f>IF(L3VA!T102="NO DATA","",L3VA!T102)</f>
        <v/>
      </c>
      <c r="H93" s="158" t="str">
        <f>IF(L3VA!Z102="NO DATA","",L3VA!Z102)</f>
        <v/>
      </c>
      <c r="I93" s="158" t="str">
        <f>IF(L3VA!AF102="NO DATA","",L3VA!AF102)</f>
        <v/>
      </c>
      <c r="J93" s="153" t="str">
        <f>IF(L3VA!AL102="NO DATA","",L3VA!AL102)</f>
        <v/>
      </c>
      <c r="K93" s="158" t="str">
        <f>IF(L3VA!AR102="NO DATA","",L3VA!AR102)</f>
        <v/>
      </c>
      <c r="L93" s="158" t="str">
        <f>IF(L3VA!AX102="NO DATA","",L3VA!AX102)</f>
        <v/>
      </c>
      <c r="M93" s="158" t="str">
        <f>IF(L3VA!BD102="NO DATA","",L3VA!BD102)</f>
        <v/>
      </c>
      <c r="N93" s="158" t="str">
        <f>IF(L3VA!BJ102="NO DATA","",L3VA!BJ102)</f>
        <v/>
      </c>
      <c r="O93" s="158" t="str">
        <f>IF(L3VA!BP102="NO DATA","",L3VA!BP102)</f>
        <v/>
      </c>
      <c r="P93" s="158" t="str">
        <f>IF(L3VA!BV102="NO DATA","",L3VA!BV102)</f>
        <v/>
      </c>
      <c r="Q93" s="158" t="str">
        <f>IF(L3VA!CB102="NO DATA","",L3VA!CB102)</f>
        <v/>
      </c>
      <c r="R93" s="158" t="str">
        <f>IF(L3VA!CH102="NO DATA","",L3VA!CH102)</f>
        <v/>
      </c>
      <c r="S93" s="158" t="str">
        <f>IF(L3VA!CN102="NO DATA","",L3VA!CN102)</f>
        <v/>
      </c>
      <c r="T93" s="158" t="str">
        <f>IF(L3VA!CT102="NO DATA","",L3VA!CT102)</f>
        <v/>
      </c>
      <c r="U93" s="158" t="str">
        <f>IF(L3VA!CZ102="NO DATA","",L3VA!CZ102)</f>
        <v/>
      </c>
      <c r="V93" s="158" t="str">
        <f>IF(L3VA!DF102="NO DATA","",L3VA!DF102)</f>
        <v/>
      </c>
      <c r="W93" s="158" t="str">
        <f>IF(L3VA!DL102="NO DATA","",L3VA!DL102)</f>
        <v/>
      </c>
      <c r="X93" s="158" t="str">
        <f>IF(L3VA!DR102="NO DATA","",L3VA!DR102)</f>
        <v/>
      </c>
      <c r="Y93" s="158" t="str">
        <f>IF(L3VA!DX102="NO DATA","",L3VA!DX102)</f>
        <v/>
      </c>
      <c r="Z93" s="158" t="str">
        <f>IF(L3VA!ED102="NO DATA","",L3VA!ED102)</f>
        <v/>
      </c>
      <c r="AA93" s="158" t="str">
        <f>IF(L3VA!EJ102="NO DATA","",L3VA!EJ102)</f>
        <v/>
      </c>
      <c r="AB93" s="158" t="str">
        <f>IF(L3VA!EP102="NO DATA","",L3VA!EP102)</f>
        <v/>
      </c>
      <c r="AC93" s="158" t="str">
        <f>IF(L3VA!EV102="NO DATA","",L3VA!EV102)</f>
        <v/>
      </c>
      <c r="AD93" s="158" t="str">
        <f>IF(L3VA!FB102="NO DATA","",L3VA!FB102)</f>
        <v/>
      </c>
    </row>
    <row r="94" spans="1:30" ht="18.75" x14ac:dyDescent="0.3">
      <c r="A94" s="19">
        <f>IF(DATASHEET!A91="","",DATASHEET!A91)</f>
        <v>150823</v>
      </c>
      <c r="B94" s="154" t="str">
        <f>DATASHEET!B91</f>
        <v>HOWDEN, Ella</v>
      </c>
      <c r="C94" s="155" t="str">
        <f>DATASHEET!C91</f>
        <v>12JN</v>
      </c>
      <c r="D94" s="156" t="str">
        <f>DATASHEET!J91</f>
        <v>4.75+ (C/B)</v>
      </c>
      <c r="E94" s="164" t="str">
        <f>IFERROR(VLOOKUP(A94,L3VA!$A$14:$M$269,13,FALSE),"")</f>
        <v/>
      </c>
      <c r="F94" s="157" t="str">
        <f>IF(L3VA!N103="NO DATA","",L3VA!N103)</f>
        <v/>
      </c>
      <c r="G94" s="158" t="str">
        <f>IF(L3VA!T103="NO DATA","",L3VA!T103)</f>
        <v/>
      </c>
      <c r="H94" s="158" t="str">
        <f>IF(L3VA!Z103="NO DATA","",L3VA!Z103)</f>
        <v/>
      </c>
      <c r="I94" s="158" t="str">
        <f>IF(L3VA!AF103="NO DATA","",L3VA!AF103)</f>
        <v/>
      </c>
      <c r="J94" s="153" t="str">
        <f>IF(L3VA!AL103="NO DATA","",L3VA!AL103)</f>
        <v/>
      </c>
      <c r="K94" s="158" t="str">
        <f>IF(L3VA!AR103="NO DATA","",L3VA!AR103)</f>
        <v/>
      </c>
      <c r="L94" s="158" t="str">
        <f>IF(L3VA!AX103="NO DATA","",L3VA!AX103)</f>
        <v/>
      </c>
      <c r="M94" s="158" t="str">
        <f>IF(L3VA!BD103="NO DATA","",L3VA!BD103)</f>
        <v/>
      </c>
      <c r="N94" s="158" t="str">
        <f>IF(L3VA!BJ103="NO DATA","",L3VA!BJ103)</f>
        <v/>
      </c>
      <c r="O94" s="158" t="str">
        <f>IF(L3VA!BP103="NO DATA","",L3VA!BP103)</f>
        <v/>
      </c>
      <c r="P94" s="158" t="str">
        <f>IF(L3VA!BV103="NO DATA","",L3VA!BV103)</f>
        <v/>
      </c>
      <c r="Q94" s="158" t="str">
        <f>IF(L3VA!CB103="NO DATA","",L3VA!CB103)</f>
        <v/>
      </c>
      <c r="R94" s="158" t="str">
        <f>IF(L3VA!CH103="NO DATA","",L3VA!CH103)</f>
        <v/>
      </c>
      <c r="S94" s="158" t="str">
        <f>IF(L3VA!CN103="NO DATA","",L3VA!CN103)</f>
        <v/>
      </c>
      <c r="T94" s="158" t="str">
        <f>IF(L3VA!CT103="NO DATA","",L3VA!CT103)</f>
        <v/>
      </c>
      <c r="U94" s="158" t="str">
        <f>IF(L3VA!CZ103="NO DATA","",L3VA!CZ103)</f>
        <v/>
      </c>
      <c r="V94" s="158" t="str">
        <f>IF(L3VA!DF103="NO DATA","",L3VA!DF103)</f>
        <v/>
      </c>
      <c r="W94" s="158" t="str">
        <f>IF(L3VA!DL103="NO DATA","",L3VA!DL103)</f>
        <v/>
      </c>
      <c r="X94" s="158" t="str">
        <f>IF(L3VA!DR103="NO DATA","",L3VA!DR103)</f>
        <v/>
      </c>
      <c r="Y94" s="158" t="str">
        <f>IF(L3VA!DX103="NO DATA","",L3VA!DX103)</f>
        <v/>
      </c>
      <c r="Z94" s="158" t="str">
        <f>IF(L3VA!ED103="NO DATA","",L3VA!ED103)</f>
        <v/>
      </c>
      <c r="AA94" s="158" t="str">
        <f>IF(L3VA!EJ103="NO DATA","",L3VA!EJ103)</f>
        <v/>
      </c>
      <c r="AB94" s="158" t="str">
        <f>IF(L3VA!EP103="NO DATA","",L3VA!EP103)</f>
        <v/>
      </c>
      <c r="AC94" s="158" t="str">
        <f>IF(L3VA!EV103="NO DATA","",L3VA!EV103)</f>
        <v/>
      </c>
      <c r="AD94" s="158" t="str">
        <f>IF(L3VA!FB103="NO DATA","",L3VA!FB103)</f>
        <v/>
      </c>
    </row>
    <row r="95" spans="1:30" ht="18.75" x14ac:dyDescent="0.3">
      <c r="A95" s="19">
        <f>IF(DATASHEET!A92="","",DATASHEET!A92)</f>
        <v>160059</v>
      </c>
      <c r="B95" s="154" t="str">
        <f>DATASHEET!B92</f>
        <v>HUGHES, Megan</v>
      </c>
      <c r="C95" s="155" t="str">
        <f>DATASHEET!C92</f>
        <v>12JW</v>
      </c>
      <c r="D95" s="156" t="str">
        <f>DATASHEET!J92</f>
        <v>6.25+ (B/A)</v>
      </c>
      <c r="E95" s="164" t="str">
        <f>IFERROR(VLOOKUP(A95,L3VA!$A$14:$M$269,13,FALSE),"")</f>
        <v/>
      </c>
      <c r="F95" s="157" t="str">
        <f>IF(L3VA!N104="NO DATA","",L3VA!N104)</f>
        <v/>
      </c>
      <c r="G95" s="158" t="str">
        <f>IF(L3VA!T104="NO DATA","",L3VA!T104)</f>
        <v/>
      </c>
      <c r="H95" s="158" t="str">
        <f>IF(L3VA!Z104="NO DATA","",L3VA!Z104)</f>
        <v/>
      </c>
      <c r="I95" s="158" t="str">
        <f>IF(L3VA!AF104="NO DATA","",L3VA!AF104)</f>
        <v/>
      </c>
      <c r="J95" s="153" t="str">
        <f>IF(L3VA!AL104="NO DATA","",L3VA!AL104)</f>
        <v/>
      </c>
      <c r="K95" s="158" t="str">
        <f>IF(L3VA!AR104="NO DATA","",L3VA!AR104)</f>
        <v/>
      </c>
      <c r="L95" s="158" t="str">
        <f>IF(L3VA!AX104="NO DATA","",L3VA!AX104)</f>
        <v/>
      </c>
      <c r="M95" s="158" t="str">
        <f>IF(L3VA!BD104="NO DATA","",L3VA!BD104)</f>
        <v/>
      </c>
      <c r="N95" s="158" t="str">
        <f>IF(L3VA!BJ104="NO DATA","",L3VA!BJ104)</f>
        <v/>
      </c>
      <c r="O95" s="158" t="str">
        <f>IF(L3VA!BP104="NO DATA","",L3VA!BP104)</f>
        <v/>
      </c>
      <c r="P95" s="158" t="str">
        <f>IF(L3VA!BV104="NO DATA","",L3VA!BV104)</f>
        <v/>
      </c>
      <c r="Q95" s="158" t="str">
        <f>IF(L3VA!CB104="NO DATA","",L3VA!CB104)</f>
        <v/>
      </c>
      <c r="R95" s="158" t="str">
        <f>IF(L3VA!CH104="NO DATA","",L3VA!CH104)</f>
        <v/>
      </c>
      <c r="S95" s="158" t="str">
        <f>IF(L3VA!CN104="NO DATA","",L3VA!CN104)</f>
        <v/>
      </c>
      <c r="T95" s="158" t="str">
        <f>IF(L3VA!CT104="NO DATA","",L3VA!CT104)</f>
        <v/>
      </c>
      <c r="U95" s="158" t="str">
        <f>IF(L3VA!CZ104="NO DATA","",L3VA!CZ104)</f>
        <v/>
      </c>
      <c r="V95" s="158" t="str">
        <f>IF(L3VA!DF104="NO DATA","",L3VA!DF104)</f>
        <v/>
      </c>
      <c r="W95" s="158" t="str">
        <f>IF(L3VA!DL104="NO DATA","",L3VA!DL104)</f>
        <v/>
      </c>
      <c r="X95" s="158" t="str">
        <f>IF(L3VA!DR104="NO DATA","",L3VA!DR104)</f>
        <v/>
      </c>
      <c r="Y95" s="158" t="str">
        <f>IF(L3VA!DX104="NO DATA","",L3VA!DX104)</f>
        <v/>
      </c>
      <c r="Z95" s="158" t="str">
        <f>IF(L3VA!ED104="NO DATA","",L3VA!ED104)</f>
        <v/>
      </c>
      <c r="AA95" s="158" t="str">
        <f>IF(L3VA!EJ104="NO DATA","",L3VA!EJ104)</f>
        <v/>
      </c>
      <c r="AB95" s="158" t="str">
        <f>IF(L3VA!EP104="NO DATA","",L3VA!EP104)</f>
        <v/>
      </c>
      <c r="AC95" s="158" t="str">
        <f>IF(L3VA!EV104="NO DATA","",L3VA!EV104)</f>
        <v/>
      </c>
      <c r="AD95" s="158" t="str">
        <f>IF(L3VA!FB104="NO DATA","",L3VA!FB104)</f>
        <v/>
      </c>
    </row>
    <row r="96" spans="1:30" ht="18.75" x14ac:dyDescent="0.3">
      <c r="A96" s="19">
        <f>IF(DATASHEET!A93="","",DATASHEET!A93)</f>
        <v>150977</v>
      </c>
      <c r="B96" s="154" t="str">
        <f>DATASHEET!B93</f>
        <v>HUNT, Henry</v>
      </c>
      <c r="C96" s="155" t="str">
        <f>DATASHEET!C93</f>
        <v>12DHO</v>
      </c>
      <c r="D96" s="156" t="str">
        <f>DATASHEET!J93</f>
        <v>4.75+ (C/B)</v>
      </c>
      <c r="E96" s="164" t="str">
        <f>IFERROR(VLOOKUP(A96,L3VA!$A$14:$M$269,13,FALSE),"")</f>
        <v/>
      </c>
      <c r="F96" s="157" t="str">
        <f>IF(L3VA!N105="NO DATA","",L3VA!N105)</f>
        <v/>
      </c>
      <c r="G96" s="158" t="str">
        <f>IF(L3VA!T105="NO DATA","",L3VA!T105)</f>
        <v/>
      </c>
      <c r="H96" s="158" t="str">
        <f>IF(L3VA!Z105="NO DATA","",L3VA!Z105)</f>
        <v/>
      </c>
      <c r="I96" s="158" t="str">
        <f>IF(L3VA!AF105="NO DATA","",L3VA!AF105)</f>
        <v/>
      </c>
      <c r="J96" s="153" t="str">
        <f>IF(L3VA!AL105="NO DATA","",L3VA!AL105)</f>
        <v/>
      </c>
      <c r="K96" s="158" t="str">
        <f>IF(L3VA!AR105="NO DATA","",L3VA!AR105)</f>
        <v/>
      </c>
      <c r="L96" s="158" t="str">
        <f>IF(L3VA!AX105="NO DATA","",L3VA!AX105)</f>
        <v/>
      </c>
      <c r="M96" s="158" t="str">
        <f>IF(L3VA!BD105="NO DATA","",L3VA!BD105)</f>
        <v/>
      </c>
      <c r="N96" s="158" t="str">
        <f>IF(L3VA!BJ105="NO DATA","",L3VA!BJ105)</f>
        <v/>
      </c>
      <c r="O96" s="158" t="str">
        <f>IF(L3VA!BP105="NO DATA","",L3VA!BP105)</f>
        <v/>
      </c>
      <c r="P96" s="158" t="str">
        <f>IF(L3VA!BV105="NO DATA","",L3VA!BV105)</f>
        <v/>
      </c>
      <c r="Q96" s="158" t="str">
        <f>IF(L3VA!CB105="NO DATA","",L3VA!CB105)</f>
        <v/>
      </c>
      <c r="R96" s="158" t="str">
        <f>IF(L3VA!CH105="NO DATA","",L3VA!CH105)</f>
        <v/>
      </c>
      <c r="S96" s="158" t="str">
        <f>IF(L3VA!CN105="NO DATA","",L3VA!CN105)</f>
        <v/>
      </c>
      <c r="T96" s="158" t="str">
        <f>IF(L3VA!CT105="NO DATA","",L3VA!CT105)</f>
        <v/>
      </c>
      <c r="U96" s="158" t="str">
        <f>IF(L3VA!CZ105="NO DATA","",L3VA!CZ105)</f>
        <v/>
      </c>
      <c r="V96" s="158" t="str">
        <f>IF(L3VA!DF105="NO DATA","",L3VA!DF105)</f>
        <v/>
      </c>
      <c r="W96" s="158" t="str">
        <f>IF(L3VA!DL105="NO DATA","",L3VA!DL105)</f>
        <v/>
      </c>
      <c r="X96" s="158" t="str">
        <f>IF(L3VA!DR105="NO DATA","",L3VA!DR105)</f>
        <v/>
      </c>
      <c r="Y96" s="158" t="str">
        <f>IF(L3VA!DX105="NO DATA","",L3VA!DX105)</f>
        <v/>
      </c>
      <c r="Z96" s="158" t="str">
        <f>IF(L3VA!ED105="NO DATA","",L3VA!ED105)</f>
        <v/>
      </c>
      <c r="AA96" s="158" t="str">
        <f>IF(L3VA!EJ105="NO DATA","",L3VA!EJ105)</f>
        <v/>
      </c>
      <c r="AB96" s="158" t="str">
        <f>IF(L3VA!EP105="NO DATA","",L3VA!EP105)</f>
        <v/>
      </c>
      <c r="AC96" s="158" t="str">
        <f>IF(L3VA!EV105="NO DATA","",L3VA!EV105)</f>
        <v/>
      </c>
      <c r="AD96" s="158" t="str">
        <f>IF(L3VA!FB105="NO DATA","",L3VA!FB105)</f>
        <v/>
      </c>
    </row>
    <row r="97" spans="1:30" ht="18.75" x14ac:dyDescent="0.3">
      <c r="A97" s="19">
        <f>IF(DATASHEET!A94="","",DATASHEET!A94)</f>
        <v>150983</v>
      </c>
      <c r="B97" s="154" t="str">
        <f>DATASHEET!B94</f>
        <v>HUSSAIN, Falak</v>
      </c>
      <c r="C97" s="155" t="str">
        <f>DATASHEET!C94</f>
        <v>12JN</v>
      </c>
      <c r="D97" s="156" t="str">
        <f>DATASHEET!J94</f>
        <v>6.25+ (B/A)</v>
      </c>
      <c r="E97" s="164" t="str">
        <f>IFERROR(VLOOKUP(A97,L3VA!$A$14:$M$269,13,FALSE),"")</f>
        <v/>
      </c>
      <c r="F97" s="157" t="str">
        <f>IF(L3VA!N106="NO DATA","",L3VA!N106)</f>
        <v/>
      </c>
      <c r="G97" s="158" t="str">
        <f>IF(L3VA!T106="NO DATA","",L3VA!T106)</f>
        <v/>
      </c>
      <c r="H97" s="158" t="str">
        <f>IF(L3VA!Z106="NO DATA","",L3VA!Z106)</f>
        <v/>
      </c>
      <c r="I97" s="158" t="str">
        <f>IF(L3VA!AF106="NO DATA","",L3VA!AF106)</f>
        <v/>
      </c>
      <c r="J97" s="153" t="str">
        <f>IF(L3VA!AL106="NO DATA","",L3VA!AL106)</f>
        <v/>
      </c>
      <c r="K97" s="158" t="str">
        <f>IF(L3VA!AR106="NO DATA","",L3VA!AR106)</f>
        <v/>
      </c>
      <c r="L97" s="158" t="str">
        <f>IF(L3VA!AX106="NO DATA","",L3VA!AX106)</f>
        <v/>
      </c>
      <c r="M97" s="158" t="str">
        <f>IF(L3VA!BD106="NO DATA","",L3VA!BD106)</f>
        <v/>
      </c>
      <c r="N97" s="158" t="str">
        <f>IF(L3VA!BJ106="NO DATA","",L3VA!BJ106)</f>
        <v/>
      </c>
      <c r="O97" s="158" t="str">
        <f>IF(L3VA!BP106="NO DATA","",L3VA!BP106)</f>
        <v/>
      </c>
      <c r="P97" s="158" t="str">
        <f>IF(L3VA!BV106="NO DATA","",L3VA!BV106)</f>
        <v/>
      </c>
      <c r="Q97" s="158" t="str">
        <f>IF(L3VA!CB106="NO DATA","",L3VA!CB106)</f>
        <v/>
      </c>
      <c r="R97" s="158" t="str">
        <f>IF(L3VA!CH106="NO DATA","",L3VA!CH106)</f>
        <v/>
      </c>
      <c r="S97" s="158" t="str">
        <f>IF(L3VA!CN106="NO DATA","",L3VA!CN106)</f>
        <v/>
      </c>
      <c r="T97" s="158" t="str">
        <f>IF(L3VA!CT106="NO DATA","",L3VA!CT106)</f>
        <v/>
      </c>
      <c r="U97" s="158" t="str">
        <f>IF(L3VA!CZ106="NO DATA","",L3VA!CZ106)</f>
        <v/>
      </c>
      <c r="V97" s="158" t="str">
        <f>IF(L3VA!DF106="NO DATA","",L3VA!DF106)</f>
        <v/>
      </c>
      <c r="W97" s="158" t="str">
        <f>IF(L3VA!DL106="NO DATA","",L3VA!DL106)</f>
        <v/>
      </c>
      <c r="X97" s="158" t="str">
        <f>IF(L3VA!DR106="NO DATA","",L3VA!DR106)</f>
        <v/>
      </c>
      <c r="Y97" s="158" t="str">
        <f>IF(L3VA!DX106="NO DATA","",L3VA!DX106)</f>
        <v/>
      </c>
      <c r="Z97" s="158" t="str">
        <f>IF(L3VA!ED106="NO DATA","",L3VA!ED106)</f>
        <v/>
      </c>
      <c r="AA97" s="158" t="str">
        <f>IF(L3VA!EJ106="NO DATA","",L3VA!EJ106)</f>
        <v/>
      </c>
      <c r="AB97" s="158" t="str">
        <f>IF(L3VA!EP106="NO DATA","",L3VA!EP106)</f>
        <v/>
      </c>
      <c r="AC97" s="158" t="str">
        <f>IF(L3VA!EV106="NO DATA","",L3VA!EV106)</f>
        <v/>
      </c>
      <c r="AD97" s="158" t="str">
        <f>IF(L3VA!FB106="NO DATA","",L3VA!FB106)</f>
        <v/>
      </c>
    </row>
    <row r="98" spans="1:30" ht="18.75" x14ac:dyDescent="0.3">
      <c r="A98" s="19">
        <f>IF(DATASHEET!A95="","",DATASHEET!A95)</f>
        <v>150997</v>
      </c>
      <c r="B98" s="154" t="str">
        <f>DATASHEET!B95</f>
        <v>HUSSAIN, Yahya</v>
      </c>
      <c r="C98" s="155" t="str">
        <f>DATASHEET!C95</f>
        <v>12DHO</v>
      </c>
      <c r="D98" s="156" t="str">
        <f>DATASHEET!J95</f>
        <v>2.5+ (D/C)</v>
      </c>
      <c r="E98" s="164" t="str">
        <f>IFERROR(VLOOKUP(A98,L3VA!$A$14:$M$269,13,FALSE),"")</f>
        <v/>
      </c>
      <c r="F98" s="157" t="str">
        <f>IF(L3VA!N107="NO DATA","",L3VA!N107)</f>
        <v/>
      </c>
      <c r="G98" s="158" t="str">
        <f>IF(L3VA!T107="NO DATA","",L3VA!T107)</f>
        <v/>
      </c>
      <c r="H98" s="158" t="str">
        <f>IF(L3VA!Z107="NO DATA","",L3VA!Z107)</f>
        <v/>
      </c>
      <c r="I98" s="158" t="str">
        <f>IF(L3VA!AF107="NO DATA","",L3VA!AF107)</f>
        <v/>
      </c>
      <c r="J98" s="153" t="str">
        <f>IF(L3VA!AL107="NO DATA","",L3VA!AL107)</f>
        <v/>
      </c>
      <c r="K98" s="158" t="str">
        <f>IF(L3VA!AR107="NO DATA","",L3VA!AR107)</f>
        <v/>
      </c>
      <c r="L98" s="158" t="str">
        <f>IF(L3VA!AX107="NO DATA","",L3VA!AX107)</f>
        <v/>
      </c>
      <c r="M98" s="158" t="str">
        <f>IF(L3VA!BD107="NO DATA","",L3VA!BD107)</f>
        <v/>
      </c>
      <c r="N98" s="158" t="str">
        <f>IF(L3VA!BJ107="NO DATA","",L3VA!BJ107)</f>
        <v/>
      </c>
      <c r="O98" s="158" t="str">
        <f>IF(L3VA!BP107="NO DATA","",L3VA!BP107)</f>
        <v/>
      </c>
      <c r="P98" s="158" t="str">
        <f>IF(L3VA!BV107="NO DATA","",L3VA!BV107)</f>
        <v/>
      </c>
      <c r="Q98" s="158" t="str">
        <f>IF(L3VA!CB107="NO DATA","",L3VA!CB107)</f>
        <v/>
      </c>
      <c r="R98" s="158" t="str">
        <f>IF(L3VA!CH107="NO DATA","",L3VA!CH107)</f>
        <v/>
      </c>
      <c r="S98" s="158" t="str">
        <f>IF(L3VA!CN107="NO DATA","",L3VA!CN107)</f>
        <v/>
      </c>
      <c r="T98" s="158" t="str">
        <f>IF(L3VA!CT107="NO DATA","",L3VA!CT107)</f>
        <v/>
      </c>
      <c r="U98" s="158" t="str">
        <f>IF(L3VA!CZ107="NO DATA","",L3VA!CZ107)</f>
        <v/>
      </c>
      <c r="V98" s="158" t="str">
        <f>IF(L3VA!DF107="NO DATA","",L3VA!DF107)</f>
        <v/>
      </c>
      <c r="W98" s="158" t="str">
        <f>IF(L3VA!DL107="NO DATA","",L3VA!DL107)</f>
        <v/>
      </c>
      <c r="X98" s="158" t="str">
        <f>IF(L3VA!DR107="NO DATA","",L3VA!DR107)</f>
        <v/>
      </c>
      <c r="Y98" s="158" t="str">
        <f>IF(L3VA!DX107="NO DATA","",L3VA!DX107)</f>
        <v/>
      </c>
      <c r="Z98" s="158" t="str">
        <f>IF(L3VA!ED107="NO DATA","",L3VA!ED107)</f>
        <v/>
      </c>
      <c r="AA98" s="158" t="str">
        <f>IF(L3VA!EJ107="NO DATA","",L3VA!EJ107)</f>
        <v/>
      </c>
      <c r="AB98" s="158" t="str">
        <f>IF(L3VA!EP107="NO DATA","",L3VA!EP107)</f>
        <v/>
      </c>
      <c r="AC98" s="158" t="str">
        <f>IF(L3VA!EV107="NO DATA","",L3VA!EV107)</f>
        <v/>
      </c>
      <c r="AD98" s="158" t="str">
        <f>IF(L3VA!FB107="NO DATA","",L3VA!FB107)</f>
        <v/>
      </c>
    </row>
    <row r="99" spans="1:30" ht="18.75" x14ac:dyDescent="0.3">
      <c r="A99" s="19">
        <f>IF(DATASHEET!A96="","",DATASHEET!A96)</f>
        <v>160050</v>
      </c>
      <c r="B99" s="154" t="str">
        <f>DATASHEET!B96</f>
        <v>HUTCHISON, Thomas</v>
      </c>
      <c r="C99" s="155" t="str">
        <f>DATASHEET!C96</f>
        <v>12KD</v>
      </c>
      <c r="D99" s="156" t="str">
        <f>DATASHEET!J96</f>
        <v>2.5+ (D/C)</v>
      </c>
      <c r="E99" s="164" t="str">
        <f>IFERROR(VLOOKUP(A99,L3VA!$A$14:$M$269,13,FALSE),"")</f>
        <v/>
      </c>
      <c r="F99" s="157" t="str">
        <f>IF(L3VA!N108="NO DATA","",L3VA!N108)</f>
        <v/>
      </c>
      <c r="G99" s="158" t="str">
        <f>IF(L3VA!T108="NO DATA","",L3VA!T108)</f>
        <v/>
      </c>
      <c r="H99" s="158" t="str">
        <f>IF(L3VA!Z108="NO DATA","",L3VA!Z108)</f>
        <v/>
      </c>
      <c r="I99" s="158" t="str">
        <f>IF(L3VA!AF108="NO DATA","",L3VA!AF108)</f>
        <v/>
      </c>
      <c r="J99" s="153" t="str">
        <f>IF(L3VA!AL108="NO DATA","",L3VA!AL108)</f>
        <v/>
      </c>
      <c r="K99" s="158" t="str">
        <f>IF(L3VA!AR108="NO DATA","",L3VA!AR108)</f>
        <v/>
      </c>
      <c r="L99" s="158" t="str">
        <f>IF(L3VA!AX108="NO DATA","",L3VA!AX108)</f>
        <v/>
      </c>
      <c r="M99" s="158" t="str">
        <f>IF(L3VA!BD108="NO DATA","",L3VA!BD108)</f>
        <v/>
      </c>
      <c r="N99" s="158" t="str">
        <f>IF(L3VA!BJ108="NO DATA","",L3VA!BJ108)</f>
        <v/>
      </c>
      <c r="O99" s="158" t="str">
        <f>IF(L3VA!BP108="NO DATA","",L3VA!BP108)</f>
        <v/>
      </c>
      <c r="P99" s="158" t="str">
        <f>IF(L3VA!BV108="NO DATA","",L3VA!BV108)</f>
        <v/>
      </c>
      <c r="Q99" s="158" t="str">
        <f>IF(L3VA!CB108="NO DATA","",L3VA!CB108)</f>
        <v/>
      </c>
      <c r="R99" s="158" t="str">
        <f>IF(L3VA!CH108="NO DATA","",L3VA!CH108)</f>
        <v/>
      </c>
      <c r="S99" s="158" t="str">
        <f>IF(L3VA!CN108="NO DATA","",L3VA!CN108)</f>
        <v/>
      </c>
      <c r="T99" s="158" t="str">
        <f>IF(L3VA!CT108="NO DATA","",L3VA!CT108)</f>
        <v/>
      </c>
      <c r="U99" s="158" t="str">
        <f>IF(L3VA!CZ108="NO DATA","",L3VA!CZ108)</f>
        <v/>
      </c>
      <c r="V99" s="158" t="str">
        <f>IF(L3VA!DF108="NO DATA","",L3VA!DF108)</f>
        <v/>
      </c>
      <c r="W99" s="158" t="str">
        <f>IF(L3VA!DL108="NO DATA","",L3VA!DL108)</f>
        <v/>
      </c>
      <c r="X99" s="158" t="str">
        <f>IF(L3VA!DR108="NO DATA","",L3VA!DR108)</f>
        <v/>
      </c>
      <c r="Y99" s="158" t="str">
        <f>IF(L3VA!DX108="NO DATA","",L3VA!DX108)</f>
        <v/>
      </c>
      <c r="Z99" s="158" t="str">
        <f>IF(L3VA!ED108="NO DATA","",L3VA!ED108)</f>
        <v/>
      </c>
      <c r="AA99" s="158" t="str">
        <f>IF(L3VA!EJ108="NO DATA","",L3VA!EJ108)</f>
        <v/>
      </c>
      <c r="AB99" s="158" t="str">
        <f>IF(L3VA!EP108="NO DATA","",L3VA!EP108)</f>
        <v/>
      </c>
      <c r="AC99" s="158" t="str">
        <f>IF(L3VA!EV108="NO DATA","",L3VA!EV108)</f>
        <v/>
      </c>
      <c r="AD99" s="158" t="str">
        <f>IF(L3VA!FB108="NO DATA","",L3VA!FB108)</f>
        <v/>
      </c>
    </row>
    <row r="100" spans="1:30" ht="18.75" x14ac:dyDescent="0.3">
      <c r="A100" s="19">
        <f>IF(DATASHEET!A97="","",DATASHEET!A97)</f>
        <v>152720</v>
      </c>
      <c r="B100" s="154" t="str">
        <f>DATASHEET!B97</f>
        <v>IBRAHIM, Ibraheem</v>
      </c>
      <c r="C100" s="155" t="str">
        <f>DATASHEET!C97</f>
        <v>12JN</v>
      </c>
      <c r="D100" s="156" t="str">
        <f>DATASHEET!J97</f>
        <v>4.75+ (C/B)</v>
      </c>
      <c r="E100" s="164" t="str">
        <f>IFERROR(VLOOKUP(A100,L3VA!$A$14:$M$269,13,FALSE),"")</f>
        <v/>
      </c>
      <c r="F100" s="157" t="str">
        <f>IF(L3VA!N109="NO DATA","",L3VA!N109)</f>
        <v/>
      </c>
      <c r="G100" s="158" t="str">
        <f>IF(L3VA!T109="NO DATA","",L3VA!T109)</f>
        <v/>
      </c>
      <c r="H100" s="158" t="str">
        <f>IF(L3VA!Z109="NO DATA","",L3VA!Z109)</f>
        <v/>
      </c>
      <c r="I100" s="158" t="str">
        <f>IF(L3VA!AF109="NO DATA","",L3VA!AF109)</f>
        <v/>
      </c>
      <c r="J100" s="153" t="str">
        <f>IF(L3VA!AL109="NO DATA","",L3VA!AL109)</f>
        <v/>
      </c>
      <c r="K100" s="158" t="str">
        <f>IF(L3VA!AR109="NO DATA","",L3VA!AR109)</f>
        <v/>
      </c>
      <c r="L100" s="158" t="str">
        <f>IF(L3VA!AX109="NO DATA","",L3VA!AX109)</f>
        <v/>
      </c>
      <c r="M100" s="158" t="str">
        <f>IF(L3VA!BD109="NO DATA","",L3VA!BD109)</f>
        <v/>
      </c>
      <c r="N100" s="158" t="str">
        <f>IF(L3VA!BJ109="NO DATA","",L3VA!BJ109)</f>
        <v/>
      </c>
      <c r="O100" s="158" t="str">
        <f>IF(L3VA!BP109="NO DATA","",L3VA!BP109)</f>
        <v/>
      </c>
      <c r="P100" s="158" t="str">
        <f>IF(L3VA!BV109="NO DATA","",L3VA!BV109)</f>
        <v/>
      </c>
      <c r="Q100" s="158" t="str">
        <f>IF(L3VA!CB109="NO DATA","",L3VA!CB109)</f>
        <v/>
      </c>
      <c r="R100" s="158" t="str">
        <f>IF(L3VA!CH109="NO DATA","",L3VA!CH109)</f>
        <v/>
      </c>
      <c r="S100" s="158" t="str">
        <f>IF(L3VA!CN109="NO DATA","",L3VA!CN109)</f>
        <v/>
      </c>
      <c r="T100" s="158" t="str">
        <f>IF(L3VA!CT109="NO DATA","",L3VA!CT109)</f>
        <v/>
      </c>
      <c r="U100" s="158" t="str">
        <f>IF(L3VA!CZ109="NO DATA","",L3VA!CZ109)</f>
        <v/>
      </c>
      <c r="V100" s="158" t="str">
        <f>IF(L3VA!DF109="NO DATA","",L3VA!DF109)</f>
        <v/>
      </c>
      <c r="W100" s="158" t="str">
        <f>IF(L3VA!DL109="NO DATA","",L3VA!DL109)</f>
        <v/>
      </c>
      <c r="X100" s="158" t="str">
        <f>IF(L3VA!DR109="NO DATA","",L3VA!DR109)</f>
        <v/>
      </c>
      <c r="Y100" s="158" t="str">
        <f>IF(L3VA!DX109="NO DATA","",L3VA!DX109)</f>
        <v/>
      </c>
      <c r="Z100" s="158" t="str">
        <f>IF(L3VA!ED109="NO DATA","",L3VA!ED109)</f>
        <v/>
      </c>
      <c r="AA100" s="158" t="str">
        <f>IF(L3VA!EJ109="NO DATA","",L3VA!EJ109)</f>
        <v/>
      </c>
      <c r="AB100" s="158" t="str">
        <f>IF(L3VA!EP109="NO DATA","",L3VA!EP109)</f>
        <v/>
      </c>
      <c r="AC100" s="158" t="str">
        <f>IF(L3VA!EV109="NO DATA","",L3VA!EV109)</f>
        <v/>
      </c>
      <c r="AD100" s="158" t="str">
        <f>IF(L3VA!FB109="NO DATA","",L3VA!FB109)</f>
        <v/>
      </c>
    </row>
    <row r="101" spans="1:30" ht="18.75" x14ac:dyDescent="0.3">
      <c r="A101" s="19">
        <f>IF(DATASHEET!A98="","",DATASHEET!A98)</f>
        <v>150851</v>
      </c>
      <c r="B101" s="154" t="str">
        <f>DATASHEET!B98</f>
        <v>IGOE, Daniel</v>
      </c>
      <c r="C101" s="155" t="str">
        <f>DATASHEET!C98</f>
        <v>12JN</v>
      </c>
      <c r="D101" s="156" t="str">
        <f>DATASHEET!J98</f>
        <v>6.25+ (B/A)</v>
      </c>
      <c r="E101" s="164" t="str">
        <f>IFERROR(VLOOKUP(A101,L3VA!$A$14:$M$269,13,FALSE),"")</f>
        <v/>
      </c>
      <c r="F101" s="157" t="str">
        <f>IF(L3VA!N110="NO DATA","",L3VA!N110)</f>
        <v/>
      </c>
      <c r="G101" s="158" t="str">
        <f>IF(L3VA!T110="NO DATA","",L3VA!T110)</f>
        <v/>
      </c>
      <c r="H101" s="158" t="str">
        <f>IF(L3VA!Z110="NO DATA","",L3VA!Z110)</f>
        <v/>
      </c>
      <c r="I101" s="158" t="str">
        <f>IF(L3VA!AF110="NO DATA","",L3VA!AF110)</f>
        <v/>
      </c>
      <c r="J101" s="153" t="str">
        <f>IF(L3VA!AL110="NO DATA","",L3VA!AL110)</f>
        <v/>
      </c>
      <c r="K101" s="158" t="str">
        <f>IF(L3VA!AR110="NO DATA","",L3VA!AR110)</f>
        <v/>
      </c>
      <c r="L101" s="158" t="str">
        <f>IF(L3VA!AX110="NO DATA","",L3VA!AX110)</f>
        <v/>
      </c>
      <c r="M101" s="158" t="str">
        <f>IF(L3VA!BD110="NO DATA","",L3VA!BD110)</f>
        <v/>
      </c>
      <c r="N101" s="158" t="str">
        <f>IF(L3VA!BJ110="NO DATA","",L3VA!BJ110)</f>
        <v/>
      </c>
      <c r="O101" s="158" t="str">
        <f>IF(L3VA!BP110="NO DATA","",L3VA!BP110)</f>
        <v/>
      </c>
      <c r="P101" s="158" t="str">
        <f>IF(L3VA!BV110="NO DATA","",L3VA!BV110)</f>
        <v/>
      </c>
      <c r="Q101" s="158" t="str">
        <f>IF(L3VA!CB110="NO DATA","",L3VA!CB110)</f>
        <v/>
      </c>
      <c r="R101" s="158" t="str">
        <f>IF(L3VA!CH110="NO DATA","",L3VA!CH110)</f>
        <v/>
      </c>
      <c r="S101" s="158" t="str">
        <f>IF(L3VA!CN110="NO DATA","",L3VA!CN110)</f>
        <v/>
      </c>
      <c r="T101" s="158" t="str">
        <f>IF(L3VA!CT110="NO DATA","",L3VA!CT110)</f>
        <v/>
      </c>
      <c r="U101" s="158" t="str">
        <f>IF(L3VA!CZ110="NO DATA","",L3VA!CZ110)</f>
        <v/>
      </c>
      <c r="V101" s="158" t="str">
        <f>IF(L3VA!DF110="NO DATA","",L3VA!DF110)</f>
        <v/>
      </c>
      <c r="W101" s="158" t="str">
        <f>IF(L3VA!DL110="NO DATA","",L3VA!DL110)</f>
        <v/>
      </c>
      <c r="X101" s="158" t="str">
        <f>IF(L3VA!DR110="NO DATA","",L3VA!DR110)</f>
        <v/>
      </c>
      <c r="Y101" s="158" t="str">
        <f>IF(L3VA!DX110="NO DATA","",L3VA!DX110)</f>
        <v/>
      </c>
      <c r="Z101" s="158" t="str">
        <f>IF(L3VA!ED110="NO DATA","",L3VA!ED110)</f>
        <v/>
      </c>
      <c r="AA101" s="158" t="str">
        <f>IF(L3VA!EJ110="NO DATA","",L3VA!EJ110)</f>
        <v/>
      </c>
      <c r="AB101" s="158" t="str">
        <f>IF(L3VA!EP110="NO DATA","",L3VA!EP110)</f>
        <v/>
      </c>
      <c r="AC101" s="158" t="str">
        <f>IF(L3VA!EV110="NO DATA","",L3VA!EV110)</f>
        <v/>
      </c>
      <c r="AD101" s="158" t="str">
        <f>IF(L3VA!FB110="NO DATA","",L3VA!FB110)</f>
        <v/>
      </c>
    </row>
    <row r="102" spans="1:30" ht="18.75" x14ac:dyDescent="0.3">
      <c r="A102" s="19">
        <f>IF(DATASHEET!A99="","",DATASHEET!A99)</f>
        <v>150952</v>
      </c>
      <c r="B102" s="154" t="str">
        <f>DATASHEET!B99</f>
        <v>ISON, Jacintha</v>
      </c>
      <c r="C102" s="155" t="str">
        <f>DATASHEET!C99</f>
        <v>12JN</v>
      </c>
      <c r="D102" s="156" t="str">
        <f>DATASHEET!J99</f>
        <v>6.25+ (B/A)</v>
      </c>
      <c r="E102" s="164" t="str">
        <f>IFERROR(VLOOKUP(A102,L3VA!$A$14:$M$269,13,FALSE),"")</f>
        <v/>
      </c>
      <c r="F102" s="157" t="str">
        <f>IF(L3VA!N111="NO DATA","",L3VA!N111)</f>
        <v/>
      </c>
      <c r="G102" s="158" t="str">
        <f>IF(L3VA!T111="NO DATA","",L3VA!T111)</f>
        <v/>
      </c>
      <c r="H102" s="158" t="str">
        <f>IF(L3VA!Z111="NO DATA","",L3VA!Z111)</f>
        <v/>
      </c>
      <c r="I102" s="158" t="str">
        <f>IF(L3VA!AF111="NO DATA","",L3VA!AF111)</f>
        <v/>
      </c>
      <c r="J102" s="153" t="str">
        <f>IF(L3VA!AL111="NO DATA","",L3VA!AL111)</f>
        <v/>
      </c>
      <c r="K102" s="158" t="str">
        <f>IF(L3VA!AR111="NO DATA","",L3VA!AR111)</f>
        <v/>
      </c>
      <c r="L102" s="158" t="str">
        <f>IF(L3VA!AX111="NO DATA","",L3VA!AX111)</f>
        <v/>
      </c>
      <c r="M102" s="158" t="str">
        <f>IF(L3VA!BD111="NO DATA","",L3VA!BD111)</f>
        <v/>
      </c>
      <c r="N102" s="158" t="str">
        <f>IF(L3VA!BJ111="NO DATA","",L3VA!BJ111)</f>
        <v/>
      </c>
      <c r="O102" s="158" t="str">
        <f>IF(L3VA!BP111="NO DATA","",L3VA!BP111)</f>
        <v/>
      </c>
      <c r="P102" s="158" t="str">
        <f>IF(L3VA!BV111="NO DATA","",L3VA!BV111)</f>
        <v/>
      </c>
      <c r="Q102" s="158" t="str">
        <f>IF(L3VA!CB111="NO DATA","",L3VA!CB111)</f>
        <v/>
      </c>
      <c r="R102" s="158" t="str">
        <f>IF(L3VA!CH111="NO DATA","",L3VA!CH111)</f>
        <v/>
      </c>
      <c r="S102" s="158" t="str">
        <f>IF(L3VA!CN111="NO DATA","",L3VA!CN111)</f>
        <v/>
      </c>
      <c r="T102" s="158" t="str">
        <f>IF(L3VA!CT111="NO DATA","",L3VA!CT111)</f>
        <v/>
      </c>
      <c r="U102" s="158" t="str">
        <f>IF(L3VA!CZ111="NO DATA","",L3VA!CZ111)</f>
        <v/>
      </c>
      <c r="V102" s="158" t="str">
        <f>IF(L3VA!DF111="NO DATA","",L3VA!DF111)</f>
        <v/>
      </c>
      <c r="W102" s="158" t="str">
        <f>IF(L3VA!DL111="NO DATA","",L3VA!DL111)</f>
        <v/>
      </c>
      <c r="X102" s="158" t="str">
        <f>IF(L3VA!DR111="NO DATA","",L3VA!DR111)</f>
        <v/>
      </c>
      <c r="Y102" s="158" t="str">
        <f>IF(L3VA!DX111="NO DATA","",L3VA!DX111)</f>
        <v/>
      </c>
      <c r="Z102" s="158" t="str">
        <f>IF(L3VA!ED111="NO DATA","",L3VA!ED111)</f>
        <v/>
      </c>
      <c r="AA102" s="158" t="str">
        <f>IF(L3VA!EJ111="NO DATA","",L3VA!EJ111)</f>
        <v/>
      </c>
      <c r="AB102" s="158" t="str">
        <f>IF(L3VA!EP111="NO DATA","",L3VA!EP111)</f>
        <v/>
      </c>
      <c r="AC102" s="158" t="str">
        <f>IF(L3VA!EV111="NO DATA","",L3VA!EV111)</f>
        <v/>
      </c>
      <c r="AD102" s="158" t="str">
        <f>IF(L3VA!FB111="NO DATA","",L3VA!FB111)</f>
        <v/>
      </c>
    </row>
    <row r="103" spans="1:30" ht="18.75" x14ac:dyDescent="0.3">
      <c r="A103" s="19">
        <f>IF(DATASHEET!A100="","",DATASHEET!A100)</f>
        <v>150792</v>
      </c>
      <c r="B103" s="154" t="str">
        <f>DATASHEET!B100</f>
        <v>JACOBS, Reem</v>
      </c>
      <c r="C103" s="155" t="str">
        <f>DATASHEET!C100</f>
        <v>12EW</v>
      </c>
      <c r="D103" s="156" t="str">
        <f>DATASHEET!J100</f>
        <v>4.75+ (C/B)</v>
      </c>
      <c r="E103" s="164" t="str">
        <f>IFERROR(VLOOKUP(A103,L3VA!$A$14:$M$269,13,FALSE),"")</f>
        <v/>
      </c>
      <c r="F103" s="157" t="str">
        <f>IF(L3VA!N112="NO DATA","",L3VA!N112)</f>
        <v/>
      </c>
      <c r="G103" s="158" t="str">
        <f>IF(L3VA!T112="NO DATA","",L3VA!T112)</f>
        <v/>
      </c>
      <c r="H103" s="158" t="str">
        <f>IF(L3VA!Z112="NO DATA","",L3VA!Z112)</f>
        <v/>
      </c>
      <c r="I103" s="158" t="str">
        <f>IF(L3VA!AF112="NO DATA","",L3VA!AF112)</f>
        <v/>
      </c>
      <c r="J103" s="153" t="str">
        <f>IF(L3VA!AL112="NO DATA","",L3VA!AL112)</f>
        <v/>
      </c>
      <c r="K103" s="158" t="str">
        <f>IF(L3VA!AR112="NO DATA","",L3VA!AR112)</f>
        <v/>
      </c>
      <c r="L103" s="158" t="str">
        <f>IF(L3VA!AX112="NO DATA","",L3VA!AX112)</f>
        <v/>
      </c>
      <c r="M103" s="158" t="str">
        <f>IF(L3VA!BD112="NO DATA","",L3VA!BD112)</f>
        <v/>
      </c>
      <c r="N103" s="158" t="str">
        <f>IF(L3VA!BJ112="NO DATA","",L3VA!BJ112)</f>
        <v/>
      </c>
      <c r="O103" s="158" t="str">
        <f>IF(L3VA!BP112="NO DATA","",L3VA!BP112)</f>
        <v/>
      </c>
      <c r="P103" s="158" t="str">
        <f>IF(L3VA!BV112="NO DATA","",L3VA!BV112)</f>
        <v/>
      </c>
      <c r="Q103" s="158" t="str">
        <f>IF(L3VA!CB112="NO DATA","",L3VA!CB112)</f>
        <v/>
      </c>
      <c r="R103" s="158" t="str">
        <f>IF(L3VA!CH112="NO DATA","",L3VA!CH112)</f>
        <v/>
      </c>
      <c r="S103" s="158" t="str">
        <f>IF(L3VA!CN112="NO DATA","",L3VA!CN112)</f>
        <v/>
      </c>
      <c r="T103" s="158" t="str">
        <f>IF(L3VA!CT112="NO DATA","",L3VA!CT112)</f>
        <v/>
      </c>
      <c r="U103" s="158" t="str">
        <f>IF(L3VA!CZ112="NO DATA","",L3VA!CZ112)</f>
        <v/>
      </c>
      <c r="V103" s="158" t="str">
        <f>IF(L3VA!DF112="NO DATA","",L3VA!DF112)</f>
        <v/>
      </c>
      <c r="W103" s="158" t="str">
        <f>IF(L3VA!DL112="NO DATA","",L3VA!DL112)</f>
        <v/>
      </c>
      <c r="X103" s="158" t="str">
        <f>IF(L3VA!DR112="NO DATA","",L3VA!DR112)</f>
        <v/>
      </c>
      <c r="Y103" s="158" t="str">
        <f>IF(L3VA!DX112="NO DATA","",L3VA!DX112)</f>
        <v/>
      </c>
      <c r="Z103" s="158" t="str">
        <f>IF(L3VA!ED112="NO DATA","",L3VA!ED112)</f>
        <v/>
      </c>
      <c r="AA103" s="158" t="str">
        <f>IF(L3VA!EJ112="NO DATA","",L3VA!EJ112)</f>
        <v/>
      </c>
      <c r="AB103" s="158" t="str">
        <f>IF(L3VA!EP112="NO DATA","",L3VA!EP112)</f>
        <v/>
      </c>
      <c r="AC103" s="158" t="str">
        <f>IF(L3VA!EV112="NO DATA","",L3VA!EV112)</f>
        <v/>
      </c>
      <c r="AD103" s="158" t="str">
        <f>IF(L3VA!FB112="NO DATA","",L3VA!FB112)</f>
        <v/>
      </c>
    </row>
    <row r="104" spans="1:30" ht="18.75" x14ac:dyDescent="0.3">
      <c r="A104" s="19">
        <f>IF(DATASHEET!A101="","",DATASHEET!A101)</f>
        <v>160091</v>
      </c>
      <c r="B104" s="154" t="str">
        <f>DATASHEET!B101</f>
        <v>JAMES, Marcus</v>
      </c>
      <c r="C104" s="155" t="str">
        <f>DATASHEET!C101</f>
        <v>12SG</v>
      </c>
      <c r="D104" s="156" t="str">
        <f>DATASHEET!J101</f>
        <v>6.25+ (B/A)</v>
      </c>
      <c r="E104" s="164" t="str">
        <f>IFERROR(VLOOKUP(A104,L3VA!$A$14:$M$269,13,FALSE),"")</f>
        <v/>
      </c>
      <c r="F104" s="157" t="str">
        <f>IF(L3VA!N113="NO DATA","",L3VA!N113)</f>
        <v/>
      </c>
      <c r="G104" s="158" t="str">
        <f>IF(L3VA!T113="NO DATA","",L3VA!T113)</f>
        <v/>
      </c>
      <c r="H104" s="158" t="str">
        <f>IF(L3VA!Z113="NO DATA","",L3VA!Z113)</f>
        <v/>
      </c>
      <c r="I104" s="158" t="str">
        <f>IF(L3VA!AF113="NO DATA","",L3VA!AF113)</f>
        <v/>
      </c>
      <c r="J104" s="153" t="str">
        <f>IF(L3VA!AL113="NO DATA","",L3VA!AL113)</f>
        <v/>
      </c>
      <c r="K104" s="158" t="str">
        <f>IF(L3VA!AR113="NO DATA","",L3VA!AR113)</f>
        <v/>
      </c>
      <c r="L104" s="158" t="str">
        <f>IF(L3VA!AX113="NO DATA","",L3VA!AX113)</f>
        <v/>
      </c>
      <c r="M104" s="158" t="str">
        <f>IF(L3VA!BD113="NO DATA","",L3VA!BD113)</f>
        <v/>
      </c>
      <c r="N104" s="158" t="str">
        <f>IF(L3VA!BJ113="NO DATA","",L3VA!BJ113)</f>
        <v/>
      </c>
      <c r="O104" s="158" t="str">
        <f>IF(L3VA!BP113="NO DATA","",L3VA!BP113)</f>
        <v/>
      </c>
      <c r="P104" s="158" t="str">
        <f>IF(L3VA!BV113="NO DATA","",L3VA!BV113)</f>
        <v/>
      </c>
      <c r="Q104" s="158" t="str">
        <f>IF(L3VA!CB113="NO DATA","",L3VA!CB113)</f>
        <v/>
      </c>
      <c r="R104" s="158" t="str">
        <f>IF(L3VA!CH113="NO DATA","",L3VA!CH113)</f>
        <v/>
      </c>
      <c r="S104" s="158" t="str">
        <f>IF(L3VA!CN113="NO DATA","",L3VA!CN113)</f>
        <v/>
      </c>
      <c r="T104" s="158" t="str">
        <f>IF(L3VA!CT113="NO DATA","",L3VA!CT113)</f>
        <v/>
      </c>
      <c r="U104" s="158" t="str">
        <f>IF(L3VA!CZ113="NO DATA","",L3VA!CZ113)</f>
        <v/>
      </c>
      <c r="V104" s="158" t="str">
        <f>IF(L3VA!DF113="NO DATA","",L3VA!DF113)</f>
        <v/>
      </c>
      <c r="W104" s="158" t="str">
        <f>IF(L3VA!DL113="NO DATA","",L3VA!DL113)</f>
        <v/>
      </c>
      <c r="X104" s="158" t="str">
        <f>IF(L3VA!DR113="NO DATA","",L3VA!DR113)</f>
        <v/>
      </c>
      <c r="Y104" s="158" t="str">
        <f>IF(L3VA!DX113="NO DATA","",L3VA!DX113)</f>
        <v/>
      </c>
      <c r="Z104" s="158" t="str">
        <f>IF(L3VA!ED113="NO DATA","",L3VA!ED113)</f>
        <v/>
      </c>
      <c r="AA104" s="158" t="str">
        <f>IF(L3VA!EJ113="NO DATA","",L3VA!EJ113)</f>
        <v/>
      </c>
      <c r="AB104" s="158" t="str">
        <f>IF(L3VA!EP113="NO DATA","",L3VA!EP113)</f>
        <v/>
      </c>
      <c r="AC104" s="158" t="str">
        <f>IF(L3VA!EV113="NO DATA","",L3VA!EV113)</f>
        <v/>
      </c>
      <c r="AD104" s="158" t="str">
        <f>IF(L3VA!FB113="NO DATA","",L3VA!FB113)</f>
        <v/>
      </c>
    </row>
    <row r="105" spans="1:30" ht="18.75" x14ac:dyDescent="0.3">
      <c r="A105" s="19">
        <f>IF(DATASHEET!A102="","",DATASHEET!A102)</f>
        <v>152730</v>
      </c>
      <c r="B105" s="154" t="str">
        <f>DATASHEET!B102</f>
        <v>JAYASUMANA, Menula</v>
      </c>
      <c r="C105" s="155" t="str">
        <f>DATASHEET!C102</f>
        <v>12JN</v>
      </c>
      <c r="D105" s="156" t="str">
        <f>DATASHEET!J102</f>
        <v>2.5+ (D/C)</v>
      </c>
      <c r="E105" s="164" t="str">
        <f>IFERROR(VLOOKUP(A105,L3VA!$A$14:$M$269,13,FALSE),"")</f>
        <v/>
      </c>
      <c r="F105" s="157" t="str">
        <f>IF(L3VA!N114="NO DATA","",L3VA!N114)</f>
        <v/>
      </c>
      <c r="G105" s="158" t="str">
        <f>IF(L3VA!T114="NO DATA","",L3VA!T114)</f>
        <v/>
      </c>
      <c r="H105" s="158" t="str">
        <f>IF(L3VA!Z114="NO DATA","",L3VA!Z114)</f>
        <v/>
      </c>
      <c r="I105" s="158" t="str">
        <f>IF(L3VA!AF114="NO DATA","",L3VA!AF114)</f>
        <v/>
      </c>
      <c r="J105" s="153" t="str">
        <f>IF(L3VA!AL114="NO DATA","",L3VA!AL114)</f>
        <v/>
      </c>
      <c r="K105" s="158" t="str">
        <f>IF(L3VA!AR114="NO DATA","",L3VA!AR114)</f>
        <v/>
      </c>
      <c r="L105" s="158" t="str">
        <f>IF(L3VA!AX114="NO DATA","",L3VA!AX114)</f>
        <v/>
      </c>
      <c r="M105" s="158" t="str">
        <f>IF(L3VA!BD114="NO DATA","",L3VA!BD114)</f>
        <v/>
      </c>
      <c r="N105" s="158" t="str">
        <f>IF(L3VA!BJ114="NO DATA","",L3VA!BJ114)</f>
        <v/>
      </c>
      <c r="O105" s="158" t="str">
        <f>IF(L3VA!BP114="NO DATA","",L3VA!BP114)</f>
        <v/>
      </c>
      <c r="P105" s="158" t="str">
        <f>IF(L3VA!BV114="NO DATA","",L3VA!BV114)</f>
        <v/>
      </c>
      <c r="Q105" s="158" t="str">
        <f>IF(L3VA!CB114="NO DATA","",L3VA!CB114)</f>
        <v/>
      </c>
      <c r="R105" s="158" t="str">
        <f>IF(L3VA!CH114="NO DATA","",L3VA!CH114)</f>
        <v/>
      </c>
      <c r="S105" s="158" t="str">
        <f>IF(L3VA!CN114="NO DATA","",L3VA!CN114)</f>
        <v/>
      </c>
      <c r="T105" s="158" t="str">
        <f>IF(L3VA!CT114="NO DATA","",L3VA!CT114)</f>
        <v/>
      </c>
      <c r="U105" s="158" t="str">
        <f>IF(L3VA!CZ114="NO DATA","",L3VA!CZ114)</f>
        <v/>
      </c>
      <c r="V105" s="158" t="str">
        <f>IF(L3VA!DF114="NO DATA","",L3VA!DF114)</f>
        <v/>
      </c>
      <c r="W105" s="158" t="str">
        <f>IF(L3VA!DL114="NO DATA","",L3VA!DL114)</f>
        <v/>
      </c>
      <c r="X105" s="158" t="str">
        <f>IF(L3VA!DR114="NO DATA","",L3VA!DR114)</f>
        <v/>
      </c>
      <c r="Y105" s="158" t="str">
        <f>IF(L3VA!DX114="NO DATA","",L3VA!DX114)</f>
        <v/>
      </c>
      <c r="Z105" s="158" t="str">
        <f>IF(L3VA!ED114="NO DATA","",L3VA!ED114)</f>
        <v/>
      </c>
      <c r="AA105" s="158" t="str">
        <f>IF(L3VA!EJ114="NO DATA","",L3VA!EJ114)</f>
        <v/>
      </c>
      <c r="AB105" s="158" t="str">
        <f>IF(L3VA!EP114="NO DATA","",L3VA!EP114)</f>
        <v/>
      </c>
      <c r="AC105" s="158" t="str">
        <f>IF(L3VA!EV114="NO DATA","",L3VA!EV114)</f>
        <v/>
      </c>
      <c r="AD105" s="158" t="str">
        <f>IF(L3VA!FB114="NO DATA","",L3VA!FB114)</f>
        <v/>
      </c>
    </row>
    <row r="106" spans="1:30" ht="18.75" x14ac:dyDescent="0.3">
      <c r="A106" s="19">
        <f>IF(DATASHEET!A103="","",DATASHEET!A103)</f>
        <v>160080</v>
      </c>
      <c r="B106" s="154" t="str">
        <f>DATASHEET!B103</f>
        <v>JOKHI, Sam</v>
      </c>
      <c r="C106" s="155" t="str">
        <f>DATASHEET!C103</f>
        <v>12SG</v>
      </c>
      <c r="D106" s="156" t="str">
        <f>DATASHEET!J103</f>
        <v>7.75+ (A/A*)</v>
      </c>
      <c r="E106" s="164" t="str">
        <f>IFERROR(VLOOKUP(A106,L3VA!$A$14:$M$269,13,FALSE),"")</f>
        <v/>
      </c>
      <c r="F106" s="157" t="str">
        <f>IF(L3VA!N115="NO DATA","",L3VA!N115)</f>
        <v/>
      </c>
      <c r="G106" s="158" t="str">
        <f>IF(L3VA!T115="NO DATA","",L3VA!T115)</f>
        <v/>
      </c>
      <c r="H106" s="158" t="str">
        <f>IF(L3VA!Z115="NO DATA","",L3VA!Z115)</f>
        <v/>
      </c>
      <c r="I106" s="158" t="str">
        <f>IF(L3VA!AF115="NO DATA","",L3VA!AF115)</f>
        <v/>
      </c>
      <c r="J106" s="153" t="str">
        <f>IF(L3VA!AL115="NO DATA","",L3VA!AL115)</f>
        <v/>
      </c>
      <c r="K106" s="158" t="str">
        <f>IF(L3VA!AR115="NO DATA","",L3VA!AR115)</f>
        <v/>
      </c>
      <c r="L106" s="158" t="str">
        <f>IF(L3VA!AX115="NO DATA","",L3VA!AX115)</f>
        <v/>
      </c>
      <c r="M106" s="158" t="str">
        <f>IF(L3VA!BD115="NO DATA","",L3VA!BD115)</f>
        <v/>
      </c>
      <c r="N106" s="158" t="str">
        <f>IF(L3VA!BJ115="NO DATA","",L3VA!BJ115)</f>
        <v/>
      </c>
      <c r="O106" s="158" t="str">
        <f>IF(L3VA!BP115="NO DATA","",L3VA!BP115)</f>
        <v/>
      </c>
      <c r="P106" s="158" t="str">
        <f>IF(L3VA!BV115="NO DATA","",L3VA!BV115)</f>
        <v/>
      </c>
      <c r="Q106" s="158" t="str">
        <f>IF(L3VA!CB115="NO DATA","",L3VA!CB115)</f>
        <v/>
      </c>
      <c r="R106" s="158" t="str">
        <f>IF(L3VA!CH115="NO DATA","",L3VA!CH115)</f>
        <v/>
      </c>
      <c r="S106" s="158" t="str">
        <f>IF(L3VA!CN115="NO DATA","",L3VA!CN115)</f>
        <v/>
      </c>
      <c r="T106" s="158" t="str">
        <f>IF(L3VA!CT115="NO DATA","",L3VA!CT115)</f>
        <v/>
      </c>
      <c r="U106" s="158" t="str">
        <f>IF(L3VA!CZ115="NO DATA","",L3VA!CZ115)</f>
        <v/>
      </c>
      <c r="V106" s="158" t="str">
        <f>IF(L3VA!DF115="NO DATA","",L3VA!DF115)</f>
        <v/>
      </c>
      <c r="W106" s="158" t="str">
        <f>IF(L3VA!DL115="NO DATA","",L3VA!DL115)</f>
        <v/>
      </c>
      <c r="X106" s="158" t="str">
        <f>IF(L3VA!DR115="NO DATA","",L3VA!DR115)</f>
        <v/>
      </c>
      <c r="Y106" s="158" t="str">
        <f>IF(L3VA!DX115="NO DATA","",L3VA!DX115)</f>
        <v/>
      </c>
      <c r="Z106" s="158" t="str">
        <f>IF(L3VA!ED115="NO DATA","",L3VA!ED115)</f>
        <v/>
      </c>
      <c r="AA106" s="158" t="str">
        <f>IF(L3VA!EJ115="NO DATA","",L3VA!EJ115)</f>
        <v/>
      </c>
      <c r="AB106" s="158" t="str">
        <f>IF(L3VA!EP115="NO DATA","",L3VA!EP115)</f>
        <v/>
      </c>
      <c r="AC106" s="158" t="str">
        <f>IF(L3VA!EV115="NO DATA","",L3VA!EV115)</f>
        <v/>
      </c>
      <c r="AD106" s="158" t="str">
        <f>IF(L3VA!FB115="NO DATA","",L3VA!FB115)</f>
        <v/>
      </c>
    </row>
    <row r="107" spans="1:30" ht="18.75" x14ac:dyDescent="0.3">
      <c r="A107" s="19">
        <f>IF(DATASHEET!A104="","",DATASHEET!A104)</f>
        <v>150859</v>
      </c>
      <c r="B107" s="154" t="str">
        <f>DATASHEET!B104</f>
        <v>JONES, Connor</v>
      </c>
      <c r="C107" s="155" t="str">
        <f>DATASHEET!C104</f>
        <v>12JN</v>
      </c>
      <c r="D107" s="156" t="str">
        <f>DATASHEET!J104</f>
        <v>6.25+ (B/A)</v>
      </c>
      <c r="E107" s="164" t="str">
        <f>IFERROR(VLOOKUP(A107,L3VA!$A$14:$M$269,13,FALSE),"")</f>
        <v/>
      </c>
      <c r="F107" s="157" t="str">
        <f>IF(L3VA!N116="NO DATA","",L3VA!N116)</f>
        <v/>
      </c>
      <c r="G107" s="158" t="str">
        <f>IF(L3VA!T116="NO DATA","",L3VA!T116)</f>
        <v/>
      </c>
      <c r="H107" s="158" t="str">
        <f>IF(L3VA!Z116="NO DATA","",L3VA!Z116)</f>
        <v/>
      </c>
      <c r="I107" s="158" t="str">
        <f>IF(L3VA!AF116="NO DATA","",L3VA!AF116)</f>
        <v/>
      </c>
      <c r="J107" s="153" t="str">
        <f>IF(L3VA!AL116="NO DATA","",L3VA!AL116)</f>
        <v/>
      </c>
      <c r="K107" s="158" t="str">
        <f>IF(L3VA!AR116="NO DATA","",L3VA!AR116)</f>
        <v/>
      </c>
      <c r="L107" s="158" t="str">
        <f>IF(L3VA!AX116="NO DATA","",L3VA!AX116)</f>
        <v/>
      </c>
      <c r="M107" s="158" t="str">
        <f>IF(L3VA!BD116="NO DATA","",L3VA!BD116)</f>
        <v/>
      </c>
      <c r="N107" s="158" t="str">
        <f>IF(L3VA!BJ116="NO DATA","",L3VA!BJ116)</f>
        <v/>
      </c>
      <c r="O107" s="158" t="str">
        <f>IF(L3VA!BP116="NO DATA","",L3VA!BP116)</f>
        <v/>
      </c>
      <c r="P107" s="158" t="str">
        <f>IF(L3VA!BV116="NO DATA","",L3VA!BV116)</f>
        <v/>
      </c>
      <c r="Q107" s="158" t="str">
        <f>IF(L3VA!CB116="NO DATA","",L3VA!CB116)</f>
        <v/>
      </c>
      <c r="R107" s="158" t="str">
        <f>IF(L3VA!CH116="NO DATA","",L3VA!CH116)</f>
        <v/>
      </c>
      <c r="S107" s="158" t="str">
        <f>IF(L3VA!CN116="NO DATA","",L3VA!CN116)</f>
        <v/>
      </c>
      <c r="T107" s="158" t="str">
        <f>IF(L3VA!CT116="NO DATA","",L3VA!CT116)</f>
        <v/>
      </c>
      <c r="U107" s="158" t="str">
        <f>IF(L3VA!CZ116="NO DATA","",L3VA!CZ116)</f>
        <v/>
      </c>
      <c r="V107" s="158" t="str">
        <f>IF(L3VA!DF116="NO DATA","",L3VA!DF116)</f>
        <v/>
      </c>
      <c r="W107" s="158" t="str">
        <f>IF(L3VA!DL116="NO DATA","",L3VA!DL116)</f>
        <v/>
      </c>
      <c r="X107" s="158" t="str">
        <f>IF(L3VA!DR116="NO DATA","",L3VA!DR116)</f>
        <v/>
      </c>
      <c r="Y107" s="158" t="str">
        <f>IF(L3VA!DX116="NO DATA","",L3VA!DX116)</f>
        <v/>
      </c>
      <c r="Z107" s="158" t="str">
        <f>IF(L3VA!ED116="NO DATA","",L3VA!ED116)</f>
        <v/>
      </c>
      <c r="AA107" s="158" t="str">
        <f>IF(L3VA!EJ116="NO DATA","",L3VA!EJ116)</f>
        <v/>
      </c>
      <c r="AB107" s="158" t="str">
        <f>IF(L3VA!EP116="NO DATA","",L3VA!EP116)</f>
        <v/>
      </c>
      <c r="AC107" s="158" t="str">
        <f>IF(L3VA!EV116="NO DATA","",L3VA!EV116)</f>
        <v/>
      </c>
      <c r="AD107" s="158" t="str">
        <f>IF(L3VA!FB116="NO DATA","",L3VA!FB116)</f>
        <v/>
      </c>
    </row>
    <row r="108" spans="1:30" ht="18.75" x14ac:dyDescent="0.3">
      <c r="A108" s="19">
        <f>IF(DATASHEET!A105="","",DATASHEET!A105)</f>
        <v>160106</v>
      </c>
      <c r="B108" s="154" t="str">
        <f>DATASHEET!B105</f>
        <v>JONES, Harriet</v>
      </c>
      <c r="C108" s="155" t="str">
        <f>DATASHEET!C105</f>
        <v>12CSN</v>
      </c>
      <c r="D108" s="156" t="str">
        <f>DATASHEET!J105</f>
        <v>6.25+ (B/A)</v>
      </c>
      <c r="E108" s="164" t="str">
        <f>IFERROR(VLOOKUP(A108,L3VA!$A$14:$M$269,13,FALSE),"")</f>
        <v/>
      </c>
      <c r="F108" s="157" t="str">
        <f>IF(L3VA!N117="NO DATA","",L3VA!N117)</f>
        <v/>
      </c>
      <c r="G108" s="158" t="str">
        <f>IF(L3VA!T117="NO DATA","",L3VA!T117)</f>
        <v/>
      </c>
      <c r="H108" s="158" t="str">
        <f>IF(L3VA!Z117="NO DATA","",L3VA!Z117)</f>
        <v/>
      </c>
      <c r="I108" s="158" t="str">
        <f>IF(L3VA!AF117="NO DATA","",L3VA!AF117)</f>
        <v/>
      </c>
      <c r="J108" s="153" t="str">
        <f>IF(L3VA!AL117="NO DATA","",L3VA!AL117)</f>
        <v/>
      </c>
      <c r="K108" s="158" t="str">
        <f>IF(L3VA!AR117="NO DATA","",L3VA!AR117)</f>
        <v/>
      </c>
      <c r="L108" s="158" t="str">
        <f>IF(L3VA!AX117="NO DATA","",L3VA!AX117)</f>
        <v/>
      </c>
      <c r="M108" s="158" t="str">
        <f>IF(L3VA!BD117="NO DATA","",L3VA!BD117)</f>
        <v/>
      </c>
      <c r="N108" s="158" t="str">
        <f>IF(L3VA!BJ117="NO DATA","",L3VA!BJ117)</f>
        <v/>
      </c>
      <c r="O108" s="158" t="str">
        <f>IF(L3VA!BP117="NO DATA","",L3VA!BP117)</f>
        <v/>
      </c>
      <c r="P108" s="158" t="str">
        <f>IF(L3VA!BV117="NO DATA","",L3VA!BV117)</f>
        <v/>
      </c>
      <c r="Q108" s="158" t="str">
        <f>IF(L3VA!CB117="NO DATA","",L3VA!CB117)</f>
        <v/>
      </c>
      <c r="R108" s="158" t="str">
        <f>IF(L3VA!CH117="NO DATA","",L3VA!CH117)</f>
        <v/>
      </c>
      <c r="S108" s="158" t="str">
        <f>IF(L3VA!CN117="NO DATA","",L3VA!CN117)</f>
        <v/>
      </c>
      <c r="T108" s="158" t="str">
        <f>IF(L3VA!CT117="NO DATA","",L3VA!CT117)</f>
        <v/>
      </c>
      <c r="U108" s="158" t="str">
        <f>IF(L3VA!CZ117="NO DATA","",L3VA!CZ117)</f>
        <v/>
      </c>
      <c r="V108" s="158" t="str">
        <f>IF(L3VA!DF117="NO DATA","",L3VA!DF117)</f>
        <v/>
      </c>
      <c r="W108" s="158" t="str">
        <f>IF(L3VA!DL117="NO DATA","",L3VA!DL117)</f>
        <v/>
      </c>
      <c r="X108" s="158" t="str">
        <f>IF(L3VA!DR117="NO DATA","",L3VA!DR117)</f>
        <v/>
      </c>
      <c r="Y108" s="158" t="str">
        <f>IF(L3VA!DX117="NO DATA","",L3VA!DX117)</f>
        <v/>
      </c>
      <c r="Z108" s="158" t="str">
        <f>IF(L3VA!ED117="NO DATA","",L3VA!ED117)</f>
        <v/>
      </c>
      <c r="AA108" s="158" t="str">
        <f>IF(L3VA!EJ117="NO DATA","",L3VA!EJ117)</f>
        <v/>
      </c>
      <c r="AB108" s="158" t="str">
        <f>IF(L3VA!EP117="NO DATA","",L3VA!EP117)</f>
        <v/>
      </c>
      <c r="AC108" s="158" t="str">
        <f>IF(L3VA!EV117="NO DATA","",L3VA!EV117)</f>
        <v/>
      </c>
      <c r="AD108" s="158" t="str">
        <f>IF(L3VA!FB117="NO DATA","",L3VA!FB117)</f>
        <v/>
      </c>
    </row>
    <row r="109" spans="1:30" ht="18.75" x14ac:dyDescent="0.3">
      <c r="A109" s="19">
        <f>IF(DATASHEET!A106="","",DATASHEET!A106)</f>
        <v>150993</v>
      </c>
      <c r="B109" s="154" t="str">
        <f>DATASHEET!B106</f>
        <v>JORDAN-SMALLE, Brandon</v>
      </c>
      <c r="C109" s="155" t="str">
        <f>DATASHEET!C106</f>
        <v>12JN</v>
      </c>
      <c r="D109" s="156" t="str">
        <f>DATASHEET!J106</f>
        <v>2.5+ (D/C)</v>
      </c>
      <c r="E109" s="164" t="str">
        <f>IFERROR(VLOOKUP(A109,L3VA!$A$14:$M$269,13,FALSE),"")</f>
        <v/>
      </c>
      <c r="F109" s="157" t="str">
        <f>IF(L3VA!N118="NO DATA","",L3VA!N118)</f>
        <v/>
      </c>
      <c r="G109" s="158" t="str">
        <f>IF(L3VA!T118="NO DATA","",L3VA!T118)</f>
        <v/>
      </c>
      <c r="H109" s="158" t="str">
        <f>IF(L3VA!Z118="NO DATA","",L3VA!Z118)</f>
        <v/>
      </c>
      <c r="I109" s="158" t="str">
        <f>IF(L3VA!AF118="NO DATA","",L3VA!AF118)</f>
        <v/>
      </c>
      <c r="J109" s="153" t="str">
        <f>IF(L3VA!AL118="NO DATA","",L3VA!AL118)</f>
        <v/>
      </c>
      <c r="K109" s="158" t="str">
        <f>IF(L3VA!AR118="NO DATA","",L3VA!AR118)</f>
        <v/>
      </c>
      <c r="L109" s="158" t="str">
        <f>IF(L3VA!AX118="NO DATA","",L3VA!AX118)</f>
        <v/>
      </c>
      <c r="M109" s="158" t="str">
        <f>IF(L3VA!BD118="NO DATA","",L3VA!BD118)</f>
        <v/>
      </c>
      <c r="N109" s="158" t="str">
        <f>IF(L3VA!BJ118="NO DATA","",L3VA!BJ118)</f>
        <v/>
      </c>
      <c r="O109" s="158" t="str">
        <f>IF(L3VA!BP118="NO DATA","",L3VA!BP118)</f>
        <v/>
      </c>
      <c r="P109" s="158" t="str">
        <f>IF(L3VA!BV118="NO DATA","",L3VA!BV118)</f>
        <v/>
      </c>
      <c r="Q109" s="158" t="str">
        <f>IF(L3VA!CB118="NO DATA","",L3VA!CB118)</f>
        <v/>
      </c>
      <c r="R109" s="158" t="str">
        <f>IF(L3VA!CH118="NO DATA","",L3VA!CH118)</f>
        <v/>
      </c>
      <c r="S109" s="158" t="str">
        <f>IF(L3VA!CN118="NO DATA","",L3VA!CN118)</f>
        <v/>
      </c>
      <c r="T109" s="158" t="str">
        <f>IF(L3VA!CT118="NO DATA","",L3VA!CT118)</f>
        <v/>
      </c>
      <c r="U109" s="158" t="str">
        <f>IF(L3VA!CZ118="NO DATA","",L3VA!CZ118)</f>
        <v/>
      </c>
      <c r="V109" s="158" t="str">
        <f>IF(L3VA!DF118="NO DATA","",L3VA!DF118)</f>
        <v/>
      </c>
      <c r="W109" s="158" t="str">
        <f>IF(L3VA!DL118="NO DATA","",L3VA!DL118)</f>
        <v/>
      </c>
      <c r="X109" s="158" t="str">
        <f>IF(L3VA!DR118="NO DATA","",L3VA!DR118)</f>
        <v/>
      </c>
      <c r="Y109" s="158" t="str">
        <f>IF(L3VA!DX118="NO DATA","",L3VA!DX118)</f>
        <v/>
      </c>
      <c r="Z109" s="158" t="str">
        <f>IF(L3VA!ED118="NO DATA","",L3VA!ED118)</f>
        <v/>
      </c>
      <c r="AA109" s="158" t="str">
        <f>IF(L3VA!EJ118="NO DATA","",L3VA!EJ118)</f>
        <v/>
      </c>
      <c r="AB109" s="158" t="str">
        <f>IF(L3VA!EP118="NO DATA","",L3VA!EP118)</f>
        <v/>
      </c>
      <c r="AC109" s="158" t="str">
        <f>IF(L3VA!EV118="NO DATA","",L3VA!EV118)</f>
        <v/>
      </c>
      <c r="AD109" s="158" t="str">
        <f>IF(L3VA!FB118="NO DATA","",L3VA!FB118)</f>
        <v/>
      </c>
    </row>
    <row r="110" spans="1:30" ht="18.75" x14ac:dyDescent="0.3">
      <c r="A110" s="19">
        <f>IF(DATASHEET!A107="","",DATASHEET!A107)</f>
        <v>150892</v>
      </c>
      <c r="B110" s="154" t="str">
        <f>DATASHEET!B107</f>
        <v>JURCZAK, Nikodem</v>
      </c>
      <c r="C110" s="155" t="str">
        <f>DATASHEET!C107</f>
        <v>12JN</v>
      </c>
      <c r="D110" s="156" t="str">
        <f>DATASHEET!J107</f>
        <v>6.25+ (B/A)</v>
      </c>
      <c r="E110" s="164" t="str">
        <f>IFERROR(VLOOKUP(A110,L3VA!$A$14:$M$269,13,FALSE),"")</f>
        <v/>
      </c>
      <c r="F110" s="157" t="str">
        <f>IF(L3VA!N119="NO DATA","",L3VA!N119)</f>
        <v/>
      </c>
      <c r="G110" s="158" t="str">
        <f>IF(L3VA!T119="NO DATA","",L3VA!T119)</f>
        <v/>
      </c>
      <c r="H110" s="158" t="str">
        <f>IF(L3VA!Z119="NO DATA","",L3VA!Z119)</f>
        <v/>
      </c>
      <c r="I110" s="158" t="str">
        <f>IF(L3VA!AF119="NO DATA","",L3VA!AF119)</f>
        <v/>
      </c>
      <c r="J110" s="153" t="str">
        <f>IF(L3VA!AL119="NO DATA","",L3VA!AL119)</f>
        <v/>
      </c>
      <c r="K110" s="158" t="str">
        <f>IF(L3VA!AR119="NO DATA","",L3VA!AR119)</f>
        <v/>
      </c>
      <c r="L110" s="158" t="str">
        <f>IF(L3VA!AX119="NO DATA","",L3VA!AX119)</f>
        <v/>
      </c>
      <c r="M110" s="158" t="str">
        <f>IF(L3VA!BD119="NO DATA","",L3VA!BD119)</f>
        <v/>
      </c>
      <c r="N110" s="158" t="str">
        <f>IF(L3VA!BJ119="NO DATA","",L3VA!BJ119)</f>
        <v/>
      </c>
      <c r="O110" s="158" t="str">
        <f>IF(L3VA!BP119="NO DATA","",L3VA!BP119)</f>
        <v/>
      </c>
      <c r="P110" s="158" t="str">
        <f>IF(L3VA!BV119="NO DATA","",L3VA!BV119)</f>
        <v/>
      </c>
      <c r="Q110" s="158" t="str">
        <f>IF(L3VA!CB119="NO DATA","",L3VA!CB119)</f>
        <v/>
      </c>
      <c r="R110" s="158" t="str">
        <f>IF(L3VA!CH119="NO DATA","",L3VA!CH119)</f>
        <v/>
      </c>
      <c r="S110" s="158" t="str">
        <f>IF(L3VA!CN119="NO DATA","",L3VA!CN119)</f>
        <v/>
      </c>
      <c r="T110" s="158" t="str">
        <f>IF(L3VA!CT119="NO DATA","",L3VA!CT119)</f>
        <v/>
      </c>
      <c r="U110" s="158" t="str">
        <f>IF(L3VA!CZ119="NO DATA","",L3VA!CZ119)</f>
        <v/>
      </c>
      <c r="V110" s="158" t="str">
        <f>IF(L3VA!DF119="NO DATA","",L3VA!DF119)</f>
        <v/>
      </c>
      <c r="W110" s="158" t="str">
        <f>IF(L3VA!DL119="NO DATA","",L3VA!DL119)</f>
        <v/>
      </c>
      <c r="X110" s="158" t="str">
        <f>IF(L3VA!DR119="NO DATA","",L3VA!DR119)</f>
        <v/>
      </c>
      <c r="Y110" s="158" t="str">
        <f>IF(L3VA!DX119="NO DATA","",L3VA!DX119)</f>
        <v/>
      </c>
      <c r="Z110" s="158" t="str">
        <f>IF(L3VA!ED119="NO DATA","",L3VA!ED119)</f>
        <v/>
      </c>
      <c r="AA110" s="158" t="str">
        <f>IF(L3VA!EJ119="NO DATA","",L3VA!EJ119)</f>
        <v/>
      </c>
      <c r="AB110" s="158" t="str">
        <f>IF(L3VA!EP119="NO DATA","",L3VA!EP119)</f>
        <v/>
      </c>
      <c r="AC110" s="158" t="str">
        <f>IF(L3VA!EV119="NO DATA","",L3VA!EV119)</f>
        <v/>
      </c>
      <c r="AD110" s="158" t="str">
        <f>IF(L3VA!FB119="NO DATA","",L3VA!FB119)</f>
        <v/>
      </c>
    </row>
    <row r="111" spans="1:30" ht="18.75" x14ac:dyDescent="0.3">
      <c r="A111" s="19">
        <f>IF(DATASHEET!A108="","",DATASHEET!A108)</f>
        <v>150897</v>
      </c>
      <c r="B111" s="154" t="str">
        <f>DATASHEET!B108</f>
        <v>KANDENGWA, Sanchez</v>
      </c>
      <c r="C111" s="155" t="str">
        <f>DATASHEET!C108</f>
        <v>12EW</v>
      </c>
      <c r="D111" s="156" t="str">
        <f>DATASHEET!J108</f>
        <v>2.5+ (D/C)</v>
      </c>
      <c r="E111" s="164" t="str">
        <f>IFERROR(VLOOKUP(A111,L3VA!$A$14:$M$269,13,FALSE),"")</f>
        <v/>
      </c>
      <c r="F111" s="157" t="str">
        <f>IF(L3VA!N120="NO DATA","",L3VA!N120)</f>
        <v/>
      </c>
      <c r="G111" s="158" t="str">
        <f>IF(L3VA!T120="NO DATA","",L3VA!T120)</f>
        <v/>
      </c>
      <c r="H111" s="158" t="str">
        <f>IF(L3VA!Z120="NO DATA","",L3VA!Z120)</f>
        <v/>
      </c>
      <c r="I111" s="158" t="str">
        <f>IF(L3VA!AF120="NO DATA","",L3VA!AF120)</f>
        <v/>
      </c>
      <c r="J111" s="153" t="str">
        <f>IF(L3VA!AL120="NO DATA","",L3VA!AL120)</f>
        <v/>
      </c>
      <c r="K111" s="158" t="str">
        <f>IF(L3VA!AR120="NO DATA","",L3VA!AR120)</f>
        <v/>
      </c>
      <c r="L111" s="158" t="str">
        <f>IF(L3VA!AX120="NO DATA","",L3VA!AX120)</f>
        <v/>
      </c>
      <c r="M111" s="158" t="str">
        <f>IF(L3VA!BD120="NO DATA","",L3VA!BD120)</f>
        <v/>
      </c>
      <c r="N111" s="158" t="str">
        <f>IF(L3VA!BJ120="NO DATA","",L3VA!BJ120)</f>
        <v/>
      </c>
      <c r="O111" s="158" t="str">
        <f>IF(L3VA!BP120="NO DATA","",L3VA!BP120)</f>
        <v/>
      </c>
      <c r="P111" s="158" t="str">
        <f>IF(L3VA!BV120="NO DATA","",L3VA!BV120)</f>
        <v/>
      </c>
      <c r="Q111" s="158" t="str">
        <f>IF(L3VA!CB120="NO DATA","",L3VA!CB120)</f>
        <v/>
      </c>
      <c r="R111" s="158" t="str">
        <f>IF(L3VA!CH120="NO DATA","",L3VA!CH120)</f>
        <v/>
      </c>
      <c r="S111" s="158" t="str">
        <f>IF(L3VA!CN120="NO DATA","",L3VA!CN120)</f>
        <v/>
      </c>
      <c r="T111" s="158" t="str">
        <f>IF(L3VA!CT120="NO DATA","",L3VA!CT120)</f>
        <v/>
      </c>
      <c r="U111" s="158" t="str">
        <f>IF(L3VA!CZ120="NO DATA","",L3VA!CZ120)</f>
        <v/>
      </c>
      <c r="V111" s="158" t="str">
        <f>IF(L3VA!DF120="NO DATA","",L3VA!DF120)</f>
        <v/>
      </c>
      <c r="W111" s="158" t="str">
        <f>IF(L3VA!DL120="NO DATA","",L3VA!DL120)</f>
        <v/>
      </c>
      <c r="X111" s="158" t="str">
        <f>IF(L3VA!DR120="NO DATA","",L3VA!DR120)</f>
        <v/>
      </c>
      <c r="Y111" s="158" t="str">
        <f>IF(L3VA!DX120="NO DATA","",L3VA!DX120)</f>
        <v/>
      </c>
      <c r="Z111" s="158" t="str">
        <f>IF(L3VA!ED120="NO DATA","",L3VA!ED120)</f>
        <v/>
      </c>
      <c r="AA111" s="158" t="str">
        <f>IF(L3VA!EJ120="NO DATA","",L3VA!EJ120)</f>
        <v/>
      </c>
      <c r="AB111" s="158" t="str">
        <f>IF(L3VA!EP120="NO DATA","",L3VA!EP120)</f>
        <v/>
      </c>
      <c r="AC111" s="158" t="str">
        <f>IF(L3VA!EV120="NO DATA","",L3VA!EV120)</f>
        <v/>
      </c>
      <c r="AD111" s="158" t="str">
        <f>IF(L3VA!FB120="NO DATA","",L3VA!FB120)</f>
        <v/>
      </c>
    </row>
    <row r="112" spans="1:30" ht="18.75" x14ac:dyDescent="0.3">
      <c r="A112" s="19">
        <f>IF(DATASHEET!A109="","",DATASHEET!A109)</f>
        <v>150917</v>
      </c>
      <c r="B112" s="154" t="str">
        <f>DATASHEET!B109</f>
        <v>KELLETT, Edward</v>
      </c>
      <c r="C112" s="155" t="str">
        <f>DATASHEET!C109</f>
        <v>12EW</v>
      </c>
      <c r="D112" s="156" t="str">
        <f>DATASHEET!J109</f>
        <v>2.5+ (D/C)</v>
      </c>
      <c r="E112" s="164" t="str">
        <f>IFERROR(VLOOKUP(A112,L3VA!$A$14:$M$269,13,FALSE),"")</f>
        <v/>
      </c>
      <c r="F112" s="157" t="str">
        <f>IF(L3VA!N121="NO DATA","",L3VA!N121)</f>
        <v/>
      </c>
      <c r="G112" s="158" t="str">
        <f>IF(L3VA!T121="NO DATA","",L3VA!T121)</f>
        <v/>
      </c>
      <c r="H112" s="158" t="str">
        <f>IF(L3VA!Z121="NO DATA","",L3VA!Z121)</f>
        <v/>
      </c>
      <c r="I112" s="158" t="str">
        <f>IF(L3VA!AF121="NO DATA","",L3VA!AF121)</f>
        <v/>
      </c>
      <c r="J112" s="153" t="str">
        <f>IF(L3VA!AL121="NO DATA","",L3VA!AL121)</f>
        <v/>
      </c>
      <c r="K112" s="158" t="str">
        <f>IF(L3VA!AR121="NO DATA","",L3VA!AR121)</f>
        <v/>
      </c>
      <c r="L112" s="158" t="str">
        <f>IF(L3VA!AX121="NO DATA","",L3VA!AX121)</f>
        <v/>
      </c>
      <c r="M112" s="158" t="str">
        <f>IF(L3VA!BD121="NO DATA","",L3VA!BD121)</f>
        <v/>
      </c>
      <c r="N112" s="158" t="str">
        <f>IF(L3VA!BJ121="NO DATA","",L3VA!BJ121)</f>
        <v/>
      </c>
      <c r="O112" s="158" t="str">
        <f>IF(L3VA!BP121="NO DATA","",L3VA!BP121)</f>
        <v/>
      </c>
      <c r="P112" s="158" t="str">
        <f>IF(L3VA!BV121="NO DATA","",L3VA!BV121)</f>
        <v/>
      </c>
      <c r="Q112" s="158" t="str">
        <f>IF(L3VA!CB121="NO DATA","",L3VA!CB121)</f>
        <v/>
      </c>
      <c r="R112" s="158" t="str">
        <f>IF(L3VA!CH121="NO DATA","",L3VA!CH121)</f>
        <v/>
      </c>
      <c r="S112" s="158" t="str">
        <f>IF(L3VA!CN121="NO DATA","",L3VA!CN121)</f>
        <v/>
      </c>
      <c r="T112" s="158" t="str">
        <f>IF(L3VA!CT121="NO DATA","",L3VA!CT121)</f>
        <v/>
      </c>
      <c r="U112" s="158" t="str">
        <f>IF(L3VA!CZ121="NO DATA","",L3VA!CZ121)</f>
        <v/>
      </c>
      <c r="V112" s="158" t="str">
        <f>IF(L3VA!DF121="NO DATA","",L3VA!DF121)</f>
        <v/>
      </c>
      <c r="W112" s="158" t="str">
        <f>IF(L3VA!DL121="NO DATA","",L3VA!DL121)</f>
        <v/>
      </c>
      <c r="X112" s="158" t="str">
        <f>IF(L3VA!DR121="NO DATA","",L3VA!DR121)</f>
        <v/>
      </c>
      <c r="Y112" s="158" t="str">
        <f>IF(L3VA!DX121="NO DATA","",L3VA!DX121)</f>
        <v/>
      </c>
      <c r="Z112" s="158" t="str">
        <f>IF(L3VA!ED121="NO DATA","",L3VA!ED121)</f>
        <v/>
      </c>
      <c r="AA112" s="158" t="str">
        <f>IF(L3VA!EJ121="NO DATA","",L3VA!EJ121)</f>
        <v/>
      </c>
      <c r="AB112" s="158" t="str">
        <f>IF(L3VA!EP121="NO DATA","",L3VA!EP121)</f>
        <v/>
      </c>
      <c r="AC112" s="158" t="str">
        <f>IF(L3VA!EV121="NO DATA","",L3VA!EV121)</f>
        <v/>
      </c>
      <c r="AD112" s="158" t="str">
        <f>IF(L3VA!FB121="NO DATA","",L3VA!FB121)</f>
        <v/>
      </c>
    </row>
    <row r="113" spans="1:30" ht="18.75" x14ac:dyDescent="0.3">
      <c r="A113" s="19">
        <f>IF(DATASHEET!A110="","",DATASHEET!A110)</f>
        <v>150971</v>
      </c>
      <c r="B113" s="154" t="str">
        <f>DATASHEET!B110</f>
        <v>KING, Charlotte</v>
      </c>
      <c r="C113" s="155" t="str">
        <f>DATASHEET!C110</f>
        <v>12EW</v>
      </c>
      <c r="D113" s="156" t="str">
        <f>DATASHEET!J110</f>
        <v>7.75+ (A/A*)</v>
      </c>
      <c r="E113" s="164" t="str">
        <f>IFERROR(VLOOKUP(A113,L3VA!$A$14:$M$269,13,FALSE),"")</f>
        <v/>
      </c>
      <c r="F113" s="157" t="str">
        <f>IF(L3VA!N122="NO DATA","",L3VA!N122)</f>
        <v/>
      </c>
      <c r="G113" s="158" t="str">
        <f>IF(L3VA!T122="NO DATA","",L3VA!T122)</f>
        <v/>
      </c>
      <c r="H113" s="158" t="str">
        <f>IF(L3VA!Z122="NO DATA","",L3VA!Z122)</f>
        <v/>
      </c>
      <c r="I113" s="158" t="str">
        <f>IF(L3VA!AF122="NO DATA","",L3VA!AF122)</f>
        <v/>
      </c>
      <c r="J113" s="153" t="str">
        <f>IF(L3VA!AL122="NO DATA","",L3VA!AL122)</f>
        <v/>
      </c>
      <c r="K113" s="158" t="str">
        <f>IF(L3VA!AR122="NO DATA","",L3VA!AR122)</f>
        <v/>
      </c>
      <c r="L113" s="158" t="str">
        <f>IF(L3VA!AX122="NO DATA","",L3VA!AX122)</f>
        <v/>
      </c>
      <c r="M113" s="158" t="str">
        <f>IF(L3VA!BD122="NO DATA","",L3VA!BD122)</f>
        <v/>
      </c>
      <c r="N113" s="158" t="str">
        <f>IF(L3VA!BJ122="NO DATA","",L3VA!BJ122)</f>
        <v/>
      </c>
      <c r="O113" s="158" t="str">
        <f>IF(L3VA!BP122="NO DATA","",L3VA!BP122)</f>
        <v/>
      </c>
      <c r="P113" s="158" t="str">
        <f>IF(L3VA!BV122="NO DATA","",L3VA!BV122)</f>
        <v/>
      </c>
      <c r="Q113" s="158" t="str">
        <f>IF(L3VA!CB122="NO DATA","",L3VA!CB122)</f>
        <v/>
      </c>
      <c r="R113" s="158" t="str">
        <f>IF(L3VA!CH122="NO DATA","",L3VA!CH122)</f>
        <v/>
      </c>
      <c r="S113" s="158" t="str">
        <f>IF(L3VA!CN122="NO DATA","",L3VA!CN122)</f>
        <v/>
      </c>
      <c r="T113" s="158" t="str">
        <f>IF(L3VA!CT122="NO DATA","",L3VA!CT122)</f>
        <v/>
      </c>
      <c r="U113" s="158" t="str">
        <f>IF(L3VA!CZ122="NO DATA","",L3VA!CZ122)</f>
        <v/>
      </c>
      <c r="V113" s="158" t="str">
        <f>IF(L3VA!DF122="NO DATA","",L3VA!DF122)</f>
        <v/>
      </c>
      <c r="W113" s="158" t="str">
        <f>IF(L3VA!DL122="NO DATA","",L3VA!DL122)</f>
        <v/>
      </c>
      <c r="X113" s="158" t="str">
        <f>IF(L3VA!DR122="NO DATA","",L3VA!DR122)</f>
        <v/>
      </c>
      <c r="Y113" s="158" t="str">
        <f>IF(L3VA!DX122="NO DATA","",L3VA!DX122)</f>
        <v/>
      </c>
      <c r="Z113" s="158" t="str">
        <f>IF(L3VA!ED122="NO DATA","",L3VA!ED122)</f>
        <v/>
      </c>
      <c r="AA113" s="158" t="str">
        <f>IF(L3VA!EJ122="NO DATA","",L3VA!EJ122)</f>
        <v/>
      </c>
      <c r="AB113" s="158" t="str">
        <f>IF(L3VA!EP122="NO DATA","",L3VA!EP122)</f>
        <v/>
      </c>
      <c r="AC113" s="158" t="str">
        <f>IF(L3VA!EV122="NO DATA","",L3VA!EV122)</f>
        <v/>
      </c>
      <c r="AD113" s="158" t="str">
        <f>IF(L3VA!FB122="NO DATA","",L3VA!FB122)</f>
        <v/>
      </c>
    </row>
    <row r="114" spans="1:30" ht="18.75" x14ac:dyDescent="0.3">
      <c r="A114" s="19">
        <f>IF(DATASHEET!A111="","",DATASHEET!A111)</f>
        <v>100339</v>
      </c>
      <c r="B114" s="154" t="str">
        <f>DATASHEET!B111</f>
        <v>KLOVAITE, Adrija</v>
      </c>
      <c r="C114" s="155" t="str">
        <f>DATASHEET!C111</f>
        <v>12EW</v>
      </c>
      <c r="D114" s="156" t="str">
        <f>DATASHEET!J111</f>
        <v>4.75+ (C/B)</v>
      </c>
      <c r="E114" s="164" t="str">
        <f>IFERROR(VLOOKUP(A114,L3VA!$A$14:$M$269,13,FALSE),"")</f>
        <v/>
      </c>
      <c r="F114" s="157" t="str">
        <f>IF(L3VA!N123="NO DATA","",L3VA!N123)</f>
        <v/>
      </c>
      <c r="G114" s="158" t="str">
        <f>IF(L3VA!T123="NO DATA","",L3VA!T123)</f>
        <v/>
      </c>
      <c r="H114" s="158" t="str">
        <f>IF(L3VA!Z123="NO DATA","",L3VA!Z123)</f>
        <v/>
      </c>
      <c r="I114" s="158" t="str">
        <f>IF(L3VA!AF123="NO DATA","",L3VA!AF123)</f>
        <v/>
      </c>
      <c r="J114" s="153" t="str">
        <f>IF(L3VA!AL123="NO DATA","",L3VA!AL123)</f>
        <v/>
      </c>
      <c r="K114" s="158" t="str">
        <f>IF(L3VA!AR123="NO DATA","",L3VA!AR123)</f>
        <v/>
      </c>
      <c r="L114" s="158" t="str">
        <f>IF(L3VA!AX123="NO DATA","",L3VA!AX123)</f>
        <v/>
      </c>
      <c r="M114" s="158" t="str">
        <f>IF(L3VA!BD123="NO DATA","",L3VA!BD123)</f>
        <v/>
      </c>
      <c r="N114" s="158" t="str">
        <f>IF(L3VA!BJ123="NO DATA","",L3VA!BJ123)</f>
        <v/>
      </c>
      <c r="O114" s="158" t="str">
        <f>IF(L3VA!BP123="NO DATA","",L3VA!BP123)</f>
        <v/>
      </c>
      <c r="P114" s="158" t="str">
        <f>IF(L3VA!BV123="NO DATA","",L3VA!BV123)</f>
        <v/>
      </c>
      <c r="Q114" s="158" t="str">
        <f>IF(L3VA!CB123="NO DATA","",L3VA!CB123)</f>
        <v/>
      </c>
      <c r="R114" s="158" t="str">
        <f>IF(L3VA!CH123="NO DATA","",L3VA!CH123)</f>
        <v/>
      </c>
      <c r="S114" s="158" t="str">
        <f>IF(L3VA!CN123="NO DATA","",L3VA!CN123)</f>
        <v/>
      </c>
      <c r="T114" s="158" t="str">
        <f>IF(L3VA!CT123="NO DATA","",L3VA!CT123)</f>
        <v/>
      </c>
      <c r="U114" s="158" t="str">
        <f>IF(L3VA!CZ123="NO DATA","",L3VA!CZ123)</f>
        <v/>
      </c>
      <c r="V114" s="158" t="str">
        <f>IF(L3VA!DF123="NO DATA","",L3VA!DF123)</f>
        <v/>
      </c>
      <c r="W114" s="158" t="str">
        <f>IF(L3VA!DL123="NO DATA","",L3VA!DL123)</f>
        <v/>
      </c>
      <c r="X114" s="158" t="str">
        <f>IF(L3VA!DR123="NO DATA","",L3VA!DR123)</f>
        <v/>
      </c>
      <c r="Y114" s="158" t="str">
        <f>IF(L3VA!DX123="NO DATA","",L3VA!DX123)</f>
        <v/>
      </c>
      <c r="Z114" s="158" t="str">
        <f>IF(L3VA!ED123="NO DATA","",L3VA!ED123)</f>
        <v/>
      </c>
      <c r="AA114" s="158" t="str">
        <f>IF(L3VA!EJ123="NO DATA","",L3VA!EJ123)</f>
        <v/>
      </c>
      <c r="AB114" s="158" t="str">
        <f>IF(L3VA!EP123="NO DATA","",L3VA!EP123)</f>
        <v/>
      </c>
      <c r="AC114" s="158" t="str">
        <f>IF(L3VA!EV123="NO DATA","",L3VA!EV123)</f>
        <v/>
      </c>
      <c r="AD114" s="158" t="str">
        <f>IF(L3VA!FB123="NO DATA","",L3VA!FB123)</f>
        <v/>
      </c>
    </row>
    <row r="115" spans="1:30" ht="18.75" x14ac:dyDescent="0.3">
      <c r="A115" s="19">
        <f>IF(DATASHEET!A112="","",DATASHEET!A112)</f>
        <v>160062</v>
      </c>
      <c r="B115" s="154" t="str">
        <f>DATASHEET!B112</f>
        <v>KOCJAN, Zofia</v>
      </c>
      <c r="C115" s="155" t="str">
        <f>DATASHEET!C112</f>
        <v>12EW</v>
      </c>
      <c r="D115" s="156" t="str">
        <f>DATASHEET!J112</f>
        <v>2.5+ (D/C)</v>
      </c>
      <c r="E115" s="164" t="str">
        <f>IFERROR(VLOOKUP(A115,L3VA!$A$14:$M$269,13,FALSE),"")</f>
        <v/>
      </c>
      <c r="F115" s="157" t="str">
        <f>IF(L3VA!N124="NO DATA","",L3VA!N124)</f>
        <v/>
      </c>
      <c r="G115" s="158" t="str">
        <f>IF(L3VA!T124="NO DATA","",L3VA!T124)</f>
        <v/>
      </c>
      <c r="H115" s="158" t="str">
        <f>IF(L3VA!Z124="NO DATA","",L3VA!Z124)</f>
        <v/>
      </c>
      <c r="I115" s="158" t="str">
        <f>IF(L3VA!AF124="NO DATA","",L3VA!AF124)</f>
        <v/>
      </c>
      <c r="J115" s="153" t="str">
        <f>IF(L3VA!AL124="NO DATA","",L3VA!AL124)</f>
        <v/>
      </c>
      <c r="K115" s="158" t="str">
        <f>IF(L3VA!AR124="NO DATA","",L3VA!AR124)</f>
        <v/>
      </c>
      <c r="L115" s="158" t="str">
        <f>IF(L3VA!AX124="NO DATA","",L3VA!AX124)</f>
        <v/>
      </c>
      <c r="M115" s="158" t="str">
        <f>IF(L3VA!BD124="NO DATA","",L3VA!BD124)</f>
        <v/>
      </c>
      <c r="N115" s="158" t="str">
        <f>IF(L3VA!BJ124="NO DATA","",L3VA!BJ124)</f>
        <v/>
      </c>
      <c r="O115" s="158" t="str">
        <f>IF(L3VA!BP124="NO DATA","",L3VA!BP124)</f>
        <v/>
      </c>
      <c r="P115" s="158" t="str">
        <f>IF(L3VA!BV124="NO DATA","",L3VA!BV124)</f>
        <v/>
      </c>
      <c r="Q115" s="158" t="str">
        <f>IF(L3VA!CB124="NO DATA","",L3VA!CB124)</f>
        <v/>
      </c>
      <c r="R115" s="158" t="str">
        <f>IF(L3VA!CH124="NO DATA","",L3VA!CH124)</f>
        <v/>
      </c>
      <c r="S115" s="158" t="str">
        <f>IF(L3VA!CN124="NO DATA","",L3VA!CN124)</f>
        <v/>
      </c>
      <c r="T115" s="158" t="str">
        <f>IF(L3VA!CT124="NO DATA","",L3VA!CT124)</f>
        <v/>
      </c>
      <c r="U115" s="158" t="str">
        <f>IF(L3VA!CZ124="NO DATA","",L3VA!CZ124)</f>
        <v/>
      </c>
      <c r="V115" s="158" t="str">
        <f>IF(L3VA!DF124="NO DATA","",L3VA!DF124)</f>
        <v/>
      </c>
      <c r="W115" s="158" t="str">
        <f>IF(L3VA!DL124="NO DATA","",L3VA!DL124)</f>
        <v/>
      </c>
      <c r="X115" s="158" t="str">
        <f>IF(L3VA!DR124="NO DATA","",L3VA!DR124)</f>
        <v/>
      </c>
      <c r="Y115" s="158" t="str">
        <f>IF(L3VA!DX124="NO DATA","",L3VA!DX124)</f>
        <v/>
      </c>
      <c r="Z115" s="158" t="str">
        <f>IF(L3VA!ED124="NO DATA","",L3VA!ED124)</f>
        <v/>
      </c>
      <c r="AA115" s="158" t="str">
        <f>IF(L3VA!EJ124="NO DATA","",L3VA!EJ124)</f>
        <v/>
      </c>
      <c r="AB115" s="158" t="str">
        <f>IF(L3VA!EP124="NO DATA","",L3VA!EP124)</f>
        <v/>
      </c>
      <c r="AC115" s="158" t="str">
        <f>IF(L3VA!EV124="NO DATA","",L3VA!EV124)</f>
        <v/>
      </c>
      <c r="AD115" s="158" t="str">
        <f>IF(L3VA!FB124="NO DATA","",L3VA!FB124)</f>
        <v/>
      </c>
    </row>
    <row r="116" spans="1:30" ht="18.75" x14ac:dyDescent="0.3">
      <c r="A116" s="19">
        <f>IF(DATASHEET!A113="","",DATASHEET!A113)</f>
        <v>150828</v>
      </c>
      <c r="B116" s="154" t="str">
        <f>DATASHEET!B113</f>
        <v>KOK-ROBERTO, Xander</v>
      </c>
      <c r="C116" s="155" t="str">
        <f>DATASHEET!C113</f>
        <v>12EW</v>
      </c>
      <c r="D116" s="156" t="str">
        <f>DATASHEET!J113</f>
        <v>7.75+ (A/A*)</v>
      </c>
      <c r="E116" s="164" t="str">
        <f>IFERROR(VLOOKUP(A116,L3VA!$A$14:$M$269,13,FALSE),"")</f>
        <v/>
      </c>
      <c r="F116" s="157" t="str">
        <f>IF(L3VA!N125="NO DATA","",L3VA!N125)</f>
        <v/>
      </c>
      <c r="G116" s="158" t="str">
        <f>IF(L3VA!T125="NO DATA","",L3VA!T125)</f>
        <v/>
      </c>
      <c r="H116" s="158" t="str">
        <f>IF(L3VA!Z125="NO DATA","",L3VA!Z125)</f>
        <v/>
      </c>
      <c r="I116" s="158" t="str">
        <f>IF(L3VA!AF125="NO DATA","",L3VA!AF125)</f>
        <v/>
      </c>
      <c r="J116" s="153" t="str">
        <f>IF(L3VA!AL125="NO DATA","",L3VA!AL125)</f>
        <v/>
      </c>
      <c r="K116" s="158" t="str">
        <f>IF(L3VA!AR125="NO DATA","",L3VA!AR125)</f>
        <v/>
      </c>
      <c r="L116" s="158" t="str">
        <f>IF(L3VA!AX125="NO DATA","",L3VA!AX125)</f>
        <v/>
      </c>
      <c r="M116" s="158" t="str">
        <f>IF(L3VA!BD125="NO DATA","",L3VA!BD125)</f>
        <v/>
      </c>
      <c r="N116" s="158" t="str">
        <f>IF(L3VA!BJ125="NO DATA","",L3VA!BJ125)</f>
        <v/>
      </c>
      <c r="O116" s="158" t="str">
        <f>IF(L3VA!BP125="NO DATA","",L3VA!BP125)</f>
        <v/>
      </c>
      <c r="P116" s="158" t="str">
        <f>IF(L3VA!BV125="NO DATA","",L3VA!BV125)</f>
        <v/>
      </c>
      <c r="Q116" s="158" t="str">
        <f>IF(L3VA!CB125="NO DATA","",L3VA!CB125)</f>
        <v/>
      </c>
      <c r="R116" s="158" t="str">
        <f>IF(L3VA!CH125="NO DATA","",L3VA!CH125)</f>
        <v/>
      </c>
      <c r="S116" s="158" t="str">
        <f>IF(L3VA!CN125="NO DATA","",L3VA!CN125)</f>
        <v/>
      </c>
      <c r="T116" s="158" t="str">
        <f>IF(L3VA!CT125="NO DATA","",L3VA!CT125)</f>
        <v/>
      </c>
      <c r="U116" s="158" t="str">
        <f>IF(L3VA!CZ125="NO DATA","",L3VA!CZ125)</f>
        <v/>
      </c>
      <c r="V116" s="158" t="str">
        <f>IF(L3VA!DF125="NO DATA","",L3VA!DF125)</f>
        <v/>
      </c>
      <c r="W116" s="158" t="str">
        <f>IF(L3VA!DL125="NO DATA","",L3VA!DL125)</f>
        <v/>
      </c>
      <c r="X116" s="158" t="str">
        <f>IF(L3VA!DR125="NO DATA","",L3VA!DR125)</f>
        <v/>
      </c>
      <c r="Y116" s="158" t="str">
        <f>IF(L3VA!DX125="NO DATA","",L3VA!DX125)</f>
        <v/>
      </c>
      <c r="Z116" s="158" t="str">
        <f>IF(L3VA!ED125="NO DATA","",L3VA!ED125)</f>
        <v/>
      </c>
      <c r="AA116" s="158" t="str">
        <f>IF(L3VA!EJ125="NO DATA","",L3VA!EJ125)</f>
        <v/>
      </c>
      <c r="AB116" s="158" t="str">
        <f>IF(L3VA!EP125="NO DATA","",L3VA!EP125)</f>
        <v/>
      </c>
      <c r="AC116" s="158" t="str">
        <f>IF(L3VA!EV125="NO DATA","",L3VA!EV125)</f>
        <v/>
      </c>
      <c r="AD116" s="158" t="str">
        <f>IF(L3VA!FB125="NO DATA","",L3VA!FB125)</f>
        <v/>
      </c>
    </row>
    <row r="117" spans="1:30" ht="18.75" x14ac:dyDescent="0.3">
      <c r="A117" s="19">
        <f>IF(DATASHEET!A114="","",DATASHEET!A114)</f>
        <v>150894</v>
      </c>
      <c r="B117" s="154" t="str">
        <f>DATASHEET!B114</f>
        <v>KUBICA, Jakub</v>
      </c>
      <c r="C117" s="155" t="str">
        <f>DATASHEET!C114</f>
        <v>12EW</v>
      </c>
      <c r="D117" s="156" t="str">
        <f>DATASHEET!J114</f>
        <v>4.75+ (C/B)</v>
      </c>
      <c r="E117" s="164" t="str">
        <f>IFERROR(VLOOKUP(A117,L3VA!$A$14:$M$269,13,FALSE),"")</f>
        <v/>
      </c>
      <c r="F117" s="157" t="str">
        <f>IF(L3VA!N126="NO DATA","",L3VA!N126)</f>
        <v/>
      </c>
      <c r="G117" s="158" t="str">
        <f>IF(L3VA!T126="NO DATA","",L3VA!T126)</f>
        <v/>
      </c>
      <c r="H117" s="158" t="str">
        <f>IF(L3VA!Z126="NO DATA","",L3VA!Z126)</f>
        <v/>
      </c>
      <c r="I117" s="158" t="str">
        <f>IF(L3VA!AF126="NO DATA","",L3VA!AF126)</f>
        <v/>
      </c>
      <c r="J117" s="153" t="str">
        <f>IF(L3VA!AL126="NO DATA","",L3VA!AL126)</f>
        <v/>
      </c>
      <c r="K117" s="158" t="str">
        <f>IF(L3VA!AR126="NO DATA","",L3VA!AR126)</f>
        <v/>
      </c>
      <c r="L117" s="158" t="str">
        <f>IF(L3VA!AX126="NO DATA","",L3VA!AX126)</f>
        <v/>
      </c>
      <c r="M117" s="158" t="str">
        <f>IF(L3VA!BD126="NO DATA","",L3VA!BD126)</f>
        <v/>
      </c>
      <c r="N117" s="158" t="str">
        <f>IF(L3VA!BJ126="NO DATA","",L3VA!BJ126)</f>
        <v/>
      </c>
      <c r="O117" s="158" t="str">
        <f>IF(L3VA!BP126="NO DATA","",L3VA!BP126)</f>
        <v/>
      </c>
      <c r="P117" s="158" t="str">
        <f>IF(L3VA!BV126="NO DATA","",L3VA!BV126)</f>
        <v/>
      </c>
      <c r="Q117" s="158" t="str">
        <f>IF(L3VA!CB126="NO DATA","",L3VA!CB126)</f>
        <v/>
      </c>
      <c r="R117" s="158" t="str">
        <f>IF(L3VA!CH126="NO DATA","",L3VA!CH126)</f>
        <v/>
      </c>
      <c r="S117" s="158" t="str">
        <f>IF(L3VA!CN126="NO DATA","",L3VA!CN126)</f>
        <v/>
      </c>
      <c r="T117" s="158" t="str">
        <f>IF(L3VA!CT126="NO DATA","",L3VA!CT126)</f>
        <v/>
      </c>
      <c r="U117" s="158" t="str">
        <f>IF(L3VA!CZ126="NO DATA","",L3VA!CZ126)</f>
        <v/>
      </c>
      <c r="V117" s="158" t="str">
        <f>IF(L3VA!DF126="NO DATA","",L3VA!DF126)</f>
        <v/>
      </c>
      <c r="W117" s="158" t="str">
        <f>IF(L3VA!DL126="NO DATA","",L3VA!DL126)</f>
        <v/>
      </c>
      <c r="X117" s="158" t="str">
        <f>IF(L3VA!DR126="NO DATA","",L3VA!DR126)</f>
        <v/>
      </c>
      <c r="Y117" s="158" t="str">
        <f>IF(L3VA!DX126="NO DATA","",L3VA!DX126)</f>
        <v/>
      </c>
      <c r="Z117" s="158" t="str">
        <f>IF(L3VA!ED126="NO DATA","",L3VA!ED126)</f>
        <v/>
      </c>
      <c r="AA117" s="158" t="str">
        <f>IF(L3VA!EJ126="NO DATA","",L3VA!EJ126)</f>
        <v/>
      </c>
      <c r="AB117" s="158" t="str">
        <f>IF(L3VA!EP126="NO DATA","",L3VA!EP126)</f>
        <v/>
      </c>
      <c r="AC117" s="158" t="str">
        <f>IF(L3VA!EV126="NO DATA","",L3VA!EV126)</f>
        <v/>
      </c>
      <c r="AD117" s="158" t="str">
        <f>IF(L3VA!FB126="NO DATA","",L3VA!FB126)</f>
        <v/>
      </c>
    </row>
    <row r="118" spans="1:30" ht="18.75" x14ac:dyDescent="0.3">
      <c r="A118" s="19">
        <f>IF(DATASHEET!A115="","",DATASHEET!A115)</f>
        <v>150793</v>
      </c>
      <c r="B118" s="154" t="str">
        <f>DATASHEET!B115</f>
        <v>LEAR, Eve</v>
      </c>
      <c r="C118" s="155" t="str">
        <f>DATASHEET!C115</f>
        <v>12EW</v>
      </c>
      <c r="D118" s="156" t="str">
        <f>DATASHEET!J115</f>
        <v>6.25+ (B/A)</v>
      </c>
      <c r="E118" s="164" t="str">
        <f>IFERROR(VLOOKUP(A118,L3VA!$A$14:$M$269,13,FALSE),"")</f>
        <v/>
      </c>
      <c r="F118" s="157" t="str">
        <f>IF(L3VA!N127="NO DATA","",L3VA!N127)</f>
        <v/>
      </c>
      <c r="G118" s="158" t="str">
        <f>IF(L3VA!T127="NO DATA","",L3VA!T127)</f>
        <v/>
      </c>
      <c r="H118" s="158" t="str">
        <f>IF(L3VA!Z127="NO DATA","",L3VA!Z127)</f>
        <v/>
      </c>
      <c r="I118" s="158" t="str">
        <f>IF(L3VA!AF127="NO DATA","",L3VA!AF127)</f>
        <v/>
      </c>
      <c r="J118" s="153" t="str">
        <f>IF(L3VA!AL127="NO DATA","",L3VA!AL127)</f>
        <v/>
      </c>
      <c r="K118" s="158" t="str">
        <f>IF(L3VA!AR127="NO DATA","",L3VA!AR127)</f>
        <v/>
      </c>
      <c r="L118" s="158" t="str">
        <f>IF(L3VA!AX127="NO DATA","",L3VA!AX127)</f>
        <v/>
      </c>
      <c r="M118" s="158" t="str">
        <f>IF(L3VA!BD127="NO DATA","",L3VA!BD127)</f>
        <v/>
      </c>
      <c r="N118" s="158" t="str">
        <f>IF(L3VA!BJ127="NO DATA","",L3VA!BJ127)</f>
        <v/>
      </c>
      <c r="O118" s="158" t="str">
        <f>IF(L3VA!BP127="NO DATA","",L3VA!BP127)</f>
        <v/>
      </c>
      <c r="P118" s="158" t="str">
        <f>IF(L3VA!BV127="NO DATA","",L3VA!BV127)</f>
        <v/>
      </c>
      <c r="Q118" s="158" t="str">
        <f>IF(L3VA!CB127="NO DATA","",L3VA!CB127)</f>
        <v/>
      </c>
      <c r="R118" s="158" t="str">
        <f>IF(L3VA!CH127="NO DATA","",L3VA!CH127)</f>
        <v/>
      </c>
      <c r="S118" s="158" t="str">
        <f>IF(L3VA!CN127="NO DATA","",L3VA!CN127)</f>
        <v/>
      </c>
      <c r="T118" s="158" t="str">
        <f>IF(L3VA!CT127="NO DATA","",L3VA!CT127)</f>
        <v/>
      </c>
      <c r="U118" s="158" t="str">
        <f>IF(L3VA!CZ127="NO DATA","",L3VA!CZ127)</f>
        <v/>
      </c>
      <c r="V118" s="158" t="str">
        <f>IF(L3VA!DF127="NO DATA","",L3VA!DF127)</f>
        <v/>
      </c>
      <c r="W118" s="158" t="str">
        <f>IF(L3VA!DL127="NO DATA","",L3VA!DL127)</f>
        <v/>
      </c>
      <c r="X118" s="158" t="str">
        <f>IF(L3VA!DR127="NO DATA","",L3VA!DR127)</f>
        <v/>
      </c>
      <c r="Y118" s="158" t="str">
        <f>IF(L3VA!DX127="NO DATA","",L3VA!DX127)</f>
        <v/>
      </c>
      <c r="Z118" s="158" t="str">
        <f>IF(L3VA!ED127="NO DATA","",L3VA!ED127)</f>
        <v/>
      </c>
      <c r="AA118" s="158" t="str">
        <f>IF(L3VA!EJ127="NO DATA","",L3VA!EJ127)</f>
        <v/>
      </c>
      <c r="AB118" s="158" t="str">
        <f>IF(L3VA!EP127="NO DATA","",L3VA!EP127)</f>
        <v/>
      </c>
      <c r="AC118" s="158" t="str">
        <f>IF(L3VA!EV127="NO DATA","",L3VA!EV127)</f>
        <v/>
      </c>
      <c r="AD118" s="158" t="str">
        <f>IF(L3VA!FB127="NO DATA","",L3VA!FB127)</f>
        <v/>
      </c>
    </row>
    <row r="119" spans="1:30" ht="18.75" x14ac:dyDescent="0.3">
      <c r="A119" s="19">
        <f>IF(DATASHEET!A116="","",DATASHEET!A116)</f>
        <v>150959</v>
      </c>
      <c r="B119" s="154" t="str">
        <f>DATASHEET!B116</f>
        <v>LEE, Harry</v>
      </c>
      <c r="C119" s="155" t="str">
        <f>DATASHEET!C116</f>
        <v>12EW</v>
      </c>
      <c r="D119" s="156" t="str">
        <f>DATASHEET!J116</f>
        <v>6.25+ (B/A)</v>
      </c>
      <c r="E119" s="164" t="str">
        <f>IFERROR(VLOOKUP(A119,L3VA!$A$14:$M$269,13,FALSE),"")</f>
        <v/>
      </c>
      <c r="F119" s="157" t="str">
        <f>IF(L3VA!N128="NO DATA","",L3VA!N128)</f>
        <v/>
      </c>
      <c r="G119" s="158" t="str">
        <f>IF(L3VA!T128="NO DATA","",L3VA!T128)</f>
        <v/>
      </c>
      <c r="H119" s="158" t="str">
        <f>IF(L3VA!Z128="NO DATA","",L3VA!Z128)</f>
        <v/>
      </c>
      <c r="I119" s="158" t="str">
        <f>IF(L3VA!AF128="NO DATA","",L3VA!AF128)</f>
        <v/>
      </c>
      <c r="J119" s="153" t="str">
        <f>IF(L3VA!AL128="NO DATA","",L3VA!AL128)</f>
        <v/>
      </c>
      <c r="K119" s="158" t="str">
        <f>IF(L3VA!AR128="NO DATA","",L3VA!AR128)</f>
        <v/>
      </c>
      <c r="L119" s="158" t="str">
        <f>IF(L3VA!AX128="NO DATA","",L3VA!AX128)</f>
        <v/>
      </c>
      <c r="M119" s="158" t="str">
        <f>IF(L3VA!BD128="NO DATA","",L3VA!BD128)</f>
        <v/>
      </c>
      <c r="N119" s="158" t="str">
        <f>IF(L3VA!BJ128="NO DATA","",L3VA!BJ128)</f>
        <v/>
      </c>
      <c r="O119" s="158" t="str">
        <f>IF(L3VA!BP128="NO DATA","",L3VA!BP128)</f>
        <v/>
      </c>
      <c r="P119" s="158" t="str">
        <f>IF(L3VA!BV128="NO DATA","",L3VA!BV128)</f>
        <v/>
      </c>
      <c r="Q119" s="158" t="str">
        <f>IF(L3VA!CB128="NO DATA","",L3VA!CB128)</f>
        <v/>
      </c>
      <c r="R119" s="158" t="str">
        <f>IF(L3VA!CH128="NO DATA","",L3VA!CH128)</f>
        <v/>
      </c>
      <c r="S119" s="158" t="str">
        <f>IF(L3VA!CN128="NO DATA","",L3VA!CN128)</f>
        <v/>
      </c>
      <c r="T119" s="158" t="str">
        <f>IF(L3VA!CT128="NO DATA","",L3VA!CT128)</f>
        <v/>
      </c>
      <c r="U119" s="158" t="str">
        <f>IF(L3VA!CZ128="NO DATA","",L3VA!CZ128)</f>
        <v/>
      </c>
      <c r="V119" s="158" t="str">
        <f>IF(L3VA!DF128="NO DATA","",L3VA!DF128)</f>
        <v/>
      </c>
      <c r="W119" s="158" t="str">
        <f>IF(L3VA!DL128="NO DATA","",L3VA!DL128)</f>
        <v/>
      </c>
      <c r="X119" s="158" t="str">
        <f>IF(L3VA!DR128="NO DATA","",L3VA!DR128)</f>
        <v/>
      </c>
      <c r="Y119" s="158" t="str">
        <f>IF(L3VA!DX128="NO DATA","",L3VA!DX128)</f>
        <v/>
      </c>
      <c r="Z119" s="158" t="str">
        <f>IF(L3VA!ED128="NO DATA","",L3VA!ED128)</f>
        <v/>
      </c>
      <c r="AA119" s="158" t="str">
        <f>IF(L3VA!EJ128="NO DATA","",L3VA!EJ128)</f>
        <v/>
      </c>
      <c r="AB119" s="158" t="str">
        <f>IF(L3VA!EP128="NO DATA","",L3VA!EP128)</f>
        <v/>
      </c>
      <c r="AC119" s="158" t="str">
        <f>IF(L3VA!EV128="NO DATA","",L3VA!EV128)</f>
        <v/>
      </c>
      <c r="AD119" s="158" t="str">
        <f>IF(L3VA!FB128="NO DATA","",L3VA!FB128)</f>
        <v/>
      </c>
    </row>
    <row r="120" spans="1:30" ht="18.75" x14ac:dyDescent="0.3">
      <c r="A120" s="19">
        <f>IF(DATASHEET!A117="","",DATASHEET!A117)</f>
        <v>160361</v>
      </c>
      <c r="B120" s="154" t="str">
        <f>DATASHEET!B117</f>
        <v>LEE, Robert</v>
      </c>
      <c r="C120" s="155" t="str">
        <f>DATASHEET!C117</f>
        <v>12SG</v>
      </c>
      <c r="D120" s="156" t="str">
        <f>DATASHEET!J117</f>
        <v>7.75+ (A/A*)</v>
      </c>
      <c r="E120" s="164" t="str">
        <f>IFERROR(VLOOKUP(A120,L3VA!$A$14:$M$269,13,FALSE),"")</f>
        <v/>
      </c>
      <c r="F120" s="157" t="str">
        <f>IF(L3VA!N129="NO DATA","",L3VA!N129)</f>
        <v/>
      </c>
      <c r="G120" s="158" t="str">
        <f>IF(L3VA!T129="NO DATA","",L3VA!T129)</f>
        <v/>
      </c>
      <c r="H120" s="158" t="str">
        <f>IF(L3VA!Z129="NO DATA","",L3VA!Z129)</f>
        <v/>
      </c>
      <c r="I120" s="158" t="str">
        <f>IF(L3VA!AF129="NO DATA","",L3VA!AF129)</f>
        <v/>
      </c>
      <c r="J120" s="153" t="str">
        <f>IF(L3VA!AL129="NO DATA","",L3VA!AL129)</f>
        <v/>
      </c>
      <c r="K120" s="158" t="str">
        <f>IF(L3VA!AR129="NO DATA","",L3VA!AR129)</f>
        <v/>
      </c>
      <c r="L120" s="158" t="str">
        <f>IF(L3VA!AX129="NO DATA","",L3VA!AX129)</f>
        <v/>
      </c>
      <c r="M120" s="158" t="str">
        <f>IF(L3VA!BD129="NO DATA","",L3VA!BD129)</f>
        <v/>
      </c>
      <c r="N120" s="158" t="str">
        <f>IF(L3VA!BJ129="NO DATA","",L3VA!BJ129)</f>
        <v/>
      </c>
      <c r="O120" s="158" t="str">
        <f>IF(L3VA!BP129="NO DATA","",L3VA!BP129)</f>
        <v/>
      </c>
      <c r="P120" s="158" t="str">
        <f>IF(L3VA!BV129="NO DATA","",L3VA!BV129)</f>
        <v/>
      </c>
      <c r="Q120" s="158" t="str">
        <f>IF(L3VA!CB129="NO DATA","",L3VA!CB129)</f>
        <v/>
      </c>
      <c r="R120" s="158" t="str">
        <f>IF(L3VA!CH129="NO DATA","",L3VA!CH129)</f>
        <v/>
      </c>
      <c r="S120" s="158" t="str">
        <f>IF(L3VA!CN129="NO DATA","",L3VA!CN129)</f>
        <v/>
      </c>
      <c r="T120" s="158" t="str">
        <f>IF(L3VA!CT129="NO DATA","",L3VA!CT129)</f>
        <v/>
      </c>
      <c r="U120" s="158" t="str">
        <f>IF(L3VA!CZ129="NO DATA","",L3VA!CZ129)</f>
        <v/>
      </c>
      <c r="V120" s="158" t="str">
        <f>IF(L3VA!DF129="NO DATA","",L3VA!DF129)</f>
        <v/>
      </c>
      <c r="W120" s="158" t="str">
        <f>IF(L3VA!DL129="NO DATA","",L3VA!DL129)</f>
        <v/>
      </c>
      <c r="X120" s="158" t="str">
        <f>IF(L3VA!DR129="NO DATA","",L3VA!DR129)</f>
        <v/>
      </c>
      <c r="Y120" s="158" t="str">
        <f>IF(L3VA!DX129="NO DATA","",L3VA!DX129)</f>
        <v/>
      </c>
      <c r="Z120" s="158" t="str">
        <f>IF(L3VA!ED129="NO DATA","",L3VA!ED129)</f>
        <v/>
      </c>
      <c r="AA120" s="158" t="str">
        <f>IF(L3VA!EJ129="NO DATA","",L3VA!EJ129)</f>
        <v/>
      </c>
      <c r="AB120" s="158" t="str">
        <f>IF(L3VA!EP129="NO DATA","",L3VA!EP129)</f>
        <v/>
      </c>
      <c r="AC120" s="158" t="str">
        <f>IF(L3VA!EV129="NO DATA","",L3VA!EV129)</f>
        <v/>
      </c>
      <c r="AD120" s="158" t="str">
        <f>IF(L3VA!FB129="NO DATA","",L3VA!FB129)</f>
        <v/>
      </c>
    </row>
    <row r="121" spans="1:30" ht="18.75" x14ac:dyDescent="0.3">
      <c r="A121" s="19">
        <f>IF(DATASHEET!A118="","",DATASHEET!A118)</f>
        <v>150998</v>
      </c>
      <c r="B121" s="154" t="str">
        <f>DATASHEET!B118</f>
        <v>LEHANE, Rose</v>
      </c>
      <c r="C121" s="155" t="str">
        <f>DATASHEET!C118</f>
        <v>12EW</v>
      </c>
      <c r="D121" s="156" t="str">
        <f>DATASHEET!J118</f>
        <v>6.25+ (B/A)</v>
      </c>
      <c r="E121" s="164" t="str">
        <f>IFERROR(VLOOKUP(A121,L3VA!$A$14:$M$269,13,FALSE),"")</f>
        <v/>
      </c>
      <c r="F121" s="157" t="str">
        <f>IF(L3VA!N130="NO DATA","",L3VA!N130)</f>
        <v/>
      </c>
      <c r="G121" s="158" t="str">
        <f>IF(L3VA!T130="NO DATA","",L3VA!T130)</f>
        <v/>
      </c>
      <c r="H121" s="158" t="str">
        <f>IF(L3VA!Z130="NO DATA","",L3VA!Z130)</f>
        <v/>
      </c>
      <c r="I121" s="158" t="str">
        <f>IF(L3VA!AF130="NO DATA","",L3VA!AF130)</f>
        <v/>
      </c>
      <c r="J121" s="153" t="str">
        <f>IF(L3VA!AL130="NO DATA","",L3VA!AL130)</f>
        <v/>
      </c>
      <c r="K121" s="158" t="str">
        <f>IF(L3VA!AR130="NO DATA","",L3VA!AR130)</f>
        <v/>
      </c>
      <c r="L121" s="158" t="str">
        <f>IF(L3VA!AX130="NO DATA","",L3VA!AX130)</f>
        <v/>
      </c>
      <c r="M121" s="158" t="str">
        <f>IF(L3VA!BD130="NO DATA","",L3VA!BD130)</f>
        <v/>
      </c>
      <c r="N121" s="158" t="str">
        <f>IF(L3VA!BJ130="NO DATA","",L3VA!BJ130)</f>
        <v/>
      </c>
      <c r="O121" s="158" t="str">
        <f>IF(L3VA!BP130="NO DATA","",L3VA!BP130)</f>
        <v/>
      </c>
      <c r="P121" s="158" t="str">
        <f>IF(L3VA!BV130="NO DATA","",L3VA!BV130)</f>
        <v/>
      </c>
      <c r="Q121" s="158" t="str">
        <f>IF(L3VA!CB130="NO DATA","",L3VA!CB130)</f>
        <v/>
      </c>
      <c r="R121" s="158" t="str">
        <f>IF(L3VA!CH130="NO DATA","",L3VA!CH130)</f>
        <v/>
      </c>
      <c r="S121" s="158" t="str">
        <f>IF(L3VA!CN130="NO DATA","",L3VA!CN130)</f>
        <v/>
      </c>
      <c r="T121" s="158" t="str">
        <f>IF(L3VA!CT130="NO DATA","",L3VA!CT130)</f>
        <v/>
      </c>
      <c r="U121" s="158" t="str">
        <f>IF(L3VA!CZ130="NO DATA","",L3VA!CZ130)</f>
        <v/>
      </c>
      <c r="V121" s="158" t="str">
        <f>IF(L3VA!DF130="NO DATA","",L3VA!DF130)</f>
        <v/>
      </c>
      <c r="W121" s="158" t="str">
        <f>IF(L3VA!DL130="NO DATA","",L3VA!DL130)</f>
        <v/>
      </c>
      <c r="X121" s="158" t="str">
        <f>IF(L3VA!DR130="NO DATA","",L3VA!DR130)</f>
        <v/>
      </c>
      <c r="Y121" s="158" t="str">
        <f>IF(L3VA!DX130="NO DATA","",L3VA!DX130)</f>
        <v/>
      </c>
      <c r="Z121" s="158" t="str">
        <f>IF(L3VA!ED130="NO DATA","",L3VA!ED130)</f>
        <v/>
      </c>
      <c r="AA121" s="158" t="str">
        <f>IF(L3VA!EJ130="NO DATA","",L3VA!EJ130)</f>
        <v/>
      </c>
      <c r="AB121" s="158" t="str">
        <f>IF(L3VA!EP130="NO DATA","",L3VA!EP130)</f>
        <v/>
      </c>
      <c r="AC121" s="158" t="str">
        <f>IF(L3VA!EV130="NO DATA","",L3VA!EV130)</f>
        <v/>
      </c>
      <c r="AD121" s="158" t="str">
        <f>IF(L3VA!FB130="NO DATA","",L3VA!FB130)</f>
        <v/>
      </c>
    </row>
    <row r="122" spans="1:30" ht="18.75" x14ac:dyDescent="0.3">
      <c r="A122" s="19">
        <f>IF(DATASHEET!A119="","",DATASHEET!A119)</f>
        <v>150871</v>
      </c>
      <c r="B122" s="154" t="str">
        <f>DATASHEET!B119</f>
        <v>LOADER, Finn</v>
      </c>
      <c r="C122" s="155" t="str">
        <f>DATASHEET!C119</f>
        <v>12EW</v>
      </c>
      <c r="D122" s="156" t="str">
        <f>DATASHEET!J119</f>
        <v>4.75+ (C/B)</v>
      </c>
      <c r="E122" s="164" t="str">
        <f>IFERROR(VLOOKUP(A122,L3VA!$A$14:$M$269,13,FALSE),"")</f>
        <v/>
      </c>
      <c r="F122" s="157" t="str">
        <f>IF(L3VA!N131="NO DATA","",L3VA!N131)</f>
        <v/>
      </c>
      <c r="G122" s="158" t="str">
        <f>IF(L3VA!T131="NO DATA","",L3VA!T131)</f>
        <v/>
      </c>
      <c r="H122" s="158" t="str">
        <f>IF(L3VA!Z131="NO DATA","",L3VA!Z131)</f>
        <v/>
      </c>
      <c r="I122" s="158" t="str">
        <f>IF(L3VA!AF131="NO DATA","",L3VA!AF131)</f>
        <v/>
      </c>
      <c r="J122" s="153" t="str">
        <f>IF(L3VA!AL131="NO DATA","",L3VA!AL131)</f>
        <v/>
      </c>
      <c r="K122" s="158" t="str">
        <f>IF(L3VA!AR131="NO DATA","",L3VA!AR131)</f>
        <v/>
      </c>
      <c r="L122" s="158" t="str">
        <f>IF(L3VA!AX131="NO DATA","",L3VA!AX131)</f>
        <v/>
      </c>
      <c r="M122" s="158" t="str">
        <f>IF(L3VA!BD131="NO DATA","",L3VA!BD131)</f>
        <v/>
      </c>
      <c r="N122" s="158" t="str">
        <f>IF(L3VA!BJ131="NO DATA","",L3VA!BJ131)</f>
        <v/>
      </c>
      <c r="O122" s="158" t="str">
        <f>IF(L3VA!BP131="NO DATA","",L3VA!BP131)</f>
        <v/>
      </c>
      <c r="P122" s="158" t="str">
        <f>IF(L3VA!BV131="NO DATA","",L3VA!BV131)</f>
        <v/>
      </c>
      <c r="Q122" s="158" t="str">
        <f>IF(L3VA!CB131="NO DATA","",L3VA!CB131)</f>
        <v/>
      </c>
      <c r="R122" s="158" t="str">
        <f>IF(L3VA!CH131="NO DATA","",L3VA!CH131)</f>
        <v/>
      </c>
      <c r="S122" s="158" t="str">
        <f>IF(L3VA!CN131="NO DATA","",L3VA!CN131)</f>
        <v/>
      </c>
      <c r="T122" s="158" t="str">
        <f>IF(L3VA!CT131="NO DATA","",L3VA!CT131)</f>
        <v/>
      </c>
      <c r="U122" s="158" t="str">
        <f>IF(L3VA!CZ131="NO DATA","",L3VA!CZ131)</f>
        <v/>
      </c>
      <c r="V122" s="158" t="str">
        <f>IF(L3VA!DF131="NO DATA","",L3VA!DF131)</f>
        <v/>
      </c>
      <c r="W122" s="158" t="str">
        <f>IF(L3VA!DL131="NO DATA","",L3VA!DL131)</f>
        <v/>
      </c>
      <c r="X122" s="158" t="str">
        <f>IF(L3VA!DR131="NO DATA","",L3VA!DR131)</f>
        <v/>
      </c>
      <c r="Y122" s="158" t="str">
        <f>IF(L3VA!DX131="NO DATA","",L3VA!DX131)</f>
        <v/>
      </c>
      <c r="Z122" s="158" t="str">
        <f>IF(L3VA!ED131="NO DATA","",L3VA!ED131)</f>
        <v/>
      </c>
      <c r="AA122" s="158" t="str">
        <f>IF(L3VA!EJ131="NO DATA","",L3VA!EJ131)</f>
        <v/>
      </c>
      <c r="AB122" s="158" t="str">
        <f>IF(L3VA!EP131="NO DATA","",L3VA!EP131)</f>
        <v/>
      </c>
      <c r="AC122" s="158" t="str">
        <f>IF(L3VA!EV131="NO DATA","",L3VA!EV131)</f>
        <v/>
      </c>
      <c r="AD122" s="158" t="str">
        <f>IF(L3VA!FB131="NO DATA","",L3VA!FB131)</f>
        <v/>
      </c>
    </row>
    <row r="123" spans="1:30" ht="18.75" x14ac:dyDescent="0.3">
      <c r="A123" s="19">
        <f>IF(DATASHEET!A120="","",DATASHEET!A120)</f>
        <v>160101</v>
      </c>
      <c r="B123" s="154" t="str">
        <f>DATASHEET!B120</f>
        <v>LOCKER, Isobel</v>
      </c>
      <c r="C123" s="155" t="str">
        <f>DATASHEET!C120</f>
        <v>12EW</v>
      </c>
      <c r="D123" s="156" t="str">
        <f>DATASHEET!J120</f>
        <v>4.75+ (C/B)</v>
      </c>
      <c r="E123" s="164" t="str">
        <f>IFERROR(VLOOKUP(A123,L3VA!$A$14:$M$269,13,FALSE),"")</f>
        <v/>
      </c>
      <c r="F123" s="157" t="str">
        <f>IF(L3VA!N132="NO DATA","",L3VA!N132)</f>
        <v/>
      </c>
      <c r="G123" s="158" t="str">
        <f>IF(L3VA!T132="NO DATA","",L3VA!T132)</f>
        <v/>
      </c>
      <c r="H123" s="158" t="str">
        <f>IF(L3VA!Z132="NO DATA","",L3VA!Z132)</f>
        <v/>
      </c>
      <c r="I123" s="158" t="str">
        <f>IF(L3VA!AF132="NO DATA","",L3VA!AF132)</f>
        <v/>
      </c>
      <c r="J123" s="153" t="str">
        <f>IF(L3VA!AL132="NO DATA","",L3VA!AL132)</f>
        <v/>
      </c>
      <c r="K123" s="158" t="str">
        <f>IF(L3VA!AR132="NO DATA","",L3VA!AR132)</f>
        <v/>
      </c>
      <c r="L123" s="158" t="str">
        <f>IF(L3VA!AX132="NO DATA","",L3VA!AX132)</f>
        <v/>
      </c>
      <c r="M123" s="158" t="str">
        <f>IF(L3VA!BD132="NO DATA","",L3VA!BD132)</f>
        <v/>
      </c>
      <c r="N123" s="158" t="str">
        <f>IF(L3VA!BJ132="NO DATA","",L3VA!BJ132)</f>
        <v/>
      </c>
      <c r="O123" s="158" t="str">
        <f>IF(L3VA!BP132="NO DATA","",L3VA!BP132)</f>
        <v/>
      </c>
      <c r="P123" s="158" t="str">
        <f>IF(L3VA!BV132="NO DATA","",L3VA!BV132)</f>
        <v/>
      </c>
      <c r="Q123" s="158" t="str">
        <f>IF(L3VA!CB132="NO DATA","",L3VA!CB132)</f>
        <v/>
      </c>
      <c r="R123" s="158" t="str">
        <f>IF(L3VA!CH132="NO DATA","",L3VA!CH132)</f>
        <v/>
      </c>
      <c r="S123" s="158" t="str">
        <f>IF(L3VA!CN132="NO DATA","",L3VA!CN132)</f>
        <v/>
      </c>
      <c r="T123" s="158" t="str">
        <f>IF(L3VA!CT132="NO DATA","",L3VA!CT132)</f>
        <v/>
      </c>
      <c r="U123" s="158" t="str">
        <f>IF(L3VA!CZ132="NO DATA","",L3VA!CZ132)</f>
        <v/>
      </c>
      <c r="V123" s="158" t="str">
        <f>IF(L3VA!DF132="NO DATA","",L3VA!DF132)</f>
        <v/>
      </c>
      <c r="W123" s="158" t="str">
        <f>IF(L3VA!DL132="NO DATA","",L3VA!DL132)</f>
        <v/>
      </c>
      <c r="X123" s="158" t="str">
        <f>IF(L3VA!DR132="NO DATA","",L3VA!DR132)</f>
        <v/>
      </c>
      <c r="Y123" s="158" t="str">
        <f>IF(L3VA!DX132="NO DATA","",L3VA!DX132)</f>
        <v/>
      </c>
      <c r="Z123" s="158" t="str">
        <f>IF(L3VA!ED132="NO DATA","",L3VA!ED132)</f>
        <v/>
      </c>
      <c r="AA123" s="158" t="str">
        <f>IF(L3VA!EJ132="NO DATA","",L3VA!EJ132)</f>
        <v/>
      </c>
      <c r="AB123" s="158" t="str">
        <f>IF(L3VA!EP132="NO DATA","",L3VA!EP132)</f>
        <v/>
      </c>
      <c r="AC123" s="158" t="str">
        <f>IF(L3VA!EV132="NO DATA","",L3VA!EV132)</f>
        <v/>
      </c>
      <c r="AD123" s="158" t="str">
        <f>IF(L3VA!FB132="NO DATA","",L3VA!FB132)</f>
        <v/>
      </c>
    </row>
    <row r="124" spans="1:30" ht="18.75" x14ac:dyDescent="0.3">
      <c r="A124" s="19">
        <f>IF(DATASHEET!A121="","",DATASHEET!A121)</f>
        <v>150798</v>
      </c>
      <c r="B124" s="154" t="str">
        <f>DATASHEET!B121</f>
        <v>LOWE, Lenny</v>
      </c>
      <c r="C124" s="155" t="str">
        <f>DATASHEET!C121</f>
        <v>12JW</v>
      </c>
      <c r="D124" s="156" t="str">
        <f>DATASHEET!J121</f>
        <v>4.75+ (C/B)</v>
      </c>
      <c r="E124" s="164" t="str">
        <f>IFERROR(VLOOKUP(A124,L3VA!$A$14:$M$269,13,FALSE),"")</f>
        <v/>
      </c>
      <c r="F124" s="157" t="str">
        <f>IF(L3VA!N133="NO DATA","",L3VA!N133)</f>
        <v/>
      </c>
      <c r="G124" s="158" t="str">
        <f>IF(L3VA!T133="NO DATA","",L3VA!T133)</f>
        <v/>
      </c>
      <c r="H124" s="158" t="str">
        <f>IF(L3VA!Z133="NO DATA","",L3VA!Z133)</f>
        <v/>
      </c>
      <c r="I124" s="158" t="str">
        <f>IF(L3VA!AF133="NO DATA","",L3VA!AF133)</f>
        <v/>
      </c>
      <c r="J124" s="153" t="str">
        <f>IF(L3VA!AL133="NO DATA","",L3VA!AL133)</f>
        <v/>
      </c>
      <c r="K124" s="158" t="str">
        <f>IF(L3VA!AR133="NO DATA","",L3VA!AR133)</f>
        <v/>
      </c>
      <c r="L124" s="158" t="str">
        <f>IF(L3VA!AX133="NO DATA","",L3VA!AX133)</f>
        <v/>
      </c>
      <c r="M124" s="158" t="str">
        <f>IF(L3VA!BD133="NO DATA","",L3VA!BD133)</f>
        <v/>
      </c>
      <c r="N124" s="158" t="str">
        <f>IF(L3VA!BJ133="NO DATA","",L3VA!BJ133)</f>
        <v/>
      </c>
      <c r="O124" s="158" t="str">
        <f>IF(L3VA!BP133="NO DATA","",L3VA!BP133)</f>
        <v/>
      </c>
      <c r="P124" s="158" t="str">
        <f>IF(L3VA!BV133="NO DATA","",L3VA!BV133)</f>
        <v/>
      </c>
      <c r="Q124" s="158" t="str">
        <f>IF(L3VA!CB133="NO DATA","",L3VA!CB133)</f>
        <v/>
      </c>
      <c r="R124" s="158" t="str">
        <f>IF(L3VA!CH133="NO DATA","",L3VA!CH133)</f>
        <v/>
      </c>
      <c r="S124" s="158" t="str">
        <f>IF(L3VA!CN133="NO DATA","",L3VA!CN133)</f>
        <v/>
      </c>
      <c r="T124" s="158" t="str">
        <f>IF(L3VA!CT133="NO DATA","",L3VA!CT133)</f>
        <v/>
      </c>
      <c r="U124" s="158" t="str">
        <f>IF(L3VA!CZ133="NO DATA","",L3VA!CZ133)</f>
        <v/>
      </c>
      <c r="V124" s="158" t="str">
        <f>IF(L3VA!DF133="NO DATA","",L3VA!DF133)</f>
        <v/>
      </c>
      <c r="W124" s="158" t="str">
        <f>IF(L3VA!DL133="NO DATA","",L3VA!DL133)</f>
        <v/>
      </c>
      <c r="X124" s="158" t="str">
        <f>IF(L3VA!DR133="NO DATA","",L3VA!DR133)</f>
        <v/>
      </c>
      <c r="Y124" s="158" t="str">
        <f>IF(L3VA!DX133="NO DATA","",L3VA!DX133)</f>
        <v/>
      </c>
      <c r="Z124" s="158" t="str">
        <f>IF(L3VA!ED133="NO DATA","",L3VA!ED133)</f>
        <v/>
      </c>
      <c r="AA124" s="158" t="str">
        <f>IF(L3VA!EJ133="NO DATA","",L3VA!EJ133)</f>
        <v/>
      </c>
      <c r="AB124" s="158" t="str">
        <f>IF(L3VA!EP133="NO DATA","",L3VA!EP133)</f>
        <v/>
      </c>
      <c r="AC124" s="158" t="str">
        <f>IF(L3VA!EV133="NO DATA","",L3VA!EV133)</f>
        <v/>
      </c>
      <c r="AD124" s="158" t="str">
        <f>IF(L3VA!FB133="NO DATA","",L3VA!FB133)</f>
        <v/>
      </c>
    </row>
    <row r="125" spans="1:30" ht="18.75" x14ac:dyDescent="0.3">
      <c r="A125" s="19">
        <f>IF(DATASHEET!A122="","",DATASHEET!A122)</f>
        <v>150962</v>
      </c>
      <c r="B125" s="154" t="str">
        <f>DATASHEET!B122</f>
        <v>MALLARI, Irah</v>
      </c>
      <c r="C125" s="155" t="str">
        <f>DATASHEET!C122</f>
        <v>12EW</v>
      </c>
      <c r="D125" s="156" t="str">
        <f>DATASHEET!J122</f>
        <v>6.25+ (B/A)</v>
      </c>
      <c r="E125" s="164" t="str">
        <f>IFERROR(VLOOKUP(A125,L3VA!$A$14:$M$269,13,FALSE),"")</f>
        <v/>
      </c>
      <c r="F125" s="157" t="str">
        <f>IF(L3VA!N134="NO DATA","",L3VA!N134)</f>
        <v/>
      </c>
      <c r="G125" s="158" t="str">
        <f>IF(L3VA!T134="NO DATA","",L3VA!T134)</f>
        <v/>
      </c>
      <c r="H125" s="158" t="str">
        <f>IF(L3VA!Z134="NO DATA","",L3VA!Z134)</f>
        <v/>
      </c>
      <c r="I125" s="158" t="str">
        <f>IF(L3VA!AF134="NO DATA","",L3VA!AF134)</f>
        <v/>
      </c>
      <c r="J125" s="153" t="str">
        <f>IF(L3VA!AL134="NO DATA","",L3VA!AL134)</f>
        <v/>
      </c>
      <c r="K125" s="158" t="str">
        <f>IF(L3VA!AR134="NO DATA","",L3VA!AR134)</f>
        <v/>
      </c>
      <c r="L125" s="158" t="str">
        <f>IF(L3VA!AX134="NO DATA","",L3VA!AX134)</f>
        <v/>
      </c>
      <c r="M125" s="158" t="str">
        <f>IF(L3VA!BD134="NO DATA","",L3VA!BD134)</f>
        <v/>
      </c>
      <c r="N125" s="158" t="str">
        <f>IF(L3VA!BJ134="NO DATA","",L3VA!BJ134)</f>
        <v/>
      </c>
      <c r="O125" s="158" t="str">
        <f>IF(L3VA!BP134="NO DATA","",L3VA!BP134)</f>
        <v/>
      </c>
      <c r="P125" s="158" t="str">
        <f>IF(L3VA!BV134="NO DATA","",L3VA!BV134)</f>
        <v/>
      </c>
      <c r="Q125" s="158" t="str">
        <f>IF(L3VA!CB134="NO DATA","",L3VA!CB134)</f>
        <v/>
      </c>
      <c r="R125" s="158" t="str">
        <f>IF(L3VA!CH134="NO DATA","",L3VA!CH134)</f>
        <v/>
      </c>
      <c r="S125" s="158" t="str">
        <f>IF(L3VA!CN134="NO DATA","",L3VA!CN134)</f>
        <v/>
      </c>
      <c r="T125" s="158" t="str">
        <f>IF(L3VA!CT134="NO DATA","",L3VA!CT134)</f>
        <v/>
      </c>
      <c r="U125" s="158" t="str">
        <f>IF(L3VA!CZ134="NO DATA","",L3VA!CZ134)</f>
        <v/>
      </c>
      <c r="V125" s="158" t="str">
        <f>IF(L3VA!DF134="NO DATA","",L3VA!DF134)</f>
        <v/>
      </c>
      <c r="W125" s="158" t="str">
        <f>IF(L3VA!DL134="NO DATA","",L3VA!DL134)</f>
        <v/>
      </c>
      <c r="X125" s="158" t="str">
        <f>IF(L3VA!DR134="NO DATA","",L3VA!DR134)</f>
        <v/>
      </c>
      <c r="Y125" s="158" t="str">
        <f>IF(L3VA!DX134="NO DATA","",L3VA!DX134)</f>
        <v/>
      </c>
      <c r="Z125" s="158" t="str">
        <f>IF(L3VA!ED134="NO DATA","",L3VA!ED134)</f>
        <v/>
      </c>
      <c r="AA125" s="158" t="str">
        <f>IF(L3VA!EJ134="NO DATA","",L3VA!EJ134)</f>
        <v/>
      </c>
      <c r="AB125" s="158" t="str">
        <f>IF(L3VA!EP134="NO DATA","",L3VA!EP134)</f>
        <v/>
      </c>
      <c r="AC125" s="158" t="str">
        <f>IF(L3VA!EV134="NO DATA","",L3VA!EV134)</f>
        <v/>
      </c>
      <c r="AD125" s="158" t="str">
        <f>IF(L3VA!FB134="NO DATA","",L3VA!FB134)</f>
        <v/>
      </c>
    </row>
    <row r="126" spans="1:30" ht="18.75" x14ac:dyDescent="0.3">
      <c r="A126" s="19">
        <f>IF(DATASHEET!A123="","",DATASHEET!A123)</f>
        <v>160117</v>
      </c>
      <c r="B126" s="154" t="str">
        <f>DATASHEET!B123</f>
        <v>MANFREDI, Siena</v>
      </c>
      <c r="C126" s="155" t="str">
        <f>DATASHEET!C123</f>
        <v>12DHO</v>
      </c>
      <c r="D126" s="156" t="str">
        <f>DATASHEET!J123</f>
        <v>2.5+ (D/C)</v>
      </c>
      <c r="E126" s="164" t="str">
        <f>IFERROR(VLOOKUP(A126,L3VA!$A$14:$M$269,13,FALSE),"")</f>
        <v/>
      </c>
      <c r="F126" s="157" t="str">
        <f>IF(L3VA!N135="NO DATA","",L3VA!N135)</f>
        <v/>
      </c>
      <c r="G126" s="158" t="str">
        <f>IF(L3VA!T135="NO DATA","",L3VA!T135)</f>
        <v/>
      </c>
      <c r="H126" s="158" t="str">
        <f>IF(L3VA!Z135="NO DATA","",L3VA!Z135)</f>
        <v/>
      </c>
      <c r="I126" s="158" t="str">
        <f>IF(L3VA!AF135="NO DATA","",L3VA!AF135)</f>
        <v/>
      </c>
      <c r="J126" s="153" t="str">
        <f>IF(L3VA!AL135="NO DATA","",L3VA!AL135)</f>
        <v/>
      </c>
      <c r="K126" s="158" t="str">
        <f>IF(L3VA!AR135="NO DATA","",L3VA!AR135)</f>
        <v/>
      </c>
      <c r="L126" s="158" t="str">
        <f>IF(L3VA!AX135="NO DATA","",L3VA!AX135)</f>
        <v/>
      </c>
      <c r="M126" s="158" t="str">
        <f>IF(L3VA!BD135="NO DATA","",L3VA!BD135)</f>
        <v/>
      </c>
      <c r="N126" s="158" t="str">
        <f>IF(L3VA!BJ135="NO DATA","",L3VA!BJ135)</f>
        <v/>
      </c>
      <c r="O126" s="158" t="str">
        <f>IF(L3VA!BP135="NO DATA","",L3VA!BP135)</f>
        <v/>
      </c>
      <c r="P126" s="158" t="str">
        <f>IF(L3VA!BV135="NO DATA","",L3VA!BV135)</f>
        <v/>
      </c>
      <c r="Q126" s="158" t="str">
        <f>IF(L3VA!CB135="NO DATA","",L3VA!CB135)</f>
        <v/>
      </c>
      <c r="R126" s="158" t="str">
        <f>IF(L3VA!CH135="NO DATA","",L3VA!CH135)</f>
        <v/>
      </c>
      <c r="S126" s="158" t="str">
        <f>IF(L3VA!CN135="NO DATA","",L3VA!CN135)</f>
        <v/>
      </c>
      <c r="T126" s="158" t="str">
        <f>IF(L3VA!CT135="NO DATA","",L3VA!CT135)</f>
        <v/>
      </c>
      <c r="U126" s="158" t="str">
        <f>IF(L3VA!CZ135="NO DATA","",L3VA!CZ135)</f>
        <v/>
      </c>
      <c r="V126" s="158" t="str">
        <f>IF(L3VA!DF135="NO DATA","",L3VA!DF135)</f>
        <v/>
      </c>
      <c r="W126" s="158" t="str">
        <f>IF(L3VA!DL135="NO DATA","",L3VA!DL135)</f>
        <v/>
      </c>
      <c r="X126" s="158" t="str">
        <f>IF(L3VA!DR135="NO DATA","",L3VA!DR135)</f>
        <v/>
      </c>
      <c r="Y126" s="158" t="str">
        <f>IF(L3VA!DX135="NO DATA","",L3VA!DX135)</f>
        <v/>
      </c>
      <c r="Z126" s="158" t="str">
        <f>IF(L3VA!ED135="NO DATA","",L3VA!ED135)</f>
        <v/>
      </c>
      <c r="AA126" s="158" t="str">
        <f>IF(L3VA!EJ135="NO DATA","",L3VA!EJ135)</f>
        <v/>
      </c>
      <c r="AB126" s="158" t="str">
        <f>IF(L3VA!EP135="NO DATA","",L3VA!EP135)</f>
        <v/>
      </c>
      <c r="AC126" s="158" t="str">
        <f>IF(L3VA!EV135="NO DATA","",L3VA!EV135)</f>
        <v/>
      </c>
      <c r="AD126" s="158" t="str">
        <f>IF(L3VA!FB135="NO DATA","",L3VA!FB135)</f>
        <v/>
      </c>
    </row>
    <row r="127" spans="1:30" ht="18.75" x14ac:dyDescent="0.3">
      <c r="A127" s="19">
        <f>IF(DATASHEET!A124="","",DATASHEET!A124)</f>
        <v>150910</v>
      </c>
      <c r="B127" s="154" t="str">
        <f>DATASHEET!B124</f>
        <v>MANNION, Roisin</v>
      </c>
      <c r="C127" s="155" t="str">
        <f>DATASHEET!C124</f>
        <v>12JW</v>
      </c>
      <c r="D127" s="156" t="str">
        <f>DATASHEET!J124</f>
        <v>6.25+ (B/A)</v>
      </c>
      <c r="E127" s="164" t="str">
        <f>IFERROR(VLOOKUP(A127,L3VA!$A$14:$M$269,13,FALSE),"")</f>
        <v/>
      </c>
      <c r="F127" s="157" t="str">
        <f>IF(L3VA!N136="NO DATA","",L3VA!N136)</f>
        <v/>
      </c>
      <c r="G127" s="158" t="str">
        <f>IF(L3VA!T136="NO DATA","",L3VA!T136)</f>
        <v/>
      </c>
      <c r="H127" s="158" t="str">
        <f>IF(L3VA!Z136="NO DATA","",L3VA!Z136)</f>
        <v/>
      </c>
      <c r="I127" s="158" t="str">
        <f>IF(L3VA!AF136="NO DATA","",L3VA!AF136)</f>
        <v/>
      </c>
      <c r="J127" s="153" t="str">
        <f>IF(L3VA!AL136="NO DATA","",L3VA!AL136)</f>
        <v/>
      </c>
      <c r="K127" s="158" t="str">
        <f>IF(L3VA!AR136="NO DATA","",L3VA!AR136)</f>
        <v/>
      </c>
      <c r="L127" s="158" t="str">
        <f>IF(L3VA!AX136="NO DATA","",L3VA!AX136)</f>
        <v/>
      </c>
      <c r="M127" s="158" t="str">
        <f>IF(L3VA!BD136="NO DATA","",L3VA!BD136)</f>
        <v/>
      </c>
      <c r="N127" s="158" t="str">
        <f>IF(L3VA!BJ136="NO DATA","",L3VA!BJ136)</f>
        <v/>
      </c>
      <c r="O127" s="158" t="str">
        <f>IF(L3VA!BP136="NO DATA","",L3VA!BP136)</f>
        <v/>
      </c>
      <c r="P127" s="158" t="str">
        <f>IF(L3VA!BV136="NO DATA","",L3VA!BV136)</f>
        <v/>
      </c>
      <c r="Q127" s="158" t="str">
        <f>IF(L3VA!CB136="NO DATA","",L3VA!CB136)</f>
        <v/>
      </c>
      <c r="R127" s="158" t="str">
        <f>IF(L3VA!CH136="NO DATA","",L3VA!CH136)</f>
        <v/>
      </c>
      <c r="S127" s="158" t="str">
        <f>IF(L3VA!CN136="NO DATA","",L3VA!CN136)</f>
        <v/>
      </c>
      <c r="T127" s="158" t="str">
        <f>IF(L3VA!CT136="NO DATA","",L3VA!CT136)</f>
        <v/>
      </c>
      <c r="U127" s="158" t="str">
        <f>IF(L3VA!CZ136="NO DATA","",L3VA!CZ136)</f>
        <v/>
      </c>
      <c r="V127" s="158" t="str">
        <f>IF(L3VA!DF136="NO DATA","",L3VA!DF136)</f>
        <v/>
      </c>
      <c r="W127" s="158" t="str">
        <f>IF(L3VA!DL136="NO DATA","",L3VA!DL136)</f>
        <v/>
      </c>
      <c r="X127" s="158" t="str">
        <f>IF(L3VA!DR136="NO DATA","",L3VA!DR136)</f>
        <v/>
      </c>
      <c r="Y127" s="158" t="str">
        <f>IF(L3VA!DX136="NO DATA","",L3VA!DX136)</f>
        <v/>
      </c>
      <c r="Z127" s="158" t="str">
        <f>IF(L3VA!ED136="NO DATA","",L3VA!ED136)</f>
        <v/>
      </c>
      <c r="AA127" s="158" t="str">
        <f>IF(L3VA!EJ136="NO DATA","",L3VA!EJ136)</f>
        <v/>
      </c>
      <c r="AB127" s="158" t="str">
        <f>IF(L3VA!EP136="NO DATA","",L3VA!EP136)</f>
        <v/>
      </c>
      <c r="AC127" s="158" t="str">
        <f>IF(L3VA!EV136="NO DATA","",L3VA!EV136)</f>
        <v/>
      </c>
      <c r="AD127" s="158" t="str">
        <f>IF(L3VA!FB136="NO DATA","",L3VA!FB136)</f>
        <v/>
      </c>
    </row>
    <row r="128" spans="1:30" ht="18.75" x14ac:dyDescent="0.3">
      <c r="A128" s="19">
        <f>IF(DATASHEET!A125="","",DATASHEET!A125)</f>
        <v>150773</v>
      </c>
      <c r="B128" s="154" t="str">
        <f>DATASHEET!B125</f>
        <v>MANSERGH, Elijah</v>
      </c>
      <c r="C128" s="155" t="str">
        <f>DATASHEET!C125</f>
        <v>12JW</v>
      </c>
      <c r="D128" s="156" t="str">
        <f>DATASHEET!J125</f>
        <v>7.75+ (A/A*)</v>
      </c>
      <c r="E128" s="164" t="str">
        <f>IFERROR(VLOOKUP(A128,L3VA!$A$14:$M$269,13,FALSE),"")</f>
        <v/>
      </c>
      <c r="F128" s="157" t="str">
        <f>IF(L3VA!N137="NO DATA","",L3VA!N137)</f>
        <v/>
      </c>
      <c r="G128" s="158" t="str">
        <f>IF(L3VA!T137="NO DATA","",L3VA!T137)</f>
        <v/>
      </c>
      <c r="H128" s="158" t="str">
        <f>IF(L3VA!Z137="NO DATA","",L3VA!Z137)</f>
        <v/>
      </c>
      <c r="I128" s="158" t="str">
        <f>IF(L3VA!AF137="NO DATA","",L3VA!AF137)</f>
        <v/>
      </c>
      <c r="J128" s="153" t="str">
        <f>IF(L3VA!AL137="NO DATA","",L3VA!AL137)</f>
        <v/>
      </c>
      <c r="K128" s="158" t="str">
        <f>IF(L3VA!AR137="NO DATA","",L3VA!AR137)</f>
        <v/>
      </c>
      <c r="L128" s="158" t="str">
        <f>IF(L3VA!AX137="NO DATA","",L3VA!AX137)</f>
        <v/>
      </c>
      <c r="M128" s="158" t="str">
        <f>IF(L3VA!BD137="NO DATA","",L3VA!BD137)</f>
        <v/>
      </c>
      <c r="N128" s="158" t="str">
        <f>IF(L3VA!BJ137="NO DATA","",L3VA!BJ137)</f>
        <v/>
      </c>
      <c r="O128" s="158" t="str">
        <f>IF(L3VA!BP137="NO DATA","",L3VA!BP137)</f>
        <v/>
      </c>
      <c r="P128" s="158" t="str">
        <f>IF(L3VA!BV137="NO DATA","",L3VA!BV137)</f>
        <v/>
      </c>
      <c r="Q128" s="158" t="str">
        <f>IF(L3VA!CB137="NO DATA","",L3VA!CB137)</f>
        <v/>
      </c>
      <c r="R128" s="158" t="str">
        <f>IF(L3VA!CH137="NO DATA","",L3VA!CH137)</f>
        <v/>
      </c>
      <c r="S128" s="158" t="str">
        <f>IF(L3VA!CN137="NO DATA","",L3VA!CN137)</f>
        <v/>
      </c>
      <c r="T128" s="158" t="str">
        <f>IF(L3VA!CT137="NO DATA","",L3VA!CT137)</f>
        <v/>
      </c>
      <c r="U128" s="158" t="str">
        <f>IF(L3VA!CZ137="NO DATA","",L3VA!CZ137)</f>
        <v/>
      </c>
      <c r="V128" s="158" t="str">
        <f>IF(L3VA!DF137="NO DATA","",L3VA!DF137)</f>
        <v/>
      </c>
      <c r="W128" s="158" t="str">
        <f>IF(L3VA!DL137="NO DATA","",L3VA!DL137)</f>
        <v/>
      </c>
      <c r="X128" s="158" t="str">
        <f>IF(L3VA!DR137="NO DATA","",L3VA!DR137)</f>
        <v/>
      </c>
      <c r="Y128" s="158" t="str">
        <f>IF(L3VA!DX137="NO DATA","",L3VA!DX137)</f>
        <v/>
      </c>
      <c r="Z128" s="158" t="str">
        <f>IF(L3VA!ED137="NO DATA","",L3VA!ED137)</f>
        <v/>
      </c>
      <c r="AA128" s="158" t="str">
        <f>IF(L3VA!EJ137="NO DATA","",L3VA!EJ137)</f>
        <v/>
      </c>
      <c r="AB128" s="158" t="str">
        <f>IF(L3VA!EP137="NO DATA","",L3VA!EP137)</f>
        <v/>
      </c>
      <c r="AC128" s="158" t="str">
        <f>IF(L3VA!EV137="NO DATA","",L3VA!EV137)</f>
        <v/>
      </c>
      <c r="AD128" s="158" t="str">
        <f>IF(L3VA!FB137="NO DATA","",L3VA!FB137)</f>
        <v/>
      </c>
    </row>
    <row r="129" spans="1:30" ht="18.75" x14ac:dyDescent="0.3">
      <c r="A129" s="19">
        <f>IF(DATASHEET!A126="","",DATASHEET!A126)</f>
        <v>150957</v>
      </c>
      <c r="B129" s="154" t="str">
        <f>DATASHEET!B126</f>
        <v>MANZIRA, Tinotenda</v>
      </c>
      <c r="C129" s="155" t="str">
        <f>DATASHEET!C126</f>
        <v>12JW</v>
      </c>
      <c r="D129" s="156" t="str">
        <f>DATASHEET!J126</f>
        <v>6.25+ (B/A)</v>
      </c>
      <c r="E129" s="164" t="str">
        <f>IFERROR(VLOOKUP(A129,L3VA!$A$14:$M$269,13,FALSE),"")</f>
        <v/>
      </c>
      <c r="F129" s="157" t="str">
        <f>IF(L3VA!N138="NO DATA","",L3VA!N138)</f>
        <v/>
      </c>
      <c r="G129" s="158" t="str">
        <f>IF(L3VA!T138="NO DATA","",L3VA!T138)</f>
        <v/>
      </c>
      <c r="H129" s="158" t="str">
        <f>IF(L3VA!Z138="NO DATA","",L3VA!Z138)</f>
        <v/>
      </c>
      <c r="I129" s="158" t="str">
        <f>IF(L3VA!AF138="NO DATA","",L3VA!AF138)</f>
        <v/>
      </c>
      <c r="J129" s="153" t="str">
        <f>IF(L3VA!AL138="NO DATA","",L3VA!AL138)</f>
        <v/>
      </c>
      <c r="K129" s="158" t="str">
        <f>IF(L3VA!AR138="NO DATA","",L3VA!AR138)</f>
        <v/>
      </c>
      <c r="L129" s="158" t="str">
        <f>IF(L3VA!AX138="NO DATA","",L3VA!AX138)</f>
        <v/>
      </c>
      <c r="M129" s="158" t="str">
        <f>IF(L3VA!BD138="NO DATA","",L3VA!BD138)</f>
        <v/>
      </c>
      <c r="N129" s="158" t="str">
        <f>IF(L3VA!BJ138="NO DATA","",L3VA!BJ138)</f>
        <v/>
      </c>
      <c r="O129" s="158" t="str">
        <f>IF(L3VA!BP138="NO DATA","",L3VA!BP138)</f>
        <v/>
      </c>
      <c r="P129" s="158" t="str">
        <f>IF(L3VA!BV138="NO DATA","",L3VA!BV138)</f>
        <v/>
      </c>
      <c r="Q129" s="158" t="str">
        <f>IF(L3VA!CB138="NO DATA","",L3VA!CB138)</f>
        <v/>
      </c>
      <c r="R129" s="158" t="str">
        <f>IF(L3VA!CH138="NO DATA","",L3VA!CH138)</f>
        <v/>
      </c>
      <c r="S129" s="158" t="str">
        <f>IF(L3VA!CN138="NO DATA","",L3VA!CN138)</f>
        <v/>
      </c>
      <c r="T129" s="158" t="str">
        <f>IF(L3VA!CT138="NO DATA","",L3VA!CT138)</f>
        <v/>
      </c>
      <c r="U129" s="158" t="str">
        <f>IF(L3VA!CZ138="NO DATA","",L3VA!CZ138)</f>
        <v/>
      </c>
      <c r="V129" s="158" t="str">
        <f>IF(L3VA!DF138="NO DATA","",L3VA!DF138)</f>
        <v/>
      </c>
      <c r="W129" s="158" t="str">
        <f>IF(L3VA!DL138="NO DATA","",L3VA!DL138)</f>
        <v/>
      </c>
      <c r="X129" s="158" t="str">
        <f>IF(L3VA!DR138="NO DATA","",L3VA!DR138)</f>
        <v/>
      </c>
      <c r="Y129" s="158" t="str">
        <f>IF(L3VA!DX138="NO DATA","",L3VA!DX138)</f>
        <v/>
      </c>
      <c r="Z129" s="158" t="str">
        <f>IF(L3VA!ED138="NO DATA","",L3VA!ED138)</f>
        <v/>
      </c>
      <c r="AA129" s="158" t="str">
        <f>IF(L3VA!EJ138="NO DATA","",L3VA!EJ138)</f>
        <v/>
      </c>
      <c r="AB129" s="158" t="str">
        <f>IF(L3VA!EP138="NO DATA","",L3VA!EP138)</f>
        <v/>
      </c>
      <c r="AC129" s="158" t="str">
        <f>IF(L3VA!EV138="NO DATA","",L3VA!EV138)</f>
        <v/>
      </c>
      <c r="AD129" s="158" t="str">
        <f>IF(L3VA!FB138="NO DATA","",L3VA!FB138)</f>
        <v/>
      </c>
    </row>
    <row r="130" spans="1:30" ht="18.75" x14ac:dyDescent="0.3">
      <c r="A130" s="19">
        <f>IF(DATASHEET!A127="","",DATASHEET!A127)</f>
        <v>150782</v>
      </c>
      <c r="B130" s="154" t="str">
        <f>DATASHEET!B127</f>
        <v>MARPLES, Dani</v>
      </c>
      <c r="C130" s="155" t="str">
        <f>DATASHEET!C127</f>
        <v>12EW</v>
      </c>
      <c r="D130" s="156" t="str">
        <f>DATASHEET!J127</f>
        <v>4.75+ (C/B)</v>
      </c>
      <c r="E130" s="164" t="str">
        <f>IFERROR(VLOOKUP(A130,L3VA!$A$14:$M$269,13,FALSE),"")</f>
        <v/>
      </c>
      <c r="F130" s="157" t="str">
        <f>IF(L3VA!N139="NO DATA","",L3VA!N139)</f>
        <v/>
      </c>
      <c r="G130" s="158" t="str">
        <f>IF(L3VA!T139="NO DATA","",L3VA!T139)</f>
        <v/>
      </c>
      <c r="H130" s="158" t="str">
        <f>IF(L3VA!Z139="NO DATA","",L3VA!Z139)</f>
        <v/>
      </c>
      <c r="I130" s="158" t="str">
        <f>IF(L3VA!AF139="NO DATA","",L3VA!AF139)</f>
        <v/>
      </c>
      <c r="J130" s="153" t="str">
        <f>IF(L3VA!AL139="NO DATA","",L3VA!AL139)</f>
        <v/>
      </c>
      <c r="K130" s="158" t="str">
        <f>IF(L3VA!AR139="NO DATA","",L3VA!AR139)</f>
        <v/>
      </c>
      <c r="L130" s="158" t="str">
        <f>IF(L3VA!AX139="NO DATA","",L3VA!AX139)</f>
        <v/>
      </c>
      <c r="M130" s="158" t="str">
        <f>IF(L3VA!BD139="NO DATA","",L3VA!BD139)</f>
        <v/>
      </c>
      <c r="N130" s="158" t="str">
        <f>IF(L3VA!BJ139="NO DATA","",L3VA!BJ139)</f>
        <v/>
      </c>
      <c r="O130" s="158" t="str">
        <f>IF(L3VA!BP139="NO DATA","",L3VA!BP139)</f>
        <v/>
      </c>
      <c r="P130" s="158" t="str">
        <f>IF(L3VA!BV139="NO DATA","",L3VA!BV139)</f>
        <v/>
      </c>
      <c r="Q130" s="158" t="str">
        <f>IF(L3VA!CB139="NO DATA","",L3VA!CB139)</f>
        <v/>
      </c>
      <c r="R130" s="158" t="str">
        <f>IF(L3VA!CH139="NO DATA","",L3VA!CH139)</f>
        <v/>
      </c>
      <c r="S130" s="158" t="str">
        <f>IF(L3VA!CN139="NO DATA","",L3VA!CN139)</f>
        <v/>
      </c>
      <c r="T130" s="158" t="str">
        <f>IF(L3VA!CT139="NO DATA","",L3VA!CT139)</f>
        <v/>
      </c>
      <c r="U130" s="158" t="str">
        <f>IF(L3VA!CZ139="NO DATA","",L3VA!CZ139)</f>
        <v/>
      </c>
      <c r="V130" s="158" t="str">
        <f>IF(L3VA!DF139="NO DATA","",L3VA!DF139)</f>
        <v/>
      </c>
      <c r="W130" s="158" t="str">
        <f>IF(L3VA!DL139="NO DATA","",L3VA!DL139)</f>
        <v/>
      </c>
      <c r="X130" s="158" t="str">
        <f>IF(L3VA!DR139="NO DATA","",L3VA!DR139)</f>
        <v/>
      </c>
      <c r="Y130" s="158" t="str">
        <f>IF(L3VA!DX139="NO DATA","",L3VA!DX139)</f>
        <v/>
      </c>
      <c r="Z130" s="158" t="str">
        <f>IF(L3VA!ED139="NO DATA","",L3VA!ED139)</f>
        <v/>
      </c>
      <c r="AA130" s="158" t="str">
        <f>IF(L3VA!EJ139="NO DATA","",L3VA!EJ139)</f>
        <v/>
      </c>
      <c r="AB130" s="158" t="str">
        <f>IF(L3VA!EP139="NO DATA","",L3VA!EP139)</f>
        <v/>
      </c>
      <c r="AC130" s="158" t="str">
        <f>IF(L3VA!EV139="NO DATA","",L3VA!EV139)</f>
        <v/>
      </c>
      <c r="AD130" s="158" t="str">
        <f>IF(L3VA!FB139="NO DATA","",L3VA!FB139)</f>
        <v/>
      </c>
    </row>
    <row r="131" spans="1:30" ht="18.75" x14ac:dyDescent="0.3">
      <c r="A131" s="19">
        <f>IF(DATASHEET!A128="","",DATASHEET!A128)</f>
        <v>150968</v>
      </c>
      <c r="B131" s="154" t="str">
        <f>DATASHEET!B128</f>
        <v>MARTIN, Alice</v>
      </c>
      <c r="C131" s="155" t="str">
        <f>DATASHEET!C128</f>
        <v>12EW</v>
      </c>
      <c r="D131" s="156" t="str">
        <f>DATASHEET!J128</f>
        <v>7.75+ (A/A*)</v>
      </c>
      <c r="E131" s="164" t="str">
        <f>IFERROR(VLOOKUP(A131,L3VA!$A$14:$M$269,13,FALSE),"")</f>
        <v/>
      </c>
      <c r="F131" s="157" t="str">
        <f>IF(L3VA!N140="NO DATA","",L3VA!N140)</f>
        <v/>
      </c>
      <c r="G131" s="158" t="str">
        <f>IF(L3VA!T140="NO DATA","",L3VA!T140)</f>
        <v/>
      </c>
      <c r="H131" s="158" t="str">
        <f>IF(L3VA!Z140="NO DATA","",L3VA!Z140)</f>
        <v/>
      </c>
      <c r="I131" s="158" t="str">
        <f>IF(L3VA!AF140="NO DATA","",L3VA!AF140)</f>
        <v/>
      </c>
      <c r="J131" s="153" t="str">
        <f>IF(L3VA!AL140="NO DATA","",L3VA!AL140)</f>
        <v/>
      </c>
      <c r="K131" s="158" t="str">
        <f>IF(L3VA!AR140="NO DATA","",L3VA!AR140)</f>
        <v/>
      </c>
      <c r="L131" s="158" t="str">
        <f>IF(L3VA!AX140="NO DATA","",L3VA!AX140)</f>
        <v/>
      </c>
      <c r="M131" s="158" t="str">
        <f>IF(L3VA!BD140="NO DATA","",L3VA!BD140)</f>
        <v/>
      </c>
      <c r="N131" s="158" t="str">
        <f>IF(L3VA!BJ140="NO DATA","",L3VA!BJ140)</f>
        <v/>
      </c>
      <c r="O131" s="158" t="str">
        <f>IF(L3VA!BP140="NO DATA","",L3VA!BP140)</f>
        <v/>
      </c>
      <c r="P131" s="158" t="str">
        <f>IF(L3VA!BV140="NO DATA","",L3VA!BV140)</f>
        <v/>
      </c>
      <c r="Q131" s="158" t="str">
        <f>IF(L3VA!CB140="NO DATA","",L3VA!CB140)</f>
        <v/>
      </c>
      <c r="R131" s="158" t="str">
        <f>IF(L3VA!CH140="NO DATA","",L3VA!CH140)</f>
        <v/>
      </c>
      <c r="S131" s="158" t="str">
        <f>IF(L3VA!CN140="NO DATA","",L3VA!CN140)</f>
        <v/>
      </c>
      <c r="T131" s="158" t="str">
        <f>IF(L3VA!CT140="NO DATA","",L3VA!CT140)</f>
        <v/>
      </c>
      <c r="U131" s="158" t="str">
        <f>IF(L3VA!CZ140="NO DATA","",L3VA!CZ140)</f>
        <v/>
      </c>
      <c r="V131" s="158" t="str">
        <f>IF(L3VA!DF140="NO DATA","",L3VA!DF140)</f>
        <v/>
      </c>
      <c r="W131" s="158" t="str">
        <f>IF(L3VA!DL140="NO DATA","",L3VA!DL140)</f>
        <v/>
      </c>
      <c r="X131" s="158" t="str">
        <f>IF(L3VA!DR140="NO DATA","",L3VA!DR140)</f>
        <v/>
      </c>
      <c r="Y131" s="158" t="str">
        <f>IF(L3VA!DX140="NO DATA","",L3VA!DX140)</f>
        <v/>
      </c>
      <c r="Z131" s="158" t="str">
        <f>IF(L3VA!ED140="NO DATA","",L3VA!ED140)</f>
        <v/>
      </c>
      <c r="AA131" s="158" t="str">
        <f>IF(L3VA!EJ140="NO DATA","",L3VA!EJ140)</f>
        <v/>
      </c>
      <c r="AB131" s="158" t="str">
        <f>IF(L3VA!EP140="NO DATA","",L3VA!EP140)</f>
        <v/>
      </c>
      <c r="AC131" s="158" t="str">
        <f>IF(L3VA!EV140="NO DATA","",L3VA!EV140)</f>
        <v/>
      </c>
      <c r="AD131" s="158" t="str">
        <f>IF(L3VA!FB140="NO DATA","",L3VA!FB140)</f>
        <v/>
      </c>
    </row>
    <row r="132" spans="1:30" ht="18.75" x14ac:dyDescent="0.3">
      <c r="A132" s="19">
        <f>IF(DATASHEET!A129="","",DATASHEET!A129)</f>
        <v>150797</v>
      </c>
      <c r="B132" s="154" t="str">
        <f>DATASHEET!B129</f>
        <v>MARTIN, Eva</v>
      </c>
      <c r="C132" s="155" t="str">
        <f>DATASHEET!C129</f>
        <v>12JW</v>
      </c>
      <c r="D132" s="156" t="str">
        <f>DATASHEET!J129</f>
        <v>6.25+ (B/A)</v>
      </c>
      <c r="E132" s="164" t="str">
        <f>IFERROR(VLOOKUP(A132,L3VA!$A$14:$M$269,13,FALSE),"")</f>
        <v/>
      </c>
      <c r="F132" s="157" t="str">
        <f>IF(L3VA!N141="NO DATA","",L3VA!N141)</f>
        <v/>
      </c>
      <c r="G132" s="158" t="str">
        <f>IF(L3VA!T141="NO DATA","",L3VA!T141)</f>
        <v/>
      </c>
      <c r="H132" s="158" t="str">
        <f>IF(L3VA!Z141="NO DATA","",L3VA!Z141)</f>
        <v/>
      </c>
      <c r="I132" s="158" t="str">
        <f>IF(L3VA!AF141="NO DATA","",L3VA!AF141)</f>
        <v/>
      </c>
      <c r="J132" s="153" t="str">
        <f>IF(L3VA!AL141="NO DATA","",L3VA!AL141)</f>
        <v/>
      </c>
      <c r="K132" s="158" t="str">
        <f>IF(L3VA!AR141="NO DATA","",L3VA!AR141)</f>
        <v/>
      </c>
      <c r="L132" s="158" t="str">
        <f>IF(L3VA!AX141="NO DATA","",L3VA!AX141)</f>
        <v/>
      </c>
      <c r="M132" s="158" t="str">
        <f>IF(L3VA!BD141="NO DATA","",L3VA!BD141)</f>
        <v/>
      </c>
      <c r="N132" s="158" t="str">
        <f>IF(L3VA!BJ141="NO DATA","",L3VA!BJ141)</f>
        <v/>
      </c>
      <c r="O132" s="158" t="str">
        <f>IF(L3VA!BP141="NO DATA","",L3VA!BP141)</f>
        <v/>
      </c>
      <c r="P132" s="158" t="str">
        <f>IF(L3VA!BV141="NO DATA","",L3VA!BV141)</f>
        <v/>
      </c>
      <c r="Q132" s="158" t="str">
        <f>IF(L3VA!CB141="NO DATA","",L3VA!CB141)</f>
        <v/>
      </c>
      <c r="R132" s="158" t="str">
        <f>IF(L3VA!CH141="NO DATA","",L3VA!CH141)</f>
        <v/>
      </c>
      <c r="S132" s="158" t="str">
        <f>IF(L3VA!CN141="NO DATA","",L3VA!CN141)</f>
        <v/>
      </c>
      <c r="T132" s="158" t="str">
        <f>IF(L3VA!CT141="NO DATA","",L3VA!CT141)</f>
        <v/>
      </c>
      <c r="U132" s="158" t="str">
        <f>IF(L3VA!CZ141="NO DATA","",L3VA!CZ141)</f>
        <v/>
      </c>
      <c r="V132" s="158" t="str">
        <f>IF(L3VA!DF141="NO DATA","",L3VA!DF141)</f>
        <v/>
      </c>
      <c r="W132" s="158" t="str">
        <f>IF(L3VA!DL141="NO DATA","",L3VA!DL141)</f>
        <v/>
      </c>
      <c r="X132" s="158" t="str">
        <f>IF(L3VA!DR141="NO DATA","",L3VA!DR141)</f>
        <v/>
      </c>
      <c r="Y132" s="158" t="str">
        <f>IF(L3VA!DX141="NO DATA","",L3VA!DX141)</f>
        <v/>
      </c>
      <c r="Z132" s="158" t="str">
        <f>IF(L3VA!ED141="NO DATA","",L3VA!ED141)</f>
        <v/>
      </c>
      <c r="AA132" s="158" t="str">
        <f>IF(L3VA!EJ141="NO DATA","",L3VA!EJ141)</f>
        <v/>
      </c>
      <c r="AB132" s="158" t="str">
        <f>IF(L3VA!EP141="NO DATA","",L3VA!EP141)</f>
        <v/>
      </c>
      <c r="AC132" s="158" t="str">
        <f>IF(L3VA!EV141="NO DATA","",L3VA!EV141)</f>
        <v/>
      </c>
      <c r="AD132" s="158" t="str">
        <f>IF(L3VA!FB141="NO DATA","",L3VA!FB141)</f>
        <v/>
      </c>
    </row>
    <row r="133" spans="1:30" ht="18.75" x14ac:dyDescent="0.3">
      <c r="A133" s="19">
        <f>IF(DATASHEET!A130="","",DATASHEET!A130)</f>
        <v>160357</v>
      </c>
      <c r="B133" s="154" t="str">
        <f>DATASHEET!B130</f>
        <v>MARTIN, Maisie</v>
      </c>
      <c r="C133" s="155" t="str">
        <f>DATASHEET!C130</f>
        <v>12JN</v>
      </c>
      <c r="D133" s="156" t="str">
        <f>DATASHEET!J130</f>
        <v>4.75+ (C/B)</v>
      </c>
      <c r="E133" s="164" t="str">
        <f>IFERROR(VLOOKUP(A133,L3VA!$A$14:$M$269,13,FALSE),"")</f>
        <v/>
      </c>
      <c r="F133" s="157" t="str">
        <f>IF(L3VA!N142="NO DATA","",L3VA!N142)</f>
        <v/>
      </c>
      <c r="G133" s="158" t="str">
        <f>IF(L3VA!T142="NO DATA","",L3VA!T142)</f>
        <v/>
      </c>
      <c r="H133" s="158" t="str">
        <f>IF(L3VA!Z142="NO DATA","",L3VA!Z142)</f>
        <v/>
      </c>
      <c r="I133" s="158" t="str">
        <f>IF(L3VA!AF142="NO DATA","",L3VA!AF142)</f>
        <v/>
      </c>
      <c r="J133" s="153" t="str">
        <f>IF(L3VA!AL142="NO DATA","",L3VA!AL142)</f>
        <v/>
      </c>
      <c r="K133" s="158" t="str">
        <f>IF(L3VA!AR142="NO DATA","",L3VA!AR142)</f>
        <v/>
      </c>
      <c r="L133" s="158" t="str">
        <f>IF(L3VA!AX142="NO DATA","",L3VA!AX142)</f>
        <v/>
      </c>
      <c r="M133" s="158" t="str">
        <f>IF(L3VA!BD142="NO DATA","",L3VA!BD142)</f>
        <v/>
      </c>
      <c r="N133" s="158" t="str">
        <f>IF(L3VA!BJ142="NO DATA","",L3VA!BJ142)</f>
        <v/>
      </c>
      <c r="O133" s="158" t="str">
        <f>IF(L3VA!BP142="NO DATA","",L3VA!BP142)</f>
        <v/>
      </c>
      <c r="P133" s="158" t="str">
        <f>IF(L3VA!BV142="NO DATA","",L3VA!BV142)</f>
        <v/>
      </c>
      <c r="Q133" s="158" t="str">
        <f>IF(L3VA!CB142="NO DATA","",L3VA!CB142)</f>
        <v/>
      </c>
      <c r="R133" s="158" t="str">
        <f>IF(L3VA!CH142="NO DATA","",L3VA!CH142)</f>
        <v/>
      </c>
      <c r="S133" s="158" t="str">
        <f>IF(L3VA!CN142="NO DATA","",L3VA!CN142)</f>
        <v/>
      </c>
      <c r="T133" s="158" t="str">
        <f>IF(L3VA!CT142="NO DATA","",L3VA!CT142)</f>
        <v/>
      </c>
      <c r="U133" s="158" t="str">
        <f>IF(L3VA!CZ142="NO DATA","",L3VA!CZ142)</f>
        <v/>
      </c>
      <c r="V133" s="158" t="str">
        <f>IF(L3VA!DF142="NO DATA","",L3VA!DF142)</f>
        <v/>
      </c>
      <c r="W133" s="158" t="str">
        <f>IF(L3VA!DL142="NO DATA","",L3VA!DL142)</f>
        <v/>
      </c>
      <c r="X133" s="158" t="str">
        <f>IF(L3VA!DR142="NO DATA","",L3VA!DR142)</f>
        <v/>
      </c>
      <c r="Y133" s="158" t="str">
        <f>IF(L3VA!DX142="NO DATA","",L3VA!DX142)</f>
        <v/>
      </c>
      <c r="Z133" s="158" t="str">
        <f>IF(L3VA!ED142="NO DATA","",L3VA!ED142)</f>
        <v/>
      </c>
      <c r="AA133" s="158" t="str">
        <f>IF(L3VA!EJ142="NO DATA","",L3VA!EJ142)</f>
        <v/>
      </c>
      <c r="AB133" s="158" t="str">
        <f>IF(L3VA!EP142="NO DATA","",L3VA!EP142)</f>
        <v/>
      </c>
      <c r="AC133" s="158" t="str">
        <f>IF(L3VA!EV142="NO DATA","",L3VA!EV142)</f>
        <v/>
      </c>
      <c r="AD133" s="158" t="str">
        <f>IF(L3VA!FB142="NO DATA","",L3VA!FB142)</f>
        <v/>
      </c>
    </row>
    <row r="134" spans="1:30" ht="18.75" x14ac:dyDescent="0.3">
      <c r="A134" s="19">
        <f>IF(DATASHEET!A131="","",DATASHEET!A131)</f>
        <v>150950</v>
      </c>
      <c r="B134" s="154" t="str">
        <f>DATASHEET!B131</f>
        <v>MARTIN, Nathan</v>
      </c>
      <c r="C134" s="155" t="str">
        <f>DATASHEET!C131</f>
        <v>12JW</v>
      </c>
      <c r="D134" s="156" t="str">
        <f>DATASHEET!J131</f>
        <v>6.25+ (B/A)</v>
      </c>
      <c r="E134" s="164" t="str">
        <f>IFERROR(VLOOKUP(A134,L3VA!$A$14:$M$269,13,FALSE),"")</f>
        <v/>
      </c>
      <c r="F134" s="157" t="str">
        <f>IF(L3VA!N143="NO DATA","",L3VA!N143)</f>
        <v/>
      </c>
      <c r="G134" s="158" t="str">
        <f>IF(L3VA!T143="NO DATA","",L3VA!T143)</f>
        <v/>
      </c>
      <c r="H134" s="158" t="str">
        <f>IF(L3VA!Z143="NO DATA","",L3VA!Z143)</f>
        <v/>
      </c>
      <c r="I134" s="158" t="str">
        <f>IF(L3VA!AF143="NO DATA","",L3VA!AF143)</f>
        <v/>
      </c>
      <c r="J134" s="153" t="str">
        <f>IF(L3VA!AL143="NO DATA","",L3VA!AL143)</f>
        <v/>
      </c>
      <c r="K134" s="158" t="str">
        <f>IF(L3VA!AR143="NO DATA","",L3VA!AR143)</f>
        <v/>
      </c>
      <c r="L134" s="158" t="str">
        <f>IF(L3VA!AX143="NO DATA","",L3VA!AX143)</f>
        <v/>
      </c>
      <c r="M134" s="158" t="str">
        <f>IF(L3VA!BD143="NO DATA","",L3VA!BD143)</f>
        <v/>
      </c>
      <c r="N134" s="158" t="str">
        <f>IF(L3VA!BJ143="NO DATA","",L3VA!BJ143)</f>
        <v/>
      </c>
      <c r="O134" s="158" t="str">
        <f>IF(L3VA!BP143="NO DATA","",L3VA!BP143)</f>
        <v/>
      </c>
      <c r="P134" s="158" t="str">
        <f>IF(L3VA!BV143="NO DATA","",L3VA!BV143)</f>
        <v/>
      </c>
      <c r="Q134" s="158" t="str">
        <f>IF(L3VA!CB143="NO DATA","",L3VA!CB143)</f>
        <v/>
      </c>
      <c r="R134" s="158" t="str">
        <f>IF(L3VA!CH143="NO DATA","",L3VA!CH143)</f>
        <v/>
      </c>
      <c r="S134" s="158" t="str">
        <f>IF(L3VA!CN143="NO DATA","",L3VA!CN143)</f>
        <v/>
      </c>
      <c r="T134" s="158" t="str">
        <f>IF(L3VA!CT143="NO DATA","",L3VA!CT143)</f>
        <v/>
      </c>
      <c r="U134" s="158" t="str">
        <f>IF(L3VA!CZ143="NO DATA","",L3VA!CZ143)</f>
        <v/>
      </c>
      <c r="V134" s="158" t="str">
        <f>IF(L3VA!DF143="NO DATA","",L3VA!DF143)</f>
        <v/>
      </c>
      <c r="W134" s="158" t="str">
        <f>IF(L3VA!DL143="NO DATA","",L3VA!DL143)</f>
        <v/>
      </c>
      <c r="X134" s="158" t="str">
        <f>IF(L3VA!DR143="NO DATA","",L3VA!DR143)</f>
        <v/>
      </c>
      <c r="Y134" s="158" t="str">
        <f>IF(L3VA!DX143="NO DATA","",L3VA!DX143)</f>
        <v/>
      </c>
      <c r="Z134" s="158" t="str">
        <f>IF(L3VA!ED143="NO DATA","",L3VA!ED143)</f>
        <v/>
      </c>
      <c r="AA134" s="158" t="str">
        <f>IF(L3VA!EJ143="NO DATA","",L3VA!EJ143)</f>
        <v/>
      </c>
      <c r="AB134" s="158" t="str">
        <f>IF(L3VA!EP143="NO DATA","",L3VA!EP143)</f>
        <v/>
      </c>
      <c r="AC134" s="158" t="str">
        <f>IF(L3VA!EV143="NO DATA","",L3VA!EV143)</f>
        <v/>
      </c>
      <c r="AD134" s="158" t="str">
        <f>IF(L3VA!FB143="NO DATA","",L3VA!FB143)</f>
        <v/>
      </c>
    </row>
    <row r="135" spans="1:30" ht="18.75" x14ac:dyDescent="0.3">
      <c r="A135" s="19">
        <f>IF(DATASHEET!A132="","",DATASHEET!A132)</f>
        <v>150771</v>
      </c>
      <c r="B135" s="154" t="str">
        <f>DATASHEET!B132</f>
        <v>MATHEWS, Isabelle</v>
      </c>
      <c r="C135" s="155" t="str">
        <f>DATASHEET!C132</f>
        <v>12JW</v>
      </c>
      <c r="D135" s="156" t="str">
        <f>DATASHEET!J132</f>
        <v>6.25+ (B/A)</v>
      </c>
      <c r="E135" s="164" t="str">
        <f>IFERROR(VLOOKUP(A135,L3VA!$A$14:$M$269,13,FALSE),"")</f>
        <v/>
      </c>
      <c r="F135" s="157" t="str">
        <f>IF(L3VA!N144="NO DATA","",L3VA!N144)</f>
        <v/>
      </c>
      <c r="G135" s="158" t="str">
        <f>IF(L3VA!T144="NO DATA","",L3VA!T144)</f>
        <v/>
      </c>
      <c r="H135" s="158" t="str">
        <f>IF(L3VA!Z144="NO DATA","",L3VA!Z144)</f>
        <v/>
      </c>
      <c r="I135" s="158" t="str">
        <f>IF(L3VA!AF144="NO DATA","",L3VA!AF144)</f>
        <v/>
      </c>
      <c r="J135" s="153" t="str">
        <f>IF(L3VA!AL144="NO DATA","",L3VA!AL144)</f>
        <v/>
      </c>
      <c r="K135" s="158" t="str">
        <f>IF(L3VA!AR144="NO DATA","",L3VA!AR144)</f>
        <v/>
      </c>
      <c r="L135" s="158" t="str">
        <f>IF(L3VA!AX144="NO DATA","",L3VA!AX144)</f>
        <v/>
      </c>
      <c r="M135" s="158" t="str">
        <f>IF(L3VA!BD144="NO DATA","",L3VA!BD144)</f>
        <v/>
      </c>
      <c r="N135" s="158" t="str">
        <f>IF(L3VA!BJ144="NO DATA","",L3VA!BJ144)</f>
        <v/>
      </c>
      <c r="O135" s="158" t="str">
        <f>IF(L3VA!BP144="NO DATA","",L3VA!BP144)</f>
        <v/>
      </c>
      <c r="P135" s="158" t="str">
        <f>IF(L3VA!BV144="NO DATA","",L3VA!BV144)</f>
        <v/>
      </c>
      <c r="Q135" s="158" t="str">
        <f>IF(L3VA!CB144="NO DATA","",L3VA!CB144)</f>
        <v/>
      </c>
      <c r="R135" s="158" t="str">
        <f>IF(L3VA!CH144="NO DATA","",L3VA!CH144)</f>
        <v/>
      </c>
      <c r="S135" s="158" t="str">
        <f>IF(L3VA!CN144="NO DATA","",L3VA!CN144)</f>
        <v/>
      </c>
      <c r="T135" s="158" t="str">
        <f>IF(L3VA!CT144="NO DATA","",L3VA!CT144)</f>
        <v/>
      </c>
      <c r="U135" s="158" t="str">
        <f>IF(L3VA!CZ144="NO DATA","",L3VA!CZ144)</f>
        <v/>
      </c>
      <c r="V135" s="158" t="str">
        <f>IF(L3VA!DF144="NO DATA","",L3VA!DF144)</f>
        <v/>
      </c>
      <c r="W135" s="158" t="str">
        <f>IF(L3VA!DL144="NO DATA","",L3VA!DL144)</f>
        <v/>
      </c>
      <c r="X135" s="158" t="str">
        <f>IF(L3VA!DR144="NO DATA","",L3VA!DR144)</f>
        <v/>
      </c>
      <c r="Y135" s="158" t="str">
        <f>IF(L3VA!DX144="NO DATA","",L3VA!DX144)</f>
        <v/>
      </c>
      <c r="Z135" s="158" t="str">
        <f>IF(L3VA!ED144="NO DATA","",L3VA!ED144)</f>
        <v/>
      </c>
      <c r="AA135" s="158" t="str">
        <f>IF(L3VA!EJ144="NO DATA","",L3VA!EJ144)</f>
        <v/>
      </c>
      <c r="AB135" s="158" t="str">
        <f>IF(L3VA!EP144="NO DATA","",L3VA!EP144)</f>
        <v/>
      </c>
      <c r="AC135" s="158" t="str">
        <f>IF(L3VA!EV144="NO DATA","",L3VA!EV144)</f>
        <v/>
      </c>
      <c r="AD135" s="158" t="str">
        <f>IF(L3VA!FB144="NO DATA","",L3VA!FB144)</f>
        <v/>
      </c>
    </row>
    <row r="136" spans="1:30" ht="18.75" x14ac:dyDescent="0.3">
      <c r="A136" s="19">
        <f>IF(DATASHEET!A133="","",DATASHEET!A133)</f>
        <v>150815</v>
      </c>
      <c r="B136" s="154" t="str">
        <f>DATASHEET!B133</f>
        <v>MCCAFFREY, Florence</v>
      </c>
      <c r="C136" s="155" t="str">
        <f>DATASHEET!C133</f>
        <v>12JW</v>
      </c>
      <c r="D136" s="156" t="str">
        <f>DATASHEET!J133</f>
        <v>6.25+ (B/A)</v>
      </c>
      <c r="E136" s="164" t="str">
        <f>IFERROR(VLOOKUP(A136,L3VA!$A$14:$M$269,13,FALSE),"")</f>
        <v/>
      </c>
      <c r="F136" s="157" t="str">
        <f>IF(L3VA!N145="NO DATA","",L3VA!N145)</f>
        <v/>
      </c>
      <c r="G136" s="158" t="str">
        <f>IF(L3VA!T145="NO DATA","",L3VA!T145)</f>
        <v/>
      </c>
      <c r="H136" s="158" t="str">
        <f>IF(L3VA!Z145="NO DATA","",L3VA!Z145)</f>
        <v/>
      </c>
      <c r="I136" s="158" t="str">
        <f>IF(L3VA!AF145="NO DATA","",L3VA!AF145)</f>
        <v/>
      </c>
      <c r="J136" s="153" t="str">
        <f>IF(L3VA!AL145="NO DATA","",L3VA!AL145)</f>
        <v/>
      </c>
      <c r="K136" s="158" t="str">
        <f>IF(L3VA!AR145="NO DATA","",L3VA!AR145)</f>
        <v/>
      </c>
      <c r="L136" s="158" t="str">
        <f>IF(L3VA!AX145="NO DATA","",L3VA!AX145)</f>
        <v/>
      </c>
      <c r="M136" s="158" t="str">
        <f>IF(L3VA!BD145="NO DATA","",L3VA!BD145)</f>
        <v/>
      </c>
      <c r="N136" s="158" t="str">
        <f>IF(L3VA!BJ145="NO DATA","",L3VA!BJ145)</f>
        <v/>
      </c>
      <c r="O136" s="158" t="str">
        <f>IF(L3VA!BP145="NO DATA","",L3VA!BP145)</f>
        <v/>
      </c>
      <c r="P136" s="158" t="str">
        <f>IF(L3VA!BV145="NO DATA","",L3VA!BV145)</f>
        <v/>
      </c>
      <c r="Q136" s="158" t="str">
        <f>IF(L3VA!CB145="NO DATA","",L3VA!CB145)</f>
        <v/>
      </c>
      <c r="R136" s="158" t="str">
        <f>IF(L3VA!CH145="NO DATA","",L3VA!CH145)</f>
        <v/>
      </c>
      <c r="S136" s="158" t="str">
        <f>IF(L3VA!CN145="NO DATA","",L3VA!CN145)</f>
        <v/>
      </c>
      <c r="T136" s="158" t="str">
        <f>IF(L3VA!CT145="NO DATA","",L3VA!CT145)</f>
        <v/>
      </c>
      <c r="U136" s="158" t="str">
        <f>IF(L3VA!CZ145="NO DATA","",L3VA!CZ145)</f>
        <v/>
      </c>
      <c r="V136" s="158" t="str">
        <f>IF(L3VA!DF145="NO DATA","",L3VA!DF145)</f>
        <v/>
      </c>
      <c r="W136" s="158" t="str">
        <f>IF(L3VA!DL145="NO DATA","",L3VA!DL145)</f>
        <v/>
      </c>
      <c r="X136" s="158" t="str">
        <f>IF(L3VA!DR145="NO DATA","",L3VA!DR145)</f>
        <v/>
      </c>
      <c r="Y136" s="158" t="str">
        <f>IF(L3VA!DX145="NO DATA","",L3VA!DX145)</f>
        <v/>
      </c>
      <c r="Z136" s="158" t="str">
        <f>IF(L3VA!ED145="NO DATA","",L3VA!ED145)</f>
        <v/>
      </c>
      <c r="AA136" s="158" t="str">
        <f>IF(L3VA!EJ145="NO DATA","",L3VA!EJ145)</f>
        <v/>
      </c>
      <c r="AB136" s="158" t="str">
        <f>IF(L3VA!EP145="NO DATA","",L3VA!EP145)</f>
        <v/>
      </c>
      <c r="AC136" s="158" t="str">
        <f>IF(L3VA!EV145="NO DATA","",L3VA!EV145)</f>
        <v/>
      </c>
      <c r="AD136" s="158" t="str">
        <f>IF(L3VA!FB145="NO DATA","",L3VA!FB145)</f>
        <v/>
      </c>
    </row>
    <row r="137" spans="1:30" ht="18.75" x14ac:dyDescent="0.3">
      <c r="A137" s="19">
        <f>IF(DATASHEET!A134="","",DATASHEET!A134)</f>
        <v>150902</v>
      </c>
      <c r="B137" s="154" t="str">
        <f>DATASHEET!B134</f>
        <v>MCCOLE, Charlotte</v>
      </c>
      <c r="C137" s="155" t="str">
        <f>DATASHEET!C134</f>
        <v>12JW</v>
      </c>
      <c r="D137" s="156" t="str">
        <f>DATASHEET!J134</f>
        <v>4.75+ (C/B)</v>
      </c>
      <c r="E137" s="164" t="str">
        <f>IFERROR(VLOOKUP(A137,L3VA!$A$14:$M$269,13,FALSE),"")</f>
        <v/>
      </c>
      <c r="F137" s="157" t="str">
        <f>IF(L3VA!N146="NO DATA","",L3VA!N146)</f>
        <v/>
      </c>
      <c r="G137" s="158" t="str">
        <f>IF(L3VA!T146="NO DATA","",L3VA!T146)</f>
        <v/>
      </c>
      <c r="H137" s="158" t="str">
        <f>IF(L3VA!Z146="NO DATA","",L3VA!Z146)</f>
        <v/>
      </c>
      <c r="I137" s="158" t="str">
        <f>IF(L3VA!AF146="NO DATA","",L3VA!AF146)</f>
        <v/>
      </c>
      <c r="J137" s="153" t="str">
        <f>IF(L3VA!AL146="NO DATA","",L3VA!AL146)</f>
        <v/>
      </c>
      <c r="K137" s="158" t="str">
        <f>IF(L3VA!AR146="NO DATA","",L3VA!AR146)</f>
        <v/>
      </c>
      <c r="L137" s="158" t="str">
        <f>IF(L3VA!AX146="NO DATA","",L3VA!AX146)</f>
        <v/>
      </c>
      <c r="M137" s="158" t="str">
        <f>IF(L3VA!BD146="NO DATA","",L3VA!BD146)</f>
        <v/>
      </c>
      <c r="N137" s="158" t="str">
        <f>IF(L3VA!BJ146="NO DATA","",L3VA!BJ146)</f>
        <v/>
      </c>
      <c r="O137" s="158" t="str">
        <f>IF(L3VA!BP146="NO DATA","",L3VA!BP146)</f>
        <v/>
      </c>
      <c r="P137" s="158" t="str">
        <f>IF(L3VA!BV146="NO DATA","",L3VA!BV146)</f>
        <v/>
      </c>
      <c r="Q137" s="158" t="str">
        <f>IF(L3VA!CB146="NO DATA","",L3VA!CB146)</f>
        <v/>
      </c>
      <c r="R137" s="158" t="str">
        <f>IF(L3VA!CH146="NO DATA","",L3VA!CH146)</f>
        <v/>
      </c>
      <c r="S137" s="158" t="str">
        <f>IF(L3VA!CN146="NO DATA","",L3VA!CN146)</f>
        <v/>
      </c>
      <c r="T137" s="158" t="str">
        <f>IF(L3VA!CT146="NO DATA","",L3VA!CT146)</f>
        <v/>
      </c>
      <c r="U137" s="158" t="str">
        <f>IF(L3VA!CZ146="NO DATA","",L3VA!CZ146)</f>
        <v/>
      </c>
      <c r="V137" s="158" t="str">
        <f>IF(L3VA!DF146="NO DATA","",L3VA!DF146)</f>
        <v/>
      </c>
      <c r="W137" s="158" t="str">
        <f>IF(L3VA!DL146="NO DATA","",L3VA!DL146)</f>
        <v/>
      </c>
      <c r="X137" s="158" t="str">
        <f>IF(L3VA!DR146="NO DATA","",L3VA!DR146)</f>
        <v/>
      </c>
      <c r="Y137" s="158" t="str">
        <f>IF(L3VA!DX146="NO DATA","",L3VA!DX146)</f>
        <v/>
      </c>
      <c r="Z137" s="158" t="str">
        <f>IF(L3VA!ED146="NO DATA","",L3VA!ED146)</f>
        <v/>
      </c>
      <c r="AA137" s="158" t="str">
        <f>IF(L3VA!EJ146="NO DATA","",L3VA!EJ146)</f>
        <v/>
      </c>
      <c r="AB137" s="158" t="str">
        <f>IF(L3VA!EP146="NO DATA","",L3VA!EP146)</f>
        <v/>
      </c>
      <c r="AC137" s="158" t="str">
        <f>IF(L3VA!EV146="NO DATA","",L3VA!EV146)</f>
        <v/>
      </c>
      <c r="AD137" s="158" t="str">
        <f>IF(L3VA!FB146="NO DATA","",L3VA!FB146)</f>
        <v/>
      </c>
    </row>
    <row r="138" spans="1:30" ht="18.75" x14ac:dyDescent="0.3">
      <c r="A138" s="19">
        <f>IF(DATASHEET!A135="","",DATASHEET!A135)</f>
        <v>150854</v>
      </c>
      <c r="B138" s="154" t="str">
        <f>DATASHEET!B135</f>
        <v>MCDONOUGH, Tim</v>
      </c>
      <c r="C138" s="155" t="str">
        <f>DATASHEET!C135</f>
        <v>12JW</v>
      </c>
      <c r="D138" s="156" t="str">
        <f>DATASHEET!J135</f>
        <v>6.25+ (B/A)</v>
      </c>
      <c r="E138" s="164" t="str">
        <f>IFERROR(VLOOKUP(A138,L3VA!$A$14:$M$269,13,FALSE),"")</f>
        <v/>
      </c>
      <c r="F138" s="157" t="str">
        <f>IF(L3VA!N147="NO DATA","",L3VA!N147)</f>
        <v/>
      </c>
      <c r="G138" s="158" t="str">
        <f>IF(L3VA!T147="NO DATA","",L3VA!T147)</f>
        <v/>
      </c>
      <c r="H138" s="158" t="str">
        <f>IF(L3VA!Z147="NO DATA","",L3VA!Z147)</f>
        <v/>
      </c>
      <c r="I138" s="158" t="str">
        <f>IF(L3VA!AF147="NO DATA","",L3VA!AF147)</f>
        <v/>
      </c>
      <c r="J138" s="153" t="str">
        <f>IF(L3VA!AL147="NO DATA","",L3VA!AL147)</f>
        <v/>
      </c>
      <c r="K138" s="158" t="str">
        <f>IF(L3VA!AR147="NO DATA","",L3VA!AR147)</f>
        <v/>
      </c>
      <c r="L138" s="158" t="str">
        <f>IF(L3VA!AX147="NO DATA","",L3VA!AX147)</f>
        <v/>
      </c>
      <c r="M138" s="158" t="str">
        <f>IF(L3VA!BD147="NO DATA","",L3VA!BD147)</f>
        <v/>
      </c>
      <c r="N138" s="158" t="str">
        <f>IF(L3VA!BJ147="NO DATA","",L3VA!BJ147)</f>
        <v/>
      </c>
      <c r="O138" s="158" t="str">
        <f>IF(L3VA!BP147="NO DATA","",L3VA!BP147)</f>
        <v/>
      </c>
      <c r="P138" s="158" t="str">
        <f>IF(L3VA!BV147="NO DATA","",L3VA!BV147)</f>
        <v/>
      </c>
      <c r="Q138" s="158" t="str">
        <f>IF(L3VA!CB147="NO DATA","",L3VA!CB147)</f>
        <v/>
      </c>
      <c r="R138" s="158" t="str">
        <f>IF(L3VA!CH147="NO DATA","",L3VA!CH147)</f>
        <v/>
      </c>
      <c r="S138" s="158" t="str">
        <f>IF(L3VA!CN147="NO DATA","",L3VA!CN147)</f>
        <v/>
      </c>
      <c r="T138" s="158" t="str">
        <f>IF(L3VA!CT147="NO DATA","",L3VA!CT147)</f>
        <v/>
      </c>
      <c r="U138" s="158" t="str">
        <f>IF(L3VA!CZ147="NO DATA","",L3VA!CZ147)</f>
        <v/>
      </c>
      <c r="V138" s="158" t="str">
        <f>IF(L3VA!DF147="NO DATA","",L3VA!DF147)</f>
        <v/>
      </c>
      <c r="W138" s="158" t="str">
        <f>IF(L3VA!DL147="NO DATA","",L3VA!DL147)</f>
        <v/>
      </c>
      <c r="X138" s="158" t="str">
        <f>IF(L3VA!DR147="NO DATA","",L3VA!DR147)</f>
        <v/>
      </c>
      <c r="Y138" s="158" t="str">
        <f>IF(L3VA!DX147="NO DATA","",L3VA!DX147)</f>
        <v/>
      </c>
      <c r="Z138" s="158" t="str">
        <f>IF(L3VA!ED147="NO DATA","",L3VA!ED147)</f>
        <v/>
      </c>
      <c r="AA138" s="158" t="str">
        <f>IF(L3VA!EJ147="NO DATA","",L3VA!EJ147)</f>
        <v/>
      </c>
      <c r="AB138" s="158" t="str">
        <f>IF(L3VA!EP147="NO DATA","",L3VA!EP147)</f>
        <v/>
      </c>
      <c r="AC138" s="158" t="str">
        <f>IF(L3VA!EV147="NO DATA","",L3VA!EV147)</f>
        <v/>
      </c>
      <c r="AD138" s="158" t="str">
        <f>IF(L3VA!FB147="NO DATA","",L3VA!FB147)</f>
        <v/>
      </c>
    </row>
    <row r="139" spans="1:30" ht="18.75" x14ac:dyDescent="0.3">
      <c r="A139" s="19">
        <f>IF(DATASHEET!A136="","",DATASHEET!A136)</f>
        <v>160040</v>
      </c>
      <c r="B139" s="154" t="str">
        <f>DATASHEET!B136</f>
        <v>MCGRAIL, Isobelle</v>
      </c>
      <c r="C139" s="155" t="str">
        <f>DATASHEET!C136</f>
        <v>12JW</v>
      </c>
      <c r="D139" s="156" t="str">
        <f>DATASHEET!J136</f>
        <v>7.75+ (A/A*)</v>
      </c>
      <c r="E139" s="164" t="str">
        <f>IFERROR(VLOOKUP(A139,L3VA!$A$14:$M$269,13,FALSE),"")</f>
        <v/>
      </c>
      <c r="F139" s="157" t="str">
        <f>IF(L3VA!N148="NO DATA","",L3VA!N148)</f>
        <v/>
      </c>
      <c r="G139" s="158" t="str">
        <f>IF(L3VA!T148="NO DATA","",L3VA!T148)</f>
        <v/>
      </c>
      <c r="H139" s="158" t="str">
        <f>IF(L3VA!Z148="NO DATA","",L3VA!Z148)</f>
        <v/>
      </c>
      <c r="I139" s="158" t="str">
        <f>IF(L3VA!AF148="NO DATA","",L3VA!AF148)</f>
        <v/>
      </c>
      <c r="J139" s="153" t="str">
        <f>IF(L3VA!AL148="NO DATA","",L3VA!AL148)</f>
        <v/>
      </c>
      <c r="K139" s="158" t="str">
        <f>IF(L3VA!AR148="NO DATA","",L3VA!AR148)</f>
        <v/>
      </c>
      <c r="L139" s="158" t="str">
        <f>IF(L3VA!AX148="NO DATA","",L3VA!AX148)</f>
        <v/>
      </c>
      <c r="M139" s="158" t="str">
        <f>IF(L3VA!BD148="NO DATA","",L3VA!BD148)</f>
        <v/>
      </c>
      <c r="N139" s="158" t="str">
        <f>IF(L3VA!BJ148="NO DATA","",L3VA!BJ148)</f>
        <v/>
      </c>
      <c r="O139" s="158" t="str">
        <f>IF(L3VA!BP148="NO DATA","",L3VA!BP148)</f>
        <v/>
      </c>
      <c r="P139" s="158" t="str">
        <f>IF(L3VA!BV148="NO DATA","",L3VA!BV148)</f>
        <v/>
      </c>
      <c r="Q139" s="158" t="str">
        <f>IF(L3VA!CB148="NO DATA","",L3VA!CB148)</f>
        <v/>
      </c>
      <c r="R139" s="158" t="str">
        <f>IF(L3VA!CH148="NO DATA","",L3VA!CH148)</f>
        <v/>
      </c>
      <c r="S139" s="158" t="str">
        <f>IF(L3VA!CN148="NO DATA","",L3VA!CN148)</f>
        <v/>
      </c>
      <c r="T139" s="158" t="str">
        <f>IF(L3VA!CT148="NO DATA","",L3VA!CT148)</f>
        <v/>
      </c>
      <c r="U139" s="158" t="str">
        <f>IF(L3VA!CZ148="NO DATA","",L3VA!CZ148)</f>
        <v/>
      </c>
      <c r="V139" s="158" t="str">
        <f>IF(L3VA!DF148="NO DATA","",L3VA!DF148)</f>
        <v/>
      </c>
      <c r="W139" s="158" t="str">
        <f>IF(L3VA!DL148="NO DATA","",L3VA!DL148)</f>
        <v/>
      </c>
      <c r="X139" s="158" t="str">
        <f>IF(L3VA!DR148="NO DATA","",L3VA!DR148)</f>
        <v/>
      </c>
      <c r="Y139" s="158" t="str">
        <f>IF(L3VA!DX148="NO DATA","",L3VA!DX148)</f>
        <v/>
      </c>
      <c r="Z139" s="158" t="str">
        <f>IF(L3VA!ED148="NO DATA","",L3VA!ED148)</f>
        <v/>
      </c>
      <c r="AA139" s="158" t="str">
        <f>IF(L3VA!EJ148="NO DATA","",L3VA!EJ148)</f>
        <v/>
      </c>
      <c r="AB139" s="158" t="str">
        <f>IF(L3VA!EP148="NO DATA","",L3VA!EP148)</f>
        <v/>
      </c>
      <c r="AC139" s="158" t="str">
        <f>IF(L3VA!EV148="NO DATA","",L3VA!EV148)</f>
        <v/>
      </c>
      <c r="AD139" s="158" t="str">
        <f>IF(L3VA!FB148="NO DATA","",L3VA!FB148)</f>
        <v/>
      </c>
    </row>
    <row r="140" spans="1:30" ht="18.75" x14ac:dyDescent="0.3">
      <c r="A140" s="19">
        <f>IF(DATASHEET!A137="","",DATASHEET!A137)</f>
        <v>150939</v>
      </c>
      <c r="B140" s="154" t="str">
        <f>DATASHEET!B137</f>
        <v>MCGREGOR, Mirren</v>
      </c>
      <c r="C140" s="155" t="str">
        <f>DATASHEET!C137</f>
        <v>12JW</v>
      </c>
      <c r="D140" s="156" t="str">
        <f>DATASHEET!J137</f>
        <v>7.75+ (A/A*)</v>
      </c>
      <c r="E140" s="164" t="str">
        <f>IFERROR(VLOOKUP(A140,L3VA!$A$14:$M$269,13,FALSE),"")</f>
        <v/>
      </c>
      <c r="F140" s="157" t="str">
        <f>IF(L3VA!N149="NO DATA","",L3VA!N149)</f>
        <v/>
      </c>
      <c r="G140" s="158" t="str">
        <f>IF(L3VA!T149="NO DATA","",L3VA!T149)</f>
        <v/>
      </c>
      <c r="H140" s="158" t="str">
        <f>IF(L3VA!Z149="NO DATA","",L3VA!Z149)</f>
        <v/>
      </c>
      <c r="I140" s="158" t="str">
        <f>IF(L3VA!AF149="NO DATA","",L3VA!AF149)</f>
        <v/>
      </c>
      <c r="J140" s="153" t="str">
        <f>IF(L3VA!AL149="NO DATA","",L3VA!AL149)</f>
        <v/>
      </c>
      <c r="K140" s="158" t="str">
        <f>IF(L3VA!AR149="NO DATA","",L3VA!AR149)</f>
        <v/>
      </c>
      <c r="L140" s="158" t="str">
        <f>IF(L3VA!AX149="NO DATA","",L3VA!AX149)</f>
        <v/>
      </c>
      <c r="M140" s="158" t="str">
        <f>IF(L3VA!BD149="NO DATA","",L3VA!BD149)</f>
        <v/>
      </c>
      <c r="N140" s="158" t="str">
        <f>IF(L3VA!BJ149="NO DATA","",L3VA!BJ149)</f>
        <v/>
      </c>
      <c r="O140" s="158" t="str">
        <f>IF(L3VA!BP149="NO DATA","",L3VA!BP149)</f>
        <v/>
      </c>
      <c r="P140" s="158" t="str">
        <f>IF(L3VA!BV149="NO DATA","",L3VA!BV149)</f>
        <v/>
      </c>
      <c r="Q140" s="158" t="str">
        <f>IF(L3VA!CB149="NO DATA","",L3VA!CB149)</f>
        <v/>
      </c>
      <c r="R140" s="158" t="str">
        <f>IF(L3VA!CH149="NO DATA","",L3VA!CH149)</f>
        <v/>
      </c>
      <c r="S140" s="158" t="str">
        <f>IF(L3VA!CN149="NO DATA","",L3VA!CN149)</f>
        <v/>
      </c>
      <c r="T140" s="158" t="str">
        <f>IF(L3VA!CT149="NO DATA","",L3VA!CT149)</f>
        <v/>
      </c>
      <c r="U140" s="158" t="str">
        <f>IF(L3VA!CZ149="NO DATA","",L3VA!CZ149)</f>
        <v/>
      </c>
      <c r="V140" s="158" t="str">
        <f>IF(L3VA!DF149="NO DATA","",L3VA!DF149)</f>
        <v/>
      </c>
      <c r="W140" s="158" t="str">
        <f>IF(L3VA!DL149="NO DATA","",L3VA!DL149)</f>
        <v/>
      </c>
      <c r="X140" s="158" t="str">
        <f>IF(L3VA!DR149="NO DATA","",L3VA!DR149)</f>
        <v/>
      </c>
      <c r="Y140" s="158" t="str">
        <f>IF(L3VA!DX149="NO DATA","",L3VA!DX149)</f>
        <v/>
      </c>
      <c r="Z140" s="158" t="str">
        <f>IF(L3VA!ED149="NO DATA","",L3VA!ED149)</f>
        <v/>
      </c>
      <c r="AA140" s="158" t="str">
        <f>IF(L3VA!EJ149="NO DATA","",L3VA!EJ149)</f>
        <v/>
      </c>
      <c r="AB140" s="158" t="str">
        <f>IF(L3VA!EP149="NO DATA","",L3VA!EP149)</f>
        <v/>
      </c>
      <c r="AC140" s="158" t="str">
        <f>IF(L3VA!EV149="NO DATA","",L3VA!EV149)</f>
        <v/>
      </c>
      <c r="AD140" s="158" t="str">
        <f>IF(L3VA!FB149="NO DATA","",L3VA!FB149)</f>
        <v/>
      </c>
    </row>
    <row r="141" spans="1:30" ht="18.75" x14ac:dyDescent="0.3">
      <c r="A141" s="19">
        <f>IF(DATASHEET!A138="","",DATASHEET!A138)</f>
        <v>160069</v>
      </c>
      <c r="B141" s="154" t="str">
        <f>DATASHEET!B138</f>
        <v>MCLEAN, Ruby-faith</v>
      </c>
      <c r="C141" s="155" t="str">
        <f>DATASHEET!C138</f>
        <v>12MP</v>
      </c>
      <c r="D141" s="156" t="str">
        <f>DATASHEET!J138</f>
        <v>4.75+ (C/B)</v>
      </c>
      <c r="E141" s="164" t="str">
        <f>IFERROR(VLOOKUP(A141,L3VA!$A$14:$M$269,13,FALSE),"")</f>
        <v/>
      </c>
      <c r="F141" s="157" t="str">
        <f>IF(L3VA!N150="NO DATA","",L3VA!N150)</f>
        <v/>
      </c>
      <c r="G141" s="158" t="str">
        <f>IF(L3VA!T150="NO DATA","",L3VA!T150)</f>
        <v/>
      </c>
      <c r="H141" s="158" t="str">
        <f>IF(L3VA!Z150="NO DATA","",L3VA!Z150)</f>
        <v/>
      </c>
      <c r="I141" s="158" t="str">
        <f>IF(L3VA!AF150="NO DATA","",L3VA!AF150)</f>
        <v/>
      </c>
      <c r="J141" s="153" t="str">
        <f>IF(L3VA!AL150="NO DATA","",L3VA!AL150)</f>
        <v/>
      </c>
      <c r="K141" s="158" t="str">
        <f>IF(L3VA!AR150="NO DATA","",L3VA!AR150)</f>
        <v/>
      </c>
      <c r="L141" s="158" t="str">
        <f>IF(L3VA!AX150="NO DATA","",L3VA!AX150)</f>
        <v/>
      </c>
      <c r="M141" s="158" t="str">
        <f>IF(L3VA!BD150="NO DATA","",L3VA!BD150)</f>
        <v/>
      </c>
      <c r="N141" s="158" t="str">
        <f>IF(L3VA!BJ150="NO DATA","",L3VA!BJ150)</f>
        <v/>
      </c>
      <c r="O141" s="158" t="str">
        <f>IF(L3VA!BP150="NO DATA","",L3VA!BP150)</f>
        <v/>
      </c>
      <c r="P141" s="158" t="str">
        <f>IF(L3VA!BV150="NO DATA","",L3VA!BV150)</f>
        <v/>
      </c>
      <c r="Q141" s="158" t="str">
        <f>IF(L3VA!CB150="NO DATA","",L3VA!CB150)</f>
        <v/>
      </c>
      <c r="R141" s="158" t="str">
        <f>IF(L3VA!CH150="NO DATA","",L3VA!CH150)</f>
        <v/>
      </c>
      <c r="S141" s="158" t="str">
        <f>IF(L3VA!CN150="NO DATA","",L3VA!CN150)</f>
        <v/>
      </c>
      <c r="T141" s="158" t="str">
        <f>IF(L3VA!CT150="NO DATA","",L3VA!CT150)</f>
        <v/>
      </c>
      <c r="U141" s="158" t="str">
        <f>IF(L3VA!CZ150="NO DATA","",L3VA!CZ150)</f>
        <v/>
      </c>
      <c r="V141" s="158" t="str">
        <f>IF(L3VA!DF150="NO DATA","",L3VA!DF150)</f>
        <v/>
      </c>
      <c r="W141" s="158" t="str">
        <f>IF(L3VA!DL150="NO DATA","",L3VA!DL150)</f>
        <v/>
      </c>
      <c r="X141" s="158" t="str">
        <f>IF(L3VA!DR150="NO DATA","",L3VA!DR150)</f>
        <v/>
      </c>
      <c r="Y141" s="158" t="str">
        <f>IF(L3VA!DX150="NO DATA","",L3VA!DX150)</f>
        <v/>
      </c>
      <c r="Z141" s="158" t="str">
        <f>IF(L3VA!ED150="NO DATA","",L3VA!ED150)</f>
        <v/>
      </c>
      <c r="AA141" s="158" t="str">
        <f>IF(L3VA!EJ150="NO DATA","",L3VA!EJ150)</f>
        <v/>
      </c>
      <c r="AB141" s="158" t="str">
        <f>IF(L3VA!EP150="NO DATA","",L3VA!EP150)</f>
        <v/>
      </c>
      <c r="AC141" s="158" t="str">
        <f>IF(L3VA!EV150="NO DATA","",L3VA!EV150)</f>
        <v/>
      </c>
      <c r="AD141" s="158" t="str">
        <f>IF(L3VA!FB150="NO DATA","",L3VA!FB150)</f>
        <v/>
      </c>
    </row>
    <row r="142" spans="1:30" ht="18.75" x14ac:dyDescent="0.3">
      <c r="A142" s="19">
        <f>IF(DATASHEET!A139="","",DATASHEET!A139)</f>
        <v>160086</v>
      </c>
      <c r="B142" s="154" t="str">
        <f>DATASHEET!B139</f>
        <v>MCNALLY, Mia</v>
      </c>
      <c r="C142" s="155" t="str">
        <f>DATASHEET!C139</f>
        <v>12KD</v>
      </c>
      <c r="D142" s="156" t="str">
        <f>DATASHEET!J139</f>
        <v>6.25+ (B/A)</v>
      </c>
      <c r="E142" s="164" t="str">
        <f>IFERROR(VLOOKUP(A142,L3VA!$A$14:$M$269,13,FALSE),"")</f>
        <v/>
      </c>
      <c r="F142" s="157" t="str">
        <f>IF(L3VA!N151="NO DATA","",L3VA!N151)</f>
        <v/>
      </c>
      <c r="G142" s="158" t="str">
        <f>IF(L3VA!T151="NO DATA","",L3VA!T151)</f>
        <v/>
      </c>
      <c r="H142" s="158" t="str">
        <f>IF(L3VA!Z151="NO DATA","",L3VA!Z151)</f>
        <v/>
      </c>
      <c r="I142" s="158" t="str">
        <f>IF(L3VA!AF151="NO DATA","",L3VA!AF151)</f>
        <v/>
      </c>
      <c r="J142" s="153" t="str">
        <f>IF(L3VA!AL151="NO DATA","",L3VA!AL151)</f>
        <v/>
      </c>
      <c r="K142" s="158" t="str">
        <f>IF(L3VA!AR151="NO DATA","",L3VA!AR151)</f>
        <v/>
      </c>
      <c r="L142" s="158" t="str">
        <f>IF(L3VA!AX151="NO DATA","",L3VA!AX151)</f>
        <v/>
      </c>
      <c r="M142" s="158" t="str">
        <f>IF(L3VA!BD151="NO DATA","",L3VA!BD151)</f>
        <v/>
      </c>
      <c r="N142" s="158" t="str">
        <f>IF(L3VA!BJ151="NO DATA","",L3VA!BJ151)</f>
        <v/>
      </c>
      <c r="O142" s="158" t="str">
        <f>IF(L3VA!BP151="NO DATA","",L3VA!BP151)</f>
        <v/>
      </c>
      <c r="P142" s="158" t="str">
        <f>IF(L3VA!BV151="NO DATA","",L3VA!BV151)</f>
        <v/>
      </c>
      <c r="Q142" s="158" t="str">
        <f>IF(L3VA!CB151="NO DATA","",L3VA!CB151)</f>
        <v/>
      </c>
      <c r="R142" s="158" t="str">
        <f>IF(L3VA!CH151="NO DATA","",L3VA!CH151)</f>
        <v/>
      </c>
      <c r="S142" s="158" t="str">
        <f>IF(L3VA!CN151="NO DATA","",L3VA!CN151)</f>
        <v/>
      </c>
      <c r="T142" s="158" t="str">
        <f>IF(L3VA!CT151="NO DATA","",L3VA!CT151)</f>
        <v/>
      </c>
      <c r="U142" s="158" t="str">
        <f>IF(L3VA!CZ151="NO DATA","",L3VA!CZ151)</f>
        <v/>
      </c>
      <c r="V142" s="158" t="str">
        <f>IF(L3VA!DF151="NO DATA","",L3VA!DF151)</f>
        <v/>
      </c>
      <c r="W142" s="158" t="str">
        <f>IF(L3VA!DL151="NO DATA","",L3VA!DL151)</f>
        <v/>
      </c>
      <c r="X142" s="158" t="str">
        <f>IF(L3VA!DR151="NO DATA","",L3VA!DR151)</f>
        <v/>
      </c>
      <c r="Y142" s="158" t="str">
        <f>IF(L3VA!DX151="NO DATA","",L3VA!DX151)</f>
        <v/>
      </c>
      <c r="Z142" s="158" t="str">
        <f>IF(L3VA!ED151="NO DATA","",L3VA!ED151)</f>
        <v/>
      </c>
      <c r="AA142" s="158" t="str">
        <f>IF(L3VA!EJ151="NO DATA","",L3VA!EJ151)</f>
        <v/>
      </c>
      <c r="AB142" s="158" t="str">
        <f>IF(L3VA!EP151="NO DATA","",L3VA!EP151)</f>
        <v/>
      </c>
      <c r="AC142" s="158" t="str">
        <f>IF(L3VA!EV151="NO DATA","",L3VA!EV151)</f>
        <v/>
      </c>
      <c r="AD142" s="158" t="str">
        <f>IF(L3VA!FB151="NO DATA","",L3VA!FB151)</f>
        <v/>
      </c>
    </row>
    <row r="143" spans="1:30" ht="18.75" x14ac:dyDescent="0.3">
      <c r="A143" s="19">
        <f>IF(DATASHEET!A140="","",DATASHEET!A140)</f>
        <v>160028</v>
      </c>
      <c r="B143" s="154" t="str">
        <f>DATASHEET!B140</f>
        <v>MENON, Sujit</v>
      </c>
      <c r="C143" s="155" t="str">
        <f>DATASHEET!C140</f>
        <v>12JW</v>
      </c>
      <c r="D143" s="156" t="str">
        <f>DATASHEET!J140</f>
        <v>2.5+ (D/C)</v>
      </c>
      <c r="E143" s="164" t="str">
        <f>IFERROR(VLOOKUP(A143,L3VA!$A$14:$M$269,13,FALSE),"")</f>
        <v/>
      </c>
      <c r="F143" s="157" t="str">
        <f>IF(L3VA!N152="NO DATA","",L3VA!N152)</f>
        <v/>
      </c>
      <c r="G143" s="158" t="str">
        <f>IF(L3VA!T152="NO DATA","",L3VA!T152)</f>
        <v/>
      </c>
      <c r="H143" s="158" t="str">
        <f>IF(L3VA!Z152="NO DATA","",L3VA!Z152)</f>
        <v/>
      </c>
      <c r="I143" s="158" t="str">
        <f>IF(L3VA!AF152="NO DATA","",L3VA!AF152)</f>
        <v/>
      </c>
      <c r="J143" s="153" t="str">
        <f>IF(L3VA!AL152="NO DATA","",L3VA!AL152)</f>
        <v/>
      </c>
      <c r="K143" s="158" t="str">
        <f>IF(L3VA!AR152="NO DATA","",L3VA!AR152)</f>
        <v/>
      </c>
      <c r="L143" s="158" t="str">
        <f>IF(L3VA!AX152="NO DATA","",L3VA!AX152)</f>
        <v/>
      </c>
      <c r="M143" s="158" t="str">
        <f>IF(L3VA!BD152="NO DATA","",L3VA!BD152)</f>
        <v/>
      </c>
      <c r="N143" s="158" t="str">
        <f>IF(L3VA!BJ152="NO DATA","",L3VA!BJ152)</f>
        <v/>
      </c>
      <c r="O143" s="158" t="str">
        <f>IF(L3VA!BP152="NO DATA","",L3VA!BP152)</f>
        <v/>
      </c>
      <c r="P143" s="158" t="str">
        <f>IF(L3VA!BV152="NO DATA","",L3VA!BV152)</f>
        <v/>
      </c>
      <c r="Q143" s="158" t="str">
        <f>IF(L3VA!CB152="NO DATA","",L3VA!CB152)</f>
        <v/>
      </c>
      <c r="R143" s="158" t="str">
        <f>IF(L3VA!CH152="NO DATA","",L3VA!CH152)</f>
        <v/>
      </c>
      <c r="S143" s="158" t="str">
        <f>IF(L3VA!CN152="NO DATA","",L3VA!CN152)</f>
        <v/>
      </c>
      <c r="T143" s="158" t="str">
        <f>IF(L3VA!CT152="NO DATA","",L3VA!CT152)</f>
        <v/>
      </c>
      <c r="U143" s="158" t="str">
        <f>IF(L3VA!CZ152="NO DATA","",L3VA!CZ152)</f>
        <v/>
      </c>
      <c r="V143" s="158" t="str">
        <f>IF(L3VA!DF152="NO DATA","",L3VA!DF152)</f>
        <v/>
      </c>
      <c r="W143" s="158" t="str">
        <f>IF(L3VA!DL152="NO DATA","",L3VA!DL152)</f>
        <v/>
      </c>
      <c r="X143" s="158" t="str">
        <f>IF(L3VA!DR152="NO DATA","",L3VA!DR152)</f>
        <v/>
      </c>
      <c r="Y143" s="158" t="str">
        <f>IF(L3VA!DX152="NO DATA","",L3VA!DX152)</f>
        <v/>
      </c>
      <c r="Z143" s="158" t="str">
        <f>IF(L3VA!ED152="NO DATA","",L3VA!ED152)</f>
        <v/>
      </c>
      <c r="AA143" s="158" t="str">
        <f>IF(L3VA!EJ152="NO DATA","",L3VA!EJ152)</f>
        <v/>
      </c>
      <c r="AB143" s="158" t="str">
        <f>IF(L3VA!EP152="NO DATA","",L3VA!EP152)</f>
        <v/>
      </c>
      <c r="AC143" s="158" t="str">
        <f>IF(L3VA!EV152="NO DATA","",L3VA!EV152)</f>
        <v/>
      </c>
      <c r="AD143" s="158" t="str">
        <f>IF(L3VA!FB152="NO DATA","",L3VA!FB152)</f>
        <v/>
      </c>
    </row>
    <row r="144" spans="1:30" ht="18.75" x14ac:dyDescent="0.3">
      <c r="A144" s="19">
        <f>IF(DATASHEET!A141="","",DATASHEET!A141)</f>
        <v>160359</v>
      </c>
      <c r="B144" s="154" t="str">
        <f>DATASHEET!B141</f>
        <v>MIDDLETON, Sam</v>
      </c>
      <c r="C144" s="155" t="str">
        <f>DATASHEET!C141</f>
        <v>12SG</v>
      </c>
      <c r="D144" s="156" t="str">
        <f>DATASHEET!J141</f>
        <v>4.75+ (C/B)</v>
      </c>
      <c r="E144" s="164" t="str">
        <f>IFERROR(VLOOKUP(A144,L3VA!$A$14:$M$269,13,FALSE),"")</f>
        <v/>
      </c>
      <c r="F144" s="157" t="str">
        <f>IF(L3VA!N153="NO DATA","",L3VA!N153)</f>
        <v/>
      </c>
      <c r="G144" s="158" t="str">
        <f>IF(L3VA!T153="NO DATA","",L3VA!T153)</f>
        <v/>
      </c>
      <c r="H144" s="158" t="str">
        <f>IF(L3VA!Z153="NO DATA","",L3VA!Z153)</f>
        <v/>
      </c>
      <c r="I144" s="158" t="str">
        <f>IF(L3VA!AF153="NO DATA","",L3VA!AF153)</f>
        <v/>
      </c>
      <c r="J144" s="153" t="str">
        <f>IF(L3VA!AL153="NO DATA","",L3VA!AL153)</f>
        <v/>
      </c>
      <c r="K144" s="158" t="str">
        <f>IF(L3VA!AR153="NO DATA","",L3VA!AR153)</f>
        <v/>
      </c>
      <c r="L144" s="158" t="str">
        <f>IF(L3VA!AX153="NO DATA","",L3VA!AX153)</f>
        <v/>
      </c>
      <c r="M144" s="158" t="str">
        <f>IF(L3VA!BD153="NO DATA","",L3VA!BD153)</f>
        <v/>
      </c>
      <c r="N144" s="158" t="str">
        <f>IF(L3VA!BJ153="NO DATA","",L3VA!BJ153)</f>
        <v/>
      </c>
      <c r="O144" s="158" t="str">
        <f>IF(L3VA!BP153="NO DATA","",L3VA!BP153)</f>
        <v/>
      </c>
      <c r="P144" s="158" t="str">
        <f>IF(L3VA!BV153="NO DATA","",L3VA!BV153)</f>
        <v/>
      </c>
      <c r="Q144" s="158" t="str">
        <f>IF(L3VA!CB153="NO DATA","",L3VA!CB153)</f>
        <v/>
      </c>
      <c r="R144" s="158" t="str">
        <f>IF(L3VA!CH153="NO DATA","",L3VA!CH153)</f>
        <v/>
      </c>
      <c r="S144" s="158" t="str">
        <f>IF(L3VA!CN153="NO DATA","",L3VA!CN153)</f>
        <v/>
      </c>
      <c r="T144" s="158" t="str">
        <f>IF(L3VA!CT153="NO DATA","",L3VA!CT153)</f>
        <v/>
      </c>
      <c r="U144" s="158" t="str">
        <f>IF(L3VA!CZ153="NO DATA","",L3VA!CZ153)</f>
        <v/>
      </c>
      <c r="V144" s="158" t="str">
        <f>IF(L3VA!DF153="NO DATA","",L3VA!DF153)</f>
        <v/>
      </c>
      <c r="W144" s="158" t="str">
        <f>IF(L3VA!DL153="NO DATA","",L3VA!DL153)</f>
        <v/>
      </c>
      <c r="X144" s="158" t="str">
        <f>IF(L3VA!DR153="NO DATA","",L3VA!DR153)</f>
        <v/>
      </c>
      <c r="Y144" s="158" t="str">
        <f>IF(L3VA!DX153="NO DATA","",L3VA!DX153)</f>
        <v/>
      </c>
      <c r="Z144" s="158" t="str">
        <f>IF(L3VA!ED153="NO DATA","",L3VA!ED153)</f>
        <v/>
      </c>
      <c r="AA144" s="158" t="str">
        <f>IF(L3VA!EJ153="NO DATA","",L3VA!EJ153)</f>
        <v/>
      </c>
      <c r="AB144" s="158" t="str">
        <f>IF(L3VA!EP153="NO DATA","",L3VA!EP153)</f>
        <v/>
      </c>
      <c r="AC144" s="158" t="str">
        <f>IF(L3VA!EV153="NO DATA","",L3VA!EV153)</f>
        <v/>
      </c>
      <c r="AD144" s="158" t="str">
        <f>IF(L3VA!FB153="NO DATA","",L3VA!FB153)</f>
        <v/>
      </c>
    </row>
    <row r="145" spans="1:30" ht="18.75" x14ac:dyDescent="0.3">
      <c r="A145" s="19">
        <f>IF(DATASHEET!A142="","",DATASHEET!A142)</f>
        <v>150841</v>
      </c>
      <c r="B145" s="154" t="str">
        <f>DATASHEET!B142</f>
        <v>MITCHELL, Grace</v>
      </c>
      <c r="C145" s="155" t="str">
        <f>DATASHEET!C142</f>
        <v>12JW</v>
      </c>
      <c r="D145" s="156" t="str">
        <f>DATASHEET!J142</f>
        <v>4.75+ (C/B)</v>
      </c>
      <c r="E145" s="164" t="str">
        <f>IFERROR(VLOOKUP(A145,L3VA!$A$14:$M$269,13,FALSE),"")</f>
        <v/>
      </c>
      <c r="F145" s="157" t="str">
        <f>IF(L3VA!N154="NO DATA","",L3VA!N154)</f>
        <v/>
      </c>
      <c r="G145" s="158" t="str">
        <f>IF(L3VA!T154="NO DATA","",L3VA!T154)</f>
        <v/>
      </c>
      <c r="H145" s="158" t="str">
        <f>IF(L3VA!Z154="NO DATA","",L3VA!Z154)</f>
        <v/>
      </c>
      <c r="I145" s="158" t="str">
        <f>IF(L3VA!AF154="NO DATA","",L3VA!AF154)</f>
        <v/>
      </c>
      <c r="J145" s="153" t="str">
        <f>IF(L3VA!AL154="NO DATA","",L3VA!AL154)</f>
        <v/>
      </c>
      <c r="K145" s="158" t="str">
        <f>IF(L3VA!AR154="NO DATA","",L3VA!AR154)</f>
        <v/>
      </c>
      <c r="L145" s="158" t="str">
        <f>IF(L3VA!AX154="NO DATA","",L3VA!AX154)</f>
        <v/>
      </c>
      <c r="M145" s="158" t="str">
        <f>IF(L3VA!BD154="NO DATA","",L3VA!BD154)</f>
        <v/>
      </c>
      <c r="N145" s="158" t="str">
        <f>IF(L3VA!BJ154="NO DATA","",L3VA!BJ154)</f>
        <v/>
      </c>
      <c r="O145" s="158" t="str">
        <f>IF(L3VA!BP154="NO DATA","",L3VA!BP154)</f>
        <v/>
      </c>
      <c r="P145" s="158" t="str">
        <f>IF(L3VA!BV154="NO DATA","",L3VA!BV154)</f>
        <v/>
      </c>
      <c r="Q145" s="158" t="str">
        <f>IF(L3VA!CB154="NO DATA","",L3VA!CB154)</f>
        <v/>
      </c>
      <c r="R145" s="158" t="str">
        <f>IF(L3VA!CH154="NO DATA","",L3VA!CH154)</f>
        <v/>
      </c>
      <c r="S145" s="158" t="str">
        <f>IF(L3VA!CN154="NO DATA","",L3VA!CN154)</f>
        <v/>
      </c>
      <c r="T145" s="158" t="str">
        <f>IF(L3VA!CT154="NO DATA","",L3VA!CT154)</f>
        <v/>
      </c>
      <c r="U145" s="158" t="str">
        <f>IF(L3VA!CZ154="NO DATA","",L3VA!CZ154)</f>
        <v/>
      </c>
      <c r="V145" s="158" t="str">
        <f>IF(L3VA!DF154="NO DATA","",L3VA!DF154)</f>
        <v/>
      </c>
      <c r="W145" s="158" t="str">
        <f>IF(L3VA!DL154="NO DATA","",L3VA!DL154)</f>
        <v/>
      </c>
      <c r="X145" s="158" t="str">
        <f>IF(L3VA!DR154="NO DATA","",L3VA!DR154)</f>
        <v/>
      </c>
      <c r="Y145" s="158" t="str">
        <f>IF(L3VA!DX154="NO DATA","",L3VA!DX154)</f>
        <v/>
      </c>
      <c r="Z145" s="158" t="str">
        <f>IF(L3VA!ED154="NO DATA","",L3VA!ED154)</f>
        <v/>
      </c>
      <c r="AA145" s="158" t="str">
        <f>IF(L3VA!EJ154="NO DATA","",L3VA!EJ154)</f>
        <v/>
      </c>
      <c r="AB145" s="158" t="str">
        <f>IF(L3VA!EP154="NO DATA","",L3VA!EP154)</f>
        <v/>
      </c>
      <c r="AC145" s="158" t="str">
        <f>IF(L3VA!EV154="NO DATA","",L3VA!EV154)</f>
        <v/>
      </c>
      <c r="AD145" s="158" t="str">
        <f>IF(L3VA!FB154="NO DATA","",L3VA!FB154)</f>
        <v/>
      </c>
    </row>
    <row r="146" spans="1:30" ht="18.75" x14ac:dyDescent="0.3">
      <c r="A146" s="19">
        <f>IF(DATASHEET!A143="","",DATASHEET!A143)</f>
        <v>160107</v>
      </c>
      <c r="B146" s="154" t="str">
        <f>DATASHEET!B143</f>
        <v>MLISWA, Talitha</v>
      </c>
      <c r="C146" s="155" t="str">
        <f>DATASHEET!C143</f>
        <v>12CSN</v>
      </c>
      <c r="D146" s="156" t="str">
        <f>DATASHEET!J143</f>
        <v>4.75+ (C/B)</v>
      </c>
      <c r="E146" s="164" t="str">
        <f>IFERROR(VLOOKUP(A146,L3VA!$A$14:$M$269,13,FALSE),"")</f>
        <v/>
      </c>
      <c r="F146" s="157" t="str">
        <f>IF(L3VA!N155="NO DATA","",L3VA!N155)</f>
        <v/>
      </c>
      <c r="G146" s="158" t="str">
        <f>IF(L3VA!T155="NO DATA","",L3VA!T155)</f>
        <v/>
      </c>
      <c r="H146" s="158" t="str">
        <f>IF(L3VA!Z155="NO DATA","",L3VA!Z155)</f>
        <v/>
      </c>
      <c r="I146" s="158" t="str">
        <f>IF(L3VA!AF155="NO DATA","",L3VA!AF155)</f>
        <v/>
      </c>
      <c r="J146" s="153" t="str">
        <f>IF(L3VA!AL155="NO DATA","",L3VA!AL155)</f>
        <v/>
      </c>
      <c r="K146" s="158" t="str">
        <f>IF(L3VA!AR155="NO DATA","",L3VA!AR155)</f>
        <v/>
      </c>
      <c r="L146" s="158" t="str">
        <f>IF(L3VA!AX155="NO DATA","",L3VA!AX155)</f>
        <v/>
      </c>
      <c r="M146" s="158" t="str">
        <f>IF(L3VA!BD155="NO DATA","",L3VA!BD155)</f>
        <v/>
      </c>
      <c r="N146" s="158" t="str">
        <f>IF(L3VA!BJ155="NO DATA","",L3VA!BJ155)</f>
        <v/>
      </c>
      <c r="O146" s="158" t="str">
        <f>IF(L3VA!BP155="NO DATA","",L3VA!BP155)</f>
        <v/>
      </c>
      <c r="P146" s="158" t="str">
        <f>IF(L3VA!BV155="NO DATA","",L3VA!BV155)</f>
        <v/>
      </c>
      <c r="Q146" s="158" t="str">
        <f>IF(L3VA!CB155="NO DATA","",L3VA!CB155)</f>
        <v/>
      </c>
      <c r="R146" s="158" t="str">
        <f>IF(L3VA!CH155="NO DATA","",L3VA!CH155)</f>
        <v/>
      </c>
      <c r="S146" s="158" t="str">
        <f>IF(L3VA!CN155="NO DATA","",L3VA!CN155)</f>
        <v/>
      </c>
      <c r="T146" s="158" t="str">
        <f>IF(L3VA!CT155="NO DATA","",L3VA!CT155)</f>
        <v/>
      </c>
      <c r="U146" s="158" t="str">
        <f>IF(L3VA!CZ155="NO DATA","",L3VA!CZ155)</f>
        <v/>
      </c>
      <c r="V146" s="158" t="str">
        <f>IF(L3VA!DF155="NO DATA","",L3VA!DF155)</f>
        <v/>
      </c>
      <c r="W146" s="158" t="str">
        <f>IF(L3VA!DL155="NO DATA","",L3VA!DL155)</f>
        <v/>
      </c>
      <c r="X146" s="158" t="str">
        <f>IF(L3VA!DR155="NO DATA","",L3VA!DR155)</f>
        <v/>
      </c>
      <c r="Y146" s="158" t="str">
        <f>IF(L3VA!DX155="NO DATA","",L3VA!DX155)</f>
        <v/>
      </c>
      <c r="Z146" s="158" t="str">
        <f>IF(L3VA!ED155="NO DATA","",L3VA!ED155)</f>
        <v/>
      </c>
      <c r="AA146" s="158" t="str">
        <f>IF(L3VA!EJ155="NO DATA","",L3VA!EJ155)</f>
        <v/>
      </c>
      <c r="AB146" s="158" t="str">
        <f>IF(L3VA!EP155="NO DATA","",L3VA!EP155)</f>
        <v/>
      </c>
      <c r="AC146" s="158" t="str">
        <f>IF(L3VA!EV155="NO DATA","",L3VA!EV155)</f>
        <v/>
      </c>
      <c r="AD146" s="158" t="str">
        <f>IF(L3VA!FB155="NO DATA","",L3VA!FB155)</f>
        <v/>
      </c>
    </row>
    <row r="147" spans="1:30" ht="18.75" x14ac:dyDescent="0.3">
      <c r="A147" s="19">
        <f>IF(DATASHEET!A144="","",DATASHEET!A144)</f>
        <v>160060</v>
      </c>
      <c r="B147" s="154" t="str">
        <f>DATASHEET!B144</f>
        <v>MOKATI, Seithati</v>
      </c>
      <c r="C147" s="155" t="str">
        <f>DATASHEET!C144</f>
        <v>12EW</v>
      </c>
      <c r="D147" s="156" t="str">
        <f>DATASHEET!J144</f>
        <v>4.75+ (C/B)</v>
      </c>
      <c r="E147" s="164" t="str">
        <f>IFERROR(VLOOKUP(A147,L3VA!$A$14:$M$269,13,FALSE),"")</f>
        <v/>
      </c>
      <c r="F147" s="157" t="str">
        <f>IF(L3VA!N156="NO DATA","",L3VA!N156)</f>
        <v/>
      </c>
      <c r="G147" s="158" t="str">
        <f>IF(L3VA!T156="NO DATA","",L3VA!T156)</f>
        <v/>
      </c>
      <c r="H147" s="158" t="str">
        <f>IF(L3VA!Z156="NO DATA","",L3VA!Z156)</f>
        <v/>
      </c>
      <c r="I147" s="158" t="str">
        <f>IF(L3VA!AF156="NO DATA","",L3VA!AF156)</f>
        <v/>
      </c>
      <c r="J147" s="153" t="str">
        <f>IF(L3VA!AL156="NO DATA","",L3VA!AL156)</f>
        <v/>
      </c>
      <c r="K147" s="158" t="str">
        <f>IF(L3VA!AR156="NO DATA","",L3VA!AR156)</f>
        <v/>
      </c>
      <c r="L147" s="158" t="str">
        <f>IF(L3VA!AX156="NO DATA","",L3VA!AX156)</f>
        <v/>
      </c>
      <c r="M147" s="158" t="str">
        <f>IF(L3VA!BD156="NO DATA","",L3VA!BD156)</f>
        <v/>
      </c>
      <c r="N147" s="158" t="str">
        <f>IF(L3VA!BJ156="NO DATA","",L3VA!BJ156)</f>
        <v/>
      </c>
      <c r="O147" s="158" t="str">
        <f>IF(L3VA!BP156="NO DATA","",L3VA!BP156)</f>
        <v/>
      </c>
      <c r="P147" s="158" t="str">
        <f>IF(L3VA!BV156="NO DATA","",L3VA!BV156)</f>
        <v/>
      </c>
      <c r="Q147" s="158" t="str">
        <f>IF(L3VA!CB156="NO DATA","",L3VA!CB156)</f>
        <v/>
      </c>
      <c r="R147" s="158" t="str">
        <f>IF(L3VA!CH156="NO DATA","",L3VA!CH156)</f>
        <v/>
      </c>
      <c r="S147" s="158" t="str">
        <f>IF(L3VA!CN156="NO DATA","",L3VA!CN156)</f>
        <v/>
      </c>
      <c r="T147" s="158" t="str">
        <f>IF(L3VA!CT156="NO DATA","",L3VA!CT156)</f>
        <v/>
      </c>
      <c r="U147" s="158" t="str">
        <f>IF(L3VA!CZ156="NO DATA","",L3VA!CZ156)</f>
        <v/>
      </c>
      <c r="V147" s="158" t="str">
        <f>IF(L3VA!DF156="NO DATA","",L3VA!DF156)</f>
        <v/>
      </c>
      <c r="W147" s="158" t="str">
        <f>IF(L3VA!DL156="NO DATA","",L3VA!DL156)</f>
        <v/>
      </c>
      <c r="X147" s="158" t="str">
        <f>IF(L3VA!DR156="NO DATA","",L3VA!DR156)</f>
        <v/>
      </c>
      <c r="Y147" s="158" t="str">
        <f>IF(L3VA!DX156="NO DATA","",L3VA!DX156)</f>
        <v/>
      </c>
      <c r="Z147" s="158" t="str">
        <f>IF(L3VA!ED156="NO DATA","",L3VA!ED156)</f>
        <v/>
      </c>
      <c r="AA147" s="158" t="str">
        <f>IF(L3VA!EJ156="NO DATA","",L3VA!EJ156)</f>
        <v/>
      </c>
      <c r="AB147" s="158" t="str">
        <f>IF(L3VA!EP156="NO DATA","",L3VA!EP156)</f>
        <v/>
      </c>
      <c r="AC147" s="158" t="str">
        <f>IF(L3VA!EV156="NO DATA","",L3VA!EV156)</f>
        <v/>
      </c>
      <c r="AD147" s="158" t="str">
        <f>IF(L3VA!FB156="NO DATA","",L3VA!FB156)</f>
        <v/>
      </c>
    </row>
    <row r="148" spans="1:30" ht="18.75" x14ac:dyDescent="0.3">
      <c r="A148" s="19">
        <f>IF(DATASHEET!A145="","",DATASHEET!A145)</f>
        <v>150789</v>
      </c>
      <c r="B148" s="154" t="str">
        <f>DATASHEET!B145</f>
        <v>MONAGHAN, Hamish</v>
      </c>
      <c r="C148" s="155" t="str">
        <f>DATASHEET!C145</f>
        <v>12JW</v>
      </c>
      <c r="D148" s="156" t="str">
        <f>DATASHEET!J145</f>
        <v>4.75+ (C/B)</v>
      </c>
      <c r="E148" s="164" t="str">
        <f>IFERROR(VLOOKUP(A148,L3VA!$A$14:$M$269,13,FALSE),"")</f>
        <v/>
      </c>
      <c r="F148" s="157" t="str">
        <f>IF(L3VA!N157="NO DATA","",L3VA!N157)</f>
        <v/>
      </c>
      <c r="G148" s="158" t="str">
        <f>IF(L3VA!T157="NO DATA","",L3VA!T157)</f>
        <v/>
      </c>
      <c r="H148" s="158" t="str">
        <f>IF(L3VA!Z157="NO DATA","",L3VA!Z157)</f>
        <v/>
      </c>
      <c r="I148" s="158" t="str">
        <f>IF(L3VA!AF157="NO DATA","",L3VA!AF157)</f>
        <v/>
      </c>
      <c r="J148" s="153" t="str">
        <f>IF(L3VA!AL157="NO DATA","",L3VA!AL157)</f>
        <v/>
      </c>
      <c r="K148" s="158" t="str">
        <f>IF(L3VA!AR157="NO DATA","",L3VA!AR157)</f>
        <v/>
      </c>
      <c r="L148" s="158" t="str">
        <f>IF(L3VA!AX157="NO DATA","",L3VA!AX157)</f>
        <v/>
      </c>
      <c r="M148" s="158" t="str">
        <f>IF(L3VA!BD157="NO DATA","",L3VA!BD157)</f>
        <v/>
      </c>
      <c r="N148" s="158" t="str">
        <f>IF(L3VA!BJ157="NO DATA","",L3VA!BJ157)</f>
        <v/>
      </c>
      <c r="O148" s="158" t="str">
        <f>IF(L3VA!BP157="NO DATA","",L3VA!BP157)</f>
        <v/>
      </c>
      <c r="P148" s="158" t="str">
        <f>IF(L3VA!BV157="NO DATA","",L3VA!BV157)</f>
        <v/>
      </c>
      <c r="Q148" s="158" t="str">
        <f>IF(L3VA!CB157="NO DATA","",L3VA!CB157)</f>
        <v/>
      </c>
      <c r="R148" s="158" t="str">
        <f>IF(L3VA!CH157="NO DATA","",L3VA!CH157)</f>
        <v/>
      </c>
      <c r="S148" s="158" t="str">
        <f>IF(L3VA!CN157="NO DATA","",L3VA!CN157)</f>
        <v/>
      </c>
      <c r="T148" s="158" t="str">
        <f>IF(L3VA!CT157="NO DATA","",L3VA!CT157)</f>
        <v/>
      </c>
      <c r="U148" s="158" t="str">
        <f>IF(L3VA!CZ157="NO DATA","",L3VA!CZ157)</f>
        <v/>
      </c>
      <c r="V148" s="158" t="str">
        <f>IF(L3VA!DF157="NO DATA","",L3VA!DF157)</f>
        <v/>
      </c>
      <c r="W148" s="158" t="str">
        <f>IF(L3VA!DL157="NO DATA","",L3VA!DL157)</f>
        <v/>
      </c>
      <c r="X148" s="158" t="str">
        <f>IF(L3VA!DR157="NO DATA","",L3VA!DR157)</f>
        <v/>
      </c>
      <c r="Y148" s="158" t="str">
        <f>IF(L3VA!DX157="NO DATA","",L3VA!DX157)</f>
        <v/>
      </c>
      <c r="Z148" s="158" t="str">
        <f>IF(L3VA!ED157="NO DATA","",L3VA!ED157)</f>
        <v/>
      </c>
      <c r="AA148" s="158" t="str">
        <f>IF(L3VA!EJ157="NO DATA","",L3VA!EJ157)</f>
        <v/>
      </c>
      <c r="AB148" s="158" t="str">
        <f>IF(L3VA!EP157="NO DATA","",L3VA!EP157)</f>
        <v/>
      </c>
      <c r="AC148" s="158" t="str">
        <f>IF(L3VA!EV157="NO DATA","",L3VA!EV157)</f>
        <v/>
      </c>
      <c r="AD148" s="158" t="str">
        <f>IF(L3VA!FB157="NO DATA","",L3VA!FB157)</f>
        <v/>
      </c>
    </row>
    <row r="149" spans="1:30" ht="18.75" x14ac:dyDescent="0.3">
      <c r="A149" s="19">
        <f>IF(DATASHEET!A146="","",DATASHEET!A146)</f>
        <v>150787</v>
      </c>
      <c r="B149" s="154" t="str">
        <f>DATASHEET!B146</f>
        <v>MONAGHAN, Thomas</v>
      </c>
      <c r="C149" s="155" t="str">
        <f>DATASHEET!C146</f>
        <v>12JW</v>
      </c>
      <c r="D149" s="156" t="str">
        <f>DATASHEET!J146</f>
        <v>7.75+ (A/A*)</v>
      </c>
      <c r="E149" s="164" t="str">
        <f>IFERROR(VLOOKUP(A149,L3VA!$A$14:$M$269,13,FALSE),"")</f>
        <v/>
      </c>
      <c r="F149" s="157" t="str">
        <f>IF(L3VA!N158="NO DATA","",L3VA!N158)</f>
        <v/>
      </c>
      <c r="G149" s="158" t="str">
        <f>IF(L3VA!T158="NO DATA","",L3VA!T158)</f>
        <v/>
      </c>
      <c r="H149" s="158" t="str">
        <f>IF(L3VA!Z158="NO DATA","",L3VA!Z158)</f>
        <v/>
      </c>
      <c r="I149" s="158" t="str">
        <f>IF(L3VA!AF158="NO DATA","",L3VA!AF158)</f>
        <v/>
      </c>
      <c r="J149" s="153" t="str">
        <f>IF(L3VA!AL158="NO DATA","",L3VA!AL158)</f>
        <v/>
      </c>
      <c r="K149" s="158" t="str">
        <f>IF(L3VA!AR158="NO DATA","",L3VA!AR158)</f>
        <v/>
      </c>
      <c r="L149" s="158" t="str">
        <f>IF(L3VA!AX158="NO DATA","",L3VA!AX158)</f>
        <v/>
      </c>
      <c r="M149" s="158" t="str">
        <f>IF(L3VA!BD158="NO DATA","",L3VA!BD158)</f>
        <v/>
      </c>
      <c r="N149" s="158" t="str">
        <f>IF(L3VA!BJ158="NO DATA","",L3VA!BJ158)</f>
        <v/>
      </c>
      <c r="O149" s="158" t="str">
        <f>IF(L3VA!BP158="NO DATA","",L3VA!BP158)</f>
        <v/>
      </c>
      <c r="P149" s="158" t="str">
        <f>IF(L3VA!BV158="NO DATA","",L3VA!BV158)</f>
        <v/>
      </c>
      <c r="Q149" s="158" t="str">
        <f>IF(L3VA!CB158="NO DATA","",L3VA!CB158)</f>
        <v/>
      </c>
      <c r="R149" s="158" t="str">
        <f>IF(L3VA!CH158="NO DATA","",L3VA!CH158)</f>
        <v/>
      </c>
      <c r="S149" s="158" t="str">
        <f>IF(L3VA!CN158="NO DATA","",L3VA!CN158)</f>
        <v/>
      </c>
      <c r="T149" s="158" t="str">
        <f>IF(L3VA!CT158="NO DATA","",L3VA!CT158)</f>
        <v/>
      </c>
      <c r="U149" s="158" t="str">
        <f>IF(L3VA!CZ158="NO DATA","",L3VA!CZ158)</f>
        <v/>
      </c>
      <c r="V149" s="158" t="str">
        <f>IF(L3VA!DF158="NO DATA","",L3VA!DF158)</f>
        <v/>
      </c>
      <c r="W149" s="158" t="str">
        <f>IF(L3VA!DL158="NO DATA","",L3VA!DL158)</f>
        <v/>
      </c>
      <c r="X149" s="158" t="str">
        <f>IF(L3VA!DR158="NO DATA","",L3VA!DR158)</f>
        <v/>
      </c>
      <c r="Y149" s="158" t="str">
        <f>IF(L3VA!DX158="NO DATA","",L3VA!DX158)</f>
        <v/>
      </c>
      <c r="Z149" s="158" t="str">
        <f>IF(L3VA!ED158="NO DATA","",L3VA!ED158)</f>
        <v/>
      </c>
      <c r="AA149" s="158" t="str">
        <f>IF(L3VA!EJ158="NO DATA","",L3VA!EJ158)</f>
        <v/>
      </c>
      <c r="AB149" s="158" t="str">
        <f>IF(L3VA!EP158="NO DATA","",L3VA!EP158)</f>
        <v/>
      </c>
      <c r="AC149" s="158" t="str">
        <f>IF(L3VA!EV158="NO DATA","",L3VA!EV158)</f>
        <v/>
      </c>
      <c r="AD149" s="158" t="str">
        <f>IF(L3VA!FB158="NO DATA","",L3VA!FB158)</f>
        <v/>
      </c>
    </row>
    <row r="150" spans="1:30" ht="18.75" x14ac:dyDescent="0.3">
      <c r="A150" s="19">
        <f>IF(DATASHEET!A147="","",DATASHEET!A147)</f>
        <v>160103</v>
      </c>
      <c r="B150" s="154" t="str">
        <f>DATASHEET!B147</f>
        <v>MOTTRAM, Eliza</v>
      </c>
      <c r="C150" s="155" t="str">
        <f>DATASHEET!C147</f>
        <v>12EW</v>
      </c>
      <c r="D150" s="156" t="str">
        <f>DATASHEET!J147</f>
        <v>4.75+ (C/B)</v>
      </c>
      <c r="E150" s="164" t="str">
        <f>IFERROR(VLOOKUP(A150,L3VA!$A$14:$M$269,13,FALSE),"")</f>
        <v/>
      </c>
      <c r="F150" s="157" t="str">
        <f>IF(L3VA!N159="NO DATA","",L3VA!N159)</f>
        <v/>
      </c>
      <c r="G150" s="158" t="str">
        <f>IF(L3VA!T159="NO DATA","",L3VA!T159)</f>
        <v/>
      </c>
      <c r="H150" s="158" t="str">
        <f>IF(L3VA!Z159="NO DATA","",L3VA!Z159)</f>
        <v/>
      </c>
      <c r="I150" s="158" t="str">
        <f>IF(L3VA!AF159="NO DATA","",L3VA!AF159)</f>
        <v/>
      </c>
      <c r="J150" s="153" t="str">
        <f>IF(L3VA!AL159="NO DATA","",L3VA!AL159)</f>
        <v/>
      </c>
      <c r="K150" s="158" t="str">
        <f>IF(L3VA!AR159="NO DATA","",L3VA!AR159)</f>
        <v/>
      </c>
      <c r="L150" s="158" t="str">
        <f>IF(L3VA!AX159="NO DATA","",L3VA!AX159)</f>
        <v/>
      </c>
      <c r="M150" s="158" t="str">
        <f>IF(L3VA!BD159="NO DATA","",L3VA!BD159)</f>
        <v/>
      </c>
      <c r="N150" s="158" t="str">
        <f>IF(L3VA!BJ159="NO DATA","",L3VA!BJ159)</f>
        <v/>
      </c>
      <c r="O150" s="158" t="str">
        <f>IF(L3VA!BP159="NO DATA","",L3VA!BP159)</f>
        <v/>
      </c>
      <c r="P150" s="158" t="str">
        <f>IF(L3VA!BV159="NO DATA","",L3VA!BV159)</f>
        <v/>
      </c>
      <c r="Q150" s="158" t="str">
        <f>IF(L3VA!CB159="NO DATA","",L3VA!CB159)</f>
        <v/>
      </c>
      <c r="R150" s="158" t="str">
        <f>IF(L3VA!CH159="NO DATA","",L3VA!CH159)</f>
        <v/>
      </c>
      <c r="S150" s="158" t="str">
        <f>IF(L3VA!CN159="NO DATA","",L3VA!CN159)</f>
        <v/>
      </c>
      <c r="T150" s="158" t="str">
        <f>IF(L3VA!CT159="NO DATA","",L3VA!CT159)</f>
        <v/>
      </c>
      <c r="U150" s="158" t="str">
        <f>IF(L3VA!CZ159="NO DATA","",L3VA!CZ159)</f>
        <v/>
      </c>
      <c r="V150" s="158" t="str">
        <f>IF(L3VA!DF159="NO DATA","",L3VA!DF159)</f>
        <v/>
      </c>
      <c r="W150" s="158" t="str">
        <f>IF(L3VA!DL159="NO DATA","",L3VA!DL159)</f>
        <v/>
      </c>
      <c r="X150" s="158" t="str">
        <f>IF(L3VA!DR159="NO DATA","",L3VA!DR159)</f>
        <v/>
      </c>
      <c r="Y150" s="158" t="str">
        <f>IF(L3VA!DX159="NO DATA","",L3VA!DX159)</f>
        <v/>
      </c>
      <c r="Z150" s="158" t="str">
        <f>IF(L3VA!ED159="NO DATA","",L3VA!ED159)</f>
        <v/>
      </c>
      <c r="AA150" s="158" t="str">
        <f>IF(L3VA!EJ159="NO DATA","",L3VA!EJ159)</f>
        <v/>
      </c>
      <c r="AB150" s="158" t="str">
        <f>IF(L3VA!EP159="NO DATA","",L3VA!EP159)</f>
        <v/>
      </c>
      <c r="AC150" s="158" t="str">
        <f>IF(L3VA!EV159="NO DATA","",L3VA!EV159)</f>
        <v/>
      </c>
      <c r="AD150" s="158" t="str">
        <f>IF(L3VA!FB159="NO DATA","",L3VA!FB159)</f>
        <v/>
      </c>
    </row>
    <row r="151" spans="1:30" ht="18.75" x14ac:dyDescent="0.3">
      <c r="A151" s="19">
        <f>IF(DATASHEET!A148="","",DATASHEET!A148)</f>
        <v>150905</v>
      </c>
      <c r="B151" s="154" t="str">
        <f>DATASHEET!B148</f>
        <v>MPOVA, Chancelina</v>
      </c>
      <c r="C151" s="155" t="str">
        <f>DATASHEET!C148</f>
        <v>12JW</v>
      </c>
      <c r="D151" s="156" t="str">
        <f>DATASHEET!J148</f>
        <v>4.75+ (C/B)</v>
      </c>
      <c r="E151" s="164" t="str">
        <f>IFERROR(VLOOKUP(A151,L3VA!$A$14:$M$269,13,FALSE),"")</f>
        <v/>
      </c>
      <c r="F151" s="157" t="str">
        <f>IF(L3VA!N160="NO DATA","",L3VA!N160)</f>
        <v/>
      </c>
      <c r="G151" s="158" t="str">
        <f>IF(L3VA!T160="NO DATA","",L3VA!T160)</f>
        <v/>
      </c>
      <c r="H151" s="158" t="str">
        <f>IF(L3VA!Z160="NO DATA","",L3VA!Z160)</f>
        <v/>
      </c>
      <c r="I151" s="158" t="str">
        <f>IF(L3VA!AF160="NO DATA","",L3VA!AF160)</f>
        <v/>
      </c>
      <c r="J151" s="153" t="str">
        <f>IF(L3VA!AL160="NO DATA","",L3VA!AL160)</f>
        <v/>
      </c>
      <c r="K151" s="158" t="str">
        <f>IF(L3VA!AR160="NO DATA","",L3VA!AR160)</f>
        <v/>
      </c>
      <c r="L151" s="158" t="str">
        <f>IF(L3VA!AX160="NO DATA","",L3VA!AX160)</f>
        <v/>
      </c>
      <c r="M151" s="158" t="str">
        <f>IF(L3VA!BD160="NO DATA","",L3VA!BD160)</f>
        <v/>
      </c>
      <c r="N151" s="158" t="str">
        <f>IF(L3VA!BJ160="NO DATA","",L3VA!BJ160)</f>
        <v/>
      </c>
      <c r="O151" s="158" t="str">
        <f>IF(L3VA!BP160="NO DATA","",L3VA!BP160)</f>
        <v/>
      </c>
      <c r="P151" s="158" t="str">
        <f>IF(L3VA!BV160="NO DATA","",L3VA!BV160)</f>
        <v/>
      </c>
      <c r="Q151" s="158" t="str">
        <f>IF(L3VA!CB160="NO DATA","",L3VA!CB160)</f>
        <v/>
      </c>
      <c r="R151" s="158" t="str">
        <f>IF(L3VA!CH160="NO DATA","",L3VA!CH160)</f>
        <v/>
      </c>
      <c r="S151" s="158" t="str">
        <f>IF(L3VA!CN160="NO DATA","",L3VA!CN160)</f>
        <v/>
      </c>
      <c r="T151" s="158" t="str">
        <f>IF(L3VA!CT160="NO DATA","",L3VA!CT160)</f>
        <v/>
      </c>
      <c r="U151" s="158" t="str">
        <f>IF(L3VA!CZ160="NO DATA","",L3VA!CZ160)</f>
        <v/>
      </c>
      <c r="V151" s="158" t="str">
        <f>IF(L3VA!DF160="NO DATA","",L3VA!DF160)</f>
        <v/>
      </c>
      <c r="W151" s="158" t="str">
        <f>IF(L3VA!DL160="NO DATA","",L3VA!DL160)</f>
        <v/>
      </c>
      <c r="X151" s="158" t="str">
        <f>IF(L3VA!DR160="NO DATA","",L3VA!DR160)</f>
        <v/>
      </c>
      <c r="Y151" s="158" t="str">
        <f>IF(L3VA!DX160="NO DATA","",L3VA!DX160)</f>
        <v/>
      </c>
      <c r="Z151" s="158" t="str">
        <f>IF(L3VA!ED160="NO DATA","",L3VA!ED160)</f>
        <v/>
      </c>
      <c r="AA151" s="158" t="str">
        <f>IF(L3VA!EJ160="NO DATA","",L3VA!EJ160)</f>
        <v/>
      </c>
      <c r="AB151" s="158" t="str">
        <f>IF(L3VA!EP160="NO DATA","",L3VA!EP160)</f>
        <v/>
      </c>
      <c r="AC151" s="158" t="str">
        <f>IF(L3VA!EV160="NO DATA","",L3VA!EV160)</f>
        <v/>
      </c>
      <c r="AD151" s="158" t="str">
        <f>IF(L3VA!FB160="NO DATA","",L3VA!FB160)</f>
        <v/>
      </c>
    </row>
    <row r="152" spans="1:30" ht="18.75" x14ac:dyDescent="0.3">
      <c r="A152" s="19">
        <f>IF(DATASHEET!A149="","",DATASHEET!A149)</f>
        <v>150904</v>
      </c>
      <c r="B152" s="154" t="str">
        <f>DATASHEET!B149</f>
        <v>MURRAY-WRIGHT, Sinead</v>
      </c>
      <c r="C152" s="155" t="str">
        <f>DATASHEET!C149</f>
        <v>12JW</v>
      </c>
      <c r="D152" s="156" t="str">
        <f>DATASHEET!J149</f>
        <v>4.75+ (C/B)</v>
      </c>
      <c r="E152" s="164" t="str">
        <f>IFERROR(VLOOKUP(A152,L3VA!$A$14:$M$269,13,FALSE),"")</f>
        <v/>
      </c>
      <c r="F152" s="157" t="str">
        <f>IF(L3VA!N161="NO DATA","",L3VA!N161)</f>
        <v/>
      </c>
      <c r="G152" s="158" t="str">
        <f>IF(L3VA!T161="NO DATA","",L3VA!T161)</f>
        <v/>
      </c>
      <c r="H152" s="158" t="str">
        <f>IF(L3VA!Z161="NO DATA","",L3VA!Z161)</f>
        <v/>
      </c>
      <c r="I152" s="158" t="str">
        <f>IF(L3VA!AF161="NO DATA","",L3VA!AF161)</f>
        <v/>
      </c>
      <c r="J152" s="153" t="str">
        <f>IF(L3VA!AL161="NO DATA","",L3VA!AL161)</f>
        <v/>
      </c>
      <c r="K152" s="158" t="str">
        <f>IF(L3VA!AR161="NO DATA","",L3VA!AR161)</f>
        <v/>
      </c>
      <c r="L152" s="158" t="str">
        <f>IF(L3VA!AX161="NO DATA","",L3VA!AX161)</f>
        <v/>
      </c>
      <c r="M152" s="158" t="str">
        <f>IF(L3VA!BD161="NO DATA","",L3VA!BD161)</f>
        <v/>
      </c>
      <c r="N152" s="158" t="str">
        <f>IF(L3VA!BJ161="NO DATA","",L3VA!BJ161)</f>
        <v/>
      </c>
      <c r="O152" s="158" t="str">
        <f>IF(L3VA!BP161="NO DATA","",L3VA!BP161)</f>
        <v/>
      </c>
      <c r="P152" s="158" t="str">
        <f>IF(L3VA!BV161="NO DATA","",L3VA!BV161)</f>
        <v/>
      </c>
      <c r="Q152" s="158" t="str">
        <f>IF(L3VA!CB161="NO DATA","",L3VA!CB161)</f>
        <v/>
      </c>
      <c r="R152" s="158" t="str">
        <f>IF(L3VA!CH161="NO DATA","",L3VA!CH161)</f>
        <v/>
      </c>
      <c r="S152" s="158" t="str">
        <f>IF(L3VA!CN161="NO DATA","",L3VA!CN161)</f>
        <v/>
      </c>
      <c r="T152" s="158" t="str">
        <f>IF(L3VA!CT161="NO DATA","",L3VA!CT161)</f>
        <v/>
      </c>
      <c r="U152" s="158" t="str">
        <f>IF(L3VA!CZ161="NO DATA","",L3VA!CZ161)</f>
        <v/>
      </c>
      <c r="V152" s="158" t="str">
        <f>IF(L3VA!DF161="NO DATA","",L3VA!DF161)</f>
        <v/>
      </c>
      <c r="W152" s="158" t="str">
        <f>IF(L3VA!DL161="NO DATA","",L3VA!DL161)</f>
        <v/>
      </c>
      <c r="X152" s="158" t="str">
        <f>IF(L3VA!DR161="NO DATA","",L3VA!DR161)</f>
        <v/>
      </c>
      <c r="Y152" s="158" t="str">
        <f>IF(L3VA!DX161="NO DATA","",L3VA!DX161)</f>
        <v/>
      </c>
      <c r="Z152" s="158" t="str">
        <f>IF(L3VA!ED161="NO DATA","",L3VA!ED161)</f>
        <v/>
      </c>
      <c r="AA152" s="158" t="str">
        <f>IF(L3VA!EJ161="NO DATA","",L3VA!EJ161)</f>
        <v/>
      </c>
      <c r="AB152" s="158" t="str">
        <f>IF(L3VA!EP161="NO DATA","",L3VA!EP161)</f>
        <v/>
      </c>
      <c r="AC152" s="158" t="str">
        <f>IF(L3VA!EV161="NO DATA","",L3VA!EV161)</f>
        <v/>
      </c>
      <c r="AD152" s="158" t="str">
        <f>IF(L3VA!FB161="NO DATA","",L3VA!FB161)</f>
        <v/>
      </c>
    </row>
    <row r="153" spans="1:30" ht="18.75" x14ac:dyDescent="0.3">
      <c r="A153" s="19">
        <f>IF(DATASHEET!A150="","",DATASHEET!A150)</f>
        <v>150807</v>
      </c>
      <c r="B153" s="154" t="str">
        <f>DATASHEET!B150</f>
        <v>MUSIE, Abel</v>
      </c>
      <c r="C153" s="155" t="str">
        <f>DATASHEET!C150</f>
        <v>12KD</v>
      </c>
      <c r="D153" s="156" t="str">
        <f>DATASHEET!J150</f>
        <v>6.25+ (B/A)</v>
      </c>
      <c r="E153" s="164" t="str">
        <f>IFERROR(VLOOKUP(A153,L3VA!$A$14:$M$269,13,FALSE),"")</f>
        <v/>
      </c>
      <c r="F153" s="157" t="str">
        <f>IF(L3VA!N162="NO DATA","",L3VA!N162)</f>
        <v/>
      </c>
      <c r="G153" s="158" t="str">
        <f>IF(L3VA!T162="NO DATA","",L3VA!T162)</f>
        <v/>
      </c>
      <c r="H153" s="158" t="str">
        <f>IF(L3VA!Z162="NO DATA","",L3VA!Z162)</f>
        <v/>
      </c>
      <c r="I153" s="158" t="str">
        <f>IF(L3VA!AF162="NO DATA","",L3VA!AF162)</f>
        <v/>
      </c>
      <c r="J153" s="153" t="str">
        <f>IF(L3VA!AL162="NO DATA","",L3VA!AL162)</f>
        <v/>
      </c>
      <c r="K153" s="158" t="str">
        <f>IF(L3VA!AR162="NO DATA","",L3VA!AR162)</f>
        <v/>
      </c>
      <c r="L153" s="158" t="str">
        <f>IF(L3VA!AX162="NO DATA","",L3VA!AX162)</f>
        <v/>
      </c>
      <c r="M153" s="158" t="str">
        <f>IF(L3VA!BD162="NO DATA","",L3VA!BD162)</f>
        <v/>
      </c>
      <c r="N153" s="158" t="str">
        <f>IF(L3VA!BJ162="NO DATA","",L3VA!BJ162)</f>
        <v/>
      </c>
      <c r="O153" s="158" t="str">
        <f>IF(L3VA!BP162="NO DATA","",L3VA!BP162)</f>
        <v/>
      </c>
      <c r="P153" s="158" t="str">
        <f>IF(L3VA!BV162="NO DATA","",L3VA!BV162)</f>
        <v/>
      </c>
      <c r="Q153" s="158" t="str">
        <f>IF(L3VA!CB162="NO DATA","",L3VA!CB162)</f>
        <v/>
      </c>
      <c r="R153" s="158" t="str">
        <f>IF(L3VA!CH162="NO DATA","",L3VA!CH162)</f>
        <v/>
      </c>
      <c r="S153" s="158" t="str">
        <f>IF(L3VA!CN162="NO DATA","",L3VA!CN162)</f>
        <v/>
      </c>
      <c r="T153" s="158" t="str">
        <f>IF(L3VA!CT162="NO DATA","",L3VA!CT162)</f>
        <v/>
      </c>
      <c r="U153" s="158" t="str">
        <f>IF(L3VA!CZ162="NO DATA","",L3VA!CZ162)</f>
        <v/>
      </c>
      <c r="V153" s="158" t="str">
        <f>IF(L3VA!DF162="NO DATA","",L3VA!DF162)</f>
        <v/>
      </c>
      <c r="W153" s="158" t="str">
        <f>IF(L3VA!DL162="NO DATA","",L3VA!DL162)</f>
        <v/>
      </c>
      <c r="X153" s="158" t="str">
        <f>IF(L3VA!DR162="NO DATA","",L3VA!DR162)</f>
        <v/>
      </c>
      <c r="Y153" s="158" t="str">
        <f>IF(L3VA!DX162="NO DATA","",L3VA!DX162)</f>
        <v/>
      </c>
      <c r="Z153" s="158" t="str">
        <f>IF(L3VA!ED162="NO DATA","",L3VA!ED162)</f>
        <v/>
      </c>
      <c r="AA153" s="158" t="str">
        <f>IF(L3VA!EJ162="NO DATA","",L3VA!EJ162)</f>
        <v/>
      </c>
      <c r="AB153" s="158" t="str">
        <f>IF(L3VA!EP162="NO DATA","",L3VA!EP162)</f>
        <v/>
      </c>
      <c r="AC153" s="158" t="str">
        <f>IF(L3VA!EV162="NO DATA","",L3VA!EV162)</f>
        <v/>
      </c>
      <c r="AD153" s="158" t="str">
        <f>IF(L3VA!FB162="NO DATA","",L3VA!FB162)</f>
        <v/>
      </c>
    </row>
    <row r="154" spans="1:30" ht="18.75" x14ac:dyDescent="0.3">
      <c r="A154" s="19">
        <f>IF(DATASHEET!A151="","",DATASHEET!A151)</f>
        <v>150843</v>
      </c>
      <c r="B154" s="154" t="str">
        <f>DATASHEET!B151</f>
        <v>NAVARRO, Monica</v>
      </c>
      <c r="C154" s="155" t="str">
        <f>DATASHEET!C151</f>
        <v>12MP</v>
      </c>
      <c r="D154" s="156" t="str">
        <f>DATASHEET!J151</f>
        <v>6.25+ (B/A)</v>
      </c>
      <c r="E154" s="164" t="str">
        <f>IFERROR(VLOOKUP(A154,L3VA!$A$14:$M$269,13,FALSE),"")</f>
        <v/>
      </c>
      <c r="F154" s="157" t="str">
        <f>IF(L3VA!N163="NO DATA","",L3VA!N163)</f>
        <v/>
      </c>
      <c r="G154" s="158" t="str">
        <f>IF(L3VA!T163="NO DATA","",L3VA!T163)</f>
        <v/>
      </c>
      <c r="H154" s="158" t="str">
        <f>IF(L3VA!Z163="NO DATA","",L3VA!Z163)</f>
        <v/>
      </c>
      <c r="I154" s="158" t="str">
        <f>IF(L3VA!AF163="NO DATA","",L3VA!AF163)</f>
        <v/>
      </c>
      <c r="J154" s="153" t="str">
        <f>IF(L3VA!AL163="NO DATA","",L3VA!AL163)</f>
        <v/>
      </c>
      <c r="K154" s="158" t="str">
        <f>IF(L3VA!AR163="NO DATA","",L3VA!AR163)</f>
        <v/>
      </c>
      <c r="L154" s="158" t="str">
        <f>IF(L3VA!AX163="NO DATA","",L3VA!AX163)</f>
        <v/>
      </c>
      <c r="M154" s="158" t="str">
        <f>IF(L3VA!BD163="NO DATA","",L3VA!BD163)</f>
        <v/>
      </c>
      <c r="N154" s="158" t="str">
        <f>IF(L3VA!BJ163="NO DATA","",L3VA!BJ163)</f>
        <v/>
      </c>
      <c r="O154" s="158" t="str">
        <f>IF(L3VA!BP163="NO DATA","",L3VA!BP163)</f>
        <v/>
      </c>
      <c r="P154" s="158" t="str">
        <f>IF(L3VA!BV163="NO DATA","",L3VA!BV163)</f>
        <v/>
      </c>
      <c r="Q154" s="158" t="str">
        <f>IF(L3VA!CB163="NO DATA","",L3VA!CB163)</f>
        <v/>
      </c>
      <c r="R154" s="158" t="str">
        <f>IF(L3VA!CH163="NO DATA","",L3VA!CH163)</f>
        <v/>
      </c>
      <c r="S154" s="158" t="str">
        <f>IF(L3VA!CN163="NO DATA","",L3VA!CN163)</f>
        <v/>
      </c>
      <c r="T154" s="158" t="str">
        <f>IF(L3VA!CT163="NO DATA","",L3VA!CT163)</f>
        <v/>
      </c>
      <c r="U154" s="158" t="str">
        <f>IF(L3VA!CZ163="NO DATA","",L3VA!CZ163)</f>
        <v/>
      </c>
      <c r="V154" s="158" t="str">
        <f>IF(L3VA!DF163="NO DATA","",L3VA!DF163)</f>
        <v/>
      </c>
      <c r="W154" s="158" t="str">
        <f>IF(L3VA!DL163="NO DATA","",L3VA!DL163)</f>
        <v/>
      </c>
      <c r="X154" s="158" t="str">
        <f>IF(L3VA!DR163="NO DATA","",L3VA!DR163)</f>
        <v/>
      </c>
      <c r="Y154" s="158" t="str">
        <f>IF(L3VA!DX163="NO DATA","",L3VA!DX163)</f>
        <v/>
      </c>
      <c r="Z154" s="158" t="str">
        <f>IF(L3VA!ED163="NO DATA","",L3VA!ED163)</f>
        <v/>
      </c>
      <c r="AA154" s="158" t="str">
        <f>IF(L3VA!EJ163="NO DATA","",L3VA!EJ163)</f>
        <v/>
      </c>
      <c r="AB154" s="158" t="str">
        <f>IF(L3VA!EP163="NO DATA","",L3VA!EP163)</f>
        <v/>
      </c>
      <c r="AC154" s="158" t="str">
        <f>IF(L3VA!EV163="NO DATA","",L3VA!EV163)</f>
        <v/>
      </c>
      <c r="AD154" s="158" t="str">
        <f>IF(L3VA!FB163="NO DATA","",L3VA!FB163)</f>
        <v/>
      </c>
    </row>
    <row r="155" spans="1:30" ht="18.75" x14ac:dyDescent="0.3">
      <c r="A155" s="19">
        <f>IF(DATASHEET!A152="","",DATASHEET!A152)</f>
        <v>150956</v>
      </c>
      <c r="B155" s="154" t="str">
        <f>DATASHEET!B152</f>
        <v>NDERITU, Seth</v>
      </c>
      <c r="C155" s="155" t="str">
        <f>DATASHEET!C152</f>
        <v>12KD</v>
      </c>
      <c r="D155" s="156" t="str">
        <f>DATASHEET!J152</f>
        <v>2.5+ (D/C)</v>
      </c>
      <c r="E155" s="164" t="str">
        <f>IFERROR(VLOOKUP(A155,L3VA!$A$14:$M$269,13,FALSE),"")</f>
        <v/>
      </c>
      <c r="F155" s="157" t="str">
        <f>IF(L3VA!N164="NO DATA","",L3VA!N164)</f>
        <v/>
      </c>
      <c r="G155" s="158" t="str">
        <f>IF(L3VA!T164="NO DATA","",L3VA!T164)</f>
        <v/>
      </c>
      <c r="H155" s="158" t="str">
        <f>IF(L3VA!Z164="NO DATA","",L3VA!Z164)</f>
        <v/>
      </c>
      <c r="I155" s="158" t="str">
        <f>IF(L3VA!AF164="NO DATA","",L3VA!AF164)</f>
        <v/>
      </c>
      <c r="J155" s="153" t="str">
        <f>IF(L3VA!AL164="NO DATA","",L3VA!AL164)</f>
        <v/>
      </c>
      <c r="K155" s="158" t="str">
        <f>IF(L3VA!AR164="NO DATA","",L3VA!AR164)</f>
        <v/>
      </c>
      <c r="L155" s="158" t="str">
        <f>IF(L3VA!AX164="NO DATA","",L3VA!AX164)</f>
        <v/>
      </c>
      <c r="M155" s="158" t="str">
        <f>IF(L3VA!BD164="NO DATA","",L3VA!BD164)</f>
        <v/>
      </c>
      <c r="N155" s="158" t="str">
        <f>IF(L3VA!BJ164="NO DATA","",L3VA!BJ164)</f>
        <v/>
      </c>
      <c r="O155" s="158" t="str">
        <f>IF(L3VA!BP164="NO DATA","",L3VA!BP164)</f>
        <v/>
      </c>
      <c r="P155" s="158" t="str">
        <f>IF(L3VA!BV164="NO DATA","",L3VA!BV164)</f>
        <v/>
      </c>
      <c r="Q155" s="158" t="str">
        <f>IF(L3VA!CB164="NO DATA","",L3VA!CB164)</f>
        <v/>
      </c>
      <c r="R155" s="158" t="str">
        <f>IF(L3VA!CH164="NO DATA","",L3VA!CH164)</f>
        <v/>
      </c>
      <c r="S155" s="158" t="str">
        <f>IF(L3VA!CN164="NO DATA","",L3VA!CN164)</f>
        <v/>
      </c>
      <c r="T155" s="158" t="str">
        <f>IF(L3VA!CT164="NO DATA","",L3VA!CT164)</f>
        <v/>
      </c>
      <c r="U155" s="158" t="str">
        <f>IF(L3VA!CZ164="NO DATA","",L3VA!CZ164)</f>
        <v/>
      </c>
      <c r="V155" s="158" t="str">
        <f>IF(L3VA!DF164="NO DATA","",L3VA!DF164)</f>
        <v/>
      </c>
      <c r="W155" s="158" t="str">
        <f>IF(L3VA!DL164="NO DATA","",L3VA!DL164)</f>
        <v/>
      </c>
      <c r="X155" s="158" t="str">
        <f>IF(L3VA!DR164="NO DATA","",L3VA!DR164)</f>
        <v/>
      </c>
      <c r="Y155" s="158" t="str">
        <f>IF(L3VA!DX164="NO DATA","",L3VA!DX164)</f>
        <v/>
      </c>
      <c r="Z155" s="158" t="str">
        <f>IF(L3VA!ED164="NO DATA","",L3VA!ED164)</f>
        <v/>
      </c>
      <c r="AA155" s="158" t="str">
        <f>IF(L3VA!EJ164="NO DATA","",L3VA!EJ164)</f>
        <v/>
      </c>
      <c r="AB155" s="158" t="str">
        <f>IF(L3VA!EP164="NO DATA","",L3VA!EP164)</f>
        <v/>
      </c>
      <c r="AC155" s="158" t="str">
        <f>IF(L3VA!EV164="NO DATA","",L3VA!EV164)</f>
        <v/>
      </c>
      <c r="AD155" s="158" t="str">
        <f>IF(L3VA!FB164="NO DATA","",L3VA!FB164)</f>
        <v/>
      </c>
    </row>
    <row r="156" spans="1:30" ht="18.75" x14ac:dyDescent="0.3">
      <c r="A156" s="19">
        <f>IF(DATASHEET!A153="","",DATASHEET!A153)</f>
        <v>160039</v>
      </c>
      <c r="B156" s="154" t="str">
        <f>DATASHEET!B153</f>
        <v>NEEDHAM, Thalia</v>
      </c>
      <c r="C156" s="155" t="str">
        <f>DATASHEET!C153</f>
        <v>12JW</v>
      </c>
      <c r="D156" s="156" t="str">
        <f>DATASHEET!J153</f>
        <v>4.75+ (C/B)</v>
      </c>
      <c r="E156" s="164" t="str">
        <f>IFERROR(VLOOKUP(A156,L3VA!$A$14:$M$269,13,FALSE),"")</f>
        <v/>
      </c>
      <c r="F156" s="157" t="str">
        <f>IF(L3VA!N165="NO DATA","",L3VA!N165)</f>
        <v/>
      </c>
      <c r="G156" s="158" t="str">
        <f>IF(L3VA!T165="NO DATA","",L3VA!T165)</f>
        <v/>
      </c>
      <c r="H156" s="158" t="str">
        <f>IF(L3VA!Z165="NO DATA","",L3VA!Z165)</f>
        <v/>
      </c>
      <c r="I156" s="158" t="str">
        <f>IF(L3VA!AF165="NO DATA","",L3VA!AF165)</f>
        <v/>
      </c>
      <c r="J156" s="153" t="str">
        <f>IF(L3VA!AL165="NO DATA","",L3VA!AL165)</f>
        <v/>
      </c>
      <c r="K156" s="158" t="str">
        <f>IF(L3VA!AR165="NO DATA","",L3VA!AR165)</f>
        <v/>
      </c>
      <c r="L156" s="158" t="str">
        <f>IF(L3VA!AX165="NO DATA","",L3VA!AX165)</f>
        <v/>
      </c>
      <c r="M156" s="158" t="str">
        <f>IF(L3VA!BD165="NO DATA","",L3VA!BD165)</f>
        <v/>
      </c>
      <c r="N156" s="158" t="str">
        <f>IF(L3VA!BJ165="NO DATA","",L3VA!BJ165)</f>
        <v/>
      </c>
      <c r="O156" s="158" t="str">
        <f>IF(L3VA!BP165="NO DATA","",L3VA!BP165)</f>
        <v/>
      </c>
      <c r="P156" s="158" t="str">
        <f>IF(L3VA!BV165="NO DATA","",L3VA!BV165)</f>
        <v/>
      </c>
      <c r="Q156" s="158" t="str">
        <f>IF(L3VA!CB165="NO DATA","",L3VA!CB165)</f>
        <v/>
      </c>
      <c r="R156" s="158" t="str">
        <f>IF(L3VA!CH165="NO DATA","",L3VA!CH165)</f>
        <v/>
      </c>
      <c r="S156" s="158" t="str">
        <f>IF(L3VA!CN165="NO DATA","",L3VA!CN165)</f>
        <v/>
      </c>
      <c r="T156" s="158" t="str">
        <f>IF(L3VA!CT165="NO DATA","",L3VA!CT165)</f>
        <v/>
      </c>
      <c r="U156" s="158" t="str">
        <f>IF(L3VA!CZ165="NO DATA","",L3VA!CZ165)</f>
        <v/>
      </c>
      <c r="V156" s="158" t="str">
        <f>IF(L3VA!DF165="NO DATA","",L3VA!DF165)</f>
        <v/>
      </c>
      <c r="W156" s="158" t="str">
        <f>IF(L3VA!DL165="NO DATA","",L3VA!DL165)</f>
        <v/>
      </c>
      <c r="X156" s="158" t="str">
        <f>IF(L3VA!DR165="NO DATA","",L3VA!DR165)</f>
        <v/>
      </c>
      <c r="Y156" s="158" t="str">
        <f>IF(L3VA!DX165="NO DATA","",L3VA!DX165)</f>
        <v/>
      </c>
      <c r="Z156" s="158" t="str">
        <f>IF(L3VA!ED165="NO DATA","",L3VA!ED165)</f>
        <v/>
      </c>
      <c r="AA156" s="158" t="str">
        <f>IF(L3VA!EJ165="NO DATA","",L3VA!EJ165)</f>
        <v/>
      </c>
      <c r="AB156" s="158" t="str">
        <f>IF(L3VA!EP165="NO DATA","",L3VA!EP165)</f>
        <v/>
      </c>
      <c r="AC156" s="158" t="str">
        <f>IF(L3VA!EV165="NO DATA","",L3VA!EV165)</f>
        <v/>
      </c>
      <c r="AD156" s="158" t="str">
        <f>IF(L3VA!FB165="NO DATA","",L3VA!FB165)</f>
        <v/>
      </c>
    </row>
    <row r="157" spans="1:30" ht="18.75" x14ac:dyDescent="0.3">
      <c r="A157" s="19">
        <f>IF(DATASHEET!A154="","",DATASHEET!A154)</f>
        <v>150786</v>
      </c>
      <c r="B157" s="154" t="str">
        <f>DATASHEET!B154</f>
        <v>NELSON, Louie</v>
      </c>
      <c r="C157" s="155" t="str">
        <f>DATASHEET!C154</f>
        <v>12KD</v>
      </c>
      <c r="D157" s="156" t="str">
        <f>DATASHEET!J154</f>
        <v>4.75+ (C/B)</v>
      </c>
      <c r="E157" s="164" t="str">
        <f>IFERROR(VLOOKUP(A157,L3VA!$A$14:$M$269,13,FALSE),"")</f>
        <v/>
      </c>
      <c r="F157" s="157" t="str">
        <f>IF(L3VA!N166="NO DATA","",L3VA!N166)</f>
        <v/>
      </c>
      <c r="G157" s="158" t="str">
        <f>IF(L3VA!T166="NO DATA","",L3VA!T166)</f>
        <v/>
      </c>
      <c r="H157" s="158" t="str">
        <f>IF(L3VA!Z166="NO DATA","",L3VA!Z166)</f>
        <v/>
      </c>
      <c r="I157" s="158" t="str">
        <f>IF(L3VA!AF166="NO DATA","",L3VA!AF166)</f>
        <v/>
      </c>
      <c r="J157" s="153" t="str">
        <f>IF(L3VA!AL166="NO DATA","",L3VA!AL166)</f>
        <v/>
      </c>
      <c r="K157" s="158" t="str">
        <f>IF(L3VA!AR166="NO DATA","",L3VA!AR166)</f>
        <v/>
      </c>
      <c r="L157" s="158" t="str">
        <f>IF(L3VA!AX166="NO DATA","",L3VA!AX166)</f>
        <v/>
      </c>
      <c r="M157" s="158" t="str">
        <f>IF(L3VA!BD166="NO DATA","",L3VA!BD166)</f>
        <v/>
      </c>
      <c r="N157" s="158" t="str">
        <f>IF(L3VA!BJ166="NO DATA","",L3VA!BJ166)</f>
        <v/>
      </c>
      <c r="O157" s="158" t="str">
        <f>IF(L3VA!BP166="NO DATA","",L3VA!BP166)</f>
        <v/>
      </c>
      <c r="P157" s="158" t="str">
        <f>IF(L3VA!BV166="NO DATA","",L3VA!BV166)</f>
        <v/>
      </c>
      <c r="Q157" s="158" t="str">
        <f>IF(L3VA!CB166="NO DATA","",L3VA!CB166)</f>
        <v/>
      </c>
      <c r="R157" s="158" t="str">
        <f>IF(L3VA!CH166="NO DATA","",L3VA!CH166)</f>
        <v/>
      </c>
      <c r="S157" s="158" t="str">
        <f>IF(L3VA!CN166="NO DATA","",L3VA!CN166)</f>
        <v/>
      </c>
      <c r="T157" s="158" t="str">
        <f>IF(L3VA!CT166="NO DATA","",L3VA!CT166)</f>
        <v/>
      </c>
      <c r="U157" s="158" t="str">
        <f>IF(L3VA!CZ166="NO DATA","",L3VA!CZ166)</f>
        <v/>
      </c>
      <c r="V157" s="158" t="str">
        <f>IF(L3VA!DF166="NO DATA","",L3VA!DF166)</f>
        <v/>
      </c>
      <c r="W157" s="158" t="str">
        <f>IF(L3VA!DL166="NO DATA","",L3VA!DL166)</f>
        <v/>
      </c>
      <c r="X157" s="158" t="str">
        <f>IF(L3VA!DR166="NO DATA","",L3VA!DR166)</f>
        <v/>
      </c>
      <c r="Y157" s="158" t="str">
        <f>IF(L3VA!DX166="NO DATA","",L3VA!DX166)</f>
        <v/>
      </c>
      <c r="Z157" s="158" t="str">
        <f>IF(L3VA!ED166="NO DATA","",L3VA!ED166)</f>
        <v/>
      </c>
      <c r="AA157" s="158" t="str">
        <f>IF(L3VA!EJ166="NO DATA","",L3VA!EJ166)</f>
        <v/>
      </c>
      <c r="AB157" s="158" t="str">
        <f>IF(L3VA!EP166="NO DATA","",L3VA!EP166)</f>
        <v/>
      </c>
      <c r="AC157" s="158" t="str">
        <f>IF(L3VA!EV166="NO DATA","",L3VA!EV166)</f>
        <v/>
      </c>
      <c r="AD157" s="158" t="str">
        <f>IF(L3VA!FB166="NO DATA","",L3VA!FB166)</f>
        <v/>
      </c>
    </row>
    <row r="158" spans="1:30" ht="18.75" x14ac:dyDescent="0.3">
      <c r="A158" s="19">
        <f>IF(DATASHEET!A155="","",DATASHEET!A155)</f>
        <v>150943</v>
      </c>
      <c r="B158" s="154" t="str">
        <f>DATASHEET!B155</f>
        <v>NICOL, Joseph</v>
      </c>
      <c r="C158" s="155" t="str">
        <f>DATASHEET!C155</f>
        <v>12KD</v>
      </c>
      <c r="D158" s="156" t="str">
        <f>DATASHEET!J155</f>
        <v>4.75+ (C/B)</v>
      </c>
      <c r="E158" s="164" t="str">
        <f>IFERROR(VLOOKUP(A158,L3VA!$A$14:$M$269,13,FALSE),"")</f>
        <v/>
      </c>
      <c r="F158" s="157" t="str">
        <f>IF(L3VA!N167="NO DATA","",L3VA!N167)</f>
        <v/>
      </c>
      <c r="G158" s="158" t="str">
        <f>IF(L3VA!T167="NO DATA","",L3VA!T167)</f>
        <v/>
      </c>
      <c r="H158" s="158" t="str">
        <f>IF(L3VA!Z167="NO DATA","",L3VA!Z167)</f>
        <v/>
      </c>
      <c r="I158" s="158" t="str">
        <f>IF(L3VA!AF167="NO DATA","",L3VA!AF167)</f>
        <v/>
      </c>
      <c r="J158" s="153" t="str">
        <f>IF(L3VA!AL167="NO DATA","",L3VA!AL167)</f>
        <v/>
      </c>
      <c r="K158" s="158" t="str">
        <f>IF(L3VA!AR167="NO DATA","",L3VA!AR167)</f>
        <v/>
      </c>
      <c r="L158" s="158" t="str">
        <f>IF(L3VA!AX167="NO DATA","",L3VA!AX167)</f>
        <v/>
      </c>
      <c r="M158" s="158" t="str">
        <f>IF(L3VA!BD167="NO DATA","",L3VA!BD167)</f>
        <v/>
      </c>
      <c r="N158" s="158" t="str">
        <f>IF(L3VA!BJ167="NO DATA","",L3VA!BJ167)</f>
        <v/>
      </c>
      <c r="O158" s="158" t="str">
        <f>IF(L3VA!BP167="NO DATA","",L3VA!BP167)</f>
        <v/>
      </c>
      <c r="P158" s="158" t="str">
        <f>IF(L3VA!BV167="NO DATA","",L3VA!BV167)</f>
        <v/>
      </c>
      <c r="Q158" s="158" t="str">
        <f>IF(L3VA!CB167="NO DATA","",L3VA!CB167)</f>
        <v/>
      </c>
      <c r="R158" s="158" t="str">
        <f>IF(L3VA!CH167="NO DATA","",L3VA!CH167)</f>
        <v/>
      </c>
      <c r="S158" s="158" t="str">
        <f>IF(L3VA!CN167="NO DATA","",L3VA!CN167)</f>
        <v/>
      </c>
      <c r="T158" s="158" t="str">
        <f>IF(L3VA!CT167="NO DATA","",L3VA!CT167)</f>
        <v/>
      </c>
      <c r="U158" s="158" t="str">
        <f>IF(L3VA!CZ167="NO DATA","",L3VA!CZ167)</f>
        <v/>
      </c>
      <c r="V158" s="158" t="str">
        <f>IF(L3VA!DF167="NO DATA","",L3VA!DF167)</f>
        <v/>
      </c>
      <c r="W158" s="158" t="str">
        <f>IF(L3VA!DL167="NO DATA","",L3VA!DL167)</f>
        <v/>
      </c>
      <c r="X158" s="158" t="str">
        <f>IF(L3VA!DR167="NO DATA","",L3VA!DR167)</f>
        <v/>
      </c>
      <c r="Y158" s="158" t="str">
        <f>IF(L3VA!DX167="NO DATA","",L3VA!DX167)</f>
        <v/>
      </c>
      <c r="Z158" s="158" t="str">
        <f>IF(L3VA!ED167="NO DATA","",L3VA!ED167)</f>
        <v/>
      </c>
      <c r="AA158" s="158" t="str">
        <f>IF(L3VA!EJ167="NO DATA","",L3VA!EJ167)</f>
        <v/>
      </c>
      <c r="AB158" s="158" t="str">
        <f>IF(L3VA!EP167="NO DATA","",L3VA!EP167)</f>
        <v/>
      </c>
      <c r="AC158" s="158" t="str">
        <f>IF(L3VA!EV167="NO DATA","",L3VA!EV167)</f>
        <v/>
      </c>
      <c r="AD158" s="158" t="str">
        <f>IF(L3VA!FB167="NO DATA","",L3VA!FB167)</f>
        <v/>
      </c>
    </row>
    <row r="159" spans="1:30" ht="18.75" x14ac:dyDescent="0.3">
      <c r="A159" s="19">
        <f>IF(DATASHEET!A156="","",DATASHEET!A156)</f>
        <v>150912</v>
      </c>
      <c r="B159" s="154" t="str">
        <f>DATASHEET!B156</f>
        <v>OBINANI, Dubby</v>
      </c>
      <c r="C159" s="155" t="str">
        <f>DATASHEET!C156</f>
        <v>12KD</v>
      </c>
      <c r="D159" s="156" t="str">
        <f>DATASHEET!J156</f>
        <v>7.75+ (A/A*)</v>
      </c>
      <c r="E159" s="164" t="str">
        <f>IFERROR(VLOOKUP(A159,L3VA!$A$14:$M$269,13,FALSE),"")</f>
        <v/>
      </c>
      <c r="F159" s="157" t="str">
        <f>IF(L3VA!N168="NO DATA","",L3VA!N168)</f>
        <v/>
      </c>
      <c r="G159" s="158" t="str">
        <f>IF(L3VA!T168="NO DATA","",L3VA!T168)</f>
        <v/>
      </c>
      <c r="H159" s="158" t="str">
        <f>IF(L3VA!Z168="NO DATA","",L3VA!Z168)</f>
        <v/>
      </c>
      <c r="I159" s="158" t="str">
        <f>IF(L3VA!AF168="NO DATA","",L3VA!AF168)</f>
        <v/>
      </c>
      <c r="J159" s="153" t="str">
        <f>IF(L3VA!AL168="NO DATA","",L3VA!AL168)</f>
        <v/>
      </c>
      <c r="K159" s="158" t="str">
        <f>IF(L3VA!AR168="NO DATA","",L3VA!AR168)</f>
        <v/>
      </c>
      <c r="L159" s="158" t="str">
        <f>IF(L3VA!AX168="NO DATA","",L3VA!AX168)</f>
        <v/>
      </c>
      <c r="M159" s="158" t="str">
        <f>IF(L3VA!BD168="NO DATA","",L3VA!BD168)</f>
        <v/>
      </c>
      <c r="N159" s="158" t="str">
        <f>IF(L3VA!BJ168="NO DATA","",L3VA!BJ168)</f>
        <v/>
      </c>
      <c r="O159" s="158" t="str">
        <f>IF(L3VA!BP168="NO DATA","",L3VA!BP168)</f>
        <v/>
      </c>
      <c r="P159" s="158" t="str">
        <f>IF(L3VA!BV168="NO DATA","",L3VA!BV168)</f>
        <v/>
      </c>
      <c r="Q159" s="158" t="str">
        <f>IF(L3VA!CB168="NO DATA","",L3VA!CB168)</f>
        <v/>
      </c>
      <c r="R159" s="158" t="str">
        <f>IF(L3VA!CH168="NO DATA","",L3VA!CH168)</f>
        <v/>
      </c>
      <c r="S159" s="158" t="str">
        <f>IF(L3VA!CN168="NO DATA","",L3VA!CN168)</f>
        <v/>
      </c>
      <c r="T159" s="158" t="str">
        <f>IF(L3VA!CT168="NO DATA","",L3VA!CT168)</f>
        <v/>
      </c>
      <c r="U159" s="158" t="str">
        <f>IF(L3VA!CZ168="NO DATA","",L3VA!CZ168)</f>
        <v/>
      </c>
      <c r="V159" s="158" t="str">
        <f>IF(L3VA!DF168="NO DATA","",L3VA!DF168)</f>
        <v/>
      </c>
      <c r="W159" s="158" t="str">
        <f>IF(L3VA!DL168="NO DATA","",L3VA!DL168)</f>
        <v/>
      </c>
      <c r="X159" s="158" t="str">
        <f>IF(L3VA!DR168="NO DATA","",L3VA!DR168)</f>
        <v/>
      </c>
      <c r="Y159" s="158" t="str">
        <f>IF(L3VA!DX168="NO DATA","",L3VA!DX168)</f>
        <v/>
      </c>
      <c r="Z159" s="158" t="str">
        <f>IF(L3VA!ED168="NO DATA","",L3VA!ED168)</f>
        <v/>
      </c>
      <c r="AA159" s="158" t="str">
        <f>IF(L3VA!EJ168="NO DATA","",L3VA!EJ168)</f>
        <v/>
      </c>
      <c r="AB159" s="158" t="str">
        <f>IF(L3VA!EP168="NO DATA","",L3VA!EP168)</f>
        <v/>
      </c>
      <c r="AC159" s="158" t="str">
        <f>IF(L3VA!EV168="NO DATA","",L3VA!EV168)</f>
        <v/>
      </c>
      <c r="AD159" s="158" t="str">
        <f>IF(L3VA!FB168="NO DATA","",L3VA!FB168)</f>
        <v/>
      </c>
    </row>
    <row r="160" spans="1:30" ht="18.75" x14ac:dyDescent="0.3">
      <c r="A160" s="19">
        <f>IF(DATASHEET!A157="","",DATASHEET!A157)</f>
        <v>150790</v>
      </c>
      <c r="B160" s="154" t="str">
        <f>DATASHEET!B157</f>
        <v>O'MAHONY, Finn</v>
      </c>
      <c r="C160" s="155" t="str">
        <f>DATASHEET!C157</f>
        <v>12KD</v>
      </c>
      <c r="D160" s="156" t="str">
        <f>DATASHEET!J157</f>
        <v>4.75+ (C/B)</v>
      </c>
      <c r="E160" s="164" t="str">
        <f>IFERROR(VLOOKUP(A160,L3VA!$A$14:$M$269,13,FALSE),"")</f>
        <v/>
      </c>
      <c r="F160" s="157" t="str">
        <f>IF(L3VA!N169="NO DATA","",L3VA!N169)</f>
        <v/>
      </c>
      <c r="G160" s="158" t="str">
        <f>IF(L3VA!T169="NO DATA","",L3VA!T169)</f>
        <v/>
      </c>
      <c r="H160" s="158" t="str">
        <f>IF(L3VA!Z169="NO DATA","",L3VA!Z169)</f>
        <v/>
      </c>
      <c r="I160" s="158" t="str">
        <f>IF(L3VA!AF169="NO DATA","",L3VA!AF169)</f>
        <v/>
      </c>
      <c r="J160" s="153" t="str">
        <f>IF(L3VA!AL169="NO DATA","",L3VA!AL169)</f>
        <v/>
      </c>
      <c r="K160" s="158" t="str">
        <f>IF(L3VA!AR169="NO DATA","",L3VA!AR169)</f>
        <v/>
      </c>
      <c r="L160" s="158" t="str">
        <f>IF(L3VA!AX169="NO DATA","",L3VA!AX169)</f>
        <v/>
      </c>
      <c r="M160" s="158" t="str">
        <f>IF(L3VA!BD169="NO DATA","",L3VA!BD169)</f>
        <v/>
      </c>
      <c r="N160" s="158" t="str">
        <f>IF(L3VA!BJ169="NO DATA","",L3VA!BJ169)</f>
        <v/>
      </c>
      <c r="O160" s="158" t="str">
        <f>IF(L3VA!BP169="NO DATA","",L3VA!BP169)</f>
        <v/>
      </c>
      <c r="P160" s="158" t="str">
        <f>IF(L3VA!BV169="NO DATA","",L3VA!BV169)</f>
        <v/>
      </c>
      <c r="Q160" s="158" t="str">
        <f>IF(L3VA!CB169="NO DATA","",L3VA!CB169)</f>
        <v/>
      </c>
      <c r="R160" s="158" t="str">
        <f>IF(L3VA!CH169="NO DATA","",L3VA!CH169)</f>
        <v/>
      </c>
      <c r="S160" s="158" t="str">
        <f>IF(L3VA!CN169="NO DATA","",L3VA!CN169)</f>
        <v/>
      </c>
      <c r="T160" s="158" t="str">
        <f>IF(L3VA!CT169="NO DATA","",L3VA!CT169)</f>
        <v/>
      </c>
      <c r="U160" s="158" t="str">
        <f>IF(L3VA!CZ169="NO DATA","",L3VA!CZ169)</f>
        <v/>
      </c>
      <c r="V160" s="158" t="str">
        <f>IF(L3VA!DF169="NO DATA","",L3VA!DF169)</f>
        <v/>
      </c>
      <c r="W160" s="158" t="str">
        <f>IF(L3VA!DL169="NO DATA","",L3VA!DL169)</f>
        <v/>
      </c>
      <c r="X160" s="158" t="str">
        <f>IF(L3VA!DR169="NO DATA","",L3VA!DR169)</f>
        <v/>
      </c>
      <c r="Y160" s="158" t="str">
        <f>IF(L3VA!DX169="NO DATA","",L3VA!DX169)</f>
        <v/>
      </c>
      <c r="Z160" s="158" t="str">
        <f>IF(L3VA!ED169="NO DATA","",L3VA!ED169)</f>
        <v/>
      </c>
      <c r="AA160" s="158" t="str">
        <f>IF(L3VA!EJ169="NO DATA","",L3VA!EJ169)</f>
        <v/>
      </c>
      <c r="AB160" s="158" t="str">
        <f>IF(L3VA!EP169="NO DATA","",L3VA!EP169)</f>
        <v/>
      </c>
      <c r="AC160" s="158" t="str">
        <f>IF(L3VA!EV169="NO DATA","",L3VA!EV169)</f>
        <v/>
      </c>
      <c r="AD160" s="158" t="str">
        <f>IF(L3VA!FB169="NO DATA","",L3VA!FB169)</f>
        <v/>
      </c>
    </row>
    <row r="161" spans="1:30" ht="18.75" x14ac:dyDescent="0.3">
      <c r="A161" s="19">
        <f>IF(DATASHEET!A158="","",DATASHEET!A158)</f>
        <v>150826</v>
      </c>
      <c r="B161" s="154" t="str">
        <f>DATASHEET!B158</f>
        <v>O'NEILL, Dominic</v>
      </c>
      <c r="C161" s="155" t="str">
        <f>DATASHEET!C158</f>
        <v>12KD</v>
      </c>
      <c r="D161" s="156" t="str">
        <f>DATASHEET!J158</f>
        <v>6.25+ (B/A)</v>
      </c>
      <c r="E161" s="164" t="str">
        <f>IFERROR(VLOOKUP(A161,L3VA!$A$14:$M$269,13,FALSE),"")</f>
        <v/>
      </c>
      <c r="F161" s="157" t="str">
        <f>IF(L3VA!N170="NO DATA","",L3VA!N170)</f>
        <v/>
      </c>
      <c r="G161" s="158" t="str">
        <f>IF(L3VA!T170="NO DATA","",L3VA!T170)</f>
        <v/>
      </c>
      <c r="H161" s="158" t="str">
        <f>IF(L3VA!Z170="NO DATA","",L3VA!Z170)</f>
        <v/>
      </c>
      <c r="I161" s="158" t="str">
        <f>IF(L3VA!AF170="NO DATA","",L3VA!AF170)</f>
        <v/>
      </c>
      <c r="J161" s="153" t="str">
        <f>IF(L3VA!AL170="NO DATA","",L3VA!AL170)</f>
        <v/>
      </c>
      <c r="K161" s="158" t="str">
        <f>IF(L3VA!AR170="NO DATA","",L3VA!AR170)</f>
        <v/>
      </c>
      <c r="L161" s="158" t="str">
        <f>IF(L3VA!AX170="NO DATA","",L3VA!AX170)</f>
        <v/>
      </c>
      <c r="M161" s="158" t="str">
        <f>IF(L3VA!BD170="NO DATA","",L3VA!BD170)</f>
        <v/>
      </c>
      <c r="N161" s="158" t="str">
        <f>IF(L3VA!BJ170="NO DATA","",L3VA!BJ170)</f>
        <v/>
      </c>
      <c r="O161" s="158" t="str">
        <f>IF(L3VA!BP170="NO DATA","",L3VA!BP170)</f>
        <v/>
      </c>
      <c r="P161" s="158" t="str">
        <f>IF(L3VA!BV170="NO DATA","",L3VA!BV170)</f>
        <v/>
      </c>
      <c r="Q161" s="158" t="str">
        <f>IF(L3VA!CB170="NO DATA","",L3VA!CB170)</f>
        <v/>
      </c>
      <c r="R161" s="158" t="str">
        <f>IF(L3VA!CH170="NO DATA","",L3VA!CH170)</f>
        <v/>
      </c>
      <c r="S161" s="158" t="str">
        <f>IF(L3VA!CN170="NO DATA","",L3VA!CN170)</f>
        <v/>
      </c>
      <c r="T161" s="158" t="str">
        <f>IF(L3VA!CT170="NO DATA","",L3VA!CT170)</f>
        <v/>
      </c>
      <c r="U161" s="158" t="str">
        <f>IF(L3VA!CZ170="NO DATA","",L3VA!CZ170)</f>
        <v/>
      </c>
      <c r="V161" s="158" t="str">
        <f>IF(L3VA!DF170="NO DATA","",L3VA!DF170)</f>
        <v/>
      </c>
      <c r="W161" s="158" t="str">
        <f>IF(L3VA!DL170="NO DATA","",L3VA!DL170)</f>
        <v/>
      </c>
      <c r="X161" s="158" t="str">
        <f>IF(L3VA!DR170="NO DATA","",L3VA!DR170)</f>
        <v/>
      </c>
      <c r="Y161" s="158" t="str">
        <f>IF(L3VA!DX170="NO DATA","",L3VA!DX170)</f>
        <v/>
      </c>
      <c r="Z161" s="158" t="str">
        <f>IF(L3VA!ED170="NO DATA","",L3VA!ED170)</f>
        <v/>
      </c>
      <c r="AA161" s="158" t="str">
        <f>IF(L3VA!EJ170="NO DATA","",L3VA!EJ170)</f>
        <v/>
      </c>
      <c r="AB161" s="158" t="str">
        <f>IF(L3VA!EP170="NO DATA","",L3VA!EP170)</f>
        <v/>
      </c>
      <c r="AC161" s="158" t="str">
        <f>IF(L3VA!EV170="NO DATA","",L3VA!EV170)</f>
        <v/>
      </c>
      <c r="AD161" s="158" t="str">
        <f>IF(L3VA!FB170="NO DATA","",L3VA!FB170)</f>
        <v/>
      </c>
    </row>
    <row r="162" spans="1:30" ht="18.75" x14ac:dyDescent="0.3">
      <c r="A162" s="19">
        <f>IF(DATASHEET!A159="","",DATASHEET!A159)</f>
        <v>160052</v>
      </c>
      <c r="B162" s="154" t="str">
        <f>DATASHEET!B159</f>
        <v>OYAADE, David</v>
      </c>
      <c r="C162" s="155" t="str">
        <f>DATASHEET!C159</f>
        <v>12MP</v>
      </c>
      <c r="D162" s="156" t="str">
        <f>DATASHEET!J159</f>
        <v>4.75+ (C/B)</v>
      </c>
      <c r="E162" s="164" t="str">
        <f>IFERROR(VLOOKUP(A162,L3VA!$A$14:$M$269,13,FALSE),"")</f>
        <v/>
      </c>
      <c r="F162" s="157" t="str">
        <f>IF(L3VA!N171="NO DATA","",L3VA!N171)</f>
        <v/>
      </c>
      <c r="G162" s="158" t="str">
        <f>IF(L3VA!T171="NO DATA","",L3VA!T171)</f>
        <v/>
      </c>
      <c r="H162" s="158" t="str">
        <f>IF(L3VA!Z171="NO DATA","",L3VA!Z171)</f>
        <v/>
      </c>
      <c r="I162" s="158" t="str">
        <f>IF(L3VA!AF171="NO DATA","",L3VA!AF171)</f>
        <v/>
      </c>
      <c r="J162" s="153" t="str">
        <f>IF(L3VA!AL171="NO DATA","",L3VA!AL171)</f>
        <v/>
      </c>
      <c r="K162" s="158" t="str">
        <f>IF(L3VA!AR171="NO DATA","",L3VA!AR171)</f>
        <v/>
      </c>
      <c r="L162" s="158" t="str">
        <f>IF(L3VA!AX171="NO DATA","",L3VA!AX171)</f>
        <v/>
      </c>
      <c r="M162" s="158" t="str">
        <f>IF(L3VA!BD171="NO DATA","",L3VA!BD171)</f>
        <v/>
      </c>
      <c r="N162" s="158" t="str">
        <f>IF(L3VA!BJ171="NO DATA","",L3VA!BJ171)</f>
        <v/>
      </c>
      <c r="O162" s="158" t="str">
        <f>IF(L3VA!BP171="NO DATA","",L3VA!BP171)</f>
        <v/>
      </c>
      <c r="P162" s="158" t="str">
        <f>IF(L3VA!BV171="NO DATA","",L3VA!BV171)</f>
        <v/>
      </c>
      <c r="Q162" s="158" t="str">
        <f>IF(L3VA!CB171="NO DATA","",L3VA!CB171)</f>
        <v/>
      </c>
      <c r="R162" s="158" t="str">
        <f>IF(L3VA!CH171="NO DATA","",L3VA!CH171)</f>
        <v/>
      </c>
      <c r="S162" s="158" t="str">
        <f>IF(L3VA!CN171="NO DATA","",L3VA!CN171)</f>
        <v/>
      </c>
      <c r="T162" s="158" t="str">
        <f>IF(L3VA!CT171="NO DATA","",L3VA!CT171)</f>
        <v/>
      </c>
      <c r="U162" s="158" t="str">
        <f>IF(L3VA!CZ171="NO DATA","",L3VA!CZ171)</f>
        <v/>
      </c>
      <c r="V162" s="158" t="str">
        <f>IF(L3VA!DF171="NO DATA","",L3VA!DF171)</f>
        <v/>
      </c>
      <c r="W162" s="158" t="str">
        <f>IF(L3VA!DL171="NO DATA","",L3VA!DL171)</f>
        <v/>
      </c>
      <c r="X162" s="158" t="str">
        <f>IF(L3VA!DR171="NO DATA","",L3VA!DR171)</f>
        <v/>
      </c>
      <c r="Y162" s="158" t="str">
        <f>IF(L3VA!DX171="NO DATA","",L3VA!DX171)</f>
        <v/>
      </c>
      <c r="Z162" s="158" t="str">
        <f>IF(L3VA!ED171="NO DATA","",L3VA!ED171)</f>
        <v/>
      </c>
      <c r="AA162" s="158" t="str">
        <f>IF(L3VA!EJ171="NO DATA","",L3VA!EJ171)</f>
        <v/>
      </c>
      <c r="AB162" s="158" t="str">
        <f>IF(L3VA!EP171="NO DATA","",L3VA!EP171)</f>
        <v/>
      </c>
      <c r="AC162" s="158" t="str">
        <f>IF(L3VA!EV171="NO DATA","",L3VA!EV171)</f>
        <v/>
      </c>
      <c r="AD162" s="158" t="str">
        <f>IF(L3VA!FB171="NO DATA","",L3VA!FB171)</f>
        <v/>
      </c>
    </row>
    <row r="163" spans="1:30" ht="18.75" x14ac:dyDescent="0.3">
      <c r="A163" s="19">
        <f>IF(DATASHEET!A160="","",DATASHEET!A160)</f>
        <v>150869</v>
      </c>
      <c r="B163" s="154" t="str">
        <f>DATASHEET!B160</f>
        <v>PALMER, James</v>
      </c>
      <c r="C163" s="155" t="str">
        <f>DATASHEET!C160</f>
        <v>12DHO</v>
      </c>
      <c r="D163" s="156" t="str">
        <f>DATASHEET!J160</f>
        <v>2.5+ (D/C)</v>
      </c>
      <c r="E163" s="164" t="str">
        <f>IFERROR(VLOOKUP(A163,L3VA!$A$14:$M$269,13,FALSE),"")</f>
        <v/>
      </c>
      <c r="F163" s="157" t="str">
        <f>IF(L3VA!N172="NO DATA","",L3VA!N172)</f>
        <v/>
      </c>
      <c r="G163" s="158" t="str">
        <f>IF(L3VA!T172="NO DATA","",L3VA!T172)</f>
        <v/>
      </c>
      <c r="H163" s="158" t="str">
        <f>IF(L3VA!Z172="NO DATA","",L3VA!Z172)</f>
        <v/>
      </c>
      <c r="I163" s="158" t="str">
        <f>IF(L3VA!AF172="NO DATA","",L3VA!AF172)</f>
        <v/>
      </c>
      <c r="J163" s="153" t="str">
        <f>IF(L3VA!AL172="NO DATA","",L3VA!AL172)</f>
        <v/>
      </c>
      <c r="K163" s="158" t="str">
        <f>IF(L3VA!AR172="NO DATA","",L3VA!AR172)</f>
        <v/>
      </c>
      <c r="L163" s="158" t="str">
        <f>IF(L3VA!AX172="NO DATA","",L3VA!AX172)</f>
        <v/>
      </c>
      <c r="M163" s="158" t="str">
        <f>IF(L3VA!BD172="NO DATA","",L3VA!BD172)</f>
        <v/>
      </c>
      <c r="N163" s="158" t="str">
        <f>IF(L3VA!BJ172="NO DATA","",L3VA!BJ172)</f>
        <v/>
      </c>
      <c r="O163" s="158" t="str">
        <f>IF(L3VA!BP172="NO DATA","",L3VA!BP172)</f>
        <v/>
      </c>
      <c r="P163" s="158" t="str">
        <f>IF(L3VA!BV172="NO DATA","",L3VA!BV172)</f>
        <v/>
      </c>
      <c r="Q163" s="158" t="str">
        <f>IF(L3VA!CB172="NO DATA","",L3VA!CB172)</f>
        <v/>
      </c>
      <c r="R163" s="158" t="str">
        <f>IF(L3VA!CH172="NO DATA","",L3VA!CH172)</f>
        <v/>
      </c>
      <c r="S163" s="158" t="str">
        <f>IF(L3VA!CN172="NO DATA","",L3VA!CN172)</f>
        <v/>
      </c>
      <c r="T163" s="158" t="str">
        <f>IF(L3VA!CT172="NO DATA","",L3VA!CT172)</f>
        <v/>
      </c>
      <c r="U163" s="158" t="str">
        <f>IF(L3VA!CZ172="NO DATA","",L3VA!CZ172)</f>
        <v/>
      </c>
      <c r="V163" s="158" t="str">
        <f>IF(L3VA!DF172="NO DATA","",L3VA!DF172)</f>
        <v/>
      </c>
      <c r="W163" s="158" t="str">
        <f>IF(L3VA!DL172="NO DATA","",L3VA!DL172)</f>
        <v/>
      </c>
      <c r="X163" s="158" t="str">
        <f>IF(L3VA!DR172="NO DATA","",L3VA!DR172)</f>
        <v/>
      </c>
      <c r="Y163" s="158" t="str">
        <f>IF(L3VA!DX172="NO DATA","",L3VA!DX172)</f>
        <v/>
      </c>
      <c r="Z163" s="158" t="str">
        <f>IF(L3VA!ED172="NO DATA","",L3VA!ED172)</f>
        <v/>
      </c>
      <c r="AA163" s="158" t="str">
        <f>IF(L3VA!EJ172="NO DATA","",L3VA!EJ172)</f>
        <v/>
      </c>
      <c r="AB163" s="158" t="str">
        <f>IF(L3VA!EP172="NO DATA","",L3VA!EP172)</f>
        <v/>
      </c>
      <c r="AC163" s="158" t="str">
        <f>IF(L3VA!EV172="NO DATA","",L3VA!EV172)</f>
        <v/>
      </c>
      <c r="AD163" s="158" t="str">
        <f>IF(L3VA!FB172="NO DATA","",L3VA!FB172)</f>
        <v/>
      </c>
    </row>
    <row r="164" spans="1:30" ht="18.75" x14ac:dyDescent="0.3">
      <c r="A164" s="19">
        <f>IF(DATASHEET!A161="","",DATASHEET!A161)</f>
        <v>160077</v>
      </c>
      <c r="B164" s="154" t="str">
        <f>DATASHEET!B161</f>
        <v>PALMER, Olivia</v>
      </c>
      <c r="C164" s="155" t="str">
        <f>DATASHEET!C161</f>
        <v>12KD</v>
      </c>
      <c r="D164" s="156" t="str">
        <f>DATASHEET!J161</f>
        <v>4.75+ (C/B)</v>
      </c>
      <c r="E164" s="164" t="str">
        <f>IFERROR(VLOOKUP(A164,L3VA!$A$14:$M$269,13,FALSE),"")</f>
        <v/>
      </c>
      <c r="F164" s="157" t="str">
        <f>IF(L3VA!N173="NO DATA","",L3VA!N173)</f>
        <v/>
      </c>
      <c r="G164" s="158" t="str">
        <f>IF(L3VA!T173="NO DATA","",L3VA!T173)</f>
        <v/>
      </c>
      <c r="H164" s="158" t="str">
        <f>IF(L3VA!Z173="NO DATA","",L3VA!Z173)</f>
        <v/>
      </c>
      <c r="I164" s="158" t="str">
        <f>IF(L3VA!AF173="NO DATA","",L3VA!AF173)</f>
        <v/>
      </c>
      <c r="J164" s="153" t="str">
        <f>IF(L3VA!AL173="NO DATA","",L3VA!AL173)</f>
        <v/>
      </c>
      <c r="K164" s="158" t="str">
        <f>IF(L3VA!AR173="NO DATA","",L3VA!AR173)</f>
        <v/>
      </c>
      <c r="L164" s="158" t="str">
        <f>IF(L3VA!AX173="NO DATA","",L3VA!AX173)</f>
        <v/>
      </c>
      <c r="M164" s="158" t="str">
        <f>IF(L3VA!BD173="NO DATA","",L3VA!BD173)</f>
        <v/>
      </c>
      <c r="N164" s="158" t="str">
        <f>IF(L3VA!BJ173="NO DATA","",L3VA!BJ173)</f>
        <v/>
      </c>
      <c r="O164" s="158" t="str">
        <f>IF(L3VA!BP173="NO DATA","",L3VA!BP173)</f>
        <v/>
      </c>
      <c r="P164" s="158" t="str">
        <f>IF(L3VA!BV173="NO DATA","",L3VA!BV173)</f>
        <v/>
      </c>
      <c r="Q164" s="158" t="str">
        <f>IF(L3VA!CB173="NO DATA","",L3VA!CB173)</f>
        <v/>
      </c>
      <c r="R164" s="158" t="str">
        <f>IF(L3VA!CH173="NO DATA","",L3VA!CH173)</f>
        <v/>
      </c>
      <c r="S164" s="158" t="str">
        <f>IF(L3VA!CN173="NO DATA","",L3VA!CN173)</f>
        <v/>
      </c>
      <c r="T164" s="158" t="str">
        <f>IF(L3VA!CT173="NO DATA","",L3VA!CT173)</f>
        <v/>
      </c>
      <c r="U164" s="158" t="str">
        <f>IF(L3VA!CZ173="NO DATA","",L3VA!CZ173)</f>
        <v/>
      </c>
      <c r="V164" s="158" t="str">
        <f>IF(L3VA!DF173="NO DATA","",L3VA!DF173)</f>
        <v/>
      </c>
      <c r="W164" s="158" t="str">
        <f>IF(L3VA!DL173="NO DATA","",L3VA!DL173)</f>
        <v/>
      </c>
      <c r="X164" s="158" t="str">
        <f>IF(L3VA!DR173="NO DATA","",L3VA!DR173)</f>
        <v/>
      </c>
      <c r="Y164" s="158" t="str">
        <f>IF(L3VA!DX173="NO DATA","",L3VA!DX173)</f>
        <v/>
      </c>
      <c r="Z164" s="158" t="str">
        <f>IF(L3VA!ED173="NO DATA","",L3VA!ED173)</f>
        <v/>
      </c>
      <c r="AA164" s="158" t="str">
        <f>IF(L3VA!EJ173="NO DATA","",L3VA!EJ173)</f>
        <v/>
      </c>
      <c r="AB164" s="158" t="str">
        <f>IF(L3VA!EP173="NO DATA","",L3VA!EP173)</f>
        <v/>
      </c>
      <c r="AC164" s="158" t="str">
        <f>IF(L3VA!EV173="NO DATA","",L3VA!EV173)</f>
        <v/>
      </c>
      <c r="AD164" s="158" t="str">
        <f>IF(L3VA!FB173="NO DATA","",L3VA!FB173)</f>
        <v/>
      </c>
    </row>
    <row r="165" spans="1:30" ht="18.75" x14ac:dyDescent="0.3">
      <c r="A165" s="19">
        <f>IF(DATASHEET!A162="","",DATASHEET!A162)</f>
        <v>150850</v>
      </c>
      <c r="B165" s="154" t="str">
        <f>DATASHEET!B162</f>
        <v>PARKER, James</v>
      </c>
      <c r="C165" s="155" t="str">
        <f>DATASHEET!C162</f>
        <v>12KD</v>
      </c>
      <c r="D165" s="156" t="str">
        <f>DATASHEET!J162</f>
        <v>6.25+ (B/A)</v>
      </c>
      <c r="E165" s="164" t="str">
        <f>IFERROR(VLOOKUP(A165,L3VA!$A$14:$M$269,13,FALSE),"")</f>
        <v/>
      </c>
      <c r="F165" s="157" t="str">
        <f>IF(L3VA!N174="NO DATA","",L3VA!N174)</f>
        <v/>
      </c>
      <c r="G165" s="158" t="str">
        <f>IF(L3VA!T174="NO DATA","",L3VA!T174)</f>
        <v/>
      </c>
      <c r="H165" s="158" t="str">
        <f>IF(L3VA!Z174="NO DATA","",L3VA!Z174)</f>
        <v/>
      </c>
      <c r="I165" s="158" t="str">
        <f>IF(L3VA!AF174="NO DATA","",L3VA!AF174)</f>
        <v/>
      </c>
      <c r="J165" s="153" t="str">
        <f>IF(L3VA!AL174="NO DATA","",L3VA!AL174)</f>
        <v/>
      </c>
      <c r="K165" s="158" t="str">
        <f>IF(L3VA!AR174="NO DATA","",L3VA!AR174)</f>
        <v/>
      </c>
      <c r="L165" s="158" t="str">
        <f>IF(L3VA!AX174="NO DATA","",L3VA!AX174)</f>
        <v/>
      </c>
      <c r="M165" s="158" t="str">
        <f>IF(L3VA!BD174="NO DATA","",L3VA!BD174)</f>
        <v/>
      </c>
      <c r="N165" s="158" t="str">
        <f>IF(L3VA!BJ174="NO DATA","",L3VA!BJ174)</f>
        <v/>
      </c>
      <c r="O165" s="158" t="str">
        <f>IF(L3VA!BP174="NO DATA","",L3VA!BP174)</f>
        <v/>
      </c>
      <c r="P165" s="158" t="str">
        <f>IF(L3VA!BV174="NO DATA","",L3VA!BV174)</f>
        <v/>
      </c>
      <c r="Q165" s="158" t="str">
        <f>IF(L3VA!CB174="NO DATA","",L3VA!CB174)</f>
        <v/>
      </c>
      <c r="R165" s="158" t="str">
        <f>IF(L3VA!CH174="NO DATA","",L3VA!CH174)</f>
        <v/>
      </c>
      <c r="S165" s="158" t="str">
        <f>IF(L3VA!CN174="NO DATA","",L3VA!CN174)</f>
        <v/>
      </c>
      <c r="T165" s="158" t="str">
        <f>IF(L3VA!CT174="NO DATA","",L3VA!CT174)</f>
        <v/>
      </c>
      <c r="U165" s="158" t="str">
        <f>IF(L3VA!CZ174="NO DATA","",L3VA!CZ174)</f>
        <v/>
      </c>
      <c r="V165" s="158" t="str">
        <f>IF(L3VA!DF174="NO DATA","",L3VA!DF174)</f>
        <v/>
      </c>
      <c r="W165" s="158" t="str">
        <f>IF(L3VA!DL174="NO DATA","",L3VA!DL174)</f>
        <v/>
      </c>
      <c r="X165" s="158" t="str">
        <f>IF(L3VA!DR174="NO DATA","",L3VA!DR174)</f>
        <v/>
      </c>
      <c r="Y165" s="158" t="str">
        <f>IF(L3VA!DX174="NO DATA","",L3VA!DX174)</f>
        <v/>
      </c>
      <c r="Z165" s="158" t="str">
        <f>IF(L3VA!ED174="NO DATA","",L3VA!ED174)</f>
        <v/>
      </c>
      <c r="AA165" s="158" t="str">
        <f>IF(L3VA!EJ174="NO DATA","",L3VA!EJ174)</f>
        <v/>
      </c>
      <c r="AB165" s="158" t="str">
        <f>IF(L3VA!EP174="NO DATA","",L3VA!EP174)</f>
        <v/>
      </c>
      <c r="AC165" s="158" t="str">
        <f>IF(L3VA!EV174="NO DATA","",L3VA!EV174)</f>
        <v/>
      </c>
      <c r="AD165" s="158" t="str">
        <f>IF(L3VA!FB174="NO DATA","",L3VA!FB174)</f>
        <v/>
      </c>
    </row>
    <row r="166" spans="1:30" ht="18.75" x14ac:dyDescent="0.3">
      <c r="A166" s="19">
        <f>IF(DATASHEET!A163="","",DATASHEET!A163)</f>
        <v>150816</v>
      </c>
      <c r="B166" s="154" t="str">
        <f>DATASHEET!B163</f>
        <v>PEARSON, James</v>
      </c>
      <c r="C166" s="155" t="str">
        <f>DATASHEET!C163</f>
        <v>12KD</v>
      </c>
      <c r="D166" s="156" t="str">
        <f>DATASHEET!J163</f>
        <v>2.5+ (D/C)</v>
      </c>
      <c r="E166" s="164" t="str">
        <f>IFERROR(VLOOKUP(A166,L3VA!$A$14:$M$269,13,FALSE),"")</f>
        <v/>
      </c>
      <c r="F166" s="157" t="str">
        <f>IF(L3VA!N175="NO DATA","",L3VA!N175)</f>
        <v/>
      </c>
      <c r="G166" s="158" t="str">
        <f>IF(L3VA!T175="NO DATA","",L3VA!T175)</f>
        <v/>
      </c>
      <c r="H166" s="158" t="str">
        <f>IF(L3VA!Z175="NO DATA","",L3VA!Z175)</f>
        <v/>
      </c>
      <c r="I166" s="158" t="str">
        <f>IF(L3VA!AF175="NO DATA","",L3VA!AF175)</f>
        <v/>
      </c>
      <c r="J166" s="153" t="str">
        <f>IF(L3VA!AL175="NO DATA","",L3VA!AL175)</f>
        <v/>
      </c>
      <c r="K166" s="158" t="str">
        <f>IF(L3VA!AR175="NO DATA","",L3VA!AR175)</f>
        <v/>
      </c>
      <c r="L166" s="158" t="str">
        <f>IF(L3VA!AX175="NO DATA","",L3VA!AX175)</f>
        <v/>
      </c>
      <c r="M166" s="158" t="str">
        <f>IF(L3VA!BD175="NO DATA","",L3VA!BD175)</f>
        <v/>
      </c>
      <c r="N166" s="158" t="str">
        <f>IF(L3VA!BJ175="NO DATA","",L3VA!BJ175)</f>
        <v/>
      </c>
      <c r="O166" s="158" t="str">
        <f>IF(L3VA!BP175="NO DATA","",L3VA!BP175)</f>
        <v/>
      </c>
      <c r="P166" s="158" t="str">
        <f>IF(L3VA!BV175="NO DATA","",L3VA!BV175)</f>
        <v/>
      </c>
      <c r="Q166" s="158" t="str">
        <f>IF(L3VA!CB175="NO DATA","",L3VA!CB175)</f>
        <v/>
      </c>
      <c r="R166" s="158" t="str">
        <f>IF(L3VA!CH175="NO DATA","",L3VA!CH175)</f>
        <v/>
      </c>
      <c r="S166" s="158" t="str">
        <f>IF(L3VA!CN175="NO DATA","",L3VA!CN175)</f>
        <v/>
      </c>
      <c r="T166" s="158" t="str">
        <f>IF(L3VA!CT175="NO DATA","",L3VA!CT175)</f>
        <v/>
      </c>
      <c r="U166" s="158" t="str">
        <f>IF(L3VA!CZ175="NO DATA","",L3VA!CZ175)</f>
        <v/>
      </c>
      <c r="V166" s="158" t="str">
        <f>IF(L3VA!DF175="NO DATA","",L3VA!DF175)</f>
        <v/>
      </c>
      <c r="W166" s="158" t="str">
        <f>IF(L3VA!DL175="NO DATA","",L3VA!DL175)</f>
        <v/>
      </c>
      <c r="X166" s="158" t="str">
        <f>IF(L3VA!DR175="NO DATA","",L3VA!DR175)</f>
        <v/>
      </c>
      <c r="Y166" s="158" t="str">
        <f>IF(L3VA!DX175="NO DATA","",L3VA!DX175)</f>
        <v/>
      </c>
      <c r="Z166" s="158" t="str">
        <f>IF(L3VA!ED175="NO DATA","",L3VA!ED175)</f>
        <v/>
      </c>
      <c r="AA166" s="158" t="str">
        <f>IF(L3VA!EJ175="NO DATA","",L3VA!EJ175)</f>
        <v/>
      </c>
      <c r="AB166" s="158" t="str">
        <f>IF(L3VA!EP175="NO DATA","",L3VA!EP175)</f>
        <v/>
      </c>
      <c r="AC166" s="158" t="str">
        <f>IF(L3VA!EV175="NO DATA","",L3VA!EV175)</f>
        <v/>
      </c>
      <c r="AD166" s="158" t="str">
        <f>IF(L3VA!FB175="NO DATA","",L3VA!FB175)</f>
        <v/>
      </c>
    </row>
    <row r="167" spans="1:30" ht="18.75" x14ac:dyDescent="0.3">
      <c r="A167" s="19">
        <f>IF(DATASHEET!A164="","",DATASHEET!A164)</f>
        <v>150911</v>
      </c>
      <c r="B167" s="154" t="str">
        <f>DATASHEET!B164</f>
        <v>PENDER, Patrick</v>
      </c>
      <c r="C167" s="155" t="str">
        <f>DATASHEET!C164</f>
        <v>12SG</v>
      </c>
      <c r="D167" s="156" t="str">
        <f>DATASHEET!J164</f>
        <v>6.25+ (B/A)</v>
      </c>
      <c r="E167" s="164" t="str">
        <f>IFERROR(VLOOKUP(A167,L3VA!$A$14:$M$269,13,FALSE),"")</f>
        <v/>
      </c>
      <c r="F167" s="157" t="str">
        <f>IF(L3VA!N176="NO DATA","",L3VA!N176)</f>
        <v/>
      </c>
      <c r="G167" s="158" t="str">
        <f>IF(L3VA!T176="NO DATA","",L3VA!T176)</f>
        <v/>
      </c>
      <c r="H167" s="158" t="str">
        <f>IF(L3VA!Z176="NO DATA","",L3VA!Z176)</f>
        <v/>
      </c>
      <c r="I167" s="158" t="str">
        <f>IF(L3VA!AF176="NO DATA","",L3VA!AF176)</f>
        <v/>
      </c>
      <c r="J167" s="153" t="str">
        <f>IF(L3VA!AL176="NO DATA","",L3VA!AL176)</f>
        <v/>
      </c>
      <c r="K167" s="158" t="str">
        <f>IF(L3VA!AR176="NO DATA","",L3VA!AR176)</f>
        <v/>
      </c>
      <c r="L167" s="158" t="str">
        <f>IF(L3VA!AX176="NO DATA","",L3VA!AX176)</f>
        <v/>
      </c>
      <c r="M167" s="158" t="str">
        <f>IF(L3VA!BD176="NO DATA","",L3VA!BD176)</f>
        <v/>
      </c>
      <c r="N167" s="158" t="str">
        <f>IF(L3VA!BJ176="NO DATA","",L3VA!BJ176)</f>
        <v/>
      </c>
      <c r="O167" s="158" t="str">
        <f>IF(L3VA!BP176="NO DATA","",L3VA!BP176)</f>
        <v/>
      </c>
      <c r="P167" s="158" t="str">
        <f>IF(L3VA!BV176="NO DATA","",L3VA!BV176)</f>
        <v/>
      </c>
      <c r="Q167" s="158" t="str">
        <f>IF(L3VA!CB176="NO DATA","",L3VA!CB176)</f>
        <v/>
      </c>
      <c r="R167" s="158" t="str">
        <f>IF(L3VA!CH176="NO DATA","",L3VA!CH176)</f>
        <v/>
      </c>
      <c r="S167" s="158" t="str">
        <f>IF(L3VA!CN176="NO DATA","",L3VA!CN176)</f>
        <v/>
      </c>
      <c r="T167" s="158" t="str">
        <f>IF(L3VA!CT176="NO DATA","",L3VA!CT176)</f>
        <v/>
      </c>
      <c r="U167" s="158" t="str">
        <f>IF(L3VA!CZ176="NO DATA","",L3VA!CZ176)</f>
        <v/>
      </c>
      <c r="V167" s="158" t="str">
        <f>IF(L3VA!DF176="NO DATA","",L3VA!DF176)</f>
        <v/>
      </c>
      <c r="W167" s="158" t="str">
        <f>IF(L3VA!DL176="NO DATA","",L3VA!DL176)</f>
        <v/>
      </c>
      <c r="X167" s="158" t="str">
        <f>IF(L3VA!DR176="NO DATA","",L3VA!DR176)</f>
        <v/>
      </c>
      <c r="Y167" s="158" t="str">
        <f>IF(L3VA!DX176="NO DATA","",L3VA!DX176)</f>
        <v/>
      </c>
      <c r="Z167" s="158" t="str">
        <f>IF(L3VA!ED176="NO DATA","",L3VA!ED176)</f>
        <v/>
      </c>
      <c r="AA167" s="158" t="str">
        <f>IF(L3VA!EJ176="NO DATA","",L3VA!EJ176)</f>
        <v/>
      </c>
      <c r="AB167" s="158" t="str">
        <f>IF(L3VA!EP176="NO DATA","",L3VA!EP176)</f>
        <v/>
      </c>
      <c r="AC167" s="158" t="str">
        <f>IF(L3VA!EV176="NO DATA","",L3VA!EV176)</f>
        <v/>
      </c>
      <c r="AD167" s="158" t="str">
        <f>IF(L3VA!FB176="NO DATA","",L3VA!FB176)</f>
        <v/>
      </c>
    </row>
    <row r="168" spans="1:30" ht="18.75" x14ac:dyDescent="0.3">
      <c r="A168" s="19">
        <f>IF(DATASHEET!A165="","",DATASHEET!A165)</f>
        <v>150806</v>
      </c>
      <c r="B168" s="154" t="str">
        <f>DATASHEET!B165</f>
        <v>PHILLIPS, Aurelius</v>
      </c>
      <c r="C168" s="155" t="str">
        <f>DATASHEET!C165</f>
        <v>12SG</v>
      </c>
      <c r="D168" s="156" t="str">
        <f>DATASHEET!J165</f>
        <v>6.25+ (B/A)</v>
      </c>
      <c r="E168" s="164" t="str">
        <f>IFERROR(VLOOKUP(A168,L3VA!$A$14:$M$269,13,FALSE),"")</f>
        <v/>
      </c>
      <c r="F168" s="157" t="str">
        <f>IF(L3VA!N177="NO DATA","",L3VA!N177)</f>
        <v/>
      </c>
      <c r="G168" s="158" t="str">
        <f>IF(L3VA!T177="NO DATA","",L3VA!T177)</f>
        <v/>
      </c>
      <c r="H168" s="158" t="str">
        <f>IF(L3VA!Z177="NO DATA","",L3VA!Z177)</f>
        <v/>
      </c>
      <c r="I168" s="158" t="str">
        <f>IF(L3VA!AF177="NO DATA","",L3VA!AF177)</f>
        <v/>
      </c>
      <c r="J168" s="153" t="str">
        <f>IF(L3VA!AL177="NO DATA","",L3VA!AL177)</f>
        <v/>
      </c>
      <c r="K168" s="158" t="str">
        <f>IF(L3VA!AR177="NO DATA","",L3VA!AR177)</f>
        <v/>
      </c>
      <c r="L168" s="158" t="str">
        <f>IF(L3VA!AX177="NO DATA","",L3VA!AX177)</f>
        <v/>
      </c>
      <c r="M168" s="158" t="str">
        <f>IF(L3VA!BD177="NO DATA","",L3VA!BD177)</f>
        <v/>
      </c>
      <c r="N168" s="158" t="str">
        <f>IF(L3VA!BJ177="NO DATA","",L3VA!BJ177)</f>
        <v/>
      </c>
      <c r="O168" s="158" t="str">
        <f>IF(L3VA!BP177="NO DATA","",L3VA!BP177)</f>
        <v/>
      </c>
      <c r="P168" s="158" t="str">
        <f>IF(L3VA!BV177="NO DATA","",L3VA!BV177)</f>
        <v/>
      </c>
      <c r="Q168" s="158" t="str">
        <f>IF(L3VA!CB177="NO DATA","",L3VA!CB177)</f>
        <v/>
      </c>
      <c r="R168" s="158" t="str">
        <f>IF(L3VA!CH177="NO DATA","",L3VA!CH177)</f>
        <v/>
      </c>
      <c r="S168" s="158" t="str">
        <f>IF(L3VA!CN177="NO DATA","",L3VA!CN177)</f>
        <v/>
      </c>
      <c r="T168" s="158" t="str">
        <f>IF(L3VA!CT177="NO DATA","",L3VA!CT177)</f>
        <v/>
      </c>
      <c r="U168" s="158" t="str">
        <f>IF(L3VA!CZ177="NO DATA","",L3VA!CZ177)</f>
        <v/>
      </c>
      <c r="V168" s="158" t="str">
        <f>IF(L3VA!DF177="NO DATA","",L3VA!DF177)</f>
        <v/>
      </c>
      <c r="W168" s="158" t="str">
        <f>IF(L3VA!DL177="NO DATA","",L3VA!DL177)</f>
        <v/>
      </c>
      <c r="X168" s="158" t="str">
        <f>IF(L3VA!DR177="NO DATA","",L3VA!DR177)</f>
        <v/>
      </c>
      <c r="Y168" s="158" t="str">
        <f>IF(L3VA!DX177="NO DATA","",L3VA!DX177)</f>
        <v/>
      </c>
      <c r="Z168" s="158" t="str">
        <f>IF(L3VA!ED177="NO DATA","",L3VA!ED177)</f>
        <v/>
      </c>
      <c r="AA168" s="158" t="str">
        <f>IF(L3VA!EJ177="NO DATA","",L3VA!EJ177)</f>
        <v/>
      </c>
      <c r="AB168" s="158" t="str">
        <f>IF(L3VA!EP177="NO DATA","",L3VA!EP177)</f>
        <v/>
      </c>
      <c r="AC168" s="158" t="str">
        <f>IF(L3VA!EV177="NO DATA","",L3VA!EV177)</f>
        <v/>
      </c>
      <c r="AD168" s="158" t="str">
        <f>IF(L3VA!FB177="NO DATA","",L3VA!FB177)</f>
        <v/>
      </c>
    </row>
    <row r="169" spans="1:30" ht="18.75" x14ac:dyDescent="0.3">
      <c r="A169" s="19">
        <f>IF(DATASHEET!A166="","",DATASHEET!A166)</f>
        <v>160094</v>
      </c>
      <c r="B169" s="154" t="str">
        <f>DATASHEET!B166</f>
        <v>PINDER-PACKARD, Eva</v>
      </c>
      <c r="C169" s="155" t="str">
        <f>DATASHEET!C166</f>
        <v>12DHO</v>
      </c>
      <c r="D169" s="156" t="str">
        <f>DATASHEET!J166</f>
        <v>4.75+ (C/B)</v>
      </c>
      <c r="E169" s="164" t="str">
        <f>IFERROR(VLOOKUP(A169,L3VA!$A$14:$M$269,13,FALSE),"")</f>
        <v/>
      </c>
      <c r="F169" s="157" t="str">
        <f>IF(L3VA!N178="NO DATA","",L3VA!N178)</f>
        <v/>
      </c>
      <c r="G169" s="158" t="str">
        <f>IF(L3VA!T178="NO DATA","",L3VA!T178)</f>
        <v/>
      </c>
      <c r="H169" s="158" t="str">
        <f>IF(L3VA!Z178="NO DATA","",L3VA!Z178)</f>
        <v/>
      </c>
      <c r="I169" s="158" t="str">
        <f>IF(L3VA!AF178="NO DATA","",L3VA!AF178)</f>
        <v/>
      </c>
      <c r="J169" s="153" t="str">
        <f>IF(L3VA!AL178="NO DATA","",L3VA!AL178)</f>
        <v/>
      </c>
      <c r="K169" s="158" t="str">
        <f>IF(L3VA!AR178="NO DATA","",L3VA!AR178)</f>
        <v/>
      </c>
      <c r="L169" s="158" t="str">
        <f>IF(L3VA!AX178="NO DATA","",L3VA!AX178)</f>
        <v/>
      </c>
      <c r="M169" s="158" t="str">
        <f>IF(L3VA!BD178="NO DATA","",L3VA!BD178)</f>
        <v/>
      </c>
      <c r="N169" s="158" t="str">
        <f>IF(L3VA!BJ178="NO DATA","",L3VA!BJ178)</f>
        <v/>
      </c>
      <c r="O169" s="158" t="str">
        <f>IF(L3VA!BP178="NO DATA","",L3VA!BP178)</f>
        <v/>
      </c>
      <c r="P169" s="158" t="str">
        <f>IF(L3VA!BV178="NO DATA","",L3VA!BV178)</f>
        <v/>
      </c>
      <c r="Q169" s="158" t="str">
        <f>IF(L3VA!CB178="NO DATA","",L3VA!CB178)</f>
        <v/>
      </c>
      <c r="R169" s="158" t="str">
        <f>IF(L3VA!CH178="NO DATA","",L3VA!CH178)</f>
        <v/>
      </c>
      <c r="S169" s="158" t="str">
        <f>IF(L3VA!CN178="NO DATA","",L3VA!CN178)</f>
        <v/>
      </c>
      <c r="T169" s="158" t="str">
        <f>IF(L3VA!CT178="NO DATA","",L3VA!CT178)</f>
        <v/>
      </c>
      <c r="U169" s="158" t="str">
        <f>IF(L3VA!CZ178="NO DATA","",L3VA!CZ178)</f>
        <v/>
      </c>
      <c r="V169" s="158" t="str">
        <f>IF(L3VA!DF178="NO DATA","",L3VA!DF178)</f>
        <v/>
      </c>
      <c r="W169" s="158" t="str">
        <f>IF(L3VA!DL178="NO DATA","",L3VA!DL178)</f>
        <v/>
      </c>
      <c r="X169" s="158" t="str">
        <f>IF(L3VA!DR178="NO DATA","",L3VA!DR178)</f>
        <v/>
      </c>
      <c r="Y169" s="158" t="str">
        <f>IF(L3VA!DX178="NO DATA","",L3VA!DX178)</f>
        <v/>
      </c>
      <c r="Z169" s="158" t="str">
        <f>IF(L3VA!ED178="NO DATA","",L3VA!ED178)</f>
        <v/>
      </c>
      <c r="AA169" s="158" t="str">
        <f>IF(L3VA!EJ178="NO DATA","",L3VA!EJ178)</f>
        <v/>
      </c>
      <c r="AB169" s="158" t="str">
        <f>IF(L3VA!EP178="NO DATA","",L3VA!EP178)</f>
        <v/>
      </c>
      <c r="AC169" s="158" t="str">
        <f>IF(L3VA!EV178="NO DATA","",L3VA!EV178)</f>
        <v/>
      </c>
      <c r="AD169" s="158" t="str">
        <f>IF(L3VA!FB178="NO DATA","",L3VA!FB178)</f>
        <v/>
      </c>
    </row>
    <row r="170" spans="1:30" ht="18.75" x14ac:dyDescent="0.3">
      <c r="A170" s="19">
        <f>IF(DATASHEET!A167="","",DATASHEET!A167)</f>
        <v>150972</v>
      </c>
      <c r="B170" s="154" t="str">
        <f>DATASHEET!B167</f>
        <v>POIRRIER, Isobel</v>
      </c>
      <c r="C170" s="155" t="str">
        <f>DATASHEET!C167</f>
        <v>12KD</v>
      </c>
      <c r="D170" s="156" t="str">
        <f>DATASHEET!J167</f>
        <v>6.25+ (B/A)</v>
      </c>
      <c r="E170" s="164" t="str">
        <f>IFERROR(VLOOKUP(A170,L3VA!$A$14:$M$269,13,FALSE),"")</f>
        <v/>
      </c>
      <c r="F170" s="157" t="str">
        <f>IF(L3VA!N179="NO DATA","",L3VA!N179)</f>
        <v/>
      </c>
      <c r="G170" s="158" t="str">
        <f>IF(L3VA!T179="NO DATA","",L3VA!T179)</f>
        <v/>
      </c>
      <c r="H170" s="158" t="str">
        <f>IF(L3VA!Z179="NO DATA","",L3VA!Z179)</f>
        <v/>
      </c>
      <c r="I170" s="158" t="str">
        <f>IF(L3VA!AF179="NO DATA","",L3VA!AF179)</f>
        <v/>
      </c>
      <c r="J170" s="153" t="str">
        <f>IF(L3VA!AL179="NO DATA","",L3VA!AL179)</f>
        <v/>
      </c>
      <c r="K170" s="158" t="str">
        <f>IF(L3VA!AR179="NO DATA","",L3VA!AR179)</f>
        <v/>
      </c>
      <c r="L170" s="158" t="str">
        <f>IF(L3VA!AX179="NO DATA","",L3VA!AX179)</f>
        <v/>
      </c>
      <c r="M170" s="158" t="str">
        <f>IF(L3VA!BD179="NO DATA","",L3VA!BD179)</f>
        <v/>
      </c>
      <c r="N170" s="158" t="str">
        <f>IF(L3VA!BJ179="NO DATA","",L3VA!BJ179)</f>
        <v/>
      </c>
      <c r="O170" s="158" t="str">
        <f>IF(L3VA!BP179="NO DATA","",L3VA!BP179)</f>
        <v/>
      </c>
      <c r="P170" s="158" t="str">
        <f>IF(L3VA!BV179="NO DATA","",L3VA!BV179)</f>
        <v/>
      </c>
      <c r="Q170" s="158" t="str">
        <f>IF(L3VA!CB179="NO DATA","",L3VA!CB179)</f>
        <v/>
      </c>
      <c r="R170" s="158" t="str">
        <f>IF(L3VA!CH179="NO DATA","",L3VA!CH179)</f>
        <v/>
      </c>
      <c r="S170" s="158" t="str">
        <f>IF(L3VA!CN179="NO DATA","",L3VA!CN179)</f>
        <v/>
      </c>
      <c r="T170" s="158" t="str">
        <f>IF(L3VA!CT179="NO DATA","",L3VA!CT179)</f>
        <v/>
      </c>
      <c r="U170" s="158" t="str">
        <f>IF(L3VA!CZ179="NO DATA","",L3VA!CZ179)</f>
        <v/>
      </c>
      <c r="V170" s="158" t="str">
        <f>IF(L3VA!DF179="NO DATA","",L3VA!DF179)</f>
        <v/>
      </c>
      <c r="W170" s="158" t="str">
        <f>IF(L3VA!DL179="NO DATA","",L3VA!DL179)</f>
        <v/>
      </c>
      <c r="X170" s="158" t="str">
        <f>IF(L3VA!DR179="NO DATA","",L3VA!DR179)</f>
        <v/>
      </c>
      <c r="Y170" s="158" t="str">
        <f>IF(L3VA!DX179="NO DATA","",L3VA!DX179)</f>
        <v/>
      </c>
      <c r="Z170" s="158" t="str">
        <f>IF(L3VA!ED179="NO DATA","",L3VA!ED179)</f>
        <v/>
      </c>
      <c r="AA170" s="158" t="str">
        <f>IF(L3VA!EJ179="NO DATA","",L3VA!EJ179)</f>
        <v/>
      </c>
      <c r="AB170" s="158" t="str">
        <f>IF(L3VA!EP179="NO DATA","",L3VA!EP179)</f>
        <v/>
      </c>
      <c r="AC170" s="158" t="str">
        <f>IF(L3VA!EV179="NO DATA","",L3VA!EV179)</f>
        <v/>
      </c>
      <c r="AD170" s="158" t="str">
        <f>IF(L3VA!FB179="NO DATA","",L3VA!FB179)</f>
        <v/>
      </c>
    </row>
    <row r="171" spans="1:30" ht="18.75" x14ac:dyDescent="0.3">
      <c r="A171" s="19">
        <f>IF(DATASHEET!A168="","",DATASHEET!A168)</f>
        <v>150847</v>
      </c>
      <c r="B171" s="154" t="str">
        <f>DATASHEET!B168</f>
        <v>PRENTER, Olivia</v>
      </c>
      <c r="C171" s="155" t="str">
        <f>DATASHEET!C168</f>
        <v>12KD</v>
      </c>
      <c r="D171" s="156" t="str">
        <f>DATASHEET!J168</f>
        <v>6.25+ (B/A)</v>
      </c>
      <c r="E171" s="164" t="str">
        <f>IFERROR(VLOOKUP(A171,L3VA!$A$14:$M$269,13,FALSE),"")</f>
        <v/>
      </c>
      <c r="F171" s="157" t="str">
        <f>IF(L3VA!N180="NO DATA","",L3VA!N180)</f>
        <v/>
      </c>
      <c r="G171" s="158" t="str">
        <f>IF(L3VA!T180="NO DATA","",L3VA!T180)</f>
        <v/>
      </c>
      <c r="H171" s="158" t="str">
        <f>IF(L3VA!Z180="NO DATA","",L3VA!Z180)</f>
        <v/>
      </c>
      <c r="I171" s="158" t="str">
        <f>IF(L3VA!AF180="NO DATA","",L3VA!AF180)</f>
        <v/>
      </c>
      <c r="J171" s="153" t="str">
        <f>IF(L3VA!AL180="NO DATA","",L3VA!AL180)</f>
        <v/>
      </c>
      <c r="K171" s="158" t="str">
        <f>IF(L3VA!AR180="NO DATA","",L3VA!AR180)</f>
        <v/>
      </c>
      <c r="L171" s="158" t="str">
        <f>IF(L3VA!AX180="NO DATA","",L3VA!AX180)</f>
        <v/>
      </c>
      <c r="M171" s="158" t="str">
        <f>IF(L3VA!BD180="NO DATA","",L3VA!BD180)</f>
        <v/>
      </c>
      <c r="N171" s="158" t="str">
        <f>IF(L3VA!BJ180="NO DATA","",L3VA!BJ180)</f>
        <v/>
      </c>
      <c r="O171" s="158" t="str">
        <f>IF(L3VA!BP180="NO DATA","",L3VA!BP180)</f>
        <v/>
      </c>
      <c r="P171" s="158" t="str">
        <f>IF(L3VA!BV180="NO DATA","",L3VA!BV180)</f>
        <v/>
      </c>
      <c r="Q171" s="158" t="str">
        <f>IF(L3VA!CB180="NO DATA","",L3VA!CB180)</f>
        <v/>
      </c>
      <c r="R171" s="158" t="str">
        <f>IF(L3VA!CH180="NO DATA","",L3VA!CH180)</f>
        <v/>
      </c>
      <c r="S171" s="158" t="str">
        <f>IF(L3VA!CN180="NO DATA","",L3VA!CN180)</f>
        <v/>
      </c>
      <c r="T171" s="158" t="str">
        <f>IF(L3VA!CT180="NO DATA","",L3VA!CT180)</f>
        <v/>
      </c>
      <c r="U171" s="158" t="str">
        <f>IF(L3VA!CZ180="NO DATA","",L3VA!CZ180)</f>
        <v/>
      </c>
      <c r="V171" s="158" t="str">
        <f>IF(L3VA!DF180="NO DATA","",L3VA!DF180)</f>
        <v/>
      </c>
      <c r="W171" s="158" t="str">
        <f>IF(L3VA!DL180="NO DATA","",L3VA!DL180)</f>
        <v/>
      </c>
      <c r="X171" s="158" t="str">
        <f>IF(L3VA!DR180="NO DATA","",L3VA!DR180)</f>
        <v/>
      </c>
      <c r="Y171" s="158" t="str">
        <f>IF(L3VA!DX180="NO DATA","",L3VA!DX180)</f>
        <v/>
      </c>
      <c r="Z171" s="158" t="str">
        <f>IF(L3VA!ED180="NO DATA","",L3VA!ED180)</f>
        <v/>
      </c>
      <c r="AA171" s="158" t="str">
        <f>IF(L3VA!EJ180="NO DATA","",L3VA!EJ180)</f>
        <v/>
      </c>
      <c r="AB171" s="158" t="str">
        <f>IF(L3VA!EP180="NO DATA","",L3VA!EP180)</f>
        <v/>
      </c>
      <c r="AC171" s="158" t="str">
        <f>IF(L3VA!EV180="NO DATA","",L3VA!EV180)</f>
        <v/>
      </c>
      <c r="AD171" s="158" t="str">
        <f>IF(L3VA!FB180="NO DATA","",L3VA!FB180)</f>
        <v/>
      </c>
    </row>
    <row r="172" spans="1:30" ht="18.75" x14ac:dyDescent="0.3">
      <c r="A172" s="19">
        <f>IF(DATASHEET!A169="","",DATASHEET!A169)</f>
        <v>160053</v>
      </c>
      <c r="B172" s="154" t="str">
        <f>DATASHEET!B169</f>
        <v>PROUD, Grace</v>
      </c>
      <c r="C172" s="155" t="str">
        <f>DATASHEET!C169</f>
        <v>12KD</v>
      </c>
      <c r="D172" s="156" t="str">
        <f>DATASHEET!J169</f>
        <v>6.25+ (B/A)</v>
      </c>
      <c r="E172" s="164" t="str">
        <f>IFERROR(VLOOKUP(A172,L3VA!$A$14:$M$269,13,FALSE),"")</f>
        <v/>
      </c>
      <c r="F172" s="157" t="str">
        <f>IF(L3VA!N181="NO DATA","",L3VA!N181)</f>
        <v/>
      </c>
      <c r="G172" s="158" t="str">
        <f>IF(L3VA!T181="NO DATA","",L3VA!T181)</f>
        <v/>
      </c>
      <c r="H172" s="158" t="str">
        <f>IF(L3VA!Z181="NO DATA","",L3VA!Z181)</f>
        <v/>
      </c>
      <c r="I172" s="158" t="str">
        <f>IF(L3VA!AF181="NO DATA","",L3VA!AF181)</f>
        <v/>
      </c>
      <c r="J172" s="153" t="str">
        <f>IF(L3VA!AL181="NO DATA","",L3VA!AL181)</f>
        <v/>
      </c>
      <c r="K172" s="158" t="str">
        <f>IF(L3VA!AR181="NO DATA","",L3VA!AR181)</f>
        <v/>
      </c>
      <c r="L172" s="158" t="str">
        <f>IF(L3VA!AX181="NO DATA","",L3VA!AX181)</f>
        <v/>
      </c>
      <c r="M172" s="158" t="str">
        <f>IF(L3VA!BD181="NO DATA","",L3VA!BD181)</f>
        <v/>
      </c>
      <c r="N172" s="158" t="str">
        <f>IF(L3VA!BJ181="NO DATA","",L3VA!BJ181)</f>
        <v/>
      </c>
      <c r="O172" s="158" t="str">
        <f>IF(L3VA!BP181="NO DATA","",L3VA!BP181)</f>
        <v/>
      </c>
      <c r="P172" s="158" t="str">
        <f>IF(L3VA!BV181="NO DATA","",L3VA!BV181)</f>
        <v/>
      </c>
      <c r="Q172" s="158" t="str">
        <f>IF(L3VA!CB181="NO DATA","",L3VA!CB181)</f>
        <v/>
      </c>
      <c r="R172" s="158" t="str">
        <f>IF(L3VA!CH181="NO DATA","",L3VA!CH181)</f>
        <v/>
      </c>
      <c r="S172" s="158" t="str">
        <f>IF(L3VA!CN181="NO DATA","",L3VA!CN181)</f>
        <v/>
      </c>
      <c r="T172" s="158" t="str">
        <f>IF(L3VA!CT181="NO DATA","",L3VA!CT181)</f>
        <v/>
      </c>
      <c r="U172" s="158" t="str">
        <f>IF(L3VA!CZ181="NO DATA","",L3VA!CZ181)</f>
        <v/>
      </c>
      <c r="V172" s="158" t="str">
        <f>IF(L3VA!DF181="NO DATA","",L3VA!DF181)</f>
        <v/>
      </c>
      <c r="W172" s="158" t="str">
        <f>IF(L3VA!DL181="NO DATA","",L3VA!DL181)</f>
        <v/>
      </c>
      <c r="X172" s="158" t="str">
        <f>IF(L3VA!DR181="NO DATA","",L3VA!DR181)</f>
        <v/>
      </c>
      <c r="Y172" s="158" t="str">
        <f>IF(L3VA!DX181="NO DATA","",L3VA!DX181)</f>
        <v/>
      </c>
      <c r="Z172" s="158" t="str">
        <f>IF(L3VA!ED181="NO DATA","",L3VA!ED181)</f>
        <v/>
      </c>
      <c r="AA172" s="158" t="str">
        <f>IF(L3VA!EJ181="NO DATA","",L3VA!EJ181)</f>
        <v/>
      </c>
      <c r="AB172" s="158" t="str">
        <f>IF(L3VA!EP181="NO DATA","",L3VA!EP181)</f>
        <v/>
      </c>
      <c r="AC172" s="158" t="str">
        <f>IF(L3VA!EV181="NO DATA","",L3VA!EV181)</f>
        <v/>
      </c>
      <c r="AD172" s="158" t="str">
        <f>IF(L3VA!FB181="NO DATA","",L3VA!FB181)</f>
        <v/>
      </c>
    </row>
    <row r="173" spans="1:30" ht="18.75" x14ac:dyDescent="0.3">
      <c r="A173" s="19">
        <f>IF(DATASHEET!A170="","",DATASHEET!A170)</f>
        <v>160126</v>
      </c>
      <c r="B173" s="154" t="str">
        <f>DATASHEET!B170</f>
        <v>PUGH, Joshua</v>
      </c>
      <c r="C173" s="155" t="str">
        <f>DATASHEET!C170</f>
        <v>12DHO</v>
      </c>
      <c r="D173" s="156" t="str">
        <f>DATASHEET!J170</f>
        <v>6.25+ (B/A)</v>
      </c>
      <c r="E173" s="164" t="str">
        <f>IFERROR(VLOOKUP(A173,L3VA!$A$14:$M$269,13,FALSE),"")</f>
        <v/>
      </c>
      <c r="F173" s="157" t="str">
        <f>IF(L3VA!N182="NO DATA","",L3VA!N182)</f>
        <v/>
      </c>
      <c r="G173" s="158" t="str">
        <f>IF(L3VA!T182="NO DATA","",L3VA!T182)</f>
        <v/>
      </c>
      <c r="H173" s="158" t="str">
        <f>IF(L3VA!Z182="NO DATA","",L3VA!Z182)</f>
        <v/>
      </c>
      <c r="I173" s="158" t="str">
        <f>IF(L3VA!AF182="NO DATA","",L3VA!AF182)</f>
        <v/>
      </c>
      <c r="J173" s="153" t="str">
        <f>IF(L3VA!AL182="NO DATA","",L3VA!AL182)</f>
        <v/>
      </c>
      <c r="K173" s="158" t="str">
        <f>IF(L3VA!AR182="NO DATA","",L3VA!AR182)</f>
        <v/>
      </c>
      <c r="L173" s="158" t="str">
        <f>IF(L3VA!AX182="NO DATA","",L3VA!AX182)</f>
        <v/>
      </c>
      <c r="M173" s="158" t="str">
        <f>IF(L3VA!BD182="NO DATA","",L3VA!BD182)</f>
        <v/>
      </c>
      <c r="N173" s="158" t="str">
        <f>IF(L3VA!BJ182="NO DATA","",L3VA!BJ182)</f>
        <v/>
      </c>
      <c r="O173" s="158" t="str">
        <f>IF(L3VA!BP182="NO DATA","",L3VA!BP182)</f>
        <v/>
      </c>
      <c r="P173" s="158" t="str">
        <f>IF(L3VA!BV182="NO DATA","",L3VA!BV182)</f>
        <v/>
      </c>
      <c r="Q173" s="158" t="str">
        <f>IF(L3VA!CB182="NO DATA","",L3VA!CB182)</f>
        <v/>
      </c>
      <c r="R173" s="158" t="str">
        <f>IF(L3VA!CH182="NO DATA","",L3VA!CH182)</f>
        <v/>
      </c>
      <c r="S173" s="158" t="str">
        <f>IF(L3VA!CN182="NO DATA","",L3VA!CN182)</f>
        <v/>
      </c>
      <c r="T173" s="158" t="str">
        <f>IF(L3VA!CT182="NO DATA","",L3VA!CT182)</f>
        <v/>
      </c>
      <c r="U173" s="158" t="str">
        <f>IF(L3VA!CZ182="NO DATA","",L3VA!CZ182)</f>
        <v/>
      </c>
      <c r="V173" s="158" t="str">
        <f>IF(L3VA!DF182="NO DATA","",L3VA!DF182)</f>
        <v/>
      </c>
      <c r="W173" s="158" t="str">
        <f>IF(L3VA!DL182="NO DATA","",L3VA!DL182)</f>
        <v/>
      </c>
      <c r="X173" s="158" t="str">
        <f>IF(L3VA!DR182="NO DATA","",L3VA!DR182)</f>
        <v/>
      </c>
      <c r="Y173" s="158" t="str">
        <f>IF(L3VA!DX182="NO DATA","",L3VA!DX182)</f>
        <v/>
      </c>
      <c r="Z173" s="158" t="str">
        <f>IF(L3VA!ED182="NO DATA","",L3VA!ED182)</f>
        <v/>
      </c>
      <c r="AA173" s="158" t="str">
        <f>IF(L3VA!EJ182="NO DATA","",L3VA!EJ182)</f>
        <v/>
      </c>
      <c r="AB173" s="158" t="str">
        <f>IF(L3VA!EP182="NO DATA","",L3VA!EP182)</f>
        <v/>
      </c>
      <c r="AC173" s="158" t="str">
        <f>IF(L3VA!EV182="NO DATA","",L3VA!EV182)</f>
        <v/>
      </c>
      <c r="AD173" s="158" t="str">
        <f>IF(L3VA!FB182="NO DATA","",L3VA!FB182)</f>
        <v/>
      </c>
    </row>
    <row r="174" spans="1:30" ht="18.75" x14ac:dyDescent="0.3">
      <c r="A174" s="19">
        <f>IF(DATASHEET!A171="","",DATASHEET!A171)</f>
        <v>150825</v>
      </c>
      <c r="B174" s="154" t="str">
        <f>DATASHEET!B171</f>
        <v>QUINN, Isobel</v>
      </c>
      <c r="C174" s="155" t="str">
        <f>DATASHEET!C171</f>
        <v>12KD</v>
      </c>
      <c r="D174" s="156" t="str">
        <f>DATASHEET!J171</f>
        <v>7.75+ (A/A*)</v>
      </c>
      <c r="E174" s="164" t="str">
        <f>IFERROR(VLOOKUP(A174,L3VA!$A$14:$M$269,13,FALSE),"")</f>
        <v/>
      </c>
      <c r="F174" s="157" t="str">
        <f>IF(L3VA!N183="NO DATA","",L3VA!N183)</f>
        <v/>
      </c>
      <c r="G174" s="158" t="str">
        <f>IF(L3VA!T183="NO DATA","",L3VA!T183)</f>
        <v/>
      </c>
      <c r="H174" s="158" t="str">
        <f>IF(L3VA!Z183="NO DATA","",L3VA!Z183)</f>
        <v/>
      </c>
      <c r="I174" s="158" t="str">
        <f>IF(L3VA!AF183="NO DATA","",L3VA!AF183)</f>
        <v/>
      </c>
      <c r="J174" s="153" t="str">
        <f>IF(L3VA!AL183="NO DATA","",L3VA!AL183)</f>
        <v/>
      </c>
      <c r="K174" s="158" t="str">
        <f>IF(L3VA!AR183="NO DATA","",L3VA!AR183)</f>
        <v/>
      </c>
      <c r="L174" s="158" t="str">
        <f>IF(L3VA!AX183="NO DATA","",L3VA!AX183)</f>
        <v/>
      </c>
      <c r="M174" s="158" t="str">
        <f>IF(L3VA!BD183="NO DATA","",L3VA!BD183)</f>
        <v/>
      </c>
      <c r="N174" s="158" t="str">
        <f>IF(L3VA!BJ183="NO DATA","",L3VA!BJ183)</f>
        <v/>
      </c>
      <c r="O174" s="158" t="str">
        <f>IF(L3VA!BP183="NO DATA","",L3VA!BP183)</f>
        <v/>
      </c>
      <c r="P174" s="158" t="str">
        <f>IF(L3VA!BV183="NO DATA","",L3VA!BV183)</f>
        <v/>
      </c>
      <c r="Q174" s="158" t="str">
        <f>IF(L3VA!CB183="NO DATA","",L3VA!CB183)</f>
        <v/>
      </c>
      <c r="R174" s="158" t="str">
        <f>IF(L3VA!CH183="NO DATA","",L3VA!CH183)</f>
        <v/>
      </c>
      <c r="S174" s="158" t="str">
        <f>IF(L3VA!CN183="NO DATA","",L3VA!CN183)</f>
        <v/>
      </c>
      <c r="T174" s="158" t="str">
        <f>IF(L3VA!CT183="NO DATA","",L3VA!CT183)</f>
        <v/>
      </c>
      <c r="U174" s="158" t="str">
        <f>IF(L3VA!CZ183="NO DATA","",L3VA!CZ183)</f>
        <v/>
      </c>
      <c r="V174" s="158" t="str">
        <f>IF(L3VA!DF183="NO DATA","",L3VA!DF183)</f>
        <v/>
      </c>
      <c r="W174" s="158" t="str">
        <f>IF(L3VA!DL183="NO DATA","",L3VA!DL183)</f>
        <v/>
      </c>
      <c r="X174" s="158" t="str">
        <f>IF(L3VA!DR183="NO DATA","",L3VA!DR183)</f>
        <v/>
      </c>
      <c r="Y174" s="158" t="str">
        <f>IF(L3VA!DX183="NO DATA","",L3VA!DX183)</f>
        <v/>
      </c>
      <c r="Z174" s="158" t="str">
        <f>IF(L3VA!ED183="NO DATA","",L3VA!ED183)</f>
        <v/>
      </c>
      <c r="AA174" s="158" t="str">
        <f>IF(L3VA!EJ183="NO DATA","",L3VA!EJ183)</f>
        <v/>
      </c>
      <c r="AB174" s="158" t="str">
        <f>IF(L3VA!EP183="NO DATA","",L3VA!EP183)</f>
        <v/>
      </c>
      <c r="AC174" s="158" t="str">
        <f>IF(L3VA!EV183="NO DATA","",L3VA!EV183)</f>
        <v/>
      </c>
      <c r="AD174" s="158" t="str">
        <f>IF(L3VA!FB183="NO DATA","",L3VA!FB183)</f>
        <v/>
      </c>
    </row>
    <row r="175" spans="1:30" ht="18.75" x14ac:dyDescent="0.3">
      <c r="A175" s="19">
        <f>IF(DATASHEET!A172="","",DATASHEET!A172)</f>
        <v>152729</v>
      </c>
      <c r="B175" s="154" t="str">
        <f>DATASHEET!B172</f>
        <v>RAUT, Apsara</v>
      </c>
      <c r="C175" s="155" t="str">
        <f>DATASHEET!C172</f>
        <v>12KD</v>
      </c>
      <c r="D175" s="156" t="str">
        <f>DATASHEET!J172</f>
        <v>2.5+ (D/C)</v>
      </c>
      <c r="E175" s="164" t="str">
        <f>IFERROR(VLOOKUP(A175,L3VA!$A$14:$M$269,13,FALSE),"")</f>
        <v/>
      </c>
      <c r="F175" s="157" t="str">
        <f>IF(L3VA!N184="NO DATA","",L3VA!N184)</f>
        <v/>
      </c>
      <c r="G175" s="158" t="str">
        <f>IF(L3VA!T184="NO DATA","",L3VA!T184)</f>
        <v/>
      </c>
      <c r="H175" s="158" t="str">
        <f>IF(L3VA!Z184="NO DATA","",L3VA!Z184)</f>
        <v/>
      </c>
      <c r="I175" s="158" t="str">
        <f>IF(L3VA!AF184="NO DATA","",L3VA!AF184)</f>
        <v/>
      </c>
      <c r="J175" s="153" t="str">
        <f>IF(L3VA!AL184="NO DATA","",L3VA!AL184)</f>
        <v/>
      </c>
      <c r="K175" s="158" t="str">
        <f>IF(L3VA!AR184="NO DATA","",L3VA!AR184)</f>
        <v/>
      </c>
      <c r="L175" s="158" t="str">
        <f>IF(L3VA!AX184="NO DATA","",L3VA!AX184)</f>
        <v/>
      </c>
      <c r="M175" s="158" t="str">
        <f>IF(L3VA!BD184="NO DATA","",L3VA!BD184)</f>
        <v/>
      </c>
      <c r="N175" s="158" t="str">
        <f>IF(L3VA!BJ184="NO DATA","",L3VA!BJ184)</f>
        <v/>
      </c>
      <c r="O175" s="158" t="str">
        <f>IF(L3VA!BP184="NO DATA","",L3VA!BP184)</f>
        <v/>
      </c>
      <c r="P175" s="158" t="str">
        <f>IF(L3VA!BV184="NO DATA","",L3VA!BV184)</f>
        <v/>
      </c>
      <c r="Q175" s="158" t="str">
        <f>IF(L3VA!CB184="NO DATA","",L3VA!CB184)</f>
        <v/>
      </c>
      <c r="R175" s="158" t="str">
        <f>IF(L3VA!CH184="NO DATA","",L3VA!CH184)</f>
        <v/>
      </c>
      <c r="S175" s="158" t="str">
        <f>IF(L3VA!CN184="NO DATA","",L3VA!CN184)</f>
        <v/>
      </c>
      <c r="T175" s="158" t="str">
        <f>IF(L3VA!CT184="NO DATA","",L3VA!CT184)</f>
        <v/>
      </c>
      <c r="U175" s="158" t="str">
        <f>IF(L3VA!CZ184="NO DATA","",L3VA!CZ184)</f>
        <v/>
      </c>
      <c r="V175" s="158" t="str">
        <f>IF(L3VA!DF184="NO DATA","",L3VA!DF184)</f>
        <v/>
      </c>
      <c r="W175" s="158" t="str">
        <f>IF(L3VA!DL184="NO DATA","",L3VA!DL184)</f>
        <v/>
      </c>
      <c r="X175" s="158" t="str">
        <f>IF(L3VA!DR184="NO DATA","",L3VA!DR184)</f>
        <v/>
      </c>
      <c r="Y175" s="158" t="str">
        <f>IF(L3VA!DX184="NO DATA","",L3VA!DX184)</f>
        <v/>
      </c>
      <c r="Z175" s="158" t="str">
        <f>IF(L3VA!ED184="NO DATA","",L3VA!ED184)</f>
        <v/>
      </c>
      <c r="AA175" s="158" t="str">
        <f>IF(L3VA!EJ184="NO DATA","",L3VA!EJ184)</f>
        <v/>
      </c>
      <c r="AB175" s="158" t="str">
        <f>IF(L3VA!EP184="NO DATA","",L3VA!EP184)</f>
        <v/>
      </c>
      <c r="AC175" s="158" t="str">
        <f>IF(L3VA!EV184="NO DATA","",L3VA!EV184)</f>
        <v/>
      </c>
      <c r="AD175" s="158" t="str">
        <f>IF(L3VA!FB184="NO DATA","",L3VA!FB184)</f>
        <v/>
      </c>
    </row>
    <row r="176" spans="1:30" ht="18.75" x14ac:dyDescent="0.3">
      <c r="A176" s="19">
        <f>IF(DATASHEET!A173="","",DATASHEET!A173)</f>
        <v>150834</v>
      </c>
      <c r="B176" s="154" t="str">
        <f>DATASHEET!B173</f>
        <v>REDDIN, Jude</v>
      </c>
      <c r="C176" s="155" t="str">
        <f>DATASHEET!C173</f>
        <v>12SG</v>
      </c>
      <c r="D176" s="156" t="str">
        <f>DATASHEET!J173</f>
        <v>6.25+ (B/A)</v>
      </c>
      <c r="E176" s="164" t="str">
        <f>IFERROR(VLOOKUP(A176,L3VA!$A$14:$M$269,13,FALSE),"")</f>
        <v/>
      </c>
      <c r="F176" s="157" t="str">
        <f>IF(L3VA!N185="NO DATA","",L3VA!N185)</f>
        <v/>
      </c>
      <c r="G176" s="158" t="str">
        <f>IF(L3VA!T185="NO DATA","",L3VA!T185)</f>
        <v/>
      </c>
      <c r="H176" s="158" t="str">
        <f>IF(L3VA!Z185="NO DATA","",L3VA!Z185)</f>
        <v/>
      </c>
      <c r="I176" s="158" t="str">
        <f>IF(L3VA!AF185="NO DATA","",L3VA!AF185)</f>
        <v/>
      </c>
      <c r="J176" s="153" t="str">
        <f>IF(L3VA!AL185="NO DATA","",L3VA!AL185)</f>
        <v/>
      </c>
      <c r="K176" s="158" t="str">
        <f>IF(L3VA!AR185="NO DATA","",L3VA!AR185)</f>
        <v/>
      </c>
      <c r="L176" s="158" t="str">
        <f>IF(L3VA!AX185="NO DATA","",L3VA!AX185)</f>
        <v/>
      </c>
      <c r="M176" s="158" t="str">
        <f>IF(L3VA!BD185="NO DATA","",L3VA!BD185)</f>
        <v/>
      </c>
      <c r="N176" s="158" t="str">
        <f>IF(L3VA!BJ185="NO DATA","",L3VA!BJ185)</f>
        <v/>
      </c>
      <c r="O176" s="158" t="str">
        <f>IF(L3VA!BP185="NO DATA","",L3VA!BP185)</f>
        <v/>
      </c>
      <c r="P176" s="158" t="str">
        <f>IF(L3VA!BV185="NO DATA","",L3VA!BV185)</f>
        <v/>
      </c>
      <c r="Q176" s="158" t="str">
        <f>IF(L3VA!CB185="NO DATA","",L3VA!CB185)</f>
        <v/>
      </c>
      <c r="R176" s="158" t="str">
        <f>IF(L3VA!CH185="NO DATA","",L3VA!CH185)</f>
        <v/>
      </c>
      <c r="S176" s="158" t="str">
        <f>IF(L3VA!CN185="NO DATA","",L3VA!CN185)</f>
        <v/>
      </c>
      <c r="T176" s="158" t="str">
        <f>IF(L3VA!CT185="NO DATA","",L3VA!CT185)</f>
        <v/>
      </c>
      <c r="U176" s="158" t="str">
        <f>IF(L3VA!CZ185="NO DATA","",L3VA!CZ185)</f>
        <v/>
      </c>
      <c r="V176" s="158" t="str">
        <f>IF(L3VA!DF185="NO DATA","",L3VA!DF185)</f>
        <v/>
      </c>
      <c r="W176" s="158" t="str">
        <f>IF(L3VA!DL185="NO DATA","",L3VA!DL185)</f>
        <v/>
      </c>
      <c r="X176" s="158" t="str">
        <f>IF(L3VA!DR185="NO DATA","",L3VA!DR185)</f>
        <v/>
      </c>
      <c r="Y176" s="158" t="str">
        <f>IF(L3VA!DX185="NO DATA","",L3VA!DX185)</f>
        <v/>
      </c>
      <c r="Z176" s="158" t="str">
        <f>IF(L3VA!ED185="NO DATA","",L3VA!ED185)</f>
        <v/>
      </c>
      <c r="AA176" s="158" t="str">
        <f>IF(L3VA!EJ185="NO DATA","",L3VA!EJ185)</f>
        <v/>
      </c>
      <c r="AB176" s="158" t="str">
        <f>IF(L3VA!EP185="NO DATA","",L3VA!EP185)</f>
        <v/>
      </c>
      <c r="AC176" s="158" t="str">
        <f>IF(L3VA!EV185="NO DATA","",L3VA!EV185)</f>
        <v/>
      </c>
      <c r="AD176" s="158" t="str">
        <f>IF(L3VA!FB185="NO DATA","",L3VA!FB185)</f>
        <v/>
      </c>
    </row>
    <row r="177" spans="1:30" ht="18.75" x14ac:dyDescent="0.3">
      <c r="A177" s="19">
        <f>IF(DATASHEET!A174="","",DATASHEET!A174)</f>
        <v>150920</v>
      </c>
      <c r="B177" s="154" t="str">
        <f>DATASHEET!B174</f>
        <v>REED, Cicely</v>
      </c>
      <c r="C177" s="155" t="str">
        <f>DATASHEET!C174</f>
        <v>12KD</v>
      </c>
      <c r="D177" s="156" t="str">
        <f>DATASHEET!J174</f>
        <v>7.75+ (A/A*)</v>
      </c>
      <c r="E177" s="164" t="str">
        <f>IFERROR(VLOOKUP(A177,L3VA!$A$14:$M$269,13,FALSE),"")</f>
        <v/>
      </c>
      <c r="F177" s="157" t="str">
        <f>IF(L3VA!N186="NO DATA","",L3VA!N186)</f>
        <v/>
      </c>
      <c r="G177" s="158" t="str">
        <f>IF(L3VA!T186="NO DATA","",L3VA!T186)</f>
        <v/>
      </c>
      <c r="H177" s="158" t="str">
        <f>IF(L3VA!Z186="NO DATA","",L3VA!Z186)</f>
        <v/>
      </c>
      <c r="I177" s="158" t="str">
        <f>IF(L3VA!AF186="NO DATA","",L3VA!AF186)</f>
        <v/>
      </c>
      <c r="J177" s="153" t="str">
        <f>IF(L3VA!AL186="NO DATA","",L3VA!AL186)</f>
        <v/>
      </c>
      <c r="K177" s="158" t="str">
        <f>IF(L3VA!AR186="NO DATA","",L3VA!AR186)</f>
        <v/>
      </c>
      <c r="L177" s="158" t="str">
        <f>IF(L3VA!AX186="NO DATA","",L3VA!AX186)</f>
        <v/>
      </c>
      <c r="M177" s="158" t="str">
        <f>IF(L3VA!BD186="NO DATA","",L3VA!BD186)</f>
        <v/>
      </c>
      <c r="N177" s="158" t="str">
        <f>IF(L3VA!BJ186="NO DATA","",L3VA!BJ186)</f>
        <v/>
      </c>
      <c r="O177" s="158" t="str">
        <f>IF(L3VA!BP186="NO DATA","",L3VA!BP186)</f>
        <v/>
      </c>
      <c r="P177" s="158" t="str">
        <f>IF(L3VA!BV186="NO DATA","",L3VA!BV186)</f>
        <v/>
      </c>
      <c r="Q177" s="158" t="str">
        <f>IF(L3VA!CB186="NO DATA","",L3VA!CB186)</f>
        <v/>
      </c>
      <c r="R177" s="158" t="str">
        <f>IF(L3VA!CH186="NO DATA","",L3VA!CH186)</f>
        <v/>
      </c>
      <c r="S177" s="158" t="str">
        <f>IF(L3VA!CN186="NO DATA","",L3VA!CN186)</f>
        <v/>
      </c>
      <c r="T177" s="158" t="str">
        <f>IF(L3VA!CT186="NO DATA","",L3VA!CT186)</f>
        <v/>
      </c>
      <c r="U177" s="158" t="str">
        <f>IF(L3VA!CZ186="NO DATA","",L3VA!CZ186)</f>
        <v/>
      </c>
      <c r="V177" s="158" t="str">
        <f>IF(L3VA!DF186="NO DATA","",L3VA!DF186)</f>
        <v/>
      </c>
      <c r="W177" s="158" t="str">
        <f>IF(L3VA!DL186="NO DATA","",L3VA!DL186)</f>
        <v/>
      </c>
      <c r="X177" s="158" t="str">
        <f>IF(L3VA!DR186="NO DATA","",L3VA!DR186)</f>
        <v/>
      </c>
      <c r="Y177" s="158" t="str">
        <f>IF(L3VA!DX186="NO DATA","",L3VA!DX186)</f>
        <v/>
      </c>
      <c r="Z177" s="158" t="str">
        <f>IF(L3VA!ED186="NO DATA","",L3VA!ED186)</f>
        <v/>
      </c>
      <c r="AA177" s="158" t="str">
        <f>IF(L3VA!EJ186="NO DATA","",L3VA!EJ186)</f>
        <v/>
      </c>
      <c r="AB177" s="158" t="str">
        <f>IF(L3VA!EP186="NO DATA","",L3VA!EP186)</f>
        <v/>
      </c>
      <c r="AC177" s="158" t="str">
        <f>IF(L3VA!EV186="NO DATA","",L3VA!EV186)</f>
        <v/>
      </c>
      <c r="AD177" s="158" t="str">
        <f>IF(L3VA!FB186="NO DATA","",L3VA!FB186)</f>
        <v/>
      </c>
    </row>
    <row r="178" spans="1:30" ht="18.75" x14ac:dyDescent="0.3">
      <c r="A178" s="19">
        <f>IF(DATASHEET!A175="","",DATASHEET!A175)</f>
        <v>150795</v>
      </c>
      <c r="B178" s="154" t="str">
        <f>DATASHEET!B175</f>
        <v>REVILL, Oliver</v>
      </c>
      <c r="C178" s="155" t="str">
        <f>DATASHEET!C175</f>
        <v>12SG</v>
      </c>
      <c r="D178" s="156" t="str">
        <f>DATASHEET!J175</f>
        <v>4.75+ (C/B)</v>
      </c>
      <c r="E178" s="164" t="str">
        <f>IFERROR(VLOOKUP(A178,L3VA!$A$14:$M$269,13,FALSE),"")</f>
        <v/>
      </c>
      <c r="F178" s="157" t="str">
        <f>IF(L3VA!N187="NO DATA","",L3VA!N187)</f>
        <v/>
      </c>
      <c r="G178" s="158" t="str">
        <f>IF(L3VA!T187="NO DATA","",L3VA!T187)</f>
        <v/>
      </c>
      <c r="H178" s="158" t="str">
        <f>IF(L3VA!Z187="NO DATA","",L3VA!Z187)</f>
        <v/>
      </c>
      <c r="I178" s="158" t="str">
        <f>IF(L3VA!AF187="NO DATA","",L3VA!AF187)</f>
        <v/>
      </c>
      <c r="J178" s="153" t="str">
        <f>IF(L3VA!AL187="NO DATA","",L3VA!AL187)</f>
        <v/>
      </c>
      <c r="K178" s="158" t="str">
        <f>IF(L3VA!AR187="NO DATA","",L3VA!AR187)</f>
        <v/>
      </c>
      <c r="L178" s="158" t="str">
        <f>IF(L3VA!AX187="NO DATA","",L3VA!AX187)</f>
        <v/>
      </c>
      <c r="M178" s="158" t="str">
        <f>IF(L3VA!BD187="NO DATA","",L3VA!BD187)</f>
        <v/>
      </c>
      <c r="N178" s="158" t="str">
        <f>IF(L3VA!BJ187="NO DATA","",L3VA!BJ187)</f>
        <v/>
      </c>
      <c r="O178" s="158" t="str">
        <f>IF(L3VA!BP187="NO DATA","",L3VA!BP187)</f>
        <v/>
      </c>
      <c r="P178" s="158" t="str">
        <f>IF(L3VA!BV187="NO DATA","",L3VA!BV187)</f>
        <v/>
      </c>
      <c r="Q178" s="158" t="str">
        <f>IF(L3VA!CB187="NO DATA","",L3VA!CB187)</f>
        <v/>
      </c>
      <c r="R178" s="158" t="str">
        <f>IF(L3VA!CH187="NO DATA","",L3VA!CH187)</f>
        <v/>
      </c>
      <c r="S178" s="158" t="str">
        <f>IF(L3VA!CN187="NO DATA","",L3VA!CN187)</f>
        <v/>
      </c>
      <c r="T178" s="158" t="str">
        <f>IF(L3VA!CT187="NO DATA","",L3VA!CT187)</f>
        <v/>
      </c>
      <c r="U178" s="158" t="str">
        <f>IF(L3VA!CZ187="NO DATA","",L3VA!CZ187)</f>
        <v/>
      </c>
      <c r="V178" s="158" t="str">
        <f>IF(L3VA!DF187="NO DATA","",L3VA!DF187)</f>
        <v/>
      </c>
      <c r="W178" s="158" t="str">
        <f>IF(L3VA!DL187="NO DATA","",L3VA!DL187)</f>
        <v/>
      </c>
      <c r="X178" s="158" t="str">
        <f>IF(L3VA!DR187="NO DATA","",L3VA!DR187)</f>
        <v/>
      </c>
      <c r="Y178" s="158" t="str">
        <f>IF(L3VA!DX187="NO DATA","",L3VA!DX187)</f>
        <v/>
      </c>
      <c r="Z178" s="158" t="str">
        <f>IF(L3VA!ED187="NO DATA","",L3VA!ED187)</f>
        <v/>
      </c>
      <c r="AA178" s="158" t="str">
        <f>IF(L3VA!EJ187="NO DATA","",L3VA!EJ187)</f>
        <v/>
      </c>
      <c r="AB178" s="158" t="str">
        <f>IF(L3VA!EP187="NO DATA","",L3VA!EP187)</f>
        <v/>
      </c>
      <c r="AC178" s="158" t="str">
        <f>IF(L3VA!EV187="NO DATA","",L3VA!EV187)</f>
        <v/>
      </c>
      <c r="AD178" s="158" t="str">
        <f>IF(L3VA!FB187="NO DATA","",L3VA!FB187)</f>
        <v/>
      </c>
    </row>
    <row r="179" spans="1:30" ht="18.75" x14ac:dyDescent="0.3">
      <c r="A179" s="19">
        <f>IF(DATASHEET!A176="","",DATASHEET!A176)</f>
        <v>160065</v>
      </c>
      <c r="B179" s="154" t="str">
        <f>DATASHEET!B176</f>
        <v>RIAZ, Isaiah</v>
      </c>
      <c r="C179" s="155" t="str">
        <f>DATASHEET!C176</f>
        <v>12EW</v>
      </c>
      <c r="D179" s="156" t="str">
        <f>DATASHEET!J176</f>
        <v>6.25+ (B/A)</v>
      </c>
      <c r="E179" s="164" t="str">
        <f>IFERROR(VLOOKUP(A179,L3VA!$A$14:$M$269,13,FALSE),"")</f>
        <v/>
      </c>
      <c r="F179" s="157" t="str">
        <f>IF(L3VA!N188="NO DATA","",L3VA!N188)</f>
        <v/>
      </c>
      <c r="G179" s="158" t="str">
        <f>IF(L3VA!T188="NO DATA","",L3VA!T188)</f>
        <v/>
      </c>
      <c r="H179" s="158" t="str">
        <f>IF(L3VA!Z188="NO DATA","",L3VA!Z188)</f>
        <v/>
      </c>
      <c r="I179" s="158" t="str">
        <f>IF(L3VA!AF188="NO DATA","",L3VA!AF188)</f>
        <v/>
      </c>
      <c r="J179" s="153" t="str">
        <f>IF(L3VA!AL188="NO DATA","",L3VA!AL188)</f>
        <v/>
      </c>
      <c r="K179" s="158" t="str">
        <f>IF(L3VA!AR188="NO DATA","",L3VA!AR188)</f>
        <v/>
      </c>
      <c r="L179" s="158" t="str">
        <f>IF(L3VA!AX188="NO DATA","",L3VA!AX188)</f>
        <v/>
      </c>
      <c r="M179" s="158" t="str">
        <f>IF(L3VA!BD188="NO DATA","",L3VA!BD188)</f>
        <v/>
      </c>
      <c r="N179" s="158" t="str">
        <f>IF(L3VA!BJ188="NO DATA","",L3VA!BJ188)</f>
        <v/>
      </c>
      <c r="O179" s="158" t="str">
        <f>IF(L3VA!BP188="NO DATA","",L3VA!BP188)</f>
        <v/>
      </c>
      <c r="P179" s="158" t="str">
        <f>IF(L3VA!BV188="NO DATA","",L3VA!BV188)</f>
        <v/>
      </c>
      <c r="Q179" s="158" t="str">
        <f>IF(L3VA!CB188="NO DATA","",L3VA!CB188)</f>
        <v/>
      </c>
      <c r="R179" s="158" t="str">
        <f>IF(L3VA!CH188="NO DATA","",L3VA!CH188)</f>
        <v/>
      </c>
      <c r="S179" s="158" t="str">
        <f>IF(L3VA!CN188="NO DATA","",L3VA!CN188)</f>
        <v/>
      </c>
      <c r="T179" s="158" t="str">
        <f>IF(L3VA!CT188="NO DATA","",L3VA!CT188)</f>
        <v/>
      </c>
      <c r="U179" s="158" t="str">
        <f>IF(L3VA!CZ188="NO DATA","",L3VA!CZ188)</f>
        <v/>
      </c>
      <c r="V179" s="158" t="str">
        <f>IF(L3VA!DF188="NO DATA","",L3VA!DF188)</f>
        <v/>
      </c>
      <c r="W179" s="158" t="str">
        <f>IF(L3VA!DL188="NO DATA","",L3VA!DL188)</f>
        <v/>
      </c>
      <c r="X179" s="158" t="str">
        <f>IF(L3VA!DR188="NO DATA","",L3VA!DR188)</f>
        <v/>
      </c>
      <c r="Y179" s="158" t="str">
        <f>IF(L3VA!DX188="NO DATA","",L3VA!DX188)</f>
        <v/>
      </c>
      <c r="Z179" s="158" t="str">
        <f>IF(L3VA!ED188="NO DATA","",L3VA!ED188)</f>
        <v/>
      </c>
      <c r="AA179" s="158" t="str">
        <f>IF(L3VA!EJ188="NO DATA","",L3VA!EJ188)</f>
        <v/>
      </c>
      <c r="AB179" s="158" t="str">
        <f>IF(L3VA!EP188="NO DATA","",L3VA!EP188)</f>
        <v/>
      </c>
      <c r="AC179" s="158" t="str">
        <f>IF(L3VA!EV188="NO DATA","",L3VA!EV188)</f>
        <v/>
      </c>
      <c r="AD179" s="158" t="str">
        <f>IF(L3VA!FB188="NO DATA","",L3VA!FB188)</f>
        <v/>
      </c>
    </row>
    <row r="180" spans="1:30" ht="18.75" x14ac:dyDescent="0.3">
      <c r="A180" s="19">
        <f>IF(DATASHEET!A177="","",DATASHEET!A177)</f>
        <v>160070</v>
      </c>
      <c r="B180" s="154" t="str">
        <f>DATASHEET!B177</f>
        <v>RIAZ, Zain</v>
      </c>
      <c r="C180" s="155" t="str">
        <f>DATASHEET!C177</f>
        <v>12CSN</v>
      </c>
      <c r="D180" s="156" t="str">
        <f>DATASHEET!J177</f>
        <v>6.25+ (B/A)</v>
      </c>
      <c r="E180" s="164" t="str">
        <f>IFERROR(VLOOKUP(A180,L3VA!$A$14:$M$269,13,FALSE),"")</f>
        <v/>
      </c>
      <c r="F180" s="157" t="str">
        <f>IF(L3VA!N189="NO DATA","",L3VA!N189)</f>
        <v/>
      </c>
      <c r="G180" s="158" t="str">
        <f>IF(L3VA!T189="NO DATA","",L3VA!T189)</f>
        <v/>
      </c>
      <c r="H180" s="158" t="str">
        <f>IF(L3VA!Z189="NO DATA","",L3VA!Z189)</f>
        <v/>
      </c>
      <c r="I180" s="158" t="str">
        <f>IF(L3VA!AF189="NO DATA","",L3VA!AF189)</f>
        <v/>
      </c>
      <c r="J180" s="153" t="str">
        <f>IF(L3VA!AL189="NO DATA","",L3VA!AL189)</f>
        <v/>
      </c>
      <c r="K180" s="158" t="str">
        <f>IF(L3VA!AR189="NO DATA","",L3VA!AR189)</f>
        <v/>
      </c>
      <c r="L180" s="158" t="str">
        <f>IF(L3VA!AX189="NO DATA","",L3VA!AX189)</f>
        <v/>
      </c>
      <c r="M180" s="158" t="str">
        <f>IF(L3VA!BD189="NO DATA","",L3VA!BD189)</f>
        <v/>
      </c>
      <c r="N180" s="158" t="str">
        <f>IF(L3VA!BJ189="NO DATA","",L3VA!BJ189)</f>
        <v/>
      </c>
      <c r="O180" s="158" t="str">
        <f>IF(L3VA!BP189="NO DATA","",L3VA!BP189)</f>
        <v/>
      </c>
      <c r="P180" s="158" t="str">
        <f>IF(L3VA!BV189="NO DATA","",L3VA!BV189)</f>
        <v/>
      </c>
      <c r="Q180" s="158" t="str">
        <f>IF(L3VA!CB189="NO DATA","",L3VA!CB189)</f>
        <v/>
      </c>
      <c r="R180" s="158" t="str">
        <f>IF(L3VA!CH189="NO DATA","",L3VA!CH189)</f>
        <v/>
      </c>
      <c r="S180" s="158" t="str">
        <f>IF(L3VA!CN189="NO DATA","",L3VA!CN189)</f>
        <v/>
      </c>
      <c r="T180" s="158" t="str">
        <f>IF(L3VA!CT189="NO DATA","",L3VA!CT189)</f>
        <v/>
      </c>
      <c r="U180" s="158" t="str">
        <f>IF(L3VA!CZ189="NO DATA","",L3VA!CZ189)</f>
        <v/>
      </c>
      <c r="V180" s="158" t="str">
        <f>IF(L3VA!DF189="NO DATA","",L3VA!DF189)</f>
        <v/>
      </c>
      <c r="W180" s="158" t="str">
        <f>IF(L3VA!DL189="NO DATA","",L3VA!DL189)</f>
        <v/>
      </c>
      <c r="X180" s="158" t="str">
        <f>IF(L3VA!DR189="NO DATA","",L3VA!DR189)</f>
        <v/>
      </c>
      <c r="Y180" s="158" t="str">
        <f>IF(L3VA!DX189="NO DATA","",L3VA!DX189)</f>
        <v/>
      </c>
      <c r="Z180" s="158" t="str">
        <f>IF(L3VA!ED189="NO DATA","",L3VA!ED189)</f>
        <v/>
      </c>
      <c r="AA180" s="158" t="str">
        <f>IF(L3VA!EJ189="NO DATA","",L3VA!EJ189)</f>
        <v/>
      </c>
      <c r="AB180" s="158" t="str">
        <f>IF(L3VA!EP189="NO DATA","",L3VA!EP189)</f>
        <v/>
      </c>
      <c r="AC180" s="158" t="str">
        <f>IF(L3VA!EV189="NO DATA","",L3VA!EV189)</f>
        <v/>
      </c>
      <c r="AD180" s="158" t="str">
        <f>IF(L3VA!FB189="NO DATA","",L3VA!FB189)</f>
        <v/>
      </c>
    </row>
    <row r="181" spans="1:30" ht="18.75" x14ac:dyDescent="0.3">
      <c r="A181" s="19">
        <f>IF(DATASHEET!A178="","",DATASHEET!A178)</f>
        <v>150969</v>
      </c>
      <c r="B181" s="154" t="str">
        <f>DATASHEET!B178</f>
        <v>RIDGE, Frankie</v>
      </c>
      <c r="C181" s="155" t="str">
        <f>DATASHEET!C178</f>
        <v>12SG</v>
      </c>
      <c r="D181" s="156" t="str">
        <f>DATASHEET!J178</f>
        <v>4.75+ (C/B)</v>
      </c>
      <c r="E181" s="164" t="str">
        <f>IFERROR(VLOOKUP(A181,L3VA!$A$14:$M$269,13,FALSE),"")</f>
        <v/>
      </c>
      <c r="F181" s="157" t="str">
        <f>IF(L3VA!N190="NO DATA","",L3VA!N190)</f>
        <v/>
      </c>
      <c r="G181" s="158" t="str">
        <f>IF(L3VA!T190="NO DATA","",L3VA!T190)</f>
        <v/>
      </c>
      <c r="H181" s="158" t="str">
        <f>IF(L3VA!Z190="NO DATA","",L3VA!Z190)</f>
        <v/>
      </c>
      <c r="I181" s="158" t="str">
        <f>IF(L3VA!AF190="NO DATA","",L3VA!AF190)</f>
        <v/>
      </c>
      <c r="J181" s="153" t="str">
        <f>IF(L3VA!AL190="NO DATA","",L3VA!AL190)</f>
        <v/>
      </c>
      <c r="K181" s="158" t="str">
        <f>IF(L3VA!AR190="NO DATA","",L3VA!AR190)</f>
        <v/>
      </c>
      <c r="L181" s="158" t="str">
        <f>IF(L3VA!AX190="NO DATA","",L3VA!AX190)</f>
        <v/>
      </c>
      <c r="M181" s="158" t="str">
        <f>IF(L3VA!BD190="NO DATA","",L3VA!BD190)</f>
        <v/>
      </c>
      <c r="N181" s="158" t="str">
        <f>IF(L3VA!BJ190="NO DATA","",L3VA!BJ190)</f>
        <v/>
      </c>
      <c r="O181" s="158" t="str">
        <f>IF(L3VA!BP190="NO DATA","",L3VA!BP190)</f>
        <v/>
      </c>
      <c r="P181" s="158" t="str">
        <f>IF(L3VA!BV190="NO DATA","",L3VA!BV190)</f>
        <v/>
      </c>
      <c r="Q181" s="158" t="str">
        <f>IF(L3VA!CB190="NO DATA","",L3VA!CB190)</f>
        <v/>
      </c>
      <c r="R181" s="158" t="str">
        <f>IF(L3VA!CH190="NO DATA","",L3VA!CH190)</f>
        <v/>
      </c>
      <c r="S181" s="158" t="str">
        <f>IF(L3VA!CN190="NO DATA","",L3VA!CN190)</f>
        <v/>
      </c>
      <c r="T181" s="158" t="str">
        <f>IF(L3VA!CT190="NO DATA","",L3VA!CT190)</f>
        <v/>
      </c>
      <c r="U181" s="158" t="str">
        <f>IF(L3VA!CZ190="NO DATA","",L3VA!CZ190)</f>
        <v/>
      </c>
      <c r="V181" s="158" t="str">
        <f>IF(L3VA!DF190="NO DATA","",L3VA!DF190)</f>
        <v/>
      </c>
      <c r="W181" s="158" t="str">
        <f>IF(L3VA!DL190="NO DATA","",L3VA!DL190)</f>
        <v/>
      </c>
      <c r="X181" s="158" t="str">
        <f>IF(L3VA!DR190="NO DATA","",L3VA!DR190)</f>
        <v/>
      </c>
      <c r="Y181" s="158" t="str">
        <f>IF(L3VA!DX190="NO DATA","",L3VA!DX190)</f>
        <v/>
      </c>
      <c r="Z181" s="158" t="str">
        <f>IF(L3VA!ED190="NO DATA","",L3VA!ED190)</f>
        <v/>
      </c>
      <c r="AA181" s="158" t="str">
        <f>IF(L3VA!EJ190="NO DATA","",L3VA!EJ190)</f>
        <v/>
      </c>
      <c r="AB181" s="158" t="str">
        <f>IF(L3VA!EP190="NO DATA","",L3VA!EP190)</f>
        <v/>
      </c>
      <c r="AC181" s="158" t="str">
        <f>IF(L3VA!EV190="NO DATA","",L3VA!EV190)</f>
        <v/>
      </c>
      <c r="AD181" s="158" t="str">
        <f>IF(L3VA!FB190="NO DATA","",L3VA!FB190)</f>
        <v/>
      </c>
    </row>
    <row r="182" spans="1:30" ht="18.75" x14ac:dyDescent="0.3">
      <c r="A182" s="19">
        <f>IF(DATASHEET!A179="","",DATASHEET!A179)</f>
        <v>150970</v>
      </c>
      <c r="B182" s="154" t="str">
        <f>DATASHEET!B179</f>
        <v>ROBERTS, Ollie</v>
      </c>
      <c r="C182" s="155" t="str">
        <f>DATASHEET!C179</f>
        <v>12SG</v>
      </c>
      <c r="D182" s="156" t="str">
        <f>DATASHEET!J179</f>
        <v>4.75+ (C/B)</v>
      </c>
      <c r="E182" s="164" t="str">
        <f>IFERROR(VLOOKUP(A182,L3VA!$A$14:$M$269,13,FALSE),"")</f>
        <v/>
      </c>
      <c r="F182" s="157" t="str">
        <f>IF(L3VA!N191="NO DATA","",L3VA!N191)</f>
        <v/>
      </c>
      <c r="G182" s="158" t="str">
        <f>IF(L3VA!T191="NO DATA","",L3VA!T191)</f>
        <v/>
      </c>
      <c r="H182" s="158" t="str">
        <f>IF(L3VA!Z191="NO DATA","",L3VA!Z191)</f>
        <v/>
      </c>
      <c r="I182" s="158" t="str">
        <f>IF(L3VA!AF191="NO DATA","",L3VA!AF191)</f>
        <v/>
      </c>
      <c r="J182" s="153" t="str">
        <f>IF(L3VA!AL191="NO DATA","",L3VA!AL191)</f>
        <v/>
      </c>
      <c r="K182" s="158" t="str">
        <f>IF(L3VA!AR191="NO DATA","",L3VA!AR191)</f>
        <v/>
      </c>
      <c r="L182" s="158" t="str">
        <f>IF(L3VA!AX191="NO DATA","",L3VA!AX191)</f>
        <v/>
      </c>
      <c r="M182" s="158" t="str">
        <f>IF(L3VA!BD191="NO DATA","",L3VA!BD191)</f>
        <v/>
      </c>
      <c r="N182" s="158" t="str">
        <f>IF(L3VA!BJ191="NO DATA","",L3VA!BJ191)</f>
        <v/>
      </c>
      <c r="O182" s="158" t="str">
        <f>IF(L3VA!BP191="NO DATA","",L3VA!BP191)</f>
        <v/>
      </c>
      <c r="P182" s="158" t="str">
        <f>IF(L3VA!BV191="NO DATA","",L3VA!BV191)</f>
        <v/>
      </c>
      <c r="Q182" s="158" t="str">
        <f>IF(L3VA!CB191="NO DATA","",L3VA!CB191)</f>
        <v/>
      </c>
      <c r="R182" s="158" t="str">
        <f>IF(L3VA!CH191="NO DATA","",L3VA!CH191)</f>
        <v/>
      </c>
      <c r="S182" s="158" t="str">
        <f>IF(L3VA!CN191="NO DATA","",L3VA!CN191)</f>
        <v/>
      </c>
      <c r="T182" s="158" t="str">
        <f>IF(L3VA!CT191="NO DATA","",L3VA!CT191)</f>
        <v/>
      </c>
      <c r="U182" s="158" t="str">
        <f>IF(L3VA!CZ191="NO DATA","",L3VA!CZ191)</f>
        <v/>
      </c>
      <c r="V182" s="158" t="str">
        <f>IF(L3VA!DF191="NO DATA","",L3VA!DF191)</f>
        <v/>
      </c>
      <c r="W182" s="158" t="str">
        <f>IF(L3VA!DL191="NO DATA","",L3VA!DL191)</f>
        <v/>
      </c>
      <c r="X182" s="158" t="str">
        <f>IF(L3VA!DR191="NO DATA","",L3VA!DR191)</f>
        <v/>
      </c>
      <c r="Y182" s="158" t="str">
        <f>IF(L3VA!DX191="NO DATA","",L3VA!DX191)</f>
        <v/>
      </c>
      <c r="Z182" s="158" t="str">
        <f>IF(L3VA!ED191="NO DATA","",L3VA!ED191)</f>
        <v/>
      </c>
      <c r="AA182" s="158" t="str">
        <f>IF(L3VA!EJ191="NO DATA","",L3VA!EJ191)</f>
        <v/>
      </c>
      <c r="AB182" s="158" t="str">
        <f>IF(L3VA!EP191="NO DATA","",L3VA!EP191)</f>
        <v/>
      </c>
      <c r="AC182" s="158" t="str">
        <f>IF(L3VA!EV191="NO DATA","",L3VA!EV191)</f>
        <v/>
      </c>
      <c r="AD182" s="158" t="str">
        <f>IF(L3VA!FB191="NO DATA","",L3VA!FB191)</f>
        <v/>
      </c>
    </row>
    <row r="183" spans="1:30" ht="18.75" x14ac:dyDescent="0.3">
      <c r="A183" s="19">
        <f>IF(DATASHEET!A180="","",DATASHEET!A180)</f>
        <v>151501</v>
      </c>
      <c r="B183" s="154" t="str">
        <f>DATASHEET!B180</f>
        <v>ROJAS BURGOA, Alejandro</v>
      </c>
      <c r="C183" s="155" t="str">
        <f>DATASHEET!C180</f>
        <v>12SG</v>
      </c>
      <c r="D183" s="156" t="str">
        <f>DATASHEET!J180</f>
        <v>4.75+ (C/B)</v>
      </c>
      <c r="E183" s="164" t="str">
        <f>IFERROR(VLOOKUP(A183,L3VA!$A$14:$M$269,13,FALSE),"")</f>
        <v/>
      </c>
      <c r="F183" s="157" t="str">
        <f>IF(L3VA!N192="NO DATA","",L3VA!N192)</f>
        <v/>
      </c>
      <c r="G183" s="158" t="str">
        <f>IF(L3VA!T192="NO DATA","",L3VA!T192)</f>
        <v/>
      </c>
      <c r="H183" s="158" t="str">
        <f>IF(L3VA!Z192="NO DATA","",L3VA!Z192)</f>
        <v/>
      </c>
      <c r="I183" s="158" t="str">
        <f>IF(L3VA!AF192="NO DATA","",L3VA!AF192)</f>
        <v/>
      </c>
      <c r="J183" s="153" t="str">
        <f>IF(L3VA!AL192="NO DATA","",L3VA!AL192)</f>
        <v/>
      </c>
      <c r="K183" s="158" t="str">
        <f>IF(L3VA!AR192="NO DATA","",L3VA!AR192)</f>
        <v/>
      </c>
      <c r="L183" s="158" t="str">
        <f>IF(L3VA!AX192="NO DATA","",L3VA!AX192)</f>
        <v/>
      </c>
      <c r="M183" s="158" t="str">
        <f>IF(L3VA!BD192="NO DATA","",L3VA!BD192)</f>
        <v/>
      </c>
      <c r="N183" s="158" t="str">
        <f>IF(L3VA!BJ192="NO DATA","",L3VA!BJ192)</f>
        <v/>
      </c>
      <c r="O183" s="158" t="str">
        <f>IF(L3VA!BP192="NO DATA","",L3VA!BP192)</f>
        <v/>
      </c>
      <c r="P183" s="158" t="str">
        <f>IF(L3VA!BV192="NO DATA","",L3VA!BV192)</f>
        <v/>
      </c>
      <c r="Q183" s="158" t="str">
        <f>IF(L3VA!CB192="NO DATA","",L3VA!CB192)</f>
        <v/>
      </c>
      <c r="R183" s="158" t="str">
        <f>IF(L3VA!CH192="NO DATA","",L3VA!CH192)</f>
        <v/>
      </c>
      <c r="S183" s="158" t="str">
        <f>IF(L3VA!CN192="NO DATA","",L3VA!CN192)</f>
        <v/>
      </c>
      <c r="T183" s="158" t="str">
        <f>IF(L3VA!CT192="NO DATA","",L3VA!CT192)</f>
        <v/>
      </c>
      <c r="U183" s="158" t="str">
        <f>IF(L3VA!CZ192="NO DATA","",L3VA!CZ192)</f>
        <v/>
      </c>
      <c r="V183" s="158" t="str">
        <f>IF(L3VA!DF192="NO DATA","",L3VA!DF192)</f>
        <v/>
      </c>
      <c r="W183" s="158" t="str">
        <f>IF(L3VA!DL192="NO DATA","",L3VA!DL192)</f>
        <v/>
      </c>
      <c r="X183" s="158" t="str">
        <f>IF(L3VA!DR192="NO DATA","",L3VA!DR192)</f>
        <v/>
      </c>
      <c r="Y183" s="158" t="str">
        <f>IF(L3VA!DX192="NO DATA","",L3VA!DX192)</f>
        <v/>
      </c>
      <c r="Z183" s="158" t="str">
        <f>IF(L3VA!ED192="NO DATA","",L3VA!ED192)</f>
        <v/>
      </c>
      <c r="AA183" s="158" t="str">
        <f>IF(L3VA!EJ192="NO DATA","",L3VA!EJ192)</f>
        <v/>
      </c>
      <c r="AB183" s="158" t="str">
        <f>IF(L3VA!EP192="NO DATA","",L3VA!EP192)</f>
        <v/>
      </c>
      <c r="AC183" s="158" t="str">
        <f>IF(L3VA!EV192="NO DATA","",L3VA!EV192)</f>
        <v/>
      </c>
      <c r="AD183" s="158" t="str">
        <f>IF(L3VA!FB192="NO DATA","",L3VA!FB192)</f>
        <v/>
      </c>
    </row>
    <row r="184" spans="1:30" ht="18.75" x14ac:dyDescent="0.3">
      <c r="A184" s="19">
        <f>IF(DATASHEET!A181="","",DATASHEET!A181)</f>
        <v>160071</v>
      </c>
      <c r="B184" s="154" t="str">
        <f>DATASHEET!B181</f>
        <v>ROSE, Elijah</v>
      </c>
      <c r="C184" s="155" t="str">
        <f>DATASHEET!C181</f>
        <v>12ASA</v>
      </c>
      <c r="D184" s="156" t="str">
        <f>DATASHEET!J181</f>
        <v>4.75+ (C/B)</v>
      </c>
      <c r="E184" s="164" t="str">
        <f>IFERROR(VLOOKUP(A184,L3VA!$A$14:$M$269,13,FALSE),"")</f>
        <v/>
      </c>
      <c r="F184" s="157" t="str">
        <f>IF(L3VA!N193="NO DATA","",L3VA!N193)</f>
        <v/>
      </c>
      <c r="G184" s="158" t="str">
        <f>IF(L3VA!T193="NO DATA","",L3VA!T193)</f>
        <v/>
      </c>
      <c r="H184" s="158" t="str">
        <f>IF(L3VA!Z193="NO DATA","",L3VA!Z193)</f>
        <v/>
      </c>
      <c r="I184" s="158" t="str">
        <f>IF(L3VA!AF193="NO DATA","",L3VA!AF193)</f>
        <v/>
      </c>
      <c r="J184" s="153" t="str">
        <f>IF(L3VA!AL193="NO DATA","",L3VA!AL193)</f>
        <v/>
      </c>
      <c r="K184" s="158" t="str">
        <f>IF(L3VA!AR193="NO DATA","",L3VA!AR193)</f>
        <v/>
      </c>
      <c r="L184" s="158" t="str">
        <f>IF(L3VA!AX193="NO DATA","",L3VA!AX193)</f>
        <v/>
      </c>
      <c r="M184" s="158" t="str">
        <f>IF(L3VA!BD193="NO DATA","",L3VA!BD193)</f>
        <v/>
      </c>
      <c r="N184" s="158" t="str">
        <f>IF(L3VA!BJ193="NO DATA","",L3VA!BJ193)</f>
        <v/>
      </c>
      <c r="O184" s="158" t="str">
        <f>IF(L3VA!BP193="NO DATA","",L3VA!BP193)</f>
        <v/>
      </c>
      <c r="P184" s="158" t="str">
        <f>IF(L3VA!BV193="NO DATA","",L3VA!BV193)</f>
        <v/>
      </c>
      <c r="Q184" s="158" t="str">
        <f>IF(L3VA!CB193="NO DATA","",L3VA!CB193)</f>
        <v/>
      </c>
      <c r="R184" s="158" t="str">
        <f>IF(L3VA!CH193="NO DATA","",L3VA!CH193)</f>
        <v/>
      </c>
      <c r="S184" s="158" t="str">
        <f>IF(L3VA!CN193="NO DATA","",L3VA!CN193)</f>
        <v/>
      </c>
      <c r="T184" s="158" t="str">
        <f>IF(L3VA!CT193="NO DATA","",L3VA!CT193)</f>
        <v/>
      </c>
      <c r="U184" s="158" t="str">
        <f>IF(L3VA!CZ193="NO DATA","",L3VA!CZ193)</f>
        <v/>
      </c>
      <c r="V184" s="158" t="str">
        <f>IF(L3VA!DF193="NO DATA","",L3VA!DF193)</f>
        <v/>
      </c>
      <c r="W184" s="158" t="str">
        <f>IF(L3VA!DL193="NO DATA","",L3VA!DL193)</f>
        <v/>
      </c>
      <c r="X184" s="158" t="str">
        <f>IF(L3VA!DR193="NO DATA","",L3VA!DR193)</f>
        <v/>
      </c>
      <c r="Y184" s="158" t="str">
        <f>IF(L3VA!DX193="NO DATA","",L3VA!DX193)</f>
        <v/>
      </c>
      <c r="Z184" s="158" t="str">
        <f>IF(L3VA!ED193="NO DATA","",L3VA!ED193)</f>
        <v/>
      </c>
      <c r="AA184" s="158" t="str">
        <f>IF(L3VA!EJ193="NO DATA","",L3VA!EJ193)</f>
        <v/>
      </c>
      <c r="AB184" s="158" t="str">
        <f>IF(L3VA!EP193="NO DATA","",L3VA!EP193)</f>
        <v/>
      </c>
      <c r="AC184" s="158" t="str">
        <f>IF(L3VA!EV193="NO DATA","",L3VA!EV193)</f>
        <v/>
      </c>
      <c r="AD184" s="158" t="str">
        <f>IF(L3VA!FB193="NO DATA","",L3VA!FB193)</f>
        <v/>
      </c>
    </row>
    <row r="185" spans="1:30" ht="18.75" x14ac:dyDescent="0.3">
      <c r="A185" s="19">
        <f>IF(DATASHEET!A182="","",DATASHEET!A182)</f>
        <v>150884</v>
      </c>
      <c r="B185" s="154" t="str">
        <f>DATASHEET!B182</f>
        <v>ROSS, Eoghan</v>
      </c>
      <c r="C185" s="155" t="str">
        <f>DATASHEET!C182</f>
        <v>12SG</v>
      </c>
      <c r="D185" s="156" t="str">
        <f>DATASHEET!J182</f>
        <v>6.25+ (B/A)</v>
      </c>
      <c r="E185" s="164" t="str">
        <f>IFERROR(VLOOKUP(A185,L3VA!$A$14:$M$269,13,FALSE),"")</f>
        <v/>
      </c>
      <c r="F185" s="157" t="str">
        <f>IF(L3VA!N194="NO DATA","",L3VA!N194)</f>
        <v/>
      </c>
      <c r="G185" s="158" t="str">
        <f>IF(L3VA!T194="NO DATA","",L3VA!T194)</f>
        <v/>
      </c>
      <c r="H185" s="158" t="str">
        <f>IF(L3VA!Z194="NO DATA","",L3VA!Z194)</f>
        <v/>
      </c>
      <c r="I185" s="158" t="str">
        <f>IF(L3VA!AF194="NO DATA","",L3VA!AF194)</f>
        <v/>
      </c>
      <c r="J185" s="153" t="str">
        <f>IF(L3VA!AL194="NO DATA","",L3VA!AL194)</f>
        <v/>
      </c>
      <c r="K185" s="158" t="str">
        <f>IF(L3VA!AR194="NO DATA","",L3VA!AR194)</f>
        <v/>
      </c>
      <c r="L185" s="158" t="str">
        <f>IF(L3VA!AX194="NO DATA","",L3VA!AX194)</f>
        <v/>
      </c>
      <c r="M185" s="158" t="str">
        <f>IF(L3VA!BD194="NO DATA","",L3VA!BD194)</f>
        <v/>
      </c>
      <c r="N185" s="158" t="str">
        <f>IF(L3VA!BJ194="NO DATA","",L3VA!BJ194)</f>
        <v/>
      </c>
      <c r="O185" s="158" t="str">
        <f>IF(L3VA!BP194="NO DATA","",L3VA!BP194)</f>
        <v/>
      </c>
      <c r="P185" s="158" t="str">
        <f>IF(L3VA!BV194="NO DATA","",L3VA!BV194)</f>
        <v/>
      </c>
      <c r="Q185" s="158" t="str">
        <f>IF(L3VA!CB194="NO DATA","",L3VA!CB194)</f>
        <v/>
      </c>
      <c r="R185" s="158" t="str">
        <f>IF(L3VA!CH194="NO DATA","",L3VA!CH194)</f>
        <v/>
      </c>
      <c r="S185" s="158" t="str">
        <f>IF(L3VA!CN194="NO DATA","",L3VA!CN194)</f>
        <v/>
      </c>
      <c r="T185" s="158" t="str">
        <f>IF(L3VA!CT194="NO DATA","",L3VA!CT194)</f>
        <v/>
      </c>
      <c r="U185" s="158" t="str">
        <f>IF(L3VA!CZ194="NO DATA","",L3VA!CZ194)</f>
        <v/>
      </c>
      <c r="V185" s="158" t="str">
        <f>IF(L3VA!DF194="NO DATA","",L3VA!DF194)</f>
        <v/>
      </c>
      <c r="W185" s="158" t="str">
        <f>IF(L3VA!DL194="NO DATA","",L3VA!DL194)</f>
        <v/>
      </c>
      <c r="X185" s="158" t="str">
        <f>IF(L3VA!DR194="NO DATA","",L3VA!DR194)</f>
        <v/>
      </c>
      <c r="Y185" s="158" t="str">
        <f>IF(L3VA!DX194="NO DATA","",L3VA!DX194)</f>
        <v/>
      </c>
      <c r="Z185" s="158" t="str">
        <f>IF(L3VA!ED194="NO DATA","",L3VA!ED194)</f>
        <v/>
      </c>
      <c r="AA185" s="158" t="str">
        <f>IF(L3VA!EJ194="NO DATA","",L3VA!EJ194)</f>
        <v/>
      </c>
      <c r="AB185" s="158" t="str">
        <f>IF(L3VA!EP194="NO DATA","",L3VA!EP194)</f>
        <v/>
      </c>
      <c r="AC185" s="158" t="str">
        <f>IF(L3VA!EV194="NO DATA","",L3VA!EV194)</f>
        <v/>
      </c>
      <c r="AD185" s="158" t="str">
        <f>IF(L3VA!FB194="NO DATA","",L3VA!FB194)</f>
        <v/>
      </c>
    </row>
    <row r="186" spans="1:30" ht="18.75" x14ac:dyDescent="0.3">
      <c r="A186" s="19">
        <f>IF(DATASHEET!A183="","",DATASHEET!A183)</f>
        <v>160057</v>
      </c>
      <c r="B186" s="154" t="str">
        <f>DATASHEET!B183</f>
        <v>SALMON, Eleanor</v>
      </c>
      <c r="C186" s="155" t="str">
        <f>DATASHEET!C183</f>
        <v>12SG</v>
      </c>
      <c r="D186" s="156" t="str">
        <f>DATASHEET!J183</f>
        <v>7.75+ (A/A*)</v>
      </c>
      <c r="E186" s="164" t="str">
        <f>IFERROR(VLOOKUP(A186,L3VA!$A$14:$M$269,13,FALSE),"")</f>
        <v/>
      </c>
      <c r="F186" s="157" t="str">
        <f>IF(L3VA!N195="NO DATA","",L3VA!N195)</f>
        <v/>
      </c>
      <c r="G186" s="158" t="str">
        <f>IF(L3VA!T195="NO DATA","",L3VA!T195)</f>
        <v/>
      </c>
      <c r="H186" s="158" t="str">
        <f>IF(L3VA!Z195="NO DATA","",L3VA!Z195)</f>
        <v/>
      </c>
      <c r="I186" s="158" t="str">
        <f>IF(L3VA!AF195="NO DATA","",L3VA!AF195)</f>
        <v/>
      </c>
      <c r="J186" s="153" t="str">
        <f>IF(L3VA!AL195="NO DATA","",L3VA!AL195)</f>
        <v/>
      </c>
      <c r="K186" s="158" t="str">
        <f>IF(L3VA!AR195="NO DATA","",L3VA!AR195)</f>
        <v/>
      </c>
      <c r="L186" s="158" t="str">
        <f>IF(L3VA!AX195="NO DATA","",L3VA!AX195)</f>
        <v/>
      </c>
      <c r="M186" s="158" t="str">
        <f>IF(L3VA!BD195="NO DATA","",L3VA!BD195)</f>
        <v/>
      </c>
      <c r="N186" s="158" t="str">
        <f>IF(L3VA!BJ195="NO DATA","",L3VA!BJ195)</f>
        <v/>
      </c>
      <c r="O186" s="158" t="str">
        <f>IF(L3VA!BP195="NO DATA","",L3VA!BP195)</f>
        <v/>
      </c>
      <c r="P186" s="158" t="str">
        <f>IF(L3VA!BV195="NO DATA","",L3VA!BV195)</f>
        <v/>
      </c>
      <c r="Q186" s="158" t="str">
        <f>IF(L3VA!CB195="NO DATA","",L3VA!CB195)</f>
        <v/>
      </c>
      <c r="R186" s="158" t="str">
        <f>IF(L3VA!CH195="NO DATA","",L3VA!CH195)</f>
        <v/>
      </c>
      <c r="S186" s="158" t="str">
        <f>IF(L3VA!CN195="NO DATA","",L3VA!CN195)</f>
        <v/>
      </c>
      <c r="T186" s="158" t="str">
        <f>IF(L3VA!CT195="NO DATA","",L3VA!CT195)</f>
        <v/>
      </c>
      <c r="U186" s="158" t="str">
        <f>IF(L3VA!CZ195="NO DATA","",L3VA!CZ195)</f>
        <v/>
      </c>
      <c r="V186" s="158" t="str">
        <f>IF(L3VA!DF195="NO DATA","",L3VA!DF195)</f>
        <v/>
      </c>
      <c r="W186" s="158" t="str">
        <f>IF(L3VA!DL195="NO DATA","",L3VA!DL195)</f>
        <v/>
      </c>
      <c r="X186" s="158" t="str">
        <f>IF(L3VA!DR195="NO DATA","",L3VA!DR195)</f>
        <v/>
      </c>
      <c r="Y186" s="158" t="str">
        <f>IF(L3VA!DX195="NO DATA","",L3VA!DX195)</f>
        <v/>
      </c>
      <c r="Z186" s="158" t="str">
        <f>IF(L3VA!ED195="NO DATA","",L3VA!ED195)</f>
        <v/>
      </c>
      <c r="AA186" s="158" t="str">
        <f>IF(L3VA!EJ195="NO DATA","",L3VA!EJ195)</f>
        <v/>
      </c>
      <c r="AB186" s="158" t="str">
        <f>IF(L3VA!EP195="NO DATA","",L3VA!EP195)</f>
        <v/>
      </c>
      <c r="AC186" s="158" t="str">
        <f>IF(L3VA!EV195="NO DATA","",L3VA!EV195)</f>
        <v/>
      </c>
      <c r="AD186" s="158" t="str">
        <f>IF(L3VA!FB195="NO DATA","",L3VA!FB195)</f>
        <v/>
      </c>
    </row>
    <row r="187" spans="1:30" ht="18.75" x14ac:dyDescent="0.3">
      <c r="A187" s="19">
        <f>IF(DATASHEET!A184="","",DATASHEET!A184)</f>
        <v>160054</v>
      </c>
      <c r="B187" s="154" t="str">
        <f>DATASHEET!B184</f>
        <v>SALMON, Georgia</v>
      </c>
      <c r="C187" s="155" t="str">
        <f>DATASHEET!C184</f>
        <v>12SG</v>
      </c>
      <c r="D187" s="156" t="str">
        <f>DATASHEET!J184</f>
        <v>7.75+ (A/A*)</v>
      </c>
      <c r="E187" s="164" t="str">
        <f>IFERROR(VLOOKUP(A187,L3VA!$A$14:$M$269,13,FALSE),"")</f>
        <v/>
      </c>
      <c r="F187" s="157" t="str">
        <f>IF(L3VA!N196="NO DATA","",L3VA!N196)</f>
        <v/>
      </c>
      <c r="G187" s="158" t="str">
        <f>IF(L3VA!T196="NO DATA","",L3VA!T196)</f>
        <v/>
      </c>
      <c r="H187" s="158" t="str">
        <f>IF(L3VA!Z196="NO DATA","",L3VA!Z196)</f>
        <v/>
      </c>
      <c r="I187" s="158" t="str">
        <f>IF(L3VA!AF196="NO DATA","",L3VA!AF196)</f>
        <v/>
      </c>
      <c r="J187" s="153" t="str">
        <f>IF(L3VA!AL196="NO DATA","",L3VA!AL196)</f>
        <v/>
      </c>
      <c r="K187" s="158" t="str">
        <f>IF(L3VA!AR196="NO DATA","",L3VA!AR196)</f>
        <v/>
      </c>
      <c r="L187" s="158" t="str">
        <f>IF(L3VA!AX196="NO DATA","",L3VA!AX196)</f>
        <v/>
      </c>
      <c r="M187" s="158" t="str">
        <f>IF(L3VA!BD196="NO DATA","",L3VA!BD196)</f>
        <v/>
      </c>
      <c r="N187" s="158" t="str">
        <f>IF(L3VA!BJ196="NO DATA","",L3VA!BJ196)</f>
        <v/>
      </c>
      <c r="O187" s="158" t="str">
        <f>IF(L3VA!BP196="NO DATA","",L3VA!BP196)</f>
        <v/>
      </c>
      <c r="P187" s="158" t="str">
        <f>IF(L3VA!BV196="NO DATA","",L3VA!BV196)</f>
        <v/>
      </c>
      <c r="Q187" s="158" t="str">
        <f>IF(L3VA!CB196="NO DATA","",L3VA!CB196)</f>
        <v/>
      </c>
      <c r="R187" s="158" t="str">
        <f>IF(L3VA!CH196="NO DATA","",L3VA!CH196)</f>
        <v/>
      </c>
      <c r="S187" s="158" t="str">
        <f>IF(L3VA!CN196="NO DATA","",L3VA!CN196)</f>
        <v/>
      </c>
      <c r="T187" s="158" t="str">
        <f>IF(L3VA!CT196="NO DATA","",L3VA!CT196)</f>
        <v/>
      </c>
      <c r="U187" s="158" t="str">
        <f>IF(L3VA!CZ196="NO DATA","",L3VA!CZ196)</f>
        <v/>
      </c>
      <c r="V187" s="158" t="str">
        <f>IF(L3VA!DF196="NO DATA","",L3VA!DF196)</f>
        <v/>
      </c>
      <c r="W187" s="158" t="str">
        <f>IF(L3VA!DL196="NO DATA","",L3VA!DL196)</f>
        <v/>
      </c>
      <c r="X187" s="158" t="str">
        <f>IF(L3VA!DR196="NO DATA","",L3VA!DR196)</f>
        <v/>
      </c>
      <c r="Y187" s="158" t="str">
        <f>IF(L3VA!DX196="NO DATA","",L3VA!DX196)</f>
        <v/>
      </c>
      <c r="Z187" s="158" t="str">
        <f>IF(L3VA!ED196="NO DATA","",L3VA!ED196)</f>
        <v/>
      </c>
      <c r="AA187" s="158" t="str">
        <f>IF(L3VA!EJ196="NO DATA","",L3VA!EJ196)</f>
        <v/>
      </c>
      <c r="AB187" s="158" t="str">
        <f>IF(L3VA!EP196="NO DATA","",L3VA!EP196)</f>
        <v/>
      </c>
      <c r="AC187" s="158" t="str">
        <f>IF(L3VA!EV196="NO DATA","",L3VA!EV196)</f>
        <v/>
      </c>
      <c r="AD187" s="158" t="str">
        <f>IF(L3VA!FB196="NO DATA","",L3VA!FB196)</f>
        <v/>
      </c>
    </row>
    <row r="188" spans="1:30" ht="18.75" x14ac:dyDescent="0.3">
      <c r="A188" s="19">
        <f>IF(DATASHEET!A185="","",DATASHEET!A185)</f>
        <v>151504</v>
      </c>
      <c r="B188" s="154" t="str">
        <f>DATASHEET!B185</f>
        <v>SAWICKA, Olivia</v>
      </c>
      <c r="C188" s="155" t="str">
        <f>DATASHEET!C185</f>
        <v>12KD</v>
      </c>
      <c r="D188" s="156" t="str">
        <f>DATASHEET!J185</f>
        <v>4.75+ (C/B)</v>
      </c>
      <c r="E188" s="164" t="str">
        <f>IFERROR(VLOOKUP(A188,L3VA!$A$14:$M$269,13,FALSE),"")</f>
        <v/>
      </c>
      <c r="F188" s="157" t="str">
        <f>IF(L3VA!N197="NO DATA","",L3VA!N197)</f>
        <v/>
      </c>
      <c r="G188" s="158" t="str">
        <f>IF(L3VA!T197="NO DATA","",L3VA!T197)</f>
        <v/>
      </c>
      <c r="H188" s="158" t="str">
        <f>IF(L3VA!Z197="NO DATA","",L3VA!Z197)</f>
        <v/>
      </c>
      <c r="I188" s="158" t="str">
        <f>IF(L3VA!AF197="NO DATA","",L3VA!AF197)</f>
        <v/>
      </c>
      <c r="J188" s="153" t="str">
        <f>IF(L3VA!AL197="NO DATA","",L3VA!AL197)</f>
        <v/>
      </c>
      <c r="K188" s="158" t="str">
        <f>IF(L3VA!AR197="NO DATA","",L3VA!AR197)</f>
        <v/>
      </c>
      <c r="L188" s="158" t="str">
        <f>IF(L3VA!AX197="NO DATA","",L3VA!AX197)</f>
        <v/>
      </c>
      <c r="M188" s="158" t="str">
        <f>IF(L3VA!BD197="NO DATA","",L3VA!BD197)</f>
        <v/>
      </c>
      <c r="N188" s="158" t="str">
        <f>IF(L3VA!BJ197="NO DATA","",L3VA!BJ197)</f>
        <v/>
      </c>
      <c r="O188" s="158" t="str">
        <f>IF(L3VA!BP197="NO DATA","",L3VA!BP197)</f>
        <v/>
      </c>
      <c r="P188" s="158" t="str">
        <f>IF(L3VA!BV197="NO DATA","",L3VA!BV197)</f>
        <v/>
      </c>
      <c r="Q188" s="158" t="str">
        <f>IF(L3VA!CB197="NO DATA","",L3VA!CB197)</f>
        <v/>
      </c>
      <c r="R188" s="158" t="str">
        <f>IF(L3VA!CH197="NO DATA","",L3VA!CH197)</f>
        <v/>
      </c>
      <c r="S188" s="158" t="str">
        <f>IF(L3VA!CN197="NO DATA","",L3VA!CN197)</f>
        <v/>
      </c>
      <c r="T188" s="158" t="str">
        <f>IF(L3VA!CT197="NO DATA","",L3VA!CT197)</f>
        <v/>
      </c>
      <c r="U188" s="158" t="str">
        <f>IF(L3VA!CZ197="NO DATA","",L3VA!CZ197)</f>
        <v/>
      </c>
      <c r="V188" s="158" t="str">
        <f>IF(L3VA!DF197="NO DATA","",L3VA!DF197)</f>
        <v/>
      </c>
      <c r="W188" s="158" t="str">
        <f>IF(L3VA!DL197="NO DATA","",L3VA!DL197)</f>
        <v/>
      </c>
      <c r="X188" s="158" t="str">
        <f>IF(L3VA!DR197="NO DATA","",L3VA!DR197)</f>
        <v/>
      </c>
      <c r="Y188" s="158" t="str">
        <f>IF(L3VA!DX197="NO DATA","",L3VA!DX197)</f>
        <v/>
      </c>
      <c r="Z188" s="158" t="str">
        <f>IF(L3VA!ED197="NO DATA","",L3VA!ED197)</f>
        <v/>
      </c>
      <c r="AA188" s="158" t="str">
        <f>IF(L3VA!EJ197="NO DATA","",L3VA!EJ197)</f>
        <v/>
      </c>
      <c r="AB188" s="158" t="str">
        <f>IF(L3VA!EP197="NO DATA","",L3VA!EP197)</f>
        <v/>
      </c>
      <c r="AC188" s="158" t="str">
        <f>IF(L3VA!EV197="NO DATA","",L3VA!EV197)</f>
        <v/>
      </c>
      <c r="AD188" s="158" t="str">
        <f>IF(L3VA!FB197="NO DATA","",L3VA!FB197)</f>
        <v/>
      </c>
    </row>
    <row r="189" spans="1:30" ht="18.75" x14ac:dyDescent="0.3">
      <c r="A189" s="19">
        <f>IF(DATASHEET!A186="","",DATASHEET!A186)</f>
        <v>150868</v>
      </c>
      <c r="B189" s="154" t="str">
        <f>DATASHEET!B186</f>
        <v>SCANLON, Ellie</v>
      </c>
      <c r="C189" s="155" t="str">
        <f>DATASHEET!C186</f>
        <v>12KD</v>
      </c>
      <c r="D189" s="156" t="str">
        <f>DATASHEET!J186</f>
        <v>6.25+ (B/A)</v>
      </c>
      <c r="E189" s="164" t="str">
        <f>IFERROR(VLOOKUP(A189,L3VA!$A$14:$M$269,13,FALSE),"")</f>
        <v/>
      </c>
      <c r="F189" s="157" t="str">
        <f>IF(L3VA!N198="NO DATA","",L3VA!N198)</f>
        <v/>
      </c>
      <c r="G189" s="158" t="str">
        <f>IF(L3VA!T198="NO DATA","",L3VA!T198)</f>
        <v/>
      </c>
      <c r="H189" s="158" t="str">
        <f>IF(L3VA!Z198="NO DATA","",L3VA!Z198)</f>
        <v/>
      </c>
      <c r="I189" s="158" t="str">
        <f>IF(L3VA!AF198="NO DATA","",L3VA!AF198)</f>
        <v/>
      </c>
      <c r="J189" s="153" t="str">
        <f>IF(L3VA!AL198="NO DATA","",L3VA!AL198)</f>
        <v/>
      </c>
      <c r="K189" s="158" t="str">
        <f>IF(L3VA!AR198="NO DATA","",L3VA!AR198)</f>
        <v/>
      </c>
      <c r="L189" s="158" t="str">
        <f>IF(L3VA!AX198="NO DATA","",L3VA!AX198)</f>
        <v/>
      </c>
      <c r="M189" s="158" t="str">
        <f>IF(L3VA!BD198="NO DATA","",L3VA!BD198)</f>
        <v/>
      </c>
      <c r="N189" s="158" t="str">
        <f>IF(L3VA!BJ198="NO DATA","",L3VA!BJ198)</f>
        <v/>
      </c>
      <c r="O189" s="158" t="str">
        <f>IF(L3VA!BP198="NO DATA","",L3VA!BP198)</f>
        <v/>
      </c>
      <c r="P189" s="158" t="str">
        <f>IF(L3VA!BV198="NO DATA","",L3VA!BV198)</f>
        <v/>
      </c>
      <c r="Q189" s="158" t="str">
        <f>IF(L3VA!CB198="NO DATA","",L3VA!CB198)</f>
        <v/>
      </c>
      <c r="R189" s="158" t="str">
        <f>IF(L3VA!CH198="NO DATA","",L3VA!CH198)</f>
        <v/>
      </c>
      <c r="S189" s="158" t="str">
        <f>IF(L3VA!CN198="NO DATA","",L3VA!CN198)</f>
        <v/>
      </c>
      <c r="T189" s="158" t="str">
        <f>IF(L3VA!CT198="NO DATA","",L3VA!CT198)</f>
        <v/>
      </c>
      <c r="U189" s="158" t="str">
        <f>IF(L3VA!CZ198="NO DATA","",L3VA!CZ198)</f>
        <v/>
      </c>
      <c r="V189" s="158" t="str">
        <f>IF(L3VA!DF198="NO DATA","",L3VA!DF198)</f>
        <v/>
      </c>
      <c r="W189" s="158" t="str">
        <f>IF(L3VA!DL198="NO DATA","",L3VA!DL198)</f>
        <v/>
      </c>
      <c r="X189" s="158" t="str">
        <f>IF(L3VA!DR198="NO DATA","",L3VA!DR198)</f>
        <v/>
      </c>
      <c r="Y189" s="158" t="str">
        <f>IF(L3VA!DX198="NO DATA","",L3VA!DX198)</f>
        <v/>
      </c>
      <c r="Z189" s="158" t="str">
        <f>IF(L3VA!ED198="NO DATA","",L3VA!ED198)</f>
        <v/>
      </c>
      <c r="AA189" s="158" t="str">
        <f>IF(L3VA!EJ198="NO DATA","",L3VA!EJ198)</f>
        <v/>
      </c>
      <c r="AB189" s="158" t="str">
        <f>IF(L3VA!EP198="NO DATA","",L3VA!EP198)</f>
        <v/>
      </c>
      <c r="AC189" s="158" t="str">
        <f>IF(L3VA!EV198="NO DATA","",L3VA!EV198)</f>
        <v/>
      </c>
      <c r="AD189" s="158" t="str">
        <f>IF(L3VA!FB198="NO DATA","",L3VA!FB198)</f>
        <v/>
      </c>
    </row>
    <row r="190" spans="1:30" ht="18.75" x14ac:dyDescent="0.3">
      <c r="A190" s="19">
        <f>IF(DATASHEET!A187="","",DATASHEET!A187)</f>
        <v>150788</v>
      </c>
      <c r="B190" s="154" t="str">
        <f>DATASHEET!B187</f>
        <v>SCOTT, Archie</v>
      </c>
      <c r="C190" s="155" t="str">
        <f>DATASHEET!C187</f>
        <v>12MP</v>
      </c>
      <c r="D190" s="156" t="str">
        <f>DATASHEET!J187</f>
        <v>7.75+ (A/A*)</v>
      </c>
      <c r="E190" s="164" t="str">
        <f>IFERROR(VLOOKUP(A190,L3VA!$A$14:$M$269,13,FALSE),"")</f>
        <v/>
      </c>
      <c r="F190" s="157" t="str">
        <f>IF(L3VA!N199="NO DATA","",L3VA!N199)</f>
        <v/>
      </c>
      <c r="G190" s="158" t="str">
        <f>IF(L3VA!T199="NO DATA","",L3VA!T199)</f>
        <v/>
      </c>
      <c r="H190" s="158" t="str">
        <f>IF(L3VA!Z199="NO DATA","",L3VA!Z199)</f>
        <v/>
      </c>
      <c r="I190" s="158" t="str">
        <f>IF(L3VA!AF199="NO DATA","",L3VA!AF199)</f>
        <v/>
      </c>
      <c r="J190" s="153" t="str">
        <f>IF(L3VA!AL199="NO DATA","",L3VA!AL199)</f>
        <v/>
      </c>
      <c r="K190" s="158" t="str">
        <f>IF(L3VA!AR199="NO DATA","",L3VA!AR199)</f>
        <v/>
      </c>
      <c r="L190" s="158" t="str">
        <f>IF(L3VA!AX199="NO DATA","",L3VA!AX199)</f>
        <v/>
      </c>
      <c r="M190" s="158" t="str">
        <f>IF(L3VA!BD199="NO DATA","",L3VA!BD199)</f>
        <v/>
      </c>
      <c r="N190" s="158" t="str">
        <f>IF(L3VA!BJ199="NO DATA","",L3VA!BJ199)</f>
        <v/>
      </c>
      <c r="O190" s="158" t="str">
        <f>IF(L3VA!BP199="NO DATA","",L3VA!BP199)</f>
        <v/>
      </c>
      <c r="P190" s="158" t="str">
        <f>IF(L3VA!BV199="NO DATA","",L3VA!BV199)</f>
        <v/>
      </c>
      <c r="Q190" s="158" t="str">
        <f>IF(L3VA!CB199="NO DATA","",L3VA!CB199)</f>
        <v/>
      </c>
      <c r="R190" s="158" t="str">
        <f>IF(L3VA!CH199="NO DATA","",L3VA!CH199)</f>
        <v/>
      </c>
      <c r="S190" s="158" t="str">
        <f>IF(L3VA!CN199="NO DATA","",L3VA!CN199)</f>
        <v/>
      </c>
      <c r="T190" s="158" t="str">
        <f>IF(L3VA!CT199="NO DATA","",L3VA!CT199)</f>
        <v/>
      </c>
      <c r="U190" s="158" t="str">
        <f>IF(L3VA!CZ199="NO DATA","",L3VA!CZ199)</f>
        <v/>
      </c>
      <c r="V190" s="158" t="str">
        <f>IF(L3VA!DF199="NO DATA","",L3VA!DF199)</f>
        <v/>
      </c>
      <c r="W190" s="158" t="str">
        <f>IF(L3VA!DL199="NO DATA","",L3VA!DL199)</f>
        <v/>
      </c>
      <c r="X190" s="158" t="str">
        <f>IF(L3VA!DR199="NO DATA","",L3VA!DR199)</f>
        <v/>
      </c>
      <c r="Y190" s="158" t="str">
        <f>IF(L3VA!DX199="NO DATA","",L3VA!DX199)</f>
        <v/>
      </c>
      <c r="Z190" s="158" t="str">
        <f>IF(L3VA!ED199="NO DATA","",L3VA!ED199)</f>
        <v/>
      </c>
      <c r="AA190" s="158" t="str">
        <f>IF(L3VA!EJ199="NO DATA","",L3VA!EJ199)</f>
        <v/>
      </c>
      <c r="AB190" s="158" t="str">
        <f>IF(L3VA!EP199="NO DATA","",L3VA!EP199)</f>
        <v/>
      </c>
      <c r="AC190" s="158" t="str">
        <f>IF(L3VA!EV199="NO DATA","",L3VA!EV199)</f>
        <v/>
      </c>
      <c r="AD190" s="158" t="str">
        <f>IF(L3VA!FB199="NO DATA","",L3VA!FB199)</f>
        <v/>
      </c>
    </row>
    <row r="191" spans="1:30" ht="18.75" x14ac:dyDescent="0.3">
      <c r="A191" s="19">
        <f>IF(DATASHEET!A188="","",DATASHEET!A188)</f>
        <v>160113</v>
      </c>
      <c r="B191" s="154" t="str">
        <f>DATASHEET!B188</f>
        <v>SELLERS, Samuel</v>
      </c>
      <c r="C191" s="155" t="str">
        <f>DATASHEET!C188</f>
        <v>12CSN</v>
      </c>
      <c r="D191" s="156" t="str">
        <f>DATASHEET!J188</f>
        <v>4.75+ (C/B)</v>
      </c>
      <c r="E191" s="164" t="str">
        <f>IFERROR(VLOOKUP(A191,L3VA!$A$14:$M$269,13,FALSE),"")</f>
        <v/>
      </c>
      <c r="F191" s="157" t="str">
        <f>IF(L3VA!N200="NO DATA","",L3VA!N200)</f>
        <v/>
      </c>
      <c r="G191" s="158" t="str">
        <f>IF(L3VA!T200="NO DATA","",L3VA!T200)</f>
        <v/>
      </c>
      <c r="H191" s="158" t="str">
        <f>IF(L3VA!Z200="NO DATA","",L3VA!Z200)</f>
        <v/>
      </c>
      <c r="I191" s="158" t="str">
        <f>IF(L3VA!AF200="NO DATA","",L3VA!AF200)</f>
        <v/>
      </c>
      <c r="J191" s="153" t="str">
        <f>IF(L3VA!AL200="NO DATA","",L3VA!AL200)</f>
        <v/>
      </c>
      <c r="K191" s="158" t="str">
        <f>IF(L3VA!AR200="NO DATA","",L3VA!AR200)</f>
        <v/>
      </c>
      <c r="L191" s="158" t="str">
        <f>IF(L3VA!AX200="NO DATA","",L3VA!AX200)</f>
        <v/>
      </c>
      <c r="M191" s="158" t="str">
        <f>IF(L3VA!BD200="NO DATA","",L3VA!BD200)</f>
        <v/>
      </c>
      <c r="N191" s="158" t="str">
        <f>IF(L3VA!BJ200="NO DATA","",L3VA!BJ200)</f>
        <v/>
      </c>
      <c r="O191" s="158" t="str">
        <f>IF(L3VA!BP200="NO DATA","",L3VA!BP200)</f>
        <v/>
      </c>
      <c r="P191" s="158" t="str">
        <f>IF(L3VA!BV200="NO DATA","",L3VA!BV200)</f>
        <v/>
      </c>
      <c r="Q191" s="158" t="str">
        <f>IF(L3VA!CB200="NO DATA","",L3VA!CB200)</f>
        <v/>
      </c>
      <c r="R191" s="158" t="str">
        <f>IF(L3VA!CH200="NO DATA","",L3VA!CH200)</f>
        <v/>
      </c>
      <c r="S191" s="158" t="str">
        <f>IF(L3VA!CN200="NO DATA","",L3VA!CN200)</f>
        <v/>
      </c>
      <c r="T191" s="158" t="str">
        <f>IF(L3VA!CT200="NO DATA","",L3VA!CT200)</f>
        <v/>
      </c>
      <c r="U191" s="158" t="str">
        <f>IF(L3VA!CZ200="NO DATA","",L3VA!CZ200)</f>
        <v/>
      </c>
      <c r="V191" s="158" t="str">
        <f>IF(L3VA!DF200="NO DATA","",L3VA!DF200)</f>
        <v/>
      </c>
      <c r="W191" s="158" t="str">
        <f>IF(L3VA!DL200="NO DATA","",L3VA!DL200)</f>
        <v/>
      </c>
      <c r="X191" s="158" t="str">
        <f>IF(L3VA!DR200="NO DATA","",L3VA!DR200)</f>
        <v/>
      </c>
      <c r="Y191" s="158" t="str">
        <f>IF(L3VA!DX200="NO DATA","",L3VA!DX200)</f>
        <v/>
      </c>
      <c r="Z191" s="158" t="str">
        <f>IF(L3VA!ED200="NO DATA","",L3VA!ED200)</f>
        <v/>
      </c>
      <c r="AA191" s="158" t="str">
        <f>IF(L3VA!EJ200="NO DATA","",L3VA!EJ200)</f>
        <v/>
      </c>
      <c r="AB191" s="158" t="str">
        <f>IF(L3VA!EP200="NO DATA","",L3VA!EP200)</f>
        <v/>
      </c>
      <c r="AC191" s="158" t="str">
        <f>IF(L3VA!EV200="NO DATA","",L3VA!EV200)</f>
        <v/>
      </c>
      <c r="AD191" s="158" t="str">
        <f>IF(L3VA!FB200="NO DATA","",L3VA!FB200)</f>
        <v/>
      </c>
    </row>
    <row r="192" spans="1:30" ht="18.75" x14ac:dyDescent="0.3">
      <c r="A192" s="19">
        <f>IF(DATASHEET!A189="","",DATASHEET!A189)</f>
        <v>160134</v>
      </c>
      <c r="B192" s="154" t="str">
        <f>DATASHEET!B189</f>
        <v>SHAHNAMA, Ashkan</v>
      </c>
      <c r="C192" s="155" t="str">
        <f>DATASHEET!C189</f>
        <v>12JW</v>
      </c>
      <c r="D192" s="156" t="str">
        <f>DATASHEET!J189</f>
        <v>4.75+ (C/B)</v>
      </c>
      <c r="E192" s="164" t="str">
        <f>IFERROR(VLOOKUP(A192,L3VA!$A$14:$M$269,13,FALSE),"")</f>
        <v/>
      </c>
      <c r="F192" s="157" t="str">
        <f>IF(L3VA!N201="NO DATA","",L3VA!N201)</f>
        <v/>
      </c>
      <c r="G192" s="158" t="str">
        <f>IF(L3VA!T201="NO DATA","",L3VA!T201)</f>
        <v/>
      </c>
      <c r="H192" s="158" t="str">
        <f>IF(L3VA!Z201="NO DATA","",L3VA!Z201)</f>
        <v/>
      </c>
      <c r="I192" s="158" t="str">
        <f>IF(L3VA!AF201="NO DATA","",L3VA!AF201)</f>
        <v/>
      </c>
      <c r="J192" s="153" t="str">
        <f>IF(L3VA!AL201="NO DATA","",L3VA!AL201)</f>
        <v/>
      </c>
      <c r="K192" s="158" t="str">
        <f>IF(L3VA!AR201="NO DATA","",L3VA!AR201)</f>
        <v/>
      </c>
      <c r="L192" s="158" t="str">
        <f>IF(L3VA!AX201="NO DATA","",L3VA!AX201)</f>
        <v/>
      </c>
      <c r="M192" s="158" t="str">
        <f>IF(L3VA!BD201="NO DATA","",L3VA!BD201)</f>
        <v/>
      </c>
      <c r="N192" s="158" t="str">
        <f>IF(L3VA!BJ201="NO DATA","",L3VA!BJ201)</f>
        <v/>
      </c>
      <c r="O192" s="158" t="str">
        <f>IF(L3VA!BP201="NO DATA","",L3VA!BP201)</f>
        <v/>
      </c>
      <c r="P192" s="158" t="str">
        <f>IF(L3VA!BV201="NO DATA","",L3VA!BV201)</f>
        <v/>
      </c>
      <c r="Q192" s="158" t="str">
        <f>IF(L3VA!CB201="NO DATA","",L3VA!CB201)</f>
        <v/>
      </c>
      <c r="R192" s="158" t="str">
        <f>IF(L3VA!CH201="NO DATA","",L3VA!CH201)</f>
        <v/>
      </c>
      <c r="S192" s="158" t="str">
        <f>IF(L3VA!CN201="NO DATA","",L3VA!CN201)</f>
        <v/>
      </c>
      <c r="T192" s="158" t="str">
        <f>IF(L3VA!CT201="NO DATA","",L3VA!CT201)</f>
        <v/>
      </c>
      <c r="U192" s="158" t="str">
        <f>IF(L3VA!CZ201="NO DATA","",L3VA!CZ201)</f>
        <v/>
      </c>
      <c r="V192" s="158" t="str">
        <f>IF(L3VA!DF201="NO DATA","",L3VA!DF201)</f>
        <v/>
      </c>
      <c r="W192" s="158" t="str">
        <f>IF(L3VA!DL201="NO DATA","",L3VA!DL201)</f>
        <v/>
      </c>
      <c r="X192" s="158" t="str">
        <f>IF(L3VA!DR201="NO DATA","",L3VA!DR201)</f>
        <v/>
      </c>
      <c r="Y192" s="158" t="str">
        <f>IF(L3VA!DX201="NO DATA","",L3VA!DX201)</f>
        <v/>
      </c>
      <c r="Z192" s="158" t="str">
        <f>IF(L3VA!ED201="NO DATA","",L3VA!ED201)</f>
        <v/>
      </c>
      <c r="AA192" s="158" t="str">
        <f>IF(L3VA!EJ201="NO DATA","",L3VA!EJ201)</f>
        <v/>
      </c>
      <c r="AB192" s="158" t="str">
        <f>IF(L3VA!EP201="NO DATA","",L3VA!EP201)</f>
        <v/>
      </c>
      <c r="AC192" s="158" t="str">
        <f>IF(L3VA!EV201="NO DATA","",L3VA!EV201)</f>
        <v/>
      </c>
      <c r="AD192" s="158" t="str">
        <f>IF(L3VA!FB201="NO DATA","",L3VA!FB201)</f>
        <v/>
      </c>
    </row>
    <row r="193" spans="1:30" ht="18.75" x14ac:dyDescent="0.3">
      <c r="A193" s="19">
        <f>IF(DATASHEET!A190="","",DATASHEET!A190)</f>
        <v>160087</v>
      </c>
      <c r="B193" s="154" t="str">
        <f>DATASHEET!B190</f>
        <v>SHAW, Jacob</v>
      </c>
      <c r="C193" s="155" t="str">
        <f>DATASHEET!C190</f>
        <v>12JW</v>
      </c>
      <c r="D193" s="156" t="str">
        <f>DATASHEET!J190</f>
        <v>6.25+ (B/A)</v>
      </c>
      <c r="E193" s="164" t="str">
        <f>IFERROR(VLOOKUP(A193,L3VA!$A$14:$M$269,13,FALSE),"")</f>
        <v/>
      </c>
      <c r="F193" s="157" t="str">
        <f>IF(L3VA!N202="NO DATA","",L3VA!N202)</f>
        <v/>
      </c>
      <c r="G193" s="158" t="str">
        <f>IF(L3VA!T202="NO DATA","",L3VA!T202)</f>
        <v/>
      </c>
      <c r="H193" s="158" t="str">
        <f>IF(L3VA!Z202="NO DATA","",L3VA!Z202)</f>
        <v/>
      </c>
      <c r="I193" s="158" t="str">
        <f>IF(L3VA!AF202="NO DATA","",L3VA!AF202)</f>
        <v/>
      </c>
      <c r="J193" s="153" t="str">
        <f>IF(L3VA!AL202="NO DATA","",L3VA!AL202)</f>
        <v/>
      </c>
      <c r="K193" s="158" t="str">
        <f>IF(L3VA!AR202="NO DATA","",L3VA!AR202)</f>
        <v/>
      </c>
      <c r="L193" s="158" t="str">
        <f>IF(L3VA!AX202="NO DATA","",L3VA!AX202)</f>
        <v/>
      </c>
      <c r="M193" s="158" t="str">
        <f>IF(L3VA!BD202="NO DATA","",L3VA!BD202)</f>
        <v/>
      </c>
      <c r="N193" s="158" t="str">
        <f>IF(L3VA!BJ202="NO DATA","",L3VA!BJ202)</f>
        <v/>
      </c>
      <c r="O193" s="158" t="str">
        <f>IF(L3VA!BP202="NO DATA","",L3VA!BP202)</f>
        <v/>
      </c>
      <c r="P193" s="158" t="str">
        <f>IF(L3VA!BV202="NO DATA","",L3VA!BV202)</f>
        <v/>
      </c>
      <c r="Q193" s="158" t="str">
        <f>IF(L3VA!CB202="NO DATA","",L3VA!CB202)</f>
        <v/>
      </c>
      <c r="R193" s="158" t="str">
        <f>IF(L3VA!CH202="NO DATA","",L3VA!CH202)</f>
        <v/>
      </c>
      <c r="S193" s="158" t="str">
        <f>IF(L3VA!CN202="NO DATA","",L3VA!CN202)</f>
        <v/>
      </c>
      <c r="T193" s="158" t="str">
        <f>IF(L3VA!CT202="NO DATA","",L3VA!CT202)</f>
        <v/>
      </c>
      <c r="U193" s="158" t="str">
        <f>IF(L3VA!CZ202="NO DATA","",L3VA!CZ202)</f>
        <v/>
      </c>
      <c r="V193" s="158" t="str">
        <f>IF(L3VA!DF202="NO DATA","",L3VA!DF202)</f>
        <v/>
      </c>
      <c r="W193" s="158" t="str">
        <f>IF(L3VA!DL202="NO DATA","",L3VA!DL202)</f>
        <v/>
      </c>
      <c r="X193" s="158" t="str">
        <f>IF(L3VA!DR202="NO DATA","",L3VA!DR202)</f>
        <v/>
      </c>
      <c r="Y193" s="158" t="str">
        <f>IF(L3VA!DX202="NO DATA","",L3VA!DX202)</f>
        <v/>
      </c>
      <c r="Z193" s="158" t="str">
        <f>IF(L3VA!ED202="NO DATA","",L3VA!ED202)</f>
        <v/>
      </c>
      <c r="AA193" s="158" t="str">
        <f>IF(L3VA!EJ202="NO DATA","",L3VA!EJ202)</f>
        <v/>
      </c>
      <c r="AB193" s="158" t="str">
        <f>IF(L3VA!EP202="NO DATA","",L3VA!EP202)</f>
        <v/>
      </c>
      <c r="AC193" s="158" t="str">
        <f>IF(L3VA!EV202="NO DATA","",L3VA!EV202)</f>
        <v/>
      </c>
      <c r="AD193" s="158" t="str">
        <f>IF(L3VA!FB202="NO DATA","",L3VA!FB202)</f>
        <v/>
      </c>
    </row>
    <row r="194" spans="1:30" ht="18.75" x14ac:dyDescent="0.3">
      <c r="A194" s="19">
        <f>IF(DATASHEET!A191="","",DATASHEET!A191)</f>
        <v>160046</v>
      </c>
      <c r="B194" s="154" t="str">
        <f>DATASHEET!B191</f>
        <v>SHAW, Maria</v>
      </c>
      <c r="C194" s="155" t="str">
        <f>DATASHEET!C191</f>
        <v>12DHO</v>
      </c>
      <c r="D194" s="156" t="str">
        <f>DATASHEET!J191</f>
        <v>6.25+ (B/A)</v>
      </c>
      <c r="E194" s="164" t="str">
        <f>IFERROR(VLOOKUP(A194,L3VA!$A$14:$M$269,13,FALSE),"")</f>
        <v/>
      </c>
      <c r="F194" s="157" t="str">
        <f>IF(L3VA!N203="NO DATA","",L3VA!N203)</f>
        <v/>
      </c>
      <c r="G194" s="158" t="str">
        <f>IF(L3VA!T203="NO DATA","",L3VA!T203)</f>
        <v/>
      </c>
      <c r="H194" s="158" t="str">
        <f>IF(L3VA!Z203="NO DATA","",L3VA!Z203)</f>
        <v/>
      </c>
      <c r="I194" s="158" t="str">
        <f>IF(L3VA!AF203="NO DATA","",L3VA!AF203)</f>
        <v/>
      </c>
      <c r="J194" s="153" t="str">
        <f>IF(L3VA!AL203="NO DATA","",L3VA!AL203)</f>
        <v/>
      </c>
      <c r="K194" s="158" t="str">
        <f>IF(L3VA!AR203="NO DATA","",L3VA!AR203)</f>
        <v/>
      </c>
      <c r="L194" s="158" t="str">
        <f>IF(L3VA!AX203="NO DATA","",L3VA!AX203)</f>
        <v/>
      </c>
      <c r="M194" s="158" t="str">
        <f>IF(L3VA!BD203="NO DATA","",L3VA!BD203)</f>
        <v/>
      </c>
      <c r="N194" s="158" t="str">
        <f>IF(L3VA!BJ203="NO DATA","",L3VA!BJ203)</f>
        <v/>
      </c>
      <c r="O194" s="158" t="str">
        <f>IF(L3VA!BP203="NO DATA","",L3VA!BP203)</f>
        <v/>
      </c>
      <c r="P194" s="158" t="str">
        <f>IF(L3VA!BV203="NO DATA","",L3VA!BV203)</f>
        <v/>
      </c>
      <c r="Q194" s="158" t="str">
        <f>IF(L3VA!CB203="NO DATA","",L3VA!CB203)</f>
        <v/>
      </c>
      <c r="R194" s="158" t="str">
        <f>IF(L3VA!CH203="NO DATA","",L3VA!CH203)</f>
        <v/>
      </c>
      <c r="S194" s="158" t="str">
        <f>IF(L3VA!CN203="NO DATA","",L3VA!CN203)</f>
        <v/>
      </c>
      <c r="T194" s="158" t="str">
        <f>IF(L3VA!CT203="NO DATA","",L3VA!CT203)</f>
        <v/>
      </c>
      <c r="U194" s="158" t="str">
        <f>IF(L3VA!CZ203="NO DATA","",L3VA!CZ203)</f>
        <v/>
      </c>
      <c r="V194" s="158" t="str">
        <f>IF(L3VA!DF203="NO DATA","",L3VA!DF203)</f>
        <v/>
      </c>
      <c r="W194" s="158" t="str">
        <f>IF(L3VA!DL203="NO DATA","",L3VA!DL203)</f>
        <v/>
      </c>
      <c r="X194" s="158" t="str">
        <f>IF(L3VA!DR203="NO DATA","",L3VA!DR203)</f>
        <v/>
      </c>
      <c r="Y194" s="158" t="str">
        <f>IF(L3VA!DX203="NO DATA","",L3VA!DX203)</f>
        <v/>
      </c>
      <c r="Z194" s="158" t="str">
        <f>IF(L3VA!ED203="NO DATA","",L3VA!ED203)</f>
        <v/>
      </c>
      <c r="AA194" s="158" t="str">
        <f>IF(L3VA!EJ203="NO DATA","",L3VA!EJ203)</f>
        <v/>
      </c>
      <c r="AB194" s="158" t="str">
        <f>IF(L3VA!EP203="NO DATA","",L3VA!EP203)</f>
        <v/>
      </c>
      <c r="AC194" s="158" t="str">
        <f>IF(L3VA!EV203="NO DATA","",L3VA!EV203)</f>
        <v/>
      </c>
      <c r="AD194" s="158" t="str">
        <f>IF(L3VA!FB203="NO DATA","",L3VA!FB203)</f>
        <v/>
      </c>
    </row>
    <row r="195" spans="1:30" ht="18.75" x14ac:dyDescent="0.3">
      <c r="A195" s="19">
        <f>IF(DATASHEET!A192="","",DATASHEET!A192)</f>
        <v>160090</v>
      </c>
      <c r="B195" s="154" t="str">
        <f>DATASHEET!B192</f>
        <v>SHELLEY, Sophie</v>
      </c>
      <c r="C195" s="155" t="str">
        <f>DATASHEET!C192</f>
        <v>12KD</v>
      </c>
      <c r="D195" s="156" t="str">
        <f>DATASHEET!J192</f>
        <v>6.25+ (B/A)</v>
      </c>
      <c r="E195" s="164" t="str">
        <f>IFERROR(VLOOKUP(A195,L3VA!$A$14:$M$269,13,FALSE),"")</f>
        <v/>
      </c>
      <c r="F195" s="157" t="str">
        <f>IF(L3VA!N204="NO DATA","",L3VA!N204)</f>
        <v/>
      </c>
      <c r="G195" s="158" t="str">
        <f>IF(L3VA!T204="NO DATA","",L3VA!T204)</f>
        <v/>
      </c>
      <c r="H195" s="158" t="str">
        <f>IF(L3VA!Z204="NO DATA","",L3VA!Z204)</f>
        <v/>
      </c>
      <c r="I195" s="158" t="str">
        <f>IF(L3VA!AF204="NO DATA","",L3VA!AF204)</f>
        <v/>
      </c>
      <c r="J195" s="153" t="str">
        <f>IF(L3VA!AL204="NO DATA","",L3VA!AL204)</f>
        <v/>
      </c>
      <c r="K195" s="158" t="str">
        <f>IF(L3VA!AR204="NO DATA","",L3VA!AR204)</f>
        <v/>
      </c>
      <c r="L195" s="158" t="str">
        <f>IF(L3VA!AX204="NO DATA","",L3VA!AX204)</f>
        <v/>
      </c>
      <c r="M195" s="158" t="str">
        <f>IF(L3VA!BD204="NO DATA","",L3VA!BD204)</f>
        <v/>
      </c>
      <c r="N195" s="158" t="str">
        <f>IF(L3VA!BJ204="NO DATA","",L3VA!BJ204)</f>
        <v/>
      </c>
      <c r="O195" s="158" t="str">
        <f>IF(L3VA!BP204="NO DATA","",L3VA!BP204)</f>
        <v/>
      </c>
      <c r="P195" s="158" t="str">
        <f>IF(L3VA!BV204="NO DATA","",L3VA!BV204)</f>
        <v/>
      </c>
      <c r="Q195" s="158" t="str">
        <f>IF(L3VA!CB204="NO DATA","",L3VA!CB204)</f>
        <v/>
      </c>
      <c r="R195" s="158" t="str">
        <f>IF(L3VA!CH204="NO DATA","",L3VA!CH204)</f>
        <v/>
      </c>
      <c r="S195" s="158" t="str">
        <f>IF(L3VA!CN204="NO DATA","",L3VA!CN204)</f>
        <v/>
      </c>
      <c r="T195" s="158" t="str">
        <f>IF(L3VA!CT204="NO DATA","",L3VA!CT204)</f>
        <v/>
      </c>
      <c r="U195" s="158" t="str">
        <f>IF(L3VA!CZ204="NO DATA","",L3VA!CZ204)</f>
        <v/>
      </c>
      <c r="V195" s="158" t="str">
        <f>IF(L3VA!DF204="NO DATA","",L3VA!DF204)</f>
        <v/>
      </c>
      <c r="W195" s="158" t="str">
        <f>IF(L3VA!DL204="NO DATA","",L3VA!DL204)</f>
        <v/>
      </c>
      <c r="X195" s="158" t="str">
        <f>IF(L3VA!DR204="NO DATA","",L3VA!DR204)</f>
        <v/>
      </c>
      <c r="Y195" s="158" t="str">
        <f>IF(L3VA!DX204="NO DATA","",L3VA!DX204)</f>
        <v/>
      </c>
      <c r="Z195" s="158" t="str">
        <f>IF(L3VA!ED204="NO DATA","",L3VA!ED204)</f>
        <v/>
      </c>
      <c r="AA195" s="158" t="str">
        <f>IF(L3VA!EJ204="NO DATA","",L3VA!EJ204)</f>
        <v/>
      </c>
      <c r="AB195" s="158" t="str">
        <f>IF(L3VA!EP204="NO DATA","",L3VA!EP204)</f>
        <v/>
      </c>
      <c r="AC195" s="158" t="str">
        <f>IF(L3VA!EV204="NO DATA","",L3VA!EV204)</f>
        <v/>
      </c>
      <c r="AD195" s="158" t="str">
        <f>IF(L3VA!FB204="NO DATA","",L3VA!FB204)</f>
        <v/>
      </c>
    </row>
    <row r="196" spans="1:30" ht="18.75" x14ac:dyDescent="0.3">
      <c r="A196" s="19">
        <f>IF(DATASHEET!A193="","",DATASHEET!A193)</f>
        <v>160362</v>
      </c>
      <c r="B196" s="154" t="str">
        <f>DATASHEET!B193</f>
        <v>SINGH, Grace</v>
      </c>
      <c r="C196" s="155" t="str">
        <f>DATASHEET!C193</f>
        <v>12KD</v>
      </c>
      <c r="D196" s="156" t="str">
        <f>DATASHEET!J193</f>
        <v>4.75+ (C/B)</v>
      </c>
      <c r="E196" s="164" t="str">
        <f>IFERROR(VLOOKUP(A196,L3VA!$A$14:$M$269,13,FALSE),"")</f>
        <v/>
      </c>
      <c r="F196" s="157" t="str">
        <f>IF(L3VA!N205="NO DATA","",L3VA!N205)</f>
        <v/>
      </c>
      <c r="G196" s="158" t="str">
        <f>IF(L3VA!T205="NO DATA","",L3VA!T205)</f>
        <v/>
      </c>
      <c r="H196" s="158" t="str">
        <f>IF(L3VA!Z205="NO DATA","",L3VA!Z205)</f>
        <v/>
      </c>
      <c r="I196" s="158" t="str">
        <f>IF(L3VA!AF205="NO DATA","",L3VA!AF205)</f>
        <v/>
      </c>
      <c r="J196" s="153" t="str">
        <f>IF(L3VA!AL205="NO DATA","",L3VA!AL205)</f>
        <v/>
      </c>
      <c r="K196" s="158" t="str">
        <f>IF(L3VA!AR205="NO DATA","",L3VA!AR205)</f>
        <v/>
      </c>
      <c r="L196" s="158" t="str">
        <f>IF(L3VA!AX205="NO DATA","",L3VA!AX205)</f>
        <v/>
      </c>
      <c r="M196" s="158" t="str">
        <f>IF(L3VA!BD205="NO DATA","",L3VA!BD205)</f>
        <v/>
      </c>
      <c r="N196" s="158" t="str">
        <f>IF(L3VA!BJ205="NO DATA","",L3VA!BJ205)</f>
        <v/>
      </c>
      <c r="O196" s="158" t="str">
        <f>IF(L3VA!BP205="NO DATA","",L3VA!BP205)</f>
        <v/>
      </c>
      <c r="P196" s="158" t="str">
        <f>IF(L3VA!BV205="NO DATA","",L3VA!BV205)</f>
        <v/>
      </c>
      <c r="Q196" s="158" t="str">
        <f>IF(L3VA!CB205="NO DATA","",L3VA!CB205)</f>
        <v/>
      </c>
      <c r="R196" s="158" t="str">
        <f>IF(L3VA!CH205="NO DATA","",L3VA!CH205)</f>
        <v/>
      </c>
      <c r="S196" s="158" t="str">
        <f>IF(L3VA!CN205="NO DATA","",L3VA!CN205)</f>
        <v/>
      </c>
      <c r="T196" s="158" t="str">
        <f>IF(L3VA!CT205="NO DATA","",L3VA!CT205)</f>
        <v/>
      </c>
      <c r="U196" s="158" t="str">
        <f>IF(L3VA!CZ205="NO DATA","",L3VA!CZ205)</f>
        <v/>
      </c>
      <c r="V196" s="158" t="str">
        <f>IF(L3VA!DF205="NO DATA","",L3VA!DF205)</f>
        <v/>
      </c>
      <c r="W196" s="158" t="str">
        <f>IF(L3VA!DL205="NO DATA","",L3VA!DL205)</f>
        <v/>
      </c>
      <c r="X196" s="158" t="str">
        <f>IF(L3VA!DR205="NO DATA","",L3VA!DR205)</f>
        <v/>
      </c>
      <c r="Y196" s="158" t="str">
        <f>IF(L3VA!DX205="NO DATA","",L3VA!DX205)</f>
        <v/>
      </c>
      <c r="Z196" s="158" t="str">
        <f>IF(L3VA!ED205="NO DATA","",L3VA!ED205)</f>
        <v/>
      </c>
      <c r="AA196" s="158" t="str">
        <f>IF(L3VA!EJ205="NO DATA","",L3VA!EJ205)</f>
        <v/>
      </c>
      <c r="AB196" s="158" t="str">
        <f>IF(L3VA!EP205="NO DATA","",L3VA!EP205)</f>
        <v/>
      </c>
      <c r="AC196" s="158" t="str">
        <f>IF(L3VA!EV205="NO DATA","",L3VA!EV205)</f>
        <v/>
      </c>
      <c r="AD196" s="158" t="str">
        <f>IF(L3VA!FB205="NO DATA","",L3VA!FB205)</f>
        <v/>
      </c>
    </row>
    <row r="197" spans="1:30" ht="18.75" x14ac:dyDescent="0.3">
      <c r="A197" s="19">
        <f>IF(DATASHEET!A194="","",DATASHEET!A194)</f>
        <v>150932</v>
      </c>
      <c r="B197" s="154" t="str">
        <f>DATASHEET!B194</f>
        <v>SLACK, Charlie</v>
      </c>
      <c r="C197" s="155" t="str">
        <f>DATASHEET!C194</f>
        <v>12MP</v>
      </c>
      <c r="D197" s="156" t="str">
        <f>DATASHEET!J194</f>
        <v>2.5+ (D/C)</v>
      </c>
      <c r="E197" s="164" t="str">
        <f>IFERROR(VLOOKUP(A197,L3VA!$A$14:$M$269,13,FALSE),"")</f>
        <v/>
      </c>
      <c r="F197" s="157" t="str">
        <f>IF(L3VA!N206="NO DATA","",L3VA!N206)</f>
        <v/>
      </c>
      <c r="G197" s="158" t="str">
        <f>IF(L3VA!T206="NO DATA","",L3VA!T206)</f>
        <v/>
      </c>
      <c r="H197" s="158" t="str">
        <f>IF(L3VA!Z206="NO DATA","",L3VA!Z206)</f>
        <v/>
      </c>
      <c r="I197" s="158" t="str">
        <f>IF(L3VA!AF206="NO DATA","",L3VA!AF206)</f>
        <v/>
      </c>
      <c r="J197" s="153" t="str">
        <f>IF(L3VA!AL206="NO DATA","",L3VA!AL206)</f>
        <v/>
      </c>
      <c r="K197" s="158" t="str">
        <f>IF(L3VA!AR206="NO DATA","",L3VA!AR206)</f>
        <v/>
      </c>
      <c r="L197" s="158" t="str">
        <f>IF(L3VA!AX206="NO DATA","",L3VA!AX206)</f>
        <v/>
      </c>
      <c r="M197" s="158" t="str">
        <f>IF(L3VA!BD206="NO DATA","",L3VA!BD206)</f>
        <v/>
      </c>
      <c r="N197" s="158" t="str">
        <f>IF(L3VA!BJ206="NO DATA","",L3VA!BJ206)</f>
        <v/>
      </c>
      <c r="O197" s="158" t="str">
        <f>IF(L3VA!BP206="NO DATA","",L3VA!BP206)</f>
        <v/>
      </c>
      <c r="P197" s="158" t="str">
        <f>IF(L3VA!BV206="NO DATA","",L3VA!BV206)</f>
        <v/>
      </c>
      <c r="Q197" s="158" t="str">
        <f>IF(L3VA!CB206="NO DATA","",L3VA!CB206)</f>
        <v/>
      </c>
      <c r="R197" s="158" t="str">
        <f>IF(L3VA!CH206="NO DATA","",L3VA!CH206)</f>
        <v/>
      </c>
      <c r="S197" s="158" t="str">
        <f>IF(L3VA!CN206="NO DATA","",L3VA!CN206)</f>
        <v/>
      </c>
      <c r="T197" s="158" t="str">
        <f>IF(L3VA!CT206="NO DATA","",L3VA!CT206)</f>
        <v/>
      </c>
      <c r="U197" s="158" t="str">
        <f>IF(L3VA!CZ206="NO DATA","",L3VA!CZ206)</f>
        <v/>
      </c>
      <c r="V197" s="158" t="str">
        <f>IF(L3VA!DF206="NO DATA","",L3VA!DF206)</f>
        <v/>
      </c>
      <c r="W197" s="158" t="str">
        <f>IF(L3VA!DL206="NO DATA","",L3VA!DL206)</f>
        <v/>
      </c>
      <c r="X197" s="158" t="str">
        <f>IF(L3VA!DR206="NO DATA","",L3VA!DR206)</f>
        <v/>
      </c>
      <c r="Y197" s="158" t="str">
        <f>IF(L3VA!DX206="NO DATA","",L3VA!DX206)</f>
        <v/>
      </c>
      <c r="Z197" s="158" t="str">
        <f>IF(L3VA!ED206="NO DATA","",L3VA!ED206)</f>
        <v/>
      </c>
      <c r="AA197" s="158" t="str">
        <f>IF(L3VA!EJ206="NO DATA","",L3VA!EJ206)</f>
        <v/>
      </c>
      <c r="AB197" s="158" t="str">
        <f>IF(L3VA!EP206="NO DATA","",L3VA!EP206)</f>
        <v/>
      </c>
      <c r="AC197" s="158" t="str">
        <f>IF(L3VA!EV206="NO DATA","",L3VA!EV206)</f>
        <v/>
      </c>
      <c r="AD197" s="158" t="str">
        <f>IF(L3VA!FB206="NO DATA","",L3VA!FB206)</f>
        <v/>
      </c>
    </row>
    <row r="198" spans="1:30" ht="18.75" x14ac:dyDescent="0.3">
      <c r="A198" s="19">
        <f>IF(DATASHEET!A195="","",DATASHEET!A195)</f>
        <v>150934</v>
      </c>
      <c r="B198" s="154" t="str">
        <f>DATASHEET!B195</f>
        <v>SMITH, Declan</v>
      </c>
      <c r="C198" s="155" t="str">
        <f>DATASHEET!C195</f>
        <v>12MP</v>
      </c>
      <c r="D198" s="156" t="str">
        <f>DATASHEET!J195</f>
        <v>6.25+ (B/A)</v>
      </c>
      <c r="E198" s="164" t="str">
        <f>IFERROR(VLOOKUP(A198,L3VA!$A$14:$M$269,13,FALSE),"")</f>
        <v/>
      </c>
      <c r="F198" s="157" t="str">
        <f>IF(L3VA!N207="NO DATA","",L3VA!N207)</f>
        <v/>
      </c>
      <c r="G198" s="158" t="str">
        <f>IF(L3VA!T207="NO DATA","",L3VA!T207)</f>
        <v/>
      </c>
      <c r="H198" s="158" t="str">
        <f>IF(L3VA!Z207="NO DATA","",L3VA!Z207)</f>
        <v/>
      </c>
      <c r="I198" s="158" t="str">
        <f>IF(L3VA!AF207="NO DATA","",L3VA!AF207)</f>
        <v/>
      </c>
      <c r="J198" s="153" t="str">
        <f>IF(L3VA!AL207="NO DATA","",L3VA!AL207)</f>
        <v/>
      </c>
      <c r="K198" s="158" t="str">
        <f>IF(L3VA!AR207="NO DATA","",L3VA!AR207)</f>
        <v/>
      </c>
      <c r="L198" s="158" t="str">
        <f>IF(L3VA!AX207="NO DATA","",L3VA!AX207)</f>
        <v/>
      </c>
      <c r="M198" s="158" t="str">
        <f>IF(L3VA!BD207="NO DATA","",L3VA!BD207)</f>
        <v/>
      </c>
      <c r="N198" s="158" t="str">
        <f>IF(L3VA!BJ207="NO DATA","",L3VA!BJ207)</f>
        <v/>
      </c>
      <c r="O198" s="158" t="str">
        <f>IF(L3VA!BP207="NO DATA","",L3VA!BP207)</f>
        <v/>
      </c>
      <c r="P198" s="158" t="str">
        <f>IF(L3VA!BV207="NO DATA","",L3VA!BV207)</f>
        <v/>
      </c>
      <c r="Q198" s="158" t="str">
        <f>IF(L3VA!CB207="NO DATA","",L3VA!CB207)</f>
        <v/>
      </c>
      <c r="R198" s="158" t="str">
        <f>IF(L3VA!CH207="NO DATA","",L3VA!CH207)</f>
        <v/>
      </c>
      <c r="S198" s="158" t="str">
        <f>IF(L3VA!CN207="NO DATA","",L3VA!CN207)</f>
        <v/>
      </c>
      <c r="T198" s="158" t="str">
        <f>IF(L3VA!CT207="NO DATA","",L3VA!CT207)</f>
        <v/>
      </c>
      <c r="U198" s="158" t="str">
        <f>IF(L3VA!CZ207="NO DATA","",L3VA!CZ207)</f>
        <v/>
      </c>
      <c r="V198" s="158" t="str">
        <f>IF(L3VA!DF207="NO DATA","",L3VA!DF207)</f>
        <v/>
      </c>
      <c r="W198" s="158" t="str">
        <f>IF(L3VA!DL207="NO DATA","",L3VA!DL207)</f>
        <v/>
      </c>
      <c r="X198" s="158" t="str">
        <f>IF(L3VA!DR207="NO DATA","",L3VA!DR207)</f>
        <v/>
      </c>
      <c r="Y198" s="158" t="str">
        <f>IF(L3VA!DX207="NO DATA","",L3VA!DX207)</f>
        <v/>
      </c>
      <c r="Z198" s="158" t="str">
        <f>IF(L3VA!ED207="NO DATA","",L3VA!ED207)</f>
        <v/>
      </c>
      <c r="AA198" s="158" t="str">
        <f>IF(L3VA!EJ207="NO DATA","",L3VA!EJ207)</f>
        <v/>
      </c>
      <c r="AB198" s="158" t="str">
        <f>IF(L3VA!EP207="NO DATA","",L3VA!EP207)</f>
        <v/>
      </c>
      <c r="AC198" s="158" t="str">
        <f>IF(L3VA!EV207="NO DATA","",L3VA!EV207)</f>
        <v/>
      </c>
      <c r="AD198" s="158" t="str">
        <f>IF(L3VA!FB207="NO DATA","",L3VA!FB207)</f>
        <v/>
      </c>
    </row>
    <row r="199" spans="1:30" ht="18.75" x14ac:dyDescent="0.3">
      <c r="A199" s="19">
        <f>IF(DATASHEET!A196="","",DATASHEET!A196)</f>
        <v>150948</v>
      </c>
      <c r="B199" s="154" t="str">
        <f>DATASHEET!B196</f>
        <v>SMITH, Harry</v>
      </c>
      <c r="C199" s="155" t="str">
        <f>DATASHEET!C196</f>
        <v>12MP</v>
      </c>
      <c r="D199" s="156" t="str">
        <f>DATASHEET!J196</f>
        <v>2.5+ (D/C)</v>
      </c>
      <c r="E199" s="164" t="str">
        <f>IFERROR(VLOOKUP(A199,L3VA!$A$14:$M$269,13,FALSE),"")</f>
        <v/>
      </c>
      <c r="F199" s="157" t="str">
        <f>IF(L3VA!N208="NO DATA","",L3VA!N208)</f>
        <v/>
      </c>
      <c r="G199" s="158" t="str">
        <f>IF(L3VA!T208="NO DATA","",L3VA!T208)</f>
        <v/>
      </c>
      <c r="H199" s="158" t="str">
        <f>IF(L3VA!Z208="NO DATA","",L3VA!Z208)</f>
        <v/>
      </c>
      <c r="I199" s="158" t="str">
        <f>IF(L3VA!AF208="NO DATA","",L3VA!AF208)</f>
        <v/>
      </c>
      <c r="J199" s="153" t="str">
        <f>IF(L3VA!AL208="NO DATA","",L3VA!AL208)</f>
        <v/>
      </c>
      <c r="K199" s="158" t="str">
        <f>IF(L3VA!AR208="NO DATA","",L3VA!AR208)</f>
        <v/>
      </c>
      <c r="L199" s="158" t="str">
        <f>IF(L3VA!AX208="NO DATA","",L3VA!AX208)</f>
        <v/>
      </c>
      <c r="M199" s="158" t="str">
        <f>IF(L3VA!BD208="NO DATA","",L3VA!BD208)</f>
        <v/>
      </c>
      <c r="N199" s="158" t="str">
        <f>IF(L3VA!BJ208="NO DATA","",L3VA!BJ208)</f>
        <v/>
      </c>
      <c r="O199" s="158" t="str">
        <f>IF(L3VA!BP208="NO DATA","",L3VA!BP208)</f>
        <v/>
      </c>
      <c r="P199" s="158" t="str">
        <f>IF(L3VA!BV208="NO DATA","",L3VA!BV208)</f>
        <v/>
      </c>
      <c r="Q199" s="158" t="str">
        <f>IF(L3VA!CB208="NO DATA","",L3VA!CB208)</f>
        <v/>
      </c>
      <c r="R199" s="158" t="str">
        <f>IF(L3VA!CH208="NO DATA","",L3VA!CH208)</f>
        <v/>
      </c>
      <c r="S199" s="158" t="str">
        <f>IF(L3VA!CN208="NO DATA","",L3VA!CN208)</f>
        <v/>
      </c>
      <c r="T199" s="158" t="str">
        <f>IF(L3VA!CT208="NO DATA","",L3VA!CT208)</f>
        <v/>
      </c>
      <c r="U199" s="158" t="str">
        <f>IF(L3VA!CZ208="NO DATA","",L3VA!CZ208)</f>
        <v/>
      </c>
      <c r="V199" s="158" t="str">
        <f>IF(L3VA!DF208="NO DATA","",L3VA!DF208)</f>
        <v/>
      </c>
      <c r="W199" s="158" t="str">
        <f>IF(L3VA!DL208="NO DATA","",L3VA!DL208)</f>
        <v/>
      </c>
      <c r="X199" s="158" t="str">
        <f>IF(L3VA!DR208="NO DATA","",L3VA!DR208)</f>
        <v/>
      </c>
      <c r="Y199" s="158" t="str">
        <f>IF(L3VA!DX208="NO DATA","",L3VA!DX208)</f>
        <v/>
      </c>
      <c r="Z199" s="158" t="str">
        <f>IF(L3VA!ED208="NO DATA","",L3VA!ED208)</f>
        <v/>
      </c>
      <c r="AA199" s="158" t="str">
        <f>IF(L3VA!EJ208="NO DATA","",L3VA!EJ208)</f>
        <v/>
      </c>
      <c r="AB199" s="158" t="str">
        <f>IF(L3VA!EP208="NO DATA","",L3VA!EP208)</f>
        <v/>
      </c>
      <c r="AC199" s="158" t="str">
        <f>IF(L3VA!EV208="NO DATA","",L3VA!EV208)</f>
        <v/>
      </c>
      <c r="AD199" s="158" t="str">
        <f>IF(L3VA!FB208="NO DATA","",L3VA!FB208)</f>
        <v/>
      </c>
    </row>
    <row r="200" spans="1:30" ht="18.75" x14ac:dyDescent="0.3">
      <c r="A200" s="19">
        <f>IF(DATASHEET!A197="","",DATASHEET!A197)</f>
        <v>160105</v>
      </c>
      <c r="B200" s="154" t="str">
        <f>DATASHEET!B197</f>
        <v>SMITH, Sophie</v>
      </c>
      <c r="C200" s="155" t="str">
        <f>DATASHEET!C197</f>
        <v>12DHO</v>
      </c>
      <c r="D200" s="156" t="str">
        <f>DATASHEET!J197</f>
        <v>2.5+ (D/C)</v>
      </c>
      <c r="E200" s="164" t="str">
        <f>IFERROR(VLOOKUP(A200,L3VA!$A$14:$M$269,13,FALSE),"")</f>
        <v/>
      </c>
      <c r="F200" s="157" t="str">
        <f>IF(L3VA!N209="NO DATA","",L3VA!N209)</f>
        <v/>
      </c>
      <c r="G200" s="158" t="str">
        <f>IF(L3VA!T209="NO DATA","",L3VA!T209)</f>
        <v/>
      </c>
      <c r="H200" s="158" t="str">
        <f>IF(L3VA!Z209="NO DATA","",L3VA!Z209)</f>
        <v/>
      </c>
      <c r="I200" s="158" t="str">
        <f>IF(L3VA!AF209="NO DATA","",L3VA!AF209)</f>
        <v/>
      </c>
      <c r="J200" s="153" t="str">
        <f>IF(L3VA!AL209="NO DATA","",L3VA!AL209)</f>
        <v/>
      </c>
      <c r="K200" s="158" t="str">
        <f>IF(L3VA!AR209="NO DATA","",L3VA!AR209)</f>
        <v/>
      </c>
      <c r="L200" s="158" t="str">
        <f>IF(L3VA!AX209="NO DATA","",L3VA!AX209)</f>
        <v/>
      </c>
      <c r="M200" s="158" t="str">
        <f>IF(L3VA!BD209="NO DATA","",L3VA!BD209)</f>
        <v/>
      </c>
      <c r="N200" s="158" t="str">
        <f>IF(L3VA!BJ209="NO DATA","",L3VA!BJ209)</f>
        <v/>
      </c>
      <c r="O200" s="158" t="str">
        <f>IF(L3VA!BP209="NO DATA","",L3VA!BP209)</f>
        <v/>
      </c>
      <c r="P200" s="158" t="str">
        <f>IF(L3VA!BV209="NO DATA","",L3VA!BV209)</f>
        <v/>
      </c>
      <c r="Q200" s="158" t="str">
        <f>IF(L3VA!CB209="NO DATA","",L3VA!CB209)</f>
        <v/>
      </c>
      <c r="R200" s="158" t="str">
        <f>IF(L3VA!CH209="NO DATA","",L3VA!CH209)</f>
        <v/>
      </c>
      <c r="S200" s="158" t="str">
        <f>IF(L3VA!CN209="NO DATA","",L3VA!CN209)</f>
        <v/>
      </c>
      <c r="T200" s="158" t="str">
        <f>IF(L3VA!CT209="NO DATA","",L3VA!CT209)</f>
        <v/>
      </c>
      <c r="U200" s="158" t="str">
        <f>IF(L3VA!CZ209="NO DATA","",L3VA!CZ209)</f>
        <v/>
      </c>
      <c r="V200" s="158" t="str">
        <f>IF(L3VA!DF209="NO DATA","",L3VA!DF209)</f>
        <v/>
      </c>
      <c r="W200" s="158" t="str">
        <f>IF(L3VA!DL209="NO DATA","",L3VA!DL209)</f>
        <v/>
      </c>
      <c r="X200" s="158" t="str">
        <f>IF(L3VA!DR209="NO DATA","",L3VA!DR209)</f>
        <v/>
      </c>
      <c r="Y200" s="158" t="str">
        <f>IF(L3VA!DX209="NO DATA","",L3VA!DX209)</f>
        <v/>
      </c>
      <c r="Z200" s="158" t="str">
        <f>IF(L3VA!ED209="NO DATA","",L3VA!ED209)</f>
        <v/>
      </c>
      <c r="AA200" s="158" t="str">
        <f>IF(L3VA!EJ209="NO DATA","",L3VA!EJ209)</f>
        <v/>
      </c>
      <c r="AB200" s="158" t="str">
        <f>IF(L3VA!EP209="NO DATA","",L3VA!EP209)</f>
        <v/>
      </c>
      <c r="AC200" s="158" t="str">
        <f>IF(L3VA!EV209="NO DATA","",L3VA!EV209)</f>
        <v/>
      </c>
      <c r="AD200" s="158" t="str">
        <f>IF(L3VA!FB209="NO DATA","",L3VA!FB209)</f>
        <v/>
      </c>
    </row>
    <row r="201" spans="1:30" ht="18.75" x14ac:dyDescent="0.3">
      <c r="A201" s="19">
        <f>IF(DATASHEET!A198="","",DATASHEET!A198)</f>
        <v>150900</v>
      </c>
      <c r="B201" s="154" t="str">
        <f>DATASHEET!B198</f>
        <v>SNELL, Carys</v>
      </c>
      <c r="C201" s="155" t="str">
        <f>DATASHEET!C198</f>
        <v>12KD</v>
      </c>
      <c r="D201" s="156" t="str">
        <f>DATASHEET!J198</f>
        <v>6.25+ (B/A)</v>
      </c>
      <c r="E201" s="164" t="str">
        <f>IFERROR(VLOOKUP(A201,L3VA!$A$14:$M$269,13,FALSE),"")</f>
        <v/>
      </c>
      <c r="F201" s="157" t="str">
        <f>IF(L3VA!N210="NO DATA","",L3VA!N210)</f>
        <v/>
      </c>
      <c r="G201" s="158" t="str">
        <f>IF(L3VA!T210="NO DATA","",L3VA!T210)</f>
        <v/>
      </c>
      <c r="H201" s="158" t="str">
        <f>IF(L3VA!Z210="NO DATA","",L3VA!Z210)</f>
        <v/>
      </c>
      <c r="I201" s="158" t="str">
        <f>IF(L3VA!AF210="NO DATA","",L3VA!AF210)</f>
        <v/>
      </c>
      <c r="J201" s="153" t="str">
        <f>IF(L3VA!AL210="NO DATA","",L3VA!AL210)</f>
        <v/>
      </c>
      <c r="K201" s="158" t="str">
        <f>IF(L3VA!AR210="NO DATA","",L3VA!AR210)</f>
        <v/>
      </c>
      <c r="L201" s="158" t="str">
        <f>IF(L3VA!AX210="NO DATA","",L3VA!AX210)</f>
        <v/>
      </c>
      <c r="M201" s="158" t="str">
        <f>IF(L3VA!BD210="NO DATA","",L3VA!BD210)</f>
        <v/>
      </c>
      <c r="N201" s="158" t="str">
        <f>IF(L3VA!BJ210="NO DATA","",L3VA!BJ210)</f>
        <v/>
      </c>
      <c r="O201" s="158" t="str">
        <f>IF(L3VA!BP210="NO DATA","",L3VA!BP210)</f>
        <v/>
      </c>
      <c r="P201" s="158" t="str">
        <f>IF(L3VA!BV210="NO DATA","",L3VA!BV210)</f>
        <v/>
      </c>
      <c r="Q201" s="158" t="str">
        <f>IF(L3VA!CB210="NO DATA","",L3VA!CB210)</f>
        <v/>
      </c>
      <c r="R201" s="158" t="str">
        <f>IF(L3VA!CH210="NO DATA","",L3VA!CH210)</f>
        <v/>
      </c>
      <c r="S201" s="158" t="str">
        <f>IF(L3VA!CN210="NO DATA","",L3VA!CN210)</f>
        <v/>
      </c>
      <c r="T201" s="158" t="str">
        <f>IF(L3VA!CT210="NO DATA","",L3VA!CT210)</f>
        <v/>
      </c>
      <c r="U201" s="158" t="str">
        <f>IF(L3VA!CZ210="NO DATA","",L3VA!CZ210)</f>
        <v/>
      </c>
      <c r="V201" s="158" t="str">
        <f>IF(L3VA!DF210="NO DATA","",L3VA!DF210)</f>
        <v/>
      </c>
      <c r="W201" s="158" t="str">
        <f>IF(L3VA!DL210="NO DATA","",L3VA!DL210)</f>
        <v/>
      </c>
      <c r="X201" s="158" t="str">
        <f>IF(L3VA!DR210="NO DATA","",L3VA!DR210)</f>
        <v/>
      </c>
      <c r="Y201" s="158" t="str">
        <f>IF(L3VA!DX210="NO DATA","",L3VA!DX210)</f>
        <v/>
      </c>
      <c r="Z201" s="158" t="str">
        <f>IF(L3VA!ED210="NO DATA","",L3VA!ED210)</f>
        <v/>
      </c>
      <c r="AA201" s="158" t="str">
        <f>IF(L3VA!EJ210="NO DATA","",L3VA!EJ210)</f>
        <v/>
      </c>
      <c r="AB201" s="158" t="str">
        <f>IF(L3VA!EP210="NO DATA","",L3VA!EP210)</f>
        <v/>
      </c>
      <c r="AC201" s="158" t="str">
        <f>IF(L3VA!EV210="NO DATA","",L3VA!EV210)</f>
        <v/>
      </c>
      <c r="AD201" s="158" t="str">
        <f>IF(L3VA!FB210="NO DATA","",L3VA!FB210)</f>
        <v/>
      </c>
    </row>
    <row r="202" spans="1:30" ht="18.75" x14ac:dyDescent="0.3">
      <c r="A202" s="19">
        <f>IF(DATASHEET!A199="","",DATASHEET!A199)</f>
        <v>100335</v>
      </c>
      <c r="B202" s="154" t="str">
        <f>DATASHEET!B199</f>
        <v>SOLOMMON, Renee</v>
      </c>
      <c r="C202" s="155" t="str">
        <f>DATASHEET!C199</f>
        <v>12JN</v>
      </c>
      <c r="D202" s="156" t="str">
        <f>DATASHEET!J199</f>
        <v>2.5+ (D/C)</v>
      </c>
      <c r="E202" s="164" t="str">
        <f>IFERROR(VLOOKUP(A202,L3VA!$A$14:$M$269,13,FALSE),"")</f>
        <v/>
      </c>
      <c r="F202" s="157" t="str">
        <f>IF(L3VA!N211="NO DATA","",L3VA!N211)</f>
        <v/>
      </c>
      <c r="G202" s="158" t="str">
        <f>IF(L3VA!T211="NO DATA","",L3VA!T211)</f>
        <v/>
      </c>
      <c r="H202" s="158" t="str">
        <f>IF(L3VA!Z211="NO DATA","",L3VA!Z211)</f>
        <v/>
      </c>
      <c r="I202" s="158" t="str">
        <f>IF(L3VA!AF211="NO DATA","",L3VA!AF211)</f>
        <v/>
      </c>
      <c r="J202" s="153" t="str">
        <f>IF(L3VA!AL211="NO DATA","",L3VA!AL211)</f>
        <v/>
      </c>
      <c r="K202" s="158" t="str">
        <f>IF(L3VA!AR211="NO DATA","",L3VA!AR211)</f>
        <v/>
      </c>
      <c r="L202" s="158" t="str">
        <f>IF(L3VA!AX211="NO DATA","",L3VA!AX211)</f>
        <v/>
      </c>
      <c r="M202" s="158" t="str">
        <f>IF(L3VA!BD211="NO DATA","",L3VA!BD211)</f>
        <v/>
      </c>
      <c r="N202" s="158" t="str">
        <f>IF(L3VA!BJ211="NO DATA","",L3VA!BJ211)</f>
        <v/>
      </c>
      <c r="O202" s="158" t="str">
        <f>IF(L3VA!BP211="NO DATA","",L3VA!BP211)</f>
        <v/>
      </c>
      <c r="P202" s="158" t="str">
        <f>IF(L3VA!BV211="NO DATA","",L3VA!BV211)</f>
        <v/>
      </c>
      <c r="Q202" s="158" t="str">
        <f>IF(L3VA!CB211="NO DATA","",L3VA!CB211)</f>
        <v/>
      </c>
      <c r="R202" s="158" t="str">
        <f>IF(L3VA!CH211="NO DATA","",L3VA!CH211)</f>
        <v/>
      </c>
      <c r="S202" s="158" t="str">
        <f>IF(L3VA!CN211="NO DATA","",L3VA!CN211)</f>
        <v/>
      </c>
      <c r="T202" s="158" t="str">
        <f>IF(L3VA!CT211="NO DATA","",L3VA!CT211)</f>
        <v/>
      </c>
      <c r="U202" s="158" t="str">
        <f>IF(L3VA!CZ211="NO DATA","",L3VA!CZ211)</f>
        <v/>
      </c>
      <c r="V202" s="158" t="str">
        <f>IF(L3VA!DF211="NO DATA","",L3VA!DF211)</f>
        <v/>
      </c>
      <c r="W202" s="158" t="str">
        <f>IF(L3VA!DL211="NO DATA","",L3VA!DL211)</f>
        <v/>
      </c>
      <c r="X202" s="158" t="str">
        <f>IF(L3VA!DR211="NO DATA","",L3VA!DR211)</f>
        <v/>
      </c>
      <c r="Y202" s="158" t="str">
        <f>IF(L3VA!DX211="NO DATA","",L3VA!DX211)</f>
        <v/>
      </c>
      <c r="Z202" s="158" t="str">
        <f>IF(L3VA!ED211="NO DATA","",L3VA!ED211)</f>
        <v/>
      </c>
      <c r="AA202" s="158" t="str">
        <f>IF(L3VA!EJ211="NO DATA","",L3VA!EJ211)</f>
        <v/>
      </c>
      <c r="AB202" s="158" t="str">
        <f>IF(L3VA!EP211="NO DATA","",L3VA!EP211)</f>
        <v/>
      </c>
      <c r="AC202" s="158" t="str">
        <f>IF(L3VA!EV211="NO DATA","",L3VA!EV211)</f>
        <v/>
      </c>
      <c r="AD202" s="158" t="str">
        <f>IF(L3VA!FB211="NO DATA","",L3VA!FB211)</f>
        <v/>
      </c>
    </row>
    <row r="203" spans="1:30" ht="18.75" x14ac:dyDescent="0.3">
      <c r="A203" s="19">
        <f>IF(DATASHEET!A200="","",DATASHEET!A200)</f>
        <v>160072</v>
      </c>
      <c r="B203" s="154" t="str">
        <f>DATASHEET!B200</f>
        <v>SOOKLALL, Jacob</v>
      </c>
      <c r="C203" s="155" t="str">
        <f>DATASHEET!C200</f>
        <v>12ASA</v>
      </c>
      <c r="D203" s="156" t="str">
        <f>DATASHEET!J200</f>
        <v>4.75+ (C/B)</v>
      </c>
      <c r="E203" s="164" t="str">
        <f>IFERROR(VLOOKUP(A203,L3VA!$A$14:$M$269,13,FALSE),"")</f>
        <v/>
      </c>
      <c r="F203" s="157" t="str">
        <f>IF(L3VA!N212="NO DATA","",L3VA!N212)</f>
        <v/>
      </c>
      <c r="G203" s="158" t="str">
        <f>IF(L3VA!T212="NO DATA","",L3VA!T212)</f>
        <v/>
      </c>
      <c r="H203" s="158" t="str">
        <f>IF(L3VA!Z212="NO DATA","",L3VA!Z212)</f>
        <v/>
      </c>
      <c r="I203" s="158" t="str">
        <f>IF(L3VA!AF212="NO DATA","",L3VA!AF212)</f>
        <v/>
      </c>
      <c r="J203" s="153" t="str">
        <f>IF(L3VA!AL212="NO DATA","",L3VA!AL212)</f>
        <v/>
      </c>
      <c r="K203" s="158" t="str">
        <f>IF(L3VA!AR212="NO DATA","",L3VA!AR212)</f>
        <v/>
      </c>
      <c r="L203" s="158" t="str">
        <f>IF(L3VA!AX212="NO DATA","",L3VA!AX212)</f>
        <v/>
      </c>
      <c r="M203" s="158" t="str">
        <f>IF(L3VA!BD212="NO DATA","",L3VA!BD212)</f>
        <v/>
      </c>
      <c r="N203" s="158" t="str">
        <f>IF(L3VA!BJ212="NO DATA","",L3VA!BJ212)</f>
        <v/>
      </c>
      <c r="O203" s="158" t="str">
        <f>IF(L3VA!BP212="NO DATA","",L3VA!BP212)</f>
        <v/>
      </c>
      <c r="P203" s="158" t="str">
        <f>IF(L3VA!BV212="NO DATA","",L3VA!BV212)</f>
        <v/>
      </c>
      <c r="Q203" s="158" t="str">
        <f>IF(L3VA!CB212="NO DATA","",L3VA!CB212)</f>
        <v/>
      </c>
      <c r="R203" s="158" t="str">
        <f>IF(L3VA!CH212="NO DATA","",L3VA!CH212)</f>
        <v/>
      </c>
      <c r="S203" s="158" t="str">
        <f>IF(L3VA!CN212="NO DATA","",L3VA!CN212)</f>
        <v/>
      </c>
      <c r="T203" s="158" t="str">
        <f>IF(L3VA!CT212="NO DATA","",L3VA!CT212)</f>
        <v/>
      </c>
      <c r="U203" s="158" t="str">
        <f>IF(L3VA!CZ212="NO DATA","",L3VA!CZ212)</f>
        <v/>
      </c>
      <c r="V203" s="158" t="str">
        <f>IF(L3VA!DF212="NO DATA","",L3VA!DF212)</f>
        <v/>
      </c>
      <c r="W203" s="158" t="str">
        <f>IF(L3VA!DL212="NO DATA","",L3VA!DL212)</f>
        <v/>
      </c>
      <c r="X203" s="158" t="str">
        <f>IF(L3VA!DR212="NO DATA","",L3VA!DR212)</f>
        <v/>
      </c>
      <c r="Y203" s="158" t="str">
        <f>IF(L3VA!DX212="NO DATA","",L3VA!DX212)</f>
        <v/>
      </c>
      <c r="Z203" s="158" t="str">
        <f>IF(L3VA!ED212="NO DATA","",L3VA!ED212)</f>
        <v/>
      </c>
      <c r="AA203" s="158" t="str">
        <f>IF(L3VA!EJ212="NO DATA","",L3VA!EJ212)</f>
        <v/>
      </c>
      <c r="AB203" s="158" t="str">
        <f>IF(L3VA!EP212="NO DATA","",L3VA!EP212)</f>
        <v/>
      </c>
      <c r="AC203" s="158" t="str">
        <f>IF(L3VA!EV212="NO DATA","",L3VA!EV212)</f>
        <v/>
      </c>
      <c r="AD203" s="158" t="str">
        <f>IF(L3VA!FB212="NO DATA","",L3VA!FB212)</f>
        <v/>
      </c>
    </row>
    <row r="204" spans="1:30" ht="18.75" x14ac:dyDescent="0.3">
      <c r="A204" s="19">
        <f>IF(DATASHEET!A201="","",DATASHEET!A201)</f>
        <v>150785</v>
      </c>
      <c r="B204" s="154" t="str">
        <f>DATASHEET!B201</f>
        <v>SPICER-IRAZUSTA, Joseph</v>
      </c>
      <c r="C204" s="155" t="str">
        <f>DATASHEET!C201</f>
        <v>12MP</v>
      </c>
      <c r="D204" s="156" t="str">
        <f>DATASHEET!J201</f>
        <v>4.75+ (C/B)</v>
      </c>
      <c r="E204" s="164" t="str">
        <f>IFERROR(VLOOKUP(A204,L3VA!$A$14:$M$269,13,FALSE),"")</f>
        <v/>
      </c>
      <c r="F204" s="157" t="str">
        <f>IF(L3VA!N213="NO DATA","",L3VA!N213)</f>
        <v/>
      </c>
      <c r="G204" s="158" t="str">
        <f>IF(L3VA!T213="NO DATA","",L3VA!T213)</f>
        <v/>
      </c>
      <c r="H204" s="158" t="str">
        <f>IF(L3VA!Z213="NO DATA","",L3VA!Z213)</f>
        <v/>
      </c>
      <c r="I204" s="158" t="str">
        <f>IF(L3VA!AF213="NO DATA","",L3VA!AF213)</f>
        <v/>
      </c>
      <c r="J204" s="153" t="str">
        <f>IF(L3VA!AL213="NO DATA","",L3VA!AL213)</f>
        <v/>
      </c>
      <c r="K204" s="158" t="str">
        <f>IF(L3VA!AR213="NO DATA","",L3VA!AR213)</f>
        <v/>
      </c>
      <c r="L204" s="158" t="str">
        <f>IF(L3VA!AX213="NO DATA","",L3VA!AX213)</f>
        <v/>
      </c>
      <c r="M204" s="158" t="str">
        <f>IF(L3VA!BD213="NO DATA","",L3VA!BD213)</f>
        <v/>
      </c>
      <c r="N204" s="158" t="str">
        <f>IF(L3VA!BJ213="NO DATA","",L3VA!BJ213)</f>
        <v/>
      </c>
      <c r="O204" s="158" t="str">
        <f>IF(L3VA!BP213="NO DATA","",L3VA!BP213)</f>
        <v/>
      </c>
      <c r="P204" s="158" t="str">
        <f>IF(L3VA!BV213="NO DATA","",L3VA!BV213)</f>
        <v/>
      </c>
      <c r="Q204" s="158" t="str">
        <f>IF(L3VA!CB213="NO DATA","",L3VA!CB213)</f>
        <v/>
      </c>
      <c r="R204" s="158" t="str">
        <f>IF(L3VA!CH213="NO DATA","",L3VA!CH213)</f>
        <v/>
      </c>
      <c r="S204" s="158" t="str">
        <f>IF(L3VA!CN213="NO DATA","",L3VA!CN213)</f>
        <v/>
      </c>
      <c r="T204" s="158" t="str">
        <f>IF(L3VA!CT213="NO DATA","",L3VA!CT213)</f>
        <v/>
      </c>
      <c r="U204" s="158" t="str">
        <f>IF(L3VA!CZ213="NO DATA","",L3VA!CZ213)</f>
        <v/>
      </c>
      <c r="V204" s="158" t="str">
        <f>IF(L3VA!DF213="NO DATA","",L3VA!DF213)</f>
        <v/>
      </c>
      <c r="W204" s="158" t="str">
        <f>IF(L3VA!DL213="NO DATA","",L3VA!DL213)</f>
        <v/>
      </c>
      <c r="X204" s="158" t="str">
        <f>IF(L3VA!DR213="NO DATA","",L3VA!DR213)</f>
        <v/>
      </c>
      <c r="Y204" s="158" t="str">
        <f>IF(L3VA!DX213="NO DATA","",L3VA!DX213)</f>
        <v/>
      </c>
      <c r="Z204" s="158" t="str">
        <f>IF(L3VA!ED213="NO DATA","",L3VA!ED213)</f>
        <v/>
      </c>
      <c r="AA204" s="158" t="str">
        <f>IF(L3VA!EJ213="NO DATA","",L3VA!EJ213)</f>
        <v/>
      </c>
      <c r="AB204" s="158" t="str">
        <f>IF(L3VA!EP213="NO DATA","",L3VA!EP213)</f>
        <v/>
      </c>
      <c r="AC204" s="158" t="str">
        <f>IF(L3VA!EV213="NO DATA","",L3VA!EV213)</f>
        <v/>
      </c>
      <c r="AD204" s="158" t="str">
        <f>IF(L3VA!FB213="NO DATA","",L3VA!FB213)</f>
        <v/>
      </c>
    </row>
    <row r="205" spans="1:30" ht="18.75" x14ac:dyDescent="0.3">
      <c r="A205" s="19">
        <f>IF(DATASHEET!A202="","",DATASHEET!A202)</f>
        <v>160073</v>
      </c>
      <c r="B205" s="154" t="str">
        <f>DATASHEET!B202</f>
        <v>STEPHENS-JONES, Cecile</v>
      </c>
      <c r="C205" s="155" t="str">
        <f>DATASHEET!C202</f>
        <v>12MP</v>
      </c>
      <c r="D205" s="156" t="str">
        <f>DATASHEET!J202</f>
        <v>4.75+ (C/B)</v>
      </c>
      <c r="E205" s="164" t="str">
        <f>IFERROR(VLOOKUP(A205,L3VA!$A$14:$M$269,13,FALSE),"")</f>
        <v/>
      </c>
      <c r="F205" s="157" t="str">
        <f>IF(L3VA!N214="NO DATA","",L3VA!N214)</f>
        <v/>
      </c>
      <c r="G205" s="158" t="str">
        <f>IF(L3VA!T214="NO DATA","",L3VA!T214)</f>
        <v/>
      </c>
      <c r="H205" s="158" t="str">
        <f>IF(L3VA!Z214="NO DATA","",L3VA!Z214)</f>
        <v/>
      </c>
      <c r="I205" s="158" t="str">
        <f>IF(L3VA!AF214="NO DATA","",L3VA!AF214)</f>
        <v/>
      </c>
      <c r="J205" s="153" t="str">
        <f>IF(L3VA!AL214="NO DATA","",L3VA!AL214)</f>
        <v/>
      </c>
      <c r="K205" s="158" t="str">
        <f>IF(L3VA!AR214="NO DATA","",L3VA!AR214)</f>
        <v/>
      </c>
      <c r="L205" s="158" t="str">
        <f>IF(L3VA!AX214="NO DATA","",L3VA!AX214)</f>
        <v/>
      </c>
      <c r="M205" s="158" t="str">
        <f>IF(L3VA!BD214="NO DATA","",L3VA!BD214)</f>
        <v/>
      </c>
      <c r="N205" s="158" t="str">
        <f>IF(L3VA!BJ214="NO DATA","",L3VA!BJ214)</f>
        <v/>
      </c>
      <c r="O205" s="158" t="str">
        <f>IF(L3VA!BP214="NO DATA","",L3VA!BP214)</f>
        <v/>
      </c>
      <c r="P205" s="158" t="str">
        <f>IF(L3VA!BV214="NO DATA","",L3VA!BV214)</f>
        <v/>
      </c>
      <c r="Q205" s="158" t="str">
        <f>IF(L3VA!CB214="NO DATA","",L3VA!CB214)</f>
        <v/>
      </c>
      <c r="R205" s="158" t="str">
        <f>IF(L3VA!CH214="NO DATA","",L3VA!CH214)</f>
        <v/>
      </c>
      <c r="S205" s="158" t="str">
        <f>IF(L3VA!CN214="NO DATA","",L3VA!CN214)</f>
        <v/>
      </c>
      <c r="T205" s="158" t="str">
        <f>IF(L3VA!CT214="NO DATA","",L3VA!CT214)</f>
        <v/>
      </c>
      <c r="U205" s="158" t="str">
        <f>IF(L3VA!CZ214="NO DATA","",L3VA!CZ214)</f>
        <v/>
      </c>
      <c r="V205" s="158" t="str">
        <f>IF(L3VA!DF214="NO DATA","",L3VA!DF214)</f>
        <v/>
      </c>
      <c r="W205" s="158" t="str">
        <f>IF(L3VA!DL214="NO DATA","",L3VA!DL214)</f>
        <v/>
      </c>
      <c r="X205" s="158" t="str">
        <f>IF(L3VA!DR214="NO DATA","",L3VA!DR214)</f>
        <v/>
      </c>
      <c r="Y205" s="158" t="str">
        <f>IF(L3VA!DX214="NO DATA","",L3VA!DX214)</f>
        <v/>
      </c>
      <c r="Z205" s="158" t="str">
        <f>IF(L3VA!ED214="NO DATA","",L3VA!ED214)</f>
        <v/>
      </c>
      <c r="AA205" s="158" t="str">
        <f>IF(L3VA!EJ214="NO DATA","",L3VA!EJ214)</f>
        <v/>
      </c>
      <c r="AB205" s="158" t="str">
        <f>IF(L3VA!EP214="NO DATA","",L3VA!EP214)</f>
        <v/>
      </c>
      <c r="AC205" s="158" t="str">
        <f>IF(L3VA!EV214="NO DATA","",L3VA!EV214)</f>
        <v/>
      </c>
      <c r="AD205" s="158" t="str">
        <f>IF(L3VA!FB214="NO DATA","",L3VA!FB214)</f>
        <v/>
      </c>
    </row>
    <row r="206" spans="1:30" ht="18.75" x14ac:dyDescent="0.3">
      <c r="A206" s="19">
        <f>IF(DATASHEET!A203="","",DATASHEET!A203)</f>
        <v>160074</v>
      </c>
      <c r="B206" s="154" t="str">
        <f>DATASHEET!B203</f>
        <v>STEPHENS-JONES, Lydia</v>
      </c>
      <c r="C206" s="155" t="str">
        <f>DATASHEET!C203</f>
        <v>12MP</v>
      </c>
      <c r="D206" s="156" t="str">
        <f>DATASHEET!J203</f>
        <v>4.75+ (C/B)</v>
      </c>
      <c r="E206" s="164" t="str">
        <f>IFERROR(VLOOKUP(A206,L3VA!$A$14:$M$269,13,FALSE),"")</f>
        <v/>
      </c>
      <c r="F206" s="157" t="str">
        <f>IF(L3VA!N215="NO DATA","",L3VA!N215)</f>
        <v/>
      </c>
      <c r="G206" s="158" t="str">
        <f>IF(L3VA!T215="NO DATA","",L3VA!T215)</f>
        <v/>
      </c>
      <c r="H206" s="158" t="str">
        <f>IF(L3VA!Z215="NO DATA","",L3VA!Z215)</f>
        <v/>
      </c>
      <c r="I206" s="158" t="str">
        <f>IF(L3VA!AF215="NO DATA","",L3VA!AF215)</f>
        <v/>
      </c>
      <c r="J206" s="153" t="str">
        <f>IF(L3VA!AL215="NO DATA","",L3VA!AL215)</f>
        <v/>
      </c>
      <c r="K206" s="158" t="str">
        <f>IF(L3VA!AR215="NO DATA","",L3VA!AR215)</f>
        <v/>
      </c>
      <c r="L206" s="158" t="str">
        <f>IF(L3VA!AX215="NO DATA","",L3VA!AX215)</f>
        <v/>
      </c>
      <c r="M206" s="158" t="str">
        <f>IF(L3VA!BD215="NO DATA","",L3VA!BD215)</f>
        <v/>
      </c>
      <c r="N206" s="158" t="str">
        <f>IF(L3VA!BJ215="NO DATA","",L3VA!BJ215)</f>
        <v/>
      </c>
      <c r="O206" s="158" t="str">
        <f>IF(L3VA!BP215="NO DATA","",L3VA!BP215)</f>
        <v/>
      </c>
      <c r="P206" s="158" t="str">
        <f>IF(L3VA!BV215="NO DATA","",L3VA!BV215)</f>
        <v/>
      </c>
      <c r="Q206" s="158" t="str">
        <f>IF(L3VA!CB215="NO DATA","",L3VA!CB215)</f>
        <v/>
      </c>
      <c r="R206" s="158" t="str">
        <f>IF(L3VA!CH215="NO DATA","",L3VA!CH215)</f>
        <v/>
      </c>
      <c r="S206" s="158" t="str">
        <f>IF(L3VA!CN215="NO DATA","",L3VA!CN215)</f>
        <v/>
      </c>
      <c r="T206" s="158" t="str">
        <f>IF(L3VA!CT215="NO DATA","",L3VA!CT215)</f>
        <v/>
      </c>
      <c r="U206" s="158" t="str">
        <f>IF(L3VA!CZ215="NO DATA","",L3VA!CZ215)</f>
        <v/>
      </c>
      <c r="V206" s="158" t="str">
        <f>IF(L3VA!DF215="NO DATA","",L3VA!DF215)</f>
        <v/>
      </c>
      <c r="W206" s="158" t="str">
        <f>IF(L3VA!DL215="NO DATA","",L3VA!DL215)</f>
        <v/>
      </c>
      <c r="X206" s="158" t="str">
        <f>IF(L3VA!DR215="NO DATA","",L3VA!DR215)</f>
        <v/>
      </c>
      <c r="Y206" s="158" t="str">
        <f>IF(L3VA!DX215="NO DATA","",L3VA!DX215)</f>
        <v/>
      </c>
      <c r="Z206" s="158" t="str">
        <f>IF(L3VA!ED215="NO DATA","",L3VA!ED215)</f>
        <v/>
      </c>
      <c r="AA206" s="158" t="str">
        <f>IF(L3VA!EJ215="NO DATA","",L3VA!EJ215)</f>
        <v/>
      </c>
      <c r="AB206" s="158" t="str">
        <f>IF(L3VA!EP215="NO DATA","",L3VA!EP215)</f>
        <v/>
      </c>
      <c r="AC206" s="158" t="str">
        <f>IF(L3VA!EV215="NO DATA","",L3VA!EV215)</f>
        <v/>
      </c>
      <c r="AD206" s="158" t="str">
        <f>IF(L3VA!FB215="NO DATA","",L3VA!FB215)</f>
        <v/>
      </c>
    </row>
    <row r="207" spans="1:30" ht="18.75" x14ac:dyDescent="0.3">
      <c r="A207" s="19">
        <f>IF(DATASHEET!A204="","",DATASHEET!A204)</f>
        <v>150839</v>
      </c>
      <c r="B207" s="154" t="str">
        <f>DATASHEET!B204</f>
        <v>STEWART, Patrick</v>
      </c>
      <c r="C207" s="155" t="str">
        <f>DATASHEET!C204</f>
        <v>12SG</v>
      </c>
      <c r="D207" s="156" t="str">
        <f>DATASHEET!J204</f>
        <v>2.5+ (D/C)</v>
      </c>
      <c r="E207" s="164" t="str">
        <f>IFERROR(VLOOKUP(A207,L3VA!$A$14:$M$269,13,FALSE),"")</f>
        <v/>
      </c>
      <c r="F207" s="157" t="str">
        <f>IF(L3VA!N216="NO DATA","",L3VA!N216)</f>
        <v/>
      </c>
      <c r="G207" s="158" t="str">
        <f>IF(L3VA!T216="NO DATA","",L3VA!T216)</f>
        <v/>
      </c>
      <c r="H207" s="158" t="str">
        <f>IF(L3VA!Z216="NO DATA","",L3VA!Z216)</f>
        <v/>
      </c>
      <c r="I207" s="158" t="str">
        <f>IF(L3VA!AF216="NO DATA","",L3VA!AF216)</f>
        <v/>
      </c>
      <c r="J207" s="153" t="str">
        <f>IF(L3VA!AL216="NO DATA","",L3VA!AL216)</f>
        <v/>
      </c>
      <c r="K207" s="158" t="str">
        <f>IF(L3VA!AR216="NO DATA","",L3VA!AR216)</f>
        <v/>
      </c>
      <c r="L207" s="158" t="str">
        <f>IF(L3VA!AX216="NO DATA","",L3VA!AX216)</f>
        <v/>
      </c>
      <c r="M207" s="158" t="str">
        <f>IF(L3VA!BD216="NO DATA","",L3VA!BD216)</f>
        <v/>
      </c>
      <c r="N207" s="158" t="str">
        <f>IF(L3VA!BJ216="NO DATA","",L3VA!BJ216)</f>
        <v/>
      </c>
      <c r="O207" s="158" t="str">
        <f>IF(L3VA!BP216="NO DATA","",L3VA!BP216)</f>
        <v/>
      </c>
      <c r="P207" s="158" t="str">
        <f>IF(L3VA!BV216="NO DATA","",L3VA!BV216)</f>
        <v/>
      </c>
      <c r="Q207" s="158" t="str">
        <f>IF(L3VA!CB216="NO DATA","",L3VA!CB216)</f>
        <v/>
      </c>
      <c r="R207" s="158" t="str">
        <f>IF(L3VA!CH216="NO DATA","",L3VA!CH216)</f>
        <v/>
      </c>
      <c r="S207" s="158" t="str">
        <f>IF(L3VA!CN216="NO DATA","",L3VA!CN216)</f>
        <v/>
      </c>
      <c r="T207" s="158" t="str">
        <f>IF(L3VA!CT216="NO DATA","",L3VA!CT216)</f>
        <v/>
      </c>
      <c r="U207" s="158" t="str">
        <f>IF(L3VA!CZ216="NO DATA","",L3VA!CZ216)</f>
        <v/>
      </c>
      <c r="V207" s="158" t="str">
        <f>IF(L3VA!DF216="NO DATA","",L3VA!DF216)</f>
        <v/>
      </c>
      <c r="W207" s="158" t="str">
        <f>IF(L3VA!DL216="NO DATA","",L3VA!DL216)</f>
        <v/>
      </c>
      <c r="X207" s="158" t="str">
        <f>IF(L3VA!DR216="NO DATA","",L3VA!DR216)</f>
        <v/>
      </c>
      <c r="Y207" s="158" t="str">
        <f>IF(L3VA!DX216="NO DATA","",L3VA!DX216)</f>
        <v/>
      </c>
      <c r="Z207" s="158" t="str">
        <f>IF(L3VA!ED216="NO DATA","",L3VA!ED216)</f>
        <v/>
      </c>
      <c r="AA207" s="158" t="str">
        <f>IF(L3VA!EJ216="NO DATA","",L3VA!EJ216)</f>
        <v/>
      </c>
      <c r="AB207" s="158" t="str">
        <f>IF(L3VA!EP216="NO DATA","",L3VA!EP216)</f>
        <v/>
      </c>
      <c r="AC207" s="158" t="str">
        <f>IF(L3VA!EV216="NO DATA","",L3VA!EV216)</f>
        <v/>
      </c>
      <c r="AD207" s="158" t="str">
        <f>IF(L3VA!FB216="NO DATA","",L3VA!FB216)</f>
        <v/>
      </c>
    </row>
    <row r="208" spans="1:30" ht="18.75" x14ac:dyDescent="0.3">
      <c r="A208" s="19">
        <f>IF(DATASHEET!A205="","",DATASHEET!A205)</f>
        <v>160076</v>
      </c>
      <c r="B208" s="154" t="str">
        <f>DATASHEET!B205</f>
        <v>STONES, Madeline</v>
      </c>
      <c r="C208" s="155" t="str">
        <f>DATASHEET!C205</f>
        <v>12CSN</v>
      </c>
      <c r="D208" s="156" t="str">
        <f>DATASHEET!J205</f>
        <v>6.25+ (B/A)</v>
      </c>
      <c r="E208" s="164" t="str">
        <f>IFERROR(VLOOKUP(A208,L3VA!$A$14:$M$269,13,FALSE),"")</f>
        <v/>
      </c>
      <c r="F208" s="157" t="str">
        <f>IF(L3VA!N217="NO DATA","",L3VA!N217)</f>
        <v/>
      </c>
      <c r="G208" s="158" t="str">
        <f>IF(L3VA!T217="NO DATA","",L3VA!T217)</f>
        <v/>
      </c>
      <c r="H208" s="158" t="str">
        <f>IF(L3VA!Z217="NO DATA","",L3VA!Z217)</f>
        <v/>
      </c>
      <c r="I208" s="158" t="str">
        <f>IF(L3VA!AF217="NO DATA","",L3VA!AF217)</f>
        <v/>
      </c>
      <c r="J208" s="153" t="str">
        <f>IF(L3VA!AL217="NO DATA","",L3VA!AL217)</f>
        <v/>
      </c>
      <c r="K208" s="158" t="str">
        <f>IF(L3VA!AR217="NO DATA","",L3VA!AR217)</f>
        <v/>
      </c>
      <c r="L208" s="158" t="str">
        <f>IF(L3VA!AX217="NO DATA","",L3VA!AX217)</f>
        <v/>
      </c>
      <c r="M208" s="158" t="str">
        <f>IF(L3VA!BD217="NO DATA","",L3VA!BD217)</f>
        <v/>
      </c>
      <c r="N208" s="158" t="str">
        <f>IF(L3VA!BJ217="NO DATA","",L3VA!BJ217)</f>
        <v/>
      </c>
      <c r="O208" s="158" t="str">
        <f>IF(L3VA!BP217="NO DATA","",L3VA!BP217)</f>
        <v/>
      </c>
      <c r="P208" s="158" t="str">
        <f>IF(L3VA!BV217="NO DATA","",L3VA!BV217)</f>
        <v/>
      </c>
      <c r="Q208" s="158" t="str">
        <f>IF(L3VA!CB217="NO DATA","",L3VA!CB217)</f>
        <v/>
      </c>
      <c r="R208" s="158" t="str">
        <f>IF(L3VA!CH217="NO DATA","",L3VA!CH217)</f>
        <v/>
      </c>
      <c r="S208" s="158" t="str">
        <f>IF(L3VA!CN217="NO DATA","",L3VA!CN217)</f>
        <v/>
      </c>
      <c r="T208" s="158" t="str">
        <f>IF(L3VA!CT217="NO DATA","",L3VA!CT217)</f>
        <v/>
      </c>
      <c r="U208" s="158" t="str">
        <f>IF(L3VA!CZ217="NO DATA","",L3VA!CZ217)</f>
        <v/>
      </c>
      <c r="V208" s="158" t="str">
        <f>IF(L3VA!DF217="NO DATA","",L3VA!DF217)</f>
        <v/>
      </c>
      <c r="W208" s="158" t="str">
        <f>IF(L3VA!DL217="NO DATA","",L3VA!DL217)</f>
        <v/>
      </c>
      <c r="X208" s="158" t="str">
        <f>IF(L3VA!DR217="NO DATA","",L3VA!DR217)</f>
        <v/>
      </c>
      <c r="Y208" s="158" t="str">
        <f>IF(L3VA!DX217="NO DATA","",L3VA!DX217)</f>
        <v/>
      </c>
      <c r="Z208" s="158" t="str">
        <f>IF(L3VA!ED217="NO DATA","",L3VA!ED217)</f>
        <v/>
      </c>
      <c r="AA208" s="158" t="str">
        <f>IF(L3VA!EJ217="NO DATA","",L3VA!EJ217)</f>
        <v/>
      </c>
      <c r="AB208" s="158" t="str">
        <f>IF(L3VA!EP217="NO DATA","",L3VA!EP217)</f>
        <v/>
      </c>
      <c r="AC208" s="158" t="str">
        <f>IF(L3VA!EV217="NO DATA","",L3VA!EV217)</f>
        <v/>
      </c>
      <c r="AD208" s="158" t="str">
        <f>IF(L3VA!FB217="NO DATA","",L3VA!FB217)</f>
        <v/>
      </c>
    </row>
    <row r="209" spans="1:30" ht="18.75" x14ac:dyDescent="0.3">
      <c r="A209" s="19">
        <f>IF(DATASHEET!A206="","",DATASHEET!A206)</f>
        <v>150784</v>
      </c>
      <c r="B209" s="154" t="str">
        <f>DATASHEET!B206</f>
        <v>SUMNER, Keisha</v>
      </c>
      <c r="C209" s="155" t="str">
        <f>DATASHEET!C206</f>
        <v>12EW</v>
      </c>
      <c r="D209" s="156" t="str">
        <f>DATASHEET!J206</f>
        <v>4.75+ (C/B)</v>
      </c>
      <c r="E209" s="164" t="str">
        <f>IFERROR(VLOOKUP(A209,L3VA!$A$14:$M$269,13,FALSE),"")</f>
        <v/>
      </c>
      <c r="F209" s="157" t="str">
        <f>IF(L3VA!N218="NO DATA","",L3VA!N218)</f>
        <v/>
      </c>
      <c r="G209" s="158" t="str">
        <f>IF(L3VA!T218="NO DATA","",L3VA!T218)</f>
        <v/>
      </c>
      <c r="H209" s="158" t="str">
        <f>IF(L3VA!Z218="NO DATA","",L3VA!Z218)</f>
        <v/>
      </c>
      <c r="I209" s="158" t="str">
        <f>IF(L3VA!AF218="NO DATA","",L3VA!AF218)</f>
        <v/>
      </c>
      <c r="J209" s="153" t="str">
        <f>IF(L3VA!AL218="NO DATA","",L3VA!AL218)</f>
        <v/>
      </c>
      <c r="K209" s="158" t="str">
        <f>IF(L3VA!AR218="NO DATA","",L3VA!AR218)</f>
        <v/>
      </c>
      <c r="L209" s="158" t="str">
        <f>IF(L3VA!AX218="NO DATA","",L3VA!AX218)</f>
        <v/>
      </c>
      <c r="M209" s="158" t="str">
        <f>IF(L3VA!BD218="NO DATA","",L3VA!BD218)</f>
        <v/>
      </c>
      <c r="N209" s="158" t="str">
        <f>IF(L3VA!BJ218="NO DATA","",L3VA!BJ218)</f>
        <v/>
      </c>
      <c r="O209" s="158" t="str">
        <f>IF(L3VA!BP218="NO DATA","",L3VA!BP218)</f>
        <v/>
      </c>
      <c r="P209" s="158" t="str">
        <f>IF(L3VA!BV218="NO DATA","",L3VA!BV218)</f>
        <v/>
      </c>
      <c r="Q209" s="158" t="str">
        <f>IF(L3VA!CB218="NO DATA","",L3VA!CB218)</f>
        <v/>
      </c>
      <c r="R209" s="158" t="str">
        <f>IF(L3VA!CH218="NO DATA","",L3VA!CH218)</f>
        <v/>
      </c>
      <c r="S209" s="158" t="str">
        <f>IF(L3VA!CN218="NO DATA","",L3VA!CN218)</f>
        <v/>
      </c>
      <c r="T209" s="158" t="str">
        <f>IF(L3VA!CT218="NO DATA","",L3VA!CT218)</f>
        <v/>
      </c>
      <c r="U209" s="158" t="str">
        <f>IF(L3VA!CZ218="NO DATA","",L3VA!CZ218)</f>
        <v/>
      </c>
      <c r="V209" s="158" t="str">
        <f>IF(L3VA!DF218="NO DATA","",L3VA!DF218)</f>
        <v/>
      </c>
      <c r="W209" s="158" t="str">
        <f>IF(L3VA!DL218="NO DATA","",L3VA!DL218)</f>
        <v/>
      </c>
      <c r="X209" s="158" t="str">
        <f>IF(L3VA!DR218="NO DATA","",L3VA!DR218)</f>
        <v/>
      </c>
      <c r="Y209" s="158" t="str">
        <f>IF(L3VA!DX218="NO DATA","",L3VA!DX218)</f>
        <v/>
      </c>
      <c r="Z209" s="158" t="str">
        <f>IF(L3VA!ED218="NO DATA","",L3VA!ED218)</f>
        <v/>
      </c>
      <c r="AA209" s="158" t="str">
        <f>IF(L3VA!EJ218="NO DATA","",L3VA!EJ218)</f>
        <v/>
      </c>
      <c r="AB209" s="158" t="str">
        <f>IF(L3VA!EP218="NO DATA","",L3VA!EP218)</f>
        <v/>
      </c>
      <c r="AC209" s="158" t="str">
        <f>IF(L3VA!EV218="NO DATA","",L3VA!EV218)</f>
        <v/>
      </c>
      <c r="AD209" s="158" t="str">
        <f>IF(L3VA!FB218="NO DATA","",L3VA!FB218)</f>
        <v/>
      </c>
    </row>
    <row r="210" spans="1:30" ht="18.75" x14ac:dyDescent="0.3">
      <c r="A210" s="19">
        <f>IF(DATASHEET!A207="","",DATASHEET!A207)</f>
        <v>150809</v>
      </c>
      <c r="B210" s="154" t="str">
        <f>DATASHEET!B207</f>
        <v>SZMIT, Julia</v>
      </c>
      <c r="C210" s="155" t="str">
        <f>DATASHEET!C207</f>
        <v>12SG</v>
      </c>
      <c r="D210" s="156" t="str">
        <f>DATASHEET!J207</f>
        <v>4.75+ (C/B)</v>
      </c>
      <c r="E210" s="164" t="str">
        <f>IFERROR(VLOOKUP(A210,L3VA!$A$14:$M$269,13,FALSE),"")</f>
        <v/>
      </c>
      <c r="F210" s="157" t="str">
        <f>IF(L3VA!N219="NO DATA","",L3VA!N219)</f>
        <v/>
      </c>
      <c r="G210" s="158" t="str">
        <f>IF(L3VA!T219="NO DATA","",L3VA!T219)</f>
        <v/>
      </c>
      <c r="H210" s="158" t="str">
        <f>IF(L3VA!Z219="NO DATA","",L3VA!Z219)</f>
        <v/>
      </c>
      <c r="I210" s="158" t="str">
        <f>IF(L3VA!AF219="NO DATA","",L3VA!AF219)</f>
        <v/>
      </c>
      <c r="J210" s="153" t="str">
        <f>IF(L3VA!AL219="NO DATA","",L3VA!AL219)</f>
        <v/>
      </c>
      <c r="K210" s="158" t="str">
        <f>IF(L3VA!AR219="NO DATA","",L3VA!AR219)</f>
        <v/>
      </c>
      <c r="L210" s="158" t="str">
        <f>IF(L3VA!AX219="NO DATA","",L3VA!AX219)</f>
        <v/>
      </c>
      <c r="M210" s="158" t="str">
        <f>IF(L3VA!BD219="NO DATA","",L3VA!BD219)</f>
        <v/>
      </c>
      <c r="N210" s="158" t="str">
        <f>IF(L3VA!BJ219="NO DATA","",L3VA!BJ219)</f>
        <v/>
      </c>
      <c r="O210" s="158" t="str">
        <f>IF(L3VA!BP219="NO DATA","",L3VA!BP219)</f>
        <v/>
      </c>
      <c r="P210" s="158" t="str">
        <f>IF(L3VA!BV219="NO DATA","",L3VA!BV219)</f>
        <v/>
      </c>
      <c r="Q210" s="158" t="str">
        <f>IF(L3VA!CB219="NO DATA","",L3VA!CB219)</f>
        <v/>
      </c>
      <c r="R210" s="158" t="str">
        <f>IF(L3VA!CH219="NO DATA","",L3VA!CH219)</f>
        <v/>
      </c>
      <c r="S210" s="158" t="str">
        <f>IF(L3VA!CN219="NO DATA","",L3VA!CN219)</f>
        <v/>
      </c>
      <c r="T210" s="158" t="str">
        <f>IF(L3VA!CT219="NO DATA","",L3VA!CT219)</f>
        <v/>
      </c>
      <c r="U210" s="158" t="str">
        <f>IF(L3VA!CZ219="NO DATA","",L3VA!CZ219)</f>
        <v/>
      </c>
      <c r="V210" s="158" t="str">
        <f>IF(L3VA!DF219="NO DATA","",L3VA!DF219)</f>
        <v/>
      </c>
      <c r="W210" s="158" t="str">
        <f>IF(L3VA!DL219="NO DATA","",L3VA!DL219)</f>
        <v/>
      </c>
      <c r="X210" s="158" t="str">
        <f>IF(L3VA!DR219="NO DATA","",L3VA!DR219)</f>
        <v/>
      </c>
      <c r="Y210" s="158" t="str">
        <f>IF(L3VA!DX219="NO DATA","",L3VA!DX219)</f>
        <v/>
      </c>
      <c r="Z210" s="158" t="str">
        <f>IF(L3VA!ED219="NO DATA","",L3VA!ED219)</f>
        <v/>
      </c>
      <c r="AA210" s="158" t="str">
        <f>IF(L3VA!EJ219="NO DATA","",L3VA!EJ219)</f>
        <v/>
      </c>
      <c r="AB210" s="158" t="str">
        <f>IF(L3VA!EP219="NO DATA","",L3VA!EP219)</f>
        <v/>
      </c>
      <c r="AC210" s="158" t="str">
        <f>IF(L3VA!EV219="NO DATA","",L3VA!EV219)</f>
        <v/>
      </c>
      <c r="AD210" s="158" t="str">
        <f>IF(L3VA!FB219="NO DATA","",L3VA!FB219)</f>
        <v/>
      </c>
    </row>
    <row r="211" spans="1:30" ht="18.75" x14ac:dyDescent="0.3">
      <c r="A211" s="19">
        <f>IF(DATASHEET!A208="","",DATASHEET!A208)</f>
        <v>150824</v>
      </c>
      <c r="B211" s="154" t="str">
        <f>DATASHEET!B208</f>
        <v>TAYLOR, Jack</v>
      </c>
      <c r="C211" s="155" t="str">
        <f>DATASHEET!C208</f>
        <v>12MP</v>
      </c>
      <c r="D211" s="156" t="str">
        <f>DATASHEET!J208</f>
        <v>4.75+ (C/B)</v>
      </c>
      <c r="E211" s="164" t="str">
        <f>IFERROR(VLOOKUP(A211,L3VA!$A$14:$M$269,13,FALSE),"")</f>
        <v/>
      </c>
      <c r="F211" s="157" t="str">
        <f>IF(L3VA!N220="NO DATA","",L3VA!N220)</f>
        <v/>
      </c>
      <c r="G211" s="158" t="str">
        <f>IF(L3VA!T220="NO DATA","",L3VA!T220)</f>
        <v/>
      </c>
      <c r="H211" s="158" t="str">
        <f>IF(L3VA!Z220="NO DATA","",L3VA!Z220)</f>
        <v/>
      </c>
      <c r="I211" s="158" t="str">
        <f>IF(L3VA!AF220="NO DATA","",L3VA!AF220)</f>
        <v/>
      </c>
      <c r="J211" s="153" t="str">
        <f>IF(L3VA!AL220="NO DATA","",L3VA!AL220)</f>
        <v/>
      </c>
      <c r="K211" s="158" t="str">
        <f>IF(L3VA!AR220="NO DATA","",L3VA!AR220)</f>
        <v/>
      </c>
      <c r="L211" s="158" t="str">
        <f>IF(L3VA!AX220="NO DATA","",L3VA!AX220)</f>
        <v/>
      </c>
      <c r="M211" s="158" t="str">
        <f>IF(L3VA!BD220="NO DATA","",L3VA!BD220)</f>
        <v/>
      </c>
      <c r="N211" s="158" t="str">
        <f>IF(L3VA!BJ220="NO DATA","",L3VA!BJ220)</f>
        <v/>
      </c>
      <c r="O211" s="158" t="str">
        <f>IF(L3VA!BP220="NO DATA","",L3VA!BP220)</f>
        <v/>
      </c>
      <c r="P211" s="158" t="str">
        <f>IF(L3VA!BV220="NO DATA","",L3VA!BV220)</f>
        <v/>
      </c>
      <c r="Q211" s="158" t="str">
        <f>IF(L3VA!CB220="NO DATA","",L3VA!CB220)</f>
        <v/>
      </c>
      <c r="R211" s="158" t="str">
        <f>IF(L3VA!CH220="NO DATA","",L3VA!CH220)</f>
        <v/>
      </c>
      <c r="S211" s="158" t="str">
        <f>IF(L3VA!CN220="NO DATA","",L3VA!CN220)</f>
        <v/>
      </c>
      <c r="T211" s="158" t="str">
        <f>IF(L3VA!CT220="NO DATA","",L3VA!CT220)</f>
        <v/>
      </c>
      <c r="U211" s="158" t="str">
        <f>IF(L3VA!CZ220="NO DATA","",L3VA!CZ220)</f>
        <v/>
      </c>
      <c r="V211" s="158" t="str">
        <f>IF(L3VA!DF220="NO DATA","",L3VA!DF220)</f>
        <v/>
      </c>
      <c r="W211" s="158" t="str">
        <f>IF(L3VA!DL220="NO DATA","",L3VA!DL220)</f>
        <v/>
      </c>
      <c r="X211" s="158" t="str">
        <f>IF(L3VA!DR220="NO DATA","",L3VA!DR220)</f>
        <v/>
      </c>
      <c r="Y211" s="158" t="str">
        <f>IF(L3VA!DX220="NO DATA","",L3VA!DX220)</f>
        <v/>
      </c>
      <c r="Z211" s="158" t="str">
        <f>IF(L3VA!ED220="NO DATA","",L3VA!ED220)</f>
        <v/>
      </c>
      <c r="AA211" s="158" t="str">
        <f>IF(L3VA!EJ220="NO DATA","",L3VA!EJ220)</f>
        <v/>
      </c>
      <c r="AB211" s="158" t="str">
        <f>IF(L3VA!EP220="NO DATA","",L3VA!EP220)</f>
        <v/>
      </c>
      <c r="AC211" s="158" t="str">
        <f>IF(L3VA!EV220="NO DATA","",L3VA!EV220)</f>
        <v/>
      </c>
      <c r="AD211" s="158" t="str">
        <f>IF(L3VA!FB220="NO DATA","",L3VA!FB220)</f>
        <v/>
      </c>
    </row>
    <row r="212" spans="1:30" ht="18.75" x14ac:dyDescent="0.3">
      <c r="A212" s="19">
        <f>IF(DATASHEET!A209="","",DATASHEET!A209)</f>
        <v>152717</v>
      </c>
      <c r="B212" s="154" t="str">
        <f>DATASHEET!B209</f>
        <v>TEDLA, Milkias</v>
      </c>
      <c r="C212" s="155" t="str">
        <f>DATASHEET!C209</f>
        <v>12MP</v>
      </c>
      <c r="D212" s="156" t="str">
        <f>DATASHEET!J209</f>
        <v>2.5+ (D/C)</v>
      </c>
      <c r="E212" s="164" t="str">
        <f>IFERROR(VLOOKUP(A212,L3VA!$A$14:$M$269,13,FALSE),"")</f>
        <v/>
      </c>
      <c r="F212" s="157" t="str">
        <f>IF(L3VA!N221="NO DATA","",L3VA!N221)</f>
        <v/>
      </c>
      <c r="G212" s="158" t="str">
        <f>IF(L3VA!T221="NO DATA","",L3VA!T221)</f>
        <v/>
      </c>
      <c r="H212" s="158" t="str">
        <f>IF(L3VA!Z221="NO DATA","",L3VA!Z221)</f>
        <v/>
      </c>
      <c r="I212" s="158" t="str">
        <f>IF(L3VA!AF221="NO DATA","",L3VA!AF221)</f>
        <v/>
      </c>
      <c r="J212" s="153" t="str">
        <f>IF(L3VA!AL221="NO DATA","",L3VA!AL221)</f>
        <v/>
      </c>
      <c r="K212" s="158" t="str">
        <f>IF(L3VA!AR221="NO DATA","",L3VA!AR221)</f>
        <v/>
      </c>
      <c r="L212" s="158" t="str">
        <f>IF(L3VA!AX221="NO DATA","",L3VA!AX221)</f>
        <v/>
      </c>
      <c r="M212" s="158" t="str">
        <f>IF(L3VA!BD221="NO DATA","",L3VA!BD221)</f>
        <v/>
      </c>
      <c r="N212" s="158" t="str">
        <f>IF(L3VA!BJ221="NO DATA","",L3VA!BJ221)</f>
        <v/>
      </c>
      <c r="O212" s="158" t="str">
        <f>IF(L3VA!BP221="NO DATA","",L3VA!BP221)</f>
        <v/>
      </c>
      <c r="P212" s="158" t="str">
        <f>IF(L3VA!BV221="NO DATA","",L3VA!BV221)</f>
        <v/>
      </c>
      <c r="Q212" s="158" t="str">
        <f>IF(L3VA!CB221="NO DATA","",L3VA!CB221)</f>
        <v/>
      </c>
      <c r="R212" s="158" t="str">
        <f>IF(L3VA!CH221="NO DATA","",L3VA!CH221)</f>
        <v/>
      </c>
      <c r="S212" s="158" t="str">
        <f>IF(L3VA!CN221="NO DATA","",L3VA!CN221)</f>
        <v/>
      </c>
      <c r="T212" s="158" t="str">
        <f>IF(L3VA!CT221="NO DATA","",L3VA!CT221)</f>
        <v/>
      </c>
      <c r="U212" s="158" t="str">
        <f>IF(L3VA!CZ221="NO DATA","",L3VA!CZ221)</f>
        <v/>
      </c>
      <c r="V212" s="158" t="str">
        <f>IF(L3VA!DF221="NO DATA","",L3VA!DF221)</f>
        <v/>
      </c>
      <c r="W212" s="158" t="str">
        <f>IF(L3VA!DL221="NO DATA","",L3VA!DL221)</f>
        <v/>
      </c>
      <c r="X212" s="158" t="str">
        <f>IF(L3VA!DR221="NO DATA","",L3VA!DR221)</f>
        <v/>
      </c>
      <c r="Y212" s="158" t="str">
        <f>IF(L3VA!DX221="NO DATA","",L3VA!DX221)</f>
        <v/>
      </c>
      <c r="Z212" s="158" t="str">
        <f>IF(L3VA!ED221="NO DATA","",L3VA!ED221)</f>
        <v/>
      </c>
      <c r="AA212" s="158" t="str">
        <f>IF(L3VA!EJ221="NO DATA","",L3VA!EJ221)</f>
        <v/>
      </c>
      <c r="AB212" s="158" t="str">
        <f>IF(L3VA!EP221="NO DATA","",L3VA!EP221)</f>
        <v/>
      </c>
      <c r="AC212" s="158" t="str">
        <f>IF(L3VA!EV221="NO DATA","",L3VA!EV221)</f>
        <v/>
      </c>
      <c r="AD212" s="158" t="str">
        <f>IF(L3VA!FB221="NO DATA","",L3VA!FB221)</f>
        <v/>
      </c>
    </row>
    <row r="213" spans="1:30" ht="18.75" x14ac:dyDescent="0.3">
      <c r="A213" s="19">
        <f>IF(DATASHEET!A210="","",DATASHEET!A210)</f>
        <v>150955</v>
      </c>
      <c r="B213" s="154" t="str">
        <f>DATASHEET!B210</f>
        <v>THISELTON, Lucy</v>
      </c>
      <c r="C213" s="155" t="str">
        <f>DATASHEET!C210</f>
        <v>12SG</v>
      </c>
      <c r="D213" s="156" t="str">
        <f>DATASHEET!J210</f>
        <v>4.75+ (C/B)</v>
      </c>
      <c r="E213" s="164" t="str">
        <f>IFERROR(VLOOKUP(A213,L3VA!$A$14:$M$269,13,FALSE),"")</f>
        <v/>
      </c>
      <c r="F213" s="157" t="str">
        <f>IF(L3VA!N222="NO DATA","",L3VA!N222)</f>
        <v/>
      </c>
      <c r="G213" s="158" t="str">
        <f>IF(L3VA!T222="NO DATA","",L3VA!T222)</f>
        <v/>
      </c>
      <c r="H213" s="158" t="str">
        <f>IF(L3VA!Z222="NO DATA","",L3VA!Z222)</f>
        <v/>
      </c>
      <c r="I213" s="158" t="str">
        <f>IF(L3VA!AF222="NO DATA","",L3VA!AF222)</f>
        <v/>
      </c>
      <c r="J213" s="153" t="str">
        <f>IF(L3VA!AL222="NO DATA","",L3VA!AL222)</f>
        <v/>
      </c>
      <c r="K213" s="158" t="str">
        <f>IF(L3VA!AR222="NO DATA","",L3VA!AR222)</f>
        <v/>
      </c>
      <c r="L213" s="158" t="str">
        <f>IF(L3VA!AX222="NO DATA","",L3VA!AX222)</f>
        <v/>
      </c>
      <c r="M213" s="158" t="str">
        <f>IF(L3VA!BD222="NO DATA","",L3VA!BD222)</f>
        <v/>
      </c>
      <c r="N213" s="158" t="str">
        <f>IF(L3VA!BJ222="NO DATA","",L3VA!BJ222)</f>
        <v/>
      </c>
      <c r="O213" s="158" t="str">
        <f>IF(L3VA!BP222="NO DATA","",L3VA!BP222)</f>
        <v/>
      </c>
      <c r="P213" s="158" t="str">
        <f>IF(L3VA!BV222="NO DATA","",L3VA!BV222)</f>
        <v/>
      </c>
      <c r="Q213" s="158" t="str">
        <f>IF(L3VA!CB222="NO DATA","",L3VA!CB222)</f>
        <v/>
      </c>
      <c r="R213" s="158" t="str">
        <f>IF(L3VA!CH222="NO DATA","",L3VA!CH222)</f>
        <v/>
      </c>
      <c r="S213" s="158" t="str">
        <f>IF(L3VA!CN222="NO DATA","",L3VA!CN222)</f>
        <v/>
      </c>
      <c r="T213" s="158" t="str">
        <f>IF(L3VA!CT222="NO DATA","",L3VA!CT222)</f>
        <v/>
      </c>
      <c r="U213" s="158" t="str">
        <f>IF(L3VA!CZ222="NO DATA","",L3VA!CZ222)</f>
        <v/>
      </c>
      <c r="V213" s="158" t="str">
        <f>IF(L3VA!DF222="NO DATA","",L3VA!DF222)</f>
        <v/>
      </c>
      <c r="W213" s="158" t="str">
        <f>IF(L3VA!DL222="NO DATA","",L3VA!DL222)</f>
        <v/>
      </c>
      <c r="X213" s="158" t="str">
        <f>IF(L3VA!DR222="NO DATA","",L3VA!DR222)</f>
        <v/>
      </c>
      <c r="Y213" s="158" t="str">
        <f>IF(L3VA!DX222="NO DATA","",L3VA!DX222)</f>
        <v/>
      </c>
      <c r="Z213" s="158" t="str">
        <f>IF(L3VA!ED222="NO DATA","",L3VA!ED222)</f>
        <v/>
      </c>
      <c r="AA213" s="158" t="str">
        <f>IF(L3VA!EJ222="NO DATA","",L3VA!EJ222)</f>
        <v/>
      </c>
      <c r="AB213" s="158" t="str">
        <f>IF(L3VA!EP222="NO DATA","",L3VA!EP222)</f>
        <v/>
      </c>
      <c r="AC213" s="158" t="str">
        <f>IF(L3VA!EV222="NO DATA","",L3VA!EV222)</f>
        <v/>
      </c>
      <c r="AD213" s="158" t="str">
        <f>IF(L3VA!FB222="NO DATA","",L3VA!FB222)</f>
        <v/>
      </c>
    </row>
    <row r="214" spans="1:30" ht="18.75" x14ac:dyDescent="0.3">
      <c r="A214" s="19">
        <f>IF(DATASHEET!A211="","",DATASHEET!A211)</f>
        <v>160075</v>
      </c>
      <c r="B214" s="154" t="str">
        <f>DATASHEET!B211</f>
        <v>THORNHILL, Joseph</v>
      </c>
      <c r="C214" s="155" t="str">
        <f>DATASHEET!C211</f>
        <v>12ASA</v>
      </c>
      <c r="D214" s="156" t="str">
        <f>DATASHEET!J211</f>
        <v>6.25+ (B/A)</v>
      </c>
      <c r="E214" s="164" t="str">
        <f>IFERROR(VLOOKUP(A214,L3VA!$A$14:$M$269,13,FALSE),"")</f>
        <v/>
      </c>
      <c r="F214" s="157" t="str">
        <f>IF(L3VA!N223="NO DATA","",L3VA!N223)</f>
        <v/>
      </c>
      <c r="G214" s="158" t="str">
        <f>IF(L3VA!T223="NO DATA","",L3VA!T223)</f>
        <v/>
      </c>
      <c r="H214" s="158" t="str">
        <f>IF(L3VA!Z223="NO DATA","",L3VA!Z223)</f>
        <v/>
      </c>
      <c r="I214" s="158" t="str">
        <f>IF(L3VA!AF223="NO DATA","",L3VA!AF223)</f>
        <v/>
      </c>
      <c r="J214" s="153" t="str">
        <f>IF(L3VA!AL223="NO DATA","",L3VA!AL223)</f>
        <v/>
      </c>
      <c r="K214" s="158" t="str">
        <f>IF(L3VA!AR223="NO DATA","",L3VA!AR223)</f>
        <v/>
      </c>
      <c r="L214" s="158" t="str">
        <f>IF(L3VA!AX223="NO DATA","",L3VA!AX223)</f>
        <v/>
      </c>
      <c r="M214" s="158" t="str">
        <f>IF(L3VA!BD223="NO DATA","",L3VA!BD223)</f>
        <v/>
      </c>
      <c r="N214" s="158" t="str">
        <f>IF(L3VA!BJ223="NO DATA","",L3VA!BJ223)</f>
        <v/>
      </c>
      <c r="O214" s="158" t="str">
        <f>IF(L3VA!BP223="NO DATA","",L3VA!BP223)</f>
        <v/>
      </c>
      <c r="P214" s="158" t="str">
        <f>IF(L3VA!BV223="NO DATA","",L3VA!BV223)</f>
        <v/>
      </c>
      <c r="Q214" s="158" t="str">
        <f>IF(L3VA!CB223="NO DATA","",L3VA!CB223)</f>
        <v/>
      </c>
      <c r="R214" s="158" t="str">
        <f>IF(L3VA!CH223="NO DATA","",L3VA!CH223)</f>
        <v/>
      </c>
      <c r="S214" s="158" t="str">
        <f>IF(L3VA!CN223="NO DATA","",L3VA!CN223)</f>
        <v/>
      </c>
      <c r="T214" s="158" t="str">
        <f>IF(L3VA!CT223="NO DATA","",L3VA!CT223)</f>
        <v/>
      </c>
      <c r="U214" s="158" t="str">
        <f>IF(L3VA!CZ223="NO DATA","",L3VA!CZ223)</f>
        <v/>
      </c>
      <c r="V214" s="158" t="str">
        <f>IF(L3VA!DF223="NO DATA","",L3VA!DF223)</f>
        <v/>
      </c>
      <c r="W214" s="158" t="str">
        <f>IF(L3VA!DL223="NO DATA","",L3VA!DL223)</f>
        <v/>
      </c>
      <c r="X214" s="158" t="str">
        <f>IF(L3VA!DR223="NO DATA","",L3VA!DR223)</f>
        <v/>
      </c>
      <c r="Y214" s="158" t="str">
        <f>IF(L3VA!DX223="NO DATA","",L3VA!DX223)</f>
        <v/>
      </c>
      <c r="Z214" s="158" t="str">
        <f>IF(L3VA!ED223="NO DATA","",L3VA!ED223)</f>
        <v/>
      </c>
      <c r="AA214" s="158" t="str">
        <f>IF(L3VA!EJ223="NO DATA","",L3VA!EJ223)</f>
        <v/>
      </c>
      <c r="AB214" s="158" t="str">
        <f>IF(L3VA!EP223="NO DATA","",L3VA!EP223)</f>
        <v/>
      </c>
      <c r="AC214" s="158" t="str">
        <f>IF(L3VA!EV223="NO DATA","",L3VA!EV223)</f>
        <v/>
      </c>
      <c r="AD214" s="158" t="str">
        <f>IF(L3VA!FB223="NO DATA","",L3VA!FB223)</f>
        <v/>
      </c>
    </row>
    <row r="215" spans="1:30" ht="18.75" x14ac:dyDescent="0.3">
      <c r="A215" s="19">
        <f>IF(DATASHEET!A212="","",DATASHEET!A212)</f>
        <v>150800</v>
      </c>
      <c r="B215" s="154" t="str">
        <f>DATASHEET!B212</f>
        <v>THORPE, Frank</v>
      </c>
      <c r="C215" s="155" t="str">
        <f>DATASHEET!C212</f>
        <v>12EW</v>
      </c>
      <c r="D215" s="156" t="str">
        <f>DATASHEET!J212</f>
        <v>4.75+ (C/B)</v>
      </c>
      <c r="E215" s="164" t="str">
        <f>IFERROR(VLOOKUP(A215,L3VA!$A$14:$M$269,13,FALSE),"")</f>
        <v/>
      </c>
      <c r="F215" s="157" t="str">
        <f>IF(L3VA!N224="NO DATA","",L3VA!N224)</f>
        <v/>
      </c>
      <c r="G215" s="158" t="str">
        <f>IF(L3VA!T224="NO DATA","",L3VA!T224)</f>
        <v/>
      </c>
      <c r="H215" s="158" t="str">
        <f>IF(L3VA!Z224="NO DATA","",L3VA!Z224)</f>
        <v/>
      </c>
      <c r="I215" s="158" t="str">
        <f>IF(L3VA!AF224="NO DATA","",L3VA!AF224)</f>
        <v/>
      </c>
      <c r="J215" s="153" t="str">
        <f>IF(L3VA!AL224="NO DATA","",L3VA!AL224)</f>
        <v/>
      </c>
      <c r="K215" s="158" t="str">
        <f>IF(L3VA!AR224="NO DATA","",L3VA!AR224)</f>
        <v/>
      </c>
      <c r="L215" s="158" t="str">
        <f>IF(L3VA!AX224="NO DATA","",L3VA!AX224)</f>
        <v/>
      </c>
      <c r="M215" s="158" t="str">
        <f>IF(L3VA!BD224="NO DATA","",L3VA!BD224)</f>
        <v/>
      </c>
      <c r="N215" s="158" t="str">
        <f>IF(L3VA!BJ224="NO DATA","",L3VA!BJ224)</f>
        <v/>
      </c>
      <c r="O215" s="158" t="str">
        <f>IF(L3VA!BP224="NO DATA","",L3VA!BP224)</f>
        <v/>
      </c>
      <c r="P215" s="158" t="str">
        <f>IF(L3VA!BV224="NO DATA","",L3VA!BV224)</f>
        <v/>
      </c>
      <c r="Q215" s="158" t="str">
        <f>IF(L3VA!CB224="NO DATA","",L3VA!CB224)</f>
        <v/>
      </c>
      <c r="R215" s="158" t="str">
        <f>IF(L3VA!CH224="NO DATA","",L3VA!CH224)</f>
        <v/>
      </c>
      <c r="S215" s="158" t="str">
        <f>IF(L3VA!CN224="NO DATA","",L3VA!CN224)</f>
        <v/>
      </c>
      <c r="T215" s="158" t="str">
        <f>IF(L3VA!CT224="NO DATA","",L3VA!CT224)</f>
        <v/>
      </c>
      <c r="U215" s="158" t="str">
        <f>IF(L3VA!CZ224="NO DATA","",L3VA!CZ224)</f>
        <v/>
      </c>
      <c r="V215" s="158" t="str">
        <f>IF(L3VA!DF224="NO DATA","",L3VA!DF224)</f>
        <v/>
      </c>
      <c r="W215" s="158" t="str">
        <f>IF(L3VA!DL224="NO DATA","",L3VA!DL224)</f>
        <v/>
      </c>
      <c r="X215" s="158" t="str">
        <f>IF(L3VA!DR224="NO DATA","",L3VA!DR224)</f>
        <v/>
      </c>
      <c r="Y215" s="158" t="str">
        <f>IF(L3VA!DX224="NO DATA","",L3VA!DX224)</f>
        <v/>
      </c>
      <c r="Z215" s="158" t="str">
        <f>IF(L3VA!ED224="NO DATA","",L3VA!ED224)</f>
        <v/>
      </c>
      <c r="AA215" s="158" t="str">
        <f>IF(L3VA!EJ224="NO DATA","",L3VA!EJ224)</f>
        <v/>
      </c>
      <c r="AB215" s="158" t="str">
        <f>IF(L3VA!EP224="NO DATA","",L3VA!EP224)</f>
        <v/>
      </c>
      <c r="AC215" s="158" t="str">
        <f>IF(L3VA!EV224="NO DATA","",L3VA!EV224)</f>
        <v/>
      </c>
      <c r="AD215" s="158" t="str">
        <f>IF(L3VA!FB224="NO DATA","",L3VA!FB224)</f>
        <v/>
      </c>
    </row>
    <row r="216" spans="1:30" ht="18.75" x14ac:dyDescent="0.3">
      <c r="A216" s="19">
        <f>IF(DATASHEET!A213="","",DATASHEET!A213)</f>
        <v>150810</v>
      </c>
      <c r="B216" s="154" t="str">
        <f>DATASHEET!B213</f>
        <v>TOE, Winston</v>
      </c>
      <c r="C216" s="155" t="str">
        <f>DATASHEET!C213</f>
        <v>12MP</v>
      </c>
      <c r="D216" s="156" t="str">
        <f>DATASHEET!J213</f>
        <v>4.75+ (C/B)</v>
      </c>
      <c r="E216" s="164" t="str">
        <f>IFERROR(VLOOKUP(A216,L3VA!$A$14:$M$269,13,FALSE),"")</f>
        <v/>
      </c>
      <c r="F216" s="157" t="str">
        <f>IF(L3VA!N225="NO DATA","",L3VA!N225)</f>
        <v/>
      </c>
      <c r="G216" s="158" t="str">
        <f>IF(L3VA!T225="NO DATA","",L3VA!T225)</f>
        <v/>
      </c>
      <c r="H216" s="158" t="str">
        <f>IF(L3VA!Z225="NO DATA","",L3VA!Z225)</f>
        <v/>
      </c>
      <c r="I216" s="158" t="str">
        <f>IF(L3VA!AF225="NO DATA","",L3VA!AF225)</f>
        <v/>
      </c>
      <c r="J216" s="153" t="str">
        <f>IF(L3VA!AL225="NO DATA","",L3VA!AL225)</f>
        <v/>
      </c>
      <c r="K216" s="158" t="str">
        <f>IF(L3VA!AR225="NO DATA","",L3VA!AR225)</f>
        <v/>
      </c>
      <c r="L216" s="158" t="str">
        <f>IF(L3VA!AX225="NO DATA","",L3VA!AX225)</f>
        <v/>
      </c>
      <c r="M216" s="158" t="str">
        <f>IF(L3VA!BD225="NO DATA","",L3VA!BD225)</f>
        <v/>
      </c>
      <c r="N216" s="158" t="str">
        <f>IF(L3VA!BJ225="NO DATA","",L3VA!BJ225)</f>
        <v/>
      </c>
      <c r="O216" s="158" t="str">
        <f>IF(L3VA!BP225="NO DATA","",L3VA!BP225)</f>
        <v/>
      </c>
      <c r="P216" s="158" t="str">
        <f>IF(L3VA!BV225="NO DATA","",L3VA!BV225)</f>
        <v/>
      </c>
      <c r="Q216" s="158" t="str">
        <f>IF(L3VA!CB225="NO DATA","",L3VA!CB225)</f>
        <v/>
      </c>
      <c r="R216" s="158" t="str">
        <f>IF(L3VA!CH225="NO DATA","",L3VA!CH225)</f>
        <v/>
      </c>
      <c r="S216" s="158" t="str">
        <f>IF(L3VA!CN225="NO DATA","",L3VA!CN225)</f>
        <v/>
      </c>
      <c r="T216" s="158" t="str">
        <f>IF(L3VA!CT225="NO DATA","",L3VA!CT225)</f>
        <v/>
      </c>
      <c r="U216" s="158" t="str">
        <f>IF(L3VA!CZ225="NO DATA","",L3VA!CZ225)</f>
        <v/>
      </c>
      <c r="V216" s="158" t="str">
        <f>IF(L3VA!DF225="NO DATA","",L3VA!DF225)</f>
        <v/>
      </c>
      <c r="W216" s="158" t="str">
        <f>IF(L3VA!DL225="NO DATA","",L3VA!DL225)</f>
        <v/>
      </c>
      <c r="X216" s="158" t="str">
        <f>IF(L3VA!DR225="NO DATA","",L3VA!DR225)</f>
        <v/>
      </c>
      <c r="Y216" s="158" t="str">
        <f>IF(L3VA!DX225="NO DATA","",L3VA!DX225)</f>
        <v/>
      </c>
      <c r="Z216" s="158" t="str">
        <f>IF(L3VA!ED225="NO DATA","",L3VA!ED225)</f>
        <v/>
      </c>
      <c r="AA216" s="158" t="str">
        <f>IF(L3VA!EJ225="NO DATA","",L3VA!EJ225)</f>
        <v/>
      </c>
      <c r="AB216" s="158" t="str">
        <f>IF(L3VA!EP225="NO DATA","",L3VA!EP225)</f>
        <v/>
      </c>
      <c r="AC216" s="158" t="str">
        <f>IF(L3VA!EV225="NO DATA","",L3VA!EV225)</f>
        <v/>
      </c>
      <c r="AD216" s="158" t="str">
        <f>IF(L3VA!FB225="NO DATA","",L3VA!FB225)</f>
        <v/>
      </c>
    </row>
    <row r="217" spans="1:30" ht="18.75" x14ac:dyDescent="0.3">
      <c r="A217" s="19">
        <f>IF(DATASHEET!A214="","",DATASHEET!A214)</f>
        <v>160112</v>
      </c>
      <c r="B217" s="154" t="str">
        <f>DATASHEET!B214</f>
        <v>TWIDDLE, Hannah</v>
      </c>
      <c r="C217" s="155" t="str">
        <f>DATASHEET!C214</f>
        <v>12JN</v>
      </c>
      <c r="D217" s="156" t="str">
        <f>DATASHEET!J214</f>
        <v>7.75+ (A/A*)</v>
      </c>
      <c r="E217" s="164" t="str">
        <f>IFERROR(VLOOKUP(A217,L3VA!$A$14:$M$269,13,FALSE),"")</f>
        <v/>
      </c>
      <c r="F217" s="157" t="str">
        <f>IF(L3VA!N226="NO DATA","",L3VA!N226)</f>
        <v/>
      </c>
      <c r="G217" s="158" t="str">
        <f>IF(L3VA!T226="NO DATA","",L3VA!T226)</f>
        <v/>
      </c>
      <c r="H217" s="158" t="str">
        <f>IF(L3VA!Z226="NO DATA","",L3VA!Z226)</f>
        <v/>
      </c>
      <c r="I217" s="158" t="str">
        <f>IF(L3VA!AF226="NO DATA","",L3VA!AF226)</f>
        <v/>
      </c>
      <c r="J217" s="153" t="str">
        <f>IF(L3VA!AL226="NO DATA","",L3VA!AL226)</f>
        <v/>
      </c>
      <c r="K217" s="158" t="str">
        <f>IF(L3VA!AR226="NO DATA","",L3VA!AR226)</f>
        <v/>
      </c>
      <c r="L217" s="158" t="str">
        <f>IF(L3VA!AX226="NO DATA","",L3VA!AX226)</f>
        <v/>
      </c>
      <c r="M217" s="158" t="str">
        <f>IF(L3VA!BD226="NO DATA","",L3VA!BD226)</f>
        <v/>
      </c>
      <c r="N217" s="158" t="str">
        <f>IF(L3VA!BJ226="NO DATA","",L3VA!BJ226)</f>
        <v/>
      </c>
      <c r="O217" s="158" t="str">
        <f>IF(L3VA!BP226="NO DATA","",L3VA!BP226)</f>
        <v/>
      </c>
      <c r="P217" s="158" t="str">
        <f>IF(L3VA!BV226="NO DATA","",L3VA!BV226)</f>
        <v/>
      </c>
      <c r="Q217" s="158" t="str">
        <f>IF(L3VA!CB226="NO DATA","",L3VA!CB226)</f>
        <v/>
      </c>
      <c r="R217" s="158" t="str">
        <f>IF(L3VA!CH226="NO DATA","",L3VA!CH226)</f>
        <v/>
      </c>
      <c r="S217" s="158" t="str">
        <f>IF(L3VA!CN226="NO DATA","",L3VA!CN226)</f>
        <v/>
      </c>
      <c r="T217" s="158" t="str">
        <f>IF(L3VA!CT226="NO DATA","",L3VA!CT226)</f>
        <v/>
      </c>
      <c r="U217" s="158" t="str">
        <f>IF(L3VA!CZ226="NO DATA","",L3VA!CZ226)</f>
        <v/>
      </c>
      <c r="V217" s="158" t="str">
        <f>IF(L3VA!DF226="NO DATA","",L3VA!DF226)</f>
        <v/>
      </c>
      <c r="W217" s="158" t="str">
        <f>IF(L3VA!DL226="NO DATA","",L3VA!DL226)</f>
        <v/>
      </c>
      <c r="X217" s="158" t="str">
        <f>IF(L3VA!DR226="NO DATA","",L3VA!DR226)</f>
        <v/>
      </c>
      <c r="Y217" s="158" t="str">
        <f>IF(L3VA!DX226="NO DATA","",L3VA!DX226)</f>
        <v/>
      </c>
      <c r="Z217" s="158" t="str">
        <f>IF(L3VA!ED226="NO DATA","",L3VA!ED226)</f>
        <v/>
      </c>
      <c r="AA217" s="158" t="str">
        <f>IF(L3VA!EJ226="NO DATA","",L3VA!EJ226)</f>
        <v/>
      </c>
      <c r="AB217" s="158" t="str">
        <f>IF(L3VA!EP226="NO DATA","",L3VA!EP226)</f>
        <v/>
      </c>
      <c r="AC217" s="158" t="str">
        <f>IF(L3VA!EV226="NO DATA","",L3VA!EV226)</f>
        <v/>
      </c>
      <c r="AD217" s="158" t="str">
        <f>IF(L3VA!FB226="NO DATA","",L3VA!FB226)</f>
        <v/>
      </c>
    </row>
    <row r="218" spans="1:30" ht="18.75" x14ac:dyDescent="0.3">
      <c r="A218" s="19">
        <f>IF(DATASHEET!A215="","",DATASHEET!A215)</f>
        <v>150891</v>
      </c>
      <c r="B218" s="154" t="str">
        <f>DATASHEET!B215</f>
        <v>VERNON, Max</v>
      </c>
      <c r="C218" s="155" t="str">
        <f>DATASHEET!C215</f>
        <v>12MP</v>
      </c>
      <c r="D218" s="156" t="str">
        <f>DATASHEET!J215</f>
        <v>4.75+ (C/B)</v>
      </c>
      <c r="E218" s="164" t="str">
        <f>IFERROR(VLOOKUP(A218,L3VA!$A$14:$M$269,13,FALSE),"")</f>
        <v/>
      </c>
      <c r="F218" s="157" t="str">
        <f>IF(L3VA!N227="NO DATA","",L3VA!N227)</f>
        <v/>
      </c>
      <c r="G218" s="158" t="str">
        <f>IF(L3VA!T227="NO DATA","",L3VA!T227)</f>
        <v/>
      </c>
      <c r="H218" s="158" t="str">
        <f>IF(L3VA!Z227="NO DATA","",L3VA!Z227)</f>
        <v/>
      </c>
      <c r="I218" s="158" t="str">
        <f>IF(L3VA!AF227="NO DATA","",L3VA!AF227)</f>
        <v/>
      </c>
      <c r="J218" s="153" t="str">
        <f>IF(L3VA!AL227="NO DATA","",L3VA!AL227)</f>
        <v/>
      </c>
      <c r="K218" s="158" t="str">
        <f>IF(L3VA!AR227="NO DATA","",L3VA!AR227)</f>
        <v/>
      </c>
      <c r="L218" s="158" t="str">
        <f>IF(L3VA!AX227="NO DATA","",L3VA!AX227)</f>
        <v/>
      </c>
      <c r="M218" s="158" t="str">
        <f>IF(L3VA!BD227="NO DATA","",L3VA!BD227)</f>
        <v/>
      </c>
      <c r="N218" s="158" t="str">
        <f>IF(L3VA!BJ227="NO DATA","",L3VA!BJ227)</f>
        <v/>
      </c>
      <c r="O218" s="158" t="str">
        <f>IF(L3VA!BP227="NO DATA","",L3VA!BP227)</f>
        <v/>
      </c>
      <c r="P218" s="158" t="str">
        <f>IF(L3VA!BV227="NO DATA","",L3VA!BV227)</f>
        <v/>
      </c>
      <c r="Q218" s="158" t="str">
        <f>IF(L3VA!CB227="NO DATA","",L3VA!CB227)</f>
        <v/>
      </c>
      <c r="R218" s="158" t="str">
        <f>IF(L3VA!CH227="NO DATA","",L3VA!CH227)</f>
        <v/>
      </c>
      <c r="S218" s="158" t="str">
        <f>IF(L3VA!CN227="NO DATA","",L3VA!CN227)</f>
        <v/>
      </c>
      <c r="T218" s="158" t="str">
        <f>IF(L3VA!CT227="NO DATA","",L3VA!CT227)</f>
        <v/>
      </c>
      <c r="U218" s="158" t="str">
        <f>IF(L3VA!CZ227="NO DATA","",L3VA!CZ227)</f>
        <v/>
      </c>
      <c r="V218" s="158" t="str">
        <f>IF(L3VA!DF227="NO DATA","",L3VA!DF227)</f>
        <v/>
      </c>
      <c r="W218" s="158" t="str">
        <f>IF(L3VA!DL227="NO DATA","",L3VA!DL227)</f>
        <v/>
      </c>
      <c r="X218" s="158" t="str">
        <f>IF(L3VA!DR227="NO DATA","",L3VA!DR227)</f>
        <v/>
      </c>
      <c r="Y218" s="158" t="str">
        <f>IF(L3VA!DX227="NO DATA","",L3VA!DX227)</f>
        <v/>
      </c>
      <c r="Z218" s="158" t="str">
        <f>IF(L3VA!ED227="NO DATA","",L3VA!ED227)</f>
        <v/>
      </c>
      <c r="AA218" s="158" t="str">
        <f>IF(L3VA!EJ227="NO DATA","",L3VA!EJ227)</f>
        <v/>
      </c>
      <c r="AB218" s="158" t="str">
        <f>IF(L3VA!EP227="NO DATA","",L3VA!EP227)</f>
        <v/>
      </c>
      <c r="AC218" s="158" t="str">
        <f>IF(L3VA!EV227="NO DATA","",L3VA!EV227)</f>
        <v/>
      </c>
      <c r="AD218" s="158" t="str">
        <f>IF(L3VA!FB227="NO DATA","",L3VA!FB227)</f>
        <v/>
      </c>
    </row>
    <row r="219" spans="1:30" ht="18.75" x14ac:dyDescent="0.3">
      <c r="A219" s="19">
        <f>IF(DATASHEET!A216="","",DATASHEET!A216)</f>
        <v>150879</v>
      </c>
      <c r="B219" s="154" t="str">
        <f>DATASHEET!B216</f>
        <v>VERNON-EDWARDS, Lena</v>
      </c>
      <c r="C219" s="155" t="str">
        <f>DATASHEET!C216</f>
        <v>12SG</v>
      </c>
      <c r="D219" s="156" t="str">
        <f>DATASHEET!J216</f>
        <v>6.25+ (B/A)</v>
      </c>
      <c r="E219" s="164" t="str">
        <f>IFERROR(VLOOKUP(A219,L3VA!$A$14:$M$269,13,FALSE),"")</f>
        <v/>
      </c>
      <c r="F219" s="157" t="str">
        <f>IF(L3VA!N228="NO DATA","",L3VA!N228)</f>
        <v/>
      </c>
      <c r="G219" s="158" t="str">
        <f>IF(L3VA!T228="NO DATA","",L3VA!T228)</f>
        <v/>
      </c>
      <c r="H219" s="158" t="str">
        <f>IF(L3VA!Z228="NO DATA","",L3VA!Z228)</f>
        <v/>
      </c>
      <c r="I219" s="158" t="str">
        <f>IF(L3VA!AF228="NO DATA","",L3VA!AF228)</f>
        <v/>
      </c>
      <c r="J219" s="153" t="str">
        <f>IF(L3VA!AL228="NO DATA","",L3VA!AL228)</f>
        <v/>
      </c>
      <c r="K219" s="158" t="str">
        <f>IF(L3VA!AR228="NO DATA","",L3VA!AR228)</f>
        <v/>
      </c>
      <c r="L219" s="158" t="str">
        <f>IF(L3VA!AX228="NO DATA","",L3VA!AX228)</f>
        <v/>
      </c>
      <c r="M219" s="158" t="str">
        <f>IF(L3VA!BD228="NO DATA","",L3VA!BD228)</f>
        <v/>
      </c>
      <c r="N219" s="158" t="str">
        <f>IF(L3VA!BJ228="NO DATA","",L3VA!BJ228)</f>
        <v/>
      </c>
      <c r="O219" s="158" t="str">
        <f>IF(L3VA!BP228="NO DATA","",L3VA!BP228)</f>
        <v/>
      </c>
      <c r="P219" s="158" t="str">
        <f>IF(L3VA!BV228="NO DATA","",L3VA!BV228)</f>
        <v/>
      </c>
      <c r="Q219" s="158" t="str">
        <f>IF(L3VA!CB228="NO DATA","",L3VA!CB228)</f>
        <v/>
      </c>
      <c r="R219" s="158" t="str">
        <f>IF(L3VA!CH228="NO DATA","",L3VA!CH228)</f>
        <v/>
      </c>
      <c r="S219" s="158" t="str">
        <f>IF(L3VA!CN228="NO DATA","",L3VA!CN228)</f>
        <v/>
      </c>
      <c r="T219" s="158" t="str">
        <f>IF(L3VA!CT228="NO DATA","",L3VA!CT228)</f>
        <v/>
      </c>
      <c r="U219" s="158" t="str">
        <f>IF(L3VA!CZ228="NO DATA","",L3VA!CZ228)</f>
        <v/>
      </c>
      <c r="V219" s="158" t="str">
        <f>IF(L3VA!DF228="NO DATA","",L3VA!DF228)</f>
        <v/>
      </c>
      <c r="W219" s="158" t="str">
        <f>IF(L3VA!DL228="NO DATA","",L3VA!DL228)</f>
        <v/>
      </c>
      <c r="X219" s="158" t="str">
        <f>IF(L3VA!DR228="NO DATA","",L3VA!DR228)</f>
        <v/>
      </c>
      <c r="Y219" s="158" t="str">
        <f>IF(L3VA!DX228="NO DATA","",L3VA!DX228)</f>
        <v/>
      </c>
      <c r="Z219" s="158" t="str">
        <f>IF(L3VA!ED228="NO DATA","",L3VA!ED228)</f>
        <v/>
      </c>
      <c r="AA219" s="158" t="str">
        <f>IF(L3VA!EJ228="NO DATA","",L3VA!EJ228)</f>
        <v/>
      </c>
      <c r="AB219" s="158" t="str">
        <f>IF(L3VA!EP228="NO DATA","",L3VA!EP228)</f>
        <v/>
      </c>
      <c r="AC219" s="158" t="str">
        <f>IF(L3VA!EV228="NO DATA","",L3VA!EV228)</f>
        <v/>
      </c>
      <c r="AD219" s="158" t="str">
        <f>IF(L3VA!FB228="NO DATA","",L3VA!FB228)</f>
        <v/>
      </c>
    </row>
    <row r="220" spans="1:30" ht="18.75" x14ac:dyDescent="0.3">
      <c r="A220" s="19">
        <f>IF(DATASHEET!A217="","",DATASHEET!A217)</f>
        <v>150801</v>
      </c>
      <c r="B220" s="154" t="str">
        <f>DATASHEET!B217</f>
        <v>WALKER, Honor</v>
      </c>
      <c r="C220" s="155" t="str">
        <f>DATASHEET!C217</f>
        <v>12SG</v>
      </c>
      <c r="D220" s="156" t="str">
        <f>DATASHEET!J217</f>
        <v>4.75+ (C/B)</v>
      </c>
      <c r="E220" s="164" t="str">
        <f>IFERROR(VLOOKUP(A220,L3VA!$A$14:$M$269,13,FALSE),"")</f>
        <v/>
      </c>
      <c r="F220" s="157" t="str">
        <f>IF(L3VA!N229="NO DATA","",L3VA!N229)</f>
        <v/>
      </c>
      <c r="G220" s="158" t="str">
        <f>IF(L3VA!T229="NO DATA","",L3VA!T229)</f>
        <v/>
      </c>
      <c r="H220" s="158" t="str">
        <f>IF(L3VA!Z229="NO DATA","",L3VA!Z229)</f>
        <v/>
      </c>
      <c r="I220" s="158" t="str">
        <f>IF(L3VA!AF229="NO DATA","",L3VA!AF229)</f>
        <v/>
      </c>
      <c r="J220" s="153" t="str">
        <f>IF(L3VA!AL229="NO DATA","",L3VA!AL229)</f>
        <v/>
      </c>
      <c r="K220" s="158" t="str">
        <f>IF(L3VA!AR229="NO DATA","",L3VA!AR229)</f>
        <v/>
      </c>
      <c r="L220" s="158" t="str">
        <f>IF(L3VA!AX229="NO DATA","",L3VA!AX229)</f>
        <v/>
      </c>
      <c r="M220" s="158" t="str">
        <f>IF(L3VA!BD229="NO DATA","",L3VA!BD229)</f>
        <v/>
      </c>
      <c r="N220" s="158" t="str">
        <f>IF(L3VA!BJ229="NO DATA","",L3VA!BJ229)</f>
        <v/>
      </c>
      <c r="O220" s="158" t="str">
        <f>IF(L3VA!BP229="NO DATA","",L3VA!BP229)</f>
        <v/>
      </c>
      <c r="P220" s="158" t="str">
        <f>IF(L3VA!BV229="NO DATA","",L3VA!BV229)</f>
        <v/>
      </c>
      <c r="Q220" s="158" t="str">
        <f>IF(L3VA!CB229="NO DATA","",L3VA!CB229)</f>
        <v/>
      </c>
      <c r="R220" s="158" t="str">
        <f>IF(L3VA!CH229="NO DATA","",L3VA!CH229)</f>
        <v/>
      </c>
      <c r="S220" s="158" t="str">
        <f>IF(L3VA!CN229="NO DATA","",L3VA!CN229)</f>
        <v/>
      </c>
      <c r="T220" s="158" t="str">
        <f>IF(L3VA!CT229="NO DATA","",L3VA!CT229)</f>
        <v/>
      </c>
      <c r="U220" s="158" t="str">
        <f>IF(L3VA!CZ229="NO DATA","",L3VA!CZ229)</f>
        <v/>
      </c>
      <c r="V220" s="158" t="str">
        <f>IF(L3VA!DF229="NO DATA","",L3VA!DF229)</f>
        <v/>
      </c>
      <c r="W220" s="158" t="str">
        <f>IF(L3VA!DL229="NO DATA","",L3VA!DL229)</f>
        <v/>
      </c>
      <c r="X220" s="158" t="str">
        <f>IF(L3VA!DR229="NO DATA","",L3VA!DR229)</f>
        <v/>
      </c>
      <c r="Y220" s="158" t="str">
        <f>IF(L3VA!DX229="NO DATA","",L3VA!DX229)</f>
        <v/>
      </c>
      <c r="Z220" s="158" t="str">
        <f>IF(L3VA!ED229="NO DATA","",L3VA!ED229)</f>
        <v/>
      </c>
      <c r="AA220" s="158" t="str">
        <f>IF(L3VA!EJ229="NO DATA","",L3VA!EJ229)</f>
        <v/>
      </c>
      <c r="AB220" s="158" t="str">
        <f>IF(L3VA!EP229="NO DATA","",L3VA!EP229)</f>
        <v/>
      </c>
      <c r="AC220" s="158" t="str">
        <f>IF(L3VA!EV229="NO DATA","",L3VA!EV229)</f>
        <v/>
      </c>
      <c r="AD220" s="158" t="str">
        <f>IF(L3VA!FB229="NO DATA","",L3VA!FB229)</f>
        <v/>
      </c>
    </row>
    <row r="221" spans="1:30" ht="18.75" x14ac:dyDescent="0.3">
      <c r="A221" s="19">
        <f>IF(DATASHEET!A218="","",DATASHEET!A218)</f>
        <v>160354</v>
      </c>
      <c r="B221" s="154" t="str">
        <f>DATASHEET!B218</f>
        <v>WALKER, Jamie</v>
      </c>
      <c r="C221" s="155" t="str">
        <f>DATASHEET!C218</f>
        <v>12EW</v>
      </c>
      <c r="D221" s="156" t="str">
        <f>DATASHEET!J218</f>
        <v>4.75+ (C/B)</v>
      </c>
      <c r="E221" s="164" t="str">
        <f>IFERROR(VLOOKUP(A221,L3VA!$A$14:$M$269,13,FALSE),"")</f>
        <v/>
      </c>
      <c r="F221" s="157" t="str">
        <f>IF(L3VA!N230="NO DATA","",L3VA!N230)</f>
        <v/>
      </c>
      <c r="G221" s="158" t="str">
        <f>IF(L3VA!T230="NO DATA","",L3VA!T230)</f>
        <v/>
      </c>
      <c r="H221" s="158" t="str">
        <f>IF(L3VA!Z230="NO DATA","",L3VA!Z230)</f>
        <v/>
      </c>
      <c r="I221" s="158" t="str">
        <f>IF(L3VA!AF230="NO DATA","",L3VA!AF230)</f>
        <v/>
      </c>
      <c r="J221" s="153" t="str">
        <f>IF(L3VA!AL230="NO DATA","",L3VA!AL230)</f>
        <v/>
      </c>
      <c r="K221" s="158" t="str">
        <f>IF(L3VA!AR230="NO DATA","",L3VA!AR230)</f>
        <v/>
      </c>
      <c r="L221" s="158" t="str">
        <f>IF(L3VA!AX230="NO DATA","",L3VA!AX230)</f>
        <v/>
      </c>
      <c r="M221" s="158" t="str">
        <f>IF(L3VA!BD230="NO DATA","",L3VA!BD230)</f>
        <v/>
      </c>
      <c r="N221" s="158" t="str">
        <f>IF(L3VA!BJ230="NO DATA","",L3VA!BJ230)</f>
        <v/>
      </c>
      <c r="O221" s="158" t="str">
        <f>IF(L3VA!BP230="NO DATA","",L3VA!BP230)</f>
        <v/>
      </c>
      <c r="P221" s="158" t="str">
        <f>IF(L3VA!BV230="NO DATA","",L3VA!BV230)</f>
        <v/>
      </c>
      <c r="Q221" s="158" t="str">
        <f>IF(L3VA!CB230="NO DATA","",L3VA!CB230)</f>
        <v/>
      </c>
      <c r="R221" s="158" t="str">
        <f>IF(L3VA!CH230="NO DATA","",L3VA!CH230)</f>
        <v/>
      </c>
      <c r="S221" s="158" t="str">
        <f>IF(L3VA!CN230="NO DATA","",L3VA!CN230)</f>
        <v/>
      </c>
      <c r="T221" s="158" t="str">
        <f>IF(L3VA!CT230="NO DATA","",L3VA!CT230)</f>
        <v/>
      </c>
      <c r="U221" s="158" t="str">
        <f>IF(L3VA!CZ230="NO DATA","",L3VA!CZ230)</f>
        <v/>
      </c>
      <c r="V221" s="158" t="str">
        <f>IF(L3VA!DF230="NO DATA","",L3VA!DF230)</f>
        <v/>
      </c>
      <c r="W221" s="158" t="str">
        <f>IF(L3VA!DL230="NO DATA","",L3VA!DL230)</f>
        <v/>
      </c>
      <c r="X221" s="158" t="str">
        <f>IF(L3VA!DR230="NO DATA","",L3VA!DR230)</f>
        <v/>
      </c>
      <c r="Y221" s="158" t="str">
        <f>IF(L3VA!DX230="NO DATA","",L3VA!DX230)</f>
        <v/>
      </c>
      <c r="Z221" s="158" t="str">
        <f>IF(L3VA!ED230="NO DATA","",L3VA!ED230)</f>
        <v/>
      </c>
      <c r="AA221" s="158" t="str">
        <f>IF(L3VA!EJ230="NO DATA","",L3VA!EJ230)</f>
        <v/>
      </c>
      <c r="AB221" s="158" t="str">
        <f>IF(L3VA!EP230="NO DATA","",L3VA!EP230)</f>
        <v/>
      </c>
      <c r="AC221" s="158" t="str">
        <f>IF(L3VA!EV230="NO DATA","",L3VA!EV230)</f>
        <v/>
      </c>
      <c r="AD221" s="158" t="str">
        <f>IF(L3VA!FB230="NO DATA","",L3VA!FB230)</f>
        <v/>
      </c>
    </row>
    <row r="222" spans="1:30" ht="18.75" x14ac:dyDescent="0.3">
      <c r="A222" s="19">
        <f>IF(DATASHEET!A219="","",DATASHEET!A219)</f>
        <v>160089</v>
      </c>
      <c r="B222" s="154" t="str">
        <f>DATASHEET!B219</f>
        <v>WALKER, Maisie</v>
      </c>
      <c r="C222" s="155" t="str">
        <f>DATASHEET!C219</f>
        <v>12KD</v>
      </c>
      <c r="D222" s="156" t="str">
        <f>DATASHEET!J219</f>
        <v>6.25+ (B/A)</v>
      </c>
      <c r="E222" s="164" t="str">
        <f>IFERROR(VLOOKUP(A222,L3VA!$A$14:$M$269,13,FALSE),"")</f>
        <v/>
      </c>
      <c r="F222" s="157" t="str">
        <f>IF(L3VA!N231="NO DATA","",L3VA!N231)</f>
        <v/>
      </c>
      <c r="G222" s="158" t="str">
        <f>IF(L3VA!T231="NO DATA","",L3VA!T231)</f>
        <v/>
      </c>
      <c r="H222" s="158" t="str">
        <f>IF(L3VA!Z231="NO DATA","",L3VA!Z231)</f>
        <v/>
      </c>
      <c r="I222" s="158" t="str">
        <f>IF(L3VA!AF231="NO DATA","",L3VA!AF231)</f>
        <v/>
      </c>
      <c r="J222" s="153" t="str">
        <f>IF(L3VA!AL231="NO DATA","",L3VA!AL231)</f>
        <v/>
      </c>
      <c r="K222" s="158" t="str">
        <f>IF(L3VA!AR231="NO DATA","",L3VA!AR231)</f>
        <v/>
      </c>
      <c r="L222" s="158" t="str">
        <f>IF(L3VA!AX231="NO DATA","",L3VA!AX231)</f>
        <v/>
      </c>
      <c r="M222" s="158" t="str">
        <f>IF(L3VA!BD231="NO DATA","",L3VA!BD231)</f>
        <v/>
      </c>
      <c r="N222" s="158" t="str">
        <f>IF(L3VA!BJ231="NO DATA","",L3VA!BJ231)</f>
        <v/>
      </c>
      <c r="O222" s="158" t="str">
        <f>IF(L3VA!BP231="NO DATA","",L3VA!BP231)</f>
        <v/>
      </c>
      <c r="P222" s="158" t="str">
        <f>IF(L3VA!BV231="NO DATA","",L3VA!BV231)</f>
        <v/>
      </c>
      <c r="Q222" s="158" t="str">
        <f>IF(L3VA!CB231="NO DATA","",L3VA!CB231)</f>
        <v/>
      </c>
      <c r="R222" s="158" t="str">
        <f>IF(L3VA!CH231="NO DATA","",L3VA!CH231)</f>
        <v/>
      </c>
      <c r="S222" s="158" t="str">
        <f>IF(L3VA!CN231="NO DATA","",L3VA!CN231)</f>
        <v/>
      </c>
      <c r="T222" s="158" t="str">
        <f>IF(L3VA!CT231="NO DATA","",L3VA!CT231)</f>
        <v/>
      </c>
      <c r="U222" s="158" t="str">
        <f>IF(L3VA!CZ231="NO DATA","",L3VA!CZ231)</f>
        <v/>
      </c>
      <c r="V222" s="158" t="str">
        <f>IF(L3VA!DF231="NO DATA","",L3VA!DF231)</f>
        <v/>
      </c>
      <c r="W222" s="158" t="str">
        <f>IF(L3VA!DL231="NO DATA","",L3VA!DL231)</f>
        <v/>
      </c>
      <c r="X222" s="158" t="str">
        <f>IF(L3VA!DR231="NO DATA","",L3VA!DR231)</f>
        <v/>
      </c>
      <c r="Y222" s="158" t="str">
        <f>IF(L3VA!DX231="NO DATA","",L3VA!DX231)</f>
        <v/>
      </c>
      <c r="Z222" s="158" t="str">
        <f>IF(L3VA!ED231="NO DATA","",L3VA!ED231)</f>
        <v/>
      </c>
      <c r="AA222" s="158" t="str">
        <f>IF(L3VA!EJ231="NO DATA","",L3VA!EJ231)</f>
        <v/>
      </c>
      <c r="AB222" s="158" t="str">
        <f>IF(L3VA!EP231="NO DATA","",L3VA!EP231)</f>
        <v/>
      </c>
      <c r="AC222" s="158" t="str">
        <f>IF(L3VA!EV231="NO DATA","",L3VA!EV231)</f>
        <v/>
      </c>
      <c r="AD222" s="158" t="str">
        <f>IF(L3VA!FB231="NO DATA","",L3VA!FB231)</f>
        <v/>
      </c>
    </row>
    <row r="223" spans="1:30" ht="18.75" x14ac:dyDescent="0.3">
      <c r="A223" s="19">
        <f>IF(DATASHEET!A220="","",DATASHEET!A220)</f>
        <v>160093</v>
      </c>
      <c r="B223" s="154" t="str">
        <f>DATASHEET!B220</f>
        <v>WALLHEAD, Freya</v>
      </c>
      <c r="C223" s="155" t="str">
        <f>DATASHEET!C220</f>
        <v>12JN</v>
      </c>
      <c r="D223" s="156" t="str">
        <f>DATASHEET!J220</f>
        <v>4.75+ (C/B)</v>
      </c>
      <c r="E223" s="164" t="str">
        <f>IFERROR(VLOOKUP(A223,L3VA!$A$14:$M$269,13,FALSE),"")</f>
        <v/>
      </c>
      <c r="F223" s="157" t="str">
        <f>IF(L3VA!N232="NO DATA","",L3VA!N232)</f>
        <v/>
      </c>
      <c r="G223" s="158" t="str">
        <f>IF(L3VA!T232="NO DATA","",L3VA!T232)</f>
        <v/>
      </c>
      <c r="H223" s="158" t="str">
        <f>IF(L3VA!Z232="NO DATA","",L3VA!Z232)</f>
        <v/>
      </c>
      <c r="I223" s="158" t="str">
        <f>IF(L3VA!AF232="NO DATA","",L3VA!AF232)</f>
        <v/>
      </c>
      <c r="J223" s="153" t="str">
        <f>IF(L3VA!AL232="NO DATA","",L3VA!AL232)</f>
        <v/>
      </c>
      <c r="K223" s="158" t="str">
        <f>IF(L3VA!AR232="NO DATA","",L3VA!AR232)</f>
        <v/>
      </c>
      <c r="L223" s="158" t="str">
        <f>IF(L3VA!AX232="NO DATA","",L3VA!AX232)</f>
        <v/>
      </c>
      <c r="M223" s="158" t="str">
        <f>IF(L3VA!BD232="NO DATA","",L3VA!BD232)</f>
        <v/>
      </c>
      <c r="N223" s="158" t="str">
        <f>IF(L3VA!BJ232="NO DATA","",L3VA!BJ232)</f>
        <v/>
      </c>
      <c r="O223" s="158" t="str">
        <f>IF(L3VA!BP232="NO DATA","",L3VA!BP232)</f>
        <v/>
      </c>
      <c r="P223" s="158" t="str">
        <f>IF(L3VA!BV232="NO DATA","",L3VA!BV232)</f>
        <v/>
      </c>
      <c r="Q223" s="158" t="str">
        <f>IF(L3VA!CB232="NO DATA","",L3VA!CB232)</f>
        <v/>
      </c>
      <c r="R223" s="158" t="str">
        <f>IF(L3VA!CH232="NO DATA","",L3VA!CH232)</f>
        <v/>
      </c>
      <c r="S223" s="158" t="str">
        <f>IF(L3VA!CN232="NO DATA","",L3VA!CN232)</f>
        <v/>
      </c>
      <c r="T223" s="158" t="str">
        <f>IF(L3VA!CT232="NO DATA","",L3VA!CT232)</f>
        <v/>
      </c>
      <c r="U223" s="158" t="str">
        <f>IF(L3VA!CZ232="NO DATA","",L3VA!CZ232)</f>
        <v/>
      </c>
      <c r="V223" s="158" t="str">
        <f>IF(L3VA!DF232="NO DATA","",L3VA!DF232)</f>
        <v/>
      </c>
      <c r="W223" s="158" t="str">
        <f>IF(L3VA!DL232="NO DATA","",L3VA!DL232)</f>
        <v/>
      </c>
      <c r="X223" s="158" t="str">
        <f>IF(L3VA!DR232="NO DATA","",L3VA!DR232)</f>
        <v/>
      </c>
      <c r="Y223" s="158" t="str">
        <f>IF(L3VA!DX232="NO DATA","",L3VA!DX232)</f>
        <v/>
      </c>
      <c r="Z223" s="158" t="str">
        <f>IF(L3VA!ED232="NO DATA","",L3VA!ED232)</f>
        <v/>
      </c>
      <c r="AA223" s="158" t="str">
        <f>IF(L3VA!EJ232="NO DATA","",L3VA!EJ232)</f>
        <v/>
      </c>
      <c r="AB223" s="158" t="str">
        <f>IF(L3VA!EP232="NO DATA","",L3VA!EP232)</f>
        <v/>
      </c>
      <c r="AC223" s="158" t="str">
        <f>IF(L3VA!EV232="NO DATA","",L3VA!EV232)</f>
        <v/>
      </c>
      <c r="AD223" s="158" t="str">
        <f>IF(L3VA!FB232="NO DATA","",L3VA!FB232)</f>
        <v/>
      </c>
    </row>
    <row r="224" spans="1:30" ht="18.75" x14ac:dyDescent="0.3">
      <c r="A224" s="19">
        <f>IF(DATASHEET!A221="","",DATASHEET!A221)</f>
        <v>150840</v>
      </c>
      <c r="B224" s="154" t="str">
        <f>DATASHEET!B221</f>
        <v>WALTON, Samuel</v>
      </c>
      <c r="C224" s="155" t="str">
        <f>DATASHEET!C221</f>
        <v>12MP</v>
      </c>
      <c r="D224" s="156" t="str">
        <f>DATASHEET!J221</f>
        <v>2.5+ (D/C)</v>
      </c>
      <c r="E224" s="164" t="str">
        <f>IFERROR(VLOOKUP(A224,L3VA!$A$14:$M$269,13,FALSE),"")</f>
        <v/>
      </c>
      <c r="F224" s="157" t="str">
        <f>IF(L3VA!N233="NO DATA","",L3VA!N233)</f>
        <v/>
      </c>
      <c r="G224" s="158" t="str">
        <f>IF(L3VA!T233="NO DATA","",L3VA!T233)</f>
        <v/>
      </c>
      <c r="H224" s="158" t="str">
        <f>IF(L3VA!Z233="NO DATA","",L3VA!Z233)</f>
        <v/>
      </c>
      <c r="I224" s="158" t="str">
        <f>IF(L3VA!AF233="NO DATA","",L3VA!AF233)</f>
        <v/>
      </c>
      <c r="J224" s="153" t="str">
        <f>IF(L3VA!AL233="NO DATA","",L3VA!AL233)</f>
        <v/>
      </c>
      <c r="K224" s="158" t="str">
        <f>IF(L3VA!AR233="NO DATA","",L3VA!AR233)</f>
        <v/>
      </c>
      <c r="L224" s="158" t="str">
        <f>IF(L3VA!AX233="NO DATA","",L3VA!AX233)</f>
        <v/>
      </c>
      <c r="M224" s="158" t="str">
        <f>IF(L3VA!BD233="NO DATA","",L3VA!BD233)</f>
        <v/>
      </c>
      <c r="N224" s="158" t="str">
        <f>IF(L3VA!BJ233="NO DATA","",L3VA!BJ233)</f>
        <v/>
      </c>
      <c r="O224" s="158" t="str">
        <f>IF(L3VA!BP233="NO DATA","",L3VA!BP233)</f>
        <v/>
      </c>
      <c r="P224" s="158" t="str">
        <f>IF(L3VA!BV233="NO DATA","",L3VA!BV233)</f>
        <v/>
      </c>
      <c r="Q224" s="158" t="str">
        <f>IF(L3VA!CB233="NO DATA","",L3VA!CB233)</f>
        <v/>
      </c>
      <c r="R224" s="158" t="str">
        <f>IF(L3VA!CH233="NO DATA","",L3VA!CH233)</f>
        <v/>
      </c>
      <c r="S224" s="158" t="str">
        <f>IF(L3VA!CN233="NO DATA","",L3VA!CN233)</f>
        <v/>
      </c>
      <c r="T224" s="158" t="str">
        <f>IF(L3VA!CT233="NO DATA","",L3VA!CT233)</f>
        <v/>
      </c>
      <c r="U224" s="158" t="str">
        <f>IF(L3VA!CZ233="NO DATA","",L3VA!CZ233)</f>
        <v/>
      </c>
      <c r="V224" s="158" t="str">
        <f>IF(L3VA!DF233="NO DATA","",L3VA!DF233)</f>
        <v/>
      </c>
      <c r="W224" s="158" t="str">
        <f>IF(L3VA!DL233="NO DATA","",L3VA!DL233)</f>
        <v/>
      </c>
      <c r="X224" s="158" t="str">
        <f>IF(L3VA!DR233="NO DATA","",L3VA!DR233)</f>
        <v/>
      </c>
      <c r="Y224" s="158" t="str">
        <f>IF(L3VA!DX233="NO DATA","",L3VA!DX233)</f>
        <v/>
      </c>
      <c r="Z224" s="158" t="str">
        <f>IF(L3VA!ED233="NO DATA","",L3VA!ED233)</f>
        <v/>
      </c>
      <c r="AA224" s="158" t="str">
        <f>IF(L3VA!EJ233="NO DATA","",L3VA!EJ233)</f>
        <v/>
      </c>
      <c r="AB224" s="158" t="str">
        <f>IF(L3VA!EP233="NO DATA","",L3VA!EP233)</f>
        <v/>
      </c>
      <c r="AC224" s="158" t="str">
        <f>IF(L3VA!EV233="NO DATA","",L3VA!EV233)</f>
        <v/>
      </c>
      <c r="AD224" s="158" t="str">
        <f>IF(L3VA!FB233="NO DATA","",L3VA!FB233)</f>
        <v/>
      </c>
    </row>
    <row r="225" spans="1:30" ht="18.75" x14ac:dyDescent="0.3">
      <c r="A225" s="19">
        <f>IF(DATASHEET!A222="","",DATASHEET!A222)</f>
        <v>150812</v>
      </c>
      <c r="B225" s="154" t="str">
        <f>DATASHEET!B222</f>
        <v>WANJIKU, Alan</v>
      </c>
      <c r="C225" s="155" t="str">
        <f>DATASHEET!C222</f>
        <v>12MP</v>
      </c>
      <c r="D225" s="156" t="str">
        <f>DATASHEET!J222</f>
        <v>4.75+ (C/B)</v>
      </c>
      <c r="E225" s="164" t="str">
        <f>IFERROR(VLOOKUP(A225,L3VA!$A$14:$M$269,13,FALSE),"")</f>
        <v/>
      </c>
      <c r="F225" s="157" t="str">
        <f>IF(L3VA!N234="NO DATA","",L3VA!N234)</f>
        <v/>
      </c>
      <c r="G225" s="158" t="str">
        <f>IF(L3VA!T234="NO DATA","",L3VA!T234)</f>
        <v/>
      </c>
      <c r="H225" s="158" t="str">
        <f>IF(L3VA!Z234="NO DATA","",L3VA!Z234)</f>
        <v/>
      </c>
      <c r="I225" s="158" t="str">
        <f>IF(L3VA!AF234="NO DATA","",L3VA!AF234)</f>
        <v/>
      </c>
      <c r="J225" s="153" t="str">
        <f>IF(L3VA!AL234="NO DATA","",L3VA!AL234)</f>
        <v/>
      </c>
      <c r="K225" s="158" t="str">
        <f>IF(L3VA!AR234="NO DATA","",L3VA!AR234)</f>
        <v/>
      </c>
      <c r="L225" s="158" t="str">
        <f>IF(L3VA!AX234="NO DATA","",L3VA!AX234)</f>
        <v/>
      </c>
      <c r="M225" s="158" t="str">
        <f>IF(L3VA!BD234="NO DATA","",L3VA!BD234)</f>
        <v/>
      </c>
      <c r="N225" s="158" t="str">
        <f>IF(L3VA!BJ234="NO DATA","",L3VA!BJ234)</f>
        <v/>
      </c>
      <c r="O225" s="158" t="str">
        <f>IF(L3VA!BP234="NO DATA","",L3VA!BP234)</f>
        <v/>
      </c>
      <c r="P225" s="158" t="str">
        <f>IF(L3VA!BV234="NO DATA","",L3VA!BV234)</f>
        <v/>
      </c>
      <c r="Q225" s="158" t="str">
        <f>IF(L3VA!CB234="NO DATA","",L3VA!CB234)</f>
        <v/>
      </c>
      <c r="R225" s="158" t="str">
        <f>IF(L3VA!CH234="NO DATA","",L3VA!CH234)</f>
        <v/>
      </c>
      <c r="S225" s="158" t="str">
        <f>IF(L3VA!CN234="NO DATA","",L3VA!CN234)</f>
        <v/>
      </c>
      <c r="T225" s="158" t="str">
        <f>IF(L3VA!CT234="NO DATA","",L3VA!CT234)</f>
        <v/>
      </c>
      <c r="U225" s="158" t="str">
        <f>IF(L3VA!CZ234="NO DATA","",L3VA!CZ234)</f>
        <v/>
      </c>
      <c r="V225" s="158" t="str">
        <f>IF(L3VA!DF234="NO DATA","",L3VA!DF234)</f>
        <v/>
      </c>
      <c r="W225" s="158" t="str">
        <f>IF(L3VA!DL234="NO DATA","",L3VA!DL234)</f>
        <v/>
      </c>
      <c r="X225" s="158" t="str">
        <f>IF(L3VA!DR234="NO DATA","",L3VA!DR234)</f>
        <v/>
      </c>
      <c r="Y225" s="158" t="str">
        <f>IF(L3VA!DX234="NO DATA","",L3VA!DX234)</f>
        <v/>
      </c>
      <c r="Z225" s="158" t="str">
        <f>IF(L3VA!ED234="NO DATA","",L3VA!ED234)</f>
        <v/>
      </c>
      <c r="AA225" s="158" t="str">
        <f>IF(L3VA!EJ234="NO DATA","",L3VA!EJ234)</f>
        <v/>
      </c>
      <c r="AB225" s="158" t="str">
        <f>IF(L3VA!EP234="NO DATA","",L3VA!EP234)</f>
        <v/>
      </c>
      <c r="AC225" s="158" t="str">
        <f>IF(L3VA!EV234="NO DATA","",L3VA!EV234)</f>
        <v/>
      </c>
      <c r="AD225" s="158" t="str">
        <f>IF(L3VA!FB234="NO DATA","",L3VA!FB234)</f>
        <v/>
      </c>
    </row>
    <row r="226" spans="1:30" ht="18.75" x14ac:dyDescent="0.3">
      <c r="A226" s="19">
        <f>IF(DATASHEET!A223="","",DATASHEET!A223)</f>
        <v>150831</v>
      </c>
      <c r="B226" s="154" t="str">
        <f>DATASHEET!B223</f>
        <v>WATMOUGH, Lily</v>
      </c>
      <c r="C226" s="155" t="str">
        <f>DATASHEET!C223</f>
        <v>12MP</v>
      </c>
      <c r="D226" s="156" t="str">
        <f>DATASHEET!J223</f>
        <v>6.25+ (B/A)</v>
      </c>
      <c r="E226" s="164" t="str">
        <f>IFERROR(VLOOKUP(A226,L3VA!$A$14:$M$269,13,FALSE),"")</f>
        <v/>
      </c>
      <c r="F226" s="157" t="str">
        <f>IF(L3VA!N235="NO DATA","",L3VA!N235)</f>
        <v/>
      </c>
      <c r="G226" s="158" t="str">
        <f>IF(L3VA!T235="NO DATA","",L3VA!T235)</f>
        <v/>
      </c>
      <c r="H226" s="158" t="str">
        <f>IF(L3VA!Z235="NO DATA","",L3VA!Z235)</f>
        <v/>
      </c>
      <c r="I226" s="158" t="str">
        <f>IF(L3VA!AF235="NO DATA","",L3VA!AF235)</f>
        <v/>
      </c>
      <c r="J226" s="153" t="str">
        <f>IF(L3VA!AL235="NO DATA","",L3VA!AL235)</f>
        <v/>
      </c>
      <c r="K226" s="158" t="str">
        <f>IF(L3VA!AR235="NO DATA","",L3VA!AR235)</f>
        <v/>
      </c>
      <c r="L226" s="158" t="str">
        <f>IF(L3VA!AX235="NO DATA","",L3VA!AX235)</f>
        <v/>
      </c>
      <c r="M226" s="158" t="str">
        <f>IF(L3VA!BD235="NO DATA","",L3VA!BD235)</f>
        <v/>
      </c>
      <c r="N226" s="158" t="str">
        <f>IF(L3VA!BJ235="NO DATA","",L3VA!BJ235)</f>
        <v/>
      </c>
      <c r="O226" s="158" t="str">
        <f>IF(L3VA!BP235="NO DATA","",L3VA!BP235)</f>
        <v/>
      </c>
      <c r="P226" s="158" t="str">
        <f>IF(L3VA!BV235="NO DATA","",L3VA!BV235)</f>
        <v/>
      </c>
      <c r="Q226" s="158" t="str">
        <f>IF(L3VA!CB235="NO DATA","",L3VA!CB235)</f>
        <v/>
      </c>
      <c r="R226" s="158" t="str">
        <f>IF(L3VA!CH235="NO DATA","",L3VA!CH235)</f>
        <v/>
      </c>
      <c r="S226" s="158" t="str">
        <f>IF(L3VA!CN235="NO DATA","",L3VA!CN235)</f>
        <v/>
      </c>
      <c r="T226" s="158" t="str">
        <f>IF(L3VA!CT235="NO DATA","",L3VA!CT235)</f>
        <v/>
      </c>
      <c r="U226" s="158" t="str">
        <f>IF(L3VA!CZ235="NO DATA","",L3VA!CZ235)</f>
        <v/>
      </c>
      <c r="V226" s="158" t="str">
        <f>IF(L3VA!DF235="NO DATA","",L3VA!DF235)</f>
        <v/>
      </c>
      <c r="W226" s="158" t="str">
        <f>IF(L3VA!DL235="NO DATA","",L3VA!DL235)</f>
        <v/>
      </c>
      <c r="X226" s="158" t="str">
        <f>IF(L3VA!DR235="NO DATA","",L3VA!DR235)</f>
        <v/>
      </c>
      <c r="Y226" s="158" t="str">
        <f>IF(L3VA!DX235="NO DATA","",L3VA!DX235)</f>
        <v/>
      </c>
      <c r="Z226" s="158" t="str">
        <f>IF(L3VA!ED235="NO DATA","",L3VA!ED235)</f>
        <v/>
      </c>
      <c r="AA226" s="158" t="str">
        <f>IF(L3VA!EJ235="NO DATA","",L3VA!EJ235)</f>
        <v/>
      </c>
      <c r="AB226" s="158" t="str">
        <f>IF(L3VA!EP235="NO DATA","",L3VA!EP235)</f>
        <v/>
      </c>
      <c r="AC226" s="158" t="str">
        <f>IF(L3VA!EV235="NO DATA","",L3VA!EV235)</f>
        <v/>
      </c>
      <c r="AD226" s="158" t="str">
        <f>IF(L3VA!FB235="NO DATA","",L3VA!FB235)</f>
        <v/>
      </c>
    </row>
    <row r="227" spans="1:30" ht="18.75" x14ac:dyDescent="0.3">
      <c r="A227" s="19">
        <f>IF(DATASHEET!A224="","",DATASHEET!A224)</f>
        <v>150999</v>
      </c>
      <c r="B227" s="154" t="str">
        <f>DATASHEET!B224</f>
        <v>WILD, Ellie</v>
      </c>
      <c r="C227" s="155" t="str">
        <f>DATASHEET!C224</f>
        <v>12MP</v>
      </c>
      <c r="D227" s="156" t="str">
        <f>DATASHEET!J224</f>
        <v>4.75+ (C/B)</v>
      </c>
      <c r="E227" s="164" t="str">
        <f>IFERROR(VLOOKUP(A227,L3VA!$A$14:$M$269,13,FALSE),"")</f>
        <v/>
      </c>
      <c r="F227" s="157" t="str">
        <f>IF(L3VA!N236="NO DATA","",L3VA!N236)</f>
        <v/>
      </c>
      <c r="G227" s="158" t="str">
        <f>IF(L3VA!T236="NO DATA","",L3VA!T236)</f>
        <v/>
      </c>
      <c r="H227" s="158" t="str">
        <f>IF(L3VA!Z236="NO DATA","",L3VA!Z236)</f>
        <v/>
      </c>
      <c r="I227" s="158" t="str">
        <f>IF(L3VA!AF236="NO DATA","",L3VA!AF236)</f>
        <v/>
      </c>
      <c r="J227" s="153" t="str">
        <f>IF(L3VA!AL236="NO DATA","",L3VA!AL236)</f>
        <v/>
      </c>
      <c r="K227" s="158" t="str">
        <f>IF(L3VA!AR236="NO DATA","",L3VA!AR236)</f>
        <v/>
      </c>
      <c r="L227" s="158" t="str">
        <f>IF(L3VA!AX236="NO DATA","",L3VA!AX236)</f>
        <v/>
      </c>
      <c r="M227" s="158" t="str">
        <f>IF(L3VA!BD236="NO DATA","",L3VA!BD236)</f>
        <v/>
      </c>
      <c r="N227" s="158" t="str">
        <f>IF(L3VA!BJ236="NO DATA","",L3VA!BJ236)</f>
        <v/>
      </c>
      <c r="O227" s="158" t="str">
        <f>IF(L3VA!BP236="NO DATA","",L3VA!BP236)</f>
        <v/>
      </c>
      <c r="P227" s="158" t="str">
        <f>IF(L3VA!BV236="NO DATA","",L3VA!BV236)</f>
        <v/>
      </c>
      <c r="Q227" s="158" t="str">
        <f>IF(L3VA!CB236="NO DATA","",L3VA!CB236)</f>
        <v/>
      </c>
      <c r="R227" s="158" t="str">
        <f>IF(L3VA!CH236="NO DATA","",L3VA!CH236)</f>
        <v/>
      </c>
      <c r="S227" s="158" t="str">
        <f>IF(L3VA!CN236="NO DATA","",L3VA!CN236)</f>
        <v/>
      </c>
      <c r="T227" s="158" t="str">
        <f>IF(L3VA!CT236="NO DATA","",L3VA!CT236)</f>
        <v/>
      </c>
      <c r="U227" s="158" t="str">
        <f>IF(L3VA!CZ236="NO DATA","",L3VA!CZ236)</f>
        <v/>
      </c>
      <c r="V227" s="158" t="str">
        <f>IF(L3VA!DF236="NO DATA","",L3VA!DF236)</f>
        <v/>
      </c>
      <c r="W227" s="158" t="str">
        <f>IF(L3VA!DL236="NO DATA","",L3VA!DL236)</f>
        <v/>
      </c>
      <c r="X227" s="158" t="str">
        <f>IF(L3VA!DR236="NO DATA","",L3VA!DR236)</f>
        <v/>
      </c>
      <c r="Y227" s="158" t="str">
        <f>IF(L3VA!DX236="NO DATA","",L3VA!DX236)</f>
        <v/>
      </c>
      <c r="Z227" s="158" t="str">
        <f>IF(L3VA!ED236="NO DATA","",L3VA!ED236)</f>
        <v/>
      </c>
      <c r="AA227" s="158" t="str">
        <f>IF(L3VA!EJ236="NO DATA","",L3VA!EJ236)</f>
        <v/>
      </c>
      <c r="AB227" s="158" t="str">
        <f>IF(L3VA!EP236="NO DATA","",L3VA!EP236)</f>
        <v/>
      </c>
      <c r="AC227" s="158" t="str">
        <f>IF(L3VA!EV236="NO DATA","",L3VA!EV236)</f>
        <v/>
      </c>
      <c r="AD227" s="158" t="str">
        <f>IF(L3VA!FB236="NO DATA","",L3VA!FB236)</f>
        <v/>
      </c>
    </row>
    <row r="228" spans="1:30" ht="18.75" x14ac:dyDescent="0.3">
      <c r="A228" s="19">
        <f>IF(DATASHEET!A225="","",DATASHEET!A225)</f>
        <v>150914</v>
      </c>
      <c r="B228" s="154" t="str">
        <f>DATASHEET!B225</f>
        <v>WILLIAMS, Ellie</v>
      </c>
      <c r="C228" s="155" t="str">
        <f>DATASHEET!C225</f>
        <v>12MP</v>
      </c>
      <c r="D228" s="156" t="str">
        <f>DATASHEET!J225</f>
        <v>7.75+ (A/A*)</v>
      </c>
      <c r="E228" s="164" t="str">
        <f>IFERROR(VLOOKUP(A228,L3VA!$A$14:$M$269,13,FALSE),"")</f>
        <v/>
      </c>
      <c r="F228" s="157" t="str">
        <f>IF(L3VA!N237="NO DATA","",L3VA!N237)</f>
        <v/>
      </c>
      <c r="G228" s="158" t="str">
        <f>IF(L3VA!T237="NO DATA","",L3VA!T237)</f>
        <v/>
      </c>
      <c r="H228" s="158" t="str">
        <f>IF(L3VA!Z237="NO DATA","",L3VA!Z237)</f>
        <v/>
      </c>
      <c r="I228" s="158" t="str">
        <f>IF(L3VA!AF237="NO DATA","",L3VA!AF237)</f>
        <v/>
      </c>
      <c r="J228" s="153" t="str">
        <f>IF(L3VA!AL237="NO DATA","",L3VA!AL237)</f>
        <v/>
      </c>
      <c r="K228" s="158" t="str">
        <f>IF(L3VA!AR237="NO DATA","",L3VA!AR237)</f>
        <v/>
      </c>
      <c r="L228" s="158" t="str">
        <f>IF(L3VA!AX237="NO DATA","",L3VA!AX237)</f>
        <v/>
      </c>
      <c r="M228" s="158" t="str">
        <f>IF(L3VA!BD237="NO DATA","",L3VA!BD237)</f>
        <v/>
      </c>
      <c r="N228" s="158" t="str">
        <f>IF(L3VA!BJ237="NO DATA","",L3VA!BJ237)</f>
        <v/>
      </c>
      <c r="O228" s="158" t="str">
        <f>IF(L3VA!BP237="NO DATA","",L3VA!BP237)</f>
        <v/>
      </c>
      <c r="P228" s="158" t="str">
        <f>IF(L3VA!BV237="NO DATA","",L3VA!BV237)</f>
        <v/>
      </c>
      <c r="Q228" s="158" t="str">
        <f>IF(L3VA!CB237="NO DATA","",L3VA!CB237)</f>
        <v/>
      </c>
      <c r="R228" s="158" t="str">
        <f>IF(L3VA!CH237="NO DATA","",L3VA!CH237)</f>
        <v/>
      </c>
      <c r="S228" s="158" t="str">
        <f>IF(L3VA!CN237="NO DATA","",L3VA!CN237)</f>
        <v/>
      </c>
      <c r="T228" s="158" t="str">
        <f>IF(L3VA!CT237="NO DATA","",L3VA!CT237)</f>
        <v/>
      </c>
      <c r="U228" s="158" t="str">
        <f>IF(L3VA!CZ237="NO DATA","",L3VA!CZ237)</f>
        <v/>
      </c>
      <c r="V228" s="158" t="str">
        <f>IF(L3VA!DF237="NO DATA","",L3VA!DF237)</f>
        <v/>
      </c>
      <c r="W228" s="158" t="str">
        <f>IF(L3VA!DL237="NO DATA","",L3VA!DL237)</f>
        <v/>
      </c>
      <c r="X228" s="158" t="str">
        <f>IF(L3VA!DR237="NO DATA","",L3VA!DR237)</f>
        <v/>
      </c>
      <c r="Y228" s="158" t="str">
        <f>IF(L3VA!DX237="NO DATA","",L3VA!DX237)</f>
        <v/>
      </c>
      <c r="Z228" s="158" t="str">
        <f>IF(L3VA!ED237="NO DATA","",L3VA!ED237)</f>
        <v/>
      </c>
      <c r="AA228" s="158" t="str">
        <f>IF(L3VA!EJ237="NO DATA","",L3VA!EJ237)</f>
        <v/>
      </c>
      <c r="AB228" s="158" t="str">
        <f>IF(L3VA!EP237="NO DATA","",L3VA!EP237)</f>
        <v/>
      </c>
      <c r="AC228" s="158" t="str">
        <f>IF(L3VA!EV237="NO DATA","",L3VA!EV237)</f>
        <v/>
      </c>
      <c r="AD228" s="158" t="str">
        <f>IF(L3VA!FB237="NO DATA","",L3VA!FB237)</f>
        <v/>
      </c>
    </row>
    <row r="229" spans="1:30" ht="18.75" x14ac:dyDescent="0.3">
      <c r="A229" s="19">
        <f>IF(DATASHEET!A226="","",DATASHEET!A226)</f>
        <v>150946</v>
      </c>
      <c r="B229" s="154" t="str">
        <f>DATASHEET!B226</f>
        <v>WILLIAMS, Zac</v>
      </c>
      <c r="C229" s="155" t="str">
        <f>DATASHEET!C226</f>
        <v>12MP</v>
      </c>
      <c r="D229" s="156" t="str">
        <f>DATASHEET!J226</f>
        <v>2.5+ (D/C)</v>
      </c>
      <c r="E229" s="164" t="str">
        <f>IFERROR(VLOOKUP(A229,L3VA!$A$14:$M$269,13,FALSE),"")</f>
        <v/>
      </c>
      <c r="F229" s="157" t="str">
        <f>IF(L3VA!N238="NO DATA","",L3VA!N238)</f>
        <v/>
      </c>
      <c r="G229" s="158" t="str">
        <f>IF(L3VA!T238="NO DATA","",L3VA!T238)</f>
        <v/>
      </c>
      <c r="H229" s="158" t="str">
        <f>IF(L3VA!Z238="NO DATA","",L3VA!Z238)</f>
        <v/>
      </c>
      <c r="I229" s="158" t="str">
        <f>IF(L3VA!AF238="NO DATA","",L3VA!AF238)</f>
        <v/>
      </c>
      <c r="J229" s="153" t="str">
        <f>IF(L3VA!AL238="NO DATA","",L3VA!AL238)</f>
        <v/>
      </c>
      <c r="K229" s="158" t="str">
        <f>IF(L3VA!AR238="NO DATA","",L3VA!AR238)</f>
        <v/>
      </c>
      <c r="L229" s="158" t="str">
        <f>IF(L3VA!AX238="NO DATA","",L3VA!AX238)</f>
        <v/>
      </c>
      <c r="M229" s="158" t="str">
        <f>IF(L3VA!BD238="NO DATA","",L3VA!BD238)</f>
        <v/>
      </c>
      <c r="N229" s="158" t="str">
        <f>IF(L3VA!BJ238="NO DATA","",L3VA!BJ238)</f>
        <v/>
      </c>
      <c r="O229" s="158" t="str">
        <f>IF(L3VA!BP238="NO DATA","",L3VA!BP238)</f>
        <v/>
      </c>
      <c r="P229" s="158" t="str">
        <f>IF(L3VA!BV238="NO DATA","",L3VA!BV238)</f>
        <v/>
      </c>
      <c r="Q229" s="158" t="str">
        <f>IF(L3VA!CB238="NO DATA","",L3VA!CB238)</f>
        <v/>
      </c>
      <c r="R229" s="158" t="str">
        <f>IF(L3VA!CH238="NO DATA","",L3VA!CH238)</f>
        <v/>
      </c>
      <c r="S229" s="158" t="str">
        <f>IF(L3VA!CN238="NO DATA","",L3VA!CN238)</f>
        <v/>
      </c>
      <c r="T229" s="158" t="str">
        <f>IF(L3VA!CT238="NO DATA","",L3VA!CT238)</f>
        <v/>
      </c>
      <c r="U229" s="158" t="str">
        <f>IF(L3VA!CZ238="NO DATA","",L3VA!CZ238)</f>
        <v/>
      </c>
      <c r="V229" s="158" t="str">
        <f>IF(L3VA!DF238="NO DATA","",L3VA!DF238)</f>
        <v/>
      </c>
      <c r="W229" s="158" t="str">
        <f>IF(L3VA!DL238="NO DATA","",L3VA!DL238)</f>
        <v/>
      </c>
      <c r="X229" s="158" t="str">
        <f>IF(L3VA!DR238="NO DATA","",L3VA!DR238)</f>
        <v/>
      </c>
      <c r="Y229" s="158" t="str">
        <f>IF(L3VA!DX238="NO DATA","",L3VA!DX238)</f>
        <v/>
      </c>
      <c r="Z229" s="158" t="str">
        <f>IF(L3VA!ED238="NO DATA","",L3VA!ED238)</f>
        <v/>
      </c>
      <c r="AA229" s="158" t="str">
        <f>IF(L3VA!EJ238="NO DATA","",L3VA!EJ238)</f>
        <v/>
      </c>
      <c r="AB229" s="158" t="str">
        <f>IF(L3VA!EP238="NO DATA","",L3VA!EP238)</f>
        <v/>
      </c>
      <c r="AC229" s="158" t="str">
        <f>IF(L3VA!EV238="NO DATA","",L3VA!EV238)</f>
        <v/>
      </c>
      <c r="AD229" s="158" t="str">
        <f>IF(L3VA!FB238="NO DATA","",L3VA!FB238)</f>
        <v/>
      </c>
    </row>
    <row r="230" spans="1:30" ht="18.75" x14ac:dyDescent="0.3">
      <c r="A230" s="19">
        <f>IF(DATASHEET!A227="","",DATASHEET!A227)</f>
        <v>160111</v>
      </c>
      <c r="B230" s="154" t="str">
        <f>DATASHEET!B227</f>
        <v>WILSON-BARRATT, Robyn</v>
      </c>
      <c r="C230" s="155" t="str">
        <f>DATASHEET!C227</f>
        <v>12CSN</v>
      </c>
      <c r="D230" s="156" t="str">
        <f>DATASHEET!J227</f>
        <v>2.5+ (D/C)</v>
      </c>
      <c r="E230" s="164" t="str">
        <f>IFERROR(VLOOKUP(A230,L3VA!$A$14:$M$269,13,FALSE),"")</f>
        <v/>
      </c>
      <c r="F230" s="157" t="str">
        <f>IF(L3VA!N239="NO DATA","",L3VA!N239)</f>
        <v/>
      </c>
      <c r="G230" s="158" t="str">
        <f>IF(L3VA!T239="NO DATA","",L3VA!T239)</f>
        <v/>
      </c>
      <c r="H230" s="158" t="str">
        <f>IF(L3VA!Z239="NO DATA","",L3VA!Z239)</f>
        <v/>
      </c>
      <c r="I230" s="158" t="str">
        <f>IF(L3VA!AF239="NO DATA","",L3VA!AF239)</f>
        <v/>
      </c>
      <c r="J230" s="153" t="str">
        <f>IF(L3VA!AL239="NO DATA","",L3VA!AL239)</f>
        <v/>
      </c>
      <c r="K230" s="158" t="str">
        <f>IF(L3VA!AR239="NO DATA","",L3VA!AR239)</f>
        <v/>
      </c>
      <c r="L230" s="158" t="str">
        <f>IF(L3VA!AX239="NO DATA","",L3VA!AX239)</f>
        <v/>
      </c>
      <c r="M230" s="158" t="str">
        <f>IF(L3VA!BD239="NO DATA","",L3VA!BD239)</f>
        <v/>
      </c>
      <c r="N230" s="158" t="str">
        <f>IF(L3VA!BJ239="NO DATA","",L3VA!BJ239)</f>
        <v/>
      </c>
      <c r="O230" s="158" t="str">
        <f>IF(L3VA!BP239="NO DATA","",L3VA!BP239)</f>
        <v/>
      </c>
      <c r="P230" s="158" t="str">
        <f>IF(L3VA!BV239="NO DATA","",L3VA!BV239)</f>
        <v/>
      </c>
      <c r="Q230" s="158" t="str">
        <f>IF(L3VA!CB239="NO DATA","",L3VA!CB239)</f>
        <v/>
      </c>
      <c r="R230" s="158" t="str">
        <f>IF(L3VA!CH239="NO DATA","",L3VA!CH239)</f>
        <v/>
      </c>
      <c r="S230" s="158" t="str">
        <f>IF(L3VA!CN239="NO DATA","",L3VA!CN239)</f>
        <v/>
      </c>
      <c r="T230" s="158" t="str">
        <f>IF(L3VA!CT239="NO DATA","",L3VA!CT239)</f>
        <v/>
      </c>
      <c r="U230" s="158" t="str">
        <f>IF(L3VA!CZ239="NO DATA","",L3VA!CZ239)</f>
        <v/>
      </c>
      <c r="V230" s="158" t="str">
        <f>IF(L3VA!DF239="NO DATA","",L3VA!DF239)</f>
        <v/>
      </c>
      <c r="W230" s="158" t="str">
        <f>IF(L3VA!DL239="NO DATA","",L3VA!DL239)</f>
        <v/>
      </c>
      <c r="X230" s="158" t="str">
        <f>IF(L3VA!DR239="NO DATA","",L3VA!DR239)</f>
        <v/>
      </c>
      <c r="Y230" s="158" t="str">
        <f>IF(L3VA!DX239="NO DATA","",L3VA!DX239)</f>
        <v/>
      </c>
      <c r="Z230" s="158" t="str">
        <f>IF(L3VA!ED239="NO DATA","",L3VA!ED239)</f>
        <v/>
      </c>
      <c r="AA230" s="158" t="str">
        <f>IF(L3VA!EJ239="NO DATA","",L3VA!EJ239)</f>
        <v/>
      </c>
      <c r="AB230" s="158" t="str">
        <f>IF(L3VA!EP239="NO DATA","",L3VA!EP239)</f>
        <v/>
      </c>
      <c r="AC230" s="158" t="str">
        <f>IF(L3VA!EV239="NO DATA","",L3VA!EV239)</f>
        <v/>
      </c>
      <c r="AD230" s="158" t="str">
        <f>IF(L3VA!FB239="NO DATA","",L3VA!FB239)</f>
        <v/>
      </c>
    </row>
    <row r="231" spans="1:30" ht="18.75" x14ac:dyDescent="0.3">
      <c r="A231" s="19">
        <f>IF(DATASHEET!A228="","",DATASHEET!A228)</f>
        <v>160355</v>
      </c>
      <c r="B231" s="154" t="str">
        <f>DATASHEET!B228</f>
        <v>WOLDEMICHAEL, Suraffel</v>
      </c>
      <c r="C231" s="155" t="str">
        <f>DATASHEET!C228</f>
        <v>12EW</v>
      </c>
      <c r="D231" s="156" t="str">
        <f>DATASHEET!J228</f>
        <v>7.75+ (A/A*)</v>
      </c>
      <c r="E231" s="164" t="str">
        <f>IFERROR(VLOOKUP(A231,L3VA!$A$14:$M$269,13,FALSE),"")</f>
        <v/>
      </c>
      <c r="F231" s="157" t="str">
        <f>IF(L3VA!N240="NO DATA","",L3VA!N240)</f>
        <v/>
      </c>
      <c r="G231" s="158" t="str">
        <f>IF(L3VA!T240="NO DATA","",L3VA!T240)</f>
        <v/>
      </c>
      <c r="H231" s="158" t="str">
        <f>IF(L3VA!Z240="NO DATA","",L3VA!Z240)</f>
        <v/>
      </c>
      <c r="I231" s="158" t="str">
        <f>IF(L3VA!AF240="NO DATA","",L3VA!AF240)</f>
        <v/>
      </c>
      <c r="J231" s="153" t="str">
        <f>IF(L3VA!AL240="NO DATA","",L3VA!AL240)</f>
        <v/>
      </c>
      <c r="K231" s="158" t="str">
        <f>IF(L3VA!AR240="NO DATA","",L3VA!AR240)</f>
        <v/>
      </c>
      <c r="L231" s="158" t="str">
        <f>IF(L3VA!AX240="NO DATA","",L3VA!AX240)</f>
        <v/>
      </c>
      <c r="M231" s="158" t="str">
        <f>IF(L3VA!BD240="NO DATA","",L3VA!BD240)</f>
        <v/>
      </c>
      <c r="N231" s="158" t="str">
        <f>IF(L3VA!BJ240="NO DATA","",L3VA!BJ240)</f>
        <v/>
      </c>
      <c r="O231" s="158" t="str">
        <f>IF(L3VA!BP240="NO DATA","",L3VA!BP240)</f>
        <v/>
      </c>
      <c r="P231" s="158" t="str">
        <f>IF(L3VA!BV240="NO DATA","",L3VA!BV240)</f>
        <v/>
      </c>
      <c r="Q231" s="158" t="str">
        <f>IF(L3VA!CB240="NO DATA","",L3VA!CB240)</f>
        <v/>
      </c>
      <c r="R231" s="158" t="str">
        <f>IF(L3VA!CH240="NO DATA","",L3VA!CH240)</f>
        <v/>
      </c>
      <c r="S231" s="158" t="str">
        <f>IF(L3VA!CN240="NO DATA","",L3VA!CN240)</f>
        <v/>
      </c>
      <c r="T231" s="158" t="str">
        <f>IF(L3VA!CT240="NO DATA","",L3VA!CT240)</f>
        <v/>
      </c>
      <c r="U231" s="158" t="str">
        <f>IF(L3VA!CZ240="NO DATA","",L3VA!CZ240)</f>
        <v/>
      </c>
      <c r="V231" s="158" t="str">
        <f>IF(L3VA!DF240="NO DATA","",L3VA!DF240)</f>
        <v/>
      </c>
      <c r="W231" s="158" t="str">
        <f>IF(L3VA!DL240="NO DATA","",L3VA!DL240)</f>
        <v/>
      </c>
      <c r="X231" s="158" t="str">
        <f>IF(L3VA!DR240="NO DATA","",L3VA!DR240)</f>
        <v/>
      </c>
      <c r="Y231" s="158" t="str">
        <f>IF(L3VA!DX240="NO DATA","",L3VA!DX240)</f>
        <v/>
      </c>
      <c r="Z231" s="158" t="str">
        <f>IF(L3VA!ED240="NO DATA","",L3VA!ED240)</f>
        <v/>
      </c>
      <c r="AA231" s="158" t="str">
        <f>IF(L3VA!EJ240="NO DATA","",L3VA!EJ240)</f>
        <v/>
      </c>
      <c r="AB231" s="158" t="str">
        <f>IF(L3VA!EP240="NO DATA","",L3VA!EP240)</f>
        <v/>
      </c>
      <c r="AC231" s="158" t="str">
        <f>IF(L3VA!EV240="NO DATA","",L3VA!EV240)</f>
        <v/>
      </c>
      <c r="AD231" s="158" t="str">
        <f>IF(L3VA!FB240="NO DATA","",L3VA!FB240)</f>
        <v/>
      </c>
    </row>
    <row r="232" spans="1:30" ht="18.75" x14ac:dyDescent="0.3">
      <c r="A232" s="19">
        <f>IF(DATASHEET!A229="","",DATASHEET!A229)</f>
        <v>150872</v>
      </c>
      <c r="B232" s="154" t="str">
        <f>DATASHEET!B229</f>
        <v>WOODHEAD, Evelyn</v>
      </c>
      <c r="C232" s="155" t="str">
        <f>DATASHEET!C229</f>
        <v>12MP</v>
      </c>
      <c r="D232" s="156" t="str">
        <f>DATASHEET!J229</f>
        <v>6.25+ (B/A)</v>
      </c>
      <c r="E232" s="164" t="str">
        <f>IFERROR(VLOOKUP(A232,L3VA!$A$14:$M$269,13,FALSE),"")</f>
        <v/>
      </c>
      <c r="F232" s="157" t="str">
        <f>IF(L3VA!N241="NO DATA","",L3VA!N241)</f>
        <v/>
      </c>
      <c r="G232" s="158" t="str">
        <f>IF(L3VA!T241="NO DATA","",L3VA!T241)</f>
        <v/>
      </c>
      <c r="H232" s="158" t="str">
        <f>IF(L3VA!Z241="NO DATA","",L3VA!Z241)</f>
        <v/>
      </c>
      <c r="I232" s="158" t="str">
        <f>IF(L3VA!AF241="NO DATA","",L3VA!AF241)</f>
        <v/>
      </c>
      <c r="J232" s="153" t="str">
        <f>IF(L3VA!AL241="NO DATA","",L3VA!AL241)</f>
        <v/>
      </c>
      <c r="K232" s="158" t="str">
        <f>IF(L3VA!AR241="NO DATA","",L3VA!AR241)</f>
        <v/>
      </c>
      <c r="L232" s="158" t="str">
        <f>IF(L3VA!AX241="NO DATA","",L3VA!AX241)</f>
        <v/>
      </c>
      <c r="M232" s="158" t="str">
        <f>IF(L3VA!BD241="NO DATA","",L3VA!BD241)</f>
        <v/>
      </c>
      <c r="N232" s="158" t="str">
        <f>IF(L3VA!BJ241="NO DATA","",L3VA!BJ241)</f>
        <v/>
      </c>
      <c r="O232" s="158" t="str">
        <f>IF(L3VA!BP241="NO DATA","",L3VA!BP241)</f>
        <v/>
      </c>
      <c r="P232" s="158" t="str">
        <f>IF(L3VA!BV241="NO DATA","",L3VA!BV241)</f>
        <v/>
      </c>
      <c r="Q232" s="158" t="str">
        <f>IF(L3VA!CB241="NO DATA","",L3VA!CB241)</f>
        <v/>
      </c>
      <c r="R232" s="158" t="str">
        <f>IF(L3VA!CH241="NO DATA","",L3VA!CH241)</f>
        <v/>
      </c>
      <c r="S232" s="158" t="str">
        <f>IF(L3VA!CN241="NO DATA","",L3VA!CN241)</f>
        <v/>
      </c>
      <c r="T232" s="158" t="str">
        <f>IF(L3VA!CT241="NO DATA","",L3VA!CT241)</f>
        <v/>
      </c>
      <c r="U232" s="158" t="str">
        <f>IF(L3VA!CZ241="NO DATA","",L3VA!CZ241)</f>
        <v/>
      </c>
      <c r="V232" s="158" t="str">
        <f>IF(L3VA!DF241="NO DATA","",L3VA!DF241)</f>
        <v/>
      </c>
      <c r="W232" s="158" t="str">
        <f>IF(L3VA!DL241="NO DATA","",L3VA!DL241)</f>
        <v/>
      </c>
      <c r="X232" s="158" t="str">
        <f>IF(L3VA!DR241="NO DATA","",L3VA!DR241)</f>
        <v/>
      </c>
      <c r="Y232" s="158" t="str">
        <f>IF(L3VA!DX241="NO DATA","",L3VA!DX241)</f>
        <v/>
      </c>
      <c r="Z232" s="158" t="str">
        <f>IF(L3VA!ED241="NO DATA","",L3VA!ED241)</f>
        <v/>
      </c>
      <c r="AA232" s="158" t="str">
        <f>IF(L3VA!EJ241="NO DATA","",L3VA!EJ241)</f>
        <v/>
      </c>
      <c r="AB232" s="158" t="str">
        <f>IF(L3VA!EP241="NO DATA","",L3VA!EP241)</f>
        <v/>
      </c>
      <c r="AC232" s="158" t="str">
        <f>IF(L3VA!EV241="NO DATA","",L3VA!EV241)</f>
        <v/>
      </c>
      <c r="AD232" s="158" t="str">
        <f>IF(L3VA!FB241="NO DATA","",L3VA!FB241)</f>
        <v/>
      </c>
    </row>
    <row r="233" spans="1:30" ht="18.75" x14ac:dyDescent="0.3">
      <c r="A233" s="19">
        <f>IF(DATASHEET!A230="","",DATASHEET!A230)</f>
        <v>160041</v>
      </c>
      <c r="B233" s="154" t="str">
        <f>DATASHEET!B230</f>
        <v>WRIGHT, Evie</v>
      </c>
      <c r="C233" s="155" t="str">
        <f>DATASHEET!C230</f>
        <v>12JW</v>
      </c>
      <c r="D233" s="156" t="str">
        <f>DATASHEET!J230</f>
        <v>6.25+ (B/A)</v>
      </c>
      <c r="E233" s="164" t="str">
        <f>IFERROR(VLOOKUP(A233,L3VA!$A$14:$M$269,13,FALSE),"")</f>
        <v/>
      </c>
      <c r="F233" s="157" t="str">
        <f>IF(L3VA!N242="NO DATA","",L3VA!N242)</f>
        <v/>
      </c>
      <c r="G233" s="158" t="str">
        <f>IF(L3VA!T242="NO DATA","",L3VA!T242)</f>
        <v/>
      </c>
      <c r="H233" s="158" t="str">
        <f>IF(L3VA!Z242="NO DATA","",L3VA!Z242)</f>
        <v/>
      </c>
      <c r="I233" s="158" t="str">
        <f>IF(L3VA!AF242="NO DATA","",L3VA!AF242)</f>
        <v/>
      </c>
      <c r="J233" s="153" t="str">
        <f>IF(L3VA!AL242="NO DATA","",L3VA!AL242)</f>
        <v/>
      </c>
      <c r="K233" s="158" t="str">
        <f>IF(L3VA!AR242="NO DATA","",L3VA!AR242)</f>
        <v/>
      </c>
      <c r="L233" s="158" t="str">
        <f>IF(L3VA!AX242="NO DATA","",L3VA!AX242)</f>
        <v/>
      </c>
      <c r="M233" s="158" t="str">
        <f>IF(L3VA!BD242="NO DATA","",L3VA!BD242)</f>
        <v/>
      </c>
      <c r="N233" s="158" t="str">
        <f>IF(L3VA!BJ242="NO DATA","",L3VA!BJ242)</f>
        <v/>
      </c>
      <c r="O233" s="158" t="str">
        <f>IF(L3VA!BP242="NO DATA","",L3VA!BP242)</f>
        <v/>
      </c>
      <c r="P233" s="158" t="str">
        <f>IF(L3VA!BV242="NO DATA","",L3VA!BV242)</f>
        <v/>
      </c>
      <c r="Q233" s="158" t="str">
        <f>IF(L3VA!CB242="NO DATA","",L3VA!CB242)</f>
        <v/>
      </c>
      <c r="R233" s="158" t="str">
        <f>IF(L3VA!CH242="NO DATA","",L3VA!CH242)</f>
        <v/>
      </c>
      <c r="S233" s="158" t="str">
        <f>IF(L3VA!CN242="NO DATA","",L3VA!CN242)</f>
        <v/>
      </c>
      <c r="T233" s="158" t="str">
        <f>IF(L3VA!CT242="NO DATA","",L3VA!CT242)</f>
        <v/>
      </c>
      <c r="U233" s="158" t="str">
        <f>IF(L3VA!CZ242="NO DATA","",L3VA!CZ242)</f>
        <v/>
      </c>
      <c r="V233" s="158" t="str">
        <f>IF(L3VA!DF242="NO DATA","",L3VA!DF242)</f>
        <v/>
      </c>
      <c r="W233" s="158" t="str">
        <f>IF(L3VA!DL242="NO DATA","",L3VA!DL242)</f>
        <v/>
      </c>
      <c r="X233" s="158" t="str">
        <f>IF(L3VA!DR242="NO DATA","",L3VA!DR242)</f>
        <v/>
      </c>
      <c r="Y233" s="158" t="str">
        <f>IF(L3VA!DX242="NO DATA","",L3VA!DX242)</f>
        <v/>
      </c>
      <c r="Z233" s="158" t="str">
        <f>IF(L3VA!ED242="NO DATA","",L3VA!ED242)</f>
        <v/>
      </c>
      <c r="AA233" s="158" t="str">
        <f>IF(L3VA!EJ242="NO DATA","",L3VA!EJ242)</f>
        <v/>
      </c>
      <c r="AB233" s="158" t="str">
        <f>IF(L3VA!EP242="NO DATA","",L3VA!EP242)</f>
        <v/>
      </c>
      <c r="AC233" s="158" t="str">
        <f>IF(L3VA!EV242="NO DATA","",L3VA!EV242)</f>
        <v/>
      </c>
      <c r="AD233" s="158" t="str">
        <f>IF(L3VA!FB242="NO DATA","",L3VA!FB242)</f>
        <v/>
      </c>
    </row>
    <row r="234" spans="1:30" ht="18.75" x14ac:dyDescent="0.3">
      <c r="A234" s="19">
        <f>IF(DATASHEET!A231="","",DATASHEET!A231)</f>
        <v>151500</v>
      </c>
      <c r="B234" s="154" t="str">
        <f>DATASHEET!B231</f>
        <v>XU, Iris</v>
      </c>
      <c r="C234" s="155" t="str">
        <f>DATASHEET!C231</f>
        <v>12MP</v>
      </c>
      <c r="D234" s="156" t="str">
        <f>DATASHEET!J231</f>
        <v>7.75+ (A/A*)</v>
      </c>
      <c r="E234" s="164" t="str">
        <f>IFERROR(VLOOKUP(A234,L3VA!$A$14:$M$269,13,FALSE),"")</f>
        <v/>
      </c>
      <c r="F234" s="157" t="str">
        <f>IF(L3VA!N243="NO DATA","",L3VA!N243)</f>
        <v/>
      </c>
      <c r="G234" s="158" t="str">
        <f>IF(L3VA!T243="NO DATA","",L3VA!T243)</f>
        <v/>
      </c>
      <c r="H234" s="158" t="str">
        <f>IF(L3VA!Z243="NO DATA","",L3VA!Z243)</f>
        <v/>
      </c>
      <c r="I234" s="158" t="str">
        <f>IF(L3VA!AF243="NO DATA","",L3VA!AF243)</f>
        <v/>
      </c>
      <c r="J234" s="153" t="str">
        <f>IF(L3VA!AL243="NO DATA","",L3VA!AL243)</f>
        <v/>
      </c>
      <c r="K234" s="158" t="str">
        <f>IF(L3VA!AR243="NO DATA","",L3VA!AR243)</f>
        <v/>
      </c>
      <c r="L234" s="158" t="str">
        <f>IF(L3VA!AX243="NO DATA","",L3VA!AX243)</f>
        <v/>
      </c>
      <c r="M234" s="158" t="str">
        <f>IF(L3VA!BD243="NO DATA","",L3VA!BD243)</f>
        <v/>
      </c>
      <c r="N234" s="158" t="str">
        <f>IF(L3VA!BJ243="NO DATA","",L3VA!BJ243)</f>
        <v/>
      </c>
      <c r="O234" s="158" t="str">
        <f>IF(L3VA!BP243="NO DATA","",L3VA!BP243)</f>
        <v/>
      </c>
      <c r="P234" s="158" t="str">
        <f>IF(L3VA!BV243="NO DATA","",L3VA!BV243)</f>
        <v/>
      </c>
      <c r="Q234" s="158" t="str">
        <f>IF(L3VA!CB243="NO DATA","",L3VA!CB243)</f>
        <v/>
      </c>
      <c r="R234" s="158" t="str">
        <f>IF(L3VA!CH243="NO DATA","",L3VA!CH243)</f>
        <v/>
      </c>
      <c r="S234" s="158" t="str">
        <f>IF(L3VA!CN243="NO DATA","",L3VA!CN243)</f>
        <v/>
      </c>
      <c r="T234" s="158" t="str">
        <f>IF(L3VA!CT243="NO DATA","",L3VA!CT243)</f>
        <v/>
      </c>
      <c r="U234" s="158" t="str">
        <f>IF(L3VA!CZ243="NO DATA","",L3VA!CZ243)</f>
        <v/>
      </c>
      <c r="V234" s="158" t="str">
        <f>IF(L3VA!DF243="NO DATA","",L3VA!DF243)</f>
        <v/>
      </c>
      <c r="W234" s="158" t="str">
        <f>IF(L3VA!DL243="NO DATA","",L3VA!DL243)</f>
        <v/>
      </c>
      <c r="X234" s="158" t="str">
        <f>IF(L3VA!DR243="NO DATA","",L3VA!DR243)</f>
        <v/>
      </c>
      <c r="Y234" s="158" t="str">
        <f>IF(L3VA!DX243="NO DATA","",L3VA!DX243)</f>
        <v/>
      </c>
      <c r="Z234" s="158" t="str">
        <f>IF(L3VA!ED243="NO DATA","",L3VA!ED243)</f>
        <v/>
      </c>
      <c r="AA234" s="158" t="str">
        <f>IF(L3VA!EJ243="NO DATA","",L3VA!EJ243)</f>
        <v/>
      </c>
      <c r="AB234" s="158" t="str">
        <f>IF(L3VA!EP243="NO DATA","",L3VA!EP243)</f>
        <v/>
      </c>
      <c r="AC234" s="158" t="str">
        <f>IF(L3VA!EV243="NO DATA","",L3VA!EV243)</f>
        <v/>
      </c>
      <c r="AD234" s="158" t="str">
        <f>IF(L3VA!FB243="NO DATA","",L3VA!FB243)</f>
        <v/>
      </c>
    </row>
    <row r="235" spans="1:30" ht="18.75" x14ac:dyDescent="0.3">
      <c r="A235" s="19" t="e">
        <f>IF(DATASHEET!#REF!="","",DATASHEET!#REF!)</f>
        <v>#REF!</v>
      </c>
      <c r="B235" s="154" t="e">
        <f>DATASHEET!#REF!</f>
        <v>#REF!</v>
      </c>
      <c r="C235" s="155" t="e">
        <f>DATASHEET!#REF!</f>
        <v>#REF!</v>
      </c>
      <c r="D235" s="156" t="e">
        <f>DATASHEET!#REF!</f>
        <v>#REF!</v>
      </c>
      <c r="E235" s="164" t="str">
        <f>IFERROR(VLOOKUP(A235,L3VA!$A$14:$M$269,13,FALSE),"")</f>
        <v/>
      </c>
      <c r="F235" s="157" t="str">
        <f>IF(L3VA!N244="NO DATA","",L3VA!N244)</f>
        <v/>
      </c>
      <c r="G235" s="158" t="str">
        <f>IF(L3VA!T244="NO DATA","",L3VA!T244)</f>
        <v/>
      </c>
      <c r="H235" s="158" t="str">
        <f>IF(L3VA!Z244="NO DATA","",L3VA!Z244)</f>
        <v/>
      </c>
      <c r="I235" s="158" t="str">
        <f>IF(L3VA!AF244="NO DATA","",L3VA!AF244)</f>
        <v/>
      </c>
      <c r="J235" s="153" t="str">
        <f>IF(L3VA!AL244="NO DATA","",L3VA!AL244)</f>
        <v/>
      </c>
      <c r="K235" s="158" t="str">
        <f>IF(L3VA!AR244="NO DATA","",L3VA!AR244)</f>
        <v/>
      </c>
      <c r="L235" s="158" t="str">
        <f>IF(L3VA!AX244="NO DATA","",L3VA!AX244)</f>
        <v/>
      </c>
      <c r="M235" s="158" t="str">
        <f>IF(L3VA!BD244="NO DATA","",L3VA!BD244)</f>
        <v/>
      </c>
      <c r="N235" s="158" t="str">
        <f>IF(L3VA!BJ244="NO DATA","",L3VA!BJ244)</f>
        <v/>
      </c>
      <c r="O235" s="158" t="str">
        <f>IF(L3VA!BP244="NO DATA","",L3VA!BP244)</f>
        <v/>
      </c>
      <c r="P235" s="158" t="str">
        <f>IF(L3VA!BV244="NO DATA","",L3VA!BV244)</f>
        <v/>
      </c>
      <c r="Q235" s="158" t="str">
        <f>IF(L3VA!CB244="NO DATA","",L3VA!CB244)</f>
        <v/>
      </c>
      <c r="R235" s="158" t="str">
        <f>IF(L3VA!CH244="NO DATA","",L3VA!CH244)</f>
        <v/>
      </c>
      <c r="S235" s="158" t="str">
        <f>IF(L3VA!CN244="NO DATA","",L3VA!CN244)</f>
        <v/>
      </c>
      <c r="T235" s="158" t="str">
        <f>IF(L3VA!CT244="NO DATA","",L3VA!CT244)</f>
        <v/>
      </c>
      <c r="U235" s="158" t="str">
        <f>IF(L3VA!CZ244="NO DATA","",L3VA!CZ244)</f>
        <v/>
      </c>
      <c r="V235" s="158" t="str">
        <f>IF(L3VA!DF244="NO DATA","",L3VA!DF244)</f>
        <v/>
      </c>
      <c r="W235" s="158" t="str">
        <f>IF(L3VA!DL244="NO DATA","",L3VA!DL244)</f>
        <v/>
      </c>
      <c r="X235" s="158" t="str">
        <f>IF(L3VA!DR244="NO DATA","",L3VA!DR244)</f>
        <v/>
      </c>
      <c r="Y235" s="158" t="str">
        <f>IF(L3VA!DX244="NO DATA","",L3VA!DX244)</f>
        <v/>
      </c>
      <c r="Z235" s="158" t="str">
        <f>IF(L3VA!ED244="NO DATA","",L3VA!ED244)</f>
        <v/>
      </c>
      <c r="AA235" s="158" t="str">
        <f>IF(L3VA!EJ244="NO DATA","",L3VA!EJ244)</f>
        <v/>
      </c>
      <c r="AB235" s="158" t="str">
        <f>IF(L3VA!EP244="NO DATA","",L3VA!EP244)</f>
        <v/>
      </c>
      <c r="AC235" s="158" t="str">
        <f>IF(L3VA!EV244="NO DATA","",L3VA!EV244)</f>
        <v/>
      </c>
      <c r="AD235" s="158" t="str">
        <f>IF(L3VA!FB244="NO DATA","",L3VA!FB244)</f>
        <v/>
      </c>
    </row>
    <row r="236" spans="1:30" ht="18.75" x14ac:dyDescent="0.3">
      <c r="A236" s="19" t="e">
        <f>IF(DATASHEET!#REF!="","",DATASHEET!#REF!)</f>
        <v>#REF!</v>
      </c>
      <c r="B236" s="154" t="e">
        <f>DATASHEET!#REF!</f>
        <v>#REF!</v>
      </c>
      <c r="C236" s="155" t="e">
        <f>DATASHEET!#REF!</f>
        <v>#REF!</v>
      </c>
      <c r="D236" s="156" t="e">
        <f>DATASHEET!#REF!</f>
        <v>#REF!</v>
      </c>
      <c r="E236" s="164" t="str">
        <f>IFERROR(VLOOKUP(A236,L3VA!$A$14:$M$269,13,FALSE),"")</f>
        <v/>
      </c>
      <c r="F236" s="157" t="str">
        <f>IF(L3VA!N245="NO DATA","",L3VA!N245)</f>
        <v/>
      </c>
      <c r="G236" s="158" t="str">
        <f>IF(L3VA!T245="NO DATA","",L3VA!T245)</f>
        <v/>
      </c>
      <c r="H236" s="158" t="str">
        <f>IF(L3VA!Z245="NO DATA","",L3VA!Z245)</f>
        <v/>
      </c>
      <c r="I236" s="158" t="str">
        <f>IF(L3VA!AF245="NO DATA","",L3VA!AF245)</f>
        <v/>
      </c>
      <c r="J236" s="153" t="str">
        <f>IF(L3VA!AL245="NO DATA","",L3VA!AL245)</f>
        <v/>
      </c>
      <c r="K236" s="158" t="str">
        <f>IF(L3VA!AR245="NO DATA","",L3VA!AR245)</f>
        <v/>
      </c>
      <c r="L236" s="158" t="str">
        <f>IF(L3VA!AX245="NO DATA","",L3VA!AX245)</f>
        <v/>
      </c>
      <c r="M236" s="158" t="str">
        <f>IF(L3VA!BD245="NO DATA","",L3VA!BD245)</f>
        <v/>
      </c>
      <c r="N236" s="158" t="str">
        <f>IF(L3VA!BJ245="NO DATA","",L3VA!BJ245)</f>
        <v/>
      </c>
      <c r="O236" s="158" t="str">
        <f>IF(L3VA!BP245="NO DATA","",L3VA!BP245)</f>
        <v/>
      </c>
      <c r="P236" s="158" t="str">
        <f>IF(L3VA!BV245="NO DATA","",L3VA!BV245)</f>
        <v/>
      </c>
      <c r="Q236" s="158" t="str">
        <f>IF(L3VA!CB245="NO DATA","",L3VA!CB245)</f>
        <v/>
      </c>
      <c r="R236" s="158" t="str">
        <f>IF(L3VA!CH245="NO DATA","",L3VA!CH245)</f>
        <v/>
      </c>
      <c r="S236" s="158" t="str">
        <f>IF(L3VA!CN245="NO DATA","",L3VA!CN245)</f>
        <v/>
      </c>
      <c r="T236" s="158" t="str">
        <f>IF(L3VA!CT245="NO DATA","",L3VA!CT245)</f>
        <v/>
      </c>
      <c r="U236" s="158" t="str">
        <f>IF(L3VA!CZ245="NO DATA","",L3VA!CZ245)</f>
        <v/>
      </c>
      <c r="V236" s="158" t="str">
        <f>IF(L3VA!DF245="NO DATA","",L3VA!DF245)</f>
        <v/>
      </c>
      <c r="W236" s="158" t="str">
        <f>IF(L3VA!DL245="NO DATA","",L3VA!DL245)</f>
        <v/>
      </c>
      <c r="X236" s="158" t="str">
        <f>IF(L3VA!DR245="NO DATA","",L3VA!DR245)</f>
        <v/>
      </c>
      <c r="Y236" s="158" t="str">
        <f>IF(L3VA!DX245="NO DATA","",L3VA!DX245)</f>
        <v/>
      </c>
      <c r="Z236" s="158" t="str">
        <f>IF(L3VA!ED245="NO DATA","",L3VA!ED245)</f>
        <v/>
      </c>
      <c r="AA236" s="158" t="str">
        <f>IF(L3VA!EJ245="NO DATA","",L3VA!EJ245)</f>
        <v/>
      </c>
      <c r="AB236" s="158" t="str">
        <f>IF(L3VA!EP245="NO DATA","",L3VA!EP245)</f>
        <v/>
      </c>
      <c r="AC236" s="158" t="str">
        <f>IF(L3VA!EV245="NO DATA","",L3VA!EV245)</f>
        <v/>
      </c>
      <c r="AD236" s="158" t="str">
        <f>IF(L3VA!FB245="NO DATA","",L3VA!FB245)</f>
        <v/>
      </c>
    </row>
    <row r="237" spans="1:30" ht="18.75" x14ac:dyDescent="0.3">
      <c r="A237" s="19" t="e">
        <f>IF(DATASHEET!#REF!="","",DATASHEET!#REF!)</f>
        <v>#REF!</v>
      </c>
      <c r="B237" s="154" t="e">
        <f>DATASHEET!#REF!</f>
        <v>#REF!</v>
      </c>
      <c r="C237" s="155" t="e">
        <f>DATASHEET!#REF!</f>
        <v>#REF!</v>
      </c>
      <c r="D237" s="156" t="e">
        <f>DATASHEET!#REF!</f>
        <v>#REF!</v>
      </c>
      <c r="E237" s="164" t="str">
        <f>IFERROR(VLOOKUP(A237,L3VA!$A$14:$M$269,13,FALSE),"")</f>
        <v/>
      </c>
      <c r="F237" s="157" t="str">
        <f>IF(L3VA!N246="NO DATA","",L3VA!N246)</f>
        <v/>
      </c>
      <c r="G237" s="158" t="str">
        <f>IF(L3VA!T246="NO DATA","",L3VA!T246)</f>
        <v/>
      </c>
      <c r="H237" s="158" t="str">
        <f>IF(L3VA!Z246="NO DATA","",L3VA!Z246)</f>
        <v/>
      </c>
      <c r="I237" s="158" t="str">
        <f>IF(L3VA!AF246="NO DATA","",L3VA!AF246)</f>
        <v/>
      </c>
      <c r="J237" s="153" t="str">
        <f>IF(L3VA!AL246="NO DATA","",L3VA!AL246)</f>
        <v/>
      </c>
      <c r="K237" s="158" t="str">
        <f>IF(L3VA!AR246="NO DATA","",L3VA!AR246)</f>
        <v/>
      </c>
      <c r="L237" s="158" t="str">
        <f>IF(L3VA!AX246="NO DATA","",L3VA!AX246)</f>
        <v/>
      </c>
      <c r="M237" s="158" t="str">
        <f>IF(L3VA!BD246="NO DATA","",L3VA!BD246)</f>
        <v/>
      </c>
      <c r="N237" s="158" t="str">
        <f>IF(L3VA!BJ246="NO DATA","",L3VA!BJ246)</f>
        <v/>
      </c>
      <c r="O237" s="158" t="str">
        <f>IF(L3VA!BP246="NO DATA","",L3VA!BP246)</f>
        <v/>
      </c>
      <c r="P237" s="158" t="str">
        <f>IF(L3VA!BV246="NO DATA","",L3VA!BV246)</f>
        <v/>
      </c>
      <c r="Q237" s="158" t="str">
        <f>IF(L3VA!CB246="NO DATA","",L3VA!CB246)</f>
        <v/>
      </c>
      <c r="R237" s="158" t="str">
        <f>IF(L3VA!CH246="NO DATA","",L3VA!CH246)</f>
        <v/>
      </c>
      <c r="S237" s="158" t="str">
        <f>IF(L3VA!CN246="NO DATA","",L3VA!CN246)</f>
        <v/>
      </c>
      <c r="T237" s="158" t="str">
        <f>IF(L3VA!CT246="NO DATA","",L3VA!CT246)</f>
        <v/>
      </c>
      <c r="U237" s="158" t="str">
        <f>IF(L3VA!CZ246="NO DATA","",L3VA!CZ246)</f>
        <v/>
      </c>
      <c r="V237" s="158" t="str">
        <f>IF(L3VA!DF246="NO DATA","",L3VA!DF246)</f>
        <v/>
      </c>
      <c r="W237" s="158" t="str">
        <f>IF(L3VA!DL246="NO DATA","",L3VA!DL246)</f>
        <v/>
      </c>
      <c r="X237" s="158" t="str">
        <f>IF(L3VA!DR246="NO DATA","",L3VA!DR246)</f>
        <v/>
      </c>
      <c r="Y237" s="158" t="str">
        <f>IF(L3VA!DX246="NO DATA","",L3VA!DX246)</f>
        <v/>
      </c>
      <c r="Z237" s="158" t="str">
        <f>IF(L3VA!ED246="NO DATA","",L3VA!ED246)</f>
        <v/>
      </c>
      <c r="AA237" s="158" t="str">
        <f>IF(L3VA!EJ246="NO DATA","",L3VA!EJ246)</f>
        <v/>
      </c>
      <c r="AB237" s="158" t="str">
        <f>IF(L3VA!EP246="NO DATA","",L3VA!EP246)</f>
        <v/>
      </c>
      <c r="AC237" s="158" t="str">
        <f>IF(L3VA!EV246="NO DATA","",L3VA!EV246)</f>
        <v/>
      </c>
      <c r="AD237" s="158" t="str">
        <f>IF(L3VA!FB246="NO DATA","",L3VA!FB246)</f>
        <v/>
      </c>
    </row>
    <row r="238" spans="1:30" ht="18.75" x14ac:dyDescent="0.3">
      <c r="A238" s="19" t="e">
        <f>IF(DATASHEET!#REF!="","",DATASHEET!#REF!)</f>
        <v>#REF!</v>
      </c>
      <c r="B238" s="154" t="e">
        <f>DATASHEET!#REF!</f>
        <v>#REF!</v>
      </c>
      <c r="C238" s="155" t="e">
        <f>DATASHEET!#REF!</f>
        <v>#REF!</v>
      </c>
      <c r="D238" s="156" t="e">
        <f>DATASHEET!#REF!</f>
        <v>#REF!</v>
      </c>
      <c r="E238" s="164" t="str">
        <f>IFERROR(VLOOKUP(A238,L3VA!$A$14:$M$269,13,FALSE),"")</f>
        <v/>
      </c>
      <c r="F238" s="157" t="str">
        <f>IF(L3VA!N247="NO DATA","",L3VA!N247)</f>
        <v/>
      </c>
      <c r="G238" s="158" t="str">
        <f>IF(L3VA!T247="NO DATA","",L3VA!T247)</f>
        <v/>
      </c>
      <c r="H238" s="158" t="str">
        <f>IF(L3VA!Z247="NO DATA","",L3VA!Z247)</f>
        <v/>
      </c>
      <c r="I238" s="158" t="str">
        <f>IF(L3VA!AF247="NO DATA","",L3VA!AF247)</f>
        <v/>
      </c>
      <c r="J238" s="153" t="str">
        <f>IF(L3VA!AL247="NO DATA","",L3VA!AL247)</f>
        <v/>
      </c>
      <c r="K238" s="158" t="str">
        <f>IF(L3VA!AR247="NO DATA","",L3VA!AR247)</f>
        <v/>
      </c>
      <c r="L238" s="158" t="str">
        <f>IF(L3VA!AX247="NO DATA","",L3VA!AX247)</f>
        <v/>
      </c>
      <c r="M238" s="158" t="str">
        <f>IF(L3VA!BD247="NO DATA","",L3VA!BD247)</f>
        <v/>
      </c>
      <c r="N238" s="158" t="str">
        <f>IF(L3VA!BJ247="NO DATA","",L3VA!BJ247)</f>
        <v/>
      </c>
      <c r="O238" s="158" t="str">
        <f>IF(L3VA!BP247="NO DATA","",L3VA!BP247)</f>
        <v/>
      </c>
      <c r="P238" s="158" t="str">
        <f>IF(L3VA!BV247="NO DATA","",L3VA!BV247)</f>
        <v/>
      </c>
      <c r="Q238" s="158" t="str">
        <f>IF(L3VA!CB247="NO DATA","",L3VA!CB247)</f>
        <v/>
      </c>
      <c r="R238" s="158" t="str">
        <f>IF(L3VA!CH247="NO DATA","",L3VA!CH247)</f>
        <v/>
      </c>
      <c r="S238" s="158" t="str">
        <f>IF(L3VA!CN247="NO DATA","",L3VA!CN247)</f>
        <v/>
      </c>
      <c r="T238" s="158" t="str">
        <f>IF(L3VA!CT247="NO DATA","",L3VA!CT247)</f>
        <v/>
      </c>
      <c r="U238" s="158" t="str">
        <f>IF(L3VA!CZ247="NO DATA","",L3VA!CZ247)</f>
        <v/>
      </c>
      <c r="V238" s="158" t="str">
        <f>IF(L3VA!DF247="NO DATA","",L3VA!DF247)</f>
        <v/>
      </c>
      <c r="W238" s="158" t="str">
        <f>IF(L3VA!DL247="NO DATA","",L3VA!DL247)</f>
        <v/>
      </c>
      <c r="X238" s="158" t="str">
        <f>IF(L3VA!DR247="NO DATA","",L3VA!DR247)</f>
        <v/>
      </c>
      <c r="Y238" s="158" t="str">
        <f>IF(L3VA!DX247="NO DATA","",L3VA!DX247)</f>
        <v/>
      </c>
      <c r="Z238" s="158" t="str">
        <f>IF(L3VA!ED247="NO DATA","",L3VA!ED247)</f>
        <v/>
      </c>
      <c r="AA238" s="158" t="str">
        <f>IF(L3VA!EJ247="NO DATA","",L3VA!EJ247)</f>
        <v/>
      </c>
      <c r="AB238" s="158" t="str">
        <f>IF(L3VA!EP247="NO DATA","",L3VA!EP247)</f>
        <v/>
      </c>
      <c r="AC238" s="158" t="str">
        <f>IF(L3VA!EV247="NO DATA","",L3VA!EV247)</f>
        <v/>
      </c>
      <c r="AD238" s="158" t="str">
        <f>IF(L3VA!FB247="NO DATA","",L3VA!FB247)</f>
        <v/>
      </c>
    </row>
    <row r="239" spans="1:30" ht="18.75" x14ac:dyDescent="0.3">
      <c r="A239" s="19" t="e">
        <f>IF(DATASHEET!#REF!="","",DATASHEET!#REF!)</f>
        <v>#REF!</v>
      </c>
      <c r="B239" s="154" t="e">
        <f>DATASHEET!#REF!</f>
        <v>#REF!</v>
      </c>
      <c r="C239" s="155" t="e">
        <f>DATASHEET!#REF!</f>
        <v>#REF!</v>
      </c>
      <c r="D239" s="156" t="e">
        <f>DATASHEET!#REF!</f>
        <v>#REF!</v>
      </c>
      <c r="E239" s="164" t="str">
        <f>IFERROR(VLOOKUP(A239,L3VA!$A$14:$M$269,13,FALSE),"")</f>
        <v/>
      </c>
      <c r="F239" s="157" t="str">
        <f>IF(L3VA!N248="NO DATA","",L3VA!N248)</f>
        <v/>
      </c>
      <c r="G239" s="158" t="str">
        <f>IF(L3VA!T248="NO DATA","",L3VA!T248)</f>
        <v/>
      </c>
      <c r="H239" s="158" t="str">
        <f>IF(L3VA!Z248="NO DATA","",L3VA!Z248)</f>
        <v/>
      </c>
      <c r="I239" s="158" t="str">
        <f>IF(L3VA!AF248="NO DATA","",L3VA!AF248)</f>
        <v/>
      </c>
      <c r="J239" s="153" t="str">
        <f>IF(L3VA!AL248="NO DATA","",L3VA!AL248)</f>
        <v/>
      </c>
      <c r="K239" s="158" t="str">
        <f>IF(L3VA!AR248="NO DATA","",L3VA!AR248)</f>
        <v/>
      </c>
      <c r="L239" s="158" t="str">
        <f>IF(L3VA!AX248="NO DATA","",L3VA!AX248)</f>
        <v/>
      </c>
      <c r="M239" s="158" t="str">
        <f>IF(L3VA!BD248="NO DATA","",L3VA!BD248)</f>
        <v/>
      </c>
      <c r="N239" s="158" t="str">
        <f>IF(L3VA!BJ248="NO DATA","",L3VA!BJ248)</f>
        <v/>
      </c>
      <c r="O239" s="158" t="str">
        <f>IF(L3VA!BP248="NO DATA","",L3VA!BP248)</f>
        <v/>
      </c>
      <c r="P239" s="158" t="str">
        <f>IF(L3VA!BV248="NO DATA","",L3VA!BV248)</f>
        <v/>
      </c>
      <c r="Q239" s="158" t="str">
        <f>IF(L3VA!CB248="NO DATA","",L3VA!CB248)</f>
        <v/>
      </c>
      <c r="R239" s="158" t="str">
        <f>IF(L3VA!CH248="NO DATA","",L3VA!CH248)</f>
        <v/>
      </c>
      <c r="S239" s="158" t="str">
        <f>IF(L3VA!CN248="NO DATA","",L3VA!CN248)</f>
        <v/>
      </c>
      <c r="T239" s="158" t="str">
        <f>IF(L3VA!CT248="NO DATA","",L3VA!CT248)</f>
        <v/>
      </c>
      <c r="U239" s="158" t="str">
        <f>IF(L3VA!CZ248="NO DATA","",L3VA!CZ248)</f>
        <v/>
      </c>
      <c r="V239" s="158" t="str">
        <f>IF(L3VA!DF248="NO DATA","",L3VA!DF248)</f>
        <v/>
      </c>
      <c r="W239" s="158" t="str">
        <f>IF(L3VA!DL248="NO DATA","",L3VA!DL248)</f>
        <v/>
      </c>
      <c r="X239" s="158" t="str">
        <f>IF(L3VA!DR248="NO DATA","",L3VA!DR248)</f>
        <v/>
      </c>
      <c r="Y239" s="158" t="str">
        <f>IF(L3VA!DX248="NO DATA","",L3VA!DX248)</f>
        <v/>
      </c>
      <c r="Z239" s="158" t="str">
        <f>IF(L3VA!ED248="NO DATA","",L3VA!ED248)</f>
        <v/>
      </c>
      <c r="AA239" s="158" t="str">
        <f>IF(L3VA!EJ248="NO DATA","",L3VA!EJ248)</f>
        <v/>
      </c>
      <c r="AB239" s="158" t="str">
        <f>IF(L3VA!EP248="NO DATA","",L3VA!EP248)</f>
        <v/>
      </c>
      <c r="AC239" s="158" t="str">
        <f>IF(L3VA!EV248="NO DATA","",L3VA!EV248)</f>
        <v/>
      </c>
      <c r="AD239" s="158" t="str">
        <f>IF(L3VA!FB248="NO DATA","",L3VA!FB248)</f>
        <v/>
      </c>
    </row>
    <row r="240" spans="1:30" ht="18.75" x14ac:dyDescent="0.3">
      <c r="A240" s="19" t="e">
        <f>IF(DATASHEET!#REF!="","",DATASHEET!#REF!)</f>
        <v>#REF!</v>
      </c>
      <c r="B240" s="154" t="e">
        <f>DATASHEET!#REF!</f>
        <v>#REF!</v>
      </c>
      <c r="C240" s="155" t="e">
        <f>DATASHEET!#REF!</f>
        <v>#REF!</v>
      </c>
      <c r="D240" s="156" t="e">
        <f>DATASHEET!#REF!</f>
        <v>#REF!</v>
      </c>
      <c r="E240" s="164" t="str">
        <f>IFERROR(VLOOKUP(A240,L3VA!$A$14:$M$269,13,FALSE),"")</f>
        <v/>
      </c>
      <c r="F240" s="157" t="str">
        <f>IF(L3VA!N249="NO DATA","",L3VA!N249)</f>
        <v/>
      </c>
      <c r="G240" s="158" t="str">
        <f>IF(L3VA!T249="NO DATA","",L3VA!T249)</f>
        <v/>
      </c>
      <c r="H240" s="158" t="str">
        <f>IF(L3VA!Z249="NO DATA","",L3VA!Z249)</f>
        <v/>
      </c>
      <c r="I240" s="158" t="str">
        <f>IF(L3VA!AF249="NO DATA","",L3VA!AF249)</f>
        <v/>
      </c>
      <c r="J240" s="153" t="str">
        <f>IF(L3VA!AL249="NO DATA","",L3VA!AL249)</f>
        <v/>
      </c>
      <c r="K240" s="158" t="str">
        <f>IF(L3VA!AR249="NO DATA","",L3VA!AR249)</f>
        <v/>
      </c>
      <c r="L240" s="158" t="str">
        <f>IF(L3VA!AX249="NO DATA","",L3VA!AX249)</f>
        <v/>
      </c>
      <c r="M240" s="158" t="str">
        <f>IF(L3VA!BD249="NO DATA","",L3VA!BD249)</f>
        <v/>
      </c>
      <c r="N240" s="158" t="str">
        <f>IF(L3VA!BJ249="NO DATA","",L3VA!BJ249)</f>
        <v/>
      </c>
      <c r="O240" s="158" t="str">
        <f>IF(L3VA!BP249="NO DATA","",L3VA!BP249)</f>
        <v/>
      </c>
      <c r="P240" s="158" t="str">
        <f>IF(L3VA!BV249="NO DATA","",L3VA!BV249)</f>
        <v/>
      </c>
      <c r="Q240" s="158" t="str">
        <f>IF(L3VA!CB249="NO DATA","",L3VA!CB249)</f>
        <v/>
      </c>
      <c r="R240" s="158" t="str">
        <f>IF(L3VA!CH249="NO DATA","",L3VA!CH249)</f>
        <v/>
      </c>
      <c r="S240" s="158" t="str">
        <f>IF(L3VA!CN249="NO DATA","",L3VA!CN249)</f>
        <v/>
      </c>
      <c r="T240" s="158" t="str">
        <f>IF(L3VA!CT249="NO DATA","",L3VA!CT249)</f>
        <v/>
      </c>
      <c r="U240" s="158" t="str">
        <f>IF(L3VA!CZ249="NO DATA","",L3VA!CZ249)</f>
        <v/>
      </c>
      <c r="V240" s="158" t="str">
        <f>IF(L3VA!DF249="NO DATA","",L3VA!DF249)</f>
        <v/>
      </c>
      <c r="W240" s="158" t="str">
        <f>IF(L3VA!DL249="NO DATA","",L3VA!DL249)</f>
        <v/>
      </c>
      <c r="X240" s="158" t="str">
        <f>IF(L3VA!DR249="NO DATA","",L3VA!DR249)</f>
        <v/>
      </c>
      <c r="Y240" s="158" t="str">
        <f>IF(L3VA!DX249="NO DATA","",L3VA!DX249)</f>
        <v/>
      </c>
      <c r="Z240" s="158" t="str">
        <f>IF(L3VA!ED249="NO DATA","",L3VA!ED249)</f>
        <v/>
      </c>
      <c r="AA240" s="158" t="str">
        <f>IF(L3VA!EJ249="NO DATA","",L3VA!EJ249)</f>
        <v/>
      </c>
      <c r="AB240" s="158" t="str">
        <f>IF(L3VA!EP249="NO DATA","",L3VA!EP249)</f>
        <v/>
      </c>
      <c r="AC240" s="158" t="str">
        <f>IF(L3VA!EV249="NO DATA","",L3VA!EV249)</f>
        <v/>
      </c>
      <c r="AD240" s="158" t="str">
        <f>IF(L3VA!FB249="NO DATA","",L3VA!FB249)</f>
        <v/>
      </c>
    </row>
    <row r="241" spans="1:30" ht="18.75" x14ac:dyDescent="0.3">
      <c r="A241" s="19" t="e">
        <f>IF(DATASHEET!#REF!="","",DATASHEET!#REF!)</f>
        <v>#REF!</v>
      </c>
      <c r="B241" s="154" t="e">
        <f>DATASHEET!#REF!</f>
        <v>#REF!</v>
      </c>
      <c r="C241" s="155" t="e">
        <f>DATASHEET!#REF!</f>
        <v>#REF!</v>
      </c>
      <c r="D241" s="156" t="e">
        <f>DATASHEET!#REF!</f>
        <v>#REF!</v>
      </c>
      <c r="E241" s="164" t="str">
        <f>IFERROR(VLOOKUP(A241,L3VA!$A$14:$M$269,13,FALSE),"")</f>
        <v/>
      </c>
      <c r="F241" s="157" t="str">
        <f>IF(L3VA!N250="NO DATA","",L3VA!N250)</f>
        <v/>
      </c>
      <c r="G241" s="158" t="str">
        <f>IF(L3VA!T250="NO DATA","",L3VA!T250)</f>
        <v/>
      </c>
      <c r="H241" s="158" t="str">
        <f>IF(L3VA!Z250="NO DATA","",L3VA!Z250)</f>
        <v/>
      </c>
      <c r="I241" s="158" t="str">
        <f>IF(L3VA!AF250="NO DATA","",L3VA!AF250)</f>
        <v/>
      </c>
      <c r="J241" s="153" t="str">
        <f>IF(L3VA!AL250="NO DATA","",L3VA!AL250)</f>
        <v/>
      </c>
      <c r="K241" s="158" t="str">
        <f>IF(L3VA!AR250="NO DATA","",L3VA!AR250)</f>
        <v/>
      </c>
      <c r="L241" s="158" t="str">
        <f>IF(L3VA!AX250="NO DATA","",L3VA!AX250)</f>
        <v/>
      </c>
      <c r="M241" s="158" t="str">
        <f>IF(L3VA!BD250="NO DATA","",L3VA!BD250)</f>
        <v/>
      </c>
      <c r="N241" s="158" t="str">
        <f>IF(L3VA!BJ250="NO DATA","",L3VA!BJ250)</f>
        <v/>
      </c>
      <c r="O241" s="158" t="str">
        <f>IF(L3VA!BP250="NO DATA","",L3VA!BP250)</f>
        <v/>
      </c>
      <c r="P241" s="158" t="str">
        <f>IF(L3VA!BV250="NO DATA","",L3VA!BV250)</f>
        <v/>
      </c>
      <c r="Q241" s="158" t="str">
        <f>IF(L3VA!CB250="NO DATA","",L3VA!CB250)</f>
        <v/>
      </c>
      <c r="R241" s="158" t="str">
        <f>IF(L3VA!CH250="NO DATA","",L3VA!CH250)</f>
        <v/>
      </c>
      <c r="S241" s="158" t="str">
        <f>IF(L3VA!CN250="NO DATA","",L3VA!CN250)</f>
        <v/>
      </c>
      <c r="T241" s="158" t="str">
        <f>IF(L3VA!CT250="NO DATA","",L3VA!CT250)</f>
        <v/>
      </c>
      <c r="U241" s="158" t="str">
        <f>IF(L3VA!CZ250="NO DATA","",L3VA!CZ250)</f>
        <v/>
      </c>
      <c r="V241" s="158" t="str">
        <f>IF(L3VA!DF250="NO DATA","",L3VA!DF250)</f>
        <v/>
      </c>
      <c r="W241" s="158" t="str">
        <f>IF(L3VA!DL250="NO DATA","",L3VA!DL250)</f>
        <v/>
      </c>
      <c r="X241" s="158" t="str">
        <f>IF(L3VA!DR250="NO DATA","",L3VA!DR250)</f>
        <v/>
      </c>
      <c r="Y241" s="158" t="str">
        <f>IF(L3VA!DX250="NO DATA","",L3VA!DX250)</f>
        <v/>
      </c>
      <c r="Z241" s="158" t="str">
        <f>IF(L3VA!ED250="NO DATA","",L3VA!ED250)</f>
        <v/>
      </c>
      <c r="AA241" s="158" t="str">
        <f>IF(L3VA!EJ250="NO DATA","",L3VA!EJ250)</f>
        <v/>
      </c>
      <c r="AB241" s="158" t="str">
        <f>IF(L3VA!EP250="NO DATA","",L3VA!EP250)</f>
        <v/>
      </c>
      <c r="AC241" s="158" t="str">
        <f>IF(L3VA!EV250="NO DATA","",L3VA!EV250)</f>
        <v/>
      </c>
      <c r="AD241" s="158" t="str">
        <f>IF(L3VA!FB250="NO DATA","",L3VA!FB250)</f>
        <v/>
      </c>
    </row>
    <row r="242" spans="1:30" ht="18.75" x14ac:dyDescent="0.3">
      <c r="A242" s="19" t="e">
        <f>IF(DATASHEET!#REF!="","",DATASHEET!#REF!)</f>
        <v>#REF!</v>
      </c>
      <c r="B242" s="154" t="e">
        <f>DATASHEET!#REF!</f>
        <v>#REF!</v>
      </c>
      <c r="C242" s="155" t="e">
        <f>DATASHEET!#REF!</f>
        <v>#REF!</v>
      </c>
      <c r="D242" s="156" t="e">
        <f>DATASHEET!#REF!</f>
        <v>#REF!</v>
      </c>
      <c r="E242" s="164" t="str">
        <f>IFERROR(VLOOKUP(A242,L3VA!$A$14:$M$269,13,FALSE),"")</f>
        <v/>
      </c>
      <c r="F242" s="157" t="str">
        <f>IF(L3VA!N251="NO DATA","",L3VA!N251)</f>
        <v/>
      </c>
      <c r="G242" s="158" t="str">
        <f>IF(L3VA!T251="NO DATA","",L3VA!T251)</f>
        <v/>
      </c>
      <c r="H242" s="158" t="str">
        <f>IF(L3VA!Z251="NO DATA","",L3VA!Z251)</f>
        <v/>
      </c>
      <c r="I242" s="158" t="str">
        <f>IF(L3VA!AF251="NO DATA","",L3VA!AF251)</f>
        <v/>
      </c>
      <c r="J242" s="153" t="str">
        <f>IF(L3VA!AL251="NO DATA","",L3VA!AL251)</f>
        <v/>
      </c>
      <c r="K242" s="158" t="str">
        <f>IF(L3VA!AR251="NO DATA","",L3VA!AR251)</f>
        <v/>
      </c>
      <c r="L242" s="158" t="str">
        <f>IF(L3VA!AX251="NO DATA","",L3VA!AX251)</f>
        <v/>
      </c>
      <c r="M242" s="158" t="str">
        <f>IF(L3VA!BD251="NO DATA","",L3VA!BD251)</f>
        <v/>
      </c>
      <c r="N242" s="158" t="str">
        <f>IF(L3VA!BJ251="NO DATA","",L3VA!BJ251)</f>
        <v/>
      </c>
      <c r="O242" s="158" t="str">
        <f>IF(L3VA!BP251="NO DATA","",L3VA!BP251)</f>
        <v/>
      </c>
      <c r="P242" s="158" t="str">
        <f>IF(L3VA!BV251="NO DATA","",L3VA!BV251)</f>
        <v/>
      </c>
      <c r="Q242" s="158" t="str">
        <f>IF(L3VA!CB251="NO DATA","",L3VA!CB251)</f>
        <v/>
      </c>
      <c r="R242" s="158" t="str">
        <f>IF(L3VA!CH251="NO DATA","",L3VA!CH251)</f>
        <v/>
      </c>
      <c r="S242" s="158" t="str">
        <f>IF(L3VA!CN251="NO DATA","",L3VA!CN251)</f>
        <v/>
      </c>
      <c r="T242" s="158" t="str">
        <f>IF(L3VA!CT251="NO DATA","",L3VA!CT251)</f>
        <v/>
      </c>
      <c r="U242" s="158" t="str">
        <f>IF(L3VA!CZ251="NO DATA","",L3VA!CZ251)</f>
        <v/>
      </c>
      <c r="V242" s="158" t="str">
        <f>IF(L3VA!DF251="NO DATA","",L3VA!DF251)</f>
        <v/>
      </c>
      <c r="W242" s="158" t="str">
        <f>IF(L3VA!DL251="NO DATA","",L3VA!DL251)</f>
        <v/>
      </c>
      <c r="X242" s="158" t="str">
        <f>IF(L3VA!DR251="NO DATA","",L3VA!DR251)</f>
        <v/>
      </c>
      <c r="Y242" s="158" t="str">
        <f>IF(L3VA!DX251="NO DATA","",L3VA!DX251)</f>
        <v/>
      </c>
      <c r="Z242" s="158" t="str">
        <f>IF(L3VA!ED251="NO DATA","",L3VA!ED251)</f>
        <v/>
      </c>
      <c r="AA242" s="158" t="str">
        <f>IF(L3VA!EJ251="NO DATA","",L3VA!EJ251)</f>
        <v/>
      </c>
      <c r="AB242" s="158" t="str">
        <f>IF(L3VA!EP251="NO DATA","",L3VA!EP251)</f>
        <v/>
      </c>
      <c r="AC242" s="158" t="str">
        <f>IF(L3VA!EV251="NO DATA","",L3VA!EV251)</f>
        <v/>
      </c>
      <c r="AD242" s="158" t="str">
        <f>IF(L3VA!FB251="NO DATA","",L3VA!FB251)</f>
        <v/>
      </c>
    </row>
    <row r="243" spans="1:30" ht="18.75" x14ac:dyDescent="0.3">
      <c r="A243" s="19" t="e">
        <f>IF(DATASHEET!#REF!="","",DATASHEET!#REF!)</f>
        <v>#REF!</v>
      </c>
      <c r="B243" s="154" t="e">
        <f>DATASHEET!#REF!</f>
        <v>#REF!</v>
      </c>
      <c r="C243" s="155" t="e">
        <f>DATASHEET!#REF!</f>
        <v>#REF!</v>
      </c>
      <c r="D243" s="156" t="e">
        <f>DATASHEET!#REF!</f>
        <v>#REF!</v>
      </c>
      <c r="E243" s="164" t="str">
        <f>IFERROR(VLOOKUP(A243,L3VA!$A$14:$M$269,13,FALSE),"")</f>
        <v/>
      </c>
      <c r="F243" s="157" t="str">
        <f>IF(L3VA!N252="NO DATA","",L3VA!N252)</f>
        <v/>
      </c>
      <c r="G243" s="158" t="str">
        <f>IF(L3VA!T252="NO DATA","",L3VA!T252)</f>
        <v/>
      </c>
      <c r="H243" s="158" t="str">
        <f>IF(L3VA!Z252="NO DATA","",L3VA!Z252)</f>
        <v/>
      </c>
      <c r="I243" s="158" t="str">
        <f>IF(L3VA!AF252="NO DATA","",L3VA!AF252)</f>
        <v/>
      </c>
      <c r="J243" s="153" t="str">
        <f>IF(L3VA!AL252="NO DATA","",L3VA!AL252)</f>
        <v/>
      </c>
      <c r="K243" s="158" t="str">
        <f>IF(L3VA!AR252="NO DATA","",L3VA!AR252)</f>
        <v/>
      </c>
      <c r="L243" s="158" t="str">
        <f>IF(L3VA!AX252="NO DATA","",L3VA!AX252)</f>
        <v/>
      </c>
      <c r="M243" s="158" t="str">
        <f>IF(L3VA!BD252="NO DATA","",L3VA!BD252)</f>
        <v/>
      </c>
      <c r="N243" s="158" t="str">
        <f>IF(L3VA!BJ252="NO DATA","",L3VA!BJ252)</f>
        <v/>
      </c>
      <c r="O243" s="158" t="str">
        <f>IF(L3VA!BP252="NO DATA","",L3VA!BP252)</f>
        <v/>
      </c>
      <c r="P243" s="158" t="str">
        <f>IF(L3VA!BV252="NO DATA","",L3VA!BV252)</f>
        <v/>
      </c>
      <c r="Q243" s="158" t="str">
        <f>IF(L3VA!CB252="NO DATA","",L3VA!CB252)</f>
        <v/>
      </c>
      <c r="R243" s="158" t="str">
        <f>IF(L3VA!CH252="NO DATA","",L3VA!CH252)</f>
        <v/>
      </c>
      <c r="S243" s="158" t="str">
        <f>IF(L3VA!CN252="NO DATA","",L3VA!CN252)</f>
        <v/>
      </c>
      <c r="T243" s="158" t="str">
        <f>IF(L3VA!CT252="NO DATA","",L3VA!CT252)</f>
        <v/>
      </c>
      <c r="U243" s="158" t="str">
        <f>IF(L3VA!CZ252="NO DATA","",L3VA!CZ252)</f>
        <v/>
      </c>
      <c r="V243" s="158" t="str">
        <f>IF(L3VA!DF252="NO DATA","",L3VA!DF252)</f>
        <v/>
      </c>
      <c r="W243" s="158" t="str">
        <f>IF(L3VA!DL252="NO DATA","",L3VA!DL252)</f>
        <v/>
      </c>
      <c r="X243" s="158" t="str">
        <f>IF(L3VA!DR252="NO DATA","",L3VA!DR252)</f>
        <v/>
      </c>
      <c r="Y243" s="158" t="str">
        <f>IF(L3VA!DX252="NO DATA","",L3VA!DX252)</f>
        <v/>
      </c>
      <c r="Z243" s="158" t="str">
        <f>IF(L3VA!ED252="NO DATA","",L3VA!ED252)</f>
        <v/>
      </c>
      <c r="AA243" s="158" t="str">
        <f>IF(L3VA!EJ252="NO DATA","",L3VA!EJ252)</f>
        <v/>
      </c>
      <c r="AB243" s="158" t="str">
        <f>IF(L3VA!EP252="NO DATA","",L3VA!EP252)</f>
        <v/>
      </c>
      <c r="AC243" s="158" t="str">
        <f>IF(L3VA!EV252="NO DATA","",L3VA!EV252)</f>
        <v/>
      </c>
      <c r="AD243" s="158" t="str">
        <f>IF(L3VA!FB252="NO DATA","",L3VA!FB252)</f>
        <v/>
      </c>
    </row>
    <row r="244" spans="1:30" ht="18.75" x14ac:dyDescent="0.3">
      <c r="A244" s="19" t="e">
        <f>IF(DATASHEET!#REF!="","",DATASHEET!#REF!)</f>
        <v>#REF!</v>
      </c>
      <c r="B244" s="154" t="e">
        <f>DATASHEET!#REF!</f>
        <v>#REF!</v>
      </c>
      <c r="C244" s="155" t="e">
        <f>DATASHEET!#REF!</f>
        <v>#REF!</v>
      </c>
      <c r="D244" s="156" t="e">
        <f>DATASHEET!#REF!</f>
        <v>#REF!</v>
      </c>
      <c r="E244" s="164" t="str">
        <f>IFERROR(VLOOKUP(A244,L3VA!$A$14:$M$269,13,FALSE),"")</f>
        <v/>
      </c>
      <c r="F244" s="157" t="str">
        <f>IF(L3VA!N253="NO DATA","",L3VA!N253)</f>
        <v/>
      </c>
      <c r="G244" s="158" t="str">
        <f>IF(L3VA!T253="NO DATA","",L3VA!T253)</f>
        <v/>
      </c>
      <c r="H244" s="158" t="str">
        <f>IF(L3VA!Z253="NO DATA","",L3VA!Z253)</f>
        <v/>
      </c>
      <c r="I244" s="158" t="str">
        <f>IF(L3VA!AF253="NO DATA","",L3VA!AF253)</f>
        <v/>
      </c>
      <c r="J244" s="153" t="str">
        <f>IF(L3VA!AL253="NO DATA","",L3VA!AL253)</f>
        <v/>
      </c>
      <c r="K244" s="158" t="str">
        <f>IF(L3VA!AR253="NO DATA","",L3VA!AR253)</f>
        <v/>
      </c>
      <c r="L244" s="158" t="str">
        <f>IF(L3VA!AX253="NO DATA","",L3VA!AX253)</f>
        <v/>
      </c>
      <c r="M244" s="158" t="str">
        <f>IF(L3VA!BD253="NO DATA","",L3VA!BD253)</f>
        <v/>
      </c>
      <c r="N244" s="158" t="str">
        <f>IF(L3VA!BJ253="NO DATA","",L3VA!BJ253)</f>
        <v/>
      </c>
      <c r="O244" s="158" t="str">
        <f>IF(L3VA!BP253="NO DATA","",L3VA!BP253)</f>
        <v/>
      </c>
      <c r="P244" s="158" t="str">
        <f>IF(L3VA!BV253="NO DATA","",L3VA!BV253)</f>
        <v/>
      </c>
      <c r="Q244" s="158" t="str">
        <f>IF(L3VA!CB253="NO DATA","",L3VA!CB253)</f>
        <v/>
      </c>
      <c r="R244" s="158" t="str">
        <f>IF(L3VA!CH253="NO DATA","",L3VA!CH253)</f>
        <v/>
      </c>
      <c r="S244" s="158" t="str">
        <f>IF(L3VA!CN253="NO DATA","",L3VA!CN253)</f>
        <v/>
      </c>
      <c r="T244" s="158" t="str">
        <f>IF(L3VA!CT253="NO DATA","",L3VA!CT253)</f>
        <v/>
      </c>
      <c r="U244" s="158" t="str">
        <f>IF(L3VA!CZ253="NO DATA","",L3VA!CZ253)</f>
        <v/>
      </c>
      <c r="V244" s="158" t="str">
        <f>IF(L3VA!DF253="NO DATA","",L3VA!DF253)</f>
        <v/>
      </c>
      <c r="W244" s="158" t="str">
        <f>IF(L3VA!DL253="NO DATA","",L3VA!DL253)</f>
        <v/>
      </c>
      <c r="X244" s="158" t="str">
        <f>IF(L3VA!DR253="NO DATA","",L3VA!DR253)</f>
        <v/>
      </c>
      <c r="Y244" s="158" t="str">
        <f>IF(L3VA!DX253="NO DATA","",L3VA!DX253)</f>
        <v/>
      </c>
      <c r="Z244" s="158" t="str">
        <f>IF(L3VA!ED253="NO DATA","",L3VA!ED253)</f>
        <v/>
      </c>
      <c r="AA244" s="158" t="str">
        <f>IF(L3VA!EJ253="NO DATA","",L3VA!EJ253)</f>
        <v/>
      </c>
      <c r="AB244" s="158" t="str">
        <f>IF(L3VA!EP253="NO DATA","",L3VA!EP253)</f>
        <v/>
      </c>
      <c r="AC244" s="158" t="str">
        <f>IF(L3VA!EV253="NO DATA","",L3VA!EV253)</f>
        <v/>
      </c>
      <c r="AD244" s="158" t="str">
        <f>IF(L3VA!FB253="NO DATA","",L3VA!FB253)</f>
        <v/>
      </c>
    </row>
    <row r="245" spans="1:30" ht="18.75" x14ac:dyDescent="0.3">
      <c r="A245" s="19" t="e">
        <f>IF(DATASHEET!#REF!="","",DATASHEET!#REF!)</f>
        <v>#REF!</v>
      </c>
      <c r="B245" s="154" t="e">
        <f>DATASHEET!#REF!</f>
        <v>#REF!</v>
      </c>
      <c r="C245" s="155" t="e">
        <f>DATASHEET!#REF!</f>
        <v>#REF!</v>
      </c>
      <c r="D245" s="156" t="e">
        <f>DATASHEET!#REF!</f>
        <v>#REF!</v>
      </c>
      <c r="E245" s="164" t="str">
        <f>IFERROR(VLOOKUP(A245,L3VA!$A$14:$M$269,13,FALSE),"")</f>
        <v/>
      </c>
      <c r="F245" s="157" t="str">
        <f>IF(L3VA!N254="NO DATA","",L3VA!N254)</f>
        <v/>
      </c>
      <c r="G245" s="158" t="str">
        <f>IF(L3VA!T254="NO DATA","",L3VA!T254)</f>
        <v/>
      </c>
      <c r="H245" s="158" t="str">
        <f>IF(L3VA!Z254="NO DATA","",L3VA!Z254)</f>
        <v/>
      </c>
      <c r="I245" s="158" t="str">
        <f>IF(L3VA!AF254="NO DATA","",L3VA!AF254)</f>
        <v/>
      </c>
      <c r="J245" s="153" t="str">
        <f>IF(L3VA!AL254="NO DATA","",L3VA!AL254)</f>
        <v/>
      </c>
      <c r="K245" s="158" t="str">
        <f>IF(L3VA!AR254="NO DATA","",L3VA!AR254)</f>
        <v/>
      </c>
      <c r="L245" s="158" t="str">
        <f>IF(L3VA!AX254="NO DATA","",L3VA!AX254)</f>
        <v/>
      </c>
      <c r="M245" s="158" t="str">
        <f>IF(L3VA!BD254="NO DATA","",L3VA!BD254)</f>
        <v/>
      </c>
      <c r="N245" s="158" t="str">
        <f>IF(L3VA!BJ254="NO DATA","",L3VA!BJ254)</f>
        <v/>
      </c>
      <c r="O245" s="158" t="str">
        <f>IF(L3VA!BP254="NO DATA","",L3VA!BP254)</f>
        <v/>
      </c>
      <c r="P245" s="158" t="str">
        <f>IF(L3VA!BV254="NO DATA","",L3VA!BV254)</f>
        <v/>
      </c>
      <c r="Q245" s="158" t="str">
        <f>IF(L3VA!CB254="NO DATA","",L3VA!CB254)</f>
        <v/>
      </c>
      <c r="R245" s="158" t="str">
        <f>IF(L3VA!CH254="NO DATA","",L3VA!CH254)</f>
        <v/>
      </c>
      <c r="S245" s="158" t="str">
        <f>IF(L3VA!CN254="NO DATA","",L3VA!CN254)</f>
        <v/>
      </c>
      <c r="T245" s="158" t="str">
        <f>IF(L3VA!CT254="NO DATA","",L3VA!CT254)</f>
        <v/>
      </c>
      <c r="U245" s="158" t="str">
        <f>IF(L3VA!CZ254="NO DATA","",L3VA!CZ254)</f>
        <v/>
      </c>
      <c r="V245" s="158" t="str">
        <f>IF(L3VA!DF254="NO DATA","",L3VA!DF254)</f>
        <v/>
      </c>
      <c r="W245" s="158" t="str">
        <f>IF(L3VA!DL254="NO DATA","",L3VA!DL254)</f>
        <v/>
      </c>
      <c r="X245" s="158" t="str">
        <f>IF(L3VA!DR254="NO DATA","",L3VA!DR254)</f>
        <v/>
      </c>
      <c r="Y245" s="158" t="str">
        <f>IF(L3VA!DX254="NO DATA","",L3VA!DX254)</f>
        <v/>
      </c>
      <c r="Z245" s="158" t="str">
        <f>IF(L3VA!ED254="NO DATA","",L3VA!ED254)</f>
        <v/>
      </c>
      <c r="AA245" s="158" t="str">
        <f>IF(L3VA!EJ254="NO DATA","",L3VA!EJ254)</f>
        <v/>
      </c>
      <c r="AB245" s="158" t="str">
        <f>IF(L3VA!EP254="NO DATA","",L3VA!EP254)</f>
        <v/>
      </c>
      <c r="AC245" s="158" t="str">
        <f>IF(L3VA!EV254="NO DATA","",L3VA!EV254)</f>
        <v/>
      </c>
      <c r="AD245" s="158" t="str">
        <f>IF(L3VA!FB254="NO DATA","",L3VA!FB254)</f>
        <v/>
      </c>
    </row>
    <row r="246" spans="1:30" ht="18.75" x14ac:dyDescent="0.3">
      <c r="A246" s="19" t="e">
        <f>IF(DATASHEET!#REF!="","",DATASHEET!#REF!)</f>
        <v>#REF!</v>
      </c>
      <c r="B246" s="154" t="e">
        <f>DATASHEET!#REF!</f>
        <v>#REF!</v>
      </c>
      <c r="C246" s="155" t="e">
        <f>DATASHEET!#REF!</f>
        <v>#REF!</v>
      </c>
      <c r="D246" s="156" t="e">
        <f>DATASHEET!#REF!</f>
        <v>#REF!</v>
      </c>
      <c r="E246" s="164" t="str">
        <f>IFERROR(VLOOKUP(A246,L3VA!$A$14:$M$269,13,FALSE),"")</f>
        <v/>
      </c>
      <c r="F246" s="157" t="str">
        <f>IF(L3VA!N255="NO DATA","",L3VA!N255)</f>
        <v/>
      </c>
      <c r="G246" s="158" t="str">
        <f>IF(L3VA!T255="NO DATA","",L3VA!T255)</f>
        <v/>
      </c>
      <c r="H246" s="158" t="str">
        <f>IF(L3VA!Z255="NO DATA","",L3VA!Z255)</f>
        <v/>
      </c>
      <c r="I246" s="158" t="str">
        <f>IF(L3VA!AF255="NO DATA","",L3VA!AF255)</f>
        <v/>
      </c>
      <c r="J246" s="153" t="str">
        <f>IF(L3VA!AL255="NO DATA","",L3VA!AL255)</f>
        <v/>
      </c>
      <c r="K246" s="158" t="str">
        <f>IF(L3VA!AR255="NO DATA","",L3VA!AR255)</f>
        <v/>
      </c>
      <c r="L246" s="158" t="str">
        <f>IF(L3VA!AX255="NO DATA","",L3VA!AX255)</f>
        <v/>
      </c>
      <c r="M246" s="158" t="str">
        <f>IF(L3VA!BD255="NO DATA","",L3VA!BD255)</f>
        <v/>
      </c>
      <c r="N246" s="158" t="str">
        <f>IF(L3VA!BJ255="NO DATA","",L3VA!BJ255)</f>
        <v/>
      </c>
      <c r="O246" s="158" t="str">
        <f>IF(L3VA!BP255="NO DATA","",L3VA!BP255)</f>
        <v/>
      </c>
      <c r="P246" s="158" t="str">
        <f>IF(L3VA!BV255="NO DATA","",L3VA!BV255)</f>
        <v/>
      </c>
      <c r="Q246" s="158" t="str">
        <f>IF(L3VA!CB255="NO DATA","",L3VA!CB255)</f>
        <v/>
      </c>
      <c r="R246" s="158" t="str">
        <f>IF(L3VA!CH255="NO DATA","",L3VA!CH255)</f>
        <v/>
      </c>
      <c r="S246" s="158" t="str">
        <f>IF(L3VA!CN255="NO DATA","",L3VA!CN255)</f>
        <v/>
      </c>
      <c r="T246" s="158" t="str">
        <f>IF(L3VA!CT255="NO DATA","",L3VA!CT255)</f>
        <v/>
      </c>
      <c r="U246" s="158" t="str">
        <f>IF(L3VA!CZ255="NO DATA","",L3VA!CZ255)</f>
        <v/>
      </c>
      <c r="V246" s="158" t="str">
        <f>IF(L3VA!DF255="NO DATA","",L3VA!DF255)</f>
        <v/>
      </c>
      <c r="W246" s="158" t="str">
        <f>IF(L3VA!DL255="NO DATA","",L3VA!DL255)</f>
        <v/>
      </c>
      <c r="X246" s="158" t="str">
        <f>IF(L3VA!DR255="NO DATA","",L3VA!DR255)</f>
        <v/>
      </c>
      <c r="Y246" s="158" t="str">
        <f>IF(L3VA!DX255="NO DATA","",L3VA!DX255)</f>
        <v/>
      </c>
      <c r="Z246" s="158" t="str">
        <f>IF(L3VA!ED255="NO DATA","",L3VA!ED255)</f>
        <v/>
      </c>
      <c r="AA246" s="158" t="str">
        <f>IF(L3VA!EJ255="NO DATA","",L3VA!EJ255)</f>
        <v/>
      </c>
      <c r="AB246" s="158" t="str">
        <f>IF(L3VA!EP255="NO DATA","",L3VA!EP255)</f>
        <v/>
      </c>
      <c r="AC246" s="158" t="str">
        <f>IF(L3VA!EV255="NO DATA","",L3VA!EV255)</f>
        <v/>
      </c>
      <c r="AD246" s="158" t="str">
        <f>IF(L3VA!FB255="NO DATA","",L3VA!FB255)</f>
        <v/>
      </c>
    </row>
    <row r="247" spans="1:30" ht="18.75" x14ac:dyDescent="0.3">
      <c r="A247" s="19" t="e">
        <f>IF(DATASHEET!#REF!="","",DATASHEET!#REF!)</f>
        <v>#REF!</v>
      </c>
      <c r="B247" s="154" t="e">
        <f>DATASHEET!#REF!</f>
        <v>#REF!</v>
      </c>
      <c r="C247" s="155" t="e">
        <f>DATASHEET!#REF!</f>
        <v>#REF!</v>
      </c>
      <c r="D247" s="156" t="e">
        <f>DATASHEET!#REF!</f>
        <v>#REF!</v>
      </c>
      <c r="E247" s="164" t="str">
        <f>IFERROR(VLOOKUP(A247,L3VA!$A$14:$M$269,13,FALSE),"")</f>
        <v/>
      </c>
      <c r="F247" s="157" t="str">
        <f>IF(L3VA!N256="NO DATA","",L3VA!N256)</f>
        <v/>
      </c>
      <c r="G247" s="158" t="str">
        <f>IF(L3VA!T256="NO DATA","",L3VA!T256)</f>
        <v/>
      </c>
      <c r="H247" s="158" t="str">
        <f>IF(L3VA!Z256="NO DATA","",L3VA!Z256)</f>
        <v/>
      </c>
      <c r="I247" s="158" t="str">
        <f>IF(L3VA!AF256="NO DATA","",L3VA!AF256)</f>
        <v/>
      </c>
      <c r="J247" s="153" t="str">
        <f>IF(L3VA!AL256="NO DATA","",L3VA!AL256)</f>
        <v/>
      </c>
      <c r="K247" s="158" t="str">
        <f>IF(L3VA!AR256="NO DATA","",L3VA!AR256)</f>
        <v/>
      </c>
      <c r="L247" s="158" t="str">
        <f>IF(L3VA!AX256="NO DATA","",L3VA!AX256)</f>
        <v/>
      </c>
      <c r="M247" s="158" t="str">
        <f>IF(L3VA!BD256="NO DATA","",L3VA!BD256)</f>
        <v/>
      </c>
      <c r="N247" s="158" t="str">
        <f>IF(L3VA!BJ256="NO DATA","",L3VA!BJ256)</f>
        <v/>
      </c>
      <c r="O247" s="158" t="str">
        <f>IF(L3VA!BP256="NO DATA","",L3VA!BP256)</f>
        <v/>
      </c>
      <c r="P247" s="158" t="str">
        <f>IF(L3VA!BV256="NO DATA","",L3VA!BV256)</f>
        <v/>
      </c>
      <c r="Q247" s="158" t="str">
        <f>IF(L3VA!CB256="NO DATA","",L3VA!CB256)</f>
        <v/>
      </c>
      <c r="R247" s="158" t="str">
        <f>IF(L3VA!CH256="NO DATA","",L3VA!CH256)</f>
        <v/>
      </c>
      <c r="S247" s="158" t="str">
        <f>IF(L3VA!CN256="NO DATA","",L3VA!CN256)</f>
        <v/>
      </c>
      <c r="T247" s="158" t="str">
        <f>IF(L3VA!CT256="NO DATA","",L3VA!CT256)</f>
        <v/>
      </c>
      <c r="U247" s="158" t="str">
        <f>IF(L3VA!CZ256="NO DATA","",L3VA!CZ256)</f>
        <v/>
      </c>
      <c r="V247" s="158" t="str">
        <f>IF(L3VA!DF256="NO DATA","",L3VA!DF256)</f>
        <v/>
      </c>
      <c r="W247" s="158" t="str">
        <f>IF(L3VA!DL256="NO DATA","",L3VA!DL256)</f>
        <v/>
      </c>
      <c r="X247" s="158" t="str">
        <f>IF(L3VA!DR256="NO DATA","",L3VA!DR256)</f>
        <v/>
      </c>
      <c r="Y247" s="158" t="str">
        <f>IF(L3VA!DX256="NO DATA","",L3VA!DX256)</f>
        <v/>
      </c>
      <c r="Z247" s="158" t="str">
        <f>IF(L3VA!ED256="NO DATA","",L3VA!ED256)</f>
        <v/>
      </c>
      <c r="AA247" s="158" t="str">
        <f>IF(L3VA!EJ256="NO DATA","",L3VA!EJ256)</f>
        <v/>
      </c>
      <c r="AB247" s="158" t="str">
        <f>IF(L3VA!EP256="NO DATA","",L3VA!EP256)</f>
        <v/>
      </c>
      <c r="AC247" s="158" t="str">
        <f>IF(L3VA!EV256="NO DATA","",L3VA!EV256)</f>
        <v/>
      </c>
      <c r="AD247" s="158" t="str">
        <f>IF(L3VA!FB256="NO DATA","",L3VA!FB256)</f>
        <v/>
      </c>
    </row>
    <row r="248" spans="1:30" ht="18.75" x14ac:dyDescent="0.3">
      <c r="A248" s="19" t="e">
        <f>IF(DATASHEET!#REF!="","",DATASHEET!#REF!)</f>
        <v>#REF!</v>
      </c>
      <c r="B248" s="154" t="e">
        <f>DATASHEET!#REF!</f>
        <v>#REF!</v>
      </c>
      <c r="C248" s="155" t="e">
        <f>DATASHEET!#REF!</f>
        <v>#REF!</v>
      </c>
      <c r="D248" s="156" t="e">
        <f>DATASHEET!#REF!</f>
        <v>#REF!</v>
      </c>
      <c r="E248" s="164" t="str">
        <f>IFERROR(VLOOKUP(A248,L3VA!$A$14:$M$269,13,FALSE),"")</f>
        <v/>
      </c>
      <c r="F248" s="157" t="str">
        <f>IF(L3VA!N257="NO DATA","",L3VA!N257)</f>
        <v/>
      </c>
      <c r="G248" s="158" t="str">
        <f>IF(L3VA!T257="NO DATA","",L3VA!T257)</f>
        <v/>
      </c>
      <c r="H248" s="158" t="str">
        <f>IF(L3VA!Z257="NO DATA","",L3VA!Z257)</f>
        <v/>
      </c>
      <c r="I248" s="158" t="str">
        <f>IF(L3VA!AF257="NO DATA","",L3VA!AF257)</f>
        <v/>
      </c>
      <c r="J248" s="153" t="str">
        <f>IF(L3VA!AL257="NO DATA","",L3VA!AL257)</f>
        <v/>
      </c>
      <c r="K248" s="158" t="str">
        <f>IF(L3VA!AR257="NO DATA","",L3VA!AR257)</f>
        <v/>
      </c>
      <c r="L248" s="158" t="str">
        <f>IF(L3VA!AX257="NO DATA","",L3VA!AX257)</f>
        <v/>
      </c>
      <c r="M248" s="158" t="str">
        <f>IF(L3VA!BD257="NO DATA","",L3VA!BD257)</f>
        <v/>
      </c>
      <c r="N248" s="158" t="str">
        <f>IF(L3VA!BJ257="NO DATA","",L3VA!BJ257)</f>
        <v/>
      </c>
      <c r="O248" s="158" t="str">
        <f>IF(L3VA!BP257="NO DATA","",L3VA!BP257)</f>
        <v/>
      </c>
      <c r="P248" s="158" t="str">
        <f>IF(L3VA!BV257="NO DATA","",L3VA!BV257)</f>
        <v/>
      </c>
      <c r="Q248" s="158" t="str">
        <f>IF(L3VA!CB257="NO DATA","",L3VA!CB257)</f>
        <v/>
      </c>
      <c r="R248" s="158" t="str">
        <f>IF(L3VA!CH257="NO DATA","",L3VA!CH257)</f>
        <v/>
      </c>
      <c r="S248" s="158" t="str">
        <f>IF(L3VA!CN257="NO DATA","",L3VA!CN257)</f>
        <v/>
      </c>
      <c r="T248" s="158" t="str">
        <f>IF(L3VA!CT257="NO DATA","",L3VA!CT257)</f>
        <v/>
      </c>
      <c r="U248" s="158" t="str">
        <f>IF(L3VA!CZ257="NO DATA","",L3VA!CZ257)</f>
        <v/>
      </c>
      <c r="V248" s="158" t="str">
        <f>IF(L3VA!DF257="NO DATA","",L3VA!DF257)</f>
        <v/>
      </c>
      <c r="W248" s="158" t="str">
        <f>IF(L3VA!DL257="NO DATA","",L3VA!DL257)</f>
        <v/>
      </c>
      <c r="X248" s="158" t="str">
        <f>IF(L3VA!DR257="NO DATA","",L3VA!DR257)</f>
        <v/>
      </c>
      <c r="Y248" s="158" t="str">
        <f>IF(L3VA!DX257="NO DATA","",L3VA!DX257)</f>
        <v/>
      </c>
      <c r="Z248" s="158" t="str">
        <f>IF(L3VA!ED257="NO DATA","",L3VA!ED257)</f>
        <v/>
      </c>
      <c r="AA248" s="158" t="str">
        <f>IF(L3VA!EJ257="NO DATA","",L3VA!EJ257)</f>
        <v/>
      </c>
      <c r="AB248" s="158" t="str">
        <f>IF(L3VA!EP257="NO DATA","",L3VA!EP257)</f>
        <v/>
      </c>
      <c r="AC248" s="158" t="str">
        <f>IF(L3VA!EV257="NO DATA","",L3VA!EV257)</f>
        <v/>
      </c>
      <c r="AD248" s="158" t="str">
        <f>IF(L3VA!FB257="NO DATA","",L3VA!FB257)</f>
        <v/>
      </c>
    </row>
    <row r="249" spans="1:30" ht="18.75" x14ac:dyDescent="0.3">
      <c r="A249" s="19" t="e">
        <f>IF(DATASHEET!#REF!="","",DATASHEET!#REF!)</f>
        <v>#REF!</v>
      </c>
      <c r="B249" s="154" t="e">
        <f>DATASHEET!#REF!</f>
        <v>#REF!</v>
      </c>
      <c r="C249" s="155" t="e">
        <f>DATASHEET!#REF!</f>
        <v>#REF!</v>
      </c>
      <c r="D249" s="156" t="e">
        <f>DATASHEET!#REF!</f>
        <v>#REF!</v>
      </c>
      <c r="E249" s="164" t="str">
        <f>IFERROR(VLOOKUP(A249,L3VA!$A$14:$M$269,13,FALSE),"")</f>
        <v/>
      </c>
      <c r="F249" s="157" t="str">
        <f>IF(L3VA!N258="NO DATA","",L3VA!N258)</f>
        <v/>
      </c>
      <c r="G249" s="158" t="str">
        <f>IF(L3VA!T258="NO DATA","",L3VA!T258)</f>
        <v/>
      </c>
      <c r="H249" s="158" t="str">
        <f>IF(L3VA!Z258="NO DATA","",L3VA!Z258)</f>
        <v/>
      </c>
      <c r="I249" s="158" t="str">
        <f>IF(L3VA!AF258="NO DATA","",L3VA!AF258)</f>
        <v/>
      </c>
      <c r="J249" s="153" t="str">
        <f>IF(L3VA!AL258="NO DATA","",L3VA!AL258)</f>
        <v/>
      </c>
      <c r="K249" s="158" t="str">
        <f>IF(L3VA!AR258="NO DATA","",L3VA!AR258)</f>
        <v/>
      </c>
      <c r="L249" s="158" t="str">
        <f>IF(L3VA!AX258="NO DATA","",L3VA!AX258)</f>
        <v/>
      </c>
      <c r="M249" s="158" t="str">
        <f>IF(L3VA!BD258="NO DATA","",L3VA!BD258)</f>
        <v/>
      </c>
      <c r="N249" s="158" t="str">
        <f>IF(L3VA!BJ258="NO DATA","",L3VA!BJ258)</f>
        <v/>
      </c>
      <c r="O249" s="158" t="str">
        <f>IF(L3VA!BP258="NO DATA","",L3VA!BP258)</f>
        <v/>
      </c>
      <c r="P249" s="158" t="str">
        <f>IF(L3VA!BV258="NO DATA","",L3VA!BV258)</f>
        <v/>
      </c>
      <c r="Q249" s="158" t="str">
        <f>IF(L3VA!CB258="NO DATA","",L3VA!CB258)</f>
        <v/>
      </c>
      <c r="R249" s="158" t="str">
        <f>IF(L3VA!CH258="NO DATA","",L3VA!CH258)</f>
        <v/>
      </c>
      <c r="S249" s="158" t="str">
        <f>IF(L3VA!CN258="NO DATA","",L3VA!CN258)</f>
        <v/>
      </c>
      <c r="T249" s="158" t="str">
        <f>IF(L3VA!CT258="NO DATA","",L3VA!CT258)</f>
        <v/>
      </c>
      <c r="U249" s="158" t="str">
        <f>IF(L3VA!CZ258="NO DATA","",L3VA!CZ258)</f>
        <v/>
      </c>
      <c r="V249" s="158" t="str">
        <f>IF(L3VA!DF258="NO DATA","",L3VA!DF258)</f>
        <v/>
      </c>
      <c r="W249" s="158" t="str">
        <f>IF(L3VA!DL258="NO DATA","",L3VA!DL258)</f>
        <v/>
      </c>
      <c r="X249" s="158" t="str">
        <f>IF(L3VA!DR258="NO DATA","",L3VA!DR258)</f>
        <v/>
      </c>
      <c r="Y249" s="158" t="str">
        <f>IF(L3VA!DX258="NO DATA","",L3VA!DX258)</f>
        <v/>
      </c>
      <c r="Z249" s="158" t="str">
        <f>IF(L3VA!ED258="NO DATA","",L3VA!ED258)</f>
        <v/>
      </c>
      <c r="AA249" s="158" t="str">
        <f>IF(L3VA!EJ258="NO DATA","",L3VA!EJ258)</f>
        <v/>
      </c>
      <c r="AB249" s="158" t="str">
        <f>IF(L3VA!EP258="NO DATA","",L3VA!EP258)</f>
        <v/>
      </c>
      <c r="AC249" s="158" t="str">
        <f>IF(L3VA!EV258="NO DATA","",L3VA!EV258)</f>
        <v/>
      </c>
      <c r="AD249" s="158" t="str">
        <f>IF(L3VA!FB258="NO DATA","",L3VA!FB258)</f>
        <v/>
      </c>
    </row>
    <row r="250" spans="1:30" ht="18.75" x14ac:dyDescent="0.3">
      <c r="A250" s="19" t="e">
        <f>IF(DATASHEET!#REF!="","",DATASHEET!#REF!)</f>
        <v>#REF!</v>
      </c>
      <c r="B250" s="154" t="e">
        <f>DATASHEET!#REF!</f>
        <v>#REF!</v>
      </c>
      <c r="C250" s="155" t="e">
        <f>DATASHEET!#REF!</f>
        <v>#REF!</v>
      </c>
      <c r="D250" s="156" t="e">
        <f>DATASHEET!#REF!</f>
        <v>#REF!</v>
      </c>
      <c r="E250" s="164" t="str">
        <f>IFERROR(VLOOKUP(A250,L3VA!$A$14:$M$269,13,FALSE),"")</f>
        <v/>
      </c>
      <c r="F250" s="157" t="str">
        <f>IF(L3VA!N259="NO DATA","",L3VA!N259)</f>
        <v/>
      </c>
      <c r="G250" s="158" t="str">
        <f>IF(L3VA!T259="NO DATA","",L3VA!T259)</f>
        <v/>
      </c>
      <c r="H250" s="158" t="str">
        <f>IF(L3VA!Z259="NO DATA","",L3VA!Z259)</f>
        <v/>
      </c>
      <c r="I250" s="158" t="str">
        <f>IF(L3VA!AF259="NO DATA","",L3VA!AF259)</f>
        <v/>
      </c>
      <c r="J250" s="153" t="str">
        <f>IF(L3VA!AL259="NO DATA","",L3VA!AL259)</f>
        <v/>
      </c>
      <c r="K250" s="158" t="str">
        <f>IF(L3VA!AR259="NO DATA","",L3VA!AR259)</f>
        <v/>
      </c>
      <c r="L250" s="158" t="str">
        <f>IF(L3VA!AX259="NO DATA","",L3VA!AX259)</f>
        <v/>
      </c>
      <c r="M250" s="158" t="str">
        <f>IF(L3VA!BD259="NO DATA","",L3VA!BD259)</f>
        <v/>
      </c>
      <c r="N250" s="158" t="str">
        <f>IF(L3VA!BJ259="NO DATA","",L3VA!BJ259)</f>
        <v/>
      </c>
      <c r="O250" s="158" t="str">
        <f>IF(L3VA!BP259="NO DATA","",L3VA!BP259)</f>
        <v/>
      </c>
      <c r="P250" s="158" t="str">
        <f>IF(L3VA!BV259="NO DATA","",L3VA!BV259)</f>
        <v/>
      </c>
      <c r="Q250" s="158" t="str">
        <f>IF(L3VA!CB259="NO DATA","",L3VA!CB259)</f>
        <v/>
      </c>
      <c r="R250" s="158" t="str">
        <f>IF(L3VA!CH259="NO DATA","",L3VA!CH259)</f>
        <v/>
      </c>
      <c r="S250" s="158" t="str">
        <f>IF(L3VA!CN259="NO DATA","",L3VA!CN259)</f>
        <v/>
      </c>
      <c r="T250" s="158" t="str">
        <f>IF(L3VA!CT259="NO DATA","",L3VA!CT259)</f>
        <v/>
      </c>
      <c r="U250" s="158" t="str">
        <f>IF(L3VA!CZ259="NO DATA","",L3VA!CZ259)</f>
        <v/>
      </c>
      <c r="V250" s="158" t="str">
        <f>IF(L3VA!DF259="NO DATA","",L3VA!DF259)</f>
        <v/>
      </c>
      <c r="W250" s="158" t="str">
        <f>IF(L3VA!DL259="NO DATA","",L3VA!DL259)</f>
        <v/>
      </c>
      <c r="X250" s="158" t="str">
        <f>IF(L3VA!DR259="NO DATA","",L3VA!DR259)</f>
        <v/>
      </c>
      <c r="Y250" s="158" t="str">
        <f>IF(L3VA!DX259="NO DATA","",L3VA!DX259)</f>
        <v/>
      </c>
      <c r="Z250" s="158" t="str">
        <f>IF(L3VA!ED259="NO DATA","",L3VA!ED259)</f>
        <v/>
      </c>
      <c r="AA250" s="158" t="str">
        <f>IF(L3VA!EJ259="NO DATA","",L3VA!EJ259)</f>
        <v/>
      </c>
      <c r="AB250" s="158" t="str">
        <f>IF(L3VA!EP259="NO DATA","",L3VA!EP259)</f>
        <v/>
      </c>
      <c r="AC250" s="158" t="str">
        <f>IF(L3VA!EV259="NO DATA","",L3VA!EV259)</f>
        <v/>
      </c>
      <c r="AD250" s="158" t="str">
        <f>IF(L3VA!FB259="NO DATA","",L3VA!FB259)</f>
        <v/>
      </c>
    </row>
  </sheetData>
  <autoFilter ref="A4:AD4" xr:uid="{00000000-0009-0000-0000-000004000000}"/>
  <customSheetViews>
    <customSheetView guid="{E50EE22D-BFD3-47DF-BE54-CA5D5B7F17C7}" scale="90" showPageBreaks="1" fitToPage="1" printArea="1" showAutoFilter="1">
      <pane xSplit="29" ySplit="4" topLeftCell="AD5" activePane="bottomRight" state="frozen"/>
      <selection pane="bottomRight" activeCell="E189" sqref="E189"/>
      <pageMargins left="0.7" right="0.7" top="0.75" bottom="0.75" header="0.3" footer="0.3"/>
      <pageSetup paperSize="9" scale="11" orientation="landscape" r:id="rId1"/>
      <autoFilter ref="A4:D223" xr:uid="{00000000-0000-0000-0000-000000000000}"/>
    </customSheetView>
    <customSheetView guid="{A028B448-8360-48A3-87DD-A7F05C1EB7E7}" scale="90" showPageBreaks="1" fitToPage="1" printArea="1" showAutoFilter="1">
      <pane xSplit="29" ySplit="4" topLeftCell="AD5" activePane="bottomRight" state="frozen"/>
      <selection pane="bottomRight" activeCell="Q10" sqref="Q10"/>
      <pageMargins left="0.7" right="0.7" top="0.75" bottom="0.75" header="0.3" footer="0.3"/>
      <pageSetup paperSize="9" scale="11" orientation="landscape" r:id="rId2"/>
      <autoFilter ref="A4:AC4" xr:uid="{00000000-0000-0000-0000-000000000000}"/>
    </customSheetView>
  </customSheetViews>
  <mergeCells count="3">
    <mergeCell ref="A1:E1"/>
    <mergeCell ref="A2:E2"/>
    <mergeCell ref="A3:E3"/>
  </mergeCells>
  <conditionalFormatting sqref="F3:U3 F5:U250 AA5:AD250 AA3:AD3">
    <cfRule type="cellIs" dxfId="1448" priority="80" stopIfTrue="1" operator="equal">
      <formula>""</formula>
    </cfRule>
  </conditionalFormatting>
  <conditionalFormatting sqref="F5:U250 AA5:AD250">
    <cfRule type="cellIs" dxfId="1447" priority="81" operator="lessThan">
      <formula>-10</formula>
    </cfRule>
    <cfRule type="cellIs" dxfId="1446" priority="82" operator="between">
      <formula>0</formula>
      <formula>-10</formula>
    </cfRule>
    <cfRule type="cellIs" dxfId="1445" priority="83" operator="between">
      <formula>0</formula>
      <formula>10</formula>
    </cfRule>
    <cfRule type="cellIs" dxfId="1444" priority="84" operator="greaterThan">
      <formula>10</formula>
    </cfRule>
  </conditionalFormatting>
  <conditionalFormatting sqref="E5:E7">
    <cfRule type="cellIs" dxfId="1443" priority="65" stopIfTrue="1" operator="equal">
      <formula>""</formula>
    </cfRule>
  </conditionalFormatting>
  <conditionalFormatting sqref="E5:E7">
    <cfRule type="cellIs" dxfId="1442" priority="66" operator="lessThan">
      <formula>-10</formula>
    </cfRule>
    <cfRule type="cellIs" dxfId="1441" priority="67" operator="between">
      <formula>0</formula>
      <formula>-10</formula>
    </cfRule>
    <cfRule type="cellIs" dxfId="1440" priority="68" operator="between">
      <formula>0</formula>
      <formula>10</formula>
    </cfRule>
    <cfRule type="cellIs" dxfId="1439" priority="69" operator="greaterThan">
      <formula>10</formula>
    </cfRule>
  </conditionalFormatting>
  <conditionalFormatting sqref="E8:E221">
    <cfRule type="cellIs" dxfId="1438" priority="35" stopIfTrue="1" operator="equal">
      <formula>""</formula>
    </cfRule>
  </conditionalFormatting>
  <conditionalFormatting sqref="E8:E221">
    <cfRule type="cellIs" dxfId="1437" priority="36" operator="lessThan">
      <formula>-10</formula>
    </cfRule>
    <cfRule type="cellIs" dxfId="1436" priority="37" operator="between">
      <formula>0</formula>
      <formula>-10</formula>
    </cfRule>
    <cfRule type="cellIs" dxfId="1435" priority="38" operator="between">
      <formula>0</formula>
      <formula>10</formula>
    </cfRule>
    <cfRule type="cellIs" dxfId="1434" priority="39" operator="greaterThan">
      <formula>10</formula>
    </cfRule>
  </conditionalFormatting>
  <conditionalFormatting sqref="F3:U3 AA3:AD3">
    <cfRule type="cellIs" dxfId="1433" priority="25" operator="lessThan">
      <formula>-1</formula>
    </cfRule>
    <cfRule type="cellIs" dxfId="1432" priority="26" operator="between">
      <formula>0</formula>
      <formula>-1</formula>
    </cfRule>
    <cfRule type="cellIs" dxfId="1431" priority="27" operator="between">
      <formula>0</formula>
      <formula>1</formula>
    </cfRule>
    <cfRule type="cellIs" dxfId="1430" priority="28" operator="greaterThan">
      <formula>1</formula>
    </cfRule>
  </conditionalFormatting>
  <conditionalFormatting sqref="E222:E250">
    <cfRule type="cellIs" dxfId="1429" priority="10" stopIfTrue="1" operator="equal">
      <formula>""</formula>
    </cfRule>
  </conditionalFormatting>
  <conditionalFormatting sqref="E222:E250">
    <cfRule type="cellIs" dxfId="1428" priority="11" operator="lessThan">
      <formula>-10</formula>
    </cfRule>
    <cfRule type="cellIs" dxfId="1427" priority="12" operator="between">
      <formula>0</formula>
      <formula>-10</formula>
    </cfRule>
    <cfRule type="cellIs" dxfId="1426" priority="13" operator="between">
      <formula>0</formula>
      <formula>10</formula>
    </cfRule>
    <cfRule type="cellIs" dxfId="1425" priority="14" operator="greaterThan">
      <formula>10</formula>
    </cfRule>
  </conditionalFormatting>
  <conditionalFormatting sqref="V3:Z3 V5:Z250">
    <cfRule type="cellIs" dxfId="1424" priority="5" stopIfTrue="1" operator="equal">
      <formula>""</formula>
    </cfRule>
  </conditionalFormatting>
  <conditionalFormatting sqref="V5:Z250">
    <cfRule type="cellIs" dxfId="1423" priority="6" operator="lessThan">
      <formula>-10</formula>
    </cfRule>
    <cfRule type="cellIs" dxfId="1422" priority="7" operator="between">
      <formula>0</formula>
      <formula>-10</formula>
    </cfRule>
    <cfRule type="cellIs" dxfId="1421" priority="8" operator="between">
      <formula>0</formula>
      <formula>10</formula>
    </cfRule>
    <cfRule type="cellIs" dxfId="1420" priority="9" operator="greaterThan">
      <formula>10</formula>
    </cfRule>
  </conditionalFormatting>
  <conditionalFormatting sqref="V3:Z3">
    <cfRule type="cellIs" dxfId="1419" priority="1" operator="lessThan">
      <formula>-1</formula>
    </cfRule>
    <cfRule type="cellIs" dxfId="1418" priority="2" operator="between">
      <formula>0</formula>
      <formula>-1</formula>
    </cfRule>
    <cfRule type="cellIs" dxfId="1417" priority="3" operator="between">
      <formula>0</formula>
      <formula>1</formula>
    </cfRule>
    <cfRule type="cellIs" dxfId="1416" priority="4" operator="greaterThan">
      <formula>1</formula>
    </cfRule>
  </conditionalFormatting>
  <pageMargins left="0.7" right="0.7" top="0.75" bottom="0.75" header="0.3" footer="0.3"/>
  <pageSetup paperSize="9" scale="10" orientation="landscape"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92D050"/>
  </sheetPr>
  <dimension ref="A1:AJ292"/>
  <sheetViews>
    <sheetView workbookViewId="0">
      <selection activeCell="F114" sqref="F114"/>
    </sheetView>
  </sheetViews>
  <sheetFormatPr defaultRowHeight="15" x14ac:dyDescent="0.25"/>
  <cols>
    <col min="1" max="1" width="7" style="13" bestFit="1" customWidth="1"/>
    <col min="2" max="2" width="24.28515625" style="13" customWidth="1"/>
    <col min="3" max="3" width="6" style="13" bestFit="1" customWidth="1"/>
    <col min="4" max="4" width="7.7109375" style="13" bestFit="1" customWidth="1"/>
    <col min="5" max="5" width="9.85546875" style="13" bestFit="1" customWidth="1"/>
    <col min="6" max="6" width="7.7109375" style="13" customWidth="1"/>
    <col min="7" max="7" width="10.5703125" style="13" bestFit="1" customWidth="1"/>
    <col min="8" max="8" width="10.28515625" style="13" bestFit="1" customWidth="1"/>
    <col min="9" max="9" width="11.28515625" style="13" bestFit="1" customWidth="1"/>
    <col min="10" max="10" width="11.85546875" style="13" bestFit="1" customWidth="1"/>
    <col min="11" max="11" width="10.28515625" style="13" customWidth="1"/>
    <col min="12" max="22" width="9.140625" style="13" customWidth="1"/>
    <col min="23" max="23" width="9.140625" style="13"/>
    <col min="24" max="24" width="9.140625" style="13" customWidth="1"/>
    <col min="26" max="26" width="9.140625" style="13"/>
    <col min="27" max="27" width="9.140625" style="13" customWidth="1"/>
    <col min="28" max="16384" width="9.140625" style="13"/>
  </cols>
  <sheetData>
    <row r="1" spans="1:36" ht="130.5" thickBot="1" x14ac:dyDescent="0.3">
      <c r="A1" s="9" t="str">
        <f>DATASHEET!A1</f>
        <v>Id</v>
      </c>
      <c r="B1" s="10" t="str">
        <f>DATASHEET!B1</f>
        <v>Name</v>
      </c>
      <c r="C1" s="10" t="str">
        <f>DATASHEET!C1</f>
        <v>Form</v>
      </c>
      <c r="D1" s="10" t="str">
        <f>DATASHEET!D1</f>
        <v>Gender</v>
      </c>
      <c r="E1" s="10" t="s">
        <v>350</v>
      </c>
      <c r="F1" s="10" t="str">
        <f>DATASHEET!E1</f>
        <v>FSM Last 6 years</v>
      </c>
      <c r="G1" s="10" t="str">
        <f>DATASHEET!F1</f>
        <v>Ethnicity</v>
      </c>
      <c r="H1" s="10" t="str">
        <f>DATASHEET!G1</f>
        <v>PP</v>
      </c>
      <c r="I1" s="10" t="str">
        <f>DATASHEET!H1</f>
        <v>LAC</v>
      </c>
      <c r="J1" s="11" t="str">
        <f>DATASHEET!J1</f>
        <v>Prior Attainment - GCSE</v>
      </c>
      <c r="K1" s="12" t="s">
        <v>39</v>
      </c>
      <c r="L1" s="118" t="str">
        <f>L3VA!P2</f>
        <v>ART</v>
      </c>
      <c r="M1" s="118" t="str">
        <f>L3VA!V2</f>
        <v>BIOLOGY</v>
      </c>
      <c r="N1" s="118" t="str">
        <f>L3VA!AB2</f>
        <v>BUSINESS</v>
      </c>
      <c r="O1" s="9" t="str">
        <f>L3VA!AH2</f>
        <v>CHEMISTRY</v>
      </c>
      <c r="P1" s="118" t="str">
        <f>L3VA!AN2</f>
        <v>COMPUTER SCIENCE</v>
      </c>
      <c r="Q1" s="118" t="str">
        <f>L3VA!AT2</f>
        <v>DESTECH</v>
      </c>
      <c r="R1" s="9" t="str">
        <f>L3VA!AZ2</f>
        <v>DRAMA</v>
      </c>
      <c r="S1" s="118" t="str">
        <f>L3VA!BF2</f>
        <v>ECONOMICS</v>
      </c>
      <c r="T1" s="118" t="str">
        <f>L3VA!BL2</f>
        <v>ENGLANG</v>
      </c>
      <c r="U1" s="9" t="str">
        <f>L3VA!BR2</f>
        <v>ENGLIT</v>
      </c>
      <c r="V1" s="9" t="str">
        <f>L3VA!BX2</f>
        <v>FRENCH</v>
      </c>
      <c r="W1" s="9" t="str">
        <f>L3VA!CD2</f>
        <v>FURMATHS</v>
      </c>
      <c r="X1" s="9" t="str">
        <f>L3VA!CJ2</f>
        <v>GEOGRAPHY</v>
      </c>
      <c r="Y1" s="118" t="str">
        <f>L3VA!CP2</f>
        <v>HEALTH&amp;SOCIAL</v>
      </c>
      <c r="Z1" s="118" t="str">
        <f>L3VA!CV2</f>
        <v>HEALTH&amp;SOCIAL (DOUBLE)</v>
      </c>
      <c r="AA1" s="9" t="str">
        <f>L3VA!DB2</f>
        <v>HISTORY</v>
      </c>
      <c r="AB1" s="9" t="str">
        <f>L3VA!DH2</f>
        <v>MATHS</v>
      </c>
      <c r="AC1" s="118" t="str">
        <f>L3VA!DN2</f>
        <v>MUSIC</v>
      </c>
      <c r="AD1" s="118" t="str">
        <f>L3VA!DT2</f>
        <v>PHIL&amp;ETHICS</v>
      </c>
      <c r="AE1" s="118" t="str">
        <f>L3VA!DZ2</f>
        <v>PHYSICAL EDUCATION</v>
      </c>
      <c r="AF1" s="118" t="str">
        <f>L3VA!EF2</f>
        <v>PHYSICS</v>
      </c>
      <c r="AG1" s="118" t="str">
        <f>L3VA!EL2</f>
        <v>POLITICS</v>
      </c>
      <c r="AH1" s="9" t="str">
        <f>L3VA!ER2</f>
        <v>PSYCHOLOGY</v>
      </c>
      <c r="AI1" s="9" t="str">
        <f>L3VA!EX2</f>
        <v>SOCIOLOGY</v>
      </c>
      <c r="AJ1" s="9" t="str">
        <f>L3VA!FD2</f>
        <v>SPANISH</v>
      </c>
    </row>
    <row r="2" spans="1:36" x14ac:dyDescent="0.25">
      <c r="A2" s="15">
        <f>IF(DATASHEET!A2="","",DATASHEET!A2)</f>
        <v>150838</v>
      </c>
      <c r="B2" s="16" t="str">
        <f>DATASHEET!B2</f>
        <v>ABBAS, Maryam</v>
      </c>
      <c r="C2" s="16" t="str">
        <f>DATASHEET!C2</f>
        <v>12ASA</v>
      </c>
      <c r="D2" s="16" t="str">
        <f>DATASHEET!D2</f>
        <v>F</v>
      </c>
      <c r="E2" s="16" t="str">
        <f>IF(ISERROR(L3VA!E14),"",L3VA!E14)</f>
        <v>INTERNAL</v>
      </c>
      <c r="F2" s="16" t="str">
        <f>DATASHEET!E2</f>
        <v>N</v>
      </c>
      <c r="G2" s="16" t="str">
        <f>IF(A2="","",IF(DATASHEET!F2="White - British","N","Y"))</f>
        <v>Y</v>
      </c>
      <c r="H2" s="16" t="str">
        <f>IF(A2="","",IF(DATASHEET!G2=1,"Y","N"))</f>
        <v>N</v>
      </c>
      <c r="I2" s="16" t="str">
        <f>DATASHEET!H2</f>
        <v>N</v>
      </c>
      <c r="J2" s="17" t="str">
        <f>IF(ISERROR(DATASHEET!J2),"",DATASHEET!J2)</f>
        <v>6.25+ (B/A)</v>
      </c>
      <c r="K2" s="31"/>
      <c r="L2" s="159" t="str">
        <f>IF(L3VA!N14="NO DATA","",L3VA!N14)</f>
        <v/>
      </c>
      <c r="M2" s="159" t="str">
        <f>IF(L3VA!T14="NO DATA","",L3VA!T14)</f>
        <v/>
      </c>
      <c r="N2" s="159" t="str">
        <f>IF(L3VA!Z14="NO DATA","",L3VA!Z14)</f>
        <v/>
      </c>
      <c r="O2" s="159" t="str">
        <f>IF(L3VA!AF14="NO DATA","",L3VA!AF14)</f>
        <v/>
      </c>
      <c r="P2" s="159" t="str">
        <f>IF(L3VA!AL14="NO DATA","",L3VA!AL14)</f>
        <v/>
      </c>
      <c r="Q2" s="159" t="str">
        <f>IF(L3VA!AR14="NO DATA","",L3VA!AR14)</f>
        <v/>
      </c>
      <c r="R2" s="159" t="str">
        <f>IF(L3VA!AX14="NO DATA","",L3VA!AX14)</f>
        <v/>
      </c>
      <c r="S2" s="159" t="str">
        <f>IF(L3VA!BD14="NO DATA","",L3VA!BD14)</f>
        <v/>
      </c>
      <c r="T2" s="159" t="str">
        <f>IF(L3VA!BJ14="NO DATA","",L3VA!BJ14)</f>
        <v/>
      </c>
      <c r="U2" s="159" t="str">
        <f>IF(L3VA!BP14="NO DATA","",L3VA!BP14)</f>
        <v/>
      </c>
      <c r="V2" s="159" t="str">
        <f>IF(L3VA!BV14="NO DATA","",L3VA!BV14)</f>
        <v/>
      </c>
      <c r="W2" s="159" t="str">
        <f>IF(L3VA!CB14="NO DATA","",L3VA!CB14)</f>
        <v/>
      </c>
      <c r="X2" s="159" t="str">
        <f>IF(L3VA!CH14="NO DATA","",L3VA!CH14)</f>
        <v/>
      </c>
      <c r="Y2" s="159" t="str">
        <f>IF(L3VA!CN14="NO DATA","",L3VA!CN14)</f>
        <v/>
      </c>
      <c r="Z2" s="159" t="str">
        <f>IF(L3VA!CT14="NO DATA","",L3VA!CT14)</f>
        <v/>
      </c>
      <c r="AA2" s="159" t="str">
        <f>IF(L3VA!CZ14="NO DATA","",L3VA!CZ14)</f>
        <v/>
      </c>
      <c r="AB2" s="159" t="str">
        <f>IF(L3VA!DF14="NO DATA","",L3VA!DF14)</f>
        <v/>
      </c>
      <c r="AC2" s="159" t="str">
        <f>IF(L3VA!DL14="NO DATA","",L3VA!DL14)</f>
        <v/>
      </c>
      <c r="AD2" s="159" t="str">
        <f>IF(L3VA!DR14="NO DATA","",L3VA!DR14)</f>
        <v/>
      </c>
      <c r="AE2" s="159" t="str">
        <f>IF(L3VA!DX14="NO DATA","",L3VA!DX14)</f>
        <v/>
      </c>
      <c r="AF2" s="159" t="str">
        <f>IF(L3VA!ED14="NO DATA","",L3VA!ED14)</f>
        <v/>
      </c>
      <c r="AG2" s="159" t="str">
        <f>IF(L3VA!EJ14="NO DATA","",L3VA!EJ14)</f>
        <v/>
      </c>
      <c r="AH2" s="159" t="str">
        <f>IF(L3VA!EP14="NO DATA","",L3VA!EP14)</f>
        <v/>
      </c>
      <c r="AI2" s="159" t="str">
        <f>IF(L3VA!EV14="NO DATA","",L3VA!EV14)</f>
        <v/>
      </c>
      <c r="AJ2" s="159" t="str">
        <f>IF(L3VA!FB14="NO DATA","",L3VA!FB14)</f>
        <v/>
      </c>
    </row>
    <row r="3" spans="1:36" x14ac:dyDescent="0.25">
      <c r="A3" s="19">
        <f>IF(DATASHEET!A3="","",DATASHEET!A3)</f>
        <v>150984</v>
      </c>
      <c r="B3" s="20" t="str">
        <f>DATASHEET!B3</f>
        <v>ABDALJAWWAD, Dua'a</v>
      </c>
      <c r="C3" s="21" t="str">
        <f>DATASHEET!C3</f>
        <v>12ASA</v>
      </c>
      <c r="D3" s="19" t="str">
        <f>DATASHEET!D3</f>
        <v>F</v>
      </c>
      <c r="E3" s="20" t="str">
        <f>IF(ISERROR(L3VA!E15),"",L3VA!E15)</f>
        <v>INTERNAL</v>
      </c>
      <c r="F3" s="20" t="str">
        <f>DATASHEET!E3</f>
        <v>Y</v>
      </c>
      <c r="G3" s="20" t="str">
        <f>IF(A3="","",IF(DATASHEET!F3="White - British","N","Y"))</f>
        <v>Y</v>
      </c>
      <c r="H3" s="20" t="str">
        <f>IF(A3="","",IF(DATASHEET!G3=1,"Y","N"))</f>
        <v>N</v>
      </c>
      <c r="I3" s="20" t="str">
        <f>DATASHEET!H3</f>
        <v>N</v>
      </c>
      <c r="J3" s="21" t="str">
        <f>IF(ISERROR(DATASHEET!J3),"",DATASHEET!J3)</f>
        <v>6.25+ (B/A)</v>
      </c>
      <c r="K3" s="36"/>
      <c r="L3" s="159" t="str">
        <f>IF(L3VA!N15="NO DATA","",L3VA!N15)</f>
        <v/>
      </c>
      <c r="M3" s="159" t="str">
        <f>IF(L3VA!T15="NO DATA","",L3VA!T15)</f>
        <v/>
      </c>
      <c r="N3" s="159" t="str">
        <f>IF(L3VA!Z15="NO DATA","",L3VA!Z15)</f>
        <v/>
      </c>
      <c r="O3" s="159" t="str">
        <f>IF(L3VA!AF15="NO DATA","",L3VA!AF15)</f>
        <v/>
      </c>
      <c r="P3" s="159" t="str">
        <f>IF(L3VA!AL15="NO DATA","",L3VA!AL15)</f>
        <v/>
      </c>
      <c r="Q3" s="159" t="str">
        <f>IF(L3VA!AR15="NO DATA","",L3VA!AR15)</f>
        <v/>
      </c>
      <c r="R3" s="159" t="str">
        <f>IF(L3VA!AX15="NO DATA","",L3VA!AX15)</f>
        <v/>
      </c>
      <c r="S3" s="159" t="str">
        <f>IF(L3VA!BD15="NO DATA","",L3VA!BD15)</f>
        <v/>
      </c>
      <c r="T3" s="159" t="str">
        <f>IF(L3VA!BJ15="NO DATA","",L3VA!BJ15)</f>
        <v/>
      </c>
      <c r="U3" s="159" t="str">
        <f>IF(L3VA!BP15="NO DATA","",L3VA!BP15)</f>
        <v/>
      </c>
      <c r="V3" s="159" t="str">
        <f>IF(L3VA!BV15="NO DATA","",L3VA!BV15)</f>
        <v/>
      </c>
      <c r="W3" s="159" t="str">
        <f>IF(L3VA!CB15="NO DATA","",L3VA!CB15)</f>
        <v/>
      </c>
      <c r="X3" s="159" t="str">
        <f>IF(L3VA!CH15="NO DATA","",L3VA!CH15)</f>
        <v/>
      </c>
      <c r="Y3" s="159" t="str">
        <f>IF(L3VA!CN15="NO DATA","",L3VA!CN15)</f>
        <v/>
      </c>
      <c r="Z3" s="159" t="str">
        <f>IF(L3VA!CT15="NO DATA","",L3VA!CT15)</f>
        <v/>
      </c>
      <c r="AA3" s="159" t="str">
        <f>IF(L3VA!CZ15="NO DATA","",L3VA!CZ15)</f>
        <v/>
      </c>
      <c r="AB3" s="159" t="str">
        <f>IF(L3VA!DF15="NO DATA","",L3VA!DF15)</f>
        <v/>
      </c>
      <c r="AC3" s="159" t="str">
        <f>IF(L3VA!DL15="NO DATA","",L3VA!DL15)</f>
        <v/>
      </c>
      <c r="AD3" s="159" t="str">
        <f>IF(L3VA!DR15="NO DATA","",L3VA!DR15)</f>
        <v/>
      </c>
      <c r="AE3" s="159" t="str">
        <f>IF(L3VA!DX15="NO DATA","",L3VA!DX15)</f>
        <v/>
      </c>
      <c r="AF3" s="159" t="str">
        <f>IF(L3VA!ED15="NO DATA","",L3VA!ED15)</f>
        <v/>
      </c>
      <c r="AG3" s="159" t="str">
        <f>IF(L3VA!EJ15="NO DATA","",L3VA!EJ15)</f>
        <v/>
      </c>
      <c r="AH3" s="159" t="str">
        <f>IF(L3VA!EP15="NO DATA","",L3VA!EP15)</f>
        <v/>
      </c>
      <c r="AI3" s="159" t="str">
        <f>IF(L3VA!EV15="NO DATA","",L3VA!EV15)</f>
        <v/>
      </c>
      <c r="AJ3" s="159" t="str">
        <f>IF(L3VA!FB15="NO DATA","",L3VA!FB15)</f>
        <v/>
      </c>
    </row>
    <row r="4" spans="1:36" x14ac:dyDescent="0.25">
      <c r="A4" s="19">
        <f>IF(DATASHEET!A4="","",DATASHEET!A4)</f>
        <v>151969</v>
      </c>
      <c r="B4" s="20" t="str">
        <f>DATASHEET!B4</f>
        <v>ABRAHAM, Simon</v>
      </c>
      <c r="C4" s="21" t="str">
        <f>DATASHEET!C4</f>
        <v>12ASA</v>
      </c>
      <c r="D4" s="19" t="str">
        <f>DATASHEET!D4</f>
        <v>M</v>
      </c>
      <c r="E4" s="20" t="str">
        <f>IF(ISERROR(L3VA!E16),"",L3VA!E16)</f>
        <v>INTERNAL</v>
      </c>
      <c r="F4" s="20" t="str">
        <f>DATASHEET!E4</f>
        <v>Y</v>
      </c>
      <c r="G4" s="20" t="str">
        <f>IF(A4="","",IF(DATASHEET!F4="White - British","N","Y"))</f>
        <v>Y</v>
      </c>
      <c r="H4" s="20" t="str">
        <f>IF(A4="","",IF(DATASHEET!G4=1,"Y","N"))</f>
        <v>N</v>
      </c>
      <c r="I4" s="20" t="str">
        <f>DATASHEET!H4</f>
        <v>N</v>
      </c>
      <c r="J4" s="21" t="str">
        <f>IF(ISERROR(DATASHEET!J4),"",DATASHEET!J4)</f>
        <v>2.5+ (D/C)</v>
      </c>
      <c r="K4" s="36"/>
      <c r="L4" s="159" t="str">
        <f>IF(L3VA!N16="NO DATA","",L3VA!N16)</f>
        <v/>
      </c>
      <c r="M4" s="159" t="str">
        <f>IF(L3VA!T16="NO DATA","",L3VA!T16)</f>
        <v/>
      </c>
      <c r="N4" s="159" t="str">
        <f>IF(L3VA!Z16="NO DATA","",L3VA!Z16)</f>
        <v/>
      </c>
      <c r="O4" s="159" t="str">
        <f>IF(L3VA!AF16="NO DATA","",L3VA!AF16)</f>
        <v/>
      </c>
      <c r="P4" s="159" t="str">
        <f>IF(L3VA!AL16="NO DATA","",L3VA!AL16)</f>
        <v/>
      </c>
      <c r="Q4" s="159" t="str">
        <f>IF(L3VA!AR16="NO DATA","",L3VA!AR16)</f>
        <v/>
      </c>
      <c r="R4" s="159" t="str">
        <f>IF(L3VA!AX16="NO DATA","",L3VA!AX16)</f>
        <v/>
      </c>
      <c r="S4" s="159" t="str">
        <f>IF(L3VA!BD16="NO DATA","",L3VA!BD16)</f>
        <v/>
      </c>
      <c r="T4" s="159" t="str">
        <f>IF(L3VA!BJ16="NO DATA","",L3VA!BJ16)</f>
        <v/>
      </c>
      <c r="U4" s="159" t="str">
        <f>IF(L3VA!BP16="NO DATA","",L3VA!BP16)</f>
        <v/>
      </c>
      <c r="V4" s="159" t="str">
        <f>IF(L3VA!BV16="NO DATA","",L3VA!BV16)</f>
        <v/>
      </c>
      <c r="W4" s="159" t="str">
        <f>IF(L3VA!CB16="NO DATA","",L3VA!CB16)</f>
        <v/>
      </c>
      <c r="X4" s="159" t="str">
        <f>IF(L3VA!CH16="NO DATA","",L3VA!CH16)</f>
        <v/>
      </c>
      <c r="Y4" s="159" t="str">
        <f>IF(L3VA!CN16="NO DATA","",L3VA!CN16)</f>
        <v/>
      </c>
      <c r="Z4" s="159" t="str">
        <f>IF(L3VA!CT16="NO DATA","",L3VA!CT16)</f>
        <v/>
      </c>
      <c r="AA4" s="159" t="str">
        <f>IF(L3VA!CZ16="NO DATA","",L3VA!CZ16)</f>
        <v/>
      </c>
      <c r="AB4" s="159" t="str">
        <f>IF(L3VA!DF16="NO DATA","",L3VA!DF16)</f>
        <v/>
      </c>
      <c r="AC4" s="159" t="str">
        <f>IF(L3VA!DL16="NO DATA","",L3VA!DL16)</f>
        <v/>
      </c>
      <c r="AD4" s="159" t="str">
        <f>IF(L3VA!DR16="NO DATA","",L3VA!DR16)</f>
        <v/>
      </c>
      <c r="AE4" s="159" t="str">
        <f>IF(L3VA!DX16="NO DATA","",L3VA!DX16)</f>
        <v/>
      </c>
      <c r="AF4" s="159" t="str">
        <f>IF(L3VA!ED16="NO DATA","",L3VA!ED16)</f>
        <v/>
      </c>
      <c r="AG4" s="159" t="str">
        <f>IF(L3VA!EJ16="NO DATA","",L3VA!EJ16)</f>
        <v/>
      </c>
      <c r="AH4" s="159" t="str">
        <f>IF(L3VA!EP16="NO DATA","",L3VA!EP16)</f>
        <v/>
      </c>
      <c r="AI4" s="159" t="str">
        <f>IF(L3VA!EV16="NO DATA","",L3VA!EV16)</f>
        <v/>
      </c>
      <c r="AJ4" s="159" t="str">
        <f>IF(L3VA!FB16="NO DATA","",L3VA!FB16)</f>
        <v/>
      </c>
    </row>
    <row r="5" spans="1:36" x14ac:dyDescent="0.25">
      <c r="A5" s="19">
        <f>IF(DATASHEET!A5="","",DATASHEET!A5)</f>
        <v>160118</v>
      </c>
      <c r="B5" s="20" t="str">
        <f>DATASHEET!B5</f>
        <v>ACKERNLEY, Archie</v>
      </c>
      <c r="C5" s="21" t="str">
        <f>DATASHEET!C5</f>
        <v>12ASA</v>
      </c>
      <c r="D5" s="19" t="str">
        <f>DATASHEET!D5</f>
        <v>M</v>
      </c>
      <c r="E5" s="20" t="str">
        <f>IF(ISERROR(L3VA!E17),"",L3VA!E17)</f>
        <v>EXTERNAL</v>
      </c>
      <c r="F5" s="20" t="str">
        <f>DATASHEET!E5</f>
        <v>N</v>
      </c>
      <c r="G5" s="20" t="str">
        <f>IF(A5="","",IF(DATASHEET!F5="White - British","N","Y"))</f>
        <v>N</v>
      </c>
      <c r="H5" s="20" t="str">
        <f>IF(A5="","",IF(DATASHEET!G5=1,"Y","N"))</f>
        <v>N</v>
      </c>
      <c r="I5" s="20" t="str">
        <f>DATASHEET!H5</f>
        <v>N</v>
      </c>
      <c r="J5" s="21" t="str">
        <f>IF(ISERROR(DATASHEET!J5),"",DATASHEET!J5)</f>
        <v>4.75+ (C/B)</v>
      </c>
      <c r="K5" s="36"/>
      <c r="L5" s="159" t="str">
        <f>IF(L3VA!N17="NO DATA","",L3VA!N17)</f>
        <v/>
      </c>
      <c r="M5" s="159" t="str">
        <f>IF(L3VA!T17="NO DATA","",L3VA!T17)</f>
        <v/>
      </c>
      <c r="N5" s="159" t="str">
        <f>IF(L3VA!Z17="NO DATA","",L3VA!Z17)</f>
        <v/>
      </c>
      <c r="O5" s="159" t="str">
        <f>IF(L3VA!AF17="NO DATA","",L3VA!AF17)</f>
        <v/>
      </c>
      <c r="P5" s="159" t="str">
        <f>IF(L3VA!AL17="NO DATA","",L3VA!AL17)</f>
        <v/>
      </c>
      <c r="Q5" s="159" t="str">
        <f>IF(L3VA!AR17="NO DATA","",L3VA!AR17)</f>
        <v/>
      </c>
      <c r="R5" s="159" t="str">
        <f>IF(L3VA!AX17="NO DATA","",L3VA!AX17)</f>
        <v/>
      </c>
      <c r="S5" s="159" t="str">
        <f>IF(L3VA!BD17="NO DATA","",L3VA!BD17)</f>
        <v/>
      </c>
      <c r="T5" s="159" t="str">
        <f>IF(L3VA!BJ17="NO DATA","",L3VA!BJ17)</f>
        <v/>
      </c>
      <c r="U5" s="159" t="str">
        <f>IF(L3VA!BP17="NO DATA","",L3VA!BP17)</f>
        <v/>
      </c>
      <c r="V5" s="159" t="str">
        <f>IF(L3VA!BV17="NO DATA","",L3VA!BV17)</f>
        <v/>
      </c>
      <c r="W5" s="159" t="str">
        <f>IF(L3VA!CB17="NO DATA","",L3VA!CB17)</f>
        <v/>
      </c>
      <c r="X5" s="159" t="str">
        <f>IF(L3VA!CH17="NO DATA","",L3VA!CH17)</f>
        <v/>
      </c>
      <c r="Y5" s="159" t="str">
        <f>IF(L3VA!CN17="NO DATA","",L3VA!CN17)</f>
        <v/>
      </c>
      <c r="Z5" s="159" t="str">
        <f>IF(L3VA!CT17="NO DATA","",L3VA!CT17)</f>
        <v/>
      </c>
      <c r="AA5" s="159" t="str">
        <f>IF(L3VA!CZ17="NO DATA","",L3VA!CZ17)</f>
        <v/>
      </c>
      <c r="AB5" s="159" t="str">
        <f>IF(L3VA!DF17="NO DATA","",L3VA!DF17)</f>
        <v/>
      </c>
      <c r="AC5" s="159" t="str">
        <f>IF(L3VA!DL17="NO DATA","",L3VA!DL17)</f>
        <v/>
      </c>
      <c r="AD5" s="159" t="str">
        <f>IF(L3VA!DR17="NO DATA","",L3VA!DR17)</f>
        <v/>
      </c>
      <c r="AE5" s="159" t="str">
        <f>IF(L3VA!DX17="NO DATA","",L3VA!DX17)</f>
        <v/>
      </c>
      <c r="AF5" s="159" t="str">
        <f>IF(L3VA!ED17="NO DATA","",L3VA!ED17)</f>
        <v/>
      </c>
      <c r="AG5" s="159" t="str">
        <f>IF(L3VA!EJ17="NO DATA","",L3VA!EJ17)</f>
        <v/>
      </c>
      <c r="AH5" s="159" t="str">
        <f>IF(L3VA!EP17="NO DATA","",L3VA!EP17)</f>
        <v/>
      </c>
      <c r="AI5" s="159" t="str">
        <f>IF(L3VA!EV17="NO DATA","",L3VA!EV17)</f>
        <v/>
      </c>
      <c r="AJ5" s="159" t="str">
        <f>IF(L3VA!FB17="NO DATA","",L3VA!FB17)</f>
        <v/>
      </c>
    </row>
    <row r="6" spans="1:36" x14ac:dyDescent="0.25">
      <c r="A6" s="19">
        <f>IF(DATASHEET!A6="","",DATASHEET!A6)</f>
        <v>160049</v>
      </c>
      <c r="B6" s="20" t="str">
        <f>DATASHEET!B6</f>
        <v>ADAMS, Jack</v>
      </c>
      <c r="C6" s="21" t="str">
        <f>DATASHEET!C6</f>
        <v>12JN</v>
      </c>
      <c r="D6" s="19" t="str">
        <f>DATASHEET!D6</f>
        <v>M</v>
      </c>
      <c r="E6" s="20" t="str">
        <f>IF(ISERROR(L3VA!E18),"",L3VA!E18)</f>
        <v>EXTERNAL</v>
      </c>
      <c r="F6" s="20" t="str">
        <f>DATASHEET!E6</f>
        <v>N</v>
      </c>
      <c r="G6" s="20" t="str">
        <f>IF(A6="","",IF(DATASHEET!F6="White - British","N","Y"))</f>
        <v>N</v>
      </c>
      <c r="H6" s="20" t="str">
        <f>IF(A6="","",IF(DATASHEET!G6=1,"Y","N"))</f>
        <v>N</v>
      </c>
      <c r="I6" s="20" t="str">
        <f>DATASHEET!H6</f>
        <v>N</v>
      </c>
      <c r="J6" s="21" t="str">
        <f>IF(ISERROR(DATASHEET!J6),"",DATASHEET!J6)</f>
        <v>6.25+ (B/A)</v>
      </c>
      <c r="K6" s="36"/>
      <c r="L6" s="159" t="str">
        <f>IF(L3VA!N18="NO DATA","",L3VA!N18)</f>
        <v/>
      </c>
      <c r="M6" s="159" t="str">
        <f>IF(L3VA!T18="NO DATA","",L3VA!T18)</f>
        <v/>
      </c>
      <c r="N6" s="159" t="str">
        <f>IF(L3VA!Z18="NO DATA","",L3VA!Z18)</f>
        <v/>
      </c>
      <c r="O6" s="159" t="str">
        <f>IF(L3VA!AF18="NO DATA","",L3VA!AF18)</f>
        <v/>
      </c>
      <c r="P6" s="159" t="str">
        <f>IF(L3VA!AL18="NO DATA","",L3VA!AL18)</f>
        <v/>
      </c>
      <c r="Q6" s="159" t="str">
        <f>IF(L3VA!AR18="NO DATA","",L3VA!AR18)</f>
        <v/>
      </c>
      <c r="R6" s="159" t="str">
        <f>IF(L3VA!AX18="NO DATA","",L3VA!AX18)</f>
        <v/>
      </c>
      <c r="S6" s="159" t="str">
        <f>IF(L3VA!BD18="NO DATA","",L3VA!BD18)</f>
        <v/>
      </c>
      <c r="T6" s="159" t="str">
        <f>IF(L3VA!BJ18="NO DATA","",L3VA!BJ18)</f>
        <v/>
      </c>
      <c r="U6" s="159" t="str">
        <f>IF(L3VA!BP18="NO DATA","",L3VA!BP18)</f>
        <v/>
      </c>
      <c r="V6" s="159" t="str">
        <f>IF(L3VA!BV18="NO DATA","",L3VA!BV18)</f>
        <v/>
      </c>
      <c r="W6" s="159" t="str">
        <f>IF(L3VA!CB18="NO DATA","",L3VA!CB18)</f>
        <v/>
      </c>
      <c r="X6" s="159" t="str">
        <f>IF(L3VA!CH18="NO DATA","",L3VA!CH18)</f>
        <v/>
      </c>
      <c r="Y6" s="159" t="str">
        <f>IF(L3VA!CN18="NO DATA","",L3VA!CN18)</f>
        <v/>
      </c>
      <c r="Z6" s="159" t="str">
        <f>IF(L3VA!CT18="NO DATA","",L3VA!CT18)</f>
        <v/>
      </c>
      <c r="AA6" s="159" t="str">
        <f>IF(L3VA!CZ18="NO DATA","",L3VA!CZ18)</f>
        <v/>
      </c>
      <c r="AB6" s="159" t="str">
        <f>IF(L3VA!DF18="NO DATA","",L3VA!DF18)</f>
        <v/>
      </c>
      <c r="AC6" s="159" t="str">
        <f>IF(L3VA!DL18="NO DATA","",L3VA!DL18)</f>
        <v/>
      </c>
      <c r="AD6" s="159" t="str">
        <f>IF(L3VA!DR18="NO DATA","",L3VA!DR18)</f>
        <v/>
      </c>
      <c r="AE6" s="159" t="str">
        <f>IF(L3VA!DX18="NO DATA","",L3VA!DX18)</f>
        <v/>
      </c>
      <c r="AF6" s="159" t="str">
        <f>IF(L3VA!ED18="NO DATA","",L3VA!ED18)</f>
        <v/>
      </c>
      <c r="AG6" s="159" t="str">
        <f>IF(L3VA!EJ18="NO DATA","",L3VA!EJ18)</f>
        <v/>
      </c>
      <c r="AH6" s="159" t="str">
        <f>IF(L3VA!EP18="NO DATA","",L3VA!EP18)</f>
        <v/>
      </c>
      <c r="AI6" s="159" t="str">
        <f>IF(L3VA!EV18="NO DATA","",L3VA!EV18)</f>
        <v/>
      </c>
      <c r="AJ6" s="159" t="str">
        <f>IF(L3VA!FB18="NO DATA","",L3VA!FB18)</f>
        <v/>
      </c>
    </row>
    <row r="7" spans="1:36" x14ac:dyDescent="0.25">
      <c r="A7" s="19">
        <f>IF(DATASHEET!A7="","",DATASHEET!A7)</f>
        <v>150995</v>
      </c>
      <c r="B7" s="20" t="str">
        <f>DATASHEET!B7</f>
        <v>ADESINA, Karen</v>
      </c>
      <c r="C7" s="21" t="str">
        <f>DATASHEET!C7</f>
        <v>12ASA</v>
      </c>
      <c r="D7" s="19" t="str">
        <f>DATASHEET!D7</f>
        <v>F</v>
      </c>
      <c r="E7" s="20" t="str">
        <f>IF(ISERROR(L3VA!E19),"",L3VA!E19)</f>
        <v>INTERNAL</v>
      </c>
      <c r="F7" s="20" t="str">
        <f>DATASHEET!E7</f>
        <v>N</v>
      </c>
      <c r="G7" s="20" t="str">
        <f>IF(A7="","",IF(DATASHEET!F7="White - British","N","Y"))</f>
        <v>Y</v>
      </c>
      <c r="H7" s="20" t="str">
        <f>IF(A7="","",IF(DATASHEET!G7=1,"Y","N"))</f>
        <v>N</v>
      </c>
      <c r="I7" s="20" t="str">
        <f>DATASHEET!H7</f>
        <v>N</v>
      </c>
      <c r="J7" s="21" t="str">
        <f>IF(ISERROR(DATASHEET!J7),"",DATASHEET!J7)</f>
        <v>4.75+ (C/B)</v>
      </c>
      <c r="K7" s="36"/>
      <c r="L7" s="159" t="str">
        <f>IF(L3VA!N19="NO DATA","",L3VA!N19)</f>
        <v/>
      </c>
      <c r="M7" s="159" t="str">
        <f>IF(L3VA!T19="NO DATA","",L3VA!T19)</f>
        <v/>
      </c>
      <c r="N7" s="159" t="str">
        <f>IF(L3VA!Z19="NO DATA","",L3VA!Z19)</f>
        <v/>
      </c>
      <c r="O7" s="159" t="str">
        <f>IF(L3VA!AF19="NO DATA","",L3VA!AF19)</f>
        <v/>
      </c>
      <c r="P7" s="159" t="str">
        <f>IF(L3VA!AL19="NO DATA","",L3VA!AL19)</f>
        <v/>
      </c>
      <c r="Q7" s="159" t="str">
        <f>IF(L3VA!AR19="NO DATA","",L3VA!AR19)</f>
        <v/>
      </c>
      <c r="R7" s="159" t="str">
        <f>IF(L3VA!AX19="NO DATA","",L3VA!AX19)</f>
        <v/>
      </c>
      <c r="S7" s="159" t="str">
        <f>IF(L3VA!BD19="NO DATA","",L3VA!BD19)</f>
        <v/>
      </c>
      <c r="T7" s="159" t="str">
        <f>IF(L3VA!BJ19="NO DATA","",L3VA!BJ19)</f>
        <v/>
      </c>
      <c r="U7" s="159" t="str">
        <f>IF(L3VA!BP19="NO DATA","",L3VA!BP19)</f>
        <v/>
      </c>
      <c r="V7" s="159" t="str">
        <f>IF(L3VA!BV19="NO DATA","",L3VA!BV19)</f>
        <v/>
      </c>
      <c r="W7" s="159" t="str">
        <f>IF(L3VA!CB19="NO DATA","",L3VA!CB19)</f>
        <v/>
      </c>
      <c r="X7" s="159" t="str">
        <f>IF(L3VA!CH19="NO DATA","",L3VA!CH19)</f>
        <v/>
      </c>
      <c r="Y7" s="159" t="str">
        <f>IF(L3VA!CN19="NO DATA","",L3VA!CN19)</f>
        <v/>
      </c>
      <c r="Z7" s="159" t="str">
        <f>IF(L3VA!CT19="NO DATA","",L3VA!CT19)</f>
        <v/>
      </c>
      <c r="AA7" s="159" t="str">
        <f>IF(L3VA!CZ19="NO DATA","",L3VA!CZ19)</f>
        <v/>
      </c>
      <c r="AB7" s="159" t="str">
        <f>IF(L3VA!DF19="NO DATA","",L3VA!DF19)</f>
        <v/>
      </c>
      <c r="AC7" s="159" t="str">
        <f>IF(L3VA!DL19="NO DATA","",L3VA!DL19)</f>
        <v/>
      </c>
      <c r="AD7" s="159" t="str">
        <f>IF(L3VA!DR19="NO DATA","",L3VA!DR19)</f>
        <v/>
      </c>
      <c r="AE7" s="159" t="str">
        <f>IF(L3VA!DX19="NO DATA","",L3VA!DX19)</f>
        <v/>
      </c>
      <c r="AF7" s="159" t="str">
        <f>IF(L3VA!ED19="NO DATA","",L3VA!ED19)</f>
        <v/>
      </c>
      <c r="AG7" s="159" t="str">
        <f>IF(L3VA!EJ19="NO DATA","",L3VA!EJ19)</f>
        <v/>
      </c>
      <c r="AH7" s="159" t="str">
        <f>IF(L3VA!EP19="NO DATA","",L3VA!EP19)</f>
        <v/>
      </c>
      <c r="AI7" s="159" t="str">
        <f>IF(L3VA!EV19="NO DATA","",L3VA!EV19)</f>
        <v/>
      </c>
      <c r="AJ7" s="159" t="str">
        <f>IF(L3VA!FB19="NO DATA","",L3VA!FB19)</f>
        <v/>
      </c>
    </row>
    <row r="8" spans="1:36" x14ac:dyDescent="0.25">
      <c r="A8" s="19">
        <f>IF(DATASHEET!A8="","",DATASHEET!A8)</f>
        <v>150982</v>
      </c>
      <c r="B8" s="20" t="str">
        <f>DATASHEET!B8</f>
        <v>ADIELE, Angel</v>
      </c>
      <c r="C8" s="21" t="str">
        <f>DATASHEET!C8</f>
        <v>12ASA</v>
      </c>
      <c r="D8" s="19" t="str">
        <f>DATASHEET!D8</f>
        <v>F</v>
      </c>
      <c r="E8" s="20" t="str">
        <f>IF(ISERROR(L3VA!E20),"",L3VA!E20)</f>
        <v>INTERNAL</v>
      </c>
      <c r="F8" s="20" t="str">
        <f>DATASHEET!E8</f>
        <v>Y</v>
      </c>
      <c r="G8" s="20" t="str">
        <f>IF(A8="","",IF(DATASHEET!F8="White - British","N","Y"))</f>
        <v>Y</v>
      </c>
      <c r="H8" s="20" t="str">
        <f>IF(A8="","",IF(DATASHEET!G8=1,"Y","N"))</f>
        <v>N</v>
      </c>
      <c r="I8" s="20" t="str">
        <f>DATASHEET!H8</f>
        <v>N</v>
      </c>
      <c r="J8" s="21" t="str">
        <f>IF(ISERROR(DATASHEET!J8),"",DATASHEET!J8)</f>
        <v>6.25+ (B/A)</v>
      </c>
      <c r="K8" s="36"/>
      <c r="L8" s="159" t="str">
        <f>IF(L3VA!N20="NO DATA","",L3VA!N20)</f>
        <v/>
      </c>
      <c r="M8" s="159" t="str">
        <f>IF(L3VA!T20="NO DATA","",L3VA!T20)</f>
        <v/>
      </c>
      <c r="N8" s="159" t="str">
        <f>IF(L3VA!Z20="NO DATA","",L3VA!Z20)</f>
        <v/>
      </c>
      <c r="O8" s="159" t="str">
        <f>IF(L3VA!AF20="NO DATA","",L3VA!AF20)</f>
        <v/>
      </c>
      <c r="P8" s="159" t="str">
        <f>IF(L3VA!AL20="NO DATA","",L3VA!AL20)</f>
        <v/>
      </c>
      <c r="Q8" s="159" t="str">
        <f>IF(L3VA!AR20="NO DATA","",L3VA!AR20)</f>
        <v/>
      </c>
      <c r="R8" s="159" t="str">
        <f>IF(L3VA!AX20="NO DATA","",L3VA!AX20)</f>
        <v/>
      </c>
      <c r="S8" s="159" t="str">
        <f>IF(L3VA!BD20="NO DATA","",L3VA!BD20)</f>
        <v/>
      </c>
      <c r="T8" s="159" t="str">
        <f>IF(L3VA!BJ20="NO DATA","",L3VA!BJ20)</f>
        <v/>
      </c>
      <c r="U8" s="159" t="str">
        <f>IF(L3VA!BP20="NO DATA","",L3VA!BP20)</f>
        <v/>
      </c>
      <c r="V8" s="159" t="str">
        <f>IF(L3VA!BV20="NO DATA","",L3VA!BV20)</f>
        <v/>
      </c>
      <c r="W8" s="159" t="str">
        <f>IF(L3VA!CB20="NO DATA","",L3VA!CB20)</f>
        <v/>
      </c>
      <c r="X8" s="159" t="str">
        <f>IF(L3VA!CH20="NO DATA","",L3VA!CH20)</f>
        <v/>
      </c>
      <c r="Y8" s="159" t="str">
        <f>IF(L3VA!CN20="NO DATA","",L3VA!CN20)</f>
        <v/>
      </c>
      <c r="Z8" s="159" t="str">
        <f>IF(L3VA!CT20="NO DATA","",L3VA!CT20)</f>
        <v/>
      </c>
      <c r="AA8" s="159" t="str">
        <f>IF(L3VA!CZ20="NO DATA","",L3VA!CZ20)</f>
        <v/>
      </c>
      <c r="AB8" s="159" t="str">
        <f>IF(L3VA!DF20="NO DATA","",L3VA!DF20)</f>
        <v/>
      </c>
      <c r="AC8" s="159" t="str">
        <f>IF(L3VA!DL20="NO DATA","",L3VA!DL20)</f>
        <v/>
      </c>
      <c r="AD8" s="159" t="str">
        <f>IF(L3VA!DR20="NO DATA","",L3VA!DR20)</f>
        <v/>
      </c>
      <c r="AE8" s="159" t="str">
        <f>IF(L3VA!DX20="NO DATA","",L3VA!DX20)</f>
        <v/>
      </c>
      <c r="AF8" s="159" t="str">
        <f>IF(L3VA!ED20="NO DATA","",L3VA!ED20)</f>
        <v/>
      </c>
      <c r="AG8" s="159" t="str">
        <f>IF(L3VA!EJ20="NO DATA","",L3VA!EJ20)</f>
        <v/>
      </c>
      <c r="AH8" s="159" t="str">
        <f>IF(L3VA!EP20="NO DATA","",L3VA!EP20)</f>
        <v/>
      </c>
      <c r="AI8" s="159" t="str">
        <f>IF(L3VA!EV20="NO DATA","",L3VA!EV20)</f>
        <v/>
      </c>
      <c r="AJ8" s="159" t="str">
        <f>IF(L3VA!FB20="NO DATA","",L3VA!FB20)</f>
        <v/>
      </c>
    </row>
    <row r="9" spans="1:36" x14ac:dyDescent="0.25">
      <c r="A9" s="19">
        <f>IF(DATASHEET!A9="","",DATASHEET!A9)</f>
        <v>150880</v>
      </c>
      <c r="B9" s="20" t="str">
        <f>DATASHEET!B9</f>
        <v>AHMADI, Melina</v>
      </c>
      <c r="C9" s="21" t="str">
        <f>DATASHEET!C9</f>
        <v>12ASA</v>
      </c>
      <c r="D9" s="19" t="str">
        <f>DATASHEET!D9</f>
        <v>F</v>
      </c>
      <c r="E9" s="20" t="str">
        <f>IF(ISERROR(L3VA!E21),"",L3VA!E21)</f>
        <v>INTERNAL</v>
      </c>
      <c r="F9" s="20" t="str">
        <f>DATASHEET!E9</f>
        <v>N</v>
      </c>
      <c r="G9" s="20" t="str">
        <f>IF(A9="","",IF(DATASHEET!F9="White - British","N","Y"))</f>
        <v>Y</v>
      </c>
      <c r="H9" s="20" t="str">
        <f>IF(A9="","",IF(DATASHEET!G9=1,"Y","N"))</f>
        <v>N</v>
      </c>
      <c r="I9" s="20" t="str">
        <f>DATASHEET!H9</f>
        <v>N</v>
      </c>
      <c r="J9" s="21" t="str">
        <f>IF(ISERROR(DATASHEET!J9),"",DATASHEET!J9)</f>
        <v>6.25+ (B/A)</v>
      </c>
      <c r="K9" s="36"/>
      <c r="L9" s="159" t="str">
        <f>IF(L3VA!N21="NO DATA","",L3VA!N21)</f>
        <v/>
      </c>
      <c r="M9" s="159" t="str">
        <f>IF(L3VA!T21="NO DATA","",L3VA!T21)</f>
        <v/>
      </c>
      <c r="N9" s="159" t="str">
        <f>IF(L3VA!Z21="NO DATA","",L3VA!Z21)</f>
        <v/>
      </c>
      <c r="O9" s="159" t="str">
        <f>IF(L3VA!AF21="NO DATA","",L3VA!AF21)</f>
        <v/>
      </c>
      <c r="P9" s="159" t="str">
        <f>IF(L3VA!AL21="NO DATA","",L3VA!AL21)</f>
        <v/>
      </c>
      <c r="Q9" s="159" t="str">
        <f>IF(L3VA!AR21="NO DATA","",L3VA!AR21)</f>
        <v/>
      </c>
      <c r="R9" s="159" t="str">
        <f>IF(L3VA!AX21="NO DATA","",L3VA!AX21)</f>
        <v/>
      </c>
      <c r="S9" s="159" t="str">
        <f>IF(L3VA!BD21="NO DATA","",L3VA!BD21)</f>
        <v/>
      </c>
      <c r="T9" s="159" t="str">
        <f>IF(L3VA!BJ21="NO DATA","",L3VA!BJ21)</f>
        <v/>
      </c>
      <c r="U9" s="159" t="str">
        <f>IF(L3VA!BP21="NO DATA","",L3VA!BP21)</f>
        <v/>
      </c>
      <c r="V9" s="159" t="str">
        <f>IF(L3VA!BV21="NO DATA","",L3VA!BV21)</f>
        <v/>
      </c>
      <c r="W9" s="159" t="str">
        <f>IF(L3VA!CB21="NO DATA","",L3VA!CB21)</f>
        <v/>
      </c>
      <c r="X9" s="159" t="str">
        <f>IF(L3VA!CH21="NO DATA","",L3VA!CH21)</f>
        <v/>
      </c>
      <c r="Y9" s="159" t="str">
        <f>IF(L3VA!CN21="NO DATA","",L3VA!CN21)</f>
        <v/>
      </c>
      <c r="Z9" s="159" t="str">
        <f>IF(L3VA!CT21="NO DATA","",L3VA!CT21)</f>
        <v/>
      </c>
      <c r="AA9" s="159" t="str">
        <f>IF(L3VA!CZ21="NO DATA","",L3VA!CZ21)</f>
        <v/>
      </c>
      <c r="AB9" s="159" t="str">
        <f>IF(L3VA!DF21="NO DATA","",L3VA!DF21)</f>
        <v/>
      </c>
      <c r="AC9" s="159" t="str">
        <f>IF(L3VA!DL21="NO DATA","",L3VA!DL21)</f>
        <v/>
      </c>
      <c r="AD9" s="159" t="str">
        <f>IF(L3VA!DR21="NO DATA","",L3VA!DR21)</f>
        <v/>
      </c>
      <c r="AE9" s="159" t="str">
        <f>IF(L3VA!DX21="NO DATA","",L3VA!DX21)</f>
        <v/>
      </c>
      <c r="AF9" s="159" t="str">
        <f>IF(L3VA!ED21="NO DATA","",L3VA!ED21)</f>
        <v/>
      </c>
      <c r="AG9" s="159" t="str">
        <f>IF(L3VA!EJ21="NO DATA","",L3VA!EJ21)</f>
        <v/>
      </c>
      <c r="AH9" s="159" t="str">
        <f>IF(L3VA!EP21="NO DATA","",L3VA!EP21)</f>
        <v/>
      </c>
      <c r="AI9" s="159" t="str">
        <f>IF(L3VA!EV21="NO DATA","",L3VA!EV21)</f>
        <v/>
      </c>
      <c r="AJ9" s="159" t="str">
        <f>IF(L3VA!FB21="NO DATA","",L3VA!FB21)</f>
        <v/>
      </c>
    </row>
    <row r="10" spans="1:36" x14ac:dyDescent="0.25">
      <c r="A10" s="19">
        <f>IF(DATASHEET!A10="","",DATASHEET!A10)</f>
        <v>160037</v>
      </c>
      <c r="B10" s="20" t="str">
        <f>DATASHEET!B10</f>
        <v>AHMED, Jubayil</v>
      </c>
      <c r="C10" s="21" t="str">
        <f>DATASHEET!C10</f>
        <v>12DHO</v>
      </c>
      <c r="D10" s="19" t="str">
        <f>DATASHEET!D10</f>
        <v>M</v>
      </c>
      <c r="E10" s="20" t="str">
        <f>IF(ISERROR(L3VA!E22),"",L3VA!E22)</f>
        <v>EXTERNAL</v>
      </c>
      <c r="F10" s="20" t="str">
        <f>DATASHEET!E10</f>
        <v>Y</v>
      </c>
      <c r="G10" s="20" t="str">
        <f>IF(A10="","",IF(DATASHEET!F10="White - British","N","Y"))</f>
        <v>Y</v>
      </c>
      <c r="H10" s="20" t="str">
        <f>IF(A10="","",IF(DATASHEET!G10=1,"Y","N"))</f>
        <v>N</v>
      </c>
      <c r="I10" s="20" t="str">
        <f>DATASHEET!H10</f>
        <v>N</v>
      </c>
      <c r="J10" s="21" t="str">
        <f>IF(ISERROR(DATASHEET!J10),"",DATASHEET!J10)</f>
        <v>4.75+ (C/B)</v>
      </c>
      <c r="K10" s="36"/>
      <c r="L10" s="159" t="str">
        <f>IF(L3VA!N22="NO DATA","",L3VA!N22)</f>
        <v/>
      </c>
      <c r="M10" s="159" t="str">
        <f>IF(L3VA!T22="NO DATA","",L3VA!T22)</f>
        <v/>
      </c>
      <c r="N10" s="159" t="str">
        <f>IF(L3VA!Z22="NO DATA","",L3VA!Z22)</f>
        <v/>
      </c>
      <c r="O10" s="159" t="str">
        <f>IF(L3VA!AF22="NO DATA","",L3VA!AF22)</f>
        <v/>
      </c>
      <c r="P10" s="159" t="str">
        <f>IF(L3VA!AL22="NO DATA","",L3VA!AL22)</f>
        <v/>
      </c>
      <c r="Q10" s="159" t="str">
        <f>IF(L3VA!AR22="NO DATA","",L3VA!AR22)</f>
        <v/>
      </c>
      <c r="R10" s="159" t="str">
        <f>IF(L3VA!AX22="NO DATA","",L3VA!AX22)</f>
        <v/>
      </c>
      <c r="S10" s="159" t="str">
        <f>IF(L3VA!BD22="NO DATA","",L3VA!BD22)</f>
        <v/>
      </c>
      <c r="T10" s="159" t="str">
        <f>IF(L3VA!BJ22="NO DATA","",L3VA!BJ22)</f>
        <v/>
      </c>
      <c r="U10" s="159" t="str">
        <f>IF(L3VA!BP22="NO DATA","",L3VA!BP22)</f>
        <v/>
      </c>
      <c r="V10" s="159" t="str">
        <f>IF(L3VA!BV22="NO DATA","",L3VA!BV22)</f>
        <v/>
      </c>
      <c r="W10" s="159" t="str">
        <f>IF(L3VA!CB22="NO DATA","",L3VA!CB22)</f>
        <v/>
      </c>
      <c r="X10" s="159" t="str">
        <f>IF(L3VA!CH22="NO DATA","",L3VA!CH22)</f>
        <v/>
      </c>
      <c r="Y10" s="159" t="str">
        <f>IF(L3VA!CN22="NO DATA","",L3VA!CN22)</f>
        <v/>
      </c>
      <c r="Z10" s="159" t="str">
        <f>IF(L3VA!CT22="NO DATA","",L3VA!CT22)</f>
        <v/>
      </c>
      <c r="AA10" s="159" t="str">
        <f>IF(L3VA!CZ22="NO DATA","",L3VA!CZ22)</f>
        <v/>
      </c>
      <c r="AB10" s="159" t="str">
        <f>IF(L3VA!DF22="NO DATA","",L3VA!DF22)</f>
        <v/>
      </c>
      <c r="AC10" s="159" t="str">
        <f>IF(L3VA!DL22="NO DATA","",L3VA!DL22)</f>
        <v/>
      </c>
      <c r="AD10" s="159" t="str">
        <f>IF(L3VA!DR22="NO DATA","",L3VA!DR22)</f>
        <v/>
      </c>
      <c r="AE10" s="159" t="str">
        <f>IF(L3VA!DX22="NO DATA","",L3VA!DX22)</f>
        <v/>
      </c>
      <c r="AF10" s="159" t="str">
        <f>IF(L3VA!ED22="NO DATA","",L3VA!ED22)</f>
        <v/>
      </c>
      <c r="AG10" s="159" t="str">
        <f>IF(L3VA!EJ22="NO DATA","",L3VA!EJ22)</f>
        <v/>
      </c>
      <c r="AH10" s="159" t="str">
        <f>IF(L3VA!EP22="NO DATA","",L3VA!EP22)</f>
        <v/>
      </c>
      <c r="AI10" s="159" t="str">
        <f>IF(L3VA!EV22="NO DATA","",L3VA!EV22)</f>
        <v/>
      </c>
      <c r="AJ10" s="159" t="str">
        <f>IF(L3VA!FB22="NO DATA","",L3VA!FB22)</f>
        <v/>
      </c>
    </row>
    <row r="11" spans="1:36" x14ac:dyDescent="0.25">
      <c r="A11" s="19">
        <f>IF(DATASHEET!A11="","",DATASHEET!A11)</f>
        <v>150830</v>
      </c>
      <c r="B11" s="20" t="str">
        <f>DATASHEET!B11</f>
        <v>ALEXANDER, Lucas</v>
      </c>
      <c r="C11" s="21" t="str">
        <f>DATASHEET!C11</f>
        <v>12ASA</v>
      </c>
      <c r="D11" s="19" t="str">
        <f>DATASHEET!D11</f>
        <v>M</v>
      </c>
      <c r="E11" s="20" t="str">
        <f>IF(ISERROR(L3VA!E23),"",L3VA!E23)</f>
        <v>INTERNAL</v>
      </c>
      <c r="F11" s="20" t="str">
        <f>DATASHEET!E11</f>
        <v>N</v>
      </c>
      <c r="G11" s="20" t="str">
        <f>IF(A11="","",IF(DATASHEET!F11="White - British","N","Y"))</f>
        <v>Y</v>
      </c>
      <c r="H11" s="20" t="str">
        <f>IF(A11="","",IF(DATASHEET!G11=1,"Y","N"))</f>
        <v>N</v>
      </c>
      <c r="I11" s="20" t="str">
        <f>DATASHEET!H11</f>
        <v>N</v>
      </c>
      <c r="J11" s="21" t="str">
        <f>IF(ISERROR(DATASHEET!J11),"",DATASHEET!J11)</f>
        <v>6.25+ (B/A)</v>
      </c>
      <c r="K11" s="36"/>
      <c r="L11" s="159" t="str">
        <f>IF(L3VA!N23="NO DATA","",L3VA!N23)</f>
        <v/>
      </c>
      <c r="M11" s="159" t="str">
        <f>IF(L3VA!T23="NO DATA","",L3VA!T23)</f>
        <v/>
      </c>
      <c r="N11" s="159" t="str">
        <f>IF(L3VA!Z23="NO DATA","",L3VA!Z23)</f>
        <v/>
      </c>
      <c r="O11" s="159" t="str">
        <f>IF(L3VA!AF23="NO DATA","",L3VA!AF23)</f>
        <v/>
      </c>
      <c r="P11" s="159" t="str">
        <f>IF(L3VA!AL23="NO DATA","",L3VA!AL23)</f>
        <v/>
      </c>
      <c r="Q11" s="159" t="str">
        <f>IF(L3VA!AR23="NO DATA","",L3VA!AR23)</f>
        <v/>
      </c>
      <c r="R11" s="159" t="str">
        <f>IF(L3VA!AX23="NO DATA","",L3VA!AX23)</f>
        <v/>
      </c>
      <c r="S11" s="159" t="str">
        <f>IF(L3VA!BD23="NO DATA","",L3VA!BD23)</f>
        <v/>
      </c>
      <c r="T11" s="159" t="str">
        <f>IF(L3VA!BJ23="NO DATA","",L3VA!BJ23)</f>
        <v/>
      </c>
      <c r="U11" s="159" t="str">
        <f>IF(L3VA!BP23="NO DATA","",L3VA!BP23)</f>
        <v/>
      </c>
      <c r="V11" s="159" t="str">
        <f>IF(L3VA!BV23="NO DATA","",L3VA!BV23)</f>
        <v/>
      </c>
      <c r="W11" s="159" t="str">
        <f>IF(L3VA!CB23="NO DATA","",L3VA!CB23)</f>
        <v/>
      </c>
      <c r="X11" s="159" t="str">
        <f>IF(L3VA!CH23="NO DATA","",L3VA!CH23)</f>
        <v/>
      </c>
      <c r="Y11" s="159" t="str">
        <f>IF(L3VA!CN23="NO DATA","",L3VA!CN23)</f>
        <v/>
      </c>
      <c r="Z11" s="159" t="str">
        <f>IF(L3VA!CT23="NO DATA","",L3VA!CT23)</f>
        <v/>
      </c>
      <c r="AA11" s="159" t="str">
        <f>IF(L3VA!CZ23="NO DATA","",L3VA!CZ23)</f>
        <v/>
      </c>
      <c r="AB11" s="159" t="str">
        <f>IF(L3VA!DF23="NO DATA","",L3VA!DF23)</f>
        <v/>
      </c>
      <c r="AC11" s="159" t="str">
        <f>IF(L3VA!DL23="NO DATA","",L3VA!DL23)</f>
        <v/>
      </c>
      <c r="AD11" s="159" t="str">
        <f>IF(L3VA!DR23="NO DATA","",L3VA!DR23)</f>
        <v/>
      </c>
      <c r="AE11" s="159" t="str">
        <f>IF(L3VA!DX23="NO DATA","",L3VA!DX23)</f>
        <v/>
      </c>
      <c r="AF11" s="159" t="str">
        <f>IF(L3VA!ED23="NO DATA","",L3VA!ED23)</f>
        <v/>
      </c>
      <c r="AG11" s="159" t="str">
        <f>IF(L3VA!EJ23="NO DATA","",L3VA!EJ23)</f>
        <v/>
      </c>
      <c r="AH11" s="159" t="str">
        <f>IF(L3VA!EP23="NO DATA","",L3VA!EP23)</f>
        <v/>
      </c>
      <c r="AI11" s="159" t="str">
        <f>IF(L3VA!EV23="NO DATA","",L3VA!EV23)</f>
        <v/>
      </c>
      <c r="AJ11" s="159" t="str">
        <f>IF(L3VA!FB23="NO DATA","",L3VA!FB23)</f>
        <v/>
      </c>
    </row>
    <row r="12" spans="1:36" x14ac:dyDescent="0.25">
      <c r="A12" s="19">
        <f>IF(DATASHEET!A12="","",DATASHEET!A12)</f>
        <v>150870</v>
      </c>
      <c r="B12" s="20" t="str">
        <f>DATASHEET!B12</f>
        <v>ALFONSO, Arianne</v>
      </c>
      <c r="C12" s="21" t="str">
        <f>DATASHEET!C12</f>
        <v>12ASA</v>
      </c>
      <c r="D12" s="19" t="str">
        <f>DATASHEET!D12</f>
        <v>F</v>
      </c>
      <c r="E12" s="20" t="str">
        <f>IF(ISERROR(L3VA!E24),"",L3VA!E24)</f>
        <v>INTERNAL</v>
      </c>
      <c r="F12" s="20" t="str">
        <f>DATASHEET!E12</f>
        <v>N</v>
      </c>
      <c r="G12" s="20" t="str">
        <f>IF(A12="","",IF(DATASHEET!F12="White - British","N","Y"))</f>
        <v>Y</v>
      </c>
      <c r="H12" s="20" t="str">
        <f>IF(A12="","",IF(DATASHEET!G12=1,"Y","N"))</f>
        <v>N</v>
      </c>
      <c r="I12" s="20" t="str">
        <f>DATASHEET!H12</f>
        <v>N</v>
      </c>
      <c r="J12" s="21" t="str">
        <f>IF(ISERROR(DATASHEET!J12),"",DATASHEET!J12)</f>
        <v>2.5+ (D/C)</v>
      </c>
      <c r="K12" s="36"/>
      <c r="L12" s="159" t="str">
        <f>IF(L3VA!N24="NO DATA","",L3VA!N24)</f>
        <v/>
      </c>
      <c r="M12" s="159" t="str">
        <f>IF(L3VA!T24="NO DATA","",L3VA!T24)</f>
        <v/>
      </c>
      <c r="N12" s="159" t="str">
        <f>IF(L3VA!Z24="NO DATA","",L3VA!Z24)</f>
        <v/>
      </c>
      <c r="O12" s="159" t="str">
        <f>IF(L3VA!AF24="NO DATA","",L3VA!AF24)</f>
        <v/>
      </c>
      <c r="P12" s="159" t="str">
        <f>IF(L3VA!AL24="NO DATA","",L3VA!AL24)</f>
        <v/>
      </c>
      <c r="Q12" s="159" t="str">
        <f>IF(L3VA!AR24="NO DATA","",L3VA!AR24)</f>
        <v/>
      </c>
      <c r="R12" s="159" t="str">
        <f>IF(L3VA!AX24="NO DATA","",L3VA!AX24)</f>
        <v/>
      </c>
      <c r="S12" s="159" t="str">
        <f>IF(L3VA!BD24="NO DATA","",L3VA!BD24)</f>
        <v/>
      </c>
      <c r="T12" s="159" t="str">
        <f>IF(L3VA!BJ24="NO DATA","",L3VA!BJ24)</f>
        <v/>
      </c>
      <c r="U12" s="159" t="str">
        <f>IF(L3VA!BP24="NO DATA","",L3VA!BP24)</f>
        <v/>
      </c>
      <c r="V12" s="159" t="str">
        <f>IF(L3VA!BV24="NO DATA","",L3VA!BV24)</f>
        <v/>
      </c>
      <c r="W12" s="159" t="str">
        <f>IF(L3VA!CB24="NO DATA","",L3VA!CB24)</f>
        <v/>
      </c>
      <c r="X12" s="159" t="str">
        <f>IF(L3VA!CH24="NO DATA","",L3VA!CH24)</f>
        <v/>
      </c>
      <c r="Y12" s="159" t="str">
        <f>IF(L3VA!CN24="NO DATA","",L3VA!CN24)</f>
        <v/>
      </c>
      <c r="Z12" s="159" t="str">
        <f>IF(L3VA!CT24="NO DATA","",L3VA!CT24)</f>
        <v/>
      </c>
      <c r="AA12" s="159" t="str">
        <f>IF(L3VA!CZ24="NO DATA","",L3VA!CZ24)</f>
        <v/>
      </c>
      <c r="AB12" s="159" t="str">
        <f>IF(L3VA!DF24="NO DATA","",L3VA!DF24)</f>
        <v/>
      </c>
      <c r="AC12" s="159" t="str">
        <f>IF(L3VA!DL24="NO DATA","",L3VA!DL24)</f>
        <v/>
      </c>
      <c r="AD12" s="159" t="str">
        <f>IF(L3VA!DR24="NO DATA","",L3VA!DR24)</f>
        <v/>
      </c>
      <c r="AE12" s="159" t="str">
        <f>IF(L3VA!DX24="NO DATA","",L3VA!DX24)</f>
        <v/>
      </c>
      <c r="AF12" s="159" t="str">
        <f>IF(L3VA!ED24="NO DATA","",L3VA!ED24)</f>
        <v/>
      </c>
      <c r="AG12" s="159" t="str">
        <f>IF(L3VA!EJ24="NO DATA","",L3VA!EJ24)</f>
        <v/>
      </c>
      <c r="AH12" s="159" t="str">
        <f>IF(L3VA!EP24="NO DATA","",L3VA!EP24)</f>
        <v/>
      </c>
      <c r="AI12" s="159" t="str">
        <f>IF(L3VA!EV24="NO DATA","",L3VA!EV24)</f>
        <v/>
      </c>
      <c r="AJ12" s="159" t="str">
        <f>IF(L3VA!FB24="NO DATA","",L3VA!FB24)</f>
        <v/>
      </c>
    </row>
    <row r="13" spans="1:36" x14ac:dyDescent="0.25">
      <c r="A13" s="19">
        <f>IF(DATASHEET!A13="","",DATASHEET!A13)</f>
        <v>160038</v>
      </c>
      <c r="B13" s="20" t="str">
        <f>DATASHEET!B13</f>
        <v>ALI, Tania</v>
      </c>
      <c r="C13" s="21" t="str">
        <f>DATASHEET!C13</f>
        <v>12DHO</v>
      </c>
      <c r="D13" s="19" t="str">
        <f>DATASHEET!D13</f>
        <v>F</v>
      </c>
      <c r="E13" s="20" t="str">
        <f>IF(ISERROR(L3VA!E25),"",L3VA!E25)</f>
        <v>EXTERNAL</v>
      </c>
      <c r="F13" s="20" t="str">
        <f>DATASHEET!E13</f>
        <v>Y</v>
      </c>
      <c r="G13" s="20" t="str">
        <f>IF(A13="","",IF(DATASHEET!F13="White - British","N","Y"))</f>
        <v>Y</v>
      </c>
      <c r="H13" s="20" t="str">
        <f>IF(A13="","",IF(DATASHEET!G13=1,"Y","N"))</f>
        <v>N</v>
      </c>
      <c r="I13" s="20" t="str">
        <f>DATASHEET!H13</f>
        <v>N</v>
      </c>
      <c r="J13" s="21" t="str">
        <f>IF(ISERROR(DATASHEET!J13),"",DATASHEET!J13)</f>
        <v>2.5+ (D/C)</v>
      </c>
      <c r="K13" s="36"/>
      <c r="L13" s="159" t="str">
        <f>IF(L3VA!N25="NO DATA","",L3VA!N25)</f>
        <v/>
      </c>
      <c r="M13" s="159" t="str">
        <f>IF(L3VA!T25="NO DATA","",L3VA!T25)</f>
        <v/>
      </c>
      <c r="N13" s="159" t="str">
        <f>IF(L3VA!Z25="NO DATA","",L3VA!Z25)</f>
        <v/>
      </c>
      <c r="O13" s="159" t="str">
        <f>IF(L3VA!AF25="NO DATA","",L3VA!AF25)</f>
        <v/>
      </c>
      <c r="P13" s="159" t="str">
        <f>IF(L3VA!AL25="NO DATA","",L3VA!AL25)</f>
        <v/>
      </c>
      <c r="Q13" s="159" t="str">
        <f>IF(L3VA!AR25="NO DATA","",L3VA!AR25)</f>
        <v/>
      </c>
      <c r="R13" s="159" t="str">
        <f>IF(L3VA!AX25="NO DATA","",L3VA!AX25)</f>
        <v/>
      </c>
      <c r="S13" s="159" t="str">
        <f>IF(L3VA!BD25="NO DATA","",L3VA!BD25)</f>
        <v/>
      </c>
      <c r="T13" s="159" t="str">
        <f>IF(L3VA!BJ25="NO DATA","",L3VA!BJ25)</f>
        <v/>
      </c>
      <c r="U13" s="159" t="str">
        <f>IF(L3VA!BP25="NO DATA","",L3VA!BP25)</f>
        <v/>
      </c>
      <c r="V13" s="159" t="str">
        <f>IF(L3VA!BV25="NO DATA","",L3VA!BV25)</f>
        <v/>
      </c>
      <c r="W13" s="159" t="str">
        <f>IF(L3VA!CB25="NO DATA","",L3VA!CB25)</f>
        <v/>
      </c>
      <c r="X13" s="159" t="str">
        <f>IF(L3VA!CH25="NO DATA","",L3VA!CH25)</f>
        <v/>
      </c>
      <c r="Y13" s="159" t="str">
        <f>IF(L3VA!CN25="NO DATA","",L3VA!CN25)</f>
        <v/>
      </c>
      <c r="Z13" s="159" t="str">
        <f>IF(L3VA!CT25="NO DATA","",L3VA!CT25)</f>
        <v/>
      </c>
      <c r="AA13" s="159" t="str">
        <f>IF(L3VA!CZ25="NO DATA","",L3VA!CZ25)</f>
        <v/>
      </c>
      <c r="AB13" s="159" t="str">
        <f>IF(L3VA!DF25="NO DATA","",L3VA!DF25)</f>
        <v/>
      </c>
      <c r="AC13" s="159" t="str">
        <f>IF(L3VA!DL25="NO DATA","",L3VA!DL25)</f>
        <v/>
      </c>
      <c r="AD13" s="159" t="str">
        <f>IF(L3VA!DR25="NO DATA","",L3VA!DR25)</f>
        <v/>
      </c>
      <c r="AE13" s="159" t="str">
        <f>IF(L3VA!DX25="NO DATA","",L3VA!DX25)</f>
        <v/>
      </c>
      <c r="AF13" s="159" t="str">
        <f>IF(L3VA!ED25="NO DATA","",L3VA!ED25)</f>
        <v/>
      </c>
      <c r="AG13" s="159" t="str">
        <f>IF(L3VA!EJ25="NO DATA","",L3VA!EJ25)</f>
        <v/>
      </c>
      <c r="AH13" s="159" t="str">
        <f>IF(L3VA!EP25="NO DATA","",L3VA!EP25)</f>
        <v/>
      </c>
      <c r="AI13" s="159" t="str">
        <f>IF(L3VA!EV25="NO DATA","",L3VA!EV25)</f>
        <v/>
      </c>
      <c r="AJ13" s="159" t="str">
        <f>IF(L3VA!FB25="NO DATA","",L3VA!FB25)</f>
        <v/>
      </c>
    </row>
    <row r="14" spans="1:36" x14ac:dyDescent="0.25">
      <c r="A14" s="19">
        <f>IF(DATASHEET!A14="","",DATASHEET!A14)</f>
        <v>150811</v>
      </c>
      <c r="B14" s="20" t="str">
        <f>DATASHEET!B14</f>
        <v>AMPON, Christian</v>
      </c>
      <c r="C14" s="21" t="str">
        <f>DATASHEET!C14</f>
        <v>12ASA</v>
      </c>
      <c r="D14" s="19" t="str">
        <f>DATASHEET!D14</f>
        <v>M</v>
      </c>
      <c r="E14" s="20" t="str">
        <f>IF(ISERROR(L3VA!E26),"",L3VA!E26)</f>
        <v>INTERNAL</v>
      </c>
      <c r="F14" s="20" t="str">
        <f>DATASHEET!E14</f>
        <v>N</v>
      </c>
      <c r="G14" s="20" t="str">
        <f>IF(A14="","",IF(DATASHEET!F14="White - British","N","Y"))</f>
        <v>Y</v>
      </c>
      <c r="H14" s="20" t="str">
        <f>IF(A14="","",IF(DATASHEET!G14=1,"Y","N"))</f>
        <v>N</v>
      </c>
      <c r="I14" s="20" t="str">
        <f>DATASHEET!H14</f>
        <v>N</v>
      </c>
      <c r="J14" s="21" t="str">
        <f>IF(ISERROR(DATASHEET!J14),"",DATASHEET!J14)</f>
        <v>2.5+ (D/C)</v>
      </c>
      <c r="K14" s="36"/>
      <c r="L14" s="159" t="str">
        <f>IF(L3VA!N26="NO DATA","",L3VA!N26)</f>
        <v/>
      </c>
      <c r="M14" s="159" t="str">
        <f>IF(L3VA!T26="NO DATA","",L3VA!T26)</f>
        <v/>
      </c>
      <c r="N14" s="159" t="str">
        <f>IF(L3VA!Z26="NO DATA","",L3VA!Z26)</f>
        <v/>
      </c>
      <c r="O14" s="159" t="str">
        <f>IF(L3VA!AF26="NO DATA","",L3VA!AF26)</f>
        <v/>
      </c>
      <c r="P14" s="159" t="str">
        <f>IF(L3VA!AL26="NO DATA","",L3VA!AL26)</f>
        <v/>
      </c>
      <c r="Q14" s="159" t="str">
        <f>IF(L3VA!AR26="NO DATA","",L3VA!AR26)</f>
        <v/>
      </c>
      <c r="R14" s="159" t="str">
        <f>IF(L3VA!AX26="NO DATA","",L3VA!AX26)</f>
        <v/>
      </c>
      <c r="S14" s="159" t="str">
        <f>IF(L3VA!BD26="NO DATA","",L3VA!BD26)</f>
        <v/>
      </c>
      <c r="T14" s="159" t="str">
        <f>IF(L3VA!BJ26="NO DATA","",L3VA!BJ26)</f>
        <v/>
      </c>
      <c r="U14" s="159" t="str">
        <f>IF(L3VA!BP26="NO DATA","",L3VA!BP26)</f>
        <v/>
      </c>
      <c r="V14" s="159" t="str">
        <f>IF(L3VA!BV26="NO DATA","",L3VA!BV26)</f>
        <v/>
      </c>
      <c r="W14" s="159" t="str">
        <f>IF(L3VA!CB26="NO DATA","",L3VA!CB26)</f>
        <v/>
      </c>
      <c r="X14" s="159" t="str">
        <f>IF(L3VA!CH26="NO DATA","",L3VA!CH26)</f>
        <v/>
      </c>
      <c r="Y14" s="159" t="str">
        <f>IF(L3VA!CN26="NO DATA","",L3VA!CN26)</f>
        <v/>
      </c>
      <c r="Z14" s="159" t="str">
        <f>IF(L3VA!CT26="NO DATA","",L3VA!CT26)</f>
        <v/>
      </c>
      <c r="AA14" s="159" t="str">
        <f>IF(L3VA!CZ26="NO DATA","",L3VA!CZ26)</f>
        <v/>
      </c>
      <c r="AB14" s="159" t="str">
        <f>IF(L3VA!DF26="NO DATA","",L3VA!DF26)</f>
        <v/>
      </c>
      <c r="AC14" s="159" t="str">
        <f>IF(L3VA!DL26="NO DATA","",L3VA!DL26)</f>
        <v/>
      </c>
      <c r="AD14" s="159" t="str">
        <f>IF(L3VA!DR26="NO DATA","",L3VA!DR26)</f>
        <v/>
      </c>
      <c r="AE14" s="159" t="str">
        <f>IF(L3VA!DX26="NO DATA","",L3VA!DX26)</f>
        <v/>
      </c>
      <c r="AF14" s="159" t="str">
        <f>IF(L3VA!ED26="NO DATA","",L3VA!ED26)</f>
        <v/>
      </c>
      <c r="AG14" s="159" t="str">
        <f>IF(L3VA!EJ26="NO DATA","",L3VA!EJ26)</f>
        <v/>
      </c>
      <c r="AH14" s="159" t="str">
        <f>IF(L3VA!EP26="NO DATA","",L3VA!EP26)</f>
        <v/>
      </c>
      <c r="AI14" s="159" t="str">
        <f>IF(L3VA!EV26="NO DATA","",L3VA!EV26)</f>
        <v/>
      </c>
      <c r="AJ14" s="159" t="str">
        <f>IF(L3VA!FB26="NO DATA","",L3VA!FB26)</f>
        <v/>
      </c>
    </row>
    <row r="15" spans="1:36" x14ac:dyDescent="0.25">
      <c r="A15" s="19">
        <f>IF(DATASHEET!A15="","",DATASHEET!A15)</f>
        <v>150903</v>
      </c>
      <c r="B15" s="20" t="str">
        <f>DATASHEET!B15</f>
        <v>ATKINSON, Alyssa</v>
      </c>
      <c r="C15" s="21" t="str">
        <f>DATASHEET!C15</f>
        <v>12ASA</v>
      </c>
      <c r="D15" s="19" t="str">
        <f>DATASHEET!D15</f>
        <v>F</v>
      </c>
      <c r="E15" s="20" t="str">
        <f>IF(ISERROR(L3VA!E27),"",L3VA!E27)</f>
        <v>INTERNAL</v>
      </c>
      <c r="F15" s="20" t="str">
        <f>DATASHEET!E15</f>
        <v>N</v>
      </c>
      <c r="G15" s="20" t="str">
        <f>IF(A15="","",IF(DATASHEET!F15="White - British","N","Y"))</f>
        <v>Y</v>
      </c>
      <c r="H15" s="20" t="str">
        <f>IF(A15="","",IF(DATASHEET!G15=1,"Y","N"))</f>
        <v>N</v>
      </c>
      <c r="I15" s="20" t="str">
        <f>DATASHEET!H15</f>
        <v>N</v>
      </c>
      <c r="J15" s="21" t="str">
        <f>IF(ISERROR(DATASHEET!J15),"",DATASHEET!J15)</f>
        <v>4.75+ (C/B)</v>
      </c>
      <c r="K15" s="36"/>
      <c r="L15" s="159" t="str">
        <f>IF(L3VA!N27="NO DATA","",L3VA!N27)</f>
        <v/>
      </c>
      <c r="M15" s="159" t="str">
        <f>IF(L3VA!T27="NO DATA","",L3VA!T27)</f>
        <v/>
      </c>
      <c r="N15" s="159" t="str">
        <f>IF(L3VA!Z27="NO DATA","",L3VA!Z27)</f>
        <v/>
      </c>
      <c r="O15" s="159" t="str">
        <f>IF(L3VA!AF27="NO DATA","",L3VA!AF27)</f>
        <v/>
      </c>
      <c r="P15" s="159" t="str">
        <f>IF(L3VA!AL27="NO DATA","",L3VA!AL27)</f>
        <v/>
      </c>
      <c r="Q15" s="159" t="str">
        <f>IF(L3VA!AR27="NO DATA","",L3VA!AR27)</f>
        <v/>
      </c>
      <c r="R15" s="159" t="str">
        <f>IF(L3VA!AX27="NO DATA","",L3VA!AX27)</f>
        <v/>
      </c>
      <c r="S15" s="159" t="str">
        <f>IF(L3VA!BD27="NO DATA","",L3VA!BD27)</f>
        <v/>
      </c>
      <c r="T15" s="159" t="str">
        <f>IF(L3VA!BJ27="NO DATA","",L3VA!BJ27)</f>
        <v/>
      </c>
      <c r="U15" s="159" t="str">
        <f>IF(L3VA!BP27="NO DATA","",L3VA!BP27)</f>
        <v/>
      </c>
      <c r="V15" s="159" t="str">
        <f>IF(L3VA!BV27="NO DATA","",L3VA!BV27)</f>
        <v/>
      </c>
      <c r="W15" s="159" t="str">
        <f>IF(L3VA!CB27="NO DATA","",L3VA!CB27)</f>
        <v/>
      </c>
      <c r="X15" s="159" t="str">
        <f>IF(L3VA!CH27="NO DATA","",L3VA!CH27)</f>
        <v/>
      </c>
      <c r="Y15" s="159" t="str">
        <f>IF(L3VA!CN27="NO DATA","",L3VA!CN27)</f>
        <v/>
      </c>
      <c r="Z15" s="159" t="str">
        <f>IF(L3VA!CT27="NO DATA","",L3VA!CT27)</f>
        <v/>
      </c>
      <c r="AA15" s="159" t="str">
        <f>IF(L3VA!CZ27="NO DATA","",L3VA!CZ27)</f>
        <v/>
      </c>
      <c r="AB15" s="159" t="str">
        <f>IF(L3VA!DF27="NO DATA","",L3VA!DF27)</f>
        <v/>
      </c>
      <c r="AC15" s="159" t="str">
        <f>IF(L3VA!DL27="NO DATA","",L3VA!DL27)</f>
        <v/>
      </c>
      <c r="AD15" s="159" t="str">
        <f>IF(L3VA!DR27="NO DATA","",L3VA!DR27)</f>
        <v/>
      </c>
      <c r="AE15" s="159" t="str">
        <f>IF(L3VA!DX27="NO DATA","",L3VA!DX27)</f>
        <v/>
      </c>
      <c r="AF15" s="159" t="str">
        <f>IF(L3VA!ED27="NO DATA","",L3VA!ED27)</f>
        <v/>
      </c>
      <c r="AG15" s="159" t="str">
        <f>IF(L3VA!EJ27="NO DATA","",L3VA!EJ27)</f>
        <v/>
      </c>
      <c r="AH15" s="159" t="str">
        <f>IF(L3VA!EP27="NO DATA","",L3VA!EP27)</f>
        <v/>
      </c>
      <c r="AI15" s="159" t="str">
        <f>IF(L3VA!EV27="NO DATA","",L3VA!EV27)</f>
        <v/>
      </c>
      <c r="AJ15" s="159" t="str">
        <f>IF(L3VA!FB27="NO DATA","",L3VA!FB27)</f>
        <v/>
      </c>
    </row>
    <row r="16" spans="1:36" x14ac:dyDescent="0.25">
      <c r="A16" s="19">
        <f>IF(DATASHEET!A16="","",DATASHEET!A16)</f>
        <v>150940</v>
      </c>
      <c r="B16" s="20" t="str">
        <f>DATASHEET!B16</f>
        <v>AWEIMRIN, Olivia</v>
      </c>
      <c r="C16" s="21" t="str">
        <f>DATASHEET!C16</f>
        <v>12ASA</v>
      </c>
      <c r="D16" s="19" t="str">
        <f>DATASHEET!D16</f>
        <v>F</v>
      </c>
      <c r="E16" s="20" t="str">
        <f>IF(ISERROR(L3VA!E28),"",L3VA!E28)</f>
        <v>INTERNAL</v>
      </c>
      <c r="F16" s="20" t="str">
        <f>DATASHEET!E16</f>
        <v>N</v>
      </c>
      <c r="G16" s="20" t="str">
        <f>IF(A16="","",IF(DATASHEET!F16="White - British","N","Y"))</f>
        <v>Y</v>
      </c>
      <c r="H16" s="20" t="str">
        <f>IF(A16="","",IF(DATASHEET!G16=1,"Y","N"))</f>
        <v>N</v>
      </c>
      <c r="I16" s="20" t="str">
        <f>DATASHEET!H16</f>
        <v>N</v>
      </c>
      <c r="J16" s="21" t="str">
        <f>IF(ISERROR(DATASHEET!J16),"",DATASHEET!J16)</f>
        <v>6.25+ (B/A)</v>
      </c>
      <c r="K16" s="36"/>
      <c r="L16" s="159" t="str">
        <f>IF(L3VA!N28="NO DATA","",L3VA!N28)</f>
        <v/>
      </c>
      <c r="M16" s="159" t="str">
        <f>IF(L3VA!T28="NO DATA","",L3VA!T28)</f>
        <v/>
      </c>
      <c r="N16" s="159" t="str">
        <f>IF(L3VA!Z28="NO DATA","",L3VA!Z28)</f>
        <v/>
      </c>
      <c r="O16" s="159" t="str">
        <f>IF(L3VA!AF28="NO DATA","",L3VA!AF28)</f>
        <v/>
      </c>
      <c r="P16" s="159" t="str">
        <f>IF(L3VA!AL28="NO DATA","",L3VA!AL28)</f>
        <v/>
      </c>
      <c r="Q16" s="159" t="str">
        <f>IF(L3VA!AR28="NO DATA","",L3VA!AR28)</f>
        <v/>
      </c>
      <c r="R16" s="159" t="str">
        <f>IF(L3VA!AX28="NO DATA","",L3VA!AX28)</f>
        <v/>
      </c>
      <c r="S16" s="159" t="str">
        <f>IF(L3VA!BD28="NO DATA","",L3VA!BD28)</f>
        <v/>
      </c>
      <c r="T16" s="159" t="str">
        <f>IF(L3VA!BJ28="NO DATA","",L3VA!BJ28)</f>
        <v/>
      </c>
      <c r="U16" s="159" t="str">
        <f>IF(L3VA!BP28="NO DATA","",L3VA!BP28)</f>
        <v/>
      </c>
      <c r="V16" s="159" t="str">
        <f>IF(L3VA!BV28="NO DATA","",L3VA!BV28)</f>
        <v/>
      </c>
      <c r="W16" s="159" t="str">
        <f>IF(L3VA!CB28="NO DATA","",L3VA!CB28)</f>
        <v/>
      </c>
      <c r="X16" s="159" t="str">
        <f>IF(L3VA!CH28="NO DATA","",L3VA!CH28)</f>
        <v/>
      </c>
      <c r="Y16" s="159" t="str">
        <f>IF(L3VA!CN28="NO DATA","",L3VA!CN28)</f>
        <v/>
      </c>
      <c r="Z16" s="159" t="str">
        <f>IF(L3VA!CT28="NO DATA","",L3VA!CT28)</f>
        <v/>
      </c>
      <c r="AA16" s="159" t="str">
        <f>IF(L3VA!CZ28="NO DATA","",L3VA!CZ28)</f>
        <v/>
      </c>
      <c r="AB16" s="159" t="str">
        <f>IF(L3VA!DF28="NO DATA","",L3VA!DF28)</f>
        <v/>
      </c>
      <c r="AC16" s="159" t="str">
        <f>IF(L3VA!DL28="NO DATA","",L3VA!DL28)</f>
        <v/>
      </c>
      <c r="AD16" s="159" t="str">
        <f>IF(L3VA!DR28="NO DATA","",L3VA!DR28)</f>
        <v/>
      </c>
      <c r="AE16" s="159" t="str">
        <f>IF(L3VA!DX28="NO DATA","",L3VA!DX28)</f>
        <v/>
      </c>
      <c r="AF16" s="159" t="str">
        <f>IF(L3VA!ED28="NO DATA","",L3VA!ED28)</f>
        <v/>
      </c>
      <c r="AG16" s="159" t="str">
        <f>IF(L3VA!EJ28="NO DATA","",L3VA!EJ28)</f>
        <v/>
      </c>
      <c r="AH16" s="159" t="str">
        <f>IF(L3VA!EP28="NO DATA","",L3VA!EP28)</f>
        <v/>
      </c>
      <c r="AI16" s="159" t="str">
        <f>IF(L3VA!EV28="NO DATA","",L3VA!EV28)</f>
        <v/>
      </c>
      <c r="AJ16" s="159" t="str">
        <f>IF(L3VA!FB28="NO DATA","",L3VA!FB28)</f>
        <v/>
      </c>
    </row>
    <row r="17" spans="1:36" x14ac:dyDescent="0.25">
      <c r="A17" s="19">
        <f>IF(DATASHEET!A17="","",DATASHEET!A17)</f>
        <v>160067</v>
      </c>
      <c r="B17" s="20" t="str">
        <f>DATASHEET!B17</f>
        <v>BAH, Isata</v>
      </c>
      <c r="C17" s="21" t="str">
        <f>DATASHEET!C17</f>
        <v>12JW</v>
      </c>
      <c r="D17" s="19" t="str">
        <f>DATASHEET!D17</f>
        <v>F</v>
      </c>
      <c r="E17" s="20" t="str">
        <f>IF(ISERROR(L3VA!E29),"",L3VA!E29)</f>
        <v>EXTERNAL</v>
      </c>
      <c r="F17" s="20" t="str">
        <f>DATASHEET!E17</f>
        <v>N</v>
      </c>
      <c r="G17" s="20" t="str">
        <f>IF(A17="","",IF(DATASHEET!F17="White - British","N","Y"))</f>
        <v>Y</v>
      </c>
      <c r="H17" s="20" t="str">
        <f>IF(A17="","",IF(DATASHEET!G17=1,"Y","N"))</f>
        <v>N</v>
      </c>
      <c r="I17" s="20" t="str">
        <f>DATASHEET!H17</f>
        <v>N</v>
      </c>
      <c r="J17" s="21" t="str">
        <f>IF(ISERROR(DATASHEET!J17),"",DATASHEET!J17)</f>
        <v>4.75+ (C/B)</v>
      </c>
      <c r="K17" s="36"/>
      <c r="L17" s="159" t="str">
        <f>IF(L3VA!N29="NO DATA","",L3VA!N29)</f>
        <v/>
      </c>
      <c r="M17" s="159" t="str">
        <f>IF(L3VA!T29="NO DATA","",L3VA!T29)</f>
        <v/>
      </c>
      <c r="N17" s="159" t="str">
        <f>IF(L3VA!Z29="NO DATA","",L3VA!Z29)</f>
        <v/>
      </c>
      <c r="O17" s="159" t="str">
        <f>IF(L3VA!AF29="NO DATA","",L3VA!AF29)</f>
        <v/>
      </c>
      <c r="P17" s="159" t="str">
        <f>IF(L3VA!AL29="NO DATA","",L3VA!AL29)</f>
        <v/>
      </c>
      <c r="Q17" s="159" t="str">
        <f>IF(L3VA!AR29="NO DATA","",L3VA!AR29)</f>
        <v/>
      </c>
      <c r="R17" s="159" t="str">
        <f>IF(L3VA!AX29="NO DATA","",L3VA!AX29)</f>
        <v/>
      </c>
      <c r="S17" s="159" t="str">
        <f>IF(L3VA!BD29="NO DATA","",L3VA!BD29)</f>
        <v/>
      </c>
      <c r="T17" s="159" t="str">
        <f>IF(L3VA!BJ29="NO DATA","",L3VA!BJ29)</f>
        <v/>
      </c>
      <c r="U17" s="159" t="str">
        <f>IF(L3VA!BP29="NO DATA","",L3VA!BP29)</f>
        <v/>
      </c>
      <c r="V17" s="159" t="str">
        <f>IF(L3VA!BV29="NO DATA","",L3VA!BV29)</f>
        <v/>
      </c>
      <c r="W17" s="159" t="str">
        <f>IF(L3VA!CB29="NO DATA","",L3VA!CB29)</f>
        <v/>
      </c>
      <c r="X17" s="159" t="str">
        <f>IF(L3VA!CH29="NO DATA","",L3VA!CH29)</f>
        <v/>
      </c>
      <c r="Y17" s="159" t="str">
        <f>IF(L3VA!CN29="NO DATA","",L3VA!CN29)</f>
        <v/>
      </c>
      <c r="Z17" s="159" t="str">
        <f>IF(L3VA!CT29="NO DATA","",L3VA!CT29)</f>
        <v/>
      </c>
      <c r="AA17" s="159" t="str">
        <f>IF(L3VA!CZ29="NO DATA","",L3VA!CZ29)</f>
        <v/>
      </c>
      <c r="AB17" s="159" t="str">
        <f>IF(L3VA!DF29="NO DATA","",L3VA!DF29)</f>
        <v/>
      </c>
      <c r="AC17" s="159" t="str">
        <f>IF(L3VA!DL29="NO DATA","",L3VA!DL29)</f>
        <v/>
      </c>
      <c r="AD17" s="159" t="str">
        <f>IF(L3VA!DR29="NO DATA","",L3VA!DR29)</f>
        <v/>
      </c>
      <c r="AE17" s="159" t="str">
        <f>IF(L3VA!DX29="NO DATA","",L3VA!DX29)</f>
        <v/>
      </c>
      <c r="AF17" s="159" t="str">
        <f>IF(L3VA!ED29="NO DATA","",L3VA!ED29)</f>
        <v/>
      </c>
      <c r="AG17" s="159" t="str">
        <f>IF(L3VA!EJ29="NO DATA","",L3VA!EJ29)</f>
        <v/>
      </c>
      <c r="AH17" s="159" t="str">
        <f>IF(L3VA!EP29="NO DATA","",L3VA!EP29)</f>
        <v/>
      </c>
      <c r="AI17" s="159" t="str">
        <f>IF(L3VA!EV29="NO DATA","",L3VA!EV29)</f>
        <v/>
      </c>
      <c r="AJ17" s="159" t="str">
        <f>IF(L3VA!FB29="NO DATA","",L3VA!FB29)</f>
        <v/>
      </c>
    </row>
    <row r="18" spans="1:36" x14ac:dyDescent="0.25">
      <c r="A18" s="19">
        <f>IF(DATASHEET!A18="","",DATASHEET!A18)</f>
        <v>150941</v>
      </c>
      <c r="B18" s="20" t="str">
        <f>DATASHEET!B18</f>
        <v>BAILEY, Revellino</v>
      </c>
      <c r="C18" s="21" t="str">
        <f>DATASHEET!C18</f>
        <v>12ASA</v>
      </c>
      <c r="D18" s="19" t="str">
        <f>DATASHEET!D18</f>
        <v>M</v>
      </c>
      <c r="E18" s="20" t="str">
        <f>IF(ISERROR(L3VA!E30),"",L3VA!E30)</f>
        <v>INTERNAL</v>
      </c>
      <c r="F18" s="20" t="str">
        <f>DATASHEET!E18</f>
        <v>N</v>
      </c>
      <c r="G18" s="20" t="str">
        <f>IF(A18="","",IF(DATASHEET!F18="White - British","N","Y"))</f>
        <v>Y</v>
      </c>
      <c r="H18" s="20" t="str">
        <f>IF(A18="","",IF(DATASHEET!G18=1,"Y","N"))</f>
        <v>N</v>
      </c>
      <c r="I18" s="20" t="str">
        <f>DATASHEET!H18</f>
        <v>N</v>
      </c>
      <c r="J18" s="21" t="str">
        <f>IF(ISERROR(DATASHEET!J18),"",DATASHEET!J18)</f>
        <v>4.75+ (C/B)</v>
      </c>
      <c r="K18" s="36"/>
      <c r="L18" s="159" t="str">
        <f>IF(L3VA!N30="NO DATA","",L3VA!N30)</f>
        <v/>
      </c>
      <c r="M18" s="159" t="str">
        <f>IF(L3VA!T30="NO DATA","",L3VA!T30)</f>
        <v/>
      </c>
      <c r="N18" s="159" t="str">
        <f>IF(L3VA!Z30="NO DATA","",L3VA!Z30)</f>
        <v/>
      </c>
      <c r="O18" s="159" t="str">
        <f>IF(L3VA!AF30="NO DATA","",L3VA!AF30)</f>
        <v/>
      </c>
      <c r="P18" s="159" t="str">
        <f>IF(L3VA!AL30="NO DATA","",L3VA!AL30)</f>
        <v/>
      </c>
      <c r="Q18" s="159" t="str">
        <f>IF(L3VA!AR30="NO DATA","",L3VA!AR30)</f>
        <v/>
      </c>
      <c r="R18" s="159" t="str">
        <f>IF(L3VA!AX30="NO DATA","",L3VA!AX30)</f>
        <v/>
      </c>
      <c r="S18" s="159" t="str">
        <f>IF(L3VA!BD30="NO DATA","",L3VA!BD30)</f>
        <v/>
      </c>
      <c r="T18" s="159" t="str">
        <f>IF(L3VA!BJ30="NO DATA","",L3VA!BJ30)</f>
        <v/>
      </c>
      <c r="U18" s="159" t="str">
        <f>IF(L3VA!BP30="NO DATA","",L3VA!BP30)</f>
        <v/>
      </c>
      <c r="V18" s="159" t="str">
        <f>IF(L3VA!BV30="NO DATA","",L3VA!BV30)</f>
        <v/>
      </c>
      <c r="W18" s="159" t="str">
        <f>IF(L3VA!CB30="NO DATA","",L3VA!CB30)</f>
        <v/>
      </c>
      <c r="X18" s="159" t="str">
        <f>IF(L3VA!CH30="NO DATA","",L3VA!CH30)</f>
        <v/>
      </c>
      <c r="Y18" s="159" t="str">
        <f>IF(L3VA!CN30="NO DATA","",L3VA!CN30)</f>
        <v/>
      </c>
      <c r="Z18" s="159" t="str">
        <f>IF(L3VA!CT30="NO DATA","",L3VA!CT30)</f>
        <v/>
      </c>
      <c r="AA18" s="159" t="str">
        <f>IF(L3VA!CZ30="NO DATA","",L3VA!CZ30)</f>
        <v/>
      </c>
      <c r="AB18" s="159" t="str">
        <f>IF(L3VA!DF30="NO DATA","",L3VA!DF30)</f>
        <v/>
      </c>
      <c r="AC18" s="159" t="str">
        <f>IF(L3VA!DL30="NO DATA","",L3VA!DL30)</f>
        <v/>
      </c>
      <c r="AD18" s="159" t="str">
        <f>IF(L3VA!DR30="NO DATA","",L3VA!DR30)</f>
        <v/>
      </c>
      <c r="AE18" s="159" t="str">
        <f>IF(L3VA!DX30="NO DATA","",L3VA!DX30)</f>
        <v/>
      </c>
      <c r="AF18" s="159" t="str">
        <f>IF(L3VA!ED30="NO DATA","",L3VA!ED30)</f>
        <v/>
      </c>
      <c r="AG18" s="159" t="str">
        <f>IF(L3VA!EJ30="NO DATA","",L3VA!EJ30)</f>
        <v/>
      </c>
      <c r="AH18" s="159" t="str">
        <f>IF(L3VA!EP30="NO DATA","",L3VA!EP30)</f>
        <v/>
      </c>
      <c r="AI18" s="159" t="str">
        <f>IF(L3VA!EV30="NO DATA","",L3VA!EV30)</f>
        <v/>
      </c>
      <c r="AJ18" s="159" t="str">
        <f>IF(L3VA!FB30="NO DATA","",L3VA!FB30)</f>
        <v/>
      </c>
    </row>
    <row r="19" spans="1:36" x14ac:dyDescent="0.25">
      <c r="A19" s="19">
        <f>IF(DATASHEET!A19="","",DATASHEET!A19)</f>
        <v>160048</v>
      </c>
      <c r="B19" s="20" t="str">
        <f>DATASHEET!B19</f>
        <v>BAINES, Archie</v>
      </c>
      <c r="C19" s="21" t="str">
        <f>DATASHEET!C19</f>
        <v>12JN</v>
      </c>
      <c r="D19" s="19" t="str">
        <f>DATASHEET!D19</f>
        <v>M</v>
      </c>
      <c r="E19" s="20" t="str">
        <f>IF(ISERROR(L3VA!E31),"",L3VA!E31)</f>
        <v>EXTERNAL</v>
      </c>
      <c r="F19" s="20" t="str">
        <f>DATASHEET!E19</f>
        <v>N</v>
      </c>
      <c r="G19" s="20" t="str">
        <f>IF(A19="","",IF(DATASHEET!F19="White - British","N","Y"))</f>
        <v>N</v>
      </c>
      <c r="H19" s="20" t="str">
        <f>IF(A19="","",IF(DATASHEET!G19=1,"Y","N"))</f>
        <v>N</v>
      </c>
      <c r="I19" s="20" t="str">
        <f>DATASHEET!H19</f>
        <v>N</v>
      </c>
      <c r="J19" s="21" t="str">
        <f>IF(ISERROR(DATASHEET!J19),"",DATASHEET!J19)</f>
        <v>4.75+ (C/B)</v>
      </c>
      <c r="K19" s="36"/>
      <c r="L19" s="159" t="str">
        <f>IF(L3VA!N31="NO DATA","",L3VA!N31)</f>
        <v/>
      </c>
      <c r="M19" s="159" t="str">
        <f>IF(L3VA!T31="NO DATA","",L3VA!T31)</f>
        <v/>
      </c>
      <c r="N19" s="159" t="str">
        <f>IF(L3VA!Z31="NO DATA","",L3VA!Z31)</f>
        <v/>
      </c>
      <c r="O19" s="159" t="str">
        <f>IF(L3VA!AF31="NO DATA","",L3VA!AF31)</f>
        <v/>
      </c>
      <c r="P19" s="159" t="str">
        <f>IF(L3VA!AL31="NO DATA","",L3VA!AL31)</f>
        <v/>
      </c>
      <c r="Q19" s="159" t="str">
        <f>IF(L3VA!AR31="NO DATA","",L3VA!AR31)</f>
        <v/>
      </c>
      <c r="R19" s="159" t="str">
        <f>IF(L3VA!AX31="NO DATA","",L3VA!AX31)</f>
        <v/>
      </c>
      <c r="S19" s="159" t="str">
        <f>IF(L3VA!BD31="NO DATA","",L3VA!BD31)</f>
        <v/>
      </c>
      <c r="T19" s="159" t="str">
        <f>IF(L3VA!BJ31="NO DATA","",L3VA!BJ31)</f>
        <v/>
      </c>
      <c r="U19" s="159" t="str">
        <f>IF(L3VA!BP31="NO DATA","",L3VA!BP31)</f>
        <v/>
      </c>
      <c r="V19" s="159" t="str">
        <f>IF(L3VA!BV31="NO DATA","",L3VA!BV31)</f>
        <v/>
      </c>
      <c r="W19" s="159" t="str">
        <f>IF(L3VA!CB31="NO DATA","",L3VA!CB31)</f>
        <v/>
      </c>
      <c r="X19" s="159" t="str">
        <f>IF(L3VA!CH31="NO DATA","",L3VA!CH31)</f>
        <v/>
      </c>
      <c r="Y19" s="159" t="str">
        <f>IF(L3VA!CN31="NO DATA","",L3VA!CN31)</f>
        <v/>
      </c>
      <c r="Z19" s="159" t="str">
        <f>IF(L3VA!CT31="NO DATA","",L3VA!CT31)</f>
        <v/>
      </c>
      <c r="AA19" s="159" t="str">
        <f>IF(L3VA!CZ31="NO DATA","",L3VA!CZ31)</f>
        <v/>
      </c>
      <c r="AB19" s="159" t="str">
        <f>IF(L3VA!DF31="NO DATA","",L3VA!DF31)</f>
        <v/>
      </c>
      <c r="AC19" s="159" t="str">
        <f>IF(L3VA!DL31="NO DATA","",L3VA!DL31)</f>
        <v/>
      </c>
      <c r="AD19" s="159" t="str">
        <f>IF(L3VA!DR31="NO DATA","",L3VA!DR31)</f>
        <v/>
      </c>
      <c r="AE19" s="159" t="str">
        <f>IF(L3VA!DX31="NO DATA","",L3VA!DX31)</f>
        <v/>
      </c>
      <c r="AF19" s="159" t="str">
        <f>IF(L3VA!ED31="NO DATA","",L3VA!ED31)</f>
        <v/>
      </c>
      <c r="AG19" s="159" t="str">
        <f>IF(L3VA!EJ31="NO DATA","",L3VA!EJ31)</f>
        <v/>
      </c>
      <c r="AH19" s="159" t="str">
        <f>IF(L3VA!EP31="NO DATA","",L3VA!EP31)</f>
        <v/>
      </c>
      <c r="AI19" s="159" t="str">
        <f>IF(L3VA!EV31="NO DATA","",L3VA!EV31)</f>
        <v/>
      </c>
      <c r="AJ19" s="159" t="str">
        <f>IF(L3VA!FB31="NO DATA","",L3VA!FB31)</f>
        <v/>
      </c>
    </row>
    <row r="20" spans="1:36" x14ac:dyDescent="0.25">
      <c r="A20" s="19">
        <f>IF(DATASHEET!A20="","",DATASHEET!A20)</f>
        <v>151502</v>
      </c>
      <c r="B20" s="20" t="str">
        <f>DATASHEET!B20</f>
        <v>BANDA, Lisa</v>
      </c>
      <c r="C20" s="21" t="str">
        <f>DATASHEET!C20</f>
        <v>12ASA</v>
      </c>
      <c r="D20" s="19" t="str">
        <f>DATASHEET!D20</f>
        <v>F</v>
      </c>
      <c r="E20" s="20" t="str">
        <f>IF(ISERROR(L3VA!E32),"",L3VA!E32)</f>
        <v>INTERNAL</v>
      </c>
      <c r="F20" s="20" t="str">
        <f>DATASHEET!E20</f>
        <v>Y</v>
      </c>
      <c r="G20" s="20" t="str">
        <f>IF(A20="","",IF(DATASHEET!F20="White - British","N","Y"))</f>
        <v>Y</v>
      </c>
      <c r="H20" s="20" t="str">
        <f>IF(A20="","",IF(DATASHEET!G20=1,"Y","N"))</f>
        <v>N</v>
      </c>
      <c r="I20" s="20" t="str">
        <f>DATASHEET!H20</f>
        <v>N</v>
      </c>
      <c r="J20" s="21" t="str">
        <f>IF(ISERROR(DATASHEET!J20),"",DATASHEET!J20)</f>
        <v>4.75+ (C/B)</v>
      </c>
      <c r="K20" s="36"/>
      <c r="L20" s="159" t="str">
        <f>IF(L3VA!N32="NO DATA","",L3VA!N32)</f>
        <v/>
      </c>
      <c r="M20" s="159" t="str">
        <f>IF(L3VA!T32="NO DATA","",L3VA!T32)</f>
        <v/>
      </c>
      <c r="N20" s="159" t="str">
        <f>IF(L3VA!Z32="NO DATA","",L3VA!Z32)</f>
        <v/>
      </c>
      <c r="O20" s="159" t="str">
        <f>IF(L3VA!AF32="NO DATA","",L3VA!AF32)</f>
        <v/>
      </c>
      <c r="P20" s="159" t="str">
        <f>IF(L3VA!AL32="NO DATA","",L3VA!AL32)</f>
        <v/>
      </c>
      <c r="Q20" s="159" t="str">
        <f>IF(L3VA!AR32="NO DATA","",L3VA!AR32)</f>
        <v/>
      </c>
      <c r="R20" s="159" t="str">
        <f>IF(L3VA!AX32="NO DATA","",L3VA!AX32)</f>
        <v/>
      </c>
      <c r="S20" s="159" t="str">
        <f>IF(L3VA!BD32="NO DATA","",L3VA!BD32)</f>
        <v/>
      </c>
      <c r="T20" s="159" t="str">
        <f>IF(L3VA!BJ32="NO DATA","",L3VA!BJ32)</f>
        <v/>
      </c>
      <c r="U20" s="159" t="str">
        <f>IF(L3VA!BP32="NO DATA","",L3VA!BP32)</f>
        <v/>
      </c>
      <c r="V20" s="159" t="str">
        <f>IF(L3VA!BV32="NO DATA","",L3VA!BV32)</f>
        <v/>
      </c>
      <c r="W20" s="159" t="str">
        <f>IF(L3VA!CB32="NO DATA","",L3VA!CB32)</f>
        <v/>
      </c>
      <c r="X20" s="159" t="str">
        <f>IF(L3VA!CH32="NO DATA","",L3VA!CH32)</f>
        <v/>
      </c>
      <c r="Y20" s="159" t="str">
        <f>IF(L3VA!CN32="NO DATA","",L3VA!CN32)</f>
        <v/>
      </c>
      <c r="Z20" s="159" t="str">
        <f>IF(L3VA!CT32="NO DATA","",L3VA!CT32)</f>
        <v/>
      </c>
      <c r="AA20" s="159" t="str">
        <f>IF(L3VA!CZ32="NO DATA","",L3VA!CZ32)</f>
        <v/>
      </c>
      <c r="AB20" s="159" t="str">
        <f>IF(L3VA!DF32="NO DATA","",L3VA!DF32)</f>
        <v/>
      </c>
      <c r="AC20" s="159" t="str">
        <f>IF(L3VA!DL32="NO DATA","",L3VA!DL32)</f>
        <v/>
      </c>
      <c r="AD20" s="159" t="str">
        <f>IF(L3VA!DR32="NO DATA","",L3VA!DR32)</f>
        <v/>
      </c>
      <c r="AE20" s="159" t="str">
        <f>IF(L3VA!DX32="NO DATA","",L3VA!DX32)</f>
        <v/>
      </c>
      <c r="AF20" s="159" t="str">
        <f>IF(L3VA!ED32="NO DATA","",L3VA!ED32)</f>
        <v/>
      </c>
      <c r="AG20" s="159" t="str">
        <f>IF(L3VA!EJ32="NO DATA","",L3VA!EJ32)</f>
        <v/>
      </c>
      <c r="AH20" s="159" t="str">
        <f>IF(L3VA!EP32="NO DATA","",L3VA!EP32)</f>
        <v/>
      </c>
      <c r="AI20" s="159" t="str">
        <f>IF(L3VA!EV32="NO DATA","",L3VA!EV32)</f>
        <v/>
      </c>
      <c r="AJ20" s="159" t="str">
        <f>IF(L3VA!FB32="NO DATA","",L3VA!FB32)</f>
        <v/>
      </c>
    </row>
    <row r="21" spans="1:36" x14ac:dyDescent="0.25">
      <c r="A21" s="19">
        <f>IF(DATASHEET!A21="","",DATASHEET!A21)</f>
        <v>150845</v>
      </c>
      <c r="B21" s="20" t="str">
        <f>DATASHEET!B21</f>
        <v>BASTER, Stephen</v>
      </c>
      <c r="C21" s="21" t="str">
        <f>DATASHEET!C21</f>
        <v>12ASA</v>
      </c>
      <c r="D21" s="19" t="str">
        <f>DATASHEET!D21</f>
        <v>M</v>
      </c>
      <c r="E21" s="20" t="str">
        <f>IF(ISERROR(L3VA!E33),"",L3VA!E33)</f>
        <v>INTERNAL</v>
      </c>
      <c r="F21" s="20" t="str">
        <f>DATASHEET!E21</f>
        <v>N</v>
      </c>
      <c r="G21" s="20" t="str">
        <f>IF(A21="","",IF(DATASHEET!F21="White - British","N","Y"))</f>
        <v>N</v>
      </c>
      <c r="H21" s="20" t="str">
        <f>IF(A21="","",IF(DATASHEET!G21=1,"Y","N"))</f>
        <v>N</v>
      </c>
      <c r="I21" s="20" t="str">
        <f>DATASHEET!H21</f>
        <v>N</v>
      </c>
      <c r="J21" s="21" t="str">
        <f>IF(ISERROR(DATASHEET!J21),"",DATASHEET!J21)</f>
        <v>6.25+ (B/A)</v>
      </c>
      <c r="K21" s="36"/>
      <c r="L21" s="159" t="str">
        <f>IF(L3VA!N33="NO DATA","",L3VA!N33)</f>
        <v/>
      </c>
      <c r="M21" s="159" t="str">
        <f>IF(L3VA!T33="NO DATA","",L3VA!T33)</f>
        <v/>
      </c>
      <c r="N21" s="159" t="str">
        <f>IF(L3VA!Z33="NO DATA","",L3VA!Z33)</f>
        <v/>
      </c>
      <c r="O21" s="159" t="str">
        <f>IF(L3VA!AF33="NO DATA","",L3VA!AF33)</f>
        <v/>
      </c>
      <c r="P21" s="159" t="str">
        <f>IF(L3VA!AL33="NO DATA","",L3VA!AL33)</f>
        <v/>
      </c>
      <c r="Q21" s="159" t="str">
        <f>IF(L3VA!AR33="NO DATA","",L3VA!AR33)</f>
        <v/>
      </c>
      <c r="R21" s="159" t="str">
        <f>IF(L3VA!AX33="NO DATA","",L3VA!AX33)</f>
        <v/>
      </c>
      <c r="S21" s="159" t="str">
        <f>IF(L3VA!BD33="NO DATA","",L3VA!BD33)</f>
        <v/>
      </c>
      <c r="T21" s="159" t="str">
        <f>IF(L3VA!BJ33="NO DATA","",L3VA!BJ33)</f>
        <v/>
      </c>
      <c r="U21" s="159" t="str">
        <f>IF(L3VA!BP33="NO DATA","",L3VA!BP33)</f>
        <v/>
      </c>
      <c r="V21" s="159" t="str">
        <f>IF(L3VA!BV33="NO DATA","",L3VA!BV33)</f>
        <v/>
      </c>
      <c r="W21" s="159" t="str">
        <f>IF(L3VA!CB33="NO DATA","",L3VA!CB33)</f>
        <v/>
      </c>
      <c r="X21" s="159" t="str">
        <f>IF(L3VA!CH33="NO DATA","",L3VA!CH33)</f>
        <v/>
      </c>
      <c r="Y21" s="159" t="str">
        <f>IF(L3VA!CN33="NO DATA","",L3VA!CN33)</f>
        <v/>
      </c>
      <c r="Z21" s="159" t="str">
        <f>IF(L3VA!CT33="NO DATA","",L3VA!CT33)</f>
        <v/>
      </c>
      <c r="AA21" s="159" t="str">
        <f>IF(L3VA!CZ33="NO DATA","",L3VA!CZ33)</f>
        <v/>
      </c>
      <c r="AB21" s="159" t="str">
        <f>IF(L3VA!DF33="NO DATA","",L3VA!DF33)</f>
        <v/>
      </c>
      <c r="AC21" s="159" t="str">
        <f>IF(L3VA!DL33="NO DATA","",L3VA!DL33)</f>
        <v/>
      </c>
      <c r="AD21" s="159" t="str">
        <f>IF(L3VA!DR33="NO DATA","",L3VA!DR33)</f>
        <v/>
      </c>
      <c r="AE21" s="159" t="str">
        <f>IF(L3VA!DX33="NO DATA","",L3VA!DX33)</f>
        <v/>
      </c>
      <c r="AF21" s="159" t="str">
        <f>IF(L3VA!ED33="NO DATA","",L3VA!ED33)</f>
        <v/>
      </c>
      <c r="AG21" s="159" t="str">
        <f>IF(L3VA!EJ33="NO DATA","",L3VA!EJ33)</f>
        <v/>
      </c>
      <c r="AH21" s="159" t="str">
        <f>IF(L3VA!EP33="NO DATA","",L3VA!EP33)</f>
        <v/>
      </c>
      <c r="AI21" s="159" t="str">
        <f>IF(L3VA!EV33="NO DATA","",L3VA!EV33)</f>
        <v/>
      </c>
      <c r="AJ21" s="159" t="str">
        <f>IF(L3VA!FB33="NO DATA","",L3VA!FB33)</f>
        <v/>
      </c>
    </row>
    <row r="22" spans="1:36" x14ac:dyDescent="0.25">
      <c r="A22" s="19">
        <f>IF(DATASHEET!A22="","",DATASHEET!A22)</f>
        <v>150817</v>
      </c>
      <c r="B22" s="20" t="str">
        <f>DATASHEET!B22</f>
        <v>BATEY, Poppy</v>
      </c>
      <c r="C22" s="21" t="str">
        <f>DATASHEET!C22</f>
        <v>12ASA</v>
      </c>
      <c r="D22" s="19" t="str">
        <f>DATASHEET!D22</f>
        <v>F</v>
      </c>
      <c r="E22" s="20" t="str">
        <f>IF(ISERROR(L3VA!E34),"",L3VA!E34)</f>
        <v>INTERNAL</v>
      </c>
      <c r="F22" s="20" t="str">
        <f>DATASHEET!E22</f>
        <v>N</v>
      </c>
      <c r="G22" s="20" t="str">
        <f>IF(A22="","",IF(DATASHEET!F22="White - British","N","Y"))</f>
        <v>N</v>
      </c>
      <c r="H22" s="20" t="str">
        <f>IF(A22="","",IF(DATASHEET!G22=1,"Y","N"))</f>
        <v>N</v>
      </c>
      <c r="I22" s="20" t="str">
        <f>DATASHEET!H22</f>
        <v>N</v>
      </c>
      <c r="J22" s="21" t="str">
        <f>IF(ISERROR(DATASHEET!J22),"",DATASHEET!J22)</f>
        <v>7.75+ (A/A*)</v>
      </c>
      <c r="K22" s="36"/>
      <c r="L22" s="159" t="str">
        <f>IF(L3VA!N34="NO DATA","",L3VA!N34)</f>
        <v/>
      </c>
      <c r="M22" s="159" t="str">
        <f>IF(L3VA!T34="NO DATA","",L3VA!T34)</f>
        <v/>
      </c>
      <c r="N22" s="159" t="str">
        <f>IF(L3VA!Z34="NO DATA","",L3VA!Z34)</f>
        <v/>
      </c>
      <c r="O22" s="159" t="str">
        <f>IF(L3VA!AF34="NO DATA","",L3VA!AF34)</f>
        <v/>
      </c>
      <c r="P22" s="159" t="str">
        <f>IF(L3VA!AL34="NO DATA","",L3VA!AL34)</f>
        <v/>
      </c>
      <c r="Q22" s="159" t="str">
        <f>IF(L3VA!AR34="NO DATA","",L3VA!AR34)</f>
        <v/>
      </c>
      <c r="R22" s="159" t="str">
        <f>IF(L3VA!AX34="NO DATA","",L3VA!AX34)</f>
        <v/>
      </c>
      <c r="S22" s="159" t="str">
        <f>IF(L3VA!BD34="NO DATA","",L3VA!BD34)</f>
        <v/>
      </c>
      <c r="T22" s="159" t="str">
        <f>IF(L3VA!BJ34="NO DATA","",L3VA!BJ34)</f>
        <v/>
      </c>
      <c r="U22" s="159" t="str">
        <f>IF(L3VA!BP34="NO DATA","",L3VA!BP34)</f>
        <v/>
      </c>
      <c r="V22" s="159" t="str">
        <f>IF(L3VA!BV34="NO DATA","",L3VA!BV34)</f>
        <v/>
      </c>
      <c r="W22" s="159" t="str">
        <f>IF(L3VA!CB34="NO DATA","",L3VA!CB34)</f>
        <v/>
      </c>
      <c r="X22" s="159" t="str">
        <f>IF(L3VA!CH34="NO DATA","",L3VA!CH34)</f>
        <v/>
      </c>
      <c r="Y22" s="159" t="str">
        <f>IF(L3VA!CN34="NO DATA","",L3VA!CN34)</f>
        <v/>
      </c>
      <c r="Z22" s="159" t="str">
        <f>IF(L3VA!CT34="NO DATA","",L3VA!CT34)</f>
        <v/>
      </c>
      <c r="AA22" s="159" t="str">
        <f>IF(L3VA!CZ34="NO DATA","",L3VA!CZ34)</f>
        <v/>
      </c>
      <c r="AB22" s="159" t="str">
        <f>IF(L3VA!DF34="NO DATA","",L3VA!DF34)</f>
        <v/>
      </c>
      <c r="AC22" s="159" t="str">
        <f>IF(L3VA!DL34="NO DATA","",L3VA!DL34)</f>
        <v/>
      </c>
      <c r="AD22" s="159" t="str">
        <f>IF(L3VA!DR34="NO DATA","",L3VA!DR34)</f>
        <v/>
      </c>
      <c r="AE22" s="159" t="str">
        <f>IF(L3VA!DX34="NO DATA","",L3VA!DX34)</f>
        <v/>
      </c>
      <c r="AF22" s="159" t="str">
        <f>IF(L3VA!ED34="NO DATA","",L3VA!ED34)</f>
        <v/>
      </c>
      <c r="AG22" s="159" t="str">
        <f>IF(L3VA!EJ34="NO DATA","",L3VA!EJ34)</f>
        <v/>
      </c>
      <c r="AH22" s="159" t="str">
        <f>IF(L3VA!EP34="NO DATA","",L3VA!EP34)</f>
        <v/>
      </c>
      <c r="AI22" s="159" t="str">
        <f>IF(L3VA!EV34="NO DATA","",L3VA!EV34)</f>
        <v/>
      </c>
      <c r="AJ22" s="159" t="str">
        <f>IF(L3VA!FB34="NO DATA","",L3VA!FB34)</f>
        <v/>
      </c>
    </row>
    <row r="23" spans="1:36" x14ac:dyDescent="0.25">
      <c r="A23" s="19">
        <f>IF(DATASHEET!A23="","",DATASHEET!A23)</f>
        <v>150930</v>
      </c>
      <c r="B23" s="20" t="str">
        <f>DATASHEET!B23</f>
        <v>BAXBY, Maddison</v>
      </c>
      <c r="C23" s="21" t="str">
        <f>DATASHEET!C23</f>
        <v>12CSN</v>
      </c>
      <c r="D23" s="19" t="str">
        <f>DATASHEET!D23</f>
        <v>F</v>
      </c>
      <c r="E23" s="20" t="str">
        <f>IF(ISERROR(L3VA!E35),"",L3VA!E35)</f>
        <v>INTERNAL</v>
      </c>
      <c r="F23" s="20" t="str">
        <f>DATASHEET!E23</f>
        <v>N</v>
      </c>
      <c r="G23" s="20" t="str">
        <f>IF(A23="","",IF(DATASHEET!F23="White - British","N","Y"))</f>
        <v>N</v>
      </c>
      <c r="H23" s="20" t="str">
        <f>IF(A23="","",IF(DATASHEET!G23=1,"Y","N"))</f>
        <v>N</v>
      </c>
      <c r="I23" s="20" t="str">
        <f>DATASHEET!H23</f>
        <v>N</v>
      </c>
      <c r="J23" s="21" t="str">
        <f>IF(ISERROR(DATASHEET!J23),"",DATASHEET!J23)</f>
        <v>6.25+ (B/A)</v>
      </c>
      <c r="K23" s="36"/>
      <c r="L23" s="159" t="str">
        <f>IF(L3VA!N35="NO DATA","",L3VA!N35)</f>
        <v/>
      </c>
      <c r="M23" s="159" t="str">
        <f>IF(L3VA!T35="NO DATA","",L3VA!T35)</f>
        <v/>
      </c>
      <c r="N23" s="159" t="str">
        <f>IF(L3VA!Z35="NO DATA","",L3VA!Z35)</f>
        <v/>
      </c>
      <c r="O23" s="159" t="str">
        <f>IF(L3VA!AF35="NO DATA","",L3VA!AF35)</f>
        <v/>
      </c>
      <c r="P23" s="159" t="str">
        <f>IF(L3VA!AL35="NO DATA","",L3VA!AL35)</f>
        <v/>
      </c>
      <c r="Q23" s="159" t="str">
        <f>IF(L3VA!AR35="NO DATA","",L3VA!AR35)</f>
        <v/>
      </c>
      <c r="R23" s="159" t="str">
        <f>IF(L3VA!AX35="NO DATA","",L3VA!AX35)</f>
        <v/>
      </c>
      <c r="S23" s="159" t="str">
        <f>IF(L3VA!BD35="NO DATA","",L3VA!BD35)</f>
        <v/>
      </c>
      <c r="T23" s="159" t="str">
        <f>IF(L3VA!BJ35="NO DATA","",L3VA!BJ35)</f>
        <v/>
      </c>
      <c r="U23" s="159" t="str">
        <f>IF(L3VA!BP35="NO DATA","",L3VA!BP35)</f>
        <v/>
      </c>
      <c r="V23" s="159" t="str">
        <f>IF(L3VA!BV35="NO DATA","",L3VA!BV35)</f>
        <v/>
      </c>
      <c r="W23" s="159" t="str">
        <f>IF(L3VA!CB35="NO DATA","",L3VA!CB35)</f>
        <v/>
      </c>
      <c r="X23" s="159" t="str">
        <f>IF(L3VA!CH35="NO DATA","",L3VA!CH35)</f>
        <v/>
      </c>
      <c r="Y23" s="159" t="str">
        <f>IF(L3VA!CN35="NO DATA","",L3VA!CN35)</f>
        <v/>
      </c>
      <c r="Z23" s="159" t="str">
        <f>IF(L3VA!CT35="NO DATA","",L3VA!CT35)</f>
        <v/>
      </c>
      <c r="AA23" s="159" t="str">
        <f>IF(L3VA!CZ35="NO DATA","",L3VA!CZ35)</f>
        <v/>
      </c>
      <c r="AB23" s="159" t="str">
        <f>IF(L3VA!DF35="NO DATA","",L3VA!DF35)</f>
        <v/>
      </c>
      <c r="AC23" s="159" t="str">
        <f>IF(L3VA!DL35="NO DATA","",L3VA!DL35)</f>
        <v/>
      </c>
      <c r="AD23" s="159" t="str">
        <f>IF(L3VA!DR35="NO DATA","",L3VA!DR35)</f>
        <v/>
      </c>
      <c r="AE23" s="159" t="str">
        <f>IF(L3VA!DX35="NO DATA","",L3VA!DX35)</f>
        <v/>
      </c>
      <c r="AF23" s="159" t="str">
        <f>IF(L3VA!ED35="NO DATA","",L3VA!ED35)</f>
        <v/>
      </c>
      <c r="AG23" s="159" t="str">
        <f>IF(L3VA!EJ35="NO DATA","",L3VA!EJ35)</f>
        <v/>
      </c>
      <c r="AH23" s="159" t="str">
        <f>IF(L3VA!EP35="NO DATA","",L3VA!EP35)</f>
        <v/>
      </c>
      <c r="AI23" s="159" t="str">
        <f>IF(L3VA!EV35="NO DATA","",L3VA!EV35)</f>
        <v/>
      </c>
      <c r="AJ23" s="159" t="str">
        <f>IF(L3VA!FB35="NO DATA","",L3VA!FB35)</f>
        <v/>
      </c>
    </row>
    <row r="24" spans="1:36" x14ac:dyDescent="0.25">
      <c r="A24" s="19">
        <f>IF(DATASHEET!A24="","",DATASHEET!A24)</f>
        <v>160081</v>
      </c>
      <c r="B24" s="20" t="str">
        <f>DATASHEET!B24</f>
        <v>BEATSON, Ana</v>
      </c>
      <c r="C24" s="21" t="str">
        <f>DATASHEET!C24</f>
        <v>12SG</v>
      </c>
      <c r="D24" s="19" t="str">
        <f>DATASHEET!D24</f>
        <v>F</v>
      </c>
      <c r="E24" s="20" t="str">
        <f>IF(ISERROR(L3VA!E36),"",L3VA!E36)</f>
        <v>EXTERNAL</v>
      </c>
      <c r="F24" s="20" t="str">
        <f>DATASHEET!E24</f>
        <v>N</v>
      </c>
      <c r="G24" s="20" t="str">
        <f>IF(A24="","",IF(DATASHEET!F24="White - British","N","Y"))</f>
        <v>Y</v>
      </c>
      <c r="H24" s="20" t="str">
        <f>IF(A24="","",IF(DATASHEET!G24=1,"Y","N"))</f>
        <v>N</v>
      </c>
      <c r="I24" s="20" t="str">
        <f>DATASHEET!H24</f>
        <v>N</v>
      </c>
      <c r="J24" s="21" t="str">
        <f>IF(ISERROR(DATASHEET!J24),"",DATASHEET!J24)</f>
        <v>7.75+ (A/A*)</v>
      </c>
      <c r="K24" s="36"/>
      <c r="L24" s="159" t="str">
        <f>IF(L3VA!N36="NO DATA","",L3VA!N36)</f>
        <v/>
      </c>
      <c r="M24" s="159" t="str">
        <f>IF(L3VA!T36="NO DATA","",L3VA!T36)</f>
        <v/>
      </c>
      <c r="N24" s="159" t="str">
        <f>IF(L3VA!Z36="NO DATA","",L3VA!Z36)</f>
        <v/>
      </c>
      <c r="O24" s="159" t="str">
        <f>IF(L3VA!AF36="NO DATA","",L3VA!AF36)</f>
        <v/>
      </c>
      <c r="P24" s="159" t="str">
        <f>IF(L3VA!AL36="NO DATA","",L3VA!AL36)</f>
        <v/>
      </c>
      <c r="Q24" s="159" t="str">
        <f>IF(L3VA!AR36="NO DATA","",L3VA!AR36)</f>
        <v/>
      </c>
      <c r="R24" s="159" t="str">
        <f>IF(L3VA!AX36="NO DATA","",L3VA!AX36)</f>
        <v/>
      </c>
      <c r="S24" s="159" t="str">
        <f>IF(L3VA!BD36="NO DATA","",L3VA!BD36)</f>
        <v/>
      </c>
      <c r="T24" s="159" t="str">
        <f>IF(L3VA!BJ36="NO DATA","",L3VA!BJ36)</f>
        <v/>
      </c>
      <c r="U24" s="159" t="str">
        <f>IF(L3VA!BP36="NO DATA","",L3VA!BP36)</f>
        <v/>
      </c>
      <c r="V24" s="159" t="str">
        <f>IF(L3VA!BV36="NO DATA","",L3VA!BV36)</f>
        <v/>
      </c>
      <c r="W24" s="159" t="str">
        <f>IF(L3VA!CB36="NO DATA","",L3VA!CB36)</f>
        <v/>
      </c>
      <c r="X24" s="159" t="str">
        <f>IF(L3VA!CH36="NO DATA","",L3VA!CH36)</f>
        <v/>
      </c>
      <c r="Y24" s="159" t="str">
        <f>IF(L3VA!CN36="NO DATA","",L3VA!CN36)</f>
        <v/>
      </c>
      <c r="Z24" s="159" t="str">
        <f>IF(L3VA!CT36="NO DATA","",L3VA!CT36)</f>
        <v/>
      </c>
      <c r="AA24" s="159" t="str">
        <f>IF(L3VA!CZ36="NO DATA","",L3VA!CZ36)</f>
        <v/>
      </c>
      <c r="AB24" s="159" t="str">
        <f>IF(L3VA!DF36="NO DATA","",L3VA!DF36)</f>
        <v/>
      </c>
      <c r="AC24" s="159" t="str">
        <f>IF(L3VA!DL36="NO DATA","",L3VA!DL36)</f>
        <v/>
      </c>
      <c r="AD24" s="159" t="str">
        <f>IF(L3VA!DR36="NO DATA","",L3VA!DR36)</f>
        <v/>
      </c>
      <c r="AE24" s="159" t="str">
        <f>IF(L3VA!DX36="NO DATA","",L3VA!DX36)</f>
        <v/>
      </c>
      <c r="AF24" s="159" t="str">
        <f>IF(L3VA!ED36="NO DATA","",L3VA!ED36)</f>
        <v/>
      </c>
      <c r="AG24" s="159" t="str">
        <f>IF(L3VA!EJ36="NO DATA","",L3VA!EJ36)</f>
        <v/>
      </c>
      <c r="AH24" s="159" t="str">
        <f>IF(L3VA!EP36="NO DATA","",L3VA!EP36)</f>
        <v/>
      </c>
      <c r="AI24" s="159" t="str">
        <f>IF(L3VA!EV36="NO DATA","",L3VA!EV36)</f>
        <v/>
      </c>
      <c r="AJ24" s="159" t="str">
        <f>IF(L3VA!FB36="NO DATA","",L3VA!FB36)</f>
        <v/>
      </c>
    </row>
    <row r="25" spans="1:36" x14ac:dyDescent="0.25">
      <c r="A25" s="19">
        <f>IF(DATASHEET!A25="","",DATASHEET!A25)</f>
        <v>151503</v>
      </c>
      <c r="B25" s="20" t="str">
        <f>DATASHEET!B25</f>
        <v>BOBY, Nimisha</v>
      </c>
      <c r="C25" s="21" t="str">
        <f>DATASHEET!C25</f>
        <v>12CSN</v>
      </c>
      <c r="D25" s="19" t="str">
        <f>DATASHEET!D25</f>
        <v>F</v>
      </c>
      <c r="E25" s="20" t="str">
        <f>IF(ISERROR(L3VA!E37),"",L3VA!E37)</f>
        <v>INTERNAL</v>
      </c>
      <c r="F25" s="20" t="str">
        <f>DATASHEET!E25</f>
        <v>N</v>
      </c>
      <c r="G25" s="20" t="str">
        <f>IF(A25="","",IF(DATASHEET!F25="White - British","N","Y"))</f>
        <v>Y</v>
      </c>
      <c r="H25" s="20" t="str">
        <f>IF(A25="","",IF(DATASHEET!G25=1,"Y","N"))</f>
        <v>N</v>
      </c>
      <c r="I25" s="20" t="str">
        <f>DATASHEET!H25</f>
        <v>N</v>
      </c>
      <c r="J25" s="21" t="str">
        <f>IF(ISERROR(DATASHEET!J25),"",DATASHEET!J25)</f>
        <v>6.25+ (B/A)</v>
      </c>
      <c r="K25" s="36"/>
      <c r="L25" s="159" t="str">
        <f>IF(L3VA!N37="NO DATA","",L3VA!N37)</f>
        <v/>
      </c>
      <c r="M25" s="159" t="str">
        <f>IF(L3VA!T37="NO DATA","",L3VA!T37)</f>
        <v/>
      </c>
      <c r="N25" s="159" t="str">
        <f>IF(L3VA!Z37="NO DATA","",L3VA!Z37)</f>
        <v/>
      </c>
      <c r="O25" s="159" t="str">
        <f>IF(L3VA!AF37="NO DATA","",L3VA!AF37)</f>
        <v/>
      </c>
      <c r="P25" s="159" t="str">
        <f>IF(L3VA!AL37="NO DATA","",L3VA!AL37)</f>
        <v/>
      </c>
      <c r="Q25" s="159" t="str">
        <f>IF(L3VA!AR37="NO DATA","",L3VA!AR37)</f>
        <v/>
      </c>
      <c r="R25" s="159" t="str">
        <f>IF(L3VA!AX37="NO DATA","",L3VA!AX37)</f>
        <v/>
      </c>
      <c r="S25" s="159" t="str">
        <f>IF(L3VA!BD37="NO DATA","",L3VA!BD37)</f>
        <v/>
      </c>
      <c r="T25" s="159" t="str">
        <f>IF(L3VA!BJ37="NO DATA","",L3VA!BJ37)</f>
        <v/>
      </c>
      <c r="U25" s="159" t="str">
        <f>IF(L3VA!BP37="NO DATA","",L3VA!BP37)</f>
        <v/>
      </c>
      <c r="V25" s="159" t="str">
        <f>IF(L3VA!BV37="NO DATA","",L3VA!BV37)</f>
        <v/>
      </c>
      <c r="W25" s="159" t="str">
        <f>IF(L3VA!CB37="NO DATA","",L3VA!CB37)</f>
        <v/>
      </c>
      <c r="X25" s="159" t="str">
        <f>IF(L3VA!CH37="NO DATA","",L3VA!CH37)</f>
        <v/>
      </c>
      <c r="Y25" s="159" t="str">
        <f>IF(L3VA!CN37="NO DATA","",L3VA!CN37)</f>
        <v/>
      </c>
      <c r="Z25" s="159" t="str">
        <f>IF(L3VA!CT37="NO DATA","",L3VA!CT37)</f>
        <v/>
      </c>
      <c r="AA25" s="159" t="str">
        <f>IF(L3VA!CZ37="NO DATA","",L3VA!CZ37)</f>
        <v/>
      </c>
      <c r="AB25" s="159" t="str">
        <f>IF(L3VA!DF37="NO DATA","",L3VA!DF37)</f>
        <v/>
      </c>
      <c r="AC25" s="159" t="str">
        <f>IF(L3VA!DL37="NO DATA","",L3VA!DL37)</f>
        <v/>
      </c>
      <c r="AD25" s="159" t="str">
        <f>IF(L3VA!DR37="NO DATA","",L3VA!DR37)</f>
        <v/>
      </c>
      <c r="AE25" s="159" t="str">
        <f>IF(L3VA!DX37="NO DATA","",L3VA!DX37)</f>
        <v/>
      </c>
      <c r="AF25" s="159" t="str">
        <f>IF(L3VA!ED37="NO DATA","",L3VA!ED37)</f>
        <v/>
      </c>
      <c r="AG25" s="159" t="str">
        <f>IF(L3VA!EJ37="NO DATA","",L3VA!EJ37)</f>
        <v/>
      </c>
      <c r="AH25" s="159" t="str">
        <f>IF(L3VA!EP37="NO DATA","",L3VA!EP37)</f>
        <v/>
      </c>
      <c r="AI25" s="159" t="str">
        <f>IF(L3VA!EV37="NO DATA","",L3VA!EV37)</f>
        <v/>
      </c>
      <c r="AJ25" s="159" t="str">
        <f>IF(L3VA!FB37="NO DATA","",L3VA!FB37)</f>
        <v/>
      </c>
    </row>
    <row r="26" spans="1:36" x14ac:dyDescent="0.25">
      <c r="A26" s="19">
        <f>IF(DATASHEET!A26="","",DATASHEET!A26)</f>
        <v>150777</v>
      </c>
      <c r="B26" s="20" t="str">
        <f>DATASHEET!B26</f>
        <v>BOLTON, Max</v>
      </c>
      <c r="C26" s="21" t="str">
        <f>DATASHEET!C26</f>
        <v>12ASA</v>
      </c>
      <c r="D26" s="19" t="str">
        <f>DATASHEET!D26</f>
        <v>M</v>
      </c>
      <c r="E26" s="20" t="str">
        <f>IF(ISERROR(L3VA!E38),"",L3VA!E38)</f>
        <v>INTERNAL</v>
      </c>
      <c r="F26" s="20" t="str">
        <f>DATASHEET!E26</f>
        <v>N</v>
      </c>
      <c r="G26" s="20" t="str">
        <f>IF(A26="","",IF(DATASHEET!F26="White - British","N","Y"))</f>
        <v>N</v>
      </c>
      <c r="H26" s="20" t="str">
        <f>IF(A26="","",IF(DATASHEET!G26=1,"Y","N"))</f>
        <v>N</v>
      </c>
      <c r="I26" s="20" t="str">
        <f>DATASHEET!H26</f>
        <v>N</v>
      </c>
      <c r="J26" s="21" t="str">
        <f>IF(ISERROR(DATASHEET!J26),"",DATASHEET!J26)</f>
        <v>2.5+ (D/C)</v>
      </c>
      <c r="K26" s="36"/>
      <c r="L26" s="159" t="str">
        <f>IF(L3VA!N38="NO DATA","",L3VA!N38)</f>
        <v/>
      </c>
      <c r="M26" s="159" t="str">
        <f>IF(L3VA!T38="NO DATA","",L3VA!T38)</f>
        <v/>
      </c>
      <c r="N26" s="159" t="str">
        <f>IF(L3VA!Z38="NO DATA","",L3VA!Z38)</f>
        <v/>
      </c>
      <c r="O26" s="159" t="str">
        <f>IF(L3VA!AF38="NO DATA","",L3VA!AF38)</f>
        <v/>
      </c>
      <c r="P26" s="159" t="str">
        <f>IF(L3VA!AL38="NO DATA","",L3VA!AL38)</f>
        <v/>
      </c>
      <c r="Q26" s="159" t="str">
        <f>IF(L3VA!AR38="NO DATA","",L3VA!AR38)</f>
        <v/>
      </c>
      <c r="R26" s="159" t="str">
        <f>IF(L3VA!AX38="NO DATA","",L3VA!AX38)</f>
        <v/>
      </c>
      <c r="S26" s="159" t="str">
        <f>IF(L3VA!BD38="NO DATA","",L3VA!BD38)</f>
        <v/>
      </c>
      <c r="T26" s="159" t="str">
        <f>IF(L3VA!BJ38="NO DATA","",L3VA!BJ38)</f>
        <v/>
      </c>
      <c r="U26" s="159" t="str">
        <f>IF(L3VA!BP38="NO DATA","",L3VA!BP38)</f>
        <v/>
      </c>
      <c r="V26" s="159" t="str">
        <f>IF(L3VA!BV38="NO DATA","",L3VA!BV38)</f>
        <v/>
      </c>
      <c r="W26" s="159" t="str">
        <f>IF(L3VA!CB38="NO DATA","",L3VA!CB38)</f>
        <v/>
      </c>
      <c r="X26" s="159" t="str">
        <f>IF(L3VA!CH38="NO DATA","",L3VA!CH38)</f>
        <v/>
      </c>
      <c r="Y26" s="159" t="str">
        <f>IF(L3VA!CN38="NO DATA","",L3VA!CN38)</f>
        <v/>
      </c>
      <c r="Z26" s="159" t="str">
        <f>IF(L3VA!CT38="NO DATA","",L3VA!CT38)</f>
        <v/>
      </c>
      <c r="AA26" s="159" t="str">
        <f>IF(L3VA!CZ38="NO DATA","",L3VA!CZ38)</f>
        <v/>
      </c>
      <c r="AB26" s="159" t="str">
        <f>IF(L3VA!DF38="NO DATA","",L3VA!DF38)</f>
        <v/>
      </c>
      <c r="AC26" s="159" t="str">
        <f>IF(L3VA!DL38="NO DATA","",L3VA!DL38)</f>
        <v/>
      </c>
      <c r="AD26" s="159" t="str">
        <f>IF(L3VA!DR38="NO DATA","",L3VA!DR38)</f>
        <v/>
      </c>
      <c r="AE26" s="159" t="str">
        <f>IF(L3VA!DX38="NO DATA","",L3VA!DX38)</f>
        <v/>
      </c>
      <c r="AF26" s="159" t="str">
        <f>IF(L3VA!ED38="NO DATA","",L3VA!ED38)</f>
        <v/>
      </c>
      <c r="AG26" s="159" t="str">
        <f>IF(L3VA!EJ38="NO DATA","",L3VA!EJ38)</f>
        <v/>
      </c>
      <c r="AH26" s="159" t="str">
        <f>IF(L3VA!EP38="NO DATA","",L3VA!EP38)</f>
        <v/>
      </c>
      <c r="AI26" s="159" t="str">
        <f>IF(L3VA!EV38="NO DATA","",L3VA!EV38)</f>
        <v/>
      </c>
      <c r="AJ26" s="159" t="str">
        <f>IF(L3VA!FB38="NO DATA","",L3VA!FB38)</f>
        <v/>
      </c>
    </row>
    <row r="27" spans="1:36" x14ac:dyDescent="0.25">
      <c r="A27" s="19">
        <f>IF(DATASHEET!A27="","",DATASHEET!A27)</f>
        <v>150947</v>
      </c>
      <c r="B27" s="20" t="str">
        <f>DATASHEET!B27</f>
        <v>BRADSHAW, Adam</v>
      </c>
      <c r="C27" s="21" t="str">
        <f>DATASHEET!C27</f>
        <v>12ASA</v>
      </c>
      <c r="D27" s="19" t="str">
        <f>DATASHEET!D27</f>
        <v>M</v>
      </c>
      <c r="E27" s="20" t="str">
        <f>IF(ISERROR(L3VA!E39),"",L3VA!E39)</f>
        <v>INTERNAL</v>
      </c>
      <c r="F27" s="20" t="str">
        <f>DATASHEET!E27</f>
        <v>N</v>
      </c>
      <c r="G27" s="20" t="str">
        <f>IF(A27="","",IF(DATASHEET!F27="White - British","N","Y"))</f>
        <v>N</v>
      </c>
      <c r="H27" s="20" t="str">
        <f>IF(A27="","",IF(DATASHEET!G27=1,"Y","N"))</f>
        <v>N</v>
      </c>
      <c r="I27" s="20" t="str">
        <f>DATASHEET!H27</f>
        <v>N</v>
      </c>
      <c r="J27" s="21" t="str">
        <f>IF(ISERROR(DATASHEET!J27),"",DATASHEET!J27)</f>
        <v>6.25+ (B/A)</v>
      </c>
      <c r="K27" s="36"/>
      <c r="L27" s="159" t="str">
        <f>IF(L3VA!N39="NO DATA","",L3VA!N39)</f>
        <v/>
      </c>
      <c r="M27" s="159" t="str">
        <f>IF(L3VA!T39="NO DATA","",L3VA!T39)</f>
        <v/>
      </c>
      <c r="N27" s="159" t="str">
        <f>IF(L3VA!Z39="NO DATA","",L3VA!Z39)</f>
        <v/>
      </c>
      <c r="O27" s="159" t="str">
        <f>IF(L3VA!AF39="NO DATA","",L3VA!AF39)</f>
        <v/>
      </c>
      <c r="P27" s="159" t="str">
        <f>IF(L3VA!AL39="NO DATA","",L3VA!AL39)</f>
        <v/>
      </c>
      <c r="Q27" s="159" t="str">
        <f>IF(L3VA!AR39="NO DATA","",L3VA!AR39)</f>
        <v/>
      </c>
      <c r="R27" s="159" t="str">
        <f>IF(L3VA!AX39="NO DATA","",L3VA!AX39)</f>
        <v/>
      </c>
      <c r="S27" s="159" t="str">
        <f>IF(L3VA!BD39="NO DATA","",L3VA!BD39)</f>
        <v/>
      </c>
      <c r="T27" s="159" t="str">
        <f>IF(L3VA!BJ39="NO DATA","",L3VA!BJ39)</f>
        <v/>
      </c>
      <c r="U27" s="159" t="str">
        <f>IF(L3VA!BP39="NO DATA","",L3VA!BP39)</f>
        <v/>
      </c>
      <c r="V27" s="159" t="str">
        <f>IF(L3VA!BV39="NO DATA","",L3VA!BV39)</f>
        <v/>
      </c>
      <c r="W27" s="159" t="str">
        <f>IF(L3VA!CB39="NO DATA","",L3VA!CB39)</f>
        <v/>
      </c>
      <c r="X27" s="159" t="str">
        <f>IF(L3VA!CH39="NO DATA","",L3VA!CH39)</f>
        <v/>
      </c>
      <c r="Y27" s="159" t="str">
        <f>IF(L3VA!CN39="NO DATA","",L3VA!CN39)</f>
        <v/>
      </c>
      <c r="Z27" s="159" t="str">
        <f>IF(L3VA!CT39="NO DATA","",L3VA!CT39)</f>
        <v/>
      </c>
      <c r="AA27" s="159" t="str">
        <f>IF(L3VA!CZ39="NO DATA","",L3VA!CZ39)</f>
        <v/>
      </c>
      <c r="AB27" s="159" t="str">
        <f>IF(L3VA!DF39="NO DATA","",L3VA!DF39)</f>
        <v/>
      </c>
      <c r="AC27" s="159" t="str">
        <f>IF(L3VA!DL39="NO DATA","",L3VA!DL39)</f>
        <v/>
      </c>
      <c r="AD27" s="159" t="str">
        <f>IF(L3VA!DR39="NO DATA","",L3VA!DR39)</f>
        <v/>
      </c>
      <c r="AE27" s="159" t="str">
        <f>IF(L3VA!DX39="NO DATA","",L3VA!DX39)</f>
        <v/>
      </c>
      <c r="AF27" s="159" t="str">
        <f>IF(L3VA!ED39="NO DATA","",L3VA!ED39)</f>
        <v/>
      </c>
      <c r="AG27" s="159" t="str">
        <f>IF(L3VA!EJ39="NO DATA","",L3VA!EJ39)</f>
        <v/>
      </c>
      <c r="AH27" s="159" t="str">
        <f>IF(L3VA!EP39="NO DATA","",L3VA!EP39)</f>
        <v/>
      </c>
      <c r="AI27" s="159" t="str">
        <f>IF(L3VA!EV39="NO DATA","",L3VA!EV39)</f>
        <v/>
      </c>
      <c r="AJ27" s="159" t="str">
        <f>IF(L3VA!FB39="NO DATA","",L3VA!FB39)</f>
        <v/>
      </c>
    </row>
    <row r="28" spans="1:36" x14ac:dyDescent="0.25">
      <c r="A28" s="19">
        <f>IF(DATASHEET!A28="","",DATASHEET!A28)</f>
        <v>150783</v>
      </c>
      <c r="B28" s="20" t="str">
        <f>DATASHEET!B28</f>
        <v>BRAITHWAITE, Luke</v>
      </c>
      <c r="C28" s="21" t="str">
        <f>DATASHEET!C28</f>
        <v>12ASA</v>
      </c>
      <c r="D28" s="19" t="str">
        <f>DATASHEET!D28</f>
        <v>M</v>
      </c>
      <c r="E28" s="20" t="str">
        <f>IF(ISERROR(L3VA!E40),"",L3VA!E40)</f>
        <v>INTERNAL</v>
      </c>
      <c r="F28" s="20" t="str">
        <f>DATASHEET!E28</f>
        <v>N</v>
      </c>
      <c r="G28" s="20" t="str">
        <f>IF(A28="","",IF(DATASHEET!F28="White - British","N","Y"))</f>
        <v>N</v>
      </c>
      <c r="H28" s="20" t="str">
        <f>IF(A28="","",IF(DATASHEET!G28=1,"Y","N"))</f>
        <v>N</v>
      </c>
      <c r="I28" s="20" t="str">
        <f>DATASHEET!H28</f>
        <v>N</v>
      </c>
      <c r="J28" s="21" t="str">
        <f>IF(ISERROR(DATASHEET!J28),"",DATASHEET!J28)</f>
        <v>2.5+ (D/C)</v>
      </c>
      <c r="K28" s="36"/>
      <c r="L28" s="159" t="str">
        <f>IF(L3VA!N40="NO DATA","",L3VA!N40)</f>
        <v/>
      </c>
      <c r="M28" s="159" t="str">
        <f>IF(L3VA!T40="NO DATA","",L3VA!T40)</f>
        <v/>
      </c>
      <c r="N28" s="159" t="str">
        <f>IF(L3VA!Z40="NO DATA","",L3VA!Z40)</f>
        <v/>
      </c>
      <c r="O28" s="159" t="str">
        <f>IF(L3VA!AF40="NO DATA","",L3VA!AF40)</f>
        <v/>
      </c>
      <c r="P28" s="159" t="str">
        <f>IF(L3VA!AL40="NO DATA","",L3VA!AL40)</f>
        <v/>
      </c>
      <c r="Q28" s="159" t="str">
        <f>IF(L3VA!AR40="NO DATA","",L3VA!AR40)</f>
        <v/>
      </c>
      <c r="R28" s="159" t="str">
        <f>IF(L3VA!AX40="NO DATA","",L3VA!AX40)</f>
        <v/>
      </c>
      <c r="S28" s="159" t="str">
        <f>IF(L3VA!BD40="NO DATA","",L3VA!BD40)</f>
        <v/>
      </c>
      <c r="T28" s="159" t="str">
        <f>IF(L3VA!BJ40="NO DATA","",L3VA!BJ40)</f>
        <v/>
      </c>
      <c r="U28" s="159" t="str">
        <f>IF(L3VA!BP40="NO DATA","",L3VA!BP40)</f>
        <v/>
      </c>
      <c r="V28" s="159" t="str">
        <f>IF(L3VA!BV40="NO DATA","",L3VA!BV40)</f>
        <v/>
      </c>
      <c r="W28" s="159" t="str">
        <f>IF(L3VA!CB40="NO DATA","",L3VA!CB40)</f>
        <v/>
      </c>
      <c r="X28" s="159" t="str">
        <f>IF(L3VA!CH40="NO DATA","",L3VA!CH40)</f>
        <v/>
      </c>
      <c r="Y28" s="159" t="str">
        <f>IF(L3VA!CN40="NO DATA","",L3VA!CN40)</f>
        <v/>
      </c>
      <c r="Z28" s="159" t="str">
        <f>IF(L3VA!CT40="NO DATA","",L3VA!CT40)</f>
        <v/>
      </c>
      <c r="AA28" s="159" t="str">
        <f>IF(L3VA!CZ40="NO DATA","",L3VA!CZ40)</f>
        <v/>
      </c>
      <c r="AB28" s="159" t="str">
        <f>IF(L3VA!DF40="NO DATA","",L3VA!DF40)</f>
        <v/>
      </c>
      <c r="AC28" s="159" t="str">
        <f>IF(L3VA!DL40="NO DATA","",L3VA!DL40)</f>
        <v/>
      </c>
      <c r="AD28" s="159" t="str">
        <f>IF(L3VA!DR40="NO DATA","",L3VA!DR40)</f>
        <v/>
      </c>
      <c r="AE28" s="159" t="str">
        <f>IF(L3VA!DX40="NO DATA","",L3VA!DX40)</f>
        <v/>
      </c>
      <c r="AF28" s="159" t="str">
        <f>IF(L3VA!ED40="NO DATA","",L3VA!ED40)</f>
        <v/>
      </c>
      <c r="AG28" s="159" t="str">
        <f>IF(L3VA!EJ40="NO DATA","",L3VA!EJ40)</f>
        <v/>
      </c>
      <c r="AH28" s="159" t="str">
        <f>IF(L3VA!EP40="NO DATA","",L3VA!EP40)</f>
        <v/>
      </c>
      <c r="AI28" s="159" t="str">
        <f>IF(L3VA!EV40="NO DATA","",L3VA!EV40)</f>
        <v/>
      </c>
      <c r="AJ28" s="159" t="str">
        <f>IF(L3VA!FB40="NO DATA","",L3VA!FB40)</f>
        <v/>
      </c>
    </row>
    <row r="29" spans="1:36" x14ac:dyDescent="0.25">
      <c r="A29" s="19">
        <f>IF(DATASHEET!A29="","",DATASHEET!A29)</f>
        <v>160061</v>
      </c>
      <c r="B29" s="20" t="str">
        <f>DATASHEET!B29</f>
        <v>BRIGHT, Thomas</v>
      </c>
      <c r="C29" s="21" t="str">
        <f>DATASHEET!C29</f>
        <v>12ASA</v>
      </c>
      <c r="D29" s="19" t="str">
        <f>DATASHEET!D29</f>
        <v>M</v>
      </c>
      <c r="E29" s="20" t="str">
        <f>IF(ISERROR(L3VA!E41),"",L3VA!E41)</f>
        <v>EXTERNAL</v>
      </c>
      <c r="F29" s="20" t="str">
        <f>DATASHEET!E29</f>
        <v>N</v>
      </c>
      <c r="G29" s="20" t="str">
        <f>IF(A29="","",IF(DATASHEET!F29="White - British","N","Y"))</f>
        <v>N</v>
      </c>
      <c r="H29" s="20" t="str">
        <f>IF(A29="","",IF(DATASHEET!G29=1,"Y","N"))</f>
        <v>N</v>
      </c>
      <c r="I29" s="20" t="str">
        <f>DATASHEET!H29</f>
        <v>N</v>
      </c>
      <c r="J29" s="21" t="str">
        <f>IF(ISERROR(DATASHEET!J29),"",DATASHEET!J29)</f>
        <v>6.25+ (B/A)</v>
      </c>
      <c r="K29" s="36"/>
      <c r="L29" s="159" t="str">
        <f>IF(L3VA!N41="NO DATA","",L3VA!N41)</f>
        <v/>
      </c>
      <c r="M29" s="159" t="str">
        <f>IF(L3VA!T41="NO DATA","",L3VA!T41)</f>
        <v/>
      </c>
      <c r="N29" s="159" t="str">
        <f>IF(L3VA!Z41="NO DATA","",L3VA!Z41)</f>
        <v/>
      </c>
      <c r="O29" s="159" t="str">
        <f>IF(L3VA!AF41="NO DATA","",L3VA!AF41)</f>
        <v/>
      </c>
      <c r="P29" s="159" t="str">
        <f>IF(L3VA!AL41="NO DATA","",L3VA!AL41)</f>
        <v/>
      </c>
      <c r="Q29" s="159" t="str">
        <f>IF(L3VA!AR41="NO DATA","",L3VA!AR41)</f>
        <v/>
      </c>
      <c r="R29" s="159" t="str">
        <f>IF(L3VA!AX41="NO DATA","",L3VA!AX41)</f>
        <v/>
      </c>
      <c r="S29" s="159" t="str">
        <f>IF(L3VA!BD41="NO DATA","",L3VA!BD41)</f>
        <v/>
      </c>
      <c r="T29" s="159" t="str">
        <f>IF(L3VA!BJ41="NO DATA","",L3VA!BJ41)</f>
        <v/>
      </c>
      <c r="U29" s="159" t="str">
        <f>IF(L3VA!BP41="NO DATA","",L3VA!BP41)</f>
        <v/>
      </c>
      <c r="V29" s="159" t="str">
        <f>IF(L3VA!BV41="NO DATA","",L3VA!BV41)</f>
        <v/>
      </c>
      <c r="W29" s="159" t="str">
        <f>IF(L3VA!CB41="NO DATA","",L3VA!CB41)</f>
        <v/>
      </c>
      <c r="X29" s="159" t="str">
        <f>IF(L3VA!CH41="NO DATA","",L3VA!CH41)</f>
        <v/>
      </c>
      <c r="Y29" s="159" t="str">
        <f>IF(L3VA!CN41="NO DATA","",L3VA!CN41)</f>
        <v/>
      </c>
      <c r="Z29" s="159" t="str">
        <f>IF(L3VA!CT41="NO DATA","",L3VA!CT41)</f>
        <v/>
      </c>
      <c r="AA29" s="159" t="str">
        <f>IF(L3VA!CZ41="NO DATA","",L3VA!CZ41)</f>
        <v/>
      </c>
      <c r="AB29" s="159" t="str">
        <f>IF(L3VA!DF41="NO DATA","",L3VA!DF41)</f>
        <v/>
      </c>
      <c r="AC29" s="159" t="str">
        <f>IF(L3VA!DL41="NO DATA","",L3VA!DL41)</f>
        <v/>
      </c>
      <c r="AD29" s="159" t="str">
        <f>IF(L3VA!DR41="NO DATA","",L3VA!DR41)</f>
        <v/>
      </c>
      <c r="AE29" s="159" t="str">
        <f>IF(L3VA!DX41="NO DATA","",L3VA!DX41)</f>
        <v/>
      </c>
      <c r="AF29" s="159" t="str">
        <f>IF(L3VA!ED41="NO DATA","",L3VA!ED41)</f>
        <v/>
      </c>
      <c r="AG29" s="159" t="str">
        <f>IF(L3VA!EJ41="NO DATA","",L3VA!EJ41)</f>
        <v/>
      </c>
      <c r="AH29" s="159" t="str">
        <f>IF(L3VA!EP41="NO DATA","",L3VA!EP41)</f>
        <v/>
      </c>
      <c r="AI29" s="159" t="str">
        <f>IF(L3VA!EV41="NO DATA","",L3VA!EV41)</f>
        <v/>
      </c>
      <c r="AJ29" s="159" t="str">
        <f>IF(L3VA!FB41="NO DATA","",L3VA!FB41)</f>
        <v/>
      </c>
    </row>
    <row r="30" spans="1:36" x14ac:dyDescent="0.25">
      <c r="A30" s="19">
        <f>IF(DATASHEET!A30="","",DATASHEET!A30)</f>
        <v>150813</v>
      </c>
      <c r="B30" s="20" t="str">
        <f>DATASHEET!B30</f>
        <v>BRONCEL, Patryk</v>
      </c>
      <c r="C30" s="21" t="str">
        <f>DATASHEET!C30</f>
        <v>12ASA</v>
      </c>
      <c r="D30" s="19" t="str">
        <f>DATASHEET!D30</f>
        <v>M</v>
      </c>
      <c r="E30" s="20" t="str">
        <f>IF(ISERROR(L3VA!E42),"",L3VA!E42)</f>
        <v>INTERNAL</v>
      </c>
      <c r="F30" s="20" t="str">
        <f>DATASHEET!E30</f>
        <v>N</v>
      </c>
      <c r="G30" s="20" t="str">
        <f>IF(A30="","",IF(DATASHEET!F30="White - British","N","Y"))</f>
        <v>Y</v>
      </c>
      <c r="H30" s="20" t="str">
        <f>IF(A30="","",IF(DATASHEET!G30=1,"Y","N"))</f>
        <v>N</v>
      </c>
      <c r="I30" s="20" t="str">
        <f>DATASHEET!H30</f>
        <v>N</v>
      </c>
      <c r="J30" s="21" t="str">
        <f>IF(ISERROR(DATASHEET!J30),"",DATASHEET!J30)</f>
        <v>6.25+ (B/A)</v>
      </c>
      <c r="K30" s="36"/>
      <c r="L30" s="159" t="str">
        <f>IF(L3VA!N42="NO DATA","",L3VA!N42)</f>
        <v/>
      </c>
      <c r="M30" s="159" t="str">
        <f>IF(L3VA!T42="NO DATA","",L3VA!T42)</f>
        <v/>
      </c>
      <c r="N30" s="159" t="str">
        <f>IF(L3VA!Z42="NO DATA","",L3VA!Z42)</f>
        <v/>
      </c>
      <c r="O30" s="159" t="str">
        <f>IF(L3VA!AF42="NO DATA","",L3VA!AF42)</f>
        <v/>
      </c>
      <c r="P30" s="159" t="str">
        <f>IF(L3VA!AL42="NO DATA","",L3VA!AL42)</f>
        <v/>
      </c>
      <c r="Q30" s="159" t="str">
        <f>IF(L3VA!AR42="NO DATA","",L3VA!AR42)</f>
        <v/>
      </c>
      <c r="R30" s="159" t="str">
        <f>IF(L3VA!AX42="NO DATA","",L3VA!AX42)</f>
        <v/>
      </c>
      <c r="S30" s="159" t="str">
        <f>IF(L3VA!BD42="NO DATA","",L3VA!BD42)</f>
        <v/>
      </c>
      <c r="T30" s="159" t="str">
        <f>IF(L3VA!BJ42="NO DATA","",L3VA!BJ42)</f>
        <v/>
      </c>
      <c r="U30" s="159" t="str">
        <f>IF(L3VA!BP42="NO DATA","",L3VA!BP42)</f>
        <v/>
      </c>
      <c r="V30" s="159" t="str">
        <f>IF(L3VA!BV42="NO DATA","",L3VA!BV42)</f>
        <v/>
      </c>
      <c r="W30" s="159" t="str">
        <f>IF(L3VA!CB42="NO DATA","",L3VA!CB42)</f>
        <v/>
      </c>
      <c r="X30" s="159" t="str">
        <f>IF(L3VA!CH42="NO DATA","",L3VA!CH42)</f>
        <v/>
      </c>
      <c r="Y30" s="159" t="str">
        <f>IF(L3VA!CN42="NO DATA","",L3VA!CN42)</f>
        <v/>
      </c>
      <c r="Z30" s="159" t="str">
        <f>IF(L3VA!CT42="NO DATA","",L3VA!CT42)</f>
        <v/>
      </c>
      <c r="AA30" s="159" t="str">
        <f>IF(L3VA!CZ42="NO DATA","",L3VA!CZ42)</f>
        <v/>
      </c>
      <c r="AB30" s="159" t="str">
        <f>IF(L3VA!DF42="NO DATA","",L3VA!DF42)</f>
        <v/>
      </c>
      <c r="AC30" s="159" t="str">
        <f>IF(L3VA!DL42="NO DATA","",L3VA!DL42)</f>
        <v/>
      </c>
      <c r="AD30" s="159" t="str">
        <f>IF(L3VA!DR42="NO DATA","",L3VA!DR42)</f>
        <v/>
      </c>
      <c r="AE30" s="159" t="str">
        <f>IF(L3VA!DX42="NO DATA","",L3VA!DX42)</f>
        <v/>
      </c>
      <c r="AF30" s="159" t="str">
        <f>IF(L3VA!ED42="NO DATA","",L3VA!ED42)</f>
        <v/>
      </c>
      <c r="AG30" s="159" t="str">
        <f>IF(L3VA!EJ42="NO DATA","",L3VA!EJ42)</f>
        <v/>
      </c>
      <c r="AH30" s="159" t="str">
        <f>IF(L3VA!EP42="NO DATA","",L3VA!EP42)</f>
        <v/>
      </c>
      <c r="AI30" s="159" t="str">
        <f>IF(L3VA!EV42="NO DATA","",L3VA!EV42)</f>
        <v/>
      </c>
      <c r="AJ30" s="159" t="str">
        <f>IF(L3VA!FB42="NO DATA","",L3VA!FB42)</f>
        <v/>
      </c>
    </row>
    <row r="31" spans="1:36" x14ac:dyDescent="0.25">
      <c r="A31" s="19">
        <f>IF(DATASHEET!A31="","",DATASHEET!A31)</f>
        <v>150887</v>
      </c>
      <c r="B31" s="20" t="str">
        <f>DATASHEET!B31</f>
        <v>BROWN, Benjamin</v>
      </c>
      <c r="C31" s="21" t="str">
        <f>DATASHEET!C31</f>
        <v>12CSN</v>
      </c>
      <c r="D31" s="19" t="str">
        <f>DATASHEET!D31</f>
        <v>M</v>
      </c>
      <c r="E31" s="20" t="str">
        <f>IF(ISERROR(L3VA!E43),"",L3VA!E43)</f>
        <v>INTERNAL</v>
      </c>
      <c r="F31" s="20" t="str">
        <f>DATASHEET!E31</f>
        <v>N</v>
      </c>
      <c r="G31" s="20" t="str">
        <f>IF(A31="","",IF(DATASHEET!F31="White - British","N","Y"))</f>
        <v>N</v>
      </c>
      <c r="H31" s="20" t="str">
        <f>IF(A31="","",IF(DATASHEET!G31=1,"Y","N"))</f>
        <v>N</v>
      </c>
      <c r="I31" s="20" t="str">
        <f>DATASHEET!H31</f>
        <v>N</v>
      </c>
      <c r="J31" s="21" t="str">
        <f>IF(ISERROR(DATASHEET!J31),"",DATASHEET!J31)</f>
        <v>2.5+ (D/C)</v>
      </c>
      <c r="K31" s="36"/>
      <c r="L31" s="159" t="str">
        <f>IF(L3VA!N43="NO DATA","",L3VA!N43)</f>
        <v/>
      </c>
      <c r="M31" s="159" t="str">
        <f>IF(L3VA!T43="NO DATA","",L3VA!T43)</f>
        <v/>
      </c>
      <c r="N31" s="159" t="str">
        <f>IF(L3VA!Z43="NO DATA","",L3VA!Z43)</f>
        <v/>
      </c>
      <c r="O31" s="159" t="str">
        <f>IF(L3VA!AF43="NO DATA","",L3VA!AF43)</f>
        <v/>
      </c>
      <c r="P31" s="159" t="str">
        <f>IF(L3VA!AL43="NO DATA","",L3VA!AL43)</f>
        <v/>
      </c>
      <c r="Q31" s="159" t="str">
        <f>IF(L3VA!AR43="NO DATA","",L3VA!AR43)</f>
        <v/>
      </c>
      <c r="R31" s="159" t="str">
        <f>IF(L3VA!AX43="NO DATA","",L3VA!AX43)</f>
        <v/>
      </c>
      <c r="S31" s="159" t="str">
        <f>IF(L3VA!BD43="NO DATA","",L3VA!BD43)</f>
        <v/>
      </c>
      <c r="T31" s="159" t="str">
        <f>IF(L3VA!BJ43="NO DATA","",L3VA!BJ43)</f>
        <v/>
      </c>
      <c r="U31" s="159" t="str">
        <f>IF(L3VA!BP43="NO DATA","",L3VA!BP43)</f>
        <v/>
      </c>
      <c r="V31" s="159" t="str">
        <f>IF(L3VA!BV43="NO DATA","",L3VA!BV43)</f>
        <v/>
      </c>
      <c r="W31" s="159" t="str">
        <f>IF(L3VA!CB43="NO DATA","",L3VA!CB43)</f>
        <v/>
      </c>
      <c r="X31" s="159" t="str">
        <f>IF(L3VA!CH43="NO DATA","",L3VA!CH43)</f>
        <v/>
      </c>
      <c r="Y31" s="159" t="str">
        <f>IF(L3VA!CN43="NO DATA","",L3VA!CN43)</f>
        <v/>
      </c>
      <c r="Z31" s="159" t="str">
        <f>IF(L3VA!CT43="NO DATA","",L3VA!CT43)</f>
        <v/>
      </c>
      <c r="AA31" s="159" t="str">
        <f>IF(L3VA!CZ43="NO DATA","",L3VA!CZ43)</f>
        <v/>
      </c>
      <c r="AB31" s="159" t="str">
        <f>IF(L3VA!DF43="NO DATA","",L3VA!DF43)</f>
        <v/>
      </c>
      <c r="AC31" s="159" t="str">
        <f>IF(L3VA!DL43="NO DATA","",L3VA!DL43)</f>
        <v/>
      </c>
      <c r="AD31" s="159" t="str">
        <f>IF(L3VA!DR43="NO DATA","",L3VA!DR43)</f>
        <v/>
      </c>
      <c r="AE31" s="159" t="str">
        <f>IF(L3VA!DX43="NO DATA","",L3VA!DX43)</f>
        <v/>
      </c>
      <c r="AF31" s="159" t="str">
        <f>IF(L3VA!ED43="NO DATA","",L3VA!ED43)</f>
        <v/>
      </c>
      <c r="AG31" s="159" t="str">
        <f>IF(L3VA!EJ43="NO DATA","",L3VA!EJ43)</f>
        <v/>
      </c>
      <c r="AH31" s="159" t="str">
        <f>IF(L3VA!EP43="NO DATA","",L3VA!EP43)</f>
        <v/>
      </c>
      <c r="AI31" s="159" t="str">
        <f>IF(L3VA!EV43="NO DATA","",L3VA!EV43)</f>
        <v/>
      </c>
      <c r="AJ31" s="159" t="str">
        <f>IF(L3VA!FB43="NO DATA","",L3VA!FB43)</f>
        <v/>
      </c>
    </row>
    <row r="32" spans="1:36" x14ac:dyDescent="0.25">
      <c r="A32" s="19">
        <f>IF(DATASHEET!A32="","",DATASHEET!A32)</f>
        <v>160066</v>
      </c>
      <c r="B32" s="20" t="str">
        <f>DATASHEET!B32</f>
        <v>BROWN, Fleur</v>
      </c>
      <c r="C32" s="21" t="str">
        <f>DATASHEET!C32</f>
        <v>12JW</v>
      </c>
      <c r="D32" s="19" t="str">
        <f>DATASHEET!D32</f>
        <v>F</v>
      </c>
      <c r="E32" s="20" t="str">
        <f>IF(ISERROR(L3VA!E44),"",L3VA!E44)</f>
        <v>EXTERNAL</v>
      </c>
      <c r="F32" s="20" t="str">
        <f>DATASHEET!E32</f>
        <v>N</v>
      </c>
      <c r="G32" s="20" t="str">
        <f>IF(A32="","",IF(DATASHEET!F32="White - British","N","Y"))</f>
        <v>N</v>
      </c>
      <c r="H32" s="20" t="str">
        <f>IF(A32="","",IF(DATASHEET!G32=1,"Y","N"))</f>
        <v>N</v>
      </c>
      <c r="I32" s="20" t="str">
        <f>DATASHEET!H32</f>
        <v>N</v>
      </c>
      <c r="J32" s="21" t="str">
        <f>IF(ISERROR(DATASHEET!J32),"",DATASHEET!J32)</f>
        <v>6.25+ (B/A)</v>
      </c>
      <c r="K32" s="36"/>
      <c r="L32" s="159" t="str">
        <f>IF(L3VA!N44="NO DATA","",L3VA!N44)</f>
        <v/>
      </c>
      <c r="M32" s="159" t="str">
        <f>IF(L3VA!T44="NO DATA","",L3VA!T44)</f>
        <v/>
      </c>
      <c r="N32" s="159" t="str">
        <f>IF(L3VA!Z44="NO DATA","",L3VA!Z44)</f>
        <v/>
      </c>
      <c r="O32" s="159" t="str">
        <f>IF(L3VA!AF44="NO DATA","",L3VA!AF44)</f>
        <v/>
      </c>
      <c r="P32" s="159" t="str">
        <f>IF(L3VA!AL44="NO DATA","",L3VA!AL44)</f>
        <v/>
      </c>
      <c r="Q32" s="159" t="str">
        <f>IF(L3VA!AR44="NO DATA","",L3VA!AR44)</f>
        <v/>
      </c>
      <c r="R32" s="159" t="str">
        <f>IF(L3VA!AX44="NO DATA","",L3VA!AX44)</f>
        <v/>
      </c>
      <c r="S32" s="159" t="str">
        <f>IF(L3VA!BD44="NO DATA","",L3VA!BD44)</f>
        <v/>
      </c>
      <c r="T32" s="159" t="str">
        <f>IF(L3VA!BJ44="NO DATA","",L3VA!BJ44)</f>
        <v/>
      </c>
      <c r="U32" s="159" t="str">
        <f>IF(L3VA!BP44="NO DATA","",L3VA!BP44)</f>
        <v/>
      </c>
      <c r="V32" s="159" t="str">
        <f>IF(L3VA!BV44="NO DATA","",L3VA!BV44)</f>
        <v/>
      </c>
      <c r="W32" s="159" t="str">
        <f>IF(L3VA!CB44="NO DATA","",L3VA!CB44)</f>
        <v/>
      </c>
      <c r="X32" s="159" t="str">
        <f>IF(L3VA!CH44="NO DATA","",L3VA!CH44)</f>
        <v/>
      </c>
      <c r="Y32" s="159" t="str">
        <f>IF(L3VA!CN44="NO DATA","",L3VA!CN44)</f>
        <v/>
      </c>
      <c r="Z32" s="159" t="str">
        <f>IF(L3VA!CT44="NO DATA","",L3VA!CT44)</f>
        <v/>
      </c>
      <c r="AA32" s="159" t="str">
        <f>IF(L3VA!CZ44="NO DATA","",L3VA!CZ44)</f>
        <v/>
      </c>
      <c r="AB32" s="159" t="str">
        <f>IF(L3VA!DF44="NO DATA","",L3VA!DF44)</f>
        <v/>
      </c>
      <c r="AC32" s="159" t="str">
        <f>IF(L3VA!DL44="NO DATA","",L3VA!DL44)</f>
        <v/>
      </c>
      <c r="AD32" s="159" t="str">
        <f>IF(L3VA!DR44="NO DATA","",L3VA!DR44)</f>
        <v/>
      </c>
      <c r="AE32" s="159" t="str">
        <f>IF(L3VA!DX44="NO DATA","",L3VA!DX44)</f>
        <v/>
      </c>
      <c r="AF32" s="159" t="str">
        <f>IF(L3VA!ED44="NO DATA","",L3VA!ED44)</f>
        <v/>
      </c>
      <c r="AG32" s="159" t="str">
        <f>IF(L3VA!EJ44="NO DATA","",L3VA!EJ44)</f>
        <v/>
      </c>
      <c r="AH32" s="159" t="str">
        <f>IF(L3VA!EP44="NO DATA","",L3VA!EP44)</f>
        <v/>
      </c>
      <c r="AI32" s="159" t="str">
        <f>IF(L3VA!EV44="NO DATA","",L3VA!EV44)</f>
        <v/>
      </c>
      <c r="AJ32" s="159" t="str">
        <f>IF(L3VA!FB44="NO DATA","",L3VA!FB44)</f>
        <v/>
      </c>
    </row>
    <row r="33" spans="1:36" x14ac:dyDescent="0.25">
      <c r="A33" s="19">
        <f>IF(DATASHEET!A33="","",DATASHEET!A33)</f>
        <v>160078</v>
      </c>
      <c r="B33" s="20" t="str">
        <f>DATASHEET!B33</f>
        <v>BROWN, Grace</v>
      </c>
      <c r="C33" s="21" t="str">
        <f>DATASHEET!C33</f>
        <v>12SG</v>
      </c>
      <c r="D33" s="19" t="str">
        <f>DATASHEET!D33</f>
        <v>F</v>
      </c>
      <c r="E33" s="20" t="str">
        <f>IF(ISERROR(L3VA!E45),"",L3VA!E45)</f>
        <v>EXTERNAL</v>
      </c>
      <c r="F33" s="20" t="str">
        <f>DATASHEET!E33</f>
        <v>N</v>
      </c>
      <c r="G33" s="20" t="str">
        <f>IF(A33="","",IF(DATASHEET!F33="White - British","N","Y"))</f>
        <v>N</v>
      </c>
      <c r="H33" s="20" t="str">
        <f>IF(A33="","",IF(DATASHEET!G33=1,"Y","N"))</f>
        <v>N</v>
      </c>
      <c r="I33" s="20" t="str">
        <f>DATASHEET!H33</f>
        <v>N</v>
      </c>
      <c r="J33" s="21" t="str">
        <f>IF(ISERROR(DATASHEET!J33),"",DATASHEET!J33)</f>
        <v>7.75+ (A/A*)</v>
      </c>
      <c r="K33" s="36"/>
      <c r="L33" s="159" t="str">
        <f>IF(L3VA!N45="NO DATA","",L3VA!N45)</f>
        <v/>
      </c>
      <c r="M33" s="159" t="str">
        <f>IF(L3VA!T45="NO DATA","",L3VA!T45)</f>
        <v/>
      </c>
      <c r="N33" s="159" t="str">
        <f>IF(L3VA!Z45="NO DATA","",L3VA!Z45)</f>
        <v/>
      </c>
      <c r="O33" s="159" t="str">
        <f>IF(L3VA!AF45="NO DATA","",L3VA!AF45)</f>
        <v/>
      </c>
      <c r="P33" s="159" t="str">
        <f>IF(L3VA!AL45="NO DATA","",L3VA!AL45)</f>
        <v/>
      </c>
      <c r="Q33" s="159" t="str">
        <f>IF(L3VA!AR45="NO DATA","",L3VA!AR45)</f>
        <v/>
      </c>
      <c r="R33" s="159" t="str">
        <f>IF(L3VA!AX45="NO DATA","",L3VA!AX45)</f>
        <v/>
      </c>
      <c r="S33" s="159" t="str">
        <f>IF(L3VA!BD45="NO DATA","",L3VA!BD45)</f>
        <v/>
      </c>
      <c r="T33" s="159" t="str">
        <f>IF(L3VA!BJ45="NO DATA","",L3VA!BJ45)</f>
        <v/>
      </c>
      <c r="U33" s="159" t="str">
        <f>IF(L3VA!BP45="NO DATA","",L3VA!BP45)</f>
        <v/>
      </c>
      <c r="V33" s="159" t="str">
        <f>IF(L3VA!BV45="NO DATA","",L3VA!BV45)</f>
        <v/>
      </c>
      <c r="W33" s="159" t="str">
        <f>IF(L3VA!CB45="NO DATA","",L3VA!CB45)</f>
        <v/>
      </c>
      <c r="X33" s="159" t="str">
        <f>IF(L3VA!CH45="NO DATA","",L3VA!CH45)</f>
        <v/>
      </c>
      <c r="Y33" s="159" t="str">
        <f>IF(L3VA!CN45="NO DATA","",L3VA!CN45)</f>
        <v/>
      </c>
      <c r="Z33" s="159" t="str">
        <f>IF(L3VA!CT45="NO DATA","",L3VA!CT45)</f>
        <v/>
      </c>
      <c r="AA33" s="159" t="str">
        <f>IF(L3VA!CZ45="NO DATA","",L3VA!CZ45)</f>
        <v/>
      </c>
      <c r="AB33" s="159" t="str">
        <f>IF(L3VA!DF45="NO DATA","",L3VA!DF45)</f>
        <v/>
      </c>
      <c r="AC33" s="159" t="str">
        <f>IF(L3VA!DL45="NO DATA","",L3VA!DL45)</f>
        <v/>
      </c>
      <c r="AD33" s="159" t="str">
        <f>IF(L3VA!DR45="NO DATA","",L3VA!DR45)</f>
        <v/>
      </c>
      <c r="AE33" s="159" t="str">
        <f>IF(L3VA!DX45="NO DATA","",L3VA!DX45)</f>
        <v/>
      </c>
      <c r="AF33" s="159" t="str">
        <f>IF(L3VA!ED45="NO DATA","",L3VA!ED45)</f>
        <v/>
      </c>
      <c r="AG33" s="159" t="str">
        <f>IF(L3VA!EJ45="NO DATA","",L3VA!EJ45)</f>
        <v/>
      </c>
      <c r="AH33" s="159" t="str">
        <f>IF(L3VA!EP45="NO DATA","",L3VA!EP45)</f>
        <v/>
      </c>
      <c r="AI33" s="159" t="str">
        <f>IF(L3VA!EV45="NO DATA","",L3VA!EV45)</f>
        <v/>
      </c>
      <c r="AJ33" s="159" t="str">
        <f>IF(L3VA!FB45="NO DATA","",L3VA!FB45)</f>
        <v/>
      </c>
    </row>
    <row r="34" spans="1:36" x14ac:dyDescent="0.25">
      <c r="A34" s="19">
        <f>IF(DATASHEET!A34="","",DATASHEET!A34)</f>
        <v>150890</v>
      </c>
      <c r="B34" s="20" t="str">
        <f>DATASHEET!B34</f>
        <v>BRYAN, Tanaka</v>
      </c>
      <c r="C34" s="21" t="str">
        <f>DATASHEET!C34</f>
        <v>12CSN</v>
      </c>
      <c r="D34" s="19" t="str">
        <f>DATASHEET!D34</f>
        <v>F</v>
      </c>
      <c r="E34" s="20" t="str">
        <f>IF(ISERROR(L3VA!E46),"",L3VA!E46)</f>
        <v>INTERNAL</v>
      </c>
      <c r="F34" s="20" t="str">
        <f>DATASHEET!E34</f>
        <v>N</v>
      </c>
      <c r="G34" s="20" t="str">
        <f>IF(A34="","",IF(DATASHEET!F34="White - British","N","Y"))</f>
        <v>Y</v>
      </c>
      <c r="H34" s="20" t="str">
        <f>IF(A34="","",IF(DATASHEET!G34=1,"Y","N"))</f>
        <v>N</v>
      </c>
      <c r="I34" s="20" t="str">
        <f>DATASHEET!H34</f>
        <v>N</v>
      </c>
      <c r="J34" s="21" t="str">
        <f>IF(ISERROR(DATASHEET!J34),"",DATASHEET!J34)</f>
        <v>4.75+ (C/B)</v>
      </c>
      <c r="K34" s="36"/>
      <c r="L34" s="159" t="str">
        <f>IF(L3VA!N46="NO DATA","",L3VA!N46)</f>
        <v/>
      </c>
      <c r="M34" s="159" t="str">
        <f>IF(L3VA!T46="NO DATA","",L3VA!T46)</f>
        <v/>
      </c>
      <c r="N34" s="159" t="str">
        <f>IF(L3VA!Z46="NO DATA","",L3VA!Z46)</f>
        <v/>
      </c>
      <c r="O34" s="159" t="str">
        <f>IF(L3VA!AF46="NO DATA","",L3VA!AF46)</f>
        <v/>
      </c>
      <c r="P34" s="159" t="str">
        <f>IF(L3VA!AL46="NO DATA","",L3VA!AL46)</f>
        <v/>
      </c>
      <c r="Q34" s="159" t="str">
        <f>IF(L3VA!AR46="NO DATA","",L3VA!AR46)</f>
        <v/>
      </c>
      <c r="R34" s="159" t="str">
        <f>IF(L3VA!AX46="NO DATA","",L3VA!AX46)</f>
        <v/>
      </c>
      <c r="S34" s="159" t="str">
        <f>IF(L3VA!BD46="NO DATA","",L3VA!BD46)</f>
        <v/>
      </c>
      <c r="T34" s="159" t="str">
        <f>IF(L3VA!BJ46="NO DATA","",L3VA!BJ46)</f>
        <v/>
      </c>
      <c r="U34" s="159" t="str">
        <f>IF(L3VA!BP46="NO DATA","",L3VA!BP46)</f>
        <v/>
      </c>
      <c r="V34" s="159" t="str">
        <f>IF(L3VA!BV46="NO DATA","",L3VA!BV46)</f>
        <v/>
      </c>
      <c r="W34" s="159" t="str">
        <f>IF(L3VA!CB46="NO DATA","",L3VA!CB46)</f>
        <v/>
      </c>
      <c r="X34" s="159" t="str">
        <f>IF(L3VA!CH46="NO DATA","",L3VA!CH46)</f>
        <v/>
      </c>
      <c r="Y34" s="159" t="str">
        <f>IF(L3VA!CN46="NO DATA","",L3VA!CN46)</f>
        <v/>
      </c>
      <c r="Z34" s="159" t="str">
        <f>IF(L3VA!CT46="NO DATA","",L3VA!CT46)</f>
        <v/>
      </c>
      <c r="AA34" s="159" t="str">
        <f>IF(L3VA!CZ46="NO DATA","",L3VA!CZ46)</f>
        <v/>
      </c>
      <c r="AB34" s="159" t="str">
        <f>IF(L3VA!DF46="NO DATA","",L3VA!DF46)</f>
        <v/>
      </c>
      <c r="AC34" s="159" t="str">
        <f>IF(L3VA!DL46="NO DATA","",L3VA!DL46)</f>
        <v/>
      </c>
      <c r="AD34" s="159" t="str">
        <f>IF(L3VA!DR46="NO DATA","",L3VA!DR46)</f>
        <v/>
      </c>
      <c r="AE34" s="159" t="str">
        <f>IF(L3VA!DX46="NO DATA","",L3VA!DX46)</f>
        <v/>
      </c>
      <c r="AF34" s="159" t="str">
        <f>IF(L3VA!ED46="NO DATA","",L3VA!ED46)</f>
        <v/>
      </c>
      <c r="AG34" s="159" t="str">
        <f>IF(L3VA!EJ46="NO DATA","",L3VA!EJ46)</f>
        <v/>
      </c>
      <c r="AH34" s="159" t="str">
        <f>IF(L3VA!EP46="NO DATA","",L3VA!EP46)</f>
        <v/>
      </c>
      <c r="AI34" s="159" t="str">
        <f>IF(L3VA!EV46="NO DATA","",L3VA!EV46)</f>
        <v/>
      </c>
      <c r="AJ34" s="159" t="str">
        <f>IF(L3VA!FB46="NO DATA","",L3VA!FB46)</f>
        <v/>
      </c>
    </row>
    <row r="35" spans="1:36" x14ac:dyDescent="0.25">
      <c r="A35" s="19">
        <f>IF(DATASHEET!A35="","",DATASHEET!A35)</f>
        <v>150836</v>
      </c>
      <c r="B35" s="20" t="str">
        <f>DATASHEET!B35</f>
        <v>BUCKLEY, Oliver</v>
      </c>
      <c r="C35" s="21" t="str">
        <f>DATASHEET!C35</f>
        <v>12CSN</v>
      </c>
      <c r="D35" s="19" t="str">
        <f>DATASHEET!D35</f>
        <v>M</v>
      </c>
      <c r="E35" s="20" t="str">
        <f>IF(ISERROR(L3VA!E47),"",L3VA!E47)</f>
        <v>INTERNAL</v>
      </c>
      <c r="F35" s="20" t="str">
        <f>DATASHEET!E35</f>
        <v>N</v>
      </c>
      <c r="G35" s="20" t="str">
        <f>IF(A35="","",IF(DATASHEET!F35="White - British","N","Y"))</f>
        <v>N</v>
      </c>
      <c r="H35" s="20" t="str">
        <f>IF(A35="","",IF(DATASHEET!G35=1,"Y","N"))</f>
        <v>N</v>
      </c>
      <c r="I35" s="20" t="str">
        <f>DATASHEET!H35</f>
        <v>N</v>
      </c>
      <c r="J35" s="21" t="str">
        <f>IF(ISERROR(DATASHEET!J35),"",DATASHEET!J35)</f>
        <v>6.25+ (B/A)</v>
      </c>
      <c r="K35" s="36"/>
      <c r="L35" s="159" t="str">
        <f>IF(L3VA!N47="NO DATA","",L3VA!N47)</f>
        <v/>
      </c>
      <c r="M35" s="159" t="str">
        <f>IF(L3VA!T47="NO DATA","",L3VA!T47)</f>
        <v/>
      </c>
      <c r="N35" s="159" t="str">
        <f>IF(L3VA!Z47="NO DATA","",L3VA!Z47)</f>
        <v/>
      </c>
      <c r="O35" s="159" t="str">
        <f>IF(L3VA!AF47="NO DATA","",L3VA!AF47)</f>
        <v/>
      </c>
      <c r="P35" s="159" t="str">
        <f>IF(L3VA!AL47="NO DATA","",L3VA!AL47)</f>
        <v/>
      </c>
      <c r="Q35" s="159" t="str">
        <f>IF(L3VA!AR47="NO DATA","",L3VA!AR47)</f>
        <v/>
      </c>
      <c r="R35" s="159" t="str">
        <f>IF(L3VA!AX47="NO DATA","",L3VA!AX47)</f>
        <v/>
      </c>
      <c r="S35" s="159" t="str">
        <f>IF(L3VA!BD47="NO DATA","",L3VA!BD47)</f>
        <v/>
      </c>
      <c r="T35" s="159" t="str">
        <f>IF(L3VA!BJ47="NO DATA","",L3VA!BJ47)</f>
        <v/>
      </c>
      <c r="U35" s="159" t="str">
        <f>IF(L3VA!BP47="NO DATA","",L3VA!BP47)</f>
        <v/>
      </c>
      <c r="V35" s="159" t="str">
        <f>IF(L3VA!BV47="NO DATA","",L3VA!BV47)</f>
        <v/>
      </c>
      <c r="W35" s="159" t="str">
        <f>IF(L3VA!CB47="NO DATA","",L3VA!CB47)</f>
        <v/>
      </c>
      <c r="X35" s="159" t="str">
        <f>IF(L3VA!CH47="NO DATA","",L3VA!CH47)</f>
        <v/>
      </c>
      <c r="Y35" s="159" t="str">
        <f>IF(L3VA!CN47="NO DATA","",L3VA!CN47)</f>
        <v/>
      </c>
      <c r="Z35" s="159" t="str">
        <f>IF(L3VA!CT47="NO DATA","",L3VA!CT47)</f>
        <v/>
      </c>
      <c r="AA35" s="159" t="str">
        <f>IF(L3VA!CZ47="NO DATA","",L3VA!CZ47)</f>
        <v/>
      </c>
      <c r="AB35" s="159" t="str">
        <f>IF(L3VA!DF47="NO DATA","",L3VA!DF47)</f>
        <v/>
      </c>
      <c r="AC35" s="159" t="str">
        <f>IF(L3VA!DL47="NO DATA","",L3VA!DL47)</f>
        <v/>
      </c>
      <c r="AD35" s="159" t="str">
        <f>IF(L3VA!DR47="NO DATA","",L3VA!DR47)</f>
        <v/>
      </c>
      <c r="AE35" s="159" t="str">
        <f>IF(L3VA!DX47="NO DATA","",L3VA!DX47)</f>
        <v/>
      </c>
      <c r="AF35" s="159" t="str">
        <f>IF(L3VA!ED47="NO DATA","",L3VA!ED47)</f>
        <v/>
      </c>
      <c r="AG35" s="159" t="str">
        <f>IF(L3VA!EJ47="NO DATA","",L3VA!EJ47)</f>
        <v/>
      </c>
      <c r="AH35" s="159" t="str">
        <f>IF(L3VA!EP47="NO DATA","",L3VA!EP47)</f>
        <v/>
      </c>
      <c r="AI35" s="159" t="str">
        <f>IF(L3VA!EV47="NO DATA","",L3VA!EV47)</f>
        <v/>
      </c>
      <c r="AJ35" s="159" t="str">
        <f>IF(L3VA!FB47="NO DATA","",L3VA!FB47)</f>
        <v/>
      </c>
    </row>
    <row r="36" spans="1:36" x14ac:dyDescent="0.25">
      <c r="A36" s="19">
        <f>IF(DATASHEET!A36="","",DATASHEET!A36)</f>
        <v>150925</v>
      </c>
      <c r="B36" s="20" t="str">
        <f>DATASHEET!B36</f>
        <v>BYRNE, Jacob</v>
      </c>
      <c r="C36" s="21" t="str">
        <f>DATASHEET!C36</f>
        <v>12CSN</v>
      </c>
      <c r="D36" s="19" t="str">
        <f>DATASHEET!D36</f>
        <v>M</v>
      </c>
      <c r="E36" s="20" t="str">
        <f>IF(ISERROR(L3VA!E48),"",L3VA!E48)</f>
        <v>INTERNAL</v>
      </c>
      <c r="F36" s="20" t="str">
        <f>DATASHEET!E36</f>
        <v>N</v>
      </c>
      <c r="G36" s="20" t="str">
        <f>IF(A36="","",IF(DATASHEET!F36="White - British","N","Y"))</f>
        <v>N</v>
      </c>
      <c r="H36" s="20" t="str">
        <f>IF(A36="","",IF(DATASHEET!G36=1,"Y","N"))</f>
        <v>N</v>
      </c>
      <c r="I36" s="20" t="str">
        <f>DATASHEET!H36</f>
        <v>N</v>
      </c>
      <c r="J36" s="21" t="str">
        <f>IF(ISERROR(DATASHEET!J36),"",DATASHEET!J36)</f>
        <v>4.75+ (C/B)</v>
      </c>
      <c r="K36" s="36"/>
      <c r="L36" s="159" t="str">
        <f>IF(L3VA!N48="NO DATA","",L3VA!N48)</f>
        <v/>
      </c>
      <c r="M36" s="159" t="str">
        <f>IF(L3VA!T48="NO DATA","",L3VA!T48)</f>
        <v/>
      </c>
      <c r="N36" s="159" t="str">
        <f>IF(L3VA!Z48="NO DATA","",L3VA!Z48)</f>
        <v/>
      </c>
      <c r="O36" s="159" t="str">
        <f>IF(L3VA!AF48="NO DATA","",L3VA!AF48)</f>
        <v/>
      </c>
      <c r="P36" s="159" t="str">
        <f>IF(L3VA!AL48="NO DATA","",L3VA!AL48)</f>
        <v/>
      </c>
      <c r="Q36" s="159" t="str">
        <f>IF(L3VA!AR48="NO DATA","",L3VA!AR48)</f>
        <v/>
      </c>
      <c r="R36" s="159" t="str">
        <f>IF(L3VA!AX48="NO DATA","",L3VA!AX48)</f>
        <v/>
      </c>
      <c r="S36" s="159" t="str">
        <f>IF(L3VA!BD48="NO DATA","",L3VA!BD48)</f>
        <v/>
      </c>
      <c r="T36" s="159" t="str">
        <f>IF(L3VA!BJ48="NO DATA","",L3VA!BJ48)</f>
        <v/>
      </c>
      <c r="U36" s="159" t="str">
        <f>IF(L3VA!BP48="NO DATA","",L3VA!BP48)</f>
        <v/>
      </c>
      <c r="V36" s="159" t="str">
        <f>IF(L3VA!BV48="NO DATA","",L3VA!BV48)</f>
        <v/>
      </c>
      <c r="W36" s="159" t="str">
        <f>IF(L3VA!CB48="NO DATA","",L3VA!CB48)</f>
        <v/>
      </c>
      <c r="X36" s="159" t="str">
        <f>IF(L3VA!CH48="NO DATA","",L3VA!CH48)</f>
        <v/>
      </c>
      <c r="Y36" s="159" t="str">
        <f>IF(L3VA!CN48="NO DATA","",L3VA!CN48)</f>
        <v/>
      </c>
      <c r="Z36" s="159" t="str">
        <f>IF(L3VA!CT48="NO DATA","",L3VA!CT48)</f>
        <v/>
      </c>
      <c r="AA36" s="159" t="str">
        <f>IF(L3VA!CZ48="NO DATA","",L3VA!CZ48)</f>
        <v/>
      </c>
      <c r="AB36" s="159" t="str">
        <f>IF(L3VA!DF48="NO DATA","",L3VA!DF48)</f>
        <v/>
      </c>
      <c r="AC36" s="159" t="str">
        <f>IF(L3VA!DL48="NO DATA","",L3VA!DL48)</f>
        <v/>
      </c>
      <c r="AD36" s="159" t="str">
        <f>IF(L3VA!DR48="NO DATA","",L3VA!DR48)</f>
        <v/>
      </c>
      <c r="AE36" s="159" t="str">
        <f>IF(L3VA!DX48="NO DATA","",L3VA!DX48)</f>
        <v/>
      </c>
      <c r="AF36" s="159" t="str">
        <f>IF(L3VA!ED48="NO DATA","",L3VA!ED48)</f>
        <v/>
      </c>
      <c r="AG36" s="159" t="str">
        <f>IF(L3VA!EJ48="NO DATA","",L3VA!EJ48)</f>
        <v/>
      </c>
      <c r="AH36" s="159" t="str">
        <f>IF(L3VA!EP48="NO DATA","",L3VA!EP48)</f>
        <v/>
      </c>
      <c r="AI36" s="159" t="str">
        <f>IF(L3VA!EV48="NO DATA","",L3VA!EV48)</f>
        <v/>
      </c>
      <c r="AJ36" s="159" t="str">
        <f>IF(L3VA!FB48="NO DATA","",L3VA!FB48)</f>
        <v/>
      </c>
    </row>
    <row r="37" spans="1:36" x14ac:dyDescent="0.25">
      <c r="A37" s="19">
        <f>IF(DATASHEET!A37="","",DATASHEET!A37)</f>
        <v>150861</v>
      </c>
      <c r="B37" s="20" t="str">
        <f>DATASHEET!B37</f>
        <v>BYROM, Martha</v>
      </c>
      <c r="C37" s="21" t="str">
        <f>DATASHEET!C37</f>
        <v>12CSN</v>
      </c>
      <c r="D37" s="19" t="str">
        <f>DATASHEET!D37</f>
        <v>F</v>
      </c>
      <c r="E37" s="20" t="str">
        <f>IF(ISERROR(L3VA!E49),"",L3VA!E49)</f>
        <v>INTERNAL</v>
      </c>
      <c r="F37" s="20" t="str">
        <f>DATASHEET!E37</f>
        <v>N</v>
      </c>
      <c r="G37" s="20" t="str">
        <f>IF(A37="","",IF(DATASHEET!F37="White - British","N","Y"))</f>
        <v>N</v>
      </c>
      <c r="H37" s="20" t="str">
        <f>IF(A37="","",IF(DATASHEET!G37=1,"Y","N"))</f>
        <v>N</v>
      </c>
      <c r="I37" s="20" t="str">
        <f>DATASHEET!H37</f>
        <v>N</v>
      </c>
      <c r="J37" s="21" t="str">
        <f>IF(ISERROR(DATASHEET!J37),"",DATASHEET!J37)</f>
        <v>6.25+ (B/A)</v>
      </c>
      <c r="K37" s="36"/>
      <c r="L37" s="159" t="str">
        <f>IF(L3VA!N49="NO DATA","",L3VA!N49)</f>
        <v/>
      </c>
      <c r="M37" s="159" t="str">
        <f>IF(L3VA!T49="NO DATA","",L3VA!T49)</f>
        <v/>
      </c>
      <c r="N37" s="159" t="str">
        <f>IF(L3VA!Z49="NO DATA","",L3VA!Z49)</f>
        <v/>
      </c>
      <c r="O37" s="159" t="str">
        <f>IF(L3VA!AF49="NO DATA","",L3VA!AF49)</f>
        <v/>
      </c>
      <c r="P37" s="159" t="str">
        <f>IF(L3VA!AL49="NO DATA","",L3VA!AL49)</f>
        <v/>
      </c>
      <c r="Q37" s="159" t="str">
        <f>IF(L3VA!AR49="NO DATA","",L3VA!AR49)</f>
        <v/>
      </c>
      <c r="R37" s="159" t="str">
        <f>IF(L3VA!AX49="NO DATA","",L3VA!AX49)</f>
        <v/>
      </c>
      <c r="S37" s="159" t="str">
        <f>IF(L3VA!BD49="NO DATA","",L3VA!BD49)</f>
        <v/>
      </c>
      <c r="T37" s="159" t="str">
        <f>IF(L3VA!BJ49="NO DATA","",L3VA!BJ49)</f>
        <v/>
      </c>
      <c r="U37" s="159" t="str">
        <f>IF(L3VA!BP49="NO DATA","",L3VA!BP49)</f>
        <v/>
      </c>
      <c r="V37" s="159" t="str">
        <f>IF(L3VA!BV49="NO DATA","",L3VA!BV49)</f>
        <v/>
      </c>
      <c r="W37" s="159" t="str">
        <f>IF(L3VA!CB49="NO DATA","",L3VA!CB49)</f>
        <v/>
      </c>
      <c r="X37" s="159" t="str">
        <f>IF(L3VA!CH49="NO DATA","",L3VA!CH49)</f>
        <v/>
      </c>
      <c r="Y37" s="159" t="str">
        <f>IF(L3VA!CN49="NO DATA","",L3VA!CN49)</f>
        <v/>
      </c>
      <c r="Z37" s="159" t="str">
        <f>IF(L3VA!CT49="NO DATA","",L3VA!CT49)</f>
        <v/>
      </c>
      <c r="AA37" s="159" t="str">
        <f>IF(L3VA!CZ49="NO DATA","",L3VA!CZ49)</f>
        <v/>
      </c>
      <c r="AB37" s="159" t="str">
        <f>IF(L3VA!DF49="NO DATA","",L3VA!DF49)</f>
        <v/>
      </c>
      <c r="AC37" s="159" t="str">
        <f>IF(L3VA!DL49="NO DATA","",L3VA!DL49)</f>
        <v/>
      </c>
      <c r="AD37" s="159" t="str">
        <f>IF(L3VA!DR49="NO DATA","",L3VA!DR49)</f>
        <v/>
      </c>
      <c r="AE37" s="159" t="str">
        <f>IF(L3VA!DX49="NO DATA","",L3VA!DX49)</f>
        <v/>
      </c>
      <c r="AF37" s="159" t="str">
        <f>IF(L3VA!ED49="NO DATA","",L3VA!ED49)</f>
        <v/>
      </c>
      <c r="AG37" s="159" t="str">
        <f>IF(L3VA!EJ49="NO DATA","",L3VA!EJ49)</f>
        <v/>
      </c>
      <c r="AH37" s="159" t="str">
        <f>IF(L3VA!EP49="NO DATA","",L3VA!EP49)</f>
        <v/>
      </c>
      <c r="AI37" s="159" t="str">
        <f>IF(L3VA!EV49="NO DATA","",L3VA!EV49)</f>
        <v/>
      </c>
      <c r="AJ37" s="159" t="str">
        <f>IF(L3VA!FB49="NO DATA","",L3VA!FB49)</f>
        <v/>
      </c>
    </row>
    <row r="38" spans="1:36" x14ac:dyDescent="0.25">
      <c r="A38" s="19">
        <f>IF(DATASHEET!A38="","",DATASHEET!A38)</f>
        <v>160108</v>
      </c>
      <c r="B38" s="20" t="str">
        <f>DATASHEET!B38</f>
        <v>CARR, Olivia</v>
      </c>
      <c r="C38" s="21" t="str">
        <f>DATASHEET!C38</f>
        <v>12ASA</v>
      </c>
      <c r="D38" s="19" t="str">
        <f>DATASHEET!D38</f>
        <v>F</v>
      </c>
      <c r="E38" s="20" t="str">
        <f>IF(ISERROR(L3VA!E50),"",L3VA!E50)</f>
        <v>EXTERNAL</v>
      </c>
      <c r="F38" s="20" t="str">
        <f>DATASHEET!E38</f>
        <v>N</v>
      </c>
      <c r="G38" s="20" t="str">
        <f>IF(A38="","",IF(DATASHEET!F38="White - British","N","Y"))</f>
        <v>N</v>
      </c>
      <c r="H38" s="20" t="str">
        <f>IF(A38="","",IF(DATASHEET!G38=1,"Y","N"))</f>
        <v>N</v>
      </c>
      <c r="I38" s="20" t="str">
        <f>DATASHEET!H38</f>
        <v>N</v>
      </c>
      <c r="J38" s="21" t="str">
        <f>IF(ISERROR(DATASHEET!J38),"",DATASHEET!J38)</f>
        <v>4.75+ (C/B)</v>
      </c>
      <c r="K38" s="36"/>
      <c r="L38" s="159" t="str">
        <f>IF(L3VA!N50="NO DATA","",L3VA!N50)</f>
        <v/>
      </c>
      <c r="M38" s="159" t="str">
        <f>IF(L3VA!T50="NO DATA","",L3VA!T50)</f>
        <v/>
      </c>
      <c r="N38" s="159" t="str">
        <f>IF(L3VA!Z50="NO DATA","",L3VA!Z50)</f>
        <v/>
      </c>
      <c r="O38" s="159" t="str">
        <f>IF(L3VA!AF50="NO DATA","",L3VA!AF50)</f>
        <v/>
      </c>
      <c r="P38" s="159" t="str">
        <f>IF(L3VA!AL50="NO DATA","",L3VA!AL50)</f>
        <v/>
      </c>
      <c r="Q38" s="159" t="str">
        <f>IF(L3VA!AR50="NO DATA","",L3VA!AR50)</f>
        <v/>
      </c>
      <c r="R38" s="159" t="str">
        <f>IF(L3VA!AX50="NO DATA","",L3VA!AX50)</f>
        <v/>
      </c>
      <c r="S38" s="159" t="str">
        <f>IF(L3VA!BD50="NO DATA","",L3VA!BD50)</f>
        <v/>
      </c>
      <c r="T38" s="159" t="str">
        <f>IF(L3VA!BJ50="NO DATA","",L3VA!BJ50)</f>
        <v/>
      </c>
      <c r="U38" s="159" t="str">
        <f>IF(L3VA!BP50="NO DATA","",L3VA!BP50)</f>
        <v/>
      </c>
      <c r="V38" s="159" t="str">
        <f>IF(L3VA!BV50="NO DATA","",L3VA!BV50)</f>
        <v/>
      </c>
      <c r="W38" s="159" t="str">
        <f>IF(L3VA!CB50="NO DATA","",L3VA!CB50)</f>
        <v/>
      </c>
      <c r="X38" s="159" t="str">
        <f>IF(L3VA!CH50="NO DATA","",L3VA!CH50)</f>
        <v/>
      </c>
      <c r="Y38" s="159" t="str">
        <f>IF(L3VA!CN50="NO DATA","",L3VA!CN50)</f>
        <v/>
      </c>
      <c r="Z38" s="159" t="str">
        <f>IF(L3VA!CT50="NO DATA","",L3VA!CT50)</f>
        <v/>
      </c>
      <c r="AA38" s="159" t="str">
        <f>IF(L3VA!CZ50="NO DATA","",L3VA!CZ50)</f>
        <v/>
      </c>
      <c r="AB38" s="159" t="str">
        <f>IF(L3VA!DF50="NO DATA","",L3VA!DF50)</f>
        <v/>
      </c>
      <c r="AC38" s="159" t="str">
        <f>IF(L3VA!DL50="NO DATA","",L3VA!DL50)</f>
        <v/>
      </c>
      <c r="AD38" s="159" t="str">
        <f>IF(L3VA!DR50="NO DATA","",L3VA!DR50)</f>
        <v/>
      </c>
      <c r="AE38" s="159" t="str">
        <f>IF(L3VA!DX50="NO DATA","",L3VA!DX50)</f>
        <v/>
      </c>
      <c r="AF38" s="159" t="str">
        <f>IF(L3VA!ED50="NO DATA","",L3VA!ED50)</f>
        <v/>
      </c>
      <c r="AG38" s="159" t="str">
        <f>IF(L3VA!EJ50="NO DATA","",L3VA!EJ50)</f>
        <v/>
      </c>
      <c r="AH38" s="159" t="str">
        <f>IF(L3VA!EP50="NO DATA","",L3VA!EP50)</f>
        <v/>
      </c>
      <c r="AI38" s="159" t="str">
        <f>IF(L3VA!EV50="NO DATA","",L3VA!EV50)</f>
        <v/>
      </c>
      <c r="AJ38" s="159" t="str">
        <f>IF(L3VA!FB50="NO DATA","",L3VA!FB50)</f>
        <v/>
      </c>
    </row>
    <row r="39" spans="1:36" x14ac:dyDescent="0.25">
      <c r="A39" s="19">
        <f>IF(DATASHEET!A39="","",DATASHEET!A39)</f>
        <v>160124</v>
      </c>
      <c r="B39" s="20" t="str">
        <f>DATASHEET!B39</f>
        <v>CHAPMAN, Ella</v>
      </c>
      <c r="C39" s="21" t="str">
        <f>DATASHEET!C39</f>
        <v>12DHO</v>
      </c>
      <c r="D39" s="19" t="str">
        <f>DATASHEET!D39</f>
        <v>F</v>
      </c>
      <c r="E39" s="20" t="str">
        <f>IF(ISERROR(L3VA!E51),"",L3VA!E51)</f>
        <v>EXTERNAL</v>
      </c>
      <c r="F39" s="20" t="str">
        <f>DATASHEET!E39</f>
        <v>N</v>
      </c>
      <c r="G39" s="20" t="str">
        <f>IF(A39="","",IF(DATASHEET!F39="White - British","N","Y"))</f>
        <v>N</v>
      </c>
      <c r="H39" s="20" t="str">
        <f>IF(A39="","",IF(DATASHEET!G39=1,"Y","N"))</f>
        <v>N</v>
      </c>
      <c r="I39" s="20" t="str">
        <f>DATASHEET!H39</f>
        <v>N</v>
      </c>
      <c r="J39" s="21" t="str">
        <f>IF(ISERROR(DATASHEET!J39),"",DATASHEET!J39)</f>
        <v>6.25+ (B/A)</v>
      </c>
      <c r="K39" s="36"/>
      <c r="L39" s="159" t="str">
        <f>IF(L3VA!N51="NO DATA","",L3VA!N51)</f>
        <v/>
      </c>
      <c r="M39" s="159" t="str">
        <f>IF(L3VA!T51="NO DATA","",L3VA!T51)</f>
        <v/>
      </c>
      <c r="N39" s="159" t="str">
        <f>IF(L3VA!Z51="NO DATA","",L3VA!Z51)</f>
        <v/>
      </c>
      <c r="O39" s="159" t="str">
        <f>IF(L3VA!AF51="NO DATA","",L3VA!AF51)</f>
        <v/>
      </c>
      <c r="P39" s="159" t="str">
        <f>IF(L3VA!AL51="NO DATA","",L3VA!AL51)</f>
        <v/>
      </c>
      <c r="Q39" s="159" t="str">
        <f>IF(L3VA!AR51="NO DATA","",L3VA!AR51)</f>
        <v/>
      </c>
      <c r="R39" s="159" t="str">
        <f>IF(L3VA!AX51="NO DATA","",L3VA!AX51)</f>
        <v/>
      </c>
      <c r="S39" s="159" t="str">
        <f>IF(L3VA!BD51="NO DATA","",L3VA!BD51)</f>
        <v/>
      </c>
      <c r="T39" s="159" t="str">
        <f>IF(L3VA!BJ51="NO DATA","",L3VA!BJ51)</f>
        <v/>
      </c>
      <c r="U39" s="159" t="str">
        <f>IF(L3VA!BP51="NO DATA","",L3VA!BP51)</f>
        <v/>
      </c>
      <c r="V39" s="159" t="str">
        <f>IF(L3VA!BV51="NO DATA","",L3VA!BV51)</f>
        <v/>
      </c>
      <c r="W39" s="159" t="str">
        <f>IF(L3VA!CB51="NO DATA","",L3VA!CB51)</f>
        <v/>
      </c>
      <c r="X39" s="159" t="str">
        <f>IF(L3VA!CH51="NO DATA","",L3VA!CH51)</f>
        <v/>
      </c>
      <c r="Y39" s="159" t="str">
        <f>IF(L3VA!CN51="NO DATA","",L3VA!CN51)</f>
        <v/>
      </c>
      <c r="Z39" s="159" t="str">
        <f>IF(L3VA!CT51="NO DATA","",L3VA!CT51)</f>
        <v/>
      </c>
      <c r="AA39" s="159" t="str">
        <f>IF(L3VA!CZ51="NO DATA","",L3VA!CZ51)</f>
        <v/>
      </c>
      <c r="AB39" s="159" t="str">
        <f>IF(L3VA!DF51="NO DATA","",L3VA!DF51)</f>
        <v/>
      </c>
      <c r="AC39" s="159" t="str">
        <f>IF(L3VA!DL51="NO DATA","",L3VA!DL51)</f>
        <v/>
      </c>
      <c r="AD39" s="159" t="str">
        <f>IF(L3VA!DR51="NO DATA","",L3VA!DR51)</f>
        <v/>
      </c>
      <c r="AE39" s="159" t="str">
        <f>IF(L3VA!DX51="NO DATA","",L3VA!DX51)</f>
        <v/>
      </c>
      <c r="AF39" s="159" t="str">
        <f>IF(L3VA!ED51="NO DATA","",L3VA!ED51)</f>
        <v/>
      </c>
      <c r="AG39" s="159" t="str">
        <f>IF(L3VA!EJ51="NO DATA","",L3VA!EJ51)</f>
        <v/>
      </c>
      <c r="AH39" s="159" t="str">
        <f>IF(L3VA!EP51="NO DATA","",L3VA!EP51)</f>
        <v/>
      </c>
      <c r="AI39" s="159" t="str">
        <f>IF(L3VA!EV51="NO DATA","",L3VA!EV51)</f>
        <v/>
      </c>
      <c r="AJ39" s="159" t="str">
        <f>IF(L3VA!FB51="NO DATA","",L3VA!FB51)</f>
        <v/>
      </c>
    </row>
    <row r="40" spans="1:36" x14ac:dyDescent="0.25">
      <c r="A40" s="19">
        <f>IF(DATASHEET!A40="","",DATASHEET!A40)</f>
        <v>150860</v>
      </c>
      <c r="B40" s="20" t="str">
        <f>DATASHEET!B40</f>
        <v>CHONGDER, Syona</v>
      </c>
      <c r="C40" s="21" t="str">
        <f>DATASHEET!C40</f>
        <v>12CSN</v>
      </c>
      <c r="D40" s="19" t="str">
        <f>DATASHEET!D40</f>
        <v>F</v>
      </c>
      <c r="E40" s="20" t="str">
        <f>IF(ISERROR(L3VA!E52),"",L3VA!E52)</f>
        <v>INTERNAL</v>
      </c>
      <c r="F40" s="20" t="str">
        <f>DATASHEET!E40</f>
        <v>N</v>
      </c>
      <c r="G40" s="20" t="str">
        <f>IF(A40="","",IF(DATASHEET!F40="White - British","N","Y"))</f>
        <v>Y</v>
      </c>
      <c r="H40" s="20" t="str">
        <f>IF(A40="","",IF(DATASHEET!G40=1,"Y","N"))</f>
        <v>N</v>
      </c>
      <c r="I40" s="20" t="str">
        <f>DATASHEET!H40</f>
        <v>N</v>
      </c>
      <c r="J40" s="21" t="str">
        <f>IF(ISERROR(DATASHEET!J40),"",DATASHEET!J40)</f>
        <v>7.75+ (A/A*)</v>
      </c>
      <c r="K40" s="36"/>
      <c r="L40" s="159" t="str">
        <f>IF(L3VA!N52="NO DATA","",L3VA!N52)</f>
        <v/>
      </c>
      <c r="M40" s="159" t="str">
        <f>IF(L3VA!T52="NO DATA","",L3VA!T52)</f>
        <v/>
      </c>
      <c r="N40" s="159" t="str">
        <f>IF(L3VA!Z52="NO DATA","",L3VA!Z52)</f>
        <v/>
      </c>
      <c r="O40" s="159" t="str">
        <f>IF(L3VA!AF52="NO DATA","",L3VA!AF52)</f>
        <v/>
      </c>
      <c r="P40" s="159" t="str">
        <f>IF(L3VA!AL52="NO DATA","",L3VA!AL52)</f>
        <v/>
      </c>
      <c r="Q40" s="159" t="str">
        <f>IF(L3VA!AR52="NO DATA","",L3VA!AR52)</f>
        <v/>
      </c>
      <c r="R40" s="159" t="str">
        <f>IF(L3VA!AX52="NO DATA","",L3VA!AX52)</f>
        <v/>
      </c>
      <c r="S40" s="159" t="str">
        <f>IF(L3VA!BD52="NO DATA","",L3VA!BD52)</f>
        <v/>
      </c>
      <c r="T40" s="159" t="str">
        <f>IF(L3VA!BJ52="NO DATA","",L3VA!BJ52)</f>
        <v/>
      </c>
      <c r="U40" s="159" t="str">
        <f>IF(L3VA!BP52="NO DATA","",L3VA!BP52)</f>
        <v/>
      </c>
      <c r="V40" s="159" t="str">
        <f>IF(L3VA!BV52="NO DATA","",L3VA!BV52)</f>
        <v/>
      </c>
      <c r="W40" s="159" t="str">
        <f>IF(L3VA!CB52="NO DATA","",L3VA!CB52)</f>
        <v/>
      </c>
      <c r="X40" s="159" t="str">
        <f>IF(L3VA!CH52="NO DATA","",L3VA!CH52)</f>
        <v/>
      </c>
      <c r="Y40" s="159" t="str">
        <f>IF(L3VA!CN52="NO DATA","",L3VA!CN52)</f>
        <v/>
      </c>
      <c r="Z40" s="159" t="str">
        <f>IF(L3VA!CT52="NO DATA","",L3VA!CT52)</f>
        <v/>
      </c>
      <c r="AA40" s="159" t="str">
        <f>IF(L3VA!CZ52="NO DATA","",L3VA!CZ52)</f>
        <v/>
      </c>
      <c r="AB40" s="159" t="str">
        <f>IF(L3VA!DF52="NO DATA","",L3VA!DF52)</f>
        <v/>
      </c>
      <c r="AC40" s="159" t="str">
        <f>IF(L3VA!DL52="NO DATA","",L3VA!DL52)</f>
        <v/>
      </c>
      <c r="AD40" s="159" t="str">
        <f>IF(L3VA!DR52="NO DATA","",L3VA!DR52)</f>
        <v/>
      </c>
      <c r="AE40" s="159" t="str">
        <f>IF(L3VA!DX52="NO DATA","",L3VA!DX52)</f>
        <v/>
      </c>
      <c r="AF40" s="159" t="str">
        <f>IF(L3VA!ED52="NO DATA","",L3VA!ED52)</f>
        <v/>
      </c>
      <c r="AG40" s="159" t="str">
        <f>IF(L3VA!EJ52="NO DATA","",L3VA!EJ52)</f>
        <v/>
      </c>
      <c r="AH40" s="159" t="str">
        <f>IF(L3VA!EP52="NO DATA","",L3VA!EP52)</f>
        <v/>
      </c>
      <c r="AI40" s="159" t="str">
        <f>IF(L3VA!EV52="NO DATA","",L3VA!EV52)</f>
        <v/>
      </c>
      <c r="AJ40" s="159" t="str">
        <f>IF(L3VA!FB52="NO DATA","",L3VA!FB52)</f>
        <v/>
      </c>
    </row>
    <row r="41" spans="1:36" x14ac:dyDescent="0.25">
      <c r="A41" s="19">
        <f>IF(DATASHEET!A41="","",DATASHEET!A41)</f>
        <v>150992</v>
      </c>
      <c r="B41" s="20" t="str">
        <f>DATASHEET!B41</f>
        <v>CHRISTIE, Sienna</v>
      </c>
      <c r="C41" s="21" t="str">
        <f>DATASHEET!C41</f>
        <v>12CSN</v>
      </c>
      <c r="D41" s="19" t="str">
        <f>DATASHEET!D41</f>
        <v>F</v>
      </c>
      <c r="E41" s="20" t="str">
        <f>IF(ISERROR(L3VA!E53),"",L3VA!E53)</f>
        <v>INTERNAL</v>
      </c>
      <c r="F41" s="20" t="str">
        <f>DATASHEET!E41</f>
        <v>Y</v>
      </c>
      <c r="G41" s="20" t="str">
        <f>IF(A41="","",IF(DATASHEET!F41="White - British","N","Y"))</f>
        <v>Y</v>
      </c>
      <c r="H41" s="20" t="str">
        <f>IF(A41="","",IF(DATASHEET!G41=1,"Y","N"))</f>
        <v>N</v>
      </c>
      <c r="I41" s="20" t="str">
        <f>DATASHEET!H41</f>
        <v>N</v>
      </c>
      <c r="J41" s="21" t="str">
        <f>IF(ISERROR(DATASHEET!J41),"",DATASHEET!J41)</f>
        <v>4.75+ (C/B)</v>
      </c>
      <c r="K41" s="36"/>
      <c r="L41" s="159" t="str">
        <f>IF(L3VA!N53="NO DATA","",L3VA!N53)</f>
        <v/>
      </c>
      <c r="M41" s="159" t="str">
        <f>IF(L3VA!T53="NO DATA","",L3VA!T53)</f>
        <v/>
      </c>
      <c r="N41" s="159" t="str">
        <f>IF(L3VA!Z53="NO DATA","",L3VA!Z53)</f>
        <v/>
      </c>
      <c r="O41" s="159" t="str">
        <f>IF(L3VA!AF53="NO DATA","",L3VA!AF53)</f>
        <v/>
      </c>
      <c r="P41" s="159" t="str">
        <f>IF(L3VA!AL53="NO DATA","",L3VA!AL53)</f>
        <v/>
      </c>
      <c r="Q41" s="159" t="str">
        <f>IF(L3VA!AR53="NO DATA","",L3VA!AR53)</f>
        <v/>
      </c>
      <c r="R41" s="159" t="str">
        <f>IF(L3VA!AX53="NO DATA","",L3VA!AX53)</f>
        <v/>
      </c>
      <c r="S41" s="159" t="str">
        <f>IF(L3VA!BD53="NO DATA","",L3VA!BD53)</f>
        <v/>
      </c>
      <c r="T41" s="159" t="str">
        <f>IF(L3VA!BJ53="NO DATA","",L3VA!BJ53)</f>
        <v/>
      </c>
      <c r="U41" s="159" t="str">
        <f>IF(L3VA!BP53="NO DATA","",L3VA!BP53)</f>
        <v/>
      </c>
      <c r="V41" s="159" t="str">
        <f>IF(L3VA!BV53="NO DATA","",L3VA!BV53)</f>
        <v/>
      </c>
      <c r="W41" s="159" t="str">
        <f>IF(L3VA!CB53="NO DATA","",L3VA!CB53)</f>
        <v/>
      </c>
      <c r="X41" s="159" t="str">
        <f>IF(L3VA!CH53="NO DATA","",L3VA!CH53)</f>
        <v/>
      </c>
      <c r="Y41" s="159" t="str">
        <f>IF(L3VA!CN53="NO DATA","",L3VA!CN53)</f>
        <v/>
      </c>
      <c r="Z41" s="159" t="str">
        <f>IF(L3VA!CT53="NO DATA","",L3VA!CT53)</f>
        <v/>
      </c>
      <c r="AA41" s="159" t="str">
        <f>IF(L3VA!CZ53="NO DATA","",L3VA!CZ53)</f>
        <v/>
      </c>
      <c r="AB41" s="159" t="str">
        <f>IF(L3VA!DF53="NO DATA","",L3VA!DF53)</f>
        <v/>
      </c>
      <c r="AC41" s="159" t="str">
        <f>IF(L3VA!DL53="NO DATA","",L3VA!DL53)</f>
        <v/>
      </c>
      <c r="AD41" s="159" t="str">
        <f>IF(L3VA!DR53="NO DATA","",L3VA!DR53)</f>
        <v/>
      </c>
      <c r="AE41" s="159" t="str">
        <f>IF(L3VA!DX53="NO DATA","",L3VA!DX53)</f>
        <v/>
      </c>
      <c r="AF41" s="159" t="str">
        <f>IF(L3VA!ED53="NO DATA","",L3VA!ED53)</f>
        <v/>
      </c>
      <c r="AG41" s="159" t="str">
        <f>IF(L3VA!EJ53="NO DATA","",L3VA!EJ53)</f>
        <v/>
      </c>
      <c r="AH41" s="159" t="str">
        <f>IF(L3VA!EP53="NO DATA","",L3VA!EP53)</f>
        <v/>
      </c>
      <c r="AI41" s="159" t="str">
        <f>IF(L3VA!EV53="NO DATA","",L3VA!EV53)</f>
        <v/>
      </c>
      <c r="AJ41" s="159" t="str">
        <f>IF(L3VA!FB53="NO DATA","",L3VA!FB53)</f>
        <v/>
      </c>
    </row>
    <row r="42" spans="1:36" x14ac:dyDescent="0.25">
      <c r="A42" s="19">
        <f>IF(DATASHEET!A42="","",DATASHEET!A42)</f>
        <v>150835</v>
      </c>
      <c r="B42" s="20" t="str">
        <f>DATASHEET!B42</f>
        <v>CIVICO, Isaac</v>
      </c>
      <c r="C42" s="21" t="str">
        <f>DATASHEET!C42</f>
        <v>12CSN</v>
      </c>
      <c r="D42" s="19" t="str">
        <f>DATASHEET!D42</f>
        <v>M</v>
      </c>
      <c r="E42" s="20" t="str">
        <f>IF(ISERROR(L3VA!E54),"",L3VA!E54)</f>
        <v>INTERNAL</v>
      </c>
      <c r="F42" s="20" t="str">
        <f>DATASHEET!E42</f>
        <v>N</v>
      </c>
      <c r="G42" s="20" t="str">
        <f>IF(A42="","",IF(DATASHEET!F42="White - British","N","Y"))</f>
        <v>N</v>
      </c>
      <c r="H42" s="20" t="str">
        <f>IF(A42="","",IF(DATASHEET!G42=1,"Y","N"))</f>
        <v>N</v>
      </c>
      <c r="I42" s="20" t="str">
        <f>DATASHEET!H42</f>
        <v>N</v>
      </c>
      <c r="J42" s="21" t="str">
        <f>IF(ISERROR(DATASHEET!J42),"",DATASHEET!J42)</f>
        <v>7.75+ (A/A*)</v>
      </c>
      <c r="K42" s="36"/>
      <c r="L42" s="159" t="str">
        <f>IF(L3VA!N54="NO DATA","",L3VA!N54)</f>
        <v/>
      </c>
      <c r="M42" s="159" t="str">
        <f>IF(L3VA!T54="NO DATA","",L3VA!T54)</f>
        <v/>
      </c>
      <c r="N42" s="159" t="str">
        <f>IF(L3VA!Z54="NO DATA","",L3VA!Z54)</f>
        <v/>
      </c>
      <c r="O42" s="159" t="str">
        <f>IF(L3VA!AF54="NO DATA","",L3VA!AF54)</f>
        <v/>
      </c>
      <c r="P42" s="159" t="str">
        <f>IF(L3VA!AL54="NO DATA","",L3VA!AL54)</f>
        <v/>
      </c>
      <c r="Q42" s="159" t="str">
        <f>IF(L3VA!AR54="NO DATA","",L3VA!AR54)</f>
        <v/>
      </c>
      <c r="R42" s="159" t="str">
        <f>IF(L3VA!AX54="NO DATA","",L3VA!AX54)</f>
        <v/>
      </c>
      <c r="S42" s="159" t="str">
        <f>IF(L3VA!BD54="NO DATA","",L3VA!BD54)</f>
        <v/>
      </c>
      <c r="T42" s="159" t="str">
        <f>IF(L3VA!BJ54="NO DATA","",L3VA!BJ54)</f>
        <v/>
      </c>
      <c r="U42" s="159" t="str">
        <f>IF(L3VA!BP54="NO DATA","",L3VA!BP54)</f>
        <v/>
      </c>
      <c r="V42" s="159" t="str">
        <f>IF(L3VA!BV54="NO DATA","",L3VA!BV54)</f>
        <v/>
      </c>
      <c r="W42" s="159" t="str">
        <f>IF(L3VA!CB54="NO DATA","",L3VA!CB54)</f>
        <v/>
      </c>
      <c r="X42" s="159" t="str">
        <f>IF(L3VA!CH54="NO DATA","",L3VA!CH54)</f>
        <v/>
      </c>
      <c r="Y42" s="159" t="str">
        <f>IF(L3VA!CN54="NO DATA","",L3VA!CN54)</f>
        <v/>
      </c>
      <c r="Z42" s="159" t="str">
        <f>IF(L3VA!CT54="NO DATA","",L3VA!CT54)</f>
        <v/>
      </c>
      <c r="AA42" s="159" t="str">
        <f>IF(L3VA!CZ54="NO DATA","",L3VA!CZ54)</f>
        <v/>
      </c>
      <c r="AB42" s="159" t="str">
        <f>IF(L3VA!DF54="NO DATA","",L3VA!DF54)</f>
        <v/>
      </c>
      <c r="AC42" s="159" t="str">
        <f>IF(L3VA!DL54="NO DATA","",L3VA!DL54)</f>
        <v/>
      </c>
      <c r="AD42" s="159" t="str">
        <f>IF(L3VA!DR54="NO DATA","",L3VA!DR54)</f>
        <v/>
      </c>
      <c r="AE42" s="159" t="str">
        <f>IF(L3VA!DX54="NO DATA","",L3VA!DX54)</f>
        <v/>
      </c>
      <c r="AF42" s="159" t="str">
        <f>IF(L3VA!ED54="NO DATA","",L3VA!ED54)</f>
        <v/>
      </c>
      <c r="AG42" s="159" t="str">
        <f>IF(L3VA!EJ54="NO DATA","",L3VA!EJ54)</f>
        <v/>
      </c>
      <c r="AH42" s="159" t="str">
        <f>IF(L3VA!EP54="NO DATA","",L3VA!EP54)</f>
        <v/>
      </c>
      <c r="AI42" s="159" t="str">
        <f>IF(L3VA!EV54="NO DATA","",L3VA!EV54)</f>
        <v/>
      </c>
      <c r="AJ42" s="159" t="str">
        <f>IF(L3VA!FB54="NO DATA","",L3VA!FB54)</f>
        <v/>
      </c>
    </row>
    <row r="43" spans="1:36" x14ac:dyDescent="0.25">
      <c r="A43" s="19">
        <f>IF(DATASHEET!A43="","",DATASHEET!A43)</f>
        <v>150866</v>
      </c>
      <c r="B43" s="20" t="str">
        <f>DATASHEET!B43</f>
        <v>CLAYTON, Adam</v>
      </c>
      <c r="C43" s="21" t="str">
        <f>DATASHEET!C43</f>
        <v>12CSN</v>
      </c>
      <c r="D43" s="19" t="str">
        <f>DATASHEET!D43</f>
        <v>M</v>
      </c>
      <c r="E43" s="20" t="str">
        <f>IF(ISERROR(L3VA!E55),"",L3VA!E55)</f>
        <v>INTERNAL</v>
      </c>
      <c r="F43" s="20" t="str">
        <f>DATASHEET!E43</f>
        <v>N</v>
      </c>
      <c r="G43" s="20" t="str">
        <f>IF(A43="","",IF(DATASHEET!F43="White - British","N","Y"))</f>
        <v>N</v>
      </c>
      <c r="H43" s="20" t="str">
        <f>IF(A43="","",IF(DATASHEET!G43=1,"Y","N"))</f>
        <v>N</v>
      </c>
      <c r="I43" s="20" t="str">
        <f>DATASHEET!H43</f>
        <v>N</v>
      </c>
      <c r="J43" s="21" t="str">
        <f>IF(ISERROR(DATASHEET!J43),"",DATASHEET!J43)</f>
        <v>6.25+ (B/A)</v>
      </c>
      <c r="K43" s="36"/>
      <c r="L43" s="159" t="str">
        <f>IF(L3VA!N55="NO DATA","",L3VA!N55)</f>
        <v/>
      </c>
      <c r="M43" s="159" t="str">
        <f>IF(L3VA!T55="NO DATA","",L3VA!T55)</f>
        <v/>
      </c>
      <c r="N43" s="159" t="str">
        <f>IF(L3VA!Z55="NO DATA","",L3VA!Z55)</f>
        <v/>
      </c>
      <c r="O43" s="159" t="str">
        <f>IF(L3VA!AF55="NO DATA","",L3VA!AF55)</f>
        <v/>
      </c>
      <c r="P43" s="159" t="str">
        <f>IF(L3VA!AL55="NO DATA","",L3VA!AL55)</f>
        <v/>
      </c>
      <c r="Q43" s="159" t="str">
        <f>IF(L3VA!AR55="NO DATA","",L3VA!AR55)</f>
        <v/>
      </c>
      <c r="R43" s="159" t="str">
        <f>IF(L3VA!AX55="NO DATA","",L3VA!AX55)</f>
        <v/>
      </c>
      <c r="S43" s="159" t="str">
        <f>IF(L3VA!BD55="NO DATA","",L3VA!BD55)</f>
        <v/>
      </c>
      <c r="T43" s="159" t="str">
        <f>IF(L3VA!BJ55="NO DATA","",L3VA!BJ55)</f>
        <v/>
      </c>
      <c r="U43" s="159" t="str">
        <f>IF(L3VA!BP55="NO DATA","",L3VA!BP55)</f>
        <v/>
      </c>
      <c r="V43" s="159" t="str">
        <f>IF(L3VA!BV55="NO DATA","",L3VA!BV55)</f>
        <v/>
      </c>
      <c r="W43" s="159" t="str">
        <f>IF(L3VA!CB55="NO DATA","",L3VA!CB55)</f>
        <v/>
      </c>
      <c r="X43" s="159" t="str">
        <f>IF(L3VA!CH55="NO DATA","",L3VA!CH55)</f>
        <v/>
      </c>
      <c r="Y43" s="159" t="str">
        <f>IF(L3VA!CN55="NO DATA","",L3VA!CN55)</f>
        <v/>
      </c>
      <c r="Z43" s="159" t="str">
        <f>IF(L3VA!CT55="NO DATA","",L3VA!CT55)</f>
        <v/>
      </c>
      <c r="AA43" s="159" t="str">
        <f>IF(L3VA!CZ55="NO DATA","",L3VA!CZ55)</f>
        <v/>
      </c>
      <c r="AB43" s="159" t="str">
        <f>IF(L3VA!DF55="NO DATA","",L3VA!DF55)</f>
        <v/>
      </c>
      <c r="AC43" s="159" t="str">
        <f>IF(L3VA!DL55="NO DATA","",L3VA!DL55)</f>
        <v/>
      </c>
      <c r="AD43" s="159" t="str">
        <f>IF(L3VA!DR55="NO DATA","",L3VA!DR55)</f>
        <v/>
      </c>
      <c r="AE43" s="159" t="str">
        <f>IF(L3VA!DX55="NO DATA","",L3VA!DX55)</f>
        <v/>
      </c>
      <c r="AF43" s="159" t="str">
        <f>IF(L3VA!ED55="NO DATA","",L3VA!ED55)</f>
        <v/>
      </c>
      <c r="AG43" s="159" t="str">
        <f>IF(L3VA!EJ55="NO DATA","",L3VA!EJ55)</f>
        <v/>
      </c>
      <c r="AH43" s="159" t="str">
        <f>IF(L3VA!EP55="NO DATA","",L3VA!EP55)</f>
        <v/>
      </c>
      <c r="AI43" s="159" t="str">
        <f>IF(L3VA!EV55="NO DATA","",L3VA!EV55)</f>
        <v/>
      </c>
      <c r="AJ43" s="159" t="str">
        <f>IF(L3VA!FB55="NO DATA","",L3VA!FB55)</f>
        <v/>
      </c>
    </row>
    <row r="44" spans="1:36" x14ac:dyDescent="0.25">
      <c r="A44" s="19">
        <f>IF(DATASHEET!A44="","",DATASHEET!A44)</f>
        <v>150929</v>
      </c>
      <c r="B44" s="20" t="str">
        <f>DATASHEET!B44</f>
        <v>CLAYTON, Isabelle</v>
      </c>
      <c r="C44" s="21" t="str">
        <f>DATASHEET!C44</f>
        <v>12CSN</v>
      </c>
      <c r="D44" s="19" t="str">
        <f>DATASHEET!D44</f>
        <v>F</v>
      </c>
      <c r="E44" s="20" t="str">
        <f>IF(ISERROR(L3VA!E56),"",L3VA!E56)</f>
        <v>INTERNAL</v>
      </c>
      <c r="F44" s="20" t="str">
        <f>DATASHEET!E44</f>
        <v>N</v>
      </c>
      <c r="G44" s="20" t="str">
        <f>IF(A44="","",IF(DATASHEET!F44="White - British","N","Y"))</f>
        <v>N</v>
      </c>
      <c r="H44" s="20" t="str">
        <f>IF(A44="","",IF(DATASHEET!G44=1,"Y","N"))</f>
        <v>N</v>
      </c>
      <c r="I44" s="20" t="str">
        <f>DATASHEET!H44</f>
        <v>N</v>
      </c>
      <c r="J44" s="21" t="str">
        <f>IF(ISERROR(DATASHEET!J44),"",DATASHEET!J44)</f>
        <v>4.75+ (C/B)</v>
      </c>
      <c r="K44" s="36"/>
      <c r="L44" s="159" t="str">
        <f>IF(L3VA!N56="NO DATA","",L3VA!N56)</f>
        <v/>
      </c>
      <c r="M44" s="159" t="str">
        <f>IF(L3VA!T56="NO DATA","",L3VA!T56)</f>
        <v/>
      </c>
      <c r="N44" s="159" t="str">
        <f>IF(L3VA!Z56="NO DATA","",L3VA!Z56)</f>
        <v/>
      </c>
      <c r="O44" s="159" t="str">
        <f>IF(L3VA!AF56="NO DATA","",L3VA!AF56)</f>
        <v/>
      </c>
      <c r="P44" s="159" t="str">
        <f>IF(L3VA!AL56="NO DATA","",L3VA!AL56)</f>
        <v/>
      </c>
      <c r="Q44" s="159" t="str">
        <f>IF(L3VA!AR56="NO DATA","",L3VA!AR56)</f>
        <v/>
      </c>
      <c r="R44" s="159" t="str">
        <f>IF(L3VA!AX56="NO DATA","",L3VA!AX56)</f>
        <v/>
      </c>
      <c r="S44" s="159" t="str">
        <f>IF(L3VA!BD56="NO DATA","",L3VA!BD56)</f>
        <v/>
      </c>
      <c r="T44" s="159" t="str">
        <f>IF(L3VA!BJ56="NO DATA","",L3VA!BJ56)</f>
        <v/>
      </c>
      <c r="U44" s="159" t="str">
        <f>IF(L3VA!BP56="NO DATA","",L3VA!BP56)</f>
        <v/>
      </c>
      <c r="V44" s="159" t="str">
        <f>IF(L3VA!BV56="NO DATA","",L3VA!BV56)</f>
        <v/>
      </c>
      <c r="W44" s="159" t="str">
        <f>IF(L3VA!CB56="NO DATA","",L3VA!CB56)</f>
        <v/>
      </c>
      <c r="X44" s="159" t="str">
        <f>IF(L3VA!CH56="NO DATA","",L3VA!CH56)</f>
        <v/>
      </c>
      <c r="Y44" s="159" t="str">
        <f>IF(L3VA!CN56="NO DATA","",L3VA!CN56)</f>
        <v/>
      </c>
      <c r="Z44" s="159" t="str">
        <f>IF(L3VA!CT56="NO DATA","",L3VA!CT56)</f>
        <v/>
      </c>
      <c r="AA44" s="159" t="str">
        <f>IF(L3VA!CZ56="NO DATA","",L3VA!CZ56)</f>
        <v/>
      </c>
      <c r="AB44" s="159" t="str">
        <f>IF(L3VA!DF56="NO DATA","",L3VA!DF56)</f>
        <v/>
      </c>
      <c r="AC44" s="159" t="str">
        <f>IF(L3VA!DL56="NO DATA","",L3VA!DL56)</f>
        <v/>
      </c>
      <c r="AD44" s="159" t="str">
        <f>IF(L3VA!DR56="NO DATA","",L3VA!DR56)</f>
        <v/>
      </c>
      <c r="AE44" s="159" t="str">
        <f>IF(L3VA!DX56="NO DATA","",L3VA!DX56)</f>
        <v/>
      </c>
      <c r="AF44" s="159" t="str">
        <f>IF(L3VA!ED56="NO DATA","",L3VA!ED56)</f>
        <v/>
      </c>
      <c r="AG44" s="159" t="str">
        <f>IF(L3VA!EJ56="NO DATA","",L3VA!EJ56)</f>
        <v/>
      </c>
      <c r="AH44" s="159" t="str">
        <f>IF(L3VA!EP56="NO DATA","",L3VA!EP56)</f>
        <v/>
      </c>
      <c r="AI44" s="159" t="str">
        <f>IF(L3VA!EV56="NO DATA","",L3VA!EV56)</f>
        <v/>
      </c>
      <c r="AJ44" s="159" t="str">
        <f>IF(L3VA!FB56="NO DATA","",L3VA!FB56)</f>
        <v/>
      </c>
    </row>
    <row r="45" spans="1:36" x14ac:dyDescent="0.25">
      <c r="A45" s="19">
        <f>IF(DATASHEET!A45="","",DATASHEET!A45)</f>
        <v>160063</v>
      </c>
      <c r="B45" s="20" t="str">
        <f>DATASHEET!B45</f>
        <v>CONDIE, Dylan</v>
      </c>
      <c r="C45" s="21" t="str">
        <f>DATASHEET!C45</f>
        <v>12EW</v>
      </c>
      <c r="D45" s="19" t="str">
        <f>DATASHEET!D45</f>
        <v>M</v>
      </c>
      <c r="E45" s="20" t="str">
        <f>IF(ISERROR(L3VA!E57),"",L3VA!E57)</f>
        <v>EXTERNAL</v>
      </c>
      <c r="F45" s="20" t="str">
        <f>DATASHEET!E45</f>
        <v>N</v>
      </c>
      <c r="G45" s="20" t="str">
        <f>IF(A45="","",IF(DATASHEET!F45="White - British","N","Y"))</f>
        <v>N</v>
      </c>
      <c r="H45" s="20" t="str">
        <f>IF(A45="","",IF(DATASHEET!G45=1,"Y","N"))</f>
        <v>N</v>
      </c>
      <c r="I45" s="20" t="str">
        <f>DATASHEET!H45</f>
        <v>N</v>
      </c>
      <c r="J45" s="21" t="str">
        <f>IF(ISERROR(DATASHEET!J45),"",DATASHEET!J45)</f>
        <v>6.25+ (B/A)</v>
      </c>
      <c r="K45" s="36"/>
      <c r="L45" s="159" t="str">
        <f>IF(L3VA!N57="NO DATA","",L3VA!N57)</f>
        <v/>
      </c>
      <c r="M45" s="159" t="str">
        <f>IF(L3VA!T57="NO DATA","",L3VA!T57)</f>
        <v/>
      </c>
      <c r="N45" s="159" t="str">
        <f>IF(L3VA!Z57="NO DATA","",L3VA!Z57)</f>
        <v/>
      </c>
      <c r="O45" s="159" t="str">
        <f>IF(L3VA!AF57="NO DATA","",L3VA!AF57)</f>
        <v/>
      </c>
      <c r="P45" s="159" t="str">
        <f>IF(L3VA!AL57="NO DATA","",L3VA!AL57)</f>
        <v/>
      </c>
      <c r="Q45" s="159" t="str">
        <f>IF(L3VA!AR57="NO DATA","",L3VA!AR57)</f>
        <v/>
      </c>
      <c r="R45" s="159" t="str">
        <f>IF(L3VA!AX57="NO DATA","",L3VA!AX57)</f>
        <v/>
      </c>
      <c r="S45" s="159" t="str">
        <f>IF(L3VA!BD57="NO DATA","",L3VA!BD57)</f>
        <v/>
      </c>
      <c r="T45" s="159" t="str">
        <f>IF(L3VA!BJ57="NO DATA","",L3VA!BJ57)</f>
        <v/>
      </c>
      <c r="U45" s="159" t="str">
        <f>IF(L3VA!BP57="NO DATA","",L3VA!BP57)</f>
        <v/>
      </c>
      <c r="V45" s="159" t="str">
        <f>IF(L3VA!BV57="NO DATA","",L3VA!BV57)</f>
        <v/>
      </c>
      <c r="W45" s="159" t="str">
        <f>IF(L3VA!CB57="NO DATA","",L3VA!CB57)</f>
        <v/>
      </c>
      <c r="X45" s="159" t="str">
        <f>IF(L3VA!CH57="NO DATA","",L3VA!CH57)</f>
        <v/>
      </c>
      <c r="Y45" s="159" t="str">
        <f>IF(L3VA!CN57="NO DATA","",L3VA!CN57)</f>
        <v/>
      </c>
      <c r="Z45" s="159" t="str">
        <f>IF(L3VA!CT57="NO DATA","",L3VA!CT57)</f>
        <v/>
      </c>
      <c r="AA45" s="159" t="str">
        <f>IF(L3VA!CZ57="NO DATA","",L3VA!CZ57)</f>
        <v/>
      </c>
      <c r="AB45" s="159" t="str">
        <f>IF(L3VA!DF57="NO DATA","",L3VA!DF57)</f>
        <v/>
      </c>
      <c r="AC45" s="159" t="str">
        <f>IF(L3VA!DL57="NO DATA","",L3VA!DL57)</f>
        <v/>
      </c>
      <c r="AD45" s="159" t="str">
        <f>IF(L3VA!DR57="NO DATA","",L3VA!DR57)</f>
        <v/>
      </c>
      <c r="AE45" s="159" t="str">
        <f>IF(L3VA!DX57="NO DATA","",L3VA!DX57)</f>
        <v/>
      </c>
      <c r="AF45" s="159" t="str">
        <f>IF(L3VA!ED57="NO DATA","",L3VA!ED57)</f>
        <v/>
      </c>
      <c r="AG45" s="159" t="str">
        <f>IF(L3VA!EJ57="NO DATA","",L3VA!EJ57)</f>
        <v/>
      </c>
      <c r="AH45" s="159" t="str">
        <f>IF(L3VA!EP57="NO DATA","",L3VA!EP57)</f>
        <v/>
      </c>
      <c r="AI45" s="159" t="str">
        <f>IF(L3VA!EV57="NO DATA","",L3VA!EV57)</f>
        <v/>
      </c>
      <c r="AJ45" s="159" t="str">
        <f>IF(L3VA!FB57="NO DATA","",L3VA!FB57)</f>
        <v/>
      </c>
    </row>
    <row r="46" spans="1:36" x14ac:dyDescent="0.25">
      <c r="A46" s="19">
        <f>IF(DATASHEET!A46="","",DATASHEET!A46)</f>
        <v>150975</v>
      </c>
      <c r="B46" s="20" t="str">
        <f>DATASHEET!B46</f>
        <v>CORDON, Harry</v>
      </c>
      <c r="C46" s="21" t="str">
        <f>DATASHEET!C46</f>
        <v>12CSN</v>
      </c>
      <c r="D46" s="19" t="str">
        <f>DATASHEET!D46</f>
        <v>M</v>
      </c>
      <c r="E46" s="20" t="str">
        <f>IF(ISERROR(L3VA!E58),"",L3VA!E58)</f>
        <v>INTERNAL</v>
      </c>
      <c r="F46" s="20" t="str">
        <f>DATASHEET!E46</f>
        <v>N</v>
      </c>
      <c r="G46" s="20" t="str">
        <f>IF(A46="","",IF(DATASHEET!F46="White - British","N","Y"))</f>
        <v>N</v>
      </c>
      <c r="H46" s="20" t="str">
        <f>IF(A46="","",IF(DATASHEET!G46=1,"Y","N"))</f>
        <v>N</v>
      </c>
      <c r="I46" s="20" t="str">
        <f>DATASHEET!H46</f>
        <v>N</v>
      </c>
      <c r="J46" s="21" t="str">
        <f>IF(ISERROR(DATASHEET!J46),"",DATASHEET!J46)</f>
        <v>4.75+ (C/B)</v>
      </c>
      <c r="K46" s="36"/>
      <c r="L46" s="159" t="str">
        <f>IF(L3VA!N58="NO DATA","",L3VA!N58)</f>
        <v/>
      </c>
      <c r="M46" s="159" t="str">
        <f>IF(L3VA!T58="NO DATA","",L3VA!T58)</f>
        <v/>
      </c>
      <c r="N46" s="159" t="str">
        <f>IF(L3VA!Z58="NO DATA","",L3VA!Z58)</f>
        <v/>
      </c>
      <c r="O46" s="159" t="str">
        <f>IF(L3VA!AF58="NO DATA","",L3VA!AF58)</f>
        <v/>
      </c>
      <c r="P46" s="159" t="str">
        <f>IF(L3VA!AL58="NO DATA","",L3VA!AL58)</f>
        <v/>
      </c>
      <c r="Q46" s="159" t="str">
        <f>IF(L3VA!AR58="NO DATA","",L3VA!AR58)</f>
        <v/>
      </c>
      <c r="R46" s="159" t="str">
        <f>IF(L3VA!AX58="NO DATA","",L3VA!AX58)</f>
        <v/>
      </c>
      <c r="S46" s="159" t="str">
        <f>IF(L3VA!BD58="NO DATA","",L3VA!BD58)</f>
        <v/>
      </c>
      <c r="T46" s="159" t="str">
        <f>IF(L3VA!BJ58="NO DATA","",L3VA!BJ58)</f>
        <v/>
      </c>
      <c r="U46" s="159" t="str">
        <f>IF(L3VA!BP58="NO DATA","",L3VA!BP58)</f>
        <v/>
      </c>
      <c r="V46" s="159" t="str">
        <f>IF(L3VA!BV58="NO DATA","",L3VA!BV58)</f>
        <v/>
      </c>
      <c r="W46" s="159" t="str">
        <f>IF(L3VA!CB58="NO DATA","",L3VA!CB58)</f>
        <v/>
      </c>
      <c r="X46" s="159" t="str">
        <f>IF(L3VA!CH58="NO DATA","",L3VA!CH58)</f>
        <v/>
      </c>
      <c r="Y46" s="159" t="str">
        <f>IF(L3VA!CN58="NO DATA","",L3VA!CN58)</f>
        <v/>
      </c>
      <c r="Z46" s="159" t="str">
        <f>IF(L3VA!CT58="NO DATA","",L3VA!CT58)</f>
        <v/>
      </c>
      <c r="AA46" s="159" t="str">
        <f>IF(L3VA!CZ58="NO DATA","",L3VA!CZ58)</f>
        <v/>
      </c>
      <c r="AB46" s="159" t="str">
        <f>IF(L3VA!DF58="NO DATA","",L3VA!DF58)</f>
        <v/>
      </c>
      <c r="AC46" s="159" t="str">
        <f>IF(L3VA!DL58="NO DATA","",L3VA!DL58)</f>
        <v/>
      </c>
      <c r="AD46" s="159" t="str">
        <f>IF(L3VA!DR58="NO DATA","",L3VA!DR58)</f>
        <v/>
      </c>
      <c r="AE46" s="159" t="str">
        <f>IF(L3VA!DX58="NO DATA","",L3VA!DX58)</f>
        <v/>
      </c>
      <c r="AF46" s="159" t="str">
        <f>IF(L3VA!ED58="NO DATA","",L3VA!ED58)</f>
        <v/>
      </c>
      <c r="AG46" s="159" t="str">
        <f>IF(L3VA!EJ58="NO DATA","",L3VA!EJ58)</f>
        <v/>
      </c>
      <c r="AH46" s="159" t="str">
        <f>IF(L3VA!EP58="NO DATA","",L3VA!EP58)</f>
        <v/>
      </c>
      <c r="AI46" s="159" t="str">
        <f>IF(L3VA!EV58="NO DATA","",L3VA!EV58)</f>
        <v/>
      </c>
      <c r="AJ46" s="159" t="str">
        <f>IF(L3VA!FB58="NO DATA","",L3VA!FB58)</f>
        <v/>
      </c>
    </row>
    <row r="47" spans="1:36" x14ac:dyDescent="0.25">
      <c r="A47" s="19">
        <f>IF(DATASHEET!A47="","",DATASHEET!A47)</f>
        <v>150922</v>
      </c>
      <c r="B47" s="20" t="str">
        <f>DATASHEET!B47</f>
        <v>CORNWELL, Grace</v>
      </c>
      <c r="C47" s="21" t="str">
        <f>DATASHEET!C47</f>
        <v>12CSN</v>
      </c>
      <c r="D47" s="19" t="str">
        <f>DATASHEET!D47</f>
        <v>F</v>
      </c>
      <c r="E47" s="20" t="str">
        <f>IF(ISERROR(L3VA!E59),"",L3VA!E59)</f>
        <v>INTERNAL</v>
      </c>
      <c r="F47" s="20" t="str">
        <f>DATASHEET!E47</f>
        <v>N</v>
      </c>
      <c r="G47" s="20" t="str">
        <f>IF(A47="","",IF(DATASHEET!F47="White - British","N","Y"))</f>
        <v>N</v>
      </c>
      <c r="H47" s="20" t="str">
        <f>IF(A47="","",IF(DATASHEET!G47=1,"Y","N"))</f>
        <v>N</v>
      </c>
      <c r="I47" s="20" t="str">
        <f>DATASHEET!H47</f>
        <v>N</v>
      </c>
      <c r="J47" s="21" t="str">
        <f>IF(ISERROR(DATASHEET!J47),"",DATASHEET!J47)</f>
        <v>6.25+ (B/A)</v>
      </c>
      <c r="K47" s="36"/>
      <c r="L47" s="159" t="str">
        <f>IF(L3VA!N59="NO DATA","",L3VA!N59)</f>
        <v/>
      </c>
      <c r="M47" s="159" t="str">
        <f>IF(L3VA!T59="NO DATA","",L3VA!T59)</f>
        <v/>
      </c>
      <c r="N47" s="159" t="str">
        <f>IF(L3VA!Z59="NO DATA","",L3VA!Z59)</f>
        <v/>
      </c>
      <c r="O47" s="159" t="str">
        <f>IF(L3VA!AF59="NO DATA","",L3VA!AF59)</f>
        <v/>
      </c>
      <c r="P47" s="159" t="str">
        <f>IF(L3VA!AL59="NO DATA","",L3VA!AL59)</f>
        <v/>
      </c>
      <c r="Q47" s="159" t="str">
        <f>IF(L3VA!AR59="NO DATA","",L3VA!AR59)</f>
        <v/>
      </c>
      <c r="R47" s="159" t="str">
        <f>IF(L3VA!AX59="NO DATA","",L3VA!AX59)</f>
        <v/>
      </c>
      <c r="S47" s="159" t="str">
        <f>IF(L3VA!BD59="NO DATA","",L3VA!BD59)</f>
        <v/>
      </c>
      <c r="T47" s="159" t="str">
        <f>IF(L3VA!BJ59="NO DATA","",L3VA!BJ59)</f>
        <v/>
      </c>
      <c r="U47" s="159" t="str">
        <f>IF(L3VA!BP59="NO DATA","",L3VA!BP59)</f>
        <v/>
      </c>
      <c r="V47" s="159" t="str">
        <f>IF(L3VA!BV59="NO DATA","",L3VA!BV59)</f>
        <v/>
      </c>
      <c r="W47" s="159" t="str">
        <f>IF(L3VA!CB59="NO DATA","",L3VA!CB59)</f>
        <v/>
      </c>
      <c r="X47" s="159" t="str">
        <f>IF(L3VA!CH59="NO DATA","",L3VA!CH59)</f>
        <v/>
      </c>
      <c r="Y47" s="159" t="str">
        <f>IF(L3VA!CN59="NO DATA","",L3VA!CN59)</f>
        <v/>
      </c>
      <c r="Z47" s="159" t="str">
        <f>IF(L3VA!CT59="NO DATA","",L3VA!CT59)</f>
        <v/>
      </c>
      <c r="AA47" s="159" t="str">
        <f>IF(L3VA!CZ59="NO DATA","",L3VA!CZ59)</f>
        <v/>
      </c>
      <c r="AB47" s="159" t="str">
        <f>IF(L3VA!DF59="NO DATA","",L3VA!DF59)</f>
        <v/>
      </c>
      <c r="AC47" s="159" t="str">
        <f>IF(L3VA!DL59="NO DATA","",L3VA!DL59)</f>
        <v/>
      </c>
      <c r="AD47" s="159" t="str">
        <f>IF(L3VA!DR59="NO DATA","",L3VA!DR59)</f>
        <v/>
      </c>
      <c r="AE47" s="159" t="str">
        <f>IF(L3VA!DX59="NO DATA","",L3VA!DX59)</f>
        <v/>
      </c>
      <c r="AF47" s="159" t="str">
        <f>IF(L3VA!ED59="NO DATA","",L3VA!ED59)</f>
        <v/>
      </c>
      <c r="AG47" s="159" t="str">
        <f>IF(L3VA!EJ59="NO DATA","",L3VA!EJ59)</f>
        <v/>
      </c>
      <c r="AH47" s="159" t="str">
        <f>IF(L3VA!EP59="NO DATA","",L3VA!EP59)</f>
        <v/>
      </c>
      <c r="AI47" s="159" t="str">
        <f>IF(L3VA!EV59="NO DATA","",L3VA!EV59)</f>
        <v/>
      </c>
      <c r="AJ47" s="159" t="str">
        <f>IF(L3VA!FB59="NO DATA","",L3VA!FB59)</f>
        <v/>
      </c>
    </row>
    <row r="48" spans="1:36" x14ac:dyDescent="0.25">
      <c r="A48" s="19">
        <f>IF(DATASHEET!A48="","",DATASHEET!A48)</f>
        <v>160047</v>
      </c>
      <c r="B48" s="20" t="str">
        <f>DATASHEET!B48</f>
        <v>CRAMPIN, Alfred</v>
      </c>
      <c r="C48" s="21" t="str">
        <f>DATASHEET!C48</f>
        <v>12JW</v>
      </c>
      <c r="D48" s="19" t="str">
        <f>DATASHEET!D48</f>
        <v>M</v>
      </c>
      <c r="E48" s="20" t="str">
        <f>IF(ISERROR(L3VA!E60),"",L3VA!E60)</f>
        <v>EXTERNAL</v>
      </c>
      <c r="F48" s="20" t="str">
        <f>DATASHEET!E48</f>
        <v>N</v>
      </c>
      <c r="G48" s="20" t="str">
        <f>IF(A48="","",IF(DATASHEET!F48="White - British","N","Y"))</f>
        <v>N</v>
      </c>
      <c r="H48" s="20" t="str">
        <f>IF(A48="","",IF(DATASHEET!G48=1,"Y","N"))</f>
        <v>N</v>
      </c>
      <c r="I48" s="20" t="str">
        <f>DATASHEET!H48</f>
        <v>N</v>
      </c>
      <c r="J48" s="21" t="str">
        <f>IF(ISERROR(DATASHEET!J48),"",DATASHEET!J48)</f>
        <v>6.25+ (B/A)</v>
      </c>
      <c r="K48" s="36"/>
      <c r="L48" s="159" t="str">
        <f>IF(L3VA!N60="NO DATA","",L3VA!N60)</f>
        <v/>
      </c>
      <c r="M48" s="159" t="str">
        <f>IF(L3VA!T60="NO DATA","",L3VA!T60)</f>
        <v/>
      </c>
      <c r="N48" s="159" t="str">
        <f>IF(L3VA!Z60="NO DATA","",L3VA!Z60)</f>
        <v/>
      </c>
      <c r="O48" s="159" t="str">
        <f>IF(L3VA!AF60="NO DATA","",L3VA!AF60)</f>
        <v/>
      </c>
      <c r="P48" s="159" t="str">
        <f>IF(L3VA!AL60="NO DATA","",L3VA!AL60)</f>
        <v/>
      </c>
      <c r="Q48" s="159" t="str">
        <f>IF(L3VA!AR60="NO DATA","",L3VA!AR60)</f>
        <v/>
      </c>
      <c r="R48" s="159" t="str">
        <f>IF(L3VA!AX60="NO DATA","",L3VA!AX60)</f>
        <v/>
      </c>
      <c r="S48" s="159" t="str">
        <f>IF(L3VA!BD60="NO DATA","",L3VA!BD60)</f>
        <v/>
      </c>
      <c r="T48" s="159" t="str">
        <f>IF(L3VA!BJ60="NO DATA","",L3VA!BJ60)</f>
        <v/>
      </c>
      <c r="U48" s="159" t="str">
        <f>IF(L3VA!BP60="NO DATA","",L3VA!BP60)</f>
        <v/>
      </c>
      <c r="V48" s="159" t="str">
        <f>IF(L3VA!BV60="NO DATA","",L3VA!BV60)</f>
        <v/>
      </c>
      <c r="W48" s="159" t="str">
        <f>IF(L3VA!CB60="NO DATA","",L3VA!CB60)</f>
        <v/>
      </c>
      <c r="X48" s="159" t="str">
        <f>IF(L3VA!CH60="NO DATA","",L3VA!CH60)</f>
        <v/>
      </c>
      <c r="Y48" s="159" t="str">
        <f>IF(L3VA!CN60="NO DATA","",L3VA!CN60)</f>
        <v/>
      </c>
      <c r="Z48" s="159" t="str">
        <f>IF(L3VA!CT60="NO DATA","",L3VA!CT60)</f>
        <v/>
      </c>
      <c r="AA48" s="159" t="str">
        <f>IF(L3VA!CZ60="NO DATA","",L3VA!CZ60)</f>
        <v/>
      </c>
      <c r="AB48" s="159" t="str">
        <f>IF(L3VA!DF60="NO DATA","",L3VA!DF60)</f>
        <v/>
      </c>
      <c r="AC48" s="159" t="str">
        <f>IF(L3VA!DL60="NO DATA","",L3VA!DL60)</f>
        <v/>
      </c>
      <c r="AD48" s="159" t="str">
        <f>IF(L3VA!DR60="NO DATA","",L3VA!DR60)</f>
        <v/>
      </c>
      <c r="AE48" s="159" t="str">
        <f>IF(L3VA!DX60="NO DATA","",L3VA!DX60)</f>
        <v/>
      </c>
      <c r="AF48" s="159" t="str">
        <f>IF(L3VA!ED60="NO DATA","",L3VA!ED60)</f>
        <v/>
      </c>
      <c r="AG48" s="159" t="str">
        <f>IF(L3VA!EJ60="NO DATA","",L3VA!EJ60)</f>
        <v/>
      </c>
      <c r="AH48" s="159" t="str">
        <f>IF(L3VA!EP60="NO DATA","",L3VA!EP60)</f>
        <v/>
      </c>
      <c r="AI48" s="159" t="str">
        <f>IF(L3VA!EV60="NO DATA","",L3VA!EV60)</f>
        <v/>
      </c>
      <c r="AJ48" s="159" t="str">
        <f>IF(L3VA!FB60="NO DATA","",L3VA!FB60)</f>
        <v/>
      </c>
    </row>
    <row r="49" spans="1:36" x14ac:dyDescent="0.25">
      <c r="A49" s="19">
        <f>IF(DATASHEET!A49="","",DATASHEET!A49)</f>
        <v>160042</v>
      </c>
      <c r="B49" s="20" t="str">
        <f>DATASHEET!B49</f>
        <v>CRAWFORD- THOMSON, Rhianna</v>
      </c>
      <c r="C49" s="21" t="str">
        <f>DATASHEET!C49</f>
        <v>12SG</v>
      </c>
      <c r="D49" s="19" t="str">
        <f>DATASHEET!D49</f>
        <v>F</v>
      </c>
      <c r="E49" s="20" t="str">
        <f>IF(ISERROR(L3VA!E61),"",L3VA!E61)</f>
        <v>EXTERNAL</v>
      </c>
      <c r="F49" s="20" t="str">
        <f>DATASHEET!E49</f>
        <v>N</v>
      </c>
      <c r="G49" s="20" t="str">
        <f>IF(A49="","",IF(DATASHEET!F49="White - British","N","Y"))</f>
        <v>N</v>
      </c>
      <c r="H49" s="20" t="str">
        <f>IF(A49="","",IF(DATASHEET!G49=1,"Y","N"))</f>
        <v>N</v>
      </c>
      <c r="I49" s="20" t="str">
        <f>DATASHEET!H49</f>
        <v>N</v>
      </c>
      <c r="J49" s="21" t="str">
        <f>IF(ISERROR(DATASHEET!J49),"",DATASHEET!J49)</f>
        <v>4.75+ (C/B)</v>
      </c>
      <c r="K49" s="36"/>
      <c r="L49" s="159" t="str">
        <f>IF(L3VA!N61="NO DATA","",L3VA!N61)</f>
        <v/>
      </c>
      <c r="M49" s="159" t="str">
        <f>IF(L3VA!T61="NO DATA","",L3VA!T61)</f>
        <v/>
      </c>
      <c r="N49" s="159" t="str">
        <f>IF(L3VA!Z61="NO DATA","",L3VA!Z61)</f>
        <v/>
      </c>
      <c r="O49" s="159" t="str">
        <f>IF(L3VA!AF61="NO DATA","",L3VA!AF61)</f>
        <v/>
      </c>
      <c r="P49" s="159" t="str">
        <f>IF(L3VA!AL61="NO DATA","",L3VA!AL61)</f>
        <v/>
      </c>
      <c r="Q49" s="159" t="str">
        <f>IF(L3VA!AR61="NO DATA","",L3VA!AR61)</f>
        <v/>
      </c>
      <c r="R49" s="159" t="str">
        <f>IF(L3VA!AX61="NO DATA","",L3VA!AX61)</f>
        <v/>
      </c>
      <c r="S49" s="159" t="str">
        <f>IF(L3VA!BD61="NO DATA","",L3VA!BD61)</f>
        <v/>
      </c>
      <c r="T49" s="159" t="str">
        <f>IF(L3VA!BJ61="NO DATA","",L3VA!BJ61)</f>
        <v/>
      </c>
      <c r="U49" s="159" t="str">
        <f>IF(L3VA!BP61="NO DATA","",L3VA!BP61)</f>
        <v/>
      </c>
      <c r="V49" s="159" t="str">
        <f>IF(L3VA!BV61="NO DATA","",L3VA!BV61)</f>
        <v/>
      </c>
      <c r="W49" s="159" t="str">
        <f>IF(L3VA!CB61="NO DATA","",L3VA!CB61)</f>
        <v/>
      </c>
      <c r="X49" s="159" t="str">
        <f>IF(L3VA!CH61="NO DATA","",L3VA!CH61)</f>
        <v/>
      </c>
      <c r="Y49" s="159" t="str">
        <f>IF(L3VA!CN61="NO DATA","",L3VA!CN61)</f>
        <v/>
      </c>
      <c r="Z49" s="159" t="str">
        <f>IF(L3VA!CT61="NO DATA","",L3VA!CT61)</f>
        <v/>
      </c>
      <c r="AA49" s="159" t="str">
        <f>IF(L3VA!CZ61="NO DATA","",L3VA!CZ61)</f>
        <v/>
      </c>
      <c r="AB49" s="159" t="str">
        <f>IF(L3VA!DF61="NO DATA","",L3VA!DF61)</f>
        <v/>
      </c>
      <c r="AC49" s="159" t="str">
        <f>IF(L3VA!DL61="NO DATA","",L3VA!DL61)</f>
        <v/>
      </c>
      <c r="AD49" s="159" t="str">
        <f>IF(L3VA!DR61="NO DATA","",L3VA!DR61)</f>
        <v/>
      </c>
      <c r="AE49" s="159" t="str">
        <f>IF(L3VA!DX61="NO DATA","",L3VA!DX61)</f>
        <v/>
      </c>
      <c r="AF49" s="159" t="str">
        <f>IF(L3VA!ED61="NO DATA","",L3VA!ED61)</f>
        <v/>
      </c>
      <c r="AG49" s="159" t="str">
        <f>IF(L3VA!EJ61="NO DATA","",L3VA!EJ61)</f>
        <v/>
      </c>
      <c r="AH49" s="159" t="str">
        <f>IF(L3VA!EP61="NO DATA","",L3VA!EP61)</f>
        <v/>
      </c>
      <c r="AI49" s="159" t="str">
        <f>IF(L3VA!EV61="NO DATA","",L3VA!EV61)</f>
        <v/>
      </c>
      <c r="AJ49" s="159" t="str">
        <f>IF(L3VA!FB61="NO DATA","",L3VA!FB61)</f>
        <v/>
      </c>
    </row>
    <row r="50" spans="1:36" x14ac:dyDescent="0.25">
      <c r="A50" s="19">
        <f>IF(DATASHEET!A50="","",DATASHEET!A50)</f>
        <v>160121</v>
      </c>
      <c r="B50" s="20" t="str">
        <f>DATASHEET!B50</f>
        <v>DARTEY, Dorcy</v>
      </c>
      <c r="C50" s="21" t="str">
        <f>DATASHEET!C50</f>
        <v>12MP</v>
      </c>
      <c r="D50" s="19" t="str">
        <f>DATASHEET!D50</f>
        <v>F</v>
      </c>
      <c r="E50" s="20" t="str">
        <f>IF(ISERROR(L3VA!E62),"",L3VA!E62)</f>
        <v>EXTERNAL</v>
      </c>
      <c r="F50" s="20" t="str">
        <f>DATASHEET!E50</f>
        <v>Y</v>
      </c>
      <c r="G50" s="20" t="str">
        <f>IF(A50="","",IF(DATASHEET!F50="White - British","N","Y"))</f>
        <v>Y</v>
      </c>
      <c r="H50" s="20" t="str">
        <f>IF(A50="","",IF(DATASHEET!G50=1,"Y","N"))</f>
        <v>N</v>
      </c>
      <c r="I50" s="20" t="str">
        <f>DATASHEET!H50</f>
        <v>N</v>
      </c>
      <c r="J50" s="21" t="str">
        <f>IF(ISERROR(DATASHEET!J50),"",DATASHEET!J50)</f>
        <v>6.25+ (B/A)</v>
      </c>
      <c r="K50" s="36"/>
      <c r="L50" s="159" t="str">
        <f>IF(L3VA!N62="NO DATA","",L3VA!N62)</f>
        <v/>
      </c>
      <c r="M50" s="159" t="str">
        <f>IF(L3VA!T62="NO DATA","",L3VA!T62)</f>
        <v/>
      </c>
      <c r="N50" s="159" t="str">
        <f>IF(L3VA!Z62="NO DATA","",L3VA!Z62)</f>
        <v/>
      </c>
      <c r="O50" s="159" t="str">
        <f>IF(L3VA!AF62="NO DATA","",L3VA!AF62)</f>
        <v/>
      </c>
      <c r="P50" s="159" t="str">
        <f>IF(L3VA!AL62="NO DATA","",L3VA!AL62)</f>
        <v/>
      </c>
      <c r="Q50" s="159" t="str">
        <f>IF(L3VA!AR62="NO DATA","",L3VA!AR62)</f>
        <v/>
      </c>
      <c r="R50" s="159" t="str">
        <f>IF(L3VA!AX62="NO DATA","",L3VA!AX62)</f>
        <v/>
      </c>
      <c r="S50" s="159" t="str">
        <f>IF(L3VA!BD62="NO DATA","",L3VA!BD62)</f>
        <v/>
      </c>
      <c r="T50" s="159" t="str">
        <f>IF(L3VA!BJ62="NO DATA","",L3VA!BJ62)</f>
        <v/>
      </c>
      <c r="U50" s="159" t="str">
        <f>IF(L3VA!BP62="NO DATA","",L3VA!BP62)</f>
        <v/>
      </c>
      <c r="V50" s="159" t="str">
        <f>IF(L3VA!BV62="NO DATA","",L3VA!BV62)</f>
        <v/>
      </c>
      <c r="W50" s="159" t="str">
        <f>IF(L3VA!CB62="NO DATA","",L3VA!CB62)</f>
        <v/>
      </c>
      <c r="X50" s="159" t="str">
        <f>IF(L3VA!CH62="NO DATA","",L3VA!CH62)</f>
        <v/>
      </c>
      <c r="Y50" s="159" t="str">
        <f>IF(L3VA!CN62="NO DATA","",L3VA!CN62)</f>
        <v/>
      </c>
      <c r="Z50" s="159" t="str">
        <f>IF(L3VA!CT62="NO DATA","",L3VA!CT62)</f>
        <v/>
      </c>
      <c r="AA50" s="159" t="str">
        <f>IF(L3VA!CZ62="NO DATA","",L3VA!CZ62)</f>
        <v/>
      </c>
      <c r="AB50" s="159" t="str">
        <f>IF(L3VA!DF62="NO DATA","",L3VA!DF62)</f>
        <v/>
      </c>
      <c r="AC50" s="159" t="str">
        <f>IF(L3VA!DL62="NO DATA","",L3VA!DL62)</f>
        <v/>
      </c>
      <c r="AD50" s="159" t="str">
        <f>IF(L3VA!DR62="NO DATA","",L3VA!DR62)</f>
        <v/>
      </c>
      <c r="AE50" s="159" t="str">
        <f>IF(L3VA!DX62="NO DATA","",L3VA!DX62)</f>
        <v/>
      </c>
      <c r="AF50" s="159" t="str">
        <f>IF(L3VA!ED62="NO DATA","",L3VA!ED62)</f>
        <v/>
      </c>
      <c r="AG50" s="159" t="str">
        <f>IF(L3VA!EJ62="NO DATA","",L3VA!EJ62)</f>
        <v/>
      </c>
      <c r="AH50" s="159" t="str">
        <f>IF(L3VA!EP62="NO DATA","",L3VA!EP62)</f>
        <v/>
      </c>
      <c r="AI50" s="159" t="str">
        <f>IF(L3VA!EV62="NO DATA","",L3VA!EV62)</f>
        <v/>
      </c>
      <c r="AJ50" s="159" t="str">
        <f>IF(L3VA!FB62="NO DATA","",L3VA!FB62)</f>
        <v/>
      </c>
    </row>
    <row r="51" spans="1:36" x14ac:dyDescent="0.25">
      <c r="A51" s="19">
        <f>IF(DATASHEET!A51="","",DATASHEET!A51)</f>
        <v>160114</v>
      </c>
      <c r="B51" s="20" t="str">
        <f>DATASHEET!B51</f>
        <v>DAVIDSON, Callum</v>
      </c>
      <c r="C51" s="21" t="str">
        <f>DATASHEET!C51</f>
        <v>12CSN</v>
      </c>
      <c r="D51" s="19" t="str">
        <f>DATASHEET!D51</f>
        <v>M</v>
      </c>
      <c r="E51" s="20" t="str">
        <f>IF(ISERROR(L3VA!E63),"",L3VA!E63)</f>
        <v>EXTERNAL</v>
      </c>
      <c r="F51" s="20" t="str">
        <f>DATASHEET!E51</f>
        <v>N</v>
      </c>
      <c r="G51" s="20" t="str">
        <f>IF(A51="","",IF(DATASHEET!F51="White - British","N","Y"))</f>
        <v>N</v>
      </c>
      <c r="H51" s="20" t="str">
        <f>IF(A51="","",IF(DATASHEET!G51=1,"Y","N"))</f>
        <v>N</v>
      </c>
      <c r="I51" s="20" t="str">
        <f>DATASHEET!H51</f>
        <v>N</v>
      </c>
      <c r="J51" s="21" t="str">
        <f>IF(ISERROR(DATASHEET!J51),"",DATASHEET!J51)</f>
        <v>6.25+ (B/A)</v>
      </c>
      <c r="K51" s="36"/>
      <c r="L51" s="159" t="str">
        <f>IF(L3VA!N63="NO DATA","",L3VA!N63)</f>
        <v/>
      </c>
      <c r="M51" s="159" t="str">
        <f>IF(L3VA!T63="NO DATA","",L3VA!T63)</f>
        <v/>
      </c>
      <c r="N51" s="159" t="str">
        <f>IF(L3VA!Z63="NO DATA","",L3VA!Z63)</f>
        <v/>
      </c>
      <c r="O51" s="159" t="str">
        <f>IF(L3VA!AF63="NO DATA","",L3VA!AF63)</f>
        <v/>
      </c>
      <c r="P51" s="159" t="str">
        <f>IF(L3VA!AL63="NO DATA","",L3VA!AL63)</f>
        <v/>
      </c>
      <c r="Q51" s="159" t="str">
        <f>IF(L3VA!AR63="NO DATA","",L3VA!AR63)</f>
        <v/>
      </c>
      <c r="R51" s="159" t="str">
        <f>IF(L3VA!AX63="NO DATA","",L3VA!AX63)</f>
        <v/>
      </c>
      <c r="S51" s="159" t="str">
        <f>IF(L3VA!BD63="NO DATA","",L3VA!BD63)</f>
        <v/>
      </c>
      <c r="T51" s="159" t="str">
        <f>IF(L3VA!BJ63="NO DATA","",L3VA!BJ63)</f>
        <v/>
      </c>
      <c r="U51" s="159" t="str">
        <f>IF(L3VA!BP63="NO DATA","",L3VA!BP63)</f>
        <v/>
      </c>
      <c r="V51" s="159" t="str">
        <f>IF(L3VA!BV63="NO DATA","",L3VA!BV63)</f>
        <v/>
      </c>
      <c r="W51" s="159" t="str">
        <f>IF(L3VA!CB63="NO DATA","",L3VA!CB63)</f>
        <v/>
      </c>
      <c r="X51" s="159" t="str">
        <f>IF(L3VA!CH63="NO DATA","",L3VA!CH63)</f>
        <v/>
      </c>
      <c r="Y51" s="159" t="str">
        <f>IF(L3VA!CN63="NO DATA","",L3VA!CN63)</f>
        <v/>
      </c>
      <c r="Z51" s="159" t="str">
        <f>IF(L3VA!CT63="NO DATA","",L3VA!CT63)</f>
        <v/>
      </c>
      <c r="AA51" s="159" t="str">
        <f>IF(L3VA!CZ63="NO DATA","",L3VA!CZ63)</f>
        <v/>
      </c>
      <c r="AB51" s="159" t="str">
        <f>IF(L3VA!DF63="NO DATA","",L3VA!DF63)</f>
        <v/>
      </c>
      <c r="AC51" s="159" t="str">
        <f>IF(L3VA!DL63="NO DATA","",L3VA!DL63)</f>
        <v/>
      </c>
      <c r="AD51" s="159" t="str">
        <f>IF(L3VA!DR63="NO DATA","",L3VA!DR63)</f>
        <v/>
      </c>
      <c r="AE51" s="159" t="str">
        <f>IF(L3VA!DX63="NO DATA","",L3VA!DX63)</f>
        <v/>
      </c>
      <c r="AF51" s="159" t="str">
        <f>IF(L3VA!ED63="NO DATA","",L3VA!ED63)</f>
        <v/>
      </c>
      <c r="AG51" s="159" t="str">
        <f>IF(L3VA!EJ63="NO DATA","",L3VA!EJ63)</f>
        <v/>
      </c>
      <c r="AH51" s="159" t="str">
        <f>IF(L3VA!EP63="NO DATA","",L3VA!EP63)</f>
        <v/>
      </c>
      <c r="AI51" s="159" t="str">
        <f>IF(L3VA!EV63="NO DATA","",L3VA!EV63)</f>
        <v/>
      </c>
      <c r="AJ51" s="159" t="str">
        <f>IF(L3VA!FB63="NO DATA","",L3VA!FB63)</f>
        <v/>
      </c>
    </row>
    <row r="52" spans="1:36" x14ac:dyDescent="0.25">
      <c r="A52" s="19">
        <f>IF(DATASHEET!A52="","",DATASHEET!A52)</f>
        <v>150849</v>
      </c>
      <c r="B52" s="20" t="str">
        <f>DATASHEET!B52</f>
        <v>DAVIES, Benjamin</v>
      </c>
      <c r="C52" s="21" t="str">
        <f>DATASHEET!C52</f>
        <v>12CSN</v>
      </c>
      <c r="D52" s="19" t="str">
        <f>DATASHEET!D52</f>
        <v>M</v>
      </c>
      <c r="E52" s="20" t="str">
        <f>IF(ISERROR(L3VA!E64),"",L3VA!E64)</f>
        <v>INTERNAL</v>
      </c>
      <c r="F52" s="20" t="str">
        <f>DATASHEET!E52</f>
        <v>N</v>
      </c>
      <c r="G52" s="20" t="str">
        <f>IF(A52="","",IF(DATASHEET!F52="White - British","N","Y"))</f>
        <v>N</v>
      </c>
      <c r="H52" s="20" t="str">
        <f>IF(A52="","",IF(DATASHEET!G52=1,"Y","N"))</f>
        <v>N</v>
      </c>
      <c r="I52" s="20" t="str">
        <f>DATASHEET!H52</f>
        <v>N</v>
      </c>
      <c r="J52" s="21" t="str">
        <f>IF(ISERROR(DATASHEET!J52),"",DATASHEET!J52)</f>
        <v>7.75+ (A/A*)</v>
      </c>
      <c r="K52" s="36"/>
      <c r="L52" s="159" t="str">
        <f>IF(L3VA!N64="NO DATA","",L3VA!N64)</f>
        <v/>
      </c>
      <c r="M52" s="159" t="str">
        <f>IF(L3VA!T64="NO DATA","",L3VA!T64)</f>
        <v/>
      </c>
      <c r="N52" s="159" t="str">
        <f>IF(L3VA!Z64="NO DATA","",L3VA!Z64)</f>
        <v/>
      </c>
      <c r="O52" s="159" t="str">
        <f>IF(L3VA!AF64="NO DATA","",L3VA!AF64)</f>
        <v/>
      </c>
      <c r="P52" s="159" t="str">
        <f>IF(L3VA!AL64="NO DATA","",L3VA!AL64)</f>
        <v/>
      </c>
      <c r="Q52" s="159" t="str">
        <f>IF(L3VA!AR64="NO DATA","",L3VA!AR64)</f>
        <v/>
      </c>
      <c r="R52" s="159" t="str">
        <f>IF(L3VA!AX64="NO DATA","",L3VA!AX64)</f>
        <v/>
      </c>
      <c r="S52" s="159" t="str">
        <f>IF(L3VA!BD64="NO DATA","",L3VA!BD64)</f>
        <v/>
      </c>
      <c r="T52" s="159" t="str">
        <f>IF(L3VA!BJ64="NO DATA","",L3VA!BJ64)</f>
        <v/>
      </c>
      <c r="U52" s="159" t="str">
        <f>IF(L3VA!BP64="NO DATA","",L3VA!BP64)</f>
        <v/>
      </c>
      <c r="V52" s="159" t="str">
        <f>IF(L3VA!BV64="NO DATA","",L3VA!BV64)</f>
        <v/>
      </c>
      <c r="W52" s="159" t="str">
        <f>IF(L3VA!CB64="NO DATA","",L3VA!CB64)</f>
        <v/>
      </c>
      <c r="X52" s="159" t="str">
        <f>IF(L3VA!CH64="NO DATA","",L3VA!CH64)</f>
        <v/>
      </c>
      <c r="Y52" s="159" t="str">
        <f>IF(L3VA!CN64="NO DATA","",L3VA!CN64)</f>
        <v/>
      </c>
      <c r="Z52" s="159" t="str">
        <f>IF(L3VA!CT64="NO DATA","",L3VA!CT64)</f>
        <v/>
      </c>
      <c r="AA52" s="159" t="str">
        <f>IF(L3VA!CZ64="NO DATA","",L3VA!CZ64)</f>
        <v/>
      </c>
      <c r="AB52" s="159" t="str">
        <f>IF(L3VA!DF64="NO DATA","",L3VA!DF64)</f>
        <v/>
      </c>
      <c r="AC52" s="159" t="str">
        <f>IF(L3VA!DL64="NO DATA","",L3VA!DL64)</f>
        <v/>
      </c>
      <c r="AD52" s="159" t="str">
        <f>IF(L3VA!DR64="NO DATA","",L3VA!DR64)</f>
        <v/>
      </c>
      <c r="AE52" s="159" t="str">
        <f>IF(L3VA!DX64="NO DATA","",L3VA!DX64)</f>
        <v/>
      </c>
      <c r="AF52" s="159" t="str">
        <f>IF(L3VA!ED64="NO DATA","",L3VA!ED64)</f>
        <v/>
      </c>
      <c r="AG52" s="159" t="str">
        <f>IF(L3VA!EJ64="NO DATA","",L3VA!EJ64)</f>
        <v/>
      </c>
      <c r="AH52" s="159" t="str">
        <f>IF(L3VA!EP64="NO DATA","",L3VA!EP64)</f>
        <v/>
      </c>
      <c r="AI52" s="159" t="str">
        <f>IF(L3VA!EV64="NO DATA","",L3VA!EV64)</f>
        <v/>
      </c>
      <c r="AJ52" s="159" t="str">
        <f>IF(L3VA!FB64="NO DATA","",L3VA!FB64)</f>
        <v/>
      </c>
    </row>
    <row r="53" spans="1:36" x14ac:dyDescent="0.25">
      <c r="A53" s="19">
        <f>IF(DATASHEET!A53="","",DATASHEET!A53)</f>
        <v>160058</v>
      </c>
      <c r="B53" s="20" t="str">
        <f>DATASHEET!B53</f>
        <v>DELANEY, Rohan</v>
      </c>
      <c r="C53" s="21" t="str">
        <f>DATASHEET!C53</f>
        <v>12KD</v>
      </c>
      <c r="D53" s="19" t="str">
        <f>DATASHEET!D53</f>
        <v>M</v>
      </c>
      <c r="E53" s="20" t="str">
        <f>IF(ISERROR(L3VA!E65),"",L3VA!E65)</f>
        <v>EXTERNAL</v>
      </c>
      <c r="F53" s="20" t="str">
        <f>DATASHEET!E53</f>
        <v>N</v>
      </c>
      <c r="G53" s="20" t="str">
        <f>IF(A53="","",IF(DATASHEET!F53="White - British","N","Y"))</f>
        <v>N</v>
      </c>
      <c r="H53" s="20" t="str">
        <f>IF(A53="","",IF(DATASHEET!G53=1,"Y","N"))</f>
        <v>N</v>
      </c>
      <c r="I53" s="20" t="str">
        <f>DATASHEET!H53</f>
        <v>N</v>
      </c>
      <c r="J53" s="21" t="str">
        <f>IF(ISERROR(DATASHEET!J53),"",DATASHEET!J53)</f>
        <v>4.75+ (C/B)</v>
      </c>
      <c r="K53" s="36"/>
      <c r="L53" s="159" t="str">
        <f>IF(L3VA!N65="NO DATA","",L3VA!N65)</f>
        <v/>
      </c>
      <c r="M53" s="159" t="str">
        <f>IF(L3VA!T65="NO DATA","",L3VA!T65)</f>
        <v/>
      </c>
      <c r="N53" s="159" t="str">
        <f>IF(L3VA!Z65="NO DATA","",L3VA!Z65)</f>
        <v/>
      </c>
      <c r="O53" s="159" t="str">
        <f>IF(L3VA!AF65="NO DATA","",L3VA!AF65)</f>
        <v/>
      </c>
      <c r="P53" s="159" t="str">
        <f>IF(L3VA!AL65="NO DATA","",L3VA!AL65)</f>
        <v/>
      </c>
      <c r="Q53" s="159" t="str">
        <f>IF(L3VA!AR65="NO DATA","",L3VA!AR65)</f>
        <v/>
      </c>
      <c r="R53" s="159" t="str">
        <f>IF(L3VA!AX65="NO DATA","",L3VA!AX65)</f>
        <v/>
      </c>
      <c r="S53" s="159" t="str">
        <f>IF(L3VA!BD65="NO DATA","",L3VA!BD65)</f>
        <v/>
      </c>
      <c r="T53" s="159" t="str">
        <f>IF(L3VA!BJ65="NO DATA","",L3VA!BJ65)</f>
        <v/>
      </c>
      <c r="U53" s="159" t="str">
        <f>IF(L3VA!BP65="NO DATA","",L3VA!BP65)</f>
        <v/>
      </c>
      <c r="V53" s="159" t="str">
        <f>IF(L3VA!BV65="NO DATA","",L3VA!BV65)</f>
        <v/>
      </c>
      <c r="W53" s="159" t="str">
        <f>IF(L3VA!CB65="NO DATA","",L3VA!CB65)</f>
        <v/>
      </c>
      <c r="X53" s="159" t="str">
        <f>IF(L3VA!CH65="NO DATA","",L3VA!CH65)</f>
        <v/>
      </c>
      <c r="Y53" s="159" t="str">
        <f>IF(L3VA!CN65="NO DATA","",L3VA!CN65)</f>
        <v/>
      </c>
      <c r="Z53" s="159" t="str">
        <f>IF(L3VA!CT65="NO DATA","",L3VA!CT65)</f>
        <v/>
      </c>
      <c r="AA53" s="159" t="str">
        <f>IF(L3VA!CZ65="NO DATA","",L3VA!CZ65)</f>
        <v/>
      </c>
      <c r="AB53" s="159" t="str">
        <f>IF(L3VA!DF65="NO DATA","",L3VA!DF65)</f>
        <v/>
      </c>
      <c r="AC53" s="159" t="str">
        <f>IF(L3VA!DL65="NO DATA","",L3VA!DL65)</f>
        <v/>
      </c>
      <c r="AD53" s="159" t="str">
        <f>IF(L3VA!DR65="NO DATA","",L3VA!DR65)</f>
        <v/>
      </c>
      <c r="AE53" s="159" t="str">
        <f>IF(L3VA!DX65="NO DATA","",L3VA!DX65)</f>
        <v/>
      </c>
      <c r="AF53" s="159" t="str">
        <f>IF(L3VA!ED65="NO DATA","",L3VA!ED65)</f>
        <v/>
      </c>
      <c r="AG53" s="159" t="str">
        <f>IF(L3VA!EJ65="NO DATA","",L3VA!EJ65)</f>
        <v/>
      </c>
      <c r="AH53" s="159" t="str">
        <f>IF(L3VA!EP65="NO DATA","",L3VA!EP65)</f>
        <v/>
      </c>
      <c r="AI53" s="159" t="str">
        <f>IF(L3VA!EV65="NO DATA","",L3VA!EV65)</f>
        <v/>
      </c>
      <c r="AJ53" s="159" t="str">
        <f>IF(L3VA!FB65="NO DATA","",L3VA!FB65)</f>
        <v/>
      </c>
    </row>
    <row r="54" spans="1:36" x14ac:dyDescent="0.25">
      <c r="A54" s="19">
        <f>IF(DATASHEET!A54="","",DATASHEET!A54)</f>
        <v>150886</v>
      </c>
      <c r="B54" s="20" t="str">
        <f>DATASHEET!B54</f>
        <v>DEREJE, Kalab</v>
      </c>
      <c r="C54" s="21" t="str">
        <f>DATASHEET!C54</f>
        <v>12CSN</v>
      </c>
      <c r="D54" s="19" t="str">
        <f>DATASHEET!D54</f>
        <v>M</v>
      </c>
      <c r="E54" s="20" t="str">
        <f>IF(ISERROR(L3VA!E66),"",L3VA!E66)</f>
        <v>INTERNAL</v>
      </c>
      <c r="F54" s="20" t="str">
        <f>DATASHEET!E54</f>
        <v>N</v>
      </c>
      <c r="G54" s="20" t="str">
        <f>IF(A54="","",IF(DATASHEET!F54="White - British","N","Y"))</f>
        <v>Y</v>
      </c>
      <c r="H54" s="20" t="str">
        <f>IF(A54="","",IF(DATASHEET!G54=1,"Y","N"))</f>
        <v>N</v>
      </c>
      <c r="I54" s="20" t="str">
        <f>DATASHEET!H54</f>
        <v>N</v>
      </c>
      <c r="J54" s="21" t="str">
        <f>IF(ISERROR(DATASHEET!J54),"",DATASHEET!J54)</f>
        <v>4.75+ (C/B)</v>
      </c>
      <c r="K54" s="36"/>
      <c r="L54" s="159" t="str">
        <f>IF(L3VA!N66="NO DATA","",L3VA!N66)</f>
        <v/>
      </c>
      <c r="M54" s="159" t="str">
        <f>IF(L3VA!T66="NO DATA","",L3VA!T66)</f>
        <v/>
      </c>
      <c r="N54" s="159" t="str">
        <f>IF(L3VA!Z66="NO DATA","",L3VA!Z66)</f>
        <v/>
      </c>
      <c r="O54" s="159" t="str">
        <f>IF(L3VA!AF66="NO DATA","",L3VA!AF66)</f>
        <v/>
      </c>
      <c r="P54" s="159" t="str">
        <f>IF(L3VA!AL66="NO DATA","",L3VA!AL66)</f>
        <v/>
      </c>
      <c r="Q54" s="159" t="str">
        <f>IF(L3VA!AR66="NO DATA","",L3VA!AR66)</f>
        <v/>
      </c>
      <c r="R54" s="159" t="str">
        <f>IF(L3VA!AX66="NO DATA","",L3VA!AX66)</f>
        <v/>
      </c>
      <c r="S54" s="159" t="str">
        <f>IF(L3VA!BD66="NO DATA","",L3VA!BD66)</f>
        <v/>
      </c>
      <c r="T54" s="159" t="str">
        <f>IF(L3VA!BJ66="NO DATA","",L3VA!BJ66)</f>
        <v/>
      </c>
      <c r="U54" s="159" t="str">
        <f>IF(L3VA!BP66="NO DATA","",L3VA!BP66)</f>
        <v/>
      </c>
      <c r="V54" s="159" t="str">
        <f>IF(L3VA!BV66="NO DATA","",L3VA!BV66)</f>
        <v/>
      </c>
      <c r="W54" s="159" t="str">
        <f>IF(L3VA!CB66="NO DATA","",L3VA!CB66)</f>
        <v/>
      </c>
      <c r="X54" s="159" t="str">
        <f>IF(L3VA!CH66="NO DATA","",L3VA!CH66)</f>
        <v/>
      </c>
      <c r="Y54" s="159" t="str">
        <f>IF(L3VA!CN66="NO DATA","",L3VA!CN66)</f>
        <v/>
      </c>
      <c r="Z54" s="159" t="str">
        <f>IF(L3VA!CT66="NO DATA","",L3VA!CT66)</f>
        <v/>
      </c>
      <c r="AA54" s="159" t="str">
        <f>IF(L3VA!CZ66="NO DATA","",L3VA!CZ66)</f>
        <v/>
      </c>
      <c r="AB54" s="159" t="str">
        <f>IF(L3VA!DF66="NO DATA","",L3VA!DF66)</f>
        <v/>
      </c>
      <c r="AC54" s="159" t="str">
        <f>IF(L3VA!DL66="NO DATA","",L3VA!DL66)</f>
        <v/>
      </c>
      <c r="AD54" s="159" t="str">
        <f>IF(L3VA!DR66="NO DATA","",L3VA!DR66)</f>
        <v/>
      </c>
      <c r="AE54" s="159" t="str">
        <f>IF(L3VA!DX66="NO DATA","",L3VA!DX66)</f>
        <v/>
      </c>
      <c r="AF54" s="159" t="str">
        <f>IF(L3VA!ED66="NO DATA","",L3VA!ED66)</f>
        <v/>
      </c>
      <c r="AG54" s="159" t="str">
        <f>IF(L3VA!EJ66="NO DATA","",L3VA!EJ66)</f>
        <v/>
      </c>
      <c r="AH54" s="159" t="str">
        <f>IF(L3VA!EP66="NO DATA","",L3VA!EP66)</f>
        <v/>
      </c>
      <c r="AI54" s="159" t="str">
        <f>IF(L3VA!EV66="NO DATA","",L3VA!EV66)</f>
        <v/>
      </c>
      <c r="AJ54" s="159" t="str">
        <f>IF(L3VA!FB66="NO DATA","",L3VA!FB66)</f>
        <v/>
      </c>
    </row>
    <row r="55" spans="1:36" x14ac:dyDescent="0.25">
      <c r="A55" s="19">
        <f>IF(DATASHEET!A55="","",DATASHEET!A55)</f>
        <v>150873</v>
      </c>
      <c r="B55" s="20" t="str">
        <f>DATASHEET!B55</f>
        <v>DESSEY, Segen</v>
      </c>
      <c r="C55" s="21" t="str">
        <f>DATASHEET!C55</f>
        <v>12CSN</v>
      </c>
      <c r="D55" s="19" t="str">
        <f>DATASHEET!D55</f>
        <v>F</v>
      </c>
      <c r="E55" s="20" t="str">
        <f>IF(ISERROR(L3VA!E67),"",L3VA!E67)</f>
        <v>INTERNAL</v>
      </c>
      <c r="F55" s="20" t="str">
        <f>DATASHEET!E55</f>
        <v>N</v>
      </c>
      <c r="G55" s="20" t="str">
        <f>IF(A55="","",IF(DATASHEET!F55="White - British","N","Y"))</f>
        <v>Y</v>
      </c>
      <c r="H55" s="20" t="str">
        <f>IF(A55="","",IF(DATASHEET!G55=1,"Y","N"))</f>
        <v>N</v>
      </c>
      <c r="I55" s="20" t="str">
        <f>DATASHEET!H55</f>
        <v>N</v>
      </c>
      <c r="J55" s="21" t="str">
        <f>IF(ISERROR(DATASHEET!J55),"",DATASHEET!J55)</f>
        <v>2.5+ (D/C)</v>
      </c>
      <c r="K55" s="36"/>
      <c r="L55" s="159" t="str">
        <f>IF(L3VA!N67="NO DATA","",L3VA!N67)</f>
        <v/>
      </c>
      <c r="M55" s="159" t="str">
        <f>IF(L3VA!T67="NO DATA","",L3VA!T67)</f>
        <v/>
      </c>
      <c r="N55" s="159" t="str">
        <f>IF(L3VA!Z67="NO DATA","",L3VA!Z67)</f>
        <v/>
      </c>
      <c r="O55" s="159" t="str">
        <f>IF(L3VA!AF67="NO DATA","",L3VA!AF67)</f>
        <v/>
      </c>
      <c r="P55" s="159" t="str">
        <f>IF(L3VA!AL67="NO DATA","",L3VA!AL67)</f>
        <v/>
      </c>
      <c r="Q55" s="159" t="str">
        <f>IF(L3VA!AR67="NO DATA","",L3VA!AR67)</f>
        <v/>
      </c>
      <c r="R55" s="159" t="str">
        <f>IF(L3VA!AX67="NO DATA","",L3VA!AX67)</f>
        <v/>
      </c>
      <c r="S55" s="159" t="str">
        <f>IF(L3VA!BD67="NO DATA","",L3VA!BD67)</f>
        <v/>
      </c>
      <c r="T55" s="159" t="str">
        <f>IF(L3VA!BJ67="NO DATA","",L3VA!BJ67)</f>
        <v/>
      </c>
      <c r="U55" s="159" t="str">
        <f>IF(L3VA!BP67="NO DATA","",L3VA!BP67)</f>
        <v/>
      </c>
      <c r="V55" s="159" t="str">
        <f>IF(L3VA!BV67="NO DATA","",L3VA!BV67)</f>
        <v/>
      </c>
      <c r="W55" s="159" t="str">
        <f>IF(L3VA!CB67="NO DATA","",L3VA!CB67)</f>
        <v/>
      </c>
      <c r="X55" s="159" t="str">
        <f>IF(L3VA!CH67="NO DATA","",L3VA!CH67)</f>
        <v/>
      </c>
      <c r="Y55" s="159" t="str">
        <f>IF(L3VA!CN67="NO DATA","",L3VA!CN67)</f>
        <v/>
      </c>
      <c r="Z55" s="159" t="str">
        <f>IF(L3VA!CT67="NO DATA","",L3VA!CT67)</f>
        <v/>
      </c>
      <c r="AA55" s="159" t="str">
        <f>IF(L3VA!CZ67="NO DATA","",L3VA!CZ67)</f>
        <v/>
      </c>
      <c r="AB55" s="159" t="str">
        <f>IF(L3VA!DF67="NO DATA","",L3VA!DF67)</f>
        <v/>
      </c>
      <c r="AC55" s="159" t="str">
        <f>IF(L3VA!DL67="NO DATA","",L3VA!DL67)</f>
        <v/>
      </c>
      <c r="AD55" s="159" t="str">
        <f>IF(L3VA!DR67="NO DATA","",L3VA!DR67)</f>
        <v/>
      </c>
      <c r="AE55" s="159" t="str">
        <f>IF(L3VA!DX67="NO DATA","",L3VA!DX67)</f>
        <v/>
      </c>
      <c r="AF55" s="159" t="str">
        <f>IF(L3VA!ED67="NO DATA","",L3VA!ED67)</f>
        <v/>
      </c>
      <c r="AG55" s="159" t="str">
        <f>IF(L3VA!EJ67="NO DATA","",L3VA!EJ67)</f>
        <v/>
      </c>
      <c r="AH55" s="159" t="str">
        <f>IF(L3VA!EP67="NO DATA","",L3VA!EP67)</f>
        <v/>
      </c>
      <c r="AI55" s="159" t="str">
        <f>IF(L3VA!EV67="NO DATA","",L3VA!EV67)</f>
        <v/>
      </c>
      <c r="AJ55" s="159" t="str">
        <f>IF(L3VA!FB67="NO DATA","",L3VA!FB67)</f>
        <v/>
      </c>
    </row>
    <row r="56" spans="1:36" x14ac:dyDescent="0.25">
      <c r="A56" s="19">
        <f>IF(DATASHEET!A56="","",DATASHEET!A56)</f>
        <v>150837</v>
      </c>
      <c r="B56" s="20" t="str">
        <f>DATASHEET!B56</f>
        <v>DINGLE, Nathaniel</v>
      </c>
      <c r="C56" s="21" t="str">
        <f>DATASHEET!C56</f>
        <v>12DHO</v>
      </c>
      <c r="D56" s="19" t="str">
        <f>DATASHEET!D56</f>
        <v>M</v>
      </c>
      <c r="E56" s="20" t="str">
        <f>IF(ISERROR(L3VA!E68),"",L3VA!E68)</f>
        <v>INTERNAL</v>
      </c>
      <c r="F56" s="20" t="str">
        <f>DATASHEET!E56</f>
        <v>N</v>
      </c>
      <c r="G56" s="20" t="str">
        <f>IF(A56="","",IF(DATASHEET!F56="White - British","N","Y"))</f>
        <v>N</v>
      </c>
      <c r="H56" s="20" t="str">
        <f>IF(A56="","",IF(DATASHEET!G56=1,"Y","N"))</f>
        <v>N</v>
      </c>
      <c r="I56" s="20" t="str">
        <f>DATASHEET!H56</f>
        <v>N</v>
      </c>
      <c r="J56" s="21" t="str">
        <f>IF(ISERROR(DATASHEET!J56),"",DATASHEET!J56)</f>
        <v>7.75+ (A/A*)</v>
      </c>
      <c r="K56" s="36"/>
      <c r="L56" s="159" t="str">
        <f>IF(L3VA!N68="NO DATA","",L3VA!N68)</f>
        <v/>
      </c>
      <c r="M56" s="159" t="str">
        <f>IF(L3VA!T68="NO DATA","",L3VA!T68)</f>
        <v/>
      </c>
      <c r="N56" s="159" t="str">
        <f>IF(L3VA!Z68="NO DATA","",L3VA!Z68)</f>
        <v/>
      </c>
      <c r="O56" s="159" t="str">
        <f>IF(L3VA!AF68="NO DATA","",L3VA!AF68)</f>
        <v/>
      </c>
      <c r="P56" s="159" t="str">
        <f>IF(L3VA!AL68="NO DATA","",L3VA!AL68)</f>
        <v/>
      </c>
      <c r="Q56" s="159" t="str">
        <f>IF(L3VA!AR68="NO DATA","",L3VA!AR68)</f>
        <v/>
      </c>
      <c r="R56" s="159" t="str">
        <f>IF(L3VA!AX68="NO DATA","",L3VA!AX68)</f>
        <v/>
      </c>
      <c r="S56" s="159" t="str">
        <f>IF(L3VA!BD68="NO DATA","",L3VA!BD68)</f>
        <v/>
      </c>
      <c r="T56" s="159" t="str">
        <f>IF(L3VA!BJ68="NO DATA","",L3VA!BJ68)</f>
        <v/>
      </c>
      <c r="U56" s="159" t="str">
        <f>IF(L3VA!BP68="NO DATA","",L3VA!BP68)</f>
        <v/>
      </c>
      <c r="V56" s="159" t="str">
        <f>IF(L3VA!BV68="NO DATA","",L3VA!BV68)</f>
        <v/>
      </c>
      <c r="W56" s="159" t="str">
        <f>IF(L3VA!CB68="NO DATA","",L3VA!CB68)</f>
        <v/>
      </c>
      <c r="X56" s="159" t="str">
        <f>IF(L3VA!CH68="NO DATA","",L3VA!CH68)</f>
        <v/>
      </c>
      <c r="Y56" s="159" t="str">
        <f>IF(L3VA!CN68="NO DATA","",L3VA!CN68)</f>
        <v/>
      </c>
      <c r="Z56" s="159" t="str">
        <f>IF(L3VA!CT68="NO DATA","",L3VA!CT68)</f>
        <v/>
      </c>
      <c r="AA56" s="159" t="str">
        <f>IF(L3VA!CZ68="NO DATA","",L3VA!CZ68)</f>
        <v/>
      </c>
      <c r="AB56" s="159" t="str">
        <f>IF(L3VA!DF68="NO DATA","",L3VA!DF68)</f>
        <v/>
      </c>
      <c r="AC56" s="159" t="str">
        <f>IF(L3VA!DL68="NO DATA","",L3VA!DL68)</f>
        <v/>
      </c>
      <c r="AD56" s="159" t="str">
        <f>IF(L3VA!DR68="NO DATA","",L3VA!DR68)</f>
        <v/>
      </c>
      <c r="AE56" s="159" t="str">
        <f>IF(L3VA!DX68="NO DATA","",L3VA!DX68)</f>
        <v/>
      </c>
      <c r="AF56" s="159" t="str">
        <f>IF(L3VA!ED68="NO DATA","",L3VA!ED68)</f>
        <v/>
      </c>
      <c r="AG56" s="159" t="str">
        <f>IF(L3VA!EJ68="NO DATA","",L3VA!EJ68)</f>
        <v/>
      </c>
      <c r="AH56" s="159" t="str">
        <f>IF(L3VA!EP68="NO DATA","",L3VA!EP68)</f>
        <v/>
      </c>
      <c r="AI56" s="159" t="str">
        <f>IF(L3VA!EV68="NO DATA","",L3VA!EV68)</f>
        <v/>
      </c>
      <c r="AJ56" s="159" t="str">
        <f>IF(L3VA!FB68="NO DATA","",L3VA!FB68)</f>
        <v/>
      </c>
    </row>
    <row r="57" spans="1:36" x14ac:dyDescent="0.25">
      <c r="A57" s="19">
        <f>IF(DATASHEET!A57="","",DATASHEET!A57)</f>
        <v>150913</v>
      </c>
      <c r="B57" s="20" t="str">
        <f>DATASHEET!B57</f>
        <v>DOHERTY, Hannah</v>
      </c>
      <c r="C57" s="21" t="str">
        <f>DATASHEET!C57</f>
        <v>12CSN</v>
      </c>
      <c r="D57" s="19" t="str">
        <f>DATASHEET!D57</f>
        <v>F</v>
      </c>
      <c r="E57" s="20" t="str">
        <f>IF(ISERROR(L3VA!E69),"",L3VA!E69)</f>
        <v>INTERNAL</v>
      </c>
      <c r="F57" s="20" t="str">
        <f>DATASHEET!E57</f>
        <v>N</v>
      </c>
      <c r="G57" s="20" t="str">
        <f>IF(A57="","",IF(DATASHEET!F57="White - British","N","Y"))</f>
        <v>Y</v>
      </c>
      <c r="H57" s="20" t="str">
        <f>IF(A57="","",IF(DATASHEET!G57=1,"Y","N"))</f>
        <v>N</v>
      </c>
      <c r="I57" s="20" t="str">
        <f>DATASHEET!H57</f>
        <v>N</v>
      </c>
      <c r="J57" s="21" t="str">
        <f>IF(ISERROR(DATASHEET!J57),"",DATASHEET!J57)</f>
        <v>6.25+ (B/A)</v>
      </c>
      <c r="K57" s="36"/>
      <c r="L57" s="159" t="str">
        <f>IF(L3VA!N69="NO DATA","",L3VA!N69)</f>
        <v/>
      </c>
      <c r="M57" s="159" t="str">
        <f>IF(L3VA!T69="NO DATA","",L3VA!T69)</f>
        <v/>
      </c>
      <c r="N57" s="159" t="str">
        <f>IF(L3VA!Z69="NO DATA","",L3VA!Z69)</f>
        <v/>
      </c>
      <c r="O57" s="159" t="str">
        <f>IF(L3VA!AF69="NO DATA","",L3VA!AF69)</f>
        <v/>
      </c>
      <c r="P57" s="159" t="str">
        <f>IF(L3VA!AL69="NO DATA","",L3VA!AL69)</f>
        <v/>
      </c>
      <c r="Q57" s="159" t="str">
        <f>IF(L3VA!AR69="NO DATA","",L3VA!AR69)</f>
        <v/>
      </c>
      <c r="R57" s="159" t="str">
        <f>IF(L3VA!AX69="NO DATA","",L3VA!AX69)</f>
        <v/>
      </c>
      <c r="S57" s="159" t="str">
        <f>IF(L3VA!BD69="NO DATA","",L3VA!BD69)</f>
        <v/>
      </c>
      <c r="T57" s="159" t="str">
        <f>IF(L3VA!BJ69="NO DATA","",L3VA!BJ69)</f>
        <v/>
      </c>
      <c r="U57" s="159" t="str">
        <f>IF(L3VA!BP69="NO DATA","",L3VA!BP69)</f>
        <v/>
      </c>
      <c r="V57" s="159" t="str">
        <f>IF(L3VA!BV69="NO DATA","",L3VA!BV69)</f>
        <v/>
      </c>
      <c r="W57" s="159" t="str">
        <f>IF(L3VA!CB69="NO DATA","",L3VA!CB69)</f>
        <v/>
      </c>
      <c r="X57" s="159" t="str">
        <f>IF(L3VA!CH69="NO DATA","",L3VA!CH69)</f>
        <v/>
      </c>
      <c r="Y57" s="159" t="str">
        <f>IF(L3VA!CN69="NO DATA","",L3VA!CN69)</f>
        <v/>
      </c>
      <c r="Z57" s="159" t="str">
        <f>IF(L3VA!CT69="NO DATA","",L3VA!CT69)</f>
        <v/>
      </c>
      <c r="AA57" s="159" t="str">
        <f>IF(L3VA!CZ69="NO DATA","",L3VA!CZ69)</f>
        <v/>
      </c>
      <c r="AB57" s="159" t="str">
        <f>IF(L3VA!DF69="NO DATA","",L3VA!DF69)</f>
        <v/>
      </c>
      <c r="AC57" s="159" t="str">
        <f>IF(L3VA!DL69="NO DATA","",L3VA!DL69)</f>
        <v/>
      </c>
      <c r="AD57" s="159" t="str">
        <f>IF(L3VA!DR69="NO DATA","",L3VA!DR69)</f>
        <v/>
      </c>
      <c r="AE57" s="159" t="str">
        <f>IF(L3VA!DX69="NO DATA","",L3VA!DX69)</f>
        <v/>
      </c>
      <c r="AF57" s="159" t="str">
        <f>IF(L3VA!ED69="NO DATA","",L3VA!ED69)</f>
        <v/>
      </c>
      <c r="AG57" s="159" t="str">
        <f>IF(L3VA!EJ69="NO DATA","",L3VA!EJ69)</f>
        <v/>
      </c>
      <c r="AH57" s="159" t="str">
        <f>IF(L3VA!EP69="NO DATA","",L3VA!EP69)</f>
        <v/>
      </c>
      <c r="AI57" s="159" t="str">
        <f>IF(L3VA!EV69="NO DATA","",L3VA!EV69)</f>
        <v/>
      </c>
      <c r="AJ57" s="159" t="str">
        <f>IF(L3VA!FB69="NO DATA","",L3VA!FB69)</f>
        <v/>
      </c>
    </row>
    <row r="58" spans="1:36" x14ac:dyDescent="0.25">
      <c r="A58" s="19">
        <f>IF(DATASHEET!A58="","",DATASHEET!A58)</f>
        <v>150852</v>
      </c>
      <c r="B58" s="20" t="str">
        <f>DATASHEET!B58</f>
        <v>DOMINIC, Carmina</v>
      </c>
      <c r="C58" s="21" t="str">
        <f>DATASHEET!C58</f>
        <v>12JN</v>
      </c>
      <c r="D58" s="19" t="str">
        <f>DATASHEET!D58</f>
        <v>F</v>
      </c>
      <c r="E58" s="20" t="str">
        <f>IF(ISERROR(L3VA!E70),"",L3VA!E70)</f>
        <v>INTERNAL</v>
      </c>
      <c r="F58" s="20" t="str">
        <f>DATASHEET!E58</f>
        <v>N</v>
      </c>
      <c r="G58" s="20" t="str">
        <f>IF(A58="","",IF(DATASHEET!F58="White - British","N","Y"))</f>
        <v>Y</v>
      </c>
      <c r="H58" s="20" t="str">
        <f>IF(A58="","",IF(DATASHEET!G58=1,"Y","N"))</f>
        <v>N</v>
      </c>
      <c r="I58" s="20" t="str">
        <f>DATASHEET!H58</f>
        <v>N</v>
      </c>
      <c r="J58" s="21" t="str">
        <f>IF(ISERROR(DATASHEET!J58),"",DATASHEET!J58)</f>
        <v>4.75+ (C/B)</v>
      </c>
      <c r="K58" s="36"/>
      <c r="L58" s="159" t="str">
        <f>IF(L3VA!N70="NO DATA","",L3VA!N70)</f>
        <v/>
      </c>
      <c r="M58" s="159" t="str">
        <f>IF(L3VA!T70="NO DATA","",L3VA!T70)</f>
        <v/>
      </c>
      <c r="N58" s="159" t="str">
        <f>IF(L3VA!Z70="NO DATA","",L3VA!Z70)</f>
        <v/>
      </c>
      <c r="O58" s="159" t="str">
        <f>IF(L3VA!AF70="NO DATA","",L3VA!AF70)</f>
        <v/>
      </c>
      <c r="P58" s="159" t="str">
        <f>IF(L3VA!AL70="NO DATA","",L3VA!AL70)</f>
        <v/>
      </c>
      <c r="Q58" s="159" t="str">
        <f>IF(L3VA!AR70="NO DATA","",L3VA!AR70)</f>
        <v/>
      </c>
      <c r="R58" s="159" t="str">
        <f>IF(L3VA!AX70="NO DATA","",L3VA!AX70)</f>
        <v/>
      </c>
      <c r="S58" s="159" t="str">
        <f>IF(L3VA!BD70="NO DATA","",L3VA!BD70)</f>
        <v/>
      </c>
      <c r="T58" s="159" t="str">
        <f>IF(L3VA!BJ70="NO DATA","",L3VA!BJ70)</f>
        <v/>
      </c>
      <c r="U58" s="159" t="str">
        <f>IF(L3VA!BP70="NO DATA","",L3VA!BP70)</f>
        <v/>
      </c>
      <c r="V58" s="159" t="str">
        <f>IF(L3VA!BV70="NO DATA","",L3VA!BV70)</f>
        <v/>
      </c>
      <c r="W58" s="159" t="str">
        <f>IF(L3VA!CB70="NO DATA","",L3VA!CB70)</f>
        <v/>
      </c>
      <c r="X58" s="159" t="str">
        <f>IF(L3VA!CH70="NO DATA","",L3VA!CH70)</f>
        <v/>
      </c>
      <c r="Y58" s="159" t="str">
        <f>IF(L3VA!CN70="NO DATA","",L3VA!CN70)</f>
        <v/>
      </c>
      <c r="Z58" s="159" t="str">
        <f>IF(L3VA!CT70="NO DATA","",L3VA!CT70)</f>
        <v/>
      </c>
      <c r="AA58" s="159" t="str">
        <f>IF(L3VA!CZ70="NO DATA","",L3VA!CZ70)</f>
        <v/>
      </c>
      <c r="AB58" s="159" t="str">
        <f>IF(L3VA!DF70="NO DATA","",L3VA!DF70)</f>
        <v/>
      </c>
      <c r="AC58" s="159" t="str">
        <f>IF(L3VA!DL70="NO DATA","",L3VA!DL70)</f>
        <v/>
      </c>
      <c r="AD58" s="159" t="str">
        <f>IF(L3VA!DR70="NO DATA","",L3VA!DR70)</f>
        <v/>
      </c>
      <c r="AE58" s="159" t="str">
        <f>IF(L3VA!DX70="NO DATA","",L3VA!DX70)</f>
        <v/>
      </c>
      <c r="AF58" s="159" t="str">
        <f>IF(L3VA!ED70="NO DATA","",L3VA!ED70)</f>
        <v/>
      </c>
      <c r="AG58" s="159" t="str">
        <f>IF(L3VA!EJ70="NO DATA","",L3VA!EJ70)</f>
        <v/>
      </c>
      <c r="AH58" s="159" t="str">
        <f>IF(L3VA!EP70="NO DATA","",L3VA!EP70)</f>
        <v/>
      </c>
      <c r="AI58" s="159" t="str">
        <f>IF(L3VA!EV70="NO DATA","",L3VA!EV70)</f>
        <v/>
      </c>
      <c r="AJ58" s="159" t="str">
        <f>IF(L3VA!FB70="NO DATA","",L3VA!FB70)</f>
        <v/>
      </c>
    </row>
    <row r="59" spans="1:36" x14ac:dyDescent="0.25">
      <c r="A59" s="19">
        <f>IF(DATASHEET!A59="","",DATASHEET!A59)</f>
        <v>100349</v>
      </c>
      <c r="B59" s="20" t="str">
        <f>DATASHEET!B59</f>
        <v>EDWARDS, Evie</v>
      </c>
      <c r="C59" s="21" t="str">
        <f>DATASHEET!C59</f>
        <v>12DHO</v>
      </c>
      <c r="D59" s="19" t="str">
        <f>DATASHEET!D59</f>
        <v>F</v>
      </c>
      <c r="E59" s="20" t="str">
        <f>IF(ISERROR(L3VA!E71),"",L3VA!E71)</f>
        <v>INTERNAL</v>
      </c>
      <c r="F59" s="20" t="str">
        <f>DATASHEET!E59</f>
        <v>N</v>
      </c>
      <c r="G59" s="20" t="str">
        <f>IF(A59="","",IF(DATASHEET!F59="White - British","N","Y"))</f>
        <v>N</v>
      </c>
      <c r="H59" s="20" t="str">
        <f>IF(A59="","",IF(DATASHEET!G59=1,"Y","N"))</f>
        <v>N</v>
      </c>
      <c r="I59" s="20" t="str">
        <f>DATASHEET!H59</f>
        <v>N</v>
      </c>
      <c r="J59" s="21" t="str">
        <f>IF(ISERROR(DATASHEET!J59),"",DATASHEET!J59)</f>
        <v>6.25+ (B/A)</v>
      </c>
      <c r="K59" s="36"/>
      <c r="L59" s="159" t="str">
        <f>IF(L3VA!N71="NO DATA","",L3VA!N71)</f>
        <v/>
      </c>
      <c r="M59" s="159" t="str">
        <f>IF(L3VA!T71="NO DATA","",L3VA!T71)</f>
        <v/>
      </c>
      <c r="N59" s="159" t="str">
        <f>IF(L3VA!Z71="NO DATA","",L3VA!Z71)</f>
        <v/>
      </c>
      <c r="O59" s="159" t="str">
        <f>IF(L3VA!AF71="NO DATA","",L3VA!AF71)</f>
        <v/>
      </c>
      <c r="P59" s="159" t="str">
        <f>IF(L3VA!AL71="NO DATA","",L3VA!AL71)</f>
        <v/>
      </c>
      <c r="Q59" s="159" t="str">
        <f>IF(L3VA!AR71="NO DATA","",L3VA!AR71)</f>
        <v/>
      </c>
      <c r="R59" s="159" t="str">
        <f>IF(L3VA!AX71="NO DATA","",L3VA!AX71)</f>
        <v/>
      </c>
      <c r="S59" s="159" t="str">
        <f>IF(L3VA!BD71="NO DATA","",L3VA!BD71)</f>
        <v/>
      </c>
      <c r="T59" s="159" t="str">
        <f>IF(L3VA!BJ71="NO DATA","",L3VA!BJ71)</f>
        <v/>
      </c>
      <c r="U59" s="159" t="str">
        <f>IF(L3VA!BP71="NO DATA","",L3VA!BP71)</f>
        <v/>
      </c>
      <c r="V59" s="159" t="str">
        <f>IF(L3VA!BV71="NO DATA","",L3VA!BV71)</f>
        <v/>
      </c>
      <c r="W59" s="159" t="str">
        <f>IF(L3VA!CB71="NO DATA","",L3VA!CB71)</f>
        <v/>
      </c>
      <c r="X59" s="159" t="str">
        <f>IF(L3VA!CH71="NO DATA","",L3VA!CH71)</f>
        <v/>
      </c>
      <c r="Y59" s="159" t="str">
        <f>IF(L3VA!CN71="NO DATA","",L3VA!CN71)</f>
        <v/>
      </c>
      <c r="Z59" s="159" t="str">
        <f>IF(L3VA!CT71="NO DATA","",L3VA!CT71)</f>
        <v/>
      </c>
      <c r="AA59" s="159" t="str">
        <f>IF(L3VA!CZ71="NO DATA","",L3VA!CZ71)</f>
        <v/>
      </c>
      <c r="AB59" s="159" t="str">
        <f>IF(L3VA!DF71="NO DATA","",L3VA!DF71)</f>
        <v/>
      </c>
      <c r="AC59" s="159" t="str">
        <f>IF(L3VA!DL71="NO DATA","",L3VA!DL71)</f>
        <v/>
      </c>
      <c r="AD59" s="159" t="str">
        <f>IF(L3VA!DR71="NO DATA","",L3VA!DR71)</f>
        <v/>
      </c>
      <c r="AE59" s="159" t="str">
        <f>IF(L3VA!DX71="NO DATA","",L3VA!DX71)</f>
        <v/>
      </c>
      <c r="AF59" s="159" t="str">
        <f>IF(L3VA!ED71="NO DATA","",L3VA!ED71)</f>
        <v/>
      </c>
      <c r="AG59" s="159" t="str">
        <f>IF(L3VA!EJ71="NO DATA","",L3VA!EJ71)</f>
        <v/>
      </c>
      <c r="AH59" s="159" t="str">
        <f>IF(L3VA!EP71="NO DATA","",L3VA!EP71)</f>
        <v/>
      </c>
      <c r="AI59" s="159" t="str">
        <f>IF(L3VA!EV71="NO DATA","",L3VA!EV71)</f>
        <v/>
      </c>
      <c r="AJ59" s="159" t="str">
        <f>IF(L3VA!FB71="NO DATA","",L3VA!FB71)</f>
        <v/>
      </c>
    </row>
    <row r="60" spans="1:36" x14ac:dyDescent="0.25">
      <c r="A60" s="19">
        <f>IF(DATASHEET!A60="","",DATASHEET!A60)</f>
        <v>152117</v>
      </c>
      <c r="B60" s="20" t="str">
        <f>DATASHEET!B60</f>
        <v>EDWARDS, Rowan</v>
      </c>
      <c r="C60" s="21" t="str">
        <f>DATASHEET!C60</f>
        <v>12JW</v>
      </c>
      <c r="D60" s="19" t="str">
        <f>DATASHEET!D60</f>
        <v>F</v>
      </c>
      <c r="E60" s="20" t="str">
        <f>IF(ISERROR(L3VA!E72),"",L3VA!E72)</f>
        <v>INTERNAL</v>
      </c>
      <c r="F60" s="20" t="str">
        <f>DATASHEET!E60</f>
        <v>N</v>
      </c>
      <c r="G60" s="20" t="str">
        <f>IF(A60="","",IF(DATASHEET!F60="White - British","N","Y"))</f>
        <v>N</v>
      </c>
      <c r="H60" s="20" t="str">
        <f>IF(A60="","",IF(DATASHEET!G60=1,"Y","N"))</f>
        <v>N</v>
      </c>
      <c r="I60" s="20" t="str">
        <f>DATASHEET!H60</f>
        <v>N</v>
      </c>
      <c r="J60" s="21" t="str">
        <f>IF(ISERROR(DATASHEET!J60),"",DATASHEET!J60)</f>
        <v/>
      </c>
      <c r="K60" s="36"/>
      <c r="L60" s="159" t="str">
        <f>IF(L3VA!N72="NO DATA","",L3VA!N72)</f>
        <v/>
      </c>
      <c r="M60" s="159" t="str">
        <f>IF(L3VA!T72="NO DATA","",L3VA!T72)</f>
        <v/>
      </c>
      <c r="N60" s="159" t="str">
        <f>IF(L3VA!Z72="NO DATA","",L3VA!Z72)</f>
        <v/>
      </c>
      <c r="O60" s="159" t="str">
        <f>IF(L3VA!AF72="NO DATA","",L3VA!AF72)</f>
        <v/>
      </c>
      <c r="P60" s="159" t="str">
        <f>IF(L3VA!AL72="NO DATA","",L3VA!AL72)</f>
        <v/>
      </c>
      <c r="Q60" s="159" t="str">
        <f>IF(L3VA!AR72="NO DATA","",L3VA!AR72)</f>
        <v/>
      </c>
      <c r="R60" s="159" t="str">
        <f>IF(L3VA!AX72="NO DATA","",L3VA!AX72)</f>
        <v/>
      </c>
      <c r="S60" s="159" t="str">
        <f>IF(L3VA!BD72="NO DATA","",L3VA!BD72)</f>
        <v/>
      </c>
      <c r="T60" s="159" t="str">
        <f>IF(L3VA!BJ72="NO DATA","",L3VA!BJ72)</f>
        <v/>
      </c>
      <c r="U60" s="159" t="str">
        <f>IF(L3VA!BP72="NO DATA","",L3VA!BP72)</f>
        <v/>
      </c>
      <c r="V60" s="159" t="str">
        <f>IF(L3VA!BV72="NO DATA","",L3VA!BV72)</f>
        <v/>
      </c>
      <c r="W60" s="159" t="str">
        <f>IF(L3VA!CB72="NO DATA","",L3VA!CB72)</f>
        <v/>
      </c>
      <c r="X60" s="159" t="str">
        <f>IF(L3VA!CH72="NO DATA","",L3VA!CH72)</f>
        <v/>
      </c>
      <c r="Y60" s="159" t="str">
        <f>IF(L3VA!CN72="NO DATA","",L3VA!CN72)</f>
        <v/>
      </c>
      <c r="Z60" s="159" t="str">
        <f>IF(L3VA!CT72="NO DATA","",L3VA!CT72)</f>
        <v/>
      </c>
      <c r="AA60" s="159" t="str">
        <f>IF(L3VA!CZ72="NO DATA","",L3VA!CZ72)</f>
        <v/>
      </c>
      <c r="AB60" s="159" t="str">
        <f>IF(L3VA!DF72="NO DATA","",L3VA!DF72)</f>
        <v/>
      </c>
      <c r="AC60" s="159" t="str">
        <f>IF(L3VA!DL72="NO DATA","",L3VA!DL72)</f>
        <v/>
      </c>
      <c r="AD60" s="159" t="str">
        <f>IF(L3VA!DR72="NO DATA","",L3VA!DR72)</f>
        <v/>
      </c>
      <c r="AE60" s="159" t="str">
        <f>IF(L3VA!DX72="NO DATA","",L3VA!DX72)</f>
        <v/>
      </c>
      <c r="AF60" s="159" t="str">
        <f>IF(L3VA!ED72="NO DATA","",L3VA!ED72)</f>
        <v/>
      </c>
      <c r="AG60" s="159" t="str">
        <f>IF(L3VA!EJ72="NO DATA","",L3VA!EJ72)</f>
        <v/>
      </c>
      <c r="AH60" s="159" t="str">
        <f>IF(L3VA!EP72="NO DATA","",L3VA!EP72)</f>
        <v/>
      </c>
      <c r="AI60" s="159" t="str">
        <f>IF(L3VA!EV72="NO DATA","",L3VA!EV72)</f>
        <v/>
      </c>
      <c r="AJ60" s="159" t="str">
        <f>IF(L3VA!FB72="NO DATA","",L3VA!FB72)</f>
        <v/>
      </c>
    </row>
    <row r="61" spans="1:36" x14ac:dyDescent="0.25">
      <c r="A61" s="19">
        <f>IF(DATASHEET!A61="","",DATASHEET!A61)</f>
        <v>150885</v>
      </c>
      <c r="B61" s="20" t="str">
        <f>DATASHEET!B61</f>
        <v>EFOBI, Toby</v>
      </c>
      <c r="C61" s="21" t="str">
        <f>DATASHEET!C61</f>
        <v>12DHO</v>
      </c>
      <c r="D61" s="19" t="str">
        <f>DATASHEET!D61</f>
        <v>M</v>
      </c>
      <c r="E61" s="20" t="str">
        <f>IF(ISERROR(L3VA!E73),"",L3VA!E73)</f>
        <v>INTERNAL</v>
      </c>
      <c r="F61" s="20" t="str">
        <f>DATASHEET!E61</f>
        <v>N</v>
      </c>
      <c r="G61" s="20" t="str">
        <f>IF(A61="","",IF(DATASHEET!F61="White - British","N","Y"))</f>
        <v>Y</v>
      </c>
      <c r="H61" s="20" t="str">
        <f>IF(A61="","",IF(DATASHEET!G61=1,"Y","N"))</f>
        <v>N</v>
      </c>
      <c r="I61" s="20" t="str">
        <f>DATASHEET!H61</f>
        <v>N</v>
      </c>
      <c r="J61" s="21" t="str">
        <f>IF(ISERROR(DATASHEET!J61),"",DATASHEET!J61)</f>
        <v>2.5+ (D/C)</v>
      </c>
      <c r="K61" s="36"/>
      <c r="L61" s="159" t="str">
        <f>IF(L3VA!N73="NO DATA","",L3VA!N73)</f>
        <v/>
      </c>
      <c r="M61" s="159" t="str">
        <f>IF(L3VA!T73="NO DATA","",L3VA!T73)</f>
        <v/>
      </c>
      <c r="N61" s="159" t="str">
        <f>IF(L3VA!Z73="NO DATA","",L3VA!Z73)</f>
        <v/>
      </c>
      <c r="O61" s="159" t="str">
        <f>IF(L3VA!AF73="NO DATA","",L3VA!AF73)</f>
        <v/>
      </c>
      <c r="P61" s="159" t="str">
        <f>IF(L3VA!AL73="NO DATA","",L3VA!AL73)</f>
        <v/>
      </c>
      <c r="Q61" s="159" t="str">
        <f>IF(L3VA!AR73="NO DATA","",L3VA!AR73)</f>
        <v/>
      </c>
      <c r="R61" s="159" t="str">
        <f>IF(L3VA!AX73="NO DATA","",L3VA!AX73)</f>
        <v/>
      </c>
      <c r="S61" s="159" t="str">
        <f>IF(L3VA!BD73="NO DATA","",L3VA!BD73)</f>
        <v/>
      </c>
      <c r="T61" s="159" t="str">
        <f>IF(L3VA!BJ73="NO DATA","",L3VA!BJ73)</f>
        <v/>
      </c>
      <c r="U61" s="159" t="str">
        <f>IF(L3VA!BP73="NO DATA","",L3VA!BP73)</f>
        <v/>
      </c>
      <c r="V61" s="159" t="str">
        <f>IF(L3VA!BV73="NO DATA","",L3VA!BV73)</f>
        <v/>
      </c>
      <c r="W61" s="159" t="str">
        <f>IF(L3VA!CB73="NO DATA","",L3VA!CB73)</f>
        <v/>
      </c>
      <c r="X61" s="159" t="str">
        <f>IF(L3VA!CH73="NO DATA","",L3VA!CH73)</f>
        <v/>
      </c>
      <c r="Y61" s="159" t="str">
        <f>IF(L3VA!CN73="NO DATA","",L3VA!CN73)</f>
        <v/>
      </c>
      <c r="Z61" s="159" t="str">
        <f>IF(L3VA!CT73="NO DATA","",L3VA!CT73)</f>
        <v/>
      </c>
      <c r="AA61" s="159" t="str">
        <f>IF(L3VA!CZ73="NO DATA","",L3VA!CZ73)</f>
        <v/>
      </c>
      <c r="AB61" s="159" t="str">
        <f>IF(L3VA!DF73="NO DATA","",L3VA!DF73)</f>
        <v/>
      </c>
      <c r="AC61" s="159" t="str">
        <f>IF(L3VA!DL73="NO DATA","",L3VA!DL73)</f>
        <v/>
      </c>
      <c r="AD61" s="159" t="str">
        <f>IF(L3VA!DR73="NO DATA","",L3VA!DR73)</f>
        <v/>
      </c>
      <c r="AE61" s="159" t="str">
        <f>IF(L3VA!DX73="NO DATA","",L3VA!DX73)</f>
        <v/>
      </c>
      <c r="AF61" s="159" t="str">
        <f>IF(L3VA!ED73="NO DATA","",L3VA!ED73)</f>
        <v/>
      </c>
      <c r="AG61" s="159" t="str">
        <f>IF(L3VA!EJ73="NO DATA","",L3VA!EJ73)</f>
        <v/>
      </c>
      <c r="AH61" s="159" t="str">
        <f>IF(L3VA!EP73="NO DATA","",L3VA!EP73)</f>
        <v/>
      </c>
      <c r="AI61" s="159" t="str">
        <f>IF(L3VA!EV73="NO DATA","",L3VA!EV73)</f>
        <v/>
      </c>
      <c r="AJ61" s="159" t="str">
        <f>IF(L3VA!FB73="NO DATA","",L3VA!FB73)</f>
        <v/>
      </c>
    </row>
    <row r="62" spans="1:36" x14ac:dyDescent="0.25">
      <c r="A62" s="19">
        <f>IF(DATASHEET!A62="","",DATASHEET!A62)</f>
        <v>150819</v>
      </c>
      <c r="B62" s="20" t="str">
        <f>DATASHEET!B62</f>
        <v>EGLESTON, Orla</v>
      </c>
      <c r="C62" s="21" t="str">
        <f>DATASHEET!C62</f>
        <v>12DHO</v>
      </c>
      <c r="D62" s="19" t="str">
        <f>DATASHEET!D62</f>
        <v>F</v>
      </c>
      <c r="E62" s="20" t="str">
        <f>IF(ISERROR(L3VA!E74),"",L3VA!E74)</f>
        <v>INTERNAL</v>
      </c>
      <c r="F62" s="20" t="str">
        <f>DATASHEET!E62</f>
        <v>N</v>
      </c>
      <c r="G62" s="20" t="str">
        <f>IF(A62="","",IF(DATASHEET!F62="White - British","N","Y"))</f>
        <v>N</v>
      </c>
      <c r="H62" s="20" t="str">
        <f>IF(A62="","",IF(DATASHEET!G62=1,"Y","N"))</f>
        <v>N</v>
      </c>
      <c r="I62" s="20" t="str">
        <f>DATASHEET!H62</f>
        <v>N</v>
      </c>
      <c r="J62" s="21" t="str">
        <f>IF(ISERROR(DATASHEET!J62),"",DATASHEET!J62)</f>
        <v>4.75+ (C/B)</v>
      </c>
      <c r="K62" s="36"/>
      <c r="L62" s="159" t="str">
        <f>IF(L3VA!N74="NO DATA","",L3VA!N74)</f>
        <v/>
      </c>
      <c r="M62" s="159" t="str">
        <f>IF(L3VA!T74="NO DATA","",L3VA!T74)</f>
        <v/>
      </c>
      <c r="N62" s="159" t="str">
        <f>IF(L3VA!Z74="NO DATA","",L3VA!Z74)</f>
        <v/>
      </c>
      <c r="O62" s="159" t="str">
        <f>IF(L3VA!AF74="NO DATA","",L3VA!AF74)</f>
        <v/>
      </c>
      <c r="P62" s="159" t="str">
        <f>IF(L3VA!AL74="NO DATA","",L3VA!AL74)</f>
        <v/>
      </c>
      <c r="Q62" s="159" t="str">
        <f>IF(L3VA!AR74="NO DATA","",L3VA!AR74)</f>
        <v/>
      </c>
      <c r="R62" s="159" t="str">
        <f>IF(L3VA!AX74="NO DATA","",L3VA!AX74)</f>
        <v/>
      </c>
      <c r="S62" s="159" t="str">
        <f>IF(L3VA!BD74="NO DATA","",L3VA!BD74)</f>
        <v/>
      </c>
      <c r="T62" s="159" t="str">
        <f>IF(L3VA!BJ74="NO DATA","",L3VA!BJ74)</f>
        <v/>
      </c>
      <c r="U62" s="159" t="str">
        <f>IF(L3VA!BP74="NO DATA","",L3VA!BP74)</f>
        <v/>
      </c>
      <c r="V62" s="159" t="str">
        <f>IF(L3VA!BV74="NO DATA","",L3VA!BV74)</f>
        <v/>
      </c>
      <c r="W62" s="159" t="str">
        <f>IF(L3VA!CB74="NO DATA","",L3VA!CB74)</f>
        <v/>
      </c>
      <c r="X62" s="159" t="str">
        <f>IF(L3VA!CH74="NO DATA","",L3VA!CH74)</f>
        <v/>
      </c>
      <c r="Y62" s="159" t="str">
        <f>IF(L3VA!CN74="NO DATA","",L3VA!CN74)</f>
        <v/>
      </c>
      <c r="Z62" s="159" t="str">
        <f>IF(L3VA!CT74="NO DATA","",L3VA!CT74)</f>
        <v/>
      </c>
      <c r="AA62" s="159" t="str">
        <f>IF(L3VA!CZ74="NO DATA","",L3VA!CZ74)</f>
        <v/>
      </c>
      <c r="AB62" s="159" t="str">
        <f>IF(L3VA!DF74="NO DATA","",L3VA!DF74)</f>
        <v/>
      </c>
      <c r="AC62" s="159" t="str">
        <f>IF(L3VA!DL74="NO DATA","",L3VA!DL74)</f>
        <v/>
      </c>
      <c r="AD62" s="159" t="str">
        <f>IF(L3VA!DR74="NO DATA","",L3VA!DR74)</f>
        <v/>
      </c>
      <c r="AE62" s="159" t="str">
        <f>IF(L3VA!DX74="NO DATA","",L3VA!DX74)</f>
        <v/>
      </c>
      <c r="AF62" s="159" t="str">
        <f>IF(L3VA!ED74="NO DATA","",L3VA!ED74)</f>
        <v/>
      </c>
      <c r="AG62" s="159" t="str">
        <f>IF(L3VA!EJ74="NO DATA","",L3VA!EJ74)</f>
        <v/>
      </c>
      <c r="AH62" s="159" t="str">
        <f>IF(L3VA!EP74="NO DATA","",L3VA!EP74)</f>
        <v/>
      </c>
      <c r="AI62" s="159" t="str">
        <f>IF(L3VA!EV74="NO DATA","",L3VA!EV74)</f>
        <v/>
      </c>
      <c r="AJ62" s="159" t="str">
        <f>IF(L3VA!FB74="NO DATA","",L3VA!FB74)</f>
        <v/>
      </c>
    </row>
    <row r="63" spans="1:36" x14ac:dyDescent="0.25">
      <c r="A63" s="19">
        <f>IF(DATASHEET!A63="","",DATASHEET!A63)</f>
        <v>160100</v>
      </c>
      <c r="B63" s="20" t="str">
        <f>DATASHEET!B63</f>
        <v>EJIOGU, Chinemerem</v>
      </c>
      <c r="C63" s="21" t="str">
        <f>DATASHEET!C63</f>
        <v>12JN</v>
      </c>
      <c r="D63" s="19" t="str">
        <f>DATASHEET!D63</f>
        <v>M</v>
      </c>
      <c r="E63" s="20" t="str">
        <f>IF(ISERROR(L3VA!E75),"",L3VA!E75)</f>
        <v>EXTERNAL</v>
      </c>
      <c r="F63" s="20" t="str">
        <f>DATASHEET!E63</f>
        <v>N</v>
      </c>
      <c r="G63" s="20" t="str">
        <f>IF(A63="","",IF(DATASHEET!F63="White - British","N","Y"))</f>
        <v>Y</v>
      </c>
      <c r="H63" s="20" t="str">
        <f>IF(A63="","",IF(DATASHEET!G63=1,"Y","N"))</f>
        <v>N</v>
      </c>
      <c r="I63" s="20" t="str">
        <f>DATASHEET!H63</f>
        <v>N</v>
      </c>
      <c r="J63" s="21" t="str">
        <f>IF(ISERROR(DATASHEET!J63),"",DATASHEET!J63)</f>
        <v>4.75+ (C/B)</v>
      </c>
      <c r="K63" s="36"/>
      <c r="L63" s="159" t="str">
        <f>IF(L3VA!N75="NO DATA","",L3VA!N75)</f>
        <v/>
      </c>
      <c r="M63" s="159" t="str">
        <f>IF(L3VA!T75="NO DATA","",L3VA!T75)</f>
        <v/>
      </c>
      <c r="N63" s="159" t="str">
        <f>IF(L3VA!Z75="NO DATA","",L3VA!Z75)</f>
        <v/>
      </c>
      <c r="O63" s="159" t="str">
        <f>IF(L3VA!AF75="NO DATA","",L3VA!AF75)</f>
        <v/>
      </c>
      <c r="P63" s="159" t="str">
        <f>IF(L3VA!AL75="NO DATA","",L3VA!AL75)</f>
        <v/>
      </c>
      <c r="Q63" s="159" t="str">
        <f>IF(L3VA!AR75="NO DATA","",L3VA!AR75)</f>
        <v/>
      </c>
      <c r="R63" s="159" t="str">
        <f>IF(L3VA!AX75="NO DATA","",L3VA!AX75)</f>
        <v/>
      </c>
      <c r="S63" s="159" t="str">
        <f>IF(L3VA!BD75="NO DATA","",L3VA!BD75)</f>
        <v/>
      </c>
      <c r="T63" s="159" t="str">
        <f>IF(L3VA!BJ75="NO DATA","",L3VA!BJ75)</f>
        <v/>
      </c>
      <c r="U63" s="159" t="str">
        <f>IF(L3VA!BP75="NO DATA","",L3VA!BP75)</f>
        <v/>
      </c>
      <c r="V63" s="159" t="str">
        <f>IF(L3VA!BV75="NO DATA","",L3VA!BV75)</f>
        <v/>
      </c>
      <c r="W63" s="159" t="str">
        <f>IF(L3VA!CB75="NO DATA","",L3VA!CB75)</f>
        <v/>
      </c>
      <c r="X63" s="159" t="str">
        <f>IF(L3VA!CH75="NO DATA","",L3VA!CH75)</f>
        <v/>
      </c>
      <c r="Y63" s="159" t="str">
        <f>IF(L3VA!CN75="NO DATA","",L3VA!CN75)</f>
        <v/>
      </c>
      <c r="Z63" s="159" t="str">
        <f>IF(L3VA!CT75="NO DATA","",L3VA!CT75)</f>
        <v/>
      </c>
      <c r="AA63" s="159" t="str">
        <f>IF(L3VA!CZ75="NO DATA","",L3VA!CZ75)</f>
        <v/>
      </c>
      <c r="AB63" s="159" t="str">
        <f>IF(L3VA!DF75="NO DATA","",L3VA!DF75)</f>
        <v/>
      </c>
      <c r="AC63" s="159" t="str">
        <f>IF(L3VA!DL75="NO DATA","",L3VA!DL75)</f>
        <v/>
      </c>
      <c r="AD63" s="159" t="str">
        <f>IF(L3VA!DR75="NO DATA","",L3VA!DR75)</f>
        <v/>
      </c>
      <c r="AE63" s="159" t="str">
        <f>IF(L3VA!DX75="NO DATA","",L3VA!DX75)</f>
        <v/>
      </c>
      <c r="AF63" s="159" t="str">
        <f>IF(L3VA!ED75="NO DATA","",L3VA!ED75)</f>
        <v/>
      </c>
      <c r="AG63" s="159" t="str">
        <f>IF(L3VA!EJ75="NO DATA","",L3VA!EJ75)</f>
        <v/>
      </c>
      <c r="AH63" s="159" t="str">
        <f>IF(L3VA!EP75="NO DATA","",L3VA!EP75)</f>
        <v/>
      </c>
      <c r="AI63" s="159" t="str">
        <f>IF(L3VA!EV75="NO DATA","",L3VA!EV75)</f>
        <v/>
      </c>
      <c r="AJ63" s="159" t="str">
        <f>IF(L3VA!FB75="NO DATA","",L3VA!FB75)</f>
        <v/>
      </c>
    </row>
    <row r="64" spans="1:36" x14ac:dyDescent="0.25">
      <c r="A64" s="19">
        <f>IF(DATASHEET!A64="","",DATASHEET!A64)</f>
        <v>150960</v>
      </c>
      <c r="B64" s="20" t="str">
        <f>DATASHEET!B64</f>
        <v>EVANS, Rebecca</v>
      </c>
      <c r="C64" s="21" t="str">
        <f>DATASHEET!C64</f>
        <v>12DHO</v>
      </c>
      <c r="D64" s="19" t="str">
        <f>DATASHEET!D64</f>
        <v>F</v>
      </c>
      <c r="E64" s="20" t="str">
        <f>IF(ISERROR(L3VA!E76),"",L3VA!E76)</f>
        <v>INTERNAL</v>
      </c>
      <c r="F64" s="20" t="str">
        <f>DATASHEET!E64</f>
        <v>N</v>
      </c>
      <c r="G64" s="20" t="str">
        <f>IF(A64="","",IF(DATASHEET!F64="White - British","N","Y"))</f>
        <v>N</v>
      </c>
      <c r="H64" s="20" t="str">
        <f>IF(A64="","",IF(DATASHEET!G64=1,"Y","N"))</f>
        <v>N</v>
      </c>
      <c r="I64" s="20" t="str">
        <f>DATASHEET!H64</f>
        <v>N</v>
      </c>
      <c r="J64" s="21" t="str">
        <f>IF(ISERROR(DATASHEET!J64),"",DATASHEET!J64)</f>
        <v>7.75+ (A/A*)</v>
      </c>
      <c r="K64" s="36"/>
      <c r="L64" s="159" t="str">
        <f>IF(L3VA!N76="NO DATA","",L3VA!N76)</f>
        <v/>
      </c>
      <c r="M64" s="159" t="str">
        <f>IF(L3VA!T76="NO DATA","",L3VA!T76)</f>
        <v/>
      </c>
      <c r="N64" s="159" t="str">
        <f>IF(L3VA!Z76="NO DATA","",L3VA!Z76)</f>
        <v/>
      </c>
      <c r="O64" s="159" t="str">
        <f>IF(L3VA!AF76="NO DATA","",L3VA!AF76)</f>
        <v/>
      </c>
      <c r="P64" s="159" t="str">
        <f>IF(L3VA!AL76="NO DATA","",L3VA!AL76)</f>
        <v/>
      </c>
      <c r="Q64" s="159" t="str">
        <f>IF(L3VA!AR76="NO DATA","",L3VA!AR76)</f>
        <v/>
      </c>
      <c r="R64" s="159" t="str">
        <f>IF(L3VA!AX76="NO DATA","",L3VA!AX76)</f>
        <v/>
      </c>
      <c r="S64" s="159" t="str">
        <f>IF(L3VA!BD76="NO DATA","",L3VA!BD76)</f>
        <v/>
      </c>
      <c r="T64" s="159" t="str">
        <f>IF(L3VA!BJ76="NO DATA","",L3VA!BJ76)</f>
        <v/>
      </c>
      <c r="U64" s="159" t="str">
        <f>IF(L3VA!BP76="NO DATA","",L3VA!BP76)</f>
        <v/>
      </c>
      <c r="V64" s="159" t="str">
        <f>IF(L3VA!BV76="NO DATA","",L3VA!BV76)</f>
        <v/>
      </c>
      <c r="W64" s="159" t="str">
        <f>IF(L3VA!CB76="NO DATA","",L3VA!CB76)</f>
        <v/>
      </c>
      <c r="X64" s="159" t="str">
        <f>IF(L3VA!CH76="NO DATA","",L3VA!CH76)</f>
        <v/>
      </c>
      <c r="Y64" s="159" t="str">
        <f>IF(L3VA!CN76="NO DATA","",L3VA!CN76)</f>
        <v/>
      </c>
      <c r="Z64" s="159" t="str">
        <f>IF(L3VA!CT76="NO DATA","",L3VA!CT76)</f>
        <v/>
      </c>
      <c r="AA64" s="159" t="str">
        <f>IF(L3VA!CZ76="NO DATA","",L3VA!CZ76)</f>
        <v/>
      </c>
      <c r="AB64" s="159" t="str">
        <f>IF(L3VA!DF76="NO DATA","",L3VA!DF76)</f>
        <v/>
      </c>
      <c r="AC64" s="159" t="str">
        <f>IF(L3VA!DL76="NO DATA","",L3VA!DL76)</f>
        <v/>
      </c>
      <c r="AD64" s="159" t="str">
        <f>IF(L3VA!DR76="NO DATA","",L3VA!DR76)</f>
        <v/>
      </c>
      <c r="AE64" s="159" t="str">
        <f>IF(L3VA!DX76="NO DATA","",L3VA!DX76)</f>
        <v/>
      </c>
      <c r="AF64" s="159" t="str">
        <f>IF(L3VA!ED76="NO DATA","",L3VA!ED76)</f>
        <v/>
      </c>
      <c r="AG64" s="159" t="str">
        <f>IF(L3VA!EJ76="NO DATA","",L3VA!EJ76)</f>
        <v/>
      </c>
      <c r="AH64" s="159" t="str">
        <f>IF(L3VA!EP76="NO DATA","",L3VA!EP76)</f>
        <v/>
      </c>
      <c r="AI64" s="159" t="str">
        <f>IF(L3VA!EV76="NO DATA","",L3VA!EV76)</f>
        <v/>
      </c>
      <c r="AJ64" s="159" t="str">
        <f>IF(L3VA!FB76="NO DATA","",L3VA!FB76)</f>
        <v/>
      </c>
    </row>
    <row r="65" spans="1:36" x14ac:dyDescent="0.25">
      <c r="A65" s="19">
        <f>IF(DATASHEET!A65="","",DATASHEET!A65)</f>
        <v>160119</v>
      </c>
      <c r="B65" s="20" t="str">
        <f>DATASHEET!B65</f>
        <v>EZE, Ruth</v>
      </c>
      <c r="C65" s="21" t="str">
        <f>DATASHEET!C65</f>
        <v>12ASA</v>
      </c>
      <c r="D65" s="19" t="str">
        <f>DATASHEET!D65</f>
        <v>F</v>
      </c>
      <c r="E65" s="20" t="str">
        <f>IF(ISERROR(L3VA!E77),"",L3VA!E77)</f>
        <v>EXTERNAL</v>
      </c>
      <c r="F65" s="20" t="str">
        <f>DATASHEET!E65</f>
        <v>N</v>
      </c>
      <c r="G65" s="20" t="str">
        <f>IF(A65="","",IF(DATASHEET!F65="White - British","N","Y"))</f>
        <v>Y</v>
      </c>
      <c r="H65" s="20" t="str">
        <f>IF(A65="","",IF(DATASHEET!G65=1,"Y","N"))</f>
        <v>N</v>
      </c>
      <c r="I65" s="20" t="str">
        <f>DATASHEET!H65</f>
        <v>N</v>
      </c>
      <c r="J65" s="21" t="str">
        <f>IF(ISERROR(DATASHEET!J65),"",DATASHEET!J65)</f>
        <v>6.25+ (B/A)</v>
      </c>
      <c r="K65" s="36"/>
      <c r="L65" s="159" t="str">
        <f>IF(L3VA!N77="NO DATA","",L3VA!N77)</f>
        <v/>
      </c>
      <c r="M65" s="159" t="str">
        <f>IF(L3VA!T77="NO DATA","",L3VA!T77)</f>
        <v/>
      </c>
      <c r="N65" s="159" t="str">
        <f>IF(L3VA!Z77="NO DATA","",L3VA!Z77)</f>
        <v/>
      </c>
      <c r="O65" s="159" t="str">
        <f>IF(L3VA!AF77="NO DATA","",L3VA!AF77)</f>
        <v/>
      </c>
      <c r="P65" s="159" t="str">
        <f>IF(L3VA!AL77="NO DATA","",L3VA!AL77)</f>
        <v/>
      </c>
      <c r="Q65" s="159" t="str">
        <f>IF(L3VA!AR77="NO DATA","",L3VA!AR77)</f>
        <v/>
      </c>
      <c r="R65" s="159" t="str">
        <f>IF(L3VA!AX77="NO DATA","",L3VA!AX77)</f>
        <v/>
      </c>
      <c r="S65" s="159" t="str">
        <f>IF(L3VA!BD77="NO DATA","",L3VA!BD77)</f>
        <v/>
      </c>
      <c r="T65" s="159" t="str">
        <f>IF(L3VA!BJ77="NO DATA","",L3VA!BJ77)</f>
        <v/>
      </c>
      <c r="U65" s="159" t="str">
        <f>IF(L3VA!BP77="NO DATA","",L3VA!BP77)</f>
        <v/>
      </c>
      <c r="V65" s="159" t="str">
        <f>IF(L3VA!BV77="NO DATA","",L3VA!BV77)</f>
        <v/>
      </c>
      <c r="W65" s="159" t="str">
        <f>IF(L3VA!CB77="NO DATA","",L3VA!CB77)</f>
        <v/>
      </c>
      <c r="X65" s="159" t="str">
        <f>IF(L3VA!CH77="NO DATA","",L3VA!CH77)</f>
        <v/>
      </c>
      <c r="Y65" s="159" t="str">
        <f>IF(L3VA!CN77="NO DATA","",L3VA!CN77)</f>
        <v/>
      </c>
      <c r="Z65" s="159" t="str">
        <f>IF(L3VA!CT77="NO DATA","",L3VA!CT77)</f>
        <v/>
      </c>
      <c r="AA65" s="159" t="str">
        <f>IF(L3VA!CZ77="NO DATA","",L3VA!CZ77)</f>
        <v/>
      </c>
      <c r="AB65" s="159" t="str">
        <f>IF(L3VA!DF77="NO DATA","",L3VA!DF77)</f>
        <v/>
      </c>
      <c r="AC65" s="159" t="str">
        <f>IF(L3VA!DL77="NO DATA","",L3VA!DL77)</f>
        <v/>
      </c>
      <c r="AD65" s="159" t="str">
        <f>IF(L3VA!DR77="NO DATA","",L3VA!DR77)</f>
        <v/>
      </c>
      <c r="AE65" s="159" t="str">
        <f>IF(L3VA!DX77="NO DATA","",L3VA!DX77)</f>
        <v/>
      </c>
      <c r="AF65" s="159" t="str">
        <f>IF(L3VA!ED77="NO DATA","",L3VA!ED77)</f>
        <v/>
      </c>
      <c r="AG65" s="159" t="str">
        <f>IF(L3VA!EJ77="NO DATA","",L3VA!EJ77)</f>
        <v/>
      </c>
      <c r="AH65" s="159" t="str">
        <f>IF(L3VA!EP77="NO DATA","",L3VA!EP77)</f>
        <v/>
      </c>
      <c r="AI65" s="159" t="str">
        <f>IF(L3VA!EV77="NO DATA","",L3VA!EV77)</f>
        <v/>
      </c>
      <c r="AJ65" s="159" t="str">
        <f>IF(L3VA!FB77="NO DATA","",L3VA!FB77)</f>
        <v/>
      </c>
    </row>
    <row r="66" spans="1:36" x14ac:dyDescent="0.25">
      <c r="A66" s="19">
        <f>IF(DATASHEET!A66="","",DATASHEET!A66)</f>
        <v>160358</v>
      </c>
      <c r="B66" s="20" t="str">
        <f>DATASHEET!B66</f>
        <v>FARNSWORTH, Grace</v>
      </c>
      <c r="C66" s="21" t="str">
        <f>DATASHEET!C66</f>
        <v>12SG</v>
      </c>
      <c r="D66" s="19" t="str">
        <f>DATASHEET!D66</f>
        <v>F</v>
      </c>
      <c r="E66" s="20" t="str">
        <f>IF(ISERROR(L3VA!E78),"",L3VA!E78)</f>
        <v>EXTERNAL</v>
      </c>
      <c r="F66" s="20" t="str">
        <f>DATASHEET!E66</f>
        <v>N</v>
      </c>
      <c r="G66" s="20" t="str">
        <f>IF(A66="","",IF(DATASHEET!F66="White - British","N","Y"))</f>
        <v>N</v>
      </c>
      <c r="H66" s="20" t="str">
        <f>IF(A66="","",IF(DATASHEET!G66=1,"Y","N"))</f>
        <v>N</v>
      </c>
      <c r="I66" s="20" t="str">
        <f>DATASHEET!H66</f>
        <v>N</v>
      </c>
      <c r="J66" s="21" t="str">
        <f>IF(ISERROR(DATASHEET!J66),"",DATASHEET!J66)</f>
        <v>4.75+ (C/B)</v>
      </c>
      <c r="K66" s="36"/>
      <c r="L66" s="159" t="str">
        <f>IF(L3VA!N78="NO DATA","",L3VA!N78)</f>
        <v/>
      </c>
      <c r="M66" s="159" t="str">
        <f>IF(L3VA!T78="NO DATA","",L3VA!T78)</f>
        <v/>
      </c>
      <c r="N66" s="159" t="str">
        <f>IF(L3VA!Z78="NO DATA","",L3VA!Z78)</f>
        <v/>
      </c>
      <c r="O66" s="159" t="str">
        <f>IF(L3VA!AF78="NO DATA","",L3VA!AF78)</f>
        <v/>
      </c>
      <c r="P66" s="159" t="str">
        <f>IF(L3VA!AL78="NO DATA","",L3VA!AL78)</f>
        <v/>
      </c>
      <c r="Q66" s="159" t="str">
        <f>IF(L3VA!AR78="NO DATA","",L3VA!AR78)</f>
        <v/>
      </c>
      <c r="R66" s="159" t="str">
        <f>IF(L3VA!AX78="NO DATA","",L3VA!AX78)</f>
        <v/>
      </c>
      <c r="S66" s="159" t="str">
        <f>IF(L3VA!BD78="NO DATA","",L3VA!BD78)</f>
        <v/>
      </c>
      <c r="T66" s="159" t="str">
        <f>IF(L3VA!BJ78="NO DATA","",L3VA!BJ78)</f>
        <v/>
      </c>
      <c r="U66" s="159" t="str">
        <f>IF(L3VA!BP78="NO DATA","",L3VA!BP78)</f>
        <v/>
      </c>
      <c r="V66" s="159" t="str">
        <f>IF(L3VA!BV78="NO DATA","",L3VA!BV78)</f>
        <v/>
      </c>
      <c r="W66" s="159" t="str">
        <f>IF(L3VA!CB78="NO DATA","",L3VA!CB78)</f>
        <v/>
      </c>
      <c r="X66" s="159" t="str">
        <f>IF(L3VA!CH78="NO DATA","",L3VA!CH78)</f>
        <v/>
      </c>
      <c r="Y66" s="159" t="str">
        <f>IF(L3VA!CN78="NO DATA","",L3VA!CN78)</f>
        <v/>
      </c>
      <c r="Z66" s="159" t="str">
        <f>IF(L3VA!CT78="NO DATA","",L3VA!CT78)</f>
        <v/>
      </c>
      <c r="AA66" s="159" t="str">
        <f>IF(L3VA!CZ78="NO DATA","",L3VA!CZ78)</f>
        <v/>
      </c>
      <c r="AB66" s="159" t="str">
        <f>IF(L3VA!DF78="NO DATA","",L3VA!DF78)</f>
        <v/>
      </c>
      <c r="AC66" s="159" t="str">
        <f>IF(L3VA!DL78="NO DATA","",L3VA!DL78)</f>
        <v/>
      </c>
      <c r="AD66" s="159" t="str">
        <f>IF(L3VA!DR78="NO DATA","",L3VA!DR78)</f>
        <v/>
      </c>
      <c r="AE66" s="159" t="str">
        <f>IF(L3VA!DX78="NO DATA","",L3VA!DX78)</f>
        <v/>
      </c>
      <c r="AF66" s="159" t="str">
        <f>IF(L3VA!ED78="NO DATA","",L3VA!ED78)</f>
        <v/>
      </c>
      <c r="AG66" s="159" t="str">
        <f>IF(L3VA!EJ78="NO DATA","",L3VA!EJ78)</f>
        <v/>
      </c>
      <c r="AH66" s="159" t="str">
        <f>IF(L3VA!EP78="NO DATA","",L3VA!EP78)</f>
        <v/>
      </c>
      <c r="AI66" s="159" t="str">
        <f>IF(L3VA!EV78="NO DATA","",L3VA!EV78)</f>
        <v/>
      </c>
      <c r="AJ66" s="159" t="str">
        <f>IF(L3VA!FB78="NO DATA","",L3VA!FB78)</f>
        <v/>
      </c>
    </row>
    <row r="67" spans="1:36" x14ac:dyDescent="0.25">
      <c r="A67" s="19">
        <f>IF(DATASHEET!A67="","",DATASHEET!A67)</f>
        <v>160104</v>
      </c>
      <c r="B67" s="20" t="str">
        <f>DATASHEET!B67</f>
        <v>FAULKNER, Alex</v>
      </c>
      <c r="C67" s="21" t="str">
        <f>DATASHEET!C67</f>
        <v>12SG</v>
      </c>
      <c r="D67" s="19" t="str">
        <f>DATASHEET!D67</f>
        <v>M</v>
      </c>
      <c r="E67" s="20" t="str">
        <f>IF(ISERROR(L3VA!E79),"",L3VA!E79)</f>
        <v>EXTERNAL</v>
      </c>
      <c r="F67" s="20" t="str">
        <f>DATASHEET!E67</f>
        <v>N</v>
      </c>
      <c r="G67" s="20" t="str">
        <f>IF(A67="","",IF(DATASHEET!F67="White - British","N","Y"))</f>
        <v>N</v>
      </c>
      <c r="H67" s="20" t="str">
        <f>IF(A67="","",IF(DATASHEET!G67=1,"Y","N"))</f>
        <v>N</v>
      </c>
      <c r="I67" s="20" t="str">
        <f>DATASHEET!H67</f>
        <v>N</v>
      </c>
      <c r="J67" s="21" t="str">
        <f>IF(ISERROR(DATASHEET!J67),"",DATASHEET!J67)</f>
        <v>6.25+ (B/A)</v>
      </c>
      <c r="K67" s="36"/>
      <c r="L67" s="159" t="str">
        <f>IF(L3VA!N79="NO DATA","",L3VA!N79)</f>
        <v/>
      </c>
      <c r="M67" s="159" t="str">
        <f>IF(L3VA!T79="NO DATA","",L3VA!T79)</f>
        <v/>
      </c>
      <c r="N67" s="159" t="str">
        <f>IF(L3VA!Z79="NO DATA","",L3VA!Z79)</f>
        <v/>
      </c>
      <c r="O67" s="159" t="str">
        <f>IF(L3VA!AF79="NO DATA","",L3VA!AF79)</f>
        <v/>
      </c>
      <c r="P67" s="159" t="str">
        <f>IF(L3VA!AL79="NO DATA","",L3VA!AL79)</f>
        <v/>
      </c>
      <c r="Q67" s="159" t="str">
        <f>IF(L3VA!AR79="NO DATA","",L3VA!AR79)</f>
        <v/>
      </c>
      <c r="R67" s="159" t="str">
        <f>IF(L3VA!AX79="NO DATA","",L3VA!AX79)</f>
        <v/>
      </c>
      <c r="S67" s="159" t="str">
        <f>IF(L3VA!BD79="NO DATA","",L3VA!BD79)</f>
        <v/>
      </c>
      <c r="T67" s="159" t="str">
        <f>IF(L3VA!BJ79="NO DATA","",L3VA!BJ79)</f>
        <v/>
      </c>
      <c r="U67" s="159" t="str">
        <f>IF(L3VA!BP79="NO DATA","",L3VA!BP79)</f>
        <v/>
      </c>
      <c r="V67" s="159" t="str">
        <f>IF(L3VA!BV79="NO DATA","",L3VA!BV79)</f>
        <v/>
      </c>
      <c r="W67" s="159" t="str">
        <f>IF(L3VA!CB79="NO DATA","",L3VA!CB79)</f>
        <v/>
      </c>
      <c r="X67" s="159" t="str">
        <f>IF(L3VA!CH79="NO DATA","",L3VA!CH79)</f>
        <v/>
      </c>
      <c r="Y67" s="159" t="str">
        <f>IF(L3VA!CN79="NO DATA","",L3VA!CN79)</f>
        <v/>
      </c>
      <c r="Z67" s="159" t="str">
        <f>IF(L3VA!CT79="NO DATA","",L3VA!CT79)</f>
        <v/>
      </c>
      <c r="AA67" s="159" t="str">
        <f>IF(L3VA!CZ79="NO DATA","",L3VA!CZ79)</f>
        <v/>
      </c>
      <c r="AB67" s="159" t="str">
        <f>IF(L3VA!DF79="NO DATA","",L3VA!DF79)</f>
        <v/>
      </c>
      <c r="AC67" s="159" t="str">
        <f>IF(L3VA!DL79="NO DATA","",L3VA!DL79)</f>
        <v/>
      </c>
      <c r="AD67" s="159" t="str">
        <f>IF(L3VA!DR79="NO DATA","",L3VA!DR79)</f>
        <v/>
      </c>
      <c r="AE67" s="159" t="str">
        <f>IF(L3VA!DX79="NO DATA","",L3VA!DX79)</f>
        <v/>
      </c>
      <c r="AF67" s="159" t="str">
        <f>IF(L3VA!ED79="NO DATA","",L3VA!ED79)</f>
        <v/>
      </c>
      <c r="AG67" s="159" t="str">
        <f>IF(L3VA!EJ79="NO DATA","",L3VA!EJ79)</f>
        <v/>
      </c>
      <c r="AH67" s="159" t="str">
        <f>IF(L3VA!EP79="NO DATA","",L3VA!EP79)</f>
        <v/>
      </c>
      <c r="AI67" s="159" t="str">
        <f>IF(L3VA!EV79="NO DATA","",L3VA!EV79)</f>
        <v/>
      </c>
      <c r="AJ67" s="159" t="str">
        <f>IF(L3VA!FB79="NO DATA","",L3VA!FB79)</f>
        <v/>
      </c>
    </row>
    <row r="68" spans="1:36" x14ac:dyDescent="0.25">
      <c r="A68" s="19">
        <f>IF(DATASHEET!A68="","",DATASHEET!A68)</f>
        <v>150996</v>
      </c>
      <c r="B68" s="20" t="str">
        <f>DATASHEET!B68</f>
        <v>FAZEEL, Subhaan</v>
      </c>
      <c r="C68" s="21" t="str">
        <f>DATASHEET!C68</f>
        <v>12DHO</v>
      </c>
      <c r="D68" s="19" t="str">
        <f>DATASHEET!D68</f>
        <v>M</v>
      </c>
      <c r="E68" s="20" t="str">
        <f>IF(ISERROR(L3VA!E80),"",L3VA!E80)</f>
        <v>INTERNAL</v>
      </c>
      <c r="F68" s="20" t="str">
        <f>DATASHEET!E68</f>
        <v>N</v>
      </c>
      <c r="G68" s="20" t="str">
        <f>IF(A68="","",IF(DATASHEET!F68="White - British","N","Y"))</f>
        <v>Y</v>
      </c>
      <c r="H68" s="20" t="str">
        <f>IF(A68="","",IF(DATASHEET!G68=1,"Y","N"))</f>
        <v>N</v>
      </c>
      <c r="I68" s="20" t="str">
        <f>DATASHEET!H68</f>
        <v>N</v>
      </c>
      <c r="J68" s="21" t="str">
        <f>IF(ISERROR(DATASHEET!J68),"",DATASHEET!J68)</f>
        <v>6.25+ (B/A)</v>
      </c>
      <c r="K68" s="36"/>
      <c r="L68" s="159" t="str">
        <f>IF(L3VA!N80="NO DATA","",L3VA!N80)</f>
        <v/>
      </c>
      <c r="M68" s="159" t="str">
        <f>IF(L3VA!T80="NO DATA","",L3VA!T80)</f>
        <v/>
      </c>
      <c r="N68" s="159" t="str">
        <f>IF(L3VA!Z80="NO DATA","",L3VA!Z80)</f>
        <v/>
      </c>
      <c r="O68" s="159" t="str">
        <f>IF(L3VA!AF80="NO DATA","",L3VA!AF80)</f>
        <v/>
      </c>
      <c r="P68" s="159" t="str">
        <f>IF(L3VA!AL80="NO DATA","",L3VA!AL80)</f>
        <v/>
      </c>
      <c r="Q68" s="159" t="str">
        <f>IF(L3VA!AR80="NO DATA","",L3VA!AR80)</f>
        <v/>
      </c>
      <c r="R68" s="159" t="str">
        <f>IF(L3VA!AX80="NO DATA","",L3VA!AX80)</f>
        <v/>
      </c>
      <c r="S68" s="159" t="str">
        <f>IF(L3VA!BD80="NO DATA","",L3VA!BD80)</f>
        <v/>
      </c>
      <c r="T68" s="159" t="str">
        <f>IF(L3VA!BJ80="NO DATA","",L3VA!BJ80)</f>
        <v/>
      </c>
      <c r="U68" s="159" t="str">
        <f>IF(L3VA!BP80="NO DATA","",L3VA!BP80)</f>
        <v/>
      </c>
      <c r="V68" s="159" t="str">
        <f>IF(L3VA!BV80="NO DATA","",L3VA!BV80)</f>
        <v/>
      </c>
      <c r="W68" s="159" t="str">
        <f>IF(L3VA!CB80="NO DATA","",L3VA!CB80)</f>
        <v/>
      </c>
      <c r="X68" s="159" t="str">
        <f>IF(L3VA!CH80="NO DATA","",L3VA!CH80)</f>
        <v/>
      </c>
      <c r="Y68" s="159" t="str">
        <f>IF(L3VA!CN80="NO DATA","",L3VA!CN80)</f>
        <v/>
      </c>
      <c r="Z68" s="159" t="str">
        <f>IF(L3VA!CT80="NO DATA","",L3VA!CT80)</f>
        <v/>
      </c>
      <c r="AA68" s="159" t="str">
        <f>IF(L3VA!CZ80="NO DATA","",L3VA!CZ80)</f>
        <v/>
      </c>
      <c r="AB68" s="159" t="str">
        <f>IF(L3VA!DF80="NO DATA","",L3VA!DF80)</f>
        <v/>
      </c>
      <c r="AC68" s="159" t="str">
        <f>IF(L3VA!DL80="NO DATA","",L3VA!DL80)</f>
        <v/>
      </c>
      <c r="AD68" s="159" t="str">
        <f>IF(L3VA!DR80="NO DATA","",L3VA!DR80)</f>
        <v/>
      </c>
      <c r="AE68" s="159" t="str">
        <f>IF(L3VA!DX80="NO DATA","",L3VA!DX80)</f>
        <v/>
      </c>
      <c r="AF68" s="159" t="str">
        <f>IF(L3VA!ED80="NO DATA","",L3VA!ED80)</f>
        <v/>
      </c>
      <c r="AG68" s="159" t="str">
        <f>IF(L3VA!EJ80="NO DATA","",L3VA!EJ80)</f>
        <v/>
      </c>
      <c r="AH68" s="159" t="str">
        <f>IF(L3VA!EP80="NO DATA","",L3VA!EP80)</f>
        <v/>
      </c>
      <c r="AI68" s="159" t="str">
        <f>IF(L3VA!EV80="NO DATA","",L3VA!EV80)</f>
        <v/>
      </c>
      <c r="AJ68" s="159" t="str">
        <f>IF(L3VA!FB80="NO DATA","",L3VA!FB80)</f>
        <v/>
      </c>
    </row>
    <row r="69" spans="1:36" x14ac:dyDescent="0.25">
      <c r="A69" s="19">
        <f>IF(DATASHEET!A69="","",DATASHEET!A69)</f>
        <v>160095</v>
      </c>
      <c r="B69" s="20" t="str">
        <f>DATASHEET!B69</f>
        <v>FLETCHER, Poppy</v>
      </c>
      <c r="C69" s="21" t="str">
        <f>DATASHEET!C69</f>
        <v>12ASA</v>
      </c>
      <c r="D69" s="19" t="str">
        <f>DATASHEET!D69</f>
        <v>F</v>
      </c>
      <c r="E69" s="20" t="str">
        <f>IF(ISERROR(L3VA!E81),"",L3VA!E81)</f>
        <v>EXTERNAL</v>
      </c>
      <c r="F69" s="20" t="str">
        <f>DATASHEET!E69</f>
        <v>N</v>
      </c>
      <c r="G69" s="20" t="str">
        <f>IF(A69="","",IF(DATASHEET!F69="White - British","N","Y"))</f>
        <v>N</v>
      </c>
      <c r="H69" s="20" t="str">
        <f>IF(A69="","",IF(DATASHEET!G69=1,"Y","N"))</f>
        <v>N</v>
      </c>
      <c r="I69" s="20" t="str">
        <f>DATASHEET!H69</f>
        <v>N</v>
      </c>
      <c r="J69" s="21" t="str">
        <f>IF(ISERROR(DATASHEET!J69),"",DATASHEET!J69)</f>
        <v>2.5+ (D/C)</v>
      </c>
      <c r="K69" s="36"/>
      <c r="L69" s="159" t="str">
        <f>IF(L3VA!N81="NO DATA","",L3VA!N81)</f>
        <v/>
      </c>
      <c r="M69" s="159" t="str">
        <f>IF(L3VA!T81="NO DATA","",L3VA!T81)</f>
        <v/>
      </c>
      <c r="N69" s="159" t="str">
        <f>IF(L3VA!Z81="NO DATA","",L3VA!Z81)</f>
        <v/>
      </c>
      <c r="O69" s="159" t="str">
        <f>IF(L3VA!AF81="NO DATA","",L3VA!AF81)</f>
        <v/>
      </c>
      <c r="P69" s="159" t="str">
        <f>IF(L3VA!AL81="NO DATA","",L3VA!AL81)</f>
        <v/>
      </c>
      <c r="Q69" s="159" t="str">
        <f>IF(L3VA!AR81="NO DATA","",L3VA!AR81)</f>
        <v/>
      </c>
      <c r="R69" s="159" t="str">
        <f>IF(L3VA!AX81="NO DATA","",L3VA!AX81)</f>
        <v/>
      </c>
      <c r="S69" s="159" t="str">
        <f>IF(L3VA!BD81="NO DATA","",L3VA!BD81)</f>
        <v/>
      </c>
      <c r="T69" s="159" t="str">
        <f>IF(L3VA!BJ81="NO DATA","",L3VA!BJ81)</f>
        <v/>
      </c>
      <c r="U69" s="159" t="str">
        <f>IF(L3VA!BP81="NO DATA","",L3VA!BP81)</f>
        <v/>
      </c>
      <c r="V69" s="159" t="str">
        <f>IF(L3VA!BV81="NO DATA","",L3VA!BV81)</f>
        <v/>
      </c>
      <c r="W69" s="159" t="str">
        <f>IF(L3VA!CB81="NO DATA","",L3VA!CB81)</f>
        <v/>
      </c>
      <c r="X69" s="159" t="str">
        <f>IF(L3VA!CH81="NO DATA","",L3VA!CH81)</f>
        <v/>
      </c>
      <c r="Y69" s="159" t="str">
        <f>IF(L3VA!CN81="NO DATA","",L3VA!CN81)</f>
        <v/>
      </c>
      <c r="Z69" s="159" t="str">
        <f>IF(L3VA!CT81="NO DATA","",L3VA!CT81)</f>
        <v/>
      </c>
      <c r="AA69" s="159" t="str">
        <f>IF(L3VA!CZ81="NO DATA","",L3VA!CZ81)</f>
        <v/>
      </c>
      <c r="AB69" s="159" t="str">
        <f>IF(L3VA!DF81="NO DATA","",L3VA!DF81)</f>
        <v/>
      </c>
      <c r="AC69" s="159" t="str">
        <f>IF(L3VA!DL81="NO DATA","",L3VA!DL81)</f>
        <v/>
      </c>
      <c r="AD69" s="159" t="str">
        <f>IF(L3VA!DR81="NO DATA","",L3VA!DR81)</f>
        <v/>
      </c>
      <c r="AE69" s="159" t="str">
        <f>IF(L3VA!DX81="NO DATA","",L3VA!DX81)</f>
        <v/>
      </c>
      <c r="AF69" s="159" t="str">
        <f>IF(L3VA!ED81="NO DATA","",L3VA!ED81)</f>
        <v/>
      </c>
      <c r="AG69" s="159" t="str">
        <f>IF(L3VA!EJ81="NO DATA","",L3VA!EJ81)</f>
        <v/>
      </c>
      <c r="AH69" s="159" t="str">
        <f>IF(L3VA!EP81="NO DATA","",L3VA!EP81)</f>
        <v/>
      </c>
      <c r="AI69" s="159" t="str">
        <f>IF(L3VA!EV81="NO DATA","",L3VA!EV81)</f>
        <v/>
      </c>
      <c r="AJ69" s="159" t="str">
        <f>IF(L3VA!FB81="NO DATA","",L3VA!FB81)</f>
        <v/>
      </c>
    </row>
    <row r="70" spans="1:36" x14ac:dyDescent="0.25">
      <c r="A70" s="19">
        <f>IF(DATASHEET!A70="","",DATASHEET!A70)</f>
        <v>150808</v>
      </c>
      <c r="B70" s="20" t="str">
        <f>DATASHEET!B70</f>
        <v>FORD, Tamsin</v>
      </c>
      <c r="C70" s="21" t="str">
        <f>DATASHEET!C70</f>
        <v>12DHO</v>
      </c>
      <c r="D70" s="19" t="str">
        <f>DATASHEET!D70</f>
        <v>F</v>
      </c>
      <c r="E70" s="20" t="str">
        <f>IF(ISERROR(L3VA!E82),"",L3VA!E82)</f>
        <v>INTERNAL</v>
      </c>
      <c r="F70" s="20" t="str">
        <f>DATASHEET!E70</f>
        <v>N</v>
      </c>
      <c r="G70" s="20" t="str">
        <f>IF(A70="","",IF(DATASHEET!F70="White - British","N","Y"))</f>
        <v>N</v>
      </c>
      <c r="H70" s="20" t="str">
        <f>IF(A70="","",IF(DATASHEET!G70=1,"Y","N"))</f>
        <v>N</v>
      </c>
      <c r="I70" s="20" t="str">
        <f>DATASHEET!H70</f>
        <v>N</v>
      </c>
      <c r="J70" s="21" t="str">
        <f>IF(ISERROR(DATASHEET!J70),"",DATASHEET!J70)</f>
        <v>6.25+ (B/A)</v>
      </c>
      <c r="K70" s="36"/>
      <c r="L70" s="159" t="str">
        <f>IF(L3VA!N82="NO DATA","",L3VA!N82)</f>
        <v/>
      </c>
      <c r="M70" s="159" t="str">
        <f>IF(L3VA!T82="NO DATA","",L3VA!T82)</f>
        <v/>
      </c>
      <c r="N70" s="159" t="str">
        <f>IF(L3VA!Z82="NO DATA","",L3VA!Z82)</f>
        <v/>
      </c>
      <c r="O70" s="159" t="str">
        <f>IF(L3VA!AF82="NO DATA","",L3VA!AF82)</f>
        <v/>
      </c>
      <c r="P70" s="159" t="str">
        <f>IF(L3VA!AL82="NO DATA","",L3VA!AL82)</f>
        <v/>
      </c>
      <c r="Q70" s="159" t="str">
        <f>IF(L3VA!AR82="NO DATA","",L3VA!AR82)</f>
        <v/>
      </c>
      <c r="R70" s="159" t="str">
        <f>IF(L3VA!AX82="NO DATA","",L3VA!AX82)</f>
        <v/>
      </c>
      <c r="S70" s="159" t="str">
        <f>IF(L3VA!BD82="NO DATA","",L3VA!BD82)</f>
        <v/>
      </c>
      <c r="T70" s="159" t="str">
        <f>IF(L3VA!BJ82="NO DATA","",L3VA!BJ82)</f>
        <v/>
      </c>
      <c r="U70" s="159" t="str">
        <f>IF(L3VA!BP82="NO DATA","",L3VA!BP82)</f>
        <v/>
      </c>
      <c r="V70" s="159" t="str">
        <f>IF(L3VA!BV82="NO DATA","",L3VA!BV82)</f>
        <v/>
      </c>
      <c r="W70" s="159" t="str">
        <f>IF(L3VA!CB82="NO DATA","",L3VA!CB82)</f>
        <v/>
      </c>
      <c r="X70" s="159" t="str">
        <f>IF(L3VA!CH82="NO DATA","",L3VA!CH82)</f>
        <v/>
      </c>
      <c r="Y70" s="159" t="str">
        <f>IF(L3VA!CN82="NO DATA","",L3VA!CN82)</f>
        <v/>
      </c>
      <c r="Z70" s="159" t="str">
        <f>IF(L3VA!CT82="NO DATA","",L3VA!CT82)</f>
        <v/>
      </c>
      <c r="AA70" s="159" t="str">
        <f>IF(L3VA!CZ82="NO DATA","",L3VA!CZ82)</f>
        <v/>
      </c>
      <c r="AB70" s="159" t="str">
        <f>IF(L3VA!DF82="NO DATA","",L3VA!DF82)</f>
        <v/>
      </c>
      <c r="AC70" s="159" t="str">
        <f>IF(L3VA!DL82="NO DATA","",L3VA!DL82)</f>
        <v/>
      </c>
      <c r="AD70" s="159" t="str">
        <f>IF(L3VA!DR82="NO DATA","",L3VA!DR82)</f>
        <v/>
      </c>
      <c r="AE70" s="159" t="str">
        <f>IF(L3VA!DX82="NO DATA","",L3VA!DX82)</f>
        <v/>
      </c>
      <c r="AF70" s="159" t="str">
        <f>IF(L3VA!ED82="NO DATA","",L3VA!ED82)</f>
        <v/>
      </c>
      <c r="AG70" s="159" t="str">
        <f>IF(L3VA!EJ82="NO DATA","",L3VA!EJ82)</f>
        <v/>
      </c>
      <c r="AH70" s="159" t="str">
        <f>IF(L3VA!EP82="NO DATA","",L3VA!EP82)</f>
        <v/>
      </c>
      <c r="AI70" s="159" t="str">
        <f>IF(L3VA!EV82="NO DATA","",L3VA!EV82)</f>
        <v/>
      </c>
      <c r="AJ70" s="159" t="str">
        <f>IF(L3VA!FB82="NO DATA","",L3VA!FB82)</f>
        <v/>
      </c>
    </row>
    <row r="71" spans="1:36" x14ac:dyDescent="0.25">
      <c r="A71" s="19">
        <f>IF(DATASHEET!A71="","",DATASHEET!A71)</f>
        <v>150967</v>
      </c>
      <c r="B71" s="20" t="str">
        <f>DATASHEET!B71</f>
        <v>FORSYTHE, Laurie</v>
      </c>
      <c r="C71" s="21" t="str">
        <f>DATASHEET!C71</f>
        <v>12DHO</v>
      </c>
      <c r="D71" s="19" t="str">
        <f>DATASHEET!D71</f>
        <v>F</v>
      </c>
      <c r="E71" s="20" t="str">
        <f>IF(ISERROR(L3VA!E83),"",L3VA!E83)</f>
        <v>INTERNAL</v>
      </c>
      <c r="F71" s="20" t="str">
        <f>DATASHEET!E71</f>
        <v>N</v>
      </c>
      <c r="G71" s="20" t="str">
        <f>IF(A71="","",IF(DATASHEET!F71="White - British","N","Y"))</f>
        <v>N</v>
      </c>
      <c r="H71" s="20" t="str">
        <f>IF(A71="","",IF(DATASHEET!G71=1,"Y","N"))</f>
        <v>N</v>
      </c>
      <c r="I71" s="20" t="str">
        <f>DATASHEET!H71</f>
        <v>N</v>
      </c>
      <c r="J71" s="21" t="str">
        <f>IF(ISERROR(DATASHEET!J71),"",DATASHEET!J71)</f>
        <v>6.25+ (B/A)</v>
      </c>
      <c r="K71" s="36"/>
      <c r="L71" s="159" t="str">
        <f>IF(L3VA!N83="NO DATA","",L3VA!N83)</f>
        <v/>
      </c>
      <c r="M71" s="159" t="str">
        <f>IF(L3VA!T83="NO DATA","",L3VA!T83)</f>
        <v/>
      </c>
      <c r="N71" s="159" t="str">
        <f>IF(L3VA!Z83="NO DATA","",L3VA!Z83)</f>
        <v/>
      </c>
      <c r="O71" s="159" t="str">
        <f>IF(L3VA!AF83="NO DATA","",L3VA!AF83)</f>
        <v/>
      </c>
      <c r="P71" s="159" t="str">
        <f>IF(L3VA!AL83="NO DATA","",L3VA!AL83)</f>
        <v/>
      </c>
      <c r="Q71" s="159" t="str">
        <f>IF(L3VA!AR83="NO DATA","",L3VA!AR83)</f>
        <v/>
      </c>
      <c r="R71" s="159" t="str">
        <f>IF(L3VA!AX83="NO DATA","",L3VA!AX83)</f>
        <v/>
      </c>
      <c r="S71" s="159" t="str">
        <f>IF(L3VA!BD83="NO DATA","",L3VA!BD83)</f>
        <v/>
      </c>
      <c r="T71" s="159" t="str">
        <f>IF(L3VA!BJ83="NO DATA","",L3VA!BJ83)</f>
        <v/>
      </c>
      <c r="U71" s="159" t="str">
        <f>IF(L3VA!BP83="NO DATA","",L3VA!BP83)</f>
        <v/>
      </c>
      <c r="V71" s="159" t="str">
        <f>IF(L3VA!BV83="NO DATA","",L3VA!BV83)</f>
        <v/>
      </c>
      <c r="W71" s="159" t="str">
        <f>IF(L3VA!CB83="NO DATA","",L3VA!CB83)</f>
        <v/>
      </c>
      <c r="X71" s="159" t="str">
        <f>IF(L3VA!CH83="NO DATA","",L3VA!CH83)</f>
        <v/>
      </c>
      <c r="Y71" s="159" t="str">
        <f>IF(L3VA!CN83="NO DATA","",L3VA!CN83)</f>
        <v/>
      </c>
      <c r="Z71" s="159" t="str">
        <f>IF(L3VA!CT83="NO DATA","",L3VA!CT83)</f>
        <v/>
      </c>
      <c r="AA71" s="159" t="str">
        <f>IF(L3VA!CZ83="NO DATA","",L3VA!CZ83)</f>
        <v/>
      </c>
      <c r="AB71" s="159" t="str">
        <f>IF(L3VA!DF83="NO DATA","",L3VA!DF83)</f>
        <v/>
      </c>
      <c r="AC71" s="159" t="str">
        <f>IF(L3VA!DL83="NO DATA","",L3VA!DL83)</f>
        <v/>
      </c>
      <c r="AD71" s="159" t="str">
        <f>IF(L3VA!DR83="NO DATA","",L3VA!DR83)</f>
        <v/>
      </c>
      <c r="AE71" s="159" t="str">
        <f>IF(L3VA!DX83="NO DATA","",L3VA!DX83)</f>
        <v/>
      </c>
      <c r="AF71" s="159" t="str">
        <f>IF(L3VA!ED83="NO DATA","",L3VA!ED83)</f>
        <v/>
      </c>
      <c r="AG71" s="159" t="str">
        <f>IF(L3VA!EJ83="NO DATA","",L3VA!EJ83)</f>
        <v/>
      </c>
      <c r="AH71" s="159" t="str">
        <f>IF(L3VA!EP83="NO DATA","",L3VA!EP83)</f>
        <v/>
      </c>
      <c r="AI71" s="159" t="str">
        <f>IF(L3VA!EV83="NO DATA","",L3VA!EV83)</f>
        <v/>
      </c>
      <c r="AJ71" s="159" t="str">
        <f>IF(L3VA!FB83="NO DATA","",L3VA!FB83)</f>
        <v/>
      </c>
    </row>
    <row r="72" spans="1:36" x14ac:dyDescent="0.25">
      <c r="A72" s="19">
        <f>IF(DATASHEET!A72="","",DATASHEET!A72)</f>
        <v>150881</v>
      </c>
      <c r="B72" s="20" t="str">
        <f>DATASHEET!B72</f>
        <v>FRANCIS, Susanna</v>
      </c>
      <c r="C72" s="21" t="str">
        <f>DATASHEET!C72</f>
        <v>12DHO</v>
      </c>
      <c r="D72" s="19" t="str">
        <f>DATASHEET!D72</f>
        <v>F</v>
      </c>
      <c r="E72" s="20" t="str">
        <f>IF(ISERROR(L3VA!E84),"",L3VA!E84)</f>
        <v>INTERNAL</v>
      </c>
      <c r="F72" s="20" t="str">
        <f>DATASHEET!E72</f>
        <v>N</v>
      </c>
      <c r="G72" s="20" t="str">
        <f>IF(A72="","",IF(DATASHEET!F72="White - British","N","Y"))</f>
        <v>Y</v>
      </c>
      <c r="H72" s="20" t="str">
        <f>IF(A72="","",IF(DATASHEET!G72=1,"Y","N"))</f>
        <v>N</v>
      </c>
      <c r="I72" s="20" t="str">
        <f>DATASHEET!H72</f>
        <v>N</v>
      </c>
      <c r="J72" s="21" t="str">
        <f>IF(ISERROR(DATASHEET!J72),"",DATASHEET!J72)</f>
        <v>7.75+ (A/A*)</v>
      </c>
      <c r="K72" s="36"/>
      <c r="L72" s="159" t="str">
        <f>IF(L3VA!N84="NO DATA","",L3VA!N84)</f>
        <v/>
      </c>
      <c r="M72" s="159" t="str">
        <f>IF(L3VA!T84="NO DATA","",L3VA!T84)</f>
        <v/>
      </c>
      <c r="N72" s="159" t="str">
        <f>IF(L3VA!Z84="NO DATA","",L3VA!Z84)</f>
        <v/>
      </c>
      <c r="O72" s="159" t="str">
        <f>IF(L3VA!AF84="NO DATA","",L3VA!AF84)</f>
        <v/>
      </c>
      <c r="P72" s="159" t="str">
        <f>IF(L3VA!AL84="NO DATA","",L3VA!AL84)</f>
        <v/>
      </c>
      <c r="Q72" s="159" t="str">
        <f>IF(L3VA!AR84="NO DATA","",L3VA!AR84)</f>
        <v/>
      </c>
      <c r="R72" s="159" t="str">
        <f>IF(L3VA!AX84="NO DATA","",L3VA!AX84)</f>
        <v/>
      </c>
      <c r="S72" s="159" t="str">
        <f>IF(L3VA!BD84="NO DATA","",L3VA!BD84)</f>
        <v/>
      </c>
      <c r="T72" s="159" t="str">
        <f>IF(L3VA!BJ84="NO DATA","",L3VA!BJ84)</f>
        <v/>
      </c>
      <c r="U72" s="159" t="str">
        <f>IF(L3VA!BP84="NO DATA","",L3VA!BP84)</f>
        <v/>
      </c>
      <c r="V72" s="159" t="str">
        <f>IF(L3VA!BV84="NO DATA","",L3VA!BV84)</f>
        <v/>
      </c>
      <c r="W72" s="159" t="str">
        <f>IF(L3VA!CB84="NO DATA","",L3VA!CB84)</f>
        <v/>
      </c>
      <c r="X72" s="159" t="str">
        <f>IF(L3VA!CH84="NO DATA","",L3VA!CH84)</f>
        <v/>
      </c>
      <c r="Y72" s="159" t="str">
        <f>IF(L3VA!CN84="NO DATA","",L3VA!CN84)</f>
        <v/>
      </c>
      <c r="Z72" s="159" t="str">
        <f>IF(L3VA!CT84="NO DATA","",L3VA!CT84)</f>
        <v/>
      </c>
      <c r="AA72" s="159" t="str">
        <f>IF(L3VA!CZ84="NO DATA","",L3VA!CZ84)</f>
        <v/>
      </c>
      <c r="AB72" s="159" t="str">
        <f>IF(L3VA!DF84="NO DATA","",L3VA!DF84)</f>
        <v/>
      </c>
      <c r="AC72" s="159" t="str">
        <f>IF(L3VA!DL84="NO DATA","",L3VA!DL84)</f>
        <v/>
      </c>
      <c r="AD72" s="159" t="str">
        <f>IF(L3VA!DR84="NO DATA","",L3VA!DR84)</f>
        <v/>
      </c>
      <c r="AE72" s="159" t="str">
        <f>IF(L3VA!DX84="NO DATA","",L3VA!DX84)</f>
        <v/>
      </c>
      <c r="AF72" s="159" t="str">
        <f>IF(L3VA!ED84="NO DATA","",L3VA!ED84)</f>
        <v/>
      </c>
      <c r="AG72" s="159" t="str">
        <f>IF(L3VA!EJ84="NO DATA","",L3VA!EJ84)</f>
        <v/>
      </c>
      <c r="AH72" s="159" t="str">
        <f>IF(L3VA!EP84="NO DATA","",L3VA!EP84)</f>
        <v/>
      </c>
      <c r="AI72" s="159" t="str">
        <f>IF(L3VA!EV84="NO DATA","",L3VA!EV84)</f>
        <v/>
      </c>
      <c r="AJ72" s="159" t="str">
        <f>IF(L3VA!FB84="NO DATA","",L3VA!FB84)</f>
        <v/>
      </c>
    </row>
    <row r="73" spans="1:36" x14ac:dyDescent="0.25">
      <c r="A73" s="19">
        <f>IF(DATASHEET!A73="","",DATASHEET!A73)</f>
        <v>150842</v>
      </c>
      <c r="B73" s="20" t="str">
        <f>DATASHEET!B73</f>
        <v>GARNETT, Alexandra</v>
      </c>
      <c r="C73" s="21" t="str">
        <f>DATASHEET!C73</f>
        <v>12DHO</v>
      </c>
      <c r="D73" s="19" t="str">
        <f>DATASHEET!D73</f>
        <v>F</v>
      </c>
      <c r="E73" s="20" t="str">
        <f>IF(ISERROR(L3VA!E85),"",L3VA!E85)</f>
        <v>INTERNAL</v>
      </c>
      <c r="F73" s="20" t="str">
        <f>DATASHEET!E73</f>
        <v>N</v>
      </c>
      <c r="G73" s="20" t="str">
        <f>IF(A73="","",IF(DATASHEET!F73="White - British","N","Y"))</f>
        <v>N</v>
      </c>
      <c r="H73" s="20" t="str">
        <f>IF(A73="","",IF(DATASHEET!G73=1,"Y","N"))</f>
        <v>N</v>
      </c>
      <c r="I73" s="20" t="str">
        <f>DATASHEET!H73</f>
        <v>N</v>
      </c>
      <c r="J73" s="21" t="str">
        <f>IF(ISERROR(DATASHEET!J73),"",DATASHEET!J73)</f>
        <v>7.75+ (A/A*)</v>
      </c>
      <c r="K73" s="36"/>
      <c r="L73" s="159" t="str">
        <f>IF(L3VA!N85="NO DATA","",L3VA!N85)</f>
        <v/>
      </c>
      <c r="M73" s="159" t="str">
        <f>IF(L3VA!T85="NO DATA","",L3VA!T85)</f>
        <v/>
      </c>
      <c r="N73" s="159" t="str">
        <f>IF(L3VA!Z85="NO DATA","",L3VA!Z85)</f>
        <v/>
      </c>
      <c r="O73" s="159" t="str">
        <f>IF(L3VA!AF85="NO DATA","",L3VA!AF85)</f>
        <v/>
      </c>
      <c r="P73" s="159" t="str">
        <f>IF(L3VA!AL85="NO DATA","",L3VA!AL85)</f>
        <v/>
      </c>
      <c r="Q73" s="159" t="str">
        <f>IF(L3VA!AR85="NO DATA","",L3VA!AR85)</f>
        <v/>
      </c>
      <c r="R73" s="159" t="str">
        <f>IF(L3VA!AX85="NO DATA","",L3VA!AX85)</f>
        <v/>
      </c>
      <c r="S73" s="159" t="str">
        <f>IF(L3VA!BD85="NO DATA","",L3VA!BD85)</f>
        <v/>
      </c>
      <c r="T73" s="159" t="str">
        <f>IF(L3VA!BJ85="NO DATA","",L3VA!BJ85)</f>
        <v/>
      </c>
      <c r="U73" s="159" t="str">
        <f>IF(L3VA!BP85="NO DATA","",L3VA!BP85)</f>
        <v/>
      </c>
      <c r="V73" s="159" t="str">
        <f>IF(L3VA!BV85="NO DATA","",L3VA!BV85)</f>
        <v/>
      </c>
      <c r="W73" s="159" t="str">
        <f>IF(L3VA!CB85="NO DATA","",L3VA!CB85)</f>
        <v/>
      </c>
      <c r="X73" s="159" t="str">
        <f>IF(L3VA!CH85="NO DATA","",L3VA!CH85)</f>
        <v/>
      </c>
      <c r="Y73" s="159" t="str">
        <f>IF(L3VA!CN85="NO DATA","",L3VA!CN85)</f>
        <v/>
      </c>
      <c r="Z73" s="159" t="str">
        <f>IF(L3VA!CT85="NO DATA","",L3VA!CT85)</f>
        <v/>
      </c>
      <c r="AA73" s="159" t="str">
        <f>IF(L3VA!CZ85="NO DATA","",L3VA!CZ85)</f>
        <v/>
      </c>
      <c r="AB73" s="159" t="str">
        <f>IF(L3VA!DF85="NO DATA","",L3VA!DF85)</f>
        <v/>
      </c>
      <c r="AC73" s="159" t="str">
        <f>IF(L3VA!DL85="NO DATA","",L3VA!DL85)</f>
        <v/>
      </c>
      <c r="AD73" s="159" t="str">
        <f>IF(L3VA!DR85="NO DATA","",L3VA!DR85)</f>
        <v/>
      </c>
      <c r="AE73" s="159" t="str">
        <f>IF(L3VA!DX85="NO DATA","",L3VA!DX85)</f>
        <v/>
      </c>
      <c r="AF73" s="159" t="str">
        <f>IF(L3VA!ED85="NO DATA","",L3VA!ED85)</f>
        <v/>
      </c>
      <c r="AG73" s="159" t="str">
        <f>IF(L3VA!EJ85="NO DATA","",L3VA!EJ85)</f>
        <v/>
      </c>
      <c r="AH73" s="159" t="str">
        <f>IF(L3VA!EP85="NO DATA","",L3VA!EP85)</f>
        <v/>
      </c>
      <c r="AI73" s="159" t="str">
        <f>IF(L3VA!EV85="NO DATA","",L3VA!EV85)</f>
        <v/>
      </c>
      <c r="AJ73" s="159" t="str">
        <f>IF(L3VA!FB85="NO DATA","",L3VA!FB85)</f>
        <v/>
      </c>
    </row>
    <row r="74" spans="1:36" x14ac:dyDescent="0.25">
      <c r="A74" s="19">
        <f>IF(DATASHEET!A74="","",DATASHEET!A74)</f>
        <v>160116</v>
      </c>
      <c r="B74" s="20" t="str">
        <f>DATASHEET!B74</f>
        <v>GASHI, Nela</v>
      </c>
      <c r="C74" s="21" t="str">
        <f>DATASHEET!C74</f>
        <v>12JN</v>
      </c>
      <c r="D74" s="19" t="str">
        <f>DATASHEET!D74</f>
        <v>F</v>
      </c>
      <c r="E74" s="20" t="str">
        <f>IF(ISERROR(L3VA!E86),"",L3VA!E86)</f>
        <v>EXTERNAL</v>
      </c>
      <c r="F74" s="20" t="str">
        <f>DATASHEET!E74</f>
        <v>N</v>
      </c>
      <c r="G74" s="20" t="str">
        <f>IF(A74="","",IF(DATASHEET!F74="White - British","N","Y"))</f>
        <v>Y</v>
      </c>
      <c r="H74" s="20" t="str">
        <f>IF(A74="","",IF(DATASHEET!G74=1,"Y","N"))</f>
        <v>N</v>
      </c>
      <c r="I74" s="20" t="str">
        <f>DATASHEET!H74</f>
        <v>N</v>
      </c>
      <c r="J74" s="21" t="str">
        <f>IF(ISERROR(DATASHEET!J74),"",DATASHEET!J74)</f>
        <v>6.25+ (B/A)</v>
      </c>
      <c r="K74" s="36"/>
      <c r="L74" s="159" t="str">
        <f>IF(L3VA!N86="NO DATA","",L3VA!N86)</f>
        <v/>
      </c>
      <c r="M74" s="159" t="str">
        <f>IF(L3VA!T86="NO DATA","",L3VA!T86)</f>
        <v/>
      </c>
      <c r="N74" s="159" t="str">
        <f>IF(L3VA!Z86="NO DATA","",L3VA!Z86)</f>
        <v/>
      </c>
      <c r="O74" s="159" t="str">
        <f>IF(L3VA!AF86="NO DATA","",L3VA!AF86)</f>
        <v/>
      </c>
      <c r="P74" s="159" t="str">
        <f>IF(L3VA!AL86="NO DATA","",L3VA!AL86)</f>
        <v/>
      </c>
      <c r="Q74" s="159" t="str">
        <f>IF(L3VA!AR86="NO DATA","",L3VA!AR86)</f>
        <v/>
      </c>
      <c r="R74" s="159" t="str">
        <f>IF(L3VA!AX86="NO DATA","",L3VA!AX86)</f>
        <v/>
      </c>
      <c r="S74" s="159" t="str">
        <f>IF(L3VA!BD86="NO DATA","",L3VA!BD86)</f>
        <v/>
      </c>
      <c r="T74" s="159" t="str">
        <f>IF(L3VA!BJ86="NO DATA","",L3VA!BJ86)</f>
        <v/>
      </c>
      <c r="U74" s="159" t="str">
        <f>IF(L3VA!BP86="NO DATA","",L3VA!BP86)</f>
        <v/>
      </c>
      <c r="V74" s="159" t="str">
        <f>IF(L3VA!BV86="NO DATA","",L3VA!BV86)</f>
        <v/>
      </c>
      <c r="W74" s="159" t="str">
        <f>IF(L3VA!CB86="NO DATA","",L3VA!CB86)</f>
        <v/>
      </c>
      <c r="X74" s="159" t="str">
        <f>IF(L3VA!CH86="NO DATA","",L3VA!CH86)</f>
        <v/>
      </c>
      <c r="Y74" s="159" t="str">
        <f>IF(L3VA!CN86="NO DATA","",L3VA!CN86)</f>
        <v/>
      </c>
      <c r="Z74" s="159" t="str">
        <f>IF(L3VA!CT86="NO DATA","",L3VA!CT86)</f>
        <v/>
      </c>
      <c r="AA74" s="159" t="str">
        <f>IF(L3VA!CZ86="NO DATA","",L3VA!CZ86)</f>
        <v/>
      </c>
      <c r="AB74" s="159" t="str">
        <f>IF(L3VA!DF86="NO DATA","",L3VA!DF86)</f>
        <v/>
      </c>
      <c r="AC74" s="159" t="str">
        <f>IF(L3VA!DL86="NO DATA","",L3VA!DL86)</f>
        <v/>
      </c>
      <c r="AD74" s="159" t="str">
        <f>IF(L3VA!DR86="NO DATA","",L3VA!DR86)</f>
        <v/>
      </c>
      <c r="AE74" s="159" t="str">
        <f>IF(L3VA!DX86="NO DATA","",L3VA!DX86)</f>
        <v/>
      </c>
      <c r="AF74" s="159" t="str">
        <f>IF(L3VA!ED86="NO DATA","",L3VA!ED86)</f>
        <v/>
      </c>
      <c r="AG74" s="159" t="str">
        <f>IF(L3VA!EJ86="NO DATA","",L3VA!EJ86)</f>
        <v/>
      </c>
      <c r="AH74" s="159" t="str">
        <f>IF(L3VA!EP86="NO DATA","",L3VA!EP86)</f>
        <v/>
      </c>
      <c r="AI74" s="159" t="str">
        <f>IF(L3VA!EV86="NO DATA","",L3VA!EV86)</f>
        <v/>
      </c>
      <c r="AJ74" s="159" t="str">
        <f>IF(L3VA!FB86="NO DATA","",L3VA!FB86)</f>
        <v/>
      </c>
    </row>
    <row r="75" spans="1:36" x14ac:dyDescent="0.25">
      <c r="A75" s="19">
        <f>IF(DATASHEET!A75="","",DATASHEET!A75)</f>
        <v>150916</v>
      </c>
      <c r="B75" s="20" t="str">
        <f>DATASHEET!B75</f>
        <v>GODSIL, Katie</v>
      </c>
      <c r="C75" s="21" t="str">
        <f>DATASHEET!C75</f>
        <v>12DHO</v>
      </c>
      <c r="D75" s="19" t="str">
        <f>DATASHEET!D75</f>
        <v>F</v>
      </c>
      <c r="E75" s="20" t="str">
        <f>IF(ISERROR(L3VA!E87),"",L3VA!E87)</f>
        <v>INTERNAL</v>
      </c>
      <c r="F75" s="20" t="str">
        <f>DATASHEET!E75</f>
        <v>N</v>
      </c>
      <c r="G75" s="20" t="str">
        <f>IF(A75="","",IF(DATASHEET!F75="White - British","N","Y"))</f>
        <v>N</v>
      </c>
      <c r="H75" s="20" t="str">
        <f>IF(A75="","",IF(DATASHEET!G75=1,"Y","N"))</f>
        <v>N</v>
      </c>
      <c r="I75" s="20" t="str">
        <f>DATASHEET!H75</f>
        <v>N</v>
      </c>
      <c r="J75" s="21" t="str">
        <f>IF(ISERROR(DATASHEET!J75),"",DATASHEET!J75)</f>
        <v>6.25+ (B/A)</v>
      </c>
      <c r="K75" s="36"/>
      <c r="L75" s="159" t="str">
        <f>IF(L3VA!N87="NO DATA","",L3VA!N87)</f>
        <v/>
      </c>
      <c r="M75" s="159" t="str">
        <f>IF(L3VA!T87="NO DATA","",L3VA!T87)</f>
        <v/>
      </c>
      <c r="N75" s="159" t="str">
        <f>IF(L3VA!Z87="NO DATA","",L3VA!Z87)</f>
        <v/>
      </c>
      <c r="O75" s="159" t="str">
        <f>IF(L3VA!AF87="NO DATA","",L3VA!AF87)</f>
        <v/>
      </c>
      <c r="P75" s="159" t="str">
        <f>IF(L3VA!AL87="NO DATA","",L3VA!AL87)</f>
        <v/>
      </c>
      <c r="Q75" s="159" t="str">
        <f>IF(L3VA!AR87="NO DATA","",L3VA!AR87)</f>
        <v/>
      </c>
      <c r="R75" s="159" t="str">
        <f>IF(L3VA!AX87="NO DATA","",L3VA!AX87)</f>
        <v/>
      </c>
      <c r="S75" s="159" t="str">
        <f>IF(L3VA!BD87="NO DATA","",L3VA!BD87)</f>
        <v/>
      </c>
      <c r="T75" s="159" t="str">
        <f>IF(L3VA!BJ87="NO DATA","",L3VA!BJ87)</f>
        <v/>
      </c>
      <c r="U75" s="159" t="str">
        <f>IF(L3VA!BP87="NO DATA","",L3VA!BP87)</f>
        <v/>
      </c>
      <c r="V75" s="159" t="str">
        <f>IF(L3VA!BV87="NO DATA","",L3VA!BV87)</f>
        <v/>
      </c>
      <c r="W75" s="159" t="str">
        <f>IF(L3VA!CB87="NO DATA","",L3VA!CB87)</f>
        <v/>
      </c>
      <c r="X75" s="159" t="str">
        <f>IF(L3VA!CH87="NO DATA","",L3VA!CH87)</f>
        <v/>
      </c>
      <c r="Y75" s="159" t="str">
        <f>IF(L3VA!CN87="NO DATA","",L3VA!CN87)</f>
        <v/>
      </c>
      <c r="Z75" s="159" t="str">
        <f>IF(L3VA!CT87="NO DATA","",L3VA!CT87)</f>
        <v/>
      </c>
      <c r="AA75" s="159" t="str">
        <f>IF(L3VA!CZ87="NO DATA","",L3VA!CZ87)</f>
        <v/>
      </c>
      <c r="AB75" s="159" t="str">
        <f>IF(L3VA!DF87="NO DATA","",L3VA!DF87)</f>
        <v/>
      </c>
      <c r="AC75" s="159" t="str">
        <f>IF(L3VA!DL87="NO DATA","",L3VA!DL87)</f>
        <v/>
      </c>
      <c r="AD75" s="159" t="str">
        <f>IF(L3VA!DR87="NO DATA","",L3VA!DR87)</f>
        <v/>
      </c>
      <c r="AE75" s="159" t="str">
        <f>IF(L3VA!DX87="NO DATA","",L3VA!DX87)</f>
        <v/>
      </c>
      <c r="AF75" s="159" t="str">
        <f>IF(L3VA!ED87="NO DATA","",L3VA!ED87)</f>
        <v/>
      </c>
      <c r="AG75" s="159" t="str">
        <f>IF(L3VA!EJ87="NO DATA","",L3VA!EJ87)</f>
        <v/>
      </c>
      <c r="AH75" s="159" t="str">
        <f>IF(L3VA!EP87="NO DATA","",L3VA!EP87)</f>
        <v/>
      </c>
      <c r="AI75" s="159" t="str">
        <f>IF(L3VA!EV87="NO DATA","",L3VA!EV87)</f>
        <v/>
      </c>
      <c r="AJ75" s="159" t="str">
        <f>IF(L3VA!FB87="NO DATA","",L3VA!FB87)</f>
        <v/>
      </c>
    </row>
    <row r="76" spans="1:36" x14ac:dyDescent="0.25">
      <c r="A76" s="19">
        <f>IF(DATASHEET!A76="","",DATASHEET!A76)</f>
        <v>150818</v>
      </c>
      <c r="B76" s="20" t="str">
        <f>DATASHEET!B76</f>
        <v>GOODCHILD, Alice</v>
      </c>
      <c r="C76" s="21" t="str">
        <f>DATASHEET!C76</f>
        <v>12JN</v>
      </c>
      <c r="D76" s="19" t="str">
        <f>DATASHEET!D76</f>
        <v>F</v>
      </c>
      <c r="E76" s="20" t="str">
        <f>IF(ISERROR(L3VA!E88),"",L3VA!E88)</f>
        <v>INTERNAL</v>
      </c>
      <c r="F76" s="20" t="str">
        <f>DATASHEET!E76</f>
        <v>N</v>
      </c>
      <c r="G76" s="20" t="str">
        <f>IF(A76="","",IF(DATASHEET!F76="White - British","N","Y"))</f>
        <v>N</v>
      </c>
      <c r="H76" s="20" t="str">
        <f>IF(A76="","",IF(DATASHEET!G76=1,"Y","N"))</f>
        <v>N</v>
      </c>
      <c r="I76" s="20" t="str">
        <f>DATASHEET!H76</f>
        <v>N</v>
      </c>
      <c r="J76" s="21" t="str">
        <f>IF(ISERROR(DATASHEET!J76),"",DATASHEET!J76)</f>
        <v>7.75+ (A/A*)</v>
      </c>
      <c r="K76" s="36"/>
      <c r="L76" s="159" t="str">
        <f>IF(L3VA!N88="NO DATA","",L3VA!N88)</f>
        <v/>
      </c>
      <c r="M76" s="159" t="str">
        <f>IF(L3VA!T88="NO DATA","",L3VA!T88)</f>
        <v/>
      </c>
      <c r="N76" s="159" t="str">
        <f>IF(L3VA!Z88="NO DATA","",L3VA!Z88)</f>
        <v/>
      </c>
      <c r="O76" s="159" t="str">
        <f>IF(L3VA!AF88="NO DATA","",L3VA!AF88)</f>
        <v/>
      </c>
      <c r="P76" s="159" t="str">
        <f>IF(L3VA!AL88="NO DATA","",L3VA!AL88)</f>
        <v/>
      </c>
      <c r="Q76" s="159" t="str">
        <f>IF(L3VA!AR88="NO DATA","",L3VA!AR88)</f>
        <v/>
      </c>
      <c r="R76" s="159" t="str">
        <f>IF(L3VA!AX88="NO DATA","",L3VA!AX88)</f>
        <v/>
      </c>
      <c r="S76" s="159" t="str">
        <f>IF(L3VA!BD88="NO DATA","",L3VA!BD88)</f>
        <v/>
      </c>
      <c r="T76" s="159" t="str">
        <f>IF(L3VA!BJ88="NO DATA","",L3VA!BJ88)</f>
        <v/>
      </c>
      <c r="U76" s="159" t="str">
        <f>IF(L3VA!BP88="NO DATA","",L3VA!BP88)</f>
        <v/>
      </c>
      <c r="V76" s="159" t="str">
        <f>IF(L3VA!BV88="NO DATA","",L3VA!BV88)</f>
        <v/>
      </c>
      <c r="W76" s="159" t="str">
        <f>IF(L3VA!CB88="NO DATA","",L3VA!CB88)</f>
        <v/>
      </c>
      <c r="X76" s="159" t="str">
        <f>IF(L3VA!CH88="NO DATA","",L3VA!CH88)</f>
        <v/>
      </c>
      <c r="Y76" s="159" t="str">
        <f>IF(L3VA!CN88="NO DATA","",L3VA!CN88)</f>
        <v/>
      </c>
      <c r="Z76" s="159" t="str">
        <f>IF(L3VA!CT88="NO DATA","",L3VA!CT88)</f>
        <v/>
      </c>
      <c r="AA76" s="159" t="str">
        <f>IF(L3VA!CZ88="NO DATA","",L3VA!CZ88)</f>
        <v/>
      </c>
      <c r="AB76" s="159" t="str">
        <f>IF(L3VA!DF88="NO DATA","",L3VA!DF88)</f>
        <v/>
      </c>
      <c r="AC76" s="159" t="str">
        <f>IF(L3VA!DL88="NO DATA","",L3VA!DL88)</f>
        <v/>
      </c>
      <c r="AD76" s="159" t="str">
        <f>IF(L3VA!DR88="NO DATA","",L3VA!DR88)</f>
        <v/>
      </c>
      <c r="AE76" s="159" t="str">
        <f>IF(L3VA!DX88="NO DATA","",L3VA!DX88)</f>
        <v/>
      </c>
      <c r="AF76" s="159" t="str">
        <f>IF(L3VA!ED88="NO DATA","",L3VA!ED88)</f>
        <v/>
      </c>
      <c r="AG76" s="159" t="str">
        <f>IF(L3VA!EJ88="NO DATA","",L3VA!EJ88)</f>
        <v/>
      </c>
      <c r="AH76" s="159" t="str">
        <f>IF(L3VA!EP88="NO DATA","",L3VA!EP88)</f>
        <v/>
      </c>
      <c r="AI76" s="159" t="str">
        <f>IF(L3VA!EV88="NO DATA","",L3VA!EV88)</f>
        <v/>
      </c>
      <c r="AJ76" s="159" t="str">
        <f>IF(L3VA!FB88="NO DATA","",L3VA!FB88)</f>
        <v/>
      </c>
    </row>
    <row r="77" spans="1:36" x14ac:dyDescent="0.25">
      <c r="A77" s="19">
        <f>IF(DATASHEET!A77="","",DATASHEET!A77)</f>
        <v>150779</v>
      </c>
      <c r="B77" s="20" t="str">
        <f>DATASHEET!B77</f>
        <v>GOODWIN, Freya</v>
      </c>
      <c r="C77" s="21" t="str">
        <f>DATASHEET!C77</f>
        <v>12JN</v>
      </c>
      <c r="D77" s="19" t="str">
        <f>DATASHEET!D77</f>
        <v>F</v>
      </c>
      <c r="E77" s="20" t="str">
        <f>IF(ISERROR(L3VA!E89),"",L3VA!E89)</f>
        <v>INTERNAL</v>
      </c>
      <c r="F77" s="20" t="str">
        <f>DATASHEET!E77</f>
        <v>N</v>
      </c>
      <c r="G77" s="20" t="str">
        <f>IF(A77="","",IF(DATASHEET!F77="White - British","N","Y"))</f>
        <v>N</v>
      </c>
      <c r="H77" s="20" t="str">
        <f>IF(A77="","",IF(DATASHEET!G77=1,"Y","N"))</f>
        <v>N</v>
      </c>
      <c r="I77" s="20" t="str">
        <f>DATASHEET!H77</f>
        <v>N</v>
      </c>
      <c r="J77" s="21" t="str">
        <f>IF(ISERROR(DATASHEET!J77),"",DATASHEET!J77)</f>
        <v>6.25+ (B/A)</v>
      </c>
      <c r="K77" s="36"/>
      <c r="L77" s="159" t="str">
        <f>IF(L3VA!N89="NO DATA","",L3VA!N89)</f>
        <v/>
      </c>
      <c r="M77" s="159" t="str">
        <f>IF(L3VA!T89="NO DATA","",L3VA!T89)</f>
        <v/>
      </c>
      <c r="N77" s="159" t="str">
        <f>IF(L3VA!Z89="NO DATA","",L3VA!Z89)</f>
        <v/>
      </c>
      <c r="O77" s="159" t="str">
        <f>IF(L3VA!AF89="NO DATA","",L3VA!AF89)</f>
        <v/>
      </c>
      <c r="P77" s="159" t="str">
        <f>IF(L3VA!AL89="NO DATA","",L3VA!AL89)</f>
        <v/>
      </c>
      <c r="Q77" s="159" t="str">
        <f>IF(L3VA!AR89="NO DATA","",L3VA!AR89)</f>
        <v/>
      </c>
      <c r="R77" s="159" t="str">
        <f>IF(L3VA!AX89="NO DATA","",L3VA!AX89)</f>
        <v/>
      </c>
      <c r="S77" s="159" t="str">
        <f>IF(L3VA!BD89="NO DATA","",L3VA!BD89)</f>
        <v/>
      </c>
      <c r="T77" s="159" t="str">
        <f>IF(L3VA!BJ89="NO DATA","",L3VA!BJ89)</f>
        <v/>
      </c>
      <c r="U77" s="159" t="str">
        <f>IF(L3VA!BP89="NO DATA","",L3VA!BP89)</f>
        <v/>
      </c>
      <c r="V77" s="159" t="str">
        <f>IF(L3VA!BV89="NO DATA","",L3VA!BV89)</f>
        <v/>
      </c>
      <c r="W77" s="159" t="str">
        <f>IF(L3VA!CB89="NO DATA","",L3VA!CB89)</f>
        <v/>
      </c>
      <c r="X77" s="159" t="str">
        <f>IF(L3VA!CH89="NO DATA","",L3VA!CH89)</f>
        <v/>
      </c>
      <c r="Y77" s="159" t="str">
        <f>IF(L3VA!CN89="NO DATA","",L3VA!CN89)</f>
        <v/>
      </c>
      <c r="Z77" s="159" t="str">
        <f>IF(L3VA!CT89="NO DATA","",L3VA!CT89)</f>
        <v/>
      </c>
      <c r="AA77" s="159" t="str">
        <f>IF(L3VA!CZ89="NO DATA","",L3VA!CZ89)</f>
        <v/>
      </c>
      <c r="AB77" s="159" t="str">
        <f>IF(L3VA!DF89="NO DATA","",L3VA!DF89)</f>
        <v/>
      </c>
      <c r="AC77" s="159" t="str">
        <f>IF(L3VA!DL89="NO DATA","",L3VA!DL89)</f>
        <v/>
      </c>
      <c r="AD77" s="159" t="str">
        <f>IF(L3VA!DR89="NO DATA","",L3VA!DR89)</f>
        <v/>
      </c>
      <c r="AE77" s="159" t="str">
        <f>IF(L3VA!DX89="NO DATA","",L3VA!DX89)</f>
        <v/>
      </c>
      <c r="AF77" s="159" t="str">
        <f>IF(L3VA!ED89="NO DATA","",L3VA!ED89)</f>
        <v/>
      </c>
      <c r="AG77" s="159" t="str">
        <f>IF(L3VA!EJ89="NO DATA","",L3VA!EJ89)</f>
        <v/>
      </c>
      <c r="AH77" s="159" t="str">
        <f>IF(L3VA!EP89="NO DATA","",L3VA!EP89)</f>
        <v/>
      </c>
      <c r="AI77" s="159" t="str">
        <f>IF(L3VA!EV89="NO DATA","",L3VA!EV89)</f>
        <v/>
      </c>
      <c r="AJ77" s="159" t="str">
        <f>IF(L3VA!FB89="NO DATA","",L3VA!FB89)</f>
        <v/>
      </c>
    </row>
    <row r="78" spans="1:36" x14ac:dyDescent="0.25">
      <c r="A78" s="19">
        <f>IF(DATASHEET!A78="","",DATASHEET!A78)</f>
        <v>150980</v>
      </c>
      <c r="B78" s="20" t="str">
        <f>DATASHEET!B78</f>
        <v>GRADY, Lucy</v>
      </c>
      <c r="C78" s="21" t="str">
        <f>DATASHEET!C78</f>
        <v>12JN</v>
      </c>
      <c r="D78" s="19" t="str">
        <f>DATASHEET!D78</f>
        <v>F</v>
      </c>
      <c r="E78" s="20" t="str">
        <f>IF(ISERROR(L3VA!E90),"",L3VA!E90)</f>
        <v>INTERNAL</v>
      </c>
      <c r="F78" s="20" t="str">
        <f>DATASHEET!E78</f>
        <v>N</v>
      </c>
      <c r="G78" s="20" t="str">
        <f>IF(A78="","",IF(DATASHEET!F78="White - British","N","Y"))</f>
        <v>N</v>
      </c>
      <c r="H78" s="20" t="str">
        <f>IF(A78="","",IF(DATASHEET!G78=1,"Y","N"))</f>
        <v>N</v>
      </c>
      <c r="I78" s="20" t="str">
        <f>DATASHEET!H78</f>
        <v>N</v>
      </c>
      <c r="J78" s="21" t="str">
        <f>IF(ISERROR(DATASHEET!J78),"",DATASHEET!J78)</f>
        <v>7.75+ (A/A*)</v>
      </c>
      <c r="K78" s="36"/>
      <c r="L78" s="159" t="str">
        <f>IF(L3VA!N90="NO DATA","",L3VA!N90)</f>
        <v/>
      </c>
      <c r="M78" s="159" t="str">
        <f>IF(L3VA!T90="NO DATA","",L3VA!T90)</f>
        <v/>
      </c>
      <c r="N78" s="159" t="str">
        <f>IF(L3VA!Z90="NO DATA","",L3VA!Z90)</f>
        <v/>
      </c>
      <c r="O78" s="159" t="str">
        <f>IF(L3VA!AF90="NO DATA","",L3VA!AF90)</f>
        <v/>
      </c>
      <c r="P78" s="159" t="str">
        <f>IF(L3VA!AL90="NO DATA","",L3VA!AL90)</f>
        <v/>
      </c>
      <c r="Q78" s="159" t="str">
        <f>IF(L3VA!AR90="NO DATA","",L3VA!AR90)</f>
        <v/>
      </c>
      <c r="R78" s="159" t="str">
        <f>IF(L3VA!AX90="NO DATA","",L3VA!AX90)</f>
        <v/>
      </c>
      <c r="S78" s="159" t="str">
        <f>IF(L3VA!BD90="NO DATA","",L3VA!BD90)</f>
        <v/>
      </c>
      <c r="T78" s="159" t="str">
        <f>IF(L3VA!BJ90="NO DATA","",L3VA!BJ90)</f>
        <v/>
      </c>
      <c r="U78" s="159" t="str">
        <f>IF(L3VA!BP90="NO DATA","",L3VA!BP90)</f>
        <v/>
      </c>
      <c r="V78" s="159" t="str">
        <f>IF(L3VA!BV90="NO DATA","",L3VA!BV90)</f>
        <v/>
      </c>
      <c r="W78" s="159" t="str">
        <f>IF(L3VA!CB90="NO DATA","",L3VA!CB90)</f>
        <v/>
      </c>
      <c r="X78" s="159" t="str">
        <f>IF(L3VA!CH90="NO DATA","",L3VA!CH90)</f>
        <v/>
      </c>
      <c r="Y78" s="159" t="str">
        <f>IF(L3VA!CN90="NO DATA","",L3VA!CN90)</f>
        <v/>
      </c>
      <c r="Z78" s="159" t="str">
        <f>IF(L3VA!CT90="NO DATA","",L3VA!CT90)</f>
        <v/>
      </c>
      <c r="AA78" s="159" t="str">
        <f>IF(L3VA!CZ90="NO DATA","",L3VA!CZ90)</f>
        <v/>
      </c>
      <c r="AB78" s="159" t="str">
        <f>IF(L3VA!DF90="NO DATA","",L3VA!DF90)</f>
        <v/>
      </c>
      <c r="AC78" s="159" t="str">
        <f>IF(L3VA!DL90="NO DATA","",L3VA!DL90)</f>
        <v/>
      </c>
      <c r="AD78" s="159" t="str">
        <f>IF(L3VA!DR90="NO DATA","",L3VA!DR90)</f>
        <v/>
      </c>
      <c r="AE78" s="159" t="str">
        <f>IF(L3VA!DX90="NO DATA","",L3VA!DX90)</f>
        <v/>
      </c>
      <c r="AF78" s="159" t="str">
        <f>IF(L3VA!ED90="NO DATA","",L3VA!ED90)</f>
        <v/>
      </c>
      <c r="AG78" s="159" t="str">
        <f>IF(L3VA!EJ90="NO DATA","",L3VA!EJ90)</f>
        <v/>
      </c>
      <c r="AH78" s="159" t="str">
        <f>IF(L3VA!EP90="NO DATA","",L3VA!EP90)</f>
        <v/>
      </c>
      <c r="AI78" s="159" t="str">
        <f>IF(L3VA!EV90="NO DATA","",L3VA!EV90)</f>
        <v/>
      </c>
      <c r="AJ78" s="159" t="str">
        <f>IF(L3VA!FB90="NO DATA","",L3VA!FB90)</f>
        <v/>
      </c>
    </row>
    <row r="79" spans="1:36" x14ac:dyDescent="0.25">
      <c r="A79" s="19">
        <f>IF(DATASHEET!A79="","",DATASHEET!A79)</f>
        <v>160088</v>
      </c>
      <c r="B79" s="20" t="str">
        <f>DATASHEET!B79</f>
        <v>GRANT, Alfie</v>
      </c>
      <c r="C79" s="21" t="str">
        <f>DATASHEET!C79</f>
        <v>12JW</v>
      </c>
      <c r="D79" s="19" t="str">
        <f>DATASHEET!D79</f>
        <v>M</v>
      </c>
      <c r="E79" s="20" t="str">
        <f>IF(ISERROR(L3VA!E91),"",L3VA!E91)</f>
        <v>EXTERNAL</v>
      </c>
      <c r="F79" s="20" t="str">
        <f>DATASHEET!E79</f>
        <v>N</v>
      </c>
      <c r="G79" s="20" t="str">
        <f>IF(A79="","",IF(DATASHEET!F79="White - British","N","Y"))</f>
        <v>N</v>
      </c>
      <c r="H79" s="20" t="str">
        <f>IF(A79="","",IF(DATASHEET!G79=1,"Y","N"))</f>
        <v>N</v>
      </c>
      <c r="I79" s="20" t="str">
        <f>DATASHEET!H79</f>
        <v>N</v>
      </c>
      <c r="J79" s="21" t="str">
        <f>IF(ISERROR(DATASHEET!J79),"",DATASHEET!J79)</f>
        <v>4.75+ (C/B)</v>
      </c>
      <c r="K79" s="36"/>
      <c r="L79" s="159" t="str">
        <f>IF(L3VA!N91="NO DATA","",L3VA!N91)</f>
        <v/>
      </c>
      <c r="M79" s="159" t="str">
        <f>IF(L3VA!T91="NO DATA","",L3VA!T91)</f>
        <v/>
      </c>
      <c r="N79" s="159" t="str">
        <f>IF(L3VA!Z91="NO DATA","",L3VA!Z91)</f>
        <v/>
      </c>
      <c r="O79" s="159" t="str">
        <f>IF(L3VA!AF91="NO DATA","",L3VA!AF91)</f>
        <v/>
      </c>
      <c r="P79" s="159" t="str">
        <f>IF(L3VA!AL91="NO DATA","",L3VA!AL91)</f>
        <v/>
      </c>
      <c r="Q79" s="159" t="str">
        <f>IF(L3VA!AR91="NO DATA","",L3VA!AR91)</f>
        <v/>
      </c>
      <c r="R79" s="159" t="str">
        <f>IF(L3VA!AX91="NO DATA","",L3VA!AX91)</f>
        <v/>
      </c>
      <c r="S79" s="159" t="str">
        <f>IF(L3VA!BD91="NO DATA","",L3VA!BD91)</f>
        <v/>
      </c>
      <c r="T79" s="159" t="str">
        <f>IF(L3VA!BJ91="NO DATA","",L3VA!BJ91)</f>
        <v/>
      </c>
      <c r="U79" s="159" t="str">
        <f>IF(L3VA!BP91="NO DATA","",L3VA!BP91)</f>
        <v/>
      </c>
      <c r="V79" s="159" t="str">
        <f>IF(L3VA!BV91="NO DATA","",L3VA!BV91)</f>
        <v/>
      </c>
      <c r="W79" s="159" t="str">
        <f>IF(L3VA!CB91="NO DATA","",L3VA!CB91)</f>
        <v/>
      </c>
      <c r="X79" s="159" t="str">
        <f>IF(L3VA!CH91="NO DATA","",L3VA!CH91)</f>
        <v/>
      </c>
      <c r="Y79" s="159" t="str">
        <f>IF(L3VA!CN91="NO DATA","",L3VA!CN91)</f>
        <v/>
      </c>
      <c r="Z79" s="159" t="str">
        <f>IF(L3VA!CT91="NO DATA","",L3VA!CT91)</f>
        <v/>
      </c>
      <c r="AA79" s="159" t="str">
        <f>IF(L3VA!CZ91="NO DATA","",L3VA!CZ91)</f>
        <v/>
      </c>
      <c r="AB79" s="159" t="str">
        <f>IF(L3VA!DF91="NO DATA","",L3VA!DF91)</f>
        <v/>
      </c>
      <c r="AC79" s="159" t="str">
        <f>IF(L3VA!DL91="NO DATA","",L3VA!DL91)</f>
        <v/>
      </c>
      <c r="AD79" s="159" t="str">
        <f>IF(L3VA!DR91="NO DATA","",L3VA!DR91)</f>
        <v/>
      </c>
      <c r="AE79" s="159" t="str">
        <f>IF(L3VA!DX91="NO DATA","",L3VA!DX91)</f>
        <v/>
      </c>
      <c r="AF79" s="159" t="str">
        <f>IF(L3VA!ED91="NO DATA","",L3VA!ED91)</f>
        <v/>
      </c>
      <c r="AG79" s="159" t="str">
        <f>IF(L3VA!EJ91="NO DATA","",L3VA!EJ91)</f>
        <v/>
      </c>
      <c r="AH79" s="159" t="str">
        <f>IF(L3VA!EP91="NO DATA","",L3VA!EP91)</f>
        <v/>
      </c>
      <c r="AI79" s="159" t="str">
        <f>IF(L3VA!EV91="NO DATA","",L3VA!EV91)</f>
        <v/>
      </c>
      <c r="AJ79" s="159" t="str">
        <f>IF(L3VA!FB91="NO DATA","",L3VA!FB91)</f>
        <v/>
      </c>
    </row>
    <row r="80" spans="1:36" x14ac:dyDescent="0.25">
      <c r="A80" s="19">
        <f>IF(DATASHEET!A80="","",DATASHEET!A80)</f>
        <v>150846</v>
      </c>
      <c r="B80" s="20" t="str">
        <f>DATASHEET!B80</f>
        <v>GREEN, Hannah</v>
      </c>
      <c r="C80" s="21" t="str">
        <f>DATASHEET!C80</f>
        <v>12JN</v>
      </c>
      <c r="D80" s="19" t="str">
        <f>DATASHEET!D80</f>
        <v>F</v>
      </c>
      <c r="E80" s="20" t="str">
        <f>IF(ISERROR(L3VA!E92),"",L3VA!E92)</f>
        <v>INTERNAL</v>
      </c>
      <c r="F80" s="20" t="str">
        <f>DATASHEET!E80</f>
        <v>N</v>
      </c>
      <c r="G80" s="20" t="str">
        <f>IF(A80="","",IF(DATASHEET!F80="White - British","N","Y"))</f>
        <v>N</v>
      </c>
      <c r="H80" s="20" t="str">
        <f>IF(A80="","",IF(DATASHEET!G80=1,"Y","N"))</f>
        <v>N</v>
      </c>
      <c r="I80" s="20" t="str">
        <f>DATASHEET!H80</f>
        <v>N</v>
      </c>
      <c r="J80" s="21" t="str">
        <f>IF(ISERROR(DATASHEET!J80),"",DATASHEET!J80)</f>
        <v>6.25+ (B/A)</v>
      </c>
      <c r="K80" s="36"/>
      <c r="L80" s="159" t="str">
        <f>IF(L3VA!N92="NO DATA","",L3VA!N92)</f>
        <v/>
      </c>
      <c r="M80" s="159" t="str">
        <f>IF(L3VA!T92="NO DATA","",L3VA!T92)</f>
        <v/>
      </c>
      <c r="N80" s="159" t="str">
        <f>IF(L3VA!Z92="NO DATA","",L3VA!Z92)</f>
        <v/>
      </c>
      <c r="O80" s="159" t="str">
        <f>IF(L3VA!AF92="NO DATA","",L3VA!AF92)</f>
        <v/>
      </c>
      <c r="P80" s="159" t="str">
        <f>IF(L3VA!AL92="NO DATA","",L3VA!AL92)</f>
        <v/>
      </c>
      <c r="Q80" s="159" t="str">
        <f>IF(L3VA!AR92="NO DATA","",L3VA!AR92)</f>
        <v/>
      </c>
      <c r="R80" s="159" t="str">
        <f>IF(L3VA!AX92="NO DATA","",L3VA!AX92)</f>
        <v/>
      </c>
      <c r="S80" s="159" t="str">
        <f>IF(L3VA!BD92="NO DATA","",L3VA!BD92)</f>
        <v/>
      </c>
      <c r="T80" s="159" t="str">
        <f>IF(L3VA!BJ92="NO DATA","",L3VA!BJ92)</f>
        <v/>
      </c>
      <c r="U80" s="159" t="str">
        <f>IF(L3VA!BP92="NO DATA","",L3VA!BP92)</f>
        <v/>
      </c>
      <c r="V80" s="159" t="str">
        <f>IF(L3VA!BV92="NO DATA","",L3VA!BV92)</f>
        <v/>
      </c>
      <c r="W80" s="159" t="str">
        <f>IF(L3VA!CB92="NO DATA","",L3VA!CB92)</f>
        <v/>
      </c>
      <c r="X80" s="159" t="str">
        <f>IF(L3VA!CH92="NO DATA","",L3VA!CH92)</f>
        <v/>
      </c>
      <c r="Y80" s="159" t="str">
        <f>IF(L3VA!CN92="NO DATA","",L3VA!CN92)</f>
        <v/>
      </c>
      <c r="Z80" s="159" t="str">
        <f>IF(L3VA!CT92="NO DATA","",L3VA!CT92)</f>
        <v/>
      </c>
      <c r="AA80" s="159" t="str">
        <f>IF(L3VA!CZ92="NO DATA","",L3VA!CZ92)</f>
        <v/>
      </c>
      <c r="AB80" s="159" t="str">
        <f>IF(L3VA!DF92="NO DATA","",L3VA!DF92)</f>
        <v/>
      </c>
      <c r="AC80" s="159" t="str">
        <f>IF(L3VA!DL92="NO DATA","",L3VA!DL92)</f>
        <v/>
      </c>
      <c r="AD80" s="159" t="str">
        <f>IF(L3VA!DR92="NO DATA","",L3VA!DR92)</f>
        <v/>
      </c>
      <c r="AE80" s="159" t="str">
        <f>IF(L3VA!DX92="NO DATA","",L3VA!DX92)</f>
        <v/>
      </c>
      <c r="AF80" s="159" t="str">
        <f>IF(L3VA!ED92="NO DATA","",L3VA!ED92)</f>
        <v/>
      </c>
      <c r="AG80" s="159" t="str">
        <f>IF(L3VA!EJ92="NO DATA","",L3VA!EJ92)</f>
        <v/>
      </c>
      <c r="AH80" s="159" t="str">
        <f>IF(L3VA!EP92="NO DATA","",L3VA!EP92)</f>
        <v/>
      </c>
      <c r="AI80" s="159" t="str">
        <f>IF(L3VA!EV92="NO DATA","",L3VA!EV92)</f>
        <v/>
      </c>
      <c r="AJ80" s="159" t="str">
        <f>IF(L3VA!FB92="NO DATA","",L3VA!FB92)</f>
        <v/>
      </c>
    </row>
    <row r="81" spans="1:36" x14ac:dyDescent="0.25">
      <c r="A81" s="19">
        <f>IF(DATASHEET!A81="","",DATASHEET!A81)</f>
        <v>160360</v>
      </c>
      <c r="B81" s="20" t="str">
        <f>DATASHEET!B81</f>
        <v>HACKETT, Lauren</v>
      </c>
      <c r="C81" s="21" t="str">
        <f>DATASHEET!C81</f>
        <v>12SG</v>
      </c>
      <c r="D81" s="19" t="str">
        <f>DATASHEET!D81</f>
        <v>F</v>
      </c>
      <c r="E81" s="20" t="str">
        <f>IF(ISERROR(L3VA!E93),"",L3VA!E93)</f>
        <v>EXTERNAL</v>
      </c>
      <c r="F81" s="20" t="str">
        <f>DATASHEET!E81</f>
        <v>N</v>
      </c>
      <c r="G81" s="20" t="str">
        <f>IF(A81="","",IF(DATASHEET!F81="White - British","N","Y"))</f>
        <v>N</v>
      </c>
      <c r="H81" s="20" t="str">
        <f>IF(A81="","",IF(DATASHEET!G81=1,"Y","N"))</f>
        <v>N</v>
      </c>
      <c r="I81" s="20" t="str">
        <f>DATASHEET!H81</f>
        <v>N</v>
      </c>
      <c r="J81" s="21" t="str">
        <f>IF(ISERROR(DATASHEET!J81),"",DATASHEET!J81)</f>
        <v>4.75+ (C/B)</v>
      </c>
      <c r="K81" s="36"/>
      <c r="L81" s="159" t="str">
        <f>IF(L3VA!N93="NO DATA","",L3VA!N93)</f>
        <v/>
      </c>
      <c r="M81" s="159" t="str">
        <f>IF(L3VA!T93="NO DATA","",L3VA!T93)</f>
        <v/>
      </c>
      <c r="N81" s="159" t="str">
        <f>IF(L3VA!Z93="NO DATA","",L3VA!Z93)</f>
        <v/>
      </c>
      <c r="O81" s="159" t="str">
        <f>IF(L3VA!AF93="NO DATA","",L3VA!AF93)</f>
        <v/>
      </c>
      <c r="P81" s="159" t="str">
        <f>IF(L3VA!AL93="NO DATA","",L3VA!AL93)</f>
        <v/>
      </c>
      <c r="Q81" s="159" t="str">
        <f>IF(L3VA!AR93="NO DATA","",L3VA!AR93)</f>
        <v/>
      </c>
      <c r="R81" s="159" t="str">
        <f>IF(L3VA!AX93="NO DATA","",L3VA!AX93)</f>
        <v/>
      </c>
      <c r="S81" s="159" t="str">
        <f>IF(L3VA!BD93="NO DATA","",L3VA!BD93)</f>
        <v/>
      </c>
      <c r="T81" s="159" t="str">
        <f>IF(L3VA!BJ93="NO DATA","",L3VA!BJ93)</f>
        <v/>
      </c>
      <c r="U81" s="159" t="str">
        <f>IF(L3VA!BP93="NO DATA","",L3VA!BP93)</f>
        <v/>
      </c>
      <c r="V81" s="159" t="str">
        <f>IF(L3VA!BV93="NO DATA","",L3VA!BV93)</f>
        <v/>
      </c>
      <c r="W81" s="159" t="str">
        <f>IF(L3VA!CB93="NO DATA","",L3VA!CB93)</f>
        <v/>
      </c>
      <c r="X81" s="159" t="str">
        <f>IF(L3VA!CH93="NO DATA","",L3VA!CH93)</f>
        <v/>
      </c>
      <c r="Y81" s="159" t="str">
        <f>IF(L3VA!CN93="NO DATA","",L3VA!CN93)</f>
        <v/>
      </c>
      <c r="Z81" s="159" t="str">
        <f>IF(L3VA!CT93="NO DATA","",L3VA!CT93)</f>
        <v/>
      </c>
      <c r="AA81" s="159" t="str">
        <f>IF(L3VA!CZ93="NO DATA","",L3VA!CZ93)</f>
        <v/>
      </c>
      <c r="AB81" s="159" t="str">
        <f>IF(L3VA!DF93="NO DATA","",L3VA!DF93)</f>
        <v/>
      </c>
      <c r="AC81" s="159" t="str">
        <f>IF(L3VA!DL93="NO DATA","",L3VA!DL93)</f>
        <v/>
      </c>
      <c r="AD81" s="159" t="str">
        <f>IF(L3VA!DR93="NO DATA","",L3VA!DR93)</f>
        <v/>
      </c>
      <c r="AE81" s="159" t="str">
        <f>IF(L3VA!DX93="NO DATA","",L3VA!DX93)</f>
        <v/>
      </c>
      <c r="AF81" s="159" t="str">
        <f>IF(L3VA!ED93="NO DATA","",L3VA!ED93)</f>
        <v/>
      </c>
      <c r="AG81" s="159" t="str">
        <f>IF(L3VA!EJ93="NO DATA","",L3VA!EJ93)</f>
        <v/>
      </c>
      <c r="AH81" s="159" t="str">
        <f>IF(L3VA!EP93="NO DATA","",L3VA!EP93)</f>
        <v/>
      </c>
      <c r="AI81" s="159" t="str">
        <f>IF(L3VA!EV93="NO DATA","",L3VA!EV93)</f>
        <v/>
      </c>
      <c r="AJ81" s="159" t="str">
        <f>IF(L3VA!FB93="NO DATA","",L3VA!FB93)</f>
        <v/>
      </c>
    </row>
    <row r="82" spans="1:36" x14ac:dyDescent="0.25">
      <c r="A82" s="19">
        <f>IF(DATASHEET!A82="","",DATASHEET!A82)</f>
        <v>150803</v>
      </c>
      <c r="B82" s="20" t="str">
        <f>DATASHEET!B82</f>
        <v>HAGOS, Abel</v>
      </c>
      <c r="C82" s="21" t="str">
        <f>DATASHEET!C82</f>
        <v>12DHO</v>
      </c>
      <c r="D82" s="19" t="str">
        <f>DATASHEET!D82</f>
        <v>M</v>
      </c>
      <c r="E82" s="20" t="str">
        <f>IF(ISERROR(L3VA!E94),"",L3VA!E94)</f>
        <v>INTERNAL</v>
      </c>
      <c r="F82" s="20" t="str">
        <f>DATASHEET!E82</f>
        <v>N</v>
      </c>
      <c r="G82" s="20" t="str">
        <f>IF(A82="","",IF(DATASHEET!F82="White - British","N","Y"))</f>
        <v>Y</v>
      </c>
      <c r="H82" s="20" t="str">
        <f>IF(A82="","",IF(DATASHEET!G82=1,"Y","N"))</f>
        <v>N</v>
      </c>
      <c r="I82" s="20" t="str">
        <f>DATASHEET!H82</f>
        <v>N</v>
      </c>
      <c r="J82" s="21" t="str">
        <f>IF(ISERROR(DATASHEET!J82),"",DATASHEET!J82)</f>
        <v>4.75+ (C/B)</v>
      </c>
      <c r="K82" s="36"/>
      <c r="L82" s="159" t="str">
        <f>IF(L3VA!N94="NO DATA","",L3VA!N94)</f>
        <v/>
      </c>
      <c r="M82" s="159" t="str">
        <f>IF(L3VA!T94="NO DATA","",L3VA!T94)</f>
        <v/>
      </c>
      <c r="N82" s="159" t="str">
        <f>IF(L3VA!Z94="NO DATA","",L3VA!Z94)</f>
        <v/>
      </c>
      <c r="O82" s="159" t="str">
        <f>IF(L3VA!AF94="NO DATA","",L3VA!AF94)</f>
        <v/>
      </c>
      <c r="P82" s="159" t="str">
        <f>IF(L3VA!AL94="NO DATA","",L3VA!AL94)</f>
        <v/>
      </c>
      <c r="Q82" s="159" t="str">
        <f>IF(L3VA!AR94="NO DATA","",L3VA!AR94)</f>
        <v/>
      </c>
      <c r="R82" s="159" t="str">
        <f>IF(L3VA!AX94="NO DATA","",L3VA!AX94)</f>
        <v/>
      </c>
      <c r="S82" s="159" t="str">
        <f>IF(L3VA!BD94="NO DATA","",L3VA!BD94)</f>
        <v/>
      </c>
      <c r="T82" s="159" t="str">
        <f>IF(L3VA!BJ94="NO DATA","",L3VA!BJ94)</f>
        <v/>
      </c>
      <c r="U82" s="159" t="str">
        <f>IF(L3VA!BP94="NO DATA","",L3VA!BP94)</f>
        <v/>
      </c>
      <c r="V82" s="159" t="str">
        <f>IF(L3VA!BV94="NO DATA","",L3VA!BV94)</f>
        <v/>
      </c>
      <c r="W82" s="159" t="str">
        <f>IF(L3VA!CB94="NO DATA","",L3VA!CB94)</f>
        <v/>
      </c>
      <c r="X82" s="159" t="str">
        <f>IF(L3VA!CH94="NO DATA","",L3VA!CH94)</f>
        <v/>
      </c>
      <c r="Y82" s="159" t="str">
        <f>IF(L3VA!CN94="NO DATA","",L3VA!CN94)</f>
        <v/>
      </c>
      <c r="Z82" s="159" t="str">
        <f>IF(L3VA!CT94="NO DATA","",L3VA!CT94)</f>
        <v/>
      </c>
      <c r="AA82" s="159" t="str">
        <f>IF(L3VA!CZ94="NO DATA","",L3VA!CZ94)</f>
        <v/>
      </c>
      <c r="AB82" s="159" t="str">
        <f>IF(L3VA!DF94="NO DATA","",L3VA!DF94)</f>
        <v/>
      </c>
      <c r="AC82" s="159" t="str">
        <f>IF(L3VA!DL94="NO DATA","",L3VA!DL94)</f>
        <v/>
      </c>
      <c r="AD82" s="159" t="str">
        <f>IF(L3VA!DR94="NO DATA","",L3VA!DR94)</f>
        <v/>
      </c>
      <c r="AE82" s="159" t="str">
        <f>IF(L3VA!DX94="NO DATA","",L3VA!DX94)</f>
        <v/>
      </c>
      <c r="AF82" s="159" t="str">
        <f>IF(L3VA!ED94="NO DATA","",L3VA!ED94)</f>
        <v/>
      </c>
      <c r="AG82" s="159" t="str">
        <f>IF(L3VA!EJ94="NO DATA","",L3VA!EJ94)</f>
        <v/>
      </c>
      <c r="AH82" s="159" t="str">
        <f>IF(L3VA!EP94="NO DATA","",L3VA!EP94)</f>
        <v/>
      </c>
      <c r="AI82" s="159" t="str">
        <f>IF(L3VA!EV94="NO DATA","",L3VA!EV94)</f>
        <v/>
      </c>
      <c r="AJ82" s="159" t="str">
        <f>IF(L3VA!FB94="NO DATA","",L3VA!FB94)</f>
        <v/>
      </c>
    </row>
    <row r="83" spans="1:36" x14ac:dyDescent="0.25">
      <c r="A83" s="19">
        <f>IF(DATASHEET!A83="","",DATASHEET!A83)</f>
        <v>150958</v>
      </c>
      <c r="B83" s="20" t="str">
        <f>DATASHEET!B83</f>
        <v>HAGUE, Eden</v>
      </c>
      <c r="C83" s="21" t="str">
        <f>DATASHEET!C83</f>
        <v>12DHO</v>
      </c>
      <c r="D83" s="19" t="str">
        <f>DATASHEET!D83</f>
        <v>M</v>
      </c>
      <c r="E83" s="20" t="str">
        <f>IF(ISERROR(L3VA!E95),"",L3VA!E95)</f>
        <v>INTERNAL</v>
      </c>
      <c r="F83" s="20" t="str">
        <f>DATASHEET!E83</f>
        <v>N</v>
      </c>
      <c r="G83" s="20" t="str">
        <f>IF(A83="","",IF(DATASHEET!F83="White - British","N","Y"))</f>
        <v>N</v>
      </c>
      <c r="H83" s="20" t="str">
        <f>IF(A83="","",IF(DATASHEET!G83=1,"Y","N"))</f>
        <v>N</v>
      </c>
      <c r="I83" s="20" t="str">
        <f>DATASHEET!H83</f>
        <v>N</v>
      </c>
      <c r="J83" s="21" t="str">
        <f>IF(ISERROR(DATASHEET!J83),"",DATASHEET!J83)</f>
        <v>4.75+ (C/B)</v>
      </c>
      <c r="K83" s="36"/>
      <c r="L83" s="159" t="str">
        <f>IF(L3VA!N95="NO DATA","",L3VA!N95)</f>
        <v/>
      </c>
      <c r="M83" s="159" t="str">
        <f>IF(L3VA!T95="NO DATA","",L3VA!T95)</f>
        <v/>
      </c>
      <c r="N83" s="159" t="str">
        <f>IF(L3VA!Z95="NO DATA","",L3VA!Z95)</f>
        <v/>
      </c>
      <c r="O83" s="159" t="str">
        <f>IF(L3VA!AF95="NO DATA","",L3VA!AF95)</f>
        <v/>
      </c>
      <c r="P83" s="159" t="str">
        <f>IF(L3VA!AL95="NO DATA","",L3VA!AL95)</f>
        <v/>
      </c>
      <c r="Q83" s="159" t="str">
        <f>IF(L3VA!AR95="NO DATA","",L3VA!AR95)</f>
        <v/>
      </c>
      <c r="R83" s="159" t="str">
        <f>IF(L3VA!AX95="NO DATA","",L3VA!AX95)</f>
        <v/>
      </c>
      <c r="S83" s="159" t="str">
        <f>IF(L3VA!BD95="NO DATA","",L3VA!BD95)</f>
        <v/>
      </c>
      <c r="T83" s="159" t="str">
        <f>IF(L3VA!BJ95="NO DATA","",L3VA!BJ95)</f>
        <v/>
      </c>
      <c r="U83" s="159" t="str">
        <f>IF(L3VA!BP95="NO DATA","",L3VA!BP95)</f>
        <v/>
      </c>
      <c r="V83" s="159" t="str">
        <f>IF(L3VA!BV95="NO DATA","",L3VA!BV95)</f>
        <v/>
      </c>
      <c r="W83" s="159" t="str">
        <f>IF(L3VA!CB95="NO DATA","",L3VA!CB95)</f>
        <v/>
      </c>
      <c r="X83" s="159" t="str">
        <f>IF(L3VA!CH95="NO DATA","",L3VA!CH95)</f>
        <v/>
      </c>
      <c r="Y83" s="159" t="str">
        <f>IF(L3VA!CN95="NO DATA","",L3VA!CN95)</f>
        <v/>
      </c>
      <c r="Z83" s="159" t="str">
        <f>IF(L3VA!CT95="NO DATA","",L3VA!CT95)</f>
        <v/>
      </c>
      <c r="AA83" s="159" t="str">
        <f>IF(L3VA!CZ95="NO DATA","",L3VA!CZ95)</f>
        <v/>
      </c>
      <c r="AB83" s="159" t="str">
        <f>IF(L3VA!DF95="NO DATA","",L3VA!DF95)</f>
        <v/>
      </c>
      <c r="AC83" s="159" t="str">
        <f>IF(L3VA!DL95="NO DATA","",L3VA!DL95)</f>
        <v/>
      </c>
      <c r="AD83" s="159" t="str">
        <f>IF(L3VA!DR95="NO DATA","",L3VA!DR95)</f>
        <v/>
      </c>
      <c r="AE83" s="159" t="str">
        <f>IF(L3VA!DX95="NO DATA","",L3VA!DX95)</f>
        <v/>
      </c>
      <c r="AF83" s="159" t="str">
        <f>IF(L3VA!ED95="NO DATA","",L3VA!ED95)</f>
        <v/>
      </c>
      <c r="AG83" s="159" t="str">
        <f>IF(L3VA!EJ95="NO DATA","",L3VA!EJ95)</f>
        <v/>
      </c>
      <c r="AH83" s="159" t="str">
        <f>IF(L3VA!EP95="NO DATA","",L3VA!EP95)</f>
        <v/>
      </c>
      <c r="AI83" s="159" t="str">
        <f>IF(L3VA!EV95="NO DATA","",L3VA!EV95)</f>
        <v/>
      </c>
      <c r="AJ83" s="159" t="str">
        <f>IF(L3VA!FB95="NO DATA","",L3VA!FB95)</f>
        <v/>
      </c>
    </row>
    <row r="84" spans="1:36" x14ac:dyDescent="0.25">
      <c r="A84" s="19">
        <f>IF(DATASHEET!A84="","",DATASHEET!A84)</f>
        <v>160083</v>
      </c>
      <c r="B84" s="20" t="str">
        <f>DATASHEET!B84</f>
        <v>HAGUE, Jorja</v>
      </c>
      <c r="C84" s="21" t="str">
        <f>DATASHEET!C84</f>
        <v>12MP</v>
      </c>
      <c r="D84" s="19" t="str">
        <f>DATASHEET!D84</f>
        <v>F</v>
      </c>
      <c r="E84" s="20" t="str">
        <f>IF(ISERROR(L3VA!E96),"",L3VA!E96)</f>
        <v>EXTERNAL</v>
      </c>
      <c r="F84" s="20" t="str">
        <f>DATASHEET!E84</f>
        <v>N</v>
      </c>
      <c r="G84" s="20" t="str">
        <f>IF(A84="","",IF(DATASHEET!F84="White - British","N","Y"))</f>
        <v>N</v>
      </c>
      <c r="H84" s="20" t="str">
        <f>IF(A84="","",IF(DATASHEET!G84=1,"Y","N"))</f>
        <v>N</v>
      </c>
      <c r="I84" s="20" t="str">
        <f>DATASHEET!H84</f>
        <v>N</v>
      </c>
      <c r="J84" s="21" t="str">
        <f>IF(ISERROR(DATASHEET!J84),"",DATASHEET!J84)</f>
        <v>7.75+ (A/A*)</v>
      </c>
      <c r="K84" s="36"/>
      <c r="L84" s="159" t="str">
        <f>IF(L3VA!N96="NO DATA","",L3VA!N96)</f>
        <v/>
      </c>
      <c r="M84" s="159" t="str">
        <f>IF(L3VA!T96="NO DATA","",L3VA!T96)</f>
        <v/>
      </c>
      <c r="N84" s="159" t="str">
        <f>IF(L3VA!Z96="NO DATA","",L3VA!Z96)</f>
        <v/>
      </c>
      <c r="O84" s="159" t="str">
        <f>IF(L3VA!AF96="NO DATA","",L3VA!AF96)</f>
        <v/>
      </c>
      <c r="P84" s="159" t="str">
        <f>IF(L3VA!AL96="NO DATA","",L3VA!AL96)</f>
        <v/>
      </c>
      <c r="Q84" s="159" t="str">
        <f>IF(L3VA!AR96="NO DATA","",L3VA!AR96)</f>
        <v/>
      </c>
      <c r="R84" s="159" t="str">
        <f>IF(L3VA!AX96="NO DATA","",L3VA!AX96)</f>
        <v/>
      </c>
      <c r="S84" s="159" t="str">
        <f>IF(L3VA!BD96="NO DATA","",L3VA!BD96)</f>
        <v/>
      </c>
      <c r="T84" s="159" t="str">
        <f>IF(L3VA!BJ96="NO DATA","",L3VA!BJ96)</f>
        <v/>
      </c>
      <c r="U84" s="159" t="str">
        <f>IF(L3VA!BP96="NO DATA","",L3VA!BP96)</f>
        <v/>
      </c>
      <c r="V84" s="159" t="str">
        <f>IF(L3VA!BV96="NO DATA","",L3VA!BV96)</f>
        <v/>
      </c>
      <c r="W84" s="159" t="str">
        <f>IF(L3VA!CB96="NO DATA","",L3VA!CB96)</f>
        <v/>
      </c>
      <c r="X84" s="159" t="str">
        <f>IF(L3VA!CH96="NO DATA","",L3VA!CH96)</f>
        <v/>
      </c>
      <c r="Y84" s="159" t="str">
        <f>IF(L3VA!CN96="NO DATA","",L3VA!CN96)</f>
        <v/>
      </c>
      <c r="Z84" s="159" t="str">
        <f>IF(L3VA!CT96="NO DATA","",L3VA!CT96)</f>
        <v/>
      </c>
      <c r="AA84" s="159" t="str">
        <f>IF(L3VA!CZ96="NO DATA","",L3VA!CZ96)</f>
        <v/>
      </c>
      <c r="AB84" s="159" t="str">
        <f>IF(L3VA!DF96="NO DATA","",L3VA!DF96)</f>
        <v/>
      </c>
      <c r="AC84" s="159" t="str">
        <f>IF(L3VA!DL96="NO DATA","",L3VA!DL96)</f>
        <v/>
      </c>
      <c r="AD84" s="159" t="str">
        <f>IF(L3VA!DR96="NO DATA","",L3VA!DR96)</f>
        <v/>
      </c>
      <c r="AE84" s="159" t="str">
        <f>IF(L3VA!DX96="NO DATA","",L3VA!DX96)</f>
        <v/>
      </c>
      <c r="AF84" s="159" t="str">
        <f>IF(L3VA!ED96="NO DATA","",L3VA!ED96)</f>
        <v/>
      </c>
      <c r="AG84" s="159" t="str">
        <f>IF(L3VA!EJ96="NO DATA","",L3VA!EJ96)</f>
        <v/>
      </c>
      <c r="AH84" s="159" t="str">
        <f>IF(L3VA!EP96="NO DATA","",L3VA!EP96)</f>
        <v/>
      </c>
      <c r="AI84" s="159" t="str">
        <f>IF(L3VA!EV96="NO DATA","",L3VA!EV96)</f>
        <v/>
      </c>
      <c r="AJ84" s="159" t="str">
        <f>IF(L3VA!FB96="NO DATA","",L3VA!FB96)</f>
        <v/>
      </c>
    </row>
    <row r="85" spans="1:36" x14ac:dyDescent="0.25">
      <c r="A85" s="19">
        <f>IF(DATASHEET!A85="","",DATASHEET!A85)</f>
        <v>160135</v>
      </c>
      <c r="B85" s="20" t="str">
        <f>DATASHEET!B85</f>
        <v>HAJ MOHAMAD, Sahar</v>
      </c>
      <c r="C85" s="21" t="str">
        <f>DATASHEET!C85</f>
        <v>12EW</v>
      </c>
      <c r="D85" s="19" t="str">
        <f>DATASHEET!D85</f>
        <v>F</v>
      </c>
      <c r="E85" s="20" t="str">
        <f>IF(ISERROR(L3VA!E97),"",L3VA!E97)</f>
        <v>EXTERNAL</v>
      </c>
      <c r="F85" s="20" t="str">
        <f>DATASHEET!E85</f>
        <v>Y</v>
      </c>
      <c r="G85" s="20" t="str">
        <f>IF(A85="","",IF(DATASHEET!F85="White - British","N","Y"))</f>
        <v>Y</v>
      </c>
      <c r="H85" s="20" t="str">
        <f>IF(A85="","",IF(DATASHEET!G85=1,"Y","N"))</f>
        <v>N</v>
      </c>
      <c r="I85" s="20" t="str">
        <f>DATASHEET!H85</f>
        <v>N</v>
      </c>
      <c r="J85" s="21" t="str">
        <f>IF(ISERROR(DATASHEET!J85),"",DATASHEET!J85)</f>
        <v>2.5+ (D/C)</v>
      </c>
      <c r="K85" s="36"/>
      <c r="L85" s="159" t="str">
        <f>IF(L3VA!N97="NO DATA","",L3VA!N97)</f>
        <v/>
      </c>
      <c r="M85" s="159" t="str">
        <f>IF(L3VA!T97="NO DATA","",L3VA!T97)</f>
        <v/>
      </c>
      <c r="N85" s="159" t="str">
        <f>IF(L3VA!Z97="NO DATA","",L3VA!Z97)</f>
        <v/>
      </c>
      <c r="O85" s="159" t="str">
        <f>IF(L3VA!AF97="NO DATA","",L3VA!AF97)</f>
        <v/>
      </c>
      <c r="P85" s="159" t="str">
        <f>IF(L3VA!AL97="NO DATA","",L3VA!AL97)</f>
        <v/>
      </c>
      <c r="Q85" s="159" t="str">
        <f>IF(L3VA!AR97="NO DATA","",L3VA!AR97)</f>
        <v/>
      </c>
      <c r="R85" s="159" t="str">
        <f>IF(L3VA!AX97="NO DATA","",L3VA!AX97)</f>
        <v/>
      </c>
      <c r="S85" s="159" t="str">
        <f>IF(L3VA!BD97="NO DATA","",L3VA!BD97)</f>
        <v/>
      </c>
      <c r="T85" s="159" t="str">
        <f>IF(L3VA!BJ97="NO DATA","",L3VA!BJ97)</f>
        <v/>
      </c>
      <c r="U85" s="159" t="str">
        <f>IF(L3VA!BP97="NO DATA","",L3VA!BP97)</f>
        <v/>
      </c>
      <c r="V85" s="159" t="str">
        <f>IF(L3VA!BV97="NO DATA","",L3VA!BV97)</f>
        <v/>
      </c>
      <c r="W85" s="159" t="str">
        <f>IF(L3VA!CB97="NO DATA","",L3VA!CB97)</f>
        <v/>
      </c>
      <c r="X85" s="159" t="str">
        <f>IF(L3VA!CH97="NO DATA","",L3VA!CH97)</f>
        <v/>
      </c>
      <c r="Y85" s="159" t="str">
        <f>IF(L3VA!CN97="NO DATA","",L3VA!CN97)</f>
        <v/>
      </c>
      <c r="Z85" s="159" t="str">
        <f>IF(L3VA!CT97="NO DATA","",L3VA!CT97)</f>
        <v/>
      </c>
      <c r="AA85" s="159" t="str">
        <f>IF(L3VA!CZ97="NO DATA","",L3VA!CZ97)</f>
        <v/>
      </c>
      <c r="AB85" s="159" t="str">
        <f>IF(L3VA!DF97="NO DATA","",L3VA!DF97)</f>
        <v/>
      </c>
      <c r="AC85" s="159" t="str">
        <f>IF(L3VA!DL97="NO DATA","",L3VA!DL97)</f>
        <v/>
      </c>
      <c r="AD85" s="159" t="str">
        <f>IF(L3VA!DR97="NO DATA","",L3VA!DR97)</f>
        <v/>
      </c>
      <c r="AE85" s="159" t="str">
        <f>IF(L3VA!DX97="NO DATA","",L3VA!DX97)</f>
        <v/>
      </c>
      <c r="AF85" s="159" t="str">
        <f>IF(L3VA!ED97="NO DATA","",L3VA!ED97)</f>
        <v/>
      </c>
      <c r="AG85" s="159" t="str">
        <f>IF(L3VA!EJ97="NO DATA","",L3VA!EJ97)</f>
        <v/>
      </c>
      <c r="AH85" s="159" t="str">
        <f>IF(L3VA!EP97="NO DATA","",L3VA!EP97)</f>
        <v/>
      </c>
      <c r="AI85" s="159" t="str">
        <f>IF(L3VA!EV97="NO DATA","",L3VA!EV97)</f>
        <v/>
      </c>
      <c r="AJ85" s="159" t="str">
        <f>IF(L3VA!FB97="NO DATA","",L3VA!FB97)</f>
        <v/>
      </c>
    </row>
    <row r="86" spans="1:36" x14ac:dyDescent="0.25">
      <c r="A86" s="19">
        <f>IF(DATASHEET!A86="","",DATASHEET!A86)</f>
        <v>150981</v>
      </c>
      <c r="B86" s="20" t="str">
        <f>DATASHEET!B86</f>
        <v>HANDS, Lowri</v>
      </c>
      <c r="C86" s="21" t="str">
        <f>DATASHEET!C86</f>
        <v>12JN</v>
      </c>
      <c r="D86" s="19" t="str">
        <f>DATASHEET!D86</f>
        <v>F</v>
      </c>
      <c r="E86" s="20" t="str">
        <f>IF(ISERROR(L3VA!E98),"",L3VA!E98)</f>
        <v>INTERNAL</v>
      </c>
      <c r="F86" s="20" t="str">
        <f>DATASHEET!E86</f>
        <v>N</v>
      </c>
      <c r="G86" s="20" t="str">
        <f>IF(A86="","",IF(DATASHEET!F86="White - British","N","Y"))</f>
        <v>N</v>
      </c>
      <c r="H86" s="20" t="str">
        <f>IF(A86="","",IF(DATASHEET!G86=1,"Y","N"))</f>
        <v>N</v>
      </c>
      <c r="I86" s="20" t="str">
        <f>DATASHEET!H86</f>
        <v>N</v>
      </c>
      <c r="J86" s="21" t="str">
        <f>IF(ISERROR(DATASHEET!J86),"",DATASHEET!J86)</f>
        <v>2.5+ (D/C)</v>
      </c>
      <c r="K86" s="36"/>
      <c r="L86" s="159" t="str">
        <f>IF(L3VA!N98="NO DATA","",L3VA!N98)</f>
        <v/>
      </c>
      <c r="M86" s="159" t="str">
        <f>IF(L3VA!T98="NO DATA","",L3VA!T98)</f>
        <v/>
      </c>
      <c r="N86" s="159" t="str">
        <f>IF(L3VA!Z98="NO DATA","",L3VA!Z98)</f>
        <v/>
      </c>
      <c r="O86" s="159" t="str">
        <f>IF(L3VA!AF98="NO DATA","",L3VA!AF98)</f>
        <v/>
      </c>
      <c r="P86" s="159" t="str">
        <f>IF(L3VA!AL98="NO DATA","",L3VA!AL98)</f>
        <v/>
      </c>
      <c r="Q86" s="159" t="str">
        <f>IF(L3VA!AR98="NO DATA","",L3VA!AR98)</f>
        <v/>
      </c>
      <c r="R86" s="159" t="str">
        <f>IF(L3VA!AX98="NO DATA","",L3VA!AX98)</f>
        <v/>
      </c>
      <c r="S86" s="159" t="str">
        <f>IF(L3VA!BD98="NO DATA","",L3VA!BD98)</f>
        <v/>
      </c>
      <c r="T86" s="159" t="str">
        <f>IF(L3VA!BJ98="NO DATA","",L3VA!BJ98)</f>
        <v/>
      </c>
      <c r="U86" s="159" t="str">
        <f>IF(L3VA!BP98="NO DATA","",L3VA!BP98)</f>
        <v/>
      </c>
      <c r="V86" s="159" t="str">
        <f>IF(L3VA!BV98="NO DATA","",L3VA!BV98)</f>
        <v/>
      </c>
      <c r="W86" s="159" t="str">
        <f>IF(L3VA!CB98="NO DATA","",L3VA!CB98)</f>
        <v/>
      </c>
      <c r="X86" s="159" t="str">
        <f>IF(L3VA!CH98="NO DATA","",L3VA!CH98)</f>
        <v/>
      </c>
      <c r="Y86" s="159" t="str">
        <f>IF(L3VA!CN98="NO DATA","",L3VA!CN98)</f>
        <v/>
      </c>
      <c r="Z86" s="159" t="str">
        <f>IF(L3VA!CT98="NO DATA","",L3VA!CT98)</f>
        <v/>
      </c>
      <c r="AA86" s="159" t="str">
        <f>IF(L3VA!CZ98="NO DATA","",L3VA!CZ98)</f>
        <v/>
      </c>
      <c r="AB86" s="159" t="str">
        <f>IF(L3VA!DF98="NO DATA","",L3VA!DF98)</f>
        <v/>
      </c>
      <c r="AC86" s="159" t="str">
        <f>IF(L3VA!DL98="NO DATA","",L3VA!DL98)</f>
        <v/>
      </c>
      <c r="AD86" s="159" t="str">
        <f>IF(L3VA!DR98="NO DATA","",L3VA!DR98)</f>
        <v/>
      </c>
      <c r="AE86" s="159" t="str">
        <f>IF(L3VA!DX98="NO DATA","",L3VA!DX98)</f>
        <v/>
      </c>
      <c r="AF86" s="159" t="str">
        <f>IF(L3VA!ED98="NO DATA","",L3VA!ED98)</f>
        <v/>
      </c>
      <c r="AG86" s="159" t="str">
        <f>IF(L3VA!EJ98="NO DATA","",L3VA!EJ98)</f>
        <v/>
      </c>
      <c r="AH86" s="159" t="str">
        <f>IF(L3VA!EP98="NO DATA","",L3VA!EP98)</f>
        <v/>
      </c>
      <c r="AI86" s="159" t="str">
        <f>IF(L3VA!EV98="NO DATA","",L3VA!EV98)</f>
        <v/>
      </c>
      <c r="AJ86" s="159" t="str">
        <f>IF(L3VA!FB98="NO DATA","",L3VA!FB98)</f>
        <v/>
      </c>
    </row>
    <row r="87" spans="1:36" x14ac:dyDescent="0.25">
      <c r="A87" s="19">
        <f>IF(DATASHEET!A87="","",DATASHEET!A87)</f>
        <v>150951</v>
      </c>
      <c r="B87" s="20" t="str">
        <f>DATASHEET!B87</f>
        <v>HAWKINS, Mollie</v>
      </c>
      <c r="C87" s="21" t="str">
        <f>DATASHEET!C87</f>
        <v>12JN</v>
      </c>
      <c r="D87" s="19" t="str">
        <f>DATASHEET!D87</f>
        <v>F</v>
      </c>
      <c r="E87" s="20" t="str">
        <f>IF(ISERROR(L3VA!E99),"",L3VA!E99)</f>
        <v>INTERNAL</v>
      </c>
      <c r="F87" s="20" t="str">
        <f>DATASHEET!E87</f>
        <v>N</v>
      </c>
      <c r="G87" s="20" t="str">
        <f>IF(A87="","",IF(DATASHEET!F87="White - British","N","Y"))</f>
        <v>N</v>
      </c>
      <c r="H87" s="20" t="str">
        <f>IF(A87="","",IF(DATASHEET!G87=1,"Y","N"))</f>
        <v>N</v>
      </c>
      <c r="I87" s="20" t="str">
        <f>DATASHEET!H87</f>
        <v>N</v>
      </c>
      <c r="J87" s="21" t="str">
        <f>IF(ISERROR(DATASHEET!J87),"",DATASHEET!J87)</f>
        <v>4.75+ (C/B)</v>
      </c>
      <c r="K87" s="36"/>
      <c r="L87" s="159" t="str">
        <f>IF(L3VA!N99="NO DATA","",L3VA!N99)</f>
        <v/>
      </c>
      <c r="M87" s="159" t="str">
        <f>IF(L3VA!T99="NO DATA","",L3VA!T99)</f>
        <v/>
      </c>
      <c r="N87" s="159" t="str">
        <f>IF(L3VA!Z99="NO DATA","",L3VA!Z99)</f>
        <v/>
      </c>
      <c r="O87" s="159" t="str">
        <f>IF(L3VA!AF99="NO DATA","",L3VA!AF99)</f>
        <v/>
      </c>
      <c r="P87" s="159" t="str">
        <f>IF(L3VA!AL99="NO DATA","",L3VA!AL99)</f>
        <v/>
      </c>
      <c r="Q87" s="159" t="str">
        <f>IF(L3VA!AR99="NO DATA","",L3VA!AR99)</f>
        <v/>
      </c>
      <c r="R87" s="159" t="str">
        <f>IF(L3VA!AX99="NO DATA","",L3VA!AX99)</f>
        <v/>
      </c>
      <c r="S87" s="159" t="str">
        <f>IF(L3VA!BD99="NO DATA","",L3VA!BD99)</f>
        <v/>
      </c>
      <c r="T87" s="159" t="str">
        <f>IF(L3VA!BJ99="NO DATA","",L3VA!BJ99)</f>
        <v/>
      </c>
      <c r="U87" s="159" t="str">
        <f>IF(L3VA!BP99="NO DATA","",L3VA!BP99)</f>
        <v/>
      </c>
      <c r="V87" s="159" t="str">
        <f>IF(L3VA!BV99="NO DATA","",L3VA!BV99)</f>
        <v/>
      </c>
      <c r="W87" s="159" t="str">
        <f>IF(L3VA!CB99="NO DATA","",L3VA!CB99)</f>
        <v/>
      </c>
      <c r="X87" s="159" t="str">
        <f>IF(L3VA!CH99="NO DATA","",L3VA!CH99)</f>
        <v/>
      </c>
      <c r="Y87" s="159" t="str">
        <f>IF(L3VA!CN99="NO DATA","",L3VA!CN99)</f>
        <v/>
      </c>
      <c r="Z87" s="159" t="str">
        <f>IF(L3VA!CT99="NO DATA","",L3VA!CT99)</f>
        <v/>
      </c>
      <c r="AA87" s="159" t="str">
        <f>IF(L3VA!CZ99="NO DATA","",L3VA!CZ99)</f>
        <v/>
      </c>
      <c r="AB87" s="159" t="str">
        <f>IF(L3VA!DF99="NO DATA","",L3VA!DF99)</f>
        <v/>
      </c>
      <c r="AC87" s="159" t="str">
        <f>IF(L3VA!DL99="NO DATA","",L3VA!DL99)</f>
        <v/>
      </c>
      <c r="AD87" s="159" t="str">
        <f>IF(L3VA!DR99="NO DATA","",L3VA!DR99)</f>
        <v/>
      </c>
      <c r="AE87" s="159" t="str">
        <f>IF(L3VA!DX99="NO DATA","",L3VA!DX99)</f>
        <v/>
      </c>
      <c r="AF87" s="159" t="str">
        <f>IF(L3VA!ED99="NO DATA","",L3VA!ED99)</f>
        <v/>
      </c>
      <c r="AG87" s="159" t="str">
        <f>IF(L3VA!EJ99="NO DATA","",L3VA!EJ99)</f>
        <v/>
      </c>
      <c r="AH87" s="159" t="str">
        <f>IF(L3VA!EP99="NO DATA","",L3VA!EP99)</f>
        <v/>
      </c>
      <c r="AI87" s="159" t="str">
        <f>IF(L3VA!EV99="NO DATA","",L3VA!EV99)</f>
        <v/>
      </c>
      <c r="AJ87" s="159" t="str">
        <f>IF(L3VA!FB99="NO DATA","",L3VA!FB99)</f>
        <v/>
      </c>
    </row>
    <row r="88" spans="1:36" x14ac:dyDescent="0.25">
      <c r="A88" s="19">
        <f>IF(DATASHEET!A88="","",DATASHEET!A88)</f>
        <v>150844</v>
      </c>
      <c r="B88" s="20" t="str">
        <f>DATASHEET!B88</f>
        <v>HEAFEY, Emma</v>
      </c>
      <c r="C88" s="21" t="str">
        <f>DATASHEET!C88</f>
        <v>12SG</v>
      </c>
      <c r="D88" s="19" t="str">
        <f>DATASHEET!D88</f>
        <v>F</v>
      </c>
      <c r="E88" s="20" t="str">
        <f>IF(ISERROR(L3VA!E100),"",L3VA!E100)</f>
        <v>INTERNAL</v>
      </c>
      <c r="F88" s="20" t="str">
        <f>DATASHEET!E88</f>
        <v>N</v>
      </c>
      <c r="G88" s="20" t="str">
        <f>IF(A88="","",IF(DATASHEET!F88="White - British","N","Y"))</f>
        <v>N</v>
      </c>
      <c r="H88" s="20" t="str">
        <f>IF(A88="","",IF(DATASHEET!G88=1,"Y","N"))</f>
        <v>N</v>
      </c>
      <c r="I88" s="20" t="str">
        <f>DATASHEET!H88</f>
        <v>N</v>
      </c>
      <c r="J88" s="21" t="str">
        <f>IF(ISERROR(DATASHEET!J88),"",DATASHEET!J88)</f>
        <v>6.25+ (B/A)</v>
      </c>
      <c r="K88" s="36"/>
      <c r="L88" s="159" t="str">
        <f>IF(L3VA!N100="NO DATA","",L3VA!N100)</f>
        <v/>
      </c>
      <c r="M88" s="159" t="str">
        <f>IF(L3VA!T100="NO DATA","",L3VA!T100)</f>
        <v/>
      </c>
      <c r="N88" s="159" t="str">
        <f>IF(L3VA!Z100="NO DATA","",L3VA!Z100)</f>
        <v/>
      </c>
      <c r="O88" s="159" t="str">
        <f>IF(L3VA!AF100="NO DATA","",L3VA!AF100)</f>
        <v/>
      </c>
      <c r="P88" s="159" t="str">
        <f>IF(L3VA!AL100="NO DATA","",L3VA!AL100)</f>
        <v/>
      </c>
      <c r="Q88" s="159" t="str">
        <f>IF(L3VA!AR100="NO DATA","",L3VA!AR100)</f>
        <v/>
      </c>
      <c r="R88" s="159" t="str">
        <f>IF(L3VA!AX100="NO DATA","",L3VA!AX100)</f>
        <v/>
      </c>
      <c r="S88" s="159" t="str">
        <f>IF(L3VA!BD100="NO DATA","",L3VA!BD100)</f>
        <v/>
      </c>
      <c r="T88" s="159" t="str">
        <f>IF(L3VA!BJ100="NO DATA","",L3VA!BJ100)</f>
        <v/>
      </c>
      <c r="U88" s="159" t="str">
        <f>IF(L3VA!BP100="NO DATA","",L3VA!BP100)</f>
        <v/>
      </c>
      <c r="V88" s="159" t="str">
        <f>IF(L3VA!BV100="NO DATA","",L3VA!BV100)</f>
        <v/>
      </c>
      <c r="W88" s="159" t="str">
        <f>IF(L3VA!CB100="NO DATA","",L3VA!CB100)</f>
        <v/>
      </c>
      <c r="X88" s="159" t="str">
        <f>IF(L3VA!CH100="NO DATA","",L3VA!CH100)</f>
        <v/>
      </c>
      <c r="Y88" s="159" t="str">
        <f>IF(L3VA!CN100="NO DATA","",L3VA!CN100)</f>
        <v/>
      </c>
      <c r="Z88" s="159" t="str">
        <f>IF(L3VA!CT100="NO DATA","",L3VA!CT100)</f>
        <v/>
      </c>
      <c r="AA88" s="159" t="str">
        <f>IF(L3VA!CZ100="NO DATA","",L3VA!CZ100)</f>
        <v/>
      </c>
      <c r="AB88" s="159" t="str">
        <f>IF(L3VA!DF100="NO DATA","",L3VA!DF100)</f>
        <v/>
      </c>
      <c r="AC88" s="159" t="str">
        <f>IF(L3VA!DL100="NO DATA","",L3VA!DL100)</f>
        <v/>
      </c>
      <c r="AD88" s="159" t="str">
        <f>IF(L3VA!DR100="NO DATA","",L3VA!DR100)</f>
        <v/>
      </c>
      <c r="AE88" s="159" t="str">
        <f>IF(L3VA!DX100="NO DATA","",L3VA!DX100)</f>
        <v/>
      </c>
      <c r="AF88" s="159" t="str">
        <f>IF(L3VA!ED100="NO DATA","",L3VA!ED100)</f>
        <v/>
      </c>
      <c r="AG88" s="159" t="str">
        <f>IF(L3VA!EJ100="NO DATA","",L3VA!EJ100)</f>
        <v/>
      </c>
      <c r="AH88" s="159" t="str">
        <f>IF(L3VA!EP100="NO DATA","",L3VA!EP100)</f>
        <v/>
      </c>
      <c r="AI88" s="159" t="str">
        <f>IF(L3VA!EV100="NO DATA","",L3VA!EV100)</f>
        <v/>
      </c>
      <c r="AJ88" s="159" t="str">
        <f>IF(L3VA!FB100="NO DATA","",L3VA!FB100)</f>
        <v/>
      </c>
    </row>
    <row r="89" spans="1:36" x14ac:dyDescent="0.25">
      <c r="A89" s="19">
        <f>IF(DATASHEET!A89="","",DATASHEET!A89)</f>
        <v>160123</v>
      </c>
      <c r="B89" s="20" t="str">
        <f>DATASHEET!B89</f>
        <v>HOGG, Isabella</v>
      </c>
      <c r="C89" s="21" t="str">
        <f>DATASHEET!C89</f>
        <v>12DHO</v>
      </c>
      <c r="D89" s="19" t="str">
        <f>DATASHEET!D89</f>
        <v>F</v>
      </c>
      <c r="E89" s="20" t="str">
        <f>IF(ISERROR(L3VA!E101),"",L3VA!E101)</f>
        <v>EXTERNAL</v>
      </c>
      <c r="F89" s="20" t="str">
        <f>DATASHEET!E89</f>
        <v>N</v>
      </c>
      <c r="G89" s="20" t="str">
        <f>IF(A89="","",IF(DATASHEET!F89="White - British","N","Y"))</f>
        <v>N</v>
      </c>
      <c r="H89" s="20" t="str">
        <f>IF(A89="","",IF(DATASHEET!G89=1,"Y","N"))</f>
        <v>N</v>
      </c>
      <c r="I89" s="20" t="str">
        <f>DATASHEET!H89</f>
        <v>N</v>
      </c>
      <c r="J89" s="21" t="str">
        <f>IF(ISERROR(DATASHEET!J89),"",DATASHEET!J89)</f>
        <v>2.5+ (D/C)</v>
      </c>
      <c r="K89" s="36"/>
      <c r="L89" s="159" t="str">
        <f>IF(L3VA!N101="NO DATA","",L3VA!N101)</f>
        <v/>
      </c>
      <c r="M89" s="159" t="str">
        <f>IF(L3VA!T101="NO DATA","",L3VA!T101)</f>
        <v/>
      </c>
      <c r="N89" s="159" t="str">
        <f>IF(L3VA!Z101="NO DATA","",L3VA!Z101)</f>
        <v/>
      </c>
      <c r="O89" s="159" t="str">
        <f>IF(L3VA!AF101="NO DATA","",L3VA!AF101)</f>
        <v/>
      </c>
      <c r="P89" s="159" t="str">
        <f>IF(L3VA!AL101="NO DATA","",L3VA!AL101)</f>
        <v/>
      </c>
      <c r="Q89" s="159" t="str">
        <f>IF(L3VA!AR101="NO DATA","",L3VA!AR101)</f>
        <v/>
      </c>
      <c r="R89" s="159" t="str">
        <f>IF(L3VA!AX101="NO DATA","",L3VA!AX101)</f>
        <v/>
      </c>
      <c r="S89" s="159" t="str">
        <f>IF(L3VA!BD101="NO DATA","",L3VA!BD101)</f>
        <v/>
      </c>
      <c r="T89" s="159" t="str">
        <f>IF(L3VA!BJ101="NO DATA","",L3VA!BJ101)</f>
        <v/>
      </c>
      <c r="U89" s="159" t="str">
        <f>IF(L3VA!BP101="NO DATA","",L3VA!BP101)</f>
        <v/>
      </c>
      <c r="V89" s="159" t="str">
        <f>IF(L3VA!BV101="NO DATA","",L3VA!BV101)</f>
        <v/>
      </c>
      <c r="W89" s="159" t="str">
        <f>IF(L3VA!CB101="NO DATA","",L3VA!CB101)</f>
        <v/>
      </c>
      <c r="X89" s="159" t="str">
        <f>IF(L3VA!CH101="NO DATA","",L3VA!CH101)</f>
        <v/>
      </c>
      <c r="Y89" s="159" t="str">
        <f>IF(L3VA!CN101="NO DATA","",L3VA!CN101)</f>
        <v/>
      </c>
      <c r="Z89" s="159" t="str">
        <f>IF(L3VA!CT101="NO DATA","",L3VA!CT101)</f>
        <v/>
      </c>
      <c r="AA89" s="159" t="str">
        <f>IF(L3VA!CZ101="NO DATA","",L3VA!CZ101)</f>
        <v/>
      </c>
      <c r="AB89" s="159" t="str">
        <f>IF(L3VA!DF101="NO DATA","",L3VA!DF101)</f>
        <v/>
      </c>
      <c r="AC89" s="159" t="str">
        <f>IF(L3VA!DL101="NO DATA","",L3VA!DL101)</f>
        <v/>
      </c>
      <c r="AD89" s="159" t="str">
        <f>IF(L3VA!DR101="NO DATA","",L3VA!DR101)</f>
        <v/>
      </c>
      <c r="AE89" s="159" t="str">
        <f>IF(L3VA!DX101="NO DATA","",L3VA!DX101)</f>
        <v/>
      </c>
      <c r="AF89" s="159" t="str">
        <f>IF(L3VA!ED101="NO DATA","",L3VA!ED101)</f>
        <v/>
      </c>
      <c r="AG89" s="159" t="str">
        <f>IF(L3VA!EJ101="NO DATA","",L3VA!EJ101)</f>
        <v/>
      </c>
      <c r="AH89" s="159" t="str">
        <f>IF(L3VA!EP101="NO DATA","",L3VA!EP101)</f>
        <v/>
      </c>
      <c r="AI89" s="159" t="str">
        <f>IF(L3VA!EV101="NO DATA","",L3VA!EV101)</f>
        <v/>
      </c>
      <c r="AJ89" s="159" t="str">
        <f>IF(L3VA!FB101="NO DATA","",L3VA!FB101)</f>
        <v/>
      </c>
    </row>
    <row r="90" spans="1:36" x14ac:dyDescent="0.25">
      <c r="A90" s="19">
        <f>IF(DATASHEET!A90="","",DATASHEET!A90)</f>
        <v>150918</v>
      </c>
      <c r="B90" s="20" t="str">
        <f>DATASHEET!B90</f>
        <v>HORWOOD, Harry</v>
      </c>
      <c r="C90" s="21" t="str">
        <f>DATASHEET!C90</f>
        <v>12DHO</v>
      </c>
      <c r="D90" s="19" t="str">
        <f>DATASHEET!D90</f>
        <v>M</v>
      </c>
      <c r="E90" s="20" t="str">
        <f>IF(ISERROR(L3VA!E102),"",L3VA!E102)</f>
        <v>INTERNAL</v>
      </c>
      <c r="F90" s="20" t="str">
        <f>DATASHEET!E90</f>
        <v>N</v>
      </c>
      <c r="G90" s="20" t="str">
        <f>IF(A90="","",IF(DATASHEET!F90="White - British","N","Y"))</f>
        <v>N</v>
      </c>
      <c r="H90" s="20" t="str">
        <f>IF(A90="","",IF(DATASHEET!G90=1,"Y","N"))</f>
        <v>N</v>
      </c>
      <c r="I90" s="20" t="str">
        <f>DATASHEET!H90</f>
        <v>N</v>
      </c>
      <c r="J90" s="21" t="str">
        <f>IF(ISERROR(DATASHEET!J90),"",DATASHEET!J90)</f>
        <v>4.75+ (C/B)</v>
      </c>
      <c r="K90" s="36"/>
      <c r="L90" s="159" t="str">
        <f>IF(L3VA!N102="NO DATA","",L3VA!N102)</f>
        <v/>
      </c>
      <c r="M90" s="159" t="str">
        <f>IF(L3VA!T102="NO DATA","",L3VA!T102)</f>
        <v/>
      </c>
      <c r="N90" s="159" t="str">
        <f>IF(L3VA!Z102="NO DATA","",L3VA!Z102)</f>
        <v/>
      </c>
      <c r="O90" s="159" t="str">
        <f>IF(L3VA!AF102="NO DATA","",L3VA!AF102)</f>
        <v/>
      </c>
      <c r="P90" s="159" t="str">
        <f>IF(L3VA!AL102="NO DATA","",L3VA!AL102)</f>
        <v/>
      </c>
      <c r="Q90" s="159" t="str">
        <f>IF(L3VA!AR102="NO DATA","",L3VA!AR102)</f>
        <v/>
      </c>
      <c r="R90" s="159" t="str">
        <f>IF(L3VA!AX102="NO DATA","",L3VA!AX102)</f>
        <v/>
      </c>
      <c r="S90" s="159" t="str">
        <f>IF(L3VA!BD102="NO DATA","",L3VA!BD102)</f>
        <v/>
      </c>
      <c r="T90" s="159" t="str">
        <f>IF(L3VA!BJ102="NO DATA","",L3VA!BJ102)</f>
        <v/>
      </c>
      <c r="U90" s="159" t="str">
        <f>IF(L3VA!BP102="NO DATA","",L3VA!BP102)</f>
        <v/>
      </c>
      <c r="V90" s="159" t="str">
        <f>IF(L3VA!BV102="NO DATA","",L3VA!BV102)</f>
        <v/>
      </c>
      <c r="W90" s="159" t="str">
        <f>IF(L3VA!CB102="NO DATA","",L3VA!CB102)</f>
        <v/>
      </c>
      <c r="X90" s="159" t="str">
        <f>IF(L3VA!CH102="NO DATA","",L3VA!CH102)</f>
        <v/>
      </c>
      <c r="Y90" s="159" t="str">
        <f>IF(L3VA!CN102="NO DATA","",L3VA!CN102)</f>
        <v/>
      </c>
      <c r="Z90" s="159" t="str">
        <f>IF(L3VA!CT102="NO DATA","",L3VA!CT102)</f>
        <v/>
      </c>
      <c r="AA90" s="159" t="str">
        <f>IF(L3VA!CZ102="NO DATA","",L3VA!CZ102)</f>
        <v/>
      </c>
      <c r="AB90" s="159" t="str">
        <f>IF(L3VA!DF102="NO DATA","",L3VA!DF102)</f>
        <v/>
      </c>
      <c r="AC90" s="159" t="str">
        <f>IF(L3VA!DL102="NO DATA","",L3VA!DL102)</f>
        <v/>
      </c>
      <c r="AD90" s="159" t="str">
        <f>IF(L3VA!DR102="NO DATA","",L3VA!DR102)</f>
        <v/>
      </c>
      <c r="AE90" s="159" t="str">
        <f>IF(L3VA!DX102="NO DATA","",L3VA!DX102)</f>
        <v/>
      </c>
      <c r="AF90" s="159" t="str">
        <f>IF(L3VA!ED102="NO DATA","",L3VA!ED102)</f>
        <v/>
      </c>
      <c r="AG90" s="159" t="str">
        <f>IF(L3VA!EJ102="NO DATA","",L3VA!EJ102)</f>
        <v/>
      </c>
      <c r="AH90" s="159" t="str">
        <f>IF(L3VA!EP102="NO DATA","",L3VA!EP102)</f>
        <v/>
      </c>
      <c r="AI90" s="159" t="str">
        <f>IF(L3VA!EV102="NO DATA","",L3VA!EV102)</f>
        <v/>
      </c>
      <c r="AJ90" s="159" t="str">
        <f>IF(L3VA!FB102="NO DATA","",L3VA!FB102)</f>
        <v/>
      </c>
    </row>
    <row r="91" spans="1:36" x14ac:dyDescent="0.25">
      <c r="A91" s="19">
        <f>IF(DATASHEET!A91="","",DATASHEET!A91)</f>
        <v>150823</v>
      </c>
      <c r="B91" s="20" t="str">
        <f>DATASHEET!B91</f>
        <v>HOWDEN, Ella</v>
      </c>
      <c r="C91" s="21" t="str">
        <f>DATASHEET!C91</f>
        <v>12JN</v>
      </c>
      <c r="D91" s="19" t="str">
        <f>DATASHEET!D91</f>
        <v>F</v>
      </c>
      <c r="E91" s="20" t="str">
        <f>IF(ISERROR(L3VA!E103),"",L3VA!E103)</f>
        <v>INTERNAL</v>
      </c>
      <c r="F91" s="20" t="str">
        <f>DATASHEET!E91</f>
        <v>Y</v>
      </c>
      <c r="G91" s="20" t="str">
        <f>IF(A91="","",IF(DATASHEET!F91="White - British","N","Y"))</f>
        <v>N</v>
      </c>
      <c r="H91" s="20" t="str">
        <f>IF(A91="","",IF(DATASHEET!G91=1,"Y","N"))</f>
        <v>N</v>
      </c>
      <c r="I91" s="20" t="str">
        <f>DATASHEET!H91</f>
        <v>N</v>
      </c>
      <c r="J91" s="21" t="str">
        <f>IF(ISERROR(DATASHEET!J91),"",DATASHEET!J91)</f>
        <v>4.75+ (C/B)</v>
      </c>
      <c r="K91" s="36"/>
      <c r="L91" s="159" t="str">
        <f>IF(L3VA!N103="NO DATA","",L3VA!N103)</f>
        <v/>
      </c>
      <c r="M91" s="159" t="str">
        <f>IF(L3VA!T103="NO DATA","",L3VA!T103)</f>
        <v/>
      </c>
      <c r="N91" s="159" t="str">
        <f>IF(L3VA!Z103="NO DATA","",L3VA!Z103)</f>
        <v/>
      </c>
      <c r="O91" s="159" t="str">
        <f>IF(L3VA!AF103="NO DATA","",L3VA!AF103)</f>
        <v/>
      </c>
      <c r="P91" s="159" t="str">
        <f>IF(L3VA!AL103="NO DATA","",L3VA!AL103)</f>
        <v/>
      </c>
      <c r="Q91" s="159" t="str">
        <f>IF(L3VA!AR103="NO DATA","",L3VA!AR103)</f>
        <v/>
      </c>
      <c r="R91" s="159" t="str">
        <f>IF(L3VA!AX103="NO DATA","",L3VA!AX103)</f>
        <v/>
      </c>
      <c r="S91" s="159" t="str">
        <f>IF(L3VA!BD103="NO DATA","",L3VA!BD103)</f>
        <v/>
      </c>
      <c r="T91" s="159" t="str">
        <f>IF(L3VA!BJ103="NO DATA","",L3VA!BJ103)</f>
        <v/>
      </c>
      <c r="U91" s="159" t="str">
        <f>IF(L3VA!BP103="NO DATA","",L3VA!BP103)</f>
        <v/>
      </c>
      <c r="V91" s="159" t="str">
        <f>IF(L3VA!BV103="NO DATA","",L3VA!BV103)</f>
        <v/>
      </c>
      <c r="W91" s="159" t="str">
        <f>IF(L3VA!CB103="NO DATA","",L3VA!CB103)</f>
        <v/>
      </c>
      <c r="X91" s="159" t="str">
        <f>IF(L3VA!CH103="NO DATA","",L3VA!CH103)</f>
        <v/>
      </c>
      <c r="Y91" s="159" t="str">
        <f>IF(L3VA!CN103="NO DATA","",L3VA!CN103)</f>
        <v/>
      </c>
      <c r="Z91" s="159" t="str">
        <f>IF(L3VA!CT103="NO DATA","",L3VA!CT103)</f>
        <v/>
      </c>
      <c r="AA91" s="159" t="str">
        <f>IF(L3VA!CZ103="NO DATA","",L3VA!CZ103)</f>
        <v/>
      </c>
      <c r="AB91" s="159" t="str">
        <f>IF(L3VA!DF103="NO DATA","",L3VA!DF103)</f>
        <v/>
      </c>
      <c r="AC91" s="159" t="str">
        <f>IF(L3VA!DL103="NO DATA","",L3VA!DL103)</f>
        <v/>
      </c>
      <c r="AD91" s="159" t="str">
        <f>IF(L3VA!DR103="NO DATA","",L3VA!DR103)</f>
        <v/>
      </c>
      <c r="AE91" s="159" t="str">
        <f>IF(L3VA!DX103="NO DATA","",L3VA!DX103)</f>
        <v/>
      </c>
      <c r="AF91" s="159" t="str">
        <f>IF(L3VA!ED103="NO DATA","",L3VA!ED103)</f>
        <v/>
      </c>
      <c r="AG91" s="159" t="str">
        <f>IF(L3VA!EJ103="NO DATA","",L3VA!EJ103)</f>
        <v/>
      </c>
      <c r="AH91" s="159" t="str">
        <f>IF(L3VA!EP103="NO DATA","",L3VA!EP103)</f>
        <v/>
      </c>
      <c r="AI91" s="159" t="str">
        <f>IF(L3VA!EV103="NO DATA","",L3VA!EV103)</f>
        <v/>
      </c>
      <c r="AJ91" s="159" t="str">
        <f>IF(L3VA!FB103="NO DATA","",L3VA!FB103)</f>
        <v/>
      </c>
    </row>
    <row r="92" spans="1:36" x14ac:dyDescent="0.25">
      <c r="A92" s="19">
        <f>IF(DATASHEET!A92="","",DATASHEET!A92)</f>
        <v>160059</v>
      </c>
      <c r="B92" s="20" t="str">
        <f>DATASHEET!B92</f>
        <v>HUGHES, Megan</v>
      </c>
      <c r="C92" s="21" t="str">
        <f>DATASHEET!C92</f>
        <v>12JW</v>
      </c>
      <c r="D92" s="19" t="str">
        <f>DATASHEET!D92</f>
        <v>F</v>
      </c>
      <c r="E92" s="20" t="str">
        <f>IF(ISERROR(L3VA!E104),"",L3VA!E104)</f>
        <v>EXTERNAL</v>
      </c>
      <c r="F92" s="20" t="str">
        <f>DATASHEET!E92</f>
        <v>N</v>
      </c>
      <c r="G92" s="20" t="str">
        <f>IF(A92="","",IF(DATASHEET!F92="White - British","N","Y"))</f>
        <v>N</v>
      </c>
      <c r="H92" s="20" t="str">
        <f>IF(A92="","",IF(DATASHEET!G92=1,"Y","N"))</f>
        <v>N</v>
      </c>
      <c r="I92" s="20" t="str">
        <f>DATASHEET!H92</f>
        <v>N</v>
      </c>
      <c r="J92" s="21" t="str">
        <f>IF(ISERROR(DATASHEET!J92),"",DATASHEET!J92)</f>
        <v>6.25+ (B/A)</v>
      </c>
      <c r="K92" s="36"/>
      <c r="L92" s="159" t="str">
        <f>IF(L3VA!N104="NO DATA","",L3VA!N104)</f>
        <v/>
      </c>
      <c r="M92" s="159" t="str">
        <f>IF(L3VA!T104="NO DATA","",L3VA!T104)</f>
        <v/>
      </c>
      <c r="N92" s="159" t="str">
        <f>IF(L3VA!Z104="NO DATA","",L3VA!Z104)</f>
        <v/>
      </c>
      <c r="O92" s="159" t="str">
        <f>IF(L3VA!AF104="NO DATA","",L3VA!AF104)</f>
        <v/>
      </c>
      <c r="P92" s="159" t="str">
        <f>IF(L3VA!AL104="NO DATA","",L3VA!AL104)</f>
        <v/>
      </c>
      <c r="Q92" s="159" t="str">
        <f>IF(L3VA!AR104="NO DATA","",L3VA!AR104)</f>
        <v/>
      </c>
      <c r="R92" s="159" t="str">
        <f>IF(L3VA!AX104="NO DATA","",L3VA!AX104)</f>
        <v/>
      </c>
      <c r="S92" s="159" t="str">
        <f>IF(L3VA!BD104="NO DATA","",L3VA!BD104)</f>
        <v/>
      </c>
      <c r="T92" s="159" t="str">
        <f>IF(L3VA!BJ104="NO DATA","",L3VA!BJ104)</f>
        <v/>
      </c>
      <c r="U92" s="159" t="str">
        <f>IF(L3VA!BP104="NO DATA","",L3VA!BP104)</f>
        <v/>
      </c>
      <c r="V92" s="159" t="str">
        <f>IF(L3VA!BV104="NO DATA","",L3VA!BV104)</f>
        <v/>
      </c>
      <c r="W92" s="159" t="str">
        <f>IF(L3VA!CB104="NO DATA","",L3VA!CB104)</f>
        <v/>
      </c>
      <c r="X92" s="159" t="str">
        <f>IF(L3VA!CH104="NO DATA","",L3VA!CH104)</f>
        <v/>
      </c>
      <c r="Y92" s="159" t="str">
        <f>IF(L3VA!CN104="NO DATA","",L3VA!CN104)</f>
        <v/>
      </c>
      <c r="Z92" s="159" t="str">
        <f>IF(L3VA!CT104="NO DATA","",L3VA!CT104)</f>
        <v/>
      </c>
      <c r="AA92" s="159" t="str">
        <f>IF(L3VA!CZ104="NO DATA","",L3VA!CZ104)</f>
        <v/>
      </c>
      <c r="AB92" s="159" t="str">
        <f>IF(L3VA!DF104="NO DATA","",L3VA!DF104)</f>
        <v/>
      </c>
      <c r="AC92" s="159" t="str">
        <f>IF(L3VA!DL104="NO DATA","",L3VA!DL104)</f>
        <v/>
      </c>
      <c r="AD92" s="159" t="str">
        <f>IF(L3VA!DR104="NO DATA","",L3VA!DR104)</f>
        <v/>
      </c>
      <c r="AE92" s="159" t="str">
        <f>IF(L3VA!DX104="NO DATA","",L3VA!DX104)</f>
        <v/>
      </c>
      <c r="AF92" s="159" t="str">
        <f>IF(L3VA!ED104="NO DATA","",L3VA!ED104)</f>
        <v/>
      </c>
      <c r="AG92" s="159" t="str">
        <f>IF(L3VA!EJ104="NO DATA","",L3VA!EJ104)</f>
        <v/>
      </c>
      <c r="AH92" s="159" t="str">
        <f>IF(L3VA!EP104="NO DATA","",L3VA!EP104)</f>
        <v/>
      </c>
      <c r="AI92" s="159" t="str">
        <f>IF(L3VA!EV104="NO DATA","",L3VA!EV104)</f>
        <v/>
      </c>
      <c r="AJ92" s="159" t="str">
        <f>IF(L3VA!FB104="NO DATA","",L3VA!FB104)</f>
        <v/>
      </c>
    </row>
    <row r="93" spans="1:36" x14ac:dyDescent="0.25">
      <c r="A93" s="19">
        <f>IF(DATASHEET!A93="","",DATASHEET!A93)</f>
        <v>150977</v>
      </c>
      <c r="B93" s="20" t="str">
        <f>DATASHEET!B93</f>
        <v>HUNT, Henry</v>
      </c>
      <c r="C93" s="21" t="str">
        <f>DATASHEET!C93</f>
        <v>12DHO</v>
      </c>
      <c r="D93" s="19" t="str">
        <f>DATASHEET!D93</f>
        <v>M</v>
      </c>
      <c r="E93" s="20" t="str">
        <f>IF(ISERROR(L3VA!E105),"",L3VA!E105)</f>
        <v>INTERNAL</v>
      </c>
      <c r="F93" s="20" t="str">
        <f>DATASHEET!E93</f>
        <v>Y</v>
      </c>
      <c r="G93" s="20" t="str">
        <f>IF(A93="","",IF(DATASHEET!F93="White - British","N","Y"))</f>
        <v>N</v>
      </c>
      <c r="H93" s="20" t="str">
        <f>IF(A93="","",IF(DATASHEET!G93=1,"Y","N"))</f>
        <v>N</v>
      </c>
      <c r="I93" s="20" t="str">
        <f>DATASHEET!H93</f>
        <v>N</v>
      </c>
      <c r="J93" s="21" t="str">
        <f>IF(ISERROR(DATASHEET!J93),"",DATASHEET!J93)</f>
        <v>4.75+ (C/B)</v>
      </c>
      <c r="K93" s="36"/>
      <c r="L93" s="159" t="str">
        <f>IF(L3VA!N105="NO DATA","",L3VA!N105)</f>
        <v/>
      </c>
      <c r="M93" s="159" t="str">
        <f>IF(L3VA!T105="NO DATA","",L3VA!T105)</f>
        <v/>
      </c>
      <c r="N93" s="159" t="str">
        <f>IF(L3VA!Z105="NO DATA","",L3VA!Z105)</f>
        <v/>
      </c>
      <c r="O93" s="159" t="str">
        <f>IF(L3VA!AF105="NO DATA","",L3VA!AF105)</f>
        <v/>
      </c>
      <c r="P93" s="159" t="str">
        <f>IF(L3VA!AL105="NO DATA","",L3VA!AL105)</f>
        <v/>
      </c>
      <c r="Q93" s="159" t="str">
        <f>IF(L3VA!AR105="NO DATA","",L3VA!AR105)</f>
        <v/>
      </c>
      <c r="R93" s="159" t="str">
        <f>IF(L3VA!AX105="NO DATA","",L3VA!AX105)</f>
        <v/>
      </c>
      <c r="S93" s="159" t="str">
        <f>IF(L3VA!BD105="NO DATA","",L3VA!BD105)</f>
        <v/>
      </c>
      <c r="T93" s="159" t="str">
        <f>IF(L3VA!BJ105="NO DATA","",L3VA!BJ105)</f>
        <v/>
      </c>
      <c r="U93" s="159" t="str">
        <f>IF(L3VA!BP105="NO DATA","",L3VA!BP105)</f>
        <v/>
      </c>
      <c r="V93" s="159" t="str">
        <f>IF(L3VA!BV105="NO DATA","",L3VA!BV105)</f>
        <v/>
      </c>
      <c r="W93" s="159" t="str">
        <f>IF(L3VA!CB105="NO DATA","",L3VA!CB105)</f>
        <v/>
      </c>
      <c r="X93" s="159" t="str">
        <f>IF(L3VA!CH105="NO DATA","",L3VA!CH105)</f>
        <v/>
      </c>
      <c r="Y93" s="159" t="str">
        <f>IF(L3VA!CN105="NO DATA","",L3VA!CN105)</f>
        <v/>
      </c>
      <c r="Z93" s="159" t="str">
        <f>IF(L3VA!CT105="NO DATA","",L3VA!CT105)</f>
        <v/>
      </c>
      <c r="AA93" s="159" t="str">
        <f>IF(L3VA!CZ105="NO DATA","",L3VA!CZ105)</f>
        <v/>
      </c>
      <c r="AB93" s="159" t="str">
        <f>IF(L3VA!DF105="NO DATA","",L3VA!DF105)</f>
        <v/>
      </c>
      <c r="AC93" s="159" t="str">
        <f>IF(L3VA!DL105="NO DATA","",L3VA!DL105)</f>
        <v/>
      </c>
      <c r="AD93" s="159" t="str">
        <f>IF(L3VA!DR105="NO DATA","",L3VA!DR105)</f>
        <v/>
      </c>
      <c r="AE93" s="159" t="str">
        <f>IF(L3VA!DX105="NO DATA","",L3VA!DX105)</f>
        <v/>
      </c>
      <c r="AF93" s="159" t="str">
        <f>IF(L3VA!ED105="NO DATA","",L3VA!ED105)</f>
        <v/>
      </c>
      <c r="AG93" s="159" t="str">
        <f>IF(L3VA!EJ105="NO DATA","",L3VA!EJ105)</f>
        <v/>
      </c>
      <c r="AH93" s="159" t="str">
        <f>IF(L3VA!EP105="NO DATA","",L3VA!EP105)</f>
        <v/>
      </c>
      <c r="AI93" s="159" t="str">
        <f>IF(L3VA!EV105="NO DATA","",L3VA!EV105)</f>
        <v/>
      </c>
      <c r="AJ93" s="159" t="str">
        <f>IF(L3VA!FB105="NO DATA","",L3VA!FB105)</f>
        <v/>
      </c>
    </row>
    <row r="94" spans="1:36" x14ac:dyDescent="0.25">
      <c r="A94" s="19">
        <f>IF(DATASHEET!A94="","",DATASHEET!A94)</f>
        <v>150983</v>
      </c>
      <c r="B94" s="20" t="str">
        <f>DATASHEET!B94</f>
        <v>HUSSAIN, Falak</v>
      </c>
      <c r="C94" s="21" t="str">
        <f>DATASHEET!C94</f>
        <v>12JN</v>
      </c>
      <c r="D94" s="19" t="str">
        <f>DATASHEET!D94</f>
        <v>F</v>
      </c>
      <c r="E94" s="20" t="str">
        <f>IF(ISERROR(L3VA!E106),"",L3VA!E106)</f>
        <v>INTERNAL</v>
      </c>
      <c r="F94" s="20" t="str">
        <f>DATASHEET!E94</f>
        <v>Y</v>
      </c>
      <c r="G94" s="20" t="str">
        <f>IF(A94="","",IF(DATASHEET!F94="White - British","N","Y"))</f>
        <v>Y</v>
      </c>
      <c r="H94" s="20" t="str">
        <f>IF(A94="","",IF(DATASHEET!G94=1,"Y","N"))</f>
        <v>N</v>
      </c>
      <c r="I94" s="20" t="str">
        <f>DATASHEET!H94</f>
        <v>N</v>
      </c>
      <c r="J94" s="21" t="str">
        <f>IF(ISERROR(DATASHEET!J94),"",DATASHEET!J94)</f>
        <v>6.25+ (B/A)</v>
      </c>
      <c r="K94" s="36"/>
      <c r="L94" s="159" t="str">
        <f>IF(L3VA!N106="NO DATA","",L3VA!N106)</f>
        <v/>
      </c>
      <c r="M94" s="159" t="str">
        <f>IF(L3VA!T106="NO DATA","",L3VA!T106)</f>
        <v/>
      </c>
      <c r="N94" s="159" t="str">
        <f>IF(L3VA!Z106="NO DATA","",L3VA!Z106)</f>
        <v/>
      </c>
      <c r="O94" s="159" t="str">
        <f>IF(L3VA!AF106="NO DATA","",L3VA!AF106)</f>
        <v/>
      </c>
      <c r="P94" s="159" t="str">
        <f>IF(L3VA!AL106="NO DATA","",L3VA!AL106)</f>
        <v/>
      </c>
      <c r="Q94" s="159" t="str">
        <f>IF(L3VA!AR106="NO DATA","",L3VA!AR106)</f>
        <v/>
      </c>
      <c r="R94" s="159" t="str">
        <f>IF(L3VA!AX106="NO DATA","",L3VA!AX106)</f>
        <v/>
      </c>
      <c r="S94" s="159" t="str">
        <f>IF(L3VA!BD106="NO DATA","",L3VA!BD106)</f>
        <v/>
      </c>
      <c r="T94" s="159" t="str">
        <f>IF(L3VA!BJ106="NO DATA","",L3VA!BJ106)</f>
        <v/>
      </c>
      <c r="U94" s="159" t="str">
        <f>IF(L3VA!BP106="NO DATA","",L3VA!BP106)</f>
        <v/>
      </c>
      <c r="V94" s="159" t="str">
        <f>IF(L3VA!BV106="NO DATA","",L3VA!BV106)</f>
        <v/>
      </c>
      <c r="W94" s="159" t="str">
        <f>IF(L3VA!CB106="NO DATA","",L3VA!CB106)</f>
        <v/>
      </c>
      <c r="X94" s="159" t="str">
        <f>IF(L3VA!CH106="NO DATA","",L3VA!CH106)</f>
        <v/>
      </c>
      <c r="Y94" s="159" t="str">
        <f>IF(L3VA!CN106="NO DATA","",L3VA!CN106)</f>
        <v/>
      </c>
      <c r="Z94" s="159" t="str">
        <f>IF(L3VA!CT106="NO DATA","",L3VA!CT106)</f>
        <v/>
      </c>
      <c r="AA94" s="159" t="str">
        <f>IF(L3VA!CZ106="NO DATA","",L3VA!CZ106)</f>
        <v/>
      </c>
      <c r="AB94" s="159" t="str">
        <f>IF(L3VA!DF106="NO DATA","",L3VA!DF106)</f>
        <v/>
      </c>
      <c r="AC94" s="159" t="str">
        <f>IF(L3VA!DL106="NO DATA","",L3VA!DL106)</f>
        <v/>
      </c>
      <c r="AD94" s="159" t="str">
        <f>IF(L3VA!DR106="NO DATA","",L3VA!DR106)</f>
        <v/>
      </c>
      <c r="AE94" s="159" t="str">
        <f>IF(L3VA!DX106="NO DATA","",L3VA!DX106)</f>
        <v/>
      </c>
      <c r="AF94" s="159" t="str">
        <f>IF(L3VA!ED106="NO DATA","",L3VA!ED106)</f>
        <v/>
      </c>
      <c r="AG94" s="159" t="str">
        <f>IF(L3VA!EJ106="NO DATA","",L3VA!EJ106)</f>
        <v/>
      </c>
      <c r="AH94" s="159" t="str">
        <f>IF(L3VA!EP106="NO DATA","",L3VA!EP106)</f>
        <v/>
      </c>
      <c r="AI94" s="159" t="str">
        <f>IF(L3VA!EV106="NO DATA","",L3VA!EV106)</f>
        <v/>
      </c>
      <c r="AJ94" s="159" t="str">
        <f>IF(L3VA!FB106="NO DATA","",L3VA!FB106)</f>
        <v/>
      </c>
    </row>
    <row r="95" spans="1:36" x14ac:dyDescent="0.25">
      <c r="A95" s="19">
        <f>IF(DATASHEET!A95="","",DATASHEET!A95)</f>
        <v>150997</v>
      </c>
      <c r="B95" s="20" t="str">
        <f>DATASHEET!B95</f>
        <v>HUSSAIN, Yahya</v>
      </c>
      <c r="C95" s="21" t="str">
        <f>DATASHEET!C95</f>
        <v>12DHO</v>
      </c>
      <c r="D95" s="19" t="str">
        <f>DATASHEET!D95</f>
        <v>M</v>
      </c>
      <c r="E95" s="20" t="str">
        <f>IF(ISERROR(L3VA!E107),"",L3VA!E107)</f>
        <v>INTERNAL</v>
      </c>
      <c r="F95" s="20" t="str">
        <f>DATASHEET!E95</f>
        <v>N</v>
      </c>
      <c r="G95" s="20" t="str">
        <f>IF(A95="","",IF(DATASHEET!F95="White - British","N","Y"))</f>
        <v>Y</v>
      </c>
      <c r="H95" s="20" t="str">
        <f>IF(A95="","",IF(DATASHEET!G95=1,"Y","N"))</f>
        <v>N</v>
      </c>
      <c r="I95" s="20" t="str">
        <f>DATASHEET!H95</f>
        <v>N</v>
      </c>
      <c r="J95" s="21" t="str">
        <f>IF(ISERROR(DATASHEET!J95),"",DATASHEET!J95)</f>
        <v>2.5+ (D/C)</v>
      </c>
      <c r="K95" s="36"/>
      <c r="L95" s="159" t="str">
        <f>IF(L3VA!N107="NO DATA","",L3VA!N107)</f>
        <v/>
      </c>
      <c r="M95" s="159" t="str">
        <f>IF(L3VA!T107="NO DATA","",L3VA!T107)</f>
        <v/>
      </c>
      <c r="N95" s="159" t="str">
        <f>IF(L3VA!Z107="NO DATA","",L3VA!Z107)</f>
        <v/>
      </c>
      <c r="O95" s="159" t="str">
        <f>IF(L3VA!AF107="NO DATA","",L3VA!AF107)</f>
        <v/>
      </c>
      <c r="P95" s="159" t="str">
        <f>IF(L3VA!AL107="NO DATA","",L3VA!AL107)</f>
        <v/>
      </c>
      <c r="Q95" s="159" t="str">
        <f>IF(L3VA!AR107="NO DATA","",L3VA!AR107)</f>
        <v/>
      </c>
      <c r="R95" s="159" t="str">
        <f>IF(L3VA!AX107="NO DATA","",L3VA!AX107)</f>
        <v/>
      </c>
      <c r="S95" s="159" t="str">
        <f>IF(L3VA!BD107="NO DATA","",L3VA!BD107)</f>
        <v/>
      </c>
      <c r="T95" s="159" t="str">
        <f>IF(L3VA!BJ107="NO DATA","",L3VA!BJ107)</f>
        <v/>
      </c>
      <c r="U95" s="159" t="str">
        <f>IF(L3VA!BP107="NO DATA","",L3VA!BP107)</f>
        <v/>
      </c>
      <c r="V95" s="159" t="str">
        <f>IF(L3VA!BV107="NO DATA","",L3VA!BV107)</f>
        <v/>
      </c>
      <c r="W95" s="159" t="str">
        <f>IF(L3VA!CB107="NO DATA","",L3VA!CB107)</f>
        <v/>
      </c>
      <c r="X95" s="159" t="str">
        <f>IF(L3VA!CH107="NO DATA","",L3VA!CH107)</f>
        <v/>
      </c>
      <c r="Y95" s="159" t="str">
        <f>IF(L3VA!CN107="NO DATA","",L3VA!CN107)</f>
        <v/>
      </c>
      <c r="Z95" s="159" t="str">
        <f>IF(L3VA!CT107="NO DATA","",L3VA!CT107)</f>
        <v/>
      </c>
      <c r="AA95" s="159" t="str">
        <f>IF(L3VA!CZ107="NO DATA","",L3VA!CZ107)</f>
        <v/>
      </c>
      <c r="AB95" s="159" t="str">
        <f>IF(L3VA!DF107="NO DATA","",L3VA!DF107)</f>
        <v/>
      </c>
      <c r="AC95" s="159" t="str">
        <f>IF(L3VA!DL107="NO DATA","",L3VA!DL107)</f>
        <v/>
      </c>
      <c r="AD95" s="159" t="str">
        <f>IF(L3VA!DR107="NO DATA","",L3VA!DR107)</f>
        <v/>
      </c>
      <c r="AE95" s="159" t="str">
        <f>IF(L3VA!DX107="NO DATA","",L3VA!DX107)</f>
        <v/>
      </c>
      <c r="AF95" s="159" t="str">
        <f>IF(L3VA!ED107="NO DATA","",L3VA!ED107)</f>
        <v/>
      </c>
      <c r="AG95" s="159" t="str">
        <f>IF(L3VA!EJ107="NO DATA","",L3VA!EJ107)</f>
        <v/>
      </c>
      <c r="AH95" s="159" t="str">
        <f>IF(L3VA!EP107="NO DATA","",L3VA!EP107)</f>
        <v/>
      </c>
      <c r="AI95" s="159" t="str">
        <f>IF(L3VA!EV107="NO DATA","",L3VA!EV107)</f>
        <v/>
      </c>
      <c r="AJ95" s="159" t="str">
        <f>IF(L3VA!FB107="NO DATA","",L3VA!FB107)</f>
        <v/>
      </c>
    </row>
    <row r="96" spans="1:36" x14ac:dyDescent="0.25">
      <c r="A96" s="19">
        <f>IF(DATASHEET!A96="","",DATASHEET!A96)</f>
        <v>160050</v>
      </c>
      <c r="B96" s="20" t="str">
        <f>DATASHEET!B96</f>
        <v>HUTCHISON, Thomas</v>
      </c>
      <c r="C96" s="21" t="str">
        <f>DATASHEET!C96</f>
        <v>12KD</v>
      </c>
      <c r="D96" s="19" t="str">
        <f>DATASHEET!D96</f>
        <v>M</v>
      </c>
      <c r="E96" s="20" t="str">
        <f>IF(ISERROR(L3VA!E108),"",L3VA!E108)</f>
        <v>EXTERNAL</v>
      </c>
      <c r="F96" s="20" t="str">
        <f>DATASHEET!E96</f>
        <v>N</v>
      </c>
      <c r="G96" s="20" t="str">
        <f>IF(A96="","",IF(DATASHEET!F96="White - British","N","Y"))</f>
        <v>N</v>
      </c>
      <c r="H96" s="20" t="str">
        <f>IF(A96="","",IF(DATASHEET!G96=1,"Y","N"))</f>
        <v>N</v>
      </c>
      <c r="I96" s="20" t="str">
        <f>DATASHEET!H96</f>
        <v>N</v>
      </c>
      <c r="J96" s="21" t="str">
        <f>IF(ISERROR(DATASHEET!J96),"",DATASHEET!J96)</f>
        <v>2.5+ (D/C)</v>
      </c>
      <c r="K96" s="36"/>
      <c r="L96" s="159" t="str">
        <f>IF(L3VA!N108="NO DATA","",L3VA!N108)</f>
        <v/>
      </c>
      <c r="M96" s="159" t="str">
        <f>IF(L3VA!T108="NO DATA","",L3VA!T108)</f>
        <v/>
      </c>
      <c r="N96" s="159" t="str">
        <f>IF(L3VA!Z108="NO DATA","",L3VA!Z108)</f>
        <v/>
      </c>
      <c r="O96" s="159" t="str">
        <f>IF(L3VA!AF108="NO DATA","",L3VA!AF108)</f>
        <v/>
      </c>
      <c r="P96" s="159" t="str">
        <f>IF(L3VA!AL108="NO DATA","",L3VA!AL108)</f>
        <v/>
      </c>
      <c r="Q96" s="159" t="str">
        <f>IF(L3VA!AR108="NO DATA","",L3VA!AR108)</f>
        <v/>
      </c>
      <c r="R96" s="159" t="str">
        <f>IF(L3VA!AX108="NO DATA","",L3VA!AX108)</f>
        <v/>
      </c>
      <c r="S96" s="159" t="str">
        <f>IF(L3VA!BD108="NO DATA","",L3VA!BD108)</f>
        <v/>
      </c>
      <c r="T96" s="159" t="str">
        <f>IF(L3VA!BJ108="NO DATA","",L3VA!BJ108)</f>
        <v/>
      </c>
      <c r="U96" s="159" t="str">
        <f>IF(L3VA!BP108="NO DATA","",L3VA!BP108)</f>
        <v/>
      </c>
      <c r="V96" s="159" t="str">
        <f>IF(L3VA!BV108="NO DATA","",L3VA!BV108)</f>
        <v/>
      </c>
      <c r="W96" s="159" t="str">
        <f>IF(L3VA!CB108="NO DATA","",L3VA!CB108)</f>
        <v/>
      </c>
      <c r="X96" s="159" t="str">
        <f>IF(L3VA!CH108="NO DATA","",L3VA!CH108)</f>
        <v/>
      </c>
      <c r="Y96" s="159" t="str">
        <f>IF(L3VA!CN108="NO DATA","",L3VA!CN108)</f>
        <v/>
      </c>
      <c r="Z96" s="159" t="str">
        <f>IF(L3VA!CT108="NO DATA","",L3VA!CT108)</f>
        <v/>
      </c>
      <c r="AA96" s="159" t="str">
        <f>IF(L3VA!CZ108="NO DATA","",L3VA!CZ108)</f>
        <v/>
      </c>
      <c r="AB96" s="159" t="str">
        <f>IF(L3VA!DF108="NO DATA","",L3VA!DF108)</f>
        <v/>
      </c>
      <c r="AC96" s="159" t="str">
        <f>IF(L3VA!DL108="NO DATA","",L3VA!DL108)</f>
        <v/>
      </c>
      <c r="AD96" s="159" t="str">
        <f>IF(L3VA!DR108="NO DATA","",L3VA!DR108)</f>
        <v/>
      </c>
      <c r="AE96" s="159" t="str">
        <f>IF(L3VA!DX108="NO DATA","",L3VA!DX108)</f>
        <v/>
      </c>
      <c r="AF96" s="159" t="str">
        <f>IF(L3VA!ED108="NO DATA","",L3VA!ED108)</f>
        <v/>
      </c>
      <c r="AG96" s="159" t="str">
        <f>IF(L3VA!EJ108="NO DATA","",L3VA!EJ108)</f>
        <v/>
      </c>
      <c r="AH96" s="159" t="str">
        <f>IF(L3VA!EP108="NO DATA","",L3VA!EP108)</f>
        <v/>
      </c>
      <c r="AI96" s="159" t="str">
        <f>IF(L3VA!EV108="NO DATA","",L3VA!EV108)</f>
        <v/>
      </c>
      <c r="AJ96" s="159" t="str">
        <f>IF(L3VA!FB108="NO DATA","",L3VA!FB108)</f>
        <v/>
      </c>
    </row>
    <row r="97" spans="1:36" x14ac:dyDescent="0.25">
      <c r="A97" s="19">
        <f>IF(DATASHEET!A97="","",DATASHEET!A97)</f>
        <v>152720</v>
      </c>
      <c r="B97" s="20" t="str">
        <f>DATASHEET!B97</f>
        <v>IBRAHIM, Ibraheem</v>
      </c>
      <c r="C97" s="21" t="str">
        <f>DATASHEET!C97</f>
        <v>12JN</v>
      </c>
      <c r="D97" s="19" t="str">
        <f>DATASHEET!D97</f>
        <v>M</v>
      </c>
      <c r="E97" s="20" t="str">
        <f>IF(ISERROR(L3VA!E109),"",L3VA!E109)</f>
        <v>INTERNAL</v>
      </c>
      <c r="F97" s="20" t="str">
        <f>DATASHEET!E97</f>
        <v>N</v>
      </c>
      <c r="G97" s="20" t="str">
        <f>IF(A97="","",IF(DATASHEET!F97="White - British","N","Y"))</f>
        <v>Y</v>
      </c>
      <c r="H97" s="20" t="str">
        <f>IF(A97="","",IF(DATASHEET!G97=1,"Y","N"))</f>
        <v>N</v>
      </c>
      <c r="I97" s="20" t="str">
        <f>DATASHEET!H97</f>
        <v>N</v>
      </c>
      <c r="J97" s="21" t="str">
        <f>IF(ISERROR(DATASHEET!J97),"",DATASHEET!J97)</f>
        <v>4.75+ (C/B)</v>
      </c>
      <c r="K97" s="36"/>
      <c r="L97" s="159" t="str">
        <f>IF(L3VA!N109="NO DATA","",L3VA!N109)</f>
        <v/>
      </c>
      <c r="M97" s="159" t="str">
        <f>IF(L3VA!T109="NO DATA","",L3VA!T109)</f>
        <v/>
      </c>
      <c r="N97" s="159" t="str">
        <f>IF(L3VA!Z109="NO DATA","",L3VA!Z109)</f>
        <v/>
      </c>
      <c r="O97" s="159" t="str">
        <f>IF(L3VA!AF109="NO DATA","",L3VA!AF109)</f>
        <v/>
      </c>
      <c r="P97" s="159" t="str">
        <f>IF(L3VA!AL109="NO DATA","",L3VA!AL109)</f>
        <v/>
      </c>
      <c r="Q97" s="159" t="str">
        <f>IF(L3VA!AR109="NO DATA","",L3VA!AR109)</f>
        <v/>
      </c>
      <c r="R97" s="159" t="str">
        <f>IF(L3VA!AX109="NO DATA","",L3VA!AX109)</f>
        <v/>
      </c>
      <c r="S97" s="159" t="str">
        <f>IF(L3VA!BD109="NO DATA","",L3VA!BD109)</f>
        <v/>
      </c>
      <c r="T97" s="159" t="str">
        <f>IF(L3VA!BJ109="NO DATA","",L3VA!BJ109)</f>
        <v/>
      </c>
      <c r="U97" s="159" t="str">
        <f>IF(L3VA!BP109="NO DATA","",L3VA!BP109)</f>
        <v/>
      </c>
      <c r="V97" s="159" t="str">
        <f>IF(L3VA!BV109="NO DATA","",L3VA!BV109)</f>
        <v/>
      </c>
      <c r="W97" s="159" t="str">
        <f>IF(L3VA!CB109="NO DATA","",L3VA!CB109)</f>
        <v/>
      </c>
      <c r="X97" s="159" t="str">
        <f>IF(L3VA!CH109="NO DATA","",L3VA!CH109)</f>
        <v/>
      </c>
      <c r="Y97" s="159" t="str">
        <f>IF(L3VA!CN109="NO DATA","",L3VA!CN109)</f>
        <v/>
      </c>
      <c r="Z97" s="159" t="str">
        <f>IF(L3VA!CT109="NO DATA","",L3VA!CT109)</f>
        <v/>
      </c>
      <c r="AA97" s="159" t="str">
        <f>IF(L3VA!CZ109="NO DATA","",L3VA!CZ109)</f>
        <v/>
      </c>
      <c r="AB97" s="159" t="str">
        <f>IF(L3VA!DF109="NO DATA","",L3VA!DF109)</f>
        <v/>
      </c>
      <c r="AC97" s="159" t="str">
        <f>IF(L3VA!DL109="NO DATA","",L3VA!DL109)</f>
        <v/>
      </c>
      <c r="AD97" s="159" t="str">
        <f>IF(L3VA!DR109="NO DATA","",L3VA!DR109)</f>
        <v/>
      </c>
      <c r="AE97" s="159" t="str">
        <f>IF(L3VA!DX109="NO DATA","",L3VA!DX109)</f>
        <v/>
      </c>
      <c r="AF97" s="159" t="str">
        <f>IF(L3VA!ED109="NO DATA","",L3VA!ED109)</f>
        <v/>
      </c>
      <c r="AG97" s="159" t="str">
        <f>IF(L3VA!EJ109="NO DATA","",L3VA!EJ109)</f>
        <v/>
      </c>
      <c r="AH97" s="159" t="str">
        <f>IF(L3VA!EP109="NO DATA","",L3VA!EP109)</f>
        <v/>
      </c>
      <c r="AI97" s="159" t="str">
        <f>IF(L3VA!EV109="NO DATA","",L3VA!EV109)</f>
        <v/>
      </c>
      <c r="AJ97" s="159" t="str">
        <f>IF(L3VA!FB109="NO DATA","",L3VA!FB109)</f>
        <v/>
      </c>
    </row>
    <row r="98" spans="1:36" x14ac:dyDescent="0.25">
      <c r="A98" s="19">
        <f>IF(DATASHEET!A98="","",DATASHEET!A98)</f>
        <v>150851</v>
      </c>
      <c r="B98" s="20" t="str">
        <f>DATASHEET!B98</f>
        <v>IGOE, Daniel</v>
      </c>
      <c r="C98" s="21" t="str">
        <f>DATASHEET!C98</f>
        <v>12JN</v>
      </c>
      <c r="D98" s="19" t="str">
        <f>DATASHEET!D98</f>
        <v>M</v>
      </c>
      <c r="E98" s="20" t="str">
        <f>IF(ISERROR(L3VA!E110),"",L3VA!E110)</f>
        <v>INTERNAL</v>
      </c>
      <c r="F98" s="20" t="str">
        <f>DATASHEET!E98</f>
        <v>N</v>
      </c>
      <c r="G98" s="20" t="str">
        <f>IF(A98="","",IF(DATASHEET!F98="White - British","N","Y"))</f>
        <v>Y</v>
      </c>
      <c r="H98" s="20" t="str">
        <f>IF(A98="","",IF(DATASHEET!G98=1,"Y","N"))</f>
        <v>N</v>
      </c>
      <c r="I98" s="20" t="str">
        <f>DATASHEET!H98</f>
        <v>N</v>
      </c>
      <c r="J98" s="21" t="str">
        <f>IF(ISERROR(DATASHEET!J98),"",DATASHEET!J98)</f>
        <v>6.25+ (B/A)</v>
      </c>
      <c r="K98" s="36"/>
      <c r="L98" s="159" t="str">
        <f>IF(L3VA!N110="NO DATA","",L3VA!N110)</f>
        <v/>
      </c>
      <c r="M98" s="159" t="str">
        <f>IF(L3VA!T110="NO DATA","",L3VA!T110)</f>
        <v/>
      </c>
      <c r="N98" s="159" t="str">
        <f>IF(L3VA!Z110="NO DATA","",L3VA!Z110)</f>
        <v/>
      </c>
      <c r="O98" s="159" t="str">
        <f>IF(L3VA!AF110="NO DATA","",L3VA!AF110)</f>
        <v/>
      </c>
      <c r="P98" s="159" t="str">
        <f>IF(L3VA!AL110="NO DATA","",L3VA!AL110)</f>
        <v/>
      </c>
      <c r="Q98" s="159" t="str">
        <f>IF(L3VA!AR110="NO DATA","",L3VA!AR110)</f>
        <v/>
      </c>
      <c r="R98" s="159" t="str">
        <f>IF(L3VA!AX110="NO DATA","",L3VA!AX110)</f>
        <v/>
      </c>
      <c r="S98" s="159" t="str">
        <f>IF(L3VA!BD110="NO DATA","",L3VA!BD110)</f>
        <v/>
      </c>
      <c r="T98" s="159" t="str">
        <f>IF(L3VA!BJ110="NO DATA","",L3VA!BJ110)</f>
        <v/>
      </c>
      <c r="U98" s="159" t="str">
        <f>IF(L3VA!BP110="NO DATA","",L3VA!BP110)</f>
        <v/>
      </c>
      <c r="V98" s="159" t="str">
        <f>IF(L3VA!BV110="NO DATA","",L3VA!BV110)</f>
        <v/>
      </c>
      <c r="W98" s="159" t="str">
        <f>IF(L3VA!CB110="NO DATA","",L3VA!CB110)</f>
        <v/>
      </c>
      <c r="X98" s="159" t="str">
        <f>IF(L3VA!CH110="NO DATA","",L3VA!CH110)</f>
        <v/>
      </c>
      <c r="Y98" s="159" t="str">
        <f>IF(L3VA!CN110="NO DATA","",L3VA!CN110)</f>
        <v/>
      </c>
      <c r="Z98" s="159" t="str">
        <f>IF(L3VA!CT110="NO DATA","",L3VA!CT110)</f>
        <v/>
      </c>
      <c r="AA98" s="159" t="str">
        <f>IF(L3VA!CZ110="NO DATA","",L3VA!CZ110)</f>
        <v/>
      </c>
      <c r="AB98" s="159" t="str">
        <f>IF(L3VA!DF110="NO DATA","",L3VA!DF110)</f>
        <v/>
      </c>
      <c r="AC98" s="159" t="str">
        <f>IF(L3VA!DL110="NO DATA","",L3VA!DL110)</f>
        <v/>
      </c>
      <c r="AD98" s="159" t="str">
        <f>IF(L3VA!DR110="NO DATA","",L3VA!DR110)</f>
        <v/>
      </c>
      <c r="AE98" s="159" t="str">
        <f>IF(L3VA!DX110="NO DATA","",L3VA!DX110)</f>
        <v/>
      </c>
      <c r="AF98" s="159" t="str">
        <f>IF(L3VA!ED110="NO DATA","",L3VA!ED110)</f>
        <v/>
      </c>
      <c r="AG98" s="159" t="str">
        <f>IF(L3VA!EJ110="NO DATA","",L3VA!EJ110)</f>
        <v/>
      </c>
      <c r="AH98" s="159" t="str">
        <f>IF(L3VA!EP110="NO DATA","",L3VA!EP110)</f>
        <v/>
      </c>
      <c r="AI98" s="159" t="str">
        <f>IF(L3VA!EV110="NO DATA","",L3VA!EV110)</f>
        <v/>
      </c>
      <c r="AJ98" s="159" t="str">
        <f>IF(L3VA!FB110="NO DATA","",L3VA!FB110)</f>
        <v/>
      </c>
    </row>
    <row r="99" spans="1:36" x14ac:dyDescent="0.25">
      <c r="A99" s="19">
        <f>IF(DATASHEET!A99="","",DATASHEET!A99)</f>
        <v>150952</v>
      </c>
      <c r="B99" s="20" t="str">
        <f>DATASHEET!B99</f>
        <v>ISON, Jacintha</v>
      </c>
      <c r="C99" s="21" t="str">
        <f>DATASHEET!C99</f>
        <v>12JN</v>
      </c>
      <c r="D99" s="19" t="str">
        <f>DATASHEET!D99</f>
        <v>F</v>
      </c>
      <c r="E99" s="20" t="str">
        <f>IF(ISERROR(L3VA!E111),"",L3VA!E111)</f>
        <v>INTERNAL</v>
      </c>
      <c r="F99" s="20" t="str">
        <f>DATASHEET!E99</f>
        <v>N</v>
      </c>
      <c r="G99" s="20" t="str">
        <f>IF(A99="","",IF(DATASHEET!F99="White - British","N","Y"))</f>
        <v>Y</v>
      </c>
      <c r="H99" s="20" t="str">
        <f>IF(A99="","",IF(DATASHEET!G99=1,"Y","N"))</f>
        <v>N</v>
      </c>
      <c r="I99" s="20" t="str">
        <f>DATASHEET!H99</f>
        <v>N</v>
      </c>
      <c r="J99" s="21" t="str">
        <f>IF(ISERROR(DATASHEET!J99),"",DATASHEET!J99)</f>
        <v>6.25+ (B/A)</v>
      </c>
      <c r="K99" s="36"/>
      <c r="L99" s="159" t="str">
        <f>IF(L3VA!N111="NO DATA","",L3VA!N111)</f>
        <v/>
      </c>
      <c r="M99" s="159" t="str">
        <f>IF(L3VA!T111="NO DATA","",L3VA!T111)</f>
        <v/>
      </c>
      <c r="N99" s="159" t="str">
        <f>IF(L3VA!Z111="NO DATA","",L3VA!Z111)</f>
        <v/>
      </c>
      <c r="O99" s="159" t="str">
        <f>IF(L3VA!AF111="NO DATA","",L3VA!AF111)</f>
        <v/>
      </c>
      <c r="P99" s="159" t="str">
        <f>IF(L3VA!AL111="NO DATA","",L3VA!AL111)</f>
        <v/>
      </c>
      <c r="Q99" s="159" t="str">
        <f>IF(L3VA!AR111="NO DATA","",L3VA!AR111)</f>
        <v/>
      </c>
      <c r="R99" s="159" t="str">
        <f>IF(L3VA!AX111="NO DATA","",L3VA!AX111)</f>
        <v/>
      </c>
      <c r="S99" s="159" t="str">
        <f>IF(L3VA!BD111="NO DATA","",L3VA!BD111)</f>
        <v/>
      </c>
      <c r="T99" s="159" t="str">
        <f>IF(L3VA!BJ111="NO DATA","",L3VA!BJ111)</f>
        <v/>
      </c>
      <c r="U99" s="159" t="str">
        <f>IF(L3VA!BP111="NO DATA","",L3VA!BP111)</f>
        <v/>
      </c>
      <c r="V99" s="159" t="str">
        <f>IF(L3VA!BV111="NO DATA","",L3VA!BV111)</f>
        <v/>
      </c>
      <c r="W99" s="159" t="str">
        <f>IF(L3VA!CB111="NO DATA","",L3VA!CB111)</f>
        <v/>
      </c>
      <c r="X99" s="159" t="str">
        <f>IF(L3VA!CH111="NO DATA","",L3VA!CH111)</f>
        <v/>
      </c>
      <c r="Y99" s="159" t="str">
        <f>IF(L3VA!CN111="NO DATA","",L3VA!CN111)</f>
        <v/>
      </c>
      <c r="Z99" s="159" t="str">
        <f>IF(L3VA!CT111="NO DATA","",L3VA!CT111)</f>
        <v/>
      </c>
      <c r="AA99" s="159" t="str">
        <f>IF(L3VA!CZ111="NO DATA","",L3VA!CZ111)</f>
        <v/>
      </c>
      <c r="AB99" s="159" t="str">
        <f>IF(L3VA!DF111="NO DATA","",L3VA!DF111)</f>
        <v/>
      </c>
      <c r="AC99" s="159" t="str">
        <f>IF(L3VA!DL111="NO DATA","",L3VA!DL111)</f>
        <v/>
      </c>
      <c r="AD99" s="159" t="str">
        <f>IF(L3VA!DR111="NO DATA","",L3VA!DR111)</f>
        <v/>
      </c>
      <c r="AE99" s="159" t="str">
        <f>IF(L3VA!DX111="NO DATA","",L3VA!DX111)</f>
        <v/>
      </c>
      <c r="AF99" s="159" t="str">
        <f>IF(L3VA!ED111="NO DATA","",L3VA!ED111)</f>
        <v/>
      </c>
      <c r="AG99" s="159" t="str">
        <f>IF(L3VA!EJ111="NO DATA","",L3VA!EJ111)</f>
        <v/>
      </c>
      <c r="AH99" s="159" t="str">
        <f>IF(L3VA!EP111="NO DATA","",L3VA!EP111)</f>
        <v/>
      </c>
      <c r="AI99" s="159" t="str">
        <f>IF(L3VA!EV111="NO DATA","",L3VA!EV111)</f>
        <v/>
      </c>
      <c r="AJ99" s="159" t="str">
        <f>IF(L3VA!FB111="NO DATA","",L3VA!FB111)</f>
        <v/>
      </c>
    </row>
    <row r="100" spans="1:36" x14ac:dyDescent="0.25">
      <c r="A100" s="19">
        <f>IF(DATASHEET!A100="","",DATASHEET!A100)</f>
        <v>150792</v>
      </c>
      <c r="B100" s="20" t="str">
        <f>DATASHEET!B100</f>
        <v>JACOBS, Reem</v>
      </c>
      <c r="C100" s="21" t="str">
        <f>DATASHEET!C100</f>
        <v>12EW</v>
      </c>
      <c r="D100" s="19" t="str">
        <f>DATASHEET!D100</f>
        <v>F</v>
      </c>
      <c r="E100" s="20" t="str">
        <f>IF(ISERROR(L3VA!E112),"",L3VA!E112)</f>
        <v>INTERNAL</v>
      </c>
      <c r="F100" s="20" t="str">
        <f>DATASHEET!E100</f>
        <v>N</v>
      </c>
      <c r="G100" s="20" t="str">
        <f>IF(A100="","",IF(DATASHEET!F100="White - British","N","Y"))</f>
        <v>Y</v>
      </c>
      <c r="H100" s="20" t="str">
        <f>IF(A100="","",IF(DATASHEET!G100=1,"Y","N"))</f>
        <v>N</v>
      </c>
      <c r="I100" s="20" t="str">
        <f>DATASHEET!H100</f>
        <v>N</v>
      </c>
      <c r="J100" s="21" t="str">
        <f>IF(ISERROR(DATASHEET!J100),"",DATASHEET!J100)</f>
        <v>4.75+ (C/B)</v>
      </c>
      <c r="K100" s="36"/>
      <c r="L100" s="159" t="str">
        <f>IF(L3VA!N112="NO DATA","",L3VA!N112)</f>
        <v/>
      </c>
      <c r="M100" s="159" t="str">
        <f>IF(L3VA!T112="NO DATA","",L3VA!T112)</f>
        <v/>
      </c>
      <c r="N100" s="159" t="str">
        <f>IF(L3VA!Z112="NO DATA","",L3VA!Z112)</f>
        <v/>
      </c>
      <c r="O100" s="159" t="str">
        <f>IF(L3VA!AF112="NO DATA","",L3VA!AF112)</f>
        <v/>
      </c>
      <c r="P100" s="159" t="str">
        <f>IF(L3VA!AL112="NO DATA","",L3VA!AL112)</f>
        <v/>
      </c>
      <c r="Q100" s="159" t="str">
        <f>IF(L3VA!AR112="NO DATA","",L3VA!AR112)</f>
        <v/>
      </c>
      <c r="R100" s="159" t="str">
        <f>IF(L3VA!AX112="NO DATA","",L3VA!AX112)</f>
        <v/>
      </c>
      <c r="S100" s="159" t="str">
        <f>IF(L3VA!BD112="NO DATA","",L3VA!BD112)</f>
        <v/>
      </c>
      <c r="T100" s="159" t="str">
        <f>IF(L3VA!BJ112="NO DATA","",L3VA!BJ112)</f>
        <v/>
      </c>
      <c r="U100" s="159" t="str">
        <f>IF(L3VA!BP112="NO DATA","",L3VA!BP112)</f>
        <v/>
      </c>
      <c r="V100" s="159" t="str">
        <f>IF(L3VA!BV112="NO DATA","",L3VA!BV112)</f>
        <v/>
      </c>
      <c r="W100" s="159" t="str">
        <f>IF(L3VA!CB112="NO DATA","",L3VA!CB112)</f>
        <v/>
      </c>
      <c r="X100" s="159" t="str">
        <f>IF(L3VA!CH112="NO DATA","",L3VA!CH112)</f>
        <v/>
      </c>
      <c r="Y100" s="159" t="str">
        <f>IF(L3VA!CN112="NO DATA","",L3VA!CN112)</f>
        <v/>
      </c>
      <c r="Z100" s="159" t="str">
        <f>IF(L3VA!CT112="NO DATA","",L3VA!CT112)</f>
        <v/>
      </c>
      <c r="AA100" s="159" t="str">
        <f>IF(L3VA!CZ112="NO DATA","",L3VA!CZ112)</f>
        <v/>
      </c>
      <c r="AB100" s="159" t="str">
        <f>IF(L3VA!DF112="NO DATA","",L3VA!DF112)</f>
        <v/>
      </c>
      <c r="AC100" s="159" t="str">
        <f>IF(L3VA!DL112="NO DATA","",L3VA!DL112)</f>
        <v/>
      </c>
      <c r="AD100" s="159" t="str">
        <f>IF(L3VA!DR112="NO DATA","",L3VA!DR112)</f>
        <v/>
      </c>
      <c r="AE100" s="159" t="str">
        <f>IF(L3VA!DX112="NO DATA","",L3VA!DX112)</f>
        <v/>
      </c>
      <c r="AF100" s="159" t="str">
        <f>IF(L3VA!ED112="NO DATA","",L3VA!ED112)</f>
        <v/>
      </c>
      <c r="AG100" s="159" t="str">
        <f>IF(L3VA!EJ112="NO DATA","",L3VA!EJ112)</f>
        <v/>
      </c>
      <c r="AH100" s="159" t="str">
        <f>IF(L3VA!EP112="NO DATA","",L3VA!EP112)</f>
        <v/>
      </c>
      <c r="AI100" s="159" t="str">
        <f>IF(L3VA!EV112="NO DATA","",L3VA!EV112)</f>
        <v/>
      </c>
      <c r="AJ100" s="159" t="str">
        <f>IF(L3VA!FB112="NO DATA","",L3VA!FB112)</f>
        <v/>
      </c>
    </row>
    <row r="101" spans="1:36" x14ac:dyDescent="0.25">
      <c r="A101" s="19">
        <f>IF(DATASHEET!A101="","",DATASHEET!A101)</f>
        <v>160091</v>
      </c>
      <c r="B101" s="20" t="str">
        <f>DATASHEET!B101</f>
        <v>JAMES, Marcus</v>
      </c>
      <c r="C101" s="21" t="str">
        <f>DATASHEET!C101</f>
        <v>12SG</v>
      </c>
      <c r="D101" s="19" t="str">
        <f>DATASHEET!D101</f>
        <v>M</v>
      </c>
      <c r="E101" s="20" t="str">
        <f>IF(ISERROR(L3VA!E113),"",L3VA!E113)</f>
        <v>EXTERNAL</v>
      </c>
      <c r="F101" s="20" t="str">
        <f>DATASHEET!E101</f>
        <v>N</v>
      </c>
      <c r="G101" s="20" t="str">
        <f>IF(A101="","",IF(DATASHEET!F101="White - British","N","Y"))</f>
        <v>Y</v>
      </c>
      <c r="H101" s="20" t="str">
        <f>IF(A101="","",IF(DATASHEET!G101=1,"Y","N"))</f>
        <v>N</v>
      </c>
      <c r="I101" s="20" t="str">
        <f>DATASHEET!H101</f>
        <v>N</v>
      </c>
      <c r="J101" s="21" t="str">
        <f>IF(ISERROR(DATASHEET!J101),"",DATASHEET!J101)</f>
        <v>6.25+ (B/A)</v>
      </c>
      <c r="K101" s="36"/>
      <c r="L101" s="159" t="str">
        <f>IF(L3VA!N113="NO DATA","",L3VA!N113)</f>
        <v/>
      </c>
      <c r="M101" s="159" t="str">
        <f>IF(L3VA!T113="NO DATA","",L3VA!T113)</f>
        <v/>
      </c>
      <c r="N101" s="159" t="str">
        <f>IF(L3VA!Z113="NO DATA","",L3VA!Z113)</f>
        <v/>
      </c>
      <c r="O101" s="159" t="str">
        <f>IF(L3VA!AF113="NO DATA","",L3VA!AF113)</f>
        <v/>
      </c>
      <c r="P101" s="159" t="str">
        <f>IF(L3VA!AL113="NO DATA","",L3VA!AL113)</f>
        <v/>
      </c>
      <c r="Q101" s="159" t="str">
        <f>IF(L3VA!AR113="NO DATA","",L3VA!AR113)</f>
        <v/>
      </c>
      <c r="R101" s="159" t="str">
        <f>IF(L3VA!AX113="NO DATA","",L3VA!AX113)</f>
        <v/>
      </c>
      <c r="S101" s="159" t="str">
        <f>IF(L3VA!BD113="NO DATA","",L3VA!BD113)</f>
        <v/>
      </c>
      <c r="T101" s="159" t="str">
        <f>IF(L3VA!BJ113="NO DATA","",L3VA!BJ113)</f>
        <v/>
      </c>
      <c r="U101" s="159" t="str">
        <f>IF(L3VA!BP113="NO DATA","",L3VA!BP113)</f>
        <v/>
      </c>
      <c r="V101" s="159" t="str">
        <f>IF(L3VA!BV113="NO DATA","",L3VA!BV113)</f>
        <v/>
      </c>
      <c r="W101" s="159" t="str">
        <f>IF(L3VA!CB113="NO DATA","",L3VA!CB113)</f>
        <v/>
      </c>
      <c r="X101" s="159" t="str">
        <f>IF(L3VA!CH113="NO DATA","",L3VA!CH113)</f>
        <v/>
      </c>
      <c r="Y101" s="159" t="str">
        <f>IF(L3VA!CN113="NO DATA","",L3VA!CN113)</f>
        <v/>
      </c>
      <c r="Z101" s="159" t="str">
        <f>IF(L3VA!CT113="NO DATA","",L3VA!CT113)</f>
        <v/>
      </c>
      <c r="AA101" s="159" t="str">
        <f>IF(L3VA!CZ113="NO DATA","",L3VA!CZ113)</f>
        <v/>
      </c>
      <c r="AB101" s="159" t="str">
        <f>IF(L3VA!DF113="NO DATA","",L3VA!DF113)</f>
        <v/>
      </c>
      <c r="AC101" s="159" t="str">
        <f>IF(L3VA!DL113="NO DATA","",L3VA!DL113)</f>
        <v/>
      </c>
      <c r="AD101" s="159" t="str">
        <f>IF(L3VA!DR113="NO DATA","",L3VA!DR113)</f>
        <v/>
      </c>
      <c r="AE101" s="159" t="str">
        <f>IF(L3VA!DX113="NO DATA","",L3VA!DX113)</f>
        <v/>
      </c>
      <c r="AF101" s="159" t="str">
        <f>IF(L3VA!ED113="NO DATA","",L3VA!ED113)</f>
        <v/>
      </c>
      <c r="AG101" s="159" t="str">
        <f>IF(L3VA!EJ113="NO DATA","",L3VA!EJ113)</f>
        <v/>
      </c>
      <c r="AH101" s="159" t="str">
        <f>IF(L3VA!EP113="NO DATA","",L3VA!EP113)</f>
        <v/>
      </c>
      <c r="AI101" s="159" t="str">
        <f>IF(L3VA!EV113="NO DATA","",L3VA!EV113)</f>
        <v/>
      </c>
      <c r="AJ101" s="159" t="str">
        <f>IF(L3VA!FB113="NO DATA","",L3VA!FB113)</f>
        <v/>
      </c>
    </row>
    <row r="102" spans="1:36" x14ac:dyDescent="0.25">
      <c r="A102" s="19">
        <f>IF(DATASHEET!A102="","",DATASHEET!A102)</f>
        <v>152730</v>
      </c>
      <c r="B102" s="20" t="str">
        <f>DATASHEET!B102</f>
        <v>JAYASUMANA, Menula</v>
      </c>
      <c r="C102" s="21" t="str">
        <f>DATASHEET!C102</f>
        <v>12JN</v>
      </c>
      <c r="D102" s="19" t="str">
        <f>DATASHEET!D102</f>
        <v>M</v>
      </c>
      <c r="E102" s="20" t="str">
        <f>IF(ISERROR(L3VA!E114),"",L3VA!E114)</f>
        <v>INTERNAL</v>
      </c>
      <c r="F102" s="20" t="str">
        <f>DATASHEET!E102</f>
        <v>N</v>
      </c>
      <c r="G102" s="20" t="str">
        <f>IF(A102="","",IF(DATASHEET!F102="White - British","N","Y"))</f>
        <v>Y</v>
      </c>
      <c r="H102" s="20" t="str">
        <f>IF(A102="","",IF(DATASHEET!G102=1,"Y","N"))</f>
        <v>N</v>
      </c>
      <c r="I102" s="20" t="str">
        <f>DATASHEET!H102</f>
        <v>N</v>
      </c>
      <c r="J102" s="21" t="str">
        <f>IF(ISERROR(DATASHEET!J102),"",DATASHEET!J102)</f>
        <v>2.5+ (D/C)</v>
      </c>
      <c r="K102" s="36"/>
      <c r="L102" s="159" t="str">
        <f>IF(L3VA!N114="NO DATA","",L3VA!N114)</f>
        <v/>
      </c>
      <c r="M102" s="159" t="str">
        <f>IF(L3VA!T114="NO DATA","",L3VA!T114)</f>
        <v/>
      </c>
      <c r="N102" s="159" t="str">
        <f>IF(L3VA!Z114="NO DATA","",L3VA!Z114)</f>
        <v/>
      </c>
      <c r="O102" s="159" t="str">
        <f>IF(L3VA!AF114="NO DATA","",L3VA!AF114)</f>
        <v/>
      </c>
      <c r="P102" s="159" t="str">
        <f>IF(L3VA!AL114="NO DATA","",L3VA!AL114)</f>
        <v/>
      </c>
      <c r="Q102" s="159" t="str">
        <f>IF(L3VA!AR114="NO DATA","",L3VA!AR114)</f>
        <v/>
      </c>
      <c r="R102" s="159" t="str">
        <f>IF(L3VA!AX114="NO DATA","",L3VA!AX114)</f>
        <v/>
      </c>
      <c r="S102" s="159" t="str">
        <f>IF(L3VA!BD114="NO DATA","",L3VA!BD114)</f>
        <v/>
      </c>
      <c r="T102" s="159" t="str">
        <f>IF(L3VA!BJ114="NO DATA","",L3VA!BJ114)</f>
        <v/>
      </c>
      <c r="U102" s="159" t="str">
        <f>IF(L3VA!BP114="NO DATA","",L3VA!BP114)</f>
        <v/>
      </c>
      <c r="V102" s="159" t="str">
        <f>IF(L3VA!BV114="NO DATA","",L3VA!BV114)</f>
        <v/>
      </c>
      <c r="W102" s="159" t="str">
        <f>IF(L3VA!CB114="NO DATA","",L3VA!CB114)</f>
        <v/>
      </c>
      <c r="X102" s="159" t="str">
        <f>IF(L3VA!CH114="NO DATA","",L3VA!CH114)</f>
        <v/>
      </c>
      <c r="Y102" s="159" t="str">
        <f>IF(L3VA!CN114="NO DATA","",L3VA!CN114)</f>
        <v/>
      </c>
      <c r="Z102" s="159" t="str">
        <f>IF(L3VA!CT114="NO DATA","",L3VA!CT114)</f>
        <v/>
      </c>
      <c r="AA102" s="159" t="str">
        <f>IF(L3VA!CZ114="NO DATA","",L3VA!CZ114)</f>
        <v/>
      </c>
      <c r="AB102" s="159" t="str">
        <f>IF(L3VA!DF114="NO DATA","",L3VA!DF114)</f>
        <v/>
      </c>
      <c r="AC102" s="159" t="str">
        <f>IF(L3VA!DL114="NO DATA","",L3VA!DL114)</f>
        <v/>
      </c>
      <c r="AD102" s="159" t="str">
        <f>IF(L3VA!DR114="NO DATA","",L3VA!DR114)</f>
        <v/>
      </c>
      <c r="AE102" s="159" t="str">
        <f>IF(L3VA!DX114="NO DATA","",L3VA!DX114)</f>
        <v/>
      </c>
      <c r="AF102" s="159" t="str">
        <f>IF(L3VA!ED114="NO DATA","",L3VA!ED114)</f>
        <v/>
      </c>
      <c r="AG102" s="159" t="str">
        <f>IF(L3VA!EJ114="NO DATA","",L3VA!EJ114)</f>
        <v/>
      </c>
      <c r="AH102" s="159" t="str">
        <f>IF(L3VA!EP114="NO DATA","",L3VA!EP114)</f>
        <v/>
      </c>
      <c r="AI102" s="159" t="str">
        <f>IF(L3VA!EV114="NO DATA","",L3VA!EV114)</f>
        <v/>
      </c>
      <c r="AJ102" s="159" t="str">
        <f>IF(L3VA!FB114="NO DATA","",L3VA!FB114)</f>
        <v/>
      </c>
    </row>
    <row r="103" spans="1:36" x14ac:dyDescent="0.25">
      <c r="A103" s="19">
        <f>IF(DATASHEET!A103="","",DATASHEET!A103)</f>
        <v>160080</v>
      </c>
      <c r="B103" s="20" t="str">
        <f>DATASHEET!B103</f>
        <v>JOKHI, Sam</v>
      </c>
      <c r="C103" s="21" t="str">
        <f>DATASHEET!C103</f>
        <v>12SG</v>
      </c>
      <c r="D103" s="19" t="str">
        <f>DATASHEET!D103</f>
        <v>M</v>
      </c>
      <c r="E103" s="20" t="str">
        <f>IF(ISERROR(L3VA!E115),"",L3VA!E115)</f>
        <v>EXTERNAL</v>
      </c>
      <c r="F103" s="20" t="str">
        <f>DATASHEET!E103</f>
        <v>N</v>
      </c>
      <c r="G103" s="20" t="str">
        <f>IF(A103="","",IF(DATASHEET!F103="White - British","N","Y"))</f>
        <v>Y</v>
      </c>
      <c r="H103" s="20" t="str">
        <f>IF(A103="","",IF(DATASHEET!G103=1,"Y","N"))</f>
        <v>N</v>
      </c>
      <c r="I103" s="20" t="str">
        <f>DATASHEET!H103</f>
        <v>N</v>
      </c>
      <c r="J103" s="21" t="str">
        <f>IF(ISERROR(DATASHEET!J103),"",DATASHEET!J103)</f>
        <v>7.75+ (A/A*)</v>
      </c>
      <c r="K103" s="36"/>
      <c r="L103" s="159" t="str">
        <f>IF(L3VA!N115="NO DATA","",L3VA!N115)</f>
        <v/>
      </c>
      <c r="M103" s="159" t="str">
        <f>IF(L3VA!T115="NO DATA","",L3VA!T115)</f>
        <v/>
      </c>
      <c r="N103" s="159" t="str">
        <f>IF(L3VA!Z115="NO DATA","",L3VA!Z115)</f>
        <v/>
      </c>
      <c r="O103" s="159" t="str">
        <f>IF(L3VA!AF115="NO DATA","",L3VA!AF115)</f>
        <v/>
      </c>
      <c r="P103" s="159" t="str">
        <f>IF(L3VA!AL115="NO DATA","",L3VA!AL115)</f>
        <v/>
      </c>
      <c r="Q103" s="159" t="str">
        <f>IF(L3VA!AR115="NO DATA","",L3VA!AR115)</f>
        <v/>
      </c>
      <c r="R103" s="159" t="str">
        <f>IF(L3VA!AX115="NO DATA","",L3VA!AX115)</f>
        <v/>
      </c>
      <c r="S103" s="159" t="str">
        <f>IF(L3VA!BD115="NO DATA","",L3VA!BD115)</f>
        <v/>
      </c>
      <c r="T103" s="159" t="str">
        <f>IF(L3VA!BJ115="NO DATA","",L3VA!BJ115)</f>
        <v/>
      </c>
      <c r="U103" s="159" t="str">
        <f>IF(L3VA!BP115="NO DATA","",L3VA!BP115)</f>
        <v/>
      </c>
      <c r="V103" s="159" t="str">
        <f>IF(L3VA!BV115="NO DATA","",L3VA!BV115)</f>
        <v/>
      </c>
      <c r="W103" s="159" t="str">
        <f>IF(L3VA!CB115="NO DATA","",L3VA!CB115)</f>
        <v/>
      </c>
      <c r="X103" s="159" t="str">
        <f>IF(L3VA!CH115="NO DATA","",L3VA!CH115)</f>
        <v/>
      </c>
      <c r="Y103" s="159" t="str">
        <f>IF(L3VA!CN115="NO DATA","",L3VA!CN115)</f>
        <v/>
      </c>
      <c r="Z103" s="159" t="str">
        <f>IF(L3VA!CT115="NO DATA","",L3VA!CT115)</f>
        <v/>
      </c>
      <c r="AA103" s="159" t="str">
        <f>IF(L3VA!CZ115="NO DATA","",L3VA!CZ115)</f>
        <v/>
      </c>
      <c r="AB103" s="159" t="str">
        <f>IF(L3VA!DF115="NO DATA","",L3VA!DF115)</f>
        <v/>
      </c>
      <c r="AC103" s="159" t="str">
        <f>IF(L3VA!DL115="NO DATA","",L3VA!DL115)</f>
        <v/>
      </c>
      <c r="AD103" s="159" t="str">
        <f>IF(L3VA!DR115="NO DATA","",L3VA!DR115)</f>
        <v/>
      </c>
      <c r="AE103" s="159" t="str">
        <f>IF(L3VA!DX115="NO DATA","",L3VA!DX115)</f>
        <v/>
      </c>
      <c r="AF103" s="159" t="str">
        <f>IF(L3VA!ED115="NO DATA","",L3VA!ED115)</f>
        <v/>
      </c>
      <c r="AG103" s="159" t="str">
        <f>IF(L3VA!EJ115="NO DATA","",L3VA!EJ115)</f>
        <v/>
      </c>
      <c r="AH103" s="159" t="str">
        <f>IF(L3VA!EP115="NO DATA","",L3VA!EP115)</f>
        <v/>
      </c>
      <c r="AI103" s="159" t="str">
        <f>IF(L3VA!EV115="NO DATA","",L3VA!EV115)</f>
        <v/>
      </c>
      <c r="AJ103" s="159" t="str">
        <f>IF(L3VA!FB115="NO DATA","",L3VA!FB115)</f>
        <v/>
      </c>
    </row>
    <row r="104" spans="1:36" x14ac:dyDescent="0.25">
      <c r="A104" s="19">
        <f>IF(DATASHEET!A104="","",DATASHEET!A104)</f>
        <v>150859</v>
      </c>
      <c r="B104" s="20" t="str">
        <f>DATASHEET!B104</f>
        <v>JONES, Connor</v>
      </c>
      <c r="C104" s="21" t="str">
        <f>DATASHEET!C104</f>
        <v>12JN</v>
      </c>
      <c r="D104" s="19" t="str">
        <f>DATASHEET!D104</f>
        <v>M</v>
      </c>
      <c r="E104" s="20" t="str">
        <f>IF(ISERROR(L3VA!E116),"",L3VA!E116)</f>
        <v>INTERNAL</v>
      </c>
      <c r="F104" s="20" t="str">
        <f>DATASHEET!E104</f>
        <v>N</v>
      </c>
      <c r="G104" s="20" t="str">
        <f>IF(A104="","",IF(DATASHEET!F104="White - British","N","Y"))</f>
        <v>N</v>
      </c>
      <c r="H104" s="20" t="str">
        <f>IF(A104="","",IF(DATASHEET!G104=1,"Y","N"))</f>
        <v>N</v>
      </c>
      <c r="I104" s="20" t="str">
        <f>DATASHEET!H104</f>
        <v>N</v>
      </c>
      <c r="J104" s="21" t="str">
        <f>IF(ISERROR(DATASHEET!J104),"",DATASHEET!J104)</f>
        <v>6.25+ (B/A)</v>
      </c>
      <c r="K104" s="36"/>
      <c r="L104" s="159" t="str">
        <f>IF(L3VA!N116="NO DATA","",L3VA!N116)</f>
        <v/>
      </c>
      <c r="M104" s="159" t="str">
        <f>IF(L3VA!T116="NO DATA","",L3VA!T116)</f>
        <v/>
      </c>
      <c r="N104" s="159" t="str">
        <f>IF(L3VA!Z116="NO DATA","",L3VA!Z116)</f>
        <v/>
      </c>
      <c r="O104" s="159" t="str">
        <f>IF(L3VA!AF116="NO DATA","",L3VA!AF116)</f>
        <v/>
      </c>
      <c r="P104" s="159" t="str">
        <f>IF(L3VA!AL116="NO DATA","",L3VA!AL116)</f>
        <v/>
      </c>
      <c r="Q104" s="159" t="str">
        <f>IF(L3VA!AR116="NO DATA","",L3VA!AR116)</f>
        <v/>
      </c>
      <c r="R104" s="159" t="str">
        <f>IF(L3VA!AX116="NO DATA","",L3VA!AX116)</f>
        <v/>
      </c>
      <c r="S104" s="159" t="str">
        <f>IF(L3VA!BD116="NO DATA","",L3VA!BD116)</f>
        <v/>
      </c>
      <c r="T104" s="159" t="str">
        <f>IF(L3VA!BJ116="NO DATA","",L3VA!BJ116)</f>
        <v/>
      </c>
      <c r="U104" s="159" t="str">
        <f>IF(L3VA!BP116="NO DATA","",L3VA!BP116)</f>
        <v/>
      </c>
      <c r="V104" s="159" t="str">
        <f>IF(L3VA!BV116="NO DATA","",L3VA!BV116)</f>
        <v/>
      </c>
      <c r="W104" s="159" t="str">
        <f>IF(L3VA!CB116="NO DATA","",L3VA!CB116)</f>
        <v/>
      </c>
      <c r="X104" s="159" t="str">
        <f>IF(L3VA!CH116="NO DATA","",L3VA!CH116)</f>
        <v/>
      </c>
      <c r="Y104" s="159" t="str">
        <f>IF(L3VA!CN116="NO DATA","",L3VA!CN116)</f>
        <v/>
      </c>
      <c r="Z104" s="159" t="str">
        <f>IF(L3VA!CT116="NO DATA","",L3VA!CT116)</f>
        <v/>
      </c>
      <c r="AA104" s="159" t="str">
        <f>IF(L3VA!CZ116="NO DATA","",L3VA!CZ116)</f>
        <v/>
      </c>
      <c r="AB104" s="159" t="str">
        <f>IF(L3VA!DF116="NO DATA","",L3VA!DF116)</f>
        <v/>
      </c>
      <c r="AC104" s="159" t="str">
        <f>IF(L3VA!DL116="NO DATA","",L3VA!DL116)</f>
        <v/>
      </c>
      <c r="AD104" s="159" t="str">
        <f>IF(L3VA!DR116="NO DATA","",L3VA!DR116)</f>
        <v/>
      </c>
      <c r="AE104" s="159" t="str">
        <f>IF(L3VA!DX116="NO DATA","",L3VA!DX116)</f>
        <v/>
      </c>
      <c r="AF104" s="159" t="str">
        <f>IF(L3VA!ED116="NO DATA","",L3VA!ED116)</f>
        <v/>
      </c>
      <c r="AG104" s="159" t="str">
        <f>IF(L3VA!EJ116="NO DATA","",L3VA!EJ116)</f>
        <v/>
      </c>
      <c r="AH104" s="159" t="str">
        <f>IF(L3VA!EP116="NO DATA","",L3VA!EP116)</f>
        <v/>
      </c>
      <c r="AI104" s="159" t="str">
        <f>IF(L3VA!EV116="NO DATA","",L3VA!EV116)</f>
        <v/>
      </c>
      <c r="AJ104" s="159" t="str">
        <f>IF(L3VA!FB116="NO DATA","",L3VA!FB116)</f>
        <v/>
      </c>
    </row>
    <row r="105" spans="1:36" x14ac:dyDescent="0.25">
      <c r="A105" s="19">
        <f>IF(DATASHEET!A105="","",DATASHEET!A105)</f>
        <v>160106</v>
      </c>
      <c r="B105" s="20" t="str">
        <f>DATASHEET!B105</f>
        <v>JONES, Harriet</v>
      </c>
      <c r="C105" s="21" t="str">
        <f>DATASHEET!C105</f>
        <v>12CSN</v>
      </c>
      <c r="D105" s="19" t="str">
        <f>DATASHEET!D105</f>
        <v>F</v>
      </c>
      <c r="E105" s="20" t="str">
        <f>IF(ISERROR(L3VA!E117),"",L3VA!E117)</f>
        <v>EXTERNAL</v>
      </c>
      <c r="F105" s="20" t="str">
        <f>DATASHEET!E105</f>
        <v>N</v>
      </c>
      <c r="G105" s="20" t="str">
        <f>IF(A105="","",IF(DATASHEET!F105="White - British","N","Y"))</f>
        <v>N</v>
      </c>
      <c r="H105" s="20" t="str">
        <f>IF(A105="","",IF(DATASHEET!G105=1,"Y","N"))</f>
        <v>N</v>
      </c>
      <c r="I105" s="20" t="str">
        <f>DATASHEET!H105</f>
        <v>N</v>
      </c>
      <c r="J105" s="21" t="str">
        <f>IF(ISERROR(DATASHEET!J105),"",DATASHEET!J105)</f>
        <v>6.25+ (B/A)</v>
      </c>
      <c r="K105" s="36"/>
      <c r="L105" s="159" t="str">
        <f>IF(L3VA!N117="NO DATA","",L3VA!N117)</f>
        <v/>
      </c>
      <c r="M105" s="159" t="str">
        <f>IF(L3VA!T117="NO DATA","",L3VA!T117)</f>
        <v/>
      </c>
      <c r="N105" s="159" t="str">
        <f>IF(L3VA!Z117="NO DATA","",L3VA!Z117)</f>
        <v/>
      </c>
      <c r="O105" s="159" t="str">
        <f>IF(L3VA!AF117="NO DATA","",L3VA!AF117)</f>
        <v/>
      </c>
      <c r="P105" s="159" t="str">
        <f>IF(L3VA!AL117="NO DATA","",L3VA!AL117)</f>
        <v/>
      </c>
      <c r="Q105" s="159" t="str">
        <f>IF(L3VA!AR117="NO DATA","",L3VA!AR117)</f>
        <v/>
      </c>
      <c r="R105" s="159" t="str">
        <f>IF(L3VA!AX117="NO DATA","",L3VA!AX117)</f>
        <v/>
      </c>
      <c r="S105" s="159" t="str">
        <f>IF(L3VA!BD117="NO DATA","",L3VA!BD117)</f>
        <v/>
      </c>
      <c r="T105" s="159" t="str">
        <f>IF(L3VA!BJ117="NO DATA","",L3VA!BJ117)</f>
        <v/>
      </c>
      <c r="U105" s="159" t="str">
        <f>IF(L3VA!BP117="NO DATA","",L3VA!BP117)</f>
        <v/>
      </c>
      <c r="V105" s="159" t="str">
        <f>IF(L3VA!BV117="NO DATA","",L3VA!BV117)</f>
        <v/>
      </c>
      <c r="W105" s="159" t="str">
        <f>IF(L3VA!CB117="NO DATA","",L3VA!CB117)</f>
        <v/>
      </c>
      <c r="X105" s="159" t="str">
        <f>IF(L3VA!CH117="NO DATA","",L3VA!CH117)</f>
        <v/>
      </c>
      <c r="Y105" s="159" t="str">
        <f>IF(L3VA!CN117="NO DATA","",L3VA!CN117)</f>
        <v/>
      </c>
      <c r="Z105" s="159" t="str">
        <f>IF(L3VA!CT117="NO DATA","",L3VA!CT117)</f>
        <v/>
      </c>
      <c r="AA105" s="159" t="str">
        <f>IF(L3VA!CZ117="NO DATA","",L3VA!CZ117)</f>
        <v/>
      </c>
      <c r="AB105" s="159" t="str">
        <f>IF(L3VA!DF117="NO DATA","",L3VA!DF117)</f>
        <v/>
      </c>
      <c r="AC105" s="159" t="str">
        <f>IF(L3VA!DL117="NO DATA","",L3VA!DL117)</f>
        <v/>
      </c>
      <c r="AD105" s="159" t="str">
        <f>IF(L3VA!DR117="NO DATA","",L3VA!DR117)</f>
        <v/>
      </c>
      <c r="AE105" s="159" t="str">
        <f>IF(L3VA!DX117="NO DATA","",L3VA!DX117)</f>
        <v/>
      </c>
      <c r="AF105" s="159" t="str">
        <f>IF(L3VA!ED117="NO DATA","",L3VA!ED117)</f>
        <v/>
      </c>
      <c r="AG105" s="159" t="str">
        <f>IF(L3VA!EJ117="NO DATA","",L3VA!EJ117)</f>
        <v/>
      </c>
      <c r="AH105" s="159" t="str">
        <f>IF(L3VA!EP117="NO DATA","",L3VA!EP117)</f>
        <v/>
      </c>
      <c r="AI105" s="159" t="str">
        <f>IF(L3VA!EV117="NO DATA","",L3VA!EV117)</f>
        <v/>
      </c>
      <c r="AJ105" s="159" t="str">
        <f>IF(L3VA!FB117="NO DATA","",L3VA!FB117)</f>
        <v/>
      </c>
    </row>
    <row r="106" spans="1:36" x14ac:dyDescent="0.25">
      <c r="A106" s="19">
        <f>IF(DATASHEET!A106="","",DATASHEET!A106)</f>
        <v>150993</v>
      </c>
      <c r="B106" s="20" t="str">
        <f>DATASHEET!B106</f>
        <v>JORDAN-SMALLE, Brandon</v>
      </c>
      <c r="C106" s="21" t="str">
        <f>DATASHEET!C106</f>
        <v>12JN</v>
      </c>
      <c r="D106" s="19" t="str">
        <f>DATASHEET!D106</f>
        <v>M</v>
      </c>
      <c r="E106" s="20" t="str">
        <f>IF(ISERROR(L3VA!E118),"",L3VA!E118)</f>
        <v>INTERNAL</v>
      </c>
      <c r="F106" s="20" t="str">
        <f>DATASHEET!E106</f>
        <v>N</v>
      </c>
      <c r="G106" s="20" t="str">
        <f>IF(A106="","",IF(DATASHEET!F106="White - British","N","Y"))</f>
        <v>Y</v>
      </c>
      <c r="H106" s="20" t="str">
        <f>IF(A106="","",IF(DATASHEET!G106=1,"Y","N"))</f>
        <v>N</v>
      </c>
      <c r="I106" s="20" t="str">
        <f>DATASHEET!H106</f>
        <v>N</v>
      </c>
      <c r="J106" s="21" t="str">
        <f>IF(ISERROR(DATASHEET!J106),"",DATASHEET!J106)</f>
        <v>2.5+ (D/C)</v>
      </c>
      <c r="K106" s="36"/>
      <c r="L106" s="159" t="str">
        <f>IF(L3VA!N118="NO DATA","",L3VA!N118)</f>
        <v/>
      </c>
      <c r="M106" s="159" t="str">
        <f>IF(L3VA!T118="NO DATA","",L3VA!T118)</f>
        <v/>
      </c>
      <c r="N106" s="159" t="str">
        <f>IF(L3VA!Z118="NO DATA","",L3VA!Z118)</f>
        <v/>
      </c>
      <c r="O106" s="159" t="str">
        <f>IF(L3VA!AF118="NO DATA","",L3VA!AF118)</f>
        <v/>
      </c>
      <c r="P106" s="159" t="str">
        <f>IF(L3VA!AL118="NO DATA","",L3VA!AL118)</f>
        <v/>
      </c>
      <c r="Q106" s="159" t="str">
        <f>IF(L3VA!AR118="NO DATA","",L3VA!AR118)</f>
        <v/>
      </c>
      <c r="R106" s="159" t="str">
        <f>IF(L3VA!AX118="NO DATA","",L3VA!AX118)</f>
        <v/>
      </c>
      <c r="S106" s="159" t="str">
        <f>IF(L3VA!BD118="NO DATA","",L3VA!BD118)</f>
        <v/>
      </c>
      <c r="T106" s="159" t="str">
        <f>IF(L3VA!BJ118="NO DATA","",L3VA!BJ118)</f>
        <v/>
      </c>
      <c r="U106" s="159" t="str">
        <f>IF(L3VA!BP118="NO DATA","",L3VA!BP118)</f>
        <v/>
      </c>
      <c r="V106" s="159" t="str">
        <f>IF(L3VA!BV118="NO DATA","",L3VA!BV118)</f>
        <v/>
      </c>
      <c r="W106" s="159" t="str">
        <f>IF(L3VA!CB118="NO DATA","",L3VA!CB118)</f>
        <v/>
      </c>
      <c r="X106" s="159" t="str">
        <f>IF(L3VA!CH118="NO DATA","",L3VA!CH118)</f>
        <v/>
      </c>
      <c r="Y106" s="159" t="str">
        <f>IF(L3VA!CN118="NO DATA","",L3VA!CN118)</f>
        <v/>
      </c>
      <c r="Z106" s="159" t="str">
        <f>IF(L3VA!CT118="NO DATA","",L3VA!CT118)</f>
        <v/>
      </c>
      <c r="AA106" s="159" t="str">
        <f>IF(L3VA!CZ118="NO DATA","",L3VA!CZ118)</f>
        <v/>
      </c>
      <c r="AB106" s="159" t="str">
        <f>IF(L3VA!DF118="NO DATA","",L3VA!DF118)</f>
        <v/>
      </c>
      <c r="AC106" s="159" t="str">
        <f>IF(L3VA!DL118="NO DATA","",L3VA!DL118)</f>
        <v/>
      </c>
      <c r="AD106" s="159" t="str">
        <f>IF(L3VA!DR118="NO DATA","",L3VA!DR118)</f>
        <v/>
      </c>
      <c r="AE106" s="159" t="str">
        <f>IF(L3VA!DX118="NO DATA","",L3VA!DX118)</f>
        <v/>
      </c>
      <c r="AF106" s="159" t="str">
        <f>IF(L3VA!ED118="NO DATA","",L3VA!ED118)</f>
        <v/>
      </c>
      <c r="AG106" s="159" t="str">
        <f>IF(L3VA!EJ118="NO DATA","",L3VA!EJ118)</f>
        <v/>
      </c>
      <c r="AH106" s="159" t="str">
        <f>IF(L3VA!EP118="NO DATA","",L3VA!EP118)</f>
        <v/>
      </c>
      <c r="AI106" s="159" t="str">
        <f>IF(L3VA!EV118="NO DATA","",L3VA!EV118)</f>
        <v/>
      </c>
      <c r="AJ106" s="159" t="str">
        <f>IF(L3VA!FB118="NO DATA","",L3VA!FB118)</f>
        <v/>
      </c>
    </row>
    <row r="107" spans="1:36" x14ac:dyDescent="0.25">
      <c r="A107" s="19">
        <f>IF(DATASHEET!A107="","",DATASHEET!A107)</f>
        <v>150892</v>
      </c>
      <c r="B107" s="20" t="str">
        <f>DATASHEET!B107</f>
        <v>JURCZAK, Nikodem</v>
      </c>
      <c r="C107" s="21" t="str">
        <f>DATASHEET!C107</f>
        <v>12JN</v>
      </c>
      <c r="D107" s="19" t="str">
        <f>DATASHEET!D107</f>
        <v>M</v>
      </c>
      <c r="E107" s="20" t="str">
        <f>IF(ISERROR(L3VA!E119),"",L3VA!E119)</f>
        <v>INTERNAL</v>
      </c>
      <c r="F107" s="20" t="str">
        <f>DATASHEET!E107</f>
        <v>N</v>
      </c>
      <c r="G107" s="20" t="str">
        <f>IF(A107="","",IF(DATASHEET!F107="White - British","N","Y"))</f>
        <v>Y</v>
      </c>
      <c r="H107" s="20" t="str">
        <f>IF(A107="","",IF(DATASHEET!G107=1,"Y","N"))</f>
        <v>N</v>
      </c>
      <c r="I107" s="20" t="str">
        <f>DATASHEET!H107</f>
        <v>N</v>
      </c>
      <c r="J107" s="21" t="str">
        <f>IF(ISERROR(DATASHEET!J107),"",DATASHEET!J107)</f>
        <v>6.25+ (B/A)</v>
      </c>
      <c r="K107" s="36"/>
      <c r="L107" s="159" t="str">
        <f>IF(L3VA!N119="NO DATA","",L3VA!N119)</f>
        <v/>
      </c>
      <c r="M107" s="159" t="str">
        <f>IF(L3VA!T119="NO DATA","",L3VA!T119)</f>
        <v/>
      </c>
      <c r="N107" s="159" t="str">
        <f>IF(L3VA!Z119="NO DATA","",L3VA!Z119)</f>
        <v/>
      </c>
      <c r="O107" s="159" t="str">
        <f>IF(L3VA!AF119="NO DATA","",L3VA!AF119)</f>
        <v/>
      </c>
      <c r="P107" s="159" t="str">
        <f>IF(L3VA!AL119="NO DATA","",L3VA!AL119)</f>
        <v/>
      </c>
      <c r="Q107" s="159" t="str">
        <f>IF(L3VA!AR119="NO DATA","",L3VA!AR119)</f>
        <v/>
      </c>
      <c r="R107" s="159" t="str">
        <f>IF(L3VA!AX119="NO DATA","",L3VA!AX119)</f>
        <v/>
      </c>
      <c r="S107" s="159" t="str">
        <f>IF(L3VA!BD119="NO DATA","",L3VA!BD119)</f>
        <v/>
      </c>
      <c r="T107" s="159" t="str">
        <f>IF(L3VA!BJ119="NO DATA","",L3VA!BJ119)</f>
        <v/>
      </c>
      <c r="U107" s="159" t="str">
        <f>IF(L3VA!BP119="NO DATA","",L3VA!BP119)</f>
        <v/>
      </c>
      <c r="V107" s="159" t="str">
        <f>IF(L3VA!BV119="NO DATA","",L3VA!BV119)</f>
        <v/>
      </c>
      <c r="W107" s="159" t="str">
        <f>IF(L3VA!CB119="NO DATA","",L3VA!CB119)</f>
        <v/>
      </c>
      <c r="X107" s="159" t="str">
        <f>IF(L3VA!CH119="NO DATA","",L3VA!CH119)</f>
        <v/>
      </c>
      <c r="Y107" s="159" t="str">
        <f>IF(L3VA!CN119="NO DATA","",L3VA!CN119)</f>
        <v/>
      </c>
      <c r="Z107" s="159" t="str">
        <f>IF(L3VA!CT119="NO DATA","",L3VA!CT119)</f>
        <v/>
      </c>
      <c r="AA107" s="159" t="str">
        <f>IF(L3VA!CZ119="NO DATA","",L3VA!CZ119)</f>
        <v/>
      </c>
      <c r="AB107" s="159" t="str">
        <f>IF(L3VA!DF119="NO DATA","",L3VA!DF119)</f>
        <v/>
      </c>
      <c r="AC107" s="159" t="str">
        <f>IF(L3VA!DL119="NO DATA","",L3VA!DL119)</f>
        <v/>
      </c>
      <c r="AD107" s="159" t="str">
        <f>IF(L3VA!DR119="NO DATA","",L3VA!DR119)</f>
        <v/>
      </c>
      <c r="AE107" s="159" t="str">
        <f>IF(L3VA!DX119="NO DATA","",L3VA!DX119)</f>
        <v/>
      </c>
      <c r="AF107" s="159" t="str">
        <f>IF(L3VA!ED119="NO DATA","",L3VA!ED119)</f>
        <v/>
      </c>
      <c r="AG107" s="159" t="str">
        <f>IF(L3VA!EJ119="NO DATA","",L3VA!EJ119)</f>
        <v/>
      </c>
      <c r="AH107" s="159" t="str">
        <f>IF(L3VA!EP119="NO DATA","",L3VA!EP119)</f>
        <v/>
      </c>
      <c r="AI107" s="159" t="str">
        <f>IF(L3VA!EV119="NO DATA","",L3VA!EV119)</f>
        <v/>
      </c>
      <c r="AJ107" s="159" t="str">
        <f>IF(L3VA!FB119="NO DATA","",L3VA!FB119)</f>
        <v/>
      </c>
    </row>
    <row r="108" spans="1:36" x14ac:dyDescent="0.25">
      <c r="A108" s="19">
        <f>IF(DATASHEET!A108="","",DATASHEET!A108)</f>
        <v>150897</v>
      </c>
      <c r="B108" s="20" t="str">
        <f>DATASHEET!B108</f>
        <v>KANDENGWA, Sanchez</v>
      </c>
      <c r="C108" s="21" t="str">
        <f>DATASHEET!C108</f>
        <v>12EW</v>
      </c>
      <c r="D108" s="19" t="str">
        <f>DATASHEET!D108</f>
        <v>M</v>
      </c>
      <c r="E108" s="20" t="str">
        <f>IF(ISERROR(L3VA!E120),"",L3VA!E120)</f>
        <v>INTERNAL</v>
      </c>
      <c r="F108" s="20" t="str">
        <f>DATASHEET!E108</f>
        <v>Y</v>
      </c>
      <c r="G108" s="20" t="str">
        <f>IF(A108="","",IF(DATASHEET!F108="White - British","N","Y"))</f>
        <v>Y</v>
      </c>
      <c r="H108" s="20" t="str">
        <f>IF(A108="","",IF(DATASHEET!G108=1,"Y","N"))</f>
        <v>N</v>
      </c>
      <c r="I108" s="20" t="str">
        <f>DATASHEET!H108</f>
        <v>N</v>
      </c>
      <c r="J108" s="21" t="str">
        <f>IF(ISERROR(DATASHEET!J108),"",DATASHEET!J108)</f>
        <v>2.5+ (D/C)</v>
      </c>
      <c r="K108" s="36"/>
      <c r="L108" s="159" t="str">
        <f>IF(L3VA!N120="NO DATA","",L3VA!N120)</f>
        <v/>
      </c>
      <c r="M108" s="159" t="str">
        <f>IF(L3VA!T120="NO DATA","",L3VA!T120)</f>
        <v/>
      </c>
      <c r="N108" s="159" t="str">
        <f>IF(L3VA!Z120="NO DATA","",L3VA!Z120)</f>
        <v/>
      </c>
      <c r="O108" s="159" t="str">
        <f>IF(L3VA!AF120="NO DATA","",L3VA!AF120)</f>
        <v/>
      </c>
      <c r="P108" s="159" t="str">
        <f>IF(L3VA!AL120="NO DATA","",L3VA!AL120)</f>
        <v/>
      </c>
      <c r="Q108" s="159" t="str">
        <f>IF(L3VA!AR120="NO DATA","",L3VA!AR120)</f>
        <v/>
      </c>
      <c r="R108" s="159" t="str">
        <f>IF(L3VA!AX120="NO DATA","",L3VA!AX120)</f>
        <v/>
      </c>
      <c r="S108" s="159" t="str">
        <f>IF(L3VA!BD120="NO DATA","",L3VA!BD120)</f>
        <v/>
      </c>
      <c r="T108" s="159" t="str">
        <f>IF(L3VA!BJ120="NO DATA","",L3VA!BJ120)</f>
        <v/>
      </c>
      <c r="U108" s="159" t="str">
        <f>IF(L3VA!BP120="NO DATA","",L3VA!BP120)</f>
        <v/>
      </c>
      <c r="V108" s="159" t="str">
        <f>IF(L3VA!BV120="NO DATA","",L3VA!BV120)</f>
        <v/>
      </c>
      <c r="W108" s="159" t="str">
        <f>IF(L3VA!CB120="NO DATA","",L3VA!CB120)</f>
        <v/>
      </c>
      <c r="X108" s="159" t="str">
        <f>IF(L3VA!CH120="NO DATA","",L3VA!CH120)</f>
        <v/>
      </c>
      <c r="Y108" s="159" t="str">
        <f>IF(L3VA!CN120="NO DATA","",L3VA!CN120)</f>
        <v/>
      </c>
      <c r="Z108" s="159" t="str">
        <f>IF(L3VA!CT120="NO DATA","",L3VA!CT120)</f>
        <v/>
      </c>
      <c r="AA108" s="159" t="str">
        <f>IF(L3VA!CZ120="NO DATA","",L3VA!CZ120)</f>
        <v/>
      </c>
      <c r="AB108" s="159" t="str">
        <f>IF(L3VA!DF120="NO DATA","",L3VA!DF120)</f>
        <v/>
      </c>
      <c r="AC108" s="159" t="str">
        <f>IF(L3VA!DL120="NO DATA","",L3VA!DL120)</f>
        <v/>
      </c>
      <c r="AD108" s="159" t="str">
        <f>IF(L3VA!DR120="NO DATA","",L3VA!DR120)</f>
        <v/>
      </c>
      <c r="AE108" s="159" t="str">
        <f>IF(L3VA!DX120="NO DATA","",L3VA!DX120)</f>
        <v/>
      </c>
      <c r="AF108" s="159" t="str">
        <f>IF(L3VA!ED120="NO DATA","",L3VA!ED120)</f>
        <v/>
      </c>
      <c r="AG108" s="159" t="str">
        <f>IF(L3VA!EJ120="NO DATA","",L3VA!EJ120)</f>
        <v/>
      </c>
      <c r="AH108" s="159" t="str">
        <f>IF(L3VA!EP120="NO DATA","",L3VA!EP120)</f>
        <v/>
      </c>
      <c r="AI108" s="159" t="str">
        <f>IF(L3VA!EV120="NO DATA","",L3VA!EV120)</f>
        <v/>
      </c>
      <c r="AJ108" s="159" t="str">
        <f>IF(L3VA!FB120="NO DATA","",L3VA!FB120)</f>
        <v/>
      </c>
    </row>
    <row r="109" spans="1:36" x14ac:dyDescent="0.25">
      <c r="A109" s="19">
        <f>IF(DATASHEET!A109="","",DATASHEET!A109)</f>
        <v>150917</v>
      </c>
      <c r="B109" s="20" t="str">
        <f>DATASHEET!B109</f>
        <v>KELLETT, Edward</v>
      </c>
      <c r="C109" s="21" t="str">
        <f>DATASHEET!C109</f>
        <v>12EW</v>
      </c>
      <c r="D109" s="19" t="str">
        <f>DATASHEET!D109</f>
        <v>M</v>
      </c>
      <c r="E109" s="20" t="str">
        <f>IF(ISERROR(L3VA!E121),"",L3VA!E121)</f>
        <v>INTERNAL</v>
      </c>
      <c r="F109" s="20" t="str">
        <f>DATASHEET!E109</f>
        <v>N</v>
      </c>
      <c r="G109" s="20" t="str">
        <f>IF(A109="","",IF(DATASHEET!F109="White - British","N","Y"))</f>
        <v>N</v>
      </c>
      <c r="H109" s="20" t="str">
        <f>IF(A109="","",IF(DATASHEET!G109=1,"Y","N"))</f>
        <v>N</v>
      </c>
      <c r="I109" s="20" t="str">
        <f>DATASHEET!H109</f>
        <v>N</v>
      </c>
      <c r="J109" s="21" t="str">
        <f>IF(ISERROR(DATASHEET!J109),"",DATASHEET!J109)</f>
        <v>2.5+ (D/C)</v>
      </c>
      <c r="K109" s="36"/>
      <c r="L109" s="159" t="str">
        <f>IF(L3VA!N121="NO DATA","",L3VA!N121)</f>
        <v/>
      </c>
      <c r="M109" s="159" t="str">
        <f>IF(L3VA!T121="NO DATA","",L3VA!T121)</f>
        <v/>
      </c>
      <c r="N109" s="159" t="str">
        <f>IF(L3VA!Z121="NO DATA","",L3VA!Z121)</f>
        <v/>
      </c>
      <c r="O109" s="159" t="str">
        <f>IF(L3VA!AF121="NO DATA","",L3VA!AF121)</f>
        <v/>
      </c>
      <c r="P109" s="159" t="str">
        <f>IF(L3VA!AL121="NO DATA","",L3VA!AL121)</f>
        <v/>
      </c>
      <c r="Q109" s="159" t="str">
        <f>IF(L3VA!AR121="NO DATA","",L3VA!AR121)</f>
        <v/>
      </c>
      <c r="R109" s="159" t="str">
        <f>IF(L3VA!AX121="NO DATA","",L3VA!AX121)</f>
        <v/>
      </c>
      <c r="S109" s="159" t="str">
        <f>IF(L3VA!BD121="NO DATA","",L3VA!BD121)</f>
        <v/>
      </c>
      <c r="T109" s="159" t="str">
        <f>IF(L3VA!BJ121="NO DATA","",L3VA!BJ121)</f>
        <v/>
      </c>
      <c r="U109" s="159" t="str">
        <f>IF(L3VA!BP121="NO DATA","",L3VA!BP121)</f>
        <v/>
      </c>
      <c r="V109" s="159" t="str">
        <f>IF(L3VA!BV121="NO DATA","",L3VA!BV121)</f>
        <v/>
      </c>
      <c r="W109" s="159" t="str">
        <f>IF(L3VA!CB121="NO DATA","",L3VA!CB121)</f>
        <v/>
      </c>
      <c r="X109" s="159" t="str">
        <f>IF(L3VA!CH121="NO DATA","",L3VA!CH121)</f>
        <v/>
      </c>
      <c r="Y109" s="159" t="str">
        <f>IF(L3VA!CN121="NO DATA","",L3VA!CN121)</f>
        <v/>
      </c>
      <c r="Z109" s="159" t="str">
        <f>IF(L3VA!CT121="NO DATA","",L3VA!CT121)</f>
        <v/>
      </c>
      <c r="AA109" s="159" t="str">
        <f>IF(L3VA!CZ121="NO DATA","",L3VA!CZ121)</f>
        <v/>
      </c>
      <c r="AB109" s="159" t="str">
        <f>IF(L3VA!DF121="NO DATA","",L3VA!DF121)</f>
        <v/>
      </c>
      <c r="AC109" s="159" t="str">
        <f>IF(L3VA!DL121="NO DATA","",L3VA!DL121)</f>
        <v/>
      </c>
      <c r="AD109" s="159" t="str">
        <f>IF(L3VA!DR121="NO DATA","",L3VA!DR121)</f>
        <v/>
      </c>
      <c r="AE109" s="159" t="str">
        <f>IF(L3VA!DX121="NO DATA","",L3VA!DX121)</f>
        <v/>
      </c>
      <c r="AF109" s="159" t="str">
        <f>IF(L3VA!ED121="NO DATA","",L3VA!ED121)</f>
        <v/>
      </c>
      <c r="AG109" s="159" t="str">
        <f>IF(L3VA!EJ121="NO DATA","",L3VA!EJ121)</f>
        <v/>
      </c>
      <c r="AH109" s="159" t="str">
        <f>IF(L3VA!EP121="NO DATA","",L3VA!EP121)</f>
        <v/>
      </c>
      <c r="AI109" s="159" t="str">
        <f>IF(L3VA!EV121="NO DATA","",L3VA!EV121)</f>
        <v/>
      </c>
      <c r="AJ109" s="159" t="str">
        <f>IF(L3VA!FB121="NO DATA","",L3VA!FB121)</f>
        <v/>
      </c>
    </row>
    <row r="110" spans="1:36" x14ac:dyDescent="0.25">
      <c r="A110" s="19">
        <f>IF(DATASHEET!A110="","",DATASHEET!A110)</f>
        <v>150971</v>
      </c>
      <c r="B110" s="20" t="str">
        <f>DATASHEET!B110</f>
        <v>KING, Charlotte</v>
      </c>
      <c r="C110" s="21" t="str">
        <f>DATASHEET!C110</f>
        <v>12EW</v>
      </c>
      <c r="D110" s="19" t="str">
        <f>DATASHEET!D110</f>
        <v>F</v>
      </c>
      <c r="E110" s="20" t="str">
        <f>IF(ISERROR(L3VA!E122),"",L3VA!E122)</f>
        <v>INTERNAL</v>
      </c>
      <c r="F110" s="20" t="str">
        <f>DATASHEET!E110</f>
        <v>N</v>
      </c>
      <c r="G110" s="20" t="str">
        <f>IF(A110="","",IF(DATASHEET!F110="White - British","N","Y"))</f>
        <v>N</v>
      </c>
      <c r="H110" s="20" t="str">
        <f>IF(A110="","",IF(DATASHEET!G110=1,"Y","N"))</f>
        <v>N</v>
      </c>
      <c r="I110" s="20" t="str">
        <f>DATASHEET!H110</f>
        <v>N</v>
      </c>
      <c r="J110" s="21" t="str">
        <f>IF(ISERROR(DATASHEET!J110),"",DATASHEET!J110)</f>
        <v>7.75+ (A/A*)</v>
      </c>
      <c r="K110" s="36"/>
      <c r="L110" s="159" t="str">
        <f>IF(L3VA!N122="NO DATA","",L3VA!N122)</f>
        <v/>
      </c>
      <c r="M110" s="159" t="str">
        <f>IF(L3VA!T122="NO DATA","",L3VA!T122)</f>
        <v/>
      </c>
      <c r="N110" s="159" t="str">
        <f>IF(L3VA!Z122="NO DATA","",L3VA!Z122)</f>
        <v/>
      </c>
      <c r="O110" s="159" t="str">
        <f>IF(L3VA!AF122="NO DATA","",L3VA!AF122)</f>
        <v/>
      </c>
      <c r="P110" s="159" t="str">
        <f>IF(L3VA!AL122="NO DATA","",L3VA!AL122)</f>
        <v/>
      </c>
      <c r="Q110" s="159" t="str">
        <f>IF(L3VA!AR122="NO DATA","",L3VA!AR122)</f>
        <v/>
      </c>
      <c r="R110" s="159" t="str">
        <f>IF(L3VA!AX122="NO DATA","",L3VA!AX122)</f>
        <v/>
      </c>
      <c r="S110" s="159" t="str">
        <f>IF(L3VA!BD122="NO DATA","",L3VA!BD122)</f>
        <v/>
      </c>
      <c r="T110" s="159" t="str">
        <f>IF(L3VA!BJ122="NO DATA","",L3VA!BJ122)</f>
        <v/>
      </c>
      <c r="U110" s="159" t="str">
        <f>IF(L3VA!BP122="NO DATA","",L3VA!BP122)</f>
        <v/>
      </c>
      <c r="V110" s="159" t="str">
        <f>IF(L3VA!BV122="NO DATA","",L3VA!BV122)</f>
        <v/>
      </c>
      <c r="W110" s="159" t="str">
        <f>IF(L3VA!CB122="NO DATA","",L3VA!CB122)</f>
        <v/>
      </c>
      <c r="X110" s="159" t="str">
        <f>IF(L3VA!CH122="NO DATA","",L3VA!CH122)</f>
        <v/>
      </c>
      <c r="Y110" s="159" t="str">
        <f>IF(L3VA!CN122="NO DATA","",L3VA!CN122)</f>
        <v/>
      </c>
      <c r="Z110" s="159" t="str">
        <f>IF(L3VA!CT122="NO DATA","",L3VA!CT122)</f>
        <v/>
      </c>
      <c r="AA110" s="159" t="str">
        <f>IF(L3VA!CZ122="NO DATA","",L3VA!CZ122)</f>
        <v/>
      </c>
      <c r="AB110" s="159" t="str">
        <f>IF(L3VA!DF122="NO DATA","",L3VA!DF122)</f>
        <v/>
      </c>
      <c r="AC110" s="159" t="str">
        <f>IF(L3VA!DL122="NO DATA","",L3VA!DL122)</f>
        <v/>
      </c>
      <c r="AD110" s="159" t="str">
        <f>IF(L3VA!DR122="NO DATA","",L3VA!DR122)</f>
        <v/>
      </c>
      <c r="AE110" s="159" t="str">
        <f>IF(L3VA!DX122="NO DATA","",L3VA!DX122)</f>
        <v/>
      </c>
      <c r="AF110" s="159" t="str">
        <f>IF(L3VA!ED122="NO DATA","",L3VA!ED122)</f>
        <v/>
      </c>
      <c r="AG110" s="159" t="str">
        <f>IF(L3VA!EJ122="NO DATA","",L3VA!EJ122)</f>
        <v/>
      </c>
      <c r="AH110" s="159" t="str">
        <f>IF(L3VA!EP122="NO DATA","",L3VA!EP122)</f>
        <v/>
      </c>
      <c r="AI110" s="159" t="str">
        <f>IF(L3VA!EV122="NO DATA","",L3VA!EV122)</f>
        <v/>
      </c>
      <c r="AJ110" s="159" t="str">
        <f>IF(L3VA!FB122="NO DATA","",L3VA!FB122)</f>
        <v/>
      </c>
    </row>
    <row r="111" spans="1:36" x14ac:dyDescent="0.25">
      <c r="A111" s="19">
        <f>IF(DATASHEET!A111="","",DATASHEET!A111)</f>
        <v>100339</v>
      </c>
      <c r="B111" s="20" t="str">
        <f>DATASHEET!B111</f>
        <v>KLOVAITE, Adrija</v>
      </c>
      <c r="C111" s="21" t="str">
        <f>DATASHEET!C111</f>
        <v>12EW</v>
      </c>
      <c r="D111" s="19" t="str">
        <f>DATASHEET!D111</f>
        <v>F</v>
      </c>
      <c r="E111" s="20" t="str">
        <f>IF(ISERROR(L3VA!E123),"",L3VA!E123)</f>
        <v>INTERNAL</v>
      </c>
      <c r="F111" s="20" t="str">
        <f>DATASHEET!E111</f>
        <v>N</v>
      </c>
      <c r="G111" s="20" t="str">
        <f>IF(A111="","",IF(DATASHEET!F111="White - British","N","Y"))</f>
        <v>Y</v>
      </c>
      <c r="H111" s="20" t="str">
        <f>IF(A111="","",IF(DATASHEET!G111=1,"Y","N"))</f>
        <v>N</v>
      </c>
      <c r="I111" s="20" t="str">
        <f>DATASHEET!H111</f>
        <v>N</v>
      </c>
      <c r="J111" s="21" t="str">
        <f>IF(ISERROR(DATASHEET!J111),"",DATASHEET!J111)</f>
        <v>4.75+ (C/B)</v>
      </c>
      <c r="K111" s="36"/>
      <c r="L111" s="159" t="str">
        <f>IF(L3VA!N123="NO DATA","",L3VA!N123)</f>
        <v/>
      </c>
      <c r="M111" s="159" t="str">
        <f>IF(L3VA!T123="NO DATA","",L3VA!T123)</f>
        <v/>
      </c>
      <c r="N111" s="159" t="str">
        <f>IF(L3VA!Z123="NO DATA","",L3VA!Z123)</f>
        <v/>
      </c>
      <c r="O111" s="159" t="str">
        <f>IF(L3VA!AF123="NO DATA","",L3VA!AF123)</f>
        <v/>
      </c>
      <c r="P111" s="159" t="str">
        <f>IF(L3VA!AL123="NO DATA","",L3VA!AL123)</f>
        <v/>
      </c>
      <c r="Q111" s="159" t="str">
        <f>IF(L3VA!AR123="NO DATA","",L3VA!AR123)</f>
        <v/>
      </c>
      <c r="R111" s="159" t="str">
        <f>IF(L3VA!AX123="NO DATA","",L3VA!AX123)</f>
        <v/>
      </c>
      <c r="S111" s="159" t="str">
        <f>IF(L3VA!BD123="NO DATA","",L3VA!BD123)</f>
        <v/>
      </c>
      <c r="T111" s="159" t="str">
        <f>IF(L3VA!BJ123="NO DATA","",L3VA!BJ123)</f>
        <v/>
      </c>
      <c r="U111" s="159" t="str">
        <f>IF(L3VA!BP123="NO DATA","",L3VA!BP123)</f>
        <v/>
      </c>
      <c r="V111" s="159" t="str">
        <f>IF(L3VA!BV123="NO DATA","",L3VA!BV123)</f>
        <v/>
      </c>
      <c r="W111" s="159" t="str">
        <f>IF(L3VA!CB123="NO DATA","",L3VA!CB123)</f>
        <v/>
      </c>
      <c r="X111" s="159" t="str">
        <f>IF(L3VA!CH123="NO DATA","",L3VA!CH123)</f>
        <v/>
      </c>
      <c r="Y111" s="159" t="str">
        <f>IF(L3VA!CN123="NO DATA","",L3VA!CN123)</f>
        <v/>
      </c>
      <c r="Z111" s="159" t="str">
        <f>IF(L3VA!CT123="NO DATA","",L3VA!CT123)</f>
        <v/>
      </c>
      <c r="AA111" s="159" t="str">
        <f>IF(L3VA!CZ123="NO DATA","",L3VA!CZ123)</f>
        <v/>
      </c>
      <c r="AB111" s="159" t="str">
        <f>IF(L3VA!DF123="NO DATA","",L3VA!DF123)</f>
        <v/>
      </c>
      <c r="AC111" s="159" t="str">
        <f>IF(L3VA!DL123="NO DATA","",L3VA!DL123)</f>
        <v/>
      </c>
      <c r="AD111" s="159" t="str">
        <f>IF(L3VA!DR123="NO DATA","",L3VA!DR123)</f>
        <v/>
      </c>
      <c r="AE111" s="159" t="str">
        <f>IF(L3VA!DX123="NO DATA","",L3VA!DX123)</f>
        <v/>
      </c>
      <c r="AF111" s="159" t="str">
        <f>IF(L3VA!ED123="NO DATA","",L3VA!ED123)</f>
        <v/>
      </c>
      <c r="AG111" s="159" t="str">
        <f>IF(L3VA!EJ123="NO DATA","",L3VA!EJ123)</f>
        <v/>
      </c>
      <c r="AH111" s="159" t="str">
        <f>IF(L3VA!EP123="NO DATA","",L3VA!EP123)</f>
        <v/>
      </c>
      <c r="AI111" s="159" t="str">
        <f>IF(L3VA!EV123="NO DATA","",L3VA!EV123)</f>
        <v/>
      </c>
      <c r="AJ111" s="159" t="str">
        <f>IF(L3VA!FB123="NO DATA","",L3VA!FB123)</f>
        <v/>
      </c>
    </row>
    <row r="112" spans="1:36" x14ac:dyDescent="0.25">
      <c r="A112" s="19">
        <f>IF(DATASHEET!A112="","",DATASHEET!A112)</f>
        <v>160062</v>
      </c>
      <c r="B112" s="20" t="str">
        <f>DATASHEET!B112</f>
        <v>KOCJAN, Zofia</v>
      </c>
      <c r="C112" s="21" t="str">
        <f>DATASHEET!C112</f>
        <v>12EW</v>
      </c>
      <c r="D112" s="19" t="str">
        <f>DATASHEET!D112</f>
        <v>F</v>
      </c>
      <c r="E112" s="20" t="str">
        <f>IF(ISERROR(L3VA!E124),"",L3VA!E124)</f>
        <v>EXTERNAL</v>
      </c>
      <c r="F112" s="20" t="str">
        <f>DATASHEET!E112</f>
        <v>N</v>
      </c>
      <c r="G112" s="20" t="str">
        <f>IF(A112="","",IF(DATASHEET!F112="White - British","N","Y"))</f>
        <v>Y</v>
      </c>
      <c r="H112" s="20" t="str">
        <f>IF(A112="","",IF(DATASHEET!G112=1,"Y","N"))</f>
        <v>N</v>
      </c>
      <c r="I112" s="20" t="str">
        <f>DATASHEET!H112</f>
        <v>N</v>
      </c>
      <c r="J112" s="21" t="str">
        <f>IF(ISERROR(DATASHEET!J112),"",DATASHEET!J112)</f>
        <v>2.5+ (D/C)</v>
      </c>
      <c r="K112" s="36"/>
      <c r="L112" s="159" t="str">
        <f>IF(L3VA!N124="NO DATA","",L3VA!N124)</f>
        <v/>
      </c>
      <c r="M112" s="159" t="str">
        <f>IF(L3VA!T124="NO DATA","",L3VA!T124)</f>
        <v/>
      </c>
      <c r="N112" s="159" t="str">
        <f>IF(L3VA!Z124="NO DATA","",L3VA!Z124)</f>
        <v/>
      </c>
      <c r="O112" s="159" t="str">
        <f>IF(L3VA!AF124="NO DATA","",L3VA!AF124)</f>
        <v/>
      </c>
      <c r="P112" s="159" t="str">
        <f>IF(L3VA!AL124="NO DATA","",L3VA!AL124)</f>
        <v/>
      </c>
      <c r="Q112" s="159" t="str">
        <f>IF(L3VA!AR124="NO DATA","",L3VA!AR124)</f>
        <v/>
      </c>
      <c r="R112" s="159" t="str">
        <f>IF(L3VA!AX124="NO DATA","",L3VA!AX124)</f>
        <v/>
      </c>
      <c r="S112" s="159" t="str">
        <f>IF(L3VA!BD124="NO DATA","",L3VA!BD124)</f>
        <v/>
      </c>
      <c r="T112" s="159" t="str">
        <f>IF(L3VA!BJ124="NO DATA","",L3VA!BJ124)</f>
        <v/>
      </c>
      <c r="U112" s="159" t="str">
        <f>IF(L3VA!BP124="NO DATA","",L3VA!BP124)</f>
        <v/>
      </c>
      <c r="V112" s="159" t="str">
        <f>IF(L3VA!BV124="NO DATA","",L3VA!BV124)</f>
        <v/>
      </c>
      <c r="W112" s="159" t="str">
        <f>IF(L3VA!CB124="NO DATA","",L3VA!CB124)</f>
        <v/>
      </c>
      <c r="X112" s="159" t="str">
        <f>IF(L3VA!CH124="NO DATA","",L3VA!CH124)</f>
        <v/>
      </c>
      <c r="Y112" s="159" t="str">
        <f>IF(L3VA!CN124="NO DATA","",L3VA!CN124)</f>
        <v/>
      </c>
      <c r="Z112" s="159" t="str">
        <f>IF(L3VA!CT124="NO DATA","",L3VA!CT124)</f>
        <v/>
      </c>
      <c r="AA112" s="159" t="str">
        <f>IF(L3VA!CZ124="NO DATA","",L3VA!CZ124)</f>
        <v/>
      </c>
      <c r="AB112" s="159" t="str">
        <f>IF(L3VA!DF124="NO DATA","",L3VA!DF124)</f>
        <v/>
      </c>
      <c r="AC112" s="159" t="str">
        <f>IF(L3VA!DL124="NO DATA","",L3VA!DL124)</f>
        <v/>
      </c>
      <c r="AD112" s="159" t="str">
        <f>IF(L3VA!DR124="NO DATA","",L3VA!DR124)</f>
        <v/>
      </c>
      <c r="AE112" s="159" t="str">
        <f>IF(L3VA!DX124="NO DATA","",L3VA!DX124)</f>
        <v/>
      </c>
      <c r="AF112" s="159" t="str">
        <f>IF(L3VA!ED124="NO DATA","",L3VA!ED124)</f>
        <v/>
      </c>
      <c r="AG112" s="159" t="str">
        <f>IF(L3VA!EJ124="NO DATA","",L3VA!EJ124)</f>
        <v/>
      </c>
      <c r="AH112" s="159" t="str">
        <f>IF(L3VA!EP124="NO DATA","",L3VA!EP124)</f>
        <v/>
      </c>
      <c r="AI112" s="159" t="str">
        <f>IF(L3VA!EV124="NO DATA","",L3VA!EV124)</f>
        <v/>
      </c>
      <c r="AJ112" s="159" t="str">
        <f>IF(L3VA!FB124="NO DATA","",L3VA!FB124)</f>
        <v/>
      </c>
    </row>
    <row r="113" spans="1:36" x14ac:dyDescent="0.25">
      <c r="A113" s="19">
        <f>IF(DATASHEET!A113="","",DATASHEET!A113)</f>
        <v>150828</v>
      </c>
      <c r="B113" s="20" t="str">
        <f>DATASHEET!B113</f>
        <v>KOK-ROBERTO, Xander</v>
      </c>
      <c r="C113" s="21" t="str">
        <f>DATASHEET!C113</f>
        <v>12EW</v>
      </c>
      <c r="D113" s="19" t="str">
        <f>DATASHEET!D113</f>
        <v>M</v>
      </c>
      <c r="E113" s="20" t="str">
        <f>IF(ISERROR(L3VA!E125),"",L3VA!E125)</f>
        <v>INTERNAL</v>
      </c>
      <c r="F113" s="20" t="str">
        <f>DATASHEET!E113</f>
        <v>N</v>
      </c>
      <c r="G113" s="20" t="str">
        <f>IF(A113="","",IF(DATASHEET!F113="White - British","N","Y"))</f>
        <v>Y</v>
      </c>
      <c r="H113" s="20" t="str">
        <f>IF(A113="","",IF(DATASHEET!G113=1,"Y","N"))</f>
        <v>N</v>
      </c>
      <c r="I113" s="20" t="str">
        <f>DATASHEET!H113</f>
        <v>N</v>
      </c>
      <c r="J113" s="21" t="str">
        <f>IF(ISERROR(DATASHEET!J113),"",DATASHEET!J113)</f>
        <v>7.75+ (A/A*)</v>
      </c>
      <c r="K113" s="36"/>
      <c r="L113" s="159" t="str">
        <f>IF(L3VA!N125="NO DATA","",L3VA!N125)</f>
        <v/>
      </c>
      <c r="M113" s="159" t="str">
        <f>IF(L3VA!T125="NO DATA","",L3VA!T125)</f>
        <v/>
      </c>
      <c r="N113" s="159" t="str">
        <f>IF(L3VA!Z125="NO DATA","",L3VA!Z125)</f>
        <v/>
      </c>
      <c r="O113" s="159" t="str">
        <f>IF(L3VA!AF125="NO DATA","",L3VA!AF125)</f>
        <v/>
      </c>
      <c r="P113" s="159" t="str">
        <f>IF(L3VA!AL125="NO DATA","",L3VA!AL125)</f>
        <v/>
      </c>
      <c r="Q113" s="159" t="str">
        <f>IF(L3VA!AR125="NO DATA","",L3VA!AR125)</f>
        <v/>
      </c>
      <c r="R113" s="159" t="str">
        <f>IF(L3VA!AX125="NO DATA","",L3VA!AX125)</f>
        <v/>
      </c>
      <c r="S113" s="159" t="str">
        <f>IF(L3VA!BD125="NO DATA","",L3VA!BD125)</f>
        <v/>
      </c>
      <c r="T113" s="159" t="str">
        <f>IF(L3VA!BJ125="NO DATA","",L3VA!BJ125)</f>
        <v/>
      </c>
      <c r="U113" s="159" t="str">
        <f>IF(L3VA!BP125="NO DATA","",L3VA!BP125)</f>
        <v/>
      </c>
      <c r="V113" s="159" t="str">
        <f>IF(L3VA!BV125="NO DATA","",L3VA!BV125)</f>
        <v/>
      </c>
      <c r="W113" s="159" t="str">
        <f>IF(L3VA!CB125="NO DATA","",L3VA!CB125)</f>
        <v/>
      </c>
      <c r="X113" s="159" t="str">
        <f>IF(L3VA!CH125="NO DATA","",L3VA!CH125)</f>
        <v/>
      </c>
      <c r="Y113" s="159" t="str">
        <f>IF(L3VA!CN125="NO DATA","",L3VA!CN125)</f>
        <v/>
      </c>
      <c r="Z113" s="159" t="str">
        <f>IF(L3VA!CT125="NO DATA","",L3VA!CT125)</f>
        <v/>
      </c>
      <c r="AA113" s="159" t="str">
        <f>IF(L3VA!CZ125="NO DATA","",L3VA!CZ125)</f>
        <v/>
      </c>
      <c r="AB113" s="159" t="str">
        <f>IF(L3VA!DF125="NO DATA","",L3VA!DF125)</f>
        <v/>
      </c>
      <c r="AC113" s="159" t="str">
        <f>IF(L3VA!DL125="NO DATA","",L3VA!DL125)</f>
        <v/>
      </c>
      <c r="AD113" s="159" t="str">
        <f>IF(L3VA!DR125="NO DATA","",L3VA!DR125)</f>
        <v/>
      </c>
      <c r="AE113" s="159" t="str">
        <f>IF(L3VA!DX125="NO DATA","",L3VA!DX125)</f>
        <v/>
      </c>
      <c r="AF113" s="159" t="str">
        <f>IF(L3VA!ED125="NO DATA","",L3VA!ED125)</f>
        <v/>
      </c>
      <c r="AG113" s="159" t="str">
        <f>IF(L3VA!EJ125="NO DATA","",L3VA!EJ125)</f>
        <v/>
      </c>
      <c r="AH113" s="159" t="str">
        <f>IF(L3VA!EP125="NO DATA","",L3VA!EP125)</f>
        <v/>
      </c>
      <c r="AI113" s="159" t="str">
        <f>IF(L3VA!EV125="NO DATA","",L3VA!EV125)</f>
        <v/>
      </c>
      <c r="AJ113" s="159" t="str">
        <f>IF(L3VA!FB125="NO DATA","",L3VA!FB125)</f>
        <v/>
      </c>
    </row>
    <row r="114" spans="1:36" x14ac:dyDescent="0.25">
      <c r="A114" s="19">
        <f>IF(DATASHEET!A114="","",DATASHEET!A114)</f>
        <v>150894</v>
      </c>
      <c r="B114" s="20" t="str">
        <f>DATASHEET!B114</f>
        <v>KUBICA, Jakub</v>
      </c>
      <c r="C114" s="21" t="str">
        <f>DATASHEET!C114</f>
        <v>12EW</v>
      </c>
      <c r="D114" s="19" t="str">
        <f>DATASHEET!D114</f>
        <v>M</v>
      </c>
      <c r="E114" s="20" t="str">
        <f>IF(ISERROR(L3VA!E126),"",L3VA!E126)</f>
        <v>INTERNAL</v>
      </c>
      <c r="F114" s="20" t="str">
        <f>DATASHEET!E114</f>
        <v>N</v>
      </c>
      <c r="G114" s="20" t="str">
        <f>IF(A114="","",IF(DATASHEET!F114="White - British","N","Y"))</f>
        <v>Y</v>
      </c>
      <c r="H114" s="20" t="str">
        <f>IF(A114="","",IF(DATASHEET!G114=1,"Y","N"))</f>
        <v>N</v>
      </c>
      <c r="I114" s="20" t="str">
        <f>DATASHEET!H114</f>
        <v>N</v>
      </c>
      <c r="J114" s="21" t="str">
        <f>IF(ISERROR(DATASHEET!J114),"",DATASHEET!J114)</f>
        <v>4.75+ (C/B)</v>
      </c>
      <c r="K114" s="36"/>
      <c r="L114" s="159" t="str">
        <f>IF(L3VA!N126="NO DATA","",L3VA!N126)</f>
        <v/>
      </c>
      <c r="M114" s="159" t="str">
        <f>IF(L3VA!T126="NO DATA","",L3VA!T126)</f>
        <v/>
      </c>
      <c r="N114" s="159" t="str">
        <f>IF(L3VA!Z126="NO DATA","",L3VA!Z126)</f>
        <v/>
      </c>
      <c r="O114" s="159" t="str">
        <f>IF(L3VA!AF126="NO DATA","",L3VA!AF126)</f>
        <v/>
      </c>
      <c r="P114" s="159" t="str">
        <f>IF(L3VA!AL126="NO DATA","",L3VA!AL126)</f>
        <v/>
      </c>
      <c r="Q114" s="159" t="str">
        <f>IF(L3VA!AR126="NO DATA","",L3VA!AR126)</f>
        <v/>
      </c>
      <c r="R114" s="159" t="str">
        <f>IF(L3VA!AX126="NO DATA","",L3VA!AX126)</f>
        <v/>
      </c>
      <c r="S114" s="159" t="str">
        <f>IF(L3VA!BD126="NO DATA","",L3VA!BD126)</f>
        <v/>
      </c>
      <c r="T114" s="159" t="str">
        <f>IF(L3VA!BJ126="NO DATA","",L3VA!BJ126)</f>
        <v/>
      </c>
      <c r="U114" s="159" t="str">
        <f>IF(L3VA!BP126="NO DATA","",L3VA!BP126)</f>
        <v/>
      </c>
      <c r="V114" s="159" t="str">
        <f>IF(L3VA!BV126="NO DATA","",L3VA!BV126)</f>
        <v/>
      </c>
      <c r="W114" s="159" t="str">
        <f>IF(L3VA!CB126="NO DATA","",L3VA!CB126)</f>
        <v/>
      </c>
      <c r="X114" s="159" t="str">
        <f>IF(L3VA!CH126="NO DATA","",L3VA!CH126)</f>
        <v/>
      </c>
      <c r="Y114" s="159" t="str">
        <f>IF(L3VA!CN126="NO DATA","",L3VA!CN126)</f>
        <v/>
      </c>
      <c r="Z114" s="159" t="str">
        <f>IF(L3VA!CT126="NO DATA","",L3VA!CT126)</f>
        <v/>
      </c>
      <c r="AA114" s="159" t="str">
        <f>IF(L3VA!CZ126="NO DATA","",L3VA!CZ126)</f>
        <v/>
      </c>
      <c r="AB114" s="159" t="str">
        <f>IF(L3VA!DF126="NO DATA","",L3VA!DF126)</f>
        <v/>
      </c>
      <c r="AC114" s="159" t="str">
        <f>IF(L3VA!DL126="NO DATA","",L3VA!DL126)</f>
        <v/>
      </c>
      <c r="AD114" s="159" t="str">
        <f>IF(L3VA!DR126="NO DATA","",L3VA!DR126)</f>
        <v/>
      </c>
      <c r="AE114" s="159" t="str">
        <f>IF(L3VA!DX126="NO DATA","",L3VA!DX126)</f>
        <v/>
      </c>
      <c r="AF114" s="159" t="str">
        <f>IF(L3VA!ED126="NO DATA","",L3VA!ED126)</f>
        <v/>
      </c>
      <c r="AG114" s="159" t="str">
        <f>IF(L3VA!EJ126="NO DATA","",L3VA!EJ126)</f>
        <v/>
      </c>
      <c r="AH114" s="159" t="str">
        <f>IF(L3VA!EP126="NO DATA","",L3VA!EP126)</f>
        <v/>
      </c>
      <c r="AI114" s="159" t="str">
        <f>IF(L3VA!EV126="NO DATA","",L3VA!EV126)</f>
        <v/>
      </c>
      <c r="AJ114" s="159" t="str">
        <f>IF(L3VA!FB126="NO DATA","",L3VA!FB126)</f>
        <v/>
      </c>
    </row>
    <row r="115" spans="1:36" x14ac:dyDescent="0.25">
      <c r="A115" s="19">
        <f>IF(DATASHEET!A115="","",DATASHEET!A115)</f>
        <v>150793</v>
      </c>
      <c r="B115" s="20" t="str">
        <f>DATASHEET!B115</f>
        <v>LEAR, Eve</v>
      </c>
      <c r="C115" s="21" t="str">
        <f>DATASHEET!C115</f>
        <v>12EW</v>
      </c>
      <c r="D115" s="19" t="str">
        <f>DATASHEET!D115</f>
        <v>F</v>
      </c>
      <c r="E115" s="20" t="str">
        <f>IF(ISERROR(L3VA!E127),"",L3VA!E127)</f>
        <v>INTERNAL</v>
      </c>
      <c r="F115" s="20" t="str">
        <f>DATASHEET!E115</f>
        <v>N</v>
      </c>
      <c r="G115" s="20" t="str">
        <f>IF(A115="","",IF(DATASHEET!F115="White - British","N","Y"))</f>
        <v>N</v>
      </c>
      <c r="H115" s="20" t="str">
        <f>IF(A115="","",IF(DATASHEET!G115=1,"Y","N"))</f>
        <v>N</v>
      </c>
      <c r="I115" s="20" t="str">
        <f>DATASHEET!H115</f>
        <v>N</v>
      </c>
      <c r="J115" s="21" t="str">
        <f>IF(ISERROR(DATASHEET!J115),"",DATASHEET!J115)</f>
        <v>6.25+ (B/A)</v>
      </c>
      <c r="K115" s="36"/>
      <c r="L115" s="159" t="str">
        <f>IF(L3VA!N127="NO DATA","",L3VA!N127)</f>
        <v/>
      </c>
      <c r="M115" s="159" t="str">
        <f>IF(L3VA!T127="NO DATA","",L3VA!T127)</f>
        <v/>
      </c>
      <c r="N115" s="159" t="str">
        <f>IF(L3VA!Z127="NO DATA","",L3VA!Z127)</f>
        <v/>
      </c>
      <c r="O115" s="159" t="str">
        <f>IF(L3VA!AF127="NO DATA","",L3VA!AF127)</f>
        <v/>
      </c>
      <c r="P115" s="159" t="str">
        <f>IF(L3VA!AL127="NO DATA","",L3VA!AL127)</f>
        <v/>
      </c>
      <c r="Q115" s="159" t="str">
        <f>IF(L3VA!AR127="NO DATA","",L3VA!AR127)</f>
        <v/>
      </c>
      <c r="R115" s="159" t="str">
        <f>IF(L3VA!AX127="NO DATA","",L3VA!AX127)</f>
        <v/>
      </c>
      <c r="S115" s="159" t="str">
        <f>IF(L3VA!BD127="NO DATA","",L3VA!BD127)</f>
        <v/>
      </c>
      <c r="T115" s="159" t="str">
        <f>IF(L3VA!BJ127="NO DATA","",L3VA!BJ127)</f>
        <v/>
      </c>
      <c r="U115" s="159" t="str">
        <f>IF(L3VA!BP127="NO DATA","",L3VA!BP127)</f>
        <v/>
      </c>
      <c r="V115" s="159" t="str">
        <f>IF(L3VA!BV127="NO DATA","",L3VA!BV127)</f>
        <v/>
      </c>
      <c r="W115" s="159" t="str">
        <f>IF(L3VA!CB127="NO DATA","",L3VA!CB127)</f>
        <v/>
      </c>
      <c r="X115" s="159" t="str">
        <f>IF(L3VA!CH127="NO DATA","",L3VA!CH127)</f>
        <v/>
      </c>
      <c r="Y115" s="159" t="str">
        <f>IF(L3VA!CN127="NO DATA","",L3VA!CN127)</f>
        <v/>
      </c>
      <c r="Z115" s="159" t="str">
        <f>IF(L3VA!CT127="NO DATA","",L3VA!CT127)</f>
        <v/>
      </c>
      <c r="AA115" s="159" t="str">
        <f>IF(L3VA!CZ127="NO DATA","",L3VA!CZ127)</f>
        <v/>
      </c>
      <c r="AB115" s="159" t="str">
        <f>IF(L3VA!DF127="NO DATA","",L3VA!DF127)</f>
        <v/>
      </c>
      <c r="AC115" s="159" t="str">
        <f>IF(L3VA!DL127="NO DATA","",L3VA!DL127)</f>
        <v/>
      </c>
      <c r="AD115" s="159" t="str">
        <f>IF(L3VA!DR127="NO DATA","",L3VA!DR127)</f>
        <v/>
      </c>
      <c r="AE115" s="159" t="str">
        <f>IF(L3VA!DX127="NO DATA","",L3VA!DX127)</f>
        <v/>
      </c>
      <c r="AF115" s="159" t="str">
        <f>IF(L3VA!ED127="NO DATA","",L3VA!ED127)</f>
        <v/>
      </c>
      <c r="AG115" s="159" t="str">
        <f>IF(L3VA!EJ127="NO DATA","",L3VA!EJ127)</f>
        <v/>
      </c>
      <c r="AH115" s="159" t="str">
        <f>IF(L3VA!EP127="NO DATA","",L3VA!EP127)</f>
        <v/>
      </c>
      <c r="AI115" s="159" t="str">
        <f>IF(L3VA!EV127="NO DATA","",L3VA!EV127)</f>
        <v/>
      </c>
      <c r="AJ115" s="159" t="str">
        <f>IF(L3VA!FB127="NO DATA","",L3VA!FB127)</f>
        <v/>
      </c>
    </row>
    <row r="116" spans="1:36" x14ac:dyDescent="0.25">
      <c r="A116" s="19">
        <f>IF(DATASHEET!A116="","",DATASHEET!A116)</f>
        <v>150959</v>
      </c>
      <c r="B116" s="20" t="str">
        <f>DATASHEET!B116</f>
        <v>LEE, Harry</v>
      </c>
      <c r="C116" s="21" t="str">
        <f>DATASHEET!C116</f>
        <v>12EW</v>
      </c>
      <c r="D116" s="19" t="str">
        <f>DATASHEET!D116</f>
        <v>M</v>
      </c>
      <c r="E116" s="20" t="str">
        <f>IF(ISERROR(L3VA!E128),"",L3VA!E128)</f>
        <v>INTERNAL</v>
      </c>
      <c r="F116" s="20" t="str">
        <f>DATASHEET!E116</f>
        <v>N</v>
      </c>
      <c r="G116" s="20" t="str">
        <f>IF(A116="","",IF(DATASHEET!F116="White - British","N","Y"))</f>
        <v>Y</v>
      </c>
      <c r="H116" s="20" t="str">
        <f>IF(A116="","",IF(DATASHEET!G116=1,"Y","N"))</f>
        <v>N</v>
      </c>
      <c r="I116" s="20" t="str">
        <f>DATASHEET!H116</f>
        <v>N</v>
      </c>
      <c r="J116" s="21" t="str">
        <f>IF(ISERROR(DATASHEET!J116),"",DATASHEET!J116)</f>
        <v>6.25+ (B/A)</v>
      </c>
      <c r="K116" s="36"/>
      <c r="L116" s="159" t="str">
        <f>IF(L3VA!N128="NO DATA","",L3VA!N128)</f>
        <v/>
      </c>
      <c r="M116" s="159" t="str">
        <f>IF(L3VA!T128="NO DATA","",L3VA!T128)</f>
        <v/>
      </c>
      <c r="N116" s="159" t="str">
        <f>IF(L3VA!Z128="NO DATA","",L3VA!Z128)</f>
        <v/>
      </c>
      <c r="O116" s="159" t="str">
        <f>IF(L3VA!AF128="NO DATA","",L3VA!AF128)</f>
        <v/>
      </c>
      <c r="P116" s="159" t="str">
        <f>IF(L3VA!AL128="NO DATA","",L3VA!AL128)</f>
        <v/>
      </c>
      <c r="Q116" s="159" t="str">
        <f>IF(L3VA!AR128="NO DATA","",L3VA!AR128)</f>
        <v/>
      </c>
      <c r="R116" s="159" t="str">
        <f>IF(L3VA!AX128="NO DATA","",L3VA!AX128)</f>
        <v/>
      </c>
      <c r="S116" s="159" t="str">
        <f>IF(L3VA!BD128="NO DATA","",L3VA!BD128)</f>
        <v/>
      </c>
      <c r="T116" s="159" t="str">
        <f>IF(L3VA!BJ128="NO DATA","",L3VA!BJ128)</f>
        <v/>
      </c>
      <c r="U116" s="159" t="str">
        <f>IF(L3VA!BP128="NO DATA","",L3VA!BP128)</f>
        <v/>
      </c>
      <c r="V116" s="159" t="str">
        <f>IF(L3VA!BV128="NO DATA","",L3VA!BV128)</f>
        <v/>
      </c>
      <c r="W116" s="159" t="str">
        <f>IF(L3VA!CB128="NO DATA","",L3VA!CB128)</f>
        <v/>
      </c>
      <c r="X116" s="159" t="str">
        <f>IF(L3VA!CH128="NO DATA","",L3VA!CH128)</f>
        <v/>
      </c>
      <c r="Y116" s="159" t="str">
        <f>IF(L3VA!CN128="NO DATA","",L3VA!CN128)</f>
        <v/>
      </c>
      <c r="Z116" s="159" t="str">
        <f>IF(L3VA!CT128="NO DATA","",L3VA!CT128)</f>
        <v/>
      </c>
      <c r="AA116" s="159" t="str">
        <f>IF(L3VA!CZ128="NO DATA","",L3VA!CZ128)</f>
        <v/>
      </c>
      <c r="AB116" s="159" t="str">
        <f>IF(L3VA!DF128="NO DATA","",L3VA!DF128)</f>
        <v/>
      </c>
      <c r="AC116" s="159" t="str">
        <f>IF(L3VA!DL128="NO DATA","",L3VA!DL128)</f>
        <v/>
      </c>
      <c r="AD116" s="159" t="str">
        <f>IF(L3VA!DR128="NO DATA","",L3VA!DR128)</f>
        <v/>
      </c>
      <c r="AE116" s="159" t="str">
        <f>IF(L3VA!DX128="NO DATA","",L3VA!DX128)</f>
        <v/>
      </c>
      <c r="AF116" s="159" t="str">
        <f>IF(L3VA!ED128="NO DATA","",L3VA!ED128)</f>
        <v/>
      </c>
      <c r="AG116" s="159" t="str">
        <f>IF(L3VA!EJ128="NO DATA","",L3VA!EJ128)</f>
        <v/>
      </c>
      <c r="AH116" s="159" t="str">
        <f>IF(L3VA!EP128="NO DATA","",L3VA!EP128)</f>
        <v/>
      </c>
      <c r="AI116" s="159" t="str">
        <f>IF(L3VA!EV128="NO DATA","",L3VA!EV128)</f>
        <v/>
      </c>
      <c r="AJ116" s="159" t="str">
        <f>IF(L3VA!FB128="NO DATA","",L3VA!FB128)</f>
        <v/>
      </c>
    </row>
    <row r="117" spans="1:36" x14ac:dyDescent="0.25">
      <c r="A117" s="19">
        <f>IF(DATASHEET!A117="","",DATASHEET!A117)</f>
        <v>160361</v>
      </c>
      <c r="B117" s="20" t="str">
        <f>DATASHEET!B117</f>
        <v>LEE, Robert</v>
      </c>
      <c r="C117" s="21" t="str">
        <f>DATASHEET!C117</f>
        <v>12SG</v>
      </c>
      <c r="D117" s="19" t="str">
        <f>DATASHEET!D117</f>
        <v>M</v>
      </c>
      <c r="E117" s="20" t="str">
        <f>IF(ISERROR(L3VA!E129),"",L3VA!E129)</f>
        <v>EXTERNAL</v>
      </c>
      <c r="F117" s="20" t="str">
        <f>DATASHEET!E117</f>
        <v>N</v>
      </c>
      <c r="G117" s="20" t="str">
        <f>IF(A117="","",IF(DATASHEET!F117="White - British","N","Y"))</f>
        <v>Y</v>
      </c>
      <c r="H117" s="20" t="str">
        <f>IF(A117="","",IF(DATASHEET!G117=1,"Y","N"))</f>
        <v>N</v>
      </c>
      <c r="I117" s="20" t="str">
        <f>DATASHEET!H117</f>
        <v>N</v>
      </c>
      <c r="J117" s="21" t="str">
        <f>IF(ISERROR(DATASHEET!J117),"",DATASHEET!J117)</f>
        <v>7.75+ (A/A*)</v>
      </c>
      <c r="K117" s="36"/>
      <c r="L117" s="159" t="str">
        <f>IF(L3VA!N129="NO DATA","",L3VA!N129)</f>
        <v/>
      </c>
      <c r="M117" s="159" t="str">
        <f>IF(L3VA!T129="NO DATA","",L3VA!T129)</f>
        <v/>
      </c>
      <c r="N117" s="159" t="str">
        <f>IF(L3VA!Z129="NO DATA","",L3VA!Z129)</f>
        <v/>
      </c>
      <c r="O117" s="159" t="str">
        <f>IF(L3VA!AF129="NO DATA","",L3VA!AF129)</f>
        <v/>
      </c>
      <c r="P117" s="159" t="str">
        <f>IF(L3VA!AL129="NO DATA","",L3VA!AL129)</f>
        <v/>
      </c>
      <c r="Q117" s="159" t="str">
        <f>IF(L3VA!AR129="NO DATA","",L3VA!AR129)</f>
        <v/>
      </c>
      <c r="R117" s="159" t="str">
        <f>IF(L3VA!AX129="NO DATA","",L3VA!AX129)</f>
        <v/>
      </c>
      <c r="S117" s="159" t="str">
        <f>IF(L3VA!BD129="NO DATA","",L3VA!BD129)</f>
        <v/>
      </c>
      <c r="T117" s="159" t="str">
        <f>IF(L3VA!BJ129="NO DATA","",L3VA!BJ129)</f>
        <v/>
      </c>
      <c r="U117" s="159" t="str">
        <f>IF(L3VA!BP129="NO DATA","",L3VA!BP129)</f>
        <v/>
      </c>
      <c r="V117" s="159" t="str">
        <f>IF(L3VA!BV129="NO DATA","",L3VA!BV129)</f>
        <v/>
      </c>
      <c r="W117" s="159" t="str">
        <f>IF(L3VA!CB129="NO DATA","",L3VA!CB129)</f>
        <v/>
      </c>
      <c r="X117" s="159" t="str">
        <f>IF(L3VA!CH129="NO DATA","",L3VA!CH129)</f>
        <v/>
      </c>
      <c r="Y117" s="159" t="str">
        <f>IF(L3VA!CN129="NO DATA","",L3VA!CN129)</f>
        <v/>
      </c>
      <c r="Z117" s="159" t="str">
        <f>IF(L3VA!CT129="NO DATA","",L3VA!CT129)</f>
        <v/>
      </c>
      <c r="AA117" s="159" t="str">
        <f>IF(L3VA!CZ129="NO DATA","",L3VA!CZ129)</f>
        <v/>
      </c>
      <c r="AB117" s="159" t="str">
        <f>IF(L3VA!DF129="NO DATA","",L3VA!DF129)</f>
        <v/>
      </c>
      <c r="AC117" s="159" t="str">
        <f>IF(L3VA!DL129="NO DATA","",L3VA!DL129)</f>
        <v/>
      </c>
      <c r="AD117" s="159" t="str">
        <f>IF(L3VA!DR129="NO DATA","",L3VA!DR129)</f>
        <v/>
      </c>
      <c r="AE117" s="159" t="str">
        <f>IF(L3VA!DX129="NO DATA","",L3VA!DX129)</f>
        <v/>
      </c>
      <c r="AF117" s="159" t="str">
        <f>IF(L3VA!ED129="NO DATA","",L3VA!ED129)</f>
        <v/>
      </c>
      <c r="AG117" s="159" t="str">
        <f>IF(L3VA!EJ129="NO DATA","",L3VA!EJ129)</f>
        <v/>
      </c>
      <c r="AH117" s="159" t="str">
        <f>IF(L3VA!EP129="NO DATA","",L3VA!EP129)</f>
        <v/>
      </c>
      <c r="AI117" s="159" t="str">
        <f>IF(L3VA!EV129="NO DATA","",L3VA!EV129)</f>
        <v/>
      </c>
      <c r="AJ117" s="159" t="str">
        <f>IF(L3VA!FB129="NO DATA","",L3VA!FB129)</f>
        <v/>
      </c>
    </row>
    <row r="118" spans="1:36" x14ac:dyDescent="0.25">
      <c r="A118" s="19">
        <f>IF(DATASHEET!A118="","",DATASHEET!A118)</f>
        <v>150998</v>
      </c>
      <c r="B118" s="20" t="str">
        <f>DATASHEET!B118</f>
        <v>LEHANE, Rose</v>
      </c>
      <c r="C118" s="21" t="str">
        <f>DATASHEET!C118</f>
        <v>12EW</v>
      </c>
      <c r="D118" s="19" t="str">
        <f>DATASHEET!D118</f>
        <v>F</v>
      </c>
      <c r="E118" s="20" t="str">
        <f>IF(ISERROR(L3VA!E130),"",L3VA!E130)</f>
        <v>INTERNAL</v>
      </c>
      <c r="F118" s="20" t="str">
        <f>DATASHEET!E118</f>
        <v>N</v>
      </c>
      <c r="G118" s="20" t="str">
        <f>IF(A118="","",IF(DATASHEET!F118="White - British","N","Y"))</f>
        <v>N</v>
      </c>
      <c r="H118" s="20" t="str">
        <f>IF(A118="","",IF(DATASHEET!G118=1,"Y","N"))</f>
        <v>N</v>
      </c>
      <c r="I118" s="20" t="str">
        <f>DATASHEET!H118</f>
        <v>N</v>
      </c>
      <c r="J118" s="21" t="str">
        <f>IF(ISERROR(DATASHEET!J118),"",DATASHEET!J118)</f>
        <v>6.25+ (B/A)</v>
      </c>
      <c r="K118" s="36"/>
      <c r="L118" s="159" t="str">
        <f>IF(L3VA!N130="NO DATA","",L3VA!N130)</f>
        <v/>
      </c>
      <c r="M118" s="159" t="str">
        <f>IF(L3VA!T130="NO DATA","",L3VA!T130)</f>
        <v/>
      </c>
      <c r="N118" s="159" t="str">
        <f>IF(L3VA!Z130="NO DATA","",L3VA!Z130)</f>
        <v/>
      </c>
      <c r="O118" s="159" t="str">
        <f>IF(L3VA!AF130="NO DATA","",L3VA!AF130)</f>
        <v/>
      </c>
      <c r="P118" s="159" t="str">
        <f>IF(L3VA!AL130="NO DATA","",L3VA!AL130)</f>
        <v/>
      </c>
      <c r="Q118" s="159" t="str">
        <f>IF(L3VA!AR130="NO DATA","",L3VA!AR130)</f>
        <v/>
      </c>
      <c r="R118" s="159" t="str">
        <f>IF(L3VA!AX130="NO DATA","",L3VA!AX130)</f>
        <v/>
      </c>
      <c r="S118" s="159" t="str">
        <f>IF(L3VA!BD130="NO DATA","",L3VA!BD130)</f>
        <v/>
      </c>
      <c r="T118" s="159" t="str">
        <f>IF(L3VA!BJ130="NO DATA","",L3VA!BJ130)</f>
        <v/>
      </c>
      <c r="U118" s="159" t="str">
        <f>IF(L3VA!BP130="NO DATA","",L3VA!BP130)</f>
        <v/>
      </c>
      <c r="V118" s="159" t="str">
        <f>IF(L3VA!BV130="NO DATA","",L3VA!BV130)</f>
        <v/>
      </c>
      <c r="W118" s="159" t="str">
        <f>IF(L3VA!CB130="NO DATA","",L3VA!CB130)</f>
        <v/>
      </c>
      <c r="X118" s="159" t="str">
        <f>IF(L3VA!CH130="NO DATA","",L3VA!CH130)</f>
        <v/>
      </c>
      <c r="Y118" s="159" t="str">
        <f>IF(L3VA!CN130="NO DATA","",L3VA!CN130)</f>
        <v/>
      </c>
      <c r="Z118" s="159" t="str">
        <f>IF(L3VA!CT130="NO DATA","",L3VA!CT130)</f>
        <v/>
      </c>
      <c r="AA118" s="159" t="str">
        <f>IF(L3VA!CZ130="NO DATA","",L3VA!CZ130)</f>
        <v/>
      </c>
      <c r="AB118" s="159" t="str">
        <f>IF(L3VA!DF130="NO DATA","",L3VA!DF130)</f>
        <v/>
      </c>
      <c r="AC118" s="159" t="str">
        <f>IF(L3VA!DL130="NO DATA","",L3VA!DL130)</f>
        <v/>
      </c>
      <c r="AD118" s="159" t="str">
        <f>IF(L3VA!DR130="NO DATA","",L3VA!DR130)</f>
        <v/>
      </c>
      <c r="AE118" s="159" t="str">
        <f>IF(L3VA!DX130="NO DATA","",L3VA!DX130)</f>
        <v/>
      </c>
      <c r="AF118" s="159" t="str">
        <f>IF(L3VA!ED130="NO DATA","",L3VA!ED130)</f>
        <v/>
      </c>
      <c r="AG118" s="159" t="str">
        <f>IF(L3VA!EJ130="NO DATA","",L3VA!EJ130)</f>
        <v/>
      </c>
      <c r="AH118" s="159" t="str">
        <f>IF(L3VA!EP130="NO DATA","",L3VA!EP130)</f>
        <v/>
      </c>
      <c r="AI118" s="159" t="str">
        <f>IF(L3VA!EV130="NO DATA","",L3VA!EV130)</f>
        <v/>
      </c>
      <c r="AJ118" s="159" t="str">
        <f>IF(L3VA!FB130="NO DATA","",L3VA!FB130)</f>
        <v/>
      </c>
    </row>
    <row r="119" spans="1:36" x14ac:dyDescent="0.25">
      <c r="A119" s="19">
        <f>IF(DATASHEET!A119="","",DATASHEET!A119)</f>
        <v>150871</v>
      </c>
      <c r="B119" s="20" t="str">
        <f>DATASHEET!B119</f>
        <v>LOADER, Finn</v>
      </c>
      <c r="C119" s="21" t="str">
        <f>DATASHEET!C119</f>
        <v>12EW</v>
      </c>
      <c r="D119" s="19" t="str">
        <f>DATASHEET!D119</f>
        <v>M</v>
      </c>
      <c r="E119" s="20" t="str">
        <f>IF(ISERROR(L3VA!E131),"",L3VA!E131)</f>
        <v>INTERNAL</v>
      </c>
      <c r="F119" s="20" t="str">
        <f>DATASHEET!E119</f>
        <v>N</v>
      </c>
      <c r="G119" s="20" t="str">
        <f>IF(A119="","",IF(DATASHEET!F119="White - British","N","Y"))</f>
        <v>N</v>
      </c>
      <c r="H119" s="20" t="str">
        <f>IF(A119="","",IF(DATASHEET!G119=1,"Y","N"))</f>
        <v>N</v>
      </c>
      <c r="I119" s="20" t="str">
        <f>DATASHEET!H119</f>
        <v>N</v>
      </c>
      <c r="J119" s="21" t="str">
        <f>IF(ISERROR(DATASHEET!J119),"",DATASHEET!J119)</f>
        <v>4.75+ (C/B)</v>
      </c>
      <c r="K119" s="36"/>
      <c r="L119" s="159" t="str">
        <f>IF(L3VA!N131="NO DATA","",L3VA!N131)</f>
        <v/>
      </c>
      <c r="M119" s="159" t="str">
        <f>IF(L3VA!T131="NO DATA","",L3VA!T131)</f>
        <v/>
      </c>
      <c r="N119" s="159" t="str">
        <f>IF(L3VA!Z131="NO DATA","",L3VA!Z131)</f>
        <v/>
      </c>
      <c r="O119" s="159" t="str">
        <f>IF(L3VA!AF131="NO DATA","",L3VA!AF131)</f>
        <v/>
      </c>
      <c r="P119" s="159" t="str">
        <f>IF(L3VA!AL131="NO DATA","",L3VA!AL131)</f>
        <v/>
      </c>
      <c r="Q119" s="159" t="str">
        <f>IF(L3VA!AR131="NO DATA","",L3VA!AR131)</f>
        <v/>
      </c>
      <c r="R119" s="159" t="str">
        <f>IF(L3VA!AX131="NO DATA","",L3VA!AX131)</f>
        <v/>
      </c>
      <c r="S119" s="159" t="str">
        <f>IF(L3VA!BD131="NO DATA","",L3VA!BD131)</f>
        <v/>
      </c>
      <c r="T119" s="159" t="str">
        <f>IF(L3VA!BJ131="NO DATA","",L3VA!BJ131)</f>
        <v/>
      </c>
      <c r="U119" s="159" t="str">
        <f>IF(L3VA!BP131="NO DATA","",L3VA!BP131)</f>
        <v/>
      </c>
      <c r="V119" s="159" t="str">
        <f>IF(L3VA!BV131="NO DATA","",L3VA!BV131)</f>
        <v/>
      </c>
      <c r="W119" s="159" t="str">
        <f>IF(L3VA!CB131="NO DATA","",L3VA!CB131)</f>
        <v/>
      </c>
      <c r="X119" s="159" t="str">
        <f>IF(L3VA!CH131="NO DATA","",L3VA!CH131)</f>
        <v/>
      </c>
      <c r="Y119" s="159" t="str">
        <f>IF(L3VA!CN131="NO DATA","",L3VA!CN131)</f>
        <v/>
      </c>
      <c r="Z119" s="159" t="str">
        <f>IF(L3VA!CT131="NO DATA","",L3VA!CT131)</f>
        <v/>
      </c>
      <c r="AA119" s="159" t="str">
        <f>IF(L3VA!CZ131="NO DATA","",L3VA!CZ131)</f>
        <v/>
      </c>
      <c r="AB119" s="159" t="str">
        <f>IF(L3VA!DF131="NO DATA","",L3VA!DF131)</f>
        <v/>
      </c>
      <c r="AC119" s="159" t="str">
        <f>IF(L3VA!DL131="NO DATA","",L3VA!DL131)</f>
        <v/>
      </c>
      <c r="AD119" s="159" t="str">
        <f>IF(L3VA!DR131="NO DATA","",L3VA!DR131)</f>
        <v/>
      </c>
      <c r="AE119" s="159" t="str">
        <f>IF(L3VA!DX131="NO DATA","",L3VA!DX131)</f>
        <v/>
      </c>
      <c r="AF119" s="159" t="str">
        <f>IF(L3VA!ED131="NO DATA","",L3VA!ED131)</f>
        <v/>
      </c>
      <c r="AG119" s="159" t="str">
        <f>IF(L3VA!EJ131="NO DATA","",L3VA!EJ131)</f>
        <v/>
      </c>
      <c r="AH119" s="159" t="str">
        <f>IF(L3VA!EP131="NO DATA","",L3VA!EP131)</f>
        <v/>
      </c>
      <c r="AI119" s="159" t="str">
        <f>IF(L3VA!EV131="NO DATA","",L3VA!EV131)</f>
        <v/>
      </c>
      <c r="AJ119" s="159" t="str">
        <f>IF(L3VA!FB131="NO DATA","",L3VA!FB131)</f>
        <v/>
      </c>
    </row>
    <row r="120" spans="1:36" x14ac:dyDescent="0.25">
      <c r="A120" s="19">
        <f>IF(DATASHEET!A120="","",DATASHEET!A120)</f>
        <v>160101</v>
      </c>
      <c r="B120" s="20" t="str">
        <f>DATASHEET!B120</f>
        <v>LOCKER, Isobel</v>
      </c>
      <c r="C120" s="21" t="str">
        <f>DATASHEET!C120</f>
        <v>12EW</v>
      </c>
      <c r="D120" s="19" t="str">
        <f>DATASHEET!D120</f>
        <v>F</v>
      </c>
      <c r="E120" s="20" t="str">
        <f>IF(ISERROR(L3VA!E132),"",L3VA!E132)</f>
        <v>EXTERNAL</v>
      </c>
      <c r="F120" s="20" t="str">
        <f>DATASHEET!E120</f>
        <v>N</v>
      </c>
      <c r="G120" s="20" t="str">
        <f>IF(A120="","",IF(DATASHEET!F120="White - British","N","Y"))</f>
        <v>N</v>
      </c>
      <c r="H120" s="20" t="str">
        <f>IF(A120="","",IF(DATASHEET!G120=1,"Y","N"))</f>
        <v>N</v>
      </c>
      <c r="I120" s="20" t="str">
        <f>DATASHEET!H120</f>
        <v>N</v>
      </c>
      <c r="J120" s="21" t="str">
        <f>IF(ISERROR(DATASHEET!J120),"",DATASHEET!J120)</f>
        <v>4.75+ (C/B)</v>
      </c>
      <c r="K120" s="36"/>
      <c r="L120" s="159" t="str">
        <f>IF(L3VA!N132="NO DATA","",L3VA!N132)</f>
        <v/>
      </c>
      <c r="M120" s="159" t="str">
        <f>IF(L3VA!T132="NO DATA","",L3VA!T132)</f>
        <v/>
      </c>
      <c r="N120" s="159" t="str">
        <f>IF(L3VA!Z132="NO DATA","",L3VA!Z132)</f>
        <v/>
      </c>
      <c r="O120" s="159" t="str">
        <f>IF(L3VA!AF132="NO DATA","",L3VA!AF132)</f>
        <v/>
      </c>
      <c r="P120" s="159" t="str">
        <f>IF(L3VA!AL132="NO DATA","",L3VA!AL132)</f>
        <v/>
      </c>
      <c r="Q120" s="159" t="str">
        <f>IF(L3VA!AR132="NO DATA","",L3VA!AR132)</f>
        <v/>
      </c>
      <c r="R120" s="159" t="str">
        <f>IF(L3VA!AX132="NO DATA","",L3VA!AX132)</f>
        <v/>
      </c>
      <c r="S120" s="159" t="str">
        <f>IF(L3VA!BD132="NO DATA","",L3VA!BD132)</f>
        <v/>
      </c>
      <c r="T120" s="159" t="str">
        <f>IF(L3VA!BJ132="NO DATA","",L3VA!BJ132)</f>
        <v/>
      </c>
      <c r="U120" s="159" t="str">
        <f>IF(L3VA!BP132="NO DATA","",L3VA!BP132)</f>
        <v/>
      </c>
      <c r="V120" s="159" t="str">
        <f>IF(L3VA!BV132="NO DATA","",L3VA!BV132)</f>
        <v/>
      </c>
      <c r="W120" s="159" t="str">
        <f>IF(L3VA!CB132="NO DATA","",L3VA!CB132)</f>
        <v/>
      </c>
      <c r="X120" s="159" t="str">
        <f>IF(L3VA!CH132="NO DATA","",L3VA!CH132)</f>
        <v/>
      </c>
      <c r="Y120" s="159" t="str">
        <f>IF(L3VA!CN132="NO DATA","",L3VA!CN132)</f>
        <v/>
      </c>
      <c r="Z120" s="159" t="str">
        <f>IF(L3VA!CT132="NO DATA","",L3VA!CT132)</f>
        <v/>
      </c>
      <c r="AA120" s="159" t="str">
        <f>IF(L3VA!CZ132="NO DATA","",L3VA!CZ132)</f>
        <v/>
      </c>
      <c r="AB120" s="159" t="str">
        <f>IF(L3VA!DF132="NO DATA","",L3VA!DF132)</f>
        <v/>
      </c>
      <c r="AC120" s="159" t="str">
        <f>IF(L3VA!DL132="NO DATA","",L3VA!DL132)</f>
        <v/>
      </c>
      <c r="AD120" s="159" t="str">
        <f>IF(L3VA!DR132="NO DATA","",L3VA!DR132)</f>
        <v/>
      </c>
      <c r="AE120" s="159" t="str">
        <f>IF(L3VA!DX132="NO DATA","",L3VA!DX132)</f>
        <v/>
      </c>
      <c r="AF120" s="159" t="str">
        <f>IF(L3VA!ED132="NO DATA","",L3VA!ED132)</f>
        <v/>
      </c>
      <c r="AG120" s="159" t="str">
        <f>IF(L3VA!EJ132="NO DATA","",L3VA!EJ132)</f>
        <v/>
      </c>
      <c r="AH120" s="159" t="str">
        <f>IF(L3VA!EP132="NO DATA","",L3VA!EP132)</f>
        <v/>
      </c>
      <c r="AI120" s="159" t="str">
        <f>IF(L3VA!EV132="NO DATA","",L3VA!EV132)</f>
        <v/>
      </c>
      <c r="AJ120" s="159" t="str">
        <f>IF(L3VA!FB132="NO DATA","",L3VA!FB132)</f>
        <v/>
      </c>
    </row>
    <row r="121" spans="1:36" x14ac:dyDescent="0.25">
      <c r="A121" s="19">
        <f>IF(DATASHEET!A121="","",DATASHEET!A121)</f>
        <v>150798</v>
      </c>
      <c r="B121" s="20" t="str">
        <f>DATASHEET!B121</f>
        <v>LOWE, Lenny</v>
      </c>
      <c r="C121" s="21" t="str">
        <f>DATASHEET!C121</f>
        <v>12JW</v>
      </c>
      <c r="D121" s="19" t="str">
        <f>DATASHEET!D121</f>
        <v>M</v>
      </c>
      <c r="E121" s="20" t="str">
        <f>IF(ISERROR(L3VA!E133),"",L3VA!E133)</f>
        <v>INTERNAL</v>
      </c>
      <c r="F121" s="20" t="str">
        <f>DATASHEET!E121</f>
        <v>N</v>
      </c>
      <c r="G121" s="20" t="str">
        <f>IF(A121="","",IF(DATASHEET!F121="White - British","N","Y"))</f>
        <v>N</v>
      </c>
      <c r="H121" s="20" t="str">
        <f>IF(A121="","",IF(DATASHEET!G121=1,"Y","N"))</f>
        <v>N</v>
      </c>
      <c r="I121" s="20" t="str">
        <f>DATASHEET!H121</f>
        <v>N</v>
      </c>
      <c r="J121" s="21" t="str">
        <f>IF(ISERROR(DATASHEET!J121),"",DATASHEET!J121)</f>
        <v>4.75+ (C/B)</v>
      </c>
      <c r="K121" s="36"/>
      <c r="L121" s="159" t="str">
        <f>IF(L3VA!N133="NO DATA","",L3VA!N133)</f>
        <v/>
      </c>
      <c r="M121" s="159" t="str">
        <f>IF(L3VA!T133="NO DATA","",L3VA!T133)</f>
        <v/>
      </c>
      <c r="N121" s="159" t="str">
        <f>IF(L3VA!Z133="NO DATA","",L3VA!Z133)</f>
        <v/>
      </c>
      <c r="O121" s="159" t="str">
        <f>IF(L3VA!AF133="NO DATA","",L3VA!AF133)</f>
        <v/>
      </c>
      <c r="P121" s="159" t="str">
        <f>IF(L3VA!AL133="NO DATA","",L3VA!AL133)</f>
        <v/>
      </c>
      <c r="Q121" s="159" t="str">
        <f>IF(L3VA!AR133="NO DATA","",L3VA!AR133)</f>
        <v/>
      </c>
      <c r="R121" s="159" t="str">
        <f>IF(L3VA!AX133="NO DATA","",L3VA!AX133)</f>
        <v/>
      </c>
      <c r="S121" s="159" t="str">
        <f>IF(L3VA!BD133="NO DATA","",L3VA!BD133)</f>
        <v/>
      </c>
      <c r="T121" s="159" t="str">
        <f>IF(L3VA!BJ133="NO DATA","",L3VA!BJ133)</f>
        <v/>
      </c>
      <c r="U121" s="159" t="str">
        <f>IF(L3VA!BP133="NO DATA","",L3VA!BP133)</f>
        <v/>
      </c>
      <c r="V121" s="159" t="str">
        <f>IF(L3VA!BV133="NO DATA","",L3VA!BV133)</f>
        <v/>
      </c>
      <c r="W121" s="159" t="str">
        <f>IF(L3VA!CB133="NO DATA","",L3VA!CB133)</f>
        <v/>
      </c>
      <c r="X121" s="159" t="str">
        <f>IF(L3VA!CH133="NO DATA","",L3VA!CH133)</f>
        <v/>
      </c>
      <c r="Y121" s="159" t="str">
        <f>IF(L3VA!CN133="NO DATA","",L3VA!CN133)</f>
        <v/>
      </c>
      <c r="Z121" s="159" t="str">
        <f>IF(L3VA!CT133="NO DATA","",L3VA!CT133)</f>
        <v/>
      </c>
      <c r="AA121" s="159" t="str">
        <f>IF(L3VA!CZ133="NO DATA","",L3VA!CZ133)</f>
        <v/>
      </c>
      <c r="AB121" s="159" t="str">
        <f>IF(L3VA!DF133="NO DATA","",L3VA!DF133)</f>
        <v/>
      </c>
      <c r="AC121" s="159" t="str">
        <f>IF(L3VA!DL133="NO DATA","",L3VA!DL133)</f>
        <v/>
      </c>
      <c r="AD121" s="159" t="str">
        <f>IF(L3VA!DR133="NO DATA","",L3VA!DR133)</f>
        <v/>
      </c>
      <c r="AE121" s="159" t="str">
        <f>IF(L3VA!DX133="NO DATA","",L3VA!DX133)</f>
        <v/>
      </c>
      <c r="AF121" s="159" t="str">
        <f>IF(L3VA!ED133="NO DATA","",L3VA!ED133)</f>
        <v/>
      </c>
      <c r="AG121" s="159" t="str">
        <f>IF(L3VA!EJ133="NO DATA","",L3VA!EJ133)</f>
        <v/>
      </c>
      <c r="AH121" s="159" t="str">
        <f>IF(L3VA!EP133="NO DATA","",L3VA!EP133)</f>
        <v/>
      </c>
      <c r="AI121" s="159" t="str">
        <f>IF(L3VA!EV133="NO DATA","",L3VA!EV133)</f>
        <v/>
      </c>
      <c r="AJ121" s="159" t="str">
        <f>IF(L3VA!FB133="NO DATA","",L3VA!FB133)</f>
        <v/>
      </c>
    </row>
    <row r="122" spans="1:36" x14ac:dyDescent="0.25">
      <c r="A122" s="19">
        <f>IF(DATASHEET!A122="","",DATASHEET!A122)</f>
        <v>150962</v>
      </c>
      <c r="B122" s="20" t="str">
        <f>DATASHEET!B122</f>
        <v>MALLARI, Irah</v>
      </c>
      <c r="C122" s="21" t="str">
        <f>DATASHEET!C122</f>
        <v>12EW</v>
      </c>
      <c r="D122" s="19" t="str">
        <f>DATASHEET!D122</f>
        <v>F</v>
      </c>
      <c r="E122" s="20" t="str">
        <f>IF(ISERROR(L3VA!E134),"",L3VA!E134)</f>
        <v>INTERNAL</v>
      </c>
      <c r="F122" s="20" t="str">
        <f>DATASHEET!E122</f>
        <v>N</v>
      </c>
      <c r="G122" s="20" t="str">
        <f>IF(A122="","",IF(DATASHEET!F122="White - British","N","Y"))</f>
        <v>Y</v>
      </c>
      <c r="H122" s="20" t="str">
        <f>IF(A122="","",IF(DATASHEET!G122=1,"Y","N"))</f>
        <v>N</v>
      </c>
      <c r="I122" s="20" t="str">
        <f>DATASHEET!H122</f>
        <v>N</v>
      </c>
      <c r="J122" s="21" t="str">
        <f>IF(ISERROR(DATASHEET!J122),"",DATASHEET!J122)</f>
        <v>6.25+ (B/A)</v>
      </c>
      <c r="K122" s="36"/>
      <c r="L122" s="159" t="str">
        <f>IF(L3VA!N134="NO DATA","",L3VA!N134)</f>
        <v/>
      </c>
      <c r="M122" s="159" t="str">
        <f>IF(L3VA!T134="NO DATA","",L3VA!T134)</f>
        <v/>
      </c>
      <c r="N122" s="159" t="str">
        <f>IF(L3VA!Z134="NO DATA","",L3VA!Z134)</f>
        <v/>
      </c>
      <c r="O122" s="159" t="str">
        <f>IF(L3VA!AF134="NO DATA","",L3VA!AF134)</f>
        <v/>
      </c>
      <c r="P122" s="159" t="str">
        <f>IF(L3VA!AL134="NO DATA","",L3VA!AL134)</f>
        <v/>
      </c>
      <c r="Q122" s="159" t="str">
        <f>IF(L3VA!AR134="NO DATA","",L3VA!AR134)</f>
        <v/>
      </c>
      <c r="R122" s="159" t="str">
        <f>IF(L3VA!AX134="NO DATA","",L3VA!AX134)</f>
        <v/>
      </c>
      <c r="S122" s="159" t="str">
        <f>IF(L3VA!BD134="NO DATA","",L3VA!BD134)</f>
        <v/>
      </c>
      <c r="T122" s="159" t="str">
        <f>IF(L3VA!BJ134="NO DATA","",L3VA!BJ134)</f>
        <v/>
      </c>
      <c r="U122" s="159" t="str">
        <f>IF(L3VA!BP134="NO DATA","",L3VA!BP134)</f>
        <v/>
      </c>
      <c r="V122" s="159" t="str">
        <f>IF(L3VA!BV134="NO DATA","",L3VA!BV134)</f>
        <v/>
      </c>
      <c r="W122" s="159" t="str">
        <f>IF(L3VA!CB134="NO DATA","",L3VA!CB134)</f>
        <v/>
      </c>
      <c r="X122" s="159" t="str">
        <f>IF(L3VA!CH134="NO DATA","",L3VA!CH134)</f>
        <v/>
      </c>
      <c r="Y122" s="159" t="str">
        <f>IF(L3VA!CN134="NO DATA","",L3VA!CN134)</f>
        <v/>
      </c>
      <c r="Z122" s="159" t="str">
        <f>IF(L3VA!CT134="NO DATA","",L3VA!CT134)</f>
        <v/>
      </c>
      <c r="AA122" s="159" t="str">
        <f>IF(L3VA!CZ134="NO DATA","",L3VA!CZ134)</f>
        <v/>
      </c>
      <c r="AB122" s="159" t="str">
        <f>IF(L3VA!DF134="NO DATA","",L3VA!DF134)</f>
        <v/>
      </c>
      <c r="AC122" s="159" t="str">
        <f>IF(L3VA!DL134="NO DATA","",L3VA!DL134)</f>
        <v/>
      </c>
      <c r="AD122" s="159" t="str">
        <f>IF(L3VA!DR134="NO DATA","",L3VA!DR134)</f>
        <v/>
      </c>
      <c r="AE122" s="159" t="str">
        <f>IF(L3VA!DX134="NO DATA","",L3VA!DX134)</f>
        <v/>
      </c>
      <c r="AF122" s="159" t="str">
        <f>IF(L3VA!ED134="NO DATA","",L3VA!ED134)</f>
        <v/>
      </c>
      <c r="AG122" s="159" t="str">
        <f>IF(L3VA!EJ134="NO DATA","",L3VA!EJ134)</f>
        <v/>
      </c>
      <c r="AH122" s="159" t="str">
        <f>IF(L3VA!EP134="NO DATA","",L3VA!EP134)</f>
        <v/>
      </c>
      <c r="AI122" s="159" t="str">
        <f>IF(L3VA!EV134="NO DATA","",L3VA!EV134)</f>
        <v/>
      </c>
      <c r="AJ122" s="159" t="str">
        <f>IF(L3VA!FB134="NO DATA","",L3VA!FB134)</f>
        <v/>
      </c>
    </row>
    <row r="123" spans="1:36" x14ac:dyDescent="0.25">
      <c r="A123" s="19">
        <f>IF(DATASHEET!A123="","",DATASHEET!A123)</f>
        <v>160117</v>
      </c>
      <c r="B123" s="20" t="str">
        <f>DATASHEET!B123</f>
        <v>MANFREDI, Siena</v>
      </c>
      <c r="C123" s="21" t="str">
        <f>DATASHEET!C123</f>
        <v>12DHO</v>
      </c>
      <c r="D123" s="19" t="str">
        <f>DATASHEET!D123</f>
        <v>F</v>
      </c>
      <c r="E123" s="20" t="str">
        <f>IF(ISERROR(L3VA!E135),"",L3VA!E135)</f>
        <v>EXTERNAL</v>
      </c>
      <c r="F123" s="20" t="str">
        <f>DATASHEET!E123</f>
        <v>N</v>
      </c>
      <c r="G123" s="20" t="str">
        <f>IF(A123="","",IF(DATASHEET!F123="White - British","N","Y"))</f>
        <v>N</v>
      </c>
      <c r="H123" s="20" t="str">
        <f>IF(A123="","",IF(DATASHEET!G123=1,"Y","N"))</f>
        <v>N</v>
      </c>
      <c r="I123" s="20" t="str">
        <f>DATASHEET!H123</f>
        <v>N</v>
      </c>
      <c r="J123" s="21" t="str">
        <f>IF(ISERROR(DATASHEET!J123),"",DATASHEET!J123)</f>
        <v>2.5+ (D/C)</v>
      </c>
      <c r="K123" s="36"/>
      <c r="L123" s="159" t="str">
        <f>IF(L3VA!N135="NO DATA","",L3VA!N135)</f>
        <v/>
      </c>
      <c r="M123" s="159" t="str">
        <f>IF(L3VA!T135="NO DATA","",L3VA!T135)</f>
        <v/>
      </c>
      <c r="N123" s="159" t="str">
        <f>IF(L3VA!Z135="NO DATA","",L3VA!Z135)</f>
        <v/>
      </c>
      <c r="O123" s="159" t="str">
        <f>IF(L3VA!AF135="NO DATA","",L3VA!AF135)</f>
        <v/>
      </c>
      <c r="P123" s="159" t="str">
        <f>IF(L3VA!AL135="NO DATA","",L3VA!AL135)</f>
        <v/>
      </c>
      <c r="Q123" s="159" t="str">
        <f>IF(L3VA!AR135="NO DATA","",L3VA!AR135)</f>
        <v/>
      </c>
      <c r="R123" s="159" t="str">
        <f>IF(L3VA!AX135="NO DATA","",L3VA!AX135)</f>
        <v/>
      </c>
      <c r="S123" s="159" t="str">
        <f>IF(L3VA!BD135="NO DATA","",L3VA!BD135)</f>
        <v/>
      </c>
      <c r="T123" s="159" t="str">
        <f>IF(L3VA!BJ135="NO DATA","",L3VA!BJ135)</f>
        <v/>
      </c>
      <c r="U123" s="159" t="str">
        <f>IF(L3VA!BP135="NO DATA","",L3VA!BP135)</f>
        <v/>
      </c>
      <c r="V123" s="159" t="str">
        <f>IF(L3VA!BV135="NO DATA","",L3VA!BV135)</f>
        <v/>
      </c>
      <c r="W123" s="159" t="str">
        <f>IF(L3VA!CB135="NO DATA","",L3VA!CB135)</f>
        <v/>
      </c>
      <c r="X123" s="159" t="str">
        <f>IF(L3VA!CH135="NO DATA","",L3VA!CH135)</f>
        <v/>
      </c>
      <c r="Y123" s="159" t="str">
        <f>IF(L3VA!CN135="NO DATA","",L3VA!CN135)</f>
        <v/>
      </c>
      <c r="Z123" s="159" t="str">
        <f>IF(L3VA!CT135="NO DATA","",L3VA!CT135)</f>
        <v/>
      </c>
      <c r="AA123" s="159" t="str">
        <f>IF(L3VA!CZ135="NO DATA","",L3VA!CZ135)</f>
        <v/>
      </c>
      <c r="AB123" s="159" t="str">
        <f>IF(L3VA!DF135="NO DATA","",L3VA!DF135)</f>
        <v/>
      </c>
      <c r="AC123" s="159" t="str">
        <f>IF(L3VA!DL135="NO DATA","",L3VA!DL135)</f>
        <v/>
      </c>
      <c r="AD123" s="159" t="str">
        <f>IF(L3VA!DR135="NO DATA","",L3VA!DR135)</f>
        <v/>
      </c>
      <c r="AE123" s="159" t="str">
        <f>IF(L3VA!DX135="NO DATA","",L3VA!DX135)</f>
        <v/>
      </c>
      <c r="AF123" s="159" t="str">
        <f>IF(L3VA!ED135="NO DATA","",L3VA!ED135)</f>
        <v/>
      </c>
      <c r="AG123" s="159" t="str">
        <f>IF(L3VA!EJ135="NO DATA","",L3VA!EJ135)</f>
        <v/>
      </c>
      <c r="AH123" s="159" t="str">
        <f>IF(L3VA!EP135="NO DATA","",L3VA!EP135)</f>
        <v/>
      </c>
      <c r="AI123" s="159" t="str">
        <f>IF(L3VA!EV135="NO DATA","",L3VA!EV135)</f>
        <v/>
      </c>
      <c r="AJ123" s="159" t="str">
        <f>IF(L3VA!FB135="NO DATA","",L3VA!FB135)</f>
        <v/>
      </c>
    </row>
    <row r="124" spans="1:36" x14ac:dyDescent="0.25">
      <c r="A124" s="19">
        <f>IF(DATASHEET!A124="","",DATASHEET!A124)</f>
        <v>150910</v>
      </c>
      <c r="B124" s="20" t="str">
        <f>DATASHEET!B124</f>
        <v>MANNION, Roisin</v>
      </c>
      <c r="C124" s="21" t="str">
        <f>DATASHEET!C124</f>
        <v>12JW</v>
      </c>
      <c r="D124" s="19" t="str">
        <f>DATASHEET!D124</f>
        <v>F</v>
      </c>
      <c r="E124" s="20" t="str">
        <f>IF(ISERROR(L3VA!E136),"",L3VA!E136)</f>
        <v>INTERNAL</v>
      </c>
      <c r="F124" s="20" t="str">
        <f>DATASHEET!E124</f>
        <v>N</v>
      </c>
      <c r="G124" s="20" t="str">
        <f>IF(A124="","",IF(DATASHEET!F124="White - British","N","Y"))</f>
        <v>N</v>
      </c>
      <c r="H124" s="20" t="str">
        <f>IF(A124="","",IF(DATASHEET!G124=1,"Y","N"))</f>
        <v>N</v>
      </c>
      <c r="I124" s="20" t="str">
        <f>DATASHEET!H124</f>
        <v>N</v>
      </c>
      <c r="J124" s="21" t="str">
        <f>IF(ISERROR(DATASHEET!J124),"",DATASHEET!J124)</f>
        <v>6.25+ (B/A)</v>
      </c>
      <c r="K124" s="36"/>
      <c r="L124" s="159" t="str">
        <f>IF(L3VA!N136="NO DATA","",L3VA!N136)</f>
        <v/>
      </c>
      <c r="M124" s="159" t="str">
        <f>IF(L3VA!T136="NO DATA","",L3VA!T136)</f>
        <v/>
      </c>
      <c r="N124" s="159" t="str">
        <f>IF(L3VA!Z136="NO DATA","",L3VA!Z136)</f>
        <v/>
      </c>
      <c r="O124" s="159" t="str">
        <f>IF(L3VA!AF136="NO DATA","",L3VA!AF136)</f>
        <v/>
      </c>
      <c r="P124" s="159" t="str">
        <f>IF(L3VA!AL136="NO DATA","",L3VA!AL136)</f>
        <v/>
      </c>
      <c r="Q124" s="159" t="str">
        <f>IF(L3VA!AR136="NO DATA","",L3VA!AR136)</f>
        <v/>
      </c>
      <c r="R124" s="159" t="str">
        <f>IF(L3VA!AX136="NO DATA","",L3VA!AX136)</f>
        <v/>
      </c>
      <c r="S124" s="159" t="str">
        <f>IF(L3VA!BD136="NO DATA","",L3VA!BD136)</f>
        <v/>
      </c>
      <c r="T124" s="159" t="str">
        <f>IF(L3VA!BJ136="NO DATA","",L3VA!BJ136)</f>
        <v/>
      </c>
      <c r="U124" s="159" t="str">
        <f>IF(L3VA!BP136="NO DATA","",L3VA!BP136)</f>
        <v/>
      </c>
      <c r="V124" s="159" t="str">
        <f>IF(L3VA!BV136="NO DATA","",L3VA!BV136)</f>
        <v/>
      </c>
      <c r="W124" s="159" t="str">
        <f>IF(L3VA!CB136="NO DATA","",L3VA!CB136)</f>
        <v/>
      </c>
      <c r="X124" s="159" t="str">
        <f>IF(L3VA!CH136="NO DATA","",L3VA!CH136)</f>
        <v/>
      </c>
      <c r="Y124" s="159" t="str">
        <f>IF(L3VA!CN136="NO DATA","",L3VA!CN136)</f>
        <v/>
      </c>
      <c r="Z124" s="159" t="str">
        <f>IF(L3VA!CT136="NO DATA","",L3VA!CT136)</f>
        <v/>
      </c>
      <c r="AA124" s="159" t="str">
        <f>IF(L3VA!CZ136="NO DATA","",L3VA!CZ136)</f>
        <v/>
      </c>
      <c r="AB124" s="159" t="str">
        <f>IF(L3VA!DF136="NO DATA","",L3VA!DF136)</f>
        <v/>
      </c>
      <c r="AC124" s="159" t="str">
        <f>IF(L3VA!DL136="NO DATA","",L3VA!DL136)</f>
        <v/>
      </c>
      <c r="AD124" s="159" t="str">
        <f>IF(L3VA!DR136="NO DATA","",L3VA!DR136)</f>
        <v/>
      </c>
      <c r="AE124" s="159" t="str">
        <f>IF(L3VA!DX136="NO DATA","",L3VA!DX136)</f>
        <v/>
      </c>
      <c r="AF124" s="159" t="str">
        <f>IF(L3VA!ED136="NO DATA","",L3VA!ED136)</f>
        <v/>
      </c>
      <c r="AG124" s="159" t="str">
        <f>IF(L3VA!EJ136="NO DATA","",L3VA!EJ136)</f>
        <v/>
      </c>
      <c r="AH124" s="159" t="str">
        <f>IF(L3VA!EP136="NO DATA","",L3VA!EP136)</f>
        <v/>
      </c>
      <c r="AI124" s="159" t="str">
        <f>IF(L3VA!EV136="NO DATA","",L3VA!EV136)</f>
        <v/>
      </c>
      <c r="AJ124" s="159" t="str">
        <f>IF(L3VA!FB136="NO DATA","",L3VA!FB136)</f>
        <v/>
      </c>
    </row>
    <row r="125" spans="1:36" x14ac:dyDescent="0.25">
      <c r="A125" s="19">
        <f>IF(DATASHEET!A125="","",DATASHEET!A125)</f>
        <v>150773</v>
      </c>
      <c r="B125" s="20" t="str">
        <f>DATASHEET!B125</f>
        <v>MANSERGH, Elijah</v>
      </c>
      <c r="C125" s="21" t="str">
        <f>DATASHEET!C125</f>
        <v>12JW</v>
      </c>
      <c r="D125" s="19" t="str">
        <f>DATASHEET!D125</f>
        <v>M</v>
      </c>
      <c r="E125" s="20" t="str">
        <f>IF(ISERROR(L3VA!E137),"",L3VA!E137)</f>
        <v>INTERNAL</v>
      </c>
      <c r="F125" s="20" t="str">
        <f>DATASHEET!E125</f>
        <v>N</v>
      </c>
      <c r="G125" s="20" t="str">
        <f>IF(A125="","",IF(DATASHEET!F125="White - British","N","Y"))</f>
        <v>N</v>
      </c>
      <c r="H125" s="20" t="str">
        <f>IF(A125="","",IF(DATASHEET!G125=1,"Y","N"))</f>
        <v>N</v>
      </c>
      <c r="I125" s="20" t="str">
        <f>DATASHEET!H125</f>
        <v>N</v>
      </c>
      <c r="J125" s="21" t="str">
        <f>IF(ISERROR(DATASHEET!J125),"",DATASHEET!J125)</f>
        <v>7.75+ (A/A*)</v>
      </c>
      <c r="K125" s="36"/>
      <c r="L125" s="159" t="str">
        <f>IF(L3VA!N137="NO DATA","",L3VA!N137)</f>
        <v/>
      </c>
      <c r="M125" s="159" t="str">
        <f>IF(L3VA!T137="NO DATA","",L3VA!T137)</f>
        <v/>
      </c>
      <c r="N125" s="159" t="str">
        <f>IF(L3VA!Z137="NO DATA","",L3VA!Z137)</f>
        <v/>
      </c>
      <c r="O125" s="159" t="str">
        <f>IF(L3VA!AF137="NO DATA","",L3VA!AF137)</f>
        <v/>
      </c>
      <c r="P125" s="159" t="str">
        <f>IF(L3VA!AL137="NO DATA","",L3VA!AL137)</f>
        <v/>
      </c>
      <c r="Q125" s="159" t="str">
        <f>IF(L3VA!AR137="NO DATA","",L3VA!AR137)</f>
        <v/>
      </c>
      <c r="R125" s="159" t="str">
        <f>IF(L3VA!AX137="NO DATA","",L3VA!AX137)</f>
        <v/>
      </c>
      <c r="S125" s="159" t="str">
        <f>IF(L3VA!BD137="NO DATA","",L3VA!BD137)</f>
        <v/>
      </c>
      <c r="T125" s="159" t="str">
        <f>IF(L3VA!BJ137="NO DATA","",L3VA!BJ137)</f>
        <v/>
      </c>
      <c r="U125" s="159" t="str">
        <f>IF(L3VA!BP137="NO DATA","",L3VA!BP137)</f>
        <v/>
      </c>
      <c r="V125" s="159" t="str">
        <f>IF(L3VA!BV137="NO DATA","",L3VA!BV137)</f>
        <v/>
      </c>
      <c r="W125" s="159" t="str">
        <f>IF(L3VA!CB137="NO DATA","",L3VA!CB137)</f>
        <v/>
      </c>
      <c r="X125" s="159" t="str">
        <f>IF(L3VA!CH137="NO DATA","",L3VA!CH137)</f>
        <v/>
      </c>
      <c r="Y125" s="159" t="str">
        <f>IF(L3VA!CN137="NO DATA","",L3VA!CN137)</f>
        <v/>
      </c>
      <c r="Z125" s="159" t="str">
        <f>IF(L3VA!CT137="NO DATA","",L3VA!CT137)</f>
        <v/>
      </c>
      <c r="AA125" s="159" t="str">
        <f>IF(L3VA!CZ137="NO DATA","",L3VA!CZ137)</f>
        <v/>
      </c>
      <c r="AB125" s="159" t="str">
        <f>IF(L3VA!DF137="NO DATA","",L3VA!DF137)</f>
        <v/>
      </c>
      <c r="AC125" s="159" t="str">
        <f>IF(L3VA!DL137="NO DATA","",L3VA!DL137)</f>
        <v/>
      </c>
      <c r="AD125" s="159" t="str">
        <f>IF(L3VA!DR137="NO DATA","",L3VA!DR137)</f>
        <v/>
      </c>
      <c r="AE125" s="159" t="str">
        <f>IF(L3VA!DX137="NO DATA","",L3VA!DX137)</f>
        <v/>
      </c>
      <c r="AF125" s="159" t="str">
        <f>IF(L3VA!ED137="NO DATA","",L3VA!ED137)</f>
        <v/>
      </c>
      <c r="AG125" s="159" t="str">
        <f>IF(L3VA!EJ137="NO DATA","",L3VA!EJ137)</f>
        <v/>
      </c>
      <c r="AH125" s="159" t="str">
        <f>IF(L3VA!EP137="NO DATA","",L3VA!EP137)</f>
        <v/>
      </c>
      <c r="AI125" s="159" t="str">
        <f>IF(L3VA!EV137="NO DATA","",L3VA!EV137)</f>
        <v/>
      </c>
      <c r="AJ125" s="159" t="str">
        <f>IF(L3VA!FB137="NO DATA","",L3VA!FB137)</f>
        <v/>
      </c>
    </row>
    <row r="126" spans="1:36" x14ac:dyDescent="0.25">
      <c r="A126" s="19">
        <f>IF(DATASHEET!A126="","",DATASHEET!A126)</f>
        <v>150957</v>
      </c>
      <c r="B126" s="20" t="str">
        <f>DATASHEET!B126</f>
        <v>MANZIRA, Tinotenda</v>
      </c>
      <c r="C126" s="21" t="str">
        <f>DATASHEET!C126</f>
        <v>12JW</v>
      </c>
      <c r="D126" s="19" t="str">
        <f>DATASHEET!D126</f>
        <v>M</v>
      </c>
      <c r="E126" s="20" t="str">
        <f>IF(ISERROR(L3VA!E138),"",L3VA!E138)</f>
        <v>INTERNAL</v>
      </c>
      <c r="F126" s="20" t="str">
        <f>DATASHEET!E126</f>
        <v>N</v>
      </c>
      <c r="G126" s="20" t="str">
        <f>IF(A126="","",IF(DATASHEET!F126="White - British","N","Y"))</f>
        <v>Y</v>
      </c>
      <c r="H126" s="20" t="str">
        <f>IF(A126="","",IF(DATASHEET!G126=1,"Y","N"))</f>
        <v>N</v>
      </c>
      <c r="I126" s="20" t="str">
        <f>DATASHEET!H126</f>
        <v>N</v>
      </c>
      <c r="J126" s="21" t="str">
        <f>IF(ISERROR(DATASHEET!J126),"",DATASHEET!J126)</f>
        <v>6.25+ (B/A)</v>
      </c>
      <c r="K126" s="36"/>
      <c r="L126" s="159" t="str">
        <f>IF(L3VA!N138="NO DATA","",L3VA!N138)</f>
        <v/>
      </c>
      <c r="M126" s="159" t="str">
        <f>IF(L3VA!T138="NO DATA","",L3VA!T138)</f>
        <v/>
      </c>
      <c r="N126" s="159" t="str">
        <f>IF(L3VA!Z138="NO DATA","",L3VA!Z138)</f>
        <v/>
      </c>
      <c r="O126" s="159" t="str">
        <f>IF(L3VA!AF138="NO DATA","",L3VA!AF138)</f>
        <v/>
      </c>
      <c r="P126" s="159" t="str">
        <f>IF(L3VA!AL138="NO DATA","",L3VA!AL138)</f>
        <v/>
      </c>
      <c r="Q126" s="159" t="str">
        <f>IF(L3VA!AR138="NO DATA","",L3VA!AR138)</f>
        <v/>
      </c>
      <c r="R126" s="159" t="str">
        <f>IF(L3VA!AX138="NO DATA","",L3VA!AX138)</f>
        <v/>
      </c>
      <c r="S126" s="159" t="str">
        <f>IF(L3VA!BD138="NO DATA","",L3VA!BD138)</f>
        <v/>
      </c>
      <c r="T126" s="159" t="str">
        <f>IF(L3VA!BJ138="NO DATA","",L3VA!BJ138)</f>
        <v/>
      </c>
      <c r="U126" s="159" t="str">
        <f>IF(L3VA!BP138="NO DATA","",L3VA!BP138)</f>
        <v/>
      </c>
      <c r="V126" s="159" t="str">
        <f>IF(L3VA!BV138="NO DATA","",L3VA!BV138)</f>
        <v/>
      </c>
      <c r="W126" s="159" t="str">
        <f>IF(L3VA!CB138="NO DATA","",L3VA!CB138)</f>
        <v/>
      </c>
      <c r="X126" s="159" t="str">
        <f>IF(L3VA!CH138="NO DATA","",L3VA!CH138)</f>
        <v/>
      </c>
      <c r="Y126" s="159" t="str">
        <f>IF(L3VA!CN138="NO DATA","",L3VA!CN138)</f>
        <v/>
      </c>
      <c r="Z126" s="159" t="str">
        <f>IF(L3VA!CT138="NO DATA","",L3VA!CT138)</f>
        <v/>
      </c>
      <c r="AA126" s="159" t="str">
        <f>IF(L3VA!CZ138="NO DATA","",L3VA!CZ138)</f>
        <v/>
      </c>
      <c r="AB126" s="159" t="str">
        <f>IF(L3VA!DF138="NO DATA","",L3VA!DF138)</f>
        <v/>
      </c>
      <c r="AC126" s="159" t="str">
        <f>IF(L3VA!DL138="NO DATA","",L3VA!DL138)</f>
        <v/>
      </c>
      <c r="AD126" s="159" t="str">
        <f>IF(L3VA!DR138="NO DATA","",L3VA!DR138)</f>
        <v/>
      </c>
      <c r="AE126" s="159" t="str">
        <f>IF(L3VA!DX138="NO DATA","",L3VA!DX138)</f>
        <v/>
      </c>
      <c r="AF126" s="159" t="str">
        <f>IF(L3VA!ED138="NO DATA","",L3VA!ED138)</f>
        <v/>
      </c>
      <c r="AG126" s="159" t="str">
        <f>IF(L3VA!EJ138="NO DATA","",L3VA!EJ138)</f>
        <v/>
      </c>
      <c r="AH126" s="159" t="str">
        <f>IF(L3VA!EP138="NO DATA","",L3VA!EP138)</f>
        <v/>
      </c>
      <c r="AI126" s="159" t="str">
        <f>IF(L3VA!EV138="NO DATA","",L3VA!EV138)</f>
        <v/>
      </c>
      <c r="AJ126" s="159" t="str">
        <f>IF(L3VA!FB138="NO DATA","",L3VA!FB138)</f>
        <v/>
      </c>
    </row>
    <row r="127" spans="1:36" x14ac:dyDescent="0.25">
      <c r="A127" s="19">
        <f>IF(DATASHEET!A127="","",DATASHEET!A127)</f>
        <v>150782</v>
      </c>
      <c r="B127" s="20" t="str">
        <f>DATASHEET!B127</f>
        <v>MARPLES, Dani</v>
      </c>
      <c r="C127" s="21" t="str">
        <f>DATASHEET!C127</f>
        <v>12EW</v>
      </c>
      <c r="D127" s="19" t="str">
        <f>DATASHEET!D127</f>
        <v>F</v>
      </c>
      <c r="E127" s="20" t="str">
        <f>IF(ISERROR(L3VA!E139),"",L3VA!E139)</f>
        <v>INTERNAL</v>
      </c>
      <c r="F127" s="20" t="str">
        <f>DATASHEET!E127</f>
        <v>N</v>
      </c>
      <c r="G127" s="20" t="str">
        <f>IF(A127="","",IF(DATASHEET!F127="White - British","N","Y"))</f>
        <v>N</v>
      </c>
      <c r="H127" s="20" t="str">
        <f>IF(A127="","",IF(DATASHEET!G127=1,"Y","N"))</f>
        <v>N</v>
      </c>
      <c r="I127" s="20" t="str">
        <f>DATASHEET!H127</f>
        <v>N</v>
      </c>
      <c r="J127" s="21" t="str">
        <f>IF(ISERROR(DATASHEET!J127),"",DATASHEET!J127)</f>
        <v>4.75+ (C/B)</v>
      </c>
      <c r="K127" s="36"/>
      <c r="L127" s="159" t="str">
        <f>IF(L3VA!N139="NO DATA","",L3VA!N139)</f>
        <v/>
      </c>
      <c r="M127" s="159" t="str">
        <f>IF(L3VA!T139="NO DATA","",L3VA!T139)</f>
        <v/>
      </c>
      <c r="N127" s="159" t="str">
        <f>IF(L3VA!Z139="NO DATA","",L3VA!Z139)</f>
        <v/>
      </c>
      <c r="O127" s="159" t="str">
        <f>IF(L3VA!AF139="NO DATA","",L3VA!AF139)</f>
        <v/>
      </c>
      <c r="P127" s="159" t="str">
        <f>IF(L3VA!AL139="NO DATA","",L3VA!AL139)</f>
        <v/>
      </c>
      <c r="Q127" s="159" t="str">
        <f>IF(L3VA!AR139="NO DATA","",L3VA!AR139)</f>
        <v/>
      </c>
      <c r="R127" s="159" t="str">
        <f>IF(L3VA!AX139="NO DATA","",L3VA!AX139)</f>
        <v/>
      </c>
      <c r="S127" s="159" t="str">
        <f>IF(L3VA!BD139="NO DATA","",L3VA!BD139)</f>
        <v/>
      </c>
      <c r="T127" s="159" t="str">
        <f>IF(L3VA!BJ139="NO DATA","",L3VA!BJ139)</f>
        <v/>
      </c>
      <c r="U127" s="159" t="str">
        <f>IF(L3VA!BP139="NO DATA","",L3VA!BP139)</f>
        <v/>
      </c>
      <c r="V127" s="159" t="str">
        <f>IF(L3VA!BV139="NO DATA","",L3VA!BV139)</f>
        <v/>
      </c>
      <c r="W127" s="159" t="str">
        <f>IF(L3VA!CB139="NO DATA","",L3VA!CB139)</f>
        <v/>
      </c>
      <c r="X127" s="159" t="str">
        <f>IF(L3VA!CH139="NO DATA","",L3VA!CH139)</f>
        <v/>
      </c>
      <c r="Y127" s="159" t="str">
        <f>IF(L3VA!CN139="NO DATA","",L3VA!CN139)</f>
        <v/>
      </c>
      <c r="Z127" s="159" t="str">
        <f>IF(L3VA!CT139="NO DATA","",L3VA!CT139)</f>
        <v/>
      </c>
      <c r="AA127" s="159" t="str">
        <f>IF(L3VA!CZ139="NO DATA","",L3VA!CZ139)</f>
        <v/>
      </c>
      <c r="AB127" s="159" t="str">
        <f>IF(L3VA!DF139="NO DATA","",L3VA!DF139)</f>
        <v/>
      </c>
      <c r="AC127" s="159" t="str">
        <f>IF(L3VA!DL139="NO DATA","",L3VA!DL139)</f>
        <v/>
      </c>
      <c r="AD127" s="159" t="str">
        <f>IF(L3VA!DR139="NO DATA","",L3VA!DR139)</f>
        <v/>
      </c>
      <c r="AE127" s="159" t="str">
        <f>IF(L3VA!DX139="NO DATA","",L3VA!DX139)</f>
        <v/>
      </c>
      <c r="AF127" s="159" t="str">
        <f>IF(L3VA!ED139="NO DATA","",L3VA!ED139)</f>
        <v/>
      </c>
      <c r="AG127" s="159" t="str">
        <f>IF(L3VA!EJ139="NO DATA","",L3VA!EJ139)</f>
        <v/>
      </c>
      <c r="AH127" s="159" t="str">
        <f>IF(L3VA!EP139="NO DATA","",L3VA!EP139)</f>
        <v/>
      </c>
      <c r="AI127" s="159" t="str">
        <f>IF(L3VA!EV139="NO DATA","",L3VA!EV139)</f>
        <v/>
      </c>
      <c r="AJ127" s="159" t="str">
        <f>IF(L3VA!FB139="NO DATA","",L3VA!FB139)</f>
        <v/>
      </c>
    </row>
    <row r="128" spans="1:36" x14ac:dyDescent="0.25">
      <c r="A128" s="19">
        <f>IF(DATASHEET!A128="","",DATASHEET!A128)</f>
        <v>150968</v>
      </c>
      <c r="B128" s="20" t="str">
        <f>DATASHEET!B128</f>
        <v>MARTIN, Alice</v>
      </c>
      <c r="C128" s="21" t="str">
        <f>DATASHEET!C128</f>
        <v>12EW</v>
      </c>
      <c r="D128" s="19" t="str">
        <f>DATASHEET!D128</f>
        <v>F</v>
      </c>
      <c r="E128" s="20" t="str">
        <f>IF(ISERROR(L3VA!E140),"",L3VA!E140)</f>
        <v>INTERNAL</v>
      </c>
      <c r="F128" s="20" t="str">
        <f>DATASHEET!E128</f>
        <v>N</v>
      </c>
      <c r="G128" s="20" t="str">
        <f>IF(A128="","",IF(DATASHEET!F128="White - British","N","Y"))</f>
        <v>N</v>
      </c>
      <c r="H128" s="20" t="str">
        <f>IF(A128="","",IF(DATASHEET!G128=1,"Y","N"))</f>
        <v>N</v>
      </c>
      <c r="I128" s="20" t="str">
        <f>DATASHEET!H128</f>
        <v>N</v>
      </c>
      <c r="J128" s="21" t="str">
        <f>IF(ISERROR(DATASHEET!J128),"",DATASHEET!J128)</f>
        <v>7.75+ (A/A*)</v>
      </c>
      <c r="K128" s="36"/>
      <c r="L128" s="159" t="str">
        <f>IF(L3VA!N140="NO DATA","",L3VA!N140)</f>
        <v/>
      </c>
      <c r="M128" s="159" t="str">
        <f>IF(L3VA!T140="NO DATA","",L3VA!T140)</f>
        <v/>
      </c>
      <c r="N128" s="159" t="str">
        <f>IF(L3VA!Z140="NO DATA","",L3VA!Z140)</f>
        <v/>
      </c>
      <c r="O128" s="159" t="str">
        <f>IF(L3VA!AF140="NO DATA","",L3VA!AF140)</f>
        <v/>
      </c>
      <c r="P128" s="159" t="str">
        <f>IF(L3VA!AL140="NO DATA","",L3VA!AL140)</f>
        <v/>
      </c>
      <c r="Q128" s="159" t="str">
        <f>IF(L3VA!AR140="NO DATA","",L3VA!AR140)</f>
        <v/>
      </c>
      <c r="R128" s="159" t="str">
        <f>IF(L3VA!AX140="NO DATA","",L3VA!AX140)</f>
        <v/>
      </c>
      <c r="S128" s="159" t="str">
        <f>IF(L3VA!BD140="NO DATA","",L3VA!BD140)</f>
        <v/>
      </c>
      <c r="T128" s="159" t="str">
        <f>IF(L3VA!BJ140="NO DATA","",L3VA!BJ140)</f>
        <v/>
      </c>
      <c r="U128" s="159" t="str">
        <f>IF(L3VA!BP140="NO DATA","",L3VA!BP140)</f>
        <v/>
      </c>
      <c r="V128" s="159" t="str">
        <f>IF(L3VA!BV140="NO DATA","",L3VA!BV140)</f>
        <v/>
      </c>
      <c r="W128" s="159" t="str">
        <f>IF(L3VA!CB140="NO DATA","",L3VA!CB140)</f>
        <v/>
      </c>
      <c r="X128" s="159" t="str">
        <f>IF(L3VA!CH140="NO DATA","",L3VA!CH140)</f>
        <v/>
      </c>
      <c r="Y128" s="159" t="str">
        <f>IF(L3VA!CN140="NO DATA","",L3VA!CN140)</f>
        <v/>
      </c>
      <c r="Z128" s="159" t="str">
        <f>IF(L3VA!CT140="NO DATA","",L3VA!CT140)</f>
        <v/>
      </c>
      <c r="AA128" s="159" t="str">
        <f>IF(L3VA!CZ140="NO DATA","",L3VA!CZ140)</f>
        <v/>
      </c>
      <c r="AB128" s="159" t="str">
        <f>IF(L3VA!DF140="NO DATA","",L3VA!DF140)</f>
        <v/>
      </c>
      <c r="AC128" s="159" t="str">
        <f>IF(L3VA!DL140="NO DATA","",L3VA!DL140)</f>
        <v/>
      </c>
      <c r="AD128" s="159" t="str">
        <f>IF(L3VA!DR140="NO DATA","",L3VA!DR140)</f>
        <v/>
      </c>
      <c r="AE128" s="159" t="str">
        <f>IF(L3VA!DX140="NO DATA","",L3VA!DX140)</f>
        <v/>
      </c>
      <c r="AF128" s="159" t="str">
        <f>IF(L3VA!ED140="NO DATA","",L3VA!ED140)</f>
        <v/>
      </c>
      <c r="AG128" s="159" t="str">
        <f>IF(L3VA!EJ140="NO DATA","",L3VA!EJ140)</f>
        <v/>
      </c>
      <c r="AH128" s="159" t="str">
        <f>IF(L3VA!EP140="NO DATA","",L3VA!EP140)</f>
        <v/>
      </c>
      <c r="AI128" s="159" t="str">
        <f>IF(L3VA!EV140="NO DATA","",L3VA!EV140)</f>
        <v/>
      </c>
      <c r="AJ128" s="159" t="str">
        <f>IF(L3VA!FB140="NO DATA","",L3VA!FB140)</f>
        <v/>
      </c>
    </row>
    <row r="129" spans="1:36" x14ac:dyDescent="0.25">
      <c r="A129" s="19">
        <f>IF(DATASHEET!A129="","",DATASHEET!A129)</f>
        <v>150797</v>
      </c>
      <c r="B129" s="20" t="str">
        <f>DATASHEET!B129</f>
        <v>MARTIN, Eva</v>
      </c>
      <c r="C129" s="21" t="str">
        <f>DATASHEET!C129</f>
        <v>12JW</v>
      </c>
      <c r="D129" s="19" t="str">
        <f>DATASHEET!D129</f>
        <v>F</v>
      </c>
      <c r="E129" s="20" t="str">
        <f>IF(ISERROR(L3VA!E141),"",L3VA!E141)</f>
        <v>INTERNAL</v>
      </c>
      <c r="F129" s="20" t="str">
        <f>DATASHEET!E129</f>
        <v>N</v>
      </c>
      <c r="G129" s="20" t="str">
        <f>IF(A129="","",IF(DATASHEET!F129="White - British","N","Y"))</f>
        <v>N</v>
      </c>
      <c r="H129" s="20" t="str">
        <f>IF(A129="","",IF(DATASHEET!G129=1,"Y","N"))</f>
        <v>N</v>
      </c>
      <c r="I129" s="20" t="str">
        <f>DATASHEET!H129</f>
        <v>N</v>
      </c>
      <c r="J129" s="21" t="str">
        <f>IF(ISERROR(DATASHEET!J129),"",DATASHEET!J129)</f>
        <v>6.25+ (B/A)</v>
      </c>
      <c r="K129" s="36"/>
      <c r="L129" s="159" t="str">
        <f>IF(L3VA!N141="NO DATA","",L3VA!N141)</f>
        <v/>
      </c>
      <c r="M129" s="159" t="str">
        <f>IF(L3VA!T141="NO DATA","",L3VA!T141)</f>
        <v/>
      </c>
      <c r="N129" s="159" t="str">
        <f>IF(L3VA!Z141="NO DATA","",L3VA!Z141)</f>
        <v/>
      </c>
      <c r="O129" s="159" t="str">
        <f>IF(L3VA!AF141="NO DATA","",L3VA!AF141)</f>
        <v/>
      </c>
      <c r="P129" s="159" t="str">
        <f>IF(L3VA!AL141="NO DATA","",L3VA!AL141)</f>
        <v/>
      </c>
      <c r="Q129" s="159" t="str">
        <f>IF(L3VA!AR141="NO DATA","",L3VA!AR141)</f>
        <v/>
      </c>
      <c r="R129" s="159" t="str">
        <f>IF(L3VA!AX141="NO DATA","",L3VA!AX141)</f>
        <v/>
      </c>
      <c r="S129" s="159" t="str">
        <f>IF(L3VA!BD141="NO DATA","",L3VA!BD141)</f>
        <v/>
      </c>
      <c r="T129" s="159" t="str">
        <f>IF(L3VA!BJ141="NO DATA","",L3VA!BJ141)</f>
        <v/>
      </c>
      <c r="U129" s="159" t="str">
        <f>IF(L3VA!BP141="NO DATA","",L3VA!BP141)</f>
        <v/>
      </c>
      <c r="V129" s="159" t="str">
        <f>IF(L3VA!BV141="NO DATA","",L3VA!BV141)</f>
        <v/>
      </c>
      <c r="W129" s="159" t="str">
        <f>IF(L3VA!CB141="NO DATA","",L3VA!CB141)</f>
        <v/>
      </c>
      <c r="X129" s="159" t="str">
        <f>IF(L3VA!CH141="NO DATA","",L3VA!CH141)</f>
        <v/>
      </c>
      <c r="Y129" s="159" t="str">
        <f>IF(L3VA!CN141="NO DATA","",L3VA!CN141)</f>
        <v/>
      </c>
      <c r="Z129" s="159" t="str">
        <f>IF(L3VA!CT141="NO DATA","",L3VA!CT141)</f>
        <v/>
      </c>
      <c r="AA129" s="159" t="str">
        <f>IF(L3VA!CZ141="NO DATA","",L3VA!CZ141)</f>
        <v/>
      </c>
      <c r="AB129" s="159" t="str">
        <f>IF(L3VA!DF141="NO DATA","",L3VA!DF141)</f>
        <v/>
      </c>
      <c r="AC129" s="159" t="str">
        <f>IF(L3VA!DL141="NO DATA","",L3VA!DL141)</f>
        <v/>
      </c>
      <c r="AD129" s="159" t="str">
        <f>IF(L3VA!DR141="NO DATA","",L3VA!DR141)</f>
        <v/>
      </c>
      <c r="AE129" s="159" t="str">
        <f>IF(L3VA!DX141="NO DATA","",L3VA!DX141)</f>
        <v/>
      </c>
      <c r="AF129" s="159" t="str">
        <f>IF(L3VA!ED141="NO DATA","",L3VA!ED141)</f>
        <v/>
      </c>
      <c r="AG129" s="159" t="str">
        <f>IF(L3VA!EJ141="NO DATA","",L3VA!EJ141)</f>
        <v/>
      </c>
      <c r="AH129" s="159" t="str">
        <f>IF(L3VA!EP141="NO DATA","",L3VA!EP141)</f>
        <v/>
      </c>
      <c r="AI129" s="159" t="str">
        <f>IF(L3VA!EV141="NO DATA","",L3VA!EV141)</f>
        <v/>
      </c>
      <c r="AJ129" s="159" t="str">
        <f>IF(L3VA!FB141="NO DATA","",L3VA!FB141)</f>
        <v/>
      </c>
    </row>
    <row r="130" spans="1:36" x14ac:dyDescent="0.25">
      <c r="A130" s="19">
        <f>IF(DATASHEET!A130="","",DATASHEET!A130)</f>
        <v>160357</v>
      </c>
      <c r="B130" s="20" t="str">
        <f>DATASHEET!B130</f>
        <v>MARTIN, Maisie</v>
      </c>
      <c r="C130" s="21" t="str">
        <f>DATASHEET!C130</f>
        <v>12JN</v>
      </c>
      <c r="D130" s="19" t="str">
        <f>DATASHEET!D130</f>
        <v>F</v>
      </c>
      <c r="E130" s="20" t="str">
        <f>IF(ISERROR(L3VA!E142),"",L3VA!E142)</f>
        <v>EXTERNAL</v>
      </c>
      <c r="F130" s="20" t="str">
        <f>DATASHEET!E130</f>
        <v>Y</v>
      </c>
      <c r="G130" s="20" t="str">
        <f>IF(A130="","",IF(DATASHEET!F130="White - British","N","Y"))</f>
        <v>N</v>
      </c>
      <c r="H130" s="20" t="str">
        <f>IF(A130="","",IF(DATASHEET!G130=1,"Y","N"))</f>
        <v>N</v>
      </c>
      <c r="I130" s="20" t="str">
        <f>DATASHEET!H130</f>
        <v>N</v>
      </c>
      <c r="J130" s="21" t="str">
        <f>IF(ISERROR(DATASHEET!J130),"",DATASHEET!J130)</f>
        <v>4.75+ (C/B)</v>
      </c>
      <c r="K130" s="36"/>
      <c r="L130" s="159" t="str">
        <f>IF(L3VA!N142="NO DATA","",L3VA!N142)</f>
        <v/>
      </c>
      <c r="M130" s="159" t="str">
        <f>IF(L3VA!T142="NO DATA","",L3VA!T142)</f>
        <v/>
      </c>
      <c r="N130" s="159" t="str">
        <f>IF(L3VA!Z142="NO DATA","",L3VA!Z142)</f>
        <v/>
      </c>
      <c r="O130" s="159" t="str">
        <f>IF(L3VA!AF142="NO DATA","",L3VA!AF142)</f>
        <v/>
      </c>
      <c r="P130" s="159" t="str">
        <f>IF(L3VA!AL142="NO DATA","",L3VA!AL142)</f>
        <v/>
      </c>
      <c r="Q130" s="159" t="str">
        <f>IF(L3VA!AR142="NO DATA","",L3VA!AR142)</f>
        <v/>
      </c>
      <c r="R130" s="159" t="str">
        <f>IF(L3VA!AX142="NO DATA","",L3VA!AX142)</f>
        <v/>
      </c>
      <c r="S130" s="159" t="str">
        <f>IF(L3VA!BD142="NO DATA","",L3VA!BD142)</f>
        <v/>
      </c>
      <c r="T130" s="159" t="str">
        <f>IF(L3VA!BJ142="NO DATA","",L3VA!BJ142)</f>
        <v/>
      </c>
      <c r="U130" s="159" t="str">
        <f>IF(L3VA!BP142="NO DATA","",L3VA!BP142)</f>
        <v/>
      </c>
      <c r="V130" s="159" t="str">
        <f>IF(L3VA!BV142="NO DATA","",L3VA!BV142)</f>
        <v/>
      </c>
      <c r="W130" s="159" t="str">
        <f>IF(L3VA!CB142="NO DATA","",L3VA!CB142)</f>
        <v/>
      </c>
      <c r="X130" s="159" t="str">
        <f>IF(L3VA!CH142="NO DATA","",L3VA!CH142)</f>
        <v/>
      </c>
      <c r="Y130" s="159" t="str">
        <f>IF(L3VA!CN142="NO DATA","",L3VA!CN142)</f>
        <v/>
      </c>
      <c r="Z130" s="159" t="str">
        <f>IF(L3VA!CT142="NO DATA","",L3VA!CT142)</f>
        <v/>
      </c>
      <c r="AA130" s="159" t="str">
        <f>IF(L3VA!CZ142="NO DATA","",L3VA!CZ142)</f>
        <v/>
      </c>
      <c r="AB130" s="159" t="str">
        <f>IF(L3VA!DF142="NO DATA","",L3VA!DF142)</f>
        <v/>
      </c>
      <c r="AC130" s="159" t="str">
        <f>IF(L3VA!DL142="NO DATA","",L3VA!DL142)</f>
        <v/>
      </c>
      <c r="AD130" s="159" t="str">
        <f>IF(L3VA!DR142="NO DATA","",L3VA!DR142)</f>
        <v/>
      </c>
      <c r="AE130" s="159" t="str">
        <f>IF(L3VA!DX142="NO DATA","",L3VA!DX142)</f>
        <v/>
      </c>
      <c r="AF130" s="159" t="str">
        <f>IF(L3VA!ED142="NO DATA","",L3VA!ED142)</f>
        <v/>
      </c>
      <c r="AG130" s="159" t="str">
        <f>IF(L3VA!EJ142="NO DATA","",L3VA!EJ142)</f>
        <v/>
      </c>
      <c r="AH130" s="159" t="str">
        <f>IF(L3VA!EP142="NO DATA","",L3VA!EP142)</f>
        <v/>
      </c>
      <c r="AI130" s="159" t="str">
        <f>IF(L3VA!EV142="NO DATA","",L3VA!EV142)</f>
        <v/>
      </c>
      <c r="AJ130" s="159" t="str">
        <f>IF(L3VA!FB142="NO DATA","",L3VA!FB142)</f>
        <v/>
      </c>
    </row>
    <row r="131" spans="1:36" x14ac:dyDescent="0.25">
      <c r="A131" s="19">
        <f>IF(DATASHEET!A131="","",DATASHEET!A131)</f>
        <v>150950</v>
      </c>
      <c r="B131" s="20" t="str">
        <f>DATASHEET!B131</f>
        <v>MARTIN, Nathan</v>
      </c>
      <c r="C131" s="21" t="str">
        <f>DATASHEET!C131</f>
        <v>12JW</v>
      </c>
      <c r="D131" s="19" t="str">
        <f>DATASHEET!D131</f>
        <v>M</v>
      </c>
      <c r="E131" s="20" t="str">
        <f>IF(ISERROR(L3VA!E143),"",L3VA!E143)</f>
        <v>INTERNAL</v>
      </c>
      <c r="F131" s="20" t="str">
        <f>DATASHEET!E131</f>
        <v>N</v>
      </c>
      <c r="G131" s="20" t="str">
        <f>IF(A131="","",IF(DATASHEET!F131="White - British","N","Y"))</f>
        <v>N</v>
      </c>
      <c r="H131" s="20" t="str">
        <f>IF(A131="","",IF(DATASHEET!G131=1,"Y","N"))</f>
        <v>N</v>
      </c>
      <c r="I131" s="20" t="str">
        <f>DATASHEET!H131</f>
        <v>N</v>
      </c>
      <c r="J131" s="21" t="str">
        <f>IF(ISERROR(DATASHEET!J131),"",DATASHEET!J131)</f>
        <v>6.25+ (B/A)</v>
      </c>
      <c r="K131" s="36"/>
      <c r="L131" s="159" t="str">
        <f>IF(L3VA!N143="NO DATA","",L3VA!N143)</f>
        <v/>
      </c>
      <c r="M131" s="159" t="str">
        <f>IF(L3VA!T143="NO DATA","",L3VA!T143)</f>
        <v/>
      </c>
      <c r="N131" s="159" t="str">
        <f>IF(L3VA!Z143="NO DATA","",L3VA!Z143)</f>
        <v/>
      </c>
      <c r="O131" s="159" t="str">
        <f>IF(L3VA!AF143="NO DATA","",L3VA!AF143)</f>
        <v/>
      </c>
      <c r="P131" s="159" t="str">
        <f>IF(L3VA!AL143="NO DATA","",L3VA!AL143)</f>
        <v/>
      </c>
      <c r="Q131" s="159" t="str">
        <f>IF(L3VA!AR143="NO DATA","",L3VA!AR143)</f>
        <v/>
      </c>
      <c r="R131" s="159" t="str">
        <f>IF(L3VA!AX143="NO DATA","",L3VA!AX143)</f>
        <v/>
      </c>
      <c r="S131" s="159" t="str">
        <f>IF(L3VA!BD143="NO DATA","",L3VA!BD143)</f>
        <v/>
      </c>
      <c r="T131" s="159" t="str">
        <f>IF(L3VA!BJ143="NO DATA","",L3VA!BJ143)</f>
        <v/>
      </c>
      <c r="U131" s="159" t="str">
        <f>IF(L3VA!BP143="NO DATA","",L3VA!BP143)</f>
        <v/>
      </c>
      <c r="V131" s="159" t="str">
        <f>IF(L3VA!BV143="NO DATA","",L3VA!BV143)</f>
        <v/>
      </c>
      <c r="W131" s="159" t="str">
        <f>IF(L3VA!CB143="NO DATA","",L3VA!CB143)</f>
        <v/>
      </c>
      <c r="X131" s="159" t="str">
        <f>IF(L3VA!CH143="NO DATA","",L3VA!CH143)</f>
        <v/>
      </c>
      <c r="Y131" s="159" t="str">
        <f>IF(L3VA!CN143="NO DATA","",L3VA!CN143)</f>
        <v/>
      </c>
      <c r="Z131" s="159" t="str">
        <f>IF(L3VA!CT143="NO DATA","",L3VA!CT143)</f>
        <v/>
      </c>
      <c r="AA131" s="159" t="str">
        <f>IF(L3VA!CZ143="NO DATA","",L3VA!CZ143)</f>
        <v/>
      </c>
      <c r="AB131" s="159" t="str">
        <f>IF(L3VA!DF143="NO DATA","",L3VA!DF143)</f>
        <v/>
      </c>
      <c r="AC131" s="159" t="str">
        <f>IF(L3VA!DL143="NO DATA","",L3VA!DL143)</f>
        <v/>
      </c>
      <c r="AD131" s="159" t="str">
        <f>IF(L3VA!DR143="NO DATA","",L3VA!DR143)</f>
        <v/>
      </c>
      <c r="AE131" s="159" t="str">
        <f>IF(L3VA!DX143="NO DATA","",L3VA!DX143)</f>
        <v/>
      </c>
      <c r="AF131" s="159" t="str">
        <f>IF(L3VA!ED143="NO DATA","",L3VA!ED143)</f>
        <v/>
      </c>
      <c r="AG131" s="159" t="str">
        <f>IF(L3VA!EJ143="NO DATA","",L3VA!EJ143)</f>
        <v/>
      </c>
      <c r="AH131" s="159" t="str">
        <f>IF(L3VA!EP143="NO DATA","",L3VA!EP143)</f>
        <v/>
      </c>
      <c r="AI131" s="159" t="str">
        <f>IF(L3VA!EV143="NO DATA","",L3VA!EV143)</f>
        <v/>
      </c>
      <c r="AJ131" s="159" t="str">
        <f>IF(L3VA!FB143="NO DATA","",L3VA!FB143)</f>
        <v/>
      </c>
    </row>
    <row r="132" spans="1:36" x14ac:dyDescent="0.25">
      <c r="A132" s="19">
        <f>IF(DATASHEET!A132="","",DATASHEET!A132)</f>
        <v>150771</v>
      </c>
      <c r="B132" s="20" t="str">
        <f>DATASHEET!B132</f>
        <v>MATHEWS, Isabelle</v>
      </c>
      <c r="C132" s="21" t="str">
        <f>DATASHEET!C132</f>
        <v>12JW</v>
      </c>
      <c r="D132" s="19" t="str">
        <f>DATASHEET!D132</f>
        <v>F</v>
      </c>
      <c r="E132" s="20" t="str">
        <f>IF(ISERROR(L3VA!E144),"",L3VA!E144)</f>
        <v>INTERNAL</v>
      </c>
      <c r="F132" s="20" t="str">
        <f>DATASHEET!E132</f>
        <v>N</v>
      </c>
      <c r="G132" s="20" t="str">
        <f>IF(A132="","",IF(DATASHEET!F132="White - British","N","Y"))</f>
        <v>N</v>
      </c>
      <c r="H132" s="20" t="str">
        <f>IF(A132="","",IF(DATASHEET!G132=1,"Y","N"))</f>
        <v>N</v>
      </c>
      <c r="I132" s="20" t="str">
        <f>DATASHEET!H132</f>
        <v>N</v>
      </c>
      <c r="J132" s="21" t="str">
        <f>IF(ISERROR(DATASHEET!J132),"",DATASHEET!J132)</f>
        <v>6.25+ (B/A)</v>
      </c>
      <c r="K132" s="36"/>
      <c r="L132" s="159" t="str">
        <f>IF(L3VA!N144="NO DATA","",L3VA!N144)</f>
        <v/>
      </c>
      <c r="M132" s="159" t="str">
        <f>IF(L3VA!T144="NO DATA","",L3VA!T144)</f>
        <v/>
      </c>
      <c r="N132" s="159" t="str">
        <f>IF(L3VA!Z144="NO DATA","",L3VA!Z144)</f>
        <v/>
      </c>
      <c r="O132" s="159" t="str">
        <f>IF(L3VA!AF144="NO DATA","",L3VA!AF144)</f>
        <v/>
      </c>
      <c r="P132" s="159" t="str">
        <f>IF(L3VA!AL144="NO DATA","",L3VA!AL144)</f>
        <v/>
      </c>
      <c r="Q132" s="159" t="str">
        <f>IF(L3VA!AR144="NO DATA","",L3VA!AR144)</f>
        <v/>
      </c>
      <c r="R132" s="159" t="str">
        <f>IF(L3VA!AX144="NO DATA","",L3VA!AX144)</f>
        <v/>
      </c>
      <c r="S132" s="159" t="str">
        <f>IF(L3VA!BD144="NO DATA","",L3VA!BD144)</f>
        <v/>
      </c>
      <c r="T132" s="159" t="str">
        <f>IF(L3VA!BJ144="NO DATA","",L3VA!BJ144)</f>
        <v/>
      </c>
      <c r="U132" s="159" t="str">
        <f>IF(L3VA!BP144="NO DATA","",L3VA!BP144)</f>
        <v/>
      </c>
      <c r="V132" s="159" t="str">
        <f>IF(L3VA!BV144="NO DATA","",L3VA!BV144)</f>
        <v/>
      </c>
      <c r="W132" s="159" t="str">
        <f>IF(L3VA!CB144="NO DATA","",L3VA!CB144)</f>
        <v/>
      </c>
      <c r="X132" s="159" t="str">
        <f>IF(L3VA!CH144="NO DATA","",L3VA!CH144)</f>
        <v/>
      </c>
      <c r="Y132" s="159" t="str">
        <f>IF(L3VA!CN144="NO DATA","",L3VA!CN144)</f>
        <v/>
      </c>
      <c r="Z132" s="159" t="str">
        <f>IF(L3VA!CT144="NO DATA","",L3VA!CT144)</f>
        <v/>
      </c>
      <c r="AA132" s="159" t="str">
        <f>IF(L3VA!CZ144="NO DATA","",L3VA!CZ144)</f>
        <v/>
      </c>
      <c r="AB132" s="159" t="str">
        <f>IF(L3VA!DF144="NO DATA","",L3VA!DF144)</f>
        <v/>
      </c>
      <c r="AC132" s="159" t="str">
        <f>IF(L3VA!DL144="NO DATA","",L3VA!DL144)</f>
        <v/>
      </c>
      <c r="AD132" s="159" t="str">
        <f>IF(L3VA!DR144="NO DATA","",L3VA!DR144)</f>
        <v/>
      </c>
      <c r="AE132" s="159" t="str">
        <f>IF(L3VA!DX144="NO DATA","",L3VA!DX144)</f>
        <v/>
      </c>
      <c r="AF132" s="159" t="str">
        <f>IF(L3VA!ED144="NO DATA","",L3VA!ED144)</f>
        <v/>
      </c>
      <c r="AG132" s="159" t="str">
        <f>IF(L3VA!EJ144="NO DATA","",L3VA!EJ144)</f>
        <v/>
      </c>
      <c r="AH132" s="159" t="str">
        <f>IF(L3VA!EP144="NO DATA","",L3VA!EP144)</f>
        <v/>
      </c>
      <c r="AI132" s="159" t="str">
        <f>IF(L3VA!EV144="NO DATA","",L3VA!EV144)</f>
        <v/>
      </c>
      <c r="AJ132" s="159" t="str">
        <f>IF(L3VA!FB144="NO DATA","",L3VA!FB144)</f>
        <v/>
      </c>
    </row>
    <row r="133" spans="1:36" x14ac:dyDescent="0.25">
      <c r="A133" s="19">
        <f>IF(DATASHEET!A133="","",DATASHEET!A133)</f>
        <v>150815</v>
      </c>
      <c r="B133" s="20" t="str">
        <f>DATASHEET!B133</f>
        <v>MCCAFFREY, Florence</v>
      </c>
      <c r="C133" s="21" t="str">
        <f>DATASHEET!C133</f>
        <v>12JW</v>
      </c>
      <c r="D133" s="19" t="str">
        <f>DATASHEET!D133</f>
        <v>F</v>
      </c>
      <c r="E133" s="20" t="str">
        <f>IF(ISERROR(L3VA!E145),"",L3VA!E145)</f>
        <v>INTERNAL</v>
      </c>
      <c r="F133" s="20" t="str">
        <f>DATASHEET!E133</f>
        <v>N</v>
      </c>
      <c r="G133" s="20" t="str">
        <f>IF(A133="","",IF(DATASHEET!F133="White - British","N","Y"))</f>
        <v>N</v>
      </c>
      <c r="H133" s="20" t="str">
        <f>IF(A133="","",IF(DATASHEET!G133=1,"Y","N"))</f>
        <v>N</v>
      </c>
      <c r="I133" s="20" t="str">
        <f>DATASHEET!H133</f>
        <v>N</v>
      </c>
      <c r="J133" s="21" t="str">
        <f>IF(ISERROR(DATASHEET!J133),"",DATASHEET!J133)</f>
        <v>6.25+ (B/A)</v>
      </c>
      <c r="K133" s="36"/>
      <c r="L133" s="159" t="str">
        <f>IF(L3VA!N145="NO DATA","",L3VA!N145)</f>
        <v/>
      </c>
      <c r="M133" s="159" t="str">
        <f>IF(L3VA!T145="NO DATA","",L3VA!T145)</f>
        <v/>
      </c>
      <c r="N133" s="159" t="str">
        <f>IF(L3VA!Z145="NO DATA","",L3VA!Z145)</f>
        <v/>
      </c>
      <c r="O133" s="159" t="str">
        <f>IF(L3VA!AF145="NO DATA","",L3VA!AF145)</f>
        <v/>
      </c>
      <c r="P133" s="159" t="str">
        <f>IF(L3VA!AL145="NO DATA","",L3VA!AL145)</f>
        <v/>
      </c>
      <c r="Q133" s="159" t="str">
        <f>IF(L3VA!AR145="NO DATA","",L3VA!AR145)</f>
        <v/>
      </c>
      <c r="R133" s="159" t="str">
        <f>IF(L3VA!AX145="NO DATA","",L3VA!AX145)</f>
        <v/>
      </c>
      <c r="S133" s="159" t="str">
        <f>IF(L3VA!BD145="NO DATA","",L3VA!BD145)</f>
        <v/>
      </c>
      <c r="T133" s="159" t="str">
        <f>IF(L3VA!BJ145="NO DATA","",L3VA!BJ145)</f>
        <v/>
      </c>
      <c r="U133" s="159" t="str">
        <f>IF(L3VA!BP145="NO DATA","",L3VA!BP145)</f>
        <v/>
      </c>
      <c r="V133" s="159" t="str">
        <f>IF(L3VA!BV145="NO DATA","",L3VA!BV145)</f>
        <v/>
      </c>
      <c r="W133" s="159" t="str">
        <f>IF(L3VA!CB145="NO DATA","",L3VA!CB145)</f>
        <v/>
      </c>
      <c r="X133" s="159" t="str">
        <f>IF(L3VA!CH145="NO DATA","",L3VA!CH145)</f>
        <v/>
      </c>
      <c r="Y133" s="159" t="str">
        <f>IF(L3VA!CN145="NO DATA","",L3VA!CN145)</f>
        <v/>
      </c>
      <c r="Z133" s="159" t="str">
        <f>IF(L3VA!CT145="NO DATA","",L3VA!CT145)</f>
        <v/>
      </c>
      <c r="AA133" s="159" t="str">
        <f>IF(L3VA!CZ145="NO DATA","",L3VA!CZ145)</f>
        <v/>
      </c>
      <c r="AB133" s="159" t="str">
        <f>IF(L3VA!DF145="NO DATA","",L3VA!DF145)</f>
        <v/>
      </c>
      <c r="AC133" s="159" t="str">
        <f>IF(L3VA!DL145="NO DATA","",L3VA!DL145)</f>
        <v/>
      </c>
      <c r="AD133" s="159" t="str">
        <f>IF(L3VA!DR145="NO DATA","",L3VA!DR145)</f>
        <v/>
      </c>
      <c r="AE133" s="159" t="str">
        <f>IF(L3VA!DX145="NO DATA","",L3VA!DX145)</f>
        <v/>
      </c>
      <c r="AF133" s="159" t="str">
        <f>IF(L3VA!ED145="NO DATA","",L3VA!ED145)</f>
        <v/>
      </c>
      <c r="AG133" s="159" t="str">
        <f>IF(L3VA!EJ145="NO DATA","",L3VA!EJ145)</f>
        <v/>
      </c>
      <c r="AH133" s="159" t="str">
        <f>IF(L3VA!EP145="NO DATA","",L3VA!EP145)</f>
        <v/>
      </c>
      <c r="AI133" s="159" t="str">
        <f>IF(L3VA!EV145="NO DATA","",L3VA!EV145)</f>
        <v/>
      </c>
      <c r="AJ133" s="159" t="str">
        <f>IF(L3VA!FB145="NO DATA","",L3VA!FB145)</f>
        <v/>
      </c>
    </row>
    <row r="134" spans="1:36" x14ac:dyDescent="0.25">
      <c r="A134" s="19">
        <f>IF(DATASHEET!A134="","",DATASHEET!A134)</f>
        <v>150902</v>
      </c>
      <c r="B134" s="20" t="str">
        <f>DATASHEET!B134</f>
        <v>MCCOLE, Charlotte</v>
      </c>
      <c r="C134" s="21" t="str">
        <f>DATASHEET!C134</f>
        <v>12JW</v>
      </c>
      <c r="D134" s="19" t="str">
        <f>DATASHEET!D134</f>
        <v>F</v>
      </c>
      <c r="E134" s="20" t="str">
        <f>IF(ISERROR(L3VA!E146),"",L3VA!E146)</f>
        <v>INTERNAL</v>
      </c>
      <c r="F134" s="20" t="str">
        <f>DATASHEET!E134</f>
        <v>N</v>
      </c>
      <c r="G134" s="20" t="str">
        <f>IF(A134="","",IF(DATASHEET!F134="White - British","N","Y"))</f>
        <v>N</v>
      </c>
      <c r="H134" s="20" t="str">
        <f>IF(A134="","",IF(DATASHEET!G134=1,"Y","N"))</f>
        <v>N</v>
      </c>
      <c r="I134" s="20" t="str">
        <f>DATASHEET!H134</f>
        <v>N</v>
      </c>
      <c r="J134" s="21" t="str">
        <f>IF(ISERROR(DATASHEET!J134),"",DATASHEET!J134)</f>
        <v>4.75+ (C/B)</v>
      </c>
      <c r="K134" s="36"/>
      <c r="L134" s="159" t="str">
        <f>IF(L3VA!N146="NO DATA","",L3VA!N146)</f>
        <v/>
      </c>
      <c r="M134" s="159" t="str">
        <f>IF(L3VA!T146="NO DATA","",L3VA!T146)</f>
        <v/>
      </c>
      <c r="N134" s="159" t="str">
        <f>IF(L3VA!Z146="NO DATA","",L3VA!Z146)</f>
        <v/>
      </c>
      <c r="O134" s="159" t="str">
        <f>IF(L3VA!AF146="NO DATA","",L3VA!AF146)</f>
        <v/>
      </c>
      <c r="P134" s="159" t="str">
        <f>IF(L3VA!AL146="NO DATA","",L3VA!AL146)</f>
        <v/>
      </c>
      <c r="Q134" s="159" t="str">
        <f>IF(L3VA!AR146="NO DATA","",L3VA!AR146)</f>
        <v/>
      </c>
      <c r="R134" s="159" t="str">
        <f>IF(L3VA!AX146="NO DATA","",L3VA!AX146)</f>
        <v/>
      </c>
      <c r="S134" s="159" t="str">
        <f>IF(L3VA!BD146="NO DATA","",L3VA!BD146)</f>
        <v/>
      </c>
      <c r="T134" s="159" t="str">
        <f>IF(L3VA!BJ146="NO DATA","",L3VA!BJ146)</f>
        <v/>
      </c>
      <c r="U134" s="159" t="str">
        <f>IF(L3VA!BP146="NO DATA","",L3VA!BP146)</f>
        <v/>
      </c>
      <c r="V134" s="159" t="str">
        <f>IF(L3VA!BV146="NO DATA","",L3VA!BV146)</f>
        <v/>
      </c>
      <c r="W134" s="159" t="str">
        <f>IF(L3VA!CB146="NO DATA","",L3VA!CB146)</f>
        <v/>
      </c>
      <c r="X134" s="159" t="str">
        <f>IF(L3VA!CH146="NO DATA","",L3VA!CH146)</f>
        <v/>
      </c>
      <c r="Y134" s="159" t="str">
        <f>IF(L3VA!CN146="NO DATA","",L3VA!CN146)</f>
        <v/>
      </c>
      <c r="Z134" s="159" t="str">
        <f>IF(L3VA!CT146="NO DATA","",L3VA!CT146)</f>
        <v/>
      </c>
      <c r="AA134" s="159" t="str">
        <f>IF(L3VA!CZ146="NO DATA","",L3VA!CZ146)</f>
        <v/>
      </c>
      <c r="AB134" s="159" t="str">
        <f>IF(L3VA!DF146="NO DATA","",L3VA!DF146)</f>
        <v/>
      </c>
      <c r="AC134" s="159" t="str">
        <f>IF(L3VA!DL146="NO DATA","",L3VA!DL146)</f>
        <v/>
      </c>
      <c r="AD134" s="159" t="str">
        <f>IF(L3VA!DR146="NO DATA","",L3VA!DR146)</f>
        <v/>
      </c>
      <c r="AE134" s="159" t="str">
        <f>IF(L3VA!DX146="NO DATA","",L3VA!DX146)</f>
        <v/>
      </c>
      <c r="AF134" s="159" t="str">
        <f>IF(L3VA!ED146="NO DATA","",L3VA!ED146)</f>
        <v/>
      </c>
      <c r="AG134" s="159" t="str">
        <f>IF(L3VA!EJ146="NO DATA","",L3VA!EJ146)</f>
        <v/>
      </c>
      <c r="AH134" s="159" t="str">
        <f>IF(L3VA!EP146="NO DATA","",L3VA!EP146)</f>
        <v/>
      </c>
      <c r="AI134" s="159" t="str">
        <f>IF(L3VA!EV146="NO DATA","",L3VA!EV146)</f>
        <v/>
      </c>
      <c r="AJ134" s="159" t="str">
        <f>IF(L3VA!FB146="NO DATA","",L3VA!FB146)</f>
        <v/>
      </c>
    </row>
    <row r="135" spans="1:36" x14ac:dyDescent="0.25">
      <c r="A135" s="19">
        <f>IF(DATASHEET!A135="","",DATASHEET!A135)</f>
        <v>150854</v>
      </c>
      <c r="B135" s="20" t="str">
        <f>DATASHEET!B135</f>
        <v>MCDONOUGH, Tim</v>
      </c>
      <c r="C135" s="21" t="str">
        <f>DATASHEET!C135</f>
        <v>12JW</v>
      </c>
      <c r="D135" s="19" t="str">
        <f>DATASHEET!D135</f>
        <v>M</v>
      </c>
      <c r="E135" s="20" t="str">
        <f>IF(ISERROR(L3VA!E147),"",L3VA!E147)</f>
        <v>INTERNAL</v>
      </c>
      <c r="F135" s="20" t="str">
        <f>DATASHEET!E135</f>
        <v>N</v>
      </c>
      <c r="G135" s="20" t="str">
        <f>IF(A135="","",IF(DATASHEET!F135="White - British","N","Y"))</f>
        <v>N</v>
      </c>
      <c r="H135" s="20" t="str">
        <f>IF(A135="","",IF(DATASHEET!G135=1,"Y","N"))</f>
        <v>N</v>
      </c>
      <c r="I135" s="20" t="str">
        <f>DATASHEET!H135</f>
        <v>N</v>
      </c>
      <c r="J135" s="21" t="str">
        <f>IF(ISERROR(DATASHEET!J135),"",DATASHEET!J135)</f>
        <v>6.25+ (B/A)</v>
      </c>
      <c r="K135" s="36"/>
      <c r="L135" s="159" t="str">
        <f>IF(L3VA!N147="NO DATA","",L3VA!N147)</f>
        <v/>
      </c>
      <c r="M135" s="159" t="str">
        <f>IF(L3VA!T147="NO DATA","",L3VA!T147)</f>
        <v/>
      </c>
      <c r="N135" s="159" t="str">
        <f>IF(L3VA!Z147="NO DATA","",L3VA!Z147)</f>
        <v/>
      </c>
      <c r="O135" s="159" t="str">
        <f>IF(L3VA!AF147="NO DATA","",L3VA!AF147)</f>
        <v/>
      </c>
      <c r="P135" s="159" t="str">
        <f>IF(L3VA!AL147="NO DATA","",L3VA!AL147)</f>
        <v/>
      </c>
      <c r="Q135" s="159" t="str">
        <f>IF(L3VA!AR147="NO DATA","",L3VA!AR147)</f>
        <v/>
      </c>
      <c r="R135" s="159" t="str">
        <f>IF(L3VA!AX147="NO DATA","",L3VA!AX147)</f>
        <v/>
      </c>
      <c r="S135" s="159" t="str">
        <f>IF(L3VA!BD147="NO DATA","",L3VA!BD147)</f>
        <v/>
      </c>
      <c r="T135" s="159" t="str">
        <f>IF(L3VA!BJ147="NO DATA","",L3VA!BJ147)</f>
        <v/>
      </c>
      <c r="U135" s="159" t="str">
        <f>IF(L3VA!BP147="NO DATA","",L3VA!BP147)</f>
        <v/>
      </c>
      <c r="V135" s="159" t="str">
        <f>IF(L3VA!BV147="NO DATA","",L3VA!BV147)</f>
        <v/>
      </c>
      <c r="W135" s="159" t="str">
        <f>IF(L3VA!CB147="NO DATA","",L3VA!CB147)</f>
        <v/>
      </c>
      <c r="X135" s="159" t="str">
        <f>IF(L3VA!CH147="NO DATA","",L3VA!CH147)</f>
        <v/>
      </c>
      <c r="Y135" s="159" t="str">
        <f>IF(L3VA!CN147="NO DATA","",L3VA!CN147)</f>
        <v/>
      </c>
      <c r="Z135" s="159" t="str">
        <f>IF(L3VA!CT147="NO DATA","",L3VA!CT147)</f>
        <v/>
      </c>
      <c r="AA135" s="159" t="str">
        <f>IF(L3VA!CZ147="NO DATA","",L3VA!CZ147)</f>
        <v/>
      </c>
      <c r="AB135" s="159" t="str">
        <f>IF(L3VA!DF147="NO DATA","",L3VA!DF147)</f>
        <v/>
      </c>
      <c r="AC135" s="159" t="str">
        <f>IF(L3VA!DL147="NO DATA","",L3VA!DL147)</f>
        <v/>
      </c>
      <c r="AD135" s="159" t="str">
        <f>IF(L3VA!DR147="NO DATA","",L3VA!DR147)</f>
        <v/>
      </c>
      <c r="AE135" s="159" t="str">
        <f>IF(L3VA!DX147="NO DATA","",L3VA!DX147)</f>
        <v/>
      </c>
      <c r="AF135" s="159" t="str">
        <f>IF(L3VA!ED147="NO DATA","",L3VA!ED147)</f>
        <v/>
      </c>
      <c r="AG135" s="159" t="str">
        <f>IF(L3VA!EJ147="NO DATA","",L3VA!EJ147)</f>
        <v/>
      </c>
      <c r="AH135" s="159" t="str">
        <f>IF(L3VA!EP147="NO DATA","",L3VA!EP147)</f>
        <v/>
      </c>
      <c r="AI135" s="159" t="str">
        <f>IF(L3VA!EV147="NO DATA","",L3VA!EV147)</f>
        <v/>
      </c>
      <c r="AJ135" s="159" t="str">
        <f>IF(L3VA!FB147="NO DATA","",L3VA!FB147)</f>
        <v/>
      </c>
    </row>
    <row r="136" spans="1:36" x14ac:dyDescent="0.25">
      <c r="A136" s="19">
        <f>IF(DATASHEET!A136="","",DATASHEET!A136)</f>
        <v>160040</v>
      </c>
      <c r="B136" s="20" t="str">
        <f>DATASHEET!B136</f>
        <v>MCGRAIL, Isobelle</v>
      </c>
      <c r="C136" s="21" t="str">
        <f>DATASHEET!C136</f>
        <v>12JW</v>
      </c>
      <c r="D136" s="19" t="str">
        <f>DATASHEET!D136</f>
        <v>F</v>
      </c>
      <c r="E136" s="20" t="str">
        <f>IF(ISERROR(L3VA!E148),"",L3VA!E148)</f>
        <v>EXTERNAL</v>
      </c>
      <c r="F136" s="20" t="str">
        <f>DATASHEET!E136</f>
        <v>N</v>
      </c>
      <c r="G136" s="20" t="str">
        <f>IF(A136="","",IF(DATASHEET!F136="White - British","N","Y"))</f>
        <v>N</v>
      </c>
      <c r="H136" s="20" t="str">
        <f>IF(A136="","",IF(DATASHEET!G136=1,"Y","N"))</f>
        <v>N</v>
      </c>
      <c r="I136" s="20" t="str">
        <f>DATASHEET!H136</f>
        <v>N</v>
      </c>
      <c r="J136" s="21" t="str">
        <f>IF(ISERROR(DATASHEET!J136),"",DATASHEET!J136)</f>
        <v>7.75+ (A/A*)</v>
      </c>
      <c r="K136" s="36"/>
      <c r="L136" s="159" t="str">
        <f>IF(L3VA!N148="NO DATA","",L3VA!N148)</f>
        <v/>
      </c>
      <c r="M136" s="159" t="str">
        <f>IF(L3VA!T148="NO DATA","",L3VA!T148)</f>
        <v/>
      </c>
      <c r="N136" s="159" t="str">
        <f>IF(L3VA!Z148="NO DATA","",L3VA!Z148)</f>
        <v/>
      </c>
      <c r="O136" s="159" t="str">
        <f>IF(L3VA!AF148="NO DATA","",L3VA!AF148)</f>
        <v/>
      </c>
      <c r="P136" s="159" t="str">
        <f>IF(L3VA!AL148="NO DATA","",L3VA!AL148)</f>
        <v/>
      </c>
      <c r="Q136" s="159" t="str">
        <f>IF(L3VA!AR148="NO DATA","",L3VA!AR148)</f>
        <v/>
      </c>
      <c r="R136" s="159" t="str">
        <f>IF(L3VA!AX148="NO DATA","",L3VA!AX148)</f>
        <v/>
      </c>
      <c r="S136" s="159" t="str">
        <f>IF(L3VA!BD148="NO DATA","",L3VA!BD148)</f>
        <v/>
      </c>
      <c r="T136" s="159" t="str">
        <f>IF(L3VA!BJ148="NO DATA","",L3VA!BJ148)</f>
        <v/>
      </c>
      <c r="U136" s="159" t="str">
        <f>IF(L3VA!BP148="NO DATA","",L3VA!BP148)</f>
        <v/>
      </c>
      <c r="V136" s="159" t="str">
        <f>IF(L3VA!BV148="NO DATA","",L3VA!BV148)</f>
        <v/>
      </c>
      <c r="W136" s="159" t="str">
        <f>IF(L3VA!CB148="NO DATA","",L3VA!CB148)</f>
        <v/>
      </c>
      <c r="X136" s="159" t="str">
        <f>IF(L3VA!CH148="NO DATA","",L3VA!CH148)</f>
        <v/>
      </c>
      <c r="Y136" s="159" t="str">
        <f>IF(L3VA!CN148="NO DATA","",L3VA!CN148)</f>
        <v/>
      </c>
      <c r="Z136" s="159" t="str">
        <f>IF(L3VA!CT148="NO DATA","",L3VA!CT148)</f>
        <v/>
      </c>
      <c r="AA136" s="159" t="str">
        <f>IF(L3VA!CZ148="NO DATA","",L3VA!CZ148)</f>
        <v/>
      </c>
      <c r="AB136" s="159" t="str">
        <f>IF(L3VA!DF148="NO DATA","",L3VA!DF148)</f>
        <v/>
      </c>
      <c r="AC136" s="159" t="str">
        <f>IF(L3VA!DL148="NO DATA","",L3VA!DL148)</f>
        <v/>
      </c>
      <c r="AD136" s="159" t="str">
        <f>IF(L3VA!DR148="NO DATA","",L3VA!DR148)</f>
        <v/>
      </c>
      <c r="AE136" s="159" t="str">
        <f>IF(L3VA!DX148="NO DATA","",L3VA!DX148)</f>
        <v/>
      </c>
      <c r="AF136" s="159" t="str">
        <f>IF(L3VA!ED148="NO DATA","",L3VA!ED148)</f>
        <v/>
      </c>
      <c r="AG136" s="159" t="str">
        <f>IF(L3VA!EJ148="NO DATA","",L3VA!EJ148)</f>
        <v/>
      </c>
      <c r="AH136" s="159" t="str">
        <f>IF(L3VA!EP148="NO DATA","",L3VA!EP148)</f>
        <v/>
      </c>
      <c r="AI136" s="159" t="str">
        <f>IF(L3VA!EV148="NO DATA","",L3VA!EV148)</f>
        <v/>
      </c>
      <c r="AJ136" s="159" t="str">
        <f>IF(L3VA!FB148="NO DATA","",L3VA!FB148)</f>
        <v/>
      </c>
    </row>
    <row r="137" spans="1:36" x14ac:dyDescent="0.25">
      <c r="A137" s="19">
        <f>IF(DATASHEET!A137="","",DATASHEET!A137)</f>
        <v>150939</v>
      </c>
      <c r="B137" s="20" t="str">
        <f>DATASHEET!B137</f>
        <v>MCGREGOR, Mirren</v>
      </c>
      <c r="C137" s="21" t="str">
        <f>DATASHEET!C137</f>
        <v>12JW</v>
      </c>
      <c r="D137" s="19" t="str">
        <f>DATASHEET!D137</f>
        <v>F</v>
      </c>
      <c r="E137" s="20" t="str">
        <f>IF(ISERROR(L3VA!E149),"",L3VA!E149)</f>
        <v>INTERNAL</v>
      </c>
      <c r="F137" s="20" t="str">
        <f>DATASHEET!E137</f>
        <v>N</v>
      </c>
      <c r="G137" s="20" t="str">
        <f>IF(A137="","",IF(DATASHEET!F137="White - British","N","Y"))</f>
        <v>N</v>
      </c>
      <c r="H137" s="20" t="str">
        <f>IF(A137="","",IF(DATASHEET!G137=1,"Y","N"))</f>
        <v>N</v>
      </c>
      <c r="I137" s="20" t="str">
        <f>DATASHEET!H137</f>
        <v>N</v>
      </c>
      <c r="J137" s="21" t="str">
        <f>IF(ISERROR(DATASHEET!J137),"",DATASHEET!J137)</f>
        <v>7.75+ (A/A*)</v>
      </c>
      <c r="K137" s="36"/>
      <c r="L137" s="159" t="str">
        <f>IF(L3VA!N149="NO DATA","",L3VA!N149)</f>
        <v/>
      </c>
      <c r="M137" s="159" t="str">
        <f>IF(L3VA!T149="NO DATA","",L3VA!T149)</f>
        <v/>
      </c>
      <c r="N137" s="159" t="str">
        <f>IF(L3VA!Z149="NO DATA","",L3VA!Z149)</f>
        <v/>
      </c>
      <c r="O137" s="159" t="str">
        <f>IF(L3VA!AF149="NO DATA","",L3VA!AF149)</f>
        <v/>
      </c>
      <c r="P137" s="159" t="str">
        <f>IF(L3VA!AL149="NO DATA","",L3VA!AL149)</f>
        <v/>
      </c>
      <c r="Q137" s="159" t="str">
        <f>IF(L3VA!AR149="NO DATA","",L3VA!AR149)</f>
        <v/>
      </c>
      <c r="R137" s="159" t="str">
        <f>IF(L3VA!AX149="NO DATA","",L3VA!AX149)</f>
        <v/>
      </c>
      <c r="S137" s="159" t="str">
        <f>IF(L3VA!BD149="NO DATA","",L3VA!BD149)</f>
        <v/>
      </c>
      <c r="T137" s="159" t="str">
        <f>IF(L3VA!BJ149="NO DATA","",L3VA!BJ149)</f>
        <v/>
      </c>
      <c r="U137" s="159" t="str">
        <f>IF(L3VA!BP149="NO DATA","",L3VA!BP149)</f>
        <v/>
      </c>
      <c r="V137" s="159" t="str">
        <f>IF(L3VA!BV149="NO DATA","",L3VA!BV149)</f>
        <v/>
      </c>
      <c r="W137" s="159" t="str">
        <f>IF(L3VA!CB149="NO DATA","",L3VA!CB149)</f>
        <v/>
      </c>
      <c r="X137" s="159" t="str">
        <f>IF(L3VA!CH149="NO DATA","",L3VA!CH149)</f>
        <v/>
      </c>
      <c r="Y137" s="159" t="str">
        <f>IF(L3VA!CN149="NO DATA","",L3VA!CN149)</f>
        <v/>
      </c>
      <c r="Z137" s="159" t="str">
        <f>IF(L3VA!CT149="NO DATA","",L3VA!CT149)</f>
        <v/>
      </c>
      <c r="AA137" s="159" t="str">
        <f>IF(L3VA!CZ149="NO DATA","",L3VA!CZ149)</f>
        <v/>
      </c>
      <c r="AB137" s="159" t="str">
        <f>IF(L3VA!DF149="NO DATA","",L3VA!DF149)</f>
        <v/>
      </c>
      <c r="AC137" s="159" t="str">
        <f>IF(L3VA!DL149="NO DATA","",L3VA!DL149)</f>
        <v/>
      </c>
      <c r="AD137" s="159" t="str">
        <f>IF(L3VA!DR149="NO DATA","",L3VA!DR149)</f>
        <v/>
      </c>
      <c r="AE137" s="159" t="str">
        <f>IF(L3VA!DX149="NO DATA","",L3VA!DX149)</f>
        <v/>
      </c>
      <c r="AF137" s="159" t="str">
        <f>IF(L3VA!ED149="NO DATA","",L3VA!ED149)</f>
        <v/>
      </c>
      <c r="AG137" s="159" t="str">
        <f>IF(L3VA!EJ149="NO DATA","",L3VA!EJ149)</f>
        <v/>
      </c>
      <c r="AH137" s="159" t="str">
        <f>IF(L3VA!EP149="NO DATA","",L3VA!EP149)</f>
        <v/>
      </c>
      <c r="AI137" s="159" t="str">
        <f>IF(L3VA!EV149="NO DATA","",L3VA!EV149)</f>
        <v/>
      </c>
      <c r="AJ137" s="159" t="str">
        <f>IF(L3VA!FB149="NO DATA","",L3VA!FB149)</f>
        <v/>
      </c>
    </row>
    <row r="138" spans="1:36" x14ac:dyDescent="0.25">
      <c r="A138" s="19">
        <f>IF(DATASHEET!A138="","",DATASHEET!A138)</f>
        <v>160069</v>
      </c>
      <c r="B138" s="20" t="str">
        <f>DATASHEET!B138</f>
        <v>MCLEAN, Ruby-faith</v>
      </c>
      <c r="C138" s="21" t="str">
        <f>DATASHEET!C138</f>
        <v>12MP</v>
      </c>
      <c r="D138" s="19" t="str">
        <f>DATASHEET!D138</f>
        <v>F</v>
      </c>
      <c r="E138" s="20" t="str">
        <f>IF(ISERROR(L3VA!E150),"",L3VA!E150)</f>
        <v>EXTERNAL</v>
      </c>
      <c r="F138" s="20" t="str">
        <f>DATASHEET!E138</f>
        <v>Y</v>
      </c>
      <c r="G138" s="20" t="str">
        <f>IF(A138="","",IF(DATASHEET!F138="White - British","N","Y"))</f>
        <v>N</v>
      </c>
      <c r="H138" s="20" t="str">
        <f>IF(A138="","",IF(DATASHEET!G138=1,"Y","N"))</f>
        <v>N</v>
      </c>
      <c r="I138" s="20" t="str">
        <f>DATASHEET!H138</f>
        <v>N</v>
      </c>
      <c r="J138" s="21" t="str">
        <f>IF(ISERROR(DATASHEET!J138),"",DATASHEET!J138)</f>
        <v>4.75+ (C/B)</v>
      </c>
      <c r="K138" s="36"/>
      <c r="L138" s="159" t="str">
        <f>IF(L3VA!N150="NO DATA","",L3VA!N150)</f>
        <v/>
      </c>
      <c r="M138" s="159" t="str">
        <f>IF(L3VA!T150="NO DATA","",L3VA!T150)</f>
        <v/>
      </c>
      <c r="N138" s="159" t="str">
        <f>IF(L3VA!Z150="NO DATA","",L3VA!Z150)</f>
        <v/>
      </c>
      <c r="O138" s="159" t="str">
        <f>IF(L3VA!AF150="NO DATA","",L3VA!AF150)</f>
        <v/>
      </c>
      <c r="P138" s="159" t="str">
        <f>IF(L3VA!AL150="NO DATA","",L3VA!AL150)</f>
        <v/>
      </c>
      <c r="Q138" s="159" t="str">
        <f>IF(L3VA!AR150="NO DATA","",L3VA!AR150)</f>
        <v/>
      </c>
      <c r="R138" s="159" t="str">
        <f>IF(L3VA!AX150="NO DATA","",L3VA!AX150)</f>
        <v/>
      </c>
      <c r="S138" s="159" t="str">
        <f>IF(L3VA!BD150="NO DATA","",L3VA!BD150)</f>
        <v/>
      </c>
      <c r="T138" s="159" t="str">
        <f>IF(L3VA!BJ150="NO DATA","",L3VA!BJ150)</f>
        <v/>
      </c>
      <c r="U138" s="159" t="str">
        <f>IF(L3VA!BP150="NO DATA","",L3VA!BP150)</f>
        <v/>
      </c>
      <c r="V138" s="159" t="str">
        <f>IF(L3VA!BV150="NO DATA","",L3VA!BV150)</f>
        <v/>
      </c>
      <c r="W138" s="159" t="str">
        <f>IF(L3VA!CB150="NO DATA","",L3VA!CB150)</f>
        <v/>
      </c>
      <c r="X138" s="159" t="str">
        <f>IF(L3VA!CH150="NO DATA","",L3VA!CH150)</f>
        <v/>
      </c>
      <c r="Y138" s="159" t="str">
        <f>IF(L3VA!CN150="NO DATA","",L3VA!CN150)</f>
        <v/>
      </c>
      <c r="Z138" s="159" t="str">
        <f>IF(L3VA!CT150="NO DATA","",L3VA!CT150)</f>
        <v/>
      </c>
      <c r="AA138" s="159" t="str">
        <f>IF(L3VA!CZ150="NO DATA","",L3VA!CZ150)</f>
        <v/>
      </c>
      <c r="AB138" s="159" t="str">
        <f>IF(L3VA!DF150="NO DATA","",L3VA!DF150)</f>
        <v/>
      </c>
      <c r="AC138" s="159" t="str">
        <f>IF(L3VA!DL150="NO DATA","",L3VA!DL150)</f>
        <v/>
      </c>
      <c r="AD138" s="159" t="str">
        <f>IF(L3VA!DR150="NO DATA","",L3VA!DR150)</f>
        <v/>
      </c>
      <c r="AE138" s="159" t="str">
        <f>IF(L3VA!DX150="NO DATA","",L3VA!DX150)</f>
        <v/>
      </c>
      <c r="AF138" s="159" t="str">
        <f>IF(L3VA!ED150="NO DATA","",L3VA!ED150)</f>
        <v/>
      </c>
      <c r="AG138" s="159" t="str">
        <f>IF(L3VA!EJ150="NO DATA","",L3VA!EJ150)</f>
        <v/>
      </c>
      <c r="AH138" s="159" t="str">
        <f>IF(L3VA!EP150="NO DATA","",L3VA!EP150)</f>
        <v/>
      </c>
      <c r="AI138" s="159" t="str">
        <f>IF(L3VA!EV150="NO DATA","",L3VA!EV150)</f>
        <v/>
      </c>
      <c r="AJ138" s="159" t="str">
        <f>IF(L3VA!FB150="NO DATA","",L3VA!FB150)</f>
        <v/>
      </c>
    </row>
    <row r="139" spans="1:36" x14ac:dyDescent="0.25">
      <c r="A139" s="19">
        <f>IF(DATASHEET!A139="","",DATASHEET!A139)</f>
        <v>160086</v>
      </c>
      <c r="B139" s="20" t="str">
        <f>DATASHEET!B139</f>
        <v>MCNALLY, Mia</v>
      </c>
      <c r="C139" s="21" t="str">
        <f>DATASHEET!C139</f>
        <v>12KD</v>
      </c>
      <c r="D139" s="19" t="str">
        <f>DATASHEET!D139</f>
        <v>F</v>
      </c>
      <c r="E139" s="20" t="str">
        <f>IF(ISERROR(L3VA!E151),"",L3VA!E151)</f>
        <v>EXTERNAL</v>
      </c>
      <c r="F139" s="20" t="str">
        <f>DATASHEET!E139</f>
        <v>N</v>
      </c>
      <c r="G139" s="20" t="str">
        <f>IF(A139="","",IF(DATASHEET!F139="White - British","N","Y"))</f>
        <v>Y</v>
      </c>
      <c r="H139" s="20" t="str">
        <f>IF(A139="","",IF(DATASHEET!G139=1,"Y","N"))</f>
        <v>N</v>
      </c>
      <c r="I139" s="20" t="str">
        <f>DATASHEET!H139</f>
        <v>N</v>
      </c>
      <c r="J139" s="21" t="str">
        <f>IF(ISERROR(DATASHEET!J139),"",DATASHEET!J139)</f>
        <v>6.25+ (B/A)</v>
      </c>
      <c r="K139" s="36"/>
      <c r="L139" s="159" t="str">
        <f>IF(L3VA!N151="NO DATA","",L3VA!N151)</f>
        <v/>
      </c>
      <c r="M139" s="159" t="str">
        <f>IF(L3VA!T151="NO DATA","",L3VA!T151)</f>
        <v/>
      </c>
      <c r="N139" s="159" t="str">
        <f>IF(L3VA!Z151="NO DATA","",L3VA!Z151)</f>
        <v/>
      </c>
      <c r="O139" s="159" t="str">
        <f>IF(L3VA!AF151="NO DATA","",L3VA!AF151)</f>
        <v/>
      </c>
      <c r="P139" s="159" t="str">
        <f>IF(L3VA!AL151="NO DATA","",L3VA!AL151)</f>
        <v/>
      </c>
      <c r="Q139" s="159" t="str">
        <f>IF(L3VA!AR151="NO DATA","",L3VA!AR151)</f>
        <v/>
      </c>
      <c r="R139" s="159" t="str">
        <f>IF(L3VA!AX151="NO DATA","",L3VA!AX151)</f>
        <v/>
      </c>
      <c r="S139" s="159" t="str">
        <f>IF(L3VA!BD151="NO DATA","",L3VA!BD151)</f>
        <v/>
      </c>
      <c r="T139" s="159" t="str">
        <f>IF(L3VA!BJ151="NO DATA","",L3VA!BJ151)</f>
        <v/>
      </c>
      <c r="U139" s="159" t="str">
        <f>IF(L3VA!BP151="NO DATA","",L3VA!BP151)</f>
        <v/>
      </c>
      <c r="V139" s="159" t="str">
        <f>IF(L3VA!BV151="NO DATA","",L3VA!BV151)</f>
        <v/>
      </c>
      <c r="W139" s="159" t="str">
        <f>IF(L3VA!CB151="NO DATA","",L3VA!CB151)</f>
        <v/>
      </c>
      <c r="X139" s="159" t="str">
        <f>IF(L3VA!CH151="NO DATA","",L3VA!CH151)</f>
        <v/>
      </c>
      <c r="Y139" s="159" t="str">
        <f>IF(L3VA!CN151="NO DATA","",L3VA!CN151)</f>
        <v/>
      </c>
      <c r="Z139" s="159" t="str">
        <f>IF(L3VA!CT151="NO DATA","",L3VA!CT151)</f>
        <v/>
      </c>
      <c r="AA139" s="159" t="str">
        <f>IF(L3VA!CZ151="NO DATA","",L3VA!CZ151)</f>
        <v/>
      </c>
      <c r="AB139" s="159" t="str">
        <f>IF(L3VA!DF151="NO DATA","",L3VA!DF151)</f>
        <v/>
      </c>
      <c r="AC139" s="159" t="str">
        <f>IF(L3VA!DL151="NO DATA","",L3VA!DL151)</f>
        <v/>
      </c>
      <c r="AD139" s="159" t="str">
        <f>IF(L3VA!DR151="NO DATA","",L3VA!DR151)</f>
        <v/>
      </c>
      <c r="AE139" s="159" t="str">
        <f>IF(L3VA!DX151="NO DATA","",L3VA!DX151)</f>
        <v/>
      </c>
      <c r="AF139" s="159" t="str">
        <f>IF(L3VA!ED151="NO DATA","",L3VA!ED151)</f>
        <v/>
      </c>
      <c r="AG139" s="159" t="str">
        <f>IF(L3VA!EJ151="NO DATA","",L3VA!EJ151)</f>
        <v/>
      </c>
      <c r="AH139" s="159" t="str">
        <f>IF(L3VA!EP151="NO DATA","",L3VA!EP151)</f>
        <v/>
      </c>
      <c r="AI139" s="159" t="str">
        <f>IF(L3VA!EV151="NO DATA","",L3VA!EV151)</f>
        <v/>
      </c>
      <c r="AJ139" s="159" t="str">
        <f>IF(L3VA!FB151="NO DATA","",L3VA!FB151)</f>
        <v/>
      </c>
    </row>
    <row r="140" spans="1:36" x14ac:dyDescent="0.25">
      <c r="A140" s="19">
        <f>IF(DATASHEET!A140="","",DATASHEET!A140)</f>
        <v>160028</v>
      </c>
      <c r="B140" s="20" t="str">
        <f>DATASHEET!B140</f>
        <v>MENON, Sujit</v>
      </c>
      <c r="C140" s="21" t="str">
        <f>DATASHEET!C140</f>
        <v>12JW</v>
      </c>
      <c r="D140" s="19" t="str">
        <f>DATASHEET!D140</f>
        <v>M</v>
      </c>
      <c r="E140" s="20" t="str">
        <f>IF(ISERROR(L3VA!E152),"",L3VA!E152)</f>
        <v>INTERNAL</v>
      </c>
      <c r="F140" s="20" t="str">
        <f>DATASHEET!E140</f>
        <v>N</v>
      </c>
      <c r="G140" s="20" t="str">
        <f>IF(A140="","",IF(DATASHEET!F140="White - British","N","Y"))</f>
        <v>Y</v>
      </c>
      <c r="H140" s="20" t="str">
        <f>IF(A140="","",IF(DATASHEET!G140=1,"Y","N"))</f>
        <v>N</v>
      </c>
      <c r="I140" s="20" t="str">
        <f>DATASHEET!H140</f>
        <v>N</v>
      </c>
      <c r="J140" s="21" t="str">
        <f>IF(ISERROR(DATASHEET!J140),"",DATASHEET!J140)</f>
        <v>2.5+ (D/C)</v>
      </c>
      <c r="K140" s="36"/>
      <c r="L140" s="159" t="str">
        <f>IF(L3VA!N152="NO DATA","",L3VA!N152)</f>
        <v/>
      </c>
      <c r="M140" s="159" t="str">
        <f>IF(L3VA!T152="NO DATA","",L3VA!T152)</f>
        <v/>
      </c>
      <c r="N140" s="159" t="str">
        <f>IF(L3VA!Z152="NO DATA","",L3VA!Z152)</f>
        <v/>
      </c>
      <c r="O140" s="159" t="str">
        <f>IF(L3VA!AF152="NO DATA","",L3VA!AF152)</f>
        <v/>
      </c>
      <c r="P140" s="159" t="str">
        <f>IF(L3VA!AL152="NO DATA","",L3VA!AL152)</f>
        <v/>
      </c>
      <c r="Q140" s="159" t="str">
        <f>IF(L3VA!AR152="NO DATA","",L3VA!AR152)</f>
        <v/>
      </c>
      <c r="R140" s="159" t="str">
        <f>IF(L3VA!AX152="NO DATA","",L3VA!AX152)</f>
        <v/>
      </c>
      <c r="S140" s="159" t="str">
        <f>IF(L3VA!BD152="NO DATA","",L3VA!BD152)</f>
        <v/>
      </c>
      <c r="T140" s="159" t="str">
        <f>IF(L3VA!BJ152="NO DATA","",L3VA!BJ152)</f>
        <v/>
      </c>
      <c r="U140" s="159" t="str">
        <f>IF(L3VA!BP152="NO DATA","",L3VA!BP152)</f>
        <v/>
      </c>
      <c r="V140" s="159" t="str">
        <f>IF(L3VA!BV152="NO DATA","",L3VA!BV152)</f>
        <v/>
      </c>
      <c r="W140" s="159" t="str">
        <f>IF(L3VA!CB152="NO DATA","",L3VA!CB152)</f>
        <v/>
      </c>
      <c r="X140" s="159" t="str">
        <f>IF(L3VA!CH152="NO DATA","",L3VA!CH152)</f>
        <v/>
      </c>
      <c r="Y140" s="159" t="str">
        <f>IF(L3VA!CN152="NO DATA","",L3VA!CN152)</f>
        <v/>
      </c>
      <c r="Z140" s="159" t="str">
        <f>IF(L3VA!CT152="NO DATA","",L3VA!CT152)</f>
        <v/>
      </c>
      <c r="AA140" s="159" t="str">
        <f>IF(L3VA!CZ152="NO DATA","",L3VA!CZ152)</f>
        <v/>
      </c>
      <c r="AB140" s="159" t="str">
        <f>IF(L3VA!DF152="NO DATA","",L3VA!DF152)</f>
        <v/>
      </c>
      <c r="AC140" s="159" t="str">
        <f>IF(L3VA!DL152="NO DATA","",L3VA!DL152)</f>
        <v/>
      </c>
      <c r="AD140" s="159" t="str">
        <f>IF(L3VA!DR152="NO DATA","",L3VA!DR152)</f>
        <v/>
      </c>
      <c r="AE140" s="159" t="str">
        <f>IF(L3VA!DX152="NO DATA","",L3VA!DX152)</f>
        <v/>
      </c>
      <c r="AF140" s="159" t="str">
        <f>IF(L3VA!ED152="NO DATA","",L3VA!ED152)</f>
        <v/>
      </c>
      <c r="AG140" s="159" t="str">
        <f>IF(L3VA!EJ152="NO DATA","",L3VA!EJ152)</f>
        <v/>
      </c>
      <c r="AH140" s="159" t="str">
        <f>IF(L3VA!EP152="NO DATA","",L3VA!EP152)</f>
        <v/>
      </c>
      <c r="AI140" s="159" t="str">
        <f>IF(L3VA!EV152="NO DATA","",L3VA!EV152)</f>
        <v/>
      </c>
      <c r="AJ140" s="159" t="str">
        <f>IF(L3VA!FB152="NO DATA","",L3VA!FB152)</f>
        <v/>
      </c>
    </row>
    <row r="141" spans="1:36" x14ac:dyDescent="0.25">
      <c r="A141" s="19">
        <f>IF(DATASHEET!A141="","",DATASHEET!A141)</f>
        <v>160359</v>
      </c>
      <c r="B141" s="20" t="str">
        <f>DATASHEET!B141</f>
        <v>MIDDLETON, Sam</v>
      </c>
      <c r="C141" s="21" t="str">
        <f>DATASHEET!C141</f>
        <v>12SG</v>
      </c>
      <c r="D141" s="19" t="str">
        <f>DATASHEET!D141</f>
        <v>M</v>
      </c>
      <c r="E141" s="20" t="str">
        <f>IF(ISERROR(L3VA!E153),"",L3VA!E153)</f>
        <v>EXTERNAL</v>
      </c>
      <c r="F141" s="20" t="str">
        <f>DATASHEET!E141</f>
        <v>N</v>
      </c>
      <c r="G141" s="20" t="str">
        <f>IF(A141="","",IF(DATASHEET!F141="White - British","N","Y"))</f>
        <v>N</v>
      </c>
      <c r="H141" s="20" t="str">
        <f>IF(A141="","",IF(DATASHEET!G141=1,"Y","N"))</f>
        <v>N</v>
      </c>
      <c r="I141" s="20" t="str">
        <f>DATASHEET!H141</f>
        <v>N</v>
      </c>
      <c r="J141" s="21" t="str">
        <f>IF(ISERROR(DATASHEET!J141),"",DATASHEET!J141)</f>
        <v>4.75+ (C/B)</v>
      </c>
      <c r="K141" s="36"/>
      <c r="L141" s="159" t="str">
        <f>IF(L3VA!N153="NO DATA","",L3VA!N153)</f>
        <v/>
      </c>
      <c r="M141" s="159" t="str">
        <f>IF(L3VA!T153="NO DATA","",L3VA!T153)</f>
        <v/>
      </c>
      <c r="N141" s="159" t="str">
        <f>IF(L3VA!Z153="NO DATA","",L3VA!Z153)</f>
        <v/>
      </c>
      <c r="O141" s="159" t="str">
        <f>IF(L3VA!AF153="NO DATA","",L3VA!AF153)</f>
        <v/>
      </c>
      <c r="P141" s="159" t="str">
        <f>IF(L3VA!AL153="NO DATA","",L3VA!AL153)</f>
        <v/>
      </c>
      <c r="Q141" s="159" t="str">
        <f>IF(L3VA!AR153="NO DATA","",L3VA!AR153)</f>
        <v/>
      </c>
      <c r="R141" s="159" t="str">
        <f>IF(L3VA!AX153="NO DATA","",L3VA!AX153)</f>
        <v/>
      </c>
      <c r="S141" s="159" t="str">
        <f>IF(L3VA!BD153="NO DATA","",L3VA!BD153)</f>
        <v/>
      </c>
      <c r="T141" s="159" t="str">
        <f>IF(L3VA!BJ153="NO DATA","",L3VA!BJ153)</f>
        <v/>
      </c>
      <c r="U141" s="159" t="str">
        <f>IF(L3VA!BP153="NO DATA","",L3VA!BP153)</f>
        <v/>
      </c>
      <c r="V141" s="159" t="str">
        <f>IF(L3VA!BV153="NO DATA","",L3VA!BV153)</f>
        <v/>
      </c>
      <c r="W141" s="159" t="str">
        <f>IF(L3VA!CB153="NO DATA","",L3VA!CB153)</f>
        <v/>
      </c>
      <c r="X141" s="159" t="str">
        <f>IF(L3VA!CH153="NO DATA","",L3VA!CH153)</f>
        <v/>
      </c>
      <c r="Y141" s="159" t="str">
        <f>IF(L3VA!CN153="NO DATA","",L3VA!CN153)</f>
        <v/>
      </c>
      <c r="Z141" s="159" t="str">
        <f>IF(L3VA!CT153="NO DATA","",L3VA!CT153)</f>
        <v/>
      </c>
      <c r="AA141" s="159" t="str">
        <f>IF(L3VA!CZ153="NO DATA","",L3VA!CZ153)</f>
        <v/>
      </c>
      <c r="AB141" s="159" t="str">
        <f>IF(L3VA!DF153="NO DATA","",L3VA!DF153)</f>
        <v/>
      </c>
      <c r="AC141" s="159" t="str">
        <f>IF(L3VA!DL153="NO DATA","",L3VA!DL153)</f>
        <v/>
      </c>
      <c r="AD141" s="159" t="str">
        <f>IF(L3VA!DR153="NO DATA","",L3VA!DR153)</f>
        <v/>
      </c>
      <c r="AE141" s="159" t="str">
        <f>IF(L3VA!DX153="NO DATA","",L3VA!DX153)</f>
        <v/>
      </c>
      <c r="AF141" s="159" t="str">
        <f>IF(L3VA!ED153="NO DATA","",L3VA!ED153)</f>
        <v/>
      </c>
      <c r="AG141" s="159" t="str">
        <f>IF(L3VA!EJ153="NO DATA","",L3VA!EJ153)</f>
        <v/>
      </c>
      <c r="AH141" s="159" t="str">
        <f>IF(L3VA!EP153="NO DATA","",L3VA!EP153)</f>
        <v/>
      </c>
      <c r="AI141" s="159" t="str">
        <f>IF(L3VA!EV153="NO DATA","",L3VA!EV153)</f>
        <v/>
      </c>
      <c r="AJ141" s="159" t="str">
        <f>IF(L3VA!FB153="NO DATA","",L3VA!FB153)</f>
        <v/>
      </c>
    </row>
    <row r="142" spans="1:36" x14ac:dyDescent="0.25">
      <c r="A142" s="19">
        <f>IF(DATASHEET!A142="","",DATASHEET!A142)</f>
        <v>150841</v>
      </c>
      <c r="B142" s="20" t="str">
        <f>DATASHEET!B142</f>
        <v>MITCHELL, Grace</v>
      </c>
      <c r="C142" s="21" t="str">
        <f>DATASHEET!C142</f>
        <v>12JW</v>
      </c>
      <c r="D142" s="19" t="str">
        <f>DATASHEET!D142</f>
        <v>F</v>
      </c>
      <c r="E142" s="20" t="str">
        <f>IF(ISERROR(L3VA!E154),"",L3VA!E154)</f>
        <v>INTERNAL</v>
      </c>
      <c r="F142" s="20" t="str">
        <f>DATASHEET!E142</f>
        <v>N</v>
      </c>
      <c r="G142" s="20" t="str">
        <f>IF(A142="","",IF(DATASHEET!F142="White - British","N","Y"))</f>
        <v>N</v>
      </c>
      <c r="H142" s="20" t="str">
        <f>IF(A142="","",IF(DATASHEET!G142=1,"Y","N"))</f>
        <v>N</v>
      </c>
      <c r="I142" s="20" t="str">
        <f>DATASHEET!H142</f>
        <v>N</v>
      </c>
      <c r="J142" s="21" t="str">
        <f>IF(ISERROR(DATASHEET!J142),"",DATASHEET!J142)</f>
        <v>4.75+ (C/B)</v>
      </c>
      <c r="K142" s="36"/>
      <c r="L142" s="159" t="str">
        <f>IF(L3VA!N154="NO DATA","",L3VA!N154)</f>
        <v/>
      </c>
      <c r="M142" s="159" t="str">
        <f>IF(L3VA!T154="NO DATA","",L3VA!T154)</f>
        <v/>
      </c>
      <c r="N142" s="159" t="str">
        <f>IF(L3VA!Z154="NO DATA","",L3VA!Z154)</f>
        <v/>
      </c>
      <c r="O142" s="159" t="str">
        <f>IF(L3VA!AF154="NO DATA","",L3VA!AF154)</f>
        <v/>
      </c>
      <c r="P142" s="159" t="str">
        <f>IF(L3VA!AL154="NO DATA","",L3VA!AL154)</f>
        <v/>
      </c>
      <c r="Q142" s="159" t="str">
        <f>IF(L3VA!AR154="NO DATA","",L3VA!AR154)</f>
        <v/>
      </c>
      <c r="R142" s="159" t="str">
        <f>IF(L3VA!AX154="NO DATA","",L3VA!AX154)</f>
        <v/>
      </c>
      <c r="S142" s="159" t="str">
        <f>IF(L3VA!BD154="NO DATA","",L3VA!BD154)</f>
        <v/>
      </c>
      <c r="T142" s="159" t="str">
        <f>IF(L3VA!BJ154="NO DATA","",L3VA!BJ154)</f>
        <v/>
      </c>
      <c r="U142" s="159" t="str">
        <f>IF(L3VA!BP154="NO DATA","",L3VA!BP154)</f>
        <v/>
      </c>
      <c r="V142" s="159" t="str">
        <f>IF(L3VA!BV154="NO DATA","",L3VA!BV154)</f>
        <v/>
      </c>
      <c r="W142" s="159" t="str">
        <f>IF(L3VA!CB154="NO DATA","",L3VA!CB154)</f>
        <v/>
      </c>
      <c r="X142" s="159" t="str">
        <f>IF(L3VA!CH154="NO DATA","",L3VA!CH154)</f>
        <v/>
      </c>
      <c r="Y142" s="159" t="str">
        <f>IF(L3VA!CN154="NO DATA","",L3VA!CN154)</f>
        <v/>
      </c>
      <c r="Z142" s="159" t="str">
        <f>IF(L3VA!CT154="NO DATA","",L3VA!CT154)</f>
        <v/>
      </c>
      <c r="AA142" s="159" t="str">
        <f>IF(L3VA!CZ154="NO DATA","",L3VA!CZ154)</f>
        <v/>
      </c>
      <c r="AB142" s="159" t="str">
        <f>IF(L3VA!DF154="NO DATA","",L3VA!DF154)</f>
        <v/>
      </c>
      <c r="AC142" s="159" t="str">
        <f>IF(L3VA!DL154="NO DATA","",L3VA!DL154)</f>
        <v/>
      </c>
      <c r="AD142" s="159" t="str">
        <f>IF(L3VA!DR154="NO DATA","",L3VA!DR154)</f>
        <v/>
      </c>
      <c r="AE142" s="159" t="str">
        <f>IF(L3VA!DX154="NO DATA","",L3VA!DX154)</f>
        <v/>
      </c>
      <c r="AF142" s="159" t="str">
        <f>IF(L3VA!ED154="NO DATA","",L3VA!ED154)</f>
        <v/>
      </c>
      <c r="AG142" s="159" t="str">
        <f>IF(L3VA!EJ154="NO DATA","",L3VA!EJ154)</f>
        <v/>
      </c>
      <c r="AH142" s="159" t="str">
        <f>IF(L3VA!EP154="NO DATA","",L3VA!EP154)</f>
        <v/>
      </c>
      <c r="AI142" s="159" t="str">
        <f>IF(L3VA!EV154="NO DATA","",L3VA!EV154)</f>
        <v/>
      </c>
      <c r="AJ142" s="159" t="str">
        <f>IF(L3VA!FB154="NO DATA","",L3VA!FB154)</f>
        <v/>
      </c>
    </row>
    <row r="143" spans="1:36" x14ac:dyDescent="0.25">
      <c r="A143" s="19">
        <f>IF(DATASHEET!A143="","",DATASHEET!A143)</f>
        <v>160107</v>
      </c>
      <c r="B143" s="20" t="str">
        <f>DATASHEET!B143</f>
        <v>MLISWA, Talitha</v>
      </c>
      <c r="C143" s="21" t="str">
        <f>DATASHEET!C143</f>
        <v>12CSN</v>
      </c>
      <c r="D143" s="19" t="str">
        <f>DATASHEET!D143</f>
        <v>F</v>
      </c>
      <c r="E143" s="20" t="str">
        <f>IF(ISERROR(L3VA!E155),"",L3VA!E155)</f>
        <v>EXTERNAL</v>
      </c>
      <c r="F143" s="20" t="str">
        <f>DATASHEET!E143</f>
        <v>N</v>
      </c>
      <c r="G143" s="20" t="str">
        <f>IF(A143="","",IF(DATASHEET!F143="White - British","N","Y"))</f>
        <v>Y</v>
      </c>
      <c r="H143" s="20" t="str">
        <f>IF(A143="","",IF(DATASHEET!G143=1,"Y","N"))</f>
        <v>N</v>
      </c>
      <c r="I143" s="20" t="str">
        <f>DATASHEET!H143</f>
        <v>N</v>
      </c>
      <c r="J143" s="21" t="str">
        <f>IF(ISERROR(DATASHEET!J143),"",DATASHEET!J143)</f>
        <v>4.75+ (C/B)</v>
      </c>
      <c r="K143" s="36"/>
      <c r="L143" s="159" t="str">
        <f>IF(L3VA!N155="NO DATA","",L3VA!N155)</f>
        <v/>
      </c>
      <c r="M143" s="159" t="str">
        <f>IF(L3VA!T155="NO DATA","",L3VA!T155)</f>
        <v/>
      </c>
      <c r="N143" s="159" t="str">
        <f>IF(L3VA!Z155="NO DATA","",L3VA!Z155)</f>
        <v/>
      </c>
      <c r="O143" s="159" t="str">
        <f>IF(L3VA!AF155="NO DATA","",L3VA!AF155)</f>
        <v/>
      </c>
      <c r="P143" s="159" t="str">
        <f>IF(L3VA!AL155="NO DATA","",L3VA!AL155)</f>
        <v/>
      </c>
      <c r="Q143" s="159" t="str">
        <f>IF(L3VA!AR155="NO DATA","",L3VA!AR155)</f>
        <v/>
      </c>
      <c r="R143" s="159" t="str">
        <f>IF(L3VA!AX155="NO DATA","",L3VA!AX155)</f>
        <v/>
      </c>
      <c r="S143" s="159" t="str">
        <f>IF(L3VA!BD155="NO DATA","",L3VA!BD155)</f>
        <v/>
      </c>
      <c r="T143" s="159" t="str">
        <f>IF(L3VA!BJ155="NO DATA","",L3VA!BJ155)</f>
        <v/>
      </c>
      <c r="U143" s="159" t="str">
        <f>IF(L3VA!BP155="NO DATA","",L3VA!BP155)</f>
        <v/>
      </c>
      <c r="V143" s="159" t="str">
        <f>IF(L3VA!BV155="NO DATA","",L3VA!BV155)</f>
        <v/>
      </c>
      <c r="W143" s="159" t="str">
        <f>IF(L3VA!CB155="NO DATA","",L3VA!CB155)</f>
        <v/>
      </c>
      <c r="X143" s="159" t="str">
        <f>IF(L3VA!CH155="NO DATA","",L3VA!CH155)</f>
        <v/>
      </c>
      <c r="Y143" s="159" t="str">
        <f>IF(L3VA!CN155="NO DATA","",L3VA!CN155)</f>
        <v/>
      </c>
      <c r="Z143" s="159" t="str">
        <f>IF(L3VA!CT155="NO DATA","",L3VA!CT155)</f>
        <v/>
      </c>
      <c r="AA143" s="159" t="str">
        <f>IF(L3VA!CZ155="NO DATA","",L3VA!CZ155)</f>
        <v/>
      </c>
      <c r="AB143" s="159" t="str">
        <f>IF(L3VA!DF155="NO DATA","",L3VA!DF155)</f>
        <v/>
      </c>
      <c r="AC143" s="159" t="str">
        <f>IF(L3VA!DL155="NO DATA","",L3VA!DL155)</f>
        <v/>
      </c>
      <c r="AD143" s="159" t="str">
        <f>IF(L3VA!DR155="NO DATA","",L3VA!DR155)</f>
        <v/>
      </c>
      <c r="AE143" s="159" t="str">
        <f>IF(L3VA!DX155="NO DATA","",L3VA!DX155)</f>
        <v/>
      </c>
      <c r="AF143" s="159" t="str">
        <f>IF(L3VA!ED155="NO DATA","",L3VA!ED155)</f>
        <v/>
      </c>
      <c r="AG143" s="159" t="str">
        <f>IF(L3VA!EJ155="NO DATA","",L3VA!EJ155)</f>
        <v/>
      </c>
      <c r="AH143" s="159" t="str">
        <f>IF(L3VA!EP155="NO DATA","",L3VA!EP155)</f>
        <v/>
      </c>
      <c r="AI143" s="159" t="str">
        <f>IF(L3VA!EV155="NO DATA","",L3VA!EV155)</f>
        <v/>
      </c>
      <c r="AJ143" s="159" t="str">
        <f>IF(L3VA!FB155="NO DATA","",L3VA!FB155)</f>
        <v/>
      </c>
    </row>
    <row r="144" spans="1:36" x14ac:dyDescent="0.25">
      <c r="A144" s="19">
        <f>IF(DATASHEET!A144="","",DATASHEET!A144)</f>
        <v>160060</v>
      </c>
      <c r="B144" s="20" t="str">
        <f>DATASHEET!B144</f>
        <v>MOKATI, Seithati</v>
      </c>
      <c r="C144" s="21" t="str">
        <f>DATASHEET!C144</f>
        <v>12EW</v>
      </c>
      <c r="D144" s="19" t="str">
        <f>DATASHEET!D144</f>
        <v>M</v>
      </c>
      <c r="E144" s="20" t="str">
        <f>IF(ISERROR(L3VA!E156),"",L3VA!E156)</f>
        <v>EXTERNAL</v>
      </c>
      <c r="F144" s="20" t="str">
        <f>DATASHEET!E144</f>
        <v>N</v>
      </c>
      <c r="G144" s="20" t="str">
        <f>IF(A144="","",IF(DATASHEET!F144="White - British","N","Y"))</f>
        <v>Y</v>
      </c>
      <c r="H144" s="20" t="str">
        <f>IF(A144="","",IF(DATASHEET!G144=1,"Y","N"))</f>
        <v>N</v>
      </c>
      <c r="I144" s="20" t="str">
        <f>DATASHEET!H144</f>
        <v>N</v>
      </c>
      <c r="J144" s="21" t="str">
        <f>IF(ISERROR(DATASHEET!J144),"",DATASHEET!J144)</f>
        <v>4.75+ (C/B)</v>
      </c>
      <c r="K144" s="36"/>
      <c r="L144" s="159" t="str">
        <f>IF(L3VA!N156="NO DATA","",L3VA!N156)</f>
        <v/>
      </c>
      <c r="M144" s="159" t="str">
        <f>IF(L3VA!T156="NO DATA","",L3VA!T156)</f>
        <v/>
      </c>
      <c r="N144" s="159" t="str">
        <f>IF(L3VA!Z156="NO DATA","",L3VA!Z156)</f>
        <v/>
      </c>
      <c r="O144" s="159" t="str">
        <f>IF(L3VA!AF156="NO DATA","",L3VA!AF156)</f>
        <v/>
      </c>
      <c r="P144" s="159" t="str">
        <f>IF(L3VA!AL156="NO DATA","",L3VA!AL156)</f>
        <v/>
      </c>
      <c r="Q144" s="159" t="str">
        <f>IF(L3VA!AR156="NO DATA","",L3VA!AR156)</f>
        <v/>
      </c>
      <c r="R144" s="159" t="str">
        <f>IF(L3VA!AX156="NO DATA","",L3VA!AX156)</f>
        <v/>
      </c>
      <c r="S144" s="159" t="str">
        <f>IF(L3VA!BD156="NO DATA","",L3VA!BD156)</f>
        <v/>
      </c>
      <c r="T144" s="159" t="str">
        <f>IF(L3VA!BJ156="NO DATA","",L3VA!BJ156)</f>
        <v/>
      </c>
      <c r="U144" s="159" t="str">
        <f>IF(L3VA!BP156="NO DATA","",L3VA!BP156)</f>
        <v/>
      </c>
      <c r="V144" s="159" t="str">
        <f>IF(L3VA!BV156="NO DATA","",L3VA!BV156)</f>
        <v/>
      </c>
      <c r="W144" s="159" t="str">
        <f>IF(L3VA!CB156="NO DATA","",L3VA!CB156)</f>
        <v/>
      </c>
      <c r="X144" s="159" t="str">
        <f>IF(L3VA!CH156="NO DATA","",L3VA!CH156)</f>
        <v/>
      </c>
      <c r="Y144" s="159" t="str">
        <f>IF(L3VA!CN156="NO DATA","",L3VA!CN156)</f>
        <v/>
      </c>
      <c r="Z144" s="159" t="str">
        <f>IF(L3VA!CT156="NO DATA","",L3VA!CT156)</f>
        <v/>
      </c>
      <c r="AA144" s="159" t="str">
        <f>IF(L3VA!CZ156="NO DATA","",L3VA!CZ156)</f>
        <v/>
      </c>
      <c r="AB144" s="159" t="str">
        <f>IF(L3VA!DF156="NO DATA","",L3VA!DF156)</f>
        <v/>
      </c>
      <c r="AC144" s="159" t="str">
        <f>IF(L3VA!DL156="NO DATA","",L3VA!DL156)</f>
        <v/>
      </c>
      <c r="AD144" s="159" t="str">
        <f>IF(L3VA!DR156="NO DATA","",L3VA!DR156)</f>
        <v/>
      </c>
      <c r="AE144" s="159" t="str">
        <f>IF(L3VA!DX156="NO DATA","",L3VA!DX156)</f>
        <v/>
      </c>
      <c r="AF144" s="159" t="str">
        <f>IF(L3VA!ED156="NO DATA","",L3VA!ED156)</f>
        <v/>
      </c>
      <c r="AG144" s="159" t="str">
        <f>IF(L3VA!EJ156="NO DATA","",L3VA!EJ156)</f>
        <v/>
      </c>
      <c r="AH144" s="159" t="str">
        <f>IF(L3VA!EP156="NO DATA","",L3VA!EP156)</f>
        <v/>
      </c>
      <c r="AI144" s="159" t="str">
        <f>IF(L3VA!EV156="NO DATA","",L3VA!EV156)</f>
        <v/>
      </c>
      <c r="AJ144" s="159" t="str">
        <f>IF(L3VA!FB156="NO DATA","",L3VA!FB156)</f>
        <v/>
      </c>
    </row>
    <row r="145" spans="1:36" x14ac:dyDescent="0.25">
      <c r="A145" s="19">
        <f>IF(DATASHEET!A145="","",DATASHEET!A145)</f>
        <v>150789</v>
      </c>
      <c r="B145" s="20" t="str">
        <f>DATASHEET!B145</f>
        <v>MONAGHAN, Hamish</v>
      </c>
      <c r="C145" s="21" t="str">
        <f>DATASHEET!C145</f>
        <v>12JW</v>
      </c>
      <c r="D145" s="19" t="str">
        <f>DATASHEET!D145</f>
        <v>M</v>
      </c>
      <c r="E145" s="20" t="str">
        <f>IF(ISERROR(L3VA!E157),"",L3VA!E157)</f>
        <v>INTERNAL</v>
      </c>
      <c r="F145" s="20" t="str">
        <f>DATASHEET!E145</f>
        <v>N</v>
      </c>
      <c r="G145" s="20" t="str">
        <f>IF(A145="","",IF(DATASHEET!F145="White - British","N","Y"))</f>
        <v>N</v>
      </c>
      <c r="H145" s="20" t="str">
        <f>IF(A145="","",IF(DATASHEET!G145=1,"Y","N"))</f>
        <v>N</v>
      </c>
      <c r="I145" s="20" t="str">
        <f>DATASHEET!H145</f>
        <v>N</v>
      </c>
      <c r="J145" s="21" t="str">
        <f>IF(ISERROR(DATASHEET!J145),"",DATASHEET!J145)</f>
        <v>4.75+ (C/B)</v>
      </c>
      <c r="K145" s="36"/>
      <c r="L145" s="159" t="str">
        <f>IF(L3VA!N157="NO DATA","",L3VA!N157)</f>
        <v/>
      </c>
      <c r="M145" s="159" t="str">
        <f>IF(L3VA!T157="NO DATA","",L3VA!T157)</f>
        <v/>
      </c>
      <c r="N145" s="159" t="str">
        <f>IF(L3VA!Z157="NO DATA","",L3VA!Z157)</f>
        <v/>
      </c>
      <c r="O145" s="159" t="str">
        <f>IF(L3VA!AF157="NO DATA","",L3VA!AF157)</f>
        <v/>
      </c>
      <c r="P145" s="159" t="str">
        <f>IF(L3VA!AL157="NO DATA","",L3VA!AL157)</f>
        <v/>
      </c>
      <c r="Q145" s="159" t="str">
        <f>IF(L3VA!AR157="NO DATA","",L3VA!AR157)</f>
        <v/>
      </c>
      <c r="R145" s="159" t="str">
        <f>IF(L3VA!AX157="NO DATA","",L3VA!AX157)</f>
        <v/>
      </c>
      <c r="S145" s="159" t="str">
        <f>IF(L3VA!BD157="NO DATA","",L3VA!BD157)</f>
        <v/>
      </c>
      <c r="T145" s="159" t="str">
        <f>IF(L3VA!BJ157="NO DATA","",L3VA!BJ157)</f>
        <v/>
      </c>
      <c r="U145" s="159" t="str">
        <f>IF(L3VA!BP157="NO DATA","",L3VA!BP157)</f>
        <v/>
      </c>
      <c r="V145" s="159" t="str">
        <f>IF(L3VA!BV157="NO DATA","",L3VA!BV157)</f>
        <v/>
      </c>
      <c r="W145" s="159" t="str">
        <f>IF(L3VA!CB157="NO DATA","",L3VA!CB157)</f>
        <v/>
      </c>
      <c r="X145" s="159" t="str">
        <f>IF(L3VA!CH157="NO DATA","",L3VA!CH157)</f>
        <v/>
      </c>
      <c r="Y145" s="159" t="str">
        <f>IF(L3VA!CN157="NO DATA","",L3VA!CN157)</f>
        <v/>
      </c>
      <c r="Z145" s="159" t="str">
        <f>IF(L3VA!CT157="NO DATA","",L3VA!CT157)</f>
        <v/>
      </c>
      <c r="AA145" s="159" t="str">
        <f>IF(L3VA!CZ157="NO DATA","",L3VA!CZ157)</f>
        <v/>
      </c>
      <c r="AB145" s="159" t="str">
        <f>IF(L3VA!DF157="NO DATA","",L3VA!DF157)</f>
        <v/>
      </c>
      <c r="AC145" s="159" t="str">
        <f>IF(L3VA!DL157="NO DATA","",L3VA!DL157)</f>
        <v/>
      </c>
      <c r="AD145" s="159" t="str">
        <f>IF(L3VA!DR157="NO DATA","",L3VA!DR157)</f>
        <v/>
      </c>
      <c r="AE145" s="159" t="str">
        <f>IF(L3VA!DX157="NO DATA","",L3VA!DX157)</f>
        <v/>
      </c>
      <c r="AF145" s="159" t="str">
        <f>IF(L3VA!ED157="NO DATA","",L3VA!ED157)</f>
        <v/>
      </c>
      <c r="AG145" s="159" t="str">
        <f>IF(L3VA!EJ157="NO DATA","",L3VA!EJ157)</f>
        <v/>
      </c>
      <c r="AH145" s="159" t="str">
        <f>IF(L3VA!EP157="NO DATA","",L3VA!EP157)</f>
        <v/>
      </c>
      <c r="AI145" s="159" t="str">
        <f>IF(L3VA!EV157="NO DATA","",L3VA!EV157)</f>
        <v/>
      </c>
      <c r="AJ145" s="159" t="str">
        <f>IF(L3VA!FB157="NO DATA","",L3VA!FB157)</f>
        <v/>
      </c>
    </row>
    <row r="146" spans="1:36" x14ac:dyDescent="0.25">
      <c r="A146" s="19">
        <f>IF(DATASHEET!A146="","",DATASHEET!A146)</f>
        <v>150787</v>
      </c>
      <c r="B146" s="20" t="str">
        <f>DATASHEET!B146</f>
        <v>MONAGHAN, Thomas</v>
      </c>
      <c r="C146" s="21" t="str">
        <f>DATASHEET!C146</f>
        <v>12JW</v>
      </c>
      <c r="D146" s="19" t="str">
        <f>DATASHEET!D146</f>
        <v>M</v>
      </c>
      <c r="E146" s="20" t="str">
        <f>IF(ISERROR(L3VA!E158),"",L3VA!E158)</f>
        <v>INTERNAL</v>
      </c>
      <c r="F146" s="20" t="str">
        <f>DATASHEET!E146</f>
        <v>N</v>
      </c>
      <c r="G146" s="20" t="str">
        <f>IF(A146="","",IF(DATASHEET!F146="White - British","N","Y"))</f>
        <v>N</v>
      </c>
      <c r="H146" s="20" t="str">
        <f>IF(A146="","",IF(DATASHEET!G146=1,"Y","N"))</f>
        <v>N</v>
      </c>
      <c r="I146" s="20" t="str">
        <f>DATASHEET!H146</f>
        <v>N</v>
      </c>
      <c r="J146" s="21" t="str">
        <f>IF(ISERROR(DATASHEET!J146),"",DATASHEET!J146)</f>
        <v>7.75+ (A/A*)</v>
      </c>
      <c r="K146" s="36"/>
      <c r="L146" s="159" t="str">
        <f>IF(L3VA!N158="NO DATA","",L3VA!N158)</f>
        <v/>
      </c>
      <c r="M146" s="159" t="str">
        <f>IF(L3VA!T158="NO DATA","",L3VA!T158)</f>
        <v/>
      </c>
      <c r="N146" s="159" t="str">
        <f>IF(L3VA!Z158="NO DATA","",L3VA!Z158)</f>
        <v/>
      </c>
      <c r="O146" s="159" t="str">
        <f>IF(L3VA!AF158="NO DATA","",L3VA!AF158)</f>
        <v/>
      </c>
      <c r="P146" s="159" t="str">
        <f>IF(L3VA!AL158="NO DATA","",L3VA!AL158)</f>
        <v/>
      </c>
      <c r="Q146" s="159" t="str">
        <f>IF(L3VA!AR158="NO DATA","",L3VA!AR158)</f>
        <v/>
      </c>
      <c r="R146" s="159" t="str">
        <f>IF(L3VA!AX158="NO DATA","",L3VA!AX158)</f>
        <v/>
      </c>
      <c r="S146" s="159" t="str">
        <f>IF(L3VA!BD158="NO DATA","",L3VA!BD158)</f>
        <v/>
      </c>
      <c r="T146" s="159" t="str">
        <f>IF(L3VA!BJ158="NO DATA","",L3VA!BJ158)</f>
        <v/>
      </c>
      <c r="U146" s="159" t="str">
        <f>IF(L3VA!BP158="NO DATA","",L3VA!BP158)</f>
        <v/>
      </c>
      <c r="V146" s="159" t="str">
        <f>IF(L3VA!BV158="NO DATA","",L3VA!BV158)</f>
        <v/>
      </c>
      <c r="W146" s="159" t="str">
        <f>IF(L3VA!CB158="NO DATA","",L3VA!CB158)</f>
        <v/>
      </c>
      <c r="X146" s="159" t="str">
        <f>IF(L3VA!CH158="NO DATA","",L3VA!CH158)</f>
        <v/>
      </c>
      <c r="Y146" s="159" t="str">
        <f>IF(L3VA!CN158="NO DATA","",L3VA!CN158)</f>
        <v/>
      </c>
      <c r="Z146" s="159" t="str">
        <f>IF(L3VA!CT158="NO DATA","",L3VA!CT158)</f>
        <v/>
      </c>
      <c r="AA146" s="159" t="str">
        <f>IF(L3VA!CZ158="NO DATA","",L3VA!CZ158)</f>
        <v/>
      </c>
      <c r="AB146" s="159" t="str">
        <f>IF(L3VA!DF158="NO DATA","",L3VA!DF158)</f>
        <v/>
      </c>
      <c r="AC146" s="159" t="str">
        <f>IF(L3VA!DL158="NO DATA","",L3VA!DL158)</f>
        <v/>
      </c>
      <c r="AD146" s="159" t="str">
        <f>IF(L3VA!DR158="NO DATA","",L3VA!DR158)</f>
        <v/>
      </c>
      <c r="AE146" s="159" t="str">
        <f>IF(L3VA!DX158="NO DATA","",L3VA!DX158)</f>
        <v/>
      </c>
      <c r="AF146" s="159" t="str">
        <f>IF(L3VA!ED158="NO DATA","",L3VA!ED158)</f>
        <v/>
      </c>
      <c r="AG146" s="159" t="str">
        <f>IF(L3VA!EJ158="NO DATA","",L3VA!EJ158)</f>
        <v/>
      </c>
      <c r="AH146" s="159" t="str">
        <f>IF(L3VA!EP158="NO DATA","",L3VA!EP158)</f>
        <v/>
      </c>
      <c r="AI146" s="159" t="str">
        <f>IF(L3VA!EV158="NO DATA","",L3VA!EV158)</f>
        <v/>
      </c>
      <c r="AJ146" s="159" t="str">
        <f>IF(L3VA!FB158="NO DATA","",L3VA!FB158)</f>
        <v/>
      </c>
    </row>
    <row r="147" spans="1:36" x14ac:dyDescent="0.25">
      <c r="A147" s="19">
        <f>IF(DATASHEET!A147="","",DATASHEET!A147)</f>
        <v>160103</v>
      </c>
      <c r="B147" s="20" t="str">
        <f>DATASHEET!B147</f>
        <v>MOTTRAM, Eliza</v>
      </c>
      <c r="C147" s="21" t="str">
        <f>DATASHEET!C147</f>
        <v>12EW</v>
      </c>
      <c r="D147" s="19" t="str">
        <f>DATASHEET!D147</f>
        <v>F</v>
      </c>
      <c r="E147" s="20" t="str">
        <f>IF(ISERROR(L3VA!E159),"",L3VA!E159)</f>
        <v>EXTERNAL</v>
      </c>
      <c r="F147" s="20" t="str">
        <f>DATASHEET!E147</f>
        <v>N</v>
      </c>
      <c r="G147" s="20" t="str">
        <f>IF(A147="","",IF(DATASHEET!F147="White - British","N","Y"))</f>
        <v>N</v>
      </c>
      <c r="H147" s="20" t="str">
        <f>IF(A147="","",IF(DATASHEET!G147=1,"Y","N"))</f>
        <v>N</v>
      </c>
      <c r="I147" s="20" t="str">
        <f>DATASHEET!H147</f>
        <v>N</v>
      </c>
      <c r="J147" s="21" t="str">
        <f>IF(ISERROR(DATASHEET!J147),"",DATASHEET!J147)</f>
        <v>4.75+ (C/B)</v>
      </c>
      <c r="K147" s="36"/>
      <c r="L147" s="159" t="str">
        <f>IF(L3VA!N159="NO DATA","",L3VA!N159)</f>
        <v/>
      </c>
      <c r="M147" s="159" t="str">
        <f>IF(L3VA!T159="NO DATA","",L3VA!T159)</f>
        <v/>
      </c>
      <c r="N147" s="159" t="str">
        <f>IF(L3VA!Z159="NO DATA","",L3VA!Z159)</f>
        <v/>
      </c>
      <c r="O147" s="159" t="str">
        <f>IF(L3VA!AF159="NO DATA","",L3VA!AF159)</f>
        <v/>
      </c>
      <c r="P147" s="159" t="str">
        <f>IF(L3VA!AL159="NO DATA","",L3VA!AL159)</f>
        <v/>
      </c>
      <c r="Q147" s="159" t="str">
        <f>IF(L3VA!AR159="NO DATA","",L3VA!AR159)</f>
        <v/>
      </c>
      <c r="R147" s="159" t="str">
        <f>IF(L3VA!AX159="NO DATA","",L3VA!AX159)</f>
        <v/>
      </c>
      <c r="S147" s="159" t="str">
        <f>IF(L3VA!BD159="NO DATA","",L3VA!BD159)</f>
        <v/>
      </c>
      <c r="T147" s="159" t="str">
        <f>IF(L3VA!BJ159="NO DATA","",L3VA!BJ159)</f>
        <v/>
      </c>
      <c r="U147" s="159" t="str">
        <f>IF(L3VA!BP159="NO DATA","",L3VA!BP159)</f>
        <v/>
      </c>
      <c r="V147" s="159" t="str">
        <f>IF(L3VA!BV159="NO DATA","",L3VA!BV159)</f>
        <v/>
      </c>
      <c r="W147" s="159" t="str">
        <f>IF(L3VA!CB159="NO DATA","",L3VA!CB159)</f>
        <v/>
      </c>
      <c r="X147" s="159" t="str">
        <f>IF(L3VA!CH159="NO DATA","",L3VA!CH159)</f>
        <v/>
      </c>
      <c r="Y147" s="159" t="str">
        <f>IF(L3VA!CN159="NO DATA","",L3VA!CN159)</f>
        <v/>
      </c>
      <c r="Z147" s="159" t="str">
        <f>IF(L3VA!CT159="NO DATA","",L3VA!CT159)</f>
        <v/>
      </c>
      <c r="AA147" s="159" t="str">
        <f>IF(L3VA!CZ159="NO DATA","",L3VA!CZ159)</f>
        <v/>
      </c>
      <c r="AB147" s="159" t="str">
        <f>IF(L3VA!DF159="NO DATA","",L3VA!DF159)</f>
        <v/>
      </c>
      <c r="AC147" s="159" t="str">
        <f>IF(L3VA!DL159="NO DATA","",L3VA!DL159)</f>
        <v/>
      </c>
      <c r="AD147" s="159" t="str">
        <f>IF(L3VA!DR159="NO DATA","",L3VA!DR159)</f>
        <v/>
      </c>
      <c r="AE147" s="159" t="str">
        <f>IF(L3VA!DX159="NO DATA","",L3VA!DX159)</f>
        <v/>
      </c>
      <c r="AF147" s="159" t="str">
        <f>IF(L3VA!ED159="NO DATA","",L3VA!ED159)</f>
        <v/>
      </c>
      <c r="AG147" s="159" t="str">
        <f>IF(L3VA!EJ159="NO DATA","",L3VA!EJ159)</f>
        <v/>
      </c>
      <c r="AH147" s="159" t="str">
        <f>IF(L3VA!EP159="NO DATA","",L3VA!EP159)</f>
        <v/>
      </c>
      <c r="AI147" s="159" t="str">
        <f>IF(L3VA!EV159="NO DATA","",L3VA!EV159)</f>
        <v/>
      </c>
      <c r="AJ147" s="159" t="str">
        <f>IF(L3VA!FB159="NO DATA","",L3VA!FB159)</f>
        <v/>
      </c>
    </row>
    <row r="148" spans="1:36" x14ac:dyDescent="0.25">
      <c r="A148" s="19">
        <f>IF(DATASHEET!A148="","",DATASHEET!A148)</f>
        <v>150905</v>
      </c>
      <c r="B148" s="20" t="str">
        <f>DATASHEET!B148</f>
        <v>MPOVA, Chancelina</v>
      </c>
      <c r="C148" s="21" t="str">
        <f>DATASHEET!C148</f>
        <v>12JW</v>
      </c>
      <c r="D148" s="19" t="str">
        <f>DATASHEET!D148</f>
        <v>F</v>
      </c>
      <c r="E148" s="20" t="str">
        <f>IF(ISERROR(L3VA!E160),"",L3VA!E160)</f>
        <v>INTERNAL</v>
      </c>
      <c r="F148" s="20" t="str">
        <f>DATASHEET!E148</f>
        <v>Y</v>
      </c>
      <c r="G148" s="20" t="str">
        <f>IF(A148="","",IF(DATASHEET!F148="White - British","N","Y"))</f>
        <v>Y</v>
      </c>
      <c r="H148" s="20" t="str">
        <f>IF(A148="","",IF(DATASHEET!G148=1,"Y","N"))</f>
        <v>N</v>
      </c>
      <c r="I148" s="20" t="str">
        <f>DATASHEET!H148</f>
        <v>N</v>
      </c>
      <c r="J148" s="21" t="str">
        <f>IF(ISERROR(DATASHEET!J148),"",DATASHEET!J148)</f>
        <v>4.75+ (C/B)</v>
      </c>
      <c r="K148" s="36"/>
      <c r="L148" s="159" t="str">
        <f>IF(L3VA!N160="NO DATA","",L3VA!N160)</f>
        <v/>
      </c>
      <c r="M148" s="159" t="str">
        <f>IF(L3VA!T160="NO DATA","",L3VA!T160)</f>
        <v/>
      </c>
      <c r="N148" s="159" t="str">
        <f>IF(L3VA!Z160="NO DATA","",L3VA!Z160)</f>
        <v/>
      </c>
      <c r="O148" s="159" t="str">
        <f>IF(L3VA!AF160="NO DATA","",L3VA!AF160)</f>
        <v/>
      </c>
      <c r="P148" s="159" t="str">
        <f>IF(L3VA!AL160="NO DATA","",L3VA!AL160)</f>
        <v/>
      </c>
      <c r="Q148" s="159" t="str">
        <f>IF(L3VA!AR160="NO DATA","",L3VA!AR160)</f>
        <v/>
      </c>
      <c r="R148" s="159" t="str">
        <f>IF(L3VA!AX160="NO DATA","",L3VA!AX160)</f>
        <v/>
      </c>
      <c r="S148" s="159" t="str">
        <f>IF(L3VA!BD160="NO DATA","",L3VA!BD160)</f>
        <v/>
      </c>
      <c r="T148" s="159" t="str">
        <f>IF(L3VA!BJ160="NO DATA","",L3VA!BJ160)</f>
        <v/>
      </c>
      <c r="U148" s="159" t="str">
        <f>IF(L3VA!BP160="NO DATA","",L3VA!BP160)</f>
        <v/>
      </c>
      <c r="V148" s="159" t="str">
        <f>IF(L3VA!BV160="NO DATA","",L3VA!BV160)</f>
        <v/>
      </c>
      <c r="W148" s="159" t="str">
        <f>IF(L3VA!CB160="NO DATA","",L3VA!CB160)</f>
        <v/>
      </c>
      <c r="X148" s="159" t="str">
        <f>IF(L3VA!CH160="NO DATA","",L3VA!CH160)</f>
        <v/>
      </c>
      <c r="Y148" s="159" t="str">
        <f>IF(L3VA!CN160="NO DATA","",L3VA!CN160)</f>
        <v/>
      </c>
      <c r="Z148" s="159" t="str">
        <f>IF(L3VA!CT160="NO DATA","",L3VA!CT160)</f>
        <v/>
      </c>
      <c r="AA148" s="159" t="str">
        <f>IF(L3VA!CZ160="NO DATA","",L3VA!CZ160)</f>
        <v/>
      </c>
      <c r="AB148" s="159" t="str">
        <f>IF(L3VA!DF160="NO DATA","",L3VA!DF160)</f>
        <v/>
      </c>
      <c r="AC148" s="159" t="str">
        <f>IF(L3VA!DL160="NO DATA","",L3VA!DL160)</f>
        <v/>
      </c>
      <c r="AD148" s="159" t="str">
        <f>IF(L3VA!DR160="NO DATA","",L3VA!DR160)</f>
        <v/>
      </c>
      <c r="AE148" s="159" t="str">
        <f>IF(L3VA!DX160="NO DATA","",L3VA!DX160)</f>
        <v/>
      </c>
      <c r="AF148" s="159" t="str">
        <f>IF(L3VA!ED160="NO DATA","",L3VA!ED160)</f>
        <v/>
      </c>
      <c r="AG148" s="159" t="str">
        <f>IF(L3VA!EJ160="NO DATA","",L3VA!EJ160)</f>
        <v/>
      </c>
      <c r="AH148" s="159" t="str">
        <f>IF(L3VA!EP160="NO DATA","",L3VA!EP160)</f>
        <v/>
      </c>
      <c r="AI148" s="159" t="str">
        <f>IF(L3VA!EV160="NO DATA","",L3VA!EV160)</f>
        <v/>
      </c>
      <c r="AJ148" s="159" t="str">
        <f>IF(L3VA!FB160="NO DATA","",L3VA!FB160)</f>
        <v/>
      </c>
    </row>
    <row r="149" spans="1:36" x14ac:dyDescent="0.25">
      <c r="A149" s="19">
        <f>IF(DATASHEET!A149="","",DATASHEET!A149)</f>
        <v>150904</v>
      </c>
      <c r="B149" s="20" t="str">
        <f>DATASHEET!B149</f>
        <v>MURRAY-WRIGHT, Sinead</v>
      </c>
      <c r="C149" s="21" t="str">
        <f>DATASHEET!C149</f>
        <v>12JW</v>
      </c>
      <c r="D149" s="19" t="str">
        <f>DATASHEET!D149</f>
        <v>F</v>
      </c>
      <c r="E149" s="20" t="str">
        <f>IF(ISERROR(L3VA!E161),"",L3VA!E161)</f>
        <v>INTERNAL</v>
      </c>
      <c r="F149" s="20" t="str">
        <f>DATASHEET!E149</f>
        <v>N</v>
      </c>
      <c r="G149" s="20" t="str">
        <f>IF(A149="","",IF(DATASHEET!F149="White - British","N","Y"))</f>
        <v>N</v>
      </c>
      <c r="H149" s="20" t="str">
        <f>IF(A149="","",IF(DATASHEET!G149=1,"Y","N"))</f>
        <v>N</v>
      </c>
      <c r="I149" s="20" t="str">
        <f>DATASHEET!H149</f>
        <v>N</v>
      </c>
      <c r="J149" s="21" t="str">
        <f>IF(ISERROR(DATASHEET!J149),"",DATASHEET!J149)</f>
        <v>4.75+ (C/B)</v>
      </c>
      <c r="K149" s="36"/>
      <c r="L149" s="159" t="str">
        <f>IF(L3VA!N161="NO DATA","",L3VA!N161)</f>
        <v/>
      </c>
      <c r="M149" s="159" t="str">
        <f>IF(L3VA!T161="NO DATA","",L3VA!T161)</f>
        <v/>
      </c>
      <c r="N149" s="159" t="str">
        <f>IF(L3VA!Z161="NO DATA","",L3VA!Z161)</f>
        <v/>
      </c>
      <c r="O149" s="159" t="str">
        <f>IF(L3VA!AF161="NO DATA","",L3VA!AF161)</f>
        <v/>
      </c>
      <c r="P149" s="159" t="str">
        <f>IF(L3VA!AL161="NO DATA","",L3VA!AL161)</f>
        <v/>
      </c>
      <c r="Q149" s="159" t="str">
        <f>IF(L3VA!AR161="NO DATA","",L3VA!AR161)</f>
        <v/>
      </c>
      <c r="R149" s="159" t="str">
        <f>IF(L3VA!AX161="NO DATA","",L3VA!AX161)</f>
        <v/>
      </c>
      <c r="S149" s="159" t="str">
        <f>IF(L3VA!BD161="NO DATA","",L3VA!BD161)</f>
        <v/>
      </c>
      <c r="T149" s="159" t="str">
        <f>IF(L3VA!BJ161="NO DATA","",L3VA!BJ161)</f>
        <v/>
      </c>
      <c r="U149" s="159" t="str">
        <f>IF(L3VA!BP161="NO DATA","",L3VA!BP161)</f>
        <v/>
      </c>
      <c r="V149" s="159" t="str">
        <f>IF(L3VA!BV161="NO DATA","",L3VA!BV161)</f>
        <v/>
      </c>
      <c r="W149" s="159" t="str">
        <f>IF(L3VA!CB161="NO DATA","",L3VA!CB161)</f>
        <v/>
      </c>
      <c r="X149" s="159" t="str">
        <f>IF(L3VA!CH161="NO DATA","",L3VA!CH161)</f>
        <v/>
      </c>
      <c r="Y149" s="159" t="str">
        <f>IF(L3VA!CN161="NO DATA","",L3VA!CN161)</f>
        <v/>
      </c>
      <c r="Z149" s="159" t="str">
        <f>IF(L3VA!CT161="NO DATA","",L3VA!CT161)</f>
        <v/>
      </c>
      <c r="AA149" s="159" t="str">
        <f>IF(L3VA!CZ161="NO DATA","",L3VA!CZ161)</f>
        <v/>
      </c>
      <c r="AB149" s="159" t="str">
        <f>IF(L3VA!DF161="NO DATA","",L3VA!DF161)</f>
        <v/>
      </c>
      <c r="AC149" s="159" t="str">
        <f>IF(L3VA!DL161="NO DATA","",L3VA!DL161)</f>
        <v/>
      </c>
      <c r="AD149" s="159" t="str">
        <f>IF(L3VA!DR161="NO DATA","",L3VA!DR161)</f>
        <v/>
      </c>
      <c r="AE149" s="159" t="str">
        <f>IF(L3VA!DX161="NO DATA","",L3VA!DX161)</f>
        <v/>
      </c>
      <c r="AF149" s="159" t="str">
        <f>IF(L3VA!ED161="NO DATA","",L3VA!ED161)</f>
        <v/>
      </c>
      <c r="AG149" s="159" t="str">
        <f>IF(L3VA!EJ161="NO DATA","",L3VA!EJ161)</f>
        <v/>
      </c>
      <c r="AH149" s="159" t="str">
        <f>IF(L3VA!EP161="NO DATA","",L3VA!EP161)</f>
        <v/>
      </c>
      <c r="AI149" s="159" t="str">
        <f>IF(L3VA!EV161="NO DATA","",L3VA!EV161)</f>
        <v/>
      </c>
      <c r="AJ149" s="159" t="str">
        <f>IF(L3VA!FB161="NO DATA","",L3VA!FB161)</f>
        <v/>
      </c>
    </row>
    <row r="150" spans="1:36" x14ac:dyDescent="0.25">
      <c r="A150" s="19">
        <f>IF(DATASHEET!A150="","",DATASHEET!A150)</f>
        <v>150807</v>
      </c>
      <c r="B150" s="20" t="str">
        <f>DATASHEET!B150</f>
        <v>MUSIE, Abel</v>
      </c>
      <c r="C150" s="21" t="str">
        <f>DATASHEET!C150</f>
        <v>12KD</v>
      </c>
      <c r="D150" s="19" t="str">
        <f>DATASHEET!D150</f>
        <v>M</v>
      </c>
      <c r="E150" s="20" t="str">
        <f>IF(ISERROR(L3VA!E162),"",L3VA!E162)</f>
        <v>INTERNAL</v>
      </c>
      <c r="F150" s="20" t="str">
        <f>DATASHEET!E150</f>
        <v>Y</v>
      </c>
      <c r="G150" s="20" t="str">
        <f>IF(A150="","",IF(DATASHEET!F150="White - British","N","Y"))</f>
        <v>Y</v>
      </c>
      <c r="H150" s="20" t="str">
        <f>IF(A150="","",IF(DATASHEET!G150=1,"Y","N"))</f>
        <v>N</v>
      </c>
      <c r="I150" s="20" t="str">
        <f>DATASHEET!H150</f>
        <v>N</v>
      </c>
      <c r="J150" s="21" t="str">
        <f>IF(ISERROR(DATASHEET!J150),"",DATASHEET!J150)</f>
        <v>6.25+ (B/A)</v>
      </c>
      <c r="K150" s="36"/>
      <c r="L150" s="159" t="str">
        <f>IF(L3VA!N162="NO DATA","",L3VA!N162)</f>
        <v/>
      </c>
      <c r="M150" s="159" t="str">
        <f>IF(L3VA!T162="NO DATA","",L3VA!T162)</f>
        <v/>
      </c>
      <c r="N150" s="159" t="str">
        <f>IF(L3VA!Z162="NO DATA","",L3VA!Z162)</f>
        <v/>
      </c>
      <c r="O150" s="159" t="str">
        <f>IF(L3VA!AF162="NO DATA","",L3VA!AF162)</f>
        <v/>
      </c>
      <c r="P150" s="159" t="str">
        <f>IF(L3VA!AL162="NO DATA","",L3VA!AL162)</f>
        <v/>
      </c>
      <c r="Q150" s="159" t="str">
        <f>IF(L3VA!AR162="NO DATA","",L3VA!AR162)</f>
        <v/>
      </c>
      <c r="R150" s="159" t="str">
        <f>IF(L3VA!AX162="NO DATA","",L3VA!AX162)</f>
        <v/>
      </c>
      <c r="S150" s="159" t="str">
        <f>IF(L3VA!BD162="NO DATA","",L3VA!BD162)</f>
        <v/>
      </c>
      <c r="T150" s="159" t="str">
        <f>IF(L3VA!BJ162="NO DATA","",L3VA!BJ162)</f>
        <v/>
      </c>
      <c r="U150" s="159" t="str">
        <f>IF(L3VA!BP162="NO DATA","",L3VA!BP162)</f>
        <v/>
      </c>
      <c r="V150" s="159" t="str">
        <f>IF(L3VA!BV162="NO DATA","",L3VA!BV162)</f>
        <v/>
      </c>
      <c r="W150" s="159" t="str">
        <f>IF(L3VA!CB162="NO DATA","",L3VA!CB162)</f>
        <v/>
      </c>
      <c r="X150" s="159" t="str">
        <f>IF(L3VA!CH162="NO DATA","",L3VA!CH162)</f>
        <v/>
      </c>
      <c r="Y150" s="159" t="str">
        <f>IF(L3VA!CN162="NO DATA","",L3VA!CN162)</f>
        <v/>
      </c>
      <c r="Z150" s="159" t="str">
        <f>IF(L3VA!CT162="NO DATA","",L3VA!CT162)</f>
        <v/>
      </c>
      <c r="AA150" s="159" t="str">
        <f>IF(L3VA!CZ162="NO DATA","",L3VA!CZ162)</f>
        <v/>
      </c>
      <c r="AB150" s="159" t="str">
        <f>IF(L3VA!DF162="NO DATA","",L3VA!DF162)</f>
        <v/>
      </c>
      <c r="AC150" s="159" t="str">
        <f>IF(L3VA!DL162="NO DATA","",L3VA!DL162)</f>
        <v/>
      </c>
      <c r="AD150" s="159" t="str">
        <f>IF(L3VA!DR162="NO DATA","",L3VA!DR162)</f>
        <v/>
      </c>
      <c r="AE150" s="159" t="str">
        <f>IF(L3VA!DX162="NO DATA","",L3VA!DX162)</f>
        <v/>
      </c>
      <c r="AF150" s="159" t="str">
        <f>IF(L3VA!ED162="NO DATA","",L3VA!ED162)</f>
        <v/>
      </c>
      <c r="AG150" s="159" t="str">
        <f>IF(L3VA!EJ162="NO DATA","",L3VA!EJ162)</f>
        <v/>
      </c>
      <c r="AH150" s="159" t="str">
        <f>IF(L3VA!EP162="NO DATA","",L3VA!EP162)</f>
        <v/>
      </c>
      <c r="AI150" s="159" t="str">
        <f>IF(L3VA!EV162="NO DATA","",L3VA!EV162)</f>
        <v/>
      </c>
      <c r="AJ150" s="159" t="str">
        <f>IF(L3VA!FB162="NO DATA","",L3VA!FB162)</f>
        <v/>
      </c>
    </row>
    <row r="151" spans="1:36" x14ac:dyDescent="0.25">
      <c r="A151" s="19">
        <f>IF(DATASHEET!A151="","",DATASHEET!A151)</f>
        <v>150843</v>
      </c>
      <c r="B151" s="20" t="str">
        <f>DATASHEET!B151</f>
        <v>NAVARRO, Monica</v>
      </c>
      <c r="C151" s="21" t="str">
        <f>DATASHEET!C151</f>
        <v>12MP</v>
      </c>
      <c r="D151" s="19" t="str">
        <f>DATASHEET!D151</f>
        <v>F</v>
      </c>
      <c r="E151" s="20" t="str">
        <f>IF(ISERROR(L3VA!E163),"",L3VA!E163)</f>
        <v>INTERNAL</v>
      </c>
      <c r="F151" s="20" t="str">
        <f>DATASHEET!E151</f>
        <v>N</v>
      </c>
      <c r="G151" s="20" t="str">
        <f>IF(A151="","",IF(DATASHEET!F151="White - British","N","Y"))</f>
        <v>Y</v>
      </c>
      <c r="H151" s="20" t="str">
        <f>IF(A151="","",IF(DATASHEET!G151=1,"Y","N"))</f>
        <v>N</v>
      </c>
      <c r="I151" s="20" t="str">
        <f>DATASHEET!H151</f>
        <v>N</v>
      </c>
      <c r="J151" s="21" t="str">
        <f>IF(ISERROR(DATASHEET!J151),"",DATASHEET!J151)</f>
        <v>6.25+ (B/A)</v>
      </c>
      <c r="K151" s="36"/>
      <c r="L151" s="159" t="str">
        <f>IF(L3VA!N163="NO DATA","",L3VA!N163)</f>
        <v/>
      </c>
      <c r="M151" s="159" t="str">
        <f>IF(L3VA!T163="NO DATA","",L3VA!T163)</f>
        <v/>
      </c>
      <c r="N151" s="159" t="str">
        <f>IF(L3VA!Z163="NO DATA","",L3VA!Z163)</f>
        <v/>
      </c>
      <c r="O151" s="159" t="str">
        <f>IF(L3VA!AF163="NO DATA","",L3VA!AF163)</f>
        <v/>
      </c>
      <c r="P151" s="159" t="str">
        <f>IF(L3VA!AL163="NO DATA","",L3VA!AL163)</f>
        <v/>
      </c>
      <c r="Q151" s="159" t="str">
        <f>IF(L3VA!AR163="NO DATA","",L3VA!AR163)</f>
        <v/>
      </c>
      <c r="R151" s="159" t="str">
        <f>IF(L3VA!AX163="NO DATA","",L3VA!AX163)</f>
        <v/>
      </c>
      <c r="S151" s="159" t="str">
        <f>IF(L3VA!BD163="NO DATA","",L3VA!BD163)</f>
        <v/>
      </c>
      <c r="T151" s="159" t="str">
        <f>IF(L3VA!BJ163="NO DATA","",L3VA!BJ163)</f>
        <v/>
      </c>
      <c r="U151" s="159" t="str">
        <f>IF(L3VA!BP163="NO DATA","",L3VA!BP163)</f>
        <v/>
      </c>
      <c r="V151" s="159" t="str">
        <f>IF(L3VA!BV163="NO DATA","",L3VA!BV163)</f>
        <v/>
      </c>
      <c r="W151" s="159" t="str">
        <f>IF(L3VA!CB163="NO DATA","",L3VA!CB163)</f>
        <v/>
      </c>
      <c r="X151" s="159" t="str">
        <f>IF(L3VA!CH163="NO DATA","",L3VA!CH163)</f>
        <v/>
      </c>
      <c r="Y151" s="159" t="str">
        <f>IF(L3VA!CN163="NO DATA","",L3VA!CN163)</f>
        <v/>
      </c>
      <c r="Z151" s="159" t="str">
        <f>IF(L3VA!CT163="NO DATA","",L3VA!CT163)</f>
        <v/>
      </c>
      <c r="AA151" s="159" t="str">
        <f>IF(L3VA!CZ163="NO DATA","",L3VA!CZ163)</f>
        <v/>
      </c>
      <c r="AB151" s="159" t="str">
        <f>IF(L3VA!DF163="NO DATA","",L3VA!DF163)</f>
        <v/>
      </c>
      <c r="AC151" s="159" t="str">
        <f>IF(L3VA!DL163="NO DATA","",L3VA!DL163)</f>
        <v/>
      </c>
      <c r="AD151" s="159" t="str">
        <f>IF(L3VA!DR163="NO DATA","",L3VA!DR163)</f>
        <v/>
      </c>
      <c r="AE151" s="159" t="str">
        <f>IF(L3VA!DX163="NO DATA","",L3VA!DX163)</f>
        <v/>
      </c>
      <c r="AF151" s="159" t="str">
        <f>IF(L3VA!ED163="NO DATA","",L3VA!ED163)</f>
        <v/>
      </c>
      <c r="AG151" s="159" t="str">
        <f>IF(L3VA!EJ163="NO DATA","",L3VA!EJ163)</f>
        <v/>
      </c>
      <c r="AH151" s="159" t="str">
        <f>IF(L3VA!EP163="NO DATA","",L3VA!EP163)</f>
        <v/>
      </c>
      <c r="AI151" s="159" t="str">
        <f>IF(L3VA!EV163="NO DATA","",L3VA!EV163)</f>
        <v/>
      </c>
      <c r="AJ151" s="159" t="str">
        <f>IF(L3VA!FB163="NO DATA","",L3VA!FB163)</f>
        <v/>
      </c>
    </row>
    <row r="152" spans="1:36" x14ac:dyDescent="0.25">
      <c r="A152" s="19">
        <f>IF(DATASHEET!A152="","",DATASHEET!A152)</f>
        <v>150956</v>
      </c>
      <c r="B152" s="20" t="str">
        <f>DATASHEET!B152</f>
        <v>NDERITU, Seth</v>
      </c>
      <c r="C152" s="21" t="str">
        <f>DATASHEET!C152</f>
        <v>12KD</v>
      </c>
      <c r="D152" s="19" t="str">
        <f>DATASHEET!D152</f>
        <v>M</v>
      </c>
      <c r="E152" s="20" t="str">
        <f>IF(ISERROR(L3VA!E164),"",L3VA!E164)</f>
        <v>INTERNAL</v>
      </c>
      <c r="F152" s="20" t="str">
        <f>DATASHEET!E152</f>
        <v>N</v>
      </c>
      <c r="G152" s="20" t="str">
        <f>IF(A152="","",IF(DATASHEET!F152="White - British","N","Y"))</f>
        <v>Y</v>
      </c>
      <c r="H152" s="20" t="str">
        <f>IF(A152="","",IF(DATASHEET!G152=1,"Y","N"))</f>
        <v>N</v>
      </c>
      <c r="I152" s="20" t="str">
        <f>DATASHEET!H152</f>
        <v>N</v>
      </c>
      <c r="J152" s="21" t="str">
        <f>IF(ISERROR(DATASHEET!J152),"",DATASHEET!J152)</f>
        <v>2.5+ (D/C)</v>
      </c>
      <c r="K152" s="36"/>
      <c r="L152" s="159" t="str">
        <f>IF(L3VA!N164="NO DATA","",L3VA!N164)</f>
        <v/>
      </c>
      <c r="M152" s="159" t="str">
        <f>IF(L3VA!T164="NO DATA","",L3VA!T164)</f>
        <v/>
      </c>
      <c r="N152" s="159" t="str">
        <f>IF(L3VA!Z164="NO DATA","",L3VA!Z164)</f>
        <v/>
      </c>
      <c r="O152" s="159" t="str">
        <f>IF(L3VA!AF164="NO DATA","",L3VA!AF164)</f>
        <v/>
      </c>
      <c r="P152" s="159" t="str">
        <f>IF(L3VA!AL164="NO DATA","",L3VA!AL164)</f>
        <v/>
      </c>
      <c r="Q152" s="159" t="str">
        <f>IF(L3VA!AR164="NO DATA","",L3VA!AR164)</f>
        <v/>
      </c>
      <c r="R152" s="159" t="str">
        <f>IF(L3VA!AX164="NO DATA","",L3VA!AX164)</f>
        <v/>
      </c>
      <c r="S152" s="159" t="str">
        <f>IF(L3VA!BD164="NO DATA","",L3VA!BD164)</f>
        <v/>
      </c>
      <c r="T152" s="159" t="str">
        <f>IF(L3VA!BJ164="NO DATA","",L3VA!BJ164)</f>
        <v/>
      </c>
      <c r="U152" s="159" t="str">
        <f>IF(L3VA!BP164="NO DATA","",L3VA!BP164)</f>
        <v/>
      </c>
      <c r="V152" s="159" t="str">
        <f>IF(L3VA!BV164="NO DATA","",L3VA!BV164)</f>
        <v/>
      </c>
      <c r="W152" s="159" t="str">
        <f>IF(L3VA!CB164="NO DATA","",L3VA!CB164)</f>
        <v/>
      </c>
      <c r="X152" s="159" t="str">
        <f>IF(L3VA!CH164="NO DATA","",L3VA!CH164)</f>
        <v/>
      </c>
      <c r="Y152" s="159" t="str">
        <f>IF(L3VA!CN164="NO DATA","",L3VA!CN164)</f>
        <v/>
      </c>
      <c r="Z152" s="159" t="str">
        <f>IF(L3VA!CT164="NO DATA","",L3VA!CT164)</f>
        <v/>
      </c>
      <c r="AA152" s="159" t="str">
        <f>IF(L3VA!CZ164="NO DATA","",L3VA!CZ164)</f>
        <v/>
      </c>
      <c r="AB152" s="159" t="str">
        <f>IF(L3VA!DF164="NO DATA","",L3VA!DF164)</f>
        <v/>
      </c>
      <c r="AC152" s="159" t="str">
        <f>IF(L3VA!DL164="NO DATA","",L3VA!DL164)</f>
        <v/>
      </c>
      <c r="AD152" s="159" t="str">
        <f>IF(L3VA!DR164="NO DATA","",L3VA!DR164)</f>
        <v/>
      </c>
      <c r="AE152" s="159" t="str">
        <f>IF(L3VA!DX164="NO DATA","",L3VA!DX164)</f>
        <v/>
      </c>
      <c r="AF152" s="159" t="str">
        <f>IF(L3VA!ED164="NO DATA","",L3VA!ED164)</f>
        <v/>
      </c>
      <c r="AG152" s="159" t="str">
        <f>IF(L3VA!EJ164="NO DATA","",L3VA!EJ164)</f>
        <v/>
      </c>
      <c r="AH152" s="159" t="str">
        <f>IF(L3VA!EP164="NO DATA","",L3VA!EP164)</f>
        <v/>
      </c>
      <c r="AI152" s="159" t="str">
        <f>IF(L3VA!EV164="NO DATA","",L3VA!EV164)</f>
        <v/>
      </c>
      <c r="AJ152" s="159" t="str">
        <f>IF(L3VA!FB164="NO DATA","",L3VA!FB164)</f>
        <v/>
      </c>
    </row>
    <row r="153" spans="1:36" x14ac:dyDescent="0.25">
      <c r="A153" s="19">
        <f>IF(DATASHEET!A153="","",DATASHEET!A153)</f>
        <v>160039</v>
      </c>
      <c r="B153" s="20" t="str">
        <f>DATASHEET!B153</f>
        <v>NEEDHAM, Thalia</v>
      </c>
      <c r="C153" s="21" t="str">
        <f>DATASHEET!C153</f>
        <v>12JW</v>
      </c>
      <c r="D153" s="19" t="str">
        <f>DATASHEET!D153</f>
        <v>F</v>
      </c>
      <c r="E153" s="20" t="str">
        <f>IF(ISERROR(L3VA!E165),"",L3VA!E165)</f>
        <v>EXTERNAL</v>
      </c>
      <c r="F153" s="20" t="str">
        <f>DATASHEET!E153</f>
        <v>N</v>
      </c>
      <c r="G153" s="20" t="str">
        <f>IF(A153="","",IF(DATASHEET!F153="White - British","N","Y"))</f>
        <v>N</v>
      </c>
      <c r="H153" s="20" t="str">
        <f>IF(A153="","",IF(DATASHEET!G153=1,"Y","N"))</f>
        <v>N</v>
      </c>
      <c r="I153" s="20" t="str">
        <f>DATASHEET!H153</f>
        <v>N</v>
      </c>
      <c r="J153" s="21" t="str">
        <f>IF(ISERROR(DATASHEET!J153),"",DATASHEET!J153)</f>
        <v>4.75+ (C/B)</v>
      </c>
      <c r="K153" s="36"/>
      <c r="L153" s="159" t="str">
        <f>IF(L3VA!N165="NO DATA","",L3VA!N165)</f>
        <v/>
      </c>
      <c r="M153" s="159" t="str">
        <f>IF(L3VA!T165="NO DATA","",L3VA!T165)</f>
        <v/>
      </c>
      <c r="N153" s="159" t="str">
        <f>IF(L3VA!Z165="NO DATA","",L3VA!Z165)</f>
        <v/>
      </c>
      <c r="O153" s="159" t="str">
        <f>IF(L3VA!AF165="NO DATA","",L3VA!AF165)</f>
        <v/>
      </c>
      <c r="P153" s="159" t="str">
        <f>IF(L3VA!AL165="NO DATA","",L3VA!AL165)</f>
        <v/>
      </c>
      <c r="Q153" s="159" t="str">
        <f>IF(L3VA!AR165="NO DATA","",L3VA!AR165)</f>
        <v/>
      </c>
      <c r="R153" s="159" t="str">
        <f>IF(L3VA!AX165="NO DATA","",L3VA!AX165)</f>
        <v/>
      </c>
      <c r="S153" s="159" t="str">
        <f>IF(L3VA!BD165="NO DATA","",L3VA!BD165)</f>
        <v/>
      </c>
      <c r="T153" s="159" t="str">
        <f>IF(L3VA!BJ165="NO DATA","",L3VA!BJ165)</f>
        <v/>
      </c>
      <c r="U153" s="159" t="str">
        <f>IF(L3VA!BP165="NO DATA","",L3VA!BP165)</f>
        <v/>
      </c>
      <c r="V153" s="159" t="str">
        <f>IF(L3VA!BV165="NO DATA","",L3VA!BV165)</f>
        <v/>
      </c>
      <c r="W153" s="159" t="str">
        <f>IF(L3VA!CB165="NO DATA","",L3VA!CB165)</f>
        <v/>
      </c>
      <c r="X153" s="159" t="str">
        <f>IF(L3VA!CH165="NO DATA","",L3VA!CH165)</f>
        <v/>
      </c>
      <c r="Y153" s="159" t="str">
        <f>IF(L3VA!CN165="NO DATA","",L3VA!CN165)</f>
        <v/>
      </c>
      <c r="Z153" s="159" t="str">
        <f>IF(L3VA!CT165="NO DATA","",L3VA!CT165)</f>
        <v/>
      </c>
      <c r="AA153" s="159" t="str">
        <f>IF(L3VA!CZ165="NO DATA","",L3VA!CZ165)</f>
        <v/>
      </c>
      <c r="AB153" s="159" t="str">
        <f>IF(L3VA!DF165="NO DATA","",L3VA!DF165)</f>
        <v/>
      </c>
      <c r="AC153" s="159" t="str">
        <f>IF(L3VA!DL165="NO DATA","",L3VA!DL165)</f>
        <v/>
      </c>
      <c r="AD153" s="159" t="str">
        <f>IF(L3VA!DR165="NO DATA","",L3VA!DR165)</f>
        <v/>
      </c>
      <c r="AE153" s="159" t="str">
        <f>IF(L3VA!DX165="NO DATA","",L3VA!DX165)</f>
        <v/>
      </c>
      <c r="AF153" s="159" t="str">
        <f>IF(L3VA!ED165="NO DATA","",L3VA!ED165)</f>
        <v/>
      </c>
      <c r="AG153" s="159" t="str">
        <f>IF(L3VA!EJ165="NO DATA","",L3VA!EJ165)</f>
        <v/>
      </c>
      <c r="AH153" s="159" t="str">
        <f>IF(L3VA!EP165="NO DATA","",L3VA!EP165)</f>
        <v/>
      </c>
      <c r="AI153" s="159" t="str">
        <f>IF(L3VA!EV165="NO DATA","",L3VA!EV165)</f>
        <v/>
      </c>
      <c r="AJ153" s="159" t="str">
        <f>IF(L3VA!FB165="NO DATA","",L3VA!FB165)</f>
        <v/>
      </c>
    </row>
    <row r="154" spans="1:36" x14ac:dyDescent="0.25">
      <c r="A154" s="19">
        <f>IF(DATASHEET!A154="","",DATASHEET!A154)</f>
        <v>150786</v>
      </c>
      <c r="B154" s="20" t="str">
        <f>DATASHEET!B154</f>
        <v>NELSON, Louie</v>
      </c>
      <c r="C154" s="21" t="str">
        <f>DATASHEET!C154</f>
        <v>12KD</v>
      </c>
      <c r="D154" s="19" t="str">
        <f>DATASHEET!D154</f>
        <v>M</v>
      </c>
      <c r="E154" s="20" t="str">
        <f>IF(ISERROR(L3VA!E166),"",L3VA!E166)</f>
        <v>INTERNAL</v>
      </c>
      <c r="F154" s="20" t="str">
        <f>DATASHEET!E154</f>
        <v>N</v>
      </c>
      <c r="G154" s="20" t="str">
        <f>IF(A154="","",IF(DATASHEET!F154="White - British","N","Y"))</f>
        <v>Y</v>
      </c>
      <c r="H154" s="20" t="str">
        <f>IF(A154="","",IF(DATASHEET!G154=1,"Y","N"))</f>
        <v>N</v>
      </c>
      <c r="I154" s="20" t="str">
        <f>DATASHEET!H154</f>
        <v>N</v>
      </c>
      <c r="J154" s="21" t="str">
        <f>IF(ISERROR(DATASHEET!J154),"",DATASHEET!J154)</f>
        <v>4.75+ (C/B)</v>
      </c>
      <c r="K154" s="36"/>
      <c r="L154" s="159" t="str">
        <f>IF(L3VA!N166="NO DATA","",L3VA!N166)</f>
        <v/>
      </c>
      <c r="M154" s="159" t="str">
        <f>IF(L3VA!T166="NO DATA","",L3VA!T166)</f>
        <v/>
      </c>
      <c r="N154" s="159" t="str">
        <f>IF(L3VA!Z166="NO DATA","",L3VA!Z166)</f>
        <v/>
      </c>
      <c r="O154" s="159" t="str">
        <f>IF(L3VA!AF166="NO DATA","",L3VA!AF166)</f>
        <v/>
      </c>
      <c r="P154" s="159" t="str">
        <f>IF(L3VA!AL166="NO DATA","",L3VA!AL166)</f>
        <v/>
      </c>
      <c r="Q154" s="159" t="str">
        <f>IF(L3VA!AR166="NO DATA","",L3VA!AR166)</f>
        <v/>
      </c>
      <c r="R154" s="159" t="str">
        <f>IF(L3VA!AX166="NO DATA","",L3VA!AX166)</f>
        <v/>
      </c>
      <c r="S154" s="159" t="str">
        <f>IF(L3VA!BD166="NO DATA","",L3VA!BD166)</f>
        <v/>
      </c>
      <c r="T154" s="159" t="str">
        <f>IF(L3VA!BJ166="NO DATA","",L3VA!BJ166)</f>
        <v/>
      </c>
      <c r="U154" s="159" t="str">
        <f>IF(L3VA!BP166="NO DATA","",L3VA!BP166)</f>
        <v/>
      </c>
      <c r="V154" s="159" t="str">
        <f>IF(L3VA!BV166="NO DATA","",L3VA!BV166)</f>
        <v/>
      </c>
      <c r="W154" s="159" t="str">
        <f>IF(L3VA!CB166="NO DATA","",L3VA!CB166)</f>
        <v/>
      </c>
      <c r="X154" s="159" t="str">
        <f>IF(L3VA!CH166="NO DATA","",L3VA!CH166)</f>
        <v/>
      </c>
      <c r="Y154" s="159" t="str">
        <f>IF(L3VA!CN166="NO DATA","",L3VA!CN166)</f>
        <v/>
      </c>
      <c r="Z154" s="159" t="str">
        <f>IF(L3VA!CT166="NO DATA","",L3VA!CT166)</f>
        <v/>
      </c>
      <c r="AA154" s="159" t="str">
        <f>IF(L3VA!CZ166="NO DATA","",L3VA!CZ166)</f>
        <v/>
      </c>
      <c r="AB154" s="159" t="str">
        <f>IF(L3VA!DF166="NO DATA","",L3VA!DF166)</f>
        <v/>
      </c>
      <c r="AC154" s="159" t="str">
        <f>IF(L3VA!DL166="NO DATA","",L3VA!DL166)</f>
        <v/>
      </c>
      <c r="AD154" s="159" t="str">
        <f>IF(L3VA!DR166="NO DATA","",L3VA!DR166)</f>
        <v/>
      </c>
      <c r="AE154" s="159" t="str">
        <f>IF(L3VA!DX166="NO DATA","",L3VA!DX166)</f>
        <v/>
      </c>
      <c r="AF154" s="159" t="str">
        <f>IF(L3VA!ED166="NO DATA","",L3VA!ED166)</f>
        <v/>
      </c>
      <c r="AG154" s="159" t="str">
        <f>IF(L3VA!EJ166="NO DATA","",L3VA!EJ166)</f>
        <v/>
      </c>
      <c r="AH154" s="159" t="str">
        <f>IF(L3VA!EP166="NO DATA","",L3VA!EP166)</f>
        <v/>
      </c>
      <c r="AI154" s="159" t="str">
        <f>IF(L3VA!EV166="NO DATA","",L3VA!EV166)</f>
        <v/>
      </c>
      <c r="AJ154" s="159" t="str">
        <f>IF(L3VA!FB166="NO DATA","",L3VA!FB166)</f>
        <v/>
      </c>
    </row>
    <row r="155" spans="1:36" x14ac:dyDescent="0.25">
      <c r="A155" s="19">
        <f>IF(DATASHEET!A155="","",DATASHEET!A155)</f>
        <v>150943</v>
      </c>
      <c r="B155" s="20" t="str">
        <f>DATASHEET!B155</f>
        <v>NICOL, Joseph</v>
      </c>
      <c r="C155" s="21" t="str">
        <f>DATASHEET!C155</f>
        <v>12KD</v>
      </c>
      <c r="D155" s="19" t="str">
        <f>DATASHEET!D155</f>
        <v>M</v>
      </c>
      <c r="E155" s="20" t="str">
        <f>IF(ISERROR(L3VA!E167),"",L3VA!E167)</f>
        <v>INTERNAL</v>
      </c>
      <c r="F155" s="20" t="str">
        <f>DATASHEET!E155</f>
        <v>N</v>
      </c>
      <c r="G155" s="20" t="str">
        <f>IF(A155="","",IF(DATASHEET!F155="White - British","N","Y"))</f>
        <v>N</v>
      </c>
      <c r="H155" s="20" t="str">
        <f>IF(A155="","",IF(DATASHEET!G155=1,"Y","N"))</f>
        <v>N</v>
      </c>
      <c r="I155" s="20" t="str">
        <f>DATASHEET!H155</f>
        <v>N</v>
      </c>
      <c r="J155" s="21" t="str">
        <f>IF(ISERROR(DATASHEET!J155),"",DATASHEET!J155)</f>
        <v>4.75+ (C/B)</v>
      </c>
      <c r="K155" s="36"/>
      <c r="L155" s="159" t="str">
        <f>IF(L3VA!N167="NO DATA","",L3VA!N167)</f>
        <v/>
      </c>
      <c r="M155" s="159" t="str">
        <f>IF(L3VA!T167="NO DATA","",L3VA!T167)</f>
        <v/>
      </c>
      <c r="N155" s="159" t="str">
        <f>IF(L3VA!Z167="NO DATA","",L3VA!Z167)</f>
        <v/>
      </c>
      <c r="O155" s="159" t="str">
        <f>IF(L3VA!AF167="NO DATA","",L3VA!AF167)</f>
        <v/>
      </c>
      <c r="P155" s="159" t="str">
        <f>IF(L3VA!AL167="NO DATA","",L3VA!AL167)</f>
        <v/>
      </c>
      <c r="Q155" s="159" t="str">
        <f>IF(L3VA!AR167="NO DATA","",L3VA!AR167)</f>
        <v/>
      </c>
      <c r="R155" s="159" t="str">
        <f>IF(L3VA!AX167="NO DATA","",L3VA!AX167)</f>
        <v/>
      </c>
      <c r="S155" s="159" t="str">
        <f>IF(L3VA!BD167="NO DATA","",L3VA!BD167)</f>
        <v/>
      </c>
      <c r="T155" s="159" t="str">
        <f>IF(L3VA!BJ167="NO DATA","",L3VA!BJ167)</f>
        <v/>
      </c>
      <c r="U155" s="159" t="str">
        <f>IF(L3VA!BP167="NO DATA","",L3VA!BP167)</f>
        <v/>
      </c>
      <c r="V155" s="159" t="str">
        <f>IF(L3VA!BV167="NO DATA","",L3VA!BV167)</f>
        <v/>
      </c>
      <c r="W155" s="159" t="str">
        <f>IF(L3VA!CB167="NO DATA","",L3VA!CB167)</f>
        <v/>
      </c>
      <c r="X155" s="159" t="str">
        <f>IF(L3VA!CH167="NO DATA","",L3VA!CH167)</f>
        <v/>
      </c>
      <c r="Y155" s="159" t="str">
        <f>IF(L3VA!CN167="NO DATA","",L3VA!CN167)</f>
        <v/>
      </c>
      <c r="Z155" s="159" t="str">
        <f>IF(L3VA!CT167="NO DATA","",L3VA!CT167)</f>
        <v/>
      </c>
      <c r="AA155" s="159" t="str">
        <f>IF(L3VA!CZ167="NO DATA","",L3VA!CZ167)</f>
        <v/>
      </c>
      <c r="AB155" s="159" t="str">
        <f>IF(L3VA!DF167="NO DATA","",L3VA!DF167)</f>
        <v/>
      </c>
      <c r="AC155" s="159" t="str">
        <f>IF(L3VA!DL167="NO DATA","",L3VA!DL167)</f>
        <v/>
      </c>
      <c r="AD155" s="159" t="str">
        <f>IF(L3VA!DR167="NO DATA","",L3VA!DR167)</f>
        <v/>
      </c>
      <c r="AE155" s="159" t="str">
        <f>IF(L3VA!DX167="NO DATA","",L3VA!DX167)</f>
        <v/>
      </c>
      <c r="AF155" s="159" t="str">
        <f>IF(L3VA!ED167="NO DATA","",L3VA!ED167)</f>
        <v/>
      </c>
      <c r="AG155" s="159" t="str">
        <f>IF(L3VA!EJ167="NO DATA","",L3VA!EJ167)</f>
        <v/>
      </c>
      <c r="AH155" s="159" t="str">
        <f>IF(L3VA!EP167="NO DATA","",L3VA!EP167)</f>
        <v/>
      </c>
      <c r="AI155" s="159" t="str">
        <f>IF(L3VA!EV167="NO DATA","",L3VA!EV167)</f>
        <v/>
      </c>
      <c r="AJ155" s="159" t="str">
        <f>IF(L3VA!FB167="NO DATA","",L3VA!FB167)</f>
        <v/>
      </c>
    </row>
    <row r="156" spans="1:36" x14ac:dyDescent="0.25">
      <c r="A156" s="19">
        <f>IF(DATASHEET!A156="","",DATASHEET!A156)</f>
        <v>150912</v>
      </c>
      <c r="B156" s="20" t="str">
        <f>DATASHEET!B156</f>
        <v>OBINANI, Dubby</v>
      </c>
      <c r="C156" s="21" t="str">
        <f>DATASHEET!C156</f>
        <v>12KD</v>
      </c>
      <c r="D156" s="19" t="str">
        <f>DATASHEET!D156</f>
        <v>M</v>
      </c>
      <c r="E156" s="20" t="str">
        <f>IF(ISERROR(L3VA!E168),"",L3VA!E168)</f>
        <v>INTERNAL</v>
      </c>
      <c r="F156" s="20" t="str">
        <f>DATASHEET!E156</f>
        <v>N</v>
      </c>
      <c r="G156" s="20" t="str">
        <f>IF(A156="","",IF(DATASHEET!F156="White - British","N","Y"))</f>
        <v>Y</v>
      </c>
      <c r="H156" s="20" t="str">
        <f>IF(A156="","",IF(DATASHEET!G156=1,"Y","N"))</f>
        <v>N</v>
      </c>
      <c r="I156" s="20" t="str">
        <f>DATASHEET!H156</f>
        <v>N</v>
      </c>
      <c r="J156" s="21" t="str">
        <f>IF(ISERROR(DATASHEET!J156),"",DATASHEET!J156)</f>
        <v>7.75+ (A/A*)</v>
      </c>
      <c r="K156" s="36"/>
      <c r="L156" s="159" t="str">
        <f>IF(L3VA!N168="NO DATA","",L3VA!N168)</f>
        <v/>
      </c>
      <c r="M156" s="159" t="str">
        <f>IF(L3VA!T168="NO DATA","",L3VA!T168)</f>
        <v/>
      </c>
      <c r="N156" s="159" t="str">
        <f>IF(L3VA!Z168="NO DATA","",L3VA!Z168)</f>
        <v/>
      </c>
      <c r="O156" s="159" t="str">
        <f>IF(L3VA!AF168="NO DATA","",L3VA!AF168)</f>
        <v/>
      </c>
      <c r="P156" s="159" t="str">
        <f>IF(L3VA!AL168="NO DATA","",L3VA!AL168)</f>
        <v/>
      </c>
      <c r="Q156" s="159" t="str">
        <f>IF(L3VA!AR168="NO DATA","",L3VA!AR168)</f>
        <v/>
      </c>
      <c r="R156" s="159" t="str">
        <f>IF(L3VA!AX168="NO DATA","",L3VA!AX168)</f>
        <v/>
      </c>
      <c r="S156" s="159" t="str">
        <f>IF(L3VA!BD168="NO DATA","",L3VA!BD168)</f>
        <v/>
      </c>
      <c r="T156" s="159" t="str">
        <f>IF(L3VA!BJ168="NO DATA","",L3VA!BJ168)</f>
        <v/>
      </c>
      <c r="U156" s="159" t="str">
        <f>IF(L3VA!BP168="NO DATA","",L3VA!BP168)</f>
        <v/>
      </c>
      <c r="V156" s="159" t="str">
        <f>IF(L3VA!BV168="NO DATA","",L3VA!BV168)</f>
        <v/>
      </c>
      <c r="W156" s="159" t="str">
        <f>IF(L3VA!CB168="NO DATA","",L3VA!CB168)</f>
        <v/>
      </c>
      <c r="X156" s="159" t="str">
        <f>IF(L3VA!CH168="NO DATA","",L3VA!CH168)</f>
        <v/>
      </c>
      <c r="Y156" s="159" t="str">
        <f>IF(L3VA!CN168="NO DATA","",L3VA!CN168)</f>
        <v/>
      </c>
      <c r="Z156" s="159" t="str">
        <f>IF(L3VA!CT168="NO DATA","",L3VA!CT168)</f>
        <v/>
      </c>
      <c r="AA156" s="159" t="str">
        <f>IF(L3VA!CZ168="NO DATA","",L3VA!CZ168)</f>
        <v/>
      </c>
      <c r="AB156" s="159" t="str">
        <f>IF(L3VA!DF168="NO DATA","",L3VA!DF168)</f>
        <v/>
      </c>
      <c r="AC156" s="159" t="str">
        <f>IF(L3VA!DL168="NO DATA","",L3VA!DL168)</f>
        <v/>
      </c>
      <c r="AD156" s="159" t="str">
        <f>IF(L3VA!DR168="NO DATA","",L3VA!DR168)</f>
        <v/>
      </c>
      <c r="AE156" s="159" t="str">
        <f>IF(L3VA!DX168="NO DATA","",L3VA!DX168)</f>
        <v/>
      </c>
      <c r="AF156" s="159" t="str">
        <f>IF(L3VA!ED168="NO DATA","",L3VA!ED168)</f>
        <v/>
      </c>
      <c r="AG156" s="159" t="str">
        <f>IF(L3VA!EJ168="NO DATA","",L3VA!EJ168)</f>
        <v/>
      </c>
      <c r="AH156" s="159" t="str">
        <f>IF(L3VA!EP168="NO DATA","",L3VA!EP168)</f>
        <v/>
      </c>
      <c r="AI156" s="159" t="str">
        <f>IF(L3VA!EV168="NO DATA","",L3VA!EV168)</f>
        <v/>
      </c>
      <c r="AJ156" s="159" t="str">
        <f>IF(L3VA!FB168="NO DATA","",L3VA!FB168)</f>
        <v/>
      </c>
    </row>
    <row r="157" spans="1:36" x14ac:dyDescent="0.25">
      <c r="A157" s="19">
        <f>IF(DATASHEET!A157="","",DATASHEET!A157)</f>
        <v>150790</v>
      </c>
      <c r="B157" s="20" t="str">
        <f>DATASHEET!B157</f>
        <v>O'MAHONY, Finn</v>
      </c>
      <c r="C157" s="21" t="str">
        <f>DATASHEET!C157</f>
        <v>12KD</v>
      </c>
      <c r="D157" s="19" t="str">
        <f>DATASHEET!D157</f>
        <v>M</v>
      </c>
      <c r="E157" s="20" t="str">
        <f>IF(ISERROR(L3VA!E169),"",L3VA!E169)</f>
        <v>INTERNAL</v>
      </c>
      <c r="F157" s="20" t="str">
        <f>DATASHEET!E157</f>
        <v>N</v>
      </c>
      <c r="G157" s="20" t="str">
        <f>IF(A157="","",IF(DATASHEET!F157="White - British","N","Y"))</f>
        <v>N</v>
      </c>
      <c r="H157" s="20" t="str">
        <f>IF(A157="","",IF(DATASHEET!G157=1,"Y","N"))</f>
        <v>N</v>
      </c>
      <c r="I157" s="20" t="str">
        <f>DATASHEET!H157</f>
        <v>N</v>
      </c>
      <c r="J157" s="21" t="str">
        <f>IF(ISERROR(DATASHEET!J157),"",DATASHEET!J157)</f>
        <v>4.75+ (C/B)</v>
      </c>
      <c r="K157" s="36"/>
      <c r="L157" s="159" t="str">
        <f>IF(L3VA!N169="NO DATA","",L3VA!N169)</f>
        <v/>
      </c>
      <c r="M157" s="159" t="str">
        <f>IF(L3VA!T169="NO DATA","",L3VA!T169)</f>
        <v/>
      </c>
      <c r="N157" s="159" t="str">
        <f>IF(L3VA!Z169="NO DATA","",L3VA!Z169)</f>
        <v/>
      </c>
      <c r="O157" s="159" t="str">
        <f>IF(L3VA!AF169="NO DATA","",L3VA!AF169)</f>
        <v/>
      </c>
      <c r="P157" s="159" t="str">
        <f>IF(L3VA!AL169="NO DATA","",L3VA!AL169)</f>
        <v/>
      </c>
      <c r="Q157" s="159" t="str">
        <f>IF(L3VA!AR169="NO DATA","",L3VA!AR169)</f>
        <v/>
      </c>
      <c r="R157" s="159" t="str">
        <f>IF(L3VA!AX169="NO DATA","",L3VA!AX169)</f>
        <v/>
      </c>
      <c r="S157" s="159" t="str">
        <f>IF(L3VA!BD169="NO DATA","",L3VA!BD169)</f>
        <v/>
      </c>
      <c r="T157" s="159" t="str">
        <f>IF(L3VA!BJ169="NO DATA","",L3VA!BJ169)</f>
        <v/>
      </c>
      <c r="U157" s="159" t="str">
        <f>IF(L3VA!BP169="NO DATA","",L3VA!BP169)</f>
        <v/>
      </c>
      <c r="V157" s="159" t="str">
        <f>IF(L3VA!BV169="NO DATA","",L3VA!BV169)</f>
        <v/>
      </c>
      <c r="W157" s="159" t="str">
        <f>IF(L3VA!CB169="NO DATA","",L3VA!CB169)</f>
        <v/>
      </c>
      <c r="X157" s="159" t="str">
        <f>IF(L3VA!CH169="NO DATA","",L3VA!CH169)</f>
        <v/>
      </c>
      <c r="Y157" s="159" t="str">
        <f>IF(L3VA!CN169="NO DATA","",L3VA!CN169)</f>
        <v/>
      </c>
      <c r="Z157" s="159" t="str">
        <f>IF(L3VA!CT169="NO DATA","",L3VA!CT169)</f>
        <v/>
      </c>
      <c r="AA157" s="159" t="str">
        <f>IF(L3VA!CZ169="NO DATA","",L3VA!CZ169)</f>
        <v/>
      </c>
      <c r="AB157" s="159" t="str">
        <f>IF(L3VA!DF169="NO DATA","",L3VA!DF169)</f>
        <v/>
      </c>
      <c r="AC157" s="159" t="str">
        <f>IF(L3VA!DL169="NO DATA","",L3VA!DL169)</f>
        <v/>
      </c>
      <c r="AD157" s="159" t="str">
        <f>IF(L3VA!DR169="NO DATA","",L3VA!DR169)</f>
        <v/>
      </c>
      <c r="AE157" s="159" t="str">
        <f>IF(L3VA!DX169="NO DATA","",L3VA!DX169)</f>
        <v/>
      </c>
      <c r="AF157" s="159" t="str">
        <f>IF(L3VA!ED169="NO DATA","",L3VA!ED169)</f>
        <v/>
      </c>
      <c r="AG157" s="159" t="str">
        <f>IF(L3VA!EJ169="NO DATA","",L3VA!EJ169)</f>
        <v/>
      </c>
      <c r="AH157" s="159" t="str">
        <f>IF(L3VA!EP169="NO DATA","",L3VA!EP169)</f>
        <v/>
      </c>
      <c r="AI157" s="159" t="str">
        <f>IF(L3VA!EV169="NO DATA","",L3VA!EV169)</f>
        <v/>
      </c>
      <c r="AJ157" s="159" t="str">
        <f>IF(L3VA!FB169="NO DATA","",L3VA!FB169)</f>
        <v/>
      </c>
    </row>
    <row r="158" spans="1:36" x14ac:dyDescent="0.25">
      <c r="A158" s="19">
        <f>IF(DATASHEET!A158="","",DATASHEET!A158)</f>
        <v>150826</v>
      </c>
      <c r="B158" s="20" t="str">
        <f>DATASHEET!B158</f>
        <v>O'NEILL, Dominic</v>
      </c>
      <c r="C158" s="21" t="str">
        <f>DATASHEET!C158</f>
        <v>12KD</v>
      </c>
      <c r="D158" s="19" t="str">
        <f>DATASHEET!D158</f>
        <v>M</v>
      </c>
      <c r="E158" s="20" t="str">
        <f>IF(ISERROR(L3VA!E170),"",L3VA!E170)</f>
        <v>INTERNAL</v>
      </c>
      <c r="F158" s="20" t="str">
        <f>DATASHEET!E158</f>
        <v>N</v>
      </c>
      <c r="G158" s="20" t="str">
        <f>IF(A158="","",IF(DATASHEET!F158="White - British","N","Y"))</f>
        <v>N</v>
      </c>
      <c r="H158" s="20" t="str">
        <f>IF(A158="","",IF(DATASHEET!G158=1,"Y","N"))</f>
        <v>N</v>
      </c>
      <c r="I158" s="20" t="str">
        <f>DATASHEET!H158</f>
        <v>N</v>
      </c>
      <c r="J158" s="21" t="str">
        <f>IF(ISERROR(DATASHEET!J158),"",DATASHEET!J158)</f>
        <v>6.25+ (B/A)</v>
      </c>
      <c r="K158" s="36"/>
      <c r="L158" s="159" t="str">
        <f>IF(L3VA!N170="NO DATA","",L3VA!N170)</f>
        <v/>
      </c>
      <c r="M158" s="159" t="str">
        <f>IF(L3VA!T170="NO DATA","",L3VA!T170)</f>
        <v/>
      </c>
      <c r="N158" s="159" t="str">
        <f>IF(L3VA!Z170="NO DATA","",L3VA!Z170)</f>
        <v/>
      </c>
      <c r="O158" s="159" t="str">
        <f>IF(L3VA!AF170="NO DATA","",L3VA!AF170)</f>
        <v/>
      </c>
      <c r="P158" s="159" t="str">
        <f>IF(L3VA!AL170="NO DATA","",L3VA!AL170)</f>
        <v/>
      </c>
      <c r="Q158" s="159" t="str">
        <f>IF(L3VA!AR170="NO DATA","",L3VA!AR170)</f>
        <v/>
      </c>
      <c r="R158" s="159" t="str">
        <f>IF(L3VA!AX170="NO DATA","",L3VA!AX170)</f>
        <v/>
      </c>
      <c r="S158" s="159" t="str">
        <f>IF(L3VA!BD170="NO DATA","",L3VA!BD170)</f>
        <v/>
      </c>
      <c r="T158" s="159" t="str">
        <f>IF(L3VA!BJ170="NO DATA","",L3VA!BJ170)</f>
        <v/>
      </c>
      <c r="U158" s="159" t="str">
        <f>IF(L3VA!BP170="NO DATA","",L3VA!BP170)</f>
        <v/>
      </c>
      <c r="V158" s="159" t="str">
        <f>IF(L3VA!BV170="NO DATA","",L3VA!BV170)</f>
        <v/>
      </c>
      <c r="W158" s="159" t="str">
        <f>IF(L3VA!CB170="NO DATA","",L3VA!CB170)</f>
        <v/>
      </c>
      <c r="X158" s="159" t="str">
        <f>IF(L3VA!CH170="NO DATA","",L3VA!CH170)</f>
        <v/>
      </c>
      <c r="Y158" s="159" t="str">
        <f>IF(L3VA!CN170="NO DATA","",L3VA!CN170)</f>
        <v/>
      </c>
      <c r="Z158" s="159" t="str">
        <f>IF(L3VA!CT170="NO DATA","",L3VA!CT170)</f>
        <v/>
      </c>
      <c r="AA158" s="159" t="str">
        <f>IF(L3VA!CZ170="NO DATA","",L3VA!CZ170)</f>
        <v/>
      </c>
      <c r="AB158" s="159" t="str">
        <f>IF(L3VA!DF170="NO DATA","",L3VA!DF170)</f>
        <v/>
      </c>
      <c r="AC158" s="159" t="str">
        <f>IF(L3VA!DL170="NO DATA","",L3VA!DL170)</f>
        <v/>
      </c>
      <c r="AD158" s="159" t="str">
        <f>IF(L3VA!DR170="NO DATA","",L3VA!DR170)</f>
        <v/>
      </c>
      <c r="AE158" s="159" t="str">
        <f>IF(L3VA!DX170="NO DATA","",L3VA!DX170)</f>
        <v/>
      </c>
      <c r="AF158" s="159" t="str">
        <f>IF(L3VA!ED170="NO DATA","",L3VA!ED170)</f>
        <v/>
      </c>
      <c r="AG158" s="159" t="str">
        <f>IF(L3VA!EJ170="NO DATA","",L3VA!EJ170)</f>
        <v/>
      </c>
      <c r="AH158" s="159" t="str">
        <f>IF(L3VA!EP170="NO DATA","",L3VA!EP170)</f>
        <v/>
      </c>
      <c r="AI158" s="159" t="str">
        <f>IF(L3VA!EV170="NO DATA","",L3VA!EV170)</f>
        <v/>
      </c>
      <c r="AJ158" s="159" t="str">
        <f>IF(L3VA!FB170="NO DATA","",L3VA!FB170)</f>
        <v/>
      </c>
    </row>
    <row r="159" spans="1:36" x14ac:dyDescent="0.25">
      <c r="A159" s="19">
        <f>IF(DATASHEET!A159="","",DATASHEET!A159)</f>
        <v>160052</v>
      </c>
      <c r="B159" s="20" t="str">
        <f>DATASHEET!B159</f>
        <v>OYAADE, David</v>
      </c>
      <c r="C159" s="21" t="str">
        <f>DATASHEET!C159</f>
        <v>12MP</v>
      </c>
      <c r="D159" s="19" t="str">
        <f>DATASHEET!D159</f>
        <v>M</v>
      </c>
      <c r="E159" s="20" t="str">
        <f>IF(ISERROR(L3VA!E171),"",L3VA!E171)</f>
        <v>EXTERNAL</v>
      </c>
      <c r="F159" s="20" t="str">
        <f>DATASHEET!E159</f>
        <v>N</v>
      </c>
      <c r="G159" s="20" t="str">
        <f>IF(A159="","",IF(DATASHEET!F159="White - British","N","Y"))</f>
        <v>Y</v>
      </c>
      <c r="H159" s="20" t="str">
        <f>IF(A159="","",IF(DATASHEET!G159=1,"Y","N"))</f>
        <v>N</v>
      </c>
      <c r="I159" s="20" t="str">
        <f>DATASHEET!H159</f>
        <v>N</v>
      </c>
      <c r="J159" s="21" t="str">
        <f>IF(ISERROR(DATASHEET!J159),"",DATASHEET!J159)</f>
        <v>4.75+ (C/B)</v>
      </c>
      <c r="K159" s="36"/>
      <c r="L159" s="159" t="str">
        <f>IF(L3VA!N171="NO DATA","",L3VA!N171)</f>
        <v/>
      </c>
      <c r="M159" s="159" t="str">
        <f>IF(L3VA!T171="NO DATA","",L3VA!T171)</f>
        <v/>
      </c>
      <c r="N159" s="159" t="str">
        <f>IF(L3VA!Z171="NO DATA","",L3VA!Z171)</f>
        <v/>
      </c>
      <c r="O159" s="159" t="str">
        <f>IF(L3VA!AF171="NO DATA","",L3VA!AF171)</f>
        <v/>
      </c>
      <c r="P159" s="159" t="str">
        <f>IF(L3VA!AL171="NO DATA","",L3VA!AL171)</f>
        <v/>
      </c>
      <c r="Q159" s="159" t="str">
        <f>IF(L3VA!AR171="NO DATA","",L3VA!AR171)</f>
        <v/>
      </c>
      <c r="R159" s="159" t="str">
        <f>IF(L3VA!AX171="NO DATA","",L3VA!AX171)</f>
        <v/>
      </c>
      <c r="S159" s="159" t="str">
        <f>IF(L3VA!BD171="NO DATA","",L3VA!BD171)</f>
        <v/>
      </c>
      <c r="T159" s="159" t="str">
        <f>IF(L3VA!BJ171="NO DATA","",L3VA!BJ171)</f>
        <v/>
      </c>
      <c r="U159" s="159" t="str">
        <f>IF(L3VA!BP171="NO DATA","",L3VA!BP171)</f>
        <v/>
      </c>
      <c r="V159" s="159" t="str">
        <f>IF(L3VA!BV171="NO DATA","",L3VA!BV171)</f>
        <v/>
      </c>
      <c r="W159" s="159" t="str">
        <f>IF(L3VA!CB171="NO DATA","",L3VA!CB171)</f>
        <v/>
      </c>
      <c r="X159" s="159" t="str">
        <f>IF(L3VA!CH171="NO DATA","",L3VA!CH171)</f>
        <v/>
      </c>
      <c r="Y159" s="159" t="str">
        <f>IF(L3VA!CN171="NO DATA","",L3VA!CN171)</f>
        <v/>
      </c>
      <c r="Z159" s="159" t="str">
        <f>IF(L3VA!CT171="NO DATA","",L3VA!CT171)</f>
        <v/>
      </c>
      <c r="AA159" s="159" t="str">
        <f>IF(L3VA!CZ171="NO DATA","",L3VA!CZ171)</f>
        <v/>
      </c>
      <c r="AB159" s="159" t="str">
        <f>IF(L3VA!DF171="NO DATA","",L3VA!DF171)</f>
        <v/>
      </c>
      <c r="AC159" s="159" t="str">
        <f>IF(L3VA!DL171="NO DATA","",L3VA!DL171)</f>
        <v/>
      </c>
      <c r="AD159" s="159" t="str">
        <f>IF(L3VA!DR171="NO DATA","",L3VA!DR171)</f>
        <v/>
      </c>
      <c r="AE159" s="159" t="str">
        <f>IF(L3VA!DX171="NO DATA","",L3VA!DX171)</f>
        <v/>
      </c>
      <c r="AF159" s="159" t="str">
        <f>IF(L3VA!ED171="NO DATA","",L3VA!ED171)</f>
        <v/>
      </c>
      <c r="AG159" s="159" t="str">
        <f>IF(L3VA!EJ171="NO DATA","",L3VA!EJ171)</f>
        <v/>
      </c>
      <c r="AH159" s="159" t="str">
        <f>IF(L3VA!EP171="NO DATA","",L3VA!EP171)</f>
        <v/>
      </c>
      <c r="AI159" s="159" t="str">
        <f>IF(L3VA!EV171="NO DATA","",L3VA!EV171)</f>
        <v/>
      </c>
      <c r="AJ159" s="159" t="str">
        <f>IF(L3VA!FB171="NO DATA","",L3VA!FB171)</f>
        <v/>
      </c>
    </row>
    <row r="160" spans="1:36" x14ac:dyDescent="0.25">
      <c r="A160" s="19">
        <f>IF(DATASHEET!A160="","",DATASHEET!A160)</f>
        <v>150869</v>
      </c>
      <c r="B160" s="20" t="str">
        <f>DATASHEET!B160</f>
        <v>PALMER, James</v>
      </c>
      <c r="C160" s="21" t="str">
        <f>DATASHEET!C160</f>
        <v>12DHO</v>
      </c>
      <c r="D160" s="19" t="str">
        <f>DATASHEET!D160</f>
        <v>M</v>
      </c>
      <c r="E160" s="20" t="str">
        <f>IF(ISERROR(L3VA!E172),"",L3VA!E172)</f>
        <v>INTERNAL</v>
      </c>
      <c r="F160" s="20" t="str">
        <f>DATASHEET!E160</f>
        <v>N</v>
      </c>
      <c r="G160" s="20" t="str">
        <f>IF(A160="","",IF(DATASHEET!F160="White - British","N","Y"))</f>
        <v>N</v>
      </c>
      <c r="H160" s="20" t="str">
        <f>IF(A160="","",IF(DATASHEET!G160=1,"Y","N"))</f>
        <v>N</v>
      </c>
      <c r="I160" s="20" t="str">
        <f>DATASHEET!H160</f>
        <v>N</v>
      </c>
      <c r="J160" s="21" t="str">
        <f>IF(ISERROR(DATASHEET!J160),"",DATASHEET!J160)</f>
        <v>2.5+ (D/C)</v>
      </c>
      <c r="K160" s="36"/>
      <c r="L160" s="159" t="str">
        <f>IF(L3VA!N172="NO DATA","",L3VA!N172)</f>
        <v/>
      </c>
      <c r="M160" s="159" t="str">
        <f>IF(L3VA!T172="NO DATA","",L3VA!T172)</f>
        <v/>
      </c>
      <c r="N160" s="159" t="str">
        <f>IF(L3VA!Z172="NO DATA","",L3VA!Z172)</f>
        <v/>
      </c>
      <c r="O160" s="159" t="str">
        <f>IF(L3VA!AF172="NO DATA","",L3VA!AF172)</f>
        <v/>
      </c>
      <c r="P160" s="159" t="str">
        <f>IF(L3VA!AL172="NO DATA","",L3VA!AL172)</f>
        <v/>
      </c>
      <c r="Q160" s="159" t="str">
        <f>IF(L3VA!AR172="NO DATA","",L3VA!AR172)</f>
        <v/>
      </c>
      <c r="R160" s="159" t="str">
        <f>IF(L3VA!AX172="NO DATA","",L3VA!AX172)</f>
        <v/>
      </c>
      <c r="S160" s="159" t="str">
        <f>IF(L3VA!BD172="NO DATA","",L3VA!BD172)</f>
        <v/>
      </c>
      <c r="T160" s="159" t="str">
        <f>IF(L3VA!BJ172="NO DATA","",L3VA!BJ172)</f>
        <v/>
      </c>
      <c r="U160" s="159" t="str">
        <f>IF(L3VA!BP172="NO DATA","",L3VA!BP172)</f>
        <v/>
      </c>
      <c r="V160" s="159" t="str">
        <f>IF(L3VA!BV172="NO DATA","",L3VA!BV172)</f>
        <v/>
      </c>
      <c r="W160" s="159" t="str">
        <f>IF(L3VA!CB172="NO DATA","",L3VA!CB172)</f>
        <v/>
      </c>
      <c r="X160" s="159" t="str">
        <f>IF(L3VA!CH172="NO DATA","",L3VA!CH172)</f>
        <v/>
      </c>
      <c r="Y160" s="159" t="str">
        <f>IF(L3VA!CN172="NO DATA","",L3VA!CN172)</f>
        <v/>
      </c>
      <c r="Z160" s="159" t="str">
        <f>IF(L3VA!CT172="NO DATA","",L3VA!CT172)</f>
        <v/>
      </c>
      <c r="AA160" s="159" t="str">
        <f>IF(L3VA!CZ172="NO DATA","",L3VA!CZ172)</f>
        <v/>
      </c>
      <c r="AB160" s="159" t="str">
        <f>IF(L3VA!DF172="NO DATA","",L3VA!DF172)</f>
        <v/>
      </c>
      <c r="AC160" s="159" t="str">
        <f>IF(L3VA!DL172="NO DATA","",L3VA!DL172)</f>
        <v/>
      </c>
      <c r="AD160" s="159" t="str">
        <f>IF(L3VA!DR172="NO DATA","",L3VA!DR172)</f>
        <v/>
      </c>
      <c r="AE160" s="159" t="str">
        <f>IF(L3VA!DX172="NO DATA","",L3VA!DX172)</f>
        <v/>
      </c>
      <c r="AF160" s="159" t="str">
        <f>IF(L3VA!ED172="NO DATA","",L3VA!ED172)</f>
        <v/>
      </c>
      <c r="AG160" s="159" t="str">
        <f>IF(L3VA!EJ172="NO DATA","",L3VA!EJ172)</f>
        <v/>
      </c>
      <c r="AH160" s="159" t="str">
        <f>IF(L3VA!EP172="NO DATA","",L3VA!EP172)</f>
        <v/>
      </c>
      <c r="AI160" s="159" t="str">
        <f>IF(L3VA!EV172="NO DATA","",L3VA!EV172)</f>
        <v/>
      </c>
      <c r="AJ160" s="159" t="str">
        <f>IF(L3VA!FB172="NO DATA","",L3VA!FB172)</f>
        <v/>
      </c>
    </row>
    <row r="161" spans="1:36" x14ac:dyDescent="0.25">
      <c r="A161" s="19">
        <f>IF(DATASHEET!A161="","",DATASHEET!A161)</f>
        <v>160077</v>
      </c>
      <c r="B161" s="20" t="str">
        <f>DATASHEET!B161</f>
        <v>PALMER, Olivia</v>
      </c>
      <c r="C161" s="21" t="str">
        <f>DATASHEET!C161</f>
        <v>12KD</v>
      </c>
      <c r="D161" s="19" t="str">
        <f>DATASHEET!D161</f>
        <v>F</v>
      </c>
      <c r="E161" s="20" t="str">
        <f>IF(ISERROR(L3VA!E173),"",L3VA!E173)</f>
        <v>EXTERNAL</v>
      </c>
      <c r="F161" s="20" t="str">
        <f>DATASHEET!E161</f>
        <v>Y</v>
      </c>
      <c r="G161" s="20" t="str">
        <f>IF(A161="","",IF(DATASHEET!F161="White - British","N","Y"))</f>
        <v>Y</v>
      </c>
      <c r="H161" s="20" t="str">
        <f>IF(A161="","",IF(DATASHEET!G161=1,"Y","N"))</f>
        <v>N</v>
      </c>
      <c r="I161" s="20" t="str">
        <f>DATASHEET!H161</f>
        <v>N</v>
      </c>
      <c r="J161" s="21" t="str">
        <f>IF(ISERROR(DATASHEET!J161),"",DATASHEET!J161)</f>
        <v>4.75+ (C/B)</v>
      </c>
      <c r="K161" s="36"/>
      <c r="L161" s="159" t="str">
        <f>IF(L3VA!N173="NO DATA","",L3VA!N173)</f>
        <v/>
      </c>
      <c r="M161" s="159" t="str">
        <f>IF(L3VA!T173="NO DATA","",L3VA!T173)</f>
        <v/>
      </c>
      <c r="N161" s="159" t="str">
        <f>IF(L3VA!Z173="NO DATA","",L3VA!Z173)</f>
        <v/>
      </c>
      <c r="O161" s="159" t="str">
        <f>IF(L3VA!AF173="NO DATA","",L3VA!AF173)</f>
        <v/>
      </c>
      <c r="P161" s="159" t="str">
        <f>IF(L3VA!AL173="NO DATA","",L3VA!AL173)</f>
        <v/>
      </c>
      <c r="Q161" s="159" t="str">
        <f>IF(L3VA!AR173="NO DATA","",L3VA!AR173)</f>
        <v/>
      </c>
      <c r="R161" s="159" t="str">
        <f>IF(L3VA!AX173="NO DATA","",L3VA!AX173)</f>
        <v/>
      </c>
      <c r="S161" s="159" t="str">
        <f>IF(L3VA!BD173="NO DATA","",L3VA!BD173)</f>
        <v/>
      </c>
      <c r="T161" s="159" t="str">
        <f>IF(L3VA!BJ173="NO DATA","",L3VA!BJ173)</f>
        <v/>
      </c>
      <c r="U161" s="159" t="str">
        <f>IF(L3VA!BP173="NO DATA","",L3VA!BP173)</f>
        <v/>
      </c>
      <c r="V161" s="159" t="str">
        <f>IF(L3VA!BV173="NO DATA","",L3VA!BV173)</f>
        <v/>
      </c>
      <c r="W161" s="159" t="str">
        <f>IF(L3VA!CB173="NO DATA","",L3VA!CB173)</f>
        <v/>
      </c>
      <c r="X161" s="159" t="str">
        <f>IF(L3VA!CH173="NO DATA","",L3VA!CH173)</f>
        <v/>
      </c>
      <c r="Y161" s="159" t="str">
        <f>IF(L3VA!CN173="NO DATA","",L3VA!CN173)</f>
        <v/>
      </c>
      <c r="Z161" s="159" t="str">
        <f>IF(L3VA!CT173="NO DATA","",L3VA!CT173)</f>
        <v/>
      </c>
      <c r="AA161" s="159" t="str">
        <f>IF(L3VA!CZ173="NO DATA","",L3VA!CZ173)</f>
        <v/>
      </c>
      <c r="AB161" s="159" t="str">
        <f>IF(L3VA!DF173="NO DATA","",L3VA!DF173)</f>
        <v/>
      </c>
      <c r="AC161" s="159" t="str">
        <f>IF(L3VA!DL173="NO DATA","",L3VA!DL173)</f>
        <v/>
      </c>
      <c r="AD161" s="159" t="str">
        <f>IF(L3VA!DR173="NO DATA","",L3VA!DR173)</f>
        <v/>
      </c>
      <c r="AE161" s="159" t="str">
        <f>IF(L3VA!DX173="NO DATA","",L3VA!DX173)</f>
        <v/>
      </c>
      <c r="AF161" s="159" t="str">
        <f>IF(L3VA!ED173="NO DATA","",L3VA!ED173)</f>
        <v/>
      </c>
      <c r="AG161" s="159" t="str">
        <f>IF(L3VA!EJ173="NO DATA","",L3VA!EJ173)</f>
        <v/>
      </c>
      <c r="AH161" s="159" t="str">
        <f>IF(L3VA!EP173="NO DATA","",L3VA!EP173)</f>
        <v/>
      </c>
      <c r="AI161" s="159" t="str">
        <f>IF(L3VA!EV173="NO DATA","",L3VA!EV173)</f>
        <v/>
      </c>
      <c r="AJ161" s="159" t="str">
        <f>IF(L3VA!FB173="NO DATA","",L3VA!FB173)</f>
        <v/>
      </c>
    </row>
    <row r="162" spans="1:36" x14ac:dyDescent="0.25">
      <c r="A162" s="19">
        <f>IF(DATASHEET!A162="","",DATASHEET!A162)</f>
        <v>150850</v>
      </c>
      <c r="B162" s="20" t="str">
        <f>DATASHEET!B162</f>
        <v>PARKER, James</v>
      </c>
      <c r="C162" s="21" t="str">
        <f>DATASHEET!C162</f>
        <v>12KD</v>
      </c>
      <c r="D162" s="19" t="str">
        <f>DATASHEET!D162</f>
        <v>M</v>
      </c>
      <c r="E162" s="20" t="str">
        <f>IF(ISERROR(L3VA!E174),"",L3VA!E174)</f>
        <v>INTERNAL</v>
      </c>
      <c r="F162" s="20" t="str">
        <f>DATASHEET!E162</f>
        <v>N</v>
      </c>
      <c r="G162" s="20" t="str">
        <f>IF(A162="","",IF(DATASHEET!F162="White - British","N","Y"))</f>
        <v>N</v>
      </c>
      <c r="H162" s="20" t="str">
        <f>IF(A162="","",IF(DATASHEET!G162=1,"Y","N"))</f>
        <v>N</v>
      </c>
      <c r="I162" s="20" t="str">
        <f>DATASHEET!H162</f>
        <v>N</v>
      </c>
      <c r="J162" s="21" t="str">
        <f>IF(ISERROR(DATASHEET!J162),"",DATASHEET!J162)</f>
        <v>6.25+ (B/A)</v>
      </c>
      <c r="K162" s="36"/>
      <c r="L162" s="159" t="str">
        <f>IF(L3VA!N174="NO DATA","",L3VA!N174)</f>
        <v/>
      </c>
      <c r="M162" s="159" t="str">
        <f>IF(L3VA!T174="NO DATA","",L3VA!T174)</f>
        <v/>
      </c>
      <c r="N162" s="159" t="str">
        <f>IF(L3VA!Z174="NO DATA","",L3VA!Z174)</f>
        <v/>
      </c>
      <c r="O162" s="159" t="str">
        <f>IF(L3VA!AF174="NO DATA","",L3VA!AF174)</f>
        <v/>
      </c>
      <c r="P162" s="159" t="str">
        <f>IF(L3VA!AL174="NO DATA","",L3VA!AL174)</f>
        <v/>
      </c>
      <c r="Q162" s="159" t="str">
        <f>IF(L3VA!AR174="NO DATA","",L3VA!AR174)</f>
        <v/>
      </c>
      <c r="R162" s="159" t="str">
        <f>IF(L3VA!AX174="NO DATA","",L3VA!AX174)</f>
        <v/>
      </c>
      <c r="S162" s="159" t="str">
        <f>IF(L3VA!BD174="NO DATA","",L3VA!BD174)</f>
        <v/>
      </c>
      <c r="T162" s="159" t="str">
        <f>IF(L3VA!BJ174="NO DATA","",L3VA!BJ174)</f>
        <v/>
      </c>
      <c r="U162" s="159" t="str">
        <f>IF(L3VA!BP174="NO DATA","",L3VA!BP174)</f>
        <v/>
      </c>
      <c r="V162" s="159" t="str">
        <f>IF(L3VA!BV174="NO DATA","",L3VA!BV174)</f>
        <v/>
      </c>
      <c r="W162" s="159" t="str">
        <f>IF(L3VA!CB174="NO DATA","",L3VA!CB174)</f>
        <v/>
      </c>
      <c r="X162" s="159" t="str">
        <f>IF(L3VA!CH174="NO DATA","",L3VA!CH174)</f>
        <v/>
      </c>
      <c r="Y162" s="159" t="str">
        <f>IF(L3VA!CN174="NO DATA","",L3VA!CN174)</f>
        <v/>
      </c>
      <c r="Z162" s="159" t="str">
        <f>IF(L3VA!CT174="NO DATA","",L3VA!CT174)</f>
        <v/>
      </c>
      <c r="AA162" s="159" t="str">
        <f>IF(L3VA!CZ174="NO DATA","",L3VA!CZ174)</f>
        <v/>
      </c>
      <c r="AB162" s="159" t="str">
        <f>IF(L3VA!DF174="NO DATA","",L3VA!DF174)</f>
        <v/>
      </c>
      <c r="AC162" s="159" t="str">
        <f>IF(L3VA!DL174="NO DATA","",L3VA!DL174)</f>
        <v/>
      </c>
      <c r="AD162" s="159" t="str">
        <f>IF(L3VA!DR174="NO DATA","",L3VA!DR174)</f>
        <v/>
      </c>
      <c r="AE162" s="159" t="str">
        <f>IF(L3VA!DX174="NO DATA","",L3VA!DX174)</f>
        <v/>
      </c>
      <c r="AF162" s="159" t="str">
        <f>IF(L3VA!ED174="NO DATA","",L3VA!ED174)</f>
        <v/>
      </c>
      <c r="AG162" s="159" t="str">
        <f>IF(L3VA!EJ174="NO DATA","",L3VA!EJ174)</f>
        <v/>
      </c>
      <c r="AH162" s="159" t="str">
        <f>IF(L3VA!EP174="NO DATA","",L3VA!EP174)</f>
        <v/>
      </c>
      <c r="AI162" s="159" t="str">
        <f>IF(L3VA!EV174="NO DATA","",L3VA!EV174)</f>
        <v/>
      </c>
      <c r="AJ162" s="159" t="str">
        <f>IF(L3VA!FB174="NO DATA","",L3VA!FB174)</f>
        <v/>
      </c>
    </row>
    <row r="163" spans="1:36" x14ac:dyDescent="0.25">
      <c r="A163" s="19">
        <f>IF(DATASHEET!A163="","",DATASHEET!A163)</f>
        <v>150816</v>
      </c>
      <c r="B163" s="20" t="str">
        <f>DATASHEET!B163</f>
        <v>PEARSON, James</v>
      </c>
      <c r="C163" s="21" t="str">
        <f>DATASHEET!C163</f>
        <v>12KD</v>
      </c>
      <c r="D163" s="19" t="str">
        <f>DATASHEET!D163</f>
        <v>M</v>
      </c>
      <c r="E163" s="20" t="str">
        <f>IF(ISERROR(L3VA!E175),"",L3VA!E175)</f>
        <v>INTERNAL</v>
      </c>
      <c r="F163" s="20" t="str">
        <f>DATASHEET!E163</f>
        <v>N</v>
      </c>
      <c r="G163" s="20" t="str">
        <f>IF(A163="","",IF(DATASHEET!F163="White - British","N","Y"))</f>
        <v>Y</v>
      </c>
      <c r="H163" s="20" t="str">
        <f>IF(A163="","",IF(DATASHEET!G163=1,"Y","N"))</f>
        <v>N</v>
      </c>
      <c r="I163" s="20" t="str">
        <f>DATASHEET!H163</f>
        <v>N</v>
      </c>
      <c r="J163" s="21" t="str">
        <f>IF(ISERROR(DATASHEET!J163),"",DATASHEET!J163)</f>
        <v>2.5+ (D/C)</v>
      </c>
      <c r="K163" s="36"/>
      <c r="L163" s="159" t="str">
        <f>IF(L3VA!N175="NO DATA","",L3VA!N175)</f>
        <v/>
      </c>
      <c r="M163" s="159" t="str">
        <f>IF(L3VA!T175="NO DATA","",L3VA!T175)</f>
        <v/>
      </c>
      <c r="N163" s="159" t="str">
        <f>IF(L3VA!Z175="NO DATA","",L3VA!Z175)</f>
        <v/>
      </c>
      <c r="O163" s="159" t="str">
        <f>IF(L3VA!AF175="NO DATA","",L3VA!AF175)</f>
        <v/>
      </c>
      <c r="P163" s="159" t="str">
        <f>IF(L3VA!AL175="NO DATA","",L3VA!AL175)</f>
        <v/>
      </c>
      <c r="Q163" s="159" t="str">
        <f>IF(L3VA!AR175="NO DATA","",L3VA!AR175)</f>
        <v/>
      </c>
      <c r="R163" s="159" t="str">
        <f>IF(L3VA!AX175="NO DATA","",L3VA!AX175)</f>
        <v/>
      </c>
      <c r="S163" s="159" t="str">
        <f>IF(L3VA!BD175="NO DATA","",L3VA!BD175)</f>
        <v/>
      </c>
      <c r="T163" s="159" t="str">
        <f>IF(L3VA!BJ175="NO DATA","",L3VA!BJ175)</f>
        <v/>
      </c>
      <c r="U163" s="159" t="str">
        <f>IF(L3VA!BP175="NO DATA","",L3VA!BP175)</f>
        <v/>
      </c>
      <c r="V163" s="159" t="str">
        <f>IF(L3VA!BV175="NO DATA","",L3VA!BV175)</f>
        <v/>
      </c>
      <c r="W163" s="159" t="str">
        <f>IF(L3VA!CB175="NO DATA","",L3VA!CB175)</f>
        <v/>
      </c>
      <c r="X163" s="159" t="str">
        <f>IF(L3VA!CH175="NO DATA","",L3VA!CH175)</f>
        <v/>
      </c>
      <c r="Y163" s="159" t="str">
        <f>IF(L3VA!CN175="NO DATA","",L3VA!CN175)</f>
        <v/>
      </c>
      <c r="Z163" s="159" t="str">
        <f>IF(L3VA!CT175="NO DATA","",L3VA!CT175)</f>
        <v/>
      </c>
      <c r="AA163" s="159" t="str">
        <f>IF(L3VA!CZ175="NO DATA","",L3VA!CZ175)</f>
        <v/>
      </c>
      <c r="AB163" s="159" t="str">
        <f>IF(L3VA!DF175="NO DATA","",L3VA!DF175)</f>
        <v/>
      </c>
      <c r="AC163" s="159" t="str">
        <f>IF(L3VA!DL175="NO DATA","",L3VA!DL175)</f>
        <v/>
      </c>
      <c r="AD163" s="159" t="str">
        <f>IF(L3VA!DR175="NO DATA","",L3VA!DR175)</f>
        <v/>
      </c>
      <c r="AE163" s="159" t="str">
        <f>IF(L3VA!DX175="NO DATA","",L3VA!DX175)</f>
        <v/>
      </c>
      <c r="AF163" s="159" t="str">
        <f>IF(L3VA!ED175="NO DATA","",L3VA!ED175)</f>
        <v/>
      </c>
      <c r="AG163" s="159" t="str">
        <f>IF(L3VA!EJ175="NO DATA","",L3VA!EJ175)</f>
        <v/>
      </c>
      <c r="AH163" s="159" t="str">
        <f>IF(L3VA!EP175="NO DATA","",L3VA!EP175)</f>
        <v/>
      </c>
      <c r="AI163" s="159" t="str">
        <f>IF(L3VA!EV175="NO DATA","",L3VA!EV175)</f>
        <v/>
      </c>
      <c r="AJ163" s="159" t="str">
        <f>IF(L3VA!FB175="NO DATA","",L3VA!FB175)</f>
        <v/>
      </c>
    </row>
    <row r="164" spans="1:36" x14ac:dyDescent="0.25">
      <c r="A164" s="19">
        <f>IF(DATASHEET!A164="","",DATASHEET!A164)</f>
        <v>150911</v>
      </c>
      <c r="B164" s="20" t="str">
        <f>DATASHEET!B164</f>
        <v>PENDER, Patrick</v>
      </c>
      <c r="C164" s="21" t="str">
        <f>DATASHEET!C164</f>
        <v>12SG</v>
      </c>
      <c r="D164" s="19" t="str">
        <f>DATASHEET!D164</f>
        <v>M</v>
      </c>
      <c r="E164" s="20" t="str">
        <f>IF(ISERROR(L3VA!E176),"",L3VA!E176)</f>
        <v>INTERNAL</v>
      </c>
      <c r="F164" s="20" t="str">
        <f>DATASHEET!E164</f>
        <v>N</v>
      </c>
      <c r="G164" s="20" t="str">
        <f>IF(A164="","",IF(DATASHEET!F164="White - British","N","Y"))</f>
        <v>N</v>
      </c>
      <c r="H164" s="20" t="str">
        <f>IF(A164="","",IF(DATASHEET!G164=1,"Y","N"))</f>
        <v>N</v>
      </c>
      <c r="I164" s="20" t="str">
        <f>DATASHEET!H164</f>
        <v>N</v>
      </c>
      <c r="J164" s="21" t="str">
        <f>IF(ISERROR(DATASHEET!J164),"",DATASHEET!J164)</f>
        <v>6.25+ (B/A)</v>
      </c>
      <c r="K164" s="36"/>
      <c r="L164" s="159" t="str">
        <f>IF(L3VA!N176="NO DATA","",L3VA!N176)</f>
        <v/>
      </c>
      <c r="M164" s="159" t="str">
        <f>IF(L3VA!T176="NO DATA","",L3VA!T176)</f>
        <v/>
      </c>
      <c r="N164" s="159" t="str">
        <f>IF(L3VA!Z176="NO DATA","",L3VA!Z176)</f>
        <v/>
      </c>
      <c r="O164" s="159" t="str">
        <f>IF(L3VA!AF176="NO DATA","",L3VA!AF176)</f>
        <v/>
      </c>
      <c r="P164" s="159" t="str">
        <f>IF(L3VA!AL176="NO DATA","",L3VA!AL176)</f>
        <v/>
      </c>
      <c r="Q164" s="159" t="str">
        <f>IF(L3VA!AR176="NO DATA","",L3VA!AR176)</f>
        <v/>
      </c>
      <c r="R164" s="159" t="str">
        <f>IF(L3VA!AX176="NO DATA","",L3VA!AX176)</f>
        <v/>
      </c>
      <c r="S164" s="159" t="str">
        <f>IF(L3VA!BD176="NO DATA","",L3VA!BD176)</f>
        <v/>
      </c>
      <c r="T164" s="159" t="str">
        <f>IF(L3VA!BJ176="NO DATA","",L3VA!BJ176)</f>
        <v/>
      </c>
      <c r="U164" s="159" t="str">
        <f>IF(L3VA!BP176="NO DATA","",L3VA!BP176)</f>
        <v/>
      </c>
      <c r="V164" s="159" t="str">
        <f>IF(L3VA!BV176="NO DATA","",L3VA!BV176)</f>
        <v/>
      </c>
      <c r="W164" s="159" t="str">
        <f>IF(L3VA!CB176="NO DATA","",L3VA!CB176)</f>
        <v/>
      </c>
      <c r="X164" s="159" t="str">
        <f>IF(L3VA!CH176="NO DATA","",L3VA!CH176)</f>
        <v/>
      </c>
      <c r="Y164" s="159" t="str">
        <f>IF(L3VA!CN176="NO DATA","",L3VA!CN176)</f>
        <v/>
      </c>
      <c r="Z164" s="159" t="str">
        <f>IF(L3VA!CT176="NO DATA","",L3VA!CT176)</f>
        <v/>
      </c>
      <c r="AA164" s="159" t="str">
        <f>IF(L3VA!CZ176="NO DATA","",L3VA!CZ176)</f>
        <v/>
      </c>
      <c r="AB164" s="159" t="str">
        <f>IF(L3VA!DF176="NO DATA","",L3VA!DF176)</f>
        <v/>
      </c>
      <c r="AC164" s="159" t="str">
        <f>IF(L3VA!DL176="NO DATA","",L3VA!DL176)</f>
        <v/>
      </c>
      <c r="AD164" s="159" t="str">
        <f>IF(L3VA!DR176="NO DATA","",L3VA!DR176)</f>
        <v/>
      </c>
      <c r="AE164" s="159" t="str">
        <f>IF(L3VA!DX176="NO DATA","",L3VA!DX176)</f>
        <v/>
      </c>
      <c r="AF164" s="159" t="str">
        <f>IF(L3VA!ED176="NO DATA","",L3VA!ED176)</f>
        <v/>
      </c>
      <c r="AG164" s="159" t="str">
        <f>IF(L3VA!EJ176="NO DATA","",L3VA!EJ176)</f>
        <v/>
      </c>
      <c r="AH164" s="159" t="str">
        <f>IF(L3VA!EP176="NO DATA","",L3VA!EP176)</f>
        <v/>
      </c>
      <c r="AI164" s="159" t="str">
        <f>IF(L3VA!EV176="NO DATA","",L3VA!EV176)</f>
        <v/>
      </c>
      <c r="AJ164" s="159" t="str">
        <f>IF(L3VA!FB176="NO DATA","",L3VA!FB176)</f>
        <v/>
      </c>
    </row>
    <row r="165" spans="1:36" x14ac:dyDescent="0.25">
      <c r="A165" s="19">
        <f>IF(DATASHEET!A165="","",DATASHEET!A165)</f>
        <v>150806</v>
      </c>
      <c r="B165" s="20" t="str">
        <f>DATASHEET!B165</f>
        <v>PHILLIPS, Aurelius</v>
      </c>
      <c r="C165" s="21" t="str">
        <f>DATASHEET!C165</f>
        <v>12SG</v>
      </c>
      <c r="D165" s="19" t="str">
        <f>DATASHEET!D165</f>
        <v>M</v>
      </c>
      <c r="E165" s="20" t="str">
        <f>IF(ISERROR(L3VA!E177),"",L3VA!E177)</f>
        <v>INTERNAL</v>
      </c>
      <c r="F165" s="20" t="str">
        <f>DATASHEET!E165</f>
        <v>N</v>
      </c>
      <c r="G165" s="20" t="str">
        <f>IF(A165="","",IF(DATASHEET!F165="White - British","N","Y"))</f>
        <v>Y</v>
      </c>
      <c r="H165" s="20" t="str">
        <f>IF(A165="","",IF(DATASHEET!G165=1,"Y","N"))</f>
        <v>N</v>
      </c>
      <c r="I165" s="20" t="str">
        <f>DATASHEET!H165</f>
        <v>N</v>
      </c>
      <c r="J165" s="21" t="str">
        <f>IF(ISERROR(DATASHEET!J165),"",DATASHEET!J165)</f>
        <v>6.25+ (B/A)</v>
      </c>
      <c r="K165" s="36"/>
      <c r="L165" s="159" t="str">
        <f>IF(L3VA!N177="NO DATA","",L3VA!N177)</f>
        <v/>
      </c>
      <c r="M165" s="159" t="str">
        <f>IF(L3VA!T177="NO DATA","",L3VA!T177)</f>
        <v/>
      </c>
      <c r="N165" s="159" t="str">
        <f>IF(L3VA!Z177="NO DATA","",L3VA!Z177)</f>
        <v/>
      </c>
      <c r="O165" s="159" t="str">
        <f>IF(L3VA!AF177="NO DATA","",L3VA!AF177)</f>
        <v/>
      </c>
      <c r="P165" s="159" t="str">
        <f>IF(L3VA!AL177="NO DATA","",L3VA!AL177)</f>
        <v/>
      </c>
      <c r="Q165" s="159" t="str">
        <f>IF(L3VA!AR177="NO DATA","",L3VA!AR177)</f>
        <v/>
      </c>
      <c r="R165" s="159" t="str">
        <f>IF(L3VA!AX177="NO DATA","",L3VA!AX177)</f>
        <v/>
      </c>
      <c r="S165" s="159" t="str">
        <f>IF(L3VA!BD177="NO DATA","",L3VA!BD177)</f>
        <v/>
      </c>
      <c r="T165" s="159" t="str">
        <f>IF(L3VA!BJ177="NO DATA","",L3VA!BJ177)</f>
        <v/>
      </c>
      <c r="U165" s="159" t="str">
        <f>IF(L3VA!BP177="NO DATA","",L3VA!BP177)</f>
        <v/>
      </c>
      <c r="V165" s="159" t="str">
        <f>IF(L3VA!BV177="NO DATA","",L3VA!BV177)</f>
        <v/>
      </c>
      <c r="W165" s="159" t="str">
        <f>IF(L3VA!CB177="NO DATA","",L3VA!CB177)</f>
        <v/>
      </c>
      <c r="X165" s="159" t="str">
        <f>IF(L3VA!CH177="NO DATA","",L3VA!CH177)</f>
        <v/>
      </c>
      <c r="Y165" s="159" t="str">
        <f>IF(L3VA!CN177="NO DATA","",L3VA!CN177)</f>
        <v/>
      </c>
      <c r="Z165" s="159" t="str">
        <f>IF(L3VA!CT177="NO DATA","",L3VA!CT177)</f>
        <v/>
      </c>
      <c r="AA165" s="159" t="str">
        <f>IF(L3VA!CZ177="NO DATA","",L3VA!CZ177)</f>
        <v/>
      </c>
      <c r="AB165" s="159" t="str">
        <f>IF(L3VA!DF177="NO DATA","",L3VA!DF177)</f>
        <v/>
      </c>
      <c r="AC165" s="159" t="str">
        <f>IF(L3VA!DL177="NO DATA","",L3VA!DL177)</f>
        <v/>
      </c>
      <c r="AD165" s="159" t="str">
        <f>IF(L3VA!DR177="NO DATA","",L3VA!DR177)</f>
        <v/>
      </c>
      <c r="AE165" s="159" t="str">
        <f>IF(L3VA!DX177="NO DATA","",L3VA!DX177)</f>
        <v/>
      </c>
      <c r="AF165" s="159" t="str">
        <f>IF(L3VA!ED177="NO DATA","",L3VA!ED177)</f>
        <v/>
      </c>
      <c r="AG165" s="159" t="str">
        <f>IF(L3VA!EJ177="NO DATA","",L3VA!EJ177)</f>
        <v/>
      </c>
      <c r="AH165" s="159" t="str">
        <f>IF(L3VA!EP177="NO DATA","",L3VA!EP177)</f>
        <v/>
      </c>
      <c r="AI165" s="159" t="str">
        <f>IF(L3VA!EV177="NO DATA","",L3VA!EV177)</f>
        <v/>
      </c>
      <c r="AJ165" s="159" t="str">
        <f>IF(L3VA!FB177="NO DATA","",L3VA!FB177)</f>
        <v/>
      </c>
    </row>
    <row r="166" spans="1:36" x14ac:dyDescent="0.25">
      <c r="A166" s="19">
        <f>IF(DATASHEET!A166="","",DATASHEET!A166)</f>
        <v>160094</v>
      </c>
      <c r="B166" s="20" t="str">
        <f>DATASHEET!B166</f>
        <v>PINDER-PACKARD, Eva</v>
      </c>
      <c r="C166" s="21" t="str">
        <f>DATASHEET!C166</f>
        <v>12DHO</v>
      </c>
      <c r="D166" s="19" t="str">
        <f>DATASHEET!D166</f>
        <v>F</v>
      </c>
      <c r="E166" s="20" t="str">
        <f>IF(ISERROR(L3VA!E178),"",L3VA!E178)</f>
        <v>EXTERNAL</v>
      </c>
      <c r="F166" s="20" t="str">
        <f>DATASHEET!E166</f>
        <v>N</v>
      </c>
      <c r="G166" s="20" t="str">
        <f>IF(A166="","",IF(DATASHEET!F166="White - British","N","Y"))</f>
        <v>N</v>
      </c>
      <c r="H166" s="20" t="str">
        <f>IF(A166="","",IF(DATASHEET!G166=1,"Y","N"))</f>
        <v>N</v>
      </c>
      <c r="I166" s="20" t="str">
        <f>DATASHEET!H166</f>
        <v>N</v>
      </c>
      <c r="J166" s="21" t="str">
        <f>IF(ISERROR(DATASHEET!J166),"",DATASHEET!J166)</f>
        <v>4.75+ (C/B)</v>
      </c>
      <c r="K166" s="36"/>
      <c r="L166" s="159" t="str">
        <f>IF(L3VA!N178="NO DATA","",L3VA!N178)</f>
        <v/>
      </c>
      <c r="M166" s="159" t="str">
        <f>IF(L3VA!T178="NO DATA","",L3VA!T178)</f>
        <v/>
      </c>
      <c r="N166" s="159" t="str">
        <f>IF(L3VA!Z178="NO DATA","",L3VA!Z178)</f>
        <v/>
      </c>
      <c r="O166" s="159" t="str">
        <f>IF(L3VA!AF178="NO DATA","",L3VA!AF178)</f>
        <v/>
      </c>
      <c r="P166" s="159" t="str">
        <f>IF(L3VA!AL178="NO DATA","",L3VA!AL178)</f>
        <v/>
      </c>
      <c r="Q166" s="159" t="str">
        <f>IF(L3VA!AR178="NO DATA","",L3VA!AR178)</f>
        <v/>
      </c>
      <c r="R166" s="159" t="str">
        <f>IF(L3VA!AX178="NO DATA","",L3VA!AX178)</f>
        <v/>
      </c>
      <c r="S166" s="159" t="str">
        <f>IF(L3VA!BD178="NO DATA","",L3VA!BD178)</f>
        <v/>
      </c>
      <c r="T166" s="159" t="str">
        <f>IF(L3VA!BJ178="NO DATA","",L3VA!BJ178)</f>
        <v/>
      </c>
      <c r="U166" s="159" t="str">
        <f>IF(L3VA!BP178="NO DATA","",L3VA!BP178)</f>
        <v/>
      </c>
      <c r="V166" s="159" t="str">
        <f>IF(L3VA!BV178="NO DATA","",L3VA!BV178)</f>
        <v/>
      </c>
      <c r="W166" s="159" t="str">
        <f>IF(L3VA!CB178="NO DATA","",L3VA!CB178)</f>
        <v/>
      </c>
      <c r="X166" s="159" t="str">
        <f>IF(L3VA!CH178="NO DATA","",L3VA!CH178)</f>
        <v/>
      </c>
      <c r="Y166" s="159" t="str">
        <f>IF(L3VA!CN178="NO DATA","",L3VA!CN178)</f>
        <v/>
      </c>
      <c r="Z166" s="159" t="str">
        <f>IF(L3VA!CT178="NO DATA","",L3VA!CT178)</f>
        <v/>
      </c>
      <c r="AA166" s="159" t="str">
        <f>IF(L3VA!CZ178="NO DATA","",L3VA!CZ178)</f>
        <v/>
      </c>
      <c r="AB166" s="159" t="str">
        <f>IF(L3VA!DF178="NO DATA","",L3VA!DF178)</f>
        <v/>
      </c>
      <c r="AC166" s="159" t="str">
        <f>IF(L3VA!DL178="NO DATA","",L3VA!DL178)</f>
        <v/>
      </c>
      <c r="AD166" s="159" t="str">
        <f>IF(L3VA!DR178="NO DATA","",L3VA!DR178)</f>
        <v/>
      </c>
      <c r="AE166" s="159" t="str">
        <f>IF(L3VA!DX178="NO DATA","",L3VA!DX178)</f>
        <v/>
      </c>
      <c r="AF166" s="159" t="str">
        <f>IF(L3VA!ED178="NO DATA","",L3VA!ED178)</f>
        <v/>
      </c>
      <c r="AG166" s="159" t="str">
        <f>IF(L3VA!EJ178="NO DATA","",L3VA!EJ178)</f>
        <v/>
      </c>
      <c r="AH166" s="159" t="str">
        <f>IF(L3VA!EP178="NO DATA","",L3VA!EP178)</f>
        <v/>
      </c>
      <c r="AI166" s="159" t="str">
        <f>IF(L3VA!EV178="NO DATA","",L3VA!EV178)</f>
        <v/>
      </c>
      <c r="AJ166" s="159" t="str">
        <f>IF(L3VA!FB178="NO DATA","",L3VA!FB178)</f>
        <v/>
      </c>
    </row>
    <row r="167" spans="1:36" x14ac:dyDescent="0.25">
      <c r="A167" s="19">
        <f>IF(DATASHEET!A167="","",DATASHEET!A167)</f>
        <v>150972</v>
      </c>
      <c r="B167" s="20" t="str">
        <f>DATASHEET!B167</f>
        <v>POIRRIER, Isobel</v>
      </c>
      <c r="C167" s="21" t="str">
        <f>DATASHEET!C167</f>
        <v>12KD</v>
      </c>
      <c r="D167" s="19" t="str">
        <f>DATASHEET!D167</f>
        <v>F</v>
      </c>
      <c r="E167" s="20" t="str">
        <f>IF(ISERROR(L3VA!E179),"",L3VA!E179)</f>
        <v>INTERNAL</v>
      </c>
      <c r="F167" s="20" t="str">
        <f>DATASHEET!E167</f>
        <v>N</v>
      </c>
      <c r="G167" s="20" t="str">
        <f>IF(A167="","",IF(DATASHEET!F167="White - British","N","Y"))</f>
        <v>N</v>
      </c>
      <c r="H167" s="20" t="str">
        <f>IF(A167="","",IF(DATASHEET!G167=1,"Y","N"))</f>
        <v>N</v>
      </c>
      <c r="I167" s="20" t="str">
        <f>DATASHEET!H167</f>
        <v>N</v>
      </c>
      <c r="J167" s="21" t="str">
        <f>IF(ISERROR(DATASHEET!J167),"",DATASHEET!J167)</f>
        <v>6.25+ (B/A)</v>
      </c>
      <c r="K167" s="36"/>
      <c r="L167" s="159" t="str">
        <f>IF(L3VA!N179="NO DATA","",L3VA!N179)</f>
        <v/>
      </c>
      <c r="M167" s="159" t="str">
        <f>IF(L3VA!T179="NO DATA","",L3VA!T179)</f>
        <v/>
      </c>
      <c r="N167" s="159" t="str">
        <f>IF(L3VA!Z179="NO DATA","",L3VA!Z179)</f>
        <v/>
      </c>
      <c r="O167" s="159" t="str">
        <f>IF(L3VA!AF179="NO DATA","",L3VA!AF179)</f>
        <v/>
      </c>
      <c r="P167" s="159" t="str">
        <f>IF(L3VA!AL179="NO DATA","",L3VA!AL179)</f>
        <v/>
      </c>
      <c r="Q167" s="159" t="str">
        <f>IF(L3VA!AR179="NO DATA","",L3VA!AR179)</f>
        <v/>
      </c>
      <c r="R167" s="159" t="str">
        <f>IF(L3VA!AX179="NO DATA","",L3VA!AX179)</f>
        <v/>
      </c>
      <c r="S167" s="159" t="str">
        <f>IF(L3VA!BD179="NO DATA","",L3VA!BD179)</f>
        <v/>
      </c>
      <c r="T167" s="159" t="str">
        <f>IF(L3VA!BJ179="NO DATA","",L3VA!BJ179)</f>
        <v/>
      </c>
      <c r="U167" s="159" t="str">
        <f>IF(L3VA!BP179="NO DATA","",L3VA!BP179)</f>
        <v/>
      </c>
      <c r="V167" s="159" t="str">
        <f>IF(L3VA!BV179="NO DATA","",L3VA!BV179)</f>
        <v/>
      </c>
      <c r="W167" s="159" t="str">
        <f>IF(L3VA!CB179="NO DATA","",L3VA!CB179)</f>
        <v/>
      </c>
      <c r="X167" s="159" t="str">
        <f>IF(L3VA!CH179="NO DATA","",L3VA!CH179)</f>
        <v/>
      </c>
      <c r="Y167" s="159" t="str">
        <f>IF(L3VA!CN179="NO DATA","",L3VA!CN179)</f>
        <v/>
      </c>
      <c r="Z167" s="159" t="str">
        <f>IF(L3VA!CT179="NO DATA","",L3VA!CT179)</f>
        <v/>
      </c>
      <c r="AA167" s="159" t="str">
        <f>IF(L3VA!CZ179="NO DATA","",L3VA!CZ179)</f>
        <v/>
      </c>
      <c r="AB167" s="159" t="str">
        <f>IF(L3VA!DF179="NO DATA","",L3VA!DF179)</f>
        <v/>
      </c>
      <c r="AC167" s="159" t="str">
        <f>IF(L3VA!DL179="NO DATA","",L3VA!DL179)</f>
        <v/>
      </c>
      <c r="AD167" s="159" t="str">
        <f>IF(L3VA!DR179="NO DATA","",L3VA!DR179)</f>
        <v/>
      </c>
      <c r="AE167" s="159" t="str">
        <f>IF(L3VA!DX179="NO DATA","",L3VA!DX179)</f>
        <v/>
      </c>
      <c r="AF167" s="159" t="str">
        <f>IF(L3VA!ED179="NO DATA","",L3VA!ED179)</f>
        <v/>
      </c>
      <c r="AG167" s="159" t="str">
        <f>IF(L3VA!EJ179="NO DATA","",L3VA!EJ179)</f>
        <v/>
      </c>
      <c r="AH167" s="159" t="str">
        <f>IF(L3VA!EP179="NO DATA","",L3VA!EP179)</f>
        <v/>
      </c>
      <c r="AI167" s="159" t="str">
        <f>IF(L3VA!EV179="NO DATA","",L3VA!EV179)</f>
        <v/>
      </c>
      <c r="AJ167" s="159" t="str">
        <f>IF(L3VA!FB179="NO DATA","",L3VA!FB179)</f>
        <v/>
      </c>
    </row>
    <row r="168" spans="1:36" x14ac:dyDescent="0.25">
      <c r="A168" s="19">
        <f>IF(DATASHEET!A168="","",DATASHEET!A168)</f>
        <v>150847</v>
      </c>
      <c r="B168" s="20" t="str">
        <f>DATASHEET!B168</f>
        <v>PRENTER, Olivia</v>
      </c>
      <c r="C168" s="21" t="str">
        <f>DATASHEET!C168</f>
        <v>12KD</v>
      </c>
      <c r="D168" s="19" t="str">
        <f>DATASHEET!D168</f>
        <v>F</v>
      </c>
      <c r="E168" s="20" t="str">
        <f>IF(ISERROR(L3VA!E180),"",L3VA!E180)</f>
        <v>INTERNAL</v>
      </c>
      <c r="F168" s="20" t="str">
        <f>DATASHEET!E168</f>
        <v>Y</v>
      </c>
      <c r="G168" s="20" t="str">
        <f>IF(A168="","",IF(DATASHEET!F168="White - British","N","Y"))</f>
        <v>N</v>
      </c>
      <c r="H168" s="20" t="str">
        <f>IF(A168="","",IF(DATASHEET!G168=1,"Y","N"))</f>
        <v>N</v>
      </c>
      <c r="I168" s="20" t="str">
        <f>DATASHEET!H168</f>
        <v>N</v>
      </c>
      <c r="J168" s="21" t="str">
        <f>IF(ISERROR(DATASHEET!J168),"",DATASHEET!J168)</f>
        <v>6.25+ (B/A)</v>
      </c>
      <c r="K168" s="36"/>
      <c r="L168" s="159" t="str">
        <f>IF(L3VA!N180="NO DATA","",L3VA!N180)</f>
        <v/>
      </c>
      <c r="M168" s="159" t="str">
        <f>IF(L3VA!T180="NO DATA","",L3VA!T180)</f>
        <v/>
      </c>
      <c r="N168" s="159" t="str">
        <f>IF(L3VA!Z180="NO DATA","",L3VA!Z180)</f>
        <v/>
      </c>
      <c r="O168" s="159" t="str">
        <f>IF(L3VA!AF180="NO DATA","",L3VA!AF180)</f>
        <v/>
      </c>
      <c r="P168" s="159" t="str">
        <f>IF(L3VA!AL180="NO DATA","",L3VA!AL180)</f>
        <v/>
      </c>
      <c r="Q168" s="159" t="str">
        <f>IF(L3VA!AR180="NO DATA","",L3VA!AR180)</f>
        <v/>
      </c>
      <c r="R168" s="159" t="str">
        <f>IF(L3VA!AX180="NO DATA","",L3VA!AX180)</f>
        <v/>
      </c>
      <c r="S168" s="159" t="str">
        <f>IF(L3VA!BD180="NO DATA","",L3VA!BD180)</f>
        <v/>
      </c>
      <c r="T168" s="159" t="str">
        <f>IF(L3VA!BJ180="NO DATA","",L3VA!BJ180)</f>
        <v/>
      </c>
      <c r="U168" s="159" t="str">
        <f>IF(L3VA!BP180="NO DATA","",L3VA!BP180)</f>
        <v/>
      </c>
      <c r="V168" s="159" t="str">
        <f>IF(L3VA!BV180="NO DATA","",L3VA!BV180)</f>
        <v/>
      </c>
      <c r="W168" s="159" t="str">
        <f>IF(L3VA!CB180="NO DATA","",L3VA!CB180)</f>
        <v/>
      </c>
      <c r="X168" s="159" t="str">
        <f>IF(L3VA!CH180="NO DATA","",L3VA!CH180)</f>
        <v/>
      </c>
      <c r="Y168" s="159" t="str">
        <f>IF(L3VA!CN180="NO DATA","",L3VA!CN180)</f>
        <v/>
      </c>
      <c r="Z168" s="159" t="str">
        <f>IF(L3VA!CT180="NO DATA","",L3VA!CT180)</f>
        <v/>
      </c>
      <c r="AA168" s="159" t="str">
        <f>IF(L3VA!CZ180="NO DATA","",L3VA!CZ180)</f>
        <v/>
      </c>
      <c r="AB168" s="159" t="str">
        <f>IF(L3VA!DF180="NO DATA","",L3VA!DF180)</f>
        <v/>
      </c>
      <c r="AC168" s="159" t="str">
        <f>IF(L3VA!DL180="NO DATA","",L3VA!DL180)</f>
        <v/>
      </c>
      <c r="AD168" s="159" t="str">
        <f>IF(L3VA!DR180="NO DATA","",L3VA!DR180)</f>
        <v/>
      </c>
      <c r="AE168" s="159" t="str">
        <f>IF(L3VA!DX180="NO DATA","",L3VA!DX180)</f>
        <v/>
      </c>
      <c r="AF168" s="159" t="str">
        <f>IF(L3VA!ED180="NO DATA","",L3VA!ED180)</f>
        <v/>
      </c>
      <c r="AG168" s="159" t="str">
        <f>IF(L3VA!EJ180="NO DATA","",L3VA!EJ180)</f>
        <v/>
      </c>
      <c r="AH168" s="159" t="str">
        <f>IF(L3VA!EP180="NO DATA","",L3VA!EP180)</f>
        <v/>
      </c>
      <c r="AI168" s="159" t="str">
        <f>IF(L3VA!EV180="NO DATA","",L3VA!EV180)</f>
        <v/>
      </c>
      <c r="AJ168" s="159" t="str">
        <f>IF(L3VA!FB180="NO DATA","",L3VA!FB180)</f>
        <v/>
      </c>
    </row>
    <row r="169" spans="1:36" x14ac:dyDescent="0.25">
      <c r="A169" s="19">
        <f>IF(DATASHEET!A169="","",DATASHEET!A169)</f>
        <v>160053</v>
      </c>
      <c r="B169" s="20" t="str">
        <f>DATASHEET!B169</f>
        <v>PROUD, Grace</v>
      </c>
      <c r="C169" s="21" t="str">
        <f>DATASHEET!C169</f>
        <v>12KD</v>
      </c>
      <c r="D169" s="19" t="str">
        <f>DATASHEET!D169</f>
        <v>F</v>
      </c>
      <c r="E169" s="20" t="str">
        <f>IF(ISERROR(L3VA!E181),"",L3VA!E181)</f>
        <v>EXTERNAL</v>
      </c>
      <c r="F169" s="20" t="str">
        <f>DATASHEET!E169</f>
        <v>N</v>
      </c>
      <c r="G169" s="20" t="str">
        <f>IF(A169="","",IF(DATASHEET!F169="White - British","N","Y"))</f>
        <v>N</v>
      </c>
      <c r="H169" s="20" t="str">
        <f>IF(A169="","",IF(DATASHEET!G169=1,"Y","N"))</f>
        <v>N</v>
      </c>
      <c r="I169" s="20" t="str">
        <f>DATASHEET!H169</f>
        <v>N</v>
      </c>
      <c r="J169" s="21" t="str">
        <f>IF(ISERROR(DATASHEET!J169),"",DATASHEET!J169)</f>
        <v>6.25+ (B/A)</v>
      </c>
      <c r="K169" s="36"/>
      <c r="L169" s="159" t="str">
        <f>IF(L3VA!N181="NO DATA","",L3VA!N181)</f>
        <v/>
      </c>
      <c r="M169" s="159" t="str">
        <f>IF(L3VA!T181="NO DATA","",L3VA!T181)</f>
        <v/>
      </c>
      <c r="N169" s="159" t="str">
        <f>IF(L3VA!Z181="NO DATA","",L3VA!Z181)</f>
        <v/>
      </c>
      <c r="O169" s="159" t="str">
        <f>IF(L3VA!AF181="NO DATA","",L3VA!AF181)</f>
        <v/>
      </c>
      <c r="P169" s="159" t="str">
        <f>IF(L3VA!AL181="NO DATA","",L3VA!AL181)</f>
        <v/>
      </c>
      <c r="Q169" s="159" t="str">
        <f>IF(L3VA!AR181="NO DATA","",L3VA!AR181)</f>
        <v/>
      </c>
      <c r="R169" s="159" t="str">
        <f>IF(L3VA!AX181="NO DATA","",L3VA!AX181)</f>
        <v/>
      </c>
      <c r="S169" s="159" t="str">
        <f>IF(L3VA!BD181="NO DATA","",L3VA!BD181)</f>
        <v/>
      </c>
      <c r="T169" s="159" t="str">
        <f>IF(L3VA!BJ181="NO DATA","",L3VA!BJ181)</f>
        <v/>
      </c>
      <c r="U169" s="159" t="str">
        <f>IF(L3VA!BP181="NO DATA","",L3VA!BP181)</f>
        <v/>
      </c>
      <c r="V169" s="159" t="str">
        <f>IF(L3VA!BV181="NO DATA","",L3VA!BV181)</f>
        <v/>
      </c>
      <c r="W169" s="159" t="str">
        <f>IF(L3VA!CB181="NO DATA","",L3VA!CB181)</f>
        <v/>
      </c>
      <c r="X169" s="159" t="str">
        <f>IF(L3VA!CH181="NO DATA","",L3VA!CH181)</f>
        <v/>
      </c>
      <c r="Y169" s="159" t="str">
        <f>IF(L3VA!CN181="NO DATA","",L3VA!CN181)</f>
        <v/>
      </c>
      <c r="Z169" s="159" t="str">
        <f>IF(L3VA!CT181="NO DATA","",L3VA!CT181)</f>
        <v/>
      </c>
      <c r="AA169" s="159" t="str">
        <f>IF(L3VA!CZ181="NO DATA","",L3VA!CZ181)</f>
        <v/>
      </c>
      <c r="AB169" s="159" t="str">
        <f>IF(L3VA!DF181="NO DATA","",L3VA!DF181)</f>
        <v/>
      </c>
      <c r="AC169" s="159" t="str">
        <f>IF(L3VA!DL181="NO DATA","",L3VA!DL181)</f>
        <v/>
      </c>
      <c r="AD169" s="159" t="str">
        <f>IF(L3VA!DR181="NO DATA","",L3VA!DR181)</f>
        <v/>
      </c>
      <c r="AE169" s="159" t="str">
        <f>IF(L3VA!DX181="NO DATA","",L3VA!DX181)</f>
        <v/>
      </c>
      <c r="AF169" s="159" t="str">
        <f>IF(L3VA!ED181="NO DATA","",L3VA!ED181)</f>
        <v/>
      </c>
      <c r="AG169" s="159" t="str">
        <f>IF(L3VA!EJ181="NO DATA","",L3VA!EJ181)</f>
        <v/>
      </c>
      <c r="AH169" s="159" t="str">
        <f>IF(L3VA!EP181="NO DATA","",L3VA!EP181)</f>
        <v/>
      </c>
      <c r="AI169" s="159" t="str">
        <f>IF(L3VA!EV181="NO DATA","",L3VA!EV181)</f>
        <v/>
      </c>
      <c r="AJ169" s="159" t="str">
        <f>IF(L3VA!FB181="NO DATA","",L3VA!FB181)</f>
        <v/>
      </c>
    </row>
    <row r="170" spans="1:36" x14ac:dyDescent="0.25">
      <c r="A170" s="19">
        <f>IF(DATASHEET!A170="","",DATASHEET!A170)</f>
        <v>160126</v>
      </c>
      <c r="B170" s="20" t="str">
        <f>DATASHEET!B170</f>
        <v>PUGH, Joshua</v>
      </c>
      <c r="C170" s="21" t="str">
        <f>DATASHEET!C170</f>
        <v>12DHO</v>
      </c>
      <c r="D170" s="19" t="str">
        <f>DATASHEET!D170</f>
        <v>M</v>
      </c>
      <c r="E170" s="20" t="str">
        <f>IF(ISERROR(L3VA!E182),"",L3VA!E182)</f>
        <v>EXTERNAL</v>
      </c>
      <c r="F170" s="20" t="str">
        <f>DATASHEET!E170</f>
        <v>N</v>
      </c>
      <c r="G170" s="20" t="str">
        <f>IF(A170="","",IF(DATASHEET!F170="White - British","N","Y"))</f>
        <v>N</v>
      </c>
      <c r="H170" s="20" t="str">
        <f>IF(A170="","",IF(DATASHEET!G170=1,"Y","N"))</f>
        <v>N</v>
      </c>
      <c r="I170" s="20" t="str">
        <f>DATASHEET!H170</f>
        <v>N</v>
      </c>
      <c r="J170" s="21" t="str">
        <f>IF(ISERROR(DATASHEET!J170),"",DATASHEET!J170)</f>
        <v>6.25+ (B/A)</v>
      </c>
      <c r="K170" s="36"/>
      <c r="L170" s="159" t="str">
        <f>IF(L3VA!N182="NO DATA","",L3VA!N182)</f>
        <v/>
      </c>
      <c r="M170" s="159" t="str">
        <f>IF(L3VA!T182="NO DATA","",L3VA!T182)</f>
        <v/>
      </c>
      <c r="N170" s="159" t="str">
        <f>IF(L3VA!Z182="NO DATA","",L3VA!Z182)</f>
        <v/>
      </c>
      <c r="O170" s="159" t="str">
        <f>IF(L3VA!AF182="NO DATA","",L3VA!AF182)</f>
        <v/>
      </c>
      <c r="P170" s="159" t="str">
        <f>IF(L3VA!AL182="NO DATA","",L3VA!AL182)</f>
        <v/>
      </c>
      <c r="Q170" s="159" t="str">
        <f>IF(L3VA!AR182="NO DATA","",L3VA!AR182)</f>
        <v/>
      </c>
      <c r="R170" s="159" t="str">
        <f>IF(L3VA!AX182="NO DATA","",L3VA!AX182)</f>
        <v/>
      </c>
      <c r="S170" s="159" t="str">
        <f>IF(L3VA!BD182="NO DATA","",L3VA!BD182)</f>
        <v/>
      </c>
      <c r="T170" s="159" t="str">
        <f>IF(L3VA!BJ182="NO DATA","",L3VA!BJ182)</f>
        <v/>
      </c>
      <c r="U170" s="159" t="str">
        <f>IF(L3VA!BP182="NO DATA","",L3VA!BP182)</f>
        <v/>
      </c>
      <c r="V170" s="159" t="str">
        <f>IF(L3VA!BV182="NO DATA","",L3VA!BV182)</f>
        <v/>
      </c>
      <c r="W170" s="159" t="str">
        <f>IF(L3VA!CB182="NO DATA","",L3VA!CB182)</f>
        <v/>
      </c>
      <c r="X170" s="159" t="str">
        <f>IF(L3VA!CH182="NO DATA","",L3VA!CH182)</f>
        <v/>
      </c>
      <c r="Y170" s="159" t="str">
        <f>IF(L3VA!CN182="NO DATA","",L3VA!CN182)</f>
        <v/>
      </c>
      <c r="Z170" s="159" t="str">
        <f>IF(L3VA!CT182="NO DATA","",L3VA!CT182)</f>
        <v/>
      </c>
      <c r="AA170" s="159" t="str">
        <f>IF(L3VA!CZ182="NO DATA","",L3VA!CZ182)</f>
        <v/>
      </c>
      <c r="AB170" s="159" t="str">
        <f>IF(L3VA!DF182="NO DATA","",L3VA!DF182)</f>
        <v/>
      </c>
      <c r="AC170" s="159" t="str">
        <f>IF(L3VA!DL182="NO DATA","",L3VA!DL182)</f>
        <v/>
      </c>
      <c r="AD170" s="159" t="str">
        <f>IF(L3VA!DR182="NO DATA","",L3VA!DR182)</f>
        <v/>
      </c>
      <c r="AE170" s="159" t="str">
        <f>IF(L3VA!DX182="NO DATA","",L3VA!DX182)</f>
        <v/>
      </c>
      <c r="AF170" s="159" t="str">
        <f>IF(L3VA!ED182="NO DATA","",L3VA!ED182)</f>
        <v/>
      </c>
      <c r="AG170" s="159" t="str">
        <f>IF(L3VA!EJ182="NO DATA","",L3VA!EJ182)</f>
        <v/>
      </c>
      <c r="AH170" s="159" t="str">
        <f>IF(L3VA!EP182="NO DATA","",L3VA!EP182)</f>
        <v/>
      </c>
      <c r="AI170" s="159" t="str">
        <f>IF(L3VA!EV182="NO DATA","",L3VA!EV182)</f>
        <v/>
      </c>
      <c r="AJ170" s="159" t="str">
        <f>IF(L3VA!FB182="NO DATA","",L3VA!FB182)</f>
        <v/>
      </c>
    </row>
    <row r="171" spans="1:36" x14ac:dyDescent="0.25">
      <c r="A171" s="19">
        <f>IF(DATASHEET!A171="","",DATASHEET!A171)</f>
        <v>150825</v>
      </c>
      <c r="B171" s="20" t="str">
        <f>DATASHEET!B171</f>
        <v>QUINN, Isobel</v>
      </c>
      <c r="C171" s="21" t="str">
        <f>DATASHEET!C171</f>
        <v>12KD</v>
      </c>
      <c r="D171" s="19" t="str">
        <f>DATASHEET!D171</f>
        <v>F</v>
      </c>
      <c r="E171" s="20" t="str">
        <f>IF(ISERROR(L3VA!E183),"",L3VA!E183)</f>
        <v>INTERNAL</v>
      </c>
      <c r="F171" s="20" t="str">
        <f>DATASHEET!E171</f>
        <v>N</v>
      </c>
      <c r="G171" s="20" t="str">
        <f>IF(A171="","",IF(DATASHEET!F171="White - British","N","Y"))</f>
        <v>N</v>
      </c>
      <c r="H171" s="20" t="str">
        <f>IF(A171="","",IF(DATASHEET!G171=1,"Y","N"))</f>
        <v>N</v>
      </c>
      <c r="I171" s="20" t="str">
        <f>DATASHEET!H171</f>
        <v>N</v>
      </c>
      <c r="J171" s="21" t="str">
        <f>IF(ISERROR(DATASHEET!J171),"",DATASHEET!J171)</f>
        <v>7.75+ (A/A*)</v>
      </c>
      <c r="K171" s="36"/>
      <c r="L171" s="159" t="str">
        <f>IF(L3VA!N183="NO DATA","",L3VA!N183)</f>
        <v/>
      </c>
      <c r="M171" s="159" t="str">
        <f>IF(L3VA!T183="NO DATA","",L3VA!T183)</f>
        <v/>
      </c>
      <c r="N171" s="159" t="str">
        <f>IF(L3VA!Z183="NO DATA","",L3VA!Z183)</f>
        <v/>
      </c>
      <c r="O171" s="159" t="str">
        <f>IF(L3VA!AF183="NO DATA","",L3VA!AF183)</f>
        <v/>
      </c>
      <c r="P171" s="159" t="str">
        <f>IF(L3VA!AL183="NO DATA","",L3VA!AL183)</f>
        <v/>
      </c>
      <c r="Q171" s="159" t="str">
        <f>IF(L3VA!AR183="NO DATA","",L3VA!AR183)</f>
        <v/>
      </c>
      <c r="R171" s="159" t="str">
        <f>IF(L3VA!AX183="NO DATA","",L3VA!AX183)</f>
        <v/>
      </c>
      <c r="S171" s="159" t="str">
        <f>IF(L3VA!BD183="NO DATA","",L3VA!BD183)</f>
        <v/>
      </c>
      <c r="T171" s="159" t="str">
        <f>IF(L3VA!BJ183="NO DATA","",L3VA!BJ183)</f>
        <v/>
      </c>
      <c r="U171" s="159" t="str">
        <f>IF(L3VA!BP183="NO DATA","",L3VA!BP183)</f>
        <v/>
      </c>
      <c r="V171" s="159" t="str">
        <f>IF(L3VA!BV183="NO DATA","",L3VA!BV183)</f>
        <v/>
      </c>
      <c r="W171" s="159" t="str">
        <f>IF(L3VA!CB183="NO DATA","",L3VA!CB183)</f>
        <v/>
      </c>
      <c r="X171" s="159" t="str">
        <f>IF(L3VA!CH183="NO DATA","",L3VA!CH183)</f>
        <v/>
      </c>
      <c r="Y171" s="159" t="str">
        <f>IF(L3VA!CN183="NO DATA","",L3VA!CN183)</f>
        <v/>
      </c>
      <c r="Z171" s="159" t="str">
        <f>IF(L3VA!CT183="NO DATA","",L3VA!CT183)</f>
        <v/>
      </c>
      <c r="AA171" s="159" t="str">
        <f>IF(L3VA!CZ183="NO DATA","",L3VA!CZ183)</f>
        <v/>
      </c>
      <c r="AB171" s="159" t="str">
        <f>IF(L3VA!DF183="NO DATA","",L3VA!DF183)</f>
        <v/>
      </c>
      <c r="AC171" s="159" t="str">
        <f>IF(L3VA!DL183="NO DATA","",L3VA!DL183)</f>
        <v/>
      </c>
      <c r="AD171" s="159" t="str">
        <f>IF(L3VA!DR183="NO DATA","",L3VA!DR183)</f>
        <v/>
      </c>
      <c r="AE171" s="159" t="str">
        <f>IF(L3VA!DX183="NO DATA","",L3VA!DX183)</f>
        <v/>
      </c>
      <c r="AF171" s="159" t="str">
        <f>IF(L3VA!ED183="NO DATA","",L3VA!ED183)</f>
        <v/>
      </c>
      <c r="AG171" s="159" t="str">
        <f>IF(L3VA!EJ183="NO DATA","",L3VA!EJ183)</f>
        <v/>
      </c>
      <c r="AH171" s="159" t="str">
        <f>IF(L3VA!EP183="NO DATA","",L3VA!EP183)</f>
        <v/>
      </c>
      <c r="AI171" s="159" t="str">
        <f>IF(L3VA!EV183="NO DATA","",L3VA!EV183)</f>
        <v/>
      </c>
      <c r="AJ171" s="159" t="str">
        <f>IF(L3VA!FB183="NO DATA","",L3VA!FB183)</f>
        <v/>
      </c>
    </row>
    <row r="172" spans="1:36" x14ac:dyDescent="0.25">
      <c r="A172" s="19">
        <f>IF(DATASHEET!A172="","",DATASHEET!A172)</f>
        <v>152729</v>
      </c>
      <c r="B172" s="20" t="str">
        <f>DATASHEET!B172</f>
        <v>RAUT, Apsara</v>
      </c>
      <c r="C172" s="21" t="str">
        <f>DATASHEET!C172</f>
        <v>12KD</v>
      </c>
      <c r="D172" s="19" t="str">
        <f>DATASHEET!D172</f>
        <v>F</v>
      </c>
      <c r="E172" s="20" t="str">
        <f>IF(ISERROR(L3VA!E184),"",L3VA!E184)</f>
        <v>INTERNAL</v>
      </c>
      <c r="F172" s="20" t="str">
        <f>DATASHEET!E172</f>
        <v>N</v>
      </c>
      <c r="G172" s="20" t="str">
        <f>IF(A172="","",IF(DATASHEET!F172="White - British","N","Y"))</f>
        <v>Y</v>
      </c>
      <c r="H172" s="20" t="str">
        <f>IF(A172="","",IF(DATASHEET!G172=1,"Y","N"))</f>
        <v>N</v>
      </c>
      <c r="I172" s="20" t="str">
        <f>DATASHEET!H172</f>
        <v>N</v>
      </c>
      <c r="J172" s="21" t="str">
        <f>IF(ISERROR(DATASHEET!J172),"",DATASHEET!J172)</f>
        <v>2.5+ (D/C)</v>
      </c>
      <c r="K172" s="36"/>
      <c r="L172" s="159" t="str">
        <f>IF(L3VA!N184="NO DATA","",L3VA!N184)</f>
        <v/>
      </c>
      <c r="M172" s="159" t="str">
        <f>IF(L3VA!T184="NO DATA","",L3VA!T184)</f>
        <v/>
      </c>
      <c r="N172" s="159" t="str">
        <f>IF(L3VA!Z184="NO DATA","",L3VA!Z184)</f>
        <v/>
      </c>
      <c r="O172" s="159" t="str">
        <f>IF(L3VA!AF184="NO DATA","",L3VA!AF184)</f>
        <v/>
      </c>
      <c r="P172" s="159" t="str">
        <f>IF(L3VA!AL184="NO DATA","",L3VA!AL184)</f>
        <v/>
      </c>
      <c r="Q172" s="159" t="str">
        <f>IF(L3VA!AR184="NO DATA","",L3VA!AR184)</f>
        <v/>
      </c>
      <c r="R172" s="159" t="str">
        <f>IF(L3VA!AX184="NO DATA","",L3VA!AX184)</f>
        <v/>
      </c>
      <c r="S172" s="159" t="str">
        <f>IF(L3VA!BD184="NO DATA","",L3VA!BD184)</f>
        <v/>
      </c>
      <c r="T172" s="159" t="str">
        <f>IF(L3VA!BJ184="NO DATA","",L3VA!BJ184)</f>
        <v/>
      </c>
      <c r="U172" s="159" t="str">
        <f>IF(L3VA!BP184="NO DATA","",L3VA!BP184)</f>
        <v/>
      </c>
      <c r="V172" s="159" t="str">
        <f>IF(L3VA!BV184="NO DATA","",L3VA!BV184)</f>
        <v/>
      </c>
      <c r="W172" s="159" t="str">
        <f>IF(L3VA!CB184="NO DATA","",L3VA!CB184)</f>
        <v/>
      </c>
      <c r="X172" s="159" t="str">
        <f>IF(L3VA!CH184="NO DATA","",L3VA!CH184)</f>
        <v/>
      </c>
      <c r="Y172" s="159" t="str">
        <f>IF(L3VA!CN184="NO DATA","",L3VA!CN184)</f>
        <v/>
      </c>
      <c r="Z172" s="159" t="str">
        <f>IF(L3VA!CT184="NO DATA","",L3VA!CT184)</f>
        <v/>
      </c>
      <c r="AA172" s="159" t="str">
        <f>IF(L3VA!CZ184="NO DATA","",L3VA!CZ184)</f>
        <v/>
      </c>
      <c r="AB172" s="159" t="str">
        <f>IF(L3VA!DF184="NO DATA","",L3VA!DF184)</f>
        <v/>
      </c>
      <c r="AC172" s="159" t="str">
        <f>IF(L3VA!DL184="NO DATA","",L3VA!DL184)</f>
        <v/>
      </c>
      <c r="AD172" s="159" t="str">
        <f>IF(L3VA!DR184="NO DATA","",L3VA!DR184)</f>
        <v/>
      </c>
      <c r="AE172" s="159" t="str">
        <f>IF(L3VA!DX184="NO DATA","",L3VA!DX184)</f>
        <v/>
      </c>
      <c r="AF172" s="159" t="str">
        <f>IF(L3VA!ED184="NO DATA","",L3VA!ED184)</f>
        <v/>
      </c>
      <c r="AG172" s="159" t="str">
        <f>IF(L3VA!EJ184="NO DATA","",L3VA!EJ184)</f>
        <v/>
      </c>
      <c r="AH172" s="159" t="str">
        <f>IF(L3VA!EP184="NO DATA","",L3VA!EP184)</f>
        <v/>
      </c>
      <c r="AI172" s="159" t="str">
        <f>IF(L3VA!EV184="NO DATA","",L3VA!EV184)</f>
        <v/>
      </c>
      <c r="AJ172" s="159" t="str">
        <f>IF(L3VA!FB184="NO DATA","",L3VA!FB184)</f>
        <v/>
      </c>
    </row>
    <row r="173" spans="1:36" x14ac:dyDescent="0.25">
      <c r="A173" s="19">
        <f>IF(DATASHEET!A173="","",DATASHEET!A173)</f>
        <v>150834</v>
      </c>
      <c r="B173" s="20" t="str">
        <f>DATASHEET!B173</f>
        <v>REDDIN, Jude</v>
      </c>
      <c r="C173" s="21" t="str">
        <f>DATASHEET!C173</f>
        <v>12SG</v>
      </c>
      <c r="D173" s="19" t="str">
        <f>DATASHEET!D173</f>
        <v>M</v>
      </c>
      <c r="E173" s="20" t="str">
        <f>IF(ISERROR(L3VA!E185),"",L3VA!E185)</f>
        <v>INTERNAL</v>
      </c>
      <c r="F173" s="20" t="str">
        <f>DATASHEET!E173</f>
        <v>Y</v>
      </c>
      <c r="G173" s="20" t="str">
        <f>IF(A173="","",IF(DATASHEET!F173="White - British","N","Y"))</f>
        <v>N</v>
      </c>
      <c r="H173" s="20" t="str">
        <f>IF(A173="","",IF(DATASHEET!G173=1,"Y","N"))</f>
        <v>N</v>
      </c>
      <c r="I173" s="20" t="str">
        <f>DATASHEET!H173</f>
        <v>N</v>
      </c>
      <c r="J173" s="21" t="str">
        <f>IF(ISERROR(DATASHEET!J173),"",DATASHEET!J173)</f>
        <v>6.25+ (B/A)</v>
      </c>
      <c r="K173" s="36"/>
      <c r="L173" s="159" t="str">
        <f>IF(L3VA!N185="NO DATA","",L3VA!N185)</f>
        <v/>
      </c>
      <c r="M173" s="159" t="str">
        <f>IF(L3VA!T185="NO DATA","",L3VA!T185)</f>
        <v/>
      </c>
      <c r="N173" s="159" t="str">
        <f>IF(L3VA!Z185="NO DATA","",L3VA!Z185)</f>
        <v/>
      </c>
      <c r="O173" s="159" t="str">
        <f>IF(L3VA!AF185="NO DATA","",L3VA!AF185)</f>
        <v/>
      </c>
      <c r="P173" s="159" t="str">
        <f>IF(L3VA!AL185="NO DATA","",L3VA!AL185)</f>
        <v/>
      </c>
      <c r="Q173" s="159" t="str">
        <f>IF(L3VA!AR185="NO DATA","",L3VA!AR185)</f>
        <v/>
      </c>
      <c r="R173" s="159" t="str">
        <f>IF(L3VA!AX185="NO DATA","",L3VA!AX185)</f>
        <v/>
      </c>
      <c r="S173" s="159" t="str">
        <f>IF(L3VA!BD185="NO DATA","",L3VA!BD185)</f>
        <v/>
      </c>
      <c r="T173" s="159" t="str">
        <f>IF(L3VA!BJ185="NO DATA","",L3VA!BJ185)</f>
        <v/>
      </c>
      <c r="U173" s="159" t="str">
        <f>IF(L3VA!BP185="NO DATA","",L3VA!BP185)</f>
        <v/>
      </c>
      <c r="V173" s="159" t="str">
        <f>IF(L3VA!BV185="NO DATA","",L3VA!BV185)</f>
        <v/>
      </c>
      <c r="W173" s="159" t="str">
        <f>IF(L3VA!CB185="NO DATA","",L3VA!CB185)</f>
        <v/>
      </c>
      <c r="X173" s="159" t="str">
        <f>IF(L3VA!CH185="NO DATA","",L3VA!CH185)</f>
        <v/>
      </c>
      <c r="Y173" s="159" t="str">
        <f>IF(L3VA!CN185="NO DATA","",L3VA!CN185)</f>
        <v/>
      </c>
      <c r="Z173" s="159" t="str">
        <f>IF(L3VA!CT185="NO DATA","",L3VA!CT185)</f>
        <v/>
      </c>
      <c r="AA173" s="159" t="str">
        <f>IF(L3VA!CZ185="NO DATA","",L3VA!CZ185)</f>
        <v/>
      </c>
      <c r="AB173" s="159" t="str">
        <f>IF(L3VA!DF185="NO DATA","",L3VA!DF185)</f>
        <v/>
      </c>
      <c r="AC173" s="159" t="str">
        <f>IF(L3VA!DL185="NO DATA","",L3VA!DL185)</f>
        <v/>
      </c>
      <c r="AD173" s="159" t="str">
        <f>IF(L3VA!DR185="NO DATA","",L3VA!DR185)</f>
        <v/>
      </c>
      <c r="AE173" s="159" t="str">
        <f>IF(L3VA!DX185="NO DATA","",L3VA!DX185)</f>
        <v/>
      </c>
      <c r="AF173" s="159" t="str">
        <f>IF(L3VA!ED185="NO DATA","",L3VA!ED185)</f>
        <v/>
      </c>
      <c r="AG173" s="159" t="str">
        <f>IF(L3VA!EJ185="NO DATA","",L3VA!EJ185)</f>
        <v/>
      </c>
      <c r="AH173" s="159" t="str">
        <f>IF(L3VA!EP185="NO DATA","",L3VA!EP185)</f>
        <v/>
      </c>
      <c r="AI173" s="159" t="str">
        <f>IF(L3VA!EV185="NO DATA","",L3VA!EV185)</f>
        <v/>
      </c>
      <c r="AJ173" s="159" t="str">
        <f>IF(L3VA!FB185="NO DATA","",L3VA!FB185)</f>
        <v/>
      </c>
    </row>
    <row r="174" spans="1:36" x14ac:dyDescent="0.25">
      <c r="A174" s="19">
        <f>IF(DATASHEET!A174="","",DATASHEET!A174)</f>
        <v>150920</v>
      </c>
      <c r="B174" s="20" t="str">
        <f>DATASHEET!B174</f>
        <v>REED, Cicely</v>
      </c>
      <c r="C174" s="21" t="str">
        <f>DATASHEET!C174</f>
        <v>12KD</v>
      </c>
      <c r="D174" s="19" t="str">
        <f>DATASHEET!D174</f>
        <v>F</v>
      </c>
      <c r="E174" s="20" t="str">
        <f>IF(ISERROR(L3VA!E186),"",L3VA!E186)</f>
        <v>INTERNAL</v>
      </c>
      <c r="F174" s="20" t="str">
        <f>DATASHEET!E174</f>
        <v>N</v>
      </c>
      <c r="G174" s="20" t="str">
        <f>IF(A174="","",IF(DATASHEET!F174="White - British","N","Y"))</f>
        <v>N</v>
      </c>
      <c r="H174" s="20" t="str">
        <f>IF(A174="","",IF(DATASHEET!G174=1,"Y","N"))</f>
        <v>N</v>
      </c>
      <c r="I174" s="20" t="str">
        <f>DATASHEET!H174</f>
        <v>N</v>
      </c>
      <c r="J174" s="21" t="str">
        <f>IF(ISERROR(DATASHEET!J174),"",DATASHEET!J174)</f>
        <v>7.75+ (A/A*)</v>
      </c>
      <c r="K174" s="36"/>
      <c r="L174" s="159" t="str">
        <f>IF(L3VA!N186="NO DATA","",L3VA!N186)</f>
        <v/>
      </c>
      <c r="M174" s="159" t="str">
        <f>IF(L3VA!T186="NO DATA","",L3VA!T186)</f>
        <v/>
      </c>
      <c r="N174" s="159" t="str">
        <f>IF(L3VA!Z186="NO DATA","",L3VA!Z186)</f>
        <v/>
      </c>
      <c r="O174" s="159" t="str">
        <f>IF(L3VA!AF186="NO DATA","",L3VA!AF186)</f>
        <v/>
      </c>
      <c r="P174" s="159" t="str">
        <f>IF(L3VA!AL186="NO DATA","",L3VA!AL186)</f>
        <v/>
      </c>
      <c r="Q174" s="159" t="str">
        <f>IF(L3VA!AR186="NO DATA","",L3VA!AR186)</f>
        <v/>
      </c>
      <c r="R174" s="159" t="str">
        <f>IF(L3VA!AX186="NO DATA","",L3VA!AX186)</f>
        <v/>
      </c>
      <c r="S174" s="159" t="str">
        <f>IF(L3VA!BD186="NO DATA","",L3VA!BD186)</f>
        <v/>
      </c>
      <c r="T174" s="159" t="str">
        <f>IF(L3VA!BJ186="NO DATA","",L3VA!BJ186)</f>
        <v/>
      </c>
      <c r="U174" s="159" t="str">
        <f>IF(L3VA!BP186="NO DATA","",L3VA!BP186)</f>
        <v/>
      </c>
      <c r="V174" s="159" t="str">
        <f>IF(L3VA!BV186="NO DATA","",L3VA!BV186)</f>
        <v/>
      </c>
      <c r="W174" s="159" t="str">
        <f>IF(L3VA!CB186="NO DATA","",L3VA!CB186)</f>
        <v/>
      </c>
      <c r="X174" s="159" t="str">
        <f>IF(L3VA!CH186="NO DATA","",L3VA!CH186)</f>
        <v/>
      </c>
      <c r="Y174" s="159" t="str">
        <f>IF(L3VA!CN186="NO DATA","",L3VA!CN186)</f>
        <v/>
      </c>
      <c r="Z174" s="159" t="str">
        <f>IF(L3VA!CT186="NO DATA","",L3VA!CT186)</f>
        <v/>
      </c>
      <c r="AA174" s="159" t="str">
        <f>IF(L3VA!CZ186="NO DATA","",L3VA!CZ186)</f>
        <v/>
      </c>
      <c r="AB174" s="159" t="str">
        <f>IF(L3VA!DF186="NO DATA","",L3VA!DF186)</f>
        <v/>
      </c>
      <c r="AC174" s="159" t="str">
        <f>IF(L3VA!DL186="NO DATA","",L3VA!DL186)</f>
        <v/>
      </c>
      <c r="AD174" s="159" t="str">
        <f>IF(L3VA!DR186="NO DATA","",L3VA!DR186)</f>
        <v/>
      </c>
      <c r="AE174" s="159" t="str">
        <f>IF(L3VA!DX186="NO DATA","",L3VA!DX186)</f>
        <v/>
      </c>
      <c r="AF174" s="159" t="str">
        <f>IF(L3VA!ED186="NO DATA","",L3VA!ED186)</f>
        <v/>
      </c>
      <c r="AG174" s="159" t="str">
        <f>IF(L3VA!EJ186="NO DATA","",L3VA!EJ186)</f>
        <v/>
      </c>
      <c r="AH174" s="159" t="str">
        <f>IF(L3VA!EP186="NO DATA","",L3VA!EP186)</f>
        <v/>
      </c>
      <c r="AI174" s="159" t="str">
        <f>IF(L3VA!EV186="NO DATA","",L3VA!EV186)</f>
        <v/>
      </c>
      <c r="AJ174" s="159" t="str">
        <f>IF(L3VA!FB186="NO DATA","",L3VA!FB186)</f>
        <v/>
      </c>
    </row>
    <row r="175" spans="1:36" x14ac:dyDescent="0.25">
      <c r="A175" s="19">
        <f>IF(DATASHEET!A175="","",DATASHEET!A175)</f>
        <v>150795</v>
      </c>
      <c r="B175" s="20" t="str">
        <f>DATASHEET!B175</f>
        <v>REVILL, Oliver</v>
      </c>
      <c r="C175" s="21" t="str">
        <f>DATASHEET!C175</f>
        <v>12SG</v>
      </c>
      <c r="D175" s="19" t="str">
        <f>DATASHEET!D175</f>
        <v>M</v>
      </c>
      <c r="E175" s="20" t="str">
        <f>IF(ISERROR(L3VA!E187),"",L3VA!E187)</f>
        <v>INTERNAL</v>
      </c>
      <c r="F175" s="20" t="str">
        <f>DATASHEET!E175</f>
        <v>N</v>
      </c>
      <c r="G175" s="20" t="str">
        <f>IF(A175="","",IF(DATASHEET!F175="White - British","N","Y"))</f>
        <v>N</v>
      </c>
      <c r="H175" s="20" t="str">
        <f>IF(A175="","",IF(DATASHEET!G175=1,"Y","N"))</f>
        <v>N</v>
      </c>
      <c r="I175" s="20" t="str">
        <f>DATASHEET!H175</f>
        <v>N</v>
      </c>
      <c r="J175" s="21" t="str">
        <f>IF(ISERROR(DATASHEET!J175),"",DATASHEET!J175)</f>
        <v>4.75+ (C/B)</v>
      </c>
      <c r="K175" s="36"/>
      <c r="L175" s="159" t="str">
        <f>IF(L3VA!N187="NO DATA","",L3VA!N187)</f>
        <v/>
      </c>
      <c r="M175" s="159" t="str">
        <f>IF(L3VA!T187="NO DATA","",L3VA!T187)</f>
        <v/>
      </c>
      <c r="N175" s="159" t="str">
        <f>IF(L3VA!Z187="NO DATA","",L3VA!Z187)</f>
        <v/>
      </c>
      <c r="O175" s="159" t="str">
        <f>IF(L3VA!AF187="NO DATA","",L3VA!AF187)</f>
        <v/>
      </c>
      <c r="P175" s="159" t="str">
        <f>IF(L3VA!AL187="NO DATA","",L3VA!AL187)</f>
        <v/>
      </c>
      <c r="Q175" s="159" t="str">
        <f>IF(L3VA!AR187="NO DATA","",L3VA!AR187)</f>
        <v/>
      </c>
      <c r="R175" s="159" t="str">
        <f>IF(L3VA!AX187="NO DATA","",L3VA!AX187)</f>
        <v/>
      </c>
      <c r="S175" s="159" t="str">
        <f>IF(L3VA!BD187="NO DATA","",L3VA!BD187)</f>
        <v/>
      </c>
      <c r="T175" s="159" t="str">
        <f>IF(L3VA!BJ187="NO DATA","",L3VA!BJ187)</f>
        <v/>
      </c>
      <c r="U175" s="159" t="str">
        <f>IF(L3VA!BP187="NO DATA","",L3VA!BP187)</f>
        <v/>
      </c>
      <c r="V175" s="159" t="str">
        <f>IF(L3VA!BV187="NO DATA","",L3VA!BV187)</f>
        <v/>
      </c>
      <c r="W175" s="159" t="str">
        <f>IF(L3VA!CB187="NO DATA","",L3VA!CB187)</f>
        <v/>
      </c>
      <c r="X175" s="159" t="str">
        <f>IF(L3VA!CH187="NO DATA","",L3VA!CH187)</f>
        <v/>
      </c>
      <c r="Y175" s="159" t="str">
        <f>IF(L3VA!CN187="NO DATA","",L3VA!CN187)</f>
        <v/>
      </c>
      <c r="Z175" s="159" t="str">
        <f>IF(L3VA!CT187="NO DATA","",L3VA!CT187)</f>
        <v/>
      </c>
      <c r="AA175" s="159" t="str">
        <f>IF(L3VA!CZ187="NO DATA","",L3VA!CZ187)</f>
        <v/>
      </c>
      <c r="AB175" s="159" t="str">
        <f>IF(L3VA!DF187="NO DATA","",L3VA!DF187)</f>
        <v/>
      </c>
      <c r="AC175" s="159" t="str">
        <f>IF(L3VA!DL187="NO DATA","",L3VA!DL187)</f>
        <v/>
      </c>
      <c r="AD175" s="159" t="str">
        <f>IF(L3VA!DR187="NO DATA","",L3VA!DR187)</f>
        <v/>
      </c>
      <c r="AE175" s="159" t="str">
        <f>IF(L3VA!DX187="NO DATA","",L3VA!DX187)</f>
        <v/>
      </c>
      <c r="AF175" s="159" t="str">
        <f>IF(L3VA!ED187="NO DATA","",L3VA!ED187)</f>
        <v/>
      </c>
      <c r="AG175" s="159" t="str">
        <f>IF(L3VA!EJ187="NO DATA","",L3VA!EJ187)</f>
        <v/>
      </c>
      <c r="AH175" s="159" t="str">
        <f>IF(L3VA!EP187="NO DATA","",L3VA!EP187)</f>
        <v/>
      </c>
      <c r="AI175" s="159" t="str">
        <f>IF(L3VA!EV187="NO DATA","",L3VA!EV187)</f>
        <v/>
      </c>
      <c r="AJ175" s="159" t="str">
        <f>IF(L3VA!FB187="NO DATA","",L3VA!FB187)</f>
        <v/>
      </c>
    </row>
    <row r="176" spans="1:36" x14ac:dyDescent="0.25">
      <c r="A176" s="19">
        <f>IF(DATASHEET!A176="","",DATASHEET!A176)</f>
        <v>160065</v>
      </c>
      <c r="B176" s="20" t="str">
        <f>DATASHEET!B176</f>
        <v>RIAZ, Isaiah</v>
      </c>
      <c r="C176" s="21" t="str">
        <f>DATASHEET!C176</f>
        <v>12EW</v>
      </c>
      <c r="D176" s="19" t="str">
        <f>DATASHEET!D176</f>
        <v>M</v>
      </c>
      <c r="E176" s="20" t="str">
        <f>IF(ISERROR(L3VA!E188),"",L3VA!E188)</f>
        <v>EXTERNAL</v>
      </c>
      <c r="F176" s="20" t="str">
        <f>DATASHEET!E176</f>
        <v>Y</v>
      </c>
      <c r="G176" s="20" t="str">
        <f>IF(A176="","",IF(DATASHEET!F176="White - British","N","Y"))</f>
        <v>Y</v>
      </c>
      <c r="H176" s="20" t="str">
        <f>IF(A176="","",IF(DATASHEET!G176=1,"Y","N"))</f>
        <v>N</v>
      </c>
      <c r="I176" s="20" t="str">
        <f>DATASHEET!H176</f>
        <v>N</v>
      </c>
      <c r="J176" s="21" t="str">
        <f>IF(ISERROR(DATASHEET!J176),"",DATASHEET!J176)</f>
        <v>6.25+ (B/A)</v>
      </c>
      <c r="K176" s="36"/>
      <c r="L176" s="159" t="str">
        <f>IF(L3VA!N188="NO DATA","",L3VA!N188)</f>
        <v/>
      </c>
      <c r="M176" s="159" t="str">
        <f>IF(L3VA!T188="NO DATA","",L3VA!T188)</f>
        <v/>
      </c>
      <c r="N176" s="159" t="str">
        <f>IF(L3VA!Z188="NO DATA","",L3VA!Z188)</f>
        <v/>
      </c>
      <c r="O176" s="159" t="str">
        <f>IF(L3VA!AF188="NO DATA","",L3VA!AF188)</f>
        <v/>
      </c>
      <c r="P176" s="159" t="str">
        <f>IF(L3VA!AL188="NO DATA","",L3VA!AL188)</f>
        <v/>
      </c>
      <c r="Q176" s="159" t="str">
        <f>IF(L3VA!AR188="NO DATA","",L3VA!AR188)</f>
        <v/>
      </c>
      <c r="R176" s="159" t="str">
        <f>IF(L3VA!AX188="NO DATA","",L3VA!AX188)</f>
        <v/>
      </c>
      <c r="S176" s="159" t="str">
        <f>IF(L3VA!BD188="NO DATA","",L3VA!BD188)</f>
        <v/>
      </c>
      <c r="T176" s="159" t="str">
        <f>IF(L3VA!BJ188="NO DATA","",L3VA!BJ188)</f>
        <v/>
      </c>
      <c r="U176" s="159" t="str">
        <f>IF(L3VA!BP188="NO DATA","",L3VA!BP188)</f>
        <v/>
      </c>
      <c r="V176" s="159" t="str">
        <f>IF(L3VA!BV188="NO DATA","",L3VA!BV188)</f>
        <v/>
      </c>
      <c r="W176" s="159" t="str">
        <f>IF(L3VA!CB188="NO DATA","",L3VA!CB188)</f>
        <v/>
      </c>
      <c r="X176" s="159" t="str">
        <f>IF(L3VA!CH188="NO DATA","",L3VA!CH188)</f>
        <v/>
      </c>
      <c r="Y176" s="159" t="str">
        <f>IF(L3VA!CN188="NO DATA","",L3VA!CN188)</f>
        <v/>
      </c>
      <c r="Z176" s="159" t="str">
        <f>IF(L3VA!CT188="NO DATA","",L3VA!CT188)</f>
        <v/>
      </c>
      <c r="AA176" s="159" t="str">
        <f>IF(L3VA!CZ188="NO DATA","",L3VA!CZ188)</f>
        <v/>
      </c>
      <c r="AB176" s="159" t="str">
        <f>IF(L3VA!DF188="NO DATA","",L3VA!DF188)</f>
        <v/>
      </c>
      <c r="AC176" s="159" t="str">
        <f>IF(L3VA!DL188="NO DATA","",L3VA!DL188)</f>
        <v/>
      </c>
      <c r="AD176" s="159" t="str">
        <f>IF(L3VA!DR188="NO DATA","",L3VA!DR188)</f>
        <v/>
      </c>
      <c r="AE176" s="159" t="str">
        <f>IF(L3VA!DX188="NO DATA","",L3VA!DX188)</f>
        <v/>
      </c>
      <c r="AF176" s="159" t="str">
        <f>IF(L3VA!ED188="NO DATA","",L3VA!ED188)</f>
        <v/>
      </c>
      <c r="AG176" s="159" t="str">
        <f>IF(L3VA!EJ188="NO DATA","",L3VA!EJ188)</f>
        <v/>
      </c>
      <c r="AH176" s="159" t="str">
        <f>IF(L3VA!EP188="NO DATA","",L3VA!EP188)</f>
        <v/>
      </c>
      <c r="AI176" s="159" t="str">
        <f>IF(L3VA!EV188="NO DATA","",L3VA!EV188)</f>
        <v/>
      </c>
      <c r="AJ176" s="159" t="str">
        <f>IF(L3VA!FB188="NO DATA","",L3VA!FB188)</f>
        <v/>
      </c>
    </row>
    <row r="177" spans="1:36" x14ac:dyDescent="0.25">
      <c r="A177" s="19">
        <f>IF(DATASHEET!A177="","",DATASHEET!A177)</f>
        <v>160070</v>
      </c>
      <c r="B177" s="20" t="str">
        <f>DATASHEET!B177</f>
        <v>RIAZ, Zain</v>
      </c>
      <c r="C177" s="21" t="str">
        <f>DATASHEET!C177</f>
        <v>12CSN</v>
      </c>
      <c r="D177" s="19" t="str">
        <f>DATASHEET!D177</f>
        <v>M</v>
      </c>
      <c r="E177" s="20" t="str">
        <f>IF(ISERROR(L3VA!E189),"",L3VA!E189)</f>
        <v>EXTERNAL</v>
      </c>
      <c r="F177" s="20" t="str">
        <f>DATASHEET!E177</f>
        <v>N</v>
      </c>
      <c r="G177" s="20" t="str">
        <f>IF(A177="","",IF(DATASHEET!F177="White - British","N","Y"))</f>
        <v>Y</v>
      </c>
      <c r="H177" s="20" t="str">
        <f>IF(A177="","",IF(DATASHEET!G177=1,"Y","N"))</f>
        <v>N</v>
      </c>
      <c r="I177" s="20" t="str">
        <f>DATASHEET!H177</f>
        <v>N</v>
      </c>
      <c r="J177" s="21" t="str">
        <f>IF(ISERROR(DATASHEET!J177),"",DATASHEET!J177)</f>
        <v>6.25+ (B/A)</v>
      </c>
      <c r="K177" s="36"/>
      <c r="L177" s="159" t="str">
        <f>IF(L3VA!N189="NO DATA","",L3VA!N189)</f>
        <v/>
      </c>
      <c r="M177" s="159" t="str">
        <f>IF(L3VA!T189="NO DATA","",L3VA!T189)</f>
        <v/>
      </c>
      <c r="N177" s="159" t="str">
        <f>IF(L3VA!Z189="NO DATA","",L3VA!Z189)</f>
        <v/>
      </c>
      <c r="O177" s="159" t="str">
        <f>IF(L3VA!AF189="NO DATA","",L3VA!AF189)</f>
        <v/>
      </c>
      <c r="P177" s="159" t="str">
        <f>IF(L3VA!AL189="NO DATA","",L3VA!AL189)</f>
        <v/>
      </c>
      <c r="Q177" s="159" t="str">
        <f>IF(L3VA!AR189="NO DATA","",L3VA!AR189)</f>
        <v/>
      </c>
      <c r="R177" s="159" t="str">
        <f>IF(L3VA!AX189="NO DATA","",L3VA!AX189)</f>
        <v/>
      </c>
      <c r="S177" s="159" t="str">
        <f>IF(L3VA!BD189="NO DATA","",L3VA!BD189)</f>
        <v/>
      </c>
      <c r="T177" s="159" t="str">
        <f>IF(L3VA!BJ189="NO DATA","",L3VA!BJ189)</f>
        <v/>
      </c>
      <c r="U177" s="159" t="str">
        <f>IF(L3VA!BP189="NO DATA","",L3VA!BP189)</f>
        <v/>
      </c>
      <c r="V177" s="159" t="str">
        <f>IF(L3VA!BV189="NO DATA","",L3VA!BV189)</f>
        <v/>
      </c>
      <c r="W177" s="159" t="str">
        <f>IF(L3VA!CB189="NO DATA","",L3VA!CB189)</f>
        <v/>
      </c>
      <c r="X177" s="159" t="str">
        <f>IF(L3VA!CH189="NO DATA","",L3VA!CH189)</f>
        <v/>
      </c>
      <c r="Y177" s="159" t="str">
        <f>IF(L3VA!CN189="NO DATA","",L3VA!CN189)</f>
        <v/>
      </c>
      <c r="Z177" s="159" t="str">
        <f>IF(L3VA!CT189="NO DATA","",L3VA!CT189)</f>
        <v/>
      </c>
      <c r="AA177" s="159" t="str">
        <f>IF(L3VA!CZ189="NO DATA","",L3VA!CZ189)</f>
        <v/>
      </c>
      <c r="AB177" s="159" t="str">
        <f>IF(L3VA!DF189="NO DATA","",L3VA!DF189)</f>
        <v/>
      </c>
      <c r="AC177" s="159" t="str">
        <f>IF(L3VA!DL189="NO DATA","",L3VA!DL189)</f>
        <v/>
      </c>
      <c r="AD177" s="159" t="str">
        <f>IF(L3VA!DR189="NO DATA","",L3VA!DR189)</f>
        <v/>
      </c>
      <c r="AE177" s="159" t="str">
        <f>IF(L3VA!DX189="NO DATA","",L3VA!DX189)</f>
        <v/>
      </c>
      <c r="AF177" s="159" t="str">
        <f>IF(L3VA!ED189="NO DATA","",L3VA!ED189)</f>
        <v/>
      </c>
      <c r="AG177" s="159" t="str">
        <f>IF(L3VA!EJ189="NO DATA","",L3VA!EJ189)</f>
        <v/>
      </c>
      <c r="AH177" s="159" t="str">
        <f>IF(L3VA!EP189="NO DATA","",L3VA!EP189)</f>
        <v/>
      </c>
      <c r="AI177" s="159" t="str">
        <f>IF(L3VA!EV189="NO DATA","",L3VA!EV189)</f>
        <v/>
      </c>
      <c r="AJ177" s="159" t="str">
        <f>IF(L3VA!FB189="NO DATA","",L3VA!FB189)</f>
        <v/>
      </c>
    </row>
    <row r="178" spans="1:36" x14ac:dyDescent="0.25">
      <c r="A178" s="19">
        <f>IF(DATASHEET!A178="","",DATASHEET!A178)</f>
        <v>150969</v>
      </c>
      <c r="B178" s="20" t="str">
        <f>DATASHEET!B178</f>
        <v>RIDGE, Frankie</v>
      </c>
      <c r="C178" s="21" t="str">
        <f>DATASHEET!C178</f>
        <v>12SG</v>
      </c>
      <c r="D178" s="19" t="str">
        <f>DATASHEET!D178</f>
        <v>F</v>
      </c>
      <c r="E178" s="20" t="str">
        <f>IF(ISERROR(L3VA!E190),"",L3VA!E190)</f>
        <v>INTERNAL</v>
      </c>
      <c r="F178" s="20" t="str">
        <f>DATASHEET!E178</f>
        <v>N</v>
      </c>
      <c r="G178" s="20" t="str">
        <f>IF(A178="","",IF(DATASHEET!F178="White - British","N","Y"))</f>
        <v>N</v>
      </c>
      <c r="H178" s="20" t="str">
        <f>IF(A178="","",IF(DATASHEET!G178=1,"Y","N"))</f>
        <v>N</v>
      </c>
      <c r="I178" s="20" t="str">
        <f>DATASHEET!H178</f>
        <v>N</v>
      </c>
      <c r="J178" s="21" t="str">
        <f>IF(ISERROR(DATASHEET!J178),"",DATASHEET!J178)</f>
        <v>4.75+ (C/B)</v>
      </c>
      <c r="K178" s="36"/>
      <c r="L178" s="159" t="str">
        <f>IF(L3VA!N190="NO DATA","",L3VA!N190)</f>
        <v/>
      </c>
      <c r="M178" s="159" t="str">
        <f>IF(L3VA!T190="NO DATA","",L3VA!T190)</f>
        <v/>
      </c>
      <c r="N178" s="159" t="str">
        <f>IF(L3VA!Z190="NO DATA","",L3VA!Z190)</f>
        <v/>
      </c>
      <c r="O178" s="159" t="str">
        <f>IF(L3VA!AF190="NO DATA","",L3VA!AF190)</f>
        <v/>
      </c>
      <c r="P178" s="159" t="str">
        <f>IF(L3VA!AL190="NO DATA","",L3VA!AL190)</f>
        <v/>
      </c>
      <c r="Q178" s="159" t="str">
        <f>IF(L3VA!AR190="NO DATA","",L3VA!AR190)</f>
        <v/>
      </c>
      <c r="R178" s="159" t="str">
        <f>IF(L3VA!AX190="NO DATA","",L3VA!AX190)</f>
        <v/>
      </c>
      <c r="S178" s="159" t="str">
        <f>IF(L3VA!BD190="NO DATA","",L3VA!BD190)</f>
        <v/>
      </c>
      <c r="T178" s="159" t="str">
        <f>IF(L3VA!BJ190="NO DATA","",L3VA!BJ190)</f>
        <v/>
      </c>
      <c r="U178" s="159" t="str">
        <f>IF(L3VA!BP190="NO DATA","",L3VA!BP190)</f>
        <v/>
      </c>
      <c r="V178" s="159" t="str">
        <f>IF(L3VA!BV190="NO DATA","",L3VA!BV190)</f>
        <v/>
      </c>
      <c r="W178" s="159" t="str">
        <f>IF(L3VA!CB190="NO DATA","",L3VA!CB190)</f>
        <v/>
      </c>
      <c r="X178" s="159" t="str">
        <f>IF(L3VA!CH190="NO DATA","",L3VA!CH190)</f>
        <v/>
      </c>
      <c r="Y178" s="159" t="str">
        <f>IF(L3VA!CN190="NO DATA","",L3VA!CN190)</f>
        <v/>
      </c>
      <c r="Z178" s="159" t="str">
        <f>IF(L3VA!CT190="NO DATA","",L3VA!CT190)</f>
        <v/>
      </c>
      <c r="AA178" s="159" t="str">
        <f>IF(L3VA!CZ190="NO DATA","",L3VA!CZ190)</f>
        <v/>
      </c>
      <c r="AB178" s="159" t="str">
        <f>IF(L3VA!DF190="NO DATA","",L3VA!DF190)</f>
        <v/>
      </c>
      <c r="AC178" s="159" t="str">
        <f>IF(L3VA!DL190="NO DATA","",L3VA!DL190)</f>
        <v/>
      </c>
      <c r="AD178" s="159" t="str">
        <f>IF(L3VA!DR190="NO DATA","",L3VA!DR190)</f>
        <v/>
      </c>
      <c r="AE178" s="159" t="str">
        <f>IF(L3VA!DX190="NO DATA","",L3VA!DX190)</f>
        <v/>
      </c>
      <c r="AF178" s="159" t="str">
        <f>IF(L3VA!ED190="NO DATA","",L3VA!ED190)</f>
        <v/>
      </c>
      <c r="AG178" s="159" t="str">
        <f>IF(L3VA!EJ190="NO DATA","",L3VA!EJ190)</f>
        <v/>
      </c>
      <c r="AH178" s="159" t="str">
        <f>IF(L3VA!EP190="NO DATA","",L3VA!EP190)</f>
        <v/>
      </c>
      <c r="AI178" s="159" t="str">
        <f>IF(L3VA!EV190="NO DATA","",L3VA!EV190)</f>
        <v/>
      </c>
      <c r="AJ178" s="159" t="str">
        <f>IF(L3VA!FB190="NO DATA","",L3VA!FB190)</f>
        <v/>
      </c>
    </row>
    <row r="179" spans="1:36" x14ac:dyDescent="0.25">
      <c r="A179" s="19">
        <f>IF(DATASHEET!A179="","",DATASHEET!A179)</f>
        <v>150970</v>
      </c>
      <c r="B179" s="20" t="str">
        <f>DATASHEET!B179</f>
        <v>ROBERTS, Ollie</v>
      </c>
      <c r="C179" s="21" t="str">
        <f>DATASHEET!C179</f>
        <v>12SG</v>
      </c>
      <c r="D179" s="19" t="str">
        <f>DATASHEET!D179</f>
        <v>M</v>
      </c>
      <c r="E179" s="20" t="str">
        <f>IF(ISERROR(L3VA!E191),"",L3VA!E191)</f>
        <v>INTERNAL</v>
      </c>
      <c r="F179" s="20" t="str">
        <f>DATASHEET!E179</f>
        <v>N</v>
      </c>
      <c r="G179" s="20" t="str">
        <f>IF(A179="","",IF(DATASHEET!F179="White - British","N","Y"))</f>
        <v>N</v>
      </c>
      <c r="H179" s="20" t="str">
        <f>IF(A179="","",IF(DATASHEET!G179=1,"Y","N"))</f>
        <v>N</v>
      </c>
      <c r="I179" s="20" t="str">
        <f>DATASHEET!H179</f>
        <v>N</v>
      </c>
      <c r="J179" s="21" t="str">
        <f>IF(ISERROR(DATASHEET!J179),"",DATASHEET!J179)</f>
        <v>4.75+ (C/B)</v>
      </c>
      <c r="K179" s="36"/>
      <c r="L179" s="159" t="str">
        <f>IF(L3VA!N191="NO DATA","",L3VA!N191)</f>
        <v/>
      </c>
      <c r="M179" s="159" t="str">
        <f>IF(L3VA!T191="NO DATA","",L3VA!T191)</f>
        <v/>
      </c>
      <c r="N179" s="159" t="str">
        <f>IF(L3VA!Z191="NO DATA","",L3VA!Z191)</f>
        <v/>
      </c>
      <c r="O179" s="159" t="str">
        <f>IF(L3VA!AF191="NO DATA","",L3VA!AF191)</f>
        <v/>
      </c>
      <c r="P179" s="159" t="str">
        <f>IF(L3VA!AL191="NO DATA","",L3VA!AL191)</f>
        <v/>
      </c>
      <c r="Q179" s="159" t="str">
        <f>IF(L3VA!AR191="NO DATA","",L3VA!AR191)</f>
        <v/>
      </c>
      <c r="R179" s="159" t="str">
        <f>IF(L3VA!AX191="NO DATA","",L3VA!AX191)</f>
        <v/>
      </c>
      <c r="S179" s="159" t="str">
        <f>IF(L3VA!BD191="NO DATA","",L3VA!BD191)</f>
        <v/>
      </c>
      <c r="T179" s="159" t="str">
        <f>IF(L3VA!BJ191="NO DATA","",L3VA!BJ191)</f>
        <v/>
      </c>
      <c r="U179" s="159" t="str">
        <f>IF(L3VA!BP191="NO DATA","",L3VA!BP191)</f>
        <v/>
      </c>
      <c r="V179" s="159" t="str">
        <f>IF(L3VA!BV191="NO DATA","",L3VA!BV191)</f>
        <v/>
      </c>
      <c r="W179" s="159" t="str">
        <f>IF(L3VA!CB191="NO DATA","",L3VA!CB191)</f>
        <v/>
      </c>
      <c r="X179" s="159" t="str">
        <f>IF(L3VA!CH191="NO DATA","",L3VA!CH191)</f>
        <v/>
      </c>
      <c r="Y179" s="159" t="str">
        <f>IF(L3VA!CN191="NO DATA","",L3VA!CN191)</f>
        <v/>
      </c>
      <c r="Z179" s="159" t="str">
        <f>IF(L3VA!CT191="NO DATA","",L3VA!CT191)</f>
        <v/>
      </c>
      <c r="AA179" s="159" t="str">
        <f>IF(L3VA!CZ191="NO DATA","",L3VA!CZ191)</f>
        <v/>
      </c>
      <c r="AB179" s="159" t="str">
        <f>IF(L3VA!DF191="NO DATA","",L3VA!DF191)</f>
        <v/>
      </c>
      <c r="AC179" s="159" t="str">
        <f>IF(L3VA!DL191="NO DATA","",L3VA!DL191)</f>
        <v/>
      </c>
      <c r="AD179" s="159" t="str">
        <f>IF(L3VA!DR191="NO DATA","",L3VA!DR191)</f>
        <v/>
      </c>
      <c r="AE179" s="159" t="str">
        <f>IF(L3VA!DX191="NO DATA","",L3VA!DX191)</f>
        <v/>
      </c>
      <c r="AF179" s="159" t="str">
        <f>IF(L3VA!ED191="NO DATA","",L3VA!ED191)</f>
        <v/>
      </c>
      <c r="AG179" s="159" t="str">
        <f>IF(L3VA!EJ191="NO DATA","",L3VA!EJ191)</f>
        <v/>
      </c>
      <c r="AH179" s="159" t="str">
        <f>IF(L3VA!EP191="NO DATA","",L3VA!EP191)</f>
        <v/>
      </c>
      <c r="AI179" s="159" t="str">
        <f>IF(L3VA!EV191="NO DATA","",L3VA!EV191)</f>
        <v/>
      </c>
      <c r="AJ179" s="159" t="str">
        <f>IF(L3VA!FB191="NO DATA","",L3VA!FB191)</f>
        <v/>
      </c>
    </row>
    <row r="180" spans="1:36" x14ac:dyDescent="0.25">
      <c r="A180" s="19">
        <f>IF(DATASHEET!A180="","",DATASHEET!A180)</f>
        <v>151501</v>
      </c>
      <c r="B180" s="20" t="str">
        <f>DATASHEET!B180</f>
        <v>ROJAS BURGOA, Alejandro</v>
      </c>
      <c r="C180" s="21" t="str">
        <f>DATASHEET!C180</f>
        <v>12SG</v>
      </c>
      <c r="D180" s="19" t="str">
        <f>DATASHEET!D180</f>
        <v>M</v>
      </c>
      <c r="E180" s="20" t="str">
        <f>IF(ISERROR(L3VA!E192),"",L3VA!E192)</f>
        <v>INTERNAL</v>
      </c>
      <c r="F180" s="20" t="str">
        <f>DATASHEET!E180</f>
        <v>N</v>
      </c>
      <c r="G180" s="20" t="str">
        <f>IF(A180="","",IF(DATASHEET!F180="White - British","N","Y"))</f>
        <v>Y</v>
      </c>
      <c r="H180" s="20" t="str">
        <f>IF(A180="","",IF(DATASHEET!G180=1,"Y","N"))</f>
        <v>N</v>
      </c>
      <c r="I180" s="20" t="str">
        <f>DATASHEET!H180</f>
        <v>N</v>
      </c>
      <c r="J180" s="21" t="str">
        <f>IF(ISERROR(DATASHEET!J180),"",DATASHEET!J180)</f>
        <v>4.75+ (C/B)</v>
      </c>
      <c r="K180" s="36"/>
      <c r="L180" s="159" t="str">
        <f>IF(L3VA!N192="NO DATA","",L3VA!N192)</f>
        <v/>
      </c>
      <c r="M180" s="159" t="str">
        <f>IF(L3VA!T192="NO DATA","",L3VA!T192)</f>
        <v/>
      </c>
      <c r="N180" s="159" t="str">
        <f>IF(L3VA!Z192="NO DATA","",L3VA!Z192)</f>
        <v/>
      </c>
      <c r="O180" s="159" t="str">
        <f>IF(L3VA!AF192="NO DATA","",L3VA!AF192)</f>
        <v/>
      </c>
      <c r="P180" s="159" t="str">
        <f>IF(L3VA!AL192="NO DATA","",L3VA!AL192)</f>
        <v/>
      </c>
      <c r="Q180" s="159" t="str">
        <f>IF(L3VA!AR192="NO DATA","",L3VA!AR192)</f>
        <v/>
      </c>
      <c r="R180" s="159" t="str">
        <f>IF(L3VA!AX192="NO DATA","",L3VA!AX192)</f>
        <v/>
      </c>
      <c r="S180" s="159" t="str">
        <f>IF(L3VA!BD192="NO DATA","",L3VA!BD192)</f>
        <v/>
      </c>
      <c r="T180" s="159" t="str">
        <f>IF(L3VA!BJ192="NO DATA","",L3VA!BJ192)</f>
        <v/>
      </c>
      <c r="U180" s="159" t="str">
        <f>IF(L3VA!BP192="NO DATA","",L3VA!BP192)</f>
        <v/>
      </c>
      <c r="V180" s="159" t="str">
        <f>IF(L3VA!BV192="NO DATA","",L3VA!BV192)</f>
        <v/>
      </c>
      <c r="W180" s="159" t="str">
        <f>IF(L3VA!CB192="NO DATA","",L3VA!CB192)</f>
        <v/>
      </c>
      <c r="X180" s="159" t="str">
        <f>IF(L3VA!CH192="NO DATA","",L3VA!CH192)</f>
        <v/>
      </c>
      <c r="Y180" s="159" t="str">
        <f>IF(L3VA!CN192="NO DATA","",L3VA!CN192)</f>
        <v/>
      </c>
      <c r="Z180" s="159" t="str">
        <f>IF(L3VA!CT192="NO DATA","",L3VA!CT192)</f>
        <v/>
      </c>
      <c r="AA180" s="159" t="str">
        <f>IF(L3VA!CZ192="NO DATA","",L3VA!CZ192)</f>
        <v/>
      </c>
      <c r="AB180" s="159" t="str">
        <f>IF(L3VA!DF192="NO DATA","",L3VA!DF192)</f>
        <v/>
      </c>
      <c r="AC180" s="159" t="str">
        <f>IF(L3VA!DL192="NO DATA","",L3VA!DL192)</f>
        <v/>
      </c>
      <c r="AD180" s="159" t="str">
        <f>IF(L3VA!DR192="NO DATA","",L3VA!DR192)</f>
        <v/>
      </c>
      <c r="AE180" s="159" t="str">
        <f>IF(L3VA!DX192="NO DATA","",L3VA!DX192)</f>
        <v/>
      </c>
      <c r="AF180" s="159" t="str">
        <f>IF(L3VA!ED192="NO DATA","",L3VA!ED192)</f>
        <v/>
      </c>
      <c r="AG180" s="159" t="str">
        <f>IF(L3VA!EJ192="NO DATA","",L3VA!EJ192)</f>
        <v/>
      </c>
      <c r="AH180" s="159" t="str">
        <f>IF(L3VA!EP192="NO DATA","",L3VA!EP192)</f>
        <v/>
      </c>
      <c r="AI180" s="159" t="str">
        <f>IF(L3VA!EV192="NO DATA","",L3VA!EV192)</f>
        <v/>
      </c>
      <c r="AJ180" s="159" t="str">
        <f>IF(L3VA!FB192="NO DATA","",L3VA!FB192)</f>
        <v/>
      </c>
    </row>
    <row r="181" spans="1:36" x14ac:dyDescent="0.25">
      <c r="A181" s="19">
        <f>IF(DATASHEET!A181="","",DATASHEET!A181)</f>
        <v>160071</v>
      </c>
      <c r="B181" s="20" t="str">
        <f>DATASHEET!B181</f>
        <v>ROSE, Elijah</v>
      </c>
      <c r="C181" s="21" t="str">
        <f>DATASHEET!C181</f>
        <v>12ASA</v>
      </c>
      <c r="D181" s="19" t="str">
        <f>DATASHEET!D181</f>
        <v>M</v>
      </c>
      <c r="E181" s="20" t="str">
        <f>IF(ISERROR(L3VA!E193),"",L3VA!E193)</f>
        <v>EXTERNAL</v>
      </c>
      <c r="F181" s="20" t="str">
        <f>DATASHEET!E181</f>
        <v>N</v>
      </c>
      <c r="G181" s="20" t="str">
        <f>IF(A181="","",IF(DATASHEET!F181="White - British","N","Y"))</f>
        <v>Y</v>
      </c>
      <c r="H181" s="20" t="str">
        <f>IF(A181="","",IF(DATASHEET!G181=1,"Y","N"))</f>
        <v>N</v>
      </c>
      <c r="I181" s="20" t="str">
        <f>DATASHEET!H181</f>
        <v>N</v>
      </c>
      <c r="J181" s="21" t="str">
        <f>IF(ISERROR(DATASHEET!J181),"",DATASHEET!J181)</f>
        <v>4.75+ (C/B)</v>
      </c>
      <c r="K181" s="36"/>
      <c r="L181" s="159" t="str">
        <f>IF(L3VA!N193="NO DATA","",L3VA!N193)</f>
        <v/>
      </c>
      <c r="M181" s="159" t="str">
        <f>IF(L3VA!T193="NO DATA","",L3VA!T193)</f>
        <v/>
      </c>
      <c r="N181" s="159" t="str">
        <f>IF(L3VA!Z193="NO DATA","",L3VA!Z193)</f>
        <v/>
      </c>
      <c r="O181" s="159" t="str">
        <f>IF(L3VA!AF193="NO DATA","",L3VA!AF193)</f>
        <v/>
      </c>
      <c r="P181" s="159" t="str">
        <f>IF(L3VA!AL193="NO DATA","",L3VA!AL193)</f>
        <v/>
      </c>
      <c r="Q181" s="159" t="str">
        <f>IF(L3VA!AR193="NO DATA","",L3VA!AR193)</f>
        <v/>
      </c>
      <c r="R181" s="159" t="str">
        <f>IF(L3VA!AX193="NO DATA","",L3VA!AX193)</f>
        <v/>
      </c>
      <c r="S181" s="159" t="str">
        <f>IF(L3VA!BD193="NO DATA","",L3VA!BD193)</f>
        <v/>
      </c>
      <c r="T181" s="159" t="str">
        <f>IF(L3VA!BJ193="NO DATA","",L3VA!BJ193)</f>
        <v/>
      </c>
      <c r="U181" s="159" t="str">
        <f>IF(L3VA!BP193="NO DATA","",L3VA!BP193)</f>
        <v/>
      </c>
      <c r="V181" s="159" t="str">
        <f>IF(L3VA!BV193="NO DATA","",L3VA!BV193)</f>
        <v/>
      </c>
      <c r="W181" s="159" t="str">
        <f>IF(L3VA!CB193="NO DATA","",L3VA!CB193)</f>
        <v/>
      </c>
      <c r="X181" s="159" t="str">
        <f>IF(L3VA!CH193="NO DATA","",L3VA!CH193)</f>
        <v/>
      </c>
      <c r="Y181" s="159" t="str">
        <f>IF(L3VA!CN193="NO DATA","",L3VA!CN193)</f>
        <v/>
      </c>
      <c r="Z181" s="159" t="str">
        <f>IF(L3VA!CT193="NO DATA","",L3VA!CT193)</f>
        <v/>
      </c>
      <c r="AA181" s="159" t="str">
        <f>IF(L3VA!CZ193="NO DATA","",L3VA!CZ193)</f>
        <v/>
      </c>
      <c r="AB181" s="159" t="str">
        <f>IF(L3VA!DF193="NO DATA","",L3VA!DF193)</f>
        <v/>
      </c>
      <c r="AC181" s="159" t="str">
        <f>IF(L3VA!DL193="NO DATA","",L3VA!DL193)</f>
        <v/>
      </c>
      <c r="AD181" s="159" t="str">
        <f>IF(L3VA!DR193="NO DATA","",L3VA!DR193)</f>
        <v/>
      </c>
      <c r="AE181" s="159" t="str">
        <f>IF(L3VA!DX193="NO DATA","",L3VA!DX193)</f>
        <v/>
      </c>
      <c r="AF181" s="159" t="str">
        <f>IF(L3VA!ED193="NO DATA","",L3VA!ED193)</f>
        <v/>
      </c>
      <c r="AG181" s="159" t="str">
        <f>IF(L3VA!EJ193="NO DATA","",L3VA!EJ193)</f>
        <v/>
      </c>
      <c r="AH181" s="159" t="str">
        <f>IF(L3VA!EP193="NO DATA","",L3VA!EP193)</f>
        <v/>
      </c>
      <c r="AI181" s="159" t="str">
        <f>IF(L3VA!EV193="NO DATA","",L3VA!EV193)</f>
        <v/>
      </c>
      <c r="AJ181" s="159" t="str">
        <f>IF(L3VA!FB193="NO DATA","",L3VA!FB193)</f>
        <v/>
      </c>
    </row>
    <row r="182" spans="1:36" x14ac:dyDescent="0.25">
      <c r="A182" s="19">
        <f>IF(DATASHEET!A182="","",DATASHEET!A182)</f>
        <v>150884</v>
      </c>
      <c r="B182" s="20" t="str">
        <f>DATASHEET!B182</f>
        <v>ROSS, Eoghan</v>
      </c>
      <c r="C182" s="21" t="str">
        <f>DATASHEET!C182</f>
        <v>12SG</v>
      </c>
      <c r="D182" s="19" t="str">
        <f>DATASHEET!D182</f>
        <v>M</v>
      </c>
      <c r="E182" s="20" t="str">
        <f>IF(ISERROR(L3VA!E194),"",L3VA!E194)</f>
        <v>INTERNAL</v>
      </c>
      <c r="F182" s="20" t="str">
        <f>DATASHEET!E182</f>
        <v>N</v>
      </c>
      <c r="G182" s="20" t="str">
        <f>IF(A182="","",IF(DATASHEET!F182="White - British","N","Y"))</f>
        <v>N</v>
      </c>
      <c r="H182" s="20" t="str">
        <f>IF(A182="","",IF(DATASHEET!G182=1,"Y","N"))</f>
        <v>N</v>
      </c>
      <c r="I182" s="20" t="str">
        <f>DATASHEET!H182</f>
        <v>N</v>
      </c>
      <c r="J182" s="21" t="str">
        <f>IF(ISERROR(DATASHEET!J182),"",DATASHEET!J182)</f>
        <v>6.25+ (B/A)</v>
      </c>
      <c r="K182" s="36"/>
      <c r="L182" s="159" t="str">
        <f>IF(L3VA!N194="NO DATA","",L3VA!N194)</f>
        <v/>
      </c>
      <c r="M182" s="159" t="str">
        <f>IF(L3VA!T194="NO DATA","",L3VA!T194)</f>
        <v/>
      </c>
      <c r="N182" s="159" t="str">
        <f>IF(L3VA!Z194="NO DATA","",L3VA!Z194)</f>
        <v/>
      </c>
      <c r="O182" s="159" t="str">
        <f>IF(L3VA!AF194="NO DATA","",L3VA!AF194)</f>
        <v/>
      </c>
      <c r="P182" s="159" t="str">
        <f>IF(L3VA!AL194="NO DATA","",L3VA!AL194)</f>
        <v/>
      </c>
      <c r="Q182" s="159" t="str">
        <f>IF(L3VA!AR194="NO DATA","",L3VA!AR194)</f>
        <v/>
      </c>
      <c r="R182" s="159" t="str">
        <f>IF(L3VA!AX194="NO DATA","",L3VA!AX194)</f>
        <v/>
      </c>
      <c r="S182" s="159" t="str">
        <f>IF(L3VA!BD194="NO DATA","",L3VA!BD194)</f>
        <v/>
      </c>
      <c r="T182" s="159" t="str">
        <f>IF(L3VA!BJ194="NO DATA","",L3VA!BJ194)</f>
        <v/>
      </c>
      <c r="U182" s="159" t="str">
        <f>IF(L3VA!BP194="NO DATA","",L3VA!BP194)</f>
        <v/>
      </c>
      <c r="V182" s="159" t="str">
        <f>IF(L3VA!BV194="NO DATA","",L3VA!BV194)</f>
        <v/>
      </c>
      <c r="W182" s="159" t="str">
        <f>IF(L3VA!CB194="NO DATA","",L3VA!CB194)</f>
        <v/>
      </c>
      <c r="X182" s="159" t="str">
        <f>IF(L3VA!CH194="NO DATA","",L3VA!CH194)</f>
        <v/>
      </c>
      <c r="Y182" s="159" t="str">
        <f>IF(L3VA!CN194="NO DATA","",L3VA!CN194)</f>
        <v/>
      </c>
      <c r="Z182" s="159" t="str">
        <f>IF(L3VA!CT194="NO DATA","",L3VA!CT194)</f>
        <v/>
      </c>
      <c r="AA182" s="159" t="str">
        <f>IF(L3VA!CZ194="NO DATA","",L3VA!CZ194)</f>
        <v/>
      </c>
      <c r="AB182" s="159" t="str">
        <f>IF(L3VA!DF194="NO DATA","",L3VA!DF194)</f>
        <v/>
      </c>
      <c r="AC182" s="159" t="str">
        <f>IF(L3VA!DL194="NO DATA","",L3VA!DL194)</f>
        <v/>
      </c>
      <c r="AD182" s="159" t="str">
        <f>IF(L3VA!DR194="NO DATA","",L3VA!DR194)</f>
        <v/>
      </c>
      <c r="AE182" s="159" t="str">
        <f>IF(L3VA!DX194="NO DATA","",L3VA!DX194)</f>
        <v/>
      </c>
      <c r="AF182" s="159" t="str">
        <f>IF(L3VA!ED194="NO DATA","",L3VA!ED194)</f>
        <v/>
      </c>
      <c r="AG182" s="159" t="str">
        <f>IF(L3VA!EJ194="NO DATA","",L3VA!EJ194)</f>
        <v/>
      </c>
      <c r="AH182" s="159" t="str">
        <f>IF(L3VA!EP194="NO DATA","",L3VA!EP194)</f>
        <v/>
      </c>
      <c r="AI182" s="159" t="str">
        <f>IF(L3VA!EV194="NO DATA","",L3VA!EV194)</f>
        <v/>
      </c>
      <c r="AJ182" s="159" t="str">
        <f>IF(L3VA!FB194="NO DATA","",L3VA!FB194)</f>
        <v/>
      </c>
    </row>
    <row r="183" spans="1:36" x14ac:dyDescent="0.25">
      <c r="A183" s="19">
        <f>IF(DATASHEET!A183="","",DATASHEET!A183)</f>
        <v>160057</v>
      </c>
      <c r="B183" s="20" t="str">
        <f>DATASHEET!B183</f>
        <v>SALMON, Eleanor</v>
      </c>
      <c r="C183" s="21" t="str">
        <f>DATASHEET!C183</f>
        <v>12SG</v>
      </c>
      <c r="D183" s="19" t="str">
        <f>DATASHEET!D183</f>
        <v>F</v>
      </c>
      <c r="E183" s="20" t="str">
        <f>IF(ISERROR(L3VA!E195),"",L3VA!E195)</f>
        <v>EXTERNAL</v>
      </c>
      <c r="F183" s="20" t="str">
        <f>DATASHEET!E183</f>
        <v>N</v>
      </c>
      <c r="G183" s="20" t="str">
        <f>IF(A183="","",IF(DATASHEET!F183="White - British","N","Y"))</f>
        <v>N</v>
      </c>
      <c r="H183" s="20" t="str">
        <f>IF(A183="","",IF(DATASHEET!G183=1,"Y","N"))</f>
        <v>N</v>
      </c>
      <c r="I183" s="20" t="str">
        <f>DATASHEET!H183</f>
        <v>N</v>
      </c>
      <c r="J183" s="21" t="str">
        <f>IF(ISERROR(DATASHEET!J183),"",DATASHEET!J183)</f>
        <v>7.75+ (A/A*)</v>
      </c>
      <c r="K183" s="36"/>
      <c r="L183" s="159" t="str">
        <f>IF(L3VA!N195="NO DATA","",L3VA!N195)</f>
        <v/>
      </c>
      <c r="M183" s="159" t="str">
        <f>IF(L3VA!T195="NO DATA","",L3VA!T195)</f>
        <v/>
      </c>
      <c r="N183" s="159" t="str">
        <f>IF(L3VA!Z195="NO DATA","",L3VA!Z195)</f>
        <v/>
      </c>
      <c r="O183" s="159" t="str">
        <f>IF(L3VA!AF195="NO DATA","",L3VA!AF195)</f>
        <v/>
      </c>
      <c r="P183" s="159" t="str">
        <f>IF(L3VA!AL195="NO DATA","",L3VA!AL195)</f>
        <v/>
      </c>
      <c r="Q183" s="159" t="str">
        <f>IF(L3VA!AR195="NO DATA","",L3VA!AR195)</f>
        <v/>
      </c>
      <c r="R183" s="159" t="str">
        <f>IF(L3VA!AX195="NO DATA","",L3VA!AX195)</f>
        <v/>
      </c>
      <c r="S183" s="159" t="str">
        <f>IF(L3VA!BD195="NO DATA","",L3VA!BD195)</f>
        <v/>
      </c>
      <c r="T183" s="159" t="str">
        <f>IF(L3VA!BJ195="NO DATA","",L3VA!BJ195)</f>
        <v/>
      </c>
      <c r="U183" s="159" t="str">
        <f>IF(L3VA!BP195="NO DATA","",L3VA!BP195)</f>
        <v/>
      </c>
      <c r="V183" s="159" t="str">
        <f>IF(L3VA!BV195="NO DATA","",L3VA!BV195)</f>
        <v/>
      </c>
      <c r="W183" s="159" t="str">
        <f>IF(L3VA!CB195="NO DATA","",L3VA!CB195)</f>
        <v/>
      </c>
      <c r="X183" s="159" t="str">
        <f>IF(L3VA!CH195="NO DATA","",L3VA!CH195)</f>
        <v/>
      </c>
      <c r="Y183" s="159" t="str">
        <f>IF(L3VA!CN195="NO DATA","",L3VA!CN195)</f>
        <v/>
      </c>
      <c r="Z183" s="159" t="str">
        <f>IF(L3VA!CT195="NO DATA","",L3VA!CT195)</f>
        <v/>
      </c>
      <c r="AA183" s="159" t="str">
        <f>IF(L3VA!CZ195="NO DATA","",L3VA!CZ195)</f>
        <v/>
      </c>
      <c r="AB183" s="159" t="str">
        <f>IF(L3VA!DF195="NO DATA","",L3VA!DF195)</f>
        <v/>
      </c>
      <c r="AC183" s="159" t="str">
        <f>IF(L3VA!DL195="NO DATA","",L3VA!DL195)</f>
        <v/>
      </c>
      <c r="AD183" s="159" t="str">
        <f>IF(L3VA!DR195="NO DATA","",L3VA!DR195)</f>
        <v/>
      </c>
      <c r="AE183" s="159" t="str">
        <f>IF(L3VA!DX195="NO DATA","",L3VA!DX195)</f>
        <v/>
      </c>
      <c r="AF183" s="159" t="str">
        <f>IF(L3VA!ED195="NO DATA","",L3VA!ED195)</f>
        <v/>
      </c>
      <c r="AG183" s="159" t="str">
        <f>IF(L3VA!EJ195="NO DATA","",L3VA!EJ195)</f>
        <v/>
      </c>
      <c r="AH183" s="159" t="str">
        <f>IF(L3VA!EP195="NO DATA","",L3VA!EP195)</f>
        <v/>
      </c>
      <c r="AI183" s="159" t="str">
        <f>IF(L3VA!EV195="NO DATA","",L3VA!EV195)</f>
        <v/>
      </c>
      <c r="AJ183" s="159" t="str">
        <f>IF(L3VA!FB195="NO DATA","",L3VA!FB195)</f>
        <v/>
      </c>
    </row>
    <row r="184" spans="1:36" x14ac:dyDescent="0.25">
      <c r="A184" s="19">
        <f>IF(DATASHEET!A184="","",DATASHEET!A184)</f>
        <v>160054</v>
      </c>
      <c r="B184" s="20" t="str">
        <f>DATASHEET!B184</f>
        <v>SALMON, Georgia</v>
      </c>
      <c r="C184" s="21" t="str">
        <f>DATASHEET!C184</f>
        <v>12SG</v>
      </c>
      <c r="D184" s="19" t="str">
        <f>DATASHEET!D184</f>
        <v>F</v>
      </c>
      <c r="E184" s="20" t="str">
        <f>IF(ISERROR(L3VA!E196),"",L3VA!E196)</f>
        <v>EXTERNAL</v>
      </c>
      <c r="F184" s="20" t="str">
        <f>DATASHEET!E184</f>
        <v>N</v>
      </c>
      <c r="G184" s="20" t="str">
        <f>IF(A184="","",IF(DATASHEET!F184="White - British","N","Y"))</f>
        <v>N</v>
      </c>
      <c r="H184" s="20" t="str">
        <f>IF(A184="","",IF(DATASHEET!G184=1,"Y","N"))</f>
        <v>N</v>
      </c>
      <c r="I184" s="20" t="str">
        <f>DATASHEET!H184</f>
        <v>N</v>
      </c>
      <c r="J184" s="21" t="str">
        <f>IF(ISERROR(DATASHEET!J184),"",DATASHEET!J184)</f>
        <v>7.75+ (A/A*)</v>
      </c>
      <c r="K184" s="36"/>
      <c r="L184" s="159" t="str">
        <f>IF(L3VA!N196="NO DATA","",L3VA!N196)</f>
        <v/>
      </c>
      <c r="M184" s="159" t="str">
        <f>IF(L3VA!T196="NO DATA","",L3VA!T196)</f>
        <v/>
      </c>
      <c r="N184" s="159" t="str">
        <f>IF(L3VA!Z196="NO DATA","",L3VA!Z196)</f>
        <v/>
      </c>
      <c r="O184" s="159" t="str">
        <f>IF(L3VA!AF196="NO DATA","",L3VA!AF196)</f>
        <v/>
      </c>
      <c r="P184" s="159" t="str">
        <f>IF(L3VA!AL196="NO DATA","",L3VA!AL196)</f>
        <v/>
      </c>
      <c r="Q184" s="159" t="str">
        <f>IF(L3VA!AR196="NO DATA","",L3VA!AR196)</f>
        <v/>
      </c>
      <c r="R184" s="159" t="str">
        <f>IF(L3VA!AX196="NO DATA","",L3VA!AX196)</f>
        <v/>
      </c>
      <c r="S184" s="159" t="str">
        <f>IF(L3VA!BD196="NO DATA","",L3VA!BD196)</f>
        <v/>
      </c>
      <c r="T184" s="159" t="str">
        <f>IF(L3VA!BJ196="NO DATA","",L3VA!BJ196)</f>
        <v/>
      </c>
      <c r="U184" s="159" t="str">
        <f>IF(L3VA!BP196="NO DATA","",L3VA!BP196)</f>
        <v/>
      </c>
      <c r="V184" s="159" t="str">
        <f>IF(L3VA!BV196="NO DATA","",L3VA!BV196)</f>
        <v/>
      </c>
      <c r="W184" s="159" t="str">
        <f>IF(L3VA!CB196="NO DATA","",L3VA!CB196)</f>
        <v/>
      </c>
      <c r="X184" s="159" t="str">
        <f>IF(L3VA!CH196="NO DATA","",L3VA!CH196)</f>
        <v/>
      </c>
      <c r="Y184" s="159" t="str">
        <f>IF(L3VA!CN196="NO DATA","",L3VA!CN196)</f>
        <v/>
      </c>
      <c r="Z184" s="159" t="str">
        <f>IF(L3VA!CT196="NO DATA","",L3VA!CT196)</f>
        <v/>
      </c>
      <c r="AA184" s="159" t="str">
        <f>IF(L3VA!CZ196="NO DATA","",L3VA!CZ196)</f>
        <v/>
      </c>
      <c r="AB184" s="159" t="str">
        <f>IF(L3VA!DF196="NO DATA","",L3VA!DF196)</f>
        <v/>
      </c>
      <c r="AC184" s="159" t="str">
        <f>IF(L3VA!DL196="NO DATA","",L3VA!DL196)</f>
        <v/>
      </c>
      <c r="AD184" s="159" t="str">
        <f>IF(L3VA!DR196="NO DATA","",L3VA!DR196)</f>
        <v/>
      </c>
      <c r="AE184" s="159" t="str">
        <f>IF(L3VA!DX196="NO DATA","",L3VA!DX196)</f>
        <v/>
      </c>
      <c r="AF184" s="159" t="str">
        <f>IF(L3VA!ED196="NO DATA","",L3VA!ED196)</f>
        <v/>
      </c>
      <c r="AG184" s="159" t="str">
        <f>IF(L3VA!EJ196="NO DATA","",L3VA!EJ196)</f>
        <v/>
      </c>
      <c r="AH184" s="159" t="str">
        <f>IF(L3VA!EP196="NO DATA","",L3VA!EP196)</f>
        <v/>
      </c>
      <c r="AI184" s="159" t="str">
        <f>IF(L3VA!EV196="NO DATA","",L3VA!EV196)</f>
        <v/>
      </c>
      <c r="AJ184" s="159" t="str">
        <f>IF(L3VA!FB196="NO DATA","",L3VA!FB196)</f>
        <v/>
      </c>
    </row>
    <row r="185" spans="1:36" x14ac:dyDescent="0.25">
      <c r="A185" s="19">
        <f>IF(DATASHEET!A185="","",DATASHEET!A185)</f>
        <v>151504</v>
      </c>
      <c r="B185" s="20" t="str">
        <f>DATASHEET!B185</f>
        <v>SAWICKA, Olivia</v>
      </c>
      <c r="C185" s="21" t="str">
        <f>DATASHEET!C185</f>
        <v>12KD</v>
      </c>
      <c r="D185" s="19" t="str">
        <f>DATASHEET!D185</f>
        <v>F</v>
      </c>
      <c r="E185" s="20" t="str">
        <f>IF(ISERROR(L3VA!E197),"",L3VA!E197)</f>
        <v>INTERNAL</v>
      </c>
      <c r="F185" s="20" t="str">
        <f>DATASHEET!E185</f>
        <v>N</v>
      </c>
      <c r="G185" s="20" t="str">
        <f>IF(A185="","",IF(DATASHEET!F185="White - British","N","Y"))</f>
        <v>Y</v>
      </c>
      <c r="H185" s="20" t="str">
        <f>IF(A185="","",IF(DATASHEET!G185=1,"Y","N"))</f>
        <v>N</v>
      </c>
      <c r="I185" s="20" t="str">
        <f>DATASHEET!H185</f>
        <v>N</v>
      </c>
      <c r="J185" s="21" t="str">
        <f>IF(ISERROR(DATASHEET!J185),"",DATASHEET!J185)</f>
        <v>4.75+ (C/B)</v>
      </c>
      <c r="K185" s="36"/>
      <c r="L185" s="159" t="str">
        <f>IF(L3VA!N197="NO DATA","",L3VA!N197)</f>
        <v/>
      </c>
      <c r="M185" s="159" t="str">
        <f>IF(L3VA!T197="NO DATA","",L3VA!T197)</f>
        <v/>
      </c>
      <c r="N185" s="159" t="str">
        <f>IF(L3VA!Z197="NO DATA","",L3VA!Z197)</f>
        <v/>
      </c>
      <c r="O185" s="159" t="str">
        <f>IF(L3VA!AF197="NO DATA","",L3VA!AF197)</f>
        <v/>
      </c>
      <c r="P185" s="159" t="str">
        <f>IF(L3VA!AL197="NO DATA","",L3VA!AL197)</f>
        <v/>
      </c>
      <c r="Q185" s="159" t="str">
        <f>IF(L3VA!AR197="NO DATA","",L3VA!AR197)</f>
        <v/>
      </c>
      <c r="R185" s="159" t="str">
        <f>IF(L3VA!AX197="NO DATA","",L3VA!AX197)</f>
        <v/>
      </c>
      <c r="S185" s="159" t="str">
        <f>IF(L3VA!BD197="NO DATA","",L3VA!BD197)</f>
        <v/>
      </c>
      <c r="T185" s="159" t="str">
        <f>IF(L3VA!BJ197="NO DATA","",L3VA!BJ197)</f>
        <v/>
      </c>
      <c r="U185" s="159" t="str">
        <f>IF(L3VA!BP197="NO DATA","",L3VA!BP197)</f>
        <v/>
      </c>
      <c r="V185" s="159" t="str">
        <f>IF(L3VA!BV197="NO DATA","",L3VA!BV197)</f>
        <v/>
      </c>
      <c r="W185" s="159" t="str">
        <f>IF(L3VA!CB197="NO DATA","",L3VA!CB197)</f>
        <v/>
      </c>
      <c r="X185" s="159" t="str">
        <f>IF(L3VA!CH197="NO DATA","",L3VA!CH197)</f>
        <v/>
      </c>
      <c r="Y185" s="159" t="str">
        <f>IF(L3VA!CN197="NO DATA","",L3VA!CN197)</f>
        <v/>
      </c>
      <c r="Z185" s="159" t="str">
        <f>IF(L3VA!CT197="NO DATA","",L3VA!CT197)</f>
        <v/>
      </c>
      <c r="AA185" s="159" t="str">
        <f>IF(L3VA!CZ197="NO DATA","",L3VA!CZ197)</f>
        <v/>
      </c>
      <c r="AB185" s="159" t="str">
        <f>IF(L3VA!DF197="NO DATA","",L3VA!DF197)</f>
        <v/>
      </c>
      <c r="AC185" s="159" t="str">
        <f>IF(L3VA!DL197="NO DATA","",L3VA!DL197)</f>
        <v/>
      </c>
      <c r="AD185" s="159" t="str">
        <f>IF(L3VA!DR197="NO DATA","",L3VA!DR197)</f>
        <v/>
      </c>
      <c r="AE185" s="159" t="str">
        <f>IF(L3VA!DX197="NO DATA","",L3VA!DX197)</f>
        <v/>
      </c>
      <c r="AF185" s="159" t="str">
        <f>IF(L3VA!ED197="NO DATA","",L3VA!ED197)</f>
        <v/>
      </c>
      <c r="AG185" s="159" t="str">
        <f>IF(L3VA!EJ197="NO DATA","",L3VA!EJ197)</f>
        <v/>
      </c>
      <c r="AH185" s="159" t="str">
        <f>IF(L3VA!EP197="NO DATA","",L3VA!EP197)</f>
        <v/>
      </c>
      <c r="AI185" s="159" t="str">
        <f>IF(L3VA!EV197="NO DATA","",L3VA!EV197)</f>
        <v/>
      </c>
      <c r="AJ185" s="159" t="str">
        <f>IF(L3VA!FB197="NO DATA","",L3VA!FB197)</f>
        <v/>
      </c>
    </row>
    <row r="186" spans="1:36" x14ac:dyDescent="0.25">
      <c r="A186" s="19">
        <f>IF(DATASHEET!A186="","",DATASHEET!A186)</f>
        <v>150868</v>
      </c>
      <c r="B186" s="20" t="str">
        <f>DATASHEET!B186</f>
        <v>SCANLON, Ellie</v>
      </c>
      <c r="C186" s="21" t="str">
        <f>DATASHEET!C186</f>
        <v>12KD</v>
      </c>
      <c r="D186" s="19" t="str">
        <f>DATASHEET!D186</f>
        <v>F</v>
      </c>
      <c r="E186" s="20" t="str">
        <f>IF(ISERROR(L3VA!E198),"",L3VA!E198)</f>
        <v>INTERNAL</v>
      </c>
      <c r="F186" s="20" t="str">
        <f>DATASHEET!E186</f>
        <v>N</v>
      </c>
      <c r="G186" s="20" t="str">
        <f>IF(A186="","",IF(DATASHEET!F186="White - British","N","Y"))</f>
        <v>N</v>
      </c>
      <c r="H186" s="20" t="str">
        <f>IF(A186="","",IF(DATASHEET!G186=1,"Y","N"))</f>
        <v>N</v>
      </c>
      <c r="I186" s="20" t="str">
        <f>DATASHEET!H186</f>
        <v>N</v>
      </c>
      <c r="J186" s="21" t="str">
        <f>IF(ISERROR(DATASHEET!J186),"",DATASHEET!J186)</f>
        <v>6.25+ (B/A)</v>
      </c>
      <c r="K186" s="36"/>
      <c r="L186" s="159" t="str">
        <f>IF(L3VA!N198="NO DATA","",L3VA!N198)</f>
        <v/>
      </c>
      <c r="M186" s="159" t="str">
        <f>IF(L3VA!T198="NO DATA","",L3VA!T198)</f>
        <v/>
      </c>
      <c r="N186" s="159" t="str">
        <f>IF(L3VA!Z198="NO DATA","",L3VA!Z198)</f>
        <v/>
      </c>
      <c r="O186" s="159" t="str">
        <f>IF(L3VA!AF198="NO DATA","",L3VA!AF198)</f>
        <v/>
      </c>
      <c r="P186" s="159" t="str">
        <f>IF(L3VA!AL198="NO DATA","",L3VA!AL198)</f>
        <v/>
      </c>
      <c r="Q186" s="159" t="str">
        <f>IF(L3VA!AR198="NO DATA","",L3VA!AR198)</f>
        <v/>
      </c>
      <c r="R186" s="159" t="str">
        <f>IF(L3VA!AX198="NO DATA","",L3VA!AX198)</f>
        <v/>
      </c>
      <c r="S186" s="159" t="str">
        <f>IF(L3VA!BD198="NO DATA","",L3VA!BD198)</f>
        <v/>
      </c>
      <c r="T186" s="159" t="str">
        <f>IF(L3VA!BJ198="NO DATA","",L3VA!BJ198)</f>
        <v/>
      </c>
      <c r="U186" s="159" t="str">
        <f>IF(L3VA!BP198="NO DATA","",L3VA!BP198)</f>
        <v/>
      </c>
      <c r="V186" s="159" t="str">
        <f>IF(L3VA!BV198="NO DATA","",L3VA!BV198)</f>
        <v/>
      </c>
      <c r="W186" s="159" t="str">
        <f>IF(L3VA!CB198="NO DATA","",L3VA!CB198)</f>
        <v/>
      </c>
      <c r="X186" s="159" t="str">
        <f>IF(L3VA!CH198="NO DATA","",L3VA!CH198)</f>
        <v/>
      </c>
      <c r="Y186" s="159" t="str">
        <f>IF(L3VA!CN198="NO DATA","",L3VA!CN198)</f>
        <v/>
      </c>
      <c r="Z186" s="159" t="str">
        <f>IF(L3VA!CT198="NO DATA","",L3VA!CT198)</f>
        <v/>
      </c>
      <c r="AA186" s="159" t="str">
        <f>IF(L3VA!CZ198="NO DATA","",L3VA!CZ198)</f>
        <v/>
      </c>
      <c r="AB186" s="159" t="str">
        <f>IF(L3VA!DF198="NO DATA","",L3VA!DF198)</f>
        <v/>
      </c>
      <c r="AC186" s="159" t="str">
        <f>IF(L3VA!DL198="NO DATA","",L3VA!DL198)</f>
        <v/>
      </c>
      <c r="AD186" s="159" t="str">
        <f>IF(L3VA!DR198="NO DATA","",L3VA!DR198)</f>
        <v/>
      </c>
      <c r="AE186" s="159" t="str">
        <f>IF(L3VA!DX198="NO DATA","",L3VA!DX198)</f>
        <v/>
      </c>
      <c r="AF186" s="159" t="str">
        <f>IF(L3VA!ED198="NO DATA","",L3VA!ED198)</f>
        <v/>
      </c>
      <c r="AG186" s="159" t="str">
        <f>IF(L3VA!EJ198="NO DATA","",L3VA!EJ198)</f>
        <v/>
      </c>
      <c r="AH186" s="159" t="str">
        <f>IF(L3VA!EP198="NO DATA","",L3VA!EP198)</f>
        <v/>
      </c>
      <c r="AI186" s="159" t="str">
        <f>IF(L3VA!EV198="NO DATA","",L3VA!EV198)</f>
        <v/>
      </c>
      <c r="AJ186" s="159" t="str">
        <f>IF(L3VA!FB198="NO DATA","",L3VA!FB198)</f>
        <v/>
      </c>
    </row>
    <row r="187" spans="1:36" x14ac:dyDescent="0.25">
      <c r="A187" s="19">
        <f>IF(DATASHEET!A187="","",DATASHEET!A187)</f>
        <v>150788</v>
      </c>
      <c r="B187" s="20" t="str">
        <f>DATASHEET!B187</f>
        <v>SCOTT, Archie</v>
      </c>
      <c r="C187" s="21" t="str">
        <f>DATASHEET!C187</f>
        <v>12MP</v>
      </c>
      <c r="D187" s="19" t="str">
        <f>DATASHEET!D187</f>
        <v>M</v>
      </c>
      <c r="E187" s="20" t="str">
        <f>IF(ISERROR(L3VA!E199),"",L3VA!E199)</f>
        <v>INTERNAL</v>
      </c>
      <c r="F187" s="20" t="str">
        <f>DATASHEET!E187</f>
        <v>N</v>
      </c>
      <c r="G187" s="20" t="str">
        <f>IF(A187="","",IF(DATASHEET!F187="White - British","N","Y"))</f>
        <v>N</v>
      </c>
      <c r="H187" s="20" t="str">
        <f>IF(A187="","",IF(DATASHEET!G187=1,"Y","N"))</f>
        <v>N</v>
      </c>
      <c r="I187" s="20" t="str">
        <f>DATASHEET!H187</f>
        <v>N</v>
      </c>
      <c r="J187" s="21" t="str">
        <f>IF(ISERROR(DATASHEET!J187),"",DATASHEET!J187)</f>
        <v>7.75+ (A/A*)</v>
      </c>
      <c r="K187" s="36"/>
      <c r="L187" s="159" t="str">
        <f>IF(L3VA!N199="NO DATA","",L3VA!N199)</f>
        <v/>
      </c>
      <c r="M187" s="159" t="str">
        <f>IF(L3VA!T199="NO DATA","",L3VA!T199)</f>
        <v/>
      </c>
      <c r="N187" s="159" t="str">
        <f>IF(L3VA!Z199="NO DATA","",L3VA!Z199)</f>
        <v/>
      </c>
      <c r="O187" s="159" t="str">
        <f>IF(L3VA!AF199="NO DATA","",L3VA!AF199)</f>
        <v/>
      </c>
      <c r="P187" s="159" t="str">
        <f>IF(L3VA!AL199="NO DATA","",L3VA!AL199)</f>
        <v/>
      </c>
      <c r="Q187" s="159" t="str">
        <f>IF(L3VA!AR199="NO DATA","",L3VA!AR199)</f>
        <v/>
      </c>
      <c r="R187" s="159" t="str">
        <f>IF(L3VA!AX199="NO DATA","",L3VA!AX199)</f>
        <v/>
      </c>
      <c r="S187" s="159" t="str">
        <f>IF(L3VA!BD199="NO DATA","",L3VA!BD199)</f>
        <v/>
      </c>
      <c r="T187" s="159" t="str">
        <f>IF(L3VA!BJ199="NO DATA","",L3VA!BJ199)</f>
        <v/>
      </c>
      <c r="U187" s="159" t="str">
        <f>IF(L3VA!BP199="NO DATA","",L3VA!BP199)</f>
        <v/>
      </c>
      <c r="V187" s="159" t="str">
        <f>IF(L3VA!BV199="NO DATA","",L3VA!BV199)</f>
        <v/>
      </c>
      <c r="W187" s="159" t="str">
        <f>IF(L3VA!CB199="NO DATA","",L3VA!CB199)</f>
        <v/>
      </c>
      <c r="X187" s="159" t="str">
        <f>IF(L3VA!CH199="NO DATA","",L3VA!CH199)</f>
        <v/>
      </c>
      <c r="Y187" s="159" t="str">
        <f>IF(L3VA!CN199="NO DATA","",L3VA!CN199)</f>
        <v/>
      </c>
      <c r="Z187" s="159" t="str">
        <f>IF(L3VA!CT199="NO DATA","",L3VA!CT199)</f>
        <v/>
      </c>
      <c r="AA187" s="159" t="str">
        <f>IF(L3VA!CZ199="NO DATA","",L3VA!CZ199)</f>
        <v/>
      </c>
      <c r="AB187" s="159" t="str">
        <f>IF(L3VA!DF199="NO DATA","",L3VA!DF199)</f>
        <v/>
      </c>
      <c r="AC187" s="159" t="str">
        <f>IF(L3VA!DL199="NO DATA","",L3VA!DL199)</f>
        <v/>
      </c>
      <c r="AD187" s="159" t="str">
        <f>IF(L3VA!DR199="NO DATA","",L3VA!DR199)</f>
        <v/>
      </c>
      <c r="AE187" s="159" t="str">
        <f>IF(L3VA!DX199="NO DATA","",L3VA!DX199)</f>
        <v/>
      </c>
      <c r="AF187" s="159" t="str">
        <f>IF(L3VA!ED199="NO DATA","",L3VA!ED199)</f>
        <v/>
      </c>
      <c r="AG187" s="159" t="str">
        <f>IF(L3VA!EJ199="NO DATA","",L3VA!EJ199)</f>
        <v/>
      </c>
      <c r="AH187" s="159" t="str">
        <f>IF(L3VA!EP199="NO DATA","",L3VA!EP199)</f>
        <v/>
      </c>
      <c r="AI187" s="159" t="str">
        <f>IF(L3VA!EV199="NO DATA","",L3VA!EV199)</f>
        <v/>
      </c>
      <c r="AJ187" s="159" t="str">
        <f>IF(L3VA!FB199="NO DATA","",L3VA!FB199)</f>
        <v/>
      </c>
    </row>
    <row r="188" spans="1:36" x14ac:dyDescent="0.25">
      <c r="A188" s="19">
        <f>IF(DATASHEET!A188="","",DATASHEET!A188)</f>
        <v>160113</v>
      </c>
      <c r="B188" s="20" t="str">
        <f>DATASHEET!B188</f>
        <v>SELLERS, Samuel</v>
      </c>
      <c r="C188" s="21" t="str">
        <f>DATASHEET!C188</f>
        <v>12CSN</v>
      </c>
      <c r="D188" s="19" t="str">
        <f>DATASHEET!D188</f>
        <v>M</v>
      </c>
      <c r="E188" s="20" t="str">
        <f>IF(ISERROR(L3VA!E200),"",L3VA!E200)</f>
        <v>EXTERNAL</v>
      </c>
      <c r="F188" s="20" t="str">
        <f>DATASHEET!E188</f>
        <v>N</v>
      </c>
      <c r="G188" s="20" t="str">
        <f>IF(A188="","",IF(DATASHEET!F188="White - British","N","Y"))</f>
        <v>N</v>
      </c>
      <c r="H188" s="20" t="str">
        <f>IF(A188="","",IF(DATASHEET!G188=1,"Y","N"))</f>
        <v>N</v>
      </c>
      <c r="I188" s="20" t="str">
        <f>DATASHEET!H188</f>
        <v>N</v>
      </c>
      <c r="J188" s="21" t="str">
        <f>IF(ISERROR(DATASHEET!J188),"",DATASHEET!J188)</f>
        <v>4.75+ (C/B)</v>
      </c>
      <c r="K188" s="36"/>
      <c r="L188" s="159" t="str">
        <f>IF(L3VA!N200="NO DATA","",L3VA!N200)</f>
        <v/>
      </c>
      <c r="M188" s="159" t="str">
        <f>IF(L3VA!T200="NO DATA","",L3VA!T200)</f>
        <v/>
      </c>
      <c r="N188" s="159" t="str">
        <f>IF(L3VA!Z200="NO DATA","",L3VA!Z200)</f>
        <v/>
      </c>
      <c r="O188" s="159" t="str">
        <f>IF(L3VA!AF200="NO DATA","",L3VA!AF200)</f>
        <v/>
      </c>
      <c r="P188" s="159" t="str">
        <f>IF(L3VA!AL200="NO DATA","",L3VA!AL200)</f>
        <v/>
      </c>
      <c r="Q188" s="159" t="str">
        <f>IF(L3VA!AR200="NO DATA","",L3VA!AR200)</f>
        <v/>
      </c>
      <c r="R188" s="159" t="str">
        <f>IF(L3VA!AX200="NO DATA","",L3VA!AX200)</f>
        <v/>
      </c>
      <c r="S188" s="159" t="str">
        <f>IF(L3VA!BD200="NO DATA","",L3VA!BD200)</f>
        <v/>
      </c>
      <c r="T188" s="159" t="str">
        <f>IF(L3VA!BJ200="NO DATA","",L3VA!BJ200)</f>
        <v/>
      </c>
      <c r="U188" s="159" t="str">
        <f>IF(L3VA!BP200="NO DATA","",L3VA!BP200)</f>
        <v/>
      </c>
      <c r="V188" s="159" t="str">
        <f>IF(L3VA!BV200="NO DATA","",L3VA!BV200)</f>
        <v/>
      </c>
      <c r="W188" s="159" t="str">
        <f>IF(L3VA!CB200="NO DATA","",L3VA!CB200)</f>
        <v/>
      </c>
      <c r="X188" s="159" t="str">
        <f>IF(L3VA!CH200="NO DATA","",L3VA!CH200)</f>
        <v/>
      </c>
      <c r="Y188" s="159" t="str">
        <f>IF(L3VA!CN200="NO DATA","",L3VA!CN200)</f>
        <v/>
      </c>
      <c r="Z188" s="159" t="str">
        <f>IF(L3VA!CT200="NO DATA","",L3VA!CT200)</f>
        <v/>
      </c>
      <c r="AA188" s="159" t="str">
        <f>IF(L3VA!CZ200="NO DATA","",L3VA!CZ200)</f>
        <v/>
      </c>
      <c r="AB188" s="159" t="str">
        <f>IF(L3VA!DF200="NO DATA","",L3VA!DF200)</f>
        <v/>
      </c>
      <c r="AC188" s="159" t="str">
        <f>IF(L3VA!DL200="NO DATA","",L3VA!DL200)</f>
        <v/>
      </c>
      <c r="AD188" s="159" t="str">
        <f>IF(L3VA!DR200="NO DATA","",L3VA!DR200)</f>
        <v/>
      </c>
      <c r="AE188" s="159" t="str">
        <f>IF(L3VA!DX200="NO DATA","",L3VA!DX200)</f>
        <v/>
      </c>
      <c r="AF188" s="159" t="str">
        <f>IF(L3VA!ED200="NO DATA","",L3VA!ED200)</f>
        <v/>
      </c>
      <c r="AG188" s="159" t="str">
        <f>IF(L3VA!EJ200="NO DATA","",L3VA!EJ200)</f>
        <v/>
      </c>
      <c r="AH188" s="159" t="str">
        <f>IF(L3VA!EP200="NO DATA","",L3VA!EP200)</f>
        <v/>
      </c>
      <c r="AI188" s="159" t="str">
        <f>IF(L3VA!EV200="NO DATA","",L3VA!EV200)</f>
        <v/>
      </c>
      <c r="AJ188" s="159" t="str">
        <f>IF(L3VA!FB200="NO DATA","",L3VA!FB200)</f>
        <v/>
      </c>
    </row>
    <row r="189" spans="1:36" x14ac:dyDescent="0.25">
      <c r="A189" s="19">
        <f>IF(DATASHEET!A189="","",DATASHEET!A189)</f>
        <v>160134</v>
      </c>
      <c r="B189" s="20" t="str">
        <f>DATASHEET!B189</f>
        <v>SHAHNAMA, Ashkan</v>
      </c>
      <c r="C189" s="21" t="str">
        <f>DATASHEET!C189</f>
        <v>12JW</v>
      </c>
      <c r="D189" s="19" t="str">
        <f>DATASHEET!D189</f>
        <v>M</v>
      </c>
      <c r="E189" s="20" t="str">
        <f>IF(ISERROR(L3VA!E201),"",L3VA!E201)</f>
        <v>EXTERNAL</v>
      </c>
      <c r="F189" s="20" t="str">
        <f>DATASHEET!E189</f>
        <v>N</v>
      </c>
      <c r="G189" s="20" t="str">
        <f>IF(A189="","",IF(DATASHEET!F189="White - British","N","Y"))</f>
        <v>Y</v>
      </c>
      <c r="H189" s="20" t="str">
        <f>IF(A189="","",IF(DATASHEET!G189=1,"Y","N"))</f>
        <v>N</v>
      </c>
      <c r="I189" s="20" t="str">
        <f>DATASHEET!H189</f>
        <v>N</v>
      </c>
      <c r="J189" s="21" t="str">
        <f>IF(ISERROR(DATASHEET!J189),"",DATASHEET!J189)</f>
        <v>4.75+ (C/B)</v>
      </c>
      <c r="K189" s="36"/>
      <c r="L189" s="159" t="str">
        <f>IF(L3VA!N201="NO DATA","",L3VA!N201)</f>
        <v/>
      </c>
      <c r="M189" s="159" t="str">
        <f>IF(L3VA!T201="NO DATA","",L3VA!T201)</f>
        <v/>
      </c>
      <c r="N189" s="159" t="str">
        <f>IF(L3VA!Z201="NO DATA","",L3VA!Z201)</f>
        <v/>
      </c>
      <c r="O189" s="159" t="str">
        <f>IF(L3VA!AF201="NO DATA","",L3VA!AF201)</f>
        <v/>
      </c>
      <c r="P189" s="159" t="str">
        <f>IF(L3VA!AL201="NO DATA","",L3VA!AL201)</f>
        <v/>
      </c>
      <c r="Q189" s="159" t="str">
        <f>IF(L3VA!AR201="NO DATA","",L3VA!AR201)</f>
        <v/>
      </c>
      <c r="R189" s="159" t="str">
        <f>IF(L3VA!AX201="NO DATA","",L3VA!AX201)</f>
        <v/>
      </c>
      <c r="S189" s="159" t="str">
        <f>IF(L3VA!BD201="NO DATA","",L3VA!BD201)</f>
        <v/>
      </c>
      <c r="T189" s="159" t="str">
        <f>IF(L3VA!BJ201="NO DATA","",L3VA!BJ201)</f>
        <v/>
      </c>
      <c r="U189" s="159" t="str">
        <f>IF(L3VA!BP201="NO DATA","",L3VA!BP201)</f>
        <v/>
      </c>
      <c r="V189" s="159" t="str">
        <f>IF(L3VA!BV201="NO DATA","",L3VA!BV201)</f>
        <v/>
      </c>
      <c r="W189" s="159" t="str">
        <f>IF(L3VA!CB201="NO DATA","",L3VA!CB201)</f>
        <v/>
      </c>
      <c r="X189" s="159" t="str">
        <f>IF(L3VA!CH201="NO DATA","",L3VA!CH201)</f>
        <v/>
      </c>
      <c r="Y189" s="159" t="str">
        <f>IF(L3VA!CN201="NO DATA","",L3VA!CN201)</f>
        <v/>
      </c>
      <c r="Z189" s="159" t="str">
        <f>IF(L3VA!CT201="NO DATA","",L3VA!CT201)</f>
        <v/>
      </c>
      <c r="AA189" s="159" t="str">
        <f>IF(L3VA!CZ201="NO DATA","",L3VA!CZ201)</f>
        <v/>
      </c>
      <c r="AB189" s="159" t="str">
        <f>IF(L3VA!DF201="NO DATA","",L3VA!DF201)</f>
        <v/>
      </c>
      <c r="AC189" s="159" t="str">
        <f>IF(L3VA!DL201="NO DATA","",L3VA!DL201)</f>
        <v/>
      </c>
      <c r="AD189" s="159" t="str">
        <f>IF(L3VA!DR201="NO DATA","",L3VA!DR201)</f>
        <v/>
      </c>
      <c r="AE189" s="159" t="str">
        <f>IF(L3VA!DX201="NO DATA","",L3VA!DX201)</f>
        <v/>
      </c>
      <c r="AF189" s="159" t="str">
        <f>IF(L3VA!ED201="NO DATA","",L3VA!ED201)</f>
        <v/>
      </c>
      <c r="AG189" s="159" t="str">
        <f>IF(L3VA!EJ201="NO DATA","",L3VA!EJ201)</f>
        <v/>
      </c>
      <c r="AH189" s="159" t="str">
        <f>IF(L3VA!EP201="NO DATA","",L3VA!EP201)</f>
        <v/>
      </c>
      <c r="AI189" s="159" t="str">
        <f>IF(L3VA!EV201="NO DATA","",L3VA!EV201)</f>
        <v/>
      </c>
      <c r="AJ189" s="159" t="str">
        <f>IF(L3VA!FB201="NO DATA","",L3VA!FB201)</f>
        <v/>
      </c>
    </row>
    <row r="190" spans="1:36" x14ac:dyDescent="0.25">
      <c r="A190" s="19">
        <f>IF(DATASHEET!A190="","",DATASHEET!A190)</f>
        <v>160087</v>
      </c>
      <c r="B190" s="20" t="str">
        <f>DATASHEET!B190</f>
        <v>SHAW, Jacob</v>
      </c>
      <c r="C190" s="21" t="str">
        <f>DATASHEET!C190</f>
        <v>12JW</v>
      </c>
      <c r="D190" s="19" t="str">
        <f>DATASHEET!D190</f>
        <v>M</v>
      </c>
      <c r="E190" s="20" t="str">
        <f>IF(ISERROR(L3VA!E202),"",L3VA!E202)</f>
        <v>EXTERNAL</v>
      </c>
      <c r="F190" s="20" t="str">
        <f>DATASHEET!E190</f>
        <v>N</v>
      </c>
      <c r="G190" s="20" t="str">
        <f>IF(A190="","",IF(DATASHEET!F190="White - British","N","Y"))</f>
        <v>N</v>
      </c>
      <c r="H190" s="20" t="str">
        <f>IF(A190="","",IF(DATASHEET!G190=1,"Y","N"))</f>
        <v>N</v>
      </c>
      <c r="I190" s="20" t="str">
        <f>DATASHEET!H190</f>
        <v>N</v>
      </c>
      <c r="J190" s="21" t="str">
        <f>IF(ISERROR(DATASHEET!J190),"",DATASHEET!J190)</f>
        <v>6.25+ (B/A)</v>
      </c>
      <c r="K190" s="36"/>
      <c r="L190" s="159" t="str">
        <f>IF(L3VA!N202="NO DATA","",L3VA!N202)</f>
        <v/>
      </c>
      <c r="M190" s="159" t="str">
        <f>IF(L3VA!T202="NO DATA","",L3VA!T202)</f>
        <v/>
      </c>
      <c r="N190" s="159" t="str">
        <f>IF(L3VA!Z202="NO DATA","",L3VA!Z202)</f>
        <v/>
      </c>
      <c r="O190" s="159" t="str">
        <f>IF(L3VA!AF202="NO DATA","",L3VA!AF202)</f>
        <v/>
      </c>
      <c r="P190" s="159" t="str">
        <f>IF(L3VA!AL202="NO DATA","",L3VA!AL202)</f>
        <v/>
      </c>
      <c r="Q190" s="159" t="str">
        <f>IF(L3VA!AR202="NO DATA","",L3VA!AR202)</f>
        <v/>
      </c>
      <c r="R190" s="159" t="str">
        <f>IF(L3VA!AX202="NO DATA","",L3VA!AX202)</f>
        <v/>
      </c>
      <c r="S190" s="159" t="str">
        <f>IF(L3VA!BD202="NO DATA","",L3VA!BD202)</f>
        <v/>
      </c>
      <c r="T190" s="159" t="str">
        <f>IF(L3VA!BJ202="NO DATA","",L3VA!BJ202)</f>
        <v/>
      </c>
      <c r="U190" s="159" t="str">
        <f>IF(L3VA!BP202="NO DATA","",L3VA!BP202)</f>
        <v/>
      </c>
      <c r="V190" s="159" t="str">
        <f>IF(L3VA!BV202="NO DATA","",L3VA!BV202)</f>
        <v/>
      </c>
      <c r="W190" s="159" t="str">
        <f>IF(L3VA!CB202="NO DATA","",L3VA!CB202)</f>
        <v/>
      </c>
      <c r="X190" s="159" t="str">
        <f>IF(L3VA!CH202="NO DATA","",L3VA!CH202)</f>
        <v/>
      </c>
      <c r="Y190" s="159" t="str">
        <f>IF(L3VA!CN202="NO DATA","",L3VA!CN202)</f>
        <v/>
      </c>
      <c r="Z190" s="159" t="str">
        <f>IF(L3VA!CT202="NO DATA","",L3VA!CT202)</f>
        <v/>
      </c>
      <c r="AA190" s="159" t="str">
        <f>IF(L3VA!CZ202="NO DATA","",L3VA!CZ202)</f>
        <v/>
      </c>
      <c r="AB190" s="159" t="str">
        <f>IF(L3VA!DF202="NO DATA","",L3VA!DF202)</f>
        <v/>
      </c>
      <c r="AC190" s="159" t="str">
        <f>IF(L3VA!DL202="NO DATA","",L3VA!DL202)</f>
        <v/>
      </c>
      <c r="AD190" s="159" t="str">
        <f>IF(L3VA!DR202="NO DATA","",L3VA!DR202)</f>
        <v/>
      </c>
      <c r="AE190" s="159" t="str">
        <f>IF(L3VA!DX202="NO DATA","",L3VA!DX202)</f>
        <v/>
      </c>
      <c r="AF190" s="159" t="str">
        <f>IF(L3VA!ED202="NO DATA","",L3VA!ED202)</f>
        <v/>
      </c>
      <c r="AG190" s="159" t="str">
        <f>IF(L3VA!EJ202="NO DATA","",L3VA!EJ202)</f>
        <v/>
      </c>
      <c r="AH190" s="159" t="str">
        <f>IF(L3VA!EP202="NO DATA","",L3VA!EP202)</f>
        <v/>
      </c>
      <c r="AI190" s="159" t="str">
        <f>IF(L3VA!EV202="NO DATA","",L3VA!EV202)</f>
        <v/>
      </c>
      <c r="AJ190" s="159" t="str">
        <f>IF(L3VA!FB202="NO DATA","",L3VA!FB202)</f>
        <v/>
      </c>
    </row>
    <row r="191" spans="1:36" x14ac:dyDescent="0.25">
      <c r="A191" s="19">
        <f>IF(DATASHEET!A191="","",DATASHEET!A191)</f>
        <v>160046</v>
      </c>
      <c r="B191" s="20" t="str">
        <f>DATASHEET!B191</f>
        <v>SHAW, Maria</v>
      </c>
      <c r="C191" s="21" t="str">
        <f>DATASHEET!C191</f>
        <v>12DHO</v>
      </c>
      <c r="D191" s="19" t="str">
        <f>DATASHEET!D191</f>
        <v>F</v>
      </c>
      <c r="E191" s="20" t="str">
        <f>IF(ISERROR(L3VA!E203),"",L3VA!E203)</f>
        <v>EXTERNAL</v>
      </c>
      <c r="F191" s="20" t="str">
        <f>DATASHEET!E191</f>
        <v>N</v>
      </c>
      <c r="G191" s="20" t="str">
        <f>IF(A191="","",IF(DATASHEET!F191="White - British","N","Y"))</f>
        <v>N</v>
      </c>
      <c r="H191" s="20" t="str">
        <f>IF(A191="","",IF(DATASHEET!G191=1,"Y","N"))</f>
        <v>N</v>
      </c>
      <c r="I191" s="20" t="str">
        <f>DATASHEET!H191</f>
        <v>N</v>
      </c>
      <c r="J191" s="21" t="str">
        <f>IF(ISERROR(DATASHEET!J191),"",DATASHEET!J191)</f>
        <v>6.25+ (B/A)</v>
      </c>
      <c r="K191" s="36"/>
      <c r="L191" s="159" t="str">
        <f>IF(L3VA!N203="NO DATA","",L3VA!N203)</f>
        <v/>
      </c>
      <c r="M191" s="159" t="str">
        <f>IF(L3VA!T203="NO DATA","",L3VA!T203)</f>
        <v/>
      </c>
      <c r="N191" s="159" t="str">
        <f>IF(L3VA!Z203="NO DATA","",L3VA!Z203)</f>
        <v/>
      </c>
      <c r="O191" s="159" t="str">
        <f>IF(L3VA!AF203="NO DATA","",L3VA!AF203)</f>
        <v/>
      </c>
      <c r="P191" s="159" t="str">
        <f>IF(L3VA!AL203="NO DATA","",L3VA!AL203)</f>
        <v/>
      </c>
      <c r="Q191" s="159" t="str">
        <f>IF(L3VA!AR203="NO DATA","",L3VA!AR203)</f>
        <v/>
      </c>
      <c r="R191" s="159" t="str">
        <f>IF(L3VA!AX203="NO DATA","",L3VA!AX203)</f>
        <v/>
      </c>
      <c r="S191" s="159" t="str">
        <f>IF(L3VA!BD203="NO DATA","",L3VA!BD203)</f>
        <v/>
      </c>
      <c r="T191" s="159" t="str">
        <f>IF(L3VA!BJ203="NO DATA","",L3VA!BJ203)</f>
        <v/>
      </c>
      <c r="U191" s="159" t="str">
        <f>IF(L3VA!BP203="NO DATA","",L3VA!BP203)</f>
        <v/>
      </c>
      <c r="V191" s="159" t="str">
        <f>IF(L3VA!BV203="NO DATA","",L3VA!BV203)</f>
        <v/>
      </c>
      <c r="W191" s="159" t="str">
        <f>IF(L3VA!CB203="NO DATA","",L3VA!CB203)</f>
        <v/>
      </c>
      <c r="X191" s="159" t="str">
        <f>IF(L3VA!CH203="NO DATA","",L3VA!CH203)</f>
        <v/>
      </c>
      <c r="Y191" s="159" t="str">
        <f>IF(L3VA!CN203="NO DATA","",L3VA!CN203)</f>
        <v/>
      </c>
      <c r="Z191" s="159" t="str">
        <f>IF(L3VA!CT203="NO DATA","",L3VA!CT203)</f>
        <v/>
      </c>
      <c r="AA191" s="159" t="str">
        <f>IF(L3VA!CZ203="NO DATA","",L3VA!CZ203)</f>
        <v/>
      </c>
      <c r="AB191" s="159" t="str">
        <f>IF(L3VA!DF203="NO DATA","",L3VA!DF203)</f>
        <v/>
      </c>
      <c r="AC191" s="159" t="str">
        <f>IF(L3VA!DL203="NO DATA","",L3VA!DL203)</f>
        <v/>
      </c>
      <c r="AD191" s="159" t="str">
        <f>IF(L3VA!DR203="NO DATA","",L3VA!DR203)</f>
        <v/>
      </c>
      <c r="AE191" s="159" t="str">
        <f>IF(L3VA!DX203="NO DATA","",L3VA!DX203)</f>
        <v/>
      </c>
      <c r="AF191" s="159" t="str">
        <f>IF(L3VA!ED203="NO DATA","",L3VA!ED203)</f>
        <v/>
      </c>
      <c r="AG191" s="159" t="str">
        <f>IF(L3VA!EJ203="NO DATA","",L3VA!EJ203)</f>
        <v/>
      </c>
      <c r="AH191" s="159" t="str">
        <f>IF(L3VA!EP203="NO DATA","",L3VA!EP203)</f>
        <v/>
      </c>
      <c r="AI191" s="159" t="str">
        <f>IF(L3VA!EV203="NO DATA","",L3VA!EV203)</f>
        <v/>
      </c>
      <c r="AJ191" s="159" t="str">
        <f>IF(L3VA!FB203="NO DATA","",L3VA!FB203)</f>
        <v/>
      </c>
    </row>
    <row r="192" spans="1:36" x14ac:dyDescent="0.25">
      <c r="A192" s="19">
        <f>IF(DATASHEET!A192="","",DATASHEET!A192)</f>
        <v>160090</v>
      </c>
      <c r="B192" s="20" t="str">
        <f>DATASHEET!B192</f>
        <v>SHELLEY, Sophie</v>
      </c>
      <c r="C192" s="21" t="str">
        <f>DATASHEET!C192</f>
        <v>12KD</v>
      </c>
      <c r="D192" s="19" t="str">
        <f>DATASHEET!D192</f>
        <v>F</v>
      </c>
      <c r="E192" s="20" t="str">
        <f>IF(ISERROR(L3VA!E204),"",L3VA!E204)</f>
        <v>EXTERNAL</v>
      </c>
      <c r="F192" s="20" t="str">
        <f>DATASHEET!E192</f>
        <v>N</v>
      </c>
      <c r="G192" s="20" t="str">
        <f>IF(A192="","",IF(DATASHEET!F192="White - British","N","Y"))</f>
        <v>N</v>
      </c>
      <c r="H192" s="20" t="str">
        <f>IF(A192="","",IF(DATASHEET!G192=1,"Y","N"))</f>
        <v>N</v>
      </c>
      <c r="I192" s="20" t="str">
        <f>DATASHEET!H192</f>
        <v>N</v>
      </c>
      <c r="J192" s="21" t="str">
        <f>IF(ISERROR(DATASHEET!J192),"",DATASHEET!J192)</f>
        <v>6.25+ (B/A)</v>
      </c>
      <c r="K192" s="36"/>
      <c r="L192" s="159" t="str">
        <f>IF(L3VA!N204="NO DATA","",L3VA!N204)</f>
        <v/>
      </c>
      <c r="M192" s="159" t="str">
        <f>IF(L3VA!T204="NO DATA","",L3VA!T204)</f>
        <v/>
      </c>
      <c r="N192" s="159" t="str">
        <f>IF(L3VA!Z204="NO DATA","",L3VA!Z204)</f>
        <v/>
      </c>
      <c r="O192" s="159" t="str">
        <f>IF(L3VA!AF204="NO DATA","",L3VA!AF204)</f>
        <v/>
      </c>
      <c r="P192" s="159" t="str">
        <f>IF(L3VA!AL204="NO DATA","",L3VA!AL204)</f>
        <v/>
      </c>
      <c r="Q192" s="159" t="str">
        <f>IF(L3VA!AR204="NO DATA","",L3VA!AR204)</f>
        <v/>
      </c>
      <c r="R192" s="159" t="str">
        <f>IF(L3VA!AX204="NO DATA","",L3VA!AX204)</f>
        <v/>
      </c>
      <c r="S192" s="159" t="str">
        <f>IF(L3VA!BD204="NO DATA","",L3VA!BD204)</f>
        <v/>
      </c>
      <c r="T192" s="159" t="str">
        <f>IF(L3VA!BJ204="NO DATA","",L3VA!BJ204)</f>
        <v/>
      </c>
      <c r="U192" s="159" t="str">
        <f>IF(L3VA!BP204="NO DATA","",L3VA!BP204)</f>
        <v/>
      </c>
      <c r="V192" s="159" t="str">
        <f>IF(L3VA!BV204="NO DATA","",L3VA!BV204)</f>
        <v/>
      </c>
      <c r="W192" s="159" t="str">
        <f>IF(L3VA!CB204="NO DATA","",L3VA!CB204)</f>
        <v/>
      </c>
      <c r="X192" s="159" t="str">
        <f>IF(L3VA!CH204="NO DATA","",L3VA!CH204)</f>
        <v/>
      </c>
      <c r="Y192" s="159" t="str">
        <f>IF(L3VA!CN204="NO DATA","",L3VA!CN204)</f>
        <v/>
      </c>
      <c r="Z192" s="159" t="str">
        <f>IF(L3VA!CT204="NO DATA","",L3VA!CT204)</f>
        <v/>
      </c>
      <c r="AA192" s="159" t="str">
        <f>IF(L3VA!CZ204="NO DATA","",L3VA!CZ204)</f>
        <v/>
      </c>
      <c r="AB192" s="159" t="str">
        <f>IF(L3VA!DF204="NO DATA","",L3VA!DF204)</f>
        <v/>
      </c>
      <c r="AC192" s="159" t="str">
        <f>IF(L3VA!DL204="NO DATA","",L3VA!DL204)</f>
        <v/>
      </c>
      <c r="AD192" s="159" t="str">
        <f>IF(L3VA!DR204="NO DATA","",L3VA!DR204)</f>
        <v/>
      </c>
      <c r="AE192" s="159" t="str">
        <f>IF(L3VA!DX204="NO DATA","",L3VA!DX204)</f>
        <v/>
      </c>
      <c r="AF192" s="159" t="str">
        <f>IF(L3VA!ED204="NO DATA","",L3VA!ED204)</f>
        <v/>
      </c>
      <c r="AG192" s="159" t="str">
        <f>IF(L3VA!EJ204="NO DATA","",L3VA!EJ204)</f>
        <v/>
      </c>
      <c r="AH192" s="159" t="str">
        <f>IF(L3VA!EP204="NO DATA","",L3VA!EP204)</f>
        <v/>
      </c>
      <c r="AI192" s="159" t="str">
        <f>IF(L3VA!EV204="NO DATA","",L3VA!EV204)</f>
        <v/>
      </c>
      <c r="AJ192" s="159" t="str">
        <f>IF(L3VA!FB204="NO DATA","",L3VA!FB204)</f>
        <v/>
      </c>
    </row>
    <row r="193" spans="1:36" x14ac:dyDescent="0.25">
      <c r="A193" s="19">
        <f>IF(DATASHEET!A193="","",DATASHEET!A193)</f>
        <v>160362</v>
      </c>
      <c r="B193" s="20" t="str">
        <f>DATASHEET!B193</f>
        <v>SINGH, Grace</v>
      </c>
      <c r="C193" s="21" t="str">
        <f>DATASHEET!C193</f>
        <v>12KD</v>
      </c>
      <c r="D193" s="19" t="str">
        <f>DATASHEET!D193</f>
        <v>F</v>
      </c>
      <c r="E193" s="20" t="str">
        <f>IF(ISERROR(L3VA!E205),"",L3VA!E205)</f>
        <v>EXTERNAL</v>
      </c>
      <c r="F193" s="20" t="str">
        <f>DATASHEET!E193</f>
        <v>N</v>
      </c>
      <c r="G193" s="20" t="str">
        <f>IF(A193="","",IF(DATASHEET!F193="White - British","N","Y"))</f>
        <v>Y</v>
      </c>
      <c r="H193" s="20" t="str">
        <f>IF(A193="","",IF(DATASHEET!G193=1,"Y","N"))</f>
        <v>N</v>
      </c>
      <c r="I193" s="20" t="str">
        <f>DATASHEET!H193</f>
        <v>N</v>
      </c>
      <c r="J193" s="21" t="str">
        <f>IF(ISERROR(DATASHEET!J193),"",DATASHEET!J193)</f>
        <v>4.75+ (C/B)</v>
      </c>
      <c r="K193" s="36"/>
      <c r="L193" s="159" t="str">
        <f>IF(L3VA!N205="NO DATA","",L3VA!N205)</f>
        <v/>
      </c>
      <c r="M193" s="159" t="str">
        <f>IF(L3VA!T205="NO DATA","",L3VA!T205)</f>
        <v/>
      </c>
      <c r="N193" s="159" t="str">
        <f>IF(L3VA!Z205="NO DATA","",L3VA!Z205)</f>
        <v/>
      </c>
      <c r="O193" s="159" t="str">
        <f>IF(L3VA!AF205="NO DATA","",L3VA!AF205)</f>
        <v/>
      </c>
      <c r="P193" s="159" t="str">
        <f>IF(L3VA!AL205="NO DATA","",L3VA!AL205)</f>
        <v/>
      </c>
      <c r="Q193" s="159" t="str">
        <f>IF(L3VA!AR205="NO DATA","",L3VA!AR205)</f>
        <v/>
      </c>
      <c r="R193" s="159" t="str">
        <f>IF(L3VA!AX205="NO DATA","",L3VA!AX205)</f>
        <v/>
      </c>
      <c r="S193" s="159" t="str">
        <f>IF(L3VA!BD205="NO DATA","",L3VA!BD205)</f>
        <v/>
      </c>
      <c r="T193" s="159" t="str">
        <f>IF(L3VA!BJ205="NO DATA","",L3VA!BJ205)</f>
        <v/>
      </c>
      <c r="U193" s="159" t="str">
        <f>IF(L3VA!BP205="NO DATA","",L3VA!BP205)</f>
        <v/>
      </c>
      <c r="V193" s="159" t="str">
        <f>IF(L3VA!BV205="NO DATA","",L3VA!BV205)</f>
        <v/>
      </c>
      <c r="W193" s="159" t="str">
        <f>IF(L3VA!CB205="NO DATA","",L3VA!CB205)</f>
        <v/>
      </c>
      <c r="X193" s="159" t="str">
        <f>IF(L3VA!CH205="NO DATA","",L3VA!CH205)</f>
        <v/>
      </c>
      <c r="Y193" s="159" t="str">
        <f>IF(L3VA!CN205="NO DATA","",L3VA!CN205)</f>
        <v/>
      </c>
      <c r="Z193" s="159" t="str">
        <f>IF(L3VA!CT205="NO DATA","",L3VA!CT205)</f>
        <v/>
      </c>
      <c r="AA193" s="159" t="str">
        <f>IF(L3VA!CZ205="NO DATA","",L3VA!CZ205)</f>
        <v/>
      </c>
      <c r="AB193" s="159" t="str">
        <f>IF(L3VA!DF205="NO DATA","",L3VA!DF205)</f>
        <v/>
      </c>
      <c r="AC193" s="159" t="str">
        <f>IF(L3VA!DL205="NO DATA","",L3VA!DL205)</f>
        <v/>
      </c>
      <c r="AD193" s="159" t="str">
        <f>IF(L3VA!DR205="NO DATA","",L3VA!DR205)</f>
        <v/>
      </c>
      <c r="AE193" s="159" t="str">
        <f>IF(L3VA!DX205="NO DATA","",L3VA!DX205)</f>
        <v/>
      </c>
      <c r="AF193" s="159" t="str">
        <f>IF(L3VA!ED205="NO DATA","",L3VA!ED205)</f>
        <v/>
      </c>
      <c r="AG193" s="159" t="str">
        <f>IF(L3VA!EJ205="NO DATA","",L3VA!EJ205)</f>
        <v/>
      </c>
      <c r="AH193" s="159" t="str">
        <f>IF(L3VA!EP205="NO DATA","",L3VA!EP205)</f>
        <v/>
      </c>
      <c r="AI193" s="159" t="str">
        <f>IF(L3VA!EV205="NO DATA","",L3VA!EV205)</f>
        <v/>
      </c>
      <c r="AJ193" s="159" t="str">
        <f>IF(L3VA!FB205="NO DATA","",L3VA!FB205)</f>
        <v/>
      </c>
    </row>
    <row r="194" spans="1:36" x14ac:dyDescent="0.25">
      <c r="A194" s="19">
        <f>IF(DATASHEET!A194="","",DATASHEET!A194)</f>
        <v>150932</v>
      </c>
      <c r="B194" s="20" t="str">
        <f>DATASHEET!B194</f>
        <v>SLACK, Charlie</v>
      </c>
      <c r="C194" s="21" t="str">
        <f>DATASHEET!C194</f>
        <v>12MP</v>
      </c>
      <c r="D194" s="19" t="str">
        <f>DATASHEET!D194</f>
        <v>M</v>
      </c>
      <c r="E194" s="20" t="str">
        <f>IF(ISERROR(L3VA!E206),"",L3VA!E206)</f>
        <v>INTERNAL</v>
      </c>
      <c r="F194" s="20" t="str">
        <f>DATASHEET!E194</f>
        <v>N</v>
      </c>
      <c r="G194" s="20" t="str">
        <f>IF(A194="","",IF(DATASHEET!F194="White - British","N","Y"))</f>
        <v>N</v>
      </c>
      <c r="H194" s="20" t="str">
        <f>IF(A194="","",IF(DATASHEET!G194=1,"Y","N"))</f>
        <v>N</v>
      </c>
      <c r="I194" s="20" t="str">
        <f>DATASHEET!H194</f>
        <v>N</v>
      </c>
      <c r="J194" s="21" t="str">
        <f>IF(ISERROR(DATASHEET!J194),"",DATASHEET!J194)</f>
        <v>2.5+ (D/C)</v>
      </c>
      <c r="K194" s="36"/>
      <c r="L194" s="159" t="str">
        <f>IF(L3VA!N206="NO DATA","",L3VA!N206)</f>
        <v/>
      </c>
      <c r="M194" s="159" t="str">
        <f>IF(L3VA!T206="NO DATA","",L3VA!T206)</f>
        <v/>
      </c>
      <c r="N194" s="159" t="str">
        <f>IF(L3VA!Z206="NO DATA","",L3VA!Z206)</f>
        <v/>
      </c>
      <c r="O194" s="159" t="str">
        <f>IF(L3VA!AF206="NO DATA","",L3VA!AF206)</f>
        <v/>
      </c>
      <c r="P194" s="159" t="str">
        <f>IF(L3VA!AL206="NO DATA","",L3VA!AL206)</f>
        <v/>
      </c>
      <c r="Q194" s="159" t="str">
        <f>IF(L3VA!AR206="NO DATA","",L3VA!AR206)</f>
        <v/>
      </c>
      <c r="R194" s="159" t="str">
        <f>IF(L3VA!AX206="NO DATA","",L3VA!AX206)</f>
        <v/>
      </c>
      <c r="S194" s="159" t="str">
        <f>IF(L3VA!BD206="NO DATA","",L3VA!BD206)</f>
        <v/>
      </c>
      <c r="T194" s="159" t="str">
        <f>IF(L3VA!BJ206="NO DATA","",L3VA!BJ206)</f>
        <v/>
      </c>
      <c r="U194" s="159" t="str">
        <f>IF(L3VA!BP206="NO DATA","",L3VA!BP206)</f>
        <v/>
      </c>
      <c r="V194" s="159" t="str">
        <f>IF(L3VA!BV206="NO DATA","",L3VA!BV206)</f>
        <v/>
      </c>
      <c r="W194" s="159" t="str">
        <f>IF(L3VA!CB206="NO DATA","",L3VA!CB206)</f>
        <v/>
      </c>
      <c r="X194" s="159" t="str">
        <f>IF(L3VA!CH206="NO DATA","",L3VA!CH206)</f>
        <v/>
      </c>
      <c r="Y194" s="159" t="str">
        <f>IF(L3VA!CN206="NO DATA","",L3VA!CN206)</f>
        <v/>
      </c>
      <c r="Z194" s="159" t="str">
        <f>IF(L3VA!CT206="NO DATA","",L3VA!CT206)</f>
        <v/>
      </c>
      <c r="AA194" s="159" t="str">
        <f>IF(L3VA!CZ206="NO DATA","",L3VA!CZ206)</f>
        <v/>
      </c>
      <c r="AB194" s="159" t="str">
        <f>IF(L3VA!DF206="NO DATA","",L3VA!DF206)</f>
        <v/>
      </c>
      <c r="AC194" s="159" t="str">
        <f>IF(L3VA!DL206="NO DATA","",L3VA!DL206)</f>
        <v/>
      </c>
      <c r="AD194" s="159" t="str">
        <f>IF(L3VA!DR206="NO DATA","",L3VA!DR206)</f>
        <v/>
      </c>
      <c r="AE194" s="159" t="str">
        <f>IF(L3VA!DX206="NO DATA","",L3VA!DX206)</f>
        <v/>
      </c>
      <c r="AF194" s="159" t="str">
        <f>IF(L3VA!ED206="NO DATA","",L3VA!ED206)</f>
        <v/>
      </c>
      <c r="AG194" s="159" t="str">
        <f>IF(L3VA!EJ206="NO DATA","",L3VA!EJ206)</f>
        <v/>
      </c>
      <c r="AH194" s="159" t="str">
        <f>IF(L3VA!EP206="NO DATA","",L3VA!EP206)</f>
        <v/>
      </c>
      <c r="AI194" s="159" t="str">
        <f>IF(L3VA!EV206="NO DATA","",L3VA!EV206)</f>
        <v/>
      </c>
      <c r="AJ194" s="159" t="str">
        <f>IF(L3VA!FB206="NO DATA","",L3VA!FB206)</f>
        <v/>
      </c>
    </row>
    <row r="195" spans="1:36" x14ac:dyDescent="0.25">
      <c r="A195" s="19">
        <f>IF(DATASHEET!A195="","",DATASHEET!A195)</f>
        <v>150934</v>
      </c>
      <c r="B195" s="20" t="str">
        <f>DATASHEET!B195</f>
        <v>SMITH, Declan</v>
      </c>
      <c r="C195" s="21" t="str">
        <f>DATASHEET!C195</f>
        <v>12MP</v>
      </c>
      <c r="D195" s="19" t="str">
        <f>DATASHEET!D195</f>
        <v>M</v>
      </c>
      <c r="E195" s="20" t="str">
        <f>IF(ISERROR(L3VA!E207),"",L3VA!E207)</f>
        <v>INTERNAL</v>
      </c>
      <c r="F195" s="20" t="str">
        <f>DATASHEET!E195</f>
        <v>N</v>
      </c>
      <c r="G195" s="20" t="str">
        <f>IF(A195="","",IF(DATASHEET!F195="White - British","N","Y"))</f>
        <v>N</v>
      </c>
      <c r="H195" s="20" t="str">
        <f>IF(A195="","",IF(DATASHEET!G195=1,"Y","N"))</f>
        <v>N</v>
      </c>
      <c r="I195" s="20" t="str">
        <f>DATASHEET!H195</f>
        <v>N</v>
      </c>
      <c r="J195" s="21" t="str">
        <f>IF(ISERROR(DATASHEET!J195),"",DATASHEET!J195)</f>
        <v>6.25+ (B/A)</v>
      </c>
      <c r="K195" s="36"/>
      <c r="L195" s="159" t="str">
        <f>IF(L3VA!N207="NO DATA","",L3VA!N207)</f>
        <v/>
      </c>
      <c r="M195" s="159" t="str">
        <f>IF(L3VA!T207="NO DATA","",L3VA!T207)</f>
        <v/>
      </c>
      <c r="N195" s="159" t="str">
        <f>IF(L3VA!Z207="NO DATA","",L3VA!Z207)</f>
        <v/>
      </c>
      <c r="O195" s="159" t="str">
        <f>IF(L3VA!AF207="NO DATA","",L3VA!AF207)</f>
        <v/>
      </c>
      <c r="P195" s="159" t="str">
        <f>IF(L3VA!AL207="NO DATA","",L3VA!AL207)</f>
        <v/>
      </c>
      <c r="Q195" s="159" t="str">
        <f>IF(L3VA!AR207="NO DATA","",L3VA!AR207)</f>
        <v/>
      </c>
      <c r="R195" s="159" t="str">
        <f>IF(L3VA!AX207="NO DATA","",L3VA!AX207)</f>
        <v/>
      </c>
      <c r="S195" s="159" t="str">
        <f>IF(L3VA!BD207="NO DATA","",L3VA!BD207)</f>
        <v/>
      </c>
      <c r="T195" s="159" t="str">
        <f>IF(L3VA!BJ207="NO DATA","",L3VA!BJ207)</f>
        <v/>
      </c>
      <c r="U195" s="159" t="str">
        <f>IF(L3VA!BP207="NO DATA","",L3VA!BP207)</f>
        <v/>
      </c>
      <c r="V195" s="159" t="str">
        <f>IF(L3VA!BV207="NO DATA","",L3VA!BV207)</f>
        <v/>
      </c>
      <c r="W195" s="159" t="str">
        <f>IF(L3VA!CB207="NO DATA","",L3VA!CB207)</f>
        <v/>
      </c>
      <c r="X195" s="159" t="str">
        <f>IF(L3VA!CH207="NO DATA","",L3VA!CH207)</f>
        <v/>
      </c>
      <c r="Y195" s="159" t="str">
        <f>IF(L3VA!CN207="NO DATA","",L3VA!CN207)</f>
        <v/>
      </c>
      <c r="Z195" s="159" t="str">
        <f>IF(L3VA!CT207="NO DATA","",L3VA!CT207)</f>
        <v/>
      </c>
      <c r="AA195" s="159" t="str">
        <f>IF(L3VA!CZ207="NO DATA","",L3VA!CZ207)</f>
        <v/>
      </c>
      <c r="AB195" s="159" t="str">
        <f>IF(L3VA!DF207="NO DATA","",L3VA!DF207)</f>
        <v/>
      </c>
      <c r="AC195" s="159" t="str">
        <f>IF(L3VA!DL207="NO DATA","",L3VA!DL207)</f>
        <v/>
      </c>
      <c r="AD195" s="159" t="str">
        <f>IF(L3VA!DR207="NO DATA","",L3VA!DR207)</f>
        <v/>
      </c>
      <c r="AE195" s="159" t="str">
        <f>IF(L3VA!DX207="NO DATA","",L3VA!DX207)</f>
        <v/>
      </c>
      <c r="AF195" s="159" t="str">
        <f>IF(L3VA!ED207="NO DATA","",L3VA!ED207)</f>
        <v/>
      </c>
      <c r="AG195" s="159" t="str">
        <f>IF(L3VA!EJ207="NO DATA","",L3VA!EJ207)</f>
        <v/>
      </c>
      <c r="AH195" s="159" t="str">
        <f>IF(L3VA!EP207="NO DATA","",L3VA!EP207)</f>
        <v/>
      </c>
      <c r="AI195" s="159" t="str">
        <f>IF(L3VA!EV207="NO DATA","",L3VA!EV207)</f>
        <v/>
      </c>
      <c r="AJ195" s="159" t="str">
        <f>IF(L3VA!FB207="NO DATA","",L3VA!FB207)</f>
        <v/>
      </c>
    </row>
    <row r="196" spans="1:36" x14ac:dyDescent="0.25">
      <c r="A196" s="19">
        <f>IF(DATASHEET!A196="","",DATASHEET!A196)</f>
        <v>150948</v>
      </c>
      <c r="B196" s="20" t="str">
        <f>DATASHEET!B196</f>
        <v>SMITH, Harry</v>
      </c>
      <c r="C196" s="21" t="str">
        <f>DATASHEET!C196</f>
        <v>12MP</v>
      </c>
      <c r="D196" s="19" t="str">
        <f>DATASHEET!D196</f>
        <v>M</v>
      </c>
      <c r="E196" s="20" t="str">
        <f>IF(ISERROR(L3VA!E208),"",L3VA!E208)</f>
        <v>INTERNAL</v>
      </c>
      <c r="F196" s="20" t="str">
        <f>DATASHEET!E196</f>
        <v>N</v>
      </c>
      <c r="G196" s="20" t="str">
        <f>IF(A196="","",IF(DATASHEET!F196="White - British","N","Y"))</f>
        <v>N</v>
      </c>
      <c r="H196" s="20" t="str">
        <f>IF(A196="","",IF(DATASHEET!G196=1,"Y","N"))</f>
        <v>N</v>
      </c>
      <c r="I196" s="20" t="str">
        <f>DATASHEET!H196</f>
        <v>N</v>
      </c>
      <c r="J196" s="21" t="str">
        <f>IF(ISERROR(DATASHEET!J196),"",DATASHEET!J196)</f>
        <v>2.5+ (D/C)</v>
      </c>
      <c r="K196" s="36"/>
      <c r="L196" s="159" t="str">
        <f>IF(L3VA!N208="NO DATA","",L3VA!N208)</f>
        <v/>
      </c>
      <c r="M196" s="159" t="str">
        <f>IF(L3VA!T208="NO DATA","",L3VA!T208)</f>
        <v/>
      </c>
      <c r="N196" s="159" t="str">
        <f>IF(L3VA!Z208="NO DATA","",L3VA!Z208)</f>
        <v/>
      </c>
      <c r="O196" s="159" t="str">
        <f>IF(L3VA!AF208="NO DATA","",L3VA!AF208)</f>
        <v/>
      </c>
      <c r="P196" s="159" t="str">
        <f>IF(L3VA!AL208="NO DATA","",L3VA!AL208)</f>
        <v/>
      </c>
      <c r="Q196" s="159" t="str">
        <f>IF(L3VA!AR208="NO DATA","",L3VA!AR208)</f>
        <v/>
      </c>
      <c r="R196" s="159" t="str">
        <f>IF(L3VA!AX208="NO DATA","",L3VA!AX208)</f>
        <v/>
      </c>
      <c r="S196" s="159" t="str">
        <f>IF(L3VA!BD208="NO DATA","",L3VA!BD208)</f>
        <v/>
      </c>
      <c r="T196" s="159" t="str">
        <f>IF(L3VA!BJ208="NO DATA","",L3VA!BJ208)</f>
        <v/>
      </c>
      <c r="U196" s="159" t="str">
        <f>IF(L3VA!BP208="NO DATA","",L3VA!BP208)</f>
        <v/>
      </c>
      <c r="V196" s="159" t="str">
        <f>IF(L3VA!BV208="NO DATA","",L3VA!BV208)</f>
        <v/>
      </c>
      <c r="W196" s="159" t="str">
        <f>IF(L3VA!CB208="NO DATA","",L3VA!CB208)</f>
        <v/>
      </c>
      <c r="X196" s="159" t="str">
        <f>IF(L3VA!CH208="NO DATA","",L3VA!CH208)</f>
        <v/>
      </c>
      <c r="Y196" s="159" t="str">
        <f>IF(L3VA!CN208="NO DATA","",L3VA!CN208)</f>
        <v/>
      </c>
      <c r="Z196" s="159" t="str">
        <f>IF(L3VA!CT208="NO DATA","",L3VA!CT208)</f>
        <v/>
      </c>
      <c r="AA196" s="159" t="str">
        <f>IF(L3VA!CZ208="NO DATA","",L3VA!CZ208)</f>
        <v/>
      </c>
      <c r="AB196" s="159" t="str">
        <f>IF(L3VA!DF208="NO DATA","",L3VA!DF208)</f>
        <v/>
      </c>
      <c r="AC196" s="159" t="str">
        <f>IF(L3VA!DL208="NO DATA","",L3VA!DL208)</f>
        <v/>
      </c>
      <c r="AD196" s="159" t="str">
        <f>IF(L3VA!DR208="NO DATA","",L3VA!DR208)</f>
        <v/>
      </c>
      <c r="AE196" s="159" t="str">
        <f>IF(L3VA!DX208="NO DATA","",L3VA!DX208)</f>
        <v/>
      </c>
      <c r="AF196" s="159" t="str">
        <f>IF(L3VA!ED208="NO DATA","",L3VA!ED208)</f>
        <v/>
      </c>
      <c r="AG196" s="159" t="str">
        <f>IF(L3VA!EJ208="NO DATA","",L3VA!EJ208)</f>
        <v/>
      </c>
      <c r="AH196" s="159" t="str">
        <f>IF(L3VA!EP208="NO DATA","",L3VA!EP208)</f>
        <v/>
      </c>
      <c r="AI196" s="159" t="str">
        <f>IF(L3VA!EV208="NO DATA","",L3VA!EV208)</f>
        <v/>
      </c>
      <c r="AJ196" s="159" t="str">
        <f>IF(L3VA!FB208="NO DATA","",L3VA!FB208)</f>
        <v/>
      </c>
    </row>
    <row r="197" spans="1:36" x14ac:dyDescent="0.25">
      <c r="A197" s="19">
        <f>IF(DATASHEET!A197="","",DATASHEET!A197)</f>
        <v>160105</v>
      </c>
      <c r="B197" s="20" t="str">
        <f>DATASHEET!B197</f>
        <v>SMITH, Sophie</v>
      </c>
      <c r="C197" s="21" t="str">
        <f>DATASHEET!C197</f>
        <v>12DHO</v>
      </c>
      <c r="D197" s="19" t="str">
        <f>DATASHEET!D197</f>
        <v>F</v>
      </c>
      <c r="E197" s="20" t="str">
        <f>IF(ISERROR(L3VA!E209),"",L3VA!E209)</f>
        <v>EXTERNAL</v>
      </c>
      <c r="F197" s="20" t="str">
        <f>DATASHEET!E197</f>
        <v>N</v>
      </c>
      <c r="G197" s="20" t="str">
        <f>IF(A197="","",IF(DATASHEET!F197="White - British","N","Y"))</f>
        <v>N</v>
      </c>
      <c r="H197" s="20" t="str">
        <f>IF(A197="","",IF(DATASHEET!G197=1,"Y","N"))</f>
        <v>N</v>
      </c>
      <c r="I197" s="20" t="str">
        <f>DATASHEET!H197</f>
        <v>N</v>
      </c>
      <c r="J197" s="21" t="str">
        <f>IF(ISERROR(DATASHEET!J197),"",DATASHEET!J197)</f>
        <v>2.5+ (D/C)</v>
      </c>
      <c r="K197" s="36"/>
      <c r="L197" s="159" t="str">
        <f>IF(L3VA!N209="NO DATA","",L3VA!N209)</f>
        <v/>
      </c>
      <c r="M197" s="159" t="str">
        <f>IF(L3VA!T209="NO DATA","",L3VA!T209)</f>
        <v/>
      </c>
      <c r="N197" s="159" t="str">
        <f>IF(L3VA!Z209="NO DATA","",L3VA!Z209)</f>
        <v/>
      </c>
      <c r="O197" s="159" t="str">
        <f>IF(L3VA!AF209="NO DATA","",L3VA!AF209)</f>
        <v/>
      </c>
      <c r="P197" s="159" t="str">
        <f>IF(L3VA!AL209="NO DATA","",L3VA!AL209)</f>
        <v/>
      </c>
      <c r="Q197" s="159" t="str">
        <f>IF(L3VA!AR209="NO DATA","",L3VA!AR209)</f>
        <v/>
      </c>
      <c r="R197" s="159" t="str">
        <f>IF(L3VA!AX209="NO DATA","",L3VA!AX209)</f>
        <v/>
      </c>
      <c r="S197" s="159" t="str">
        <f>IF(L3VA!BD209="NO DATA","",L3VA!BD209)</f>
        <v/>
      </c>
      <c r="T197" s="159" t="str">
        <f>IF(L3VA!BJ209="NO DATA","",L3VA!BJ209)</f>
        <v/>
      </c>
      <c r="U197" s="159" t="str">
        <f>IF(L3VA!BP209="NO DATA","",L3VA!BP209)</f>
        <v/>
      </c>
      <c r="V197" s="159" t="str">
        <f>IF(L3VA!BV209="NO DATA","",L3VA!BV209)</f>
        <v/>
      </c>
      <c r="W197" s="159" t="str">
        <f>IF(L3VA!CB209="NO DATA","",L3VA!CB209)</f>
        <v/>
      </c>
      <c r="X197" s="159" t="str">
        <f>IF(L3VA!CH209="NO DATA","",L3VA!CH209)</f>
        <v/>
      </c>
      <c r="Y197" s="159" t="str">
        <f>IF(L3VA!CN209="NO DATA","",L3VA!CN209)</f>
        <v/>
      </c>
      <c r="Z197" s="159" t="str">
        <f>IF(L3VA!CT209="NO DATA","",L3VA!CT209)</f>
        <v/>
      </c>
      <c r="AA197" s="159" t="str">
        <f>IF(L3VA!CZ209="NO DATA","",L3VA!CZ209)</f>
        <v/>
      </c>
      <c r="AB197" s="159" t="str">
        <f>IF(L3VA!DF209="NO DATA","",L3VA!DF209)</f>
        <v/>
      </c>
      <c r="AC197" s="159" t="str">
        <f>IF(L3VA!DL209="NO DATA","",L3VA!DL209)</f>
        <v/>
      </c>
      <c r="AD197" s="159" t="str">
        <f>IF(L3VA!DR209="NO DATA","",L3VA!DR209)</f>
        <v/>
      </c>
      <c r="AE197" s="159" t="str">
        <f>IF(L3VA!DX209="NO DATA","",L3VA!DX209)</f>
        <v/>
      </c>
      <c r="AF197" s="159" t="str">
        <f>IF(L3VA!ED209="NO DATA","",L3VA!ED209)</f>
        <v/>
      </c>
      <c r="AG197" s="159" t="str">
        <f>IF(L3VA!EJ209="NO DATA","",L3VA!EJ209)</f>
        <v/>
      </c>
      <c r="AH197" s="159" t="str">
        <f>IF(L3VA!EP209="NO DATA","",L3VA!EP209)</f>
        <v/>
      </c>
      <c r="AI197" s="159" t="str">
        <f>IF(L3VA!EV209="NO DATA","",L3VA!EV209)</f>
        <v/>
      </c>
      <c r="AJ197" s="159" t="str">
        <f>IF(L3VA!FB209="NO DATA","",L3VA!FB209)</f>
        <v/>
      </c>
    </row>
    <row r="198" spans="1:36" x14ac:dyDescent="0.25">
      <c r="A198" s="19">
        <f>IF(DATASHEET!A198="","",DATASHEET!A198)</f>
        <v>150900</v>
      </c>
      <c r="B198" s="20" t="str">
        <f>DATASHEET!B198</f>
        <v>SNELL, Carys</v>
      </c>
      <c r="C198" s="21" t="str">
        <f>DATASHEET!C198</f>
        <v>12KD</v>
      </c>
      <c r="D198" s="19" t="str">
        <f>DATASHEET!D198</f>
        <v>F</v>
      </c>
      <c r="E198" s="20" t="str">
        <f>IF(ISERROR(L3VA!E210),"",L3VA!E210)</f>
        <v>INTERNAL</v>
      </c>
      <c r="F198" s="20" t="str">
        <f>DATASHEET!E198</f>
        <v>N</v>
      </c>
      <c r="G198" s="20" t="str">
        <f>IF(A198="","",IF(DATASHEET!F198="White - British","N","Y"))</f>
        <v>N</v>
      </c>
      <c r="H198" s="20" t="str">
        <f>IF(A198="","",IF(DATASHEET!G198=1,"Y","N"))</f>
        <v>N</v>
      </c>
      <c r="I198" s="20" t="str">
        <f>DATASHEET!H198</f>
        <v>N</v>
      </c>
      <c r="J198" s="21" t="str">
        <f>IF(ISERROR(DATASHEET!J198),"",DATASHEET!J198)</f>
        <v>6.25+ (B/A)</v>
      </c>
      <c r="K198" s="36"/>
      <c r="L198" s="159" t="str">
        <f>IF(L3VA!N210="NO DATA","",L3VA!N210)</f>
        <v/>
      </c>
      <c r="M198" s="159" t="str">
        <f>IF(L3VA!T210="NO DATA","",L3VA!T210)</f>
        <v/>
      </c>
      <c r="N198" s="159" t="str">
        <f>IF(L3VA!Z210="NO DATA","",L3VA!Z210)</f>
        <v/>
      </c>
      <c r="O198" s="159" t="str">
        <f>IF(L3VA!AF210="NO DATA","",L3VA!AF210)</f>
        <v/>
      </c>
      <c r="P198" s="159" t="str">
        <f>IF(L3VA!AL210="NO DATA","",L3VA!AL210)</f>
        <v/>
      </c>
      <c r="Q198" s="159" t="str">
        <f>IF(L3VA!AR210="NO DATA","",L3VA!AR210)</f>
        <v/>
      </c>
      <c r="R198" s="159" t="str">
        <f>IF(L3VA!AX210="NO DATA","",L3VA!AX210)</f>
        <v/>
      </c>
      <c r="S198" s="159" t="str">
        <f>IF(L3VA!BD210="NO DATA","",L3VA!BD210)</f>
        <v/>
      </c>
      <c r="T198" s="159" t="str">
        <f>IF(L3VA!BJ210="NO DATA","",L3VA!BJ210)</f>
        <v/>
      </c>
      <c r="U198" s="159" t="str">
        <f>IF(L3VA!BP210="NO DATA","",L3VA!BP210)</f>
        <v/>
      </c>
      <c r="V198" s="159" t="str">
        <f>IF(L3VA!BV210="NO DATA","",L3VA!BV210)</f>
        <v/>
      </c>
      <c r="W198" s="159" t="str">
        <f>IF(L3VA!CB210="NO DATA","",L3VA!CB210)</f>
        <v/>
      </c>
      <c r="X198" s="159" t="str">
        <f>IF(L3VA!CH210="NO DATA","",L3VA!CH210)</f>
        <v/>
      </c>
      <c r="Y198" s="159" t="str">
        <f>IF(L3VA!CN210="NO DATA","",L3VA!CN210)</f>
        <v/>
      </c>
      <c r="Z198" s="159" t="str">
        <f>IF(L3VA!CT210="NO DATA","",L3VA!CT210)</f>
        <v/>
      </c>
      <c r="AA198" s="159" t="str">
        <f>IF(L3VA!CZ210="NO DATA","",L3VA!CZ210)</f>
        <v/>
      </c>
      <c r="AB198" s="159" t="str">
        <f>IF(L3VA!DF210="NO DATA","",L3VA!DF210)</f>
        <v/>
      </c>
      <c r="AC198" s="159" t="str">
        <f>IF(L3VA!DL210="NO DATA","",L3VA!DL210)</f>
        <v/>
      </c>
      <c r="AD198" s="159" t="str">
        <f>IF(L3VA!DR210="NO DATA","",L3VA!DR210)</f>
        <v/>
      </c>
      <c r="AE198" s="159" t="str">
        <f>IF(L3VA!DX210="NO DATA","",L3VA!DX210)</f>
        <v/>
      </c>
      <c r="AF198" s="159" t="str">
        <f>IF(L3VA!ED210="NO DATA","",L3VA!ED210)</f>
        <v/>
      </c>
      <c r="AG198" s="159" t="str">
        <f>IF(L3VA!EJ210="NO DATA","",L3VA!EJ210)</f>
        <v/>
      </c>
      <c r="AH198" s="159" t="str">
        <f>IF(L3VA!EP210="NO DATA","",L3VA!EP210)</f>
        <v/>
      </c>
      <c r="AI198" s="159" t="str">
        <f>IF(L3VA!EV210="NO DATA","",L3VA!EV210)</f>
        <v/>
      </c>
      <c r="AJ198" s="159" t="str">
        <f>IF(L3VA!FB210="NO DATA","",L3VA!FB210)</f>
        <v/>
      </c>
    </row>
    <row r="199" spans="1:36" x14ac:dyDescent="0.25">
      <c r="A199" s="19">
        <f>IF(DATASHEET!A199="","",DATASHEET!A199)</f>
        <v>100335</v>
      </c>
      <c r="B199" s="20" t="str">
        <f>DATASHEET!B199</f>
        <v>SOLOMMON, Renee</v>
      </c>
      <c r="C199" s="21" t="str">
        <f>DATASHEET!C199</f>
        <v>12JN</v>
      </c>
      <c r="D199" s="19" t="str">
        <f>DATASHEET!D199</f>
        <v>F</v>
      </c>
      <c r="E199" s="20" t="str">
        <f>IF(ISERROR(L3VA!E211),"",L3VA!E211)</f>
        <v>INTERNAL</v>
      </c>
      <c r="F199" s="20" t="str">
        <f>DATASHEET!E199</f>
        <v>Y</v>
      </c>
      <c r="G199" s="20" t="str">
        <f>IF(A199="","",IF(DATASHEET!F199="White - British","N","Y"))</f>
        <v>Y</v>
      </c>
      <c r="H199" s="20" t="str">
        <f>IF(A199="","",IF(DATASHEET!G199=1,"Y","N"))</f>
        <v>N</v>
      </c>
      <c r="I199" s="20" t="str">
        <f>DATASHEET!H199</f>
        <v>N</v>
      </c>
      <c r="J199" s="21" t="str">
        <f>IF(ISERROR(DATASHEET!J199),"",DATASHEET!J199)</f>
        <v>2.5+ (D/C)</v>
      </c>
      <c r="K199" s="36"/>
      <c r="L199" s="159" t="str">
        <f>IF(L3VA!N211="NO DATA","",L3VA!N211)</f>
        <v/>
      </c>
      <c r="M199" s="159" t="str">
        <f>IF(L3VA!T211="NO DATA","",L3VA!T211)</f>
        <v/>
      </c>
      <c r="N199" s="159" t="str">
        <f>IF(L3VA!Z211="NO DATA","",L3VA!Z211)</f>
        <v/>
      </c>
      <c r="O199" s="159" t="str">
        <f>IF(L3VA!AF211="NO DATA","",L3VA!AF211)</f>
        <v/>
      </c>
      <c r="P199" s="159" t="str">
        <f>IF(L3VA!AL211="NO DATA","",L3VA!AL211)</f>
        <v/>
      </c>
      <c r="Q199" s="159" t="str">
        <f>IF(L3VA!AR211="NO DATA","",L3VA!AR211)</f>
        <v/>
      </c>
      <c r="R199" s="159" t="str">
        <f>IF(L3VA!AX211="NO DATA","",L3VA!AX211)</f>
        <v/>
      </c>
      <c r="S199" s="159" t="str">
        <f>IF(L3VA!BD211="NO DATA","",L3VA!BD211)</f>
        <v/>
      </c>
      <c r="T199" s="159" t="str">
        <f>IF(L3VA!BJ211="NO DATA","",L3VA!BJ211)</f>
        <v/>
      </c>
      <c r="U199" s="159" t="str">
        <f>IF(L3VA!BP211="NO DATA","",L3VA!BP211)</f>
        <v/>
      </c>
      <c r="V199" s="159" t="str">
        <f>IF(L3VA!BV211="NO DATA","",L3VA!BV211)</f>
        <v/>
      </c>
      <c r="W199" s="159" t="str">
        <f>IF(L3VA!CB211="NO DATA","",L3VA!CB211)</f>
        <v/>
      </c>
      <c r="X199" s="159" t="str">
        <f>IF(L3VA!CH211="NO DATA","",L3VA!CH211)</f>
        <v/>
      </c>
      <c r="Y199" s="159" t="str">
        <f>IF(L3VA!CN211="NO DATA","",L3VA!CN211)</f>
        <v/>
      </c>
      <c r="Z199" s="159" t="str">
        <f>IF(L3VA!CT211="NO DATA","",L3VA!CT211)</f>
        <v/>
      </c>
      <c r="AA199" s="159" t="str">
        <f>IF(L3VA!CZ211="NO DATA","",L3VA!CZ211)</f>
        <v/>
      </c>
      <c r="AB199" s="159" t="str">
        <f>IF(L3VA!DF211="NO DATA","",L3VA!DF211)</f>
        <v/>
      </c>
      <c r="AC199" s="159" t="str">
        <f>IF(L3VA!DL211="NO DATA","",L3VA!DL211)</f>
        <v/>
      </c>
      <c r="AD199" s="159" t="str">
        <f>IF(L3VA!DR211="NO DATA","",L3VA!DR211)</f>
        <v/>
      </c>
      <c r="AE199" s="159" t="str">
        <f>IF(L3VA!DX211="NO DATA","",L3VA!DX211)</f>
        <v/>
      </c>
      <c r="AF199" s="159" t="str">
        <f>IF(L3VA!ED211="NO DATA","",L3VA!ED211)</f>
        <v/>
      </c>
      <c r="AG199" s="159" t="str">
        <f>IF(L3VA!EJ211="NO DATA","",L3VA!EJ211)</f>
        <v/>
      </c>
      <c r="AH199" s="159" t="str">
        <f>IF(L3VA!EP211="NO DATA","",L3VA!EP211)</f>
        <v/>
      </c>
      <c r="AI199" s="159" t="str">
        <f>IF(L3VA!EV211="NO DATA","",L3VA!EV211)</f>
        <v/>
      </c>
      <c r="AJ199" s="159" t="str">
        <f>IF(L3VA!FB211="NO DATA","",L3VA!FB211)</f>
        <v/>
      </c>
    </row>
    <row r="200" spans="1:36" x14ac:dyDescent="0.25">
      <c r="A200" s="19">
        <f>IF(DATASHEET!A200="","",DATASHEET!A200)</f>
        <v>160072</v>
      </c>
      <c r="B200" s="20" t="str">
        <f>DATASHEET!B200</f>
        <v>SOOKLALL, Jacob</v>
      </c>
      <c r="C200" s="21" t="str">
        <f>DATASHEET!C200</f>
        <v>12ASA</v>
      </c>
      <c r="D200" s="19" t="str">
        <f>DATASHEET!D200</f>
        <v>M</v>
      </c>
      <c r="E200" s="20" t="str">
        <f>IF(ISERROR(L3VA!E212),"",L3VA!E212)</f>
        <v>EXTERNAL</v>
      </c>
      <c r="F200" s="20" t="str">
        <f>DATASHEET!E200</f>
        <v>N</v>
      </c>
      <c r="G200" s="20" t="str">
        <f>IF(A200="","",IF(DATASHEET!F200="White - British","N","Y"))</f>
        <v>Y</v>
      </c>
      <c r="H200" s="20" t="str">
        <f>IF(A200="","",IF(DATASHEET!G200=1,"Y","N"))</f>
        <v>N</v>
      </c>
      <c r="I200" s="20" t="str">
        <f>DATASHEET!H200</f>
        <v>N</v>
      </c>
      <c r="J200" s="21" t="str">
        <f>IF(ISERROR(DATASHEET!J200),"",DATASHEET!J200)</f>
        <v>4.75+ (C/B)</v>
      </c>
      <c r="K200" s="36"/>
      <c r="L200" s="159" t="str">
        <f>IF(L3VA!N212="NO DATA","",L3VA!N212)</f>
        <v/>
      </c>
      <c r="M200" s="159" t="str">
        <f>IF(L3VA!T212="NO DATA","",L3VA!T212)</f>
        <v/>
      </c>
      <c r="N200" s="159" t="str">
        <f>IF(L3VA!Z212="NO DATA","",L3VA!Z212)</f>
        <v/>
      </c>
      <c r="O200" s="159" t="str">
        <f>IF(L3VA!AF212="NO DATA","",L3VA!AF212)</f>
        <v/>
      </c>
      <c r="P200" s="159" t="str">
        <f>IF(L3VA!AL212="NO DATA","",L3VA!AL212)</f>
        <v/>
      </c>
      <c r="Q200" s="159" t="str">
        <f>IF(L3VA!AR212="NO DATA","",L3VA!AR212)</f>
        <v/>
      </c>
      <c r="R200" s="159" t="str">
        <f>IF(L3VA!AX212="NO DATA","",L3VA!AX212)</f>
        <v/>
      </c>
      <c r="S200" s="159" t="str">
        <f>IF(L3VA!BD212="NO DATA","",L3VA!BD212)</f>
        <v/>
      </c>
      <c r="T200" s="159" t="str">
        <f>IF(L3VA!BJ212="NO DATA","",L3VA!BJ212)</f>
        <v/>
      </c>
      <c r="U200" s="159" t="str">
        <f>IF(L3VA!BP212="NO DATA","",L3VA!BP212)</f>
        <v/>
      </c>
      <c r="V200" s="159" t="str">
        <f>IF(L3VA!BV212="NO DATA","",L3VA!BV212)</f>
        <v/>
      </c>
      <c r="W200" s="159" t="str">
        <f>IF(L3VA!CB212="NO DATA","",L3VA!CB212)</f>
        <v/>
      </c>
      <c r="X200" s="159" t="str">
        <f>IF(L3VA!CH212="NO DATA","",L3VA!CH212)</f>
        <v/>
      </c>
      <c r="Y200" s="159" t="str">
        <f>IF(L3VA!CN212="NO DATA","",L3VA!CN212)</f>
        <v/>
      </c>
      <c r="Z200" s="159" t="str">
        <f>IF(L3VA!CT212="NO DATA","",L3VA!CT212)</f>
        <v/>
      </c>
      <c r="AA200" s="159" t="str">
        <f>IF(L3VA!CZ212="NO DATA","",L3VA!CZ212)</f>
        <v/>
      </c>
      <c r="AB200" s="159" t="str">
        <f>IF(L3VA!DF212="NO DATA","",L3VA!DF212)</f>
        <v/>
      </c>
      <c r="AC200" s="159" t="str">
        <f>IF(L3VA!DL212="NO DATA","",L3VA!DL212)</f>
        <v/>
      </c>
      <c r="AD200" s="159" t="str">
        <f>IF(L3VA!DR212="NO DATA","",L3VA!DR212)</f>
        <v/>
      </c>
      <c r="AE200" s="159" t="str">
        <f>IF(L3VA!DX212="NO DATA","",L3VA!DX212)</f>
        <v/>
      </c>
      <c r="AF200" s="159" t="str">
        <f>IF(L3VA!ED212="NO DATA","",L3VA!ED212)</f>
        <v/>
      </c>
      <c r="AG200" s="159" t="str">
        <f>IF(L3VA!EJ212="NO DATA","",L3VA!EJ212)</f>
        <v/>
      </c>
      <c r="AH200" s="159" t="str">
        <f>IF(L3VA!EP212="NO DATA","",L3VA!EP212)</f>
        <v/>
      </c>
      <c r="AI200" s="159" t="str">
        <f>IF(L3VA!EV212="NO DATA","",L3VA!EV212)</f>
        <v/>
      </c>
      <c r="AJ200" s="159" t="str">
        <f>IF(L3VA!FB212="NO DATA","",L3VA!FB212)</f>
        <v/>
      </c>
    </row>
    <row r="201" spans="1:36" x14ac:dyDescent="0.25">
      <c r="A201" s="19">
        <f>IF(DATASHEET!A201="","",DATASHEET!A201)</f>
        <v>150785</v>
      </c>
      <c r="B201" s="20" t="str">
        <f>DATASHEET!B201</f>
        <v>SPICER-IRAZUSTA, Joseph</v>
      </c>
      <c r="C201" s="21" t="str">
        <f>DATASHEET!C201</f>
        <v>12MP</v>
      </c>
      <c r="D201" s="19" t="str">
        <f>DATASHEET!D201</f>
        <v>M</v>
      </c>
      <c r="E201" s="20" t="str">
        <f>IF(ISERROR(L3VA!E213),"",L3VA!E213)</f>
        <v>INTERNAL</v>
      </c>
      <c r="F201" s="20" t="str">
        <f>DATASHEET!E201</f>
        <v>N</v>
      </c>
      <c r="G201" s="20" t="str">
        <f>IF(A201="","",IF(DATASHEET!F201="White - British","N","Y"))</f>
        <v>N</v>
      </c>
      <c r="H201" s="20" t="str">
        <f>IF(A201="","",IF(DATASHEET!G201=1,"Y","N"))</f>
        <v>N</v>
      </c>
      <c r="I201" s="20" t="str">
        <f>DATASHEET!H201</f>
        <v>N</v>
      </c>
      <c r="J201" s="21" t="str">
        <f>IF(ISERROR(DATASHEET!J201),"",DATASHEET!J201)</f>
        <v>4.75+ (C/B)</v>
      </c>
      <c r="K201" s="36"/>
      <c r="L201" s="159" t="str">
        <f>IF(L3VA!N213="NO DATA","",L3VA!N213)</f>
        <v/>
      </c>
      <c r="M201" s="159" t="str">
        <f>IF(L3VA!T213="NO DATA","",L3VA!T213)</f>
        <v/>
      </c>
      <c r="N201" s="159" t="str">
        <f>IF(L3VA!Z213="NO DATA","",L3VA!Z213)</f>
        <v/>
      </c>
      <c r="O201" s="159" t="str">
        <f>IF(L3VA!AF213="NO DATA","",L3VA!AF213)</f>
        <v/>
      </c>
      <c r="P201" s="159" t="str">
        <f>IF(L3VA!AL213="NO DATA","",L3VA!AL213)</f>
        <v/>
      </c>
      <c r="Q201" s="159" t="str">
        <f>IF(L3VA!AR213="NO DATA","",L3VA!AR213)</f>
        <v/>
      </c>
      <c r="R201" s="159" t="str">
        <f>IF(L3VA!AX213="NO DATA","",L3VA!AX213)</f>
        <v/>
      </c>
      <c r="S201" s="159" t="str">
        <f>IF(L3VA!BD213="NO DATA","",L3VA!BD213)</f>
        <v/>
      </c>
      <c r="T201" s="159" t="str">
        <f>IF(L3VA!BJ213="NO DATA","",L3VA!BJ213)</f>
        <v/>
      </c>
      <c r="U201" s="159" t="str">
        <f>IF(L3VA!BP213="NO DATA","",L3VA!BP213)</f>
        <v/>
      </c>
      <c r="V201" s="159" t="str">
        <f>IF(L3VA!BV213="NO DATA","",L3VA!BV213)</f>
        <v/>
      </c>
      <c r="W201" s="159" t="str">
        <f>IF(L3VA!CB213="NO DATA","",L3VA!CB213)</f>
        <v/>
      </c>
      <c r="X201" s="159" t="str">
        <f>IF(L3VA!CH213="NO DATA","",L3VA!CH213)</f>
        <v/>
      </c>
      <c r="Y201" s="159" t="str">
        <f>IF(L3VA!CN213="NO DATA","",L3VA!CN213)</f>
        <v/>
      </c>
      <c r="Z201" s="159" t="str">
        <f>IF(L3VA!CT213="NO DATA","",L3VA!CT213)</f>
        <v/>
      </c>
      <c r="AA201" s="159" t="str">
        <f>IF(L3VA!CZ213="NO DATA","",L3VA!CZ213)</f>
        <v/>
      </c>
      <c r="AB201" s="159" t="str">
        <f>IF(L3VA!DF213="NO DATA","",L3VA!DF213)</f>
        <v/>
      </c>
      <c r="AC201" s="159" t="str">
        <f>IF(L3VA!DL213="NO DATA","",L3VA!DL213)</f>
        <v/>
      </c>
      <c r="AD201" s="159" t="str">
        <f>IF(L3VA!DR213="NO DATA","",L3VA!DR213)</f>
        <v/>
      </c>
      <c r="AE201" s="159" t="str">
        <f>IF(L3VA!DX213="NO DATA","",L3VA!DX213)</f>
        <v/>
      </c>
      <c r="AF201" s="159" t="str">
        <f>IF(L3VA!ED213="NO DATA","",L3VA!ED213)</f>
        <v/>
      </c>
      <c r="AG201" s="159" t="str">
        <f>IF(L3VA!EJ213="NO DATA","",L3VA!EJ213)</f>
        <v/>
      </c>
      <c r="AH201" s="159" t="str">
        <f>IF(L3VA!EP213="NO DATA","",L3VA!EP213)</f>
        <v/>
      </c>
      <c r="AI201" s="159" t="str">
        <f>IF(L3VA!EV213="NO DATA","",L3VA!EV213)</f>
        <v/>
      </c>
      <c r="AJ201" s="159" t="str">
        <f>IF(L3VA!FB213="NO DATA","",L3VA!FB213)</f>
        <v/>
      </c>
    </row>
    <row r="202" spans="1:36" x14ac:dyDescent="0.25">
      <c r="A202" s="19">
        <f>IF(DATASHEET!A202="","",DATASHEET!A202)</f>
        <v>160073</v>
      </c>
      <c r="B202" s="20" t="str">
        <f>DATASHEET!B202</f>
        <v>STEPHENS-JONES, Cecile</v>
      </c>
      <c r="C202" s="21" t="str">
        <f>DATASHEET!C202</f>
        <v>12MP</v>
      </c>
      <c r="D202" s="19" t="str">
        <f>DATASHEET!D202</f>
        <v>F</v>
      </c>
      <c r="E202" s="20" t="str">
        <f>IF(ISERROR(L3VA!E214),"",L3VA!E214)</f>
        <v>EXTERNAL</v>
      </c>
      <c r="F202" s="20" t="str">
        <f>DATASHEET!E202</f>
        <v>N</v>
      </c>
      <c r="G202" s="20" t="str">
        <f>IF(A202="","",IF(DATASHEET!F202="White - British","N","Y"))</f>
        <v>N</v>
      </c>
      <c r="H202" s="20" t="str">
        <f>IF(A202="","",IF(DATASHEET!G202=1,"Y","N"))</f>
        <v>N</v>
      </c>
      <c r="I202" s="20" t="str">
        <f>DATASHEET!H202</f>
        <v>N</v>
      </c>
      <c r="J202" s="21" t="str">
        <f>IF(ISERROR(DATASHEET!J202),"",DATASHEET!J202)</f>
        <v>4.75+ (C/B)</v>
      </c>
      <c r="K202" s="36"/>
      <c r="L202" s="159" t="str">
        <f>IF(L3VA!N214="NO DATA","",L3VA!N214)</f>
        <v/>
      </c>
      <c r="M202" s="159" t="str">
        <f>IF(L3VA!T214="NO DATA","",L3VA!T214)</f>
        <v/>
      </c>
      <c r="N202" s="159" t="str">
        <f>IF(L3VA!Z214="NO DATA","",L3VA!Z214)</f>
        <v/>
      </c>
      <c r="O202" s="159" t="str">
        <f>IF(L3VA!AF214="NO DATA","",L3VA!AF214)</f>
        <v/>
      </c>
      <c r="P202" s="159" t="str">
        <f>IF(L3VA!AL214="NO DATA","",L3VA!AL214)</f>
        <v/>
      </c>
      <c r="Q202" s="159" t="str">
        <f>IF(L3VA!AR214="NO DATA","",L3VA!AR214)</f>
        <v/>
      </c>
      <c r="R202" s="159" t="str">
        <f>IF(L3VA!AX214="NO DATA","",L3VA!AX214)</f>
        <v/>
      </c>
      <c r="S202" s="159" t="str">
        <f>IF(L3VA!BD214="NO DATA","",L3VA!BD214)</f>
        <v/>
      </c>
      <c r="T202" s="159" t="str">
        <f>IF(L3VA!BJ214="NO DATA","",L3VA!BJ214)</f>
        <v/>
      </c>
      <c r="U202" s="159" t="str">
        <f>IF(L3VA!BP214="NO DATA","",L3VA!BP214)</f>
        <v/>
      </c>
      <c r="V202" s="159" t="str">
        <f>IF(L3VA!BV214="NO DATA","",L3VA!BV214)</f>
        <v/>
      </c>
      <c r="W202" s="159" t="str">
        <f>IF(L3VA!CB214="NO DATA","",L3VA!CB214)</f>
        <v/>
      </c>
      <c r="X202" s="159" t="str">
        <f>IF(L3VA!CH214="NO DATA","",L3VA!CH214)</f>
        <v/>
      </c>
      <c r="Y202" s="159" t="str">
        <f>IF(L3VA!CN214="NO DATA","",L3VA!CN214)</f>
        <v/>
      </c>
      <c r="Z202" s="159" t="str">
        <f>IF(L3VA!CT214="NO DATA","",L3VA!CT214)</f>
        <v/>
      </c>
      <c r="AA202" s="159" t="str">
        <f>IF(L3VA!CZ214="NO DATA","",L3VA!CZ214)</f>
        <v/>
      </c>
      <c r="AB202" s="159" t="str">
        <f>IF(L3VA!DF214="NO DATA","",L3VA!DF214)</f>
        <v/>
      </c>
      <c r="AC202" s="159" t="str">
        <f>IF(L3VA!DL214="NO DATA","",L3VA!DL214)</f>
        <v/>
      </c>
      <c r="AD202" s="159" t="str">
        <f>IF(L3VA!DR214="NO DATA","",L3VA!DR214)</f>
        <v/>
      </c>
      <c r="AE202" s="159" t="str">
        <f>IF(L3VA!DX214="NO DATA","",L3VA!DX214)</f>
        <v/>
      </c>
      <c r="AF202" s="159" t="str">
        <f>IF(L3VA!ED214="NO DATA","",L3VA!ED214)</f>
        <v/>
      </c>
      <c r="AG202" s="159" t="str">
        <f>IF(L3VA!EJ214="NO DATA","",L3VA!EJ214)</f>
        <v/>
      </c>
      <c r="AH202" s="159" t="str">
        <f>IF(L3VA!EP214="NO DATA","",L3VA!EP214)</f>
        <v/>
      </c>
      <c r="AI202" s="159" t="str">
        <f>IF(L3VA!EV214="NO DATA","",L3VA!EV214)</f>
        <v/>
      </c>
      <c r="AJ202" s="159" t="str">
        <f>IF(L3VA!FB214="NO DATA","",L3VA!FB214)</f>
        <v/>
      </c>
    </row>
    <row r="203" spans="1:36" x14ac:dyDescent="0.25">
      <c r="A203" s="19">
        <f>IF(DATASHEET!A203="","",DATASHEET!A203)</f>
        <v>160074</v>
      </c>
      <c r="B203" s="20" t="str">
        <f>DATASHEET!B203</f>
        <v>STEPHENS-JONES, Lydia</v>
      </c>
      <c r="C203" s="21" t="str">
        <f>DATASHEET!C203</f>
        <v>12MP</v>
      </c>
      <c r="D203" s="19" t="str">
        <f>DATASHEET!D203</f>
        <v>F</v>
      </c>
      <c r="E203" s="20" t="str">
        <f>IF(ISERROR(L3VA!E215),"",L3VA!E215)</f>
        <v>EXTERNAL</v>
      </c>
      <c r="F203" s="20" t="str">
        <f>DATASHEET!E203</f>
        <v>N</v>
      </c>
      <c r="G203" s="20" t="str">
        <f>IF(A203="","",IF(DATASHEET!F203="White - British","N","Y"))</f>
        <v>N</v>
      </c>
      <c r="H203" s="20" t="str">
        <f>IF(A203="","",IF(DATASHEET!G203=1,"Y","N"))</f>
        <v>N</v>
      </c>
      <c r="I203" s="20" t="str">
        <f>DATASHEET!H203</f>
        <v>N</v>
      </c>
      <c r="J203" s="21" t="str">
        <f>IF(ISERROR(DATASHEET!J203),"",DATASHEET!J203)</f>
        <v>4.75+ (C/B)</v>
      </c>
      <c r="K203" s="36"/>
      <c r="L203" s="159" t="str">
        <f>IF(L3VA!N215="NO DATA","",L3VA!N215)</f>
        <v/>
      </c>
      <c r="M203" s="159" t="str">
        <f>IF(L3VA!T215="NO DATA","",L3VA!T215)</f>
        <v/>
      </c>
      <c r="N203" s="159" t="str">
        <f>IF(L3VA!Z215="NO DATA","",L3VA!Z215)</f>
        <v/>
      </c>
      <c r="O203" s="159" t="str">
        <f>IF(L3VA!AF215="NO DATA","",L3VA!AF215)</f>
        <v/>
      </c>
      <c r="P203" s="159" t="str">
        <f>IF(L3VA!AL215="NO DATA","",L3VA!AL215)</f>
        <v/>
      </c>
      <c r="Q203" s="159" t="str">
        <f>IF(L3VA!AR215="NO DATA","",L3VA!AR215)</f>
        <v/>
      </c>
      <c r="R203" s="159" t="str">
        <f>IF(L3VA!AX215="NO DATA","",L3VA!AX215)</f>
        <v/>
      </c>
      <c r="S203" s="159" t="str">
        <f>IF(L3VA!BD215="NO DATA","",L3VA!BD215)</f>
        <v/>
      </c>
      <c r="T203" s="159" t="str">
        <f>IF(L3VA!BJ215="NO DATA","",L3VA!BJ215)</f>
        <v/>
      </c>
      <c r="U203" s="159" t="str">
        <f>IF(L3VA!BP215="NO DATA","",L3VA!BP215)</f>
        <v/>
      </c>
      <c r="V203" s="159" t="str">
        <f>IF(L3VA!BV215="NO DATA","",L3VA!BV215)</f>
        <v/>
      </c>
      <c r="W203" s="159" t="str">
        <f>IF(L3VA!CB215="NO DATA","",L3VA!CB215)</f>
        <v/>
      </c>
      <c r="X203" s="159" t="str">
        <f>IF(L3VA!CH215="NO DATA","",L3VA!CH215)</f>
        <v/>
      </c>
      <c r="Y203" s="159" t="str">
        <f>IF(L3VA!CN215="NO DATA","",L3VA!CN215)</f>
        <v/>
      </c>
      <c r="Z203" s="159" t="str">
        <f>IF(L3VA!CT215="NO DATA","",L3VA!CT215)</f>
        <v/>
      </c>
      <c r="AA203" s="159" t="str">
        <f>IF(L3VA!CZ215="NO DATA","",L3VA!CZ215)</f>
        <v/>
      </c>
      <c r="AB203" s="159" t="str">
        <f>IF(L3VA!DF215="NO DATA","",L3VA!DF215)</f>
        <v/>
      </c>
      <c r="AC203" s="159" t="str">
        <f>IF(L3VA!DL215="NO DATA","",L3VA!DL215)</f>
        <v/>
      </c>
      <c r="AD203" s="159" t="str">
        <f>IF(L3VA!DR215="NO DATA","",L3VA!DR215)</f>
        <v/>
      </c>
      <c r="AE203" s="159" t="str">
        <f>IF(L3VA!DX215="NO DATA","",L3VA!DX215)</f>
        <v/>
      </c>
      <c r="AF203" s="159" t="str">
        <f>IF(L3VA!ED215="NO DATA","",L3VA!ED215)</f>
        <v/>
      </c>
      <c r="AG203" s="159" t="str">
        <f>IF(L3VA!EJ215="NO DATA","",L3VA!EJ215)</f>
        <v/>
      </c>
      <c r="AH203" s="159" t="str">
        <f>IF(L3VA!EP215="NO DATA","",L3VA!EP215)</f>
        <v/>
      </c>
      <c r="AI203" s="159" t="str">
        <f>IF(L3VA!EV215="NO DATA","",L3VA!EV215)</f>
        <v/>
      </c>
      <c r="AJ203" s="159" t="str">
        <f>IF(L3VA!FB215="NO DATA","",L3VA!FB215)</f>
        <v/>
      </c>
    </row>
    <row r="204" spans="1:36" x14ac:dyDescent="0.25">
      <c r="A204" s="19">
        <f>IF(DATASHEET!A204="","",DATASHEET!A204)</f>
        <v>150839</v>
      </c>
      <c r="B204" s="20" t="str">
        <f>DATASHEET!B204</f>
        <v>STEWART, Patrick</v>
      </c>
      <c r="C204" s="21" t="str">
        <f>DATASHEET!C204</f>
        <v>12SG</v>
      </c>
      <c r="D204" s="19" t="str">
        <f>DATASHEET!D204</f>
        <v>M</v>
      </c>
      <c r="E204" s="20" t="str">
        <f>IF(ISERROR(L3VA!E216),"",L3VA!E216)</f>
        <v>INTERNAL</v>
      </c>
      <c r="F204" s="20" t="str">
        <f>DATASHEET!E204</f>
        <v>N</v>
      </c>
      <c r="G204" s="20" t="str">
        <f>IF(A204="","",IF(DATASHEET!F204="White - British","N","Y"))</f>
        <v>N</v>
      </c>
      <c r="H204" s="20" t="str">
        <f>IF(A204="","",IF(DATASHEET!G204=1,"Y","N"))</f>
        <v>N</v>
      </c>
      <c r="I204" s="20" t="str">
        <f>DATASHEET!H204</f>
        <v>N</v>
      </c>
      <c r="J204" s="21" t="str">
        <f>IF(ISERROR(DATASHEET!J204),"",DATASHEET!J204)</f>
        <v>2.5+ (D/C)</v>
      </c>
      <c r="K204" s="36"/>
      <c r="L204" s="159" t="str">
        <f>IF(L3VA!N216="NO DATA","",L3VA!N216)</f>
        <v/>
      </c>
      <c r="M204" s="159" t="str">
        <f>IF(L3VA!T216="NO DATA","",L3VA!T216)</f>
        <v/>
      </c>
      <c r="N204" s="159" t="str">
        <f>IF(L3VA!Z216="NO DATA","",L3VA!Z216)</f>
        <v/>
      </c>
      <c r="O204" s="159" t="str">
        <f>IF(L3VA!AF216="NO DATA","",L3VA!AF216)</f>
        <v/>
      </c>
      <c r="P204" s="159" t="str">
        <f>IF(L3VA!AL216="NO DATA","",L3VA!AL216)</f>
        <v/>
      </c>
      <c r="Q204" s="159" t="str">
        <f>IF(L3VA!AR216="NO DATA","",L3VA!AR216)</f>
        <v/>
      </c>
      <c r="R204" s="159" t="str">
        <f>IF(L3VA!AX216="NO DATA","",L3VA!AX216)</f>
        <v/>
      </c>
      <c r="S204" s="159" t="str">
        <f>IF(L3VA!BD216="NO DATA","",L3VA!BD216)</f>
        <v/>
      </c>
      <c r="T204" s="159" t="str">
        <f>IF(L3VA!BJ216="NO DATA","",L3VA!BJ216)</f>
        <v/>
      </c>
      <c r="U204" s="159" t="str">
        <f>IF(L3VA!BP216="NO DATA","",L3VA!BP216)</f>
        <v/>
      </c>
      <c r="V204" s="159" t="str">
        <f>IF(L3VA!BV216="NO DATA","",L3VA!BV216)</f>
        <v/>
      </c>
      <c r="W204" s="159" t="str">
        <f>IF(L3VA!CB216="NO DATA","",L3VA!CB216)</f>
        <v/>
      </c>
      <c r="X204" s="159" t="str">
        <f>IF(L3VA!CH216="NO DATA","",L3VA!CH216)</f>
        <v/>
      </c>
      <c r="Y204" s="159" t="str">
        <f>IF(L3VA!CN216="NO DATA","",L3VA!CN216)</f>
        <v/>
      </c>
      <c r="Z204" s="159" t="str">
        <f>IF(L3VA!CT216="NO DATA","",L3VA!CT216)</f>
        <v/>
      </c>
      <c r="AA204" s="159" t="str">
        <f>IF(L3VA!CZ216="NO DATA","",L3VA!CZ216)</f>
        <v/>
      </c>
      <c r="AB204" s="159" t="str">
        <f>IF(L3VA!DF216="NO DATA","",L3VA!DF216)</f>
        <v/>
      </c>
      <c r="AC204" s="159" t="str">
        <f>IF(L3VA!DL216="NO DATA","",L3VA!DL216)</f>
        <v/>
      </c>
      <c r="AD204" s="159" t="str">
        <f>IF(L3VA!DR216="NO DATA","",L3VA!DR216)</f>
        <v/>
      </c>
      <c r="AE204" s="159" t="str">
        <f>IF(L3VA!DX216="NO DATA","",L3VA!DX216)</f>
        <v/>
      </c>
      <c r="AF204" s="159" t="str">
        <f>IF(L3VA!ED216="NO DATA","",L3VA!ED216)</f>
        <v/>
      </c>
      <c r="AG204" s="159" t="str">
        <f>IF(L3VA!EJ216="NO DATA","",L3VA!EJ216)</f>
        <v/>
      </c>
      <c r="AH204" s="159" t="str">
        <f>IF(L3VA!EP216="NO DATA","",L3VA!EP216)</f>
        <v/>
      </c>
      <c r="AI204" s="159" t="str">
        <f>IF(L3VA!EV216="NO DATA","",L3VA!EV216)</f>
        <v/>
      </c>
      <c r="AJ204" s="159" t="str">
        <f>IF(L3VA!FB216="NO DATA","",L3VA!FB216)</f>
        <v/>
      </c>
    </row>
    <row r="205" spans="1:36" x14ac:dyDescent="0.25">
      <c r="A205" s="19">
        <f>IF(DATASHEET!A205="","",DATASHEET!A205)</f>
        <v>160076</v>
      </c>
      <c r="B205" s="20" t="str">
        <f>DATASHEET!B205</f>
        <v>STONES, Madeline</v>
      </c>
      <c r="C205" s="21" t="str">
        <f>DATASHEET!C205</f>
        <v>12CSN</v>
      </c>
      <c r="D205" s="19" t="str">
        <f>DATASHEET!D205</f>
        <v>F</v>
      </c>
      <c r="E205" s="20" t="str">
        <f>IF(ISERROR(L3VA!E217),"",L3VA!E217)</f>
        <v>EXTERNAL</v>
      </c>
      <c r="F205" s="20" t="str">
        <f>DATASHEET!E205</f>
        <v>N</v>
      </c>
      <c r="G205" s="20" t="str">
        <f>IF(A205="","",IF(DATASHEET!F205="White - British","N","Y"))</f>
        <v>N</v>
      </c>
      <c r="H205" s="20" t="str">
        <f>IF(A205="","",IF(DATASHEET!G205=1,"Y","N"))</f>
        <v>N</v>
      </c>
      <c r="I205" s="20" t="str">
        <f>DATASHEET!H205</f>
        <v>N</v>
      </c>
      <c r="J205" s="21" t="str">
        <f>IF(ISERROR(DATASHEET!J205),"",DATASHEET!J205)</f>
        <v>6.25+ (B/A)</v>
      </c>
      <c r="K205" s="36"/>
      <c r="L205" s="159" t="str">
        <f>IF(L3VA!N217="NO DATA","",L3VA!N217)</f>
        <v/>
      </c>
      <c r="M205" s="159" t="str">
        <f>IF(L3VA!T217="NO DATA","",L3VA!T217)</f>
        <v/>
      </c>
      <c r="N205" s="159" t="str">
        <f>IF(L3VA!Z217="NO DATA","",L3VA!Z217)</f>
        <v/>
      </c>
      <c r="O205" s="159" t="str">
        <f>IF(L3VA!AF217="NO DATA","",L3VA!AF217)</f>
        <v/>
      </c>
      <c r="P205" s="159" t="str">
        <f>IF(L3VA!AL217="NO DATA","",L3VA!AL217)</f>
        <v/>
      </c>
      <c r="Q205" s="159" t="str">
        <f>IF(L3VA!AR217="NO DATA","",L3VA!AR217)</f>
        <v/>
      </c>
      <c r="R205" s="159" t="str">
        <f>IF(L3VA!AX217="NO DATA","",L3VA!AX217)</f>
        <v/>
      </c>
      <c r="S205" s="159" t="str">
        <f>IF(L3VA!BD217="NO DATA","",L3VA!BD217)</f>
        <v/>
      </c>
      <c r="T205" s="159" t="str">
        <f>IF(L3VA!BJ217="NO DATA","",L3VA!BJ217)</f>
        <v/>
      </c>
      <c r="U205" s="159" t="str">
        <f>IF(L3VA!BP217="NO DATA","",L3VA!BP217)</f>
        <v/>
      </c>
      <c r="V205" s="159" t="str">
        <f>IF(L3VA!BV217="NO DATA","",L3VA!BV217)</f>
        <v/>
      </c>
      <c r="W205" s="159" t="str">
        <f>IF(L3VA!CB217="NO DATA","",L3VA!CB217)</f>
        <v/>
      </c>
      <c r="X205" s="159" t="str">
        <f>IF(L3VA!CH217="NO DATA","",L3VA!CH217)</f>
        <v/>
      </c>
      <c r="Y205" s="159" t="str">
        <f>IF(L3VA!CN217="NO DATA","",L3VA!CN217)</f>
        <v/>
      </c>
      <c r="Z205" s="159" t="str">
        <f>IF(L3VA!CT217="NO DATA","",L3VA!CT217)</f>
        <v/>
      </c>
      <c r="AA205" s="159" t="str">
        <f>IF(L3VA!CZ217="NO DATA","",L3VA!CZ217)</f>
        <v/>
      </c>
      <c r="AB205" s="159" t="str">
        <f>IF(L3VA!DF217="NO DATA","",L3VA!DF217)</f>
        <v/>
      </c>
      <c r="AC205" s="159" t="str">
        <f>IF(L3VA!DL217="NO DATA","",L3VA!DL217)</f>
        <v/>
      </c>
      <c r="AD205" s="159" t="str">
        <f>IF(L3VA!DR217="NO DATA","",L3VA!DR217)</f>
        <v/>
      </c>
      <c r="AE205" s="159" t="str">
        <f>IF(L3VA!DX217="NO DATA","",L3VA!DX217)</f>
        <v/>
      </c>
      <c r="AF205" s="159" t="str">
        <f>IF(L3VA!ED217="NO DATA","",L3VA!ED217)</f>
        <v/>
      </c>
      <c r="AG205" s="159" t="str">
        <f>IF(L3VA!EJ217="NO DATA","",L3VA!EJ217)</f>
        <v/>
      </c>
      <c r="AH205" s="159" t="str">
        <f>IF(L3VA!EP217="NO DATA","",L3VA!EP217)</f>
        <v/>
      </c>
      <c r="AI205" s="159" t="str">
        <f>IF(L3VA!EV217="NO DATA","",L3VA!EV217)</f>
        <v/>
      </c>
      <c r="AJ205" s="159" t="str">
        <f>IF(L3VA!FB217="NO DATA","",L3VA!FB217)</f>
        <v/>
      </c>
    </row>
    <row r="206" spans="1:36" x14ac:dyDescent="0.25">
      <c r="A206" s="19">
        <f>IF(DATASHEET!A206="","",DATASHEET!A206)</f>
        <v>150784</v>
      </c>
      <c r="B206" s="20" t="str">
        <f>DATASHEET!B206</f>
        <v>SUMNER, Keisha</v>
      </c>
      <c r="C206" s="21" t="str">
        <f>DATASHEET!C206</f>
        <v>12EW</v>
      </c>
      <c r="D206" s="19" t="str">
        <f>DATASHEET!D206</f>
        <v>F</v>
      </c>
      <c r="E206" s="20" t="str">
        <f>IF(ISERROR(L3VA!E218),"",L3VA!E218)</f>
        <v>INTERNAL</v>
      </c>
      <c r="F206" s="20" t="str">
        <f>DATASHEET!E206</f>
        <v>N</v>
      </c>
      <c r="G206" s="20" t="str">
        <f>IF(A206="","",IF(DATASHEET!F206="White - British","N","Y"))</f>
        <v>Y</v>
      </c>
      <c r="H206" s="20" t="str">
        <f>IF(A206="","",IF(DATASHEET!G206=1,"Y","N"))</f>
        <v>N</v>
      </c>
      <c r="I206" s="20" t="str">
        <f>DATASHEET!H206</f>
        <v>N</v>
      </c>
      <c r="J206" s="21" t="str">
        <f>IF(ISERROR(DATASHEET!J206),"",DATASHEET!J206)</f>
        <v>4.75+ (C/B)</v>
      </c>
      <c r="K206" s="36"/>
      <c r="L206" s="159" t="str">
        <f>IF(L3VA!N218="NO DATA","",L3VA!N218)</f>
        <v/>
      </c>
      <c r="M206" s="159" t="str">
        <f>IF(L3VA!T218="NO DATA","",L3VA!T218)</f>
        <v/>
      </c>
      <c r="N206" s="159" t="str">
        <f>IF(L3VA!Z218="NO DATA","",L3VA!Z218)</f>
        <v/>
      </c>
      <c r="O206" s="159" t="str">
        <f>IF(L3VA!AF218="NO DATA","",L3VA!AF218)</f>
        <v/>
      </c>
      <c r="P206" s="159" t="str">
        <f>IF(L3VA!AL218="NO DATA","",L3VA!AL218)</f>
        <v/>
      </c>
      <c r="Q206" s="159" t="str">
        <f>IF(L3VA!AR218="NO DATA","",L3VA!AR218)</f>
        <v/>
      </c>
      <c r="R206" s="159" t="str">
        <f>IF(L3VA!AX218="NO DATA","",L3VA!AX218)</f>
        <v/>
      </c>
      <c r="S206" s="159" t="str">
        <f>IF(L3VA!BD218="NO DATA","",L3VA!BD218)</f>
        <v/>
      </c>
      <c r="T206" s="159" t="str">
        <f>IF(L3VA!BJ218="NO DATA","",L3VA!BJ218)</f>
        <v/>
      </c>
      <c r="U206" s="159" t="str">
        <f>IF(L3VA!BP218="NO DATA","",L3VA!BP218)</f>
        <v/>
      </c>
      <c r="V206" s="159" t="str">
        <f>IF(L3VA!BV218="NO DATA","",L3VA!BV218)</f>
        <v/>
      </c>
      <c r="W206" s="159" t="str">
        <f>IF(L3VA!CB218="NO DATA","",L3VA!CB218)</f>
        <v/>
      </c>
      <c r="X206" s="159" t="str">
        <f>IF(L3VA!CH218="NO DATA","",L3VA!CH218)</f>
        <v/>
      </c>
      <c r="Y206" s="159" t="str">
        <f>IF(L3VA!CN218="NO DATA","",L3VA!CN218)</f>
        <v/>
      </c>
      <c r="Z206" s="159" t="str">
        <f>IF(L3VA!CT218="NO DATA","",L3VA!CT218)</f>
        <v/>
      </c>
      <c r="AA206" s="159" t="str">
        <f>IF(L3VA!CZ218="NO DATA","",L3VA!CZ218)</f>
        <v/>
      </c>
      <c r="AB206" s="159" t="str">
        <f>IF(L3VA!DF218="NO DATA","",L3VA!DF218)</f>
        <v/>
      </c>
      <c r="AC206" s="159" t="str">
        <f>IF(L3VA!DL218="NO DATA","",L3VA!DL218)</f>
        <v/>
      </c>
      <c r="AD206" s="159" t="str">
        <f>IF(L3VA!DR218="NO DATA","",L3VA!DR218)</f>
        <v/>
      </c>
      <c r="AE206" s="159" t="str">
        <f>IF(L3VA!DX218="NO DATA","",L3VA!DX218)</f>
        <v/>
      </c>
      <c r="AF206" s="159" t="str">
        <f>IF(L3VA!ED218="NO DATA","",L3VA!ED218)</f>
        <v/>
      </c>
      <c r="AG206" s="159" t="str">
        <f>IF(L3VA!EJ218="NO DATA","",L3VA!EJ218)</f>
        <v/>
      </c>
      <c r="AH206" s="159" t="str">
        <f>IF(L3VA!EP218="NO DATA","",L3VA!EP218)</f>
        <v/>
      </c>
      <c r="AI206" s="159" t="str">
        <f>IF(L3VA!EV218="NO DATA","",L3VA!EV218)</f>
        <v/>
      </c>
      <c r="AJ206" s="159" t="str">
        <f>IF(L3VA!FB218="NO DATA","",L3VA!FB218)</f>
        <v/>
      </c>
    </row>
    <row r="207" spans="1:36" x14ac:dyDescent="0.25">
      <c r="A207" s="19">
        <f>IF(DATASHEET!A207="","",DATASHEET!A207)</f>
        <v>150809</v>
      </c>
      <c r="B207" s="20" t="str">
        <f>DATASHEET!B207</f>
        <v>SZMIT, Julia</v>
      </c>
      <c r="C207" s="21" t="str">
        <f>DATASHEET!C207</f>
        <v>12SG</v>
      </c>
      <c r="D207" s="19" t="str">
        <f>DATASHEET!D207</f>
        <v>F</v>
      </c>
      <c r="E207" s="20" t="str">
        <f>IF(ISERROR(L3VA!E219),"",L3VA!E219)</f>
        <v>INTERNAL</v>
      </c>
      <c r="F207" s="20" t="str">
        <f>DATASHEET!E207</f>
        <v>N</v>
      </c>
      <c r="G207" s="20" t="str">
        <f>IF(A207="","",IF(DATASHEET!F207="White - British","N","Y"))</f>
        <v>Y</v>
      </c>
      <c r="H207" s="20" t="str">
        <f>IF(A207="","",IF(DATASHEET!G207=1,"Y","N"))</f>
        <v>N</v>
      </c>
      <c r="I207" s="20" t="str">
        <f>DATASHEET!H207</f>
        <v>N</v>
      </c>
      <c r="J207" s="21" t="str">
        <f>IF(ISERROR(DATASHEET!J207),"",DATASHEET!J207)</f>
        <v>4.75+ (C/B)</v>
      </c>
      <c r="K207" s="36"/>
      <c r="L207" s="159" t="str">
        <f>IF(L3VA!N219="NO DATA","",L3VA!N219)</f>
        <v/>
      </c>
      <c r="M207" s="159" t="str">
        <f>IF(L3VA!T219="NO DATA","",L3VA!T219)</f>
        <v/>
      </c>
      <c r="N207" s="159" t="str">
        <f>IF(L3VA!Z219="NO DATA","",L3VA!Z219)</f>
        <v/>
      </c>
      <c r="O207" s="159" t="str">
        <f>IF(L3VA!AF219="NO DATA","",L3VA!AF219)</f>
        <v/>
      </c>
      <c r="P207" s="159" t="str">
        <f>IF(L3VA!AL219="NO DATA","",L3VA!AL219)</f>
        <v/>
      </c>
      <c r="Q207" s="159" t="str">
        <f>IF(L3VA!AR219="NO DATA","",L3VA!AR219)</f>
        <v/>
      </c>
      <c r="R207" s="159" t="str">
        <f>IF(L3VA!AX219="NO DATA","",L3VA!AX219)</f>
        <v/>
      </c>
      <c r="S207" s="159" t="str">
        <f>IF(L3VA!BD219="NO DATA","",L3VA!BD219)</f>
        <v/>
      </c>
      <c r="T207" s="159" t="str">
        <f>IF(L3VA!BJ219="NO DATA","",L3VA!BJ219)</f>
        <v/>
      </c>
      <c r="U207" s="159" t="str">
        <f>IF(L3VA!BP219="NO DATA","",L3VA!BP219)</f>
        <v/>
      </c>
      <c r="V207" s="159" t="str">
        <f>IF(L3VA!BV219="NO DATA","",L3VA!BV219)</f>
        <v/>
      </c>
      <c r="W207" s="159" t="str">
        <f>IF(L3VA!CB219="NO DATA","",L3VA!CB219)</f>
        <v/>
      </c>
      <c r="X207" s="159" t="str">
        <f>IF(L3VA!CH219="NO DATA","",L3VA!CH219)</f>
        <v/>
      </c>
      <c r="Y207" s="159" t="str">
        <f>IF(L3VA!CN219="NO DATA","",L3VA!CN219)</f>
        <v/>
      </c>
      <c r="Z207" s="159" t="str">
        <f>IF(L3VA!CT219="NO DATA","",L3VA!CT219)</f>
        <v/>
      </c>
      <c r="AA207" s="159" t="str">
        <f>IF(L3VA!CZ219="NO DATA","",L3VA!CZ219)</f>
        <v/>
      </c>
      <c r="AB207" s="159" t="str">
        <f>IF(L3VA!DF219="NO DATA","",L3VA!DF219)</f>
        <v/>
      </c>
      <c r="AC207" s="159" t="str">
        <f>IF(L3VA!DL219="NO DATA","",L3VA!DL219)</f>
        <v/>
      </c>
      <c r="AD207" s="159" t="str">
        <f>IF(L3VA!DR219="NO DATA","",L3VA!DR219)</f>
        <v/>
      </c>
      <c r="AE207" s="159" t="str">
        <f>IF(L3VA!DX219="NO DATA","",L3VA!DX219)</f>
        <v/>
      </c>
      <c r="AF207" s="159" t="str">
        <f>IF(L3VA!ED219="NO DATA","",L3VA!ED219)</f>
        <v/>
      </c>
      <c r="AG207" s="159" t="str">
        <f>IF(L3VA!EJ219="NO DATA","",L3VA!EJ219)</f>
        <v/>
      </c>
      <c r="AH207" s="159" t="str">
        <f>IF(L3VA!EP219="NO DATA","",L3VA!EP219)</f>
        <v/>
      </c>
      <c r="AI207" s="159" t="str">
        <f>IF(L3VA!EV219="NO DATA","",L3VA!EV219)</f>
        <v/>
      </c>
      <c r="AJ207" s="159" t="str">
        <f>IF(L3VA!FB219="NO DATA","",L3VA!FB219)</f>
        <v/>
      </c>
    </row>
    <row r="208" spans="1:36" x14ac:dyDescent="0.25">
      <c r="A208" s="19">
        <f>IF(DATASHEET!A208="","",DATASHEET!A208)</f>
        <v>150824</v>
      </c>
      <c r="B208" s="20" t="str">
        <f>DATASHEET!B208</f>
        <v>TAYLOR, Jack</v>
      </c>
      <c r="C208" s="21" t="str">
        <f>DATASHEET!C208</f>
        <v>12MP</v>
      </c>
      <c r="D208" s="19" t="str">
        <f>DATASHEET!D208</f>
        <v>M</v>
      </c>
      <c r="E208" s="20" t="str">
        <f>IF(ISERROR(L3VA!E220),"",L3VA!E220)</f>
        <v>INTERNAL</v>
      </c>
      <c r="F208" s="20" t="str">
        <f>DATASHEET!E208</f>
        <v>N</v>
      </c>
      <c r="G208" s="20" t="str">
        <f>IF(A208="","",IF(DATASHEET!F208="White - British","N","Y"))</f>
        <v>N</v>
      </c>
      <c r="H208" s="20" t="str">
        <f>IF(A208="","",IF(DATASHEET!G208=1,"Y","N"))</f>
        <v>N</v>
      </c>
      <c r="I208" s="20" t="str">
        <f>DATASHEET!H208</f>
        <v>N</v>
      </c>
      <c r="J208" s="21" t="str">
        <f>IF(ISERROR(DATASHEET!J208),"",DATASHEET!J208)</f>
        <v>4.75+ (C/B)</v>
      </c>
      <c r="K208" s="160"/>
      <c r="L208" s="159" t="str">
        <f>IF(L3VA!N220="NO DATA","",L3VA!N220)</f>
        <v/>
      </c>
      <c r="M208" s="159" t="str">
        <f>IF(L3VA!T220="NO DATA","",L3VA!T220)</f>
        <v/>
      </c>
      <c r="N208" s="159" t="str">
        <f>IF(L3VA!Z220="NO DATA","",L3VA!Z220)</f>
        <v/>
      </c>
      <c r="O208" s="159" t="str">
        <f>IF(L3VA!AF220="NO DATA","",L3VA!AF220)</f>
        <v/>
      </c>
      <c r="P208" s="159" t="str">
        <f>IF(L3VA!AL220="NO DATA","",L3VA!AL220)</f>
        <v/>
      </c>
      <c r="Q208" s="159" t="str">
        <f>IF(L3VA!AR220="NO DATA","",L3VA!AR220)</f>
        <v/>
      </c>
      <c r="R208" s="159" t="str">
        <f>IF(L3VA!AX220="NO DATA","",L3VA!AX220)</f>
        <v/>
      </c>
      <c r="S208" s="159" t="str">
        <f>IF(L3VA!BD220="NO DATA","",L3VA!BD220)</f>
        <v/>
      </c>
      <c r="T208" s="159" t="str">
        <f>IF(L3VA!BJ220="NO DATA","",L3VA!BJ220)</f>
        <v/>
      </c>
      <c r="U208" s="159" t="str">
        <f>IF(L3VA!BP220="NO DATA","",L3VA!BP220)</f>
        <v/>
      </c>
      <c r="V208" s="159" t="str">
        <f>IF(L3VA!BV220="NO DATA","",L3VA!BV220)</f>
        <v/>
      </c>
      <c r="W208" s="159" t="str">
        <f>IF(L3VA!CB220="NO DATA","",L3VA!CB220)</f>
        <v/>
      </c>
      <c r="X208" s="159" t="str">
        <f>IF(L3VA!CH220="NO DATA","",L3VA!CH220)</f>
        <v/>
      </c>
      <c r="Y208" s="159" t="str">
        <f>IF(L3VA!CN220="NO DATA","",L3VA!CN220)</f>
        <v/>
      </c>
      <c r="Z208" s="159" t="str">
        <f>IF(L3VA!CT220="NO DATA","",L3VA!CT220)</f>
        <v/>
      </c>
      <c r="AA208" s="159" t="str">
        <f>IF(L3VA!CZ220="NO DATA","",L3VA!CZ220)</f>
        <v/>
      </c>
      <c r="AB208" s="159" t="str">
        <f>IF(L3VA!DF220="NO DATA","",L3VA!DF220)</f>
        <v/>
      </c>
      <c r="AC208" s="159" t="str">
        <f>IF(L3VA!DL220="NO DATA","",L3VA!DL220)</f>
        <v/>
      </c>
      <c r="AD208" s="159" t="str">
        <f>IF(L3VA!DR220="NO DATA","",L3VA!DR220)</f>
        <v/>
      </c>
      <c r="AE208" s="159" t="str">
        <f>IF(L3VA!DX220="NO DATA","",L3VA!DX220)</f>
        <v/>
      </c>
      <c r="AF208" s="159" t="str">
        <f>IF(L3VA!ED220="NO DATA","",L3VA!ED220)</f>
        <v/>
      </c>
      <c r="AG208" s="159" t="str">
        <f>IF(L3VA!EJ220="NO DATA","",L3VA!EJ220)</f>
        <v/>
      </c>
      <c r="AH208" s="159" t="str">
        <f>IF(L3VA!EP220="NO DATA","",L3VA!EP220)</f>
        <v/>
      </c>
      <c r="AI208" s="159" t="str">
        <f>IF(L3VA!EV220="NO DATA","",L3VA!EV220)</f>
        <v/>
      </c>
      <c r="AJ208" s="159" t="str">
        <f>IF(L3VA!FB220="NO DATA","",L3VA!FB220)</f>
        <v/>
      </c>
    </row>
    <row r="209" spans="1:36" x14ac:dyDescent="0.25">
      <c r="A209" s="19">
        <f>IF(DATASHEET!A209="","",DATASHEET!A209)</f>
        <v>152717</v>
      </c>
      <c r="B209" s="20" t="str">
        <f>DATASHEET!B209</f>
        <v>TEDLA, Milkias</v>
      </c>
      <c r="C209" s="21" t="str">
        <f>DATASHEET!C209</f>
        <v>12MP</v>
      </c>
      <c r="D209" s="19" t="str">
        <f>DATASHEET!D209</f>
        <v>M</v>
      </c>
      <c r="E209" s="20" t="str">
        <f>IF(ISERROR(L3VA!E221),"",L3VA!E221)</f>
        <v>INTERNAL</v>
      </c>
      <c r="F209" s="20" t="str">
        <f>DATASHEET!E209</f>
        <v>Y</v>
      </c>
      <c r="G209" s="20" t="str">
        <f>IF(A209="","",IF(DATASHEET!F209="White - British","N","Y"))</f>
        <v>Y</v>
      </c>
      <c r="H209" s="20" t="str">
        <f>IF(A209="","",IF(DATASHEET!G209=1,"Y","N"))</f>
        <v>N</v>
      </c>
      <c r="I209" s="20" t="str">
        <f>DATASHEET!H209</f>
        <v>N</v>
      </c>
      <c r="J209" s="21" t="str">
        <f>IF(ISERROR(DATASHEET!J209),"",DATASHEET!J209)</f>
        <v>2.5+ (D/C)</v>
      </c>
      <c r="K209" s="160"/>
      <c r="L209" s="159" t="str">
        <f>IF(L3VA!N221="NO DATA","",L3VA!N221)</f>
        <v/>
      </c>
      <c r="M209" s="159" t="str">
        <f>IF(L3VA!T221="NO DATA","",L3VA!T221)</f>
        <v/>
      </c>
      <c r="N209" s="159" t="str">
        <f>IF(L3VA!Z221="NO DATA","",L3VA!Z221)</f>
        <v/>
      </c>
      <c r="O209" s="159" t="str">
        <f>IF(L3VA!AF221="NO DATA","",L3VA!AF221)</f>
        <v/>
      </c>
      <c r="P209" s="159" t="str">
        <f>IF(L3VA!AL221="NO DATA","",L3VA!AL221)</f>
        <v/>
      </c>
      <c r="Q209" s="159" t="str">
        <f>IF(L3VA!AR221="NO DATA","",L3VA!AR221)</f>
        <v/>
      </c>
      <c r="R209" s="159" t="str">
        <f>IF(L3VA!AX221="NO DATA","",L3VA!AX221)</f>
        <v/>
      </c>
      <c r="S209" s="159" t="str">
        <f>IF(L3VA!BD221="NO DATA","",L3VA!BD221)</f>
        <v/>
      </c>
      <c r="T209" s="159" t="str">
        <f>IF(L3VA!BJ221="NO DATA","",L3VA!BJ221)</f>
        <v/>
      </c>
      <c r="U209" s="159" t="str">
        <f>IF(L3VA!BP221="NO DATA","",L3VA!BP221)</f>
        <v/>
      </c>
      <c r="V209" s="159" t="str">
        <f>IF(L3VA!BV221="NO DATA","",L3VA!BV221)</f>
        <v/>
      </c>
      <c r="W209" s="159" t="str">
        <f>IF(L3VA!CB221="NO DATA","",L3VA!CB221)</f>
        <v/>
      </c>
      <c r="X209" s="159" t="str">
        <f>IF(L3VA!CH221="NO DATA","",L3VA!CH221)</f>
        <v/>
      </c>
      <c r="Y209" s="159" t="str">
        <f>IF(L3VA!CN221="NO DATA","",L3VA!CN221)</f>
        <v/>
      </c>
      <c r="Z209" s="159" t="str">
        <f>IF(L3VA!CT221="NO DATA","",L3VA!CT221)</f>
        <v/>
      </c>
      <c r="AA209" s="159" t="str">
        <f>IF(L3VA!CZ221="NO DATA","",L3VA!CZ221)</f>
        <v/>
      </c>
      <c r="AB209" s="159" t="str">
        <f>IF(L3VA!DF221="NO DATA","",L3VA!DF221)</f>
        <v/>
      </c>
      <c r="AC209" s="159" t="str">
        <f>IF(L3VA!DL221="NO DATA","",L3VA!DL221)</f>
        <v/>
      </c>
      <c r="AD209" s="159" t="str">
        <f>IF(L3VA!DR221="NO DATA","",L3VA!DR221)</f>
        <v/>
      </c>
      <c r="AE209" s="159" t="str">
        <f>IF(L3VA!DX221="NO DATA","",L3VA!DX221)</f>
        <v/>
      </c>
      <c r="AF209" s="159" t="str">
        <f>IF(L3VA!ED221="NO DATA","",L3VA!ED221)</f>
        <v/>
      </c>
      <c r="AG209" s="159" t="str">
        <f>IF(L3VA!EJ221="NO DATA","",L3VA!EJ221)</f>
        <v/>
      </c>
      <c r="AH209" s="159" t="str">
        <f>IF(L3VA!EP221="NO DATA","",L3VA!EP221)</f>
        <v/>
      </c>
      <c r="AI209" s="159" t="str">
        <f>IF(L3VA!EV221="NO DATA","",L3VA!EV221)</f>
        <v/>
      </c>
      <c r="AJ209" s="159" t="str">
        <f>IF(L3VA!FB221="NO DATA","",L3VA!FB221)</f>
        <v/>
      </c>
    </row>
    <row r="210" spans="1:36" x14ac:dyDescent="0.25">
      <c r="A210" s="19">
        <f>IF(DATASHEET!A210="","",DATASHEET!A210)</f>
        <v>150955</v>
      </c>
      <c r="B210" s="20" t="str">
        <f>DATASHEET!B210</f>
        <v>THISELTON, Lucy</v>
      </c>
      <c r="C210" s="21" t="str">
        <f>DATASHEET!C210</f>
        <v>12SG</v>
      </c>
      <c r="D210" s="19" t="str">
        <f>DATASHEET!D210</f>
        <v>F</v>
      </c>
      <c r="E210" s="20" t="str">
        <f>IF(ISERROR(L3VA!E222),"",L3VA!E222)</f>
        <v>INTERNAL</v>
      </c>
      <c r="F210" s="20" t="str">
        <f>DATASHEET!E210</f>
        <v>N</v>
      </c>
      <c r="G210" s="20" t="str">
        <f>IF(A210="","",IF(DATASHEET!F210="White - British","N","Y"))</f>
        <v>N</v>
      </c>
      <c r="H210" s="20" t="str">
        <f>IF(A210="","",IF(DATASHEET!G210=1,"Y","N"))</f>
        <v>N</v>
      </c>
      <c r="I210" s="20" t="str">
        <f>DATASHEET!H210</f>
        <v>N</v>
      </c>
      <c r="J210" s="21" t="str">
        <f>IF(ISERROR(DATASHEET!J210),"",DATASHEET!J210)</f>
        <v>4.75+ (C/B)</v>
      </c>
      <c r="K210" s="160"/>
      <c r="L210" s="159" t="str">
        <f>IF(L3VA!N222="NO DATA","",L3VA!N222)</f>
        <v/>
      </c>
      <c r="M210" s="159" t="str">
        <f>IF(L3VA!T222="NO DATA","",L3VA!T222)</f>
        <v/>
      </c>
      <c r="N210" s="159" t="str">
        <f>IF(L3VA!Z222="NO DATA","",L3VA!Z222)</f>
        <v/>
      </c>
      <c r="O210" s="159" t="str">
        <f>IF(L3VA!AF222="NO DATA","",L3VA!AF222)</f>
        <v/>
      </c>
      <c r="P210" s="159" t="str">
        <f>IF(L3VA!AL222="NO DATA","",L3VA!AL222)</f>
        <v/>
      </c>
      <c r="Q210" s="159" t="str">
        <f>IF(L3VA!AR222="NO DATA","",L3VA!AR222)</f>
        <v/>
      </c>
      <c r="R210" s="159" t="str">
        <f>IF(L3VA!AX222="NO DATA","",L3VA!AX222)</f>
        <v/>
      </c>
      <c r="S210" s="159" t="str">
        <f>IF(L3VA!BD222="NO DATA","",L3VA!BD222)</f>
        <v/>
      </c>
      <c r="T210" s="159" t="str">
        <f>IF(L3VA!BJ222="NO DATA","",L3VA!BJ222)</f>
        <v/>
      </c>
      <c r="U210" s="159" t="str">
        <f>IF(L3VA!BP222="NO DATA","",L3VA!BP222)</f>
        <v/>
      </c>
      <c r="V210" s="159" t="str">
        <f>IF(L3VA!BV222="NO DATA","",L3VA!BV222)</f>
        <v/>
      </c>
      <c r="W210" s="159" t="str">
        <f>IF(L3VA!CB222="NO DATA","",L3VA!CB222)</f>
        <v/>
      </c>
      <c r="X210" s="159" t="str">
        <f>IF(L3VA!CH222="NO DATA","",L3VA!CH222)</f>
        <v/>
      </c>
      <c r="Y210" s="159" t="str">
        <f>IF(L3VA!CN222="NO DATA","",L3VA!CN222)</f>
        <v/>
      </c>
      <c r="Z210" s="159" t="str">
        <f>IF(L3VA!CT222="NO DATA","",L3VA!CT222)</f>
        <v/>
      </c>
      <c r="AA210" s="159" t="str">
        <f>IF(L3VA!CZ222="NO DATA","",L3VA!CZ222)</f>
        <v/>
      </c>
      <c r="AB210" s="159" t="str">
        <f>IF(L3VA!DF222="NO DATA","",L3VA!DF222)</f>
        <v/>
      </c>
      <c r="AC210" s="159" t="str">
        <f>IF(L3VA!DL222="NO DATA","",L3VA!DL222)</f>
        <v/>
      </c>
      <c r="AD210" s="159" t="str">
        <f>IF(L3VA!DR222="NO DATA","",L3VA!DR222)</f>
        <v/>
      </c>
      <c r="AE210" s="159" t="str">
        <f>IF(L3VA!DX222="NO DATA","",L3VA!DX222)</f>
        <v/>
      </c>
      <c r="AF210" s="159" t="str">
        <f>IF(L3VA!ED222="NO DATA","",L3VA!ED222)</f>
        <v/>
      </c>
      <c r="AG210" s="159" t="str">
        <f>IF(L3VA!EJ222="NO DATA","",L3VA!EJ222)</f>
        <v/>
      </c>
      <c r="AH210" s="159" t="str">
        <f>IF(L3VA!EP222="NO DATA","",L3VA!EP222)</f>
        <v/>
      </c>
      <c r="AI210" s="159" t="str">
        <f>IF(L3VA!EV222="NO DATA","",L3VA!EV222)</f>
        <v/>
      </c>
      <c r="AJ210" s="159" t="str">
        <f>IF(L3VA!FB222="NO DATA","",L3VA!FB222)</f>
        <v/>
      </c>
    </row>
    <row r="211" spans="1:36" x14ac:dyDescent="0.25">
      <c r="A211" s="19">
        <f>IF(DATASHEET!A211="","",DATASHEET!A211)</f>
        <v>160075</v>
      </c>
      <c r="B211" s="20" t="str">
        <f>DATASHEET!B211</f>
        <v>THORNHILL, Joseph</v>
      </c>
      <c r="C211" s="21" t="str">
        <f>DATASHEET!C211</f>
        <v>12ASA</v>
      </c>
      <c r="D211" s="19" t="str">
        <f>DATASHEET!D211</f>
        <v>M</v>
      </c>
      <c r="E211" s="20" t="str">
        <f>IF(ISERROR(L3VA!E223),"",L3VA!E223)</f>
        <v>EXTERNAL</v>
      </c>
      <c r="F211" s="20" t="str">
        <f>DATASHEET!E211</f>
        <v>N</v>
      </c>
      <c r="G211" s="20" t="str">
        <f>IF(A211="","",IF(DATASHEET!F211="White - British","N","Y"))</f>
        <v>N</v>
      </c>
      <c r="H211" s="20" t="str">
        <f>IF(A211="","",IF(DATASHEET!G211=1,"Y","N"))</f>
        <v>N</v>
      </c>
      <c r="I211" s="20" t="str">
        <f>DATASHEET!H211</f>
        <v>N</v>
      </c>
      <c r="J211" s="21" t="str">
        <f>IF(ISERROR(DATASHEET!J211),"",DATASHEET!J211)</f>
        <v>6.25+ (B/A)</v>
      </c>
      <c r="K211" s="160"/>
      <c r="L211" s="159" t="str">
        <f>IF(L3VA!N223="NO DATA","",L3VA!N223)</f>
        <v/>
      </c>
      <c r="M211" s="159" t="str">
        <f>IF(L3VA!T223="NO DATA","",L3VA!T223)</f>
        <v/>
      </c>
      <c r="N211" s="159" t="str">
        <f>IF(L3VA!Z223="NO DATA","",L3VA!Z223)</f>
        <v/>
      </c>
      <c r="O211" s="159" t="str">
        <f>IF(L3VA!AF223="NO DATA","",L3VA!AF223)</f>
        <v/>
      </c>
      <c r="P211" s="159" t="str">
        <f>IF(L3VA!AL223="NO DATA","",L3VA!AL223)</f>
        <v/>
      </c>
      <c r="Q211" s="159" t="str">
        <f>IF(L3VA!AR223="NO DATA","",L3VA!AR223)</f>
        <v/>
      </c>
      <c r="R211" s="159" t="str">
        <f>IF(L3VA!AX223="NO DATA","",L3VA!AX223)</f>
        <v/>
      </c>
      <c r="S211" s="159" t="str">
        <f>IF(L3VA!BD223="NO DATA","",L3VA!BD223)</f>
        <v/>
      </c>
      <c r="T211" s="159" t="str">
        <f>IF(L3VA!BJ223="NO DATA","",L3VA!BJ223)</f>
        <v/>
      </c>
      <c r="U211" s="159" t="str">
        <f>IF(L3VA!BP223="NO DATA","",L3VA!BP223)</f>
        <v/>
      </c>
      <c r="V211" s="159" t="str">
        <f>IF(L3VA!BV223="NO DATA","",L3VA!BV223)</f>
        <v/>
      </c>
      <c r="W211" s="159" t="str">
        <f>IF(L3VA!CB223="NO DATA","",L3VA!CB223)</f>
        <v/>
      </c>
      <c r="X211" s="159" t="str">
        <f>IF(L3VA!CH223="NO DATA","",L3VA!CH223)</f>
        <v/>
      </c>
      <c r="Y211" s="159" t="str">
        <f>IF(L3VA!CN223="NO DATA","",L3VA!CN223)</f>
        <v/>
      </c>
      <c r="Z211" s="159" t="str">
        <f>IF(L3VA!CT223="NO DATA","",L3VA!CT223)</f>
        <v/>
      </c>
      <c r="AA211" s="159" t="str">
        <f>IF(L3VA!CZ223="NO DATA","",L3VA!CZ223)</f>
        <v/>
      </c>
      <c r="AB211" s="159" t="str">
        <f>IF(L3VA!DF223="NO DATA","",L3VA!DF223)</f>
        <v/>
      </c>
      <c r="AC211" s="159" t="str">
        <f>IF(L3VA!DL223="NO DATA","",L3VA!DL223)</f>
        <v/>
      </c>
      <c r="AD211" s="159" t="str">
        <f>IF(L3VA!DR223="NO DATA","",L3VA!DR223)</f>
        <v/>
      </c>
      <c r="AE211" s="159" t="str">
        <f>IF(L3VA!DX223="NO DATA","",L3VA!DX223)</f>
        <v/>
      </c>
      <c r="AF211" s="159" t="str">
        <f>IF(L3VA!ED223="NO DATA","",L3VA!ED223)</f>
        <v/>
      </c>
      <c r="AG211" s="159" t="str">
        <f>IF(L3VA!EJ223="NO DATA","",L3VA!EJ223)</f>
        <v/>
      </c>
      <c r="AH211" s="159" t="str">
        <f>IF(L3VA!EP223="NO DATA","",L3VA!EP223)</f>
        <v/>
      </c>
      <c r="AI211" s="159" t="str">
        <f>IF(L3VA!EV223="NO DATA","",L3VA!EV223)</f>
        <v/>
      </c>
      <c r="AJ211" s="159" t="str">
        <f>IF(L3VA!FB223="NO DATA","",L3VA!FB223)</f>
        <v/>
      </c>
    </row>
    <row r="212" spans="1:36" x14ac:dyDescent="0.25">
      <c r="A212" s="19">
        <f>IF(DATASHEET!A212="","",DATASHEET!A212)</f>
        <v>150800</v>
      </c>
      <c r="B212" s="20" t="str">
        <f>DATASHEET!B212</f>
        <v>THORPE, Frank</v>
      </c>
      <c r="C212" s="21" t="str">
        <f>DATASHEET!C212</f>
        <v>12EW</v>
      </c>
      <c r="D212" s="19" t="str">
        <f>DATASHEET!D212</f>
        <v>M</v>
      </c>
      <c r="E212" s="20" t="str">
        <f>IF(ISERROR(L3VA!E224),"",L3VA!E224)</f>
        <v>INTERNAL</v>
      </c>
      <c r="F212" s="20" t="str">
        <f>DATASHEET!E212</f>
        <v>N</v>
      </c>
      <c r="G212" s="20" t="str">
        <f>IF(A212="","",IF(DATASHEET!F212="White - British","N","Y"))</f>
        <v>N</v>
      </c>
      <c r="H212" s="20" t="str">
        <f>IF(A212="","",IF(DATASHEET!G212=1,"Y","N"))</f>
        <v>N</v>
      </c>
      <c r="I212" s="20" t="str">
        <f>DATASHEET!H212</f>
        <v>N</v>
      </c>
      <c r="J212" s="21" t="str">
        <f>IF(ISERROR(DATASHEET!J212),"",DATASHEET!J212)</f>
        <v>4.75+ (C/B)</v>
      </c>
      <c r="K212" s="160"/>
      <c r="L212" s="159" t="str">
        <f>IF(L3VA!N224="NO DATA","",L3VA!N224)</f>
        <v/>
      </c>
      <c r="M212" s="159" t="str">
        <f>IF(L3VA!T224="NO DATA","",L3VA!T224)</f>
        <v/>
      </c>
      <c r="N212" s="159" t="str">
        <f>IF(L3VA!Z224="NO DATA","",L3VA!Z224)</f>
        <v/>
      </c>
      <c r="O212" s="159" t="str">
        <f>IF(L3VA!AF224="NO DATA","",L3VA!AF224)</f>
        <v/>
      </c>
      <c r="P212" s="159" t="str">
        <f>IF(L3VA!AL224="NO DATA","",L3VA!AL224)</f>
        <v/>
      </c>
      <c r="Q212" s="159" t="str">
        <f>IF(L3VA!AR224="NO DATA","",L3VA!AR224)</f>
        <v/>
      </c>
      <c r="R212" s="159" t="str">
        <f>IF(L3VA!AX224="NO DATA","",L3VA!AX224)</f>
        <v/>
      </c>
      <c r="S212" s="159" t="str">
        <f>IF(L3VA!BD224="NO DATA","",L3VA!BD224)</f>
        <v/>
      </c>
      <c r="T212" s="159" t="str">
        <f>IF(L3VA!BJ224="NO DATA","",L3VA!BJ224)</f>
        <v/>
      </c>
      <c r="U212" s="159" t="str">
        <f>IF(L3VA!BP224="NO DATA","",L3VA!BP224)</f>
        <v/>
      </c>
      <c r="V212" s="159" t="str">
        <f>IF(L3VA!BV224="NO DATA","",L3VA!BV224)</f>
        <v/>
      </c>
      <c r="W212" s="159" t="str">
        <f>IF(L3VA!CB224="NO DATA","",L3VA!CB224)</f>
        <v/>
      </c>
      <c r="X212" s="159" t="str">
        <f>IF(L3VA!CH224="NO DATA","",L3VA!CH224)</f>
        <v/>
      </c>
      <c r="Y212" s="159" t="str">
        <f>IF(L3VA!CN224="NO DATA","",L3VA!CN224)</f>
        <v/>
      </c>
      <c r="Z212" s="159" t="str">
        <f>IF(L3VA!CT224="NO DATA","",L3VA!CT224)</f>
        <v/>
      </c>
      <c r="AA212" s="159" t="str">
        <f>IF(L3VA!CZ224="NO DATA","",L3VA!CZ224)</f>
        <v/>
      </c>
      <c r="AB212" s="159" t="str">
        <f>IF(L3VA!DF224="NO DATA","",L3VA!DF224)</f>
        <v/>
      </c>
      <c r="AC212" s="159" t="str">
        <f>IF(L3VA!DL224="NO DATA","",L3VA!DL224)</f>
        <v/>
      </c>
      <c r="AD212" s="159" t="str">
        <f>IF(L3VA!DR224="NO DATA","",L3VA!DR224)</f>
        <v/>
      </c>
      <c r="AE212" s="159" t="str">
        <f>IF(L3VA!DX224="NO DATA","",L3VA!DX224)</f>
        <v/>
      </c>
      <c r="AF212" s="159" t="str">
        <f>IF(L3VA!ED224="NO DATA","",L3VA!ED224)</f>
        <v/>
      </c>
      <c r="AG212" s="159" t="str">
        <f>IF(L3VA!EJ224="NO DATA","",L3VA!EJ224)</f>
        <v/>
      </c>
      <c r="AH212" s="159" t="str">
        <f>IF(L3VA!EP224="NO DATA","",L3VA!EP224)</f>
        <v/>
      </c>
      <c r="AI212" s="159" t="str">
        <f>IF(L3VA!EV224="NO DATA","",L3VA!EV224)</f>
        <v/>
      </c>
      <c r="AJ212" s="159" t="str">
        <f>IF(L3VA!FB224="NO DATA","",L3VA!FB224)</f>
        <v/>
      </c>
    </row>
    <row r="213" spans="1:36" x14ac:dyDescent="0.25">
      <c r="A213" s="19">
        <f>IF(DATASHEET!A213="","",DATASHEET!A213)</f>
        <v>150810</v>
      </c>
      <c r="B213" s="20" t="str">
        <f>DATASHEET!B213</f>
        <v>TOE, Winston</v>
      </c>
      <c r="C213" s="21" t="str">
        <f>DATASHEET!C213</f>
        <v>12MP</v>
      </c>
      <c r="D213" s="19" t="str">
        <f>DATASHEET!D213</f>
        <v>M</v>
      </c>
      <c r="E213" s="20" t="str">
        <f>IF(ISERROR(L3VA!E225),"",L3VA!E225)</f>
        <v>INTERNAL</v>
      </c>
      <c r="F213" s="20" t="str">
        <f>DATASHEET!E213</f>
        <v>N</v>
      </c>
      <c r="G213" s="20" t="str">
        <f>IF(A213="","",IF(DATASHEET!F213="White - British","N","Y"))</f>
        <v>Y</v>
      </c>
      <c r="H213" s="20" t="str">
        <f>IF(A213="","",IF(DATASHEET!G213=1,"Y","N"))</f>
        <v>N</v>
      </c>
      <c r="I213" s="20" t="str">
        <f>DATASHEET!H213</f>
        <v>N</v>
      </c>
      <c r="J213" s="21" t="str">
        <f>IF(ISERROR(DATASHEET!J213),"",DATASHEET!J213)</f>
        <v>4.75+ (C/B)</v>
      </c>
      <c r="K213" s="160"/>
      <c r="L213" s="159" t="str">
        <f>IF(L3VA!N225="NO DATA","",L3VA!N225)</f>
        <v/>
      </c>
      <c r="M213" s="159" t="str">
        <f>IF(L3VA!T225="NO DATA","",L3VA!T225)</f>
        <v/>
      </c>
      <c r="N213" s="159" t="str">
        <f>IF(L3VA!Z225="NO DATA","",L3VA!Z225)</f>
        <v/>
      </c>
      <c r="O213" s="159" t="str">
        <f>IF(L3VA!AF225="NO DATA","",L3VA!AF225)</f>
        <v/>
      </c>
      <c r="P213" s="159" t="str">
        <f>IF(L3VA!AL225="NO DATA","",L3VA!AL225)</f>
        <v/>
      </c>
      <c r="Q213" s="159" t="str">
        <f>IF(L3VA!AR225="NO DATA","",L3VA!AR225)</f>
        <v/>
      </c>
      <c r="R213" s="159" t="str">
        <f>IF(L3VA!AX225="NO DATA","",L3VA!AX225)</f>
        <v/>
      </c>
      <c r="S213" s="159" t="str">
        <f>IF(L3VA!BD225="NO DATA","",L3VA!BD225)</f>
        <v/>
      </c>
      <c r="T213" s="159" t="str">
        <f>IF(L3VA!BJ225="NO DATA","",L3VA!BJ225)</f>
        <v/>
      </c>
      <c r="U213" s="159" t="str">
        <f>IF(L3VA!BP225="NO DATA","",L3VA!BP225)</f>
        <v/>
      </c>
      <c r="V213" s="159" t="str">
        <f>IF(L3VA!BV225="NO DATA","",L3VA!BV225)</f>
        <v/>
      </c>
      <c r="W213" s="159" t="str">
        <f>IF(L3VA!CB225="NO DATA","",L3VA!CB225)</f>
        <v/>
      </c>
      <c r="X213" s="159" t="str">
        <f>IF(L3VA!CH225="NO DATA","",L3VA!CH225)</f>
        <v/>
      </c>
      <c r="Y213" s="159" t="str">
        <f>IF(L3VA!CN225="NO DATA","",L3VA!CN225)</f>
        <v/>
      </c>
      <c r="Z213" s="159" t="str">
        <f>IF(L3VA!CT225="NO DATA","",L3VA!CT225)</f>
        <v/>
      </c>
      <c r="AA213" s="159" t="str">
        <f>IF(L3VA!CZ225="NO DATA","",L3VA!CZ225)</f>
        <v/>
      </c>
      <c r="AB213" s="159" t="str">
        <f>IF(L3VA!DF225="NO DATA","",L3VA!DF225)</f>
        <v/>
      </c>
      <c r="AC213" s="159" t="str">
        <f>IF(L3VA!DL225="NO DATA","",L3VA!DL225)</f>
        <v/>
      </c>
      <c r="AD213" s="159" t="str">
        <f>IF(L3VA!DR225="NO DATA","",L3VA!DR225)</f>
        <v/>
      </c>
      <c r="AE213" s="159" t="str">
        <f>IF(L3VA!DX225="NO DATA","",L3VA!DX225)</f>
        <v/>
      </c>
      <c r="AF213" s="159" t="str">
        <f>IF(L3VA!ED225="NO DATA","",L3VA!ED225)</f>
        <v/>
      </c>
      <c r="AG213" s="159" t="str">
        <f>IF(L3VA!EJ225="NO DATA","",L3VA!EJ225)</f>
        <v/>
      </c>
      <c r="AH213" s="159" t="str">
        <f>IF(L3VA!EP225="NO DATA","",L3VA!EP225)</f>
        <v/>
      </c>
      <c r="AI213" s="159" t="str">
        <f>IF(L3VA!EV225="NO DATA","",L3VA!EV225)</f>
        <v/>
      </c>
      <c r="AJ213" s="159" t="str">
        <f>IF(L3VA!FB225="NO DATA","",L3VA!FB225)</f>
        <v/>
      </c>
    </row>
    <row r="214" spans="1:36" x14ac:dyDescent="0.25">
      <c r="A214" s="19">
        <f>IF(DATASHEET!A214="","",DATASHEET!A214)</f>
        <v>160112</v>
      </c>
      <c r="B214" s="20" t="str">
        <f>DATASHEET!B214</f>
        <v>TWIDDLE, Hannah</v>
      </c>
      <c r="C214" s="21" t="str">
        <f>DATASHEET!C214</f>
        <v>12JN</v>
      </c>
      <c r="D214" s="19" t="str">
        <f>DATASHEET!D214</f>
        <v>F</v>
      </c>
      <c r="E214" s="20" t="str">
        <f>IF(ISERROR(L3VA!E226),"",L3VA!E226)</f>
        <v>EXTERNAL</v>
      </c>
      <c r="F214" s="20" t="str">
        <f>DATASHEET!E214</f>
        <v>N</v>
      </c>
      <c r="G214" s="20" t="str">
        <f>IF(A214="","",IF(DATASHEET!F214="White - British","N","Y"))</f>
        <v>N</v>
      </c>
      <c r="H214" s="20" t="str">
        <f>IF(A214="","",IF(DATASHEET!G214=1,"Y","N"))</f>
        <v>N</v>
      </c>
      <c r="I214" s="20" t="str">
        <f>DATASHEET!H214</f>
        <v>N</v>
      </c>
      <c r="J214" s="21" t="str">
        <f>IF(ISERROR(DATASHEET!J214),"",DATASHEET!J214)</f>
        <v>7.75+ (A/A*)</v>
      </c>
      <c r="K214" s="160"/>
      <c r="L214" s="159" t="str">
        <f>IF(L3VA!N226="NO DATA","",L3VA!N226)</f>
        <v/>
      </c>
      <c r="M214" s="159" t="str">
        <f>IF(L3VA!T226="NO DATA","",L3VA!T226)</f>
        <v/>
      </c>
      <c r="N214" s="159" t="str">
        <f>IF(L3VA!Z226="NO DATA","",L3VA!Z226)</f>
        <v/>
      </c>
      <c r="O214" s="159" t="str">
        <f>IF(L3VA!AF226="NO DATA","",L3VA!AF226)</f>
        <v/>
      </c>
      <c r="P214" s="159" t="str">
        <f>IF(L3VA!AL226="NO DATA","",L3VA!AL226)</f>
        <v/>
      </c>
      <c r="Q214" s="159" t="str">
        <f>IF(L3VA!AR226="NO DATA","",L3VA!AR226)</f>
        <v/>
      </c>
      <c r="R214" s="159" t="str">
        <f>IF(L3VA!AX226="NO DATA","",L3VA!AX226)</f>
        <v/>
      </c>
      <c r="S214" s="159" t="str">
        <f>IF(L3VA!BD226="NO DATA","",L3VA!BD226)</f>
        <v/>
      </c>
      <c r="T214" s="159" t="str">
        <f>IF(L3VA!BJ226="NO DATA","",L3VA!BJ226)</f>
        <v/>
      </c>
      <c r="U214" s="159" t="str">
        <f>IF(L3VA!BP226="NO DATA","",L3VA!BP226)</f>
        <v/>
      </c>
      <c r="V214" s="159" t="str">
        <f>IF(L3VA!BV226="NO DATA","",L3VA!BV226)</f>
        <v/>
      </c>
      <c r="W214" s="159" t="str">
        <f>IF(L3VA!CB226="NO DATA","",L3VA!CB226)</f>
        <v/>
      </c>
      <c r="X214" s="159" t="str">
        <f>IF(L3VA!CH226="NO DATA","",L3VA!CH226)</f>
        <v/>
      </c>
      <c r="Y214" s="159" t="str">
        <f>IF(L3VA!CN226="NO DATA","",L3VA!CN226)</f>
        <v/>
      </c>
      <c r="Z214" s="159" t="str">
        <f>IF(L3VA!CT226="NO DATA","",L3VA!CT226)</f>
        <v/>
      </c>
      <c r="AA214" s="159" t="str">
        <f>IF(L3VA!CZ226="NO DATA","",L3VA!CZ226)</f>
        <v/>
      </c>
      <c r="AB214" s="159" t="str">
        <f>IF(L3VA!DF226="NO DATA","",L3VA!DF226)</f>
        <v/>
      </c>
      <c r="AC214" s="159" t="str">
        <f>IF(L3VA!DL226="NO DATA","",L3VA!DL226)</f>
        <v/>
      </c>
      <c r="AD214" s="159" t="str">
        <f>IF(L3VA!DR226="NO DATA","",L3VA!DR226)</f>
        <v/>
      </c>
      <c r="AE214" s="159" t="str">
        <f>IF(L3VA!DX226="NO DATA","",L3VA!DX226)</f>
        <v/>
      </c>
      <c r="AF214" s="159" t="str">
        <f>IF(L3VA!ED226="NO DATA","",L3VA!ED226)</f>
        <v/>
      </c>
      <c r="AG214" s="159" t="str">
        <f>IF(L3VA!EJ226="NO DATA","",L3VA!EJ226)</f>
        <v/>
      </c>
      <c r="AH214" s="159" t="str">
        <f>IF(L3VA!EP226="NO DATA","",L3VA!EP226)</f>
        <v/>
      </c>
      <c r="AI214" s="159" t="str">
        <f>IF(L3VA!EV226="NO DATA","",L3VA!EV226)</f>
        <v/>
      </c>
      <c r="AJ214" s="159" t="str">
        <f>IF(L3VA!FB226="NO DATA","",L3VA!FB226)</f>
        <v/>
      </c>
    </row>
    <row r="215" spans="1:36" x14ac:dyDescent="0.25">
      <c r="A215" s="19">
        <f>IF(DATASHEET!A215="","",DATASHEET!A215)</f>
        <v>150891</v>
      </c>
      <c r="B215" s="20" t="str">
        <f>DATASHEET!B215</f>
        <v>VERNON, Max</v>
      </c>
      <c r="C215" s="21" t="str">
        <f>DATASHEET!C215</f>
        <v>12MP</v>
      </c>
      <c r="D215" s="19" t="str">
        <f>DATASHEET!D215</f>
        <v>M</v>
      </c>
      <c r="E215" s="20" t="str">
        <f>IF(ISERROR(L3VA!E227),"",L3VA!E227)</f>
        <v>INTERNAL</v>
      </c>
      <c r="F215" s="20" t="str">
        <f>DATASHEET!E215</f>
        <v>N</v>
      </c>
      <c r="G215" s="20" t="str">
        <f>IF(A215="","",IF(DATASHEET!F215="White - British","N","Y"))</f>
        <v>N</v>
      </c>
      <c r="H215" s="20" t="str">
        <f>IF(A215="","",IF(DATASHEET!G215=1,"Y","N"))</f>
        <v>N</v>
      </c>
      <c r="I215" s="20" t="str">
        <f>DATASHEET!H215</f>
        <v>N</v>
      </c>
      <c r="J215" s="21" t="str">
        <f>IF(ISERROR(DATASHEET!J215),"",DATASHEET!J215)</f>
        <v>4.75+ (C/B)</v>
      </c>
      <c r="K215" s="160"/>
      <c r="L215" s="159" t="str">
        <f>IF(L3VA!N227="NO DATA","",L3VA!N227)</f>
        <v/>
      </c>
      <c r="M215" s="159" t="str">
        <f>IF(L3VA!T227="NO DATA","",L3VA!T227)</f>
        <v/>
      </c>
      <c r="N215" s="159" t="str">
        <f>IF(L3VA!Z227="NO DATA","",L3VA!Z227)</f>
        <v/>
      </c>
      <c r="O215" s="159" t="str">
        <f>IF(L3VA!AF227="NO DATA","",L3VA!AF227)</f>
        <v/>
      </c>
      <c r="P215" s="159" t="str">
        <f>IF(L3VA!AL227="NO DATA","",L3VA!AL227)</f>
        <v/>
      </c>
      <c r="Q215" s="159" t="str">
        <f>IF(L3VA!AR227="NO DATA","",L3VA!AR227)</f>
        <v/>
      </c>
      <c r="R215" s="159" t="str">
        <f>IF(L3VA!AX227="NO DATA","",L3VA!AX227)</f>
        <v/>
      </c>
      <c r="S215" s="159" t="str">
        <f>IF(L3VA!BD227="NO DATA","",L3VA!BD227)</f>
        <v/>
      </c>
      <c r="T215" s="159" t="str">
        <f>IF(L3VA!BJ227="NO DATA","",L3VA!BJ227)</f>
        <v/>
      </c>
      <c r="U215" s="159" t="str">
        <f>IF(L3VA!BP227="NO DATA","",L3VA!BP227)</f>
        <v/>
      </c>
      <c r="V215" s="159" t="str">
        <f>IF(L3VA!BV227="NO DATA","",L3VA!BV227)</f>
        <v/>
      </c>
      <c r="W215" s="159" t="str">
        <f>IF(L3VA!CB227="NO DATA","",L3VA!CB227)</f>
        <v/>
      </c>
      <c r="X215" s="159" t="str">
        <f>IF(L3VA!CH227="NO DATA","",L3VA!CH227)</f>
        <v/>
      </c>
      <c r="Y215" s="159" t="str">
        <f>IF(L3VA!CN227="NO DATA","",L3VA!CN227)</f>
        <v/>
      </c>
      <c r="Z215" s="159" t="str">
        <f>IF(L3VA!CT227="NO DATA","",L3VA!CT227)</f>
        <v/>
      </c>
      <c r="AA215" s="159" t="str">
        <f>IF(L3VA!CZ227="NO DATA","",L3VA!CZ227)</f>
        <v/>
      </c>
      <c r="AB215" s="159" t="str">
        <f>IF(L3VA!DF227="NO DATA","",L3VA!DF227)</f>
        <v/>
      </c>
      <c r="AC215" s="159" t="str">
        <f>IF(L3VA!DL227="NO DATA","",L3VA!DL227)</f>
        <v/>
      </c>
      <c r="AD215" s="159" t="str">
        <f>IF(L3VA!DR227="NO DATA","",L3VA!DR227)</f>
        <v/>
      </c>
      <c r="AE215" s="159" t="str">
        <f>IF(L3VA!DX227="NO DATA","",L3VA!DX227)</f>
        <v/>
      </c>
      <c r="AF215" s="159" t="str">
        <f>IF(L3VA!ED227="NO DATA","",L3VA!ED227)</f>
        <v/>
      </c>
      <c r="AG215" s="159" t="str">
        <f>IF(L3VA!EJ227="NO DATA","",L3VA!EJ227)</f>
        <v/>
      </c>
      <c r="AH215" s="159" t="str">
        <f>IF(L3VA!EP227="NO DATA","",L3VA!EP227)</f>
        <v/>
      </c>
      <c r="AI215" s="159" t="str">
        <f>IF(L3VA!EV227="NO DATA","",L3VA!EV227)</f>
        <v/>
      </c>
      <c r="AJ215" s="159" t="str">
        <f>IF(L3VA!FB227="NO DATA","",L3VA!FB227)</f>
        <v/>
      </c>
    </row>
    <row r="216" spans="1:36" x14ac:dyDescent="0.25">
      <c r="A216" s="19">
        <f>IF(DATASHEET!A216="","",DATASHEET!A216)</f>
        <v>150879</v>
      </c>
      <c r="B216" s="20" t="str">
        <f>DATASHEET!B216</f>
        <v>VERNON-EDWARDS, Lena</v>
      </c>
      <c r="C216" s="21" t="str">
        <f>DATASHEET!C216</f>
        <v>12SG</v>
      </c>
      <c r="D216" s="19" t="str">
        <f>DATASHEET!D216</f>
        <v>F</v>
      </c>
      <c r="E216" s="20" t="str">
        <f>IF(ISERROR(L3VA!E228),"",L3VA!E228)</f>
        <v>INTERNAL</v>
      </c>
      <c r="F216" s="20" t="str">
        <f>DATASHEET!E216</f>
        <v>N</v>
      </c>
      <c r="G216" s="20" t="str">
        <f>IF(A216="","",IF(DATASHEET!F216="White - British","N","Y"))</f>
        <v>Y</v>
      </c>
      <c r="H216" s="20" t="str">
        <f>IF(A216="","",IF(DATASHEET!G216=1,"Y","N"))</f>
        <v>N</v>
      </c>
      <c r="I216" s="20" t="str">
        <f>DATASHEET!H216</f>
        <v>N</v>
      </c>
      <c r="J216" s="21" t="str">
        <f>IF(ISERROR(DATASHEET!J216),"",DATASHEET!J216)</f>
        <v>6.25+ (B/A)</v>
      </c>
      <c r="K216" s="160"/>
      <c r="L216" s="159" t="str">
        <f>IF(L3VA!N228="NO DATA","",L3VA!N228)</f>
        <v/>
      </c>
      <c r="M216" s="159" t="str">
        <f>IF(L3VA!T228="NO DATA","",L3VA!T228)</f>
        <v/>
      </c>
      <c r="N216" s="159" t="str">
        <f>IF(L3VA!Z228="NO DATA","",L3VA!Z228)</f>
        <v/>
      </c>
      <c r="O216" s="159" t="str">
        <f>IF(L3VA!AF228="NO DATA","",L3VA!AF228)</f>
        <v/>
      </c>
      <c r="P216" s="159" t="str">
        <f>IF(L3VA!AL228="NO DATA","",L3VA!AL228)</f>
        <v/>
      </c>
      <c r="Q216" s="159" t="str">
        <f>IF(L3VA!AR228="NO DATA","",L3VA!AR228)</f>
        <v/>
      </c>
      <c r="R216" s="159" t="str">
        <f>IF(L3VA!AX228="NO DATA","",L3VA!AX228)</f>
        <v/>
      </c>
      <c r="S216" s="159" t="str">
        <f>IF(L3VA!BD228="NO DATA","",L3VA!BD228)</f>
        <v/>
      </c>
      <c r="T216" s="159" t="str">
        <f>IF(L3VA!BJ228="NO DATA","",L3VA!BJ228)</f>
        <v/>
      </c>
      <c r="U216" s="159" t="str">
        <f>IF(L3VA!BP228="NO DATA","",L3VA!BP228)</f>
        <v/>
      </c>
      <c r="V216" s="159" t="str">
        <f>IF(L3VA!BV228="NO DATA","",L3VA!BV228)</f>
        <v/>
      </c>
      <c r="W216" s="159" t="str">
        <f>IF(L3VA!CB228="NO DATA","",L3VA!CB228)</f>
        <v/>
      </c>
      <c r="X216" s="159" t="str">
        <f>IF(L3VA!CH228="NO DATA","",L3VA!CH228)</f>
        <v/>
      </c>
      <c r="Y216" s="159" t="str">
        <f>IF(L3VA!CN228="NO DATA","",L3VA!CN228)</f>
        <v/>
      </c>
      <c r="Z216" s="159" t="str">
        <f>IF(L3VA!CT228="NO DATA","",L3VA!CT228)</f>
        <v/>
      </c>
      <c r="AA216" s="159" t="str">
        <f>IF(L3VA!CZ228="NO DATA","",L3VA!CZ228)</f>
        <v/>
      </c>
      <c r="AB216" s="159" t="str">
        <f>IF(L3VA!DF228="NO DATA","",L3VA!DF228)</f>
        <v/>
      </c>
      <c r="AC216" s="159" t="str">
        <f>IF(L3VA!DL228="NO DATA","",L3VA!DL228)</f>
        <v/>
      </c>
      <c r="AD216" s="159" t="str">
        <f>IF(L3VA!DR228="NO DATA","",L3VA!DR228)</f>
        <v/>
      </c>
      <c r="AE216" s="159" t="str">
        <f>IF(L3VA!DX228="NO DATA","",L3VA!DX228)</f>
        <v/>
      </c>
      <c r="AF216" s="159" t="str">
        <f>IF(L3VA!ED228="NO DATA","",L3VA!ED228)</f>
        <v/>
      </c>
      <c r="AG216" s="159" t="str">
        <f>IF(L3VA!EJ228="NO DATA","",L3VA!EJ228)</f>
        <v/>
      </c>
      <c r="AH216" s="159" t="str">
        <f>IF(L3VA!EP228="NO DATA","",L3VA!EP228)</f>
        <v/>
      </c>
      <c r="AI216" s="159" t="str">
        <f>IF(L3VA!EV228="NO DATA","",L3VA!EV228)</f>
        <v/>
      </c>
      <c r="AJ216" s="159" t="str">
        <f>IF(L3VA!FB228="NO DATA","",L3VA!FB228)</f>
        <v/>
      </c>
    </row>
    <row r="217" spans="1:36" x14ac:dyDescent="0.25">
      <c r="A217" s="19">
        <f>IF(DATASHEET!A217="","",DATASHEET!A217)</f>
        <v>150801</v>
      </c>
      <c r="B217" s="20" t="str">
        <f>DATASHEET!B217</f>
        <v>WALKER, Honor</v>
      </c>
      <c r="C217" s="21" t="str">
        <f>DATASHEET!C217</f>
        <v>12SG</v>
      </c>
      <c r="D217" s="19" t="str">
        <f>DATASHEET!D217</f>
        <v>F</v>
      </c>
      <c r="E217" s="20" t="str">
        <f>IF(ISERROR(L3VA!E229),"",L3VA!E229)</f>
        <v>INTERNAL</v>
      </c>
      <c r="F217" s="20" t="str">
        <f>DATASHEET!E217</f>
        <v>N</v>
      </c>
      <c r="G217" s="20" t="str">
        <f>IF(A217="","",IF(DATASHEET!F217="White - British","N","Y"))</f>
        <v>N</v>
      </c>
      <c r="H217" s="20" t="str">
        <f>IF(A217="","",IF(DATASHEET!G217=1,"Y","N"))</f>
        <v>N</v>
      </c>
      <c r="I217" s="20" t="str">
        <f>DATASHEET!H217</f>
        <v>N</v>
      </c>
      <c r="J217" s="21" t="str">
        <f>IF(ISERROR(DATASHEET!J217),"",DATASHEET!J217)</f>
        <v>4.75+ (C/B)</v>
      </c>
      <c r="K217" s="160"/>
      <c r="L217" s="159" t="str">
        <f>IF(L3VA!N229="NO DATA","",L3VA!N229)</f>
        <v/>
      </c>
      <c r="M217" s="159" t="str">
        <f>IF(L3VA!T229="NO DATA","",L3VA!T229)</f>
        <v/>
      </c>
      <c r="N217" s="159" t="str">
        <f>IF(L3VA!Z229="NO DATA","",L3VA!Z229)</f>
        <v/>
      </c>
      <c r="O217" s="159" t="str">
        <f>IF(L3VA!AF229="NO DATA","",L3VA!AF229)</f>
        <v/>
      </c>
      <c r="P217" s="159" t="str">
        <f>IF(L3VA!AL229="NO DATA","",L3VA!AL229)</f>
        <v/>
      </c>
      <c r="Q217" s="159" t="str">
        <f>IF(L3VA!AR229="NO DATA","",L3VA!AR229)</f>
        <v/>
      </c>
      <c r="R217" s="159" t="str">
        <f>IF(L3VA!AX229="NO DATA","",L3VA!AX229)</f>
        <v/>
      </c>
      <c r="S217" s="159" t="str">
        <f>IF(L3VA!BD229="NO DATA","",L3VA!BD229)</f>
        <v/>
      </c>
      <c r="T217" s="159" t="str">
        <f>IF(L3VA!BJ229="NO DATA","",L3VA!BJ229)</f>
        <v/>
      </c>
      <c r="U217" s="159" t="str">
        <f>IF(L3VA!BP229="NO DATA","",L3VA!BP229)</f>
        <v/>
      </c>
      <c r="V217" s="159" t="str">
        <f>IF(L3VA!BV229="NO DATA","",L3VA!BV229)</f>
        <v/>
      </c>
      <c r="W217" s="159" t="str">
        <f>IF(L3VA!CB229="NO DATA","",L3VA!CB229)</f>
        <v/>
      </c>
      <c r="X217" s="159" t="str">
        <f>IF(L3VA!CH229="NO DATA","",L3VA!CH229)</f>
        <v/>
      </c>
      <c r="Y217" s="159" t="str">
        <f>IF(L3VA!CN229="NO DATA","",L3VA!CN229)</f>
        <v/>
      </c>
      <c r="Z217" s="159" t="str">
        <f>IF(L3VA!CT229="NO DATA","",L3VA!CT229)</f>
        <v/>
      </c>
      <c r="AA217" s="159" t="str">
        <f>IF(L3VA!CZ229="NO DATA","",L3VA!CZ229)</f>
        <v/>
      </c>
      <c r="AB217" s="159" t="str">
        <f>IF(L3VA!DF229="NO DATA","",L3VA!DF229)</f>
        <v/>
      </c>
      <c r="AC217" s="159" t="str">
        <f>IF(L3VA!DL229="NO DATA","",L3VA!DL229)</f>
        <v/>
      </c>
      <c r="AD217" s="159" t="str">
        <f>IF(L3VA!DR229="NO DATA","",L3VA!DR229)</f>
        <v/>
      </c>
      <c r="AE217" s="159" t="str">
        <f>IF(L3VA!DX229="NO DATA","",L3VA!DX229)</f>
        <v/>
      </c>
      <c r="AF217" s="159" t="str">
        <f>IF(L3VA!ED229="NO DATA","",L3VA!ED229)</f>
        <v/>
      </c>
      <c r="AG217" s="159" t="str">
        <f>IF(L3VA!EJ229="NO DATA","",L3VA!EJ229)</f>
        <v/>
      </c>
      <c r="AH217" s="159" t="str">
        <f>IF(L3VA!EP229="NO DATA","",L3VA!EP229)</f>
        <v/>
      </c>
      <c r="AI217" s="159" t="str">
        <f>IF(L3VA!EV229="NO DATA","",L3VA!EV229)</f>
        <v/>
      </c>
      <c r="AJ217" s="159" t="str">
        <f>IF(L3VA!FB229="NO DATA","",L3VA!FB229)</f>
        <v/>
      </c>
    </row>
    <row r="218" spans="1:36" x14ac:dyDescent="0.25">
      <c r="A218" s="19">
        <f>IF(DATASHEET!A218="","",DATASHEET!A218)</f>
        <v>160354</v>
      </c>
      <c r="B218" s="20" t="str">
        <f>DATASHEET!B218</f>
        <v>WALKER, Jamie</v>
      </c>
      <c r="C218" s="21" t="str">
        <f>DATASHEET!C218</f>
        <v>12EW</v>
      </c>
      <c r="D218" s="19" t="str">
        <f>DATASHEET!D218</f>
        <v>M</v>
      </c>
      <c r="E218" s="20" t="str">
        <f>IF(ISERROR(L3VA!E230),"",L3VA!E230)</f>
        <v>EXTERNAL</v>
      </c>
      <c r="F218" s="20" t="str">
        <f>DATASHEET!E218</f>
        <v>N</v>
      </c>
      <c r="G218" s="20" t="str">
        <f>IF(A218="","",IF(DATASHEET!F218="White - British","N","Y"))</f>
        <v>N</v>
      </c>
      <c r="H218" s="20" t="str">
        <f>IF(A218="","",IF(DATASHEET!G218=1,"Y","N"))</f>
        <v>N</v>
      </c>
      <c r="I218" s="20" t="str">
        <f>DATASHEET!H218</f>
        <v>N</v>
      </c>
      <c r="J218" s="21" t="str">
        <f>IF(ISERROR(DATASHEET!J218),"",DATASHEET!J218)</f>
        <v>4.75+ (C/B)</v>
      </c>
      <c r="K218" s="160"/>
      <c r="L218" s="159" t="str">
        <f>IF(L3VA!N230="NO DATA","",L3VA!N230)</f>
        <v/>
      </c>
      <c r="M218" s="159" t="str">
        <f>IF(L3VA!T230="NO DATA","",L3VA!T230)</f>
        <v/>
      </c>
      <c r="N218" s="159" t="str">
        <f>IF(L3VA!Z230="NO DATA","",L3VA!Z230)</f>
        <v/>
      </c>
      <c r="O218" s="159" t="str">
        <f>IF(L3VA!AF230="NO DATA","",L3VA!AF230)</f>
        <v/>
      </c>
      <c r="P218" s="159" t="str">
        <f>IF(L3VA!AL230="NO DATA","",L3VA!AL230)</f>
        <v/>
      </c>
      <c r="Q218" s="159" t="str">
        <f>IF(L3VA!AR230="NO DATA","",L3VA!AR230)</f>
        <v/>
      </c>
      <c r="R218" s="159" t="str">
        <f>IF(L3VA!AX230="NO DATA","",L3VA!AX230)</f>
        <v/>
      </c>
      <c r="S218" s="159" t="str">
        <f>IF(L3VA!BD230="NO DATA","",L3VA!BD230)</f>
        <v/>
      </c>
      <c r="T218" s="159" t="str">
        <f>IF(L3VA!BJ230="NO DATA","",L3VA!BJ230)</f>
        <v/>
      </c>
      <c r="U218" s="159" t="str">
        <f>IF(L3VA!BP230="NO DATA","",L3VA!BP230)</f>
        <v/>
      </c>
      <c r="V218" s="159" t="str">
        <f>IF(L3VA!BV230="NO DATA","",L3VA!BV230)</f>
        <v/>
      </c>
      <c r="W218" s="159" t="str">
        <f>IF(L3VA!CB230="NO DATA","",L3VA!CB230)</f>
        <v/>
      </c>
      <c r="X218" s="159" t="str">
        <f>IF(L3VA!CH230="NO DATA","",L3VA!CH230)</f>
        <v/>
      </c>
      <c r="Y218" s="159" t="str">
        <f>IF(L3VA!CN230="NO DATA","",L3VA!CN230)</f>
        <v/>
      </c>
      <c r="Z218" s="159" t="str">
        <f>IF(L3VA!CT230="NO DATA","",L3VA!CT230)</f>
        <v/>
      </c>
      <c r="AA218" s="159" t="str">
        <f>IF(L3VA!CZ230="NO DATA","",L3VA!CZ230)</f>
        <v/>
      </c>
      <c r="AB218" s="159" t="str">
        <f>IF(L3VA!DF230="NO DATA","",L3VA!DF230)</f>
        <v/>
      </c>
      <c r="AC218" s="159" t="str">
        <f>IF(L3VA!DL230="NO DATA","",L3VA!DL230)</f>
        <v/>
      </c>
      <c r="AD218" s="159" t="str">
        <f>IF(L3VA!DR230="NO DATA","",L3VA!DR230)</f>
        <v/>
      </c>
      <c r="AE218" s="159" t="str">
        <f>IF(L3VA!DX230="NO DATA","",L3VA!DX230)</f>
        <v/>
      </c>
      <c r="AF218" s="159" t="str">
        <f>IF(L3VA!ED230="NO DATA","",L3VA!ED230)</f>
        <v/>
      </c>
      <c r="AG218" s="159" t="str">
        <f>IF(L3VA!EJ230="NO DATA","",L3VA!EJ230)</f>
        <v/>
      </c>
      <c r="AH218" s="159" t="str">
        <f>IF(L3VA!EP230="NO DATA","",L3VA!EP230)</f>
        <v/>
      </c>
      <c r="AI218" s="159" t="str">
        <f>IF(L3VA!EV230="NO DATA","",L3VA!EV230)</f>
        <v/>
      </c>
      <c r="AJ218" s="159" t="str">
        <f>IF(L3VA!FB230="NO DATA","",L3VA!FB230)</f>
        <v/>
      </c>
    </row>
    <row r="219" spans="1:36" ht="18.75" customHeight="1" x14ac:dyDescent="0.25">
      <c r="A219" s="19">
        <f>IF(DATASHEET!A219="","",DATASHEET!A219)</f>
        <v>160089</v>
      </c>
      <c r="B219" s="20" t="str">
        <f>DATASHEET!B219</f>
        <v>WALKER, Maisie</v>
      </c>
      <c r="C219" s="21" t="str">
        <f>DATASHEET!C219</f>
        <v>12KD</v>
      </c>
      <c r="D219" s="19" t="str">
        <f>DATASHEET!D219</f>
        <v>F</v>
      </c>
      <c r="E219" s="20" t="str">
        <f>IF(ISERROR(L3VA!E231),"",L3VA!E231)</f>
        <v>EXTERNAL</v>
      </c>
      <c r="F219" s="20" t="str">
        <f>DATASHEET!E219</f>
        <v>N</v>
      </c>
      <c r="G219" s="20" t="str">
        <f>IF(A219="","",IF(DATASHEET!F219="White - British","N","Y"))</f>
        <v>N</v>
      </c>
      <c r="H219" s="20" t="str">
        <f>IF(A219="","",IF(DATASHEET!G219=1,"Y","N"))</f>
        <v>N</v>
      </c>
      <c r="I219" s="20" t="str">
        <f>DATASHEET!H219</f>
        <v>N</v>
      </c>
      <c r="J219" s="21" t="str">
        <f>IF(ISERROR(DATASHEET!J219),"",DATASHEET!J219)</f>
        <v>6.25+ (B/A)</v>
      </c>
      <c r="K219" s="160"/>
      <c r="L219" s="159" t="str">
        <f>IF(L3VA!N231="NO DATA","",L3VA!N231)</f>
        <v/>
      </c>
      <c r="M219" s="159" t="str">
        <f>IF(L3VA!T231="NO DATA","",L3VA!T231)</f>
        <v/>
      </c>
      <c r="N219" s="159" t="str">
        <f>IF(L3VA!Z231="NO DATA","",L3VA!Z231)</f>
        <v/>
      </c>
      <c r="O219" s="159" t="str">
        <f>IF(L3VA!AF231="NO DATA","",L3VA!AF231)</f>
        <v/>
      </c>
      <c r="P219" s="159" t="str">
        <f>IF(L3VA!AL231="NO DATA","",L3VA!AL231)</f>
        <v/>
      </c>
      <c r="Q219" s="159" t="str">
        <f>IF(L3VA!AR231="NO DATA","",L3VA!AR231)</f>
        <v/>
      </c>
      <c r="R219" s="159" t="str">
        <f>IF(L3VA!AX231="NO DATA","",L3VA!AX231)</f>
        <v/>
      </c>
      <c r="S219" s="159" t="str">
        <f>IF(L3VA!BD231="NO DATA","",L3VA!BD231)</f>
        <v/>
      </c>
      <c r="T219" s="159" t="str">
        <f>IF(L3VA!BJ231="NO DATA","",L3VA!BJ231)</f>
        <v/>
      </c>
      <c r="U219" s="159" t="str">
        <f>IF(L3VA!BP231="NO DATA","",L3VA!BP231)</f>
        <v/>
      </c>
      <c r="V219" s="159" t="str">
        <f>IF(L3VA!BV231="NO DATA","",L3VA!BV231)</f>
        <v/>
      </c>
      <c r="W219" s="159" t="str">
        <f>IF(L3VA!CB231="NO DATA","",L3VA!CB231)</f>
        <v/>
      </c>
      <c r="X219" s="159" t="str">
        <f>IF(L3VA!CH231="NO DATA","",L3VA!CH231)</f>
        <v/>
      </c>
      <c r="Y219" s="159" t="str">
        <f>IF(L3VA!CN231="NO DATA","",L3VA!CN231)</f>
        <v/>
      </c>
      <c r="Z219" s="159" t="str">
        <f>IF(L3VA!CT231="NO DATA","",L3VA!CT231)</f>
        <v/>
      </c>
      <c r="AA219" s="159" t="str">
        <f>IF(L3VA!CZ231="NO DATA","",L3VA!CZ231)</f>
        <v/>
      </c>
      <c r="AB219" s="159" t="str">
        <f>IF(L3VA!DF231="NO DATA","",L3VA!DF231)</f>
        <v/>
      </c>
      <c r="AC219" s="159" t="str">
        <f>IF(L3VA!DL231="NO DATA","",L3VA!DL231)</f>
        <v/>
      </c>
      <c r="AD219" s="159" t="str">
        <f>IF(L3VA!DR231="NO DATA","",L3VA!DR231)</f>
        <v/>
      </c>
      <c r="AE219" s="159" t="str">
        <f>IF(L3VA!DX231="NO DATA","",L3VA!DX231)</f>
        <v/>
      </c>
      <c r="AF219" s="159" t="str">
        <f>IF(L3VA!ED231="NO DATA","",L3VA!ED231)</f>
        <v/>
      </c>
      <c r="AG219" s="159" t="str">
        <f>IF(L3VA!EJ231="NO DATA","",L3VA!EJ231)</f>
        <v/>
      </c>
      <c r="AH219" s="159" t="str">
        <f>IF(L3VA!EP231="NO DATA","",L3VA!EP231)</f>
        <v/>
      </c>
      <c r="AI219" s="159" t="str">
        <f>IF(L3VA!EV231="NO DATA","",L3VA!EV231)</f>
        <v/>
      </c>
      <c r="AJ219" s="159" t="str">
        <f>IF(L3VA!FB231="NO DATA","",L3VA!FB231)</f>
        <v/>
      </c>
    </row>
    <row r="220" spans="1:36" ht="18.75" customHeight="1" x14ac:dyDescent="0.25">
      <c r="A220" s="19">
        <f>IF(DATASHEET!A220="","",DATASHEET!A220)</f>
        <v>160093</v>
      </c>
      <c r="B220" s="20" t="str">
        <f>DATASHEET!B220</f>
        <v>WALLHEAD, Freya</v>
      </c>
      <c r="C220" s="21" t="str">
        <f>DATASHEET!C220</f>
        <v>12JN</v>
      </c>
      <c r="D220" s="19" t="str">
        <f>DATASHEET!D220</f>
        <v>F</v>
      </c>
      <c r="E220" s="20" t="str">
        <f>IF(ISERROR(L3VA!E232),"",L3VA!E232)</f>
        <v>EXTERNAL</v>
      </c>
      <c r="F220" s="20" t="str">
        <f>DATASHEET!E220</f>
        <v>N</v>
      </c>
      <c r="G220" s="20" t="str">
        <f>IF(A220="","",IF(DATASHEET!F220="White - British","N","Y"))</f>
        <v>N</v>
      </c>
      <c r="H220" s="20" t="str">
        <f>IF(A220="","",IF(DATASHEET!G220=1,"Y","N"))</f>
        <v>N</v>
      </c>
      <c r="I220" s="20" t="str">
        <f>DATASHEET!H220</f>
        <v>N</v>
      </c>
      <c r="J220" s="21" t="str">
        <f>IF(ISERROR(DATASHEET!J220),"",DATASHEET!J220)</f>
        <v>4.75+ (C/B)</v>
      </c>
      <c r="K220" s="160"/>
      <c r="L220" s="159" t="str">
        <f>IF(L3VA!N232="NO DATA","",L3VA!N232)</f>
        <v/>
      </c>
      <c r="M220" s="159" t="str">
        <f>IF(L3VA!T232="NO DATA","",L3VA!T232)</f>
        <v/>
      </c>
      <c r="N220" s="159" t="str">
        <f>IF(L3VA!Z232="NO DATA","",L3VA!Z232)</f>
        <v/>
      </c>
      <c r="O220" s="159" t="str">
        <f>IF(L3VA!AF232="NO DATA","",L3VA!AF232)</f>
        <v/>
      </c>
      <c r="P220" s="159" t="str">
        <f>IF(L3VA!AL232="NO DATA","",L3VA!AL232)</f>
        <v/>
      </c>
      <c r="Q220" s="159" t="str">
        <f>IF(L3VA!AR232="NO DATA","",L3VA!AR232)</f>
        <v/>
      </c>
      <c r="R220" s="159" t="str">
        <f>IF(L3VA!AX232="NO DATA","",L3VA!AX232)</f>
        <v/>
      </c>
      <c r="S220" s="159" t="str">
        <f>IF(L3VA!BD232="NO DATA","",L3VA!BD232)</f>
        <v/>
      </c>
      <c r="T220" s="159" t="str">
        <f>IF(L3VA!BJ232="NO DATA","",L3VA!BJ232)</f>
        <v/>
      </c>
      <c r="U220" s="159" t="str">
        <f>IF(L3VA!BP232="NO DATA","",L3VA!BP232)</f>
        <v/>
      </c>
      <c r="V220" s="159" t="str">
        <f>IF(L3VA!BV232="NO DATA","",L3VA!BV232)</f>
        <v/>
      </c>
      <c r="W220" s="159" t="str">
        <f>IF(L3VA!CB232="NO DATA","",L3VA!CB232)</f>
        <v/>
      </c>
      <c r="X220" s="159" t="str">
        <f>IF(L3VA!CH232="NO DATA","",L3VA!CH232)</f>
        <v/>
      </c>
      <c r="Y220" s="159" t="str">
        <f>IF(L3VA!CN232="NO DATA","",L3VA!CN232)</f>
        <v/>
      </c>
      <c r="Z220" s="159" t="str">
        <f>IF(L3VA!CT232="NO DATA","",L3VA!CT232)</f>
        <v/>
      </c>
      <c r="AA220" s="159" t="str">
        <f>IF(L3VA!CZ232="NO DATA","",L3VA!CZ232)</f>
        <v/>
      </c>
      <c r="AB220" s="159" t="str">
        <f>IF(L3VA!DF232="NO DATA","",L3VA!DF232)</f>
        <v/>
      </c>
      <c r="AC220" s="159" t="str">
        <f>IF(L3VA!DL232="NO DATA","",L3VA!DL232)</f>
        <v/>
      </c>
      <c r="AD220" s="159" t="str">
        <f>IF(L3VA!DR232="NO DATA","",L3VA!DR232)</f>
        <v/>
      </c>
      <c r="AE220" s="159" t="str">
        <f>IF(L3VA!DX232="NO DATA","",L3VA!DX232)</f>
        <v/>
      </c>
      <c r="AF220" s="159" t="str">
        <f>IF(L3VA!ED232="NO DATA","",L3VA!ED232)</f>
        <v/>
      </c>
      <c r="AG220" s="159" t="str">
        <f>IF(L3VA!EJ232="NO DATA","",L3VA!EJ232)</f>
        <v/>
      </c>
      <c r="AH220" s="159" t="str">
        <f>IF(L3VA!EP232="NO DATA","",L3VA!EP232)</f>
        <v/>
      </c>
      <c r="AI220" s="159" t="str">
        <f>IF(L3VA!EV232="NO DATA","",L3VA!EV232)</f>
        <v/>
      </c>
      <c r="AJ220" s="159" t="str">
        <f>IF(L3VA!FB232="NO DATA","",L3VA!FB232)</f>
        <v/>
      </c>
    </row>
    <row r="221" spans="1:36" ht="18.75" customHeight="1" x14ac:dyDescent="0.25">
      <c r="A221" s="19">
        <f>IF(DATASHEET!A221="","",DATASHEET!A221)</f>
        <v>150840</v>
      </c>
      <c r="B221" s="20" t="str">
        <f>DATASHEET!B221</f>
        <v>WALTON, Samuel</v>
      </c>
      <c r="C221" s="21" t="str">
        <f>DATASHEET!C221</f>
        <v>12MP</v>
      </c>
      <c r="D221" s="19" t="str">
        <f>DATASHEET!D221</f>
        <v>M</v>
      </c>
      <c r="E221" s="20" t="str">
        <f>IF(ISERROR(L3VA!E233),"",L3VA!E233)</f>
        <v>INTERNAL</v>
      </c>
      <c r="F221" s="20" t="str">
        <f>DATASHEET!E221</f>
        <v>N</v>
      </c>
      <c r="G221" s="20" t="str">
        <f>IF(A221="","",IF(DATASHEET!F221="White - British","N","Y"))</f>
        <v>N</v>
      </c>
      <c r="H221" s="20" t="str">
        <f>IF(A221="","",IF(DATASHEET!G221=1,"Y","N"))</f>
        <v>N</v>
      </c>
      <c r="I221" s="20" t="str">
        <f>DATASHEET!H221</f>
        <v>N</v>
      </c>
      <c r="J221" s="21" t="str">
        <f>IF(ISERROR(DATASHEET!J221),"",DATASHEET!J221)</f>
        <v>2.5+ (D/C)</v>
      </c>
      <c r="K221" s="160"/>
      <c r="L221" s="159" t="str">
        <f>IF(L3VA!N233="NO DATA","",L3VA!N233)</f>
        <v/>
      </c>
      <c r="M221" s="159" t="str">
        <f>IF(L3VA!T233="NO DATA","",L3VA!T233)</f>
        <v/>
      </c>
      <c r="N221" s="159" t="str">
        <f>IF(L3VA!Z233="NO DATA","",L3VA!Z233)</f>
        <v/>
      </c>
      <c r="O221" s="159" t="str">
        <f>IF(L3VA!AF233="NO DATA","",L3VA!AF233)</f>
        <v/>
      </c>
      <c r="P221" s="159" t="str">
        <f>IF(L3VA!AL233="NO DATA","",L3VA!AL233)</f>
        <v/>
      </c>
      <c r="Q221" s="159" t="str">
        <f>IF(L3VA!AR233="NO DATA","",L3VA!AR233)</f>
        <v/>
      </c>
      <c r="R221" s="159" t="str">
        <f>IF(L3VA!AX233="NO DATA","",L3VA!AX233)</f>
        <v/>
      </c>
      <c r="S221" s="159" t="str">
        <f>IF(L3VA!BD233="NO DATA","",L3VA!BD233)</f>
        <v/>
      </c>
      <c r="T221" s="159" t="str">
        <f>IF(L3VA!BJ233="NO DATA","",L3VA!BJ233)</f>
        <v/>
      </c>
      <c r="U221" s="159" t="str">
        <f>IF(L3VA!BP233="NO DATA","",L3VA!BP233)</f>
        <v/>
      </c>
      <c r="V221" s="159" t="str">
        <f>IF(L3VA!BV233="NO DATA","",L3VA!BV233)</f>
        <v/>
      </c>
      <c r="W221" s="159" t="str">
        <f>IF(L3VA!CB233="NO DATA","",L3VA!CB233)</f>
        <v/>
      </c>
      <c r="X221" s="159" t="str">
        <f>IF(L3VA!CH233="NO DATA","",L3VA!CH233)</f>
        <v/>
      </c>
      <c r="Y221" s="159" t="str">
        <f>IF(L3VA!CN233="NO DATA","",L3VA!CN233)</f>
        <v/>
      </c>
      <c r="Z221" s="159" t="str">
        <f>IF(L3VA!CT233="NO DATA","",L3VA!CT233)</f>
        <v/>
      </c>
      <c r="AA221" s="159" t="str">
        <f>IF(L3VA!CZ233="NO DATA","",L3VA!CZ233)</f>
        <v/>
      </c>
      <c r="AB221" s="159" t="str">
        <f>IF(L3VA!DF233="NO DATA","",L3VA!DF233)</f>
        <v/>
      </c>
      <c r="AC221" s="159" t="str">
        <f>IF(L3VA!DL233="NO DATA","",L3VA!DL233)</f>
        <v/>
      </c>
      <c r="AD221" s="159" t="str">
        <f>IF(L3VA!DR233="NO DATA","",L3VA!DR233)</f>
        <v/>
      </c>
      <c r="AE221" s="159" t="str">
        <f>IF(L3VA!DX233="NO DATA","",L3VA!DX233)</f>
        <v/>
      </c>
      <c r="AF221" s="159" t="str">
        <f>IF(L3VA!ED233="NO DATA","",L3VA!ED233)</f>
        <v/>
      </c>
      <c r="AG221" s="159" t="str">
        <f>IF(L3VA!EJ233="NO DATA","",L3VA!EJ233)</f>
        <v/>
      </c>
      <c r="AH221" s="159" t="str">
        <f>IF(L3VA!EP233="NO DATA","",L3VA!EP233)</f>
        <v/>
      </c>
      <c r="AI221" s="159" t="str">
        <f>IF(L3VA!EV233="NO DATA","",L3VA!EV233)</f>
        <v/>
      </c>
      <c r="AJ221" s="159" t="str">
        <f>IF(L3VA!FB233="NO DATA","",L3VA!FB233)</f>
        <v/>
      </c>
    </row>
    <row r="222" spans="1:36" ht="18.75" customHeight="1" x14ac:dyDescent="0.25">
      <c r="A222" s="19">
        <f>IF(DATASHEET!A222="","",DATASHEET!A222)</f>
        <v>150812</v>
      </c>
      <c r="B222" s="20" t="str">
        <f>DATASHEET!B222</f>
        <v>WANJIKU, Alan</v>
      </c>
      <c r="C222" s="21" t="str">
        <f>DATASHEET!C222</f>
        <v>12MP</v>
      </c>
      <c r="D222" s="19" t="str">
        <f>DATASHEET!D222</f>
        <v>M</v>
      </c>
      <c r="E222" s="20" t="str">
        <f>IF(ISERROR(L3VA!E234),"",L3VA!E234)</f>
        <v>INTERNAL</v>
      </c>
      <c r="F222" s="20" t="str">
        <f>DATASHEET!E222</f>
        <v>Y</v>
      </c>
      <c r="G222" s="20" t="str">
        <f>IF(A222="","",IF(DATASHEET!F222="White - British","N","Y"))</f>
        <v>Y</v>
      </c>
      <c r="H222" s="20" t="str">
        <f>IF(A222="","",IF(DATASHEET!G222=1,"Y","N"))</f>
        <v>N</v>
      </c>
      <c r="I222" s="20" t="str">
        <f>DATASHEET!H222</f>
        <v>N</v>
      </c>
      <c r="J222" s="21" t="str">
        <f>IF(ISERROR(DATASHEET!J222),"",DATASHEET!J222)</f>
        <v>4.75+ (C/B)</v>
      </c>
      <c r="K222" s="160"/>
      <c r="L222" s="159" t="str">
        <f>IF(L3VA!N234="NO DATA","",L3VA!N234)</f>
        <v/>
      </c>
      <c r="M222" s="159" t="str">
        <f>IF(L3VA!T234="NO DATA","",L3VA!T234)</f>
        <v/>
      </c>
      <c r="N222" s="159" t="str">
        <f>IF(L3VA!Z234="NO DATA","",L3VA!Z234)</f>
        <v/>
      </c>
      <c r="O222" s="159" t="str">
        <f>IF(L3VA!AF234="NO DATA","",L3VA!AF234)</f>
        <v/>
      </c>
      <c r="P222" s="159" t="str">
        <f>IF(L3VA!AL234="NO DATA","",L3VA!AL234)</f>
        <v/>
      </c>
      <c r="Q222" s="159" t="str">
        <f>IF(L3VA!AR234="NO DATA","",L3VA!AR234)</f>
        <v/>
      </c>
      <c r="R222" s="159" t="str">
        <f>IF(L3VA!AX234="NO DATA","",L3VA!AX234)</f>
        <v/>
      </c>
      <c r="S222" s="159" t="str">
        <f>IF(L3VA!BD234="NO DATA","",L3VA!BD234)</f>
        <v/>
      </c>
      <c r="T222" s="159" t="str">
        <f>IF(L3VA!BJ234="NO DATA","",L3VA!BJ234)</f>
        <v/>
      </c>
      <c r="U222" s="159" t="str">
        <f>IF(L3VA!BP234="NO DATA","",L3VA!BP234)</f>
        <v/>
      </c>
      <c r="V222" s="159" t="str">
        <f>IF(L3VA!BV234="NO DATA","",L3VA!BV234)</f>
        <v/>
      </c>
      <c r="W222" s="159" t="str">
        <f>IF(L3VA!CB234="NO DATA","",L3VA!CB234)</f>
        <v/>
      </c>
      <c r="X222" s="159" t="str">
        <f>IF(L3VA!CH234="NO DATA","",L3VA!CH234)</f>
        <v/>
      </c>
      <c r="Y222" s="159" t="str">
        <f>IF(L3VA!CN234="NO DATA","",L3VA!CN234)</f>
        <v/>
      </c>
      <c r="Z222" s="159" t="str">
        <f>IF(L3VA!CT234="NO DATA","",L3VA!CT234)</f>
        <v/>
      </c>
      <c r="AA222" s="159" t="str">
        <f>IF(L3VA!CZ234="NO DATA","",L3VA!CZ234)</f>
        <v/>
      </c>
      <c r="AB222" s="159" t="str">
        <f>IF(L3VA!DF234="NO DATA","",L3VA!DF234)</f>
        <v/>
      </c>
      <c r="AC222" s="159" t="str">
        <f>IF(L3VA!DL234="NO DATA","",L3VA!DL234)</f>
        <v/>
      </c>
      <c r="AD222" s="159" t="str">
        <f>IF(L3VA!DR234="NO DATA","",L3VA!DR234)</f>
        <v/>
      </c>
      <c r="AE222" s="159" t="str">
        <f>IF(L3VA!DX234="NO DATA","",L3VA!DX234)</f>
        <v/>
      </c>
      <c r="AF222" s="159" t="str">
        <f>IF(L3VA!ED234="NO DATA","",L3VA!ED234)</f>
        <v/>
      </c>
      <c r="AG222" s="159" t="str">
        <f>IF(L3VA!EJ234="NO DATA","",L3VA!EJ234)</f>
        <v/>
      </c>
      <c r="AH222" s="159" t="str">
        <f>IF(L3VA!EP234="NO DATA","",L3VA!EP234)</f>
        <v/>
      </c>
      <c r="AI222" s="159" t="str">
        <f>IF(L3VA!EV234="NO DATA","",L3VA!EV234)</f>
        <v/>
      </c>
      <c r="AJ222" s="159" t="str">
        <f>IF(L3VA!FB234="NO DATA","",L3VA!FB234)</f>
        <v/>
      </c>
    </row>
    <row r="223" spans="1:36" ht="18.75" customHeight="1" x14ac:dyDescent="0.25">
      <c r="A223" s="19">
        <f>IF(DATASHEET!A223="","",DATASHEET!A223)</f>
        <v>150831</v>
      </c>
      <c r="B223" s="20" t="str">
        <f>DATASHEET!B223</f>
        <v>WATMOUGH, Lily</v>
      </c>
      <c r="C223" s="21" t="str">
        <f>DATASHEET!C223</f>
        <v>12MP</v>
      </c>
      <c r="D223" s="19" t="str">
        <f>DATASHEET!D223</f>
        <v>F</v>
      </c>
      <c r="E223" s="20" t="str">
        <f>IF(ISERROR(L3VA!E235),"",L3VA!E235)</f>
        <v>INTERNAL</v>
      </c>
      <c r="F223" s="20" t="str">
        <f>DATASHEET!E223</f>
        <v>N</v>
      </c>
      <c r="G223" s="20" t="str">
        <f>IF(A223="","",IF(DATASHEET!F223="White - British","N","Y"))</f>
        <v>N</v>
      </c>
      <c r="H223" s="20" t="str">
        <f>IF(A223="","",IF(DATASHEET!G223=1,"Y","N"))</f>
        <v>N</v>
      </c>
      <c r="I223" s="20" t="str">
        <f>DATASHEET!H223</f>
        <v>N</v>
      </c>
      <c r="J223" s="21" t="str">
        <f>IF(ISERROR(DATASHEET!J223),"",DATASHEET!J223)</f>
        <v>6.25+ (B/A)</v>
      </c>
      <c r="K223" s="160"/>
      <c r="L223" s="159" t="str">
        <f>IF(L3VA!N235="NO DATA","",L3VA!N235)</f>
        <v/>
      </c>
      <c r="M223" s="159" t="str">
        <f>IF(L3VA!T235="NO DATA","",L3VA!T235)</f>
        <v/>
      </c>
      <c r="N223" s="159" t="str">
        <f>IF(L3VA!Z235="NO DATA","",L3VA!Z235)</f>
        <v/>
      </c>
      <c r="O223" s="159" t="str">
        <f>IF(L3VA!AF235="NO DATA","",L3VA!AF235)</f>
        <v/>
      </c>
      <c r="P223" s="159" t="str">
        <f>IF(L3VA!AL235="NO DATA","",L3VA!AL235)</f>
        <v/>
      </c>
      <c r="Q223" s="159" t="str">
        <f>IF(L3VA!AR235="NO DATA","",L3VA!AR235)</f>
        <v/>
      </c>
      <c r="R223" s="159" t="str">
        <f>IF(L3VA!AX235="NO DATA","",L3VA!AX235)</f>
        <v/>
      </c>
      <c r="S223" s="159" t="str">
        <f>IF(L3VA!BD235="NO DATA","",L3VA!BD235)</f>
        <v/>
      </c>
      <c r="T223" s="159" t="str">
        <f>IF(L3VA!BJ235="NO DATA","",L3VA!BJ235)</f>
        <v/>
      </c>
      <c r="U223" s="159" t="str">
        <f>IF(L3VA!BP235="NO DATA","",L3VA!BP235)</f>
        <v/>
      </c>
      <c r="V223" s="159" t="str">
        <f>IF(L3VA!BV235="NO DATA","",L3VA!BV235)</f>
        <v/>
      </c>
      <c r="W223" s="159" t="str">
        <f>IF(L3VA!CB235="NO DATA","",L3VA!CB235)</f>
        <v/>
      </c>
      <c r="X223" s="159" t="str">
        <f>IF(L3VA!CH235="NO DATA","",L3VA!CH235)</f>
        <v/>
      </c>
      <c r="Y223" s="159" t="str">
        <f>IF(L3VA!CN235="NO DATA","",L3VA!CN235)</f>
        <v/>
      </c>
      <c r="Z223" s="159" t="str">
        <f>IF(L3VA!CT235="NO DATA","",L3VA!CT235)</f>
        <v/>
      </c>
      <c r="AA223" s="159" t="str">
        <f>IF(L3VA!CZ235="NO DATA","",L3VA!CZ235)</f>
        <v/>
      </c>
      <c r="AB223" s="159" t="str">
        <f>IF(L3VA!DF235="NO DATA","",L3VA!DF235)</f>
        <v/>
      </c>
      <c r="AC223" s="159" t="str">
        <f>IF(L3VA!DL235="NO DATA","",L3VA!DL235)</f>
        <v/>
      </c>
      <c r="AD223" s="159" t="str">
        <f>IF(L3VA!DR235="NO DATA","",L3VA!DR235)</f>
        <v/>
      </c>
      <c r="AE223" s="159" t="str">
        <f>IF(L3VA!DX235="NO DATA","",L3VA!DX235)</f>
        <v/>
      </c>
      <c r="AF223" s="159" t="str">
        <f>IF(L3VA!ED235="NO DATA","",L3VA!ED235)</f>
        <v/>
      </c>
      <c r="AG223" s="159" t="str">
        <f>IF(L3VA!EJ235="NO DATA","",L3VA!EJ235)</f>
        <v/>
      </c>
      <c r="AH223" s="159" t="str">
        <f>IF(L3VA!EP235="NO DATA","",L3VA!EP235)</f>
        <v/>
      </c>
      <c r="AI223" s="159" t="str">
        <f>IF(L3VA!EV235="NO DATA","",L3VA!EV235)</f>
        <v/>
      </c>
      <c r="AJ223" s="159" t="str">
        <f>IF(L3VA!FB235="NO DATA","",L3VA!FB235)</f>
        <v/>
      </c>
    </row>
    <row r="224" spans="1:36" ht="18.75" customHeight="1" x14ac:dyDescent="0.25">
      <c r="A224" s="19">
        <f>IF(DATASHEET!A224="","",DATASHEET!A224)</f>
        <v>150999</v>
      </c>
      <c r="B224" s="20" t="str">
        <f>DATASHEET!B224</f>
        <v>WILD, Ellie</v>
      </c>
      <c r="C224" s="21" t="str">
        <f>DATASHEET!C224</f>
        <v>12MP</v>
      </c>
      <c r="D224" s="19" t="str">
        <f>DATASHEET!D224</f>
        <v>F</v>
      </c>
      <c r="E224" s="20" t="str">
        <f>IF(ISERROR(L3VA!E236),"",L3VA!E236)</f>
        <v>INTERNAL</v>
      </c>
      <c r="F224" s="20" t="str">
        <f>DATASHEET!E224</f>
        <v>N</v>
      </c>
      <c r="G224" s="20" t="str">
        <f>IF(A224="","",IF(DATASHEET!F224="White - British","N","Y"))</f>
        <v>N</v>
      </c>
      <c r="H224" s="20" t="str">
        <f>IF(A224="","",IF(DATASHEET!G224=1,"Y","N"))</f>
        <v>N</v>
      </c>
      <c r="I224" s="20" t="str">
        <f>DATASHEET!H224</f>
        <v>N</v>
      </c>
      <c r="J224" s="21" t="str">
        <f>IF(ISERROR(DATASHEET!J224),"",DATASHEET!J224)</f>
        <v>4.75+ (C/B)</v>
      </c>
      <c r="K224" s="160"/>
      <c r="L224" s="159" t="str">
        <f>IF(L3VA!N236="NO DATA","",L3VA!N236)</f>
        <v/>
      </c>
      <c r="M224" s="159" t="str">
        <f>IF(L3VA!T236="NO DATA","",L3VA!T236)</f>
        <v/>
      </c>
      <c r="N224" s="159" t="str">
        <f>IF(L3VA!Z236="NO DATA","",L3VA!Z236)</f>
        <v/>
      </c>
      <c r="O224" s="159" t="str">
        <f>IF(L3VA!AF236="NO DATA","",L3VA!AF236)</f>
        <v/>
      </c>
      <c r="P224" s="159" t="str">
        <f>IF(L3VA!AL236="NO DATA","",L3VA!AL236)</f>
        <v/>
      </c>
      <c r="Q224" s="159" t="str">
        <f>IF(L3VA!AR236="NO DATA","",L3VA!AR236)</f>
        <v/>
      </c>
      <c r="R224" s="159" t="str">
        <f>IF(L3VA!AX236="NO DATA","",L3VA!AX236)</f>
        <v/>
      </c>
      <c r="S224" s="159" t="str">
        <f>IF(L3VA!BD236="NO DATA","",L3VA!BD236)</f>
        <v/>
      </c>
      <c r="T224" s="159" t="str">
        <f>IF(L3VA!BJ236="NO DATA","",L3VA!BJ236)</f>
        <v/>
      </c>
      <c r="U224" s="159" t="str">
        <f>IF(L3VA!BP236="NO DATA","",L3VA!BP236)</f>
        <v/>
      </c>
      <c r="V224" s="159" t="str">
        <f>IF(L3VA!BV236="NO DATA","",L3VA!BV236)</f>
        <v/>
      </c>
      <c r="W224" s="159" t="str">
        <f>IF(L3VA!CB236="NO DATA","",L3VA!CB236)</f>
        <v/>
      </c>
      <c r="X224" s="159" t="str">
        <f>IF(L3VA!CH236="NO DATA","",L3VA!CH236)</f>
        <v/>
      </c>
      <c r="Y224" s="159" t="str">
        <f>IF(L3VA!CN236="NO DATA","",L3VA!CN236)</f>
        <v/>
      </c>
      <c r="Z224" s="159" t="str">
        <f>IF(L3VA!CT236="NO DATA","",L3VA!CT236)</f>
        <v/>
      </c>
      <c r="AA224" s="159" t="str">
        <f>IF(L3VA!CZ236="NO DATA","",L3VA!CZ236)</f>
        <v/>
      </c>
      <c r="AB224" s="159" t="str">
        <f>IF(L3VA!DF236="NO DATA","",L3VA!DF236)</f>
        <v/>
      </c>
      <c r="AC224" s="159" t="str">
        <f>IF(L3VA!DL236="NO DATA","",L3VA!DL236)</f>
        <v/>
      </c>
      <c r="AD224" s="159" t="str">
        <f>IF(L3VA!DR236="NO DATA","",L3VA!DR236)</f>
        <v/>
      </c>
      <c r="AE224" s="159" t="str">
        <f>IF(L3VA!DX236="NO DATA","",L3VA!DX236)</f>
        <v/>
      </c>
      <c r="AF224" s="159" t="str">
        <f>IF(L3VA!ED236="NO DATA","",L3VA!ED236)</f>
        <v/>
      </c>
      <c r="AG224" s="159" t="str">
        <f>IF(L3VA!EJ236="NO DATA","",L3VA!EJ236)</f>
        <v/>
      </c>
      <c r="AH224" s="159" t="str">
        <f>IF(L3VA!EP236="NO DATA","",L3VA!EP236)</f>
        <v/>
      </c>
      <c r="AI224" s="159" t="str">
        <f>IF(L3VA!EV236="NO DATA","",L3VA!EV236)</f>
        <v/>
      </c>
      <c r="AJ224" s="159" t="str">
        <f>IF(L3VA!FB236="NO DATA","",L3VA!FB236)</f>
        <v/>
      </c>
    </row>
    <row r="225" spans="1:36" ht="18.75" customHeight="1" x14ac:dyDescent="0.25">
      <c r="A225" s="19">
        <f>IF(DATASHEET!A225="","",DATASHEET!A225)</f>
        <v>150914</v>
      </c>
      <c r="B225" s="20" t="str">
        <f>DATASHEET!B225</f>
        <v>WILLIAMS, Ellie</v>
      </c>
      <c r="C225" s="21" t="str">
        <f>DATASHEET!C225</f>
        <v>12MP</v>
      </c>
      <c r="D225" s="19" t="str">
        <f>DATASHEET!D225</f>
        <v>F</v>
      </c>
      <c r="E225" s="20" t="str">
        <f>IF(ISERROR(L3VA!E237),"",L3VA!E237)</f>
        <v>INTERNAL</v>
      </c>
      <c r="F225" s="20" t="str">
        <f>DATASHEET!E225</f>
        <v>Y</v>
      </c>
      <c r="G225" s="20" t="str">
        <f>IF(A225="","",IF(DATASHEET!F225="White - British","N","Y"))</f>
        <v>N</v>
      </c>
      <c r="H225" s="20" t="str">
        <f>IF(A225="","",IF(DATASHEET!G225=1,"Y","N"))</f>
        <v>N</v>
      </c>
      <c r="I225" s="20" t="str">
        <f>DATASHEET!H225</f>
        <v>N</v>
      </c>
      <c r="J225" s="21" t="str">
        <f>IF(ISERROR(DATASHEET!J225),"",DATASHEET!J225)</f>
        <v>7.75+ (A/A*)</v>
      </c>
      <c r="K225" s="160"/>
      <c r="L225" s="159" t="str">
        <f>IF(L3VA!N237="NO DATA","",L3VA!N237)</f>
        <v/>
      </c>
      <c r="M225" s="159" t="str">
        <f>IF(L3VA!T237="NO DATA","",L3VA!T237)</f>
        <v/>
      </c>
      <c r="N225" s="159" t="str">
        <f>IF(L3VA!Z237="NO DATA","",L3VA!Z237)</f>
        <v/>
      </c>
      <c r="O225" s="159" t="str">
        <f>IF(L3VA!AF237="NO DATA","",L3VA!AF237)</f>
        <v/>
      </c>
      <c r="P225" s="159" t="str">
        <f>IF(L3VA!AL237="NO DATA","",L3VA!AL237)</f>
        <v/>
      </c>
      <c r="Q225" s="159" t="str">
        <f>IF(L3VA!AR237="NO DATA","",L3VA!AR237)</f>
        <v/>
      </c>
      <c r="R225" s="159" t="str">
        <f>IF(L3VA!AX237="NO DATA","",L3VA!AX237)</f>
        <v/>
      </c>
      <c r="S225" s="159" t="str">
        <f>IF(L3VA!BD237="NO DATA","",L3VA!BD237)</f>
        <v/>
      </c>
      <c r="T225" s="159" t="str">
        <f>IF(L3VA!BJ237="NO DATA","",L3VA!BJ237)</f>
        <v/>
      </c>
      <c r="U225" s="159" t="str">
        <f>IF(L3VA!BP237="NO DATA","",L3VA!BP237)</f>
        <v/>
      </c>
      <c r="V225" s="159" t="str">
        <f>IF(L3VA!BV237="NO DATA","",L3VA!BV237)</f>
        <v/>
      </c>
      <c r="W225" s="159" t="str">
        <f>IF(L3VA!CB237="NO DATA","",L3VA!CB237)</f>
        <v/>
      </c>
      <c r="X225" s="159" t="str">
        <f>IF(L3VA!CH237="NO DATA","",L3VA!CH237)</f>
        <v/>
      </c>
      <c r="Y225" s="159" t="str">
        <f>IF(L3VA!CN237="NO DATA","",L3VA!CN237)</f>
        <v/>
      </c>
      <c r="Z225" s="159" t="str">
        <f>IF(L3VA!CT237="NO DATA","",L3VA!CT237)</f>
        <v/>
      </c>
      <c r="AA225" s="159" t="str">
        <f>IF(L3VA!CZ237="NO DATA","",L3VA!CZ237)</f>
        <v/>
      </c>
      <c r="AB225" s="159" t="str">
        <f>IF(L3VA!DF237="NO DATA","",L3VA!DF237)</f>
        <v/>
      </c>
      <c r="AC225" s="159" t="str">
        <f>IF(L3VA!DL237="NO DATA","",L3VA!DL237)</f>
        <v/>
      </c>
      <c r="AD225" s="159" t="str">
        <f>IF(L3VA!DR237="NO DATA","",L3VA!DR237)</f>
        <v/>
      </c>
      <c r="AE225" s="159" t="str">
        <f>IF(L3VA!DX237="NO DATA","",L3VA!DX237)</f>
        <v/>
      </c>
      <c r="AF225" s="159" t="str">
        <f>IF(L3VA!ED237="NO DATA","",L3VA!ED237)</f>
        <v/>
      </c>
      <c r="AG225" s="159" t="str">
        <f>IF(L3VA!EJ237="NO DATA","",L3VA!EJ237)</f>
        <v/>
      </c>
      <c r="AH225" s="159" t="str">
        <f>IF(L3VA!EP237="NO DATA","",L3VA!EP237)</f>
        <v/>
      </c>
      <c r="AI225" s="159" t="str">
        <f>IF(L3VA!EV237="NO DATA","",L3VA!EV237)</f>
        <v/>
      </c>
      <c r="AJ225" s="159" t="str">
        <f>IF(L3VA!FB237="NO DATA","",L3VA!FB237)</f>
        <v/>
      </c>
    </row>
    <row r="226" spans="1:36" ht="18.75" customHeight="1" x14ac:dyDescent="0.25">
      <c r="A226" s="19">
        <f>IF(DATASHEET!A226="","",DATASHEET!A226)</f>
        <v>150946</v>
      </c>
      <c r="B226" s="20" t="str">
        <f>DATASHEET!B226</f>
        <v>WILLIAMS, Zac</v>
      </c>
      <c r="C226" s="21" t="str">
        <f>DATASHEET!C226</f>
        <v>12MP</v>
      </c>
      <c r="D226" s="19" t="str">
        <f>DATASHEET!D226</f>
        <v>M</v>
      </c>
      <c r="E226" s="20" t="str">
        <f>IF(ISERROR(L3VA!E238),"",L3VA!E238)</f>
        <v>INTERNAL</v>
      </c>
      <c r="F226" s="20" t="str">
        <f>DATASHEET!E226</f>
        <v>N</v>
      </c>
      <c r="G226" s="20" t="str">
        <f>IF(A226="","",IF(DATASHEET!F226="White - British","N","Y"))</f>
        <v>N</v>
      </c>
      <c r="H226" s="20" t="str">
        <f>IF(A226="","",IF(DATASHEET!G226=1,"Y","N"))</f>
        <v>N</v>
      </c>
      <c r="I226" s="20" t="str">
        <f>DATASHEET!H226</f>
        <v>N</v>
      </c>
      <c r="J226" s="21" t="str">
        <f>IF(ISERROR(DATASHEET!J226),"",DATASHEET!J226)</f>
        <v>2.5+ (D/C)</v>
      </c>
      <c r="K226" s="160"/>
      <c r="L226" s="159" t="str">
        <f>IF(L3VA!N238="NO DATA","",L3VA!N238)</f>
        <v/>
      </c>
      <c r="M226" s="159" t="str">
        <f>IF(L3VA!T238="NO DATA","",L3VA!T238)</f>
        <v/>
      </c>
      <c r="N226" s="159" t="str">
        <f>IF(L3VA!Z238="NO DATA","",L3VA!Z238)</f>
        <v/>
      </c>
      <c r="O226" s="159" t="str">
        <f>IF(L3VA!AF238="NO DATA","",L3VA!AF238)</f>
        <v/>
      </c>
      <c r="P226" s="159" t="str">
        <f>IF(L3VA!AL238="NO DATA","",L3VA!AL238)</f>
        <v/>
      </c>
      <c r="Q226" s="159" t="str">
        <f>IF(L3VA!AR238="NO DATA","",L3VA!AR238)</f>
        <v/>
      </c>
      <c r="R226" s="159" t="str">
        <f>IF(L3VA!AX238="NO DATA","",L3VA!AX238)</f>
        <v/>
      </c>
      <c r="S226" s="159" t="str">
        <f>IF(L3VA!BD238="NO DATA","",L3VA!BD238)</f>
        <v/>
      </c>
      <c r="T226" s="159" t="str">
        <f>IF(L3VA!BJ238="NO DATA","",L3VA!BJ238)</f>
        <v/>
      </c>
      <c r="U226" s="159" t="str">
        <f>IF(L3VA!BP238="NO DATA","",L3VA!BP238)</f>
        <v/>
      </c>
      <c r="V226" s="159" t="str">
        <f>IF(L3VA!BV238="NO DATA","",L3VA!BV238)</f>
        <v/>
      </c>
      <c r="W226" s="159" t="str">
        <f>IF(L3VA!CB238="NO DATA","",L3VA!CB238)</f>
        <v/>
      </c>
      <c r="X226" s="159" t="str">
        <f>IF(L3VA!CH238="NO DATA","",L3VA!CH238)</f>
        <v/>
      </c>
      <c r="Y226" s="159" t="str">
        <f>IF(L3VA!CN238="NO DATA","",L3VA!CN238)</f>
        <v/>
      </c>
      <c r="Z226" s="159" t="str">
        <f>IF(L3VA!CT238="NO DATA","",L3VA!CT238)</f>
        <v/>
      </c>
      <c r="AA226" s="159" t="str">
        <f>IF(L3VA!CZ238="NO DATA","",L3VA!CZ238)</f>
        <v/>
      </c>
      <c r="AB226" s="159" t="str">
        <f>IF(L3VA!DF238="NO DATA","",L3VA!DF238)</f>
        <v/>
      </c>
      <c r="AC226" s="159" t="str">
        <f>IF(L3VA!DL238="NO DATA","",L3VA!DL238)</f>
        <v/>
      </c>
      <c r="AD226" s="159" t="str">
        <f>IF(L3VA!DR238="NO DATA","",L3VA!DR238)</f>
        <v/>
      </c>
      <c r="AE226" s="159" t="str">
        <f>IF(L3VA!DX238="NO DATA","",L3VA!DX238)</f>
        <v/>
      </c>
      <c r="AF226" s="159" t="str">
        <f>IF(L3VA!ED238="NO DATA","",L3VA!ED238)</f>
        <v/>
      </c>
      <c r="AG226" s="159" t="str">
        <f>IF(L3VA!EJ238="NO DATA","",L3VA!EJ238)</f>
        <v/>
      </c>
      <c r="AH226" s="159" t="str">
        <f>IF(L3VA!EP238="NO DATA","",L3VA!EP238)</f>
        <v/>
      </c>
      <c r="AI226" s="159" t="str">
        <f>IF(L3VA!EV238="NO DATA","",L3VA!EV238)</f>
        <v/>
      </c>
      <c r="AJ226" s="159" t="str">
        <f>IF(L3VA!FB238="NO DATA","",L3VA!FB238)</f>
        <v/>
      </c>
    </row>
    <row r="227" spans="1:36" ht="18.75" customHeight="1" x14ac:dyDescent="0.25">
      <c r="A227" s="19">
        <f>IF(DATASHEET!A227="","",DATASHEET!A227)</f>
        <v>160111</v>
      </c>
      <c r="B227" s="20" t="str">
        <f>DATASHEET!B227</f>
        <v>WILSON-BARRATT, Robyn</v>
      </c>
      <c r="C227" s="21" t="str">
        <f>DATASHEET!C227</f>
        <v>12CSN</v>
      </c>
      <c r="D227" s="19" t="str">
        <f>DATASHEET!D227</f>
        <v>F</v>
      </c>
      <c r="E227" s="20" t="str">
        <f>IF(ISERROR(L3VA!E239),"",L3VA!E239)</f>
        <v>EXTERNAL</v>
      </c>
      <c r="F227" s="20" t="str">
        <f>DATASHEET!E227</f>
        <v>N</v>
      </c>
      <c r="G227" s="20" t="str">
        <f>IF(A227="","",IF(DATASHEET!F227="White - British","N","Y"))</f>
        <v>N</v>
      </c>
      <c r="H227" s="20" t="str">
        <f>IF(A227="","",IF(DATASHEET!G227=1,"Y","N"))</f>
        <v>N</v>
      </c>
      <c r="I227" s="20" t="str">
        <f>DATASHEET!H227</f>
        <v>N</v>
      </c>
      <c r="J227" s="21" t="str">
        <f>IF(ISERROR(DATASHEET!J227),"",DATASHEET!J227)</f>
        <v>2.5+ (D/C)</v>
      </c>
      <c r="K227" s="160"/>
      <c r="L227" s="159" t="str">
        <f>IF(L3VA!N239="NO DATA","",L3VA!N239)</f>
        <v/>
      </c>
      <c r="M227" s="159" t="str">
        <f>IF(L3VA!T239="NO DATA","",L3VA!T239)</f>
        <v/>
      </c>
      <c r="N227" s="159" t="str">
        <f>IF(L3VA!Z239="NO DATA","",L3VA!Z239)</f>
        <v/>
      </c>
      <c r="O227" s="159" t="str">
        <f>IF(L3VA!AF239="NO DATA","",L3VA!AF239)</f>
        <v/>
      </c>
      <c r="P227" s="159" t="str">
        <f>IF(L3VA!AL239="NO DATA","",L3VA!AL239)</f>
        <v/>
      </c>
      <c r="Q227" s="159" t="str">
        <f>IF(L3VA!AR239="NO DATA","",L3VA!AR239)</f>
        <v/>
      </c>
      <c r="R227" s="159" t="str">
        <f>IF(L3VA!AX239="NO DATA","",L3VA!AX239)</f>
        <v/>
      </c>
      <c r="S227" s="159" t="str">
        <f>IF(L3VA!BD239="NO DATA","",L3VA!BD239)</f>
        <v/>
      </c>
      <c r="T227" s="159" t="str">
        <f>IF(L3VA!BJ239="NO DATA","",L3VA!BJ239)</f>
        <v/>
      </c>
      <c r="U227" s="159" t="str">
        <f>IF(L3VA!BP239="NO DATA","",L3VA!BP239)</f>
        <v/>
      </c>
      <c r="V227" s="159" t="str">
        <f>IF(L3VA!BV239="NO DATA","",L3VA!BV239)</f>
        <v/>
      </c>
      <c r="W227" s="159" t="str">
        <f>IF(L3VA!CB239="NO DATA","",L3VA!CB239)</f>
        <v/>
      </c>
      <c r="X227" s="159" t="str">
        <f>IF(L3VA!CH239="NO DATA","",L3VA!CH239)</f>
        <v/>
      </c>
      <c r="Y227" s="159" t="str">
        <f>IF(L3VA!CN239="NO DATA","",L3VA!CN239)</f>
        <v/>
      </c>
      <c r="Z227" s="159" t="str">
        <f>IF(L3VA!CT239="NO DATA","",L3VA!CT239)</f>
        <v/>
      </c>
      <c r="AA227" s="159" t="str">
        <f>IF(L3VA!CZ239="NO DATA","",L3VA!CZ239)</f>
        <v/>
      </c>
      <c r="AB227" s="159" t="str">
        <f>IF(L3VA!DF239="NO DATA","",L3VA!DF239)</f>
        <v/>
      </c>
      <c r="AC227" s="159" t="str">
        <f>IF(L3VA!DL239="NO DATA","",L3VA!DL239)</f>
        <v/>
      </c>
      <c r="AD227" s="159" t="str">
        <f>IF(L3VA!DR239="NO DATA","",L3VA!DR239)</f>
        <v/>
      </c>
      <c r="AE227" s="159" t="str">
        <f>IF(L3VA!DX239="NO DATA","",L3VA!DX239)</f>
        <v/>
      </c>
      <c r="AF227" s="159" t="str">
        <f>IF(L3VA!ED239="NO DATA","",L3VA!ED239)</f>
        <v/>
      </c>
      <c r="AG227" s="159" t="str">
        <f>IF(L3VA!EJ239="NO DATA","",L3VA!EJ239)</f>
        <v/>
      </c>
      <c r="AH227" s="159" t="str">
        <f>IF(L3VA!EP239="NO DATA","",L3VA!EP239)</f>
        <v/>
      </c>
      <c r="AI227" s="159" t="str">
        <f>IF(L3VA!EV239="NO DATA","",L3VA!EV239)</f>
        <v/>
      </c>
      <c r="AJ227" s="159" t="str">
        <f>IF(L3VA!FB239="NO DATA","",L3VA!FB239)</f>
        <v/>
      </c>
    </row>
    <row r="228" spans="1:36" ht="18.75" customHeight="1" x14ac:dyDescent="0.25">
      <c r="A228" s="19">
        <f>IF(DATASHEET!A228="","",DATASHEET!A228)</f>
        <v>160355</v>
      </c>
      <c r="B228" s="20" t="str">
        <f>DATASHEET!B228</f>
        <v>WOLDEMICHAEL, Suraffel</v>
      </c>
      <c r="C228" s="21" t="str">
        <f>DATASHEET!C228</f>
        <v>12EW</v>
      </c>
      <c r="D228" s="19" t="str">
        <f>DATASHEET!D228</f>
        <v>M</v>
      </c>
      <c r="E228" s="20" t="str">
        <f>IF(ISERROR(L3VA!E240),"",L3VA!E240)</f>
        <v>EXTERNAL</v>
      </c>
      <c r="F228" s="20" t="str">
        <f>DATASHEET!E228</f>
        <v>N</v>
      </c>
      <c r="G228" s="20" t="str">
        <f>IF(A228="","",IF(DATASHEET!F228="White - British","N","Y"))</f>
        <v>Y</v>
      </c>
      <c r="H228" s="20" t="str">
        <f>IF(A228="","",IF(DATASHEET!G228=1,"Y","N"))</f>
        <v>N</v>
      </c>
      <c r="I228" s="20" t="str">
        <f>DATASHEET!H228</f>
        <v>N</v>
      </c>
      <c r="J228" s="21" t="str">
        <f>IF(ISERROR(DATASHEET!J228),"",DATASHEET!J228)</f>
        <v>7.75+ (A/A*)</v>
      </c>
      <c r="K228" s="160"/>
      <c r="L228" s="159" t="str">
        <f>IF(L3VA!N240="NO DATA","",L3VA!N240)</f>
        <v/>
      </c>
      <c r="M228" s="159" t="str">
        <f>IF(L3VA!T240="NO DATA","",L3VA!T240)</f>
        <v/>
      </c>
      <c r="N228" s="159" t="str">
        <f>IF(L3VA!Z240="NO DATA","",L3VA!Z240)</f>
        <v/>
      </c>
      <c r="O228" s="159" t="str">
        <f>IF(L3VA!AF240="NO DATA","",L3VA!AF240)</f>
        <v/>
      </c>
      <c r="P228" s="159" t="str">
        <f>IF(L3VA!AL240="NO DATA","",L3VA!AL240)</f>
        <v/>
      </c>
      <c r="Q228" s="159" t="str">
        <f>IF(L3VA!AR240="NO DATA","",L3VA!AR240)</f>
        <v/>
      </c>
      <c r="R228" s="159" t="str">
        <f>IF(L3VA!AX240="NO DATA","",L3VA!AX240)</f>
        <v/>
      </c>
      <c r="S228" s="159" t="str">
        <f>IF(L3VA!BD240="NO DATA","",L3VA!BD240)</f>
        <v/>
      </c>
      <c r="T228" s="159" t="str">
        <f>IF(L3VA!BJ240="NO DATA","",L3VA!BJ240)</f>
        <v/>
      </c>
      <c r="U228" s="159" t="str">
        <f>IF(L3VA!BP240="NO DATA","",L3VA!BP240)</f>
        <v/>
      </c>
      <c r="V228" s="159" t="str">
        <f>IF(L3VA!BV240="NO DATA","",L3VA!BV240)</f>
        <v/>
      </c>
      <c r="W228" s="159" t="str">
        <f>IF(L3VA!CB240="NO DATA","",L3VA!CB240)</f>
        <v/>
      </c>
      <c r="X228" s="159" t="str">
        <f>IF(L3VA!CH240="NO DATA","",L3VA!CH240)</f>
        <v/>
      </c>
      <c r="Y228" s="159" t="str">
        <f>IF(L3VA!CN240="NO DATA","",L3VA!CN240)</f>
        <v/>
      </c>
      <c r="Z228" s="159" t="str">
        <f>IF(L3VA!CT240="NO DATA","",L3VA!CT240)</f>
        <v/>
      </c>
      <c r="AA228" s="159" t="str">
        <f>IF(L3VA!CZ240="NO DATA","",L3VA!CZ240)</f>
        <v/>
      </c>
      <c r="AB228" s="159" t="str">
        <f>IF(L3VA!DF240="NO DATA","",L3VA!DF240)</f>
        <v/>
      </c>
      <c r="AC228" s="159" t="str">
        <f>IF(L3VA!DL240="NO DATA","",L3VA!DL240)</f>
        <v/>
      </c>
      <c r="AD228" s="159" t="str">
        <f>IF(L3VA!DR240="NO DATA","",L3VA!DR240)</f>
        <v/>
      </c>
      <c r="AE228" s="159" t="str">
        <f>IF(L3VA!DX240="NO DATA","",L3VA!DX240)</f>
        <v/>
      </c>
      <c r="AF228" s="159" t="str">
        <f>IF(L3VA!ED240="NO DATA","",L3VA!ED240)</f>
        <v/>
      </c>
      <c r="AG228" s="159" t="str">
        <f>IF(L3VA!EJ240="NO DATA","",L3VA!EJ240)</f>
        <v/>
      </c>
      <c r="AH228" s="159" t="str">
        <f>IF(L3VA!EP240="NO DATA","",L3VA!EP240)</f>
        <v/>
      </c>
      <c r="AI228" s="159" t="str">
        <f>IF(L3VA!EV240="NO DATA","",L3VA!EV240)</f>
        <v/>
      </c>
      <c r="AJ228" s="159" t="str">
        <f>IF(L3VA!FB240="NO DATA","",L3VA!FB240)</f>
        <v/>
      </c>
    </row>
    <row r="229" spans="1:36" ht="18.75" customHeight="1" x14ac:dyDescent="0.25">
      <c r="A229" s="19">
        <f>IF(DATASHEET!A229="","",DATASHEET!A229)</f>
        <v>150872</v>
      </c>
      <c r="B229" s="20" t="str">
        <f>DATASHEET!B229</f>
        <v>WOODHEAD, Evelyn</v>
      </c>
      <c r="C229" s="21" t="str">
        <f>DATASHEET!C229</f>
        <v>12MP</v>
      </c>
      <c r="D229" s="19" t="str">
        <f>DATASHEET!D229</f>
        <v>F</v>
      </c>
      <c r="E229" s="20" t="str">
        <f>IF(ISERROR(L3VA!E241),"",L3VA!E241)</f>
        <v>INTERNAL</v>
      </c>
      <c r="F229" s="20" t="str">
        <f>DATASHEET!E229</f>
        <v>N</v>
      </c>
      <c r="G229" s="20" t="str">
        <f>IF(A229="","",IF(DATASHEET!F229="White - British","N","Y"))</f>
        <v>N</v>
      </c>
      <c r="H229" s="20" t="str">
        <f>IF(A229="","",IF(DATASHEET!G229=1,"Y","N"))</f>
        <v>N</v>
      </c>
      <c r="I229" s="20" t="str">
        <f>DATASHEET!H229</f>
        <v>N</v>
      </c>
      <c r="J229" s="21" t="str">
        <f>IF(ISERROR(DATASHEET!J229),"",DATASHEET!J229)</f>
        <v>6.25+ (B/A)</v>
      </c>
      <c r="K229" s="160"/>
      <c r="L229" s="159" t="str">
        <f>IF(L3VA!N241="NO DATA","",L3VA!N241)</f>
        <v/>
      </c>
      <c r="M229" s="159" t="str">
        <f>IF(L3VA!T241="NO DATA","",L3VA!T241)</f>
        <v/>
      </c>
      <c r="N229" s="159" t="str">
        <f>IF(L3VA!Z241="NO DATA","",L3VA!Z241)</f>
        <v/>
      </c>
      <c r="O229" s="159" t="str">
        <f>IF(L3VA!AF241="NO DATA","",L3VA!AF241)</f>
        <v/>
      </c>
      <c r="P229" s="159" t="str">
        <f>IF(L3VA!AL241="NO DATA","",L3VA!AL241)</f>
        <v/>
      </c>
      <c r="Q229" s="159" t="str">
        <f>IF(L3VA!AR241="NO DATA","",L3VA!AR241)</f>
        <v/>
      </c>
      <c r="R229" s="159" t="str">
        <f>IF(L3VA!AX241="NO DATA","",L3VA!AX241)</f>
        <v/>
      </c>
      <c r="S229" s="159" t="str">
        <f>IF(L3VA!BD241="NO DATA","",L3VA!BD241)</f>
        <v/>
      </c>
      <c r="T229" s="159" t="str">
        <f>IF(L3VA!BJ241="NO DATA","",L3VA!BJ241)</f>
        <v/>
      </c>
      <c r="U229" s="159" t="str">
        <f>IF(L3VA!BP241="NO DATA","",L3VA!BP241)</f>
        <v/>
      </c>
      <c r="V229" s="159" t="str">
        <f>IF(L3VA!BV241="NO DATA","",L3VA!BV241)</f>
        <v/>
      </c>
      <c r="W229" s="159" t="str">
        <f>IF(L3VA!CB241="NO DATA","",L3VA!CB241)</f>
        <v/>
      </c>
      <c r="X229" s="159" t="str">
        <f>IF(L3VA!CH241="NO DATA","",L3VA!CH241)</f>
        <v/>
      </c>
      <c r="Y229" s="159" t="str">
        <f>IF(L3VA!CN241="NO DATA","",L3VA!CN241)</f>
        <v/>
      </c>
      <c r="Z229" s="159" t="str">
        <f>IF(L3VA!CT241="NO DATA","",L3VA!CT241)</f>
        <v/>
      </c>
      <c r="AA229" s="159" t="str">
        <f>IF(L3VA!CZ241="NO DATA","",L3VA!CZ241)</f>
        <v/>
      </c>
      <c r="AB229" s="159" t="str">
        <f>IF(L3VA!DF241="NO DATA","",L3VA!DF241)</f>
        <v/>
      </c>
      <c r="AC229" s="159" t="str">
        <f>IF(L3VA!DL241="NO DATA","",L3VA!DL241)</f>
        <v/>
      </c>
      <c r="AD229" s="159" t="str">
        <f>IF(L3VA!DR241="NO DATA","",L3VA!DR241)</f>
        <v/>
      </c>
      <c r="AE229" s="159" t="str">
        <f>IF(L3VA!DX241="NO DATA","",L3VA!DX241)</f>
        <v/>
      </c>
      <c r="AF229" s="159" t="str">
        <f>IF(L3VA!ED241="NO DATA","",L3VA!ED241)</f>
        <v/>
      </c>
      <c r="AG229" s="159" t="str">
        <f>IF(L3VA!EJ241="NO DATA","",L3VA!EJ241)</f>
        <v/>
      </c>
      <c r="AH229" s="159" t="str">
        <f>IF(L3VA!EP241="NO DATA","",L3VA!EP241)</f>
        <v/>
      </c>
      <c r="AI229" s="159" t="str">
        <f>IF(L3VA!EV241="NO DATA","",L3VA!EV241)</f>
        <v/>
      </c>
      <c r="AJ229" s="159" t="str">
        <f>IF(L3VA!FB241="NO DATA","",L3VA!FB241)</f>
        <v/>
      </c>
    </row>
    <row r="230" spans="1:36" ht="18.75" customHeight="1" x14ac:dyDescent="0.25">
      <c r="A230" s="19">
        <f>IF(DATASHEET!A230="","",DATASHEET!A230)</f>
        <v>160041</v>
      </c>
      <c r="B230" s="20" t="str">
        <f>DATASHEET!B230</f>
        <v>WRIGHT, Evie</v>
      </c>
      <c r="C230" s="21" t="str">
        <f>DATASHEET!C230</f>
        <v>12JW</v>
      </c>
      <c r="D230" s="19" t="str">
        <f>DATASHEET!D230</f>
        <v>F</v>
      </c>
      <c r="E230" s="20" t="str">
        <f>IF(ISERROR(L3VA!E242),"",L3VA!E242)</f>
        <v>EXTERNAL</v>
      </c>
      <c r="F230" s="20" t="str">
        <f>DATASHEET!E230</f>
        <v>N</v>
      </c>
      <c r="G230" s="20" t="str">
        <f>IF(A230="","",IF(DATASHEET!F230="White - British","N","Y"))</f>
        <v>N</v>
      </c>
      <c r="H230" s="20" t="str">
        <f>IF(A230="","",IF(DATASHEET!G230=1,"Y","N"))</f>
        <v>N</v>
      </c>
      <c r="I230" s="20" t="str">
        <f>DATASHEET!H230</f>
        <v>N</v>
      </c>
      <c r="J230" s="21" t="str">
        <f>IF(ISERROR(DATASHEET!J230),"",DATASHEET!J230)</f>
        <v>6.25+ (B/A)</v>
      </c>
      <c r="K230" s="160"/>
      <c r="L230" s="159" t="str">
        <f>IF(L3VA!N242="NO DATA","",L3VA!N242)</f>
        <v/>
      </c>
      <c r="M230" s="159" t="str">
        <f>IF(L3VA!T242="NO DATA","",L3VA!T242)</f>
        <v/>
      </c>
      <c r="N230" s="159" t="str">
        <f>IF(L3VA!Z242="NO DATA","",L3VA!Z242)</f>
        <v/>
      </c>
      <c r="O230" s="159" t="str">
        <f>IF(L3VA!AF242="NO DATA","",L3VA!AF242)</f>
        <v/>
      </c>
      <c r="P230" s="159" t="str">
        <f>IF(L3VA!AL242="NO DATA","",L3VA!AL242)</f>
        <v/>
      </c>
      <c r="Q230" s="159" t="str">
        <f>IF(L3VA!AR242="NO DATA","",L3VA!AR242)</f>
        <v/>
      </c>
      <c r="R230" s="159" t="str">
        <f>IF(L3VA!AX242="NO DATA","",L3VA!AX242)</f>
        <v/>
      </c>
      <c r="S230" s="159" t="str">
        <f>IF(L3VA!BD242="NO DATA","",L3VA!BD242)</f>
        <v/>
      </c>
      <c r="T230" s="159" t="str">
        <f>IF(L3VA!BJ242="NO DATA","",L3VA!BJ242)</f>
        <v/>
      </c>
      <c r="U230" s="159" t="str">
        <f>IF(L3VA!BP242="NO DATA","",L3VA!BP242)</f>
        <v/>
      </c>
      <c r="V230" s="159" t="str">
        <f>IF(L3VA!BV242="NO DATA","",L3VA!BV242)</f>
        <v/>
      </c>
      <c r="W230" s="159" t="str">
        <f>IF(L3VA!CB242="NO DATA","",L3VA!CB242)</f>
        <v/>
      </c>
      <c r="X230" s="159" t="str">
        <f>IF(L3VA!CH242="NO DATA","",L3VA!CH242)</f>
        <v/>
      </c>
      <c r="Y230" s="159" t="str">
        <f>IF(L3VA!CN242="NO DATA","",L3VA!CN242)</f>
        <v/>
      </c>
      <c r="Z230" s="159" t="str">
        <f>IF(L3VA!CT242="NO DATA","",L3VA!CT242)</f>
        <v/>
      </c>
      <c r="AA230" s="159" t="str">
        <f>IF(L3VA!CZ242="NO DATA","",L3VA!CZ242)</f>
        <v/>
      </c>
      <c r="AB230" s="159" t="str">
        <f>IF(L3VA!DF242="NO DATA","",L3VA!DF242)</f>
        <v/>
      </c>
      <c r="AC230" s="159" t="str">
        <f>IF(L3VA!DL242="NO DATA","",L3VA!DL242)</f>
        <v/>
      </c>
      <c r="AD230" s="159" t="str">
        <f>IF(L3VA!DR242="NO DATA","",L3VA!DR242)</f>
        <v/>
      </c>
      <c r="AE230" s="159" t="str">
        <f>IF(L3VA!DX242="NO DATA","",L3VA!DX242)</f>
        <v/>
      </c>
      <c r="AF230" s="159" t="str">
        <f>IF(L3VA!ED242="NO DATA","",L3VA!ED242)</f>
        <v/>
      </c>
      <c r="AG230" s="159" t="str">
        <f>IF(L3VA!EJ242="NO DATA","",L3VA!EJ242)</f>
        <v/>
      </c>
      <c r="AH230" s="159" t="str">
        <f>IF(L3VA!EP242="NO DATA","",L3VA!EP242)</f>
        <v/>
      </c>
      <c r="AI230" s="159" t="str">
        <f>IF(L3VA!EV242="NO DATA","",L3VA!EV242)</f>
        <v/>
      </c>
      <c r="AJ230" s="159" t="str">
        <f>IF(L3VA!FB242="NO DATA","",L3VA!FB242)</f>
        <v/>
      </c>
    </row>
    <row r="231" spans="1:36" ht="18.75" customHeight="1" x14ac:dyDescent="0.25">
      <c r="A231" s="19">
        <f>IF(DATASHEET!A231="","",DATASHEET!A231)</f>
        <v>151500</v>
      </c>
      <c r="B231" s="20" t="str">
        <f>DATASHEET!B231</f>
        <v>XU, Iris</v>
      </c>
      <c r="C231" s="21" t="str">
        <f>DATASHEET!C231</f>
        <v>12MP</v>
      </c>
      <c r="D231" s="19" t="str">
        <f>DATASHEET!D231</f>
        <v>F</v>
      </c>
      <c r="E231" s="20" t="str">
        <f>IF(ISERROR(L3VA!E243),"",L3VA!E243)</f>
        <v>INTERNAL</v>
      </c>
      <c r="F231" s="20" t="str">
        <f>DATASHEET!E231</f>
        <v>N</v>
      </c>
      <c r="G231" s="20" t="str">
        <f>IF(A231="","",IF(DATASHEET!F231="White - British","N","Y"))</f>
        <v>Y</v>
      </c>
      <c r="H231" s="20" t="str">
        <f>IF(A231="","",IF(DATASHEET!G231=1,"Y","N"))</f>
        <v>N</v>
      </c>
      <c r="I231" s="20" t="str">
        <f>DATASHEET!H231</f>
        <v>N</v>
      </c>
      <c r="J231" s="21" t="str">
        <f>IF(ISERROR(DATASHEET!J231),"",DATASHEET!J231)</f>
        <v>7.75+ (A/A*)</v>
      </c>
      <c r="K231" s="160"/>
      <c r="L231" s="159" t="str">
        <f>IF(L3VA!N243="NO DATA","",L3VA!N243)</f>
        <v/>
      </c>
      <c r="M231" s="159" t="str">
        <f>IF(L3VA!T243="NO DATA","",L3VA!T243)</f>
        <v/>
      </c>
      <c r="N231" s="159" t="str">
        <f>IF(L3VA!Z243="NO DATA","",L3VA!Z243)</f>
        <v/>
      </c>
      <c r="O231" s="159" t="str">
        <f>IF(L3VA!AF243="NO DATA","",L3VA!AF243)</f>
        <v/>
      </c>
      <c r="P231" s="159" t="str">
        <f>IF(L3VA!AL243="NO DATA","",L3VA!AL243)</f>
        <v/>
      </c>
      <c r="Q231" s="159" t="str">
        <f>IF(L3VA!AR243="NO DATA","",L3VA!AR243)</f>
        <v/>
      </c>
      <c r="R231" s="159" t="str">
        <f>IF(L3VA!AX243="NO DATA","",L3VA!AX243)</f>
        <v/>
      </c>
      <c r="S231" s="159" t="str">
        <f>IF(L3VA!BD243="NO DATA","",L3VA!BD243)</f>
        <v/>
      </c>
      <c r="T231" s="159" t="str">
        <f>IF(L3VA!BJ243="NO DATA","",L3VA!BJ243)</f>
        <v/>
      </c>
      <c r="U231" s="159" t="str">
        <f>IF(L3VA!BP243="NO DATA","",L3VA!BP243)</f>
        <v/>
      </c>
      <c r="V231" s="159" t="str">
        <f>IF(L3VA!BV243="NO DATA","",L3VA!BV243)</f>
        <v/>
      </c>
      <c r="W231" s="159" t="str">
        <f>IF(L3VA!CB243="NO DATA","",L3VA!CB243)</f>
        <v/>
      </c>
      <c r="X231" s="159" t="str">
        <f>IF(L3VA!CH243="NO DATA","",L3VA!CH243)</f>
        <v/>
      </c>
      <c r="Y231" s="159" t="str">
        <f>IF(L3VA!CN243="NO DATA","",L3VA!CN243)</f>
        <v/>
      </c>
      <c r="Z231" s="159" t="str">
        <f>IF(L3VA!CT243="NO DATA","",L3VA!CT243)</f>
        <v/>
      </c>
      <c r="AA231" s="159" t="str">
        <f>IF(L3VA!CZ243="NO DATA","",L3VA!CZ243)</f>
        <v/>
      </c>
      <c r="AB231" s="159" t="str">
        <f>IF(L3VA!DF243="NO DATA","",L3VA!DF243)</f>
        <v/>
      </c>
      <c r="AC231" s="159" t="str">
        <f>IF(L3VA!DL243="NO DATA","",L3VA!DL243)</f>
        <v/>
      </c>
      <c r="AD231" s="159" t="str">
        <f>IF(L3VA!DR243="NO DATA","",L3VA!DR243)</f>
        <v/>
      </c>
      <c r="AE231" s="159" t="str">
        <f>IF(L3VA!DX243="NO DATA","",L3VA!DX243)</f>
        <v/>
      </c>
      <c r="AF231" s="159" t="str">
        <f>IF(L3VA!ED243="NO DATA","",L3VA!ED243)</f>
        <v/>
      </c>
      <c r="AG231" s="159" t="str">
        <f>IF(L3VA!EJ243="NO DATA","",L3VA!EJ243)</f>
        <v/>
      </c>
      <c r="AH231" s="159" t="str">
        <f>IF(L3VA!EP243="NO DATA","",L3VA!EP243)</f>
        <v/>
      </c>
      <c r="AI231" s="159" t="str">
        <f>IF(L3VA!EV243="NO DATA","",L3VA!EV243)</f>
        <v/>
      </c>
      <c r="AJ231" s="159" t="str">
        <f>IF(L3VA!FB243="NO DATA","",L3VA!FB243)</f>
        <v/>
      </c>
    </row>
    <row r="232" spans="1:36" ht="18.75" customHeight="1" x14ac:dyDescent="0.25">
      <c r="A232" s="19" t="e">
        <f>IF(DATASHEET!#REF!="","",DATASHEET!#REF!)</f>
        <v>#REF!</v>
      </c>
      <c r="B232" s="20" t="e">
        <f>DATASHEET!#REF!</f>
        <v>#REF!</v>
      </c>
      <c r="C232" s="21" t="e">
        <f>DATASHEET!#REF!</f>
        <v>#REF!</v>
      </c>
      <c r="D232" s="19" t="e">
        <f>DATASHEET!#REF!</f>
        <v>#REF!</v>
      </c>
      <c r="E232" s="20" t="str">
        <f>IF(ISERROR(L3VA!E244),"",L3VA!E244)</f>
        <v/>
      </c>
      <c r="F232" s="20" t="e">
        <f>DATASHEET!#REF!</f>
        <v>#REF!</v>
      </c>
      <c r="G232" s="20" t="e">
        <f>IF(A232="","",IF(DATASHEET!#REF!="White - British","N","Y"))</f>
        <v>#REF!</v>
      </c>
      <c r="H232" s="20" t="e">
        <f>IF(A232="","",IF(DATASHEET!#REF!=1,"Y","N"))</f>
        <v>#REF!</v>
      </c>
      <c r="I232" s="20" t="e">
        <f>DATASHEET!#REF!</f>
        <v>#REF!</v>
      </c>
      <c r="J232" s="21" t="str">
        <f>IF(ISERROR(DATASHEET!#REF!),"",DATASHEET!#REF!)</f>
        <v/>
      </c>
      <c r="K232" s="160"/>
      <c r="L232" s="159" t="str">
        <f>IF(L3VA!N244="NO DATA","",L3VA!N244)</f>
        <v/>
      </c>
      <c r="M232" s="159" t="str">
        <f>IF(L3VA!T244="NO DATA","",L3VA!T244)</f>
        <v/>
      </c>
      <c r="N232" s="159" t="str">
        <f>IF(L3VA!Z244="NO DATA","",L3VA!Z244)</f>
        <v/>
      </c>
      <c r="O232" s="159" t="str">
        <f>IF(L3VA!AF244="NO DATA","",L3VA!AF244)</f>
        <v/>
      </c>
      <c r="P232" s="159" t="str">
        <f>IF(L3VA!AL244="NO DATA","",L3VA!AL244)</f>
        <v/>
      </c>
      <c r="Q232" s="159" t="str">
        <f>IF(L3VA!AR244="NO DATA","",L3VA!AR244)</f>
        <v/>
      </c>
      <c r="R232" s="159" t="str">
        <f>IF(L3VA!AX244="NO DATA","",L3VA!AX244)</f>
        <v/>
      </c>
      <c r="S232" s="159" t="str">
        <f>IF(L3VA!BD244="NO DATA","",L3VA!BD244)</f>
        <v/>
      </c>
      <c r="T232" s="159" t="str">
        <f>IF(L3VA!BJ244="NO DATA","",L3VA!BJ244)</f>
        <v/>
      </c>
      <c r="U232" s="159" t="str">
        <f>IF(L3VA!BP244="NO DATA","",L3VA!BP244)</f>
        <v/>
      </c>
      <c r="V232" s="159" t="str">
        <f>IF(L3VA!BV244="NO DATA","",L3VA!BV244)</f>
        <v/>
      </c>
      <c r="W232" s="159" t="str">
        <f>IF(L3VA!CB244="NO DATA","",L3VA!CB244)</f>
        <v/>
      </c>
      <c r="X232" s="159" t="str">
        <f>IF(L3VA!CH244="NO DATA","",L3VA!CH244)</f>
        <v/>
      </c>
      <c r="Y232" s="159" t="str">
        <f>IF(L3VA!CN244="NO DATA","",L3VA!CN244)</f>
        <v/>
      </c>
      <c r="Z232" s="159" t="str">
        <f>IF(L3VA!CT244="NO DATA","",L3VA!CT244)</f>
        <v/>
      </c>
      <c r="AA232" s="159" t="str">
        <f>IF(L3VA!CZ244="NO DATA","",L3VA!CZ244)</f>
        <v/>
      </c>
      <c r="AB232" s="159" t="str">
        <f>IF(L3VA!DF244="NO DATA","",L3VA!DF244)</f>
        <v/>
      </c>
      <c r="AC232" s="159" t="str">
        <f>IF(L3VA!DL244="NO DATA","",L3VA!DL244)</f>
        <v/>
      </c>
      <c r="AD232" s="159" t="str">
        <f>IF(L3VA!DR244="NO DATA","",L3VA!DR244)</f>
        <v/>
      </c>
      <c r="AE232" s="159" t="str">
        <f>IF(L3VA!DX244="NO DATA","",L3VA!DX244)</f>
        <v/>
      </c>
      <c r="AF232" s="159" t="str">
        <f>IF(L3VA!ED244="NO DATA","",L3VA!ED244)</f>
        <v/>
      </c>
      <c r="AG232" s="159" t="str">
        <f>IF(L3VA!EJ244="NO DATA","",L3VA!EJ244)</f>
        <v/>
      </c>
      <c r="AH232" s="159" t="str">
        <f>IF(L3VA!EP244="NO DATA","",L3VA!EP244)</f>
        <v/>
      </c>
      <c r="AI232" s="159" t="str">
        <f>IF(L3VA!EV244="NO DATA","",L3VA!EV244)</f>
        <v/>
      </c>
      <c r="AJ232" s="159" t="str">
        <f>IF(L3VA!FB244="NO DATA","",L3VA!FB244)</f>
        <v/>
      </c>
    </row>
    <row r="233" spans="1:36" ht="18.75" customHeight="1" x14ac:dyDescent="0.25">
      <c r="A233" s="19" t="e">
        <f>IF(DATASHEET!#REF!="","",DATASHEET!#REF!)</f>
        <v>#REF!</v>
      </c>
      <c r="B233" s="20" t="e">
        <f>DATASHEET!#REF!</f>
        <v>#REF!</v>
      </c>
      <c r="C233" s="21" t="e">
        <f>DATASHEET!#REF!</f>
        <v>#REF!</v>
      </c>
      <c r="D233" s="19" t="e">
        <f>DATASHEET!#REF!</f>
        <v>#REF!</v>
      </c>
      <c r="E233" s="20" t="str">
        <f>IF(ISERROR(L3VA!E245),"",L3VA!E245)</f>
        <v/>
      </c>
      <c r="F233" s="20" t="e">
        <f>DATASHEET!#REF!</f>
        <v>#REF!</v>
      </c>
      <c r="G233" s="20" t="e">
        <f>IF(A233="","",IF(DATASHEET!#REF!="White - British","N","Y"))</f>
        <v>#REF!</v>
      </c>
      <c r="H233" s="20" t="e">
        <f>IF(A233="","",IF(DATASHEET!#REF!=1,"Y","N"))</f>
        <v>#REF!</v>
      </c>
      <c r="I233" s="20" t="e">
        <f>DATASHEET!#REF!</f>
        <v>#REF!</v>
      </c>
      <c r="J233" s="21" t="str">
        <f>IF(ISERROR(DATASHEET!#REF!),"",DATASHEET!#REF!)</f>
        <v/>
      </c>
      <c r="K233" s="160"/>
      <c r="L233" s="159" t="str">
        <f>IF(L3VA!N245="NO DATA","",L3VA!N245)</f>
        <v/>
      </c>
      <c r="M233" s="159" t="str">
        <f>IF(L3VA!T245="NO DATA","",L3VA!T245)</f>
        <v/>
      </c>
      <c r="N233" s="159" t="str">
        <f>IF(L3VA!Z245="NO DATA","",L3VA!Z245)</f>
        <v/>
      </c>
      <c r="O233" s="159" t="str">
        <f>IF(L3VA!AF245="NO DATA","",L3VA!AF245)</f>
        <v/>
      </c>
      <c r="P233" s="159" t="str">
        <f>IF(L3VA!AL245="NO DATA","",L3VA!AL245)</f>
        <v/>
      </c>
      <c r="Q233" s="159" t="str">
        <f>IF(L3VA!AR245="NO DATA","",L3VA!AR245)</f>
        <v/>
      </c>
      <c r="R233" s="159" t="str">
        <f>IF(L3VA!AX245="NO DATA","",L3VA!AX245)</f>
        <v/>
      </c>
      <c r="S233" s="159" t="str">
        <f>IF(L3VA!BD245="NO DATA","",L3VA!BD245)</f>
        <v/>
      </c>
      <c r="T233" s="159" t="str">
        <f>IF(L3VA!BJ245="NO DATA","",L3VA!BJ245)</f>
        <v/>
      </c>
      <c r="U233" s="159" t="str">
        <f>IF(L3VA!BP245="NO DATA","",L3VA!BP245)</f>
        <v/>
      </c>
      <c r="V233" s="159" t="str">
        <f>IF(L3VA!BV245="NO DATA","",L3VA!BV245)</f>
        <v/>
      </c>
      <c r="W233" s="159" t="str">
        <f>IF(L3VA!CB245="NO DATA","",L3VA!CB245)</f>
        <v/>
      </c>
      <c r="X233" s="159" t="str">
        <f>IF(L3VA!CH245="NO DATA","",L3VA!CH245)</f>
        <v/>
      </c>
      <c r="Y233" s="159" t="str">
        <f>IF(L3VA!CN245="NO DATA","",L3VA!CN245)</f>
        <v/>
      </c>
      <c r="Z233" s="159" t="str">
        <f>IF(L3VA!CT245="NO DATA","",L3VA!CT245)</f>
        <v/>
      </c>
      <c r="AA233" s="159" t="str">
        <f>IF(L3VA!CZ245="NO DATA","",L3VA!CZ245)</f>
        <v/>
      </c>
      <c r="AB233" s="159" t="str">
        <f>IF(L3VA!DF245="NO DATA","",L3VA!DF245)</f>
        <v/>
      </c>
      <c r="AC233" s="159" t="str">
        <f>IF(L3VA!DL245="NO DATA","",L3VA!DL245)</f>
        <v/>
      </c>
      <c r="AD233" s="159" t="str">
        <f>IF(L3VA!DR245="NO DATA","",L3VA!DR245)</f>
        <v/>
      </c>
      <c r="AE233" s="159" t="str">
        <f>IF(L3VA!DX245="NO DATA","",L3VA!DX245)</f>
        <v/>
      </c>
      <c r="AF233" s="159" t="str">
        <f>IF(L3VA!ED245="NO DATA","",L3VA!ED245)</f>
        <v/>
      </c>
      <c r="AG233" s="159" t="str">
        <f>IF(L3VA!EJ245="NO DATA","",L3VA!EJ245)</f>
        <v/>
      </c>
      <c r="AH233" s="159" t="str">
        <f>IF(L3VA!EP245="NO DATA","",L3VA!EP245)</f>
        <v/>
      </c>
      <c r="AI233" s="159" t="str">
        <f>IF(L3VA!EV245="NO DATA","",L3VA!EV245)</f>
        <v/>
      </c>
      <c r="AJ233" s="159" t="str">
        <f>IF(L3VA!FB245="NO DATA","",L3VA!FB245)</f>
        <v/>
      </c>
    </row>
    <row r="234" spans="1:36" ht="18.75" customHeight="1" x14ac:dyDescent="0.25">
      <c r="A234" s="19" t="e">
        <f>IF(DATASHEET!#REF!="","",DATASHEET!#REF!)</f>
        <v>#REF!</v>
      </c>
      <c r="B234" s="20" t="e">
        <f>DATASHEET!#REF!</f>
        <v>#REF!</v>
      </c>
      <c r="C234" s="21" t="e">
        <f>DATASHEET!#REF!</f>
        <v>#REF!</v>
      </c>
      <c r="D234" s="19" t="e">
        <f>DATASHEET!#REF!</f>
        <v>#REF!</v>
      </c>
      <c r="E234" s="20" t="str">
        <f>IF(ISERROR(L3VA!E246),"",L3VA!E246)</f>
        <v/>
      </c>
      <c r="F234" s="20" t="e">
        <f>DATASHEET!#REF!</f>
        <v>#REF!</v>
      </c>
      <c r="G234" s="20" t="e">
        <f>IF(A234="","",IF(DATASHEET!#REF!="White - British","N","Y"))</f>
        <v>#REF!</v>
      </c>
      <c r="H234" s="20" t="e">
        <f>IF(A234="","",IF(DATASHEET!#REF!=1,"Y","N"))</f>
        <v>#REF!</v>
      </c>
      <c r="I234" s="20" t="e">
        <f>DATASHEET!#REF!</f>
        <v>#REF!</v>
      </c>
      <c r="J234" s="21" t="str">
        <f>IF(ISERROR(DATASHEET!#REF!),"",DATASHEET!#REF!)</f>
        <v/>
      </c>
      <c r="K234" s="160"/>
      <c r="L234" s="159" t="str">
        <f>IF(L3VA!N246="NO DATA","",L3VA!N246)</f>
        <v/>
      </c>
      <c r="M234" s="159" t="str">
        <f>IF(L3VA!T246="NO DATA","",L3VA!T246)</f>
        <v/>
      </c>
      <c r="N234" s="159" t="str">
        <f>IF(L3VA!Z246="NO DATA","",L3VA!Z246)</f>
        <v/>
      </c>
      <c r="O234" s="159" t="str">
        <f>IF(L3VA!AF246="NO DATA","",L3VA!AF246)</f>
        <v/>
      </c>
      <c r="P234" s="159" t="str">
        <f>IF(L3VA!AL246="NO DATA","",L3VA!AL246)</f>
        <v/>
      </c>
      <c r="Q234" s="159" t="str">
        <f>IF(L3VA!AR246="NO DATA","",L3VA!AR246)</f>
        <v/>
      </c>
      <c r="R234" s="159" t="str">
        <f>IF(L3VA!AX246="NO DATA","",L3VA!AX246)</f>
        <v/>
      </c>
      <c r="S234" s="159" t="str">
        <f>IF(L3VA!BD246="NO DATA","",L3VA!BD246)</f>
        <v/>
      </c>
      <c r="T234" s="159" t="str">
        <f>IF(L3VA!BJ246="NO DATA","",L3VA!BJ246)</f>
        <v/>
      </c>
      <c r="U234" s="159" t="str">
        <f>IF(L3VA!BP246="NO DATA","",L3VA!BP246)</f>
        <v/>
      </c>
      <c r="V234" s="159" t="str">
        <f>IF(L3VA!BV246="NO DATA","",L3VA!BV246)</f>
        <v/>
      </c>
      <c r="W234" s="159" t="str">
        <f>IF(L3VA!CB246="NO DATA","",L3VA!CB246)</f>
        <v/>
      </c>
      <c r="X234" s="159" t="str">
        <f>IF(L3VA!CH246="NO DATA","",L3VA!CH246)</f>
        <v/>
      </c>
      <c r="Y234" s="159" t="str">
        <f>IF(L3VA!CN246="NO DATA","",L3VA!CN246)</f>
        <v/>
      </c>
      <c r="Z234" s="159" t="str">
        <f>IF(L3VA!CT246="NO DATA","",L3VA!CT246)</f>
        <v/>
      </c>
      <c r="AA234" s="159" t="str">
        <f>IF(L3VA!CZ246="NO DATA","",L3VA!CZ246)</f>
        <v/>
      </c>
      <c r="AB234" s="159" t="str">
        <f>IF(L3VA!DF246="NO DATA","",L3VA!DF246)</f>
        <v/>
      </c>
      <c r="AC234" s="159" t="str">
        <f>IF(L3VA!DL246="NO DATA","",L3VA!DL246)</f>
        <v/>
      </c>
      <c r="AD234" s="159" t="str">
        <f>IF(L3VA!DR246="NO DATA","",L3VA!DR246)</f>
        <v/>
      </c>
      <c r="AE234" s="159" t="str">
        <f>IF(L3VA!DX246="NO DATA","",L3VA!DX246)</f>
        <v/>
      </c>
      <c r="AF234" s="159" t="str">
        <f>IF(L3VA!ED246="NO DATA","",L3VA!ED246)</f>
        <v/>
      </c>
      <c r="AG234" s="159" t="str">
        <f>IF(L3VA!EJ246="NO DATA","",L3VA!EJ246)</f>
        <v/>
      </c>
      <c r="AH234" s="159" t="str">
        <f>IF(L3VA!EP246="NO DATA","",L3VA!EP246)</f>
        <v/>
      </c>
      <c r="AI234" s="159" t="str">
        <f>IF(L3VA!EV246="NO DATA","",L3VA!EV246)</f>
        <v/>
      </c>
      <c r="AJ234" s="159" t="str">
        <f>IF(L3VA!FB246="NO DATA","",L3VA!FB246)</f>
        <v/>
      </c>
    </row>
    <row r="235" spans="1:36" ht="18.75" customHeight="1" x14ac:dyDescent="0.25">
      <c r="A235" s="19" t="e">
        <f>IF(DATASHEET!#REF!="","",DATASHEET!#REF!)</f>
        <v>#REF!</v>
      </c>
      <c r="B235" s="20" t="e">
        <f>DATASHEET!#REF!</f>
        <v>#REF!</v>
      </c>
      <c r="C235" s="21" t="e">
        <f>DATASHEET!#REF!</f>
        <v>#REF!</v>
      </c>
      <c r="D235" s="19" t="e">
        <f>DATASHEET!#REF!</f>
        <v>#REF!</v>
      </c>
      <c r="E235" s="20" t="str">
        <f>IF(ISERROR(L3VA!E247),"",L3VA!E247)</f>
        <v/>
      </c>
      <c r="F235" s="20" t="e">
        <f>DATASHEET!#REF!</f>
        <v>#REF!</v>
      </c>
      <c r="G235" s="20" t="e">
        <f>IF(A235="","",IF(DATASHEET!#REF!="White - British","N","Y"))</f>
        <v>#REF!</v>
      </c>
      <c r="H235" s="20" t="e">
        <f>IF(A235="","",IF(DATASHEET!#REF!=1,"Y","N"))</f>
        <v>#REF!</v>
      </c>
      <c r="I235" s="20" t="e">
        <f>DATASHEET!#REF!</f>
        <v>#REF!</v>
      </c>
      <c r="J235" s="21" t="str">
        <f>IF(ISERROR(DATASHEET!#REF!),"",DATASHEET!#REF!)</f>
        <v/>
      </c>
      <c r="K235" s="160"/>
      <c r="L235" s="159" t="str">
        <f>IF(L3VA!N247="NO DATA","",L3VA!N247)</f>
        <v/>
      </c>
      <c r="M235" s="159" t="str">
        <f>IF(L3VA!T247="NO DATA","",L3VA!T247)</f>
        <v/>
      </c>
      <c r="N235" s="159" t="str">
        <f>IF(L3VA!Z247="NO DATA","",L3VA!Z247)</f>
        <v/>
      </c>
      <c r="O235" s="159" t="str">
        <f>IF(L3VA!AF247="NO DATA","",L3VA!AF247)</f>
        <v/>
      </c>
      <c r="P235" s="159" t="str">
        <f>IF(L3VA!AL247="NO DATA","",L3VA!AL247)</f>
        <v/>
      </c>
      <c r="Q235" s="159" t="str">
        <f>IF(L3VA!AR247="NO DATA","",L3VA!AR247)</f>
        <v/>
      </c>
      <c r="R235" s="159" t="str">
        <f>IF(L3VA!AX247="NO DATA","",L3VA!AX247)</f>
        <v/>
      </c>
      <c r="S235" s="159" t="str">
        <f>IF(L3VA!BD247="NO DATA","",L3VA!BD247)</f>
        <v/>
      </c>
      <c r="T235" s="159" t="str">
        <f>IF(L3VA!BJ247="NO DATA","",L3VA!BJ247)</f>
        <v/>
      </c>
      <c r="U235" s="159" t="str">
        <f>IF(L3VA!BP247="NO DATA","",L3VA!BP247)</f>
        <v/>
      </c>
      <c r="V235" s="159" t="str">
        <f>IF(L3VA!BV247="NO DATA","",L3VA!BV247)</f>
        <v/>
      </c>
      <c r="W235" s="159" t="str">
        <f>IF(L3VA!CB247="NO DATA","",L3VA!CB247)</f>
        <v/>
      </c>
      <c r="X235" s="159" t="str">
        <f>IF(L3VA!CH247="NO DATA","",L3VA!CH247)</f>
        <v/>
      </c>
      <c r="Y235" s="159" t="str">
        <f>IF(L3VA!CN247="NO DATA","",L3VA!CN247)</f>
        <v/>
      </c>
      <c r="Z235" s="159" t="str">
        <f>IF(L3VA!CT247="NO DATA","",L3VA!CT247)</f>
        <v/>
      </c>
      <c r="AA235" s="159" t="str">
        <f>IF(L3VA!CZ247="NO DATA","",L3VA!CZ247)</f>
        <v/>
      </c>
      <c r="AB235" s="159" t="str">
        <f>IF(L3VA!DF247="NO DATA","",L3VA!DF247)</f>
        <v/>
      </c>
      <c r="AC235" s="159" t="str">
        <f>IF(L3VA!DL247="NO DATA","",L3VA!DL247)</f>
        <v/>
      </c>
      <c r="AD235" s="159" t="str">
        <f>IF(L3VA!DR247="NO DATA","",L3VA!DR247)</f>
        <v/>
      </c>
      <c r="AE235" s="159" t="str">
        <f>IF(L3VA!DX247="NO DATA","",L3VA!DX247)</f>
        <v/>
      </c>
      <c r="AF235" s="159" t="str">
        <f>IF(L3VA!ED247="NO DATA","",L3VA!ED247)</f>
        <v/>
      </c>
      <c r="AG235" s="159" t="str">
        <f>IF(L3VA!EJ247="NO DATA","",L3VA!EJ247)</f>
        <v/>
      </c>
      <c r="AH235" s="159" t="str">
        <f>IF(L3VA!EP247="NO DATA","",L3VA!EP247)</f>
        <v/>
      </c>
      <c r="AI235" s="159" t="str">
        <f>IF(L3VA!EV247="NO DATA","",L3VA!EV247)</f>
        <v/>
      </c>
      <c r="AJ235" s="159" t="str">
        <f>IF(L3VA!FB247="NO DATA","",L3VA!FB247)</f>
        <v/>
      </c>
    </row>
    <row r="236" spans="1:36" ht="18.75" customHeight="1" x14ac:dyDescent="0.25">
      <c r="A236" s="19" t="e">
        <f>IF(DATASHEET!#REF!="","",DATASHEET!#REF!)</f>
        <v>#REF!</v>
      </c>
      <c r="B236" s="20" t="e">
        <f>DATASHEET!#REF!</f>
        <v>#REF!</v>
      </c>
      <c r="C236" s="21" t="e">
        <f>DATASHEET!#REF!</f>
        <v>#REF!</v>
      </c>
      <c r="D236" s="19" t="e">
        <f>DATASHEET!#REF!</f>
        <v>#REF!</v>
      </c>
      <c r="E236" s="20" t="str">
        <f>IF(ISERROR(L3VA!E248),"",L3VA!E248)</f>
        <v/>
      </c>
      <c r="F236" s="20" t="e">
        <f>DATASHEET!#REF!</f>
        <v>#REF!</v>
      </c>
      <c r="G236" s="20" t="e">
        <f>IF(A236="","",IF(DATASHEET!#REF!="White - British","N","Y"))</f>
        <v>#REF!</v>
      </c>
      <c r="H236" s="20" t="e">
        <f>IF(A236="","",IF(DATASHEET!#REF!=1,"Y","N"))</f>
        <v>#REF!</v>
      </c>
      <c r="I236" s="20" t="e">
        <f>DATASHEET!#REF!</f>
        <v>#REF!</v>
      </c>
      <c r="J236" s="21" t="str">
        <f>IF(ISERROR(DATASHEET!#REF!),"",DATASHEET!#REF!)</f>
        <v/>
      </c>
      <c r="K236" s="160"/>
      <c r="L236" s="159" t="str">
        <f>IF(L3VA!N248="NO DATA","",L3VA!N248)</f>
        <v/>
      </c>
      <c r="M236" s="159" t="str">
        <f>IF(L3VA!T248="NO DATA","",L3VA!T248)</f>
        <v/>
      </c>
      <c r="N236" s="159" t="str">
        <f>IF(L3VA!Z248="NO DATA","",L3VA!Z248)</f>
        <v/>
      </c>
      <c r="O236" s="159" t="str">
        <f>IF(L3VA!AF248="NO DATA","",L3VA!AF248)</f>
        <v/>
      </c>
      <c r="P236" s="159" t="str">
        <f>IF(L3VA!AL248="NO DATA","",L3VA!AL248)</f>
        <v/>
      </c>
      <c r="Q236" s="159" t="str">
        <f>IF(L3VA!AR248="NO DATA","",L3VA!AR248)</f>
        <v/>
      </c>
      <c r="R236" s="159" t="str">
        <f>IF(L3VA!AX248="NO DATA","",L3VA!AX248)</f>
        <v/>
      </c>
      <c r="S236" s="159" t="str">
        <f>IF(L3VA!BD248="NO DATA","",L3VA!BD248)</f>
        <v/>
      </c>
      <c r="T236" s="159" t="str">
        <f>IF(L3VA!BJ248="NO DATA","",L3VA!BJ248)</f>
        <v/>
      </c>
      <c r="U236" s="159" t="str">
        <f>IF(L3VA!BP248="NO DATA","",L3VA!BP248)</f>
        <v/>
      </c>
      <c r="V236" s="159" t="str">
        <f>IF(L3VA!BV248="NO DATA","",L3VA!BV248)</f>
        <v/>
      </c>
      <c r="W236" s="159" t="str">
        <f>IF(L3VA!CB248="NO DATA","",L3VA!CB248)</f>
        <v/>
      </c>
      <c r="X236" s="159" t="str">
        <f>IF(L3VA!CH248="NO DATA","",L3VA!CH248)</f>
        <v/>
      </c>
      <c r="Y236" s="159" t="str">
        <f>IF(L3VA!CN248="NO DATA","",L3VA!CN248)</f>
        <v/>
      </c>
      <c r="Z236" s="159" t="str">
        <f>IF(L3VA!CT248="NO DATA","",L3VA!CT248)</f>
        <v/>
      </c>
      <c r="AA236" s="159" t="str">
        <f>IF(L3VA!CZ248="NO DATA","",L3VA!CZ248)</f>
        <v/>
      </c>
      <c r="AB236" s="159" t="str">
        <f>IF(L3VA!DF248="NO DATA","",L3VA!DF248)</f>
        <v/>
      </c>
      <c r="AC236" s="159" t="str">
        <f>IF(L3VA!DL248="NO DATA","",L3VA!DL248)</f>
        <v/>
      </c>
      <c r="AD236" s="159" t="str">
        <f>IF(L3VA!DR248="NO DATA","",L3VA!DR248)</f>
        <v/>
      </c>
      <c r="AE236" s="159" t="str">
        <f>IF(L3VA!DX248="NO DATA","",L3VA!DX248)</f>
        <v/>
      </c>
      <c r="AF236" s="159" t="str">
        <f>IF(L3VA!ED248="NO DATA","",L3VA!ED248)</f>
        <v/>
      </c>
      <c r="AG236" s="159" t="str">
        <f>IF(L3VA!EJ248="NO DATA","",L3VA!EJ248)</f>
        <v/>
      </c>
      <c r="AH236" s="159" t="str">
        <f>IF(L3VA!EP248="NO DATA","",L3VA!EP248)</f>
        <v/>
      </c>
      <c r="AI236" s="159" t="str">
        <f>IF(L3VA!EV248="NO DATA","",L3VA!EV248)</f>
        <v/>
      </c>
      <c r="AJ236" s="159" t="str">
        <f>IF(L3VA!FB248="NO DATA","",L3VA!FB248)</f>
        <v/>
      </c>
    </row>
    <row r="237" spans="1:36" ht="18.75" customHeight="1" x14ac:dyDescent="0.25">
      <c r="A237" s="19" t="e">
        <f>IF(DATASHEET!#REF!="","",DATASHEET!#REF!)</f>
        <v>#REF!</v>
      </c>
      <c r="B237" s="20" t="e">
        <f>DATASHEET!#REF!</f>
        <v>#REF!</v>
      </c>
      <c r="C237" s="21" t="e">
        <f>DATASHEET!#REF!</f>
        <v>#REF!</v>
      </c>
      <c r="D237" s="19" t="e">
        <f>DATASHEET!#REF!</f>
        <v>#REF!</v>
      </c>
      <c r="E237" s="20" t="str">
        <f>IF(ISERROR(L3VA!E249),"",L3VA!E249)</f>
        <v/>
      </c>
      <c r="F237" s="20" t="e">
        <f>DATASHEET!#REF!</f>
        <v>#REF!</v>
      </c>
      <c r="G237" s="20" t="e">
        <f>IF(A237="","",IF(DATASHEET!#REF!="White - British","N","Y"))</f>
        <v>#REF!</v>
      </c>
      <c r="H237" s="20" t="e">
        <f>IF(A237="","",IF(DATASHEET!#REF!=1,"Y","N"))</f>
        <v>#REF!</v>
      </c>
      <c r="I237" s="20" t="e">
        <f>DATASHEET!#REF!</f>
        <v>#REF!</v>
      </c>
      <c r="J237" s="21" t="str">
        <f>IF(ISERROR(DATASHEET!#REF!),"",DATASHEET!#REF!)</f>
        <v/>
      </c>
      <c r="K237" s="160"/>
      <c r="L237" s="159" t="str">
        <f>IF(L3VA!N249="NO DATA","",L3VA!N249)</f>
        <v/>
      </c>
      <c r="M237" s="159" t="str">
        <f>IF(L3VA!T249="NO DATA","",L3VA!T249)</f>
        <v/>
      </c>
      <c r="N237" s="159" t="str">
        <f>IF(L3VA!Z249="NO DATA","",L3VA!Z249)</f>
        <v/>
      </c>
      <c r="O237" s="159" t="str">
        <f>IF(L3VA!AF249="NO DATA","",L3VA!AF249)</f>
        <v/>
      </c>
      <c r="P237" s="159" t="str">
        <f>IF(L3VA!AL249="NO DATA","",L3VA!AL249)</f>
        <v/>
      </c>
      <c r="Q237" s="159" t="str">
        <f>IF(L3VA!AR249="NO DATA","",L3VA!AR249)</f>
        <v/>
      </c>
      <c r="R237" s="159" t="str">
        <f>IF(L3VA!AX249="NO DATA","",L3VA!AX249)</f>
        <v/>
      </c>
      <c r="S237" s="159" t="str">
        <f>IF(L3VA!BD249="NO DATA","",L3VA!BD249)</f>
        <v/>
      </c>
      <c r="T237" s="159" t="str">
        <f>IF(L3VA!BJ249="NO DATA","",L3VA!BJ249)</f>
        <v/>
      </c>
      <c r="U237" s="159" t="str">
        <f>IF(L3VA!BP249="NO DATA","",L3VA!BP249)</f>
        <v/>
      </c>
      <c r="V237" s="159" t="str">
        <f>IF(L3VA!BV249="NO DATA","",L3VA!BV249)</f>
        <v/>
      </c>
      <c r="W237" s="159" t="str">
        <f>IF(L3VA!CB249="NO DATA","",L3VA!CB249)</f>
        <v/>
      </c>
      <c r="X237" s="159" t="str">
        <f>IF(L3VA!CH249="NO DATA","",L3VA!CH249)</f>
        <v/>
      </c>
      <c r="Y237" s="159" t="str">
        <f>IF(L3VA!CN249="NO DATA","",L3VA!CN249)</f>
        <v/>
      </c>
      <c r="Z237" s="159" t="str">
        <f>IF(L3VA!CT249="NO DATA","",L3VA!CT249)</f>
        <v/>
      </c>
      <c r="AA237" s="159" t="str">
        <f>IF(L3VA!CZ249="NO DATA","",L3VA!CZ249)</f>
        <v/>
      </c>
      <c r="AB237" s="159" t="str">
        <f>IF(L3VA!DF249="NO DATA","",L3VA!DF249)</f>
        <v/>
      </c>
      <c r="AC237" s="159" t="str">
        <f>IF(L3VA!DL249="NO DATA","",L3VA!DL249)</f>
        <v/>
      </c>
      <c r="AD237" s="159" t="str">
        <f>IF(L3VA!DR249="NO DATA","",L3VA!DR249)</f>
        <v/>
      </c>
      <c r="AE237" s="159" t="str">
        <f>IF(L3VA!DX249="NO DATA","",L3VA!DX249)</f>
        <v/>
      </c>
      <c r="AF237" s="159" t="str">
        <f>IF(L3VA!ED249="NO DATA","",L3VA!ED249)</f>
        <v/>
      </c>
      <c r="AG237" s="159" t="str">
        <f>IF(L3VA!EJ249="NO DATA","",L3VA!EJ249)</f>
        <v/>
      </c>
      <c r="AH237" s="159" t="str">
        <f>IF(L3VA!EP249="NO DATA","",L3VA!EP249)</f>
        <v/>
      </c>
      <c r="AI237" s="159" t="str">
        <f>IF(L3VA!EV249="NO DATA","",L3VA!EV249)</f>
        <v/>
      </c>
      <c r="AJ237" s="159" t="str">
        <f>IF(L3VA!FB249="NO DATA","",L3VA!FB249)</f>
        <v/>
      </c>
    </row>
    <row r="238" spans="1:36" ht="18.75" customHeight="1" x14ac:dyDescent="0.25">
      <c r="A238" s="19" t="e">
        <f>IF(DATASHEET!#REF!="","",DATASHEET!#REF!)</f>
        <v>#REF!</v>
      </c>
      <c r="B238" s="20" t="e">
        <f>DATASHEET!#REF!</f>
        <v>#REF!</v>
      </c>
      <c r="C238" s="21" t="e">
        <f>DATASHEET!#REF!</f>
        <v>#REF!</v>
      </c>
      <c r="D238" s="19" t="e">
        <f>DATASHEET!#REF!</f>
        <v>#REF!</v>
      </c>
      <c r="E238" s="20" t="str">
        <f>IF(ISERROR(L3VA!E250),"",L3VA!E250)</f>
        <v/>
      </c>
      <c r="F238" s="20" t="e">
        <f>DATASHEET!#REF!</f>
        <v>#REF!</v>
      </c>
      <c r="G238" s="20" t="e">
        <f>IF(A238="","",IF(DATASHEET!#REF!="White - British","N","Y"))</f>
        <v>#REF!</v>
      </c>
      <c r="H238" s="20" t="e">
        <f>IF(A238="","",IF(DATASHEET!#REF!=1,"Y","N"))</f>
        <v>#REF!</v>
      </c>
      <c r="I238" s="20" t="e">
        <f>DATASHEET!#REF!</f>
        <v>#REF!</v>
      </c>
      <c r="J238" s="21" t="str">
        <f>IF(ISERROR(DATASHEET!#REF!),"",DATASHEET!#REF!)</f>
        <v/>
      </c>
      <c r="K238" s="160"/>
      <c r="L238" s="159" t="str">
        <f>IF(L3VA!N250="NO DATA","",L3VA!N250)</f>
        <v/>
      </c>
      <c r="M238" s="159" t="str">
        <f>IF(L3VA!T250="NO DATA","",L3VA!T250)</f>
        <v/>
      </c>
      <c r="N238" s="159" t="str">
        <f>IF(L3VA!Z250="NO DATA","",L3VA!Z250)</f>
        <v/>
      </c>
      <c r="O238" s="159" t="str">
        <f>IF(L3VA!AF250="NO DATA","",L3VA!AF250)</f>
        <v/>
      </c>
      <c r="P238" s="159" t="str">
        <f>IF(L3VA!AL250="NO DATA","",L3VA!AL250)</f>
        <v/>
      </c>
      <c r="Q238" s="159" t="str">
        <f>IF(L3VA!AR250="NO DATA","",L3VA!AR250)</f>
        <v/>
      </c>
      <c r="R238" s="159" t="str">
        <f>IF(L3VA!AX250="NO DATA","",L3VA!AX250)</f>
        <v/>
      </c>
      <c r="S238" s="159" t="str">
        <f>IF(L3VA!BD250="NO DATA","",L3VA!BD250)</f>
        <v/>
      </c>
      <c r="T238" s="159" t="str">
        <f>IF(L3VA!BJ250="NO DATA","",L3VA!BJ250)</f>
        <v/>
      </c>
      <c r="U238" s="159" t="str">
        <f>IF(L3VA!BP250="NO DATA","",L3VA!BP250)</f>
        <v/>
      </c>
      <c r="V238" s="159" t="str">
        <f>IF(L3VA!BV250="NO DATA","",L3VA!BV250)</f>
        <v/>
      </c>
      <c r="W238" s="159" t="str">
        <f>IF(L3VA!CB250="NO DATA","",L3VA!CB250)</f>
        <v/>
      </c>
      <c r="X238" s="159" t="str">
        <f>IF(L3VA!CH250="NO DATA","",L3VA!CH250)</f>
        <v/>
      </c>
      <c r="Y238" s="159" t="str">
        <f>IF(L3VA!CN250="NO DATA","",L3VA!CN250)</f>
        <v/>
      </c>
      <c r="Z238" s="159" t="str">
        <f>IF(L3VA!CT250="NO DATA","",L3VA!CT250)</f>
        <v/>
      </c>
      <c r="AA238" s="159" t="str">
        <f>IF(L3VA!CZ250="NO DATA","",L3VA!CZ250)</f>
        <v/>
      </c>
      <c r="AB238" s="159" t="str">
        <f>IF(L3VA!DF250="NO DATA","",L3VA!DF250)</f>
        <v/>
      </c>
      <c r="AC238" s="159" t="str">
        <f>IF(L3VA!DL250="NO DATA","",L3VA!DL250)</f>
        <v/>
      </c>
      <c r="AD238" s="159" t="str">
        <f>IF(L3VA!DR250="NO DATA","",L3VA!DR250)</f>
        <v/>
      </c>
      <c r="AE238" s="159" t="str">
        <f>IF(L3VA!DX250="NO DATA","",L3VA!DX250)</f>
        <v/>
      </c>
      <c r="AF238" s="159" t="str">
        <f>IF(L3VA!ED250="NO DATA","",L3VA!ED250)</f>
        <v/>
      </c>
      <c r="AG238" s="159" t="str">
        <f>IF(L3VA!EJ250="NO DATA","",L3VA!EJ250)</f>
        <v/>
      </c>
      <c r="AH238" s="159" t="str">
        <f>IF(L3VA!EP250="NO DATA","",L3VA!EP250)</f>
        <v/>
      </c>
      <c r="AI238" s="159" t="str">
        <f>IF(L3VA!EV250="NO DATA","",L3VA!EV250)</f>
        <v/>
      </c>
      <c r="AJ238" s="159" t="str">
        <f>IF(L3VA!FB250="NO DATA","",L3VA!FB250)</f>
        <v/>
      </c>
    </row>
    <row r="239" spans="1:36" ht="18.75" customHeight="1" x14ac:dyDescent="0.25">
      <c r="A239" s="19" t="e">
        <f>IF(DATASHEET!#REF!="","",DATASHEET!#REF!)</f>
        <v>#REF!</v>
      </c>
      <c r="B239" s="20" t="e">
        <f>DATASHEET!#REF!</f>
        <v>#REF!</v>
      </c>
      <c r="C239" s="21" t="e">
        <f>DATASHEET!#REF!</f>
        <v>#REF!</v>
      </c>
      <c r="D239" s="19" t="e">
        <f>DATASHEET!#REF!</f>
        <v>#REF!</v>
      </c>
      <c r="E239" s="20" t="str">
        <f>IF(ISERROR(L3VA!E251),"",L3VA!E251)</f>
        <v/>
      </c>
      <c r="F239" s="20" t="e">
        <f>DATASHEET!#REF!</f>
        <v>#REF!</v>
      </c>
      <c r="G239" s="20" t="e">
        <f>IF(A239="","",IF(DATASHEET!#REF!="White - British","N","Y"))</f>
        <v>#REF!</v>
      </c>
      <c r="H239" s="20" t="e">
        <f>IF(A239="","",IF(DATASHEET!#REF!=1,"Y","N"))</f>
        <v>#REF!</v>
      </c>
      <c r="I239" s="20" t="e">
        <f>DATASHEET!#REF!</f>
        <v>#REF!</v>
      </c>
      <c r="J239" s="21" t="str">
        <f>IF(ISERROR(DATASHEET!#REF!),"",DATASHEET!#REF!)</f>
        <v/>
      </c>
      <c r="K239" s="160"/>
      <c r="L239" s="159" t="str">
        <f>IF(L3VA!N251="NO DATA","",L3VA!N251)</f>
        <v/>
      </c>
      <c r="M239" s="159" t="str">
        <f>IF(L3VA!T251="NO DATA","",L3VA!T251)</f>
        <v/>
      </c>
      <c r="N239" s="159" t="str">
        <f>IF(L3VA!Z251="NO DATA","",L3VA!Z251)</f>
        <v/>
      </c>
      <c r="O239" s="159" t="str">
        <f>IF(L3VA!AF251="NO DATA","",L3VA!AF251)</f>
        <v/>
      </c>
      <c r="P239" s="159" t="str">
        <f>IF(L3VA!AL251="NO DATA","",L3VA!AL251)</f>
        <v/>
      </c>
      <c r="Q239" s="159" t="str">
        <f>IF(L3VA!AR251="NO DATA","",L3VA!AR251)</f>
        <v/>
      </c>
      <c r="R239" s="159" t="str">
        <f>IF(L3VA!AX251="NO DATA","",L3VA!AX251)</f>
        <v/>
      </c>
      <c r="S239" s="159" t="str">
        <f>IF(L3VA!BD251="NO DATA","",L3VA!BD251)</f>
        <v/>
      </c>
      <c r="T239" s="159" t="str">
        <f>IF(L3VA!BJ251="NO DATA","",L3VA!BJ251)</f>
        <v/>
      </c>
      <c r="U239" s="159" t="str">
        <f>IF(L3VA!BP251="NO DATA","",L3VA!BP251)</f>
        <v/>
      </c>
      <c r="V239" s="159" t="str">
        <f>IF(L3VA!BV251="NO DATA","",L3VA!BV251)</f>
        <v/>
      </c>
      <c r="W239" s="159" t="str">
        <f>IF(L3VA!CB251="NO DATA","",L3VA!CB251)</f>
        <v/>
      </c>
      <c r="X239" s="159" t="str">
        <f>IF(L3VA!CH251="NO DATA","",L3VA!CH251)</f>
        <v/>
      </c>
      <c r="Y239" s="159" t="str">
        <f>IF(L3VA!CN251="NO DATA","",L3VA!CN251)</f>
        <v/>
      </c>
      <c r="Z239" s="159" t="str">
        <f>IF(L3VA!CT251="NO DATA","",L3VA!CT251)</f>
        <v/>
      </c>
      <c r="AA239" s="159" t="str">
        <f>IF(L3VA!CZ251="NO DATA","",L3VA!CZ251)</f>
        <v/>
      </c>
      <c r="AB239" s="159" t="str">
        <f>IF(L3VA!DF251="NO DATA","",L3VA!DF251)</f>
        <v/>
      </c>
      <c r="AC239" s="159" t="str">
        <f>IF(L3VA!DL251="NO DATA","",L3VA!DL251)</f>
        <v/>
      </c>
      <c r="AD239" s="159" t="str">
        <f>IF(L3VA!DR251="NO DATA","",L3VA!DR251)</f>
        <v/>
      </c>
      <c r="AE239" s="159" t="str">
        <f>IF(L3VA!DX251="NO DATA","",L3VA!DX251)</f>
        <v/>
      </c>
      <c r="AF239" s="159" t="str">
        <f>IF(L3VA!ED251="NO DATA","",L3VA!ED251)</f>
        <v/>
      </c>
      <c r="AG239" s="159" t="str">
        <f>IF(L3VA!EJ251="NO DATA","",L3VA!EJ251)</f>
        <v/>
      </c>
      <c r="AH239" s="159" t="str">
        <f>IF(L3VA!EP251="NO DATA","",L3VA!EP251)</f>
        <v/>
      </c>
      <c r="AI239" s="159" t="str">
        <f>IF(L3VA!EV251="NO DATA","",L3VA!EV251)</f>
        <v/>
      </c>
      <c r="AJ239" s="159" t="str">
        <f>IF(L3VA!FB251="NO DATA","",L3VA!FB251)</f>
        <v/>
      </c>
    </row>
    <row r="240" spans="1:36" ht="18.75" customHeight="1" x14ac:dyDescent="0.25">
      <c r="A240" s="19" t="e">
        <f>IF(DATASHEET!#REF!="","",DATASHEET!#REF!)</f>
        <v>#REF!</v>
      </c>
      <c r="B240" s="20" t="e">
        <f>DATASHEET!#REF!</f>
        <v>#REF!</v>
      </c>
      <c r="C240" s="21" t="e">
        <f>DATASHEET!#REF!</f>
        <v>#REF!</v>
      </c>
      <c r="D240" s="19" t="e">
        <f>DATASHEET!#REF!</f>
        <v>#REF!</v>
      </c>
      <c r="E240" s="20" t="str">
        <f>IF(ISERROR(L3VA!E252),"",L3VA!E252)</f>
        <v/>
      </c>
      <c r="F240" s="20" t="e">
        <f>DATASHEET!#REF!</f>
        <v>#REF!</v>
      </c>
      <c r="G240" s="20" t="e">
        <f>IF(A240="","",IF(DATASHEET!#REF!="White - British","N","Y"))</f>
        <v>#REF!</v>
      </c>
      <c r="H240" s="20" t="e">
        <f>IF(A240="","",IF(DATASHEET!#REF!=1,"Y","N"))</f>
        <v>#REF!</v>
      </c>
      <c r="I240" s="20" t="e">
        <f>DATASHEET!#REF!</f>
        <v>#REF!</v>
      </c>
      <c r="J240" s="21" t="str">
        <f>IF(ISERROR(DATASHEET!#REF!),"",DATASHEET!#REF!)</f>
        <v/>
      </c>
      <c r="K240" s="160"/>
      <c r="L240" s="159" t="str">
        <f>IF(L3VA!N252="NO DATA","",L3VA!N252)</f>
        <v/>
      </c>
      <c r="M240" s="159" t="str">
        <f>IF(L3VA!T252="NO DATA","",L3VA!T252)</f>
        <v/>
      </c>
      <c r="N240" s="159" t="str">
        <f>IF(L3VA!Z252="NO DATA","",L3VA!Z252)</f>
        <v/>
      </c>
      <c r="O240" s="159" t="str">
        <f>IF(L3VA!AF252="NO DATA","",L3VA!AF252)</f>
        <v/>
      </c>
      <c r="P240" s="159" t="str">
        <f>IF(L3VA!AL252="NO DATA","",L3VA!AL252)</f>
        <v/>
      </c>
      <c r="Q240" s="159" t="str">
        <f>IF(L3VA!AR252="NO DATA","",L3VA!AR252)</f>
        <v/>
      </c>
      <c r="R240" s="159" t="str">
        <f>IF(L3VA!AX252="NO DATA","",L3VA!AX252)</f>
        <v/>
      </c>
      <c r="S240" s="159" t="str">
        <f>IF(L3VA!BD252="NO DATA","",L3VA!BD252)</f>
        <v/>
      </c>
      <c r="T240" s="159" t="str">
        <f>IF(L3VA!BJ252="NO DATA","",L3VA!BJ252)</f>
        <v/>
      </c>
      <c r="U240" s="159" t="str">
        <f>IF(L3VA!BP252="NO DATA","",L3VA!BP252)</f>
        <v/>
      </c>
      <c r="V240" s="159" t="str">
        <f>IF(L3VA!BV252="NO DATA","",L3VA!BV252)</f>
        <v/>
      </c>
      <c r="W240" s="159" t="str">
        <f>IF(L3VA!CB252="NO DATA","",L3VA!CB252)</f>
        <v/>
      </c>
      <c r="X240" s="159" t="str">
        <f>IF(L3VA!CH252="NO DATA","",L3VA!CH252)</f>
        <v/>
      </c>
      <c r="Y240" s="159" t="str">
        <f>IF(L3VA!CN252="NO DATA","",L3VA!CN252)</f>
        <v/>
      </c>
      <c r="Z240" s="159" t="str">
        <f>IF(L3VA!CT252="NO DATA","",L3VA!CT252)</f>
        <v/>
      </c>
      <c r="AA240" s="159" t="str">
        <f>IF(L3VA!CZ252="NO DATA","",L3VA!CZ252)</f>
        <v/>
      </c>
      <c r="AB240" s="159" t="str">
        <f>IF(L3VA!DF252="NO DATA","",L3VA!DF252)</f>
        <v/>
      </c>
      <c r="AC240" s="159" t="str">
        <f>IF(L3VA!DL252="NO DATA","",L3VA!DL252)</f>
        <v/>
      </c>
      <c r="AD240" s="159" t="str">
        <f>IF(L3VA!DR252="NO DATA","",L3VA!DR252)</f>
        <v/>
      </c>
      <c r="AE240" s="159" t="str">
        <f>IF(L3VA!DX252="NO DATA","",L3VA!DX252)</f>
        <v/>
      </c>
      <c r="AF240" s="159" t="str">
        <f>IF(L3VA!ED252="NO DATA","",L3VA!ED252)</f>
        <v/>
      </c>
      <c r="AG240" s="159" t="str">
        <f>IF(L3VA!EJ252="NO DATA","",L3VA!EJ252)</f>
        <v/>
      </c>
      <c r="AH240" s="159" t="str">
        <f>IF(L3VA!EP252="NO DATA","",L3VA!EP252)</f>
        <v/>
      </c>
      <c r="AI240" s="159" t="str">
        <f>IF(L3VA!EV252="NO DATA","",L3VA!EV252)</f>
        <v/>
      </c>
      <c r="AJ240" s="159" t="str">
        <f>IF(L3VA!FB252="NO DATA","",L3VA!FB252)</f>
        <v/>
      </c>
    </row>
    <row r="241" spans="1:36" ht="18.75" customHeight="1" x14ac:dyDescent="0.25">
      <c r="A241" s="19" t="e">
        <f>IF(DATASHEET!#REF!="","",DATASHEET!#REF!)</f>
        <v>#REF!</v>
      </c>
      <c r="B241" s="20" t="e">
        <f>DATASHEET!#REF!</f>
        <v>#REF!</v>
      </c>
      <c r="C241" s="21" t="e">
        <f>DATASHEET!#REF!</f>
        <v>#REF!</v>
      </c>
      <c r="D241" s="19" t="e">
        <f>DATASHEET!#REF!</f>
        <v>#REF!</v>
      </c>
      <c r="E241" s="20" t="str">
        <f>IF(ISERROR(L3VA!E253),"",L3VA!E253)</f>
        <v/>
      </c>
      <c r="F241" s="20" t="e">
        <f>DATASHEET!#REF!</f>
        <v>#REF!</v>
      </c>
      <c r="G241" s="20" t="e">
        <f>IF(A241="","",IF(DATASHEET!#REF!="White - British","N","Y"))</f>
        <v>#REF!</v>
      </c>
      <c r="H241" s="20" t="e">
        <f>IF(A241="","",IF(DATASHEET!#REF!=1,"Y","N"))</f>
        <v>#REF!</v>
      </c>
      <c r="I241" s="20" t="e">
        <f>DATASHEET!#REF!</f>
        <v>#REF!</v>
      </c>
      <c r="J241" s="21" t="str">
        <f>IF(ISERROR(DATASHEET!#REF!),"",DATASHEET!#REF!)</f>
        <v/>
      </c>
      <c r="K241" s="160"/>
      <c r="L241" s="159" t="str">
        <f>IF(L3VA!N253="NO DATA","",L3VA!N253)</f>
        <v/>
      </c>
      <c r="M241" s="159" t="str">
        <f>IF(L3VA!T253="NO DATA","",L3VA!T253)</f>
        <v/>
      </c>
      <c r="N241" s="159" t="str">
        <f>IF(L3VA!Z253="NO DATA","",L3VA!Z253)</f>
        <v/>
      </c>
      <c r="O241" s="159" t="str">
        <f>IF(L3VA!AF253="NO DATA","",L3VA!AF253)</f>
        <v/>
      </c>
      <c r="P241" s="159" t="str">
        <f>IF(L3VA!AL253="NO DATA","",L3VA!AL253)</f>
        <v/>
      </c>
      <c r="Q241" s="159" t="str">
        <f>IF(L3VA!AR253="NO DATA","",L3VA!AR253)</f>
        <v/>
      </c>
      <c r="R241" s="159" t="str">
        <f>IF(L3VA!AX253="NO DATA","",L3VA!AX253)</f>
        <v/>
      </c>
      <c r="S241" s="159" t="str">
        <f>IF(L3VA!BD253="NO DATA","",L3VA!BD253)</f>
        <v/>
      </c>
      <c r="T241" s="159" t="str">
        <f>IF(L3VA!BJ253="NO DATA","",L3VA!BJ253)</f>
        <v/>
      </c>
      <c r="U241" s="159" t="str">
        <f>IF(L3VA!BP253="NO DATA","",L3VA!BP253)</f>
        <v/>
      </c>
      <c r="V241" s="159" t="str">
        <f>IF(L3VA!BV253="NO DATA","",L3VA!BV253)</f>
        <v/>
      </c>
      <c r="W241" s="159" t="str">
        <f>IF(L3VA!CB253="NO DATA","",L3VA!CB253)</f>
        <v/>
      </c>
      <c r="X241" s="159" t="str">
        <f>IF(L3VA!CH253="NO DATA","",L3VA!CH253)</f>
        <v/>
      </c>
      <c r="Y241" s="159" t="str">
        <f>IF(L3VA!CN253="NO DATA","",L3VA!CN253)</f>
        <v/>
      </c>
      <c r="Z241" s="159" t="str">
        <f>IF(L3VA!CT253="NO DATA","",L3VA!CT253)</f>
        <v/>
      </c>
      <c r="AA241" s="159" t="str">
        <f>IF(L3VA!CZ253="NO DATA","",L3VA!CZ253)</f>
        <v/>
      </c>
      <c r="AB241" s="159" t="str">
        <f>IF(L3VA!DF253="NO DATA","",L3VA!DF253)</f>
        <v/>
      </c>
      <c r="AC241" s="159" t="str">
        <f>IF(L3VA!DL253="NO DATA","",L3VA!DL253)</f>
        <v/>
      </c>
      <c r="AD241" s="159" t="str">
        <f>IF(L3VA!DR253="NO DATA","",L3VA!DR253)</f>
        <v/>
      </c>
      <c r="AE241" s="159" t="str">
        <f>IF(L3VA!DX253="NO DATA","",L3VA!DX253)</f>
        <v/>
      </c>
      <c r="AF241" s="159" t="str">
        <f>IF(L3VA!ED253="NO DATA","",L3VA!ED253)</f>
        <v/>
      </c>
      <c r="AG241" s="159" t="str">
        <f>IF(L3VA!EJ253="NO DATA","",L3VA!EJ253)</f>
        <v/>
      </c>
      <c r="AH241" s="159" t="str">
        <f>IF(L3VA!EP253="NO DATA","",L3VA!EP253)</f>
        <v/>
      </c>
      <c r="AI241" s="159" t="str">
        <f>IF(L3VA!EV253="NO DATA","",L3VA!EV253)</f>
        <v/>
      </c>
      <c r="AJ241" s="159" t="str">
        <f>IF(L3VA!FB253="NO DATA","",L3VA!FB253)</f>
        <v/>
      </c>
    </row>
    <row r="242" spans="1:36" ht="18.75" customHeight="1" x14ac:dyDescent="0.25">
      <c r="A242" s="19" t="e">
        <f>IF(DATASHEET!#REF!="","",DATASHEET!#REF!)</f>
        <v>#REF!</v>
      </c>
      <c r="B242" s="20" t="e">
        <f>DATASHEET!#REF!</f>
        <v>#REF!</v>
      </c>
      <c r="C242" s="21" t="e">
        <f>DATASHEET!#REF!</f>
        <v>#REF!</v>
      </c>
      <c r="D242" s="19" t="e">
        <f>DATASHEET!#REF!</f>
        <v>#REF!</v>
      </c>
      <c r="E242" s="20" t="str">
        <f>IF(ISERROR(L3VA!E254),"",L3VA!E254)</f>
        <v/>
      </c>
      <c r="F242" s="20" t="e">
        <f>DATASHEET!#REF!</f>
        <v>#REF!</v>
      </c>
      <c r="G242" s="20" t="e">
        <f>IF(A242="","",IF(DATASHEET!#REF!="White - British","N","Y"))</f>
        <v>#REF!</v>
      </c>
      <c r="H242" s="20" t="e">
        <f>IF(A242="","",IF(DATASHEET!#REF!=1,"Y","N"))</f>
        <v>#REF!</v>
      </c>
      <c r="I242" s="20" t="e">
        <f>DATASHEET!#REF!</f>
        <v>#REF!</v>
      </c>
      <c r="J242" s="21" t="str">
        <f>IF(ISERROR(DATASHEET!#REF!),"",DATASHEET!#REF!)</f>
        <v/>
      </c>
      <c r="K242" s="160"/>
      <c r="L242" s="159" t="str">
        <f>IF(L3VA!N254="NO DATA","",L3VA!N254)</f>
        <v/>
      </c>
      <c r="M242" s="159" t="str">
        <f>IF(L3VA!T254="NO DATA","",L3VA!T254)</f>
        <v/>
      </c>
      <c r="N242" s="159" t="str">
        <f>IF(L3VA!Z254="NO DATA","",L3VA!Z254)</f>
        <v/>
      </c>
      <c r="O242" s="159" t="str">
        <f>IF(L3VA!AF254="NO DATA","",L3VA!AF254)</f>
        <v/>
      </c>
      <c r="P242" s="159" t="str">
        <f>IF(L3VA!AL254="NO DATA","",L3VA!AL254)</f>
        <v/>
      </c>
      <c r="Q242" s="159" t="str">
        <f>IF(L3VA!AR254="NO DATA","",L3VA!AR254)</f>
        <v/>
      </c>
      <c r="R242" s="159" t="str">
        <f>IF(L3VA!AX254="NO DATA","",L3VA!AX254)</f>
        <v/>
      </c>
      <c r="S242" s="159" t="str">
        <f>IF(L3VA!BD254="NO DATA","",L3VA!BD254)</f>
        <v/>
      </c>
      <c r="T242" s="159" t="str">
        <f>IF(L3VA!BJ254="NO DATA","",L3VA!BJ254)</f>
        <v/>
      </c>
      <c r="U242" s="159" t="str">
        <f>IF(L3VA!BP254="NO DATA","",L3VA!BP254)</f>
        <v/>
      </c>
      <c r="V242" s="159" t="str">
        <f>IF(L3VA!BV254="NO DATA","",L3VA!BV254)</f>
        <v/>
      </c>
      <c r="W242" s="159" t="str">
        <f>IF(L3VA!CB254="NO DATA","",L3VA!CB254)</f>
        <v/>
      </c>
      <c r="X242" s="159" t="str">
        <f>IF(L3VA!CH254="NO DATA","",L3VA!CH254)</f>
        <v/>
      </c>
      <c r="Y242" s="159" t="str">
        <f>IF(L3VA!CN254="NO DATA","",L3VA!CN254)</f>
        <v/>
      </c>
      <c r="Z242" s="159" t="str">
        <f>IF(L3VA!CT254="NO DATA","",L3VA!CT254)</f>
        <v/>
      </c>
      <c r="AA242" s="159" t="str">
        <f>IF(L3VA!CZ254="NO DATA","",L3VA!CZ254)</f>
        <v/>
      </c>
      <c r="AB242" s="159" t="str">
        <f>IF(L3VA!DF254="NO DATA","",L3VA!DF254)</f>
        <v/>
      </c>
      <c r="AC242" s="159" t="str">
        <f>IF(L3VA!DL254="NO DATA","",L3VA!DL254)</f>
        <v/>
      </c>
      <c r="AD242" s="159" t="str">
        <f>IF(L3VA!DR254="NO DATA","",L3VA!DR254)</f>
        <v/>
      </c>
      <c r="AE242" s="159" t="str">
        <f>IF(L3VA!DX254="NO DATA","",L3VA!DX254)</f>
        <v/>
      </c>
      <c r="AF242" s="159" t="str">
        <f>IF(L3VA!ED254="NO DATA","",L3VA!ED254)</f>
        <v/>
      </c>
      <c r="AG242" s="159" t="str">
        <f>IF(L3VA!EJ254="NO DATA","",L3VA!EJ254)</f>
        <v/>
      </c>
      <c r="AH242" s="159" t="str">
        <f>IF(L3VA!EP254="NO DATA","",L3VA!EP254)</f>
        <v/>
      </c>
      <c r="AI242" s="159" t="str">
        <f>IF(L3VA!EV254="NO DATA","",L3VA!EV254)</f>
        <v/>
      </c>
      <c r="AJ242" s="159" t="str">
        <f>IF(L3VA!FB254="NO DATA","",L3VA!FB254)</f>
        <v/>
      </c>
    </row>
    <row r="243" spans="1:36" ht="18.75" customHeight="1" x14ac:dyDescent="0.25">
      <c r="A243" s="19" t="e">
        <f>IF(DATASHEET!#REF!="","",DATASHEET!#REF!)</f>
        <v>#REF!</v>
      </c>
      <c r="B243" s="20" t="e">
        <f>DATASHEET!#REF!</f>
        <v>#REF!</v>
      </c>
      <c r="C243" s="21" t="e">
        <f>DATASHEET!#REF!</f>
        <v>#REF!</v>
      </c>
      <c r="D243" s="19" t="e">
        <f>DATASHEET!#REF!</f>
        <v>#REF!</v>
      </c>
      <c r="E243" s="20" t="str">
        <f>IF(ISERROR(L3VA!E255),"",L3VA!E255)</f>
        <v/>
      </c>
      <c r="F243" s="20" t="e">
        <f>DATASHEET!#REF!</f>
        <v>#REF!</v>
      </c>
      <c r="G243" s="20" t="e">
        <f>IF(A243="","",IF(DATASHEET!#REF!="White - British","N","Y"))</f>
        <v>#REF!</v>
      </c>
      <c r="H243" s="20" t="e">
        <f>IF(A243="","",IF(DATASHEET!#REF!=1,"Y","N"))</f>
        <v>#REF!</v>
      </c>
      <c r="I243" s="20" t="e">
        <f>DATASHEET!#REF!</f>
        <v>#REF!</v>
      </c>
      <c r="J243" s="21" t="str">
        <f>IF(ISERROR(DATASHEET!#REF!),"",DATASHEET!#REF!)</f>
        <v/>
      </c>
      <c r="K243" s="160"/>
      <c r="L243" s="159" t="str">
        <f>IF(L3VA!N255="NO DATA","",L3VA!N255)</f>
        <v/>
      </c>
      <c r="M243" s="159" t="str">
        <f>IF(L3VA!T255="NO DATA","",L3VA!T255)</f>
        <v/>
      </c>
      <c r="N243" s="159" t="str">
        <f>IF(L3VA!Z255="NO DATA","",L3VA!Z255)</f>
        <v/>
      </c>
      <c r="O243" s="159" t="str">
        <f>IF(L3VA!AF255="NO DATA","",L3VA!AF255)</f>
        <v/>
      </c>
      <c r="P243" s="159" t="str">
        <f>IF(L3VA!AL255="NO DATA","",L3VA!AL255)</f>
        <v/>
      </c>
      <c r="Q243" s="159" t="str">
        <f>IF(L3VA!AR255="NO DATA","",L3VA!AR255)</f>
        <v/>
      </c>
      <c r="R243" s="159" t="str">
        <f>IF(L3VA!AX255="NO DATA","",L3VA!AX255)</f>
        <v/>
      </c>
      <c r="S243" s="159" t="str">
        <f>IF(L3VA!BD255="NO DATA","",L3VA!BD255)</f>
        <v/>
      </c>
      <c r="T243" s="159" t="str">
        <f>IF(L3VA!BJ255="NO DATA","",L3VA!BJ255)</f>
        <v/>
      </c>
      <c r="U243" s="159" t="str">
        <f>IF(L3VA!BP255="NO DATA","",L3VA!BP255)</f>
        <v/>
      </c>
      <c r="V243" s="159" t="str">
        <f>IF(L3VA!BV255="NO DATA","",L3VA!BV255)</f>
        <v/>
      </c>
      <c r="W243" s="159" t="str">
        <f>IF(L3VA!CB255="NO DATA","",L3VA!CB255)</f>
        <v/>
      </c>
      <c r="X243" s="159" t="str">
        <f>IF(L3VA!CH255="NO DATA","",L3VA!CH255)</f>
        <v/>
      </c>
      <c r="Y243" s="159" t="str">
        <f>IF(L3VA!CN255="NO DATA","",L3VA!CN255)</f>
        <v/>
      </c>
      <c r="Z243" s="159" t="str">
        <f>IF(L3VA!CT255="NO DATA","",L3VA!CT255)</f>
        <v/>
      </c>
      <c r="AA243" s="159" t="str">
        <f>IF(L3VA!CZ255="NO DATA","",L3VA!CZ255)</f>
        <v/>
      </c>
      <c r="AB243" s="159" t="str">
        <f>IF(L3VA!DF255="NO DATA","",L3VA!DF255)</f>
        <v/>
      </c>
      <c r="AC243" s="159" t="str">
        <f>IF(L3VA!DL255="NO DATA","",L3VA!DL255)</f>
        <v/>
      </c>
      <c r="AD243" s="159" t="str">
        <f>IF(L3VA!DR255="NO DATA","",L3VA!DR255)</f>
        <v/>
      </c>
      <c r="AE243" s="159" t="str">
        <f>IF(L3VA!DX255="NO DATA","",L3VA!DX255)</f>
        <v/>
      </c>
      <c r="AF243" s="159" t="str">
        <f>IF(L3VA!ED255="NO DATA","",L3VA!ED255)</f>
        <v/>
      </c>
      <c r="AG243" s="159" t="str">
        <f>IF(L3VA!EJ255="NO DATA","",L3VA!EJ255)</f>
        <v/>
      </c>
      <c r="AH243" s="159" t="str">
        <f>IF(L3VA!EP255="NO DATA","",L3VA!EP255)</f>
        <v/>
      </c>
      <c r="AI243" s="159" t="str">
        <f>IF(L3VA!EV255="NO DATA","",L3VA!EV255)</f>
        <v/>
      </c>
      <c r="AJ243" s="159" t="str">
        <f>IF(L3VA!FB255="NO DATA","",L3VA!FB255)</f>
        <v/>
      </c>
    </row>
    <row r="244" spans="1:36" ht="18.75" customHeight="1" x14ac:dyDescent="0.25">
      <c r="A244" s="19" t="e">
        <f>IF(DATASHEET!#REF!="","",DATASHEET!#REF!)</f>
        <v>#REF!</v>
      </c>
      <c r="B244" s="20" t="e">
        <f>DATASHEET!#REF!</f>
        <v>#REF!</v>
      </c>
      <c r="C244" s="21" t="e">
        <f>DATASHEET!#REF!</f>
        <v>#REF!</v>
      </c>
      <c r="D244" s="19" t="e">
        <f>DATASHEET!#REF!</f>
        <v>#REF!</v>
      </c>
      <c r="E244" s="20" t="str">
        <f>IF(ISERROR(L3VA!E256),"",L3VA!E256)</f>
        <v/>
      </c>
      <c r="F244" s="20" t="e">
        <f>DATASHEET!#REF!</f>
        <v>#REF!</v>
      </c>
      <c r="G244" s="20" t="e">
        <f>IF(A244="","",IF(DATASHEET!#REF!="White - British","N","Y"))</f>
        <v>#REF!</v>
      </c>
      <c r="H244" s="20" t="e">
        <f>IF(A244="","",IF(DATASHEET!#REF!=1,"Y","N"))</f>
        <v>#REF!</v>
      </c>
      <c r="I244" s="20" t="e">
        <f>DATASHEET!#REF!</f>
        <v>#REF!</v>
      </c>
      <c r="J244" s="21" t="str">
        <f>IF(ISERROR(DATASHEET!#REF!),"",DATASHEET!#REF!)</f>
        <v/>
      </c>
      <c r="K244" s="160"/>
      <c r="L244" s="159" t="str">
        <f>IF(L3VA!N256="NO DATA","",L3VA!N256)</f>
        <v/>
      </c>
      <c r="M244" s="159" t="str">
        <f>IF(L3VA!T256="NO DATA","",L3VA!T256)</f>
        <v/>
      </c>
      <c r="N244" s="159" t="str">
        <f>IF(L3VA!Z256="NO DATA","",L3VA!Z256)</f>
        <v/>
      </c>
      <c r="O244" s="159" t="str">
        <f>IF(L3VA!AF256="NO DATA","",L3VA!AF256)</f>
        <v/>
      </c>
      <c r="P244" s="159" t="str">
        <f>IF(L3VA!AL256="NO DATA","",L3VA!AL256)</f>
        <v/>
      </c>
      <c r="Q244" s="159" t="str">
        <f>IF(L3VA!AR256="NO DATA","",L3VA!AR256)</f>
        <v/>
      </c>
      <c r="R244" s="159" t="str">
        <f>IF(L3VA!AX256="NO DATA","",L3VA!AX256)</f>
        <v/>
      </c>
      <c r="S244" s="159" t="str">
        <f>IF(L3VA!BD256="NO DATA","",L3VA!BD256)</f>
        <v/>
      </c>
      <c r="T244" s="159" t="str">
        <f>IF(L3VA!BJ256="NO DATA","",L3VA!BJ256)</f>
        <v/>
      </c>
      <c r="U244" s="159" t="str">
        <f>IF(L3VA!BP256="NO DATA","",L3VA!BP256)</f>
        <v/>
      </c>
      <c r="V244" s="159" t="str">
        <f>IF(L3VA!BV256="NO DATA","",L3VA!BV256)</f>
        <v/>
      </c>
      <c r="W244" s="159" t="str">
        <f>IF(L3VA!CB256="NO DATA","",L3VA!CB256)</f>
        <v/>
      </c>
      <c r="X244" s="159" t="str">
        <f>IF(L3VA!CH256="NO DATA","",L3VA!CH256)</f>
        <v/>
      </c>
      <c r="Y244" s="159" t="str">
        <f>IF(L3VA!CN256="NO DATA","",L3VA!CN256)</f>
        <v/>
      </c>
      <c r="Z244" s="159" t="str">
        <f>IF(L3VA!CT256="NO DATA","",L3VA!CT256)</f>
        <v/>
      </c>
      <c r="AA244" s="159" t="str">
        <f>IF(L3VA!CZ256="NO DATA","",L3VA!CZ256)</f>
        <v/>
      </c>
      <c r="AB244" s="159" t="str">
        <f>IF(L3VA!DF256="NO DATA","",L3VA!DF256)</f>
        <v/>
      </c>
      <c r="AC244" s="159" t="str">
        <f>IF(L3VA!DL256="NO DATA","",L3VA!DL256)</f>
        <v/>
      </c>
      <c r="AD244" s="159" t="str">
        <f>IF(L3VA!DR256="NO DATA","",L3VA!DR256)</f>
        <v/>
      </c>
      <c r="AE244" s="159" t="str">
        <f>IF(L3VA!DX256="NO DATA","",L3VA!DX256)</f>
        <v/>
      </c>
      <c r="AF244" s="159" t="str">
        <f>IF(L3VA!ED256="NO DATA","",L3VA!ED256)</f>
        <v/>
      </c>
      <c r="AG244" s="159" t="str">
        <f>IF(L3VA!EJ256="NO DATA","",L3VA!EJ256)</f>
        <v/>
      </c>
      <c r="AH244" s="159" t="str">
        <f>IF(L3VA!EP256="NO DATA","",L3VA!EP256)</f>
        <v/>
      </c>
      <c r="AI244" s="159" t="str">
        <f>IF(L3VA!EV256="NO DATA","",L3VA!EV256)</f>
        <v/>
      </c>
      <c r="AJ244" s="159" t="str">
        <f>IF(L3VA!FB256="NO DATA","",L3VA!FB256)</f>
        <v/>
      </c>
    </row>
    <row r="245" spans="1:36" ht="18.75" customHeight="1" x14ac:dyDescent="0.25">
      <c r="A245" s="19" t="e">
        <f>IF(DATASHEET!#REF!="","",DATASHEET!#REF!)</f>
        <v>#REF!</v>
      </c>
      <c r="B245" s="20" t="e">
        <f>DATASHEET!#REF!</f>
        <v>#REF!</v>
      </c>
      <c r="C245" s="21" t="e">
        <f>DATASHEET!#REF!</f>
        <v>#REF!</v>
      </c>
      <c r="D245" s="19" t="e">
        <f>DATASHEET!#REF!</f>
        <v>#REF!</v>
      </c>
      <c r="E245" s="20" t="str">
        <f>IF(ISERROR(L3VA!E257),"",L3VA!E257)</f>
        <v/>
      </c>
      <c r="F245" s="20" t="e">
        <f>DATASHEET!#REF!</f>
        <v>#REF!</v>
      </c>
      <c r="G245" s="20" t="e">
        <f>IF(A245="","",IF(DATASHEET!#REF!="White - British","N","Y"))</f>
        <v>#REF!</v>
      </c>
      <c r="H245" s="20" t="e">
        <f>IF(A245="","",IF(DATASHEET!#REF!=1,"Y","N"))</f>
        <v>#REF!</v>
      </c>
      <c r="I245" s="20" t="e">
        <f>DATASHEET!#REF!</f>
        <v>#REF!</v>
      </c>
      <c r="J245" s="21" t="str">
        <f>IF(ISERROR(DATASHEET!#REF!),"",DATASHEET!#REF!)</f>
        <v/>
      </c>
      <c r="K245" s="160"/>
      <c r="L245" s="159" t="str">
        <f>IF(L3VA!N257="NO DATA","",L3VA!N257)</f>
        <v/>
      </c>
      <c r="M245" s="159" t="str">
        <f>IF(L3VA!T257="NO DATA","",L3VA!T257)</f>
        <v/>
      </c>
      <c r="N245" s="159" t="str">
        <f>IF(L3VA!Z257="NO DATA","",L3VA!Z257)</f>
        <v/>
      </c>
      <c r="O245" s="159" t="str">
        <f>IF(L3VA!AF257="NO DATA","",L3VA!AF257)</f>
        <v/>
      </c>
      <c r="P245" s="159" t="str">
        <f>IF(L3VA!AL257="NO DATA","",L3VA!AL257)</f>
        <v/>
      </c>
      <c r="Q245" s="159" t="str">
        <f>IF(L3VA!AR257="NO DATA","",L3VA!AR257)</f>
        <v/>
      </c>
      <c r="R245" s="159" t="str">
        <f>IF(L3VA!AX257="NO DATA","",L3VA!AX257)</f>
        <v/>
      </c>
      <c r="S245" s="159" t="str">
        <f>IF(L3VA!BD257="NO DATA","",L3VA!BD257)</f>
        <v/>
      </c>
      <c r="T245" s="159" t="str">
        <f>IF(L3VA!BJ257="NO DATA","",L3VA!BJ257)</f>
        <v/>
      </c>
      <c r="U245" s="159" t="str">
        <f>IF(L3VA!BP257="NO DATA","",L3VA!BP257)</f>
        <v/>
      </c>
      <c r="V245" s="159" t="str">
        <f>IF(L3VA!BV257="NO DATA","",L3VA!BV257)</f>
        <v/>
      </c>
      <c r="W245" s="159" t="str">
        <f>IF(L3VA!CB257="NO DATA","",L3VA!CB257)</f>
        <v/>
      </c>
      <c r="X245" s="159" t="str">
        <f>IF(L3VA!CH257="NO DATA","",L3VA!CH257)</f>
        <v/>
      </c>
      <c r="Y245" s="159" t="str">
        <f>IF(L3VA!CN257="NO DATA","",L3VA!CN257)</f>
        <v/>
      </c>
      <c r="Z245" s="159" t="str">
        <f>IF(L3VA!CT257="NO DATA","",L3VA!CT257)</f>
        <v/>
      </c>
      <c r="AA245" s="159" t="str">
        <f>IF(L3VA!CZ257="NO DATA","",L3VA!CZ257)</f>
        <v/>
      </c>
      <c r="AB245" s="159" t="str">
        <f>IF(L3VA!DF257="NO DATA","",L3VA!DF257)</f>
        <v/>
      </c>
      <c r="AC245" s="159" t="str">
        <f>IF(L3VA!DL257="NO DATA","",L3VA!DL257)</f>
        <v/>
      </c>
      <c r="AD245" s="159" t="str">
        <f>IF(L3VA!DR257="NO DATA","",L3VA!DR257)</f>
        <v/>
      </c>
      <c r="AE245" s="159" t="str">
        <f>IF(L3VA!DX257="NO DATA","",L3VA!DX257)</f>
        <v/>
      </c>
      <c r="AF245" s="159" t="str">
        <f>IF(L3VA!ED257="NO DATA","",L3VA!ED257)</f>
        <v/>
      </c>
      <c r="AG245" s="159" t="str">
        <f>IF(L3VA!EJ257="NO DATA","",L3VA!EJ257)</f>
        <v/>
      </c>
      <c r="AH245" s="159" t="str">
        <f>IF(L3VA!EP257="NO DATA","",L3VA!EP257)</f>
        <v/>
      </c>
      <c r="AI245" s="159" t="str">
        <f>IF(L3VA!EV257="NO DATA","",L3VA!EV257)</f>
        <v/>
      </c>
      <c r="AJ245" s="159" t="str">
        <f>IF(L3VA!FB257="NO DATA","",L3VA!FB257)</f>
        <v/>
      </c>
    </row>
    <row r="246" spans="1:36" ht="18.75" customHeight="1" x14ac:dyDescent="0.25">
      <c r="A246" s="19" t="e">
        <f>IF(DATASHEET!#REF!="","",DATASHEET!#REF!)</f>
        <v>#REF!</v>
      </c>
      <c r="B246" s="20" t="e">
        <f>DATASHEET!#REF!</f>
        <v>#REF!</v>
      </c>
      <c r="C246" s="21" t="e">
        <f>DATASHEET!#REF!</f>
        <v>#REF!</v>
      </c>
      <c r="D246" s="19" t="e">
        <f>DATASHEET!#REF!</f>
        <v>#REF!</v>
      </c>
      <c r="E246" s="20" t="str">
        <f>IF(ISERROR(L3VA!E258),"",L3VA!E258)</f>
        <v/>
      </c>
      <c r="F246" s="20" t="e">
        <f>DATASHEET!#REF!</f>
        <v>#REF!</v>
      </c>
      <c r="G246" s="20" t="e">
        <f>IF(A246="","",IF(DATASHEET!#REF!="White - British","N","Y"))</f>
        <v>#REF!</v>
      </c>
      <c r="H246" s="20" t="e">
        <f>IF(A246="","",IF(DATASHEET!#REF!=1,"Y","N"))</f>
        <v>#REF!</v>
      </c>
      <c r="I246" s="20" t="e">
        <f>DATASHEET!#REF!</f>
        <v>#REF!</v>
      </c>
      <c r="J246" s="21" t="str">
        <f>IF(ISERROR(DATASHEET!#REF!),"",DATASHEET!#REF!)</f>
        <v/>
      </c>
      <c r="K246" s="160"/>
      <c r="L246" s="159" t="str">
        <f>IF(L3VA!N258="NO DATA","",L3VA!N258)</f>
        <v/>
      </c>
      <c r="M246" s="159" t="str">
        <f>IF(L3VA!T258="NO DATA","",L3VA!T258)</f>
        <v/>
      </c>
      <c r="N246" s="159" t="str">
        <f>IF(L3VA!Z258="NO DATA","",L3VA!Z258)</f>
        <v/>
      </c>
      <c r="O246" s="159" t="str">
        <f>IF(L3VA!AF258="NO DATA","",L3VA!AF258)</f>
        <v/>
      </c>
      <c r="P246" s="159" t="str">
        <f>IF(L3VA!AL258="NO DATA","",L3VA!AL258)</f>
        <v/>
      </c>
      <c r="Q246" s="159" t="str">
        <f>IF(L3VA!AR258="NO DATA","",L3VA!AR258)</f>
        <v/>
      </c>
      <c r="R246" s="159" t="str">
        <f>IF(L3VA!AX258="NO DATA","",L3VA!AX258)</f>
        <v/>
      </c>
      <c r="S246" s="159" t="str">
        <f>IF(L3VA!BD258="NO DATA","",L3VA!BD258)</f>
        <v/>
      </c>
      <c r="T246" s="159" t="str">
        <f>IF(L3VA!BJ258="NO DATA","",L3VA!BJ258)</f>
        <v/>
      </c>
      <c r="U246" s="159" t="str">
        <f>IF(L3VA!BP258="NO DATA","",L3VA!BP258)</f>
        <v/>
      </c>
      <c r="V246" s="159" t="str">
        <f>IF(L3VA!BV258="NO DATA","",L3VA!BV258)</f>
        <v/>
      </c>
      <c r="W246" s="159" t="str">
        <f>IF(L3VA!CB258="NO DATA","",L3VA!CB258)</f>
        <v/>
      </c>
      <c r="X246" s="159" t="str">
        <f>IF(L3VA!CH258="NO DATA","",L3VA!CH258)</f>
        <v/>
      </c>
      <c r="Y246" s="159" t="str">
        <f>IF(L3VA!CN258="NO DATA","",L3VA!CN258)</f>
        <v/>
      </c>
      <c r="Z246" s="159" t="str">
        <f>IF(L3VA!CT258="NO DATA","",L3VA!CT258)</f>
        <v/>
      </c>
      <c r="AA246" s="159" t="str">
        <f>IF(L3VA!CZ258="NO DATA","",L3VA!CZ258)</f>
        <v/>
      </c>
      <c r="AB246" s="159" t="str">
        <f>IF(L3VA!DF258="NO DATA","",L3VA!DF258)</f>
        <v/>
      </c>
      <c r="AC246" s="159" t="str">
        <f>IF(L3VA!DL258="NO DATA","",L3VA!DL258)</f>
        <v/>
      </c>
      <c r="AD246" s="159" t="str">
        <f>IF(L3VA!DR258="NO DATA","",L3VA!DR258)</f>
        <v/>
      </c>
      <c r="AE246" s="159" t="str">
        <f>IF(L3VA!DX258="NO DATA","",L3VA!DX258)</f>
        <v/>
      </c>
      <c r="AF246" s="159" t="str">
        <f>IF(L3VA!ED258="NO DATA","",L3VA!ED258)</f>
        <v/>
      </c>
      <c r="AG246" s="159" t="str">
        <f>IF(L3VA!EJ258="NO DATA","",L3VA!EJ258)</f>
        <v/>
      </c>
      <c r="AH246" s="159" t="str">
        <f>IF(L3VA!EP258="NO DATA","",L3VA!EP258)</f>
        <v/>
      </c>
      <c r="AI246" s="159" t="str">
        <f>IF(L3VA!EV258="NO DATA","",L3VA!EV258)</f>
        <v/>
      </c>
      <c r="AJ246" s="159" t="str">
        <f>IF(L3VA!FB258="NO DATA","",L3VA!FB258)</f>
        <v/>
      </c>
    </row>
    <row r="247" spans="1:36" ht="18.75" customHeight="1" x14ac:dyDescent="0.25">
      <c r="A247" s="19" t="e">
        <f>IF(DATASHEET!#REF!="","",DATASHEET!#REF!)</f>
        <v>#REF!</v>
      </c>
      <c r="B247" s="20" t="e">
        <f>DATASHEET!#REF!</f>
        <v>#REF!</v>
      </c>
      <c r="C247" s="21" t="e">
        <f>DATASHEET!#REF!</f>
        <v>#REF!</v>
      </c>
      <c r="D247" s="19" t="e">
        <f>DATASHEET!#REF!</f>
        <v>#REF!</v>
      </c>
      <c r="E247" s="20" t="str">
        <f>IF(ISERROR(L3VA!E259),"",L3VA!E259)</f>
        <v/>
      </c>
      <c r="F247" s="20" t="e">
        <f>DATASHEET!#REF!</f>
        <v>#REF!</v>
      </c>
      <c r="G247" s="20" t="e">
        <f>IF(A247="","",IF(DATASHEET!#REF!="White - British","N","Y"))</f>
        <v>#REF!</v>
      </c>
      <c r="H247" s="20" t="e">
        <f>IF(A247="","",IF(DATASHEET!#REF!=1,"Y","N"))</f>
        <v>#REF!</v>
      </c>
      <c r="I247" s="20" t="e">
        <f>DATASHEET!#REF!</f>
        <v>#REF!</v>
      </c>
      <c r="J247" s="21" t="str">
        <f>IF(ISERROR(DATASHEET!#REF!),"",DATASHEET!#REF!)</f>
        <v/>
      </c>
      <c r="K247" s="160"/>
      <c r="L247" s="159" t="str">
        <f>IF(L3VA!N259="NO DATA","",L3VA!N259)</f>
        <v/>
      </c>
      <c r="M247" s="159" t="str">
        <f>IF(L3VA!T259="NO DATA","",L3VA!T259)</f>
        <v/>
      </c>
      <c r="N247" s="159" t="str">
        <f>IF(L3VA!Z259="NO DATA","",L3VA!Z259)</f>
        <v/>
      </c>
      <c r="O247" s="159" t="str">
        <f>IF(L3VA!AF259="NO DATA","",L3VA!AF259)</f>
        <v/>
      </c>
      <c r="P247" s="159" t="str">
        <f>IF(L3VA!AL259="NO DATA","",L3VA!AL259)</f>
        <v/>
      </c>
      <c r="Q247" s="159" t="str">
        <f>IF(L3VA!AR259="NO DATA","",L3VA!AR259)</f>
        <v/>
      </c>
      <c r="R247" s="159" t="str">
        <f>IF(L3VA!AX259="NO DATA","",L3VA!AX259)</f>
        <v/>
      </c>
      <c r="S247" s="159" t="str">
        <f>IF(L3VA!BD259="NO DATA","",L3VA!BD259)</f>
        <v/>
      </c>
      <c r="T247" s="159" t="str">
        <f>IF(L3VA!BJ259="NO DATA","",L3VA!BJ259)</f>
        <v/>
      </c>
      <c r="U247" s="159" t="str">
        <f>IF(L3VA!BP259="NO DATA","",L3VA!BP259)</f>
        <v/>
      </c>
      <c r="V247" s="159" t="str">
        <f>IF(L3VA!BV259="NO DATA","",L3VA!BV259)</f>
        <v/>
      </c>
      <c r="W247" s="159" t="str">
        <f>IF(L3VA!CB259="NO DATA","",L3VA!CB259)</f>
        <v/>
      </c>
      <c r="X247" s="159" t="str">
        <f>IF(L3VA!CH259="NO DATA","",L3VA!CH259)</f>
        <v/>
      </c>
      <c r="Y247" s="159" t="str">
        <f>IF(L3VA!CN259="NO DATA","",L3VA!CN259)</f>
        <v/>
      </c>
      <c r="Z247" s="159" t="str">
        <f>IF(L3VA!CT259="NO DATA","",L3VA!CT259)</f>
        <v/>
      </c>
      <c r="AA247" s="159" t="str">
        <f>IF(L3VA!CZ259="NO DATA","",L3VA!CZ259)</f>
        <v/>
      </c>
      <c r="AB247" s="159" t="str">
        <f>IF(L3VA!DF259="NO DATA","",L3VA!DF259)</f>
        <v/>
      </c>
      <c r="AC247" s="159" t="str">
        <f>IF(L3VA!DL259="NO DATA","",L3VA!DL259)</f>
        <v/>
      </c>
      <c r="AD247" s="159" t="str">
        <f>IF(L3VA!DR259="NO DATA","",L3VA!DR259)</f>
        <v/>
      </c>
      <c r="AE247" s="159" t="str">
        <f>IF(L3VA!DX259="NO DATA","",L3VA!DX259)</f>
        <v/>
      </c>
      <c r="AF247" s="159" t="str">
        <f>IF(L3VA!ED259="NO DATA","",L3VA!ED259)</f>
        <v/>
      </c>
      <c r="AG247" s="159" t="str">
        <f>IF(L3VA!EJ259="NO DATA","",L3VA!EJ259)</f>
        <v/>
      </c>
      <c r="AH247" s="159" t="str">
        <f>IF(L3VA!EP259="NO DATA","",L3VA!EP259)</f>
        <v/>
      </c>
      <c r="AI247" s="159" t="str">
        <f>IF(L3VA!EV259="NO DATA","",L3VA!EV259)</f>
        <v/>
      </c>
      <c r="AJ247" s="159" t="str">
        <f>IF(L3VA!FB259="NO DATA","",L3VA!FB259)</f>
        <v/>
      </c>
    </row>
    <row r="248" spans="1:36" ht="18.75" customHeight="1" x14ac:dyDescent="0.25">
      <c r="A248" s="334"/>
      <c r="B248" s="334"/>
      <c r="C248" s="334"/>
      <c r="D248" s="334"/>
      <c r="E248" s="334"/>
      <c r="F248" s="334"/>
      <c r="G248" s="334"/>
      <c r="H248" s="334"/>
      <c r="I248" s="334"/>
      <c r="J248" s="334"/>
      <c r="K248" s="160"/>
      <c r="L248" s="335"/>
      <c r="M248" s="335"/>
      <c r="N248" s="335"/>
      <c r="O248" s="335"/>
      <c r="P248" s="335"/>
      <c r="Q248" s="335"/>
      <c r="R248" s="335"/>
      <c r="S248" s="335"/>
      <c r="T248" s="335"/>
      <c r="U248" s="335"/>
      <c r="V248" s="335"/>
      <c r="W248" s="335"/>
      <c r="X248" s="335"/>
      <c r="Y248" s="335"/>
      <c r="Z248" s="335"/>
      <c r="AA248" s="335"/>
      <c r="AB248" s="335"/>
      <c r="AC248" s="335"/>
      <c r="AD248" s="335"/>
      <c r="AE248" s="335"/>
      <c r="AF248" s="335"/>
      <c r="AG248" s="335"/>
      <c r="AH248" s="335"/>
      <c r="AI248" s="335"/>
      <c r="AJ248" s="335"/>
    </row>
    <row r="249" spans="1:36" ht="15.75" thickBot="1" x14ac:dyDescent="0.3"/>
    <row r="250" spans="1:36" ht="30.75" customHeight="1" thickBot="1" x14ac:dyDescent="0.3">
      <c r="G250" s="561" t="s">
        <v>40</v>
      </c>
      <c r="H250" s="562"/>
      <c r="L250" s="13" t="str">
        <f t="shared" ref="L250:AJ250" si="0">L1</f>
        <v>ART</v>
      </c>
      <c r="M250" s="13" t="str">
        <f>M1</f>
        <v>BIOLOGY</v>
      </c>
      <c r="N250" s="13" t="str">
        <f t="shared" si="0"/>
        <v>BUSINESS</v>
      </c>
      <c r="O250" s="13" t="str">
        <f t="shared" si="0"/>
        <v>CHEMISTRY</v>
      </c>
      <c r="P250" s="13" t="str">
        <f t="shared" si="0"/>
        <v>COMPUTER SCIENCE</v>
      </c>
      <c r="Q250" s="13" t="str">
        <f>Q1</f>
        <v>DESTECH</v>
      </c>
      <c r="R250" s="13" t="str">
        <f t="shared" si="0"/>
        <v>DRAMA</v>
      </c>
      <c r="S250" s="13" t="str">
        <f>S1</f>
        <v>ECONOMICS</v>
      </c>
      <c r="T250" s="13" t="str">
        <f t="shared" si="0"/>
        <v>ENGLANG</v>
      </c>
      <c r="U250" s="13" t="str">
        <f t="shared" si="0"/>
        <v>ENGLIT</v>
      </c>
      <c r="V250" s="13" t="str">
        <f t="shared" si="0"/>
        <v>FRENCH</v>
      </c>
      <c r="W250" s="13" t="str">
        <f>W1</f>
        <v>FURMATHS</v>
      </c>
      <c r="X250" s="13" t="str">
        <f t="shared" si="0"/>
        <v>GEOGRAPHY</v>
      </c>
      <c r="Y250" s="13" t="str">
        <f>Y1</f>
        <v>HEALTH&amp;SOCIAL</v>
      </c>
      <c r="Z250" s="13" t="str">
        <f>Z1</f>
        <v>HEALTH&amp;SOCIAL (DOUBLE)</v>
      </c>
      <c r="AA250" s="13" t="str">
        <f t="shared" si="0"/>
        <v>HISTORY</v>
      </c>
      <c r="AB250" s="13" t="str">
        <f t="shared" si="0"/>
        <v>MATHS</v>
      </c>
      <c r="AC250" s="13" t="str">
        <f>AC1</f>
        <v>MUSIC</v>
      </c>
      <c r="AD250" s="13" t="str">
        <f t="shared" si="0"/>
        <v>PHIL&amp;ETHICS</v>
      </c>
      <c r="AE250" s="13" t="str">
        <f t="shared" si="0"/>
        <v>PHYSICAL EDUCATION</v>
      </c>
      <c r="AF250" s="13" t="str">
        <f t="shared" si="0"/>
        <v>PHYSICS</v>
      </c>
      <c r="AG250" s="13" t="str">
        <f t="shared" si="0"/>
        <v>POLITICS</v>
      </c>
      <c r="AH250" s="13" t="str">
        <f t="shared" si="0"/>
        <v>PSYCHOLOGY</v>
      </c>
      <c r="AI250" s="13" t="str">
        <f t="shared" si="0"/>
        <v>SOCIOLOGY</v>
      </c>
      <c r="AJ250" s="13" t="str">
        <f t="shared" si="0"/>
        <v>SPANISH</v>
      </c>
    </row>
    <row r="251" spans="1:36" ht="15.75" thickBot="1" x14ac:dyDescent="0.3">
      <c r="B251" s="51" t="s">
        <v>41</v>
      </c>
      <c r="C251" s="51" t="s">
        <v>42</v>
      </c>
      <c r="D251" s="23" t="s">
        <v>43</v>
      </c>
      <c r="E251" s="52" t="s">
        <v>44</v>
      </c>
      <c r="F251" s="24" t="s">
        <v>45</v>
      </c>
      <c r="G251" s="25" t="s">
        <v>46</v>
      </c>
      <c r="H251" s="26" t="s">
        <v>47</v>
      </c>
      <c r="I251" s="24" t="s">
        <v>48</v>
      </c>
      <c r="K251" s="51" t="s">
        <v>41</v>
      </c>
      <c r="L251" s="24" t="s">
        <v>45</v>
      </c>
      <c r="M251" s="24" t="s">
        <v>45</v>
      </c>
      <c r="N251" s="24" t="s">
        <v>45</v>
      </c>
      <c r="O251" s="24" t="s">
        <v>45</v>
      </c>
      <c r="P251" s="24" t="s">
        <v>45</v>
      </c>
      <c r="Q251" s="24" t="s">
        <v>45</v>
      </c>
      <c r="R251" s="24" t="s">
        <v>45</v>
      </c>
      <c r="S251" s="24" t="s">
        <v>45</v>
      </c>
      <c r="T251" s="24" t="s">
        <v>45</v>
      </c>
      <c r="U251" s="24" t="s">
        <v>45</v>
      </c>
      <c r="V251" s="24" t="s">
        <v>45</v>
      </c>
      <c r="W251" s="24" t="s">
        <v>45</v>
      </c>
      <c r="X251" s="24" t="s">
        <v>45</v>
      </c>
      <c r="Y251" s="24" t="s">
        <v>45</v>
      </c>
      <c r="Z251" s="24" t="s">
        <v>45</v>
      </c>
      <c r="AA251" s="24" t="s">
        <v>45</v>
      </c>
      <c r="AB251" s="24" t="s">
        <v>45</v>
      </c>
      <c r="AC251" s="24" t="s">
        <v>45</v>
      </c>
      <c r="AD251" s="24" t="s">
        <v>45</v>
      </c>
      <c r="AE251" s="24" t="s">
        <v>45</v>
      </c>
      <c r="AF251" s="24" t="s">
        <v>45</v>
      </c>
      <c r="AG251" s="24" t="s">
        <v>45</v>
      </c>
      <c r="AH251" s="24" t="s">
        <v>45</v>
      </c>
      <c r="AI251" s="24" t="s">
        <v>45</v>
      </c>
      <c r="AJ251" s="24" t="s">
        <v>45</v>
      </c>
    </row>
    <row r="252" spans="1:36" x14ac:dyDescent="0.25">
      <c r="B252" s="27" t="s">
        <v>158</v>
      </c>
      <c r="C252" s="28" t="e">
        <f>E252+(F252*1.96)</f>
        <v>#DIV/0!</v>
      </c>
      <c r="D252" s="29" t="e">
        <f>E252-(F252*1.96)</f>
        <v>#DIV/0!</v>
      </c>
      <c r="E252" s="30" t="e">
        <f>AVERAGE(L$2:AJ$248)</f>
        <v>#DIV/0!</v>
      </c>
      <c r="F252" s="31" t="e">
        <f>STDEV(L2:AJ248)/SQRT(I252)</f>
        <v>#DIV/0!</v>
      </c>
      <c r="G252" s="15" t="e">
        <f>IF(AND(C252&gt;0,D252&gt;0),"SIG+",IF(AND(C252&lt;0,D252&lt;0),"SIG-",""))</f>
        <v>#DIV/0!</v>
      </c>
      <c r="H252" s="21" t="e">
        <f t="shared" ref="H252:H267" si="1">IF(D252&gt;$C$252,"SIG+",IF(C252&lt;$D$252,"SIG-",""))</f>
        <v>#DIV/0!</v>
      </c>
      <c r="I252" s="18">
        <f>COUNTA(A2:A247)-COUNTBLANK(A2:A247)</f>
        <v>246</v>
      </c>
      <c r="K252" s="27" t="s">
        <v>158</v>
      </c>
      <c r="L252" s="31" t="e">
        <f t="shared" ref="L252:AJ252" si="2">STDEV(L2:L248)</f>
        <v>#DIV/0!</v>
      </c>
      <c r="M252" s="31" t="e">
        <f>STDEV(M2:M248)</f>
        <v>#DIV/0!</v>
      </c>
      <c r="N252" s="31" t="e">
        <f t="shared" si="2"/>
        <v>#DIV/0!</v>
      </c>
      <c r="O252" s="31" t="e">
        <f t="shared" si="2"/>
        <v>#DIV/0!</v>
      </c>
      <c r="P252" s="31" t="e">
        <f t="shared" si="2"/>
        <v>#DIV/0!</v>
      </c>
      <c r="Q252" s="31" t="e">
        <f>STDEV(Q2:Q248)</f>
        <v>#DIV/0!</v>
      </c>
      <c r="R252" s="31" t="e">
        <f t="shared" si="2"/>
        <v>#DIV/0!</v>
      </c>
      <c r="S252" s="31" t="e">
        <f>STDEV(S2:S248)</f>
        <v>#DIV/0!</v>
      </c>
      <c r="T252" s="31" t="e">
        <f t="shared" si="2"/>
        <v>#DIV/0!</v>
      </c>
      <c r="U252" s="31" t="e">
        <f t="shared" si="2"/>
        <v>#DIV/0!</v>
      </c>
      <c r="V252" s="31" t="e">
        <f t="shared" si="2"/>
        <v>#DIV/0!</v>
      </c>
      <c r="W252" s="31" t="e">
        <f>STDEV(W2:W248)</f>
        <v>#DIV/0!</v>
      </c>
      <c r="X252" s="31" t="e">
        <f t="shared" si="2"/>
        <v>#DIV/0!</v>
      </c>
      <c r="Y252" s="31" t="e">
        <f>STDEV(Y2:Y248)</f>
        <v>#DIV/0!</v>
      </c>
      <c r="Z252" s="31" t="e">
        <f t="shared" ref="Z252" si="3">STDEV(Z2:Z248)</f>
        <v>#DIV/0!</v>
      </c>
      <c r="AA252" s="31" t="e">
        <f t="shared" si="2"/>
        <v>#DIV/0!</v>
      </c>
      <c r="AB252" s="31" t="e">
        <f t="shared" si="2"/>
        <v>#DIV/0!</v>
      </c>
      <c r="AC252" s="31" t="e">
        <f>STDEV(AC2:AC248)</f>
        <v>#DIV/0!</v>
      </c>
      <c r="AD252" s="31" t="e">
        <f t="shared" si="2"/>
        <v>#DIV/0!</v>
      </c>
      <c r="AE252" s="31" t="e">
        <f t="shared" si="2"/>
        <v>#DIV/0!</v>
      </c>
      <c r="AF252" s="31" t="e">
        <f t="shared" si="2"/>
        <v>#DIV/0!</v>
      </c>
      <c r="AG252" s="31" t="e">
        <f t="shared" si="2"/>
        <v>#DIV/0!</v>
      </c>
      <c r="AH252" s="31" t="e">
        <f t="shared" si="2"/>
        <v>#DIV/0!</v>
      </c>
      <c r="AI252" s="31" t="e">
        <f t="shared" si="2"/>
        <v>#DIV/0!</v>
      </c>
      <c r="AJ252" s="31" t="e">
        <f t="shared" si="2"/>
        <v>#DIV/0!</v>
      </c>
    </row>
    <row r="253" spans="1:36" x14ac:dyDescent="0.25">
      <c r="B253" s="32" t="s">
        <v>49</v>
      </c>
      <c r="C253" s="33" t="e">
        <f>E253+(F253*1.96)</f>
        <v>#REF!</v>
      </c>
      <c r="D253" s="34" t="e">
        <f>E253-(F253*1.96)</f>
        <v>#REF!</v>
      </c>
      <c r="E253" s="35" t="e">
        <f t="array" ref="E253">AVERAGE(IF($D$2:$D$248="F",$L$2:$AJ$248))</f>
        <v>#REF!</v>
      </c>
      <c r="F253" s="36" t="e">
        <f t="array" ref="F253">STDEV(IF(D$2:D$248="F",$L$2:$AJ$248))/SQRT(I253)</f>
        <v>#REF!</v>
      </c>
      <c r="G253" s="19" t="e">
        <f t="shared" ref="G253:G269" si="4">IF(AND(C253&gt;0,D253&gt;0),"SIG+",IF(AND(C253&lt;0,D253&lt;0),"SIG-",""))</f>
        <v>#REF!</v>
      </c>
      <c r="H253" s="21" t="e">
        <f t="shared" si="1"/>
        <v>#REF!</v>
      </c>
      <c r="I253" s="22">
        <f>COUNTIF(D$2:D$248,"F")</f>
        <v>124</v>
      </c>
      <c r="K253" s="32" t="s">
        <v>49</v>
      </c>
      <c r="L253" s="36" t="e">
        <f t="array" ref="L253">STDEV(IF($D$2:$D$248="F",L$2:L$248))</f>
        <v>#REF!</v>
      </c>
      <c r="M253" s="36" t="e">
        <f t="array" ref="M253">STDEV(IF($D$2:$D$248="F",M$2:M$248))</f>
        <v>#REF!</v>
      </c>
      <c r="N253" s="36" t="e">
        <f t="array" ref="N253">STDEV(IF($D$2:$D$248="F",N$2:N$248))</f>
        <v>#REF!</v>
      </c>
      <c r="O253" s="36" t="e">
        <f t="array" ref="O253">STDEV(IF($D$2:$D$248="F",O$2:O$248))</f>
        <v>#REF!</v>
      </c>
      <c r="P253" s="36" t="e">
        <f t="array" ref="P253">STDEV(IF($D$2:$D$248="F",P$2:P$248))</f>
        <v>#REF!</v>
      </c>
      <c r="Q253" s="36" t="e">
        <f t="array" ref="Q253">STDEV(IF($D$2:$D$248="F",Q$2:Q$248))</f>
        <v>#REF!</v>
      </c>
      <c r="R253" s="36" t="e">
        <f t="array" ref="R253">STDEV(IF($D$2:$D$248="F",R$2:R$248))</f>
        <v>#REF!</v>
      </c>
      <c r="S253" s="36" t="e">
        <f t="array" ref="S253">STDEV(IF($D$2:$D$248="F",S$2:S$248))</f>
        <v>#REF!</v>
      </c>
      <c r="T253" s="36" t="e">
        <f t="array" ref="T253">STDEV(IF($D$2:$D$248="F",T$2:T$248))</f>
        <v>#REF!</v>
      </c>
      <c r="U253" s="36" t="e">
        <f t="array" ref="U253">STDEV(IF($D$2:$D$248="F",U$2:U$248))</f>
        <v>#REF!</v>
      </c>
      <c r="V253" s="36" t="e">
        <f t="array" ref="V253">STDEV(IF($D$2:$D$248="F",V$2:V$248))</f>
        <v>#REF!</v>
      </c>
      <c r="W253" s="36" t="e">
        <f t="array" ref="W253">STDEV(IF($D$2:$D$248="F",W$2:W$248))</f>
        <v>#REF!</v>
      </c>
      <c r="X253" s="36" t="e">
        <f t="array" ref="X253">STDEV(IF($D$2:$D$248="F",X$2:X$248))</f>
        <v>#REF!</v>
      </c>
      <c r="Y253" s="36" t="e">
        <f t="array" ref="Y253">STDEV(IF($D$2:$D$248="F",Y$2:Y$248))</f>
        <v>#REF!</v>
      </c>
      <c r="Z253" s="36" t="e">
        <f t="array" ref="Z253">STDEV(IF($D$2:$D$248="F",Z$2:Z$248))</f>
        <v>#REF!</v>
      </c>
      <c r="AA253" s="36" t="e">
        <f t="array" ref="AA253">STDEV(IF($D$2:$D$248="F",AA$2:AA$248))</f>
        <v>#REF!</v>
      </c>
      <c r="AB253" s="36" t="e">
        <f t="array" ref="AB253">STDEV(IF($D$2:$D$248="F",AB$2:AB$248))</f>
        <v>#REF!</v>
      </c>
      <c r="AC253" s="36" t="e">
        <f t="array" ref="AC253">STDEV(IF($D$2:$D$248="F",AC$2:AC$248))</f>
        <v>#REF!</v>
      </c>
      <c r="AD253" s="36" t="e">
        <f t="array" ref="AD253">STDEV(IF($D$2:$D$248="F",AD$2:AD$248))</f>
        <v>#REF!</v>
      </c>
      <c r="AE253" s="36" t="e">
        <f t="array" ref="AE253">STDEV(IF($D$2:$D$248="F",AE$2:AE$248))</f>
        <v>#REF!</v>
      </c>
      <c r="AF253" s="36" t="e">
        <f t="array" ref="AF253">STDEV(IF($D$2:$D$248="F",AF$2:AF$248))</f>
        <v>#REF!</v>
      </c>
      <c r="AG253" s="36" t="e">
        <f t="array" ref="AG253">STDEV(IF($D$2:$D$248="F",AG$2:AG$248))</f>
        <v>#REF!</v>
      </c>
      <c r="AH253" s="36" t="e">
        <f t="array" ref="AH253">STDEV(IF($D$2:$D$248="F",AH$2:AH$248))</f>
        <v>#REF!</v>
      </c>
      <c r="AI253" s="36" t="e">
        <f t="array" ref="AI253">STDEV(IF($D$2:$D$248="F",AI$2:AI$248))</f>
        <v>#REF!</v>
      </c>
      <c r="AJ253" s="36" t="e">
        <f t="array" ref="AJ253">STDEV(IF($D$2:$D$248="F",AJ$2:AJ$248))</f>
        <v>#REF!</v>
      </c>
    </row>
    <row r="254" spans="1:36" x14ac:dyDescent="0.25">
      <c r="B254" s="32" t="s">
        <v>50</v>
      </c>
      <c r="C254" s="33" t="e">
        <f>E254+(F254*1.96)</f>
        <v>#REF!</v>
      </c>
      <c r="D254" s="34" t="e">
        <f>E254-(F254*1.96)</f>
        <v>#REF!</v>
      </c>
      <c r="E254" s="35" t="e">
        <f t="array" ref="E254">AVERAGE(IF($D$2:$D$248="M",$L$2:$AJ$248))</f>
        <v>#REF!</v>
      </c>
      <c r="F254" s="36" t="e">
        <f t="array" ref="F254">STDEV(IF(D$2:D$248="M",$L$2:$AJ$248))/SQRT(I254)</f>
        <v>#REF!</v>
      </c>
      <c r="G254" s="19" t="e">
        <f t="shared" si="4"/>
        <v>#REF!</v>
      </c>
      <c r="H254" s="21" t="e">
        <f t="shared" si="1"/>
        <v>#REF!</v>
      </c>
      <c r="I254" s="22">
        <f>COUNTIF(D$2:D$248,"M")</f>
        <v>106</v>
      </c>
      <c r="K254" s="32" t="s">
        <v>50</v>
      </c>
      <c r="L254" s="36" t="e">
        <f t="array" ref="L254">STDEV(IF($D$2:$D$248="M",L$2:L$248))</f>
        <v>#REF!</v>
      </c>
      <c r="M254" s="36" t="e">
        <f t="array" ref="M254">STDEV(IF($D$2:$D$248="M",M$2:M$248))</f>
        <v>#REF!</v>
      </c>
      <c r="N254" s="36" t="e">
        <f t="array" ref="N254">STDEV(IF($D$2:$D$248="M",N$2:N$248))</f>
        <v>#REF!</v>
      </c>
      <c r="O254" s="36" t="e">
        <f t="array" ref="O254">STDEV(IF($D$2:$D$248="M",O$2:O$248))</f>
        <v>#REF!</v>
      </c>
      <c r="P254" s="36" t="e">
        <f t="array" ref="P254">STDEV(IF($D$2:$D$248="M",P$2:P$248))</f>
        <v>#REF!</v>
      </c>
      <c r="Q254" s="36" t="e">
        <f t="array" ref="Q254">STDEV(IF($D$2:$D$248="M",Q$2:Q$248))</f>
        <v>#REF!</v>
      </c>
      <c r="R254" s="36" t="e">
        <f t="array" ref="R254">STDEV(IF($D$2:$D$248="M",R$2:R$248))</f>
        <v>#REF!</v>
      </c>
      <c r="S254" s="36" t="e">
        <f t="array" ref="S254">STDEV(IF($D$2:$D$248="M",S$2:S$248))</f>
        <v>#REF!</v>
      </c>
      <c r="T254" s="36" t="e">
        <f t="array" ref="T254">STDEV(IF($D$2:$D$248="M",T$2:T$248))</f>
        <v>#REF!</v>
      </c>
      <c r="U254" s="36" t="e">
        <f t="array" ref="U254">STDEV(IF($D$2:$D$248="M",U$2:U$248))</f>
        <v>#REF!</v>
      </c>
      <c r="V254" s="36" t="e">
        <f t="array" ref="V254">STDEV(IF($D$2:$D$248="M",V$2:V$248))</f>
        <v>#REF!</v>
      </c>
      <c r="W254" s="36" t="e">
        <f t="array" ref="W254">STDEV(IF($D$2:$D$248="M",W$2:W$248))</f>
        <v>#REF!</v>
      </c>
      <c r="X254" s="36" t="e">
        <f t="array" ref="X254">STDEV(IF($D$2:$D$248="M",X$2:X$248))</f>
        <v>#REF!</v>
      </c>
      <c r="Y254" s="36" t="e">
        <f t="array" ref="Y254">STDEV(IF($D$2:$D$248="M",Y$2:Y$248))</f>
        <v>#REF!</v>
      </c>
      <c r="Z254" s="36" t="e">
        <f t="array" ref="Z254">STDEV(IF($D$2:$D$248="M",Z$2:Z$248))</f>
        <v>#REF!</v>
      </c>
      <c r="AA254" s="36" t="e">
        <f t="array" ref="AA254">STDEV(IF($D$2:$D$248="M",AA$2:AA$248))</f>
        <v>#REF!</v>
      </c>
      <c r="AB254" s="36" t="e">
        <f t="array" ref="AB254">STDEV(IF($D$2:$D$248="M",AB$2:AB$248))</f>
        <v>#REF!</v>
      </c>
      <c r="AC254" s="36" t="e">
        <f t="array" ref="AC254">STDEV(IF($D$2:$D$248="M",AC$2:AC$248))</f>
        <v>#REF!</v>
      </c>
      <c r="AD254" s="36" t="e">
        <f t="array" ref="AD254">STDEV(IF($D$2:$D$248="M",AD$2:AD$248))</f>
        <v>#REF!</v>
      </c>
      <c r="AE254" s="36" t="e">
        <f t="array" ref="AE254">STDEV(IF($D$2:$D$248="M",AE$2:AE$248))</f>
        <v>#REF!</v>
      </c>
      <c r="AF254" s="36" t="e">
        <f t="array" ref="AF254">STDEV(IF($D$2:$D$248="M",AF$2:AF$248))</f>
        <v>#REF!</v>
      </c>
      <c r="AG254" s="36" t="e">
        <f t="array" ref="AG254">STDEV(IF($D$2:$D$248="M",AG$2:AG$248))</f>
        <v>#REF!</v>
      </c>
      <c r="AH254" s="36" t="e">
        <f t="array" ref="AH254">STDEV(IF($D$2:$D$248="M",AH$2:AH$248))</f>
        <v>#REF!</v>
      </c>
      <c r="AI254" s="36" t="e">
        <f t="array" ref="AI254">STDEV(IF($D$2:$D$248="M",AI$2:AI$248))</f>
        <v>#REF!</v>
      </c>
      <c r="AJ254" s="36" t="e">
        <f t="array" ref="AJ254">STDEV(IF($D$2:$D$248="M",AJ$2:AJ$248))</f>
        <v>#REF!</v>
      </c>
    </row>
    <row r="255" spans="1:36" x14ac:dyDescent="0.25">
      <c r="B255" s="32" t="s">
        <v>4</v>
      </c>
      <c r="C255" s="33" t="e">
        <f t="shared" ref="C255:C269" si="5">E255+(F255*1.96)</f>
        <v>#REF!</v>
      </c>
      <c r="D255" s="34" t="e">
        <f t="shared" ref="D255:D269" si="6">E255-(F255*1.96)</f>
        <v>#REF!</v>
      </c>
      <c r="E255" s="35" t="e">
        <f t="array" ref="E255">AVERAGE(IF($F$2:$F$248="y",$L$2:$AJ$248))</f>
        <v>#REF!</v>
      </c>
      <c r="F255" s="36" t="e">
        <f t="array" ref="F255">STDEV(IF(F$2:F$248="Y",$L$2:$AJ$248))/SQRT(I255)</f>
        <v>#REF!</v>
      </c>
      <c r="G255" s="19" t="e">
        <f t="shared" si="4"/>
        <v>#REF!</v>
      </c>
      <c r="H255" s="21" t="e">
        <f t="shared" si="1"/>
        <v>#REF!</v>
      </c>
      <c r="I255" s="22">
        <f>COUNTIF(F$2:F$248,"Y")</f>
        <v>25</v>
      </c>
      <c r="K255" s="32" t="s">
        <v>4</v>
      </c>
      <c r="L255" s="36" t="e">
        <f t="array" ref="L255">STDEV(IF($F$2:$F$248="Y",L$2:L$248))</f>
        <v>#REF!</v>
      </c>
      <c r="M255" s="36" t="e">
        <f t="array" ref="M255">STDEV(IF($F$2:$F$248="Y",M$2:M$248))</f>
        <v>#REF!</v>
      </c>
      <c r="N255" s="36" t="e">
        <f t="array" ref="N255">STDEV(IF($F$2:$F$248="Y",N$2:N$248))</f>
        <v>#REF!</v>
      </c>
      <c r="O255" s="36" t="e">
        <f t="array" ref="O255">STDEV(IF($F$2:$F$248="Y",O$2:O$248))</f>
        <v>#REF!</v>
      </c>
      <c r="P255" s="36" t="e">
        <f t="array" ref="P255">STDEV(IF($F$2:$F$248="Y",P$2:P$248))</f>
        <v>#REF!</v>
      </c>
      <c r="Q255" s="36" t="e">
        <f t="array" ref="Q255">STDEV(IF($F$2:$F$248="Y",Q$2:Q$248))</f>
        <v>#REF!</v>
      </c>
      <c r="R255" s="36" t="e">
        <f t="array" ref="R255">STDEV(IF($F$2:$F$248="Y",R$2:R$248))</f>
        <v>#REF!</v>
      </c>
      <c r="S255" s="36" t="e">
        <f t="array" ref="S255">STDEV(IF($F$2:$F$248="Y",S$2:S$248))</f>
        <v>#REF!</v>
      </c>
      <c r="T255" s="36" t="e">
        <f t="array" ref="T255">STDEV(IF($F$2:$F$248="Y",T$2:T$248))</f>
        <v>#REF!</v>
      </c>
      <c r="U255" s="36" t="e">
        <f t="array" ref="U255">STDEV(IF($F$2:$F$248="Y",U$2:U$248))</f>
        <v>#REF!</v>
      </c>
      <c r="V255" s="36" t="e">
        <f t="array" ref="V255">STDEV(IF($F$2:$F$248="Y",V$2:V$248))</f>
        <v>#REF!</v>
      </c>
      <c r="W255" s="36" t="e">
        <f t="array" ref="W255">STDEV(IF($F$2:$F$248="Y",W$2:W$248))</f>
        <v>#REF!</v>
      </c>
      <c r="X255" s="36" t="e">
        <f t="array" ref="X255">STDEV(IF($F$2:$F$248="Y",X$2:X$248))</f>
        <v>#REF!</v>
      </c>
      <c r="Y255" s="36" t="e">
        <f t="array" ref="Y255">STDEV(IF($F$2:$F$248="Y",Y$2:Y$248))</f>
        <v>#REF!</v>
      </c>
      <c r="Z255" s="36" t="e">
        <f t="array" ref="Z255">STDEV(IF($F$2:$F$248="Y",Z$2:Z$248))</f>
        <v>#REF!</v>
      </c>
      <c r="AA255" s="36" t="e">
        <f t="array" ref="AA255">STDEV(IF($F$2:$F$248="Y",AA$2:AA$248))</f>
        <v>#REF!</v>
      </c>
      <c r="AB255" s="36" t="e">
        <f t="array" ref="AB255">STDEV(IF($F$2:$F$248="Y",AB$2:AB$248))</f>
        <v>#REF!</v>
      </c>
      <c r="AC255" s="36" t="e">
        <f t="array" ref="AC255">STDEV(IF($F$2:$F$248="Y",AC$2:AC$248))</f>
        <v>#REF!</v>
      </c>
      <c r="AD255" s="36" t="e">
        <f t="array" ref="AD255">STDEV(IF($F$2:$F$248="Y",AD$2:AD$248))</f>
        <v>#REF!</v>
      </c>
      <c r="AE255" s="36" t="e">
        <f t="array" ref="AE255">STDEV(IF($F$2:$F$248="Y",AE$2:AE$248))</f>
        <v>#REF!</v>
      </c>
      <c r="AF255" s="36" t="e">
        <f t="array" ref="AF255">STDEV(IF($F$2:$F$248="Y",AF$2:AF$248))</f>
        <v>#REF!</v>
      </c>
      <c r="AG255" s="36" t="e">
        <f t="array" ref="AG255">STDEV(IF($F$2:$F$248="Y",AG$2:AG$248))</f>
        <v>#REF!</v>
      </c>
      <c r="AH255" s="36" t="e">
        <f t="array" ref="AH255">STDEV(IF($F$2:$F$248="Y",AH$2:AH$248))</f>
        <v>#REF!</v>
      </c>
      <c r="AI255" s="36" t="e">
        <f t="array" ref="AI255">STDEV(IF($F$2:$F$248="Y",AI$2:AI$248))</f>
        <v>#REF!</v>
      </c>
      <c r="AJ255" s="36" t="e">
        <f t="array" ref="AJ255">STDEV(IF($F$2:$F$248="Y",AJ$2:AJ$248))</f>
        <v>#REF!</v>
      </c>
    </row>
    <row r="256" spans="1:36" x14ac:dyDescent="0.25">
      <c r="B256" s="32" t="s">
        <v>51</v>
      </c>
      <c r="C256" s="33" t="e">
        <f t="shared" si="5"/>
        <v>#REF!</v>
      </c>
      <c r="D256" s="34" t="e">
        <f t="shared" si="6"/>
        <v>#REF!</v>
      </c>
      <c r="E256" s="35" t="e">
        <f t="array" ref="E256">AVERAGE(IF($F$2:$F$248="n",$L$2:$AJ$248))</f>
        <v>#REF!</v>
      </c>
      <c r="F256" s="36" t="e">
        <f t="array" ref="F256">STDEV(IF(F$2:F$248="n",$L$2:$AJ$248))/SQRT(I256)</f>
        <v>#REF!</v>
      </c>
      <c r="G256" s="19" t="e">
        <f t="shared" si="4"/>
        <v>#REF!</v>
      </c>
      <c r="H256" s="21" t="e">
        <f t="shared" si="1"/>
        <v>#REF!</v>
      </c>
      <c r="I256" s="22">
        <f t="array" ref="I256">COUNTIF(F$2:F$248,"N")</f>
        <v>205</v>
      </c>
      <c r="K256" s="32" t="s">
        <v>51</v>
      </c>
      <c r="L256" s="36" t="e">
        <f t="array" ref="L256">STDEV(IF($F$2:$F$248="n",L$2:L$248))</f>
        <v>#REF!</v>
      </c>
      <c r="M256" s="36" t="e">
        <f t="array" ref="M256">STDEV(IF($F$2:$F$248="n",M$2:M$248))</f>
        <v>#REF!</v>
      </c>
      <c r="N256" s="36" t="e">
        <f t="array" ref="N256">STDEV(IF($F$2:$F$248="n",N$2:N$248))</f>
        <v>#REF!</v>
      </c>
      <c r="O256" s="36" t="e">
        <f t="array" ref="O256">STDEV(IF($F$2:$F$248="n",O$2:O$248))</f>
        <v>#REF!</v>
      </c>
      <c r="P256" s="36" t="e">
        <f t="array" ref="P256">STDEV(IF($F$2:$F$248="n",P$2:P$248))</f>
        <v>#REF!</v>
      </c>
      <c r="Q256" s="36" t="e">
        <f t="array" ref="Q256">STDEV(IF($F$2:$F$248="n",Q$2:Q$248))</f>
        <v>#REF!</v>
      </c>
      <c r="R256" s="36" t="e">
        <f t="array" ref="R256">STDEV(IF($F$2:$F$248="n",R$2:R$248))</f>
        <v>#REF!</v>
      </c>
      <c r="S256" s="36" t="e">
        <f t="array" ref="S256">STDEV(IF($F$2:$F$248="n",S$2:S$248))</f>
        <v>#REF!</v>
      </c>
      <c r="T256" s="36" t="e">
        <f t="array" ref="T256">STDEV(IF($F$2:$F$248="n",T$2:T$248))</f>
        <v>#REF!</v>
      </c>
      <c r="U256" s="36" t="e">
        <f t="array" ref="U256">STDEV(IF($F$2:$F$248="n",U$2:U$248))</f>
        <v>#REF!</v>
      </c>
      <c r="V256" s="36" t="e">
        <f t="array" ref="V256">STDEV(IF($F$2:$F$248="n",V$2:V$248))</f>
        <v>#REF!</v>
      </c>
      <c r="W256" s="36" t="e">
        <f t="array" ref="W256">STDEV(IF($F$2:$F$248="n",W$2:W$248))</f>
        <v>#REF!</v>
      </c>
      <c r="X256" s="36" t="e">
        <f t="array" ref="X256">STDEV(IF($F$2:$F$248="n",X$2:X$248))</f>
        <v>#REF!</v>
      </c>
      <c r="Y256" s="36" t="e">
        <f t="array" ref="Y256">STDEV(IF($F$2:$F$248="n",Y$2:Y$248))</f>
        <v>#REF!</v>
      </c>
      <c r="Z256" s="36" t="e">
        <f t="array" ref="Z256">STDEV(IF($F$2:$F$248="n",Z$2:Z$248))</f>
        <v>#REF!</v>
      </c>
      <c r="AA256" s="36" t="e">
        <f t="array" ref="AA256">STDEV(IF($F$2:$F$248="n",AA$2:AA$248))</f>
        <v>#REF!</v>
      </c>
      <c r="AB256" s="36" t="e">
        <f t="array" ref="AB256">STDEV(IF($F$2:$F$248="n",AB$2:AB$248))</f>
        <v>#REF!</v>
      </c>
      <c r="AC256" s="36" t="e">
        <f t="array" ref="AC256">STDEV(IF($F$2:$F$248="n",AC$2:AC$248))</f>
        <v>#REF!</v>
      </c>
      <c r="AD256" s="36" t="e">
        <f t="array" ref="AD256">STDEV(IF($F$2:$F$248="n",AD$2:AD$248))</f>
        <v>#REF!</v>
      </c>
      <c r="AE256" s="36" t="e">
        <f t="array" ref="AE256">STDEV(IF($F$2:$F$248="n",AE$2:AE$248))</f>
        <v>#REF!</v>
      </c>
      <c r="AF256" s="36" t="e">
        <f t="array" ref="AF256">STDEV(IF($F$2:$F$248="n",AF$2:AF$248))</f>
        <v>#REF!</v>
      </c>
      <c r="AG256" s="36" t="e">
        <f t="array" ref="AG256">STDEV(IF($F$2:$F$248="n",AG$2:AG$248))</f>
        <v>#REF!</v>
      </c>
      <c r="AH256" s="36" t="e">
        <f t="array" ref="AH256">STDEV(IF($F$2:$F$248="n",AH$2:AH$248))</f>
        <v>#REF!</v>
      </c>
      <c r="AI256" s="36" t="e">
        <f t="array" ref="AI256">STDEV(IF($F$2:$F$248="n",AI$2:AI$248))</f>
        <v>#REF!</v>
      </c>
      <c r="AJ256" s="36" t="e">
        <f t="array" ref="AJ256">STDEV(IF($F$2:$F$248="n",AJ$2:AJ$248))</f>
        <v>#REF!</v>
      </c>
    </row>
    <row r="257" spans="2:36" x14ac:dyDescent="0.25">
      <c r="B257" s="32" t="s">
        <v>38</v>
      </c>
      <c r="C257" s="33" t="e">
        <f t="shared" si="5"/>
        <v>#REF!</v>
      </c>
      <c r="D257" s="34" t="e">
        <f t="shared" si="6"/>
        <v>#REF!</v>
      </c>
      <c r="E257" s="35" t="e">
        <f t="array" ref="E257">AVERAGE(IF($H$2:$H$248="y",$L$2:$AJ$248))</f>
        <v>#REF!</v>
      </c>
      <c r="F257" s="36" t="e">
        <f t="array" ref="F257">STDEV(IF(H$2:H$248="Y",$L$2:$AJ$248))/SQRT(I257)</f>
        <v>#REF!</v>
      </c>
      <c r="G257" s="19" t="e">
        <f t="shared" si="4"/>
        <v>#REF!</v>
      </c>
      <c r="H257" s="21" t="e">
        <f t="shared" si="1"/>
        <v>#REF!</v>
      </c>
      <c r="I257" s="22">
        <f t="array" ref="I257">COUNTIF(H$2:H$248,"Y")</f>
        <v>0</v>
      </c>
      <c r="K257" s="32" t="s">
        <v>38</v>
      </c>
      <c r="L257" s="36" t="e">
        <f t="array" ref="L257">STDEV(IF($H$2:$H$248="Y",L$2:L$248))</f>
        <v>#REF!</v>
      </c>
      <c r="M257" s="36" t="e">
        <f t="array" ref="M257">STDEV(IF($H$2:$H$248="Y",M$2:M$248))</f>
        <v>#REF!</v>
      </c>
      <c r="N257" s="36" t="e">
        <f t="array" ref="N257">STDEV(IF($H$2:$H$248="Y",N$2:N$248))</f>
        <v>#REF!</v>
      </c>
      <c r="O257" s="36" t="e">
        <f t="array" ref="O257">STDEV(IF($H$2:$H$248="Y",O$2:O$248))</f>
        <v>#REF!</v>
      </c>
      <c r="P257" s="36" t="e">
        <f t="array" ref="P257">STDEV(IF($H$2:$H$248="Y",P$2:P$248))</f>
        <v>#REF!</v>
      </c>
      <c r="Q257" s="36" t="e">
        <f t="array" ref="Q257">STDEV(IF($H$2:$H$248="Y",Q$2:Q$248))</f>
        <v>#REF!</v>
      </c>
      <c r="R257" s="36" t="e">
        <f t="array" ref="R257">STDEV(IF($H$2:$H$248="Y",R$2:R$248))</f>
        <v>#REF!</v>
      </c>
      <c r="S257" s="36" t="e">
        <f t="array" ref="S257">STDEV(IF($H$2:$H$248="Y",S$2:S$248))</f>
        <v>#REF!</v>
      </c>
      <c r="T257" s="36" t="e">
        <f t="array" ref="T257">STDEV(IF($H$2:$H$248="Y",T$2:T$248))</f>
        <v>#REF!</v>
      </c>
      <c r="U257" s="36" t="e">
        <f t="array" ref="U257">STDEV(IF($H$2:$H$248="Y",U$2:U$248))</f>
        <v>#REF!</v>
      </c>
      <c r="V257" s="36" t="e">
        <f t="array" ref="V257">STDEV(IF($H$2:$H$248="Y",V$2:V$248))</f>
        <v>#REF!</v>
      </c>
      <c r="W257" s="36" t="e">
        <f t="array" ref="W257">STDEV(IF($H$2:$H$248="Y",W$2:W$248))</f>
        <v>#REF!</v>
      </c>
      <c r="X257" s="36" t="e">
        <f t="array" ref="X257">STDEV(IF($H$2:$H$248="Y",X$2:X$248))</f>
        <v>#REF!</v>
      </c>
      <c r="Y257" s="36" t="e">
        <f t="array" ref="Y257">STDEV(IF($H$2:$H$248="Y",Y$2:Y$248))</f>
        <v>#REF!</v>
      </c>
      <c r="Z257" s="36" t="e">
        <f t="array" ref="Z257">STDEV(IF($H$2:$H$248="Y",Z$2:Z$248))</f>
        <v>#REF!</v>
      </c>
      <c r="AA257" s="36" t="e">
        <f t="array" ref="AA257">STDEV(IF($H$2:$H$248="Y",AA$2:AA$248))</f>
        <v>#REF!</v>
      </c>
      <c r="AB257" s="36" t="e">
        <f t="array" ref="AB257">STDEV(IF($H$2:$H$248="Y",AB$2:AB$248))</f>
        <v>#REF!</v>
      </c>
      <c r="AC257" s="36" t="e">
        <f t="array" ref="AC257">STDEV(IF($H$2:$H$248="Y",AC$2:AC$248))</f>
        <v>#REF!</v>
      </c>
      <c r="AD257" s="36" t="e">
        <f t="array" ref="AD257">STDEV(IF($H$2:$H$248="Y",AD$2:AD$248))</f>
        <v>#REF!</v>
      </c>
      <c r="AE257" s="36" t="e">
        <f t="array" ref="AE257">STDEV(IF($H$2:$H$248="Y",AE$2:AE$248))</f>
        <v>#REF!</v>
      </c>
      <c r="AF257" s="36" t="e">
        <f t="array" ref="AF257">STDEV(IF($H$2:$H$248="Y",AF$2:AF$248))</f>
        <v>#REF!</v>
      </c>
      <c r="AG257" s="36" t="e">
        <f t="array" ref="AG257">STDEV(IF($H$2:$H$248="Y",AG$2:AG$248))</f>
        <v>#REF!</v>
      </c>
      <c r="AH257" s="36" t="e">
        <f t="array" ref="AH257">STDEV(IF($H$2:$H$248="Y",AH$2:AH$248))</f>
        <v>#REF!</v>
      </c>
      <c r="AI257" s="36" t="e">
        <f t="array" ref="AI257">STDEV(IF($H$2:$H$248="Y",AI$2:AI$248))</f>
        <v>#REF!</v>
      </c>
      <c r="AJ257" s="36" t="e">
        <f t="array" ref="AJ257">STDEV(IF($H$2:$H$248="Y",AJ$2:AJ$248))</f>
        <v>#REF!</v>
      </c>
    </row>
    <row r="258" spans="2:36" x14ac:dyDescent="0.25">
      <c r="B258" s="32" t="s">
        <v>52</v>
      </c>
      <c r="C258" s="33" t="e">
        <f t="shared" si="5"/>
        <v>#REF!</v>
      </c>
      <c r="D258" s="34" t="e">
        <f t="shared" si="6"/>
        <v>#REF!</v>
      </c>
      <c r="E258" s="35" t="e">
        <f t="array" ref="E258">AVERAGE(IF($H$2:$H$248="n",$L$2:$AJ$248))</f>
        <v>#REF!</v>
      </c>
      <c r="F258" s="36" t="e">
        <f t="array" ref="F258">STDEV(IF(H$2:H$248="N",$L$2:$AJ$248))/SQRT(I258)</f>
        <v>#REF!</v>
      </c>
      <c r="G258" s="19" t="e">
        <f t="shared" si="4"/>
        <v>#REF!</v>
      </c>
      <c r="H258" s="21" t="e">
        <f t="shared" si="1"/>
        <v>#REF!</v>
      </c>
      <c r="I258" s="22">
        <f t="array" ref="I258">COUNTIF(H$2:H$248,"N")</f>
        <v>230</v>
      </c>
      <c r="K258" s="32" t="s">
        <v>52</v>
      </c>
      <c r="L258" s="36" t="e">
        <f t="array" ref="L258">STDEV(IF($H$2:$H$248="N",L$2:L$248))</f>
        <v>#REF!</v>
      </c>
      <c r="M258" s="36" t="e">
        <f t="array" ref="M258">STDEV(IF($H$2:$H$248="N",M$2:M$248))</f>
        <v>#REF!</v>
      </c>
      <c r="N258" s="36" t="e">
        <f t="array" ref="N258">STDEV(IF($H$2:$H$248="N",N$2:N$248))</f>
        <v>#REF!</v>
      </c>
      <c r="O258" s="36" t="e">
        <f t="array" ref="O258">STDEV(IF($H$2:$H$248="N",O$2:O$248))</f>
        <v>#REF!</v>
      </c>
      <c r="P258" s="36" t="e">
        <f t="array" ref="P258">STDEV(IF($H$2:$H$248="N",P$2:P$248))</f>
        <v>#REF!</v>
      </c>
      <c r="Q258" s="36" t="e">
        <f t="array" ref="Q258">STDEV(IF($H$2:$H$248="N",Q$2:Q$248))</f>
        <v>#REF!</v>
      </c>
      <c r="R258" s="36" t="e">
        <f t="array" ref="R258">STDEV(IF($H$2:$H$248="N",R$2:R$248))</f>
        <v>#REF!</v>
      </c>
      <c r="S258" s="36" t="e">
        <f t="array" ref="S258">STDEV(IF($H$2:$H$248="N",S$2:S$248))</f>
        <v>#REF!</v>
      </c>
      <c r="T258" s="36" t="e">
        <f t="array" ref="T258">STDEV(IF($H$2:$H$248="N",T$2:T$248))</f>
        <v>#REF!</v>
      </c>
      <c r="U258" s="36" t="e">
        <f t="array" ref="U258">STDEV(IF($H$2:$H$248="N",U$2:U$248))</f>
        <v>#REF!</v>
      </c>
      <c r="V258" s="36" t="e">
        <f t="array" ref="V258">STDEV(IF($H$2:$H$248="N",V$2:V$248))</f>
        <v>#REF!</v>
      </c>
      <c r="W258" s="36" t="e">
        <f t="array" ref="W258">STDEV(IF($H$2:$H$248="N",W$2:W$248))</f>
        <v>#REF!</v>
      </c>
      <c r="X258" s="36" t="e">
        <f t="array" ref="X258">STDEV(IF($H$2:$H$248="N",X$2:X$248))</f>
        <v>#REF!</v>
      </c>
      <c r="Y258" s="36" t="e">
        <f t="array" ref="Y258">STDEV(IF($H$2:$H$248="N",Y$2:Y$248))</f>
        <v>#REF!</v>
      </c>
      <c r="Z258" s="36" t="e">
        <f t="array" ref="Z258">STDEV(IF($H$2:$H$248="N",Z$2:Z$248))</f>
        <v>#REF!</v>
      </c>
      <c r="AA258" s="36" t="e">
        <f t="array" ref="AA258">STDEV(IF($H$2:$H$248="N",AA$2:AA$248))</f>
        <v>#REF!</v>
      </c>
      <c r="AB258" s="36" t="e">
        <f t="array" ref="AB258">STDEV(IF($H$2:$H$248="N",AB$2:AB$248))</f>
        <v>#REF!</v>
      </c>
      <c r="AC258" s="36" t="e">
        <f t="array" ref="AC258">STDEV(IF($H$2:$H$248="N",AC$2:AC$248))</f>
        <v>#REF!</v>
      </c>
      <c r="AD258" s="36" t="e">
        <f t="array" ref="AD258">STDEV(IF($H$2:$H$248="N",AD$2:AD$248))</f>
        <v>#REF!</v>
      </c>
      <c r="AE258" s="36" t="e">
        <f t="array" ref="AE258">STDEV(IF($H$2:$H$248="N",AE$2:AE$248))</f>
        <v>#REF!</v>
      </c>
      <c r="AF258" s="36" t="e">
        <f t="array" ref="AF258">STDEV(IF($H$2:$H$248="N",AF$2:AF$248))</f>
        <v>#REF!</v>
      </c>
      <c r="AG258" s="36" t="e">
        <f t="array" ref="AG258">STDEV(IF($H$2:$H$248="N",AG$2:AG$248))</f>
        <v>#REF!</v>
      </c>
      <c r="AH258" s="36" t="e">
        <f t="array" ref="AH258">STDEV(IF($H$2:$H$248="N",AH$2:AH$248))</f>
        <v>#REF!</v>
      </c>
      <c r="AI258" s="36" t="e">
        <f t="array" ref="AI258">STDEV(IF($H$2:$H$248="N",AI$2:AI$248))</f>
        <v>#REF!</v>
      </c>
      <c r="AJ258" s="36" t="e">
        <f t="array" ref="AJ258">STDEV(IF($H$2:$H$248="N",AJ$2:AJ$248))</f>
        <v>#REF!</v>
      </c>
    </row>
    <row r="259" spans="2:36" x14ac:dyDescent="0.25">
      <c r="B259" s="32" t="s">
        <v>53</v>
      </c>
      <c r="C259" s="33" t="e">
        <f t="shared" si="5"/>
        <v>#REF!</v>
      </c>
      <c r="D259" s="34" t="e">
        <f t="shared" si="6"/>
        <v>#REF!</v>
      </c>
      <c r="E259" s="35" t="e">
        <f t="array" ref="E259">AVERAGE(IF($I$2:$I$248="y",$L$2:$AJ$248))</f>
        <v>#REF!</v>
      </c>
      <c r="F259" s="36" t="e">
        <f t="array" ref="F259">STDEV(IF(I$2:I$248="Y",$L$2:$AJ$248))</f>
        <v>#REF!</v>
      </c>
      <c r="G259" s="19" t="e">
        <f t="shared" si="4"/>
        <v>#REF!</v>
      </c>
      <c r="H259" s="21" t="e">
        <f t="shared" si="1"/>
        <v>#REF!</v>
      </c>
      <c r="I259" s="22">
        <f>COUNTIF(I$2:I$248,"Y")</f>
        <v>0</v>
      </c>
      <c r="K259" s="32" t="s">
        <v>53</v>
      </c>
      <c r="L259" s="36" t="e">
        <f t="array" ref="L259">STDEV(IF($I$2:$I$248="Y",L$2:L$248))</f>
        <v>#REF!</v>
      </c>
      <c r="M259" s="36" t="e">
        <f t="array" ref="M259">STDEV(IF($I$2:$I$248="Y",M$2:M$248))</f>
        <v>#REF!</v>
      </c>
      <c r="N259" s="36" t="e">
        <f t="array" ref="N259">STDEV(IF($I$2:$I$248="Y",N$2:N$248))</f>
        <v>#REF!</v>
      </c>
      <c r="O259" s="36" t="e">
        <f t="array" ref="O259">STDEV(IF($I$2:$I$248="Y",O$2:O$248))</f>
        <v>#REF!</v>
      </c>
      <c r="P259" s="36" t="e">
        <f t="array" ref="P259">STDEV(IF($I$2:$I$248="Y",P$2:P$248))</f>
        <v>#REF!</v>
      </c>
      <c r="Q259" s="36" t="e">
        <f t="array" ref="Q259">STDEV(IF($I$2:$I$248="Y",Q$2:Q$248))</f>
        <v>#REF!</v>
      </c>
      <c r="R259" s="36" t="e">
        <f t="array" ref="R259">STDEV(IF($I$2:$I$248="Y",R$2:R$248))</f>
        <v>#REF!</v>
      </c>
      <c r="S259" s="36" t="e">
        <f t="array" ref="S259">STDEV(IF($I$2:$I$248="Y",S$2:S$248))</f>
        <v>#REF!</v>
      </c>
      <c r="T259" s="36" t="e">
        <f t="array" ref="T259">STDEV(IF($I$2:$I$248="Y",T$2:T$248))</f>
        <v>#REF!</v>
      </c>
      <c r="U259" s="36" t="e">
        <f t="array" ref="U259">STDEV(IF($I$2:$I$248="Y",U$2:U$248))</f>
        <v>#REF!</v>
      </c>
      <c r="V259" s="36" t="e">
        <f t="array" ref="V259">STDEV(IF($I$2:$I$248="Y",V$2:V$248))</f>
        <v>#REF!</v>
      </c>
      <c r="W259" s="36" t="e">
        <f t="array" ref="W259">STDEV(IF($I$2:$I$248="Y",W$2:W$248))</f>
        <v>#REF!</v>
      </c>
      <c r="X259" s="36" t="e">
        <f t="array" ref="X259">STDEV(IF($I$2:$I$248="Y",X$2:X$248))</f>
        <v>#REF!</v>
      </c>
      <c r="Y259" s="36" t="e">
        <f t="array" ref="Y259">STDEV(IF($I$2:$I$248="Y",Y$2:Y$248))</f>
        <v>#REF!</v>
      </c>
      <c r="Z259" s="36" t="e">
        <f t="array" ref="Z259">STDEV(IF($I$2:$I$248="Y",Z$2:Z$248))</f>
        <v>#REF!</v>
      </c>
      <c r="AA259" s="36" t="e">
        <f t="array" ref="AA259">STDEV(IF($I$2:$I$248="Y",AA$2:AA$248))</f>
        <v>#REF!</v>
      </c>
      <c r="AB259" s="36" t="e">
        <f t="array" ref="AB259">STDEV(IF($I$2:$I$248="Y",AB$2:AB$248))</f>
        <v>#REF!</v>
      </c>
      <c r="AC259" s="36" t="e">
        <f t="array" ref="AC259">STDEV(IF($I$2:$I$248="Y",AC$2:AC$248))</f>
        <v>#REF!</v>
      </c>
      <c r="AD259" s="36" t="e">
        <f t="array" ref="AD259">STDEV(IF($I$2:$I$248="Y",AD$2:AD$248))</f>
        <v>#REF!</v>
      </c>
      <c r="AE259" s="36" t="e">
        <f t="array" ref="AE259">STDEV(IF($I$2:$I$248="Y",AE$2:AE$248))</f>
        <v>#REF!</v>
      </c>
      <c r="AF259" s="36" t="e">
        <f t="array" ref="AF259">STDEV(IF($I$2:$I$248="Y",AF$2:AF$248))</f>
        <v>#REF!</v>
      </c>
      <c r="AG259" s="36" t="e">
        <f t="array" ref="AG259">STDEV(IF($I$2:$I$248="Y",AG$2:AG$248))</f>
        <v>#REF!</v>
      </c>
      <c r="AH259" s="36" t="e">
        <f t="array" ref="AH259">STDEV(IF($I$2:$I$248="Y",AH$2:AH$248))</f>
        <v>#REF!</v>
      </c>
      <c r="AI259" s="36" t="e">
        <f t="array" ref="AI259">STDEV(IF($I$2:$I$248="Y",AI$2:AI$248))</f>
        <v>#REF!</v>
      </c>
      <c r="AJ259" s="36" t="e">
        <f t="array" ref="AJ259">STDEV(IF($I$2:$I$248="Y",AJ$2:AJ$248))</f>
        <v>#REF!</v>
      </c>
    </row>
    <row r="260" spans="2:36" x14ac:dyDescent="0.25">
      <c r="B260" s="32" t="s">
        <v>54</v>
      </c>
      <c r="C260" s="33" t="e">
        <f t="shared" si="5"/>
        <v>#REF!</v>
      </c>
      <c r="D260" s="34" t="e">
        <f t="shared" si="6"/>
        <v>#REF!</v>
      </c>
      <c r="E260" s="35" t="e">
        <f t="array" ref="E260">AVERAGE(IF($I$2:$I$248="n",$L$2:$AJ$248))</f>
        <v>#REF!</v>
      </c>
      <c r="F260" s="36" t="e">
        <f t="array" ref="F260">STDEV(IF(I$2:I$248="N",$L$2:$AJ$248))/SQRT(I260)</f>
        <v>#REF!</v>
      </c>
      <c r="G260" s="19" t="e">
        <f t="shared" si="4"/>
        <v>#REF!</v>
      </c>
      <c r="H260" s="21" t="e">
        <f t="shared" si="1"/>
        <v>#REF!</v>
      </c>
      <c r="I260" s="22">
        <f>COUNTIF(I$2:I$248,"N")</f>
        <v>230</v>
      </c>
      <c r="K260" s="32" t="s">
        <v>54</v>
      </c>
      <c r="L260" s="36" t="e">
        <f t="array" ref="L260">STDEV(IF($I$2:$I$248="N",L$2:L$248))</f>
        <v>#REF!</v>
      </c>
      <c r="M260" s="36" t="e">
        <f t="array" ref="M260">STDEV(IF($I$2:$I$248="N",M$2:M$248))</f>
        <v>#REF!</v>
      </c>
      <c r="N260" s="36" t="e">
        <f t="array" ref="N260">STDEV(IF($I$2:$I$248="N",N$2:N$248))</f>
        <v>#REF!</v>
      </c>
      <c r="O260" s="36" t="e">
        <f t="array" ref="O260">STDEV(IF($I$2:$I$248="N",O$2:O$248))</f>
        <v>#REF!</v>
      </c>
      <c r="P260" s="36" t="e">
        <f t="array" ref="P260">STDEV(IF($I$2:$I$248="N",P$2:P$248))</f>
        <v>#REF!</v>
      </c>
      <c r="Q260" s="36" t="e">
        <f t="array" ref="Q260">STDEV(IF($I$2:$I$248="N",Q$2:Q$248))</f>
        <v>#REF!</v>
      </c>
      <c r="R260" s="36" t="e">
        <f t="array" ref="R260">STDEV(IF($I$2:$I$248="N",R$2:R$248))</f>
        <v>#REF!</v>
      </c>
      <c r="S260" s="36" t="e">
        <f t="array" ref="S260">STDEV(IF($I$2:$I$248="N",S$2:S$248))</f>
        <v>#REF!</v>
      </c>
      <c r="T260" s="36" t="e">
        <f t="array" ref="T260">STDEV(IF($I$2:$I$248="N",T$2:T$248))</f>
        <v>#REF!</v>
      </c>
      <c r="U260" s="36" t="e">
        <f t="array" ref="U260">STDEV(IF($I$2:$I$248="N",U$2:U$248))</f>
        <v>#REF!</v>
      </c>
      <c r="V260" s="36" t="e">
        <f t="array" ref="V260">STDEV(IF($I$2:$I$248="N",V$2:V$248))</f>
        <v>#REF!</v>
      </c>
      <c r="W260" s="36" t="e">
        <f t="array" ref="W260">STDEV(IF($I$2:$I$248="N",W$2:W$248))</f>
        <v>#REF!</v>
      </c>
      <c r="X260" s="36" t="e">
        <f t="array" ref="X260">STDEV(IF($I$2:$I$248="N",X$2:X$248))</f>
        <v>#REF!</v>
      </c>
      <c r="Y260" s="36" t="e">
        <f t="array" ref="Y260">STDEV(IF($I$2:$I$248="N",Y$2:Y$248))</f>
        <v>#REF!</v>
      </c>
      <c r="Z260" s="36" t="e">
        <f t="array" ref="Z260">STDEV(IF($I$2:$I$248="N",Z$2:Z$248))</f>
        <v>#REF!</v>
      </c>
      <c r="AA260" s="36" t="e">
        <f t="array" ref="AA260">STDEV(IF($I$2:$I$248="N",AA$2:AA$248))</f>
        <v>#REF!</v>
      </c>
      <c r="AB260" s="36" t="e">
        <f t="array" ref="AB260">STDEV(IF($I$2:$I$248="N",AB$2:AB$248))</f>
        <v>#REF!</v>
      </c>
      <c r="AC260" s="36" t="e">
        <f t="array" ref="AC260">STDEV(IF($I$2:$I$248="N",AC$2:AC$248))</f>
        <v>#REF!</v>
      </c>
      <c r="AD260" s="36" t="e">
        <f t="array" ref="AD260">STDEV(IF($I$2:$I$248="N",AD$2:AD$248))</f>
        <v>#REF!</v>
      </c>
      <c r="AE260" s="36" t="e">
        <f t="array" ref="AE260">STDEV(IF($I$2:$I$248="N",AE$2:AE$248))</f>
        <v>#REF!</v>
      </c>
      <c r="AF260" s="36" t="e">
        <f t="array" ref="AF260">STDEV(IF($I$2:$I$248="N",AF$2:AF$248))</f>
        <v>#REF!</v>
      </c>
      <c r="AG260" s="36" t="e">
        <f t="array" ref="AG260">STDEV(IF($I$2:$I$248="N",AG$2:AG$248))</f>
        <v>#REF!</v>
      </c>
      <c r="AH260" s="36" t="e">
        <f t="array" ref="AH260">STDEV(IF($I$2:$I$248="N",AH$2:AH$248))</f>
        <v>#REF!</v>
      </c>
      <c r="AI260" s="36" t="e">
        <f t="array" ref="AI260">STDEV(IF($I$2:$I$248="N",AI$2:AI$248))</f>
        <v>#REF!</v>
      </c>
      <c r="AJ260" s="36" t="e">
        <f t="array" ref="AJ260">STDEV(IF($I$2:$I$248="N",AJ$2:AJ$248))</f>
        <v>#REF!</v>
      </c>
    </row>
    <row r="261" spans="2:36" x14ac:dyDescent="0.25">
      <c r="B261" s="32" t="s">
        <v>326</v>
      </c>
      <c r="C261" s="33" t="e">
        <f t="shared" si="5"/>
        <v>#DIV/0!</v>
      </c>
      <c r="D261" s="34" t="e">
        <f t="shared" si="6"/>
        <v>#DIV/0!</v>
      </c>
      <c r="E261" s="35" t="e">
        <f t="array" ref="E261">AVERAGE(IF($J$2:$J$248="0+ (E/D)",$L$2:$AJ$248))</f>
        <v>#DIV/0!</v>
      </c>
      <c r="F261" s="36" t="e">
        <f t="array" ref="F261">STDEV(IF($J$2:J$248="0+ (E/D)",$L$2:$AJ$248))/SQRT(I261)</f>
        <v>#DIV/0!</v>
      </c>
      <c r="G261" s="19" t="e">
        <f t="shared" si="4"/>
        <v>#DIV/0!</v>
      </c>
      <c r="H261" s="21" t="e">
        <f t="shared" si="1"/>
        <v>#DIV/0!</v>
      </c>
      <c r="I261" s="22">
        <f>COUNTIF(J$2:J$248,"0+ (E/D)")</f>
        <v>0</v>
      </c>
      <c r="K261" s="32" t="s">
        <v>326</v>
      </c>
      <c r="L261" s="36" t="e">
        <f t="array" ref="L261">STDEV(IF($J$2:$J$248="0+ (E/D)",L$2:L$248))</f>
        <v>#DIV/0!</v>
      </c>
      <c r="M261" s="36" t="e">
        <f t="array" ref="M261">STDEV(IF($J$2:$J$248="0+ (E/D)",M$2:M$248))</f>
        <v>#DIV/0!</v>
      </c>
      <c r="N261" s="36" t="e">
        <f t="array" ref="N261">STDEV(IF($J$2:$J$248="0+ (E/D)",N$2:N$248))</f>
        <v>#DIV/0!</v>
      </c>
      <c r="O261" s="36" t="e">
        <f t="array" ref="O261">STDEV(IF($J$2:$J$248="0+ (E/D)",O$2:O$248))</f>
        <v>#DIV/0!</v>
      </c>
      <c r="P261" s="36" t="e">
        <f t="array" ref="P261">STDEV(IF($J$2:$J$248="0+ (E/D)",P$2:P$248))</f>
        <v>#DIV/0!</v>
      </c>
      <c r="Q261" s="36" t="e">
        <f t="array" ref="Q261">STDEV(IF($J$2:$J$248="0+ (E/D)",Q$2:Q$248))</f>
        <v>#DIV/0!</v>
      </c>
      <c r="R261" s="36" t="e">
        <f t="array" ref="R261">STDEV(IF($J$2:$J$248="0+ (E/D)",R$2:R$248))</f>
        <v>#DIV/0!</v>
      </c>
      <c r="S261" s="36" t="e">
        <f t="array" ref="S261">STDEV(IF($J$2:$J$248="0+ (E/D)",S$2:S$248))</f>
        <v>#DIV/0!</v>
      </c>
      <c r="T261" s="36" t="e">
        <f t="array" ref="T261">STDEV(IF($J$2:$J$248="0+ (E/D)",T$2:T$248))</f>
        <v>#DIV/0!</v>
      </c>
      <c r="U261" s="36" t="e">
        <f t="array" ref="U261">STDEV(IF($J$2:$J$248="0+ (E/D)",U$2:U$248))</f>
        <v>#DIV/0!</v>
      </c>
      <c r="V261" s="36" t="e">
        <f t="array" ref="V261">STDEV(IF($J$2:$J$248="0+ (E/D)",V$2:V$248))</f>
        <v>#DIV/0!</v>
      </c>
      <c r="W261" s="36" t="e">
        <f t="array" ref="W261">STDEV(IF($J$2:$J$248="0+ (E/D)",W$2:W$248))</f>
        <v>#DIV/0!</v>
      </c>
      <c r="X261" s="36" t="e">
        <f t="array" ref="X261">STDEV(IF($J$2:$J$248="0+ (E/D)",X$2:X$248))</f>
        <v>#DIV/0!</v>
      </c>
      <c r="Y261" s="36" t="e">
        <f t="array" ref="Y261">STDEV(IF($J$2:$J$248="0+ (E/D)",Y$2:Y$248))</f>
        <v>#DIV/0!</v>
      </c>
      <c r="Z261" s="36" t="e">
        <f t="array" ref="Z261">STDEV(IF($J$2:$J$248="0+ (E/D)",Z$2:Z$248))</f>
        <v>#DIV/0!</v>
      </c>
      <c r="AA261" s="36" t="e">
        <f t="array" ref="AA261">STDEV(IF($J$2:$J$248="0+ (E/D)",AA$2:AA$248))</f>
        <v>#DIV/0!</v>
      </c>
      <c r="AB261" s="36" t="e">
        <f t="array" ref="AB261">STDEV(IF($J$2:$J$248="0+ (E/D)",AB$2:AB$248))</f>
        <v>#DIV/0!</v>
      </c>
      <c r="AC261" s="36" t="e">
        <f t="array" ref="AC261">STDEV(IF($J$2:$J$248="0+ (E/D)",AC$2:AC$248))</f>
        <v>#DIV/0!</v>
      </c>
      <c r="AD261" s="36" t="e">
        <f t="array" ref="AD261">STDEV(IF($J$2:$J$248="0+ (E/D)",AD$2:AD$248))</f>
        <v>#DIV/0!</v>
      </c>
      <c r="AE261" s="36" t="e">
        <f t="array" ref="AE261">STDEV(IF($J$2:$J$248="0+ (E/D)",AE$2:AE$248))</f>
        <v>#DIV/0!</v>
      </c>
      <c r="AF261" s="36" t="e">
        <f t="array" ref="AF261">STDEV(IF($J$2:$J$248="0+ (E/D)",AF$2:AF$248))</f>
        <v>#DIV/0!</v>
      </c>
      <c r="AG261" s="36" t="e">
        <f t="array" ref="AG261">STDEV(IF($J$2:$J$248="0+ (E/D)",AG$2:AG$248))</f>
        <v>#DIV/0!</v>
      </c>
      <c r="AH261" s="36" t="e">
        <f t="array" ref="AH261">STDEV(IF($J$2:$J$248="0+ (E/D)",AH$2:AH$248))</f>
        <v>#DIV/0!</v>
      </c>
      <c r="AI261" s="36" t="e">
        <f t="array" ref="AI261">STDEV(IF($J$2:$J$248="0+ (E/D)",AI$2:AI$248))</f>
        <v>#DIV/0!</v>
      </c>
      <c r="AJ261" s="36" t="e">
        <f t="array" ref="AJ261">STDEV(IF($J$2:$J$248="0+ (E/D)",AJ$2:AJ$248))</f>
        <v>#DIV/0!</v>
      </c>
    </row>
    <row r="262" spans="2:36" x14ac:dyDescent="0.25">
      <c r="B262" s="32" t="s">
        <v>327</v>
      </c>
      <c r="C262" s="33" t="e">
        <f t="shared" si="5"/>
        <v>#DIV/0!</v>
      </c>
      <c r="D262" s="34" t="e">
        <f t="shared" si="6"/>
        <v>#DIV/0!</v>
      </c>
      <c r="E262" s="35" t="e">
        <f t="array" ref="E262">AVERAGE(IF($J$2:$J$248="2.5+ (D/C)",$L$2:$AJ$248))</f>
        <v>#DIV/0!</v>
      </c>
      <c r="F262" s="36" t="e">
        <f t="array" ref="F262">STDEV(IF(J$2:J$248="2.5+ (D/C)",$L$2:$AJ$248))/SQRT(I262)</f>
        <v>#DIV/0!</v>
      </c>
      <c r="G262" s="19" t="e">
        <f t="shared" si="4"/>
        <v>#DIV/0!</v>
      </c>
      <c r="H262" s="21" t="e">
        <f t="shared" si="1"/>
        <v>#DIV/0!</v>
      </c>
      <c r="I262" s="22">
        <f>COUNTIF(J$2:J$248,"2.5+ (D/C)")</f>
        <v>35</v>
      </c>
      <c r="K262" s="32" t="s">
        <v>327</v>
      </c>
      <c r="L262" s="36" t="e">
        <f t="array" ref="L262">STDEV(IF($J$2:$J$248="2.5+ (D/C)",L$2:L$248))</f>
        <v>#DIV/0!</v>
      </c>
      <c r="M262" s="36" t="e">
        <f t="array" ref="M262">STDEV(IF($J$2:$J$248="2.5+ (D/C)",M$2:M$248))</f>
        <v>#DIV/0!</v>
      </c>
      <c r="N262" s="36" t="e">
        <f t="array" ref="N262">STDEV(IF($J$2:$J$248="2.5+ (D/C)",N$2:N$248))</f>
        <v>#DIV/0!</v>
      </c>
      <c r="O262" s="36" t="e">
        <f t="array" ref="O262">STDEV(IF($J$2:$J$248="2.5+ (D/C)",O$2:O$248))</f>
        <v>#DIV/0!</v>
      </c>
      <c r="P262" s="36" t="e">
        <f t="array" ref="P262">STDEV(IF($J$2:$J$248="2.5+ (D/C)",P$2:P$248))</f>
        <v>#DIV/0!</v>
      </c>
      <c r="Q262" s="36" t="e">
        <f t="array" ref="Q262">STDEV(IF($J$2:$J$248="2.5+ (D/C)",Q$2:Q$248))</f>
        <v>#DIV/0!</v>
      </c>
      <c r="R262" s="36" t="e">
        <f t="array" ref="R262">STDEV(IF($J$2:$J$248="2.5+ (D/C)",R$2:R$248))</f>
        <v>#DIV/0!</v>
      </c>
      <c r="S262" s="36" t="e">
        <f t="array" ref="S262">STDEV(IF($J$2:$J$248="2.5+ (D/C)",S$2:S$248))</f>
        <v>#DIV/0!</v>
      </c>
      <c r="T262" s="36" t="e">
        <f t="array" ref="T262">STDEV(IF($J$2:$J$248="2.5+ (D/C)",T$2:T$248))</f>
        <v>#DIV/0!</v>
      </c>
      <c r="U262" s="36" t="e">
        <f t="array" ref="U262">STDEV(IF($J$2:$J$248="2.5+ (D/C)",U$2:U$248))</f>
        <v>#DIV/0!</v>
      </c>
      <c r="V262" s="36" t="e">
        <f t="array" ref="V262">STDEV(IF($J$2:$J$248="2.5+ (D/C)",V$2:V$248))</f>
        <v>#DIV/0!</v>
      </c>
      <c r="W262" s="36" t="e">
        <f t="array" ref="W262">STDEV(IF($J$2:$J$248="2.5+ (D/C)",W$2:W$248))</f>
        <v>#DIV/0!</v>
      </c>
      <c r="X262" s="36" t="e">
        <f t="array" ref="X262">STDEV(IF($J$2:$J$248="2.5+ (D/C)",X$2:X$248))</f>
        <v>#DIV/0!</v>
      </c>
      <c r="Y262" s="36" t="e">
        <f t="array" ref="Y262">STDEV(IF($J$2:$J$248="2.5+ (D/C)",Y$2:Y$248))</f>
        <v>#DIV/0!</v>
      </c>
      <c r="Z262" s="36" t="e">
        <f t="array" ref="Z262">STDEV(IF($J$2:$J$248="2.5+ (D/C)",Z$2:Z$248))</f>
        <v>#DIV/0!</v>
      </c>
      <c r="AA262" s="36" t="e">
        <f t="array" ref="AA262">STDEV(IF($J$2:$J$248="2.5+ (D/C)",AA$2:AA$248))</f>
        <v>#DIV/0!</v>
      </c>
      <c r="AB262" s="36" t="e">
        <f t="array" ref="AB262">STDEV(IF($J$2:$J$248="2.5+ (D/C)",AB$2:AB$248))</f>
        <v>#DIV/0!</v>
      </c>
      <c r="AC262" s="36" t="e">
        <f t="array" ref="AC262">STDEV(IF($J$2:$J$248="2.5+ (D/C)",AC$2:AC$248))</f>
        <v>#DIV/0!</v>
      </c>
      <c r="AD262" s="36" t="e">
        <f t="array" ref="AD262">STDEV(IF($J$2:$J$248="2.5+ (D/C)",AD$2:AD$248))</f>
        <v>#DIV/0!</v>
      </c>
      <c r="AE262" s="36" t="e">
        <f t="array" ref="AE262">STDEV(IF($J$2:$J$248="2.5+ (D/C)",AE$2:AE$248))</f>
        <v>#DIV/0!</v>
      </c>
      <c r="AF262" s="36" t="e">
        <f t="array" ref="AF262">STDEV(IF($J$2:$J$248="2.5+ (D/C)",AF$2:AF$248))</f>
        <v>#DIV/0!</v>
      </c>
      <c r="AG262" s="36" t="e">
        <f t="array" ref="AG262">STDEV(IF($J$2:$J$248="2.5+ (D/C)",AG$2:AG$248))</f>
        <v>#DIV/0!</v>
      </c>
      <c r="AH262" s="36" t="e">
        <f t="array" ref="AH262">STDEV(IF($J$2:$J$248="2.5+ (D/C)",AH$2:AH$248))</f>
        <v>#DIV/0!</v>
      </c>
      <c r="AI262" s="36" t="e">
        <f t="array" ref="AI262">STDEV(IF($J$2:$J$248="2.5+ (D/C)",AI$2:AI$248))</f>
        <v>#DIV/0!</v>
      </c>
      <c r="AJ262" s="36" t="e">
        <f t="array" ref="AJ262">STDEV(IF($J$2:$J$248="2.5+ (D/C)",AJ$2:AJ$248))</f>
        <v>#DIV/0!</v>
      </c>
    </row>
    <row r="263" spans="2:36" x14ac:dyDescent="0.25">
      <c r="B263" s="32" t="s">
        <v>328</v>
      </c>
      <c r="C263" s="33" t="e">
        <f t="shared" si="5"/>
        <v>#DIV/0!</v>
      </c>
      <c r="D263" s="34" t="e">
        <f t="shared" si="6"/>
        <v>#DIV/0!</v>
      </c>
      <c r="E263" s="35" t="e">
        <f t="array" ref="E263">AVERAGE(IF($J$2:$J$248="4.75+ (C/B)",$L$2:$AJ$248))</f>
        <v>#DIV/0!</v>
      </c>
      <c r="F263" s="36" t="e">
        <f t="array" ref="F263">STDEV(IF(J$2:J$248="4.75+ (C/B)",$L$2:$AJ$248))/SQRT(I263)</f>
        <v>#DIV/0!</v>
      </c>
      <c r="G263" s="19" t="e">
        <f t="shared" si="4"/>
        <v>#DIV/0!</v>
      </c>
      <c r="H263" s="21" t="e">
        <f t="shared" si="1"/>
        <v>#DIV/0!</v>
      </c>
      <c r="I263" s="22">
        <f>COUNTIF(J$2:J$248,"4.75+ (C/B)")</f>
        <v>80</v>
      </c>
      <c r="K263" s="32" t="s">
        <v>328</v>
      </c>
      <c r="L263" s="36" t="e">
        <f t="array" ref="L263">STDEV(IF($J$2:$J$248="4.75+ (C/B)",L$2:L$248))</f>
        <v>#DIV/0!</v>
      </c>
      <c r="M263" s="36" t="e">
        <f t="array" ref="M263">STDEV(IF($J$2:$J$248="4.75+ (C/B)",M$2:M$248))</f>
        <v>#DIV/0!</v>
      </c>
      <c r="N263" s="36" t="e">
        <f t="array" ref="N263">STDEV(IF($J$2:$J$248="4.75+ (C/B)",N$2:N$248))</f>
        <v>#DIV/0!</v>
      </c>
      <c r="O263" s="36" t="e">
        <f t="array" ref="O263">STDEV(IF($J$2:$J$248="4.75+ (C/B)",O$2:O$248))</f>
        <v>#DIV/0!</v>
      </c>
      <c r="P263" s="36" t="e">
        <f t="array" ref="P263">STDEV(IF($J$2:$J$248="4.75+ (C/B)",P$2:P$248))</f>
        <v>#DIV/0!</v>
      </c>
      <c r="Q263" s="36" t="e">
        <f t="array" ref="Q263">STDEV(IF($J$2:$J$248="4.75+ (C/B)",Q$2:Q$248))</f>
        <v>#DIV/0!</v>
      </c>
      <c r="R263" s="36" t="e">
        <f t="array" ref="R263">STDEV(IF($J$2:$J$248="4.75+ (C/B)",R$2:R$248))</f>
        <v>#DIV/0!</v>
      </c>
      <c r="S263" s="36" t="e">
        <f t="array" ref="S263">STDEV(IF($J$2:$J$248="4.75+ (C/B)",S$2:S$248))</f>
        <v>#DIV/0!</v>
      </c>
      <c r="T263" s="36" t="e">
        <f t="array" ref="T263">STDEV(IF($J$2:$J$248="4.75+ (C/B)",T$2:T$248))</f>
        <v>#DIV/0!</v>
      </c>
      <c r="U263" s="36" t="e">
        <f t="array" ref="U263">STDEV(IF($J$2:$J$248="4.75+ (C/B)",U$2:U$248))</f>
        <v>#DIV/0!</v>
      </c>
      <c r="V263" s="36" t="e">
        <f t="array" ref="V263">STDEV(IF($J$2:$J$248="4.75+ (C/B)",V$2:V$248))</f>
        <v>#DIV/0!</v>
      </c>
      <c r="W263" s="36" t="e">
        <f t="array" ref="W263">STDEV(IF($J$2:$J$248="4.75+ (C/B)",W$2:W$248))</f>
        <v>#DIV/0!</v>
      </c>
      <c r="X263" s="36" t="e">
        <f t="array" ref="X263">STDEV(IF($J$2:$J$248="4.75+ (C/B)",X$2:X$248))</f>
        <v>#DIV/0!</v>
      </c>
      <c r="Y263" s="36" t="e">
        <f t="array" ref="Y263">STDEV(IF($J$2:$J$248="4.75+ (C/B)",Y$2:Y$248))</f>
        <v>#DIV/0!</v>
      </c>
      <c r="Z263" s="36" t="e">
        <f t="array" ref="Z263">STDEV(IF($J$2:$J$248="4.75+ (C/B)",Z$2:Z$248))</f>
        <v>#DIV/0!</v>
      </c>
      <c r="AA263" s="36" t="e">
        <f t="array" ref="AA263">STDEV(IF($J$2:$J$248="4.75+ (C/B)",AA$2:AA$248))</f>
        <v>#DIV/0!</v>
      </c>
      <c r="AB263" s="36" t="e">
        <f t="array" ref="AB263">STDEV(IF($J$2:$J$248="4.75+ (C/B)",AB$2:AB$248))</f>
        <v>#DIV/0!</v>
      </c>
      <c r="AC263" s="36" t="e">
        <f t="array" ref="AC263">STDEV(IF($J$2:$J$248="4.75+ (C/B)",AC$2:AC$248))</f>
        <v>#DIV/0!</v>
      </c>
      <c r="AD263" s="36" t="e">
        <f t="array" ref="AD263">STDEV(IF($J$2:$J$248="4.75+ (C/B)",AD$2:AD$248))</f>
        <v>#DIV/0!</v>
      </c>
      <c r="AE263" s="36" t="e">
        <f t="array" ref="AE263">STDEV(IF($J$2:$J$248="4.75+ (C/B)",AE$2:AE$248))</f>
        <v>#DIV/0!</v>
      </c>
      <c r="AF263" s="36" t="e">
        <f t="array" ref="AF263">STDEV(IF($J$2:$J$248="4.75+ (C/B)",AF$2:AF$248))</f>
        <v>#DIV/0!</v>
      </c>
      <c r="AG263" s="36" t="e">
        <f t="array" ref="AG263">STDEV(IF($J$2:$J$248="4.75+ (C/B)",AG$2:AG$248))</f>
        <v>#DIV/0!</v>
      </c>
      <c r="AH263" s="36" t="e">
        <f t="array" ref="AH263">STDEV(IF($J$2:$J$248="4.75+ (C/B)",AH$2:AH$248))</f>
        <v>#DIV/0!</v>
      </c>
      <c r="AI263" s="36" t="e">
        <f t="array" ref="AI263">STDEV(IF($J$2:$J$248="4.75+ (C/B)",AI$2:AI$248))</f>
        <v>#DIV/0!</v>
      </c>
      <c r="AJ263" s="36" t="e">
        <f t="array" ref="AJ263">STDEV(IF($J$2:$J$248="4.75+ (C/B)",AJ$2:AJ$248))</f>
        <v>#DIV/0!</v>
      </c>
    </row>
    <row r="264" spans="2:36" x14ac:dyDescent="0.25">
      <c r="B264" s="32" t="s">
        <v>329</v>
      </c>
      <c r="C264" s="33" t="e">
        <f>E264+(F264*1.96)</f>
        <v>#DIV/0!</v>
      </c>
      <c r="D264" s="34" t="e">
        <f>E264-(F264*1.96)</f>
        <v>#DIV/0!</v>
      </c>
      <c r="E264" s="35" t="e">
        <f t="array" ref="E264">AVERAGE(IF($J$2:$J$248="6.25+ (B/A)",$L$2:$AJ$248))</f>
        <v>#DIV/0!</v>
      </c>
      <c r="F264" s="36" t="e">
        <f t="array" ref="F264">STDEV(IF(J$2:J$248="6.25+ (B/A)",$L$2:$AJ$248))/SQRT(I264)</f>
        <v>#DIV/0!</v>
      </c>
      <c r="G264" s="19" t="e">
        <f>IF(AND(C264&gt;0,D264&gt;0),"SIG+",IF(AND(C264&lt;0,D264&lt;0),"SIG-",""))</f>
        <v>#DIV/0!</v>
      </c>
      <c r="H264" s="21" t="e">
        <f>IF(D264&gt;$C$252,"SIG+",IF(C264&lt;$D$252,"SIG-",""))</f>
        <v>#DIV/0!</v>
      </c>
      <c r="I264" s="22">
        <f>COUNTIF(J$2:J$248,"6.25+ (B/A)")</f>
        <v>82</v>
      </c>
      <c r="K264" s="32" t="s">
        <v>329</v>
      </c>
      <c r="L264" s="36" t="e">
        <f t="array" ref="L264">STDEV(IF($J$2:$J$248="6.25+ (B/A)",L$2:L$248))</f>
        <v>#DIV/0!</v>
      </c>
      <c r="M264" s="36" t="e">
        <f t="array" ref="M264">STDEV(IF($J$2:$J$248="6.25+ (B/A)",M$2:M$248))</f>
        <v>#DIV/0!</v>
      </c>
      <c r="N264" s="36" t="e">
        <f t="array" ref="N264">STDEV(IF($J$2:$J$248="6.25+ (B/A)",N$2:N$248))</f>
        <v>#DIV/0!</v>
      </c>
      <c r="O264" s="36" t="e">
        <f t="array" ref="O264">STDEV(IF($J$2:$J$248="6.25+ (B/A)",O$2:O$248))</f>
        <v>#DIV/0!</v>
      </c>
      <c r="P264" s="36" t="e">
        <f t="array" ref="P264">STDEV(IF($J$2:$J$248="6.25+ (B/A)",P$2:P$248))</f>
        <v>#DIV/0!</v>
      </c>
      <c r="Q264" s="36" t="e">
        <f t="array" ref="Q264">STDEV(IF($J$2:$J$248="6.25+ (B/A)",Q$2:Q$248))</f>
        <v>#DIV/0!</v>
      </c>
      <c r="R264" s="36" t="e">
        <f t="array" ref="R264">STDEV(IF($J$2:$J$248="6.25+ (B/A)",R$2:R$248))</f>
        <v>#DIV/0!</v>
      </c>
      <c r="S264" s="36" t="e">
        <f t="array" ref="S264">STDEV(IF($J$2:$J$248="6.25+ (B/A)",S$2:S$248))</f>
        <v>#DIV/0!</v>
      </c>
      <c r="T264" s="36" t="e">
        <f t="array" ref="T264">STDEV(IF($J$2:$J$248="6.25+ (B/A)",T$2:T$248))</f>
        <v>#DIV/0!</v>
      </c>
      <c r="U264" s="36" t="e">
        <f t="array" ref="U264">STDEV(IF($J$2:$J$248="6.25+ (B/A)",U$2:U$248))</f>
        <v>#DIV/0!</v>
      </c>
      <c r="V264" s="36" t="e">
        <f t="array" ref="V264">STDEV(IF($J$2:$J$248="6.25+ (B/A)",V$2:V$248))</f>
        <v>#DIV/0!</v>
      </c>
      <c r="W264" s="36" t="e">
        <f t="array" ref="W264">STDEV(IF($J$2:$J$248="6.25+ (B/A)",W$2:W$248))</f>
        <v>#DIV/0!</v>
      </c>
      <c r="X264" s="36" t="e">
        <f t="array" ref="X264">STDEV(IF($J$2:$J$248="6.25+ (B/A)",X$2:X$248))</f>
        <v>#DIV/0!</v>
      </c>
      <c r="Y264" s="36" t="e">
        <f t="array" ref="Y264">STDEV(IF($J$2:$J$248="6.25+ (B/A)",Y$2:Y$248))</f>
        <v>#DIV/0!</v>
      </c>
      <c r="Z264" s="36" t="e">
        <f t="array" ref="Z264">STDEV(IF($J$2:$J$248="6.25+ (B/A)",Z$2:Z$248))</f>
        <v>#DIV/0!</v>
      </c>
      <c r="AA264" s="36" t="e">
        <f t="array" ref="AA264">STDEV(IF($J$2:$J$248="6.25+ (B/A)",AA$2:AA$248))</f>
        <v>#DIV/0!</v>
      </c>
      <c r="AB264" s="36" t="e">
        <f t="array" ref="AB264">STDEV(IF($J$2:$J$248="6.25+ (B/A)",AB$2:AB$248))</f>
        <v>#DIV/0!</v>
      </c>
      <c r="AC264" s="36" t="e">
        <f t="array" ref="AC264">STDEV(IF($J$2:$J$248="6.25+ (B/A)",AC$2:AC$248))</f>
        <v>#DIV/0!</v>
      </c>
      <c r="AD264" s="36" t="e">
        <f t="array" ref="AD264">STDEV(IF($J$2:$J$248="6.25+ (B/A)",AD$2:AD$248))</f>
        <v>#DIV/0!</v>
      </c>
      <c r="AE264" s="36" t="e">
        <f t="array" ref="AE264">STDEV(IF($J$2:$J$248="6.25+ (B/A)",AE$2:AE$248))</f>
        <v>#DIV/0!</v>
      </c>
      <c r="AF264" s="36" t="e">
        <f t="array" ref="AF264">STDEV(IF($J$2:$J$248="6.25+ (B/A)",AF$2:AF$248))</f>
        <v>#DIV/0!</v>
      </c>
      <c r="AG264" s="36" t="e">
        <f t="array" ref="AG264">STDEV(IF($J$2:$J$248="6.25+ (B/A)",AG$2:AG$248))</f>
        <v>#DIV/0!</v>
      </c>
      <c r="AH264" s="36" t="e">
        <f t="array" ref="AH264">STDEV(IF($J$2:$J$248="6.25+ (B/A)",AH$2:AH$248))</f>
        <v>#DIV/0!</v>
      </c>
      <c r="AI264" s="36" t="e">
        <f t="array" ref="AI264">STDEV(IF($J$2:$J$248="6.25+ (B/A)",AI$2:AI$248))</f>
        <v>#DIV/0!</v>
      </c>
      <c r="AJ264" s="36" t="e">
        <f t="array" ref="AJ264">STDEV(IF($J$2:$J$248="6.25+ (B/A)",AJ$2:AJ$248))</f>
        <v>#DIV/0!</v>
      </c>
    </row>
    <row r="265" spans="2:36" x14ac:dyDescent="0.25">
      <c r="B265" s="32" t="s">
        <v>330</v>
      </c>
      <c r="C265" s="33" t="e">
        <f>E265+(F265*1.96)</f>
        <v>#DIV/0!</v>
      </c>
      <c r="D265" s="34" t="e">
        <f>E265-(F265*1.96)</f>
        <v>#DIV/0!</v>
      </c>
      <c r="E265" s="35" t="e">
        <f t="array" ref="E265">AVERAGE(IF($J$2:$J$248="7.75+ (A/A*)",$L$2:$AJ$248))</f>
        <v>#DIV/0!</v>
      </c>
      <c r="F265" s="36" t="e">
        <f t="array" ref="F265">STDEV(IF(J$2:J$248="7.75+ (A/A*)",$L$2:$AJ$248))/SQRT(I265)</f>
        <v>#DIV/0!</v>
      </c>
      <c r="G265" s="19" t="e">
        <f>IF(AND(C265&gt;0,D265&gt;0),"SIG+",IF(AND(C265&lt;0,D265&lt;0),"SIG-",""))</f>
        <v>#DIV/0!</v>
      </c>
      <c r="H265" s="21" t="e">
        <f>IF(D265&gt;$C$252,"SIG+",IF(C265&lt;$D$252,"SIG-",""))</f>
        <v>#DIV/0!</v>
      </c>
      <c r="I265" s="22">
        <f>COUNTIF(J$2:J$248,"7.75+ (A/A*)")</f>
        <v>32</v>
      </c>
      <c r="K265" s="32" t="s">
        <v>330</v>
      </c>
      <c r="L265" s="36" t="e">
        <f t="array" ref="L265">STDEV(IF($J$2:$J$248="7.75+ (A/A*)",L$2:L$248))</f>
        <v>#DIV/0!</v>
      </c>
      <c r="M265" s="36" t="e">
        <f t="array" ref="M265">STDEV(IF($J$2:$J$248="7.75+ (A/A*)",M$2:M$248))</f>
        <v>#DIV/0!</v>
      </c>
      <c r="N265" s="36" t="e">
        <f t="array" ref="N265">STDEV(IF($J$2:$J$248="7.75+ (A/A*)",N$2:N$248))</f>
        <v>#DIV/0!</v>
      </c>
      <c r="O265" s="36" t="e">
        <f t="array" ref="O265">STDEV(IF($J$2:$J$248="7.75+ (A/A*)",O$2:O$248))</f>
        <v>#DIV/0!</v>
      </c>
      <c r="P265" s="36" t="e">
        <f t="array" ref="P265">STDEV(IF($J$2:$J$248="7.75+ (A/A*)",P$2:P$248))</f>
        <v>#DIV/0!</v>
      </c>
      <c r="Q265" s="36" t="e">
        <f t="array" ref="Q265">STDEV(IF($J$2:$J$248="7.75+ (A/A*)",Q$2:Q$248))</f>
        <v>#DIV/0!</v>
      </c>
      <c r="R265" s="36" t="e">
        <f t="array" ref="R265">STDEV(IF($J$2:$J$248="7.75+ (A/A*)",R$2:R$248))</f>
        <v>#DIV/0!</v>
      </c>
      <c r="S265" s="36" t="e">
        <f t="array" ref="S265">STDEV(IF($J$2:$J$248="7.75+ (A/A*)",S$2:S$248))</f>
        <v>#DIV/0!</v>
      </c>
      <c r="T265" s="36" t="e">
        <f t="array" ref="T265">STDEV(IF($J$2:$J$248="7.75+ (A/A*)",T$2:T$248))</f>
        <v>#DIV/0!</v>
      </c>
      <c r="U265" s="36" t="e">
        <f t="array" ref="U265">STDEV(IF($J$2:$J$248="7.75+ (A/A*)",U$2:U$248))</f>
        <v>#DIV/0!</v>
      </c>
      <c r="V265" s="36" t="e">
        <f t="array" ref="V265">STDEV(IF($J$2:$J$248="7.75+ (A/A*)",V$2:V$248))</f>
        <v>#DIV/0!</v>
      </c>
      <c r="W265" s="36" t="e">
        <f t="array" ref="W265">STDEV(IF($J$2:$J$248="7.75+ (A/A*)",W$2:W$248))</f>
        <v>#DIV/0!</v>
      </c>
      <c r="X265" s="36" t="e">
        <f t="array" ref="X265">STDEV(IF($J$2:$J$248="7.75+ (A/A*)",X$2:X$248))</f>
        <v>#DIV/0!</v>
      </c>
      <c r="Y265" s="36" t="e">
        <f t="array" ref="Y265">STDEV(IF($J$2:$J$248="7.75+ (A/A*)",Y$2:Y$248))</f>
        <v>#DIV/0!</v>
      </c>
      <c r="Z265" s="36" t="e">
        <f t="array" ref="Z265">STDEV(IF($J$2:$J$248="7.75+ (A/A*)",Z$2:Z$248))</f>
        <v>#DIV/0!</v>
      </c>
      <c r="AA265" s="36" t="e">
        <f t="array" ref="AA265">STDEV(IF($J$2:$J$248="7.75+ (A/A*)",AA$2:AA$248))</f>
        <v>#DIV/0!</v>
      </c>
      <c r="AB265" s="36" t="e">
        <f t="array" ref="AB265">STDEV(IF($J$2:$J$248="7.75+ (A/A*)",AB$2:AB$248))</f>
        <v>#DIV/0!</v>
      </c>
      <c r="AC265" s="36" t="e">
        <f t="array" ref="AC265">STDEV(IF($J$2:$J$248="7.75+ (A/A*)",AC$2:AC$248))</f>
        <v>#DIV/0!</v>
      </c>
      <c r="AD265" s="36" t="e">
        <f t="array" ref="AD265">STDEV(IF($J$2:$J$248="7.75+ (A/A*)",AD$2:AD$248))</f>
        <v>#DIV/0!</v>
      </c>
      <c r="AE265" s="36" t="e">
        <f t="array" ref="AE265">STDEV(IF($J$2:$J$248="7.75+ (A/A*)",AE$2:AE$248))</f>
        <v>#DIV/0!</v>
      </c>
      <c r="AF265" s="36" t="e">
        <f t="array" ref="AF265">STDEV(IF($J$2:$J$248="7.75+ (A/A*)",AF$2:AF$248))</f>
        <v>#DIV/0!</v>
      </c>
      <c r="AG265" s="36" t="e">
        <f t="array" ref="AG265">STDEV(IF($J$2:$J$248="7.75+ (A/A*)",AG$2:AG$248))</f>
        <v>#DIV/0!</v>
      </c>
      <c r="AH265" s="36" t="e">
        <f t="array" ref="AH265">STDEV(IF($J$2:$J$248="7.75+ (A/A*)",AH$2:AH$248))</f>
        <v>#DIV/0!</v>
      </c>
      <c r="AI265" s="36" t="e">
        <f t="array" ref="AI265">STDEV(IF($J$2:$J$248="7.75+ (A/A*)",AI$2:AI$248))</f>
        <v>#DIV/0!</v>
      </c>
      <c r="AJ265" s="36" t="e">
        <f t="array" ref="AJ265">STDEV(IF($J$2:$J$248="7.75+ (A/A*)",AJ$2:AJ$248))</f>
        <v>#DIV/0!</v>
      </c>
    </row>
    <row r="266" spans="2:36" x14ac:dyDescent="0.25">
      <c r="B266" s="32" t="s">
        <v>55</v>
      </c>
      <c r="C266" s="33" t="e">
        <f t="shared" si="5"/>
        <v>#REF!</v>
      </c>
      <c r="D266" s="34" t="e">
        <f t="shared" si="6"/>
        <v>#REF!</v>
      </c>
      <c r="E266" s="35" t="e">
        <f t="array" ref="E266">AVERAGE(IF($G$2:$G$248="Y",$L$2:$AJ$248))</f>
        <v>#REF!</v>
      </c>
      <c r="F266" s="36" t="e">
        <f t="array" ref="F266">STDEV(IF(G$2:G$248="Y",$L$2:$AJ$248))/SQRT(I266)</f>
        <v>#REF!</v>
      </c>
      <c r="G266" s="19" t="e">
        <f t="shared" si="4"/>
        <v>#REF!</v>
      </c>
      <c r="H266" s="21" t="e">
        <f t="shared" si="1"/>
        <v>#REF!</v>
      </c>
      <c r="I266" s="22">
        <f>COUNTIF(G$2:G$248,"Y")</f>
        <v>87</v>
      </c>
      <c r="K266" s="32" t="s">
        <v>55</v>
      </c>
      <c r="L266" s="36" t="e">
        <f t="array" ref="L266">STDEV(IF($G$2:$G$248="Y",L$2:L$248))</f>
        <v>#REF!</v>
      </c>
      <c r="M266" s="36" t="e">
        <f t="array" ref="M266">STDEV(IF($G$2:$G$248="Y",M$2:M$248))</f>
        <v>#REF!</v>
      </c>
      <c r="N266" s="36" t="e">
        <f t="array" ref="N266">STDEV(IF($G$2:$G$248="Y",N$2:N$248))</f>
        <v>#REF!</v>
      </c>
      <c r="O266" s="36" t="e">
        <f t="array" ref="O266">STDEV(IF($G$2:$G$248="Y",O$2:O$248))</f>
        <v>#REF!</v>
      </c>
      <c r="P266" s="36" t="e">
        <f t="array" ref="P266">STDEV(IF($G$2:$G$248="Y",P$2:P$248))</f>
        <v>#REF!</v>
      </c>
      <c r="Q266" s="36" t="e">
        <f t="array" ref="Q266">STDEV(IF($G$2:$G$248="Y",Q$2:Q$248))</f>
        <v>#REF!</v>
      </c>
      <c r="R266" s="36" t="e">
        <f t="array" ref="R266">STDEV(IF($G$2:$G$248="Y",R$2:R$248))</f>
        <v>#REF!</v>
      </c>
      <c r="S266" s="36" t="e">
        <f t="array" ref="S266">STDEV(IF($G$2:$G$248="Y",S$2:S$248))</f>
        <v>#REF!</v>
      </c>
      <c r="T266" s="36" t="e">
        <f t="array" ref="T266">STDEV(IF($G$2:$G$248="Y",T$2:T$248))</f>
        <v>#REF!</v>
      </c>
      <c r="U266" s="36" t="e">
        <f t="array" ref="U266">STDEV(IF($G$2:$G$248="Y",U$2:U$248))</f>
        <v>#REF!</v>
      </c>
      <c r="V266" s="36" t="e">
        <f t="array" ref="V266">STDEV(IF($G$2:$G$248="Y",V$2:V$248))</f>
        <v>#REF!</v>
      </c>
      <c r="W266" s="36" t="e">
        <f t="array" ref="W266">STDEV(IF($G$2:$G$248="Y",W$2:W$248))</f>
        <v>#REF!</v>
      </c>
      <c r="X266" s="36" t="e">
        <f t="array" ref="X266">STDEV(IF($G$2:$G$248="Y",X$2:X$248))</f>
        <v>#REF!</v>
      </c>
      <c r="Y266" s="36" t="e">
        <f t="array" ref="Y266">STDEV(IF($G$2:$G$248="Y",Y$2:Y$248))</f>
        <v>#REF!</v>
      </c>
      <c r="Z266" s="36" t="e">
        <f t="array" ref="Z266">STDEV(IF($G$2:$G$248="Y",Z$2:Z$248))</f>
        <v>#REF!</v>
      </c>
      <c r="AA266" s="36" t="e">
        <f t="array" ref="AA266">STDEV(IF($G$2:$G$248="Y",AA$2:AA$248))</f>
        <v>#REF!</v>
      </c>
      <c r="AB266" s="36" t="e">
        <f t="array" ref="AB266">STDEV(IF($G$2:$G$248="Y",AB$2:AB$248))</f>
        <v>#REF!</v>
      </c>
      <c r="AC266" s="36" t="e">
        <f t="array" ref="AC266">STDEV(IF($G$2:$G$248="Y",AC$2:AC$248))</f>
        <v>#REF!</v>
      </c>
      <c r="AD266" s="36" t="e">
        <f t="array" ref="AD266">STDEV(IF($G$2:$G$248="Y",AD$2:AD$248))</f>
        <v>#REF!</v>
      </c>
      <c r="AE266" s="36" t="e">
        <f t="array" ref="AE266">STDEV(IF($G$2:$G$248="Y",AE$2:AE$248))</f>
        <v>#REF!</v>
      </c>
      <c r="AF266" s="36" t="e">
        <f t="array" ref="AF266">STDEV(IF($G$2:$G$248="Y",AF$2:AF$248))</f>
        <v>#REF!</v>
      </c>
      <c r="AG266" s="36" t="e">
        <f t="array" ref="AG266">STDEV(IF($G$2:$G$248="Y",AG$2:AG$248))</f>
        <v>#REF!</v>
      </c>
      <c r="AH266" s="36" t="e">
        <f t="array" ref="AH266">STDEV(IF($G$2:$G$248="Y",AH$2:AH$248))</f>
        <v>#REF!</v>
      </c>
      <c r="AI266" s="36" t="e">
        <f t="array" ref="AI266">STDEV(IF($G$2:$G$248="Y",AI$2:AI$248))</f>
        <v>#REF!</v>
      </c>
      <c r="AJ266" s="36" t="e">
        <f t="array" ref="AJ266">STDEV(IF($G$2:$G$248="Y",AJ$2:AJ$248))</f>
        <v>#REF!</v>
      </c>
    </row>
    <row r="267" spans="2:36" x14ac:dyDescent="0.25">
      <c r="B267" s="32" t="s">
        <v>56</v>
      </c>
      <c r="C267" s="33" t="e">
        <f t="shared" si="5"/>
        <v>#REF!</v>
      </c>
      <c r="D267" s="34" t="e">
        <f t="shared" si="6"/>
        <v>#REF!</v>
      </c>
      <c r="E267" s="35" t="e">
        <f t="array" ref="E267">AVERAGE(IF($G$2:$G$248="N",$L$2:$AJ$248))</f>
        <v>#REF!</v>
      </c>
      <c r="F267" s="36" t="e">
        <f t="array" ref="F267">STDEV(IF(G$2:G$248="N",$L$2:$AJ$248))/SQRT(I267)</f>
        <v>#REF!</v>
      </c>
      <c r="G267" s="19" t="e">
        <f t="shared" si="4"/>
        <v>#REF!</v>
      </c>
      <c r="H267" s="21" t="e">
        <f t="shared" si="1"/>
        <v>#REF!</v>
      </c>
      <c r="I267" s="22">
        <f>COUNTIF(G$2:G$248,"N")</f>
        <v>143</v>
      </c>
      <c r="K267" s="32" t="s">
        <v>56</v>
      </c>
      <c r="L267" s="36" t="e">
        <f t="array" ref="L267">STDEV(IF($G$2:$G$248="N",L$2:L$248))</f>
        <v>#REF!</v>
      </c>
      <c r="M267" s="36" t="e">
        <f t="array" ref="M267">STDEV(IF($G$2:$G$248="N",M$2:M$248))</f>
        <v>#REF!</v>
      </c>
      <c r="N267" s="36" t="e">
        <f t="array" ref="N267">STDEV(IF($G$2:$G$248="N",N$2:N$248))</f>
        <v>#REF!</v>
      </c>
      <c r="O267" s="36" t="e">
        <f t="array" ref="O267">STDEV(IF($G$2:$G$248="N",O$2:O$248))</f>
        <v>#REF!</v>
      </c>
      <c r="P267" s="36" t="e">
        <f t="array" ref="P267">STDEV(IF($G$2:$G$248="N",P$2:P$248))</f>
        <v>#REF!</v>
      </c>
      <c r="Q267" s="36" t="e">
        <f t="array" ref="Q267">STDEV(IF($G$2:$G$248="N",Q$2:Q$248))</f>
        <v>#REF!</v>
      </c>
      <c r="R267" s="36" t="e">
        <f t="array" ref="R267">STDEV(IF($G$2:$G$248="N",R$2:R$248))</f>
        <v>#REF!</v>
      </c>
      <c r="S267" s="36" t="e">
        <f t="array" ref="S267">STDEV(IF($G$2:$G$248="N",S$2:S$248))</f>
        <v>#REF!</v>
      </c>
      <c r="T267" s="36" t="e">
        <f t="array" ref="T267">STDEV(IF($G$2:$G$248="N",T$2:T$248))</f>
        <v>#REF!</v>
      </c>
      <c r="U267" s="36" t="e">
        <f t="array" ref="U267">STDEV(IF($G$2:$G$248="N",U$2:U$248))</f>
        <v>#REF!</v>
      </c>
      <c r="V267" s="36" t="e">
        <f t="array" ref="V267">STDEV(IF($G$2:$G$248="N",V$2:V$248))</f>
        <v>#REF!</v>
      </c>
      <c r="W267" s="36" t="e">
        <f t="array" ref="W267">STDEV(IF($G$2:$G$248="N",W$2:W$248))</f>
        <v>#REF!</v>
      </c>
      <c r="X267" s="36" t="e">
        <f t="array" ref="X267">STDEV(IF($G$2:$G$248="N",X$2:X$248))</f>
        <v>#REF!</v>
      </c>
      <c r="Y267" s="36" t="e">
        <f t="array" ref="Y267">STDEV(IF($G$2:$G$248="N",Y$2:Y$248))</f>
        <v>#REF!</v>
      </c>
      <c r="Z267" s="36" t="e">
        <f t="array" ref="Z267">STDEV(IF($G$2:$G$248="N",Z$2:Z$248))</f>
        <v>#REF!</v>
      </c>
      <c r="AA267" s="36" t="e">
        <f t="array" ref="AA267">STDEV(IF($G$2:$G$248="N",AA$2:AA$248))</f>
        <v>#REF!</v>
      </c>
      <c r="AB267" s="36" t="e">
        <f t="array" ref="AB267">STDEV(IF($G$2:$G$248="N",AB$2:AB$248))</f>
        <v>#REF!</v>
      </c>
      <c r="AC267" s="36" t="e">
        <f t="array" ref="AC267">STDEV(IF($G$2:$G$248="N",AC$2:AC$248))</f>
        <v>#REF!</v>
      </c>
      <c r="AD267" s="36" t="e">
        <f t="array" ref="AD267">STDEV(IF($G$2:$G$248="N",AD$2:AD$248))</f>
        <v>#REF!</v>
      </c>
      <c r="AE267" s="36" t="e">
        <f t="array" ref="AE267">STDEV(IF($G$2:$G$248="N",AE$2:AE$248))</f>
        <v>#REF!</v>
      </c>
      <c r="AF267" s="36" t="e">
        <f t="array" ref="AF267">STDEV(IF($G$2:$G$248="N",AF$2:AF$248))</f>
        <v>#REF!</v>
      </c>
      <c r="AG267" s="36" t="e">
        <f t="array" ref="AG267">STDEV(IF($G$2:$G$248="N",AG$2:AG$248))</f>
        <v>#REF!</v>
      </c>
      <c r="AH267" s="36" t="e">
        <f t="array" ref="AH267">STDEV(IF($G$2:$G$248="N",AH$2:AH$248))</f>
        <v>#REF!</v>
      </c>
      <c r="AI267" s="36" t="e">
        <f t="array" ref="AI267">STDEV(IF($G$2:$G$248="N",AI$2:AI$248))</f>
        <v>#REF!</v>
      </c>
      <c r="AJ267" s="36" t="e">
        <f t="array" ref="AJ267">STDEV(IF($G$2:$G$248="N",AJ$2:AJ$248))</f>
        <v>#REF!</v>
      </c>
    </row>
    <row r="268" spans="2:36" x14ac:dyDescent="0.25">
      <c r="B268" s="32" t="s">
        <v>351</v>
      </c>
      <c r="C268" s="33" t="e">
        <f t="shared" si="5"/>
        <v>#DIV/0!</v>
      </c>
      <c r="D268" s="34" t="e">
        <f t="shared" si="6"/>
        <v>#DIV/0!</v>
      </c>
      <c r="E268" s="35">
        <f t="array" ref="E268">AVERAGE(IF($E$2:$E$248="EXTERNAL",$L$2:$AK$248))</f>
        <v>0</v>
      </c>
      <c r="F268" s="36" t="e">
        <f t="array" ref="F268">STDEV(IF(OR($E$2:$E$247="EXTERNAL",$E$2:$E$247="K"),$L$2:$AK$247))/SQRT(I268)</f>
        <v>#DIV/0!</v>
      </c>
      <c r="G268" s="19" t="e">
        <f t="shared" si="4"/>
        <v>#DIV/0!</v>
      </c>
      <c r="H268" s="21" t="e">
        <f t="shared" ref="H268:H269" si="7">IF(D268&gt;$C$264,"SIG+",IF(C268&lt;$D$264,"SIG-",""))</f>
        <v>#DIV/0!</v>
      </c>
      <c r="I268" s="22">
        <f>COUNTIF(E$2:E$257,"EXTERNAL")</f>
        <v>76</v>
      </c>
      <c r="K268" s="32" t="s">
        <v>351</v>
      </c>
      <c r="L268" s="36" t="e">
        <f t="array" ref="L268">STDEV(IF(OR($E$2:$E$257="K",$E$2:$E$257="E"),L$2:L$257))</f>
        <v>#DIV/0!</v>
      </c>
      <c r="M268" s="36" t="e">
        <f t="array" ref="M268">STDEV(IF(OR($E$2:$E$257="K",$E$2:$E$257="E"),M$2:M$257))</f>
        <v>#DIV/0!</v>
      </c>
      <c r="N268" s="36" t="e">
        <f t="array" ref="N268">STDEV(IF(OR($E$2:$E$257="K",$E$2:$E$257="E"),N$2:N$257))</f>
        <v>#DIV/0!</v>
      </c>
      <c r="O268" s="36" t="e">
        <f t="array" ref="O268">STDEV(IF(OR($E$2:$E$257="K",$E$2:$E$257="E"),O$2:O$257))</f>
        <v>#DIV/0!</v>
      </c>
      <c r="P268" s="36" t="e">
        <f t="array" ref="P268">STDEV(IF(OR($E$2:$E$257="K",$E$2:$E$257="E"),P$2:P$257))</f>
        <v>#DIV/0!</v>
      </c>
      <c r="Q268" s="36" t="e">
        <f t="array" ref="Q268">STDEV(IF(OR($E$2:$E$257="K",$E$2:$E$257="E"),Q$2:Q$257))</f>
        <v>#DIV/0!</v>
      </c>
      <c r="R268" s="36" t="e">
        <f t="array" ref="R268">STDEV(IF(OR($E$2:$E$257="K",$E$2:$E$257="E"),R$2:R$257))</f>
        <v>#DIV/0!</v>
      </c>
      <c r="S268" s="36" t="e">
        <f t="array" ref="S268">STDEV(IF(OR($E$2:$E$257="K",$E$2:$E$257="E"),S$2:S$257))</f>
        <v>#DIV/0!</v>
      </c>
      <c r="T268" s="36" t="e">
        <f t="array" ref="T268">STDEV(IF(OR($E$2:$E$257="K",$E$2:$E$257="E"),T$2:T$257))</f>
        <v>#DIV/0!</v>
      </c>
      <c r="U268" s="36" t="e">
        <f t="array" ref="U268">STDEV(IF(OR($E$2:$E$257="K",$E$2:$E$257="E"),U$2:U$257))</f>
        <v>#DIV/0!</v>
      </c>
      <c r="V268" s="36" t="e">
        <f t="array" ref="V268">STDEV(IF(OR($E$2:$E$257="K",$E$2:$E$257="E"),V$2:V$257))</f>
        <v>#DIV/0!</v>
      </c>
      <c r="W268" s="36" t="e">
        <f t="array" ref="W268">STDEV(IF(OR($E$2:$E$257="K",$E$2:$E$257="E"),W$2:W$257))</f>
        <v>#DIV/0!</v>
      </c>
      <c r="X268" s="36" t="e">
        <f t="array" ref="X268">STDEV(IF(OR($E$2:$E$257="K",$E$2:$E$257="E"),X$2:X$257))</f>
        <v>#DIV/0!</v>
      </c>
      <c r="Y268" s="36" t="e">
        <f t="array" ref="Y268">STDEV(IF(OR($E$2:$E$257="K",$E$2:$E$257="E"),Y$2:Y$257))</f>
        <v>#DIV/0!</v>
      </c>
      <c r="Z268" s="36" t="e">
        <f t="array" ref="Z268">STDEV(IF(OR($E$2:$E$257="K",$E$2:$E$257="E"),Z$2:Z$257))</f>
        <v>#DIV/0!</v>
      </c>
      <c r="AA268" s="36" t="e">
        <f t="array" ref="AA268">STDEV(IF(OR($E$2:$E$257="K",$E$2:$E$257="E"),AA$2:AA$257))</f>
        <v>#DIV/0!</v>
      </c>
      <c r="AB268" s="36" t="e">
        <f t="array" ref="AB268">STDEV(IF(OR($E$2:$E$257="K",$E$2:$E$257="E"),AB$2:AB$257))</f>
        <v>#DIV/0!</v>
      </c>
      <c r="AC268" s="36" t="e">
        <f t="array" ref="AC268">STDEV(IF(OR($E$2:$E$257="K",$E$2:$E$257="E"),AC$2:AC$257))</f>
        <v>#DIV/0!</v>
      </c>
      <c r="AD268" s="36" t="e">
        <f t="array" ref="AD268">STDEV(IF(OR($E$2:$E$257="K",$E$2:$E$257="E"),AD$2:AD$257))</f>
        <v>#DIV/0!</v>
      </c>
      <c r="AE268" s="36" t="e">
        <f t="array" ref="AE268">STDEV(IF(OR($E$2:$E$257="K",$E$2:$E$257="E"),AE$2:AE$257))</f>
        <v>#DIV/0!</v>
      </c>
      <c r="AF268" s="36" t="e">
        <f t="array" ref="AF268">STDEV(IF(OR($E$2:$E$257="K",$E$2:$E$257="E"),AF$2:AF$257))</f>
        <v>#DIV/0!</v>
      </c>
      <c r="AG268" s="36" t="e">
        <f t="array" ref="AG268">STDEV(IF(OR($E$2:$E$257="K",$E$2:$E$257="E"),AG$2:AG$257))</f>
        <v>#DIV/0!</v>
      </c>
      <c r="AH268" s="36" t="e">
        <f t="array" ref="AH268">STDEV(IF(OR($E$2:$E$257="K",$E$2:$E$257="E"),AH$2:AH$257))</f>
        <v>#DIV/0!</v>
      </c>
      <c r="AI268" s="36" t="e">
        <f t="array" ref="AI268">STDEV(IF(OR($E$2:$E$257="K",$E$2:$E$257="E"),AI$2:AI$257))</f>
        <v>#DIV/0!</v>
      </c>
      <c r="AJ268" s="36" t="e">
        <f t="array" ref="AJ268">STDEV(IF(OR($E$2:$E$257="K",$E$2:$E$257="E"),AJ$2:AJ$257))</f>
        <v>#DIV/0!</v>
      </c>
    </row>
    <row r="269" spans="2:36" ht="15.75" thickBot="1" x14ac:dyDescent="0.3">
      <c r="B269" s="32" t="s">
        <v>352</v>
      </c>
      <c r="C269" s="33" t="e">
        <f t="shared" si="5"/>
        <v>#DIV/0!</v>
      </c>
      <c r="D269" s="34" t="e">
        <f t="shared" si="6"/>
        <v>#DIV/0!</v>
      </c>
      <c r="E269" s="35">
        <f t="array" ref="E269">AVERAGE(IF($E$2:$E$248="INTERNAL",$L$2:$AK$248))</f>
        <v>0</v>
      </c>
      <c r="F269" s="36" t="e">
        <f t="array" ref="F269">STDEV(IF(OR($E$2:$E$247="INTERNAL",$E$2:$E$247="K",$E$2:$E$247="M"),$L$2:$AK$247))/SQRT(I269)</f>
        <v>#DIV/0!</v>
      </c>
      <c r="G269" s="19" t="e">
        <f t="shared" si="4"/>
        <v>#DIV/0!</v>
      </c>
      <c r="H269" s="21" t="e">
        <f t="shared" si="7"/>
        <v>#DIV/0!</v>
      </c>
      <c r="I269" s="22">
        <f>COUNTIF(E$2:E$257,"INTERNAL")</f>
        <v>154</v>
      </c>
      <c r="K269" s="32" t="s">
        <v>352</v>
      </c>
      <c r="L269" s="36" t="e">
        <f t="array" ref="L269">STDEV(IF(OR($E$2:$E$257="K",$E$2:$E$257="E",,$E$2:$E$257="M"),L$2:L$257))</f>
        <v>#DIV/0!</v>
      </c>
      <c r="M269" s="36" t="e">
        <f t="array" ref="M269">STDEV(IF(OR($E$2:$E$257="K",$E$2:$E$257="E",,$E$2:$E$257="M"),M$2:M$257))</f>
        <v>#DIV/0!</v>
      </c>
      <c r="N269" s="36" t="e">
        <f t="array" ref="N269">STDEV(IF(OR($E$2:$E$257="K",$E$2:$E$257="E",,$E$2:$E$257="M"),N$2:N$257))</f>
        <v>#DIV/0!</v>
      </c>
      <c r="O269" s="36" t="e">
        <f t="array" ref="O269">STDEV(IF(OR($E$2:$E$257="K",$E$2:$E$257="E",,$E$2:$E$257="M"),O$2:O$257))</f>
        <v>#DIV/0!</v>
      </c>
      <c r="P269" s="36" t="e">
        <f t="array" ref="P269">STDEV(IF(OR($E$2:$E$257="K",$E$2:$E$257="E",,$E$2:$E$257="M"),P$2:P$257))</f>
        <v>#DIV/0!</v>
      </c>
      <c r="Q269" s="36" t="e">
        <f t="array" ref="Q269">STDEV(IF(OR($E$2:$E$257="K",$E$2:$E$257="E",,$E$2:$E$257="M"),Q$2:Q$257))</f>
        <v>#DIV/0!</v>
      </c>
      <c r="R269" s="36" t="e">
        <f t="array" ref="R269">STDEV(IF(OR($E$2:$E$257="K",$E$2:$E$257="E",,$E$2:$E$257="M"),R$2:R$257))</f>
        <v>#DIV/0!</v>
      </c>
      <c r="S269" s="36" t="e">
        <f t="array" ref="S269">STDEV(IF(OR($E$2:$E$257="K",$E$2:$E$257="E",,$E$2:$E$257="M"),S$2:S$257))</f>
        <v>#DIV/0!</v>
      </c>
      <c r="T269" s="36" t="e">
        <f t="array" ref="T269">STDEV(IF(OR($E$2:$E$257="K",$E$2:$E$257="E",,$E$2:$E$257="M"),T$2:T$257))</f>
        <v>#DIV/0!</v>
      </c>
      <c r="U269" s="36" t="e">
        <f t="array" ref="U269">STDEV(IF(OR($E$2:$E$257="K",$E$2:$E$257="E",,$E$2:$E$257="M"),U$2:U$257))</f>
        <v>#DIV/0!</v>
      </c>
      <c r="V269" s="36" t="e">
        <f t="array" ref="V269">STDEV(IF(OR($E$2:$E$257="K",$E$2:$E$257="E",,$E$2:$E$257="M"),V$2:V$257))</f>
        <v>#DIV/0!</v>
      </c>
      <c r="W269" s="36" t="e">
        <f t="array" ref="W269">STDEV(IF(OR($E$2:$E$257="K",$E$2:$E$257="E",,$E$2:$E$257="M"),W$2:W$257))</f>
        <v>#DIV/0!</v>
      </c>
      <c r="X269" s="36" t="e">
        <f t="array" ref="X269">STDEV(IF(OR($E$2:$E$257="K",$E$2:$E$257="E",,$E$2:$E$257="M"),X$2:X$257))</f>
        <v>#DIV/0!</v>
      </c>
      <c r="Y269" s="36" t="e">
        <f t="array" ref="Y269">STDEV(IF(OR($E$2:$E$257="K",$E$2:$E$257="E",,$E$2:$E$257="M"),Y$2:Y$257))</f>
        <v>#DIV/0!</v>
      </c>
      <c r="Z269" s="36" t="e">
        <f t="array" ref="Z269">STDEV(IF(OR($E$2:$E$257="K",$E$2:$E$257="E",,$E$2:$E$257="M"),Z$2:Z$257))</f>
        <v>#DIV/0!</v>
      </c>
      <c r="AA269" s="36" t="e">
        <f t="array" ref="AA269">STDEV(IF(OR($E$2:$E$257="K",$E$2:$E$257="E",,$E$2:$E$257="M"),AA$2:AA$257))</f>
        <v>#DIV/0!</v>
      </c>
      <c r="AB269" s="36" t="e">
        <f t="array" ref="AB269">STDEV(IF(OR($E$2:$E$257="K",$E$2:$E$257="E",,$E$2:$E$257="M"),AB$2:AB$257))</f>
        <v>#DIV/0!</v>
      </c>
      <c r="AC269" s="36" t="e">
        <f t="array" ref="AC269">STDEV(IF(OR($E$2:$E$257="K",$E$2:$E$257="E",,$E$2:$E$257="M"),AC$2:AC$257))</f>
        <v>#DIV/0!</v>
      </c>
      <c r="AD269" s="36" t="e">
        <f t="array" ref="AD269">STDEV(IF(OR($E$2:$E$257="K",$E$2:$E$257="E",,$E$2:$E$257="M"),AD$2:AD$257))</f>
        <v>#DIV/0!</v>
      </c>
      <c r="AE269" s="36" t="e">
        <f t="array" ref="AE269">STDEV(IF(OR($E$2:$E$257="K",$E$2:$E$257="E",,$E$2:$E$257="M"),AE$2:AE$257))</f>
        <v>#DIV/0!</v>
      </c>
      <c r="AF269" s="36" t="e">
        <f t="array" ref="AF269">STDEV(IF(OR($E$2:$E$257="K",$E$2:$E$257="E",,$E$2:$E$257="M"),AF$2:AF$257))</f>
        <v>#DIV/0!</v>
      </c>
      <c r="AG269" s="36" t="e">
        <f t="array" ref="AG269">STDEV(IF(OR($E$2:$E$257="K",$E$2:$E$257="E",,$E$2:$E$257="M"),AG$2:AG$257))</f>
        <v>#DIV/0!</v>
      </c>
      <c r="AH269" s="36" t="e">
        <f t="array" ref="AH269">STDEV(IF(OR($E$2:$E$257="K",$E$2:$E$257="E",,$E$2:$E$257="M"),AH$2:AH$257))</f>
        <v>#DIV/0!</v>
      </c>
      <c r="AI269" s="36" t="e">
        <f t="array" ref="AI269">STDEV(IF(OR($E$2:$E$257="K",$E$2:$E$257="E",,$E$2:$E$257="M"),AI$2:AI$257))</f>
        <v>#DIV/0!</v>
      </c>
      <c r="AJ269" s="36" t="e">
        <f t="array" ref="AJ269">STDEV(IF(OR($E$2:$E$257="K",$E$2:$E$257="E",,$E$2:$E$257="M"),AJ$2:AJ$257))</f>
        <v>#DIV/0!</v>
      </c>
    </row>
    <row r="270" spans="2:36" ht="15.75" thickBot="1" x14ac:dyDescent="0.3">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37"/>
    </row>
    <row r="271" spans="2:36" ht="15.75" thickBot="1" x14ac:dyDescent="0.3">
      <c r="K271" s="51" t="s">
        <v>41</v>
      </c>
      <c r="L271" s="38" t="s">
        <v>57</v>
      </c>
      <c r="M271" s="13" t="s">
        <v>57</v>
      </c>
      <c r="N271" s="13" t="s">
        <v>57</v>
      </c>
      <c r="O271" s="13" t="s">
        <v>57</v>
      </c>
      <c r="P271" s="13" t="s">
        <v>57</v>
      </c>
      <c r="Q271" s="13" t="s">
        <v>57</v>
      </c>
      <c r="R271" s="13" t="s">
        <v>57</v>
      </c>
      <c r="S271" s="13" t="s">
        <v>57</v>
      </c>
      <c r="T271" s="13" t="s">
        <v>57</v>
      </c>
      <c r="U271" s="13" t="s">
        <v>57</v>
      </c>
      <c r="V271" s="13" t="s">
        <v>57</v>
      </c>
      <c r="W271" s="13" t="s">
        <v>57</v>
      </c>
      <c r="X271" s="13" t="s">
        <v>57</v>
      </c>
      <c r="Y271" s="13" t="s">
        <v>57</v>
      </c>
      <c r="Z271" s="13" t="s">
        <v>57</v>
      </c>
      <c r="AA271" s="13" t="s">
        <v>57</v>
      </c>
      <c r="AB271" s="13" t="s">
        <v>57</v>
      </c>
      <c r="AC271" s="13" t="s">
        <v>57</v>
      </c>
      <c r="AD271" s="13" t="s">
        <v>57</v>
      </c>
      <c r="AE271" s="13" t="s">
        <v>57</v>
      </c>
      <c r="AF271" s="13" t="s">
        <v>57</v>
      </c>
      <c r="AG271" s="13" t="s">
        <v>57</v>
      </c>
      <c r="AH271" s="13" t="s">
        <v>57</v>
      </c>
      <c r="AI271" s="13" t="s">
        <v>57</v>
      </c>
      <c r="AJ271" s="13" t="s">
        <v>57</v>
      </c>
    </row>
    <row r="272" spans="2:36" x14ac:dyDescent="0.25">
      <c r="K272" s="27" t="s">
        <v>158</v>
      </c>
      <c r="L272" s="31" t="e">
        <f t="shared" ref="L272:AJ272" si="8">AVERAGE(L$2:L$248)</f>
        <v>#DIV/0!</v>
      </c>
      <c r="M272" s="31" t="e">
        <f>AVERAGE(M$2:M$248)</f>
        <v>#DIV/0!</v>
      </c>
      <c r="N272" s="31" t="e">
        <f t="shared" si="8"/>
        <v>#DIV/0!</v>
      </c>
      <c r="O272" s="31" t="e">
        <f t="shared" si="8"/>
        <v>#DIV/0!</v>
      </c>
      <c r="P272" s="31" t="e">
        <f t="shared" si="8"/>
        <v>#DIV/0!</v>
      </c>
      <c r="Q272" s="31" t="e">
        <f>AVERAGE(Q$2:Q$248)</f>
        <v>#DIV/0!</v>
      </c>
      <c r="R272" s="31" t="e">
        <f t="shared" si="8"/>
        <v>#DIV/0!</v>
      </c>
      <c r="S272" s="31" t="e">
        <f>AVERAGE(S$2:S$248)</f>
        <v>#DIV/0!</v>
      </c>
      <c r="T272" s="31" t="e">
        <f t="shared" si="8"/>
        <v>#DIV/0!</v>
      </c>
      <c r="U272" s="31" t="e">
        <f t="shared" si="8"/>
        <v>#DIV/0!</v>
      </c>
      <c r="V272" s="31" t="e">
        <f t="shared" si="8"/>
        <v>#DIV/0!</v>
      </c>
      <c r="W272" s="31" t="e">
        <f>AVERAGE(W$2:W$248)</f>
        <v>#DIV/0!</v>
      </c>
      <c r="X272" s="31" t="e">
        <f t="shared" si="8"/>
        <v>#DIV/0!</v>
      </c>
      <c r="Y272" s="31" t="e">
        <f>AVERAGE(Y$2:Y$248)</f>
        <v>#DIV/0!</v>
      </c>
      <c r="Z272" s="31" t="e">
        <f>AVERAGE(Z$2:Z$248)</f>
        <v>#DIV/0!</v>
      </c>
      <c r="AA272" s="31" t="e">
        <f t="shared" si="8"/>
        <v>#DIV/0!</v>
      </c>
      <c r="AB272" s="31" t="e">
        <f t="shared" si="8"/>
        <v>#DIV/0!</v>
      </c>
      <c r="AC272" s="31" t="e">
        <f>AVERAGE(AC$2:AC$248)</f>
        <v>#DIV/0!</v>
      </c>
      <c r="AD272" s="31" t="e">
        <f t="shared" si="8"/>
        <v>#DIV/0!</v>
      </c>
      <c r="AE272" s="31" t="e">
        <f t="shared" si="8"/>
        <v>#DIV/0!</v>
      </c>
      <c r="AF272" s="31" t="e">
        <f t="shared" si="8"/>
        <v>#DIV/0!</v>
      </c>
      <c r="AG272" s="31" t="e">
        <f t="shared" si="8"/>
        <v>#DIV/0!</v>
      </c>
      <c r="AH272" s="31" t="e">
        <f t="shared" si="8"/>
        <v>#DIV/0!</v>
      </c>
      <c r="AI272" s="31" t="e">
        <f t="shared" si="8"/>
        <v>#DIV/0!</v>
      </c>
      <c r="AJ272" s="31" t="e">
        <f t="shared" si="8"/>
        <v>#DIV/0!</v>
      </c>
    </row>
    <row r="273" spans="3:36" x14ac:dyDescent="0.25">
      <c r="K273" s="32" t="s">
        <v>49</v>
      </c>
      <c r="L273" s="36" t="e">
        <f t="array" ref="L273">AVERAGE(IF($D$2:$D$248="F",L$2:L$248))</f>
        <v>#REF!</v>
      </c>
      <c r="M273" s="36" t="e">
        <f t="array" ref="M273">AVERAGE(IF($D$2:$D$248="F",M$2:M$248))</f>
        <v>#REF!</v>
      </c>
      <c r="N273" s="36" t="e">
        <f t="array" ref="N273">AVERAGE(IF($D$2:$D$248="F",N$2:N$248))</f>
        <v>#REF!</v>
      </c>
      <c r="O273" s="36" t="e">
        <f t="array" ref="O273">AVERAGE(IF($D$2:$D$248="F",O$2:O$248))</f>
        <v>#REF!</v>
      </c>
      <c r="P273" s="36" t="e">
        <f t="array" ref="P273">AVERAGE(IF($D$2:$D$248="F",P$2:P$248))</f>
        <v>#REF!</v>
      </c>
      <c r="Q273" s="36" t="e">
        <f t="array" ref="Q273">AVERAGE(IF($D$2:$D$248="F",Q$2:Q$248))</f>
        <v>#REF!</v>
      </c>
      <c r="R273" s="36" t="e">
        <f t="array" ref="R273">AVERAGE(IF($D$2:$D$248="F",R$2:R$248))</f>
        <v>#REF!</v>
      </c>
      <c r="S273" s="36" t="e">
        <f t="array" ref="S273">AVERAGE(IF($D$2:$D$248="F",S$2:S$248))</f>
        <v>#REF!</v>
      </c>
      <c r="T273" s="36" t="e">
        <f t="array" ref="T273">AVERAGE(IF($D$2:$D$248="F",T$2:T$248))</f>
        <v>#REF!</v>
      </c>
      <c r="U273" s="36" t="e">
        <f t="array" ref="U273">AVERAGE(IF($D$2:$D$248="F",U$2:U$248))</f>
        <v>#REF!</v>
      </c>
      <c r="V273" s="36" t="e">
        <f t="array" ref="V273">AVERAGE(IF($D$2:$D$248="F",V$2:V$248))</f>
        <v>#REF!</v>
      </c>
      <c r="W273" s="36" t="e">
        <f t="array" ref="W273">AVERAGE(IF($D$2:$D$248="F",W$2:W$248))</f>
        <v>#REF!</v>
      </c>
      <c r="X273" s="36" t="e">
        <f t="array" ref="X273">AVERAGE(IF($D$2:$D$248="F",X$2:X$248))</f>
        <v>#REF!</v>
      </c>
      <c r="Y273" s="36" t="e">
        <f t="array" ref="Y273">AVERAGE(IF($D$2:$D$248="F",Y$2:Y$248))</f>
        <v>#REF!</v>
      </c>
      <c r="Z273" s="36" t="e">
        <f t="array" ref="Z273">AVERAGE(IF($D$2:$D$248="F",Z$2:Z$248))</f>
        <v>#REF!</v>
      </c>
      <c r="AA273" s="36" t="e">
        <f t="array" ref="AA273">AVERAGE(IF($D$2:$D$248="F",AA$2:AA$248))</f>
        <v>#REF!</v>
      </c>
      <c r="AB273" s="36" t="e">
        <f t="array" ref="AB273">AVERAGE(IF($D$2:$D$248="F",AB$2:AB$248))</f>
        <v>#REF!</v>
      </c>
      <c r="AC273" s="36" t="e">
        <f t="array" ref="AC273">AVERAGE(IF($D$2:$D$248="F",AC$2:AC$248))</f>
        <v>#REF!</v>
      </c>
      <c r="AD273" s="36" t="e">
        <f t="array" ref="AD273">AVERAGE(IF($D$2:$D$248="F",AD$2:AD$248))</f>
        <v>#REF!</v>
      </c>
      <c r="AE273" s="36" t="e">
        <f t="array" ref="AE273">AVERAGE(IF($D$2:$D$248="F",AE$2:AE$248))</f>
        <v>#REF!</v>
      </c>
      <c r="AF273" s="36" t="e">
        <f t="array" ref="AF273">AVERAGE(IF($D$2:$D$248="F",AF$2:AF$248))</f>
        <v>#REF!</v>
      </c>
      <c r="AG273" s="36" t="e">
        <f t="array" ref="AG273">AVERAGE(IF($D$2:$D$248="F",AG$2:AG$248))</f>
        <v>#REF!</v>
      </c>
      <c r="AH273" s="36" t="e">
        <f t="array" ref="AH273">AVERAGE(IF($D$2:$D$248="F",AH$2:AH$248))</f>
        <v>#REF!</v>
      </c>
      <c r="AI273" s="36" t="e">
        <f t="array" ref="AI273">AVERAGE(IF($D$2:$D$248="F",AI$2:AI$248))</f>
        <v>#REF!</v>
      </c>
      <c r="AJ273" s="36" t="e">
        <f t="array" ref="AJ273">AVERAGE(IF($D$2:$D$248="F",AJ$2:AJ$248))</f>
        <v>#REF!</v>
      </c>
    </row>
    <row r="274" spans="3:36" ht="21" x14ac:dyDescent="0.35">
      <c r="C274" s="53" t="s">
        <v>94</v>
      </c>
      <c r="K274" s="32" t="s">
        <v>50</v>
      </c>
      <c r="L274" s="36" t="e">
        <f t="array" ref="L274">AVERAGE(IF($D$2:$D$248="M",L$2:L$248))</f>
        <v>#REF!</v>
      </c>
      <c r="M274" s="36" t="e">
        <f t="array" ref="M274">AVERAGE(IF($D$2:$D$248="M",M$2:M$248))</f>
        <v>#REF!</v>
      </c>
      <c r="N274" s="36" t="e">
        <f t="array" ref="N274">AVERAGE(IF($D$2:$D$248="M",N$2:N$248))</f>
        <v>#REF!</v>
      </c>
      <c r="O274" s="36" t="e">
        <f t="array" ref="O274">AVERAGE(IF($D$2:$D$248="M",O$2:O$248))</f>
        <v>#REF!</v>
      </c>
      <c r="P274" s="36" t="e">
        <f t="array" ref="P274">AVERAGE(IF($D$2:$D$248="M",P$2:P$248))</f>
        <v>#REF!</v>
      </c>
      <c r="Q274" s="36" t="e">
        <f t="array" ref="Q274">AVERAGE(IF($D$2:$D$248="M",Q$2:Q$248))</f>
        <v>#REF!</v>
      </c>
      <c r="R274" s="36" t="e">
        <f t="array" ref="R274">AVERAGE(IF($D$2:$D$248="M",R$2:R$248))</f>
        <v>#REF!</v>
      </c>
      <c r="S274" s="36" t="e">
        <f t="array" ref="S274">AVERAGE(IF($D$2:$D$248="M",S$2:S$248))</f>
        <v>#REF!</v>
      </c>
      <c r="T274" s="36" t="e">
        <f t="array" ref="T274">AVERAGE(IF($D$2:$D$248="M",T$2:T$248))</f>
        <v>#REF!</v>
      </c>
      <c r="U274" s="36" t="e">
        <f t="array" ref="U274">AVERAGE(IF($D$2:$D$248="M",U$2:U$248))</f>
        <v>#REF!</v>
      </c>
      <c r="V274" s="36" t="e">
        <f t="array" ref="V274">AVERAGE(IF($D$2:$D$248="M",V$2:V$248))</f>
        <v>#REF!</v>
      </c>
      <c r="W274" s="36" t="e">
        <f t="array" ref="W274">AVERAGE(IF($D$2:$D$248="M",W$2:W$248))</f>
        <v>#REF!</v>
      </c>
      <c r="X274" s="36" t="e">
        <f t="array" ref="X274">AVERAGE(IF($D$2:$D$248="M",X$2:X$248))</f>
        <v>#REF!</v>
      </c>
      <c r="Y274" s="36" t="e">
        <f t="array" ref="Y274">AVERAGE(IF($D$2:$D$248="M",Y$2:Y$248))</f>
        <v>#REF!</v>
      </c>
      <c r="Z274" s="36" t="e">
        <f t="array" ref="Z274">AVERAGE(IF($D$2:$D$248="M",Z$2:Z$248))</f>
        <v>#REF!</v>
      </c>
      <c r="AA274" s="36" t="e">
        <f t="array" ref="AA274">AVERAGE(IF($D$2:$D$248="M",AA$2:AA$248))</f>
        <v>#REF!</v>
      </c>
      <c r="AB274" s="36" t="e">
        <f t="array" ref="AB274">AVERAGE(IF($D$2:$D$248="M",AB$2:AB$248))</f>
        <v>#REF!</v>
      </c>
      <c r="AC274" s="36" t="e">
        <f t="array" ref="AC274">AVERAGE(IF($D$2:$D$248="M",AC$2:AC$248))</f>
        <v>#REF!</v>
      </c>
      <c r="AD274" s="36" t="e">
        <f t="array" ref="AD274">AVERAGE(IF($D$2:$D$248="M",AD$2:AD$248))</f>
        <v>#REF!</v>
      </c>
      <c r="AE274" s="36" t="e">
        <f t="array" ref="AE274">AVERAGE(IF($D$2:$D$248="M",AE$2:AE$248))</f>
        <v>#REF!</v>
      </c>
      <c r="AF274" s="36" t="e">
        <f t="array" ref="AF274">AVERAGE(IF($D$2:$D$248="M",AF$2:AF$248))</f>
        <v>#REF!</v>
      </c>
      <c r="AG274" s="36" t="e">
        <f t="array" ref="AG274">AVERAGE(IF($D$2:$D$248="M",AG$2:AG$248))</f>
        <v>#REF!</v>
      </c>
      <c r="AH274" s="36" t="e">
        <f t="array" ref="AH274">AVERAGE(IF($D$2:$D$248="M",AH$2:AH$248))</f>
        <v>#REF!</v>
      </c>
      <c r="AI274" s="36" t="e">
        <f t="array" ref="AI274">AVERAGE(IF($D$2:$D$248="M",AI$2:AI$248))</f>
        <v>#REF!</v>
      </c>
      <c r="AJ274" s="36" t="e">
        <f t="array" ref="AJ274">AVERAGE(IF($D$2:$D$248="M",AJ$2:AJ$248))</f>
        <v>#REF!</v>
      </c>
    </row>
    <row r="275" spans="3:36" x14ac:dyDescent="0.25">
      <c r="K275" s="32" t="s">
        <v>4</v>
      </c>
      <c r="L275" s="36" t="e">
        <f t="array" ref="L275">AVERAGE(IF($F$2:$F$248="y",L$2:L$248))</f>
        <v>#REF!</v>
      </c>
      <c r="M275" s="36" t="e">
        <f t="array" ref="M275">AVERAGE(IF($F$2:$F$248="y",M$2:M$248))</f>
        <v>#REF!</v>
      </c>
      <c r="N275" s="36" t="e">
        <f t="array" ref="N275">AVERAGE(IF($F$2:$F$248="y",N$2:N$248))</f>
        <v>#REF!</v>
      </c>
      <c r="O275" s="36" t="e">
        <f t="array" ref="O275">AVERAGE(IF($F$2:$F$248="y",O$2:O$248))</f>
        <v>#REF!</v>
      </c>
      <c r="P275" s="36" t="e">
        <f t="array" ref="P275">AVERAGE(IF($F$2:$F$248="y",P$2:P$248))</f>
        <v>#REF!</v>
      </c>
      <c r="Q275" s="36" t="e">
        <f t="array" ref="Q275">AVERAGE(IF($F$2:$F$248="y",Q$2:Q$248))</f>
        <v>#REF!</v>
      </c>
      <c r="R275" s="36" t="e">
        <f t="array" ref="R275">AVERAGE(IF($F$2:$F$248="y",R$2:R$248))</f>
        <v>#REF!</v>
      </c>
      <c r="S275" s="36" t="e">
        <f t="array" ref="S275">AVERAGE(IF($F$2:$F$248="y",S$2:S$248))</f>
        <v>#REF!</v>
      </c>
      <c r="T275" s="36" t="e">
        <f t="array" ref="T275">AVERAGE(IF($F$2:$F$248="y",T$2:T$248))</f>
        <v>#REF!</v>
      </c>
      <c r="U275" s="36" t="e">
        <f t="array" ref="U275">AVERAGE(IF($F$2:$F$248="y",U$2:U$248))</f>
        <v>#REF!</v>
      </c>
      <c r="V275" s="36" t="e">
        <f t="array" ref="V275">AVERAGE(IF($F$2:$F$248="y",V$2:V$248))</f>
        <v>#REF!</v>
      </c>
      <c r="W275" s="36" t="e">
        <f t="array" ref="W275">AVERAGE(IF($F$2:$F$248="y",W$2:W$248))</f>
        <v>#REF!</v>
      </c>
      <c r="X275" s="36" t="e">
        <f t="array" ref="X275">AVERAGE(IF($F$2:$F$248="y",X$2:X$248))</f>
        <v>#REF!</v>
      </c>
      <c r="Y275" s="36" t="e">
        <f t="array" ref="Y275">AVERAGE(IF($F$2:$F$248="y",Y$2:Y$248))</f>
        <v>#REF!</v>
      </c>
      <c r="Z275" s="36" t="e">
        <f t="array" ref="Z275">AVERAGE(IF($F$2:$F$248="y",Z$2:Z$248))</f>
        <v>#REF!</v>
      </c>
      <c r="AA275" s="36" t="e">
        <f t="array" ref="AA275">AVERAGE(IF($F$2:$F$248="y",AA$2:AA$248))</f>
        <v>#REF!</v>
      </c>
      <c r="AB275" s="36" t="e">
        <f t="array" ref="AB275">AVERAGE(IF($F$2:$F$248="y",AB$2:AB$248))</f>
        <v>#REF!</v>
      </c>
      <c r="AC275" s="36" t="e">
        <f t="array" ref="AC275">AVERAGE(IF($F$2:$F$248="y",AC$2:AC$248))</f>
        <v>#REF!</v>
      </c>
      <c r="AD275" s="36" t="e">
        <f t="array" ref="AD275">AVERAGE(IF($F$2:$F$248="y",AD$2:AD$248))</f>
        <v>#REF!</v>
      </c>
      <c r="AE275" s="36" t="e">
        <f t="array" ref="AE275">AVERAGE(IF($F$2:$F$248="y",AE$2:AE$248))</f>
        <v>#REF!</v>
      </c>
      <c r="AF275" s="36" t="e">
        <f t="array" ref="AF275">AVERAGE(IF($F$2:$F$248="y",AF$2:AF$248))</f>
        <v>#REF!</v>
      </c>
      <c r="AG275" s="36" t="e">
        <f t="array" ref="AG275">AVERAGE(IF($F$2:$F$248="y",AG$2:AG$248))</f>
        <v>#REF!</v>
      </c>
      <c r="AH275" s="36" t="e">
        <f t="array" ref="AH275">AVERAGE(IF($F$2:$F$248="y",AH$2:AH$248))</f>
        <v>#REF!</v>
      </c>
      <c r="AI275" s="36" t="e">
        <f t="array" ref="AI275">AVERAGE(IF($F$2:$F$248="y",AI$2:AI$248))</f>
        <v>#REF!</v>
      </c>
      <c r="AJ275" s="36" t="e">
        <f t="array" ref="AJ275">AVERAGE(IF($F$2:$F$248="y",AJ$2:AJ$248))</f>
        <v>#REF!</v>
      </c>
    </row>
    <row r="276" spans="3:36" x14ac:dyDescent="0.25">
      <c r="K276" s="32" t="s">
        <v>51</v>
      </c>
      <c r="L276" s="36" t="e">
        <f t="array" ref="L276">AVERAGE(IF($F$2:$F$248="n",L$2:L$248))</f>
        <v>#REF!</v>
      </c>
      <c r="M276" s="36" t="e">
        <f t="array" ref="M276">AVERAGE(IF($F$2:$F$248="n",M$2:M$248))</f>
        <v>#REF!</v>
      </c>
      <c r="N276" s="36" t="e">
        <f t="array" ref="N276">AVERAGE(IF($F$2:$F$248="n",N$2:N$248))</f>
        <v>#REF!</v>
      </c>
      <c r="O276" s="36" t="e">
        <f t="array" ref="O276">AVERAGE(IF($F$2:$F$248="n",O$2:O$248))</f>
        <v>#REF!</v>
      </c>
      <c r="P276" s="36" t="e">
        <f t="array" ref="P276">AVERAGE(IF($F$2:$F$248="n",P$2:P$248))</f>
        <v>#REF!</v>
      </c>
      <c r="Q276" s="36" t="e">
        <f t="array" ref="Q276">AVERAGE(IF($F$2:$F$248="n",Q$2:Q$248))</f>
        <v>#REF!</v>
      </c>
      <c r="R276" s="36" t="e">
        <f t="array" ref="R276">AVERAGE(IF($F$2:$F$248="n",R$2:R$248))</f>
        <v>#REF!</v>
      </c>
      <c r="S276" s="36" t="e">
        <f t="array" ref="S276">AVERAGE(IF($F$2:$F$248="n",S$2:S$248))</f>
        <v>#REF!</v>
      </c>
      <c r="T276" s="36" t="e">
        <f t="array" ref="T276">AVERAGE(IF($F$2:$F$248="n",T$2:T$248))</f>
        <v>#REF!</v>
      </c>
      <c r="U276" s="36" t="e">
        <f t="array" ref="U276">AVERAGE(IF($F$2:$F$248="n",U$2:U$248))</f>
        <v>#REF!</v>
      </c>
      <c r="V276" s="36" t="e">
        <f t="array" ref="V276">AVERAGE(IF($F$2:$F$248="n",V$2:V$248))</f>
        <v>#REF!</v>
      </c>
      <c r="W276" s="36" t="e">
        <f t="array" ref="W276">AVERAGE(IF($F$2:$F$248="n",W$2:W$248))</f>
        <v>#REF!</v>
      </c>
      <c r="X276" s="36" t="e">
        <f t="array" ref="X276">AVERAGE(IF($F$2:$F$248="n",X$2:X$248))</f>
        <v>#REF!</v>
      </c>
      <c r="Y276" s="36" t="e">
        <f t="array" ref="Y276">AVERAGE(IF($F$2:$F$248="n",Y$2:Y$248))</f>
        <v>#REF!</v>
      </c>
      <c r="Z276" s="36" t="e">
        <f t="array" ref="Z276">AVERAGE(IF($F$2:$F$248="n",Z$2:Z$248))</f>
        <v>#REF!</v>
      </c>
      <c r="AA276" s="36" t="e">
        <f t="array" ref="AA276">AVERAGE(IF($F$2:$F$248="n",AA$2:AA$248))</f>
        <v>#REF!</v>
      </c>
      <c r="AB276" s="36" t="e">
        <f t="array" ref="AB276">AVERAGE(IF($F$2:$F$248="n",AB$2:AB$248))</f>
        <v>#REF!</v>
      </c>
      <c r="AC276" s="36" t="e">
        <f t="array" ref="AC276">AVERAGE(IF($F$2:$F$248="n",AC$2:AC$248))</f>
        <v>#REF!</v>
      </c>
      <c r="AD276" s="36" t="e">
        <f t="array" ref="AD276">AVERAGE(IF($F$2:$F$248="n",AD$2:AD$248))</f>
        <v>#REF!</v>
      </c>
      <c r="AE276" s="36" t="e">
        <f t="array" ref="AE276">AVERAGE(IF($F$2:$F$248="n",AE$2:AE$248))</f>
        <v>#REF!</v>
      </c>
      <c r="AF276" s="36" t="e">
        <f t="array" ref="AF276">AVERAGE(IF($F$2:$F$248="n",AF$2:AF$248))</f>
        <v>#REF!</v>
      </c>
      <c r="AG276" s="36" t="e">
        <f t="array" ref="AG276">AVERAGE(IF($F$2:$F$248="n",AG$2:AG$248))</f>
        <v>#REF!</v>
      </c>
      <c r="AH276" s="36" t="e">
        <f t="array" ref="AH276">AVERAGE(IF($F$2:$F$248="n",AH$2:AH$248))</f>
        <v>#REF!</v>
      </c>
      <c r="AI276" s="36" t="e">
        <f t="array" ref="AI276">AVERAGE(IF($F$2:$F$248="n",AI$2:AI$248))</f>
        <v>#REF!</v>
      </c>
      <c r="AJ276" s="36" t="e">
        <f t="array" ref="AJ276">AVERAGE(IF($F$2:$F$248="n",AJ$2:AJ$248))</f>
        <v>#REF!</v>
      </c>
    </row>
    <row r="277" spans="3:36" x14ac:dyDescent="0.25">
      <c r="K277" s="32" t="s">
        <v>38</v>
      </c>
      <c r="L277" s="36" t="e">
        <f t="array" ref="L277">AVERAGE(IF($H$2:$H$248="y",L$2:L$248))</f>
        <v>#REF!</v>
      </c>
      <c r="M277" s="36" t="e">
        <f t="array" ref="M277">AVERAGE(IF($H$2:$H$248="y",M$2:M$248))</f>
        <v>#REF!</v>
      </c>
      <c r="N277" s="36" t="e">
        <f t="array" ref="N277">AVERAGE(IF($H$2:$H$248="y",N$2:N$248))</f>
        <v>#REF!</v>
      </c>
      <c r="O277" s="36" t="e">
        <f t="array" ref="O277">AVERAGE(IF($H$2:$H$248="y",O$2:O$248))</f>
        <v>#REF!</v>
      </c>
      <c r="P277" s="36" t="e">
        <f t="array" ref="P277">AVERAGE(IF($H$2:$H$248="y",P$2:P$248))</f>
        <v>#REF!</v>
      </c>
      <c r="Q277" s="36" t="e">
        <f t="array" ref="Q277">AVERAGE(IF($H$2:$H$248="y",Q$2:Q$248))</f>
        <v>#REF!</v>
      </c>
      <c r="R277" s="36" t="e">
        <f t="array" ref="R277">AVERAGE(IF($H$2:$H$248="y",R$2:R$248))</f>
        <v>#REF!</v>
      </c>
      <c r="S277" s="36" t="e">
        <f t="array" ref="S277">AVERAGE(IF($H$2:$H$248="y",S$2:S$248))</f>
        <v>#REF!</v>
      </c>
      <c r="T277" s="36" t="e">
        <f t="array" ref="T277">AVERAGE(IF($H$2:$H$248="y",T$2:T$248))</f>
        <v>#REF!</v>
      </c>
      <c r="U277" s="36" t="e">
        <f t="array" ref="U277">AVERAGE(IF($H$2:$H$248="y",U$2:U$248))</f>
        <v>#REF!</v>
      </c>
      <c r="V277" s="36" t="e">
        <f t="array" ref="V277">AVERAGE(IF($H$2:$H$248="y",V$2:V$248))</f>
        <v>#REF!</v>
      </c>
      <c r="W277" s="36" t="e">
        <f t="array" ref="W277">AVERAGE(IF($H$2:$H$248="y",W$2:W$248))</f>
        <v>#REF!</v>
      </c>
      <c r="X277" s="36" t="e">
        <f t="array" ref="X277">AVERAGE(IF($H$2:$H$248="y",X$2:X$248))</f>
        <v>#REF!</v>
      </c>
      <c r="Y277" s="36" t="e">
        <f t="array" ref="Y277">AVERAGE(IF($H$2:$H$248="y",Y$2:Y$248))</f>
        <v>#REF!</v>
      </c>
      <c r="Z277" s="36" t="e">
        <f t="array" ref="Z277">AVERAGE(IF($H$2:$H$248="y",Z$2:Z$248))</f>
        <v>#REF!</v>
      </c>
      <c r="AA277" s="36" t="e">
        <f t="array" ref="AA277">AVERAGE(IF($H$2:$H$248="y",AA$2:AA$248))</f>
        <v>#REF!</v>
      </c>
      <c r="AB277" s="36" t="e">
        <f t="array" ref="AB277">AVERAGE(IF($H$2:$H$248="y",AB$2:AB$248))</f>
        <v>#REF!</v>
      </c>
      <c r="AC277" s="36" t="e">
        <f t="array" ref="AC277">AVERAGE(IF($H$2:$H$248="y",AC$2:AC$248))</f>
        <v>#REF!</v>
      </c>
      <c r="AD277" s="36" t="e">
        <f t="array" ref="AD277">AVERAGE(IF($H$2:$H$248="y",AD$2:AD$248))</f>
        <v>#REF!</v>
      </c>
      <c r="AE277" s="36" t="e">
        <f t="array" ref="AE277">AVERAGE(IF($H$2:$H$248="y",AE$2:AE$248))</f>
        <v>#REF!</v>
      </c>
      <c r="AF277" s="36" t="e">
        <f t="array" ref="AF277">AVERAGE(IF($H$2:$H$248="y",AF$2:AF$248))</f>
        <v>#REF!</v>
      </c>
      <c r="AG277" s="36" t="e">
        <f t="array" ref="AG277">AVERAGE(IF($H$2:$H$248="y",AG$2:AG$248))</f>
        <v>#REF!</v>
      </c>
      <c r="AH277" s="36" t="e">
        <f t="array" ref="AH277">AVERAGE(IF($H$2:$H$248="y",AH$2:AH$248))</f>
        <v>#REF!</v>
      </c>
      <c r="AI277" s="36" t="e">
        <f t="array" ref="AI277">AVERAGE(IF($H$2:$H$248="y",AI$2:AI$248))</f>
        <v>#REF!</v>
      </c>
      <c r="AJ277" s="36" t="e">
        <f t="array" ref="AJ277">AVERAGE(IF($H$2:$H$248="y",AJ$2:AJ$248))</f>
        <v>#REF!</v>
      </c>
    </row>
    <row r="278" spans="3:36" x14ac:dyDescent="0.25">
      <c r="K278" s="32" t="s">
        <v>52</v>
      </c>
      <c r="L278" s="36" t="e">
        <f t="array" ref="L278">AVERAGE(IF($H$2:$H$248="n",L$2:L$248))</f>
        <v>#REF!</v>
      </c>
      <c r="M278" s="36" t="e">
        <f t="array" ref="M278">AVERAGE(IF($H$2:$H$248="n",M$2:M$248))</f>
        <v>#REF!</v>
      </c>
      <c r="N278" s="36" t="e">
        <f t="array" ref="N278">AVERAGE(IF($H$2:$H$248="n",N$2:N$248))</f>
        <v>#REF!</v>
      </c>
      <c r="O278" s="36" t="e">
        <f t="array" ref="O278">AVERAGE(IF($H$2:$H$248="n",O$2:O$248))</f>
        <v>#REF!</v>
      </c>
      <c r="P278" s="36" t="e">
        <f t="array" ref="P278">AVERAGE(IF($H$2:$H$248="n",P$2:P$248))</f>
        <v>#REF!</v>
      </c>
      <c r="Q278" s="36" t="e">
        <f t="array" ref="Q278">AVERAGE(IF($H$2:$H$248="n",Q$2:Q$248))</f>
        <v>#REF!</v>
      </c>
      <c r="R278" s="36" t="e">
        <f t="array" ref="R278">AVERAGE(IF($H$2:$H$248="n",R$2:R$248))</f>
        <v>#REF!</v>
      </c>
      <c r="S278" s="36" t="e">
        <f t="array" ref="S278">AVERAGE(IF($H$2:$H$248="n",S$2:S$248))</f>
        <v>#REF!</v>
      </c>
      <c r="T278" s="36" t="e">
        <f t="array" ref="T278">AVERAGE(IF($H$2:$H$248="n",T$2:T$248))</f>
        <v>#REF!</v>
      </c>
      <c r="U278" s="36" t="e">
        <f t="array" ref="U278">AVERAGE(IF($H$2:$H$248="n",U$2:U$248))</f>
        <v>#REF!</v>
      </c>
      <c r="V278" s="36" t="e">
        <f t="array" ref="V278">AVERAGE(IF($H$2:$H$248="n",V$2:V$248))</f>
        <v>#REF!</v>
      </c>
      <c r="W278" s="36" t="e">
        <f t="array" ref="W278">AVERAGE(IF($H$2:$H$248="n",W$2:W$248))</f>
        <v>#REF!</v>
      </c>
      <c r="X278" s="36" t="e">
        <f t="array" ref="X278">AVERAGE(IF($H$2:$H$248="n",X$2:X$248))</f>
        <v>#REF!</v>
      </c>
      <c r="Y278" s="36" t="e">
        <f t="array" ref="Y278">AVERAGE(IF($H$2:$H$248="n",Y$2:Y$248))</f>
        <v>#REF!</v>
      </c>
      <c r="Z278" s="36" t="e">
        <f t="array" ref="Z278">AVERAGE(IF($H$2:$H$248="n",Z$2:Z$248))</f>
        <v>#REF!</v>
      </c>
      <c r="AA278" s="36" t="e">
        <f t="array" ref="AA278">AVERAGE(IF($H$2:$H$248="n",AA$2:AA$248))</f>
        <v>#REF!</v>
      </c>
      <c r="AB278" s="36" t="e">
        <f t="array" ref="AB278">AVERAGE(IF($H$2:$H$248="n",AB$2:AB$248))</f>
        <v>#REF!</v>
      </c>
      <c r="AC278" s="36" t="e">
        <f t="array" ref="AC278">AVERAGE(IF($H$2:$H$248="n",AC$2:AC$248))</f>
        <v>#REF!</v>
      </c>
      <c r="AD278" s="36" t="e">
        <f t="array" ref="AD278">AVERAGE(IF($H$2:$H$248="n",AD$2:AD$248))</f>
        <v>#REF!</v>
      </c>
      <c r="AE278" s="36" t="e">
        <f t="array" ref="AE278">AVERAGE(IF($H$2:$H$248="n",AE$2:AE$248))</f>
        <v>#REF!</v>
      </c>
      <c r="AF278" s="36" t="e">
        <f t="array" ref="AF278">AVERAGE(IF($H$2:$H$248="n",AF$2:AF$248))</f>
        <v>#REF!</v>
      </c>
      <c r="AG278" s="36" t="e">
        <f t="array" ref="AG278">AVERAGE(IF($H$2:$H$248="n",AG$2:AG$248))</f>
        <v>#REF!</v>
      </c>
      <c r="AH278" s="36" t="e">
        <f t="array" ref="AH278">AVERAGE(IF($H$2:$H$248="n",AH$2:AH$248))</f>
        <v>#REF!</v>
      </c>
      <c r="AI278" s="36" t="e">
        <f t="array" ref="AI278">AVERAGE(IF($H$2:$H$248="n",AI$2:AI$248))</f>
        <v>#REF!</v>
      </c>
      <c r="AJ278" s="36" t="e">
        <f t="array" ref="AJ278">AVERAGE(IF($H$2:$H$248="n",AJ$2:AJ$248))</f>
        <v>#REF!</v>
      </c>
    </row>
    <row r="279" spans="3:36" x14ac:dyDescent="0.25">
      <c r="K279" s="32" t="s">
        <v>53</v>
      </c>
      <c r="L279" s="36" t="e">
        <f t="array" ref="L279">AVERAGE(IF($I$2:$I$248="y",L$2:L$248))</f>
        <v>#REF!</v>
      </c>
      <c r="M279" s="36" t="e">
        <f t="array" ref="M279">AVERAGE(IF($I$2:$I$248="y",M$2:M$248))</f>
        <v>#REF!</v>
      </c>
      <c r="N279" s="36" t="e">
        <f t="array" ref="N279">AVERAGE(IF($I$2:$I$248="y",N$2:N$248))</f>
        <v>#REF!</v>
      </c>
      <c r="O279" s="36" t="e">
        <f t="array" ref="O279">AVERAGE(IF($I$2:$I$248="y",O$2:O$248))</f>
        <v>#REF!</v>
      </c>
      <c r="P279" s="36" t="e">
        <f t="array" ref="P279">AVERAGE(IF($I$2:$I$248="y",P$2:P$248))</f>
        <v>#REF!</v>
      </c>
      <c r="Q279" s="36" t="e">
        <f t="array" ref="Q279">AVERAGE(IF($I$2:$I$248="y",Q$2:Q$248))</f>
        <v>#REF!</v>
      </c>
      <c r="R279" s="36" t="e">
        <f t="array" ref="R279">AVERAGE(IF($I$2:$I$248="y",R$2:R$248))</f>
        <v>#REF!</v>
      </c>
      <c r="S279" s="36" t="e">
        <f t="array" ref="S279">AVERAGE(IF($I$2:$I$248="y",S$2:S$248))</f>
        <v>#REF!</v>
      </c>
      <c r="T279" s="36" t="e">
        <f t="array" ref="T279">AVERAGE(IF($I$2:$I$248="y",T$2:T$248))</f>
        <v>#REF!</v>
      </c>
      <c r="U279" s="36" t="e">
        <f t="array" ref="U279">AVERAGE(IF($I$2:$I$248="y",U$2:U$248))</f>
        <v>#REF!</v>
      </c>
      <c r="V279" s="36" t="e">
        <f t="array" ref="V279">AVERAGE(IF($I$2:$I$248="y",V$2:V$248))</f>
        <v>#REF!</v>
      </c>
      <c r="W279" s="36" t="e">
        <f t="array" ref="W279">AVERAGE(IF($I$2:$I$248="y",W$2:W$248))</f>
        <v>#REF!</v>
      </c>
      <c r="X279" s="36" t="e">
        <f t="array" ref="X279">AVERAGE(IF($I$2:$I$248="y",X$2:X$248))</f>
        <v>#REF!</v>
      </c>
      <c r="Y279" s="36" t="e">
        <f t="array" ref="Y279">AVERAGE(IF($I$2:$I$248="y",Y$2:Y$248))</f>
        <v>#REF!</v>
      </c>
      <c r="Z279" s="36" t="e">
        <f t="array" ref="Z279">AVERAGE(IF($I$2:$I$248="y",Z$2:Z$248))</f>
        <v>#REF!</v>
      </c>
      <c r="AA279" s="36" t="e">
        <f t="array" ref="AA279">AVERAGE(IF($I$2:$I$248="y",AA$2:AA$248))</f>
        <v>#REF!</v>
      </c>
      <c r="AB279" s="36" t="e">
        <f t="array" ref="AB279">AVERAGE(IF($I$2:$I$248="y",AB$2:AB$248))</f>
        <v>#REF!</v>
      </c>
      <c r="AC279" s="36" t="e">
        <f t="array" ref="AC279">AVERAGE(IF($I$2:$I$248="y",AC$2:AC$248))</f>
        <v>#REF!</v>
      </c>
      <c r="AD279" s="36" t="e">
        <f t="array" ref="AD279">AVERAGE(IF($I$2:$I$248="y",AD$2:AD$248))</f>
        <v>#REF!</v>
      </c>
      <c r="AE279" s="36" t="e">
        <f t="array" ref="AE279">AVERAGE(IF($I$2:$I$248="y",AE$2:AE$248))</f>
        <v>#REF!</v>
      </c>
      <c r="AF279" s="36" t="e">
        <f t="array" ref="AF279">AVERAGE(IF($I$2:$I$248="y",AF$2:AF$248))</f>
        <v>#REF!</v>
      </c>
      <c r="AG279" s="36" t="e">
        <f t="array" ref="AG279">AVERAGE(IF($I$2:$I$248="y",AG$2:AG$248))</f>
        <v>#REF!</v>
      </c>
      <c r="AH279" s="36" t="e">
        <f t="array" ref="AH279">AVERAGE(IF($I$2:$I$248="y",AH$2:AH$248))</f>
        <v>#REF!</v>
      </c>
      <c r="AI279" s="36" t="e">
        <f t="array" ref="AI279">AVERAGE(IF($I$2:$I$248="y",AI$2:AI$248))</f>
        <v>#REF!</v>
      </c>
      <c r="AJ279" s="36" t="e">
        <f t="array" ref="AJ279">AVERAGE(IF($I$2:$I$248="y",AJ$2:AJ$248))</f>
        <v>#REF!</v>
      </c>
    </row>
    <row r="280" spans="3:36" x14ac:dyDescent="0.25">
      <c r="K280" s="32" t="s">
        <v>54</v>
      </c>
      <c r="L280" s="36" t="e">
        <f t="array" ref="L280">AVERAGE(IF($I$2:$I$248="n",L$2:L$248))</f>
        <v>#REF!</v>
      </c>
      <c r="M280" s="36" t="e">
        <f t="array" ref="M280">AVERAGE(IF($I$2:$I$248="n",M$2:M$248))</f>
        <v>#REF!</v>
      </c>
      <c r="N280" s="36" t="e">
        <f t="array" ref="N280">AVERAGE(IF($I$2:$I$248="n",N$2:N$248))</f>
        <v>#REF!</v>
      </c>
      <c r="O280" s="36" t="e">
        <f t="array" ref="O280">AVERAGE(IF($I$2:$I$248="n",O$2:O$248))</f>
        <v>#REF!</v>
      </c>
      <c r="P280" s="36" t="e">
        <f t="array" ref="P280">AVERAGE(IF($I$2:$I$248="n",P$2:P$248))</f>
        <v>#REF!</v>
      </c>
      <c r="Q280" s="36" t="e">
        <f t="array" ref="Q280">AVERAGE(IF($I$2:$I$248="n",Q$2:Q$248))</f>
        <v>#REF!</v>
      </c>
      <c r="R280" s="36" t="e">
        <f t="array" ref="R280">AVERAGE(IF($I$2:$I$248="n",R$2:R$248))</f>
        <v>#REF!</v>
      </c>
      <c r="S280" s="36" t="e">
        <f t="array" ref="S280">AVERAGE(IF($I$2:$I$248="n",S$2:S$248))</f>
        <v>#REF!</v>
      </c>
      <c r="T280" s="36" t="e">
        <f t="array" ref="T280">AVERAGE(IF($I$2:$I$248="n",T$2:T$248))</f>
        <v>#REF!</v>
      </c>
      <c r="U280" s="36" t="e">
        <f t="array" ref="U280">AVERAGE(IF($I$2:$I$248="n",U$2:U$248))</f>
        <v>#REF!</v>
      </c>
      <c r="V280" s="36" t="e">
        <f t="array" ref="V280">AVERAGE(IF($I$2:$I$248="n",V$2:V$248))</f>
        <v>#REF!</v>
      </c>
      <c r="W280" s="36" t="e">
        <f t="array" ref="W280">AVERAGE(IF($I$2:$I$248="n",W$2:W$248))</f>
        <v>#REF!</v>
      </c>
      <c r="X280" s="36" t="e">
        <f t="array" ref="X280">AVERAGE(IF($I$2:$I$248="n",X$2:X$248))</f>
        <v>#REF!</v>
      </c>
      <c r="Y280" s="36" t="e">
        <f t="array" ref="Y280">AVERAGE(IF($I$2:$I$248="n",Y$2:Y$248))</f>
        <v>#REF!</v>
      </c>
      <c r="Z280" s="36" t="e">
        <f t="array" ref="Z280">AVERAGE(IF($I$2:$I$248="n",Z$2:Z$248))</f>
        <v>#REF!</v>
      </c>
      <c r="AA280" s="36" t="e">
        <f t="array" ref="AA280">AVERAGE(IF($I$2:$I$248="n",AA$2:AA$248))</f>
        <v>#REF!</v>
      </c>
      <c r="AB280" s="36" t="e">
        <f t="array" ref="AB280">AVERAGE(IF($I$2:$I$248="n",AB$2:AB$248))</f>
        <v>#REF!</v>
      </c>
      <c r="AC280" s="36" t="e">
        <f t="array" ref="AC280">AVERAGE(IF($I$2:$I$248="n",AC$2:AC$248))</f>
        <v>#REF!</v>
      </c>
      <c r="AD280" s="36" t="e">
        <f t="array" ref="AD280">AVERAGE(IF($I$2:$I$248="n",AD$2:AD$248))</f>
        <v>#REF!</v>
      </c>
      <c r="AE280" s="36" t="e">
        <f t="array" ref="AE280">AVERAGE(IF($I$2:$I$248="n",AE$2:AE$248))</f>
        <v>#REF!</v>
      </c>
      <c r="AF280" s="36" t="e">
        <f t="array" ref="AF280">AVERAGE(IF($I$2:$I$248="n",AF$2:AF$248))</f>
        <v>#REF!</v>
      </c>
      <c r="AG280" s="36" t="e">
        <f t="array" ref="AG280">AVERAGE(IF($I$2:$I$248="n",AG$2:AG$248))</f>
        <v>#REF!</v>
      </c>
      <c r="AH280" s="36" t="e">
        <f t="array" ref="AH280">AVERAGE(IF($I$2:$I$248="n",AH$2:AH$248))</f>
        <v>#REF!</v>
      </c>
      <c r="AI280" s="36" t="e">
        <f t="array" ref="AI280">AVERAGE(IF($I$2:$I$248="n",AI$2:AI$248))</f>
        <v>#REF!</v>
      </c>
      <c r="AJ280" s="36" t="e">
        <f t="array" ref="AJ280">AVERAGE(IF($I$2:$I$248="n",AJ$2:AJ$248))</f>
        <v>#REF!</v>
      </c>
    </row>
    <row r="281" spans="3:36" x14ac:dyDescent="0.25">
      <c r="K281" s="32" t="s">
        <v>287</v>
      </c>
      <c r="L281" s="36" t="e">
        <f t="array" ref="L281">AVERAGE(IF($J$2:$J$248="E/D",L$2:L$248))</f>
        <v>#DIV/0!</v>
      </c>
      <c r="M281" s="36" t="e">
        <f t="array" ref="M281">AVERAGE(IF($J$2:$J$248="E/D",M$2:M$248))</f>
        <v>#DIV/0!</v>
      </c>
      <c r="N281" s="36" t="e">
        <f t="array" ref="N281">AVERAGE(IF($J$2:$J$248="E/D",N$2:N$248))</f>
        <v>#DIV/0!</v>
      </c>
      <c r="O281" s="36" t="e">
        <f t="array" ref="O281">AVERAGE(IF($J$2:$J$248="E/D",O$2:O$248))</f>
        <v>#DIV/0!</v>
      </c>
      <c r="P281" s="36" t="e">
        <f t="array" ref="P281">AVERAGE(IF($J$2:$J$248="E/D",P$2:P$248))</f>
        <v>#DIV/0!</v>
      </c>
      <c r="Q281" s="36" t="e">
        <f t="array" ref="Q281">AVERAGE(IF($J$2:$J$248="E/D",Q$2:Q$248))</f>
        <v>#DIV/0!</v>
      </c>
      <c r="R281" s="36" t="e">
        <f t="array" ref="R281">AVERAGE(IF($J$2:$J$248="E/D",R$2:R$248))</f>
        <v>#DIV/0!</v>
      </c>
      <c r="S281" s="36" t="e">
        <f t="array" ref="S281">AVERAGE(IF($J$2:$J$248="E/D",S$2:S$248))</f>
        <v>#DIV/0!</v>
      </c>
      <c r="T281" s="36" t="e">
        <f t="array" ref="T281">AVERAGE(IF($J$2:$J$248="E/D",T$2:T$248))</f>
        <v>#DIV/0!</v>
      </c>
      <c r="U281" s="36" t="e">
        <f t="array" ref="U281">AVERAGE(IF($J$2:$J$248="E/D",U$2:U$248))</f>
        <v>#DIV/0!</v>
      </c>
      <c r="V281" s="36" t="e">
        <f t="array" ref="V281">AVERAGE(IF($J$2:$J$248="E/D",V$2:V$248))</f>
        <v>#DIV/0!</v>
      </c>
      <c r="W281" s="36" t="e">
        <f t="array" ref="W281">AVERAGE(IF($J$2:$J$248="E/D",W$2:W$248))</f>
        <v>#DIV/0!</v>
      </c>
      <c r="X281" s="36" t="e">
        <f t="array" ref="X281">AVERAGE(IF($J$2:$J$248="E/D",X$2:X$248))</f>
        <v>#DIV/0!</v>
      </c>
      <c r="Y281" s="36" t="e">
        <f t="array" ref="Y281">AVERAGE(IF($J$2:$J$248="E/D",Y$2:Y$248))</f>
        <v>#DIV/0!</v>
      </c>
      <c r="Z281" s="36" t="e">
        <f t="array" ref="Z281">AVERAGE(IF($J$2:$J$248="E/D",Z$2:Z$248))</f>
        <v>#DIV/0!</v>
      </c>
      <c r="AA281" s="36" t="e">
        <f t="array" ref="AA281">AVERAGE(IF($J$2:$J$248="E/D",AA$2:AA$248))</f>
        <v>#DIV/0!</v>
      </c>
      <c r="AB281" s="36" t="e">
        <f t="array" ref="AB281">AVERAGE(IF($J$2:$J$248="E/D",AB$2:AB$248))</f>
        <v>#DIV/0!</v>
      </c>
      <c r="AC281" s="36" t="e">
        <f t="array" ref="AC281">AVERAGE(IF($J$2:$J$248="E/D",AC$2:AC$248))</f>
        <v>#DIV/0!</v>
      </c>
      <c r="AD281" s="36" t="e">
        <f t="array" ref="AD281">AVERAGE(IF($J$2:$J$248="E/D",AD$2:AD$248))</f>
        <v>#DIV/0!</v>
      </c>
      <c r="AE281" s="36" t="e">
        <f t="array" ref="AE281">AVERAGE(IF($J$2:$J$248="E/D",AE$2:AE$248))</f>
        <v>#DIV/0!</v>
      </c>
      <c r="AF281" s="36" t="e">
        <f t="array" ref="AF281">AVERAGE(IF($J$2:$J$248="E/D",AF$2:AF$248))</f>
        <v>#DIV/0!</v>
      </c>
      <c r="AG281" s="36" t="e">
        <f t="array" ref="AG281">AVERAGE(IF($J$2:$J$248="E/D",AG$2:AG$248))</f>
        <v>#DIV/0!</v>
      </c>
      <c r="AH281" s="36" t="e">
        <f t="array" ref="AH281">AVERAGE(IF($J$2:$J$248="E/D",AH$2:AH$248))</f>
        <v>#DIV/0!</v>
      </c>
      <c r="AI281" s="36" t="e">
        <f t="array" ref="AI281">AVERAGE(IF($J$2:$J$248="E/D",AI$2:AI$248))</f>
        <v>#DIV/0!</v>
      </c>
      <c r="AJ281" s="36" t="e">
        <f t="array" ref="AJ281">AVERAGE(IF($J$2:$J$248="E/D",AJ$2:AJ$248))</f>
        <v>#DIV/0!</v>
      </c>
    </row>
    <row r="282" spans="3:36" x14ac:dyDescent="0.25">
      <c r="K282" s="32" t="s">
        <v>288</v>
      </c>
      <c r="L282" s="36" t="e">
        <f t="array" ref="L282">AVERAGE(IF($J$2:$J$248="D/C",L$2:L$248))</f>
        <v>#DIV/0!</v>
      </c>
      <c r="M282" s="36" t="e">
        <f t="array" ref="M282">AVERAGE(IF($J$2:$J$248="D/C",M$2:M$248))</f>
        <v>#DIV/0!</v>
      </c>
      <c r="N282" s="36" t="e">
        <f t="array" ref="N282">AVERAGE(IF($J$2:$J$248="D/C",N$2:N$248))</f>
        <v>#DIV/0!</v>
      </c>
      <c r="O282" s="36" t="e">
        <f t="array" ref="O282">AVERAGE(IF($J$2:$J$248="D/C",O$2:O$248))</f>
        <v>#DIV/0!</v>
      </c>
      <c r="P282" s="36" t="e">
        <f t="array" ref="P282">AVERAGE(IF($J$2:$J$248="D/C",P$2:P$248))</f>
        <v>#DIV/0!</v>
      </c>
      <c r="Q282" s="36" t="e">
        <f t="array" ref="Q282">AVERAGE(IF($J$2:$J$248="D/C",Q$2:Q$248))</f>
        <v>#DIV/0!</v>
      </c>
      <c r="R282" s="36" t="e">
        <f t="array" ref="R282">AVERAGE(IF($J$2:$J$248="D/C",R$2:R$248))</f>
        <v>#DIV/0!</v>
      </c>
      <c r="S282" s="36" t="e">
        <f t="array" ref="S282">AVERAGE(IF($J$2:$J$248="D/C",S$2:S$248))</f>
        <v>#DIV/0!</v>
      </c>
      <c r="T282" s="36" t="e">
        <f t="array" ref="T282">AVERAGE(IF($J$2:$J$248="D/C",T$2:T$248))</f>
        <v>#DIV/0!</v>
      </c>
      <c r="U282" s="36" t="e">
        <f t="array" ref="U282">AVERAGE(IF($J$2:$J$248="D/C",U$2:U$248))</f>
        <v>#DIV/0!</v>
      </c>
      <c r="V282" s="36" t="e">
        <f t="array" ref="V282">AVERAGE(IF($J$2:$J$248="D/C",V$2:V$248))</f>
        <v>#DIV/0!</v>
      </c>
      <c r="W282" s="36" t="e">
        <f t="array" ref="W282">AVERAGE(IF($J$2:$J$248="D/C",W$2:W$248))</f>
        <v>#DIV/0!</v>
      </c>
      <c r="X282" s="36" t="e">
        <f t="array" ref="X282">AVERAGE(IF($J$2:$J$248="D/C",X$2:X$248))</f>
        <v>#DIV/0!</v>
      </c>
      <c r="Y282" s="36" t="e">
        <f t="array" ref="Y282">AVERAGE(IF($J$2:$J$248="D/C",Y$2:Y$248))</f>
        <v>#DIV/0!</v>
      </c>
      <c r="Z282" s="36" t="e">
        <f t="array" ref="Z282">AVERAGE(IF($J$2:$J$248="D/C",Z$2:Z$248))</f>
        <v>#DIV/0!</v>
      </c>
      <c r="AA282" s="36" t="e">
        <f t="array" ref="AA282">AVERAGE(IF($J$2:$J$248="D/C",AA$2:AA$248))</f>
        <v>#DIV/0!</v>
      </c>
      <c r="AB282" s="36" t="e">
        <f t="array" ref="AB282">AVERAGE(IF($J$2:$J$248="D/C",AB$2:AB$248))</f>
        <v>#DIV/0!</v>
      </c>
      <c r="AC282" s="36" t="e">
        <f t="array" ref="AC282">AVERAGE(IF($J$2:$J$248="D/C",AC$2:AC$248))</f>
        <v>#DIV/0!</v>
      </c>
      <c r="AD282" s="36" t="e">
        <f t="array" ref="AD282">AVERAGE(IF($J$2:$J$248="D/C",AD$2:AD$248))</f>
        <v>#DIV/0!</v>
      </c>
      <c r="AE282" s="36" t="e">
        <f t="array" ref="AE282">AVERAGE(IF($J$2:$J$248="D/C",AE$2:AE$248))</f>
        <v>#DIV/0!</v>
      </c>
      <c r="AF282" s="36" t="e">
        <f t="array" ref="AF282">AVERAGE(IF($J$2:$J$248="D/C",AF$2:AF$248))</f>
        <v>#DIV/0!</v>
      </c>
      <c r="AG282" s="36" t="e">
        <f t="array" ref="AG282">AVERAGE(IF($J$2:$J$248="D/C",AG$2:AG$248))</f>
        <v>#DIV/0!</v>
      </c>
      <c r="AH282" s="36" t="e">
        <f t="array" ref="AH282">AVERAGE(IF($J$2:$J$248="D/C",AH$2:AH$248))</f>
        <v>#DIV/0!</v>
      </c>
      <c r="AI282" s="36" t="e">
        <f t="array" ref="AI282">AVERAGE(IF($J$2:$J$248="D/C",AI$2:AI$248))</f>
        <v>#DIV/0!</v>
      </c>
      <c r="AJ282" s="36" t="e">
        <f t="array" ref="AJ282">AVERAGE(IF($J$2:$J$248="D/C",AJ$2:AJ$248))</f>
        <v>#DIV/0!</v>
      </c>
    </row>
    <row r="283" spans="3:36" x14ac:dyDescent="0.25">
      <c r="K283" s="32" t="s">
        <v>331</v>
      </c>
      <c r="L283" s="36" t="e">
        <f t="array" ref="L283">AVERAGE(IF($J$2:$J$248="4.75+ (C/B)",L$2:L$248))</f>
        <v>#DIV/0!</v>
      </c>
      <c r="M283" s="36" t="e">
        <f t="array" ref="M283">AVERAGE(IF($J$2:$J$248="4.75+ (C/B)",M$2:M$248))</f>
        <v>#DIV/0!</v>
      </c>
      <c r="N283" s="36" t="e">
        <f t="array" ref="N283">AVERAGE(IF($J$2:$J$248="4.75+ (C/B)",N$2:N$248))</f>
        <v>#DIV/0!</v>
      </c>
      <c r="O283" s="36" t="e">
        <f t="array" ref="O283">AVERAGE(IF($J$2:$J$248="4.75+ (C/B)",O$2:O$248))</f>
        <v>#DIV/0!</v>
      </c>
      <c r="P283" s="36" t="e">
        <f t="array" ref="P283">AVERAGE(IF($J$2:$J$248="4.75+ (C/B)",P$2:P$248))</f>
        <v>#DIV/0!</v>
      </c>
      <c r="Q283" s="36" t="e">
        <f t="array" ref="Q283">AVERAGE(IF($J$2:$J$248="4.75+ (C/B)",Q$2:Q$248))</f>
        <v>#DIV/0!</v>
      </c>
      <c r="R283" s="36" t="e">
        <f t="array" ref="R283">AVERAGE(IF($J$2:$J$248="4.75+ (C/B)",R$2:R$248))</f>
        <v>#DIV/0!</v>
      </c>
      <c r="S283" s="36" t="e">
        <f t="array" ref="S283">AVERAGE(IF($J$2:$J$248="4.75+ (C/B)",S$2:S$248))</f>
        <v>#DIV/0!</v>
      </c>
      <c r="T283" s="36" t="e">
        <f t="array" ref="T283">AVERAGE(IF($J$2:$J$248="4.75+ (C/B)",T$2:T$248))</f>
        <v>#DIV/0!</v>
      </c>
      <c r="U283" s="36" t="e">
        <f t="array" ref="U283">AVERAGE(IF($J$2:$J$248="4.75+ (C/B)",U$2:U$248))</f>
        <v>#DIV/0!</v>
      </c>
      <c r="V283" s="36" t="e">
        <f t="array" ref="V283">AVERAGE(IF($J$2:$J$248="4.75+ (C/B)",V$2:V$248))</f>
        <v>#DIV/0!</v>
      </c>
      <c r="W283" s="36" t="e">
        <f t="array" ref="W283">AVERAGE(IF($J$2:$J$248="4.75+ (C/B)",W$2:W$248))</f>
        <v>#DIV/0!</v>
      </c>
      <c r="X283" s="36" t="e">
        <f t="array" ref="X283">AVERAGE(IF($J$2:$J$248="4.75+ (C/B)",X$2:X$248))</f>
        <v>#DIV/0!</v>
      </c>
      <c r="Y283" s="36" t="e">
        <f t="array" ref="Y283">AVERAGE(IF($J$2:$J$248="4.75+ (C/B)",Y$2:Y$248))</f>
        <v>#DIV/0!</v>
      </c>
      <c r="Z283" s="36" t="e">
        <f t="array" ref="Z283">AVERAGE(IF($J$2:$J$248="4.75+ (C/B)",Z$2:Z$248))</f>
        <v>#DIV/0!</v>
      </c>
      <c r="AA283" s="36" t="e">
        <f t="array" ref="AA283">AVERAGE(IF($J$2:$J$248="4.75+ (C/B)",AA$2:AA$248))</f>
        <v>#DIV/0!</v>
      </c>
      <c r="AB283" s="36" t="e">
        <f t="array" ref="AB283">AVERAGE(IF($J$2:$J$248="4.75+ (C/B)",AB$2:AB$248))</f>
        <v>#DIV/0!</v>
      </c>
      <c r="AC283" s="36" t="e">
        <f t="array" ref="AC283">AVERAGE(IF($J$2:$J$248="4.75+ (C/B)",AC$2:AC$248))</f>
        <v>#DIV/0!</v>
      </c>
      <c r="AD283" s="36" t="e">
        <f t="array" ref="AD283">AVERAGE(IF($J$2:$J$248="4.75+ (C/B)",AD$2:AD$248))</f>
        <v>#DIV/0!</v>
      </c>
      <c r="AE283" s="36" t="e">
        <f t="array" ref="AE283">AVERAGE(IF($J$2:$J$248="4.75+ (C/B)",AE$2:AE$248))</f>
        <v>#DIV/0!</v>
      </c>
      <c r="AF283" s="36" t="e">
        <f t="array" ref="AF283">AVERAGE(IF($J$2:$J$248="4.75+ (C/B)",AF$2:AF$248))</f>
        <v>#DIV/0!</v>
      </c>
      <c r="AG283" s="36" t="e">
        <f t="array" ref="AG283">AVERAGE(IF($J$2:$J$248="4.75+ (C/B)",AG$2:AG$248))</f>
        <v>#DIV/0!</v>
      </c>
      <c r="AH283" s="36" t="e">
        <f t="array" ref="AH283">AVERAGE(IF($J$2:$J$248="4.75+ (C/B)",AH$2:AH$248))</f>
        <v>#DIV/0!</v>
      </c>
      <c r="AI283" s="36" t="e">
        <f t="array" ref="AI283">AVERAGE(IF($J$2:$J$248="4.75+ (C/B)",AI$2:AI$248))</f>
        <v>#DIV/0!</v>
      </c>
      <c r="AJ283" s="36" t="e">
        <f t="array" ref="AJ283">AVERAGE(IF($J$2:$J$248="4.75+ (C/B)",AJ$2:AJ$248))</f>
        <v>#DIV/0!</v>
      </c>
    </row>
    <row r="284" spans="3:36" x14ac:dyDescent="0.25">
      <c r="K284" s="32" t="s">
        <v>289</v>
      </c>
      <c r="L284" s="36" t="e">
        <f t="array" ref="L284">AVERAGE(IF($J$2:$J$248="B/A",L$2:L$248))</f>
        <v>#DIV/0!</v>
      </c>
      <c r="M284" s="36" t="e">
        <f t="array" ref="M284">AVERAGE(IF($J$2:$J$248="B/A",M$2:M$248))</f>
        <v>#DIV/0!</v>
      </c>
      <c r="N284" s="36" t="e">
        <f t="array" ref="N284">AVERAGE(IF($J$2:$J$248="B/A",N$2:N$248))</f>
        <v>#DIV/0!</v>
      </c>
      <c r="O284" s="36" t="e">
        <f t="array" ref="O284">AVERAGE(IF($J$2:$J$248="B/A",O$2:O$248))</f>
        <v>#DIV/0!</v>
      </c>
      <c r="P284" s="36" t="e">
        <f t="array" ref="P284">AVERAGE(IF($J$2:$J$248="B/A",P$2:P$248))</f>
        <v>#DIV/0!</v>
      </c>
      <c r="Q284" s="36" t="e">
        <f t="array" ref="Q284">AVERAGE(IF($J$2:$J$248="B/A",Q$2:Q$248))</f>
        <v>#DIV/0!</v>
      </c>
      <c r="R284" s="36" t="e">
        <f t="array" ref="R284">AVERAGE(IF($J$2:$J$248="B/A",R$2:R$248))</f>
        <v>#DIV/0!</v>
      </c>
      <c r="S284" s="36" t="e">
        <f t="array" ref="S284">AVERAGE(IF($J$2:$J$248="B/A",S$2:S$248))</f>
        <v>#DIV/0!</v>
      </c>
      <c r="T284" s="36" t="e">
        <f t="array" ref="T284">AVERAGE(IF($J$2:$J$248="B/A",T$2:T$248))</f>
        <v>#DIV/0!</v>
      </c>
      <c r="U284" s="36" t="e">
        <f t="array" ref="U284">AVERAGE(IF($J$2:$J$248="B/A",U$2:U$248))</f>
        <v>#DIV/0!</v>
      </c>
      <c r="V284" s="36" t="e">
        <f t="array" ref="V284">AVERAGE(IF($J$2:$J$248="B/A",V$2:V$248))</f>
        <v>#DIV/0!</v>
      </c>
      <c r="W284" s="36" t="e">
        <f t="array" ref="W284">AVERAGE(IF($J$2:$J$248="B/A",W$2:W$248))</f>
        <v>#DIV/0!</v>
      </c>
      <c r="X284" s="36" t="e">
        <f t="array" ref="X284">AVERAGE(IF($J$2:$J$248="B/A",X$2:X$248))</f>
        <v>#DIV/0!</v>
      </c>
      <c r="Y284" s="36" t="e">
        <f t="array" ref="Y284">AVERAGE(IF($J$2:$J$248="B/A",Y$2:Y$248))</f>
        <v>#DIV/0!</v>
      </c>
      <c r="Z284" s="36" t="e">
        <f t="array" ref="Z284">AVERAGE(IF($J$2:$J$248="B/A",Z$2:Z$248))</f>
        <v>#DIV/0!</v>
      </c>
      <c r="AA284" s="36" t="e">
        <f t="array" ref="AA284">AVERAGE(IF($J$2:$J$248="B/A",AA$2:AA$248))</f>
        <v>#DIV/0!</v>
      </c>
      <c r="AB284" s="36" t="e">
        <f t="array" ref="AB284">AVERAGE(IF($J$2:$J$248="B/A",AB$2:AB$248))</f>
        <v>#DIV/0!</v>
      </c>
      <c r="AC284" s="36" t="e">
        <f t="array" ref="AC284">AVERAGE(IF($J$2:$J$248="B/A",AC$2:AC$248))</f>
        <v>#DIV/0!</v>
      </c>
      <c r="AD284" s="36" t="e">
        <f t="array" ref="AD284">AVERAGE(IF($J$2:$J$248="B/A",AD$2:AD$248))</f>
        <v>#DIV/0!</v>
      </c>
      <c r="AE284" s="36" t="e">
        <f t="array" ref="AE284">AVERAGE(IF($J$2:$J$248="B/A",AE$2:AE$248))</f>
        <v>#DIV/0!</v>
      </c>
      <c r="AF284" s="36" t="e">
        <f t="array" ref="AF284">AVERAGE(IF($J$2:$J$248="B/A",AF$2:AF$248))</f>
        <v>#DIV/0!</v>
      </c>
      <c r="AG284" s="36" t="e">
        <f t="array" ref="AG284">AVERAGE(IF($J$2:$J$248="B/A",AG$2:AG$248))</f>
        <v>#DIV/0!</v>
      </c>
      <c r="AH284" s="36" t="e">
        <f t="array" ref="AH284">AVERAGE(IF($J$2:$J$248="B/A",AH$2:AH$248))</f>
        <v>#DIV/0!</v>
      </c>
      <c r="AI284" s="36" t="e">
        <f t="array" ref="AI284">AVERAGE(IF($J$2:$J$248="B/A",AI$2:AI$248))</f>
        <v>#DIV/0!</v>
      </c>
      <c r="AJ284" s="36" t="e">
        <f t="array" ref="AJ284">AVERAGE(IF($J$2:$J$248="B/A",AJ$2:AJ$248))</f>
        <v>#DIV/0!</v>
      </c>
    </row>
    <row r="285" spans="3:36" x14ac:dyDescent="0.25">
      <c r="K285" s="32" t="s">
        <v>290</v>
      </c>
      <c r="L285" s="36" t="e">
        <f t="array" ref="L285">AVERAGE(IF($J$2:$J$248="7.75+ (A/A*)",L$2:L$248))</f>
        <v>#DIV/0!</v>
      </c>
      <c r="M285" s="36" t="e">
        <f t="array" ref="M285">AVERAGE(IF($J$2:$J$248="7.75+ (A/A*)",M$2:M$248))</f>
        <v>#DIV/0!</v>
      </c>
      <c r="N285" s="36" t="e">
        <f t="array" ref="N285">AVERAGE(IF($J$2:$J$248="7.75+ (A/A*)",N$2:N$248))</f>
        <v>#DIV/0!</v>
      </c>
      <c r="O285" s="36" t="e">
        <f t="array" ref="O285">AVERAGE(IF($J$2:$J$248="7.75+ (A/A*)",O$2:O$248))</f>
        <v>#DIV/0!</v>
      </c>
      <c r="P285" s="36" t="e">
        <f t="array" ref="P285">AVERAGE(IF($J$2:$J$248="7.75+ (A/A*)",P$2:P$248))</f>
        <v>#DIV/0!</v>
      </c>
      <c r="Q285" s="36" t="e">
        <f t="array" ref="Q285">AVERAGE(IF($J$2:$J$248="7.75+ (A/A*)",Q$2:Q$248))</f>
        <v>#DIV/0!</v>
      </c>
      <c r="R285" s="36" t="e">
        <f t="array" ref="R285">AVERAGE(IF($J$2:$J$248="7.75+ (A/A*)",R$2:R$248))</f>
        <v>#DIV/0!</v>
      </c>
      <c r="S285" s="36" t="e">
        <f t="array" ref="S285">AVERAGE(IF($J$2:$J$248="7.75+ (A/A*)",S$2:S$248))</f>
        <v>#DIV/0!</v>
      </c>
      <c r="T285" s="36" t="e">
        <f t="array" ref="T285">AVERAGE(IF($J$2:$J$248="7.75+ (A/A*)",T$2:T$248))</f>
        <v>#DIV/0!</v>
      </c>
      <c r="U285" s="36" t="e">
        <f t="array" ref="U285">AVERAGE(IF($J$2:$J$248="7.75+ (A/A*)",U$2:U$248))</f>
        <v>#DIV/0!</v>
      </c>
      <c r="V285" s="36" t="e">
        <f t="array" ref="V285">AVERAGE(IF($J$2:$J$248="7.75+ (A/A*)",V$2:V$248))</f>
        <v>#DIV/0!</v>
      </c>
      <c r="W285" s="36" t="e">
        <f t="array" ref="W285">AVERAGE(IF($J$2:$J$248="7.75+ (A/A*)",W$2:W$248))</f>
        <v>#DIV/0!</v>
      </c>
      <c r="X285" s="36" t="e">
        <f t="array" ref="X285">AVERAGE(IF($J$2:$J$248="7.75+ (A/A*)",X$2:X$248))</f>
        <v>#DIV/0!</v>
      </c>
      <c r="Y285" s="36" t="e">
        <f t="array" ref="Y285">AVERAGE(IF($J$2:$J$248="7.75+ (A/A*)",Y$2:Y$248))</f>
        <v>#DIV/0!</v>
      </c>
      <c r="Z285" s="36" t="e">
        <f t="array" ref="Z285">AVERAGE(IF($J$2:$J$248="7.75+ (A/A*)",Z$2:Z$248))</f>
        <v>#DIV/0!</v>
      </c>
      <c r="AA285" s="36" t="e">
        <f t="array" ref="AA285">AVERAGE(IF($J$2:$J$248="7.75+ (A/A*)",AA$2:AA$248))</f>
        <v>#DIV/0!</v>
      </c>
      <c r="AB285" s="36" t="e">
        <f t="array" ref="AB285">AVERAGE(IF($J$2:$J$248="7.75+ (A/A*)",AB$2:AB$248))</f>
        <v>#DIV/0!</v>
      </c>
      <c r="AC285" s="36" t="e">
        <f t="array" ref="AC285">AVERAGE(IF($J$2:$J$248="7.75+ (A/A*)",AC$2:AC$248))</f>
        <v>#DIV/0!</v>
      </c>
      <c r="AD285" s="36" t="e">
        <f t="array" ref="AD285">AVERAGE(IF($J$2:$J$248="7.75+ (A/A*)",AD$2:AD$248))</f>
        <v>#DIV/0!</v>
      </c>
      <c r="AE285" s="36" t="e">
        <f t="array" ref="AE285">AVERAGE(IF($J$2:$J$248="7.75+ (A/A*)",AE$2:AE$248))</f>
        <v>#DIV/0!</v>
      </c>
      <c r="AF285" s="36" t="e">
        <f t="array" ref="AF285">AVERAGE(IF($J$2:$J$248="7.75+ (A/A*)",AF$2:AF$248))</f>
        <v>#DIV/0!</v>
      </c>
      <c r="AG285" s="36" t="e">
        <f t="array" ref="AG285">AVERAGE(IF($J$2:$J$248="7.75+ (A/A*)",AG$2:AG$248))</f>
        <v>#DIV/0!</v>
      </c>
      <c r="AH285" s="36" t="e">
        <f t="array" ref="AH285">AVERAGE(IF($J$2:$J$248="7.75+ (A/A*)",AH$2:AH$248))</f>
        <v>#DIV/0!</v>
      </c>
      <c r="AI285" s="36" t="e">
        <f t="array" ref="AI285">AVERAGE(IF($J$2:$J$248="7.75+ (A/A*)",AI$2:AI$248))</f>
        <v>#DIV/0!</v>
      </c>
      <c r="AJ285" s="36" t="e">
        <f t="array" ref="AJ285">AVERAGE(IF($J$2:$J$248="7.75+ (A/A*)",AJ$2:AJ$248))</f>
        <v>#DIV/0!</v>
      </c>
    </row>
    <row r="286" spans="3:36" x14ac:dyDescent="0.25">
      <c r="K286" s="32" t="s">
        <v>55</v>
      </c>
      <c r="L286" s="36" t="e">
        <f t="array" ref="L286">AVERAGE(IF($G$2:$G$248="Y",L$2:L$248))</f>
        <v>#REF!</v>
      </c>
      <c r="M286" s="36" t="e">
        <f t="array" ref="M286">AVERAGE(IF($G$2:$G$248="Y",M$2:M$248))</f>
        <v>#REF!</v>
      </c>
      <c r="N286" s="36" t="e">
        <f t="array" ref="N286">AVERAGE(IF($G$2:$G$248="Y",N$2:N$248))</f>
        <v>#REF!</v>
      </c>
      <c r="O286" s="36" t="e">
        <f t="array" ref="O286">AVERAGE(IF($G$2:$G$248="Y",O$2:O$248))</f>
        <v>#REF!</v>
      </c>
      <c r="P286" s="36" t="e">
        <f t="array" ref="P286">AVERAGE(IF($G$2:$G$248="Y",P$2:P$248))</f>
        <v>#REF!</v>
      </c>
      <c r="Q286" s="36" t="e">
        <f t="array" ref="Q286">AVERAGE(IF($G$2:$G$248="Y",Q$2:Q$248))</f>
        <v>#REF!</v>
      </c>
      <c r="R286" s="36" t="e">
        <f t="array" ref="R286">AVERAGE(IF($G$2:$G$248="Y",R$2:R$248))</f>
        <v>#REF!</v>
      </c>
      <c r="S286" s="36" t="e">
        <f t="array" ref="S286">AVERAGE(IF($G$2:$G$248="Y",S$2:S$248))</f>
        <v>#REF!</v>
      </c>
      <c r="T286" s="36" t="e">
        <f t="array" ref="T286">AVERAGE(IF($G$2:$G$248="Y",T$2:T$248))</f>
        <v>#REF!</v>
      </c>
      <c r="U286" s="36" t="e">
        <f t="array" ref="U286">AVERAGE(IF($G$2:$G$248="Y",U$2:U$248))</f>
        <v>#REF!</v>
      </c>
      <c r="V286" s="36" t="e">
        <f t="array" ref="V286">AVERAGE(IF($G$2:$G$248="Y",V$2:V$248))</f>
        <v>#REF!</v>
      </c>
      <c r="W286" s="36" t="e">
        <f t="array" ref="W286">AVERAGE(IF($G$2:$G$248="Y",W$2:W$248))</f>
        <v>#REF!</v>
      </c>
      <c r="X286" s="36" t="e">
        <f t="array" ref="X286">AVERAGE(IF($G$2:$G$248="Y",X$2:X$248))</f>
        <v>#REF!</v>
      </c>
      <c r="Y286" s="36" t="e">
        <f t="array" ref="Y286">AVERAGE(IF($G$2:$G$248="Y",Y$2:Y$248))</f>
        <v>#REF!</v>
      </c>
      <c r="Z286" s="36" t="e">
        <f t="array" ref="Z286">AVERAGE(IF($G$2:$G$248="Y",Z$2:Z$248))</f>
        <v>#REF!</v>
      </c>
      <c r="AA286" s="36" t="e">
        <f t="array" ref="AA286">AVERAGE(IF($G$2:$G$248="Y",AA$2:AA$248))</f>
        <v>#REF!</v>
      </c>
      <c r="AB286" s="36" t="e">
        <f t="array" ref="AB286">AVERAGE(IF($G$2:$G$248="Y",AB$2:AB$248))</f>
        <v>#REF!</v>
      </c>
      <c r="AC286" s="36" t="e">
        <f t="array" ref="AC286">AVERAGE(IF($G$2:$G$248="Y",AC$2:AC$248))</f>
        <v>#REF!</v>
      </c>
      <c r="AD286" s="36" t="e">
        <f t="array" ref="AD286">AVERAGE(IF($G$2:$G$248="Y",AD$2:AD$248))</f>
        <v>#REF!</v>
      </c>
      <c r="AE286" s="36" t="e">
        <f t="array" ref="AE286">AVERAGE(IF($G$2:$G$248="Y",AE$2:AE$248))</f>
        <v>#REF!</v>
      </c>
      <c r="AF286" s="36" t="e">
        <f t="array" ref="AF286">AVERAGE(IF($G$2:$G$248="Y",AF$2:AF$248))</f>
        <v>#REF!</v>
      </c>
      <c r="AG286" s="36" t="e">
        <f t="array" ref="AG286">AVERAGE(IF($G$2:$G$248="Y",AG$2:AG$248))</f>
        <v>#REF!</v>
      </c>
      <c r="AH286" s="36" t="e">
        <f t="array" ref="AH286">AVERAGE(IF($G$2:$G$248="Y",AH$2:AH$248))</f>
        <v>#REF!</v>
      </c>
      <c r="AI286" s="36" t="e">
        <f t="array" ref="AI286">AVERAGE(IF($G$2:$G$248="Y",AI$2:AI$248))</f>
        <v>#REF!</v>
      </c>
      <c r="AJ286" s="36" t="e">
        <f t="array" ref="AJ286">AVERAGE(IF($G$2:$G$248="Y",AJ$2:AJ$248))</f>
        <v>#REF!</v>
      </c>
    </row>
    <row r="287" spans="3:36" x14ac:dyDescent="0.25">
      <c r="K287" s="32" t="s">
        <v>56</v>
      </c>
      <c r="L287" s="36" t="e">
        <f t="array" ref="L287">AVERAGE(IF($G$2:$G$248="N",L$2:L$248))</f>
        <v>#REF!</v>
      </c>
      <c r="M287" s="36" t="e">
        <f t="array" ref="M287">AVERAGE(IF($G$2:$G$248="N",M$2:M$248))</f>
        <v>#REF!</v>
      </c>
      <c r="N287" s="36" t="e">
        <f t="array" ref="N287">AVERAGE(IF($G$2:$G$248="N",N$2:N$248))</f>
        <v>#REF!</v>
      </c>
      <c r="O287" s="36" t="e">
        <f t="array" ref="O287">AVERAGE(IF($G$2:$G$248="N",O$2:O$248))</f>
        <v>#REF!</v>
      </c>
      <c r="P287" s="36" t="e">
        <f t="array" ref="P287">AVERAGE(IF($G$2:$G$248="N",P$2:P$248))</f>
        <v>#REF!</v>
      </c>
      <c r="Q287" s="36" t="e">
        <f t="array" ref="Q287">AVERAGE(IF($G$2:$G$248="N",Q$2:Q$248))</f>
        <v>#REF!</v>
      </c>
      <c r="R287" s="36" t="e">
        <f t="array" ref="R287">AVERAGE(IF($G$2:$G$248="N",R$2:R$248))</f>
        <v>#REF!</v>
      </c>
      <c r="S287" s="36" t="e">
        <f t="array" ref="S287">AVERAGE(IF($G$2:$G$248="N",S$2:S$248))</f>
        <v>#REF!</v>
      </c>
      <c r="T287" s="36" t="e">
        <f t="array" ref="T287">AVERAGE(IF($G$2:$G$248="N",T$2:T$248))</f>
        <v>#REF!</v>
      </c>
      <c r="U287" s="36" t="e">
        <f t="array" ref="U287">AVERAGE(IF($G$2:$G$248="N",U$2:U$248))</f>
        <v>#REF!</v>
      </c>
      <c r="V287" s="36" t="e">
        <f t="array" ref="V287">AVERAGE(IF($G$2:$G$248="N",V$2:V$248))</f>
        <v>#REF!</v>
      </c>
      <c r="W287" s="36" t="e">
        <f t="array" ref="W287">AVERAGE(IF($G$2:$G$248="N",W$2:W$248))</f>
        <v>#REF!</v>
      </c>
      <c r="X287" s="36" t="e">
        <f t="array" ref="X287">AVERAGE(IF($G$2:$G$248="N",X$2:X$248))</f>
        <v>#REF!</v>
      </c>
      <c r="Y287" s="36" t="e">
        <f t="array" ref="Y287">AVERAGE(IF($G$2:$G$248="N",Y$2:Y$248))</f>
        <v>#REF!</v>
      </c>
      <c r="Z287" s="36" t="e">
        <f t="array" ref="Z287">AVERAGE(IF($G$2:$G$248="N",Z$2:Z$248))</f>
        <v>#REF!</v>
      </c>
      <c r="AA287" s="36" t="e">
        <f t="array" ref="AA287">AVERAGE(IF($G$2:$G$248="N",AA$2:AA$248))</f>
        <v>#REF!</v>
      </c>
      <c r="AB287" s="36" t="e">
        <f t="array" ref="AB287">AVERAGE(IF($G$2:$G$248="N",AB$2:AB$248))</f>
        <v>#REF!</v>
      </c>
      <c r="AC287" s="36" t="e">
        <f t="array" ref="AC287">AVERAGE(IF($G$2:$G$248="N",AC$2:AC$248))</f>
        <v>#REF!</v>
      </c>
      <c r="AD287" s="36" t="e">
        <f t="array" ref="AD287">AVERAGE(IF($G$2:$G$248="N",AD$2:AD$248))</f>
        <v>#REF!</v>
      </c>
      <c r="AE287" s="36" t="e">
        <f t="array" ref="AE287">AVERAGE(IF($G$2:$G$248="N",AE$2:AE$248))</f>
        <v>#REF!</v>
      </c>
      <c r="AF287" s="36" t="e">
        <f t="array" ref="AF287">AVERAGE(IF($G$2:$G$248="N",AF$2:AF$248))</f>
        <v>#REF!</v>
      </c>
      <c r="AG287" s="36" t="e">
        <f t="array" ref="AG287">AVERAGE(IF($G$2:$G$248="N",AG$2:AG$248))</f>
        <v>#REF!</v>
      </c>
      <c r="AH287" s="36" t="e">
        <f t="array" ref="AH287">AVERAGE(IF($G$2:$G$248="N",AH$2:AH$248))</f>
        <v>#REF!</v>
      </c>
      <c r="AI287" s="36" t="e">
        <f t="array" ref="AI287">AVERAGE(IF($G$2:$G$248="N",AI$2:AI$248))</f>
        <v>#REF!</v>
      </c>
      <c r="AJ287" s="36" t="e">
        <f t="array" ref="AJ287">AVERAGE(IF($G$2:$G$248="N",AJ$2:AJ$248))</f>
        <v>#REF!</v>
      </c>
    </row>
    <row r="288" spans="3:36" x14ac:dyDescent="0.25">
      <c r="K288" s="32" t="s">
        <v>351</v>
      </c>
      <c r="L288" s="36" t="e">
        <f t="array" ref="L288">AVERAGE(IF(OR($E$2:$E$257="K",$E$2:$E$257="E"),L$2:L$257))</f>
        <v>#DIV/0!</v>
      </c>
      <c r="M288" s="36" t="e">
        <f t="array" ref="M288">AVERAGE(IF(OR($E$2:$E$257="K",$E$2:$E$257="E"),M$2:M$257))</f>
        <v>#DIV/0!</v>
      </c>
      <c r="N288" s="36" t="e">
        <f t="array" ref="N288">AVERAGE(IF(OR($E$2:$E$257="K",$E$2:$E$257="E"),N$2:N$257))</f>
        <v>#DIV/0!</v>
      </c>
      <c r="O288" s="36" t="e">
        <f t="array" ref="O288">AVERAGE(IF(OR($E$2:$E$257="K",$E$2:$E$257="E"),O$2:O$257))</f>
        <v>#DIV/0!</v>
      </c>
      <c r="P288" s="36" t="e">
        <f t="array" ref="P288">AVERAGE(IF(OR($E$2:$E$257="K",$E$2:$E$257="E"),P$2:P$257))</f>
        <v>#DIV/0!</v>
      </c>
      <c r="Q288" s="36" t="e">
        <f t="array" ref="Q288">AVERAGE(IF(OR($E$2:$E$257="K",$E$2:$E$257="E"),Q$2:Q$257))</f>
        <v>#DIV/0!</v>
      </c>
      <c r="R288" s="36" t="e">
        <f t="array" ref="R288">AVERAGE(IF(OR($E$2:$E$257="K",$E$2:$E$257="E"),R$2:R$257))</f>
        <v>#DIV/0!</v>
      </c>
      <c r="S288" s="36" t="e">
        <f t="array" ref="S288">AVERAGE(IF(OR($E$2:$E$257="K",$E$2:$E$257="E"),S$2:S$257))</f>
        <v>#DIV/0!</v>
      </c>
      <c r="T288" s="36" t="e">
        <f t="array" ref="T288">AVERAGE(IF(OR($E$2:$E$257="K",$E$2:$E$257="E"),T$2:T$257))</f>
        <v>#DIV/0!</v>
      </c>
      <c r="U288" s="36" t="e">
        <f t="array" ref="U288">AVERAGE(IF(OR($E$2:$E$257="K",$E$2:$E$257="E"),U$2:U$257))</f>
        <v>#DIV/0!</v>
      </c>
      <c r="V288" s="36" t="e">
        <f t="array" ref="V288">AVERAGE(IF(OR($E$2:$E$257="K",$E$2:$E$257="E"),V$2:V$257))</f>
        <v>#DIV/0!</v>
      </c>
      <c r="W288" s="36" t="e">
        <f t="array" ref="W288">AVERAGE(IF(OR($E$2:$E$257="K",$E$2:$E$257="E"),W$2:W$257))</f>
        <v>#DIV/0!</v>
      </c>
      <c r="X288" s="36" t="e">
        <f t="array" ref="X288">AVERAGE(IF(OR($E$2:$E$257="K",$E$2:$E$257="E"),X$2:X$257))</f>
        <v>#DIV/0!</v>
      </c>
      <c r="Y288" s="36" t="e">
        <f t="array" ref="Y288">AVERAGE(IF(OR($E$2:$E$257="K",$E$2:$E$257="E"),Y$2:Y$257))</f>
        <v>#DIV/0!</v>
      </c>
      <c r="Z288" s="36" t="e">
        <f t="array" ref="Z288">AVERAGE(IF(OR($E$2:$E$257="K",$E$2:$E$257="E"),Z$2:Z$257))</f>
        <v>#DIV/0!</v>
      </c>
      <c r="AA288" s="36" t="e">
        <f t="array" ref="AA288">AVERAGE(IF(OR($E$2:$E$257="K",$E$2:$E$257="E"),AA$2:AA$257))</f>
        <v>#DIV/0!</v>
      </c>
      <c r="AB288" s="36" t="e">
        <f t="array" ref="AB288">AVERAGE(IF(OR($E$2:$E$257="K",$E$2:$E$257="E"),AB$2:AB$257))</f>
        <v>#DIV/0!</v>
      </c>
      <c r="AC288" s="36" t="e">
        <f t="array" ref="AC288">AVERAGE(IF(OR($E$2:$E$257="K",$E$2:$E$257="E"),AC$2:AC$257))</f>
        <v>#DIV/0!</v>
      </c>
      <c r="AD288" s="36" t="e">
        <f t="array" ref="AD288">AVERAGE(IF(OR($E$2:$E$257="K",$E$2:$E$257="E"),AD$2:AD$257))</f>
        <v>#DIV/0!</v>
      </c>
      <c r="AE288" s="36" t="e">
        <f t="array" ref="AE288">AVERAGE(IF(OR($E$2:$E$257="K",$E$2:$E$257="E"),AE$2:AE$257))</f>
        <v>#DIV/0!</v>
      </c>
      <c r="AF288" s="36" t="e">
        <f t="array" ref="AF288">AVERAGE(IF(OR($E$2:$E$257="K",$E$2:$E$257="E"),AF$2:AF$257))</f>
        <v>#DIV/0!</v>
      </c>
      <c r="AG288" s="36" t="e">
        <f t="array" ref="AG288">AVERAGE(IF(OR($E$2:$E$257="K",$E$2:$E$257="E"),AG$2:AG$257))</f>
        <v>#DIV/0!</v>
      </c>
      <c r="AH288" s="36" t="e">
        <f t="array" ref="AH288">AVERAGE(IF(OR($E$2:$E$257="K",$E$2:$E$257="E"),AH$2:AH$257))</f>
        <v>#DIV/0!</v>
      </c>
      <c r="AI288" s="36" t="e">
        <f t="array" ref="AI288">AVERAGE(IF(OR($E$2:$E$257="K",$E$2:$E$257="E"),AI$2:AI$257))</f>
        <v>#DIV/0!</v>
      </c>
      <c r="AJ288" s="36" t="e">
        <f t="array" ref="AJ288">AVERAGE(IF(OR($E$2:$E$257="K",$E$2:$E$257="E"),AJ$2:AJ$257))</f>
        <v>#DIV/0!</v>
      </c>
    </row>
    <row r="289" spans="11:36" x14ac:dyDescent="0.25">
      <c r="K289" s="32" t="s">
        <v>352</v>
      </c>
      <c r="L289" s="36" t="e">
        <f t="array" ref="L289">AVERAGE(IF(OR($E$2:$E$257="K",$E$2:$E$257="E",$E$2:$E$257="M"),L$2:L$257))</f>
        <v>#DIV/0!</v>
      </c>
      <c r="M289" s="36" t="e">
        <f t="array" ref="M289">AVERAGE(IF(OR($E$2:$E$257="K",$E$2:$E$257="E",$E$2:$E$257="M"),M$2:M$257))</f>
        <v>#DIV/0!</v>
      </c>
      <c r="N289" s="36" t="e">
        <f t="array" ref="N289">AVERAGE(IF(OR($E$2:$E$257="K",$E$2:$E$257="E",$E$2:$E$257="M"),N$2:N$257))</f>
        <v>#DIV/0!</v>
      </c>
      <c r="O289" s="36" t="e">
        <f t="array" ref="O289">AVERAGE(IF(OR($E$2:$E$257="K",$E$2:$E$257="E",$E$2:$E$257="M"),O$2:O$257))</f>
        <v>#DIV/0!</v>
      </c>
      <c r="P289" s="36" t="e">
        <f t="array" ref="P289">AVERAGE(IF(OR($E$2:$E$257="K",$E$2:$E$257="E",$E$2:$E$257="M"),P$2:P$257))</f>
        <v>#DIV/0!</v>
      </c>
      <c r="Q289" s="36" t="e">
        <f t="array" ref="Q289">AVERAGE(IF(OR($E$2:$E$257="K",$E$2:$E$257="E",$E$2:$E$257="M"),Q$2:Q$257))</f>
        <v>#DIV/0!</v>
      </c>
      <c r="R289" s="36" t="e">
        <f t="array" ref="R289">AVERAGE(IF(OR($E$2:$E$257="K",$E$2:$E$257="E",$E$2:$E$257="M"),R$2:R$257))</f>
        <v>#DIV/0!</v>
      </c>
      <c r="S289" s="36" t="e">
        <f t="array" ref="S289">AVERAGE(IF(OR($E$2:$E$257="K",$E$2:$E$257="E",$E$2:$E$257="M"),S$2:S$257))</f>
        <v>#DIV/0!</v>
      </c>
      <c r="T289" s="36" t="e">
        <f t="array" ref="T289">AVERAGE(IF(OR($E$2:$E$257="K",$E$2:$E$257="E",$E$2:$E$257="M"),T$2:T$257))</f>
        <v>#DIV/0!</v>
      </c>
      <c r="U289" s="36" t="e">
        <f t="array" ref="U289">AVERAGE(IF(OR($E$2:$E$257="K",$E$2:$E$257="E",$E$2:$E$257="M"),U$2:U$257))</f>
        <v>#DIV/0!</v>
      </c>
      <c r="V289" s="36" t="e">
        <f t="array" ref="V289">AVERAGE(IF(OR($E$2:$E$257="K",$E$2:$E$257="E",$E$2:$E$257="M"),V$2:V$257))</f>
        <v>#DIV/0!</v>
      </c>
      <c r="W289" s="36" t="e">
        <f t="array" ref="W289">AVERAGE(IF(OR($E$2:$E$257="K",$E$2:$E$257="E",$E$2:$E$257="M"),W$2:W$257))</f>
        <v>#DIV/0!</v>
      </c>
      <c r="X289" s="36" t="e">
        <f t="array" ref="X289">AVERAGE(IF(OR($E$2:$E$257="K",$E$2:$E$257="E",$E$2:$E$257="M"),X$2:X$257))</f>
        <v>#DIV/0!</v>
      </c>
      <c r="Y289" s="36" t="e">
        <f t="array" ref="Y289">AVERAGE(IF(OR($E$2:$E$257="K",$E$2:$E$257="E",$E$2:$E$257="M"),Y$2:Y$257))</f>
        <v>#DIV/0!</v>
      </c>
      <c r="Z289" s="36" t="e">
        <f t="array" ref="Z289">AVERAGE(IF(OR($E$2:$E$257="K",$E$2:$E$257="E",$E$2:$E$257="M"),Z$2:Z$257))</f>
        <v>#DIV/0!</v>
      </c>
      <c r="AA289" s="36" t="e">
        <f t="array" ref="AA289">AVERAGE(IF(OR($E$2:$E$257="K",$E$2:$E$257="E",$E$2:$E$257="M"),AA$2:AA$257))</f>
        <v>#DIV/0!</v>
      </c>
      <c r="AB289" s="36" t="e">
        <f t="array" ref="AB289">AVERAGE(IF(OR($E$2:$E$257="K",$E$2:$E$257="E",$E$2:$E$257="M"),AB$2:AB$257))</f>
        <v>#DIV/0!</v>
      </c>
      <c r="AC289" s="36" t="e">
        <f t="array" ref="AC289">AVERAGE(IF(OR($E$2:$E$257="K",$E$2:$E$257="E",$E$2:$E$257="M"),AC$2:AC$257))</f>
        <v>#DIV/0!</v>
      </c>
      <c r="AD289" s="36" t="e">
        <f t="array" ref="AD289">AVERAGE(IF(OR($E$2:$E$257="K",$E$2:$E$257="E",$E$2:$E$257="M"),AD$2:AD$257))</f>
        <v>#DIV/0!</v>
      </c>
      <c r="AE289" s="36" t="e">
        <f t="array" ref="AE289">AVERAGE(IF(OR($E$2:$E$257="K",$E$2:$E$257="E",$E$2:$E$257="M"),AE$2:AE$257))</f>
        <v>#DIV/0!</v>
      </c>
      <c r="AF289" s="36" t="e">
        <f t="array" ref="AF289">AVERAGE(IF(OR($E$2:$E$257="K",$E$2:$E$257="E",$E$2:$E$257="M"),AF$2:AF$257))</f>
        <v>#DIV/0!</v>
      </c>
      <c r="AG289" s="36" t="e">
        <f t="array" ref="AG289">AVERAGE(IF(OR($E$2:$E$257="K",$E$2:$E$257="E",$E$2:$E$257="M"),AG$2:AG$257))</f>
        <v>#DIV/0!</v>
      </c>
      <c r="AH289" s="36" t="e">
        <f t="array" ref="AH289">AVERAGE(IF(OR($E$2:$E$257="K",$E$2:$E$257="E",$E$2:$E$257="M"),AH$2:AH$257))</f>
        <v>#DIV/0!</v>
      </c>
      <c r="AI289" s="36" t="e">
        <f t="array" ref="AI289">AVERAGE(IF(OR($E$2:$E$257="K",$E$2:$E$257="E",$E$2:$E$257="M"),AI$2:AI$257))</f>
        <v>#DIV/0!</v>
      </c>
      <c r="AJ289" s="36" t="e">
        <f t="array" ref="AJ289">AVERAGE(IF(OR($E$2:$E$257="K",$E$2:$E$257="E",$E$2:$E$257="M"),AJ$2:AJ$257))</f>
        <v>#DIV/0!</v>
      </c>
    </row>
    <row r="290" spans="11:36" ht="15.75" thickBot="1" x14ac:dyDescent="0.3"/>
    <row r="291" spans="11:36" ht="15.75" thickBot="1" x14ac:dyDescent="0.3">
      <c r="K291" s="126" t="s">
        <v>41</v>
      </c>
      <c r="L291" s="13" t="s">
        <v>295</v>
      </c>
      <c r="M291" s="13" t="s">
        <v>295</v>
      </c>
      <c r="N291" s="13" t="s">
        <v>295</v>
      </c>
      <c r="O291" s="13" t="s">
        <v>295</v>
      </c>
      <c r="P291" s="13" t="s">
        <v>295</v>
      </c>
      <c r="Q291" s="13" t="s">
        <v>295</v>
      </c>
      <c r="R291" s="13" t="s">
        <v>295</v>
      </c>
      <c r="S291" s="13" t="s">
        <v>295</v>
      </c>
      <c r="T291" s="13" t="s">
        <v>295</v>
      </c>
      <c r="U291" s="13" t="s">
        <v>295</v>
      </c>
      <c r="V291" s="13" t="s">
        <v>295</v>
      </c>
      <c r="W291" s="13" t="s">
        <v>295</v>
      </c>
      <c r="X291" s="13" t="s">
        <v>295</v>
      </c>
      <c r="Y291" s="13" t="s">
        <v>295</v>
      </c>
      <c r="Z291" s="13" t="s">
        <v>295</v>
      </c>
      <c r="AA291" s="13" t="s">
        <v>295</v>
      </c>
      <c r="AB291" s="13" t="s">
        <v>295</v>
      </c>
      <c r="AC291" s="13" t="s">
        <v>295</v>
      </c>
      <c r="AD291" s="13" t="s">
        <v>295</v>
      </c>
      <c r="AE291" s="13" t="s">
        <v>295</v>
      </c>
      <c r="AF291" s="13" t="s">
        <v>295</v>
      </c>
      <c r="AG291" s="13" t="s">
        <v>295</v>
      </c>
      <c r="AH291" s="13" t="s">
        <v>295</v>
      </c>
      <c r="AI291" s="13" t="s">
        <v>295</v>
      </c>
      <c r="AJ291" s="13" t="s">
        <v>295</v>
      </c>
    </row>
    <row r="292" spans="11:36" x14ac:dyDescent="0.25">
      <c r="K292" s="27" t="s">
        <v>158</v>
      </c>
      <c r="L292" s="13" t="e">
        <f t="shared" ref="L292:AJ292" si="9">(COUNTIF(L2:L248,"&gt;0"))/COUNT(L2:L248)</f>
        <v>#DIV/0!</v>
      </c>
      <c r="M292" s="13" t="e">
        <f>(COUNTIF(M2:M248,"&gt;0"))/COUNT(M2:M248)</f>
        <v>#DIV/0!</v>
      </c>
      <c r="N292" s="13" t="e">
        <f t="shared" si="9"/>
        <v>#DIV/0!</v>
      </c>
      <c r="O292" s="13" t="e">
        <f t="shared" si="9"/>
        <v>#DIV/0!</v>
      </c>
      <c r="P292" s="13" t="e">
        <f t="shared" si="9"/>
        <v>#DIV/0!</v>
      </c>
      <c r="Q292" s="13" t="e">
        <f>(COUNTIF(Q2:Q248,"&gt;0"))/COUNT(Q2:Q248)</f>
        <v>#DIV/0!</v>
      </c>
      <c r="R292" s="13" t="e">
        <f t="shared" si="9"/>
        <v>#DIV/0!</v>
      </c>
      <c r="S292" s="13" t="e">
        <f>(COUNTIF(S2:S248,"&gt;0"))/COUNT(S2:S248)</f>
        <v>#DIV/0!</v>
      </c>
      <c r="T292" s="13" t="e">
        <f t="shared" si="9"/>
        <v>#DIV/0!</v>
      </c>
      <c r="U292" s="13" t="e">
        <f t="shared" si="9"/>
        <v>#DIV/0!</v>
      </c>
      <c r="V292" s="13" t="e">
        <f t="shared" si="9"/>
        <v>#DIV/0!</v>
      </c>
      <c r="W292" s="13" t="e">
        <f>(COUNTIF(W2:W248,"&gt;0"))/COUNT(W2:W248)</f>
        <v>#DIV/0!</v>
      </c>
      <c r="X292" s="13" t="e">
        <f t="shared" si="9"/>
        <v>#DIV/0!</v>
      </c>
      <c r="Y292" s="13" t="e">
        <f>(COUNTIF(Y2:Y248,"&gt;0"))/COUNT(Y2:Y248)</f>
        <v>#DIV/0!</v>
      </c>
      <c r="Z292" s="13" t="e">
        <f t="shared" ref="Z292" si="10">(COUNTIF(Z2:Z248,"&gt;0"))/COUNT(Z2:Z248)</f>
        <v>#DIV/0!</v>
      </c>
      <c r="AA292" s="13" t="e">
        <f t="shared" si="9"/>
        <v>#DIV/0!</v>
      </c>
      <c r="AB292" s="13" t="e">
        <f t="shared" si="9"/>
        <v>#DIV/0!</v>
      </c>
      <c r="AC292" s="13" t="e">
        <f>(COUNTIF(AC2:AC248,"&gt;0"))/COUNT(AC2:AC248)</f>
        <v>#DIV/0!</v>
      </c>
      <c r="AD292" s="13" t="e">
        <f t="shared" si="9"/>
        <v>#DIV/0!</v>
      </c>
      <c r="AE292" s="13" t="e">
        <f t="shared" si="9"/>
        <v>#DIV/0!</v>
      </c>
      <c r="AF292" s="13" t="e">
        <f t="shared" si="9"/>
        <v>#DIV/0!</v>
      </c>
      <c r="AG292" s="13" t="e">
        <f t="shared" si="9"/>
        <v>#DIV/0!</v>
      </c>
      <c r="AH292" s="13" t="e">
        <f t="shared" si="9"/>
        <v>#DIV/0!</v>
      </c>
      <c r="AI292" s="13" t="e">
        <f t="shared" si="9"/>
        <v>#DIV/0!</v>
      </c>
      <c r="AJ292" s="13" t="e">
        <f t="shared" si="9"/>
        <v>#DIV/0!</v>
      </c>
    </row>
  </sheetData>
  <autoFilter ref="A1:AA220" xr:uid="{00000000-0009-0000-0000-000005000000}"/>
  <customSheetViews>
    <customSheetView guid="{E50EE22D-BFD3-47DF-BE54-CA5D5B7F17C7}" showAutoFilter="1">
      <selection activeCell="AS20" sqref="AS20"/>
      <pageMargins left="0.7" right="0.7" top="0.75" bottom="0.75" header="0.3" footer="0.3"/>
      <autoFilter ref="A1:X220" xr:uid="{00000000-0000-0000-0000-000000000000}"/>
    </customSheetView>
    <customSheetView guid="{A028B448-8360-48A3-87DD-A7F05C1EB7E7}" showAutoFilter="1" topLeftCell="A211">
      <selection activeCell="K236" sqref="K236"/>
      <pageMargins left="0.7" right="0.7" top="0.75" bottom="0.75" header="0.3" footer="0.3"/>
      <autoFilter ref="A1:X220" xr:uid="{00000000-0000-0000-0000-000000000000}"/>
    </customSheetView>
  </customSheetViews>
  <mergeCells count="1">
    <mergeCell ref="G250:H250"/>
  </mergeCells>
  <conditionalFormatting sqref="G252:H267">
    <cfRule type="cellIs" dxfId="1415" priority="3" stopIfTrue="1" operator="equal">
      <formula>"SIG-"</formula>
    </cfRule>
    <cfRule type="cellIs" dxfId="1414" priority="4" stopIfTrue="1" operator="equal">
      <formula>"SIG+"</formula>
    </cfRule>
  </conditionalFormatting>
  <conditionalFormatting sqref="G268:H269">
    <cfRule type="cellIs" dxfId="1413" priority="1" stopIfTrue="1" operator="equal">
      <formula>"SIG-"</formula>
    </cfRule>
    <cfRule type="cellIs" dxfId="1412" priority="2" stopIfTrue="1" operator="equal">
      <formula>"SIG+"</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92D050"/>
  </sheetPr>
  <dimension ref="A1:EU111"/>
  <sheetViews>
    <sheetView showGridLines="0" zoomScale="90" zoomScaleNormal="90" workbookViewId="0">
      <selection activeCell="F114" sqref="F114"/>
    </sheetView>
  </sheetViews>
  <sheetFormatPr defaultRowHeight="15" x14ac:dyDescent="0.25"/>
  <cols>
    <col min="1" max="1" width="23.28515625" customWidth="1"/>
    <col min="2" max="2" width="21" customWidth="1"/>
    <col min="3" max="3" width="14" style="39" customWidth="1"/>
    <col min="4" max="4" width="10" style="39" bestFit="1" customWidth="1"/>
    <col min="5" max="5" width="8.85546875" style="39" bestFit="1" customWidth="1"/>
    <col min="6" max="6" width="8.7109375" style="39" customWidth="1"/>
    <col min="7" max="7" width="8.140625" customWidth="1"/>
    <col min="8" max="8" width="8.85546875" customWidth="1"/>
    <col min="9" max="9" width="8.28515625" style="39" bestFit="1" customWidth="1"/>
    <col min="10" max="10" width="8.140625" style="39" customWidth="1"/>
    <col min="11" max="11" width="6.85546875" style="39" customWidth="1"/>
    <col min="12" max="12" width="8.140625" style="39" customWidth="1"/>
    <col min="13" max="13" width="6.7109375" customWidth="1"/>
    <col min="14" max="14" width="8.140625" customWidth="1"/>
    <col min="16" max="16" width="8.140625" customWidth="1"/>
    <col min="17" max="17" width="7.5703125" customWidth="1"/>
    <col min="18" max="18" width="8.7109375" customWidth="1"/>
    <col min="20" max="20" width="8.140625" customWidth="1"/>
    <col min="22" max="22" width="8.5703125" customWidth="1"/>
    <col min="24" max="24" width="8.5703125" customWidth="1"/>
  </cols>
  <sheetData>
    <row r="1" spans="1:25" ht="6" customHeight="1" thickBot="1" x14ac:dyDescent="0.3"/>
    <row r="2" spans="1:25" ht="15" customHeight="1" x14ac:dyDescent="0.25">
      <c r="H2" s="571" t="s">
        <v>308</v>
      </c>
      <c r="I2" s="572"/>
      <c r="J2" s="572"/>
      <c r="K2" s="572"/>
      <c r="L2" s="572"/>
      <c r="M2" s="572"/>
      <c r="N2" s="572"/>
      <c r="O2" s="572"/>
      <c r="P2" s="572"/>
      <c r="Q2" s="572"/>
      <c r="R2" s="572"/>
      <c r="S2" s="572"/>
      <c r="T2" s="572"/>
      <c r="U2" s="572"/>
      <c r="V2" s="572"/>
      <c r="W2" s="572"/>
      <c r="X2" s="572"/>
      <c r="Y2" s="573"/>
    </row>
    <row r="3" spans="1:25" ht="30.75" customHeight="1" thickBot="1" x14ac:dyDescent="0.3">
      <c r="H3" s="574"/>
      <c r="I3" s="575"/>
      <c r="J3" s="575"/>
      <c r="K3" s="575"/>
      <c r="L3" s="575"/>
      <c r="M3" s="575"/>
      <c r="N3" s="575"/>
      <c r="O3" s="575"/>
      <c r="P3" s="575"/>
      <c r="Q3" s="575"/>
      <c r="R3" s="575"/>
      <c r="S3" s="575"/>
      <c r="T3" s="575"/>
      <c r="U3" s="575"/>
      <c r="V3" s="575"/>
      <c r="W3" s="575"/>
      <c r="X3" s="575"/>
      <c r="Y3" s="576"/>
    </row>
    <row r="4" spans="1:25" ht="6" customHeight="1" thickBot="1" x14ac:dyDescent="0.3"/>
    <row r="5" spans="1:25" ht="27.75" customHeight="1" thickBot="1" x14ac:dyDescent="0.3">
      <c r="A5" s="577" t="s">
        <v>309</v>
      </c>
      <c r="B5" s="579" t="s">
        <v>310</v>
      </c>
      <c r="C5" s="581" t="s">
        <v>159</v>
      </c>
      <c r="D5" s="583" t="str">
        <f>GROUPDISTRIBUTION!D251</f>
        <v>LOW</v>
      </c>
      <c r="E5" s="585" t="s">
        <v>311</v>
      </c>
      <c r="F5" s="587" t="str">
        <f>GROUPDISTRIBUTION!C251</f>
        <v xml:space="preserve">HIGH </v>
      </c>
      <c r="G5" s="589" t="s">
        <v>312</v>
      </c>
      <c r="H5" s="591"/>
      <c r="I5" s="592"/>
      <c r="J5" s="592"/>
      <c r="K5" s="592"/>
      <c r="L5" s="592"/>
      <c r="M5" s="592"/>
      <c r="N5" s="591"/>
      <c r="O5" s="592"/>
      <c r="P5" s="592"/>
      <c r="Q5" s="592"/>
      <c r="R5" s="592"/>
      <c r="S5" s="593"/>
      <c r="T5" s="591"/>
      <c r="U5" s="592"/>
      <c r="V5" s="592"/>
      <c r="W5" s="592"/>
      <c r="X5" s="592"/>
      <c r="Y5" s="593"/>
    </row>
    <row r="6" spans="1:25" ht="33.75" customHeight="1" thickBot="1" x14ac:dyDescent="0.3">
      <c r="A6" s="578"/>
      <c r="B6" s="580"/>
      <c r="C6" s="582"/>
      <c r="D6" s="584"/>
      <c r="E6" s="586"/>
      <c r="F6" s="588"/>
      <c r="G6" s="590"/>
      <c r="H6" s="594" t="s">
        <v>306</v>
      </c>
      <c r="I6" s="595"/>
      <c r="J6" s="596" t="s">
        <v>313</v>
      </c>
      <c r="K6" s="597"/>
      <c r="L6" s="596" t="s">
        <v>58</v>
      </c>
      <c r="M6" s="597"/>
      <c r="N6" s="594" t="s">
        <v>306</v>
      </c>
      <c r="O6" s="595"/>
      <c r="P6" s="596" t="s">
        <v>313</v>
      </c>
      <c r="Q6" s="597"/>
      <c r="R6" s="596" t="s">
        <v>58</v>
      </c>
      <c r="S6" s="597"/>
      <c r="T6" s="594" t="s">
        <v>306</v>
      </c>
      <c r="U6" s="595"/>
      <c r="V6" s="596" t="s">
        <v>313</v>
      </c>
      <c r="W6" s="597"/>
      <c r="X6" s="596" t="s">
        <v>58</v>
      </c>
      <c r="Y6" s="597"/>
    </row>
    <row r="7" spans="1:25" ht="15.75" thickBot="1" x14ac:dyDescent="0.3">
      <c r="A7" s="167"/>
      <c r="B7" s="168"/>
      <c r="C7" s="168"/>
      <c r="D7" s="169"/>
      <c r="E7" s="170"/>
      <c r="F7" s="171"/>
      <c r="G7" s="168"/>
      <c r="H7" s="172" t="s">
        <v>314</v>
      </c>
      <c r="I7" s="173" t="s">
        <v>315</v>
      </c>
      <c r="J7" s="174" t="s">
        <v>314</v>
      </c>
      <c r="K7" s="165" t="s">
        <v>316</v>
      </c>
      <c r="L7" s="174" t="s">
        <v>314</v>
      </c>
      <c r="M7" s="166" t="s">
        <v>316</v>
      </c>
      <c r="N7" s="172" t="s">
        <v>314</v>
      </c>
      <c r="O7" s="173" t="s">
        <v>315</v>
      </c>
      <c r="P7" s="174" t="s">
        <v>314</v>
      </c>
      <c r="Q7" s="165" t="s">
        <v>316</v>
      </c>
      <c r="R7" s="174" t="s">
        <v>314</v>
      </c>
      <c r="S7" s="165" t="s">
        <v>316</v>
      </c>
      <c r="T7" s="172" t="s">
        <v>314</v>
      </c>
      <c r="U7" s="173" t="s">
        <v>315</v>
      </c>
      <c r="V7" s="174" t="s">
        <v>314</v>
      </c>
      <c r="W7" s="165" t="s">
        <v>316</v>
      </c>
      <c r="X7" s="174" t="s">
        <v>314</v>
      </c>
      <c r="Y7" s="165" t="s">
        <v>316</v>
      </c>
    </row>
    <row r="8" spans="1:25" ht="15.75" thickBot="1" x14ac:dyDescent="0.3">
      <c r="A8" s="175" t="str">
        <f>GROUPDISTRIBUTION!B252</f>
        <v>YEAR 12</v>
      </c>
      <c r="B8" s="176">
        <f>GROUPDISTRIBUTION!I252</f>
        <v>246</v>
      </c>
      <c r="C8" s="177">
        <f>'[4]YEAR SUMMARIES'!$AA5</f>
        <v>6.1502716371792516</v>
      </c>
      <c r="D8" s="178" t="e">
        <f>GROUPDISTRIBUTION!D252</f>
        <v>#DIV/0!</v>
      </c>
      <c r="E8" s="179" t="e">
        <f>L3VA!M3</f>
        <v>#DIV/0!</v>
      </c>
      <c r="F8" s="180" t="e">
        <f>GROUPDISTRIBUTION!C252</f>
        <v>#DIV/0!</v>
      </c>
      <c r="G8" s="181" t="e">
        <f>GROUPDISTRIBUTION!G252</f>
        <v>#DIV/0!</v>
      </c>
      <c r="H8" s="182" t="str">
        <f t="shared" ref="H8:M8" ca="1" si="0">IFERROR(OFFSET($A$46,0,C$105),"")</f>
        <v/>
      </c>
      <c r="I8" s="179" t="str">
        <f t="shared" ca="1" si="0"/>
        <v/>
      </c>
      <c r="J8" s="183" t="str">
        <f t="shared" ca="1" si="0"/>
        <v/>
      </c>
      <c r="K8" s="184" t="str">
        <f t="shared" ca="1" si="0"/>
        <v/>
      </c>
      <c r="L8" s="183" t="str">
        <f t="shared" ca="1" si="0"/>
        <v/>
      </c>
      <c r="M8" s="185" t="str">
        <f t="shared" ca="1" si="0"/>
        <v/>
      </c>
      <c r="N8" s="182" t="str">
        <f t="shared" ref="N8:S8" ca="1" si="1">IFERROR(OFFSET($A$46,0,C$106),"")</f>
        <v/>
      </c>
      <c r="O8" s="186" t="str">
        <f t="shared" ca="1" si="1"/>
        <v/>
      </c>
      <c r="P8" s="183" t="str">
        <f t="shared" ca="1" si="1"/>
        <v/>
      </c>
      <c r="Q8" s="183" t="str">
        <f t="shared" ca="1" si="1"/>
        <v/>
      </c>
      <c r="R8" s="183" t="str">
        <f t="shared" ca="1" si="1"/>
        <v/>
      </c>
      <c r="S8" s="187" t="str">
        <f t="shared" ca="1" si="1"/>
        <v/>
      </c>
      <c r="T8" s="182" t="str">
        <f t="shared" ref="T8:Y8" ca="1" si="2">IFERROR(OFFSET($A$46,0,C$107),"")</f>
        <v/>
      </c>
      <c r="U8" s="186" t="str">
        <f t="shared" ca="1" si="2"/>
        <v/>
      </c>
      <c r="V8" s="183" t="str">
        <f t="shared" ca="1" si="2"/>
        <v/>
      </c>
      <c r="W8" s="183" t="str">
        <f t="shared" ca="1" si="2"/>
        <v/>
      </c>
      <c r="X8" s="183" t="str">
        <f t="shared" ca="1" si="2"/>
        <v/>
      </c>
      <c r="Y8" s="187" t="str">
        <f t="shared" ca="1" si="2"/>
        <v/>
      </c>
    </row>
    <row r="9" spans="1:25" x14ac:dyDescent="0.25">
      <c r="A9" s="188" t="s">
        <v>59</v>
      </c>
      <c r="B9" s="189"/>
      <c r="C9" s="190"/>
      <c r="D9" s="191"/>
      <c r="E9" s="192"/>
      <c r="F9" s="193"/>
      <c r="G9" s="194"/>
      <c r="H9" s="195"/>
      <c r="I9" s="192"/>
      <c r="J9" s="196"/>
      <c r="K9" s="197"/>
      <c r="L9" s="196"/>
      <c r="M9" s="198"/>
      <c r="N9" s="195"/>
      <c r="O9" s="192"/>
      <c r="P9" s="195"/>
      <c r="Q9" s="192"/>
      <c r="R9" s="195"/>
      <c r="S9" s="199"/>
      <c r="T9" s="195"/>
      <c r="U9" s="192"/>
      <c r="V9" s="195"/>
      <c r="W9" s="192"/>
      <c r="X9" s="195"/>
      <c r="Y9" s="199"/>
    </row>
    <row r="10" spans="1:25" x14ac:dyDescent="0.25">
      <c r="A10" s="32" t="str">
        <f>GROUPDISTRIBUTION!B253</f>
        <v xml:space="preserve">GIRLS </v>
      </c>
      <c r="B10" s="200">
        <f>GROUPDISTRIBUTION!I253</f>
        <v>124</v>
      </c>
      <c r="C10" s="201">
        <f>'[4]YEAR SUMMARIES'!$AA7</f>
        <v>6.3605449823437636</v>
      </c>
      <c r="D10" s="202" t="e">
        <f>GROUPDISTRIBUTION!D253</f>
        <v>#REF!</v>
      </c>
      <c r="E10" s="203" t="str">
        <f>IFERROR(GROUPDISTRIBUTION!E253,"")</f>
        <v/>
      </c>
      <c r="F10" s="204" t="e">
        <f>GROUPDISTRIBUTION!C253</f>
        <v>#REF!</v>
      </c>
      <c r="G10" s="205" t="e">
        <f>GROUPDISTRIBUTION!G253</f>
        <v>#REF!</v>
      </c>
      <c r="H10" s="206" t="str">
        <f t="shared" ref="H10:M10" ca="1" si="3">IFERROR(OFFSET($A$46,2,C$105),"")</f>
        <v/>
      </c>
      <c r="I10" s="203" t="str">
        <f t="shared" ca="1" si="3"/>
        <v/>
      </c>
      <c r="J10" s="207" t="str">
        <f t="shared" ca="1" si="3"/>
        <v/>
      </c>
      <c r="K10" s="208" t="str">
        <f t="shared" ca="1" si="3"/>
        <v/>
      </c>
      <c r="L10" s="207" t="str">
        <f t="shared" ca="1" si="3"/>
        <v/>
      </c>
      <c r="M10" s="209" t="str">
        <f t="shared" ca="1" si="3"/>
        <v/>
      </c>
      <c r="N10" s="206" t="str">
        <f t="shared" ref="N10:S10" ca="1" si="4">IFERROR(OFFSET($A$46,2,C$106),"")</f>
        <v/>
      </c>
      <c r="O10" s="203" t="str">
        <f t="shared" ca="1" si="4"/>
        <v/>
      </c>
      <c r="P10" s="207" t="str">
        <f t="shared" ca="1" si="4"/>
        <v/>
      </c>
      <c r="Q10" s="208" t="str">
        <f t="shared" ca="1" si="4"/>
        <v/>
      </c>
      <c r="R10" s="207" t="str">
        <f t="shared" ca="1" si="4"/>
        <v/>
      </c>
      <c r="S10" s="209" t="str">
        <f t="shared" ca="1" si="4"/>
        <v/>
      </c>
      <c r="T10" s="206" t="str">
        <f t="shared" ref="T10:Y10" ca="1" si="5">IFERROR(OFFSET($A$46,2,C$107),"")</f>
        <v/>
      </c>
      <c r="U10" s="203" t="str">
        <f t="shared" ca="1" si="5"/>
        <v/>
      </c>
      <c r="V10" s="207" t="str">
        <f t="shared" ca="1" si="5"/>
        <v/>
      </c>
      <c r="W10" s="208" t="str">
        <f t="shared" ca="1" si="5"/>
        <v/>
      </c>
      <c r="X10" s="207" t="str">
        <f t="shared" ca="1" si="5"/>
        <v/>
      </c>
      <c r="Y10" s="208" t="str">
        <f t="shared" ca="1" si="5"/>
        <v/>
      </c>
    </row>
    <row r="11" spans="1:25" x14ac:dyDescent="0.25">
      <c r="A11" s="32" t="str">
        <f>GROUPDISTRIBUTION!B254</f>
        <v>BOYS</v>
      </c>
      <c r="B11" s="200">
        <f>GROUPDISTRIBUTION!I254</f>
        <v>106</v>
      </c>
      <c r="C11" s="201">
        <f>'[4]YEAR SUMMARIES'!$AA8</f>
        <v>5.9085555488125605</v>
      </c>
      <c r="D11" s="202" t="e">
        <f>GROUPDISTRIBUTION!D254</f>
        <v>#REF!</v>
      </c>
      <c r="E11" s="203" t="str">
        <f>IFERROR(GROUPDISTRIBUTION!E254,"")</f>
        <v/>
      </c>
      <c r="F11" s="204" t="e">
        <f>GROUPDISTRIBUTION!C254</f>
        <v>#REF!</v>
      </c>
      <c r="G11" s="205" t="e">
        <f>GROUPDISTRIBUTION!G254</f>
        <v>#REF!</v>
      </c>
      <c r="H11" s="206" t="str">
        <f t="shared" ref="H11:M11" ca="1" si="6">IFERROR(OFFSET($A$46,3,C$105),"")</f>
        <v/>
      </c>
      <c r="I11" s="203" t="str">
        <f t="shared" ca="1" si="6"/>
        <v/>
      </c>
      <c r="J11" s="207" t="str">
        <f t="shared" ca="1" si="6"/>
        <v/>
      </c>
      <c r="K11" s="208" t="str">
        <f t="shared" ca="1" si="6"/>
        <v/>
      </c>
      <c r="L11" s="207" t="str">
        <f t="shared" ca="1" si="6"/>
        <v/>
      </c>
      <c r="M11" s="209" t="str">
        <f t="shared" ca="1" si="6"/>
        <v/>
      </c>
      <c r="N11" s="206" t="str">
        <f t="shared" ref="N11:S11" ca="1" si="7">IFERROR(OFFSET($A$46,3,C$106),"")</f>
        <v/>
      </c>
      <c r="O11" s="203" t="str">
        <f t="shared" ca="1" si="7"/>
        <v/>
      </c>
      <c r="P11" s="207" t="str">
        <f t="shared" ca="1" si="7"/>
        <v/>
      </c>
      <c r="Q11" s="208" t="str">
        <f t="shared" ca="1" si="7"/>
        <v/>
      </c>
      <c r="R11" s="207" t="str">
        <f t="shared" ca="1" si="7"/>
        <v/>
      </c>
      <c r="S11" s="209" t="str">
        <f t="shared" ca="1" si="7"/>
        <v/>
      </c>
      <c r="T11" s="206" t="str">
        <f t="shared" ref="T11:Y11" ca="1" si="8">IFERROR(OFFSET($A$46,3,C$107),"")</f>
        <v/>
      </c>
      <c r="U11" s="203" t="str">
        <f t="shared" ca="1" si="8"/>
        <v/>
      </c>
      <c r="V11" s="207" t="str">
        <f t="shared" ca="1" si="8"/>
        <v/>
      </c>
      <c r="W11" s="208" t="str">
        <f t="shared" ca="1" si="8"/>
        <v/>
      </c>
      <c r="X11" s="207" t="str">
        <f t="shared" ca="1" si="8"/>
        <v/>
      </c>
      <c r="Y11" s="208" t="str">
        <f t="shared" ca="1" si="8"/>
        <v/>
      </c>
    </row>
    <row r="12" spans="1:25" ht="15.75" thickBot="1" x14ac:dyDescent="0.3">
      <c r="A12" s="210" t="s">
        <v>317</v>
      </c>
      <c r="B12" s="211">
        <f>B10-B11</f>
        <v>18</v>
      </c>
      <c r="C12" s="212">
        <f>'[4]YEAR SUMMARIES'!$AA9</f>
        <v>0.45198943353120313</v>
      </c>
      <c r="D12" s="213"/>
      <c r="E12" s="214" t="str">
        <f>IFERROR((E10-E11),"")</f>
        <v/>
      </c>
      <c r="F12" s="215"/>
      <c r="G12" s="216"/>
      <c r="H12" s="217"/>
      <c r="I12" s="218" t="str">
        <f ca="1">IFERROR(OFFSET($A$46,4,D$105),"")</f>
        <v/>
      </c>
      <c r="J12" s="219"/>
      <c r="K12" s="220" t="str">
        <f ca="1">IFERROR(OFFSET($A$46,4,F$105),"")</f>
        <v/>
      </c>
      <c r="L12" s="219"/>
      <c r="M12" s="220" t="str">
        <f ca="1">IFERROR(OFFSET($A$46,4,H$105),"")</f>
        <v/>
      </c>
      <c r="N12" s="217"/>
      <c r="O12" s="218" t="str">
        <f ca="1">IFERROR(OFFSET($A$46,4,D$106),"")</f>
        <v/>
      </c>
      <c r="P12" s="219"/>
      <c r="Q12" s="220" t="str">
        <f ca="1">IFERROR(OFFSET($A$46,4,F$106),"")</f>
        <v/>
      </c>
      <c r="R12" s="219"/>
      <c r="S12" s="220" t="str">
        <f ca="1">IFERROR(OFFSET($A$46,4,H$106),"")</f>
        <v/>
      </c>
      <c r="T12" s="217"/>
      <c r="U12" s="218" t="str">
        <f ca="1">IFERROR(OFFSET($A$46,4,D$107),"")</f>
        <v/>
      </c>
      <c r="V12" s="219"/>
      <c r="W12" s="220" t="str">
        <f ca="1">IFERROR(OFFSET($A$46,4,F$107),"")</f>
        <v/>
      </c>
      <c r="X12" s="219"/>
      <c r="Y12" s="221" t="str">
        <f ca="1">IFERROR(OFFSET($A$46,4,H$107),"")</f>
        <v/>
      </c>
    </row>
    <row r="13" spans="1:25" ht="15.75" hidden="1" thickBot="1" x14ac:dyDescent="0.3">
      <c r="A13" s="222"/>
      <c r="B13" s="223"/>
      <c r="C13" s="224"/>
      <c r="D13" s="225"/>
      <c r="E13" s="226"/>
      <c r="F13" s="227"/>
      <c r="G13" s="223"/>
      <c r="H13" s="228"/>
      <c r="I13" s="226"/>
      <c r="J13" s="226"/>
      <c r="K13" s="229"/>
      <c r="L13" s="226"/>
      <c r="M13" s="229"/>
      <c r="N13" s="228"/>
      <c r="O13" s="226"/>
      <c r="P13" s="226"/>
      <c r="Q13" s="229"/>
      <c r="R13" s="226"/>
      <c r="S13" s="229"/>
      <c r="T13" s="228"/>
      <c r="U13" s="226"/>
      <c r="V13" s="226"/>
      <c r="W13" s="229"/>
      <c r="X13" s="226"/>
      <c r="Y13" s="230"/>
    </row>
    <row r="14" spans="1:25" ht="15.75" hidden="1" thickBot="1" x14ac:dyDescent="0.3">
      <c r="A14" s="231"/>
      <c r="B14" s="232"/>
      <c r="C14" s="233"/>
      <c r="D14" s="234"/>
      <c r="E14" s="235"/>
      <c r="F14" s="236"/>
      <c r="G14" s="232"/>
      <c r="H14" s="237"/>
      <c r="I14" s="235"/>
      <c r="J14" s="235"/>
      <c r="K14" s="238"/>
      <c r="L14" s="235"/>
      <c r="M14" s="238"/>
      <c r="N14" s="237"/>
      <c r="O14" s="235"/>
      <c r="P14" s="235"/>
      <c r="Q14" s="238"/>
      <c r="R14" s="235"/>
      <c r="S14" s="238"/>
      <c r="T14" s="237"/>
      <c r="U14" s="235"/>
      <c r="V14" s="235"/>
      <c r="W14" s="238"/>
      <c r="X14" s="235"/>
      <c r="Y14" s="239"/>
    </row>
    <row r="15" spans="1:25" ht="15.75" hidden="1" thickBot="1" x14ac:dyDescent="0.3">
      <c r="A15" s="231"/>
      <c r="B15" s="232"/>
      <c r="C15" s="233"/>
      <c r="D15" s="234"/>
      <c r="E15" s="235"/>
      <c r="F15" s="236"/>
      <c r="G15" s="232"/>
      <c r="H15" s="237"/>
      <c r="I15" s="235"/>
      <c r="J15" s="235"/>
      <c r="K15" s="238"/>
      <c r="L15" s="235"/>
      <c r="M15" s="238"/>
      <c r="N15" s="237"/>
      <c r="O15" s="235"/>
      <c r="P15" s="235"/>
      <c r="Q15" s="238"/>
      <c r="R15" s="235"/>
      <c r="S15" s="238"/>
      <c r="T15" s="237"/>
      <c r="U15" s="235"/>
      <c r="V15" s="235"/>
      <c r="W15" s="238"/>
      <c r="X15" s="235"/>
      <c r="Y15" s="239"/>
    </row>
    <row r="16" spans="1:25" ht="15.75" hidden="1" thickBot="1" x14ac:dyDescent="0.3">
      <c r="A16" s="240"/>
      <c r="B16" s="241"/>
      <c r="C16" s="242"/>
      <c r="D16" s="243"/>
      <c r="E16" s="244"/>
      <c r="F16" s="245"/>
      <c r="G16" s="241"/>
      <c r="H16" s="246"/>
      <c r="I16" s="244"/>
      <c r="J16" s="244"/>
      <c r="K16" s="247"/>
      <c r="L16" s="244"/>
      <c r="M16" s="247"/>
      <c r="N16" s="246"/>
      <c r="O16" s="244"/>
      <c r="P16" s="244"/>
      <c r="Q16" s="247"/>
      <c r="R16" s="244"/>
      <c r="S16" s="247"/>
      <c r="T16" s="246"/>
      <c r="U16" s="244"/>
      <c r="V16" s="244"/>
      <c r="W16" s="247"/>
      <c r="X16" s="244"/>
      <c r="Y16" s="248"/>
    </row>
    <row r="17" spans="1:25" x14ac:dyDescent="0.25">
      <c r="A17" s="188" t="s">
        <v>318</v>
      </c>
      <c r="B17" s="189"/>
      <c r="C17" s="190"/>
      <c r="D17" s="191"/>
      <c r="E17" s="249"/>
      <c r="F17" s="193"/>
      <c r="G17" s="194"/>
      <c r="H17" s="195"/>
      <c r="I17" s="249"/>
      <c r="J17" s="196"/>
      <c r="K17" s="197"/>
      <c r="L17" s="196"/>
      <c r="M17" s="198"/>
      <c r="N17" s="195"/>
      <c r="O17" s="249"/>
      <c r="P17" s="196"/>
      <c r="Q17" s="197"/>
      <c r="R17" s="196"/>
      <c r="S17" s="198"/>
      <c r="T17" s="195"/>
      <c r="U17" s="249"/>
      <c r="V17" s="196"/>
      <c r="W17" s="197"/>
      <c r="X17" s="196"/>
      <c r="Y17" s="197"/>
    </row>
    <row r="18" spans="1:25" x14ac:dyDescent="0.25">
      <c r="A18" s="32" t="str">
        <f>GROUPDISTRIBUTION!B257</f>
        <v>PP</v>
      </c>
      <c r="B18" s="200">
        <f>GROUPDISTRIBUTION!I257</f>
        <v>0</v>
      </c>
      <c r="C18" s="201" t="str">
        <f>IFERROR('[4]YEAR SUMMARIES'!$AA15,"")</f>
        <v/>
      </c>
      <c r="D18" s="202" t="str">
        <f>IFERROR(GROUPDISTRIBUTION!D257,"")</f>
        <v/>
      </c>
      <c r="E18" s="250" t="str">
        <f>IFERROR(GROUPDISTRIBUTION!E257,"")</f>
        <v/>
      </c>
      <c r="F18" s="204" t="str">
        <f>IFERROR(GROUPDISTRIBUTION!C257,"")</f>
        <v/>
      </c>
      <c r="G18" s="205" t="str">
        <f>IFERROR(GROUPDISTRIBUTION!G257,"")</f>
        <v/>
      </c>
      <c r="H18" s="206" t="str">
        <f t="shared" ref="H18:M18" ca="1" si="9">IFERROR(OFFSET($A$46,6,C$105),"")</f>
        <v/>
      </c>
      <c r="I18" s="250" t="str">
        <f t="shared" ca="1" si="9"/>
        <v/>
      </c>
      <c r="J18" s="207" t="str">
        <f t="shared" ca="1" si="9"/>
        <v/>
      </c>
      <c r="K18" s="208" t="str">
        <f t="shared" ca="1" si="9"/>
        <v/>
      </c>
      <c r="L18" s="207" t="str">
        <f t="shared" ca="1" si="9"/>
        <v/>
      </c>
      <c r="M18" s="209" t="str">
        <f t="shared" ca="1" si="9"/>
        <v/>
      </c>
      <c r="N18" s="206" t="str">
        <f t="shared" ref="N18:S18" ca="1" si="10">IFERROR(OFFSET($A$46,6,C$106),"")</f>
        <v/>
      </c>
      <c r="O18" s="250" t="str">
        <f t="shared" ca="1" si="10"/>
        <v/>
      </c>
      <c r="P18" s="207" t="str">
        <f t="shared" ca="1" si="10"/>
        <v/>
      </c>
      <c r="Q18" s="208" t="str">
        <f t="shared" ca="1" si="10"/>
        <v/>
      </c>
      <c r="R18" s="207" t="str">
        <f t="shared" ca="1" si="10"/>
        <v/>
      </c>
      <c r="S18" s="209" t="str">
        <f t="shared" ca="1" si="10"/>
        <v/>
      </c>
      <c r="T18" s="206" t="str">
        <f t="shared" ref="T18:Y18" ca="1" si="11">IFERROR(OFFSET($A$46,6,C$107),"")</f>
        <v/>
      </c>
      <c r="U18" s="250" t="str">
        <f t="shared" ca="1" si="11"/>
        <v/>
      </c>
      <c r="V18" s="207" t="str">
        <f t="shared" ca="1" si="11"/>
        <v/>
      </c>
      <c r="W18" s="208" t="str">
        <f t="shared" ca="1" si="11"/>
        <v/>
      </c>
      <c r="X18" s="207" t="str">
        <f t="shared" ca="1" si="11"/>
        <v/>
      </c>
      <c r="Y18" s="208" t="str">
        <f t="shared" ca="1" si="11"/>
        <v/>
      </c>
    </row>
    <row r="19" spans="1:25" x14ac:dyDescent="0.25">
      <c r="A19" s="32" t="str">
        <f>GROUPDISTRIBUTION!B258</f>
        <v>NON PP</v>
      </c>
      <c r="B19" s="200">
        <f>GROUPDISTRIBUTION!I258</f>
        <v>230</v>
      </c>
      <c r="C19" s="201">
        <f>'[4]YEAR SUMMARIES'!$AA16</f>
        <v>6.1502716371792516</v>
      </c>
      <c r="D19" s="202" t="e">
        <f>GROUPDISTRIBUTION!D258</f>
        <v>#REF!</v>
      </c>
      <c r="E19" s="251" t="str">
        <f>IFERROR(GROUPDISTRIBUTION!E258,"")</f>
        <v/>
      </c>
      <c r="F19" s="204" t="e">
        <f>GROUPDISTRIBUTION!C258</f>
        <v>#REF!</v>
      </c>
      <c r="G19" s="205" t="e">
        <f>GROUPDISTRIBUTION!G258</f>
        <v>#REF!</v>
      </c>
      <c r="H19" s="206" t="str">
        <f t="shared" ref="H19:M19" ca="1" si="12">IFERROR(OFFSET($A$46,7,C$105),"")</f>
        <v/>
      </c>
      <c r="I19" s="203" t="str">
        <f t="shared" ca="1" si="12"/>
        <v/>
      </c>
      <c r="J19" s="207" t="str">
        <f t="shared" ca="1" si="12"/>
        <v/>
      </c>
      <c r="K19" s="208" t="str">
        <f t="shared" ca="1" si="12"/>
        <v/>
      </c>
      <c r="L19" s="207" t="str">
        <f t="shared" ca="1" si="12"/>
        <v/>
      </c>
      <c r="M19" s="209" t="str">
        <f t="shared" ca="1" si="12"/>
        <v/>
      </c>
      <c r="N19" s="206" t="str">
        <f t="shared" ref="N19:S19" ca="1" si="13">IFERROR(OFFSET($A$46,7,C$106),"")</f>
        <v/>
      </c>
      <c r="O19" s="203" t="str">
        <f t="shared" ca="1" si="13"/>
        <v/>
      </c>
      <c r="P19" s="207" t="str">
        <f t="shared" ca="1" si="13"/>
        <v/>
      </c>
      <c r="Q19" s="208" t="str">
        <f t="shared" ca="1" si="13"/>
        <v/>
      </c>
      <c r="R19" s="207" t="str">
        <f t="shared" ca="1" si="13"/>
        <v/>
      </c>
      <c r="S19" s="209" t="str">
        <f t="shared" ca="1" si="13"/>
        <v/>
      </c>
      <c r="T19" s="206" t="str">
        <f t="shared" ref="T19:Y19" ca="1" si="14">IFERROR(OFFSET($A$46,7,C$107),"")</f>
        <v/>
      </c>
      <c r="U19" s="203" t="str">
        <f t="shared" ca="1" si="14"/>
        <v/>
      </c>
      <c r="V19" s="207" t="str">
        <f t="shared" ca="1" si="14"/>
        <v/>
      </c>
      <c r="W19" s="208" t="str">
        <f t="shared" ca="1" si="14"/>
        <v/>
      </c>
      <c r="X19" s="207" t="str">
        <f t="shared" ca="1" si="14"/>
        <v/>
      </c>
      <c r="Y19" s="208" t="str">
        <f t="shared" ca="1" si="14"/>
        <v/>
      </c>
    </row>
    <row r="20" spans="1:25" ht="15.75" thickBot="1" x14ac:dyDescent="0.3">
      <c r="A20" s="210" t="s">
        <v>319</v>
      </c>
      <c r="B20" s="211">
        <f>B18-B19</f>
        <v>-230</v>
      </c>
      <c r="C20" s="212" t="str">
        <f>IFERROR('[4]YEAR SUMMARIES'!$AA17,"")</f>
        <v/>
      </c>
      <c r="D20" s="213"/>
      <c r="E20" s="214" t="str">
        <f>IFERROR((E18-E19),"")</f>
        <v/>
      </c>
      <c r="F20" s="215"/>
      <c r="G20" s="216"/>
      <c r="H20" s="217"/>
      <c r="I20" s="218" t="str">
        <f ca="1">IFERROR(OFFSET($A$46,8,D$105),"")</f>
        <v/>
      </c>
      <c r="J20" s="219"/>
      <c r="K20" s="220" t="str">
        <f ca="1">IFERROR(OFFSET($A$46,8,F$105),"")</f>
        <v/>
      </c>
      <c r="L20" s="219"/>
      <c r="M20" s="220" t="str">
        <f ca="1">IFERROR(OFFSET($A$46,8,H$105),"")</f>
        <v/>
      </c>
      <c r="N20" s="217"/>
      <c r="O20" s="218" t="str">
        <f ca="1">IFERROR(OFFSET($A$46,8,D$106),"")</f>
        <v/>
      </c>
      <c r="P20" s="219"/>
      <c r="Q20" s="220" t="str">
        <f ca="1">IFERROR(OFFSET($A$46,8,F$106),"")</f>
        <v/>
      </c>
      <c r="R20" s="219"/>
      <c r="S20" s="220" t="str">
        <f ca="1">IFERROR(OFFSET($A$46,8,H$106),"")</f>
        <v/>
      </c>
      <c r="T20" s="217"/>
      <c r="U20" s="218" t="str">
        <f ca="1">IFERROR(OFFSET($A$46,8,D$107),"")</f>
        <v/>
      </c>
      <c r="V20" s="219"/>
      <c r="W20" s="220" t="str">
        <f ca="1">IFERROR(OFFSET($A$46,8,F$107),"")</f>
        <v/>
      </c>
      <c r="X20" s="219"/>
      <c r="Y20" s="221" t="str">
        <f ca="1">IFERROR(OFFSET($A$46,8,H$107),"")</f>
        <v/>
      </c>
    </row>
    <row r="21" spans="1:25" x14ac:dyDescent="0.25">
      <c r="A21" s="188" t="s">
        <v>370</v>
      </c>
      <c r="B21" s="189"/>
      <c r="C21" s="190"/>
      <c r="D21" s="191"/>
      <c r="E21" s="249"/>
      <c r="F21" s="193"/>
      <c r="G21" s="194"/>
      <c r="H21" s="195"/>
      <c r="I21" s="249"/>
      <c r="J21" s="196"/>
      <c r="K21" s="197"/>
      <c r="L21" s="196"/>
      <c r="M21" s="198"/>
      <c r="N21" s="195"/>
      <c r="O21" s="249"/>
      <c r="P21" s="196"/>
      <c r="Q21" s="197"/>
      <c r="R21" s="196"/>
      <c r="S21" s="198"/>
      <c r="T21" s="195"/>
      <c r="U21" s="249"/>
      <c r="V21" s="196"/>
      <c r="W21" s="197"/>
      <c r="X21" s="196"/>
      <c r="Y21" s="197"/>
    </row>
    <row r="22" spans="1:25" x14ac:dyDescent="0.25">
      <c r="A22" s="32" t="str">
        <f>GROUPDISTRIBUTION!B268</f>
        <v>EXTERNAL</v>
      </c>
      <c r="B22" s="200">
        <f>GROUPDISTRIBUTION!I268</f>
        <v>76</v>
      </c>
      <c r="C22" s="201">
        <f>IFERROR('[4]YEAR SUMMARIES'!$AA23,"")</f>
        <v>6.1751997010925601</v>
      </c>
      <c r="D22" s="202" t="str">
        <f>IFERROR(GROUPDISTRIBUTION!D268,"")</f>
        <v/>
      </c>
      <c r="E22" s="250">
        <f>IFERROR(GROUPDISTRIBUTION!E268,"")</f>
        <v>0</v>
      </c>
      <c r="F22" s="204" t="str">
        <f>IFERROR(GROUPDISTRIBUTION!C268,"")</f>
        <v/>
      </c>
      <c r="G22" s="205" t="str">
        <f>IFERROR(GROUPDISTRIBUTION!G268,"")</f>
        <v/>
      </c>
      <c r="H22" s="206" t="str">
        <f t="shared" ref="H22" ca="1" si="15">IFERROR(OFFSET($A$46,6,C$105),"")</f>
        <v/>
      </c>
      <c r="I22" s="250" t="str">
        <f t="shared" ref="I22" ca="1" si="16">IFERROR(OFFSET($A$46,6,D$105),"")</f>
        <v/>
      </c>
      <c r="J22" s="207" t="str">
        <f t="shared" ref="J22" ca="1" si="17">IFERROR(OFFSET($A$46,6,E$105),"")</f>
        <v/>
      </c>
      <c r="K22" s="208" t="str">
        <f t="shared" ref="K22" ca="1" si="18">IFERROR(OFFSET($A$46,6,F$105),"")</f>
        <v/>
      </c>
      <c r="L22" s="207" t="str">
        <f t="shared" ref="L22" ca="1" si="19">IFERROR(OFFSET($A$46,6,G$105),"")</f>
        <v/>
      </c>
      <c r="M22" s="209" t="str">
        <f t="shared" ref="M22" ca="1" si="20">IFERROR(OFFSET($A$46,6,H$105),"")</f>
        <v/>
      </c>
      <c r="N22" s="206" t="str">
        <f t="shared" ref="N22" ca="1" si="21">IFERROR(OFFSET($A$46,6,C$106),"")</f>
        <v/>
      </c>
      <c r="O22" s="250" t="str">
        <f t="shared" ref="O22" ca="1" si="22">IFERROR(OFFSET($A$46,6,D$106),"")</f>
        <v/>
      </c>
      <c r="P22" s="207" t="str">
        <f t="shared" ref="P22" ca="1" si="23">IFERROR(OFFSET($A$46,6,E$106),"")</f>
        <v/>
      </c>
      <c r="Q22" s="208" t="str">
        <f t="shared" ref="Q22" ca="1" si="24">IFERROR(OFFSET($A$46,6,F$106),"")</f>
        <v/>
      </c>
      <c r="R22" s="207" t="str">
        <f t="shared" ref="R22" ca="1" si="25">IFERROR(OFFSET($A$46,6,G$106),"")</f>
        <v/>
      </c>
      <c r="S22" s="209" t="str">
        <f t="shared" ref="S22" ca="1" si="26">IFERROR(OFFSET($A$46,6,H$106),"")</f>
        <v/>
      </c>
      <c r="T22" s="206" t="str">
        <f t="shared" ref="T22" ca="1" si="27">IFERROR(OFFSET($A$46,6,C$107),"")</f>
        <v/>
      </c>
      <c r="U22" s="250" t="str">
        <f t="shared" ref="U22" ca="1" si="28">IFERROR(OFFSET($A$46,6,D$107),"")</f>
        <v/>
      </c>
      <c r="V22" s="207" t="str">
        <f t="shared" ref="V22" ca="1" si="29">IFERROR(OFFSET($A$46,6,E$107),"")</f>
        <v/>
      </c>
      <c r="W22" s="208" t="str">
        <f t="shared" ref="W22" ca="1" si="30">IFERROR(OFFSET($A$46,6,F$107),"")</f>
        <v/>
      </c>
      <c r="X22" s="207" t="str">
        <f t="shared" ref="X22" ca="1" si="31">IFERROR(OFFSET($A$46,6,G$107),"")</f>
        <v/>
      </c>
      <c r="Y22" s="208" t="str">
        <f t="shared" ref="Y22" ca="1" si="32">IFERROR(OFFSET($A$46,6,H$107),"")</f>
        <v/>
      </c>
    </row>
    <row r="23" spans="1:25" x14ac:dyDescent="0.25">
      <c r="A23" s="32" t="str">
        <f>GROUPDISTRIBUTION!B269</f>
        <v>INTERNAL</v>
      </c>
      <c r="B23" s="200">
        <f>GROUPDISTRIBUTION!I269</f>
        <v>154</v>
      </c>
      <c r="C23" s="201">
        <f>'[4]YEAR SUMMARIES'!$AA24</f>
        <v>6.1377261409614379</v>
      </c>
      <c r="D23" s="202" t="e">
        <f>GROUPDISTRIBUTION!D269</f>
        <v>#DIV/0!</v>
      </c>
      <c r="E23" s="251">
        <f>IFERROR(GROUPDISTRIBUTION!E269,"")</f>
        <v>0</v>
      </c>
      <c r="F23" s="204" t="e">
        <f>GROUPDISTRIBUTION!C269</f>
        <v>#DIV/0!</v>
      </c>
      <c r="G23" s="205" t="e">
        <f>GROUPDISTRIBUTION!G269</f>
        <v>#DIV/0!</v>
      </c>
      <c r="H23" s="206" t="str">
        <f t="shared" ref="H23" ca="1" si="33">IFERROR(OFFSET($A$46,7,C$105),"")</f>
        <v/>
      </c>
      <c r="I23" s="203" t="str">
        <f t="shared" ref="I23" ca="1" si="34">IFERROR(OFFSET($A$46,7,D$105),"")</f>
        <v/>
      </c>
      <c r="J23" s="207" t="str">
        <f t="shared" ref="J23" ca="1" si="35">IFERROR(OFFSET($A$46,7,E$105),"")</f>
        <v/>
      </c>
      <c r="K23" s="208" t="str">
        <f t="shared" ref="K23" ca="1" si="36">IFERROR(OFFSET($A$46,7,F$105),"")</f>
        <v/>
      </c>
      <c r="L23" s="207" t="str">
        <f t="shared" ref="L23" ca="1" si="37">IFERROR(OFFSET($A$46,7,G$105),"")</f>
        <v/>
      </c>
      <c r="M23" s="209" t="str">
        <f t="shared" ref="M23" ca="1" si="38">IFERROR(OFFSET($A$46,7,H$105),"")</f>
        <v/>
      </c>
      <c r="N23" s="206" t="str">
        <f t="shared" ref="N23" ca="1" si="39">IFERROR(OFFSET($A$46,7,C$106),"")</f>
        <v/>
      </c>
      <c r="O23" s="203" t="str">
        <f t="shared" ref="O23" ca="1" si="40">IFERROR(OFFSET($A$46,7,D$106),"")</f>
        <v/>
      </c>
      <c r="P23" s="207" t="str">
        <f t="shared" ref="P23" ca="1" si="41">IFERROR(OFFSET($A$46,7,E$106),"")</f>
        <v/>
      </c>
      <c r="Q23" s="208" t="str">
        <f t="shared" ref="Q23" ca="1" si="42">IFERROR(OFFSET($A$46,7,F$106),"")</f>
        <v/>
      </c>
      <c r="R23" s="207" t="str">
        <f t="shared" ref="R23" ca="1" si="43">IFERROR(OFFSET($A$46,7,G$106),"")</f>
        <v/>
      </c>
      <c r="S23" s="209" t="str">
        <f t="shared" ref="S23" ca="1" si="44">IFERROR(OFFSET($A$46,7,H$106),"")</f>
        <v/>
      </c>
      <c r="T23" s="206" t="str">
        <f t="shared" ref="T23" ca="1" si="45">IFERROR(OFFSET($A$46,7,C$107),"")</f>
        <v/>
      </c>
      <c r="U23" s="203" t="str">
        <f t="shared" ref="U23" ca="1" si="46">IFERROR(OFFSET($A$46,7,D$107),"")</f>
        <v/>
      </c>
      <c r="V23" s="207" t="str">
        <f t="shared" ref="V23" ca="1" si="47">IFERROR(OFFSET($A$46,7,E$107),"")</f>
        <v/>
      </c>
      <c r="W23" s="208" t="str">
        <f t="shared" ref="W23" ca="1" si="48">IFERROR(OFFSET($A$46,7,F$107),"")</f>
        <v/>
      </c>
      <c r="X23" s="207" t="str">
        <f t="shared" ref="X23" ca="1" si="49">IFERROR(OFFSET($A$46,7,G$107),"")</f>
        <v/>
      </c>
      <c r="Y23" s="208" t="str">
        <f t="shared" ref="Y23" ca="1" si="50">IFERROR(OFFSET($A$46,7,H$107),"")</f>
        <v/>
      </c>
    </row>
    <row r="24" spans="1:25" ht="15.75" thickBot="1" x14ac:dyDescent="0.3">
      <c r="A24" s="210" t="s">
        <v>319</v>
      </c>
      <c r="B24" s="211">
        <f>B22-B23</f>
        <v>-78</v>
      </c>
      <c r="C24" s="212">
        <f>'[4]YEAR SUMMARIES'!$AA21</f>
        <v>-0.71763802714170932</v>
      </c>
      <c r="D24" s="213"/>
      <c r="E24" s="214">
        <f>IFERROR((E22-E23),"")</f>
        <v>0</v>
      </c>
      <c r="F24" s="215"/>
      <c r="G24" s="216"/>
      <c r="H24" s="217"/>
      <c r="I24" s="218" t="str">
        <f ca="1">IFERROR(OFFSET($A$46,8,D$105),"")</f>
        <v/>
      </c>
      <c r="J24" s="219"/>
      <c r="K24" s="220" t="str">
        <f ca="1">IFERROR(OFFSET($A$46,8,F$105),"")</f>
        <v/>
      </c>
      <c r="L24" s="219"/>
      <c r="M24" s="220" t="str">
        <f ca="1">IFERROR(OFFSET($A$46,8,H$105),"")</f>
        <v/>
      </c>
      <c r="N24" s="217"/>
      <c r="O24" s="218" t="str">
        <f ca="1">IFERROR(OFFSET($A$46,8,D$106),"")</f>
        <v/>
      </c>
      <c r="P24" s="219"/>
      <c r="Q24" s="220" t="str">
        <f ca="1">IFERROR(OFFSET($A$46,8,F$106),"")</f>
        <v/>
      </c>
      <c r="R24" s="219"/>
      <c r="S24" s="220" t="str">
        <f ca="1">IFERROR(OFFSET($A$46,8,H$106),"")</f>
        <v/>
      </c>
      <c r="T24" s="217"/>
      <c r="U24" s="218" t="str">
        <f ca="1">IFERROR(OFFSET($A$46,8,D$107),"")</f>
        <v/>
      </c>
      <c r="V24" s="219"/>
      <c r="W24" s="220" t="str">
        <f ca="1">IFERROR(OFFSET($A$46,8,F$107),"")</f>
        <v/>
      </c>
      <c r="X24" s="219"/>
      <c r="Y24" s="221" t="str">
        <f ca="1">IFERROR(OFFSET($A$46,8,H$107),"")</f>
        <v/>
      </c>
    </row>
    <row r="25" spans="1:25" x14ac:dyDescent="0.25">
      <c r="A25" s="252" t="s">
        <v>167</v>
      </c>
      <c r="B25" s="253"/>
      <c r="C25" s="254"/>
      <c r="D25" s="191"/>
      <c r="E25" s="255"/>
      <c r="F25" s="256"/>
      <c r="G25" s="257"/>
      <c r="H25" s="258"/>
      <c r="I25" s="255"/>
      <c r="J25" s="259"/>
      <c r="K25" s="260"/>
      <c r="L25" s="259"/>
      <c r="M25" s="261"/>
      <c r="N25" s="258"/>
      <c r="O25" s="255"/>
      <c r="P25" s="259"/>
      <c r="Q25" s="260"/>
      <c r="R25" s="259"/>
      <c r="S25" s="261"/>
      <c r="T25" s="258"/>
      <c r="U25" s="255"/>
      <c r="V25" s="259"/>
      <c r="W25" s="260"/>
      <c r="X25" s="259"/>
      <c r="Y25" s="260"/>
    </row>
    <row r="26" spans="1:25" x14ac:dyDescent="0.25">
      <c r="A26" s="32" t="str">
        <f>GROUPDISTRIBUTION!B261</f>
        <v>0+ (E/D)</v>
      </c>
      <c r="B26" s="200">
        <f>GROUPDISTRIBUTION!I261</f>
        <v>0</v>
      </c>
      <c r="C26" s="201" t="str">
        <f>IFERROR('[4]YEAR SUMMARIES'!$AA27,"")</f>
        <v/>
      </c>
      <c r="D26" s="202" t="str">
        <f>IFERROR(GROUPDISTRIBUTION!D261,"")</f>
        <v/>
      </c>
      <c r="E26" s="203" t="str">
        <f>IFERROR(GROUPDISTRIBUTION!E261,"")</f>
        <v/>
      </c>
      <c r="F26" s="204" t="str">
        <f>IFERROR(GROUPDISTRIBUTION!C261,"")</f>
        <v/>
      </c>
      <c r="G26" s="205" t="str">
        <f>IFERROR(GROUPDISTRIBUTION!G261,"")</f>
        <v/>
      </c>
      <c r="H26" s="206" t="str">
        <f t="shared" ref="H26:M26" ca="1" si="51">IFERROR(OFFSET($A$46,10,C$105),"")</f>
        <v/>
      </c>
      <c r="I26" s="203" t="str">
        <f t="shared" ca="1" si="51"/>
        <v/>
      </c>
      <c r="J26" s="207" t="str">
        <f t="shared" ca="1" si="51"/>
        <v/>
      </c>
      <c r="K26" s="208" t="str">
        <f t="shared" ca="1" si="51"/>
        <v/>
      </c>
      <c r="L26" s="207" t="str">
        <f t="shared" ca="1" si="51"/>
        <v/>
      </c>
      <c r="M26" s="209" t="str">
        <f t="shared" ca="1" si="51"/>
        <v/>
      </c>
      <c r="N26" s="206" t="str">
        <f t="shared" ref="N26:S26" ca="1" si="52">IFERROR(OFFSET($A$46,10,C$106),"")</f>
        <v/>
      </c>
      <c r="O26" s="203" t="str">
        <f t="shared" ca="1" si="52"/>
        <v/>
      </c>
      <c r="P26" s="207" t="str">
        <f t="shared" ca="1" si="52"/>
        <v/>
      </c>
      <c r="Q26" s="208" t="str">
        <f t="shared" ca="1" si="52"/>
        <v/>
      </c>
      <c r="R26" s="207" t="str">
        <f t="shared" ca="1" si="52"/>
        <v/>
      </c>
      <c r="S26" s="209" t="str">
        <f t="shared" ca="1" si="52"/>
        <v/>
      </c>
      <c r="T26" s="206" t="str">
        <f t="shared" ref="T26:Y26" ca="1" si="53">IFERROR(OFFSET($A$46,10,C$107),"")</f>
        <v/>
      </c>
      <c r="U26" s="203" t="str">
        <f t="shared" ca="1" si="53"/>
        <v/>
      </c>
      <c r="V26" s="207" t="str">
        <f t="shared" ca="1" si="53"/>
        <v/>
      </c>
      <c r="W26" s="208" t="str">
        <f t="shared" ca="1" si="53"/>
        <v/>
      </c>
      <c r="X26" s="207" t="str">
        <f t="shared" ca="1" si="53"/>
        <v/>
      </c>
      <c r="Y26" s="208" t="str">
        <f t="shared" ca="1" si="53"/>
        <v/>
      </c>
    </row>
    <row r="27" spans="1:25" x14ac:dyDescent="0.25">
      <c r="A27" s="32" t="str">
        <f>GROUPDISTRIBUTION!B262</f>
        <v>2.5+ (D/C)</v>
      </c>
      <c r="B27" s="200">
        <f>GROUPDISTRIBUTION!I262</f>
        <v>35</v>
      </c>
      <c r="C27" s="201">
        <f>IFERROR('[4]YEAR SUMMARIES'!$AA28,"")</f>
        <v>4.0498660714285704</v>
      </c>
      <c r="D27" s="202" t="str">
        <f>IFERROR(GROUPDISTRIBUTION!D262,"")</f>
        <v/>
      </c>
      <c r="E27" s="203" t="str">
        <f>IFERROR(GROUPDISTRIBUTION!E262,"")</f>
        <v/>
      </c>
      <c r="F27" s="204" t="e">
        <f>GROUPDISTRIBUTION!C262</f>
        <v>#DIV/0!</v>
      </c>
      <c r="G27" s="205" t="str">
        <f>IFERROR(GROUPDISTRIBUTION!G262,"")</f>
        <v/>
      </c>
      <c r="H27" s="206" t="str">
        <f t="shared" ref="H27:M27" ca="1" si="54">IFERROR(OFFSET($A$46,11,C$105),"")</f>
        <v/>
      </c>
      <c r="I27" s="250" t="str">
        <f t="shared" ca="1" si="54"/>
        <v/>
      </c>
      <c r="J27" s="207" t="str">
        <f t="shared" ca="1" si="54"/>
        <v/>
      </c>
      <c r="K27" s="208" t="str">
        <f t="shared" ca="1" si="54"/>
        <v/>
      </c>
      <c r="L27" s="207" t="str">
        <f t="shared" ca="1" si="54"/>
        <v/>
      </c>
      <c r="M27" s="209" t="str">
        <f t="shared" ca="1" si="54"/>
        <v/>
      </c>
      <c r="N27" s="206" t="str">
        <f t="shared" ref="N27:S27" ca="1" si="55">IFERROR(OFFSET($A$46,11,C$106),"")</f>
        <v/>
      </c>
      <c r="O27" s="250" t="str">
        <f t="shared" ca="1" si="55"/>
        <v/>
      </c>
      <c r="P27" s="207" t="str">
        <f t="shared" ca="1" si="55"/>
        <v/>
      </c>
      <c r="Q27" s="208" t="str">
        <f t="shared" ca="1" si="55"/>
        <v/>
      </c>
      <c r="R27" s="207" t="str">
        <f t="shared" ca="1" si="55"/>
        <v/>
      </c>
      <c r="S27" s="209" t="str">
        <f t="shared" ca="1" si="55"/>
        <v/>
      </c>
      <c r="T27" s="206" t="str">
        <f t="shared" ref="T27:Y27" ca="1" si="56">IFERROR(OFFSET($A$46,11,C$107),"")</f>
        <v/>
      </c>
      <c r="U27" s="250" t="str">
        <f t="shared" ca="1" si="56"/>
        <v/>
      </c>
      <c r="V27" s="207" t="str">
        <f t="shared" ca="1" si="56"/>
        <v/>
      </c>
      <c r="W27" s="208" t="str">
        <f t="shared" ca="1" si="56"/>
        <v/>
      </c>
      <c r="X27" s="207" t="str">
        <f t="shared" ca="1" si="56"/>
        <v/>
      </c>
      <c r="Y27" s="208" t="str">
        <f t="shared" ca="1" si="56"/>
        <v/>
      </c>
    </row>
    <row r="28" spans="1:25" x14ac:dyDescent="0.25">
      <c r="A28" s="262" t="str">
        <f>GROUPDISTRIBUTION!B263</f>
        <v>4.75+ (C/B)</v>
      </c>
      <c r="B28" s="263">
        <f>GROUPDISTRIBUTION!I263</f>
        <v>80</v>
      </c>
      <c r="C28" s="201">
        <f>IFERROR('[4]YEAR SUMMARIES'!$AA29,"")</f>
        <v>5.5290268759018755</v>
      </c>
      <c r="D28" s="264" t="e">
        <f>GROUPDISTRIBUTION!D263</f>
        <v>#DIV/0!</v>
      </c>
      <c r="E28" s="203" t="str">
        <f>IFERROR(GROUPDISTRIBUTION!E263,"")</f>
        <v/>
      </c>
      <c r="F28" s="265" t="e">
        <f>GROUPDISTRIBUTION!C263</f>
        <v>#DIV/0!</v>
      </c>
      <c r="G28" s="205" t="str">
        <f>IFERROR(GROUPDISTRIBUTION!G263,"")</f>
        <v/>
      </c>
      <c r="H28" s="266" t="str">
        <f t="shared" ref="H28:M28" ca="1" si="57">IFERROR(OFFSET($A$46,12,C$105),"")</f>
        <v/>
      </c>
      <c r="I28" s="250" t="str">
        <f t="shared" ca="1" si="57"/>
        <v/>
      </c>
      <c r="J28" s="267" t="str">
        <f t="shared" ca="1" si="57"/>
        <v/>
      </c>
      <c r="K28" s="268" t="str">
        <f t="shared" ca="1" si="57"/>
        <v/>
      </c>
      <c r="L28" s="267" t="str">
        <f t="shared" ca="1" si="57"/>
        <v/>
      </c>
      <c r="M28" s="269" t="str">
        <f t="shared" ca="1" si="57"/>
        <v/>
      </c>
      <c r="N28" s="266" t="str">
        <f t="shared" ref="N28:S28" ca="1" si="58">IFERROR(OFFSET($A$46,12,C$106),"")</f>
        <v/>
      </c>
      <c r="O28" s="250" t="str">
        <f t="shared" ca="1" si="58"/>
        <v/>
      </c>
      <c r="P28" s="267" t="str">
        <f t="shared" ca="1" si="58"/>
        <v/>
      </c>
      <c r="Q28" s="268" t="str">
        <f t="shared" ca="1" si="58"/>
        <v/>
      </c>
      <c r="R28" s="267" t="str">
        <f t="shared" ca="1" si="58"/>
        <v/>
      </c>
      <c r="S28" s="269" t="str">
        <f t="shared" ca="1" si="58"/>
        <v/>
      </c>
      <c r="T28" s="266" t="str">
        <f t="shared" ref="T28:Y28" ca="1" si="59">IFERROR(OFFSET($A$46,12,C$107),"")</f>
        <v/>
      </c>
      <c r="U28" s="250" t="str">
        <f t="shared" ca="1" si="59"/>
        <v/>
      </c>
      <c r="V28" s="267" t="str">
        <f t="shared" ca="1" si="59"/>
        <v/>
      </c>
      <c r="W28" s="268" t="str">
        <f t="shared" ca="1" si="59"/>
        <v/>
      </c>
      <c r="X28" s="267" t="str">
        <f t="shared" ca="1" si="59"/>
        <v/>
      </c>
      <c r="Y28" s="268" t="str">
        <f t="shared" ca="1" si="59"/>
        <v/>
      </c>
    </row>
    <row r="29" spans="1:25" x14ac:dyDescent="0.25">
      <c r="A29" s="262" t="str">
        <f>GROUPDISTRIBUTION!B264</f>
        <v>6.25+ (B/A)</v>
      </c>
      <c r="B29" s="263">
        <f>GROUPDISTRIBUTION!I264</f>
        <v>82</v>
      </c>
      <c r="C29" s="201">
        <f>IFERROR('[4]YEAR SUMMARIES'!$AA30,"")</f>
        <v>6.8912590627529635</v>
      </c>
      <c r="D29" s="270" t="e">
        <f>GROUPDISTRIBUTION!D264</f>
        <v>#DIV/0!</v>
      </c>
      <c r="E29" s="203" t="str">
        <f>IFERROR(GROUPDISTRIBUTION!E264,"")</f>
        <v/>
      </c>
      <c r="F29" s="271" t="e">
        <f>GROUPDISTRIBUTION!C264</f>
        <v>#DIV/0!</v>
      </c>
      <c r="G29" s="205" t="str">
        <f>IFERROR(GROUPDISTRIBUTION!G264,"")</f>
        <v/>
      </c>
      <c r="H29" s="266" t="str">
        <f t="shared" ref="H29:M29" ca="1" si="60">IFERROR(OFFSET($A$46,13,C$105),"")</f>
        <v/>
      </c>
      <c r="I29" s="250" t="str">
        <f t="shared" ca="1" si="60"/>
        <v/>
      </c>
      <c r="J29" s="267" t="str">
        <f t="shared" ca="1" si="60"/>
        <v/>
      </c>
      <c r="K29" s="268" t="str">
        <f t="shared" ca="1" si="60"/>
        <v/>
      </c>
      <c r="L29" s="267" t="str">
        <f t="shared" ca="1" si="60"/>
        <v/>
      </c>
      <c r="M29" s="269" t="str">
        <f t="shared" ca="1" si="60"/>
        <v/>
      </c>
      <c r="N29" s="266" t="str">
        <f t="shared" ref="N29:S29" ca="1" si="61">IFERROR(OFFSET($A$46,13,C$106),"")</f>
        <v/>
      </c>
      <c r="O29" s="250" t="str">
        <f t="shared" ca="1" si="61"/>
        <v/>
      </c>
      <c r="P29" s="267" t="str">
        <f t="shared" ca="1" si="61"/>
        <v/>
      </c>
      <c r="Q29" s="268" t="str">
        <f t="shared" ca="1" si="61"/>
        <v/>
      </c>
      <c r="R29" s="267" t="str">
        <f t="shared" ca="1" si="61"/>
        <v/>
      </c>
      <c r="S29" s="269" t="str">
        <f t="shared" ca="1" si="61"/>
        <v/>
      </c>
      <c r="T29" s="266" t="str">
        <f t="shared" ref="T29:Y29" ca="1" si="62">IFERROR(OFFSET($A$46,13,C$107),"")</f>
        <v/>
      </c>
      <c r="U29" s="250" t="str">
        <f t="shared" ca="1" si="62"/>
        <v/>
      </c>
      <c r="V29" s="267" t="str">
        <f t="shared" ca="1" si="62"/>
        <v/>
      </c>
      <c r="W29" s="268" t="str">
        <f t="shared" ca="1" si="62"/>
        <v/>
      </c>
      <c r="X29" s="267" t="str">
        <f t="shared" ca="1" si="62"/>
        <v/>
      </c>
      <c r="Y29" s="268" t="str">
        <f t="shared" ca="1" si="62"/>
        <v/>
      </c>
    </row>
    <row r="30" spans="1:25" ht="15.75" thickBot="1" x14ac:dyDescent="0.3">
      <c r="A30" s="262" t="str">
        <f>GROUPDISTRIBUTION!B265</f>
        <v>7.75+ (A/A*)</v>
      </c>
      <c r="B30" s="263">
        <f>GROUPDISTRIBUTION!I265</f>
        <v>32</v>
      </c>
      <c r="C30" s="201">
        <f>IFERROR('[4]YEAR SUMMARIES'!$AA31,"")</f>
        <v>8.1675595238095244</v>
      </c>
      <c r="D30" s="272" t="e">
        <f>GROUPDISTRIBUTION!D265</f>
        <v>#DIV/0!</v>
      </c>
      <c r="E30" s="203" t="str">
        <f>IFERROR(GROUPDISTRIBUTION!E265,"")</f>
        <v/>
      </c>
      <c r="F30" s="271" t="e">
        <f>GROUPDISTRIBUTION!C265</f>
        <v>#DIV/0!</v>
      </c>
      <c r="G30" s="205" t="str">
        <f>IFERROR(GROUPDISTRIBUTION!G265,"")</f>
        <v/>
      </c>
      <c r="H30" s="266" t="str">
        <f t="shared" ref="H30:M30" ca="1" si="63">IFERROR(OFFSET($A$46,14,C$105),"")</f>
        <v/>
      </c>
      <c r="I30" s="273" t="str">
        <f t="shared" ca="1" si="63"/>
        <v/>
      </c>
      <c r="J30" s="267" t="str">
        <f t="shared" ca="1" si="63"/>
        <v/>
      </c>
      <c r="K30" s="268" t="str">
        <f t="shared" ca="1" si="63"/>
        <v/>
      </c>
      <c r="L30" s="267" t="str">
        <f t="shared" ca="1" si="63"/>
        <v/>
      </c>
      <c r="M30" s="269" t="str">
        <f t="shared" ca="1" si="63"/>
        <v/>
      </c>
      <c r="N30" s="266" t="str">
        <f t="shared" ref="N30:S30" ca="1" si="64">IFERROR(OFFSET($A$46,14,C$106),"")</f>
        <v/>
      </c>
      <c r="O30" s="273" t="str">
        <f t="shared" ca="1" si="64"/>
        <v/>
      </c>
      <c r="P30" s="267" t="str">
        <f t="shared" ca="1" si="64"/>
        <v/>
      </c>
      <c r="Q30" s="268" t="str">
        <f t="shared" ca="1" si="64"/>
        <v/>
      </c>
      <c r="R30" s="267" t="str">
        <f t="shared" ca="1" si="64"/>
        <v/>
      </c>
      <c r="S30" s="269" t="str">
        <f t="shared" ca="1" si="64"/>
        <v/>
      </c>
      <c r="T30" s="266" t="str">
        <f t="shared" ref="T30:Y30" ca="1" si="65">IFERROR(OFFSET($A$46,14,C$107),"")</f>
        <v/>
      </c>
      <c r="U30" s="273" t="str">
        <f t="shared" ca="1" si="65"/>
        <v/>
      </c>
      <c r="V30" s="267" t="str">
        <f t="shared" ca="1" si="65"/>
        <v/>
      </c>
      <c r="W30" s="268" t="str">
        <f t="shared" ca="1" si="65"/>
        <v/>
      </c>
      <c r="X30" s="267" t="str">
        <f t="shared" ca="1" si="65"/>
        <v/>
      </c>
      <c r="Y30" s="268" t="str">
        <f t="shared" ca="1" si="65"/>
        <v/>
      </c>
    </row>
    <row r="31" spans="1:25" x14ac:dyDescent="0.25">
      <c r="A31" s="188" t="s">
        <v>5</v>
      </c>
      <c r="B31" s="189"/>
      <c r="C31" s="190"/>
      <c r="D31" s="191"/>
      <c r="E31" s="249"/>
      <c r="F31" s="193"/>
      <c r="G31" s="194"/>
      <c r="H31" s="195"/>
      <c r="I31" s="249"/>
      <c r="J31" s="196"/>
      <c r="K31" s="197"/>
      <c r="L31" s="196"/>
      <c r="M31" s="198"/>
      <c r="N31" s="195"/>
      <c r="O31" s="249"/>
      <c r="P31" s="196"/>
      <c r="Q31" s="197"/>
      <c r="R31" s="196"/>
      <c r="S31" s="198"/>
      <c r="T31" s="195"/>
      <c r="U31" s="249"/>
      <c r="V31" s="196"/>
      <c r="W31" s="197"/>
      <c r="X31" s="196"/>
      <c r="Y31" s="197"/>
    </row>
    <row r="32" spans="1:25" x14ac:dyDescent="0.25">
      <c r="A32" s="32" t="str">
        <f>GROUPDISTRIBUTION!B266</f>
        <v>BME</v>
      </c>
      <c r="B32" s="200">
        <f>GROUPDISTRIBUTION!I266</f>
        <v>87</v>
      </c>
      <c r="C32" s="201">
        <f>'[4]YEAR SUMMARIES'!$AA33</f>
        <v>7</v>
      </c>
      <c r="D32" s="202" t="e">
        <f>GROUPDISTRIBUTION!D266</f>
        <v>#REF!</v>
      </c>
      <c r="E32" s="250" t="e">
        <f>GROUPDISTRIBUTION!E266</f>
        <v>#REF!</v>
      </c>
      <c r="F32" s="204" t="e">
        <f>GROUPDISTRIBUTION!C266</f>
        <v>#REF!</v>
      </c>
      <c r="G32" s="205" t="e">
        <f>GROUPDISTRIBUTION!G266</f>
        <v>#REF!</v>
      </c>
      <c r="H32" s="206" t="str">
        <f t="shared" ref="H32:M32" ca="1" si="66">IFERROR(OFFSET($A$46,16,C$105),"")</f>
        <v/>
      </c>
      <c r="I32" s="250" t="str">
        <f t="shared" ca="1" si="66"/>
        <v/>
      </c>
      <c r="J32" s="207" t="str">
        <f t="shared" ca="1" si="66"/>
        <v/>
      </c>
      <c r="K32" s="208" t="str">
        <f t="shared" ca="1" si="66"/>
        <v/>
      </c>
      <c r="L32" s="207" t="str">
        <f t="shared" ca="1" si="66"/>
        <v/>
      </c>
      <c r="M32" s="209" t="str">
        <f t="shared" ca="1" si="66"/>
        <v/>
      </c>
      <c r="N32" s="206" t="str">
        <f t="shared" ref="N32:S32" ca="1" si="67">IFERROR(OFFSET($A$46,16,C$106),"")</f>
        <v/>
      </c>
      <c r="O32" s="250" t="str">
        <f t="shared" ca="1" si="67"/>
        <v/>
      </c>
      <c r="P32" s="207" t="str">
        <f t="shared" ca="1" si="67"/>
        <v/>
      </c>
      <c r="Q32" s="208" t="str">
        <f t="shared" ca="1" si="67"/>
        <v/>
      </c>
      <c r="R32" s="207" t="str">
        <f t="shared" ca="1" si="67"/>
        <v/>
      </c>
      <c r="S32" s="209" t="str">
        <f t="shared" ca="1" si="67"/>
        <v/>
      </c>
      <c r="T32" s="206" t="str">
        <f t="shared" ref="T32:Y32" ca="1" si="68">IFERROR(OFFSET($A$46,16,C$107),"")</f>
        <v/>
      </c>
      <c r="U32" s="250" t="str">
        <f t="shared" ca="1" si="68"/>
        <v/>
      </c>
      <c r="V32" s="207" t="str">
        <f t="shared" ca="1" si="68"/>
        <v/>
      </c>
      <c r="W32" s="208" t="str">
        <f t="shared" ca="1" si="68"/>
        <v/>
      </c>
      <c r="X32" s="207" t="str">
        <f t="shared" ca="1" si="68"/>
        <v/>
      </c>
      <c r="Y32" s="208" t="str">
        <f t="shared" ca="1" si="68"/>
        <v/>
      </c>
    </row>
    <row r="33" spans="1:151" x14ac:dyDescent="0.25">
      <c r="A33" s="32" t="str">
        <f>GROUPDISTRIBUTION!B267</f>
        <v>WBRI</v>
      </c>
      <c r="B33" s="200">
        <f>GROUPDISTRIBUTION!I267</f>
        <v>143</v>
      </c>
      <c r="C33" s="201">
        <f>'[4]YEAR SUMMARIES'!$AA34</f>
        <v>7</v>
      </c>
      <c r="D33" s="202" t="e">
        <f>GROUPDISTRIBUTION!D267</f>
        <v>#REF!</v>
      </c>
      <c r="E33" s="251" t="e">
        <f>GROUPDISTRIBUTION!E267</f>
        <v>#REF!</v>
      </c>
      <c r="F33" s="204" t="e">
        <f>GROUPDISTRIBUTION!C267</f>
        <v>#REF!</v>
      </c>
      <c r="G33" s="205" t="e">
        <f>GROUPDISTRIBUTION!G267</f>
        <v>#REF!</v>
      </c>
      <c r="H33" s="206" t="str">
        <f t="shared" ref="H33:M33" ca="1" si="69">IFERROR(OFFSET($A$46,17,C$105),"")</f>
        <v/>
      </c>
      <c r="I33" s="251" t="str">
        <f t="shared" ca="1" si="69"/>
        <v/>
      </c>
      <c r="J33" s="207" t="str">
        <f t="shared" ca="1" si="69"/>
        <v/>
      </c>
      <c r="K33" s="208" t="str">
        <f t="shared" ca="1" si="69"/>
        <v/>
      </c>
      <c r="L33" s="207" t="str">
        <f t="shared" ca="1" si="69"/>
        <v/>
      </c>
      <c r="M33" s="209" t="str">
        <f t="shared" ca="1" si="69"/>
        <v/>
      </c>
      <c r="N33" s="206" t="str">
        <f t="shared" ref="N33:S33" ca="1" si="70">IFERROR(OFFSET($A$46,17,C$106),"")</f>
        <v/>
      </c>
      <c r="O33" s="251" t="str">
        <f t="shared" ca="1" si="70"/>
        <v/>
      </c>
      <c r="P33" s="207" t="str">
        <f t="shared" ca="1" si="70"/>
        <v/>
      </c>
      <c r="Q33" s="208" t="str">
        <f t="shared" ca="1" si="70"/>
        <v/>
      </c>
      <c r="R33" s="207" t="str">
        <f t="shared" ca="1" si="70"/>
        <v/>
      </c>
      <c r="S33" s="209" t="str">
        <f t="shared" ca="1" si="70"/>
        <v/>
      </c>
      <c r="T33" s="206" t="str">
        <f t="shared" ref="T33:Y33" ca="1" si="71">IFERROR(OFFSET($A$46,17,C$107),"")</f>
        <v/>
      </c>
      <c r="U33" s="251" t="str">
        <f t="shared" ca="1" si="71"/>
        <v/>
      </c>
      <c r="V33" s="207" t="str">
        <f t="shared" ca="1" si="71"/>
        <v/>
      </c>
      <c r="W33" s="208" t="str">
        <f t="shared" ca="1" si="71"/>
        <v/>
      </c>
      <c r="X33" s="207" t="str">
        <f t="shared" ca="1" si="71"/>
        <v/>
      </c>
      <c r="Y33" s="208" t="str">
        <f t="shared" ca="1" si="71"/>
        <v/>
      </c>
    </row>
    <row r="34" spans="1:151" ht="15.75" thickBot="1" x14ac:dyDescent="0.3">
      <c r="A34" s="210" t="s">
        <v>320</v>
      </c>
      <c r="B34" s="211">
        <f>B32-B33</f>
        <v>-56</v>
      </c>
      <c r="C34" s="212">
        <f>'[4]YEAR SUMMARIES'!$AA31</f>
        <v>8.1675595238095244</v>
      </c>
      <c r="D34" s="213"/>
      <c r="E34" s="214" t="str">
        <f>IFERROR((E32-E33),"")</f>
        <v/>
      </c>
      <c r="F34" s="215"/>
      <c r="G34" s="216"/>
      <c r="H34" s="217"/>
      <c r="I34" s="218" t="str">
        <f ca="1">IFERROR(OFFSET($A$46,18,D$105),"")</f>
        <v/>
      </c>
      <c r="J34" s="219"/>
      <c r="K34" s="220" t="str">
        <f ca="1">IFERROR(OFFSET($A$46,18,F$105),"")</f>
        <v/>
      </c>
      <c r="L34" s="219"/>
      <c r="M34" s="220" t="str">
        <f ca="1">IFERROR(OFFSET($A$46,18,H$105),"")</f>
        <v/>
      </c>
      <c r="N34" s="217"/>
      <c r="O34" s="218" t="str">
        <f ca="1">IFERROR(OFFSET($A$46,18,D$106),"")</f>
        <v/>
      </c>
      <c r="P34" s="219"/>
      <c r="Q34" s="220" t="str">
        <f ca="1">IFERROR(OFFSET($A$46,18,F$106),"")</f>
        <v/>
      </c>
      <c r="R34" s="219"/>
      <c r="S34" s="220" t="str">
        <f ca="1">IFERROR(OFFSET($A$46,18,H$106),"")</f>
        <v/>
      </c>
      <c r="T34" s="217"/>
      <c r="U34" s="218" t="str">
        <f ca="1">IFERROR(OFFSET($A$46,18,D$107),"")</f>
        <v/>
      </c>
      <c r="V34" s="219"/>
      <c r="W34" s="220" t="str">
        <f ca="1">IFERROR(OFFSET($A$46,18,F$107),"")</f>
        <v/>
      </c>
      <c r="X34" s="219"/>
      <c r="Y34" s="221" t="str">
        <f ca="1">IFERROR(OFFSET($A$46,18,H$107),"")</f>
        <v/>
      </c>
    </row>
    <row r="35" spans="1:151" hidden="1" x14ac:dyDescent="0.25">
      <c r="A35" s="252" t="s">
        <v>370</v>
      </c>
      <c r="B35" s="253"/>
      <c r="C35" s="254"/>
      <c r="D35" s="191"/>
      <c r="E35" s="192"/>
      <c r="F35" s="256"/>
      <c r="G35" s="257"/>
      <c r="H35" s="258"/>
      <c r="I35" s="192"/>
      <c r="J35" s="259"/>
      <c r="K35" s="260"/>
      <c r="L35" s="259"/>
      <c r="M35" s="261"/>
      <c r="N35" s="258"/>
      <c r="O35" s="192"/>
      <c r="P35" s="259"/>
      <c r="Q35" s="260"/>
      <c r="R35" s="259"/>
      <c r="S35" s="261"/>
      <c r="T35" s="258"/>
      <c r="U35" s="192"/>
      <c r="V35" s="259"/>
      <c r="W35" s="260"/>
      <c r="X35" s="259"/>
      <c r="Y35" s="260"/>
    </row>
    <row r="36" spans="1:151" hidden="1" x14ac:dyDescent="0.25">
      <c r="A36" s="32" t="str">
        <f>GROUPDISTRIBUTION!B268</f>
        <v>EXTERNAL</v>
      </c>
      <c r="B36" s="200">
        <f>GROUPDISTRIBUTION!I268</f>
        <v>76</v>
      </c>
      <c r="C36" s="201">
        <f>'[4]YEAR SUMMARIES'!$U33</f>
        <v>3.2863849765258218E-2</v>
      </c>
      <c r="D36" s="202" t="e">
        <f>GROUPDISTRIBUTION!D268</f>
        <v>#DIV/0!</v>
      </c>
      <c r="E36" s="203">
        <f>GROUPDISTRIBUTION!E268</f>
        <v>0</v>
      </c>
      <c r="F36" s="204" t="e">
        <f>GROUPDISTRIBUTION!C268</f>
        <v>#DIV/0!</v>
      </c>
      <c r="G36" s="205" t="e">
        <f>GROUPDISTRIBUTION!G268</f>
        <v>#DIV/0!</v>
      </c>
      <c r="H36" s="206" t="str">
        <f t="shared" ref="H36:M36" ca="1" si="72">IFERROR(OFFSET($A$46,20,C$105),"")</f>
        <v/>
      </c>
      <c r="I36" s="203" t="str">
        <f t="shared" ca="1" si="72"/>
        <v/>
      </c>
      <c r="J36" s="207" t="str">
        <f t="shared" ca="1" si="72"/>
        <v/>
      </c>
      <c r="K36" s="208" t="str">
        <f t="shared" ca="1" si="72"/>
        <v/>
      </c>
      <c r="L36" s="207" t="str">
        <f t="shared" ca="1" si="72"/>
        <v/>
      </c>
      <c r="M36" s="209" t="str">
        <f t="shared" ca="1" si="72"/>
        <v/>
      </c>
      <c r="N36" s="206" t="str">
        <f t="shared" ref="N36:S36" ca="1" si="73">IFERROR(OFFSET($A$46,20,C$106),"")</f>
        <v/>
      </c>
      <c r="O36" s="203" t="str">
        <f t="shared" ca="1" si="73"/>
        <v/>
      </c>
      <c r="P36" s="207" t="str">
        <f t="shared" ca="1" si="73"/>
        <v/>
      </c>
      <c r="Q36" s="208" t="str">
        <f t="shared" ca="1" si="73"/>
        <v/>
      </c>
      <c r="R36" s="207" t="str">
        <f t="shared" ca="1" si="73"/>
        <v/>
      </c>
      <c r="S36" s="209" t="str">
        <f t="shared" ca="1" si="73"/>
        <v/>
      </c>
      <c r="T36" s="206" t="str">
        <f t="shared" ref="T36:Y36" ca="1" si="74">IFERROR(OFFSET($A$46,20,C$107),"")</f>
        <v/>
      </c>
      <c r="U36" s="203" t="str">
        <f t="shared" ca="1" si="74"/>
        <v/>
      </c>
      <c r="V36" s="207" t="str">
        <f t="shared" ca="1" si="74"/>
        <v/>
      </c>
      <c r="W36" s="208" t="str">
        <f t="shared" ca="1" si="74"/>
        <v/>
      </c>
      <c r="X36" s="207" t="str">
        <f t="shared" ca="1" si="74"/>
        <v/>
      </c>
      <c r="Y36" s="208" t="str">
        <f t="shared" ca="1" si="74"/>
        <v/>
      </c>
    </row>
    <row r="37" spans="1:151" hidden="1" x14ac:dyDescent="0.25">
      <c r="A37" s="32" t="str">
        <f>GROUPDISTRIBUTION!B269</f>
        <v>INTERNAL</v>
      </c>
      <c r="B37" s="200">
        <f>GROUPDISTRIBUTION!I269</f>
        <v>154</v>
      </c>
      <c r="C37" s="201">
        <f>'[4]YEAR SUMMARIES'!$U34</f>
        <v>0.18309859154929578</v>
      </c>
      <c r="D37" s="202" t="e">
        <f>GROUPDISTRIBUTION!D269</f>
        <v>#DIV/0!</v>
      </c>
      <c r="E37" s="250">
        <f>GROUPDISTRIBUTION!E269</f>
        <v>0</v>
      </c>
      <c r="F37" s="204" t="e">
        <f>GROUPDISTRIBUTION!C269</f>
        <v>#DIV/0!</v>
      </c>
      <c r="G37" s="205" t="e">
        <f>GROUPDISTRIBUTION!G269</f>
        <v>#DIV/0!</v>
      </c>
      <c r="H37" s="206" t="str">
        <f t="shared" ref="H37:M37" ca="1" si="75">IFERROR(OFFSET($A$46,21,C$105),"")</f>
        <v/>
      </c>
      <c r="I37" s="250" t="str">
        <f t="shared" ca="1" si="75"/>
        <v/>
      </c>
      <c r="J37" s="207" t="str">
        <f t="shared" ca="1" si="75"/>
        <v/>
      </c>
      <c r="K37" s="208" t="str">
        <f t="shared" ca="1" si="75"/>
        <v/>
      </c>
      <c r="L37" s="207" t="str">
        <f t="shared" ca="1" si="75"/>
        <v/>
      </c>
      <c r="M37" s="209" t="str">
        <f t="shared" ca="1" si="75"/>
        <v/>
      </c>
      <c r="N37" s="206" t="str">
        <f t="shared" ref="N37:S37" ca="1" si="76">IFERROR(OFFSET($A$46,21,C$106),"")</f>
        <v/>
      </c>
      <c r="O37" s="250" t="str">
        <f t="shared" ca="1" si="76"/>
        <v/>
      </c>
      <c r="P37" s="207" t="str">
        <f t="shared" ca="1" si="76"/>
        <v/>
      </c>
      <c r="Q37" s="208" t="str">
        <f t="shared" ca="1" si="76"/>
        <v/>
      </c>
      <c r="R37" s="207" t="str">
        <f t="shared" ca="1" si="76"/>
        <v/>
      </c>
      <c r="S37" s="209" t="str">
        <f t="shared" ca="1" si="76"/>
        <v/>
      </c>
      <c r="T37" s="206" t="str">
        <f t="shared" ref="T37:Y37" ca="1" si="77">IFERROR(OFFSET($A$46,21,C$107),"")</f>
        <v/>
      </c>
      <c r="U37" s="250" t="str">
        <f t="shared" ca="1" si="77"/>
        <v/>
      </c>
      <c r="V37" s="207" t="str">
        <f t="shared" ca="1" si="77"/>
        <v/>
      </c>
      <c r="W37" s="208" t="str">
        <f t="shared" ca="1" si="77"/>
        <v/>
      </c>
      <c r="X37" s="207" t="str">
        <f t="shared" ca="1" si="77"/>
        <v/>
      </c>
      <c r="Y37" s="208" t="str">
        <f t="shared" ca="1" si="77"/>
        <v/>
      </c>
    </row>
    <row r="38" spans="1:151" x14ac:dyDescent="0.25">
      <c r="A38" t="s">
        <v>321</v>
      </c>
    </row>
    <row r="39" spans="1:151" x14ac:dyDescent="0.25">
      <c r="C39"/>
      <c r="D39"/>
      <c r="E39"/>
      <c r="F39"/>
      <c r="I39"/>
      <c r="J39"/>
      <c r="K39"/>
      <c r="L39"/>
    </row>
    <row r="41" spans="1:151" ht="15.75" hidden="1" thickBot="1" x14ac:dyDescent="0.3">
      <c r="B41">
        <v>1</v>
      </c>
      <c r="C41" s="39">
        <v>2</v>
      </c>
      <c r="D41" s="39">
        <v>3</v>
      </c>
      <c r="E41">
        <v>4</v>
      </c>
      <c r="F41" s="39">
        <v>5</v>
      </c>
      <c r="G41" s="39">
        <v>6</v>
      </c>
      <c r="H41">
        <v>7</v>
      </c>
      <c r="I41" s="39">
        <v>8</v>
      </c>
      <c r="J41" s="39">
        <v>9</v>
      </c>
      <c r="K41">
        <v>10</v>
      </c>
      <c r="L41" s="39">
        <v>11</v>
      </c>
      <c r="M41" s="39">
        <v>12</v>
      </c>
      <c r="N41">
        <v>13</v>
      </c>
      <c r="O41" s="39">
        <v>14</v>
      </c>
      <c r="P41" s="39">
        <v>15</v>
      </c>
      <c r="Q41">
        <v>16</v>
      </c>
      <c r="R41" s="39">
        <v>17</v>
      </c>
      <c r="S41" s="39">
        <v>18</v>
      </c>
      <c r="T41">
        <v>19</v>
      </c>
      <c r="U41" s="39">
        <v>20</v>
      </c>
      <c r="V41" s="39">
        <v>21</v>
      </c>
      <c r="W41">
        <v>22</v>
      </c>
      <c r="X41" s="39">
        <v>23</v>
      </c>
      <c r="Y41" s="39">
        <v>24</v>
      </c>
      <c r="Z41">
        <v>25</v>
      </c>
      <c r="AA41" s="39">
        <v>26</v>
      </c>
      <c r="AB41" s="39">
        <v>27</v>
      </c>
      <c r="AC41">
        <v>28</v>
      </c>
      <c r="AD41" s="39">
        <v>29</v>
      </c>
      <c r="AE41" s="39">
        <v>30</v>
      </c>
      <c r="AF41">
        <v>31</v>
      </c>
      <c r="AG41" s="39">
        <v>32</v>
      </c>
      <c r="AH41" s="39">
        <v>33</v>
      </c>
      <c r="AI41">
        <v>34</v>
      </c>
      <c r="AJ41" s="39">
        <v>35</v>
      </c>
      <c r="AK41" s="39">
        <v>36</v>
      </c>
      <c r="AL41">
        <v>37</v>
      </c>
      <c r="AM41" s="39">
        <v>38</v>
      </c>
      <c r="AN41" s="39">
        <v>39</v>
      </c>
      <c r="AO41">
        <v>40</v>
      </c>
      <c r="AP41" s="39">
        <v>41</v>
      </c>
      <c r="AQ41" s="39">
        <v>42</v>
      </c>
      <c r="AR41">
        <v>43</v>
      </c>
      <c r="AS41" s="39">
        <v>44</v>
      </c>
      <c r="AT41" s="39">
        <v>45</v>
      </c>
      <c r="AU41">
        <v>46</v>
      </c>
      <c r="AV41" s="39">
        <v>47</v>
      </c>
      <c r="AW41" s="39">
        <v>48</v>
      </c>
      <c r="AX41">
        <v>49</v>
      </c>
      <c r="AY41" s="39">
        <v>50</v>
      </c>
      <c r="AZ41" s="39">
        <v>51</v>
      </c>
      <c r="BA41">
        <v>52</v>
      </c>
      <c r="BB41" s="39">
        <v>53</v>
      </c>
      <c r="BC41" s="39">
        <v>54</v>
      </c>
      <c r="BD41">
        <v>55</v>
      </c>
      <c r="BE41" s="39">
        <v>56</v>
      </c>
      <c r="BF41" s="39">
        <v>57</v>
      </c>
      <c r="BG41">
        <v>58</v>
      </c>
      <c r="BH41" s="39">
        <v>59</v>
      </c>
      <c r="BI41" s="39">
        <v>60</v>
      </c>
      <c r="BJ41">
        <v>61</v>
      </c>
      <c r="BK41" s="39">
        <v>62</v>
      </c>
      <c r="BL41" s="39">
        <v>63</v>
      </c>
      <c r="BM41">
        <v>64</v>
      </c>
      <c r="BN41" s="39">
        <v>65</v>
      </c>
      <c r="BO41" s="39">
        <v>66</v>
      </c>
      <c r="BP41">
        <v>67</v>
      </c>
      <c r="BQ41" s="39">
        <v>68</v>
      </c>
      <c r="BR41" s="39">
        <v>69</v>
      </c>
      <c r="BS41">
        <v>70</v>
      </c>
      <c r="BT41" s="39">
        <v>71</v>
      </c>
      <c r="BU41" s="39">
        <v>72</v>
      </c>
      <c r="BV41">
        <v>73</v>
      </c>
      <c r="BW41" s="39">
        <v>74</v>
      </c>
      <c r="BX41" s="39">
        <v>75</v>
      </c>
      <c r="BY41">
        <v>76</v>
      </c>
      <c r="BZ41" s="39">
        <v>77</v>
      </c>
      <c r="CA41" s="39">
        <v>78</v>
      </c>
      <c r="CB41">
        <v>79</v>
      </c>
      <c r="CC41" s="39">
        <v>80</v>
      </c>
      <c r="CD41" s="39">
        <v>81</v>
      </c>
      <c r="CE41">
        <v>82</v>
      </c>
      <c r="CF41" s="39">
        <v>83</v>
      </c>
      <c r="CG41" s="39">
        <v>84</v>
      </c>
      <c r="CH41">
        <v>85</v>
      </c>
      <c r="CI41" s="39">
        <v>86</v>
      </c>
      <c r="CJ41" s="39">
        <v>87</v>
      </c>
      <c r="CK41">
        <v>88</v>
      </c>
      <c r="CL41" s="39">
        <v>89</v>
      </c>
      <c r="CM41" s="39">
        <v>90</v>
      </c>
      <c r="CN41">
        <v>91</v>
      </c>
      <c r="CO41" s="39">
        <v>92</v>
      </c>
      <c r="CP41" s="39">
        <v>93</v>
      </c>
      <c r="CQ41">
        <v>94</v>
      </c>
      <c r="CR41" s="39">
        <v>95</v>
      </c>
      <c r="CS41" s="39">
        <v>96</v>
      </c>
      <c r="CT41">
        <v>97</v>
      </c>
      <c r="CU41" s="39">
        <v>98</v>
      </c>
      <c r="CV41" s="39">
        <v>99</v>
      </c>
      <c r="CW41">
        <v>100</v>
      </c>
      <c r="CX41" s="39">
        <v>101</v>
      </c>
      <c r="CY41" s="39">
        <v>102</v>
      </c>
      <c r="CZ41">
        <v>103</v>
      </c>
      <c r="DA41" s="39">
        <v>104</v>
      </c>
      <c r="DB41" s="39">
        <v>105</v>
      </c>
      <c r="DC41">
        <v>106</v>
      </c>
      <c r="DD41" s="39">
        <v>107</v>
      </c>
      <c r="DE41" s="39">
        <v>108</v>
      </c>
      <c r="DF41">
        <v>109</v>
      </c>
      <c r="DG41" s="39">
        <v>110</v>
      </c>
      <c r="DH41" s="39">
        <v>111</v>
      </c>
      <c r="DI41">
        <v>112</v>
      </c>
      <c r="DJ41" s="39">
        <v>113</v>
      </c>
      <c r="DK41" s="39">
        <v>114</v>
      </c>
      <c r="DL41">
        <v>115</v>
      </c>
      <c r="DM41" s="39">
        <v>116</v>
      </c>
      <c r="DN41" s="39">
        <v>117</v>
      </c>
      <c r="DO41">
        <v>118</v>
      </c>
      <c r="DP41" s="39">
        <v>119</v>
      </c>
      <c r="DQ41" s="39">
        <v>120</v>
      </c>
      <c r="DR41">
        <v>121</v>
      </c>
      <c r="DS41" s="39">
        <v>122</v>
      </c>
      <c r="DT41" s="39">
        <v>123</v>
      </c>
      <c r="DU41">
        <v>124</v>
      </c>
      <c r="DV41" s="39">
        <v>125</v>
      </c>
      <c r="DW41" s="39">
        <v>126</v>
      </c>
      <c r="DX41">
        <v>127</v>
      </c>
      <c r="DY41" s="39">
        <v>128</v>
      </c>
      <c r="DZ41" s="39">
        <v>129</v>
      </c>
      <c r="EA41">
        <v>130</v>
      </c>
      <c r="EB41" s="39">
        <v>131</v>
      </c>
      <c r="EC41" s="39">
        <v>132</v>
      </c>
      <c r="ED41">
        <v>133</v>
      </c>
      <c r="EE41" s="39">
        <v>134</v>
      </c>
      <c r="EF41" s="39">
        <v>135</v>
      </c>
      <c r="EG41">
        <v>136</v>
      </c>
      <c r="EH41" s="39">
        <v>137</v>
      </c>
      <c r="EI41" s="39">
        <v>138</v>
      </c>
      <c r="EJ41" s="39">
        <v>139</v>
      </c>
      <c r="EK41" s="39">
        <v>140</v>
      </c>
      <c r="EL41" s="39">
        <v>141</v>
      </c>
      <c r="EM41" s="39">
        <v>142</v>
      </c>
      <c r="EN41" s="39">
        <v>143</v>
      </c>
      <c r="EO41" s="39">
        <v>144</v>
      </c>
      <c r="EP41" s="39">
        <v>145</v>
      </c>
      <c r="EQ41" s="39">
        <v>146</v>
      </c>
      <c r="ER41" s="39">
        <v>147</v>
      </c>
      <c r="ES41" s="39">
        <v>148</v>
      </c>
      <c r="ET41" s="39">
        <v>149</v>
      </c>
      <c r="EU41" s="39">
        <v>150</v>
      </c>
    </row>
    <row r="42" spans="1:151" s="274" customFormat="1" ht="24" hidden="1" thickBot="1" x14ac:dyDescent="0.4">
      <c r="B42" s="568" t="s">
        <v>240</v>
      </c>
      <c r="C42" s="569"/>
      <c r="D42" s="569"/>
      <c r="E42" s="569"/>
      <c r="F42" s="569"/>
      <c r="G42" s="570"/>
      <c r="H42" s="568" t="s">
        <v>242</v>
      </c>
      <c r="I42" s="569"/>
      <c r="J42" s="569"/>
      <c r="K42" s="569"/>
      <c r="L42" s="569"/>
      <c r="M42" s="570"/>
      <c r="N42" s="568" t="s">
        <v>241</v>
      </c>
      <c r="O42" s="569"/>
      <c r="P42" s="569"/>
      <c r="Q42" s="569"/>
      <c r="R42" s="569"/>
      <c r="S42" s="570"/>
      <c r="T42" s="568" t="s">
        <v>243</v>
      </c>
      <c r="U42" s="569"/>
      <c r="V42" s="569"/>
      <c r="W42" s="569"/>
      <c r="X42" s="569"/>
      <c r="Y42" s="570"/>
      <c r="Z42" s="568" t="s">
        <v>353</v>
      </c>
      <c r="AA42" s="569"/>
      <c r="AB42" s="569"/>
      <c r="AC42" s="569"/>
      <c r="AD42" s="569"/>
      <c r="AE42" s="570"/>
      <c r="AF42" s="568" t="s">
        <v>257</v>
      </c>
      <c r="AG42" s="569"/>
      <c r="AH42" s="569"/>
      <c r="AI42" s="569"/>
      <c r="AJ42" s="569"/>
      <c r="AK42" s="570"/>
      <c r="AL42" s="568" t="s">
        <v>244</v>
      </c>
      <c r="AM42" s="569"/>
      <c r="AN42" s="569"/>
      <c r="AO42" s="569"/>
      <c r="AP42" s="569"/>
      <c r="AQ42" s="570"/>
      <c r="AR42" s="568" t="s">
        <v>258</v>
      </c>
      <c r="AS42" s="569"/>
      <c r="AT42" s="569"/>
      <c r="AU42" s="569"/>
      <c r="AV42" s="569"/>
      <c r="AW42" s="570"/>
      <c r="AX42" s="568" t="s">
        <v>245</v>
      </c>
      <c r="AY42" s="569"/>
      <c r="AZ42" s="569"/>
      <c r="BA42" s="569"/>
      <c r="BB42" s="569"/>
      <c r="BC42" s="570"/>
      <c r="BD42" s="568" t="s">
        <v>246</v>
      </c>
      <c r="BE42" s="569"/>
      <c r="BF42" s="569"/>
      <c r="BG42" s="569"/>
      <c r="BH42" s="569"/>
      <c r="BI42" s="570"/>
      <c r="BJ42" s="568" t="s">
        <v>247</v>
      </c>
      <c r="BK42" s="569"/>
      <c r="BL42" s="569"/>
      <c r="BM42" s="569"/>
      <c r="BN42" s="569"/>
      <c r="BO42" s="570"/>
      <c r="BP42" s="568" t="s">
        <v>260</v>
      </c>
      <c r="BQ42" s="569"/>
      <c r="BR42" s="569"/>
      <c r="BS42" s="569"/>
      <c r="BT42" s="569"/>
      <c r="BU42" s="570"/>
      <c r="BV42" s="568" t="s">
        <v>248</v>
      </c>
      <c r="BW42" s="569"/>
      <c r="BX42" s="569"/>
      <c r="BY42" s="569"/>
      <c r="BZ42" s="569"/>
      <c r="CA42" s="570"/>
      <c r="CB42" s="568" t="s">
        <v>259</v>
      </c>
      <c r="CC42" s="569"/>
      <c r="CD42" s="569"/>
      <c r="CE42" s="569"/>
      <c r="CF42" s="569"/>
      <c r="CG42" s="570"/>
      <c r="CH42" s="568" t="s">
        <v>484</v>
      </c>
      <c r="CI42" s="569"/>
      <c r="CJ42" s="569"/>
      <c r="CK42" s="569"/>
      <c r="CL42" s="569"/>
      <c r="CM42" s="570"/>
      <c r="CN42" s="568" t="s">
        <v>249</v>
      </c>
      <c r="CO42" s="569"/>
      <c r="CP42" s="569"/>
      <c r="CQ42" s="569"/>
      <c r="CR42" s="569"/>
      <c r="CS42" s="570"/>
      <c r="CT42" s="568" t="s">
        <v>250</v>
      </c>
      <c r="CU42" s="569"/>
      <c r="CV42" s="569"/>
      <c r="CW42" s="569"/>
      <c r="CX42" s="569"/>
      <c r="CY42" s="570"/>
      <c r="CZ42" s="568" t="s">
        <v>277</v>
      </c>
      <c r="DA42" s="569"/>
      <c r="DB42" s="569"/>
      <c r="DC42" s="569"/>
      <c r="DD42" s="569"/>
      <c r="DE42" s="570"/>
      <c r="DF42" s="568" t="s">
        <v>261</v>
      </c>
      <c r="DG42" s="569"/>
      <c r="DH42" s="569"/>
      <c r="DI42" s="569"/>
      <c r="DJ42" s="569"/>
      <c r="DK42" s="570"/>
      <c r="DL42" s="568" t="s">
        <v>251</v>
      </c>
      <c r="DM42" s="569"/>
      <c r="DN42" s="569"/>
      <c r="DO42" s="569"/>
      <c r="DP42" s="569"/>
      <c r="DQ42" s="570"/>
      <c r="DR42" s="568" t="s">
        <v>262</v>
      </c>
      <c r="DS42" s="569"/>
      <c r="DT42" s="569"/>
      <c r="DU42" s="569"/>
      <c r="DV42" s="569"/>
      <c r="DW42" s="570"/>
      <c r="DX42" s="568" t="s">
        <v>263</v>
      </c>
      <c r="DY42" s="569"/>
      <c r="DZ42" s="569"/>
      <c r="EA42" s="569"/>
      <c r="EB42" s="569"/>
      <c r="EC42" s="570"/>
      <c r="ED42" s="568" t="s">
        <v>264</v>
      </c>
      <c r="EE42" s="569"/>
      <c r="EF42" s="569"/>
      <c r="EG42" s="569"/>
      <c r="EH42" s="569"/>
      <c r="EI42" s="570"/>
      <c r="EJ42" s="568" t="s">
        <v>265</v>
      </c>
      <c r="EK42" s="569"/>
      <c r="EL42" s="569"/>
      <c r="EM42" s="569"/>
      <c r="EN42" s="569"/>
      <c r="EO42" s="570"/>
      <c r="EP42" s="568" t="s">
        <v>252</v>
      </c>
      <c r="EQ42" s="569"/>
      <c r="ER42" s="569"/>
      <c r="ES42" s="569"/>
      <c r="ET42" s="569"/>
      <c r="EU42" s="570"/>
    </row>
    <row r="43" spans="1:151" ht="15.75" hidden="1" thickBot="1" x14ac:dyDescent="0.3">
      <c r="A43" s="275"/>
      <c r="B43" s="566" t="s">
        <v>322</v>
      </c>
      <c r="C43" s="567"/>
      <c r="D43" s="563" t="s">
        <v>313</v>
      </c>
      <c r="E43" s="564"/>
      <c r="F43" s="563" t="s">
        <v>58</v>
      </c>
      <c r="G43" s="565"/>
      <c r="H43" s="566" t="s">
        <v>322</v>
      </c>
      <c r="I43" s="567"/>
      <c r="J43" s="563" t="s">
        <v>313</v>
      </c>
      <c r="K43" s="564"/>
      <c r="L43" s="563" t="s">
        <v>58</v>
      </c>
      <c r="M43" s="565"/>
      <c r="N43" s="566" t="s">
        <v>322</v>
      </c>
      <c r="O43" s="567"/>
      <c r="P43" s="563" t="s">
        <v>313</v>
      </c>
      <c r="Q43" s="564"/>
      <c r="R43" s="563" t="s">
        <v>58</v>
      </c>
      <c r="S43" s="565"/>
      <c r="T43" s="566" t="s">
        <v>322</v>
      </c>
      <c r="U43" s="567"/>
      <c r="V43" s="563" t="s">
        <v>313</v>
      </c>
      <c r="W43" s="564"/>
      <c r="X43" s="563" t="s">
        <v>58</v>
      </c>
      <c r="Y43" s="565"/>
      <c r="Z43" s="566" t="s">
        <v>322</v>
      </c>
      <c r="AA43" s="567"/>
      <c r="AB43" s="563" t="s">
        <v>313</v>
      </c>
      <c r="AC43" s="564"/>
      <c r="AD43" s="563" t="s">
        <v>58</v>
      </c>
      <c r="AE43" s="565"/>
      <c r="AF43" s="566" t="s">
        <v>322</v>
      </c>
      <c r="AG43" s="567"/>
      <c r="AH43" s="563" t="s">
        <v>313</v>
      </c>
      <c r="AI43" s="564"/>
      <c r="AJ43" s="563" t="s">
        <v>58</v>
      </c>
      <c r="AK43" s="565"/>
      <c r="AL43" s="566" t="s">
        <v>322</v>
      </c>
      <c r="AM43" s="567"/>
      <c r="AN43" s="563" t="s">
        <v>313</v>
      </c>
      <c r="AO43" s="564"/>
      <c r="AP43" s="563" t="s">
        <v>58</v>
      </c>
      <c r="AQ43" s="565"/>
      <c r="AR43" s="566" t="s">
        <v>322</v>
      </c>
      <c r="AS43" s="567"/>
      <c r="AT43" s="563" t="s">
        <v>313</v>
      </c>
      <c r="AU43" s="564"/>
      <c r="AV43" s="563" t="s">
        <v>58</v>
      </c>
      <c r="AW43" s="565"/>
      <c r="AX43" s="566" t="s">
        <v>322</v>
      </c>
      <c r="AY43" s="567"/>
      <c r="AZ43" s="563" t="s">
        <v>313</v>
      </c>
      <c r="BA43" s="564"/>
      <c r="BB43" s="563" t="s">
        <v>58</v>
      </c>
      <c r="BC43" s="565"/>
      <c r="BD43" s="566" t="s">
        <v>322</v>
      </c>
      <c r="BE43" s="567"/>
      <c r="BF43" s="563" t="s">
        <v>313</v>
      </c>
      <c r="BG43" s="564"/>
      <c r="BH43" s="563" t="s">
        <v>58</v>
      </c>
      <c r="BI43" s="565"/>
      <c r="BJ43" s="566" t="s">
        <v>322</v>
      </c>
      <c r="BK43" s="567"/>
      <c r="BL43" s="563" t="s">
        <v>313</v>
      </c>
      <c r="BM43" s="564"/>
      <c r="BN43" s="563" t="s">
        <v>58</v>
      </c>
      <c r="BO43" s="565"/>
      <c r="BP43" s="566" t="s">
        <v>322</v>
      </c>
      <c r="BQ43" s="567"/>
      <c r="BR43" s="563" t="s">
        <v>313</v>
      </c>
      <c r="BS43" s="564"/>
      <c r="BT43" s="563" t="s">
        <v>58</v>
      </c>
      <c r="BU43" s="565"/>
      <c r="BV43" s="566" t="s">
        <v>322</v>
      </c>
      <c r="BW43" s="567"/>
      <c r="BX43" s="563" t="s">
        <v>313</v>
      </c>
      <c r="BY43" s="564"/>
      <c r="BZ43" s="563" t="s">
        <v>58</v>
      </c>
      <c r="CA43" s="565"/>
      <c r="CB43" s="566" t="s">
        <v>322</v>
      </c>
      <c r="CC43" s="567"/>
      <c r="CD43" s="563" t="s">
        <v>313</v>
      </c>
      <c r="CE43" s="564"/>
      <c r="CF43" s="563" t="s">
        <v>58</v>
      </c>
      <c r="CG43" s="565"/>
      <c r="CH43" s="566" t="s">
        <v>322</v>
      </c>
      <c r="CI43" s="567"/>
      <c r="CJ43" s="563" t="s">
        <v>313</v>
      </c>
      <c r="CK43" s="564"/>
      <c r="CL43" s="563" t="s">
        <v>58</v>
      </c>
      <c r="CM43" s="565"/>
      <c r="CN43" s="566" t="s">
        <v>322</v>
      </c>
      <c r="CO43" s="567"/>
      <c r="CP43" s="563" t="s">
        <v>313</v>
      </c>
      <c r="CQ43" s="564"/>
      <c r="CR43" s="563" t="s">
        <v>58</v>
      </c>
      <c r="CS43" s="565"/>
      <c r="CT43" s="566" t="s">
        <v>322</v>
      </c>
      <c r="CU43" s="567"/>
      <c r="CV43" s="563" t="s">
        <v>313</v>
      </c>
      <c r="CW43" s="564"/>
      <c r="CX43" s="563" t="s">
        <v>58</v>
      </c>
      <c r="CY43" s="565"/>
      <c r="CZ43" s="566" t="s">
        <v>322</v>
      </c>
      <c r="DA43" s="567"/>
      <c r="DB43" s="563" t="s">
        <v>313</v>
      </c>
      <c r="DC43" s="564"/>
      <c r="DD43" s="563" t="s">
        <v>58</v>
      </c>
      <c r="DE43" s="564"/>
      <c r="DF43" s="566" t="s">
        <v>322</v>
      </c>
      <c r="DG43" s="567"/>
      <c r="DH43" s="563" t="s">
        <v>313</v>
      </c>
      <c r="DI43" s="564"/>
      <c r="DJ43" s="563" t="s">
        <v>58</v>
      </c>
      <c r="DK43" s="565"/>
      <c r="DL43" s="566" t="s">
        <v>322</v>
      </c>
      <c r="DM43" s="567"/>
      <c r="DN43" s="563" t="s">
        <v>313</v>
      </c>
      <c r="DO43" s="564"/>
      <c r="DP43" s="563" t="s">
        <v>58</v>
      </c>
      <c r="DQ43" s="565"/>
      <c r="DR43" s="566" t="s">
        <v>322</v>
      </c>
      <c r="DS43" s="567"/>
      <c r="DT43" s="563" t="s">
        <v>313</v>
      </c>
      <c r="DU43" s="564"/>
      <c r="DV43" s="563" t="s">
        <v>58</v>
      </c>
      <c r="DW43" s="565"/>
      <c r="DX43" s="566" t="s">
        <v>322</v>
      </c>
      <c r="DY43" s="567"/>
      <c r="DZ43" s="563" t="s">
        <v>313</v>
      </c>
      <c r="EA43" s="564"/>
      <c r="EB43" s="563" t="s">
        <v>58</v>
      </c>
      <c r="EC43" s="565"/>
      <c r="ED43" s="566" t="s">
        <v>322</v>
      </c>
      <c r="EE43" s="567"/>
      <c r="EF43" s="563" t="s">
        <v>313</v>
      </c>
      <c r="EG43" s="564"/>
      <c r="EH43" s="563" t="s">
        <v>58</v>
      </c>
      <c r="EI43" s="565"/>
      <c r="EJ43" s="566" t="s">
        <v>322</v>
      </c>
      <c r="EK43" s="567"/>
      <c r="EL43" s="563" t="s">
        <v>313</v>
      </c>
      <c r="EM43" s="564"/>
      <c r="EN43" s="563" t="s">
        <v>58</v>
      </c>
      <c r="EO43" s="565"/>
      <c r="EP43" s="566" t="s">
        <v>322</v>
      </c>
      <c r="EQ43" s="567"/>
      <c r="ER43" s="563" t="s">
        <v>313</v>
      </c>
      <c r="ES43" s="564"/>
      <c r="ET43" s="563" t="s">
        <v>58</v>
      </c>
      <c r="EU43" s="564"/>
    </row>
    <row r="44" spans="1:151" ht="15.75" hidden="1" thickBot="1" x14ac:dyDescent="0.3">
      <c r="A44" s="276"/>
      <c r="B44" s="276" t="s">
        <v>314</v>
      </c>
      <c r="C44" s="173" t="s">
        <v>315</v>
      </c>
      <c r="D44" s="174" t="s">
        <v>314</v>
      </c>
      <c r="E44" s="165" t="s">
        <v>316</v>
      </c>
      <c r="F44" s="174" t="s">
        <v>314</v>
      </c>
      <c r="G44" s="165" t="s">
        <v>316</v>
      </c>
      <c r="H44" s="276" t="s">
        <v>314</v>
      </c>
      <c r="I44" s="173" t="s">
        <v>315</v>
      </c>
      <c r="J44" s="174" t="s">
        <v>314</v>
      </c>
      <c r="K44" s="165" t="s">
        <v>316</v>
      </c>
      <c r="L44" s="174" t="s">
        <v>314</v>
      </c>
      <c r="M44" s="165" t="s">
        <v>316</v>
      </c>
      <c r="N44" s="276" t="s">
        <v>314</v>
      </c>
      <c r="O44" s="173" t="s">
        <v>315</v>
      </c>
      <c r="P44" s="174" t="s">
        <v>314</v>
      </c>
      <c r="Q44" s="165" t="s">
        <v>316</v>
      </c>
      <c r="R44" s="174" t="s">
        <v>314</v>
      </c>
      <c r="S44" s="165" t="s">
        <v>316</v>
      </c>
      <c r="T44" s="276" t="s">
        <v>314</v>
      </c>
      <c r="U44" s="173" t="s">
        <v>315</v>
      </c>
      <c r="V44" s="174" t="s">
        <v>314</v>
      </c>
      <c r="W44" s="165" t="s">
        <v>316</v>
      </c>
      <c r="X44" s="174" t="s">
        <v>314</v>
      </c>
      <c r="Y44" s="165" t="s">
        <v>316</v>
      </c>
      <c r="Z44" s="276" t="s">
        <v>314</v>
      </c>
      <c r="AA44" s="173" t="s">
        <v>315</v>
      </c>
      <c r="AB44" s="174" t="s">
        <v>314</v>
      </c>
      <c r="AC44" s="331" t="s">
        <v>316</v>
      </c>
      <c r="AD44" s="174" t="s">
        <v>314</v>
      </c>
      <c r="AE44" s="331" t="s">
        <v>316</v>
      </c>
      <c r="AF44" s="276" t="s">
        <v>314</v>
      </c>
      <c r="AG44" s="173" t="s">
        <v>315</v>
      </c>
      <c r="AH44" s="174" t="s">
        <v>314</v>
      </c>
      <c r="AI44" s="165" t="s">
        <v>316</v>
      </c>
      <c r="AJ44" s="174" t="s">
        <v>314</v>
      </c>
      <c r="AK44" s="165" t="s">
        <v>316</v>
      </c>
      <c r="AL44" s="276" t="s">
        <v>314</v>
      </c>
      <c r="AM44" s="173" t="s">
        <v>315</v>
      </c>
      <c r="AN44" s="174" t="s">
        <v>314</v>
      </c>
      <c r="AO44" s="165" t="s">
        <v>316</v>
      </c>
      <c r="AP44" s="174" t="s">
        <v>314</v>
      </c>
      <c r="AQ44" s="165" t="s">
        <v>316</v>
      </c>
      <c r="AR44" s="276" t="s">
        <v>314</v>
      </c>
      <c r="AS44" s="173" t="s">
        <v>315</v>
      </c>
      <c r="AT44" s="174" t="s">
        <v>314</v>
      </c>
      <c r="AU44" s="165" t="s">
        <v>316</v>
      </c>
      <c r="AV44" s="174" t="s">
        <v>314</v>
      </c>
      <c r="AW44" s="165" t="s">
        <v>316</v>
      </c>
      <c r="AX44" s="276" t="s">
        <v>314</v>
      </c>
      <c r="AY44" s="173" t="s">
        <v>315</v>
      </c>
      <c r="AZ44" s="174" t="s">
        <v>314</v>
      </c>
      <c r="BA44" s="165" t="s">
        <v>316</v>
      </c>
      <c r="BB44" s="174" t="s">
        <v>314</v>
      </c>
      <c r="BC44" s="165" t="s">
        <v>316</v>
      </c>
      <c r="BD44" s="276" t="s">
        <v>314</v>
      </c>
      <c r="BE44" s="173" t="s">
        <v>315</v>
      </c>
      <c r="BF44" s="174" t="s">
        <v>314</v>
      </c>
      <c r="BG44" s="165" t="s">
        <v>316</v>
      </c>
      <c r="BH44" s="174" t="s">
        <v>314</v>
      </c>
      <c r="BI44" s="165" t="s">
        <v>316</v>
      </c>
      <c r="BJ44" s="276" t="s">
        <v>314</v>
      </c>
      <c r="BK44" s="173" t="s">
        <v>315</v>
      </c>
      <c r="BL44" s="174" t="s">
        <v>314</v>
      </c>
      <c r="BM44" s="165" t="s">
        <v>316</v>
      </c>
      <c r="BN44" s="174" t="s">
        <v>314</v>
      </c>
      <c r="BO44" s="165" t="s">
        <v>316</v>
      </c>
      <c r="BP44" s="276" t="s">
        <v>314</v>
      </c>
      <c r="BQ44" s="173" t="s">
        <v>315</v>
      </c>
      <c r="BR44" s="174" t="s">
        <v>314</v>
      </c>
      <c r="BS44" s="165" t="s">
        <v>316</v>
      </c>
      <c r="BT44" s="174" t="s">
        <v>314</v>
      </c>
      <c r="BU44" s="165" t="s">
        <v>316</v>
      </c>
      <c r="BV44" s="276" t="s">
        <v>314</v>
      </c>
      <c r="BW44" s="173" t="s">
        <v>315</v>
      </c>
      <c r="BX44" s="174" t="s">
        <v>314</v>
      </c>
      <c r="BY44" s="165" t="s">
        <v>316</v>
      </c>
      <c r="BZ44" s="174" t="s">
        <v>314</v>
      </c>
      <c r="CA44" s="165" t="s">
        <v>316</v>
      </c>
      <c r="CB44" s="276" t="s">
        <v>314</v>
      </c>
      <c r="CC44" s="173" t="s">
        <v>315</v>
      </c>
      <c r="CD44" s="174" t="s">
        <v>314</v>
      </c>
      <c r="CE44" s="165" t="s">
        <v>316</v>
      </c>
      <c r="CF44" s="174" t="s">
        <v>314</v>
      </c>
      <c r="CG44" s="165" t="s">
        <v>316</v>
      </c>
      <c r="CH44" s="276" t="s">
        <v>314</v>
      </c>
      <c r="CI44" s="173" t="s">
        <v>315</v>
      </c>
      <c r="CJ44" s="174" t="s">
        <v>314</v>
      </c>
      <c r="CK44" s="368" t="s">
        <v>316</v>
      </c>
      <c r="CL44" s="174" t="s">
        <v>314</v>
      </c>
      <c r="CM44" s="368" t="s">
        <v>316</v>
      </c>
      <c r="CN44" s="276" t="s">
        <v>314</v>
      </c>
      <c r="CO44" s="173" t="s">
        <v>315</v>
      </c>
      <c r="CP44" s="174" t="s">
        <v>314</v>
      </c>
      <c r="CQ44" s="165" t="s">
        <v>316</v>
      </c>
      <c r="CR44" s="174" t="s">
        <v>314</v>
      </c>
      <c r="CS44" s="165" t="s">
        <v>316</v>
      </c>
      <c r="CT44" s="276" t="s">
        <v>314</v>
      </c>
      <c r="CU44" s="173" t="s">
        <v>315</v>
      </c>
      <c r="CV44" s="174" t="s">
        <v>314</v>
      </c>
      <c r="CW44" s="165" t="s">
        <v>316</v>
      </c>
      <c r="CX44" s="174" t="s">
        <v>314</v>
      </c>
      <c r="CY44" s="165" t="s">
        <v>316</v>
      </c>
      <c r="CZ44" s="276" t="s">
        <v>314</v>
      </c>
      <c r="DA44" s="173" t="s">
        <v>315</v>
      </c>
      <c r="DB44" s="174" t="s">
        <v>314</v>
      </c>
      <c r="DC44" s="309" t="s">
        <v>316</v>
      </c>
      <c r="DD44" s="174" t="s">
        <v>314</v>
      </c>
      <c r="DE44" s="309" t="s">
        <v>316</v>
      </c>
      <c r="DF44" s="276" t="s">
        <v>314</v>
      </c>
      <c r="DG44" s="173" t="s">
        <v>315</v>
      </c>
      <c r="DH44" s="174" t="s">
        <v>314</v>
      </c>
      <c r="DI44" s="165" t="s">
        <v>316</v>
      </c>
      <c r="DJ44" s="174" t="s">
        <v>314</v>
      </c>
      <c r="DK44" s="165" t="s">
        <v>316</v>
      </c>
      <c r="DL44" s="276" t="s">
        <v>314</v>
      </c>
      <c r="DM44" s="173" t="s">
        <v>315</v>
      </c>
      <c r="DN44" s="174" t="s">
        <v>314</v>
      </c>
      <c r="DO44" s="165" t="s">
        <v>316</v>
      </c>
      <c r="DP44" s="174" t="s">
        <v>314</v>
      </c>
      <c r="DQ44" s="165" t="s">
        <v>316</v>
      </c>
      <c r="DR44" s="276" t="s">
        <v>314</v>
      </c>
      <c r="DS44" s="173" t="s">
        <v>315</v>
      </c>
      <c r="DT44" s="174" t="s">
        <v>314</v>
      </c>
      <c r="DU44" s="165" t="s">
        <v>316</v>
      </c>
      <c r="DV44" s="174" t="s">
        <v>314</v>
      </c>
      <c r="DW44" s="165" t="s">
        <v>316</v>
      </c>
      <c r="DX44" s="276" t="s">
        <v>314</v>
      </c>
      <c r="DY44" s="173" t="s">
        <v>315</v>
      </c>
      <c r="DZ44" s="174" t="s">
        <v>314</v>
      </c>
      <c r="EA44" s="165" t="s">
        <v>316</v>
      </c>
      <c r="EB44" s="174" t="s">
        <v>314</v>
      </c>
      <c r="EC44" s="165" t="s">
        <v>316</v>
      </c>
      <c r="ED44" s="276" t="s">
        <v>314</v>
      </c>
      <c r="EE44" s="173" t="s">
        <v>315</v>
      </c>
      <c r="EF44" s="174" t="s">
        <v>314</v>
      </c>
      <c r="EG44" s="165" t="s">
        <v>316</v>
      </c>
      <c r="EH44" s="174" t="s">
        <v>314</v>
      </c>
      <c r="EI44" s="165" t="s">
        <v>316</v>
      </c>
      <c r="EJ44" s="276" t="s">
        <v>314</v>
      </c>
      <c r="EK44" s="173" t="s">
        <v>315</v>
      </c>
      <c r="EL44" s="174" t="s">
        <v>314</v>
      </c>
      <c r="EM44" s="165" t="s">
        <v>316</v>
      </c>
      <c r="EN44" s="174" t="s">
        <v>314</v>
      </c>
      <c r="EO44" s="165" t="s">
        <v>316</v>
      </c>
      <c r="EP44" s="276" t="s">
        <v>314</v>
      </c>
      <c r="EQ44" s="173" t="s">
        <v>315</v>
      </c>
      <c r="ER44" s="174" t="s">
        <v>314</v>
      </c>
      <c r="ES44" s="165" t="s">
        <v>316</v>
      </c>
      <c r="ET44" s="174" t="s">
        <v>314</v>
      </c>
      <c r="EU44" s="165" t="s">
        <v>316</v>
      </c>
    </row>
    <row r="45" spans="1:151" ht="15.75" hidden="1" thickBot="1" x14ac:dyDescent="0.3">
      <c r="A45" s="167"/>
      <c r="B45" s="167"/>
      <c r="C45" s="277"/>
      <c r="D45" s="169"/>
      <c r="E45" s="170"/>
      <c r="F45" s="170"/>
      <c r="G45" s="170"/>
      <c r="H45" s="167"/>
      <c r="I45" s="277"/>
      <c r="J45" s="169"/>
      <c r="K45" s="170"/>
      <c r="L45" s="170"/>
      <c r="M45" s="170"/>
      <c r="N45" s="167"/>
      <c r="O45" s="277"/>
      <c r="P45" s="169"/>
      <c r="Q45" s="170"/>
      <c r="R45" s="170"/>
      <c r="S45" s="170"/>
      <c r="T45" s="167"/>
      <c r="U45" s="277"/>
      <c r="V45" s="169"/>
      <c r="W45" s="170"/>
      <c r="X45" s="170"/>
      <c r="Y45" s="170"/>
      <c r="Z45" s="167"/>
      <c r="AA45" s="277"/>
      <c r="AB45" s="169"/>
      <c r="AC45" s="170"/>
      <c r="AD45" s="170"/>
      <c r="AE45" s="170"/>
      <c r="AF45" s="167"/>
      <c r="AG45" s="277"/>
      <c r="AH45" s="169"/>
      <c r="AI45" s="170"/>
      <c r="AJ45" s="170"/>
      <c r="AK45" s="170"/>
      <c r="AL45" s="167"/>
      <c r="AM45" s="277"/>
      <c r="AN45" s="169"/>
      <c r="AO45" s="170"/>
      <c r="AP45" s="170"/>
      <c r="AQ45" s="170"/>
      <c r="AR45" s="167"/>
      <c r="AS45" s="277"/>
      <c r="AT45" s="169"/>
      <c r="AU45" s="170"/>
      <c r="AV45" s="170"/>
      <c r="AW45" s="170"/>
      <c r="AX45" s="167"/>
      <c r="AY45" s="277"/>
      <c r="AZ45" s="169"/>
      <c r="BA45" s="170"/>
      <c r="BB45" s="170"/>
      <c r="BC45" s="170"/>
      <c r="BD45" s="167"/>
      <c r="BE45" s="277"/>
      <c r="BF45" s="169"/>
      <c r="BG45" s="170"/>
      <c r="BH45" s="170"/>
      <c r="BI45" s="170"/>
      <c r="BJ45" s="167"/>
      <c r="BK45" s="277"/>
      <c r="BL45" s="169"/>
      <c r="BM45" s="170"/>
      <c r="BN45" s="170"/>
      <c r="BO45" s="170"/>
      <c r="BP45" s="167"/>
      <c r="BQ45" s="277"/>
      <c r="BR45" s="169"/>
      <c r="BS45" s="170"/>
      <c r="BT45" s="170"/>
      <c r="BU45" s="170"/>
      <c r="BV45" s="167"/>
      <c r="BW45" s="277"/>
      <c r="BX45" s="169"/>
      <c r="BY45" s="170"/>
      <c r="BZ45" s="170"/>
      <c r="CA45" s="170"/>
      <c r="CB45" s="167"/>
      <c r="CC45" s="277"/>
      <c r="CD45" s="169"/>
      <c r="CE45" s="170"/>
      <c r="CF45" s="170"/>
      <c r="CG45" s="170"/>
      <c r="CH45" s="167"/>
      <c r="CI45" s="277"/>
      <c r="CJ45" s="169"/>
      <c r="CK45" s="170"/>
      <c r="CL45" s="170"/>
      <c r="CM45" s="170"/>
      <c r="CN45" s="167"/>
      <c r="CO45" s="277"/>
      <c r="CP45" s="169"/>
      <c r="CQ45" s="170"/>
      <c r="CR45" s="170"/>
      <c r="CS45" s="170"/>
      <c r="CT45" s="167"/>
      <c r="CU45" s="277"/>
      <c r="CV45" s="169"/>
      <c r="CW45" s="170"/>
      <c r="CX45" s="170"/>
      <c r="CY45" s="170"/>
      <c r="CZ45" s="167"/>
      <c r="DA45" s="277"/>
      <c r="DB45" s="169"/>
      <c r="DC45" s="170"/>
      <c r="DD45" s="170"/>
      <c r="DE45" s="171"/>
      <c r="DF45" s="167"/>
      <c r="DG45" s="277"/>
      <c r="DH45" s="169"/>
      <c r="DI45" s="170"/>
      <c r="DJ45" s="170"/>
      <c r="DK45" s="170"/>
      <c r="DL45" s="167"/>
      <c r="DM45" s="277"/>
      <c r="DN45" s="169"/>
      <c r="DO45" s="170"/>
      <c r="DP45" s="170"/>
      <c r="DQ45" s="170"/>
      <c r="DR45" s="167"/>
      <c r="DS45" s="277"/>
      <c r="DT45" s="169"/>
      <c r="DU45" s="170"/>
      <c r="DV45" s="170"/>
      <c r="DW45" s="170"/>
      <c r="DX45" s="167"/>
      <c r="DY45" s="277"/>
      <c r="DZ45" s="169"/>
      <c r="EA45" s="170"/>
      <c r="EB45" s="170"/>
      <c r="EC45" s="170"/>
      <c r="ED45" s="167"/>
      <c r="EE45" s="277"/>
      <c r="EF45" s="169"/>
      <c r="EG45" s="170"/>
      <c r="EH45" s="170"/>
      <c r="EI45" s="170"/>
      <c r="EJ45" s="167"/>
      <c r="EK45" s="277"/>
      <c r="EL45" s="169"/>
      <c r="EM45" s="170"/>
      <c r="EN45" s="170"/>
      <c r="EO45" s="170"/>
      <c r="EP45" s="167"/>
      <c r="EQ45" s="277"/>
      <c r="ER45" s="169"/>
      <c r="ES45" s="170"/>
      <c r="ET45" s="170"/>
      <c r="EU45" s="171"/>
    </row>
    <row r="46" spans="1:151" ht="16.5" hidden="1" thickBot="1" x14ac:dyDescent="0.3">
      <c r="A46" s="125" t="s">
        <v>323</v>
      </c>
      <c r="B46" s="278">
        <f>IFERROR(COUNT(L3VA!Q$13:Q$261),"")</f>
        <v>0</v>
      </c>
      <c r="C46" s="279" t="str">
        <f>IFERROR(AVERAGE(L3VA!N$13:N$261),"")</f>
        <v/>
      </c>
      <c r="D46" s="183">
        <f>IFERROR(COUNTIF(L3VA!Q$13:Q$261,"&gt;=30"),"")</f>
        <v>0</v>
      </c>
      <c r="E46" s="280" t="str">
        <f>IFERROR(D46/COUNTIF(L3VA!Q$13:Q$261,"&gt;=0"),"")</f>
        <v/>
      </c>
      <c r="F46" s="183">
        <f>IFERROR(COUNTIF(L3VA!Q$13:Q$261,"&gt;=50"),"")</f>
        <v>0</v>
      </c>
      <c r="G46" s="280" t="str">
        <f>IFERROR(F46/COUNTIF(L3VA!Q$13:Q$261,"&gt;=0"),"")</f>
        <v/>
      </c>
      <c r="H46" s="278">
        <f>IFERROR(COUNT(L3VA!W$13:W$261),"")</f>
        <v>0</v>
      </c>
      <c r="I46" s="279" t="str">
        <f>IFERROR(AVERAGE(L3VA!T$13:T$261),"")</f>
        <v/>
      </c>
      <c r="J46" s="183">
        <f>IFERROR(COUNTIF(L3VA!W$13:W$261,"&gt;=30"),"")</f>
        <v>0</v>
      </c>
      <c r="K46" s="280" t="str">
        <f>IFERROR(J46/COUNTIF(L3VA!W$13:W$261,"&gt;=0"),"")</f>
        <v/>
      </c>
      <c r="L46" s="183">
        <f>IFERROR(COUNTIF(L3VA!W$13:W$261,"&gt;=50"),"")</f>
        <v>0</v>
      </c>
      <c r="M46" s="280" t="str">
        <f>IFERROR(L46/COUNTIF(L3VA!W$13:W$261,"&gt;=0"),"")</f>
        <v/>
      </c>
      <c r="N46" s="278">
        <f>IFERROR(COUNT(L3VA!AC$13:AC$261),"")</f>
        <v>0</v>
      </c>
      <c r="O46" s="279" t="str">
        <f>IFERROR(AVERAGE(L3VA!Z$13:Z$261),"")</f>
        <v/>
      </c>
      <c r="P46" s="183">
        <f>IFERROR(COUNTIF(L3VA!AC$13:AC$261,"&gt;=30"),"")</f>
        <v>0</v>
      </c>
      <c r="Q46" s="280" t="str">
        <f>IFERROR(P46/COUNTIF(L3VA!AC$13:AC$261,"&gt;=0"),"")</f>
        <v/>
      </c>
      <c r="R46" s="183">
        <f>IFERROR(COUNTIF(L3VA!AC$13:AC$261,"&gt;=50"),"")</f>
        <v>0</v>
      </c>
      <c r="S46" s="280" t="str">
        <f>IFERROR(R46/COUNTIF(L3VA!AC$13:AC$261,"&gt;=0"),"")</f>
        <v/>
      </c>
      <c r="T46" s="278">
        <f>IFERROR(COUNT(L3VA!AI$13:AI$261),"")</f>
        <v>0</v>
      </c>
      <c r="U46" s="279" t="str">
        <f>IFERROR(AVERAGE(L3VA!AF$13:AF$261),"")</f>
        <v/>
      </c>
      <c r="V46" s="183">
        <f>IFERROR(COUNTIF(L3VA!AI$13:AI$261,"&gt;=30"),"")</f>
        <v>0</v>
      </c>
      <c r="W46" s="280" t="str">
        <f>IFERROR(V46/COUNTIF(L3VA!AI$13:AI$261,"&gt;=0"),"")</f>
        <v/>
      </c>
      <c r="X46" s="183">
        <f>IFERROR(COUNTIF(L3VA!AI$13:AI$261,"&gt;=50"),"")</f>
        <v>0</v>
      </c>
      <c r="Y46" s="280" t="str">
        <f>IFERROR(X46/COUNTIF(L3VA!AI$13:AI$261,"&gt;=0"),"")</f>
        <v/>
      </c>
      <c r="Z46" s="278">
        <f>IFERROR(COUNT(L3VA!AO$13:AO$261),"")</f>
        <v>0</v>
      </c>
      <c r="AA46" s="279" t="str">
        <f>IFERROR(AVERAGE(L3VA!AL$13:AL$261),"")</f>
        <v/>
      </c>
      <c r="AB46" s="183">
        <f>IFERROR(COUNTIF(L3VA!AO$13:AO$261,"&gt;=30"),"")</f>
        <v>0</v>
      </c>
      <c r="AC46" s="280" t="str">
        <f>IFERROR(AB46/COUNTIF(L3VA!AO$13:AO$261,"&gt;=0"),"")</f>
        <v/>
      </c>
      <c r="AD46" s="183">
        <f>IFERROR(COUNTIF(L3VA!AO$13:AO$261,"&gt;=50"),"")</f>
        <v>0</v>
      </c>
      <c r="AE46" s="280" t="str">
        <f>IFERROR(AD46/COUNTIF(L3VA!AO$13:AO$261,"&gt;=0"),"")</f>
        <v/>
      </c>
      <c r="AF46" s="278">
        <f>IFERROR(COUNT(L3VA!AU$13:AU$261),"")</f>
        <v>0</v>
      </c>
      <c r="AG46" s="279" t="str">
        <f>IFERROR(AVERAGE(L3VA!AR$13:AR$261),"")</f>
        <v/>
      </c>
      <c r="AH46" s="183">
        <f>IFERROR(COUNTIF(L3VA!AU$13:AU$261,"&gt;=30"),"")</f>
        <v>0</v>
      </c>
      <c r="AI46" s="280" t="str">
        <f>IFERROR(AH46/COUNTIF(L3VA!AU$13:AU$261,"&gt;=0"),"")</f>
        <v/>
      </c>
      <c r="AJ46" s="183">
        <f>IFERROR(COUNTIF(L3VA!AU$13:AU$261,"&gt;=50"),"")</f>
        <v>0</v>
      </c>
      <c r="AK46" s="280" t="str">
        <f>IFERROR(AJ46/COUNTIF(L3VA!AU$13:AU$261,"&gt;=0"),"")</f>
        <v/>
      </c>
      <c r="AL46" s="278">
        <f>IFERROR(COUNT(L3VA!BA$13:BA$261),"")</f>
        <v>0</v>
      </c>
      <c r="AM46" s="279" t="str">
        <f>IFERROR(AVERAGE(L3VA!AX$13:AX$261),"")</f>
        <v/>
      </c>
      <c r="AN46" s="183">
        <f>IFERROR(COUNTIF(L3VA!BA$13:BA$261,"&gt;=30"),"")</f>
        <v>0</v>
      </c>
      <c r="AO46" s="280" t="str">
        <f>IFERROR(AN46/COUNTIF(L3VA!BA$13:BA$261,"&gt;=0"),"")</f>
        <v/>
      </c>
      <c r="AP46" s="183">
        <f>IFERROR(COUNTIF(L3VA!BA$13:BA$261,"&gt;=50"),"")</f>
        <v>0</v>
      </c>
      <c r="AQ46" s="280" t="str">
        <f>IFERROR(AP46/COUNTIF(L3VA!BA$13:BA$261,"&gt;=0"),"")</f>
        <v/>
      </c>
      <c r="AR46" s="278">
        <f>IFERROR(COUNT(L3VA!BG$13:BG$261),"")</f>
        <v>0</v>
      </c>
      <c r="AS46" s="279" t="str">
        <f>IFERROR(AVERAGE(L3VA!BD$13:BD$261),"")</f>
        <v/>
      </c>
      <c r="AT46" s="183">
        <f>IFERROR(COUNTIF(L3VA!BG$13:BG$261,"&gt;=30"),"")</f>
        <v>0</v>
      </c>
      <c r="AU46" s="280" t="str">
        <f>IFERROR(AT46/COUNTIF(L3VA!BG$13:BG$261,"&gt;=0"),"")</f>
        <v/>
      </c>
      <c r="AV46" s="183">
        <f>IFERROR(COUNTIF(L3VA!BG$13:BG$261,"&gt;=50"),"")</f>
        <v>0</v>
      </c>
      <c r="AW46" s="280" t="str">
        <f>IFERROR(AV46/COUNTIF(L3VA!BG$13:BG$261,"&gt;=0"),"")</f>
        <v/>
      </c>
      <c r="AX46" s="278">
        <f>IFERROR(COUNT(L3VA!BM$13:BM$261),"")</f>
        <v>0</v>
      </c>
      <c r="AY46" s="279" t="str">
        <f>IFERROR(AVERAGE(L3VA!BJ$13:BJ$261),"")</f>
        <v/>
      </c>
      <c r="AZ46" s="183">
        <f>IFERROR(COUNTIF(L3VA!BM$13:BM$261,"&gt;=30"),"")</f>
        <v>0</v>
      </c>
      <c r="BA46" s="280" t="str">
        <f>IFERROR(AZ46/COUNTIF(L3VA!BM$13:BM$261,"&gt;=0"),"")</f>
        <v/>
      </c>
      <c r="BB46" s="183">
        <f>IFERROR(COUNTIF(L3VA!BM$13:BM$261,"&gt;=50"),"")</f>
        <v>0</v>
      </c>
      <c r="BC46" s="280" t="str">
        <f>IFERROR(BB46/COUNTIF(L3VA!BM$13:BM$261,"&gt;=0"),"")</f>
        <v/>
      </c>
      <c r="BD46" s="278">
        <f>IFERROR(COUNT(L3VA!BS$13:BS$261),"")</f>
        <v>0</v>
      </c>
      <c r="BE46" s="279" t="str">
        <f>IFERROR(AVERAGE(L3VA!BP$13:BP$261),"")</f>
        <v/>
      </c>
      <c r="BF46" s="183">
        <f>IFERROR(COUNTIF(L3VA!BS$13:BS$261,"&gt;=30"),"")</f>
        <v>0</v>
      </c>
      <c r="BG46" s="280" t="str">
        <f>IFERROR(BF46/COUNTIF(L3VA!BS$13:BS$261,"&gt;=0"),"")</f>
        <v/>
      </c>
      <c r="BH46" s="183">
        <f>IFERROR(COUNTIF(L3VA!BS$13:BS$261,"&gt;=50"),"")</f>
        <v>0</v>
      </c>
      <c r="BI46" s="280" t="str">
        <f>IFERROR(BH46/COUNTIF(L3VA!BS$13:BS$261,"&gt;=0"),"")</f>
        <v/>
      </c>
      <c r="BJ46" s="278">
        <f>IFERROR(COUNT(L3VA!BY$13:BY$261),"")</f>
        <v>0</v>
      </c>
      <c r="BK46" s="279" t="str">
        <f>IFERROR(AVERAGE(L3VA!BV$13:BV$261),"")</f>
        <v/>
      </c>
      <c r="BL46" s="183">
        <f>IFERROR(COUNTIF(L3VA!BY$13:BY$261,"&gt;=30"),"")</f>
        <v>0</v>
      </c>
      <c r="BM46" s="280" t="str">
        <f>IFERROR(BL46/COUNTIF(L3VA!BY$13:BY$261,"&gt;=0"),"")</f>
        <v/>
      </c>
      <c r="BN46" s="183">
        <f>IFERROR(COUNTIF(L3VA!BY$13:BY$261,"&gt;=50"),"")</f>
        <v>0</v>
      </c>
      <c r="BO46" s="280" t="str">
        <f>IFERROR(BN46/COUNTIF(L3VA!BY$13:BY$261,"&gt;=0"),"")</f>
        <v/>
      </c>
      <c r="BP46" s="278">
        <f>IFERROR(COUNT(L3VA!CE$13:CE$261),"")</f>
        <v>0</v>
      </c>
      <c r="BQ46" s="279" t="str">
        <f>IFERROR(AVERAGE(L3VA!CB$13:CB$261),"")</f>
        <v/>
      </c>
      <c r="BR46" s="183">
        <f>IFERROR(COUNTIF(L3VA!CE$13:CE$261,"&gt;=30"),"")</f>
        <v>0</v>
      </c>
      <c r="BS46" s="280" t="str">
        <f>IFERROR(BR46/COUNTIF(L3VA!CE$13:CE$261,"&gt;=0"),"")</f>
        <v/>
      </c>
      <c r="BT46" s="183">
        <f>IFERROR(COUNTIF(L3VA!CE$13:CE$261,"&gt;=50"),"")</f>
        <v>0</v>
      </c>
      <c r="BU46" s="280" t="str">
        <f>IFERROR(BT46/COUNTIF(L3VA!CE$13:CE$261,"&gt;=0"),"")</f>
        <v/>
      </c>
      <c r="BV46" s="278">
        <f>IFERROR(COUNT(L3VA!CK$13:CK$261),"")</f>
        <v>0</v>
      </c>
      <c r="BW46" s="279" t="str">
        <f>IFERROR(AVERAGE(L3VA!CH$13:CH$261),"")</f>
        <v/>
      </c>
      <c r="BX46" s="183">
        <f>IFERROR(COUNTIF(L3VA!CK$13:CK$261,"&gt;=30"),"")</f>
        <v>0</v>
      </c>
      <c r="BY46" s="280" t="str">
        <f>IFERROR(BX46/COUNTIF(L3VA!CK$13:CK$261,"&gt;=0"),"")</f>
        <v/>
      </c>
      <c r="BZ46" s="183">
        <f>IFERROR(COUNTIF(L3VA!CK$13:CK$261,"&gt;=50"),"")</f>
        <v>0</v>
      </c>
      <c r="CA46" s="280" t="str">
        <f>IFERROR(BZ46/COUNTIF(L3VA!CK$13:CK$261,"&gt;=0"),"")</f>
        <v/>
      </c>
      <c r="CB46" s="278">
        <f>IFERROR(COUNT(L3VA!CQ$13:CQ$261),"")</f>
        <v>0</v>
      </c>
      <c r="CC46" s="279" t="str">
        <f>IFERROR(AVERAGE(L3VA!CN$13:CN$261),"")</f>
        <v/>
      </c>
      <c r="CD46" s="183">
        <f>IFERROR(COUNTIF(L3VA!CQ$13:CQ$261,"&gt;=30"),"")</f>
        <v>0</v>
      </c>
      <c r="CE46" s="280" t="str">
        <f>IFERROR(CD46/COUNTIF(L3VA!CQ$13:CQ$261,"&gt;=0"),"")</f>
        <v/>
      </c>
      <c r="CF46" s="183">
        <f>IFERROR(COUNTIF(L3VA!CQ$13:CQ$261,"&gt;=50"),"")</f>
        <v>0</v>
      </c>
      <c r="CG46" s="280" t="str">
        <f>IFERROR(CF46/COUNTIF(L3VA!CQ$13:CQ$261,"&gt;=0"),"")</f>
        <v/>
      </c>
      <c r="CH46" s="278">
        <f>IFERROR(COUNT(L3VA!CW$13:CW$261),"")</f>
        <v>0</v>
      </c>
      <c r="CI46" s="279" t="str">
        <f>IFERROR(AVERAGE(L3VA!CT$13:CT$261),"")</f>
        <v/>
      </c>
      <c r="CJ46" s="183">
        <f>IFERROR(COUNTIF(L3VA!CW$13:CW$261,"&gt;=30"),"")</f>
        <v>0</v>
      </c>
      <c r="CK46" s="280" t="str">
        <f>IFERROR(CJ46/COUNTIF(L3VA!CW$13:CW$261,"&gt;=0"),"")</f>
        <v/>
      </c>
      <c r="CL46" s="183">
        <f>IFERROR(COUNTIF(L3VA!CW$13:CW$261,"&gt;=50"),"")</f>
        <v>0</v>
      </c>
      <c r="CM46" s="280" t="str">
        <f>IFERROR(CL46/COUNTIF(L3VA!CW$13:CW$261,"&gt;=0"),"")</f>
        <v/>
      </c>
      <c r="CN46" s="278">
        <f>IFERROR(COUNT(L3VA!DC$13:DC$261),"")</f>
        <v>0</v>
      </c>
      <c r="CO46" s="279" t="str">
        <f>IFERROR(AVERAGE(L3VA!CZ$13:CZ$261),"")</f>
        <v/>
      </c>
      <c r="CP46" s="183">
        <f>IFERROR(COUNTIF(L3VA!DC$13:DC$261,"&gt;=30"),"")</f>
        <v>0</v>
      </c>
      <c r="CQ46" s="280" t="str">
        <f>IFERROR(CP46/COUNTIF(L3VA!DC$13:DC$261,"&gt;=0"),"")</f>
        <v/>
      </c>
      <c r="CR46" s="183">
        <f>IFERROR(COUNTIF(L3VA!DC$13:DC$261,"&gt;=50"),"")</f>
        <v>0</v>
      </c>
      <c r="CS46" s="280" t="str">
        <f>IFERROR(CR46/COUNTIF(L3VA!DC$13:DC$261,"&gt;=0"),"")</f>
        <v/>
      </c>
      <c r="CT46" s="278">
        <f>IFERROR(COUNT(L3VA!DI$13:DI$261),"")</f>
        <v>0</v>
      </c>
      <c r="CU46" s="279" t="str">
        <f>IFERROR(AVERAGE(L3VA!DF$13:DF$261),"")</f>
        <v/>
      </c>
      <c r="CV46" s="183">
        <f>IFERROR(COUNTIF(L3VA!DI$13:DI$261,"&gt;=30"),"")</f>
        <v>0</v>
      </c>
      <c r="CW46" s="280" t="str">
        <f>IFERROR(CV46/COUNTIF(L3VA!DI$13:DI$261,"&gt;=0"),"")</f>
        <v/>
      </c>
      <c r="CX46" s="183">
        <f>IFERROR(COUNTIF(L3VA!DI$13:DI$261,"&gt;=50"),"")</f>
        <v>0</v>
      </c>
      <c r="CY46" s="280" t="str">
        <f>IFERROR(CX46/COUNTIF(L3VA!DI$13:DI$261,"&gt;=0"),"")</f>
        <v/>
      </c>
      <c r="CZ46" s="278">
        <f>IFERROR(COUNT(L3VA!DO$13:DO$261),"")</f>
        <v>0</v>
      </c>
      <c r="DA46" s="279" t="str">
        <f>IFERROR(AVERAGE(L3VA!DL$13:DL$261),"")</f>
        <v/>
      </c>
      <c r="DB46" s="183">
        <f>IFERROR(COUNTIF(L3VA!DO$13:DO$261,"&gt;=30"),"")</f>
        <v>0</v>
      </c>
      <c r="DC46" s="280" t="str">
        <f>IFERROR(DB46/COUNTIF(L3VA!DO$13:DO$261,"&gt;=0"),"")</f>
        <v/>
      </c>
      <c r="DD46" s="183">
        <f>IFERROR(COUNTIF(L3VA!DO$13:DO$261,"&gt;=50"),"")</f>
        <v>0</v>
      </c>
      <c r="DE46" s="280" t="str">
        <f>IFERROR(DD46/COUNTIF(L3VA!DO$13:DO$261,"&gt;=0"),"")</f>
        <v/>
      </c>
      <c r="DF46" s="278">
        <f>IFERROR(COUNT(L3VA!DU$13:DU$261),"")</f>
        <v>0</v>
      </c>
      <c r="DG46" s="279" t="str">
        <f>IFERROR(AVERAGE(L3VA!DR$13:DR$261),"")</f>
        <v/>
      </c>
      <c r="DH46" s="183">
        <f>IFERROR(COUNTIF(L3VA!DU$13:DU$261,"&gt;=30"),"")</f>
        <v>0</v>
      </c>
      <c r="DI46" s="280" t="str">
        <f>IFERROR(DH46/COUNTIF(L3VA!DU$13:DU$261,"&gt;=0"),"")</f>
        <v/>
      </c>
      <c r="DJ46" s="183">
        <f>IFERROR(COUNTIF(L3VA!DU$13:DU$261,"&gt;=50"),"")</f>
        <v>0</v>
      </c>
      <c r="DK46" s="280" t="str">
        <f>IFERROR(DJ46/COUNTIF(L3VA!DU$13:DU$261,"&gt;=0"),"")</f>
        <v/>
      </c>
      <c r="DL46" s="278">
        <f>IFERROR(COUNT(L3VA!EA$13:EA$261),"")</f>
        <v>0</v>
      </c>
      <c r="DM46" s="279" t="str">
        <f>IFERROR(AVERAGE(L3VA!DX$13:DX$261),"")</f>
        <v/>
      </c>
      <c r="DN46" s="183">
        <f>IFERROR(COUNTIF(L3VA!EA$13:EA$261,"&gt;=30"),"")</f>
        <v>0</v>
      </c>
      <c r="DO46" s="280" t="str">
        <f>IFERROR(DN46/COUNTIF(L3VA!EA$13:EA$261,"&gt;=0"),"")</f>
        <v/>
      </c>
      <c r="DP46" s="183">
        <f>IFERROR(COUNTIF(L3VA!EA$13:EA$261,"&gt;=50"),"")</f>
        <v>0</v>
      </c>
      <c r="DQ46" s="280" t="str">
        <f>IFERROR(DP46/COUNTIF(L3VA!EA$13:EA$261,"&gt;=0"),"")</f>
        <v/>
      </c>
      <c r="DR46" s="278">
        <f>IFERROR(COUNT(L3VA!EG$13:EG$261),"")</f>
        <v>0</v>
      </c>
      <c r="DS46" s="279" t="str">
        <f>IFERROR(AVERAGE(L3VA!ED$13:ED$261),"")</f>
        <v/>
      </c>
      <c r="DT46" s="183">
        <f>IFERROR(COUNTIF(L3VA!EG$13:EG$261,"&gt;=30"),"")</f>
        <v>0</v>
      </c>
      <c r="DU46" s="280" t="str">
        <f>IFERROR(DT46/COUNTIF(L3VA!EG$13:EG$261,"&gt;=0"),"")</f>
        <v/>
      </c>
      <c r="DV46" s="183">
        <f>IFERROR(COUNTIF(L3VA!EG$13:EG$261,"&gt;=50"),"")</f>
        <v>0</v>
      </c>
      <c r="DW46" s="280" t="str">
        <f>IFERROR(DV46/COUNTIF(L3VA!EG$13:EG$261,"&gt;=0"),"")</f>
        <v/>
      </c>
      <c r="DX46" s="278">
        <f>IFERROR(COUNT(L3VA!EM$13:EM$261),"")</f>
        <v>0</v>
      </c>
      <c r="DY46" s="279" t="str">
        <f>IFERROR(AVERAGE(L3VA!EJ$13:EJ$261),"")</f>
        <v/>
      </c>
      <c r="DZ46" s="183">
        <f>IFERROR(COUNTIF(L3VA!EM$13:EM$261,"&gt;=30"),"")</f>
        <v>0</v>
      </c>
      <c r="EA46" s="280" t="str">
        <f>IFERROR(DZ46/COUNTIF(L3VA!EM$13:EM$261,"&gt;=0"),"")</f>
        <v/>
      </c>
      <c r="EB46" s="183">
        <f>IFERROR(COUNTIF(L3VA!EM$13:EM$261,"&gt;=50"),"")</f>
        <v>0</v>
      </c>
      <c r="EC46" s="280" t="str">
        <f>IFERROR(EB46/COUNTIF(L3VA!EM$13:EM$261,"&gt;=0"),"")</f>
        <v/>
      </c>
      <c r="ED46" s="278">
        <f>IFERROR(COUNT(L3VA!ES$13:ES$261),"")</f>
        <v>0</v>
      </c>
      <c r="EE46" s="279" t="str">
        <f>IFERROR(AVERAGE(L3VA!EP$13:EP$261),"")</f>
        <v/>
      </c>
      <c r="EF46" s="183">
        <f>IFERROR(COUNTIF(L3VA!ES$13:ES$261,"&gt;=30"),"")</f>
        <v>0</v>
      </c>
      <c r="EG46" s="280" t="str">
        <f>IFERROR(EF46/COUNTIF(L3VA!ES$13:ES$261,"&gt;=0"),"")</f>
        <v/>
      </c>
      <c r="EH46" s="183">
        <f>IFERROR(COUNTIF(L3VA!ES$13:ES$261,"&gt;=50"),"")</f>
        <v>0</v>
      </c>
      <c r="EI46" s="280" t="str">
        <f>IFERROR(EH46/COUNTIF(L3VA!ES$13:ES$261,"&gt;=0"),"")</f>
        <v/>
      </c>
      <c r="EJ46" s="278">
        <f>IFERROR(COUNT(L3VA!EY$13:EY$261),"")</f>
        <v>0</v>
      </c>
      <c r="EK46" s="279" t="str">
        <f>IFERROR(AVERAGE(L3VA!EV$13:EV$261),"")</f>
        <v/>
      </c>
      <c r="EL46" s="183">
        <f>IFERROR(COUNTIF(L3VA!EY$13:EY$261,"&gt;=30"),"")</f>
        <v>0</v>
      </c>
      <c r="EM46" s="280" t="str">
        <f>IFERROR(EL46/COUNTIF(L3VA!EY$13:EY$261,"&gt;=0"),"")</f>
        <v/>
      </c>
      <c r="EN46" s="183">
        <f>IFERROR(COUNTIF(L3VA!EY$13:EY$261,"&gt;=50"),"")</f>
        <v>0</v>
      </c>
      <c r="EO46" s="280" t="str">
        <f>IFERROR(EN46/COUNTIF(L3VA!EY$13:EY$261,"&gt;=0"),"")</f>
        <v/>
      </c>
      <c r="EP46" s="278">
        <f>IFERROR(COUNT(L3VA!FE$13:FE$261),"")</f>
        <v>0</v>
      </c>
      <c r="EQ46" s="279" t="str">
        <f>IFERROR(AVERAGE(L3VA!FB$13:FB$261),"")</f>
        <v/>
      </c>
      <c r="ER46" s="183">
        <f>IFERROR(COUNTIF(L3VA!FE$13:FE$261,"&gt;=30"),"")</f>
        <v>0</v>
      </c>
      <c r="ES46" s="280" t="str">
        <f>IFERROR(ER46/COUNTIF(L3VA!FE$13:FE$261,"&gt;=0"),"")</f>
        <v/>
      </c>
      <c r="ET46" s="183">
        <f>IFERROR(COUNTIF(L3VA!FE$13:FE$261,"&gt;=50"),"")</f>
        <v>0</v>
      </c>
      <c r="EU46" s="280" t="str">
        <f>IFERROR(ET46/COUNTIF(L3VA!FE$13:FE$261,"&gt;=0"),"")</f>
        <v/>
      </c>
    </row>
    <row r="47" spans="1:151" hidden="1" x14ac:dyDescent="0.25">
      <c r="A47" s="188" t="s">
        <v>59</v>
      </c>
      <c r="B47" s="281"/>
      <c r="C47" s="282"/>
      <c r="D47" s="283"/>
      <c r="E47" s="284"/>
      <c r="F47" s="283"/>
      <c r="G47" s="284"/>
      <c r="H47" s="281"/>
      <c r="I47" s="282"/>
      <c r="J47" s="283"/>
      <c r="K47" s="284"/>
      <c r="L47" s="283"/>
      <c r="M47" s="284"/>
      <c r="N47" s="281"/>
      <c r="O47" s="282"/>
      <c r="P47" s="283"/>
      <c r="Q47" s="284"/>
      <c r="R47" s="283"/>
      <c r="S47" s="284"/>
      <c r="T47" s="281"/>
      <c r="U47" s="282"/>
      <c r="V47" s="283"/>
      <c r="W47" s="284"/>
      <c r="X47" s="283"/>
      <c r="Y47" s="284"/>
      <c r="Z47" s="281"/>
      <c r="AA47" s="282"/>
      <c r="AB47" s="283"/>
      <c r="AC47" s="284"/>
      <c r="AD47" s="283"/>
      <c r="AE47" s="284"/>
      <c r="AF47" s="281"/>
      <c r="AG47" s="282"/>
      <c r="AH47" s="283"/>
      <c r="AI47" s="284"/>
      <c r="AJ47" s="283"/>
      <c r="AK47" s="284"/>
      <c r="AL47" s="281"/>
      <c r="AM47" s="282"/>
      <c r="AN47" s="283"/>
      <c r="AO47" s="284"/>
      <c r="AP47" s="283"/>
      <c r="AQ47" s="284"/>
      <c r="AR47" s="281"/>
      <c r="AS47" s="282"/>
      <c r="AT47" s="283"/>
      <c r="AU47" s="284"/>
      <c r="AV47" s="283"/>
      <c r="AW47" s="284"/>
      <c r="AX47" s="281"/>
      <c r="AY47" s="282"/>
      <c r="AZ47" s="283"/>
      <c r="BA47" s="284"/>
      <c r="BB47" s="283"/>
      <c r="BC47" s="284"/>
      <c r="BD47" s="281"/>
      <c r="BE47" s="282"/>
      <c r="BF47" s="283"/>
      <c r="BG47" s="284"/>
      <c r="BH47" s="283"/>
      <c r="BI47" s="284"/>
      <c r="BJ47" s="281"/>
      <c r="BK47" s="282"/>
      <c r="BL47" s="283"/>
      <c r="BM47" s="284"/>
      <c r="BN47" s="283"/>
      <c r="BO47" s="284"/>
      <c r="BP47" s="281"/>
      <c r="BQ47" s="282"/>
      <c r="BR47" s="283"/>
      <c r="BS47" s="284"/>
      <c r="BT47" s="283"/>
      <c r="BU47" s="284"/>
      <c r="BV47" s="281"/>
      <c r="BW47" s="282"/>
      <c r="BX47" s="283"/>
      <c r="BY47" s="284"/>
      <c r="BZ47" s="283"/>
      <c r="CA47" s="284"/>
      <c r="CB47" s="281"/>
      <c r="CC47" s="282"/>
      <c r="CD47" s="283"/>
      <c r="CE47" s="284"/>
      <c r="CF47" s="283"/>
      <c r="CG47" s="284"/>
      <c r="CH47" s="281"/>
      <c r="CI47" s="282"/>
      <c r="CJ47" s="283"/>
      <c r="CK47" s="284"/>
      <c r="CL47" s="283"/>
      <c r="CM47" s="284"/>
      <c r="CN47" s="281"/>
      <c r="CO47" s="282"/>
      <c r="CP47" s="283"/>
      <c r="CQ47" s="284"/>
      <c r="CR47" s="283"/>
      <c r="CS47" s="284"/>
      <c r="CT47" s="281"/>
      <c r="CU47" s="282"/>
      <c r="CV47" s="283"/>
      <c r="CW47" s="284"/>
      <c r="CX47" s="283"/>
      <c r="CY47" s="284"/>
      <c r="CZ47" s="281"/>
      <c r="DA47" s="282"/>
      <c r="DB47" s="283"/>
      <c r="DC47" s="284"/>
      <c r="DD47" s="283"/>
      <c r="DE47" s="284"/>
      <c r="DF47" s="281"/>
      <c r="DG47" s="282"/>
      <c r="DH47" s="283"/>
      <c r="DI47" s="284"/>
      <c r="DJ47" s="283"/>
      <c r="DK47" s="284"/>
      <c r="DL47" s="281"/>
      <c r="DM47" s="282"/>
      <c r="DN47" s="283"/>
      <c r="DO47" s="284"/>
      <c r="DP47" s="283"/>
      <c r="DQ47" s="284"/>
      <c r="DR47" s="281"/>
      <c r="DS47" s="282"/>
      <c r="DT47" s="283"/>
      <c r="DU47" s="284"/>
      <c r="DV47" s="283"/>
      <c r="DW47" s="284"/>
      <c r="DX47" s="281"/>
      <c r="DY47" s="282"/>
      <c r="DZ47" s="283"/>
      <c r="EA47" s="284"/>
      <c r="EB47" s="283"/>
      <c r="EC47" s="284"/>
      <c r="ED47" s="281"/>
      <c r="EE47" s="282"/>
      <c r="EF47" s="283"/>
      <c r="EG47" s="284"/>
      <c r="EH47" s="283"/>
      <c r="EI47" s="284"/>
      <c r="EJ47" s="281"/>
      <c r="EK47" s="282"/>
      <c r="EL47" s="283"/>
      <c r="EM47" s="284"/>
      <c r="EN47" s="283"/>
      <c r="EO47" s="284"/>
      <c r="EP47" s="281"/>
      <c r="EQ47" s="282"/>
      <c r="ER47" s="283"/>
      <c r="ES47" s="284"/>
      <c r="ET47" s="283"/>
      <c r="EU47" s="284"/>
    </row>
    <row r="48" spans="1:151" ht="15.75" hidden="1" x14ac:dyDescent="0.25">
      <c r="A48" s="32" t="s">
        <v>49</v>
      </c>
      <c r="B48" s="285">
        <f>IFERROR(COUNTIFS(L3VA!Q$13:Q$261,"&gt;=0",L3VA!$D$13:$D$261,"F"),"")</f>
        <v>0</v>
      </c>
      <c r="C48" s="286" t="str">
        <f>IFERROR(AVERAGEIFS(L3VA!N$13:N$261,L3VA!$D$13:$D$261,"F",L3VA!Q$13:Q$261,"&gt;=0"),"")</f>
        <v/>
      </c>
      <c r="D48" s="287">
        <f>IFERROR(COUNTIFS(L3VA!Q$13:Q$261,"&gt;=30",L3VA!$D$13:$D$261,"F"),"")</f>
        <v>0</v>
      </c>
      <c r="E48" s="288" t="str">
        <f>IFERROR(D48/COUNTIFS(L3VA!$D$13:$D$261,"F",L3VA!Q13:Q261,"&gt;=0"),"")</f>
        <v/>
      </c>
      <c r="F48" s="287">
        <f>IFERROR(COUNTIFS(L3VA!Q$13:Q$261,"&gt;=50",L3VA!$D$13:$D$261,"F"),"")</f>
        <v>0</v>
      </c>
      <c r="G48" s="288" t="str">
        <f>IFERROR(F48/COUNTIFS(L3VA!$D$13:$D$261,"F",L3VA!Q13:Q261,"&gt;=0"),"")</f>
        <v/>
      </c>
      <c r="H48" s="285">
        <f>IFERROR(COUNTIFS(L3VA!W$13:W$261,"&gt;=0",L3VA!$D$13:$D$261,"F"),"")</f>
        <v>0</v>
      </c>
      <c r="I48" s="286" t="str">
        <f>IFERROR(AVERAGEIFS(L3VA!T$13:T$261,L3VA!$D$13:$D$261,"F",L3VA!W$13:W$261,"&gt;=0"),"")</f>
        <v/>
      </c>
      <c r="J48" s="287">
        <f>IFERROR(COUNTIFS(L3VA!W$13:W$261,"&gt;=30",L3VA!$D$13:$D$261,"F"),"")</f>
        <v>0</v>
      </c>
      <c r="K48" s="288" t="str">
        <f>IFERROR(J48/COUNTIFS(L3VA!$D$13:$D$261,"F",L3VA!W13:W261,"&gt;=0"),"")</f>
        <v/>
      </c>
      <c r="L48" s="287">
        <f>IFERROR(COUNTIFS(L3VA!W$13:W$261,"&gt;=50",L3VA!$D$13:$D$261,"F"),"")</f>
        <v>0</v>
      </c>
      <c r="M48" s="288" t="str">
        <f>IFERROR(L48/COUNTIFS(L3VA!$D$13:$D$261,"F",L3VA!W13:W261,"&gt;=0"),"")</f>
        <v/>
      </c>
      <c r="N48" s="285">
        <f>IFERROR(COUNTIFS(L3VA!AC$13:AC$261,"&gt;=0",L3VA!$D$13:$D$261,"F"),"")</f>
        <v>0</v>
      </c>
      <c r="O48" s="286" t="str">
        <f>IFERROR(AVERAGEIFS(L3VA!Z$13:Z$261,L3VA!$D$13:$D$261,"F",L3VA!AC$13:AC$261,"&gt;=0"),"")</f>
        <v/>
      </c>
      <c r="P48" s="287">
        <f>IFERROR(COUNTIFS(L3VA!AC$13:AC$261,"&gt;=30",L3VA!$D$13:$D$261,"F"),"")</f>
        <v>0</v>
      </c>
      <c r="Q48" s="288" t="str">
        <f>IFERROR(P48/COUNTIFS(L3VA!$D$13:$D$261,"F",L3VA!AC13:AC261,"&gt;=0"),"")</f>
        <v/>
      </c>
      <c r="R48" s="287">
        <f>IFERROR(COUNTIFS(L3VA!AC$13:AC$261,"&gt;=50",L3VA!$D$13:$D$261,"F"),"")</f>
        <v>0</v>
      </c>
      <c r="S48" s="288" t="str">
        <f>IFERROR(R48/COUNTIFS(L3VA!$D$13:$D$261,"F",L3VA!AC13:AC261,"&gt;=0"),"")</f>
        <v/>
      </c>
      <c r="T48" s="285">
        <f>IFERROR(COUNTIFS(L3VA!AI$13:AI$261,"&gt;=0",L3VA!$D$13:$D$261,"F"),"")</f>
        <v>0</v>
      </c>
      <c r="U48" s="286" t="str">
        <f>IFERROR(AVERAGEIFS(L3VA!AF$13:AF$261,L3VA!$D$13:$D$261,"F",L3VA!AI$13:AI$261,"&gt;=0"),"")</f>
        <v/>
      </c>
      <c r="V48" s="287">
        <f>IFERROR(COUNTIFS(L3VA!AI$13:AI$261,"&gt;=30",L3VA!$D$13:$D$261,"F"),"")</f>
        <v>0</v>
      </c>
      <c r="W48" s="288" t="str">
        <f>IFERROR(V48/COUNTIFS(L3VA!$D$13:$D$261,"F",L3VA!AI13:AI261,"&gt;=0"),"")</f>
        <v/>
      </c>
      <c r="X48" s="287">
        <f>IFERROR(COUNTIFS(L3VA!AI$13:AI$261,"&gt;=50",L3VA!$D$13:$D$261,"F"),"")</f>
        <v>0</v>
      </c>
      <c r="Y48" s="288" t="str">
        <f>IFERROR(X48/COUNTIFS(L3VA!$D$13:$D$261,"F",L3VA!AI13:AI261,"&gt;=0"),"")</f>
        <v/>
      </c>
      <c r="Z48" s="285">
        <f>IFERROR(COUNTIFS(L3VA!AO$13:AO$261,"&gt;=0",L3VA!$D$13:$D$261,"F"),"")</f>
        <v>0</v>
      </c>
      <c r="AA48" s="286" t="str">
        <f>IFERROR(AVERAGEIFS(L3VA!AL$13:AL$261,L3VA!$D$13:$D$261,"F",L3VA!AO$13:AO$261,"&gt;=0"),"")</f>
        <v/>
      </c>
      <c r="AB48" s="287">
        <f>IFERROR(COUNTIFS(L3VA!AO$13:AO$261,"&gt;=30",L3VA!$D$13:$D$261,"F"),"")</f>
        <v>0</v>
      </c>
      <c r="AC48" s="288" t="str">
        <f>IFERROR(AB48/COUNTIFS(L3VA!$D$13:$D$261,"F",L3VA!AO13:AO261,"&gt;=0"),"")</f>
        <v/>
      </c>
      <c r="AD48" s="287">
        <f>IFERROR(COUNTIFS(L3VA!AO$13:AO$261,"&gt;=50",L3VA!$D$13:$D$261,"F"),"")</f>
        <v>0</v>
      </c>
      <c r="AE48" s="288" t="str">
        <f>IFERROR(AD48/COUNTIFS(L3VA!$D$13:$D$261,"F",L3VA!AO13:AO261,"&gt;=0"),"")</f>
        <v/>
      </c>
      <c r="AF48" s="285">
        <f>IFERROR(COUNTIFS(L3VA!AU$13:AU$261,"&gt;=0",L3VA!$D$13:$D$261,"F"),"")</f>
        <v>0</v>
      </c>
      <c r="AG48" s="286" t="str">
        <f>IFERROR(AVERAGEIFS(L3VA!AR$13:AR$261,L3VA!$D$13:$D$261,"F",L3VA!AU$13:AU$261,"&gt;=0"),"")</f>
        <v/>
      </c>
      <c r="AH48" s="287">
        <f>IFERROR(COUNTIFS(L3VA!AU$13:AU$261,"&gt;=30",L3VA!$D$13:$D$261,"F"),"")</f>
        <v>0</v>
      </c>
      <c r="AI48" s="288" t="str">
        <f>IFERROR(AH48/COUNTIFS(L3VA!$D$13:$D$261,"F",L3VA!AU13:AU261,"&gt;=0"),"")</f>
        <v/>
      </c>
      <c r="AJ48" s="287">
        <f>IFERROR(COUNTIFS(L3VA!AU$13:AU$261,"&gt;=50",L3VA!$D$13:$D$261,"F"),"")</f>
        <v>0</v>
      </c>
      <c r="AK48" s="288" t="str">
        <f>IFERROR(AJ48/COUNTIFS(L3VA!$D$13:$D$261,"F",L3VA!AU13:AU261,"&gt;=0"),"")</f>
        <v/>
      </c>
      <c r="AL48" s="285">
        <f>IFERROR(COUNTIFS(L3VA!BA$13:BA$261,"&gt;=0",L3VA!$D$13:$D$261,"F"),"")</f>
        <v>0</v>
      </c>
      <c r="AM48" s="286" t="str">
        <f>IFERROR(AVERAGEIFS(L3VA!AX$13:AX$261,L3VA!$D$13:$D$261,"F",L3VA!BA$13:BA$261,"&gt;=0"),"")</f>
        <v/>
      </c>
      <c r="AN48" s="287">
        <f>IFERROR(COUNTIFS(L3VA!BA$13:BA$261,"&gt;=30",L3VA!$D$13:$D$261,"F"),"")</f>
        <v>0</v>
      </c>
      <c r="AO48" s="288" t="str">
        <f>IFERROR(AN48/COUNTIFS(L3VA!$D$13:$D$261,"F",L3VA!BA13:BA261,"&gt;=0"),"")</f>
        <v/>
      </c>
      <c r="AP48" s="287">
        <f>IFERROR(COUNTIFS(L3VA!BA$13:BA$261,"&gt;=50",L3VA!$D$13:$D$261,"F"),"")</f>
        <v>0</v>
      </c>
      <c r="AQ48" s="288" t="str">
        <f>IFERROR(AP48/COUNTIFS(L3VA!$D$13:$D$261,"F",L3VA!BA13:BA261,"&gt;=0"),"")</f>
        <v/>
      </c>
      <c r="AR48" s="285">
        <f>IFERROR(COUNTIFS(L3VA!BG$13:BG$261,"&gt;=0",L3VA!$D$13:$D$261,"F"),"")</f>
        <v>0</v>
      </c>
      <c r="AS48" s="286" t="str">
        <f>IFERROR(AVERAGEIFS(L3VA!BD$13:BD$261,L3VA!$D$13:$D$261,"F",L3VA!BG$13:BG$261,"&gt;=0"),"")</f>
        <v/>
      </c>
      <c r="AT48" s="287">
        <f>IFERROR(COUNTIFS(L3VA!BG$13:BG$261,"&gt;=30",L3VA!$D$13:$D$261,"F"),"")</f>
        <v>0</v>
      </c>
      <c r="AU48" s="288" t="str">
        <f>IFERROR(AT48/COUNTIFS(L3VA!$D$13:$D$261,"F",L3VA!BG13:BG261,"&gt;=0"),"")</f>
        <v/>
      </c>
      <c r="AV48" s="287">
        <f>IFERROR(COUNTIFS(L3VA!BG$13:BG$261,"&gt;=50",L3VA!$D$13:$D$261,"F"),"")</f>
        <v>0</v>
      </c>
      <c r="AW48" s="288" t="str">
        <f>IFERROR(AV48/COUNTIFS(L3VA!$D$13:$D$261,"F",L3VA!BG13:BG261,"&gt;=0"),"")</f>
        <v/>
      </c>
      <c r="AX48" s="285">
        <f>IFERROR(COUNTIFS(L3VA!BM$13:BM$261,"&gt;=0",L3VA!$D$13:$D$261,"F"),"")</f>
        <v>0</v>
      </c>
      <c r="AY48" s="286" t="str">
        <f>IFERROR(AVERAGEIFS(L3VA!BJ$13:BJ$261,L3VA!$D$13:$D$261,"F",L3VA!BM$13:BM$261,"&gt;=0"),"")</f>
        <v/>
      </c>
      <c r="AZ48" s="287">
        <f>IFERROR(COUNTIFS(L3VA!BM$13:BM$261,"&gt;=30",L3VA!$D$13:$D$261,"F"),"")</f>
        <v>0</v>
      </c>
      <c r="BA48" s="288" t="str">
        <f>IFERROR(AZ48/COUNTIFS(L3VA!$D$13:$D$261,"F",L3VA!BM13:BM261,"&gt;=0"),"")</f>
        <v/>
      </c>
      <c r="BB48" s="287">
        <f>IFERROR(COUNTIFS(L3VA!BM$13:BM$261,"&gt;=50",L3VA!$D$13:$D$261,"F"),"")</f>
        <v>0</v>
      </c>
      <c r="BC48" s="288" t="str">
        <f>IFERROR(BB48/COUNTIFS(L3VA!$D$13:$D$261,"F",L3VA!BM13:BM261,"&gt;=0"),"")</f>
        <v/>
      </c>
      <c r="BD48" s="285">
        <f>IFERROR(COUNTIFS(L3VA!BS$13:BS$261,"&gt;=0",L3VA!$D$13:$D$261,"F"),"")</f>
        <v>0</v>
      </c>
      <c r="BE48" s="286" t="str">
        <f>IFERROR(AVERAGEIFS(L3VA!BP$13:BP$261,L3VA!$D$13:$D$261,"F",L3VA!BS$13:BS$261,"&gt;=0"),"")</f>
        <v/>
      </c>
      <c r="BF48" s="287">
        <f>IFERROR(COUNTIFS(L3VA!BS$13:BS$261,"&gt;=30",L3VA!$D$13:$D$261,"F"),"")</f>
        <v>0</v>
      </c>
      <c r="BG48" s="288" t="str">
        <f>IFERROR(BF48/COUNTIFS(L3VA!$D$13:$D$261,"F",L3VA!BS13:BS261,"&gt;=0"),"")</f>
        <v/>
      </c>
      <c r="BH48" s="287">
        <f>IFERROR(COUNTIFS(L3VA!BS$13:BS$261,"&gt;=50",L3VA!$D$13:$D$261,"F"),"")</f>
        <v>0</v>
      </c>
      <c r="BI48" s="288" t="str">
        <f>IFERROR(BH48/COUNTIFS(L3VA!$D$13:$D$261,"F",L3VA!BS13:BS261,"&gt;=0"),"")</f>
        <v/>
      </c>
      <c r="BJ48" s="285">
        <f>IFERROR(COUNTIFS(L3VA!BY$13:BY$261,"&gt;=0",L3VA!$D$13:$D$261,"F"),"")</f>
        <v>0</v>
      </c>
      <c r="BK48" s="286" t="str">
        <f>IFERROR(AVERAGEIFS(L3VA!BV$13:BV$261,L3VA!$D$13:$D$261,"F",L3VA!BY$13:BY$261,"&gt;=0"),"")</f>
        <v/>
      </c>
      <c r="BL48" s="287">
        <f>IFERROR(COUNTIFS(L3VA!BY$13:BY$261,"&gt;=30",L3VA!$D$13:$D$261,"F"),"")</f>
        <v>0</v>
      </c>
      <c r="BM48" s="288" t="str">
        <f>IFERROR(BL48/COUNTIFS(L3VA!$D$13:$D$261,"F",L3VA!BY13:BY261,"&gt;=0"),"")</f>
        <v/>
      </c>
      <c r="BN48" s="287">
        <f>IFERROR(COUNTIFS(L3VA!BY$13:BY$261,"&gt;=50",L3VA!$D$13:$D$261,"F"),"")</f>
        <v>0</v>
      </c>
      <c r="BO48" s="288" t="str">
        <f>IFERROR(BN48/COUNTIFS(L3VA!$D$13:$D$261,"F",L3VA!BY13:BY261,"&gt;=0"),"")</f>
        <v/>
      </c>
      <c r="BP48" s="285">
        <f>IFERROR(COUNTIFS(L3VA!CE$13:CE$261,"&gt;=0",L3VA!$D$13:$D$261,"F"),"")</f>
        <v>0</v>
      </c>
      <c r="BQ48" s="286" t="str">
        <f>IFERROR(AVERAGEIFS(L3VA!CB$13:CB$261,L3VA!$D$13:$D$261,"F",L3VA!CE$13:CE$261,"&gt;=0"),"")</f>
        <v/>
      </c>
      <c r="BR48" s="287">
        <f>IFERROR(COUNTIFS(L3VA!CE$13:CE$261,"&gt;=30",L3VA!$D$13:$D$261,"F"),"")</f>
        <v>0</v>
      </c>
      <c r="BS48" s="288" t="str">
        <f>IFERROR(BR48/COUNTIFS(L3VA!$D$13:$D$261,"F",L3VA!CE13:CE261,"&gt;=0"),"")</f>
        <v/>
      </c>
      <c r="BT48" s="287">
        <f>IFERROR(COUNTIFS(L3VA!CE$13:CE$261,"&gt;=50",L3VA!$D$13:$D$261,"F"),"")</f>
        <v>0</v>
      </c>
      <c r="BU48" s="288" t="str">
        <f>IFERROR(BT48/COUNTIFS(L3VA!$D$13:$D$261,"F",L3VA!CE13:CE261,"&gt;=0"),"")</f>
        <v/>
      </c>
      <c r="BV48" s="285">
        <f>IFERROR(COUNTIFS(L3VA!CK$13:CK$261,"&gt;=0",L3VA!$D$13:$D$261,"F"),"")</f>
        <v>0</v>
      </c>
      <c r="BW48" s="286" t="str">
        <f>IFERROR(AVERAGEIFS(L3VA!CH$13:CH$261,L3VA!$D$13:$D$261,"F",L3VA!CK$13:CK$261,"&gt;=0"),"")</f>
        <v/>
      </c>
      <c r="BX48" s="287">
        <f>IFERROR(COUNTIFS(L3VA!CK$13:CK$261,"&gt;=30",L3VA!$D$13:$D$261,"F"),"")</f>
        <v>0</v>
      </c>
      <c r="BY48" s="288" t="str">
        <f>IFERROR(BX48/COUNTIFS(L3VA!$D$13:$D$261,"F",L3VA!CK13:CK261,"&gt;=0"),"")</f>
        <v/>
      </c>
      <c r="BZ48" s="287">
        <f>IFERROR(COUNTIFS(L3VA!CK$13:CK$261,"&gt;=50",L3VA!$D$13:$D$261,"F"),"")</f>
        <v>0</v>
      </c>
      <c r="CA48" s="288" t="str">
        <f>IFERROR(BZ48/COUNTIFS(L3VA!$D$13:$D$261,"F",L3VA!CK13:CK261,"&gt;=0"),"")</f>
        <v/>
      </c>
      <c r="CB48" s="285">
        <f>IFERROR(COUNTIFS(L3VA!CQ$13:CQ$261,"&gt;=0",L3VA!$D$13:$D$261,"F"),"")</f>
        <v>0</v>
      </c>
      <c r="CC48" s="286" t="str">
        <f>IFERROR(AVERAGEIFS(L3VA!CN$13:CN$261,L3VA!$D$13:$D$261,"F",L3VA!CQ$13:CQ$261,"&gt;=0"),"")</f>
        <v/>
      </c>
      <c r="CD48" s="287">
        <f>IFERROR(COUNTIFS(L3VA!CQ$13:CQ$261,"&gt;=30",L3VA!$D$13:$D$261,"F"),"")</f>
        <v>0</v>
      </c>
      <c r="CE48" s="288" t="str">
        <f>IFERROR(CD48/COUNTIFS(L3VA!$D$13:$D$261,"F",L3VA!CQ13:CQ261,"&gt;=0"),"")</f>
        <v/>
      </c>
      <c r="CF48" s="287">
        <f>IFERROR(COUNTIFS(L3VA!CQ$13:CQ$261,"&gt;=50",L3VA!$D$13:$D$261,"F"),"")</f>
        <v>0</v>
      </c>
      <c r="CG48" s="288" t="str">
        <f>IFERROR(CF48/COUNTIFS(L3VA!$D$13:$D$261,"F",L3VA!CQ13:CQ261,"&gt;=0"),"")</f>
        <v/>
      </c>
      <c r="CH48" s="285">
        <f>IFERROR(COUNTIFS(L3VA!CW$13:CW$261,"&gt;=0",L3VA!$D$13:$D$261,"F"),"")</f>
        <v>0</v>
      </c>
      <c r="CI48" s="286" t="str">
        <f>IFERROR(AVERAGEIFS(L3VA!CT$13:CT$261,L3VA!$D$13:$D$261,"F",L3VA!CW$13:CW$261,"&gt;=0"),"")</f>
        <v/>
      </c>
      <c r="CJ48" s="287">
        <f>IFERROR(COUNTIFS(L3VA!CW$13:CW$261,"&gt;=30",L3VA!$D$13:$D$261,"F"),"")</f>
        <v>0</v>
      </c>
      <c r="CK48" s="288" t="str">
        <f>IFERROR(CJ48/COUNTIFS(L3VA!$D$13:$D$261,"F",L3VA!CW13:CW261,"&gt;=0"),"")</f>
        <v/>
      </c>
      <c r="CL48" s="287">
        <f>IFERROR(COUNTIFS(L3VA!CW$13:CW$261,"&gt;=50",L3VA!$D$13:$D$261,"F"),"")</f>
        <v>0</v>
      </c>
      <c r="CM48" s="288" t="str">
        <f>IFERROR(CL48/COUNTIFS(L3VA!$D$13:$D$261,"F",L3VA!CW13:CW261,"&gt;=0"),"")</f>
        <v/>
      </c>
      <c r="CN48" s="285">
        <f>IFERROR(COUNTIFS(L3VA!DC$13:DC$261,"&gt;=0",L3VA!$D$13:$D$261,"F"),"")</f>
        <v>0</v>
      </c>
      <c r="CO48" s="286" t="str">
        <f>IFERROR(AVERAGEIFS(L3VA!CZ$13:CZ$261,L3VA!$D$13:$D$261,"F",L3VA!DC$13:DC$261,"&gt;=0"),"")</f>
        <v/>
      </c>
      <c r="CP48" s="287">
        <f>IFERROR(COUNTIFS(L3VA!DC$13:DC$261,"&gt;=30",L3VA!$D$13:$D$261,"F"),"")</f>
        <v>0</v>
      </c>
      <c r="CQ48" s="288" t="str">
        <f>IFERROR(CP48/COUNTIFS(L3VA!$D$13:$D$261,"F",L3VA!DC13:DC261,"&gt;=0"),"")</f>
        <v/>
      </c>
      <c r="CR48" s="287">
        <f>IFERROR(COUNTIFS(L3VA!DC$13:DC$261,"&gt;=50",L3VA!$D$13:$D$261,"F"),"")</f>
        <v>0</v>
      </c>
      <c r="CS48" s="288" t="str">
        <f>IFERROR(CR48/COUNTIFS(L3VA!$D$13:$D$261,"F",L3VA!DC13:DC261,"&gt;=0"),"")</f>
        <v/>
      </c>
      <c r="CT48" s="285">
        <f>IFERROR(COUNTIFS(L3VA!DI$13:DI$261,"&gt;=0",L3VA!$D$13:$D$261,"F"),"")</f>
        <v>0</v>
      </c>
      <c r="CU48" s="286" t="str">
        <f>IFERROR(AVERAGEIFS(L3VA!DF$13:DF$261,L3VA!$D$13:$D$261,"F",L3VA!DI$13:DI$261,"&gt;=0"),"")</f>
        <v/>
      </c>
      <c r="CV48" s="287">
        <f>IFERROR(COUNTIFS(L3VA!DI$13:DI$261,"&gt;=30",L3VA!$D$13:$D$261,"F"),"")</f>
        <v>0</v>
      </c>
      <c r="CW48" s="288" t="str">
        <f>IFERROR(CV48/COUNTIFS(L3VA!$D$13:$D$261,"F",L3VA!DI13:DI261,"&gt;=0"),"")</f>
        <v/>
      </c>
      <c r="CX48" s="287">
        <f>IFERROR(COUNTIFS(L3VA!DI$13:DI$261,"&gt;=50",L3VA!$D$13:$D$261,"F"),"")</f>
        <v>0</v>
      </c>
      <c r="CY48" s="288" t="str">
        <f>IFERROR(CX48/COUNTIFS(L3VA!$D$13:$D$261,"F",L3VA!DI13:DI261,"&gt;=0"),"")</f>
        <v/>
      </c>
      <c r="CZ48" s="285">
        <f>IFERROR(COUNTIFS(L3VA!DO$13:DO$261,"&gt;=0",L3VA!$D$13:$D$261,"F"),"")</f>
        <v>0</v>
      </c>
      <c r="DA48" s="286" t="str">
        <f>IFERROR(AVERAGEIFS(L3VA!DL$13:DL$261,L3VA!$D$13:$D$261,"F",L3VA!DO$13:DO$261,"&gt;=0"),"")</f>
        <v/>
      </c>
      <c r="DB48" s="287">
        <f>IFERROR(COUNTIFS(L3VA!DO$13:DO$261,"&gt;=30",L3VA!$D$13:$D$261,"F"),"")</f>
        <v>0</v>
      </c>
      <c r="DC48" s="288" t="str">
        <f>IFERROR(DB48/COUNTIFS(L3VA!$D$13:$D$261,"F",L3VA!DO13:DO261,"&gt;=0"),"")</f>
        <v/>
      </c>
      <c r="DD48" s="287">
        <f>IFERROR(COUNTIFS(L3VA!DO$13:DO$261,"&gt;=50",L3VA!$D$13:$D$261,"F"),"")</f>
        <v>0</v>
      </c>
      <c r="DE48" s="288" t="str">
        <f>IFERROR(DD48/COUNTIFS(L3VA!$D$13:$D$261,"F",L3VA!DO13:DO261,"&gt;=0"),"")</f>
        <v/>
      </c>
      <c r="DF48" s="285">
        <f>IFERROR(COUNTIFS(L3VA!DU$13:DU$261,"&gt;=0",L3VA!$D$13:$D$261,"F"),"")</f>
        <v>0</v>
      </c>
      <c r="DG48" s="286" t="str">
        <f>IFERROR(AVERAGEIFS(L3VA!DR$13:DR$261,L3VA!$D$13:$D$261,"F",L3VA!DU$13:DU$261,"&gt;=0"),"")</f>
        <v/>
      </c>
      <c r="DH48" s="287">
        <f>IFERROR(COUNTIFS(L3VA!DU$13:DU$261,"&gt;=30",L3VA!$D$13:$D$261,"F"),"")</f>
        <v>0</v>
      </c>
      <c r="DI48" s="288" t="str">
        <f>IFERROR(DH48/COUNTIFS(L3VA!$D$13:$D$261,"F",L3VA!DU13:DU261,"&gt;=0"),"")</f>
        <v/>
      </c>
      <c r="DJ48" s="287">
        <f>IFERROR(COUNTIFS(L3VA!DU$13:DU$261,"&gt;=50",L3VA!$D$13:$D$261,"F"),"")</f>
        <v>0</v>
      </c>
      <c r="DK48" s="288" t="str">
        <f>IFERROR(DJ48/COUNTIFS(L3VA!$D$13:$D$261,"F",L3VA!DU13:DU261,"&gt;=0"),"")</f>
        <v/>
      </c>
      <c r="DL48" s="285">
        <f>IFERROR(COUNTIFS(L3VA!EA$13:EA$261,"&gt;=0",L3VA!$D$13:$D$261,"F"),"")</f>
        <v>0</v>
      </c>
      <c r="DM48" s="286" t="str">
        <f>IFERROR(AVERAGEIFS(L3VA!DX$13:DX$261,L3VA!$D$13:$D$261,"F",L3VA!EA$13:EA$261,"&gt;=0"),"")</f>
        <v/>
      </c>
      <c r="DN48" s="287">
        <f>IFERROR(COUNTIFS(L3VA!EA$13:EA$261,"&gt;=30",L3VA!$D$13:$D$261,"F"),"")</f>
        <v>0</v>
      </c>
      <c r="DO48" s="288" t="str">
        <f>IFERROR(DN48/COUNTIFS(L3VA!$D$13:$D$261,"F",L3VA!EA13:EA261,"&gt;=0"),"")</f>
        <v/>
      </c>
      <c r="DP48" s="287">
        <f>IFERROR(COUNTIFS(L3VA!EA$13:EA$261,"&gt;=50",L3VA!$D$13:$D$261,"F"),"")</f>
        <v>0</v>
      </c>
      <c r="DQ48" s="288" t="str">
        <f>IFERROR(DP48/COUNTIFS(L3VA!$D$13:$D$261,"F",L3VA!EA13:EA261,"&gt;=0"),"")</f>
        <v/>
      </c>
      <c r="DR48" s="285">
        <f>IFERROR(COUNTIFS(L3VA!EG$13:EG$261,"&gt;=0",L3VA!$D$13:$D$261,"F"),"")</f>
        <v>0</v>
      </c>
      <c r="DS48" s="286" t="str">
        <f>IFERROR(AVERAGEIFS(L3VA!ED$13:ED$261,L3VA!$D$13:$D$261,"F",L3VA!EG$13:EG$261,"&gt;=0"),"")</f>
        <v/>
      </c>
      <c r="DT48" s="287">
        <f>IFERROR(COUNTIFS(L3VA!EG$13:EG$261,"&gt;=30",L3VA!$D$13:$D$261,"F"),"")</f>
        <v>0</v>
      </c>
      <c r="DU48" s="288" t="str">
        <f>IFERROR(DT48/COUNTIFS(L3VA!$D$13:$D$261,"F",L3VA!EG13:EG261,"&gt;=0"),"")</f>
        <v/>
      </c>
      <c r="DV48" s="287">
        <f>IFERROR(COUNTIFS(L3VA!EG$13:EG$261,"&gt;=50",L3VA!$D$13:$D$261,"F"),"")</f>
        <v>0</v>
      </c>
      <c r="DW48" s="288" t="str">
        <f>IFERROR(DV48/COUNTIFS(L3VA!$D$13:$D$261,"F",L3VA!EG13:EG261,"&gt;=0"),"")</f>
        <v/>
      </c>
      <c r="DX48" s="285">
        <f>IFERROR(COUNTIFS(L3VA!EM$13:EM$261,"&gt;=0",L3VA!$D$13:$D$261,"F"),"")</f>
        <v>0</v>
      </c>
      <c r="DY48" s="286" t="str">
        <f>IFERROR(AVERAGEIFS(L3VA!EJ$13:EJ$261,L3VA!$D$13:$D$261,"F",L3VA!EM$13:EM$261,"&gt;=0"),"")</f>
        <v/>
      </c>
      <c r="DZ48" s="287">
        <f>IFERROR(COUNTIFS(L3VA!EM$13:EM$261,"&gt;=30",L3VA!$D$13:$D$261,"F"),"")</f>
        <v>0</v>
      </c>
      <c r="EA48" s="288" t="str">
        <f>IFERROR(DZ48/COUNTIFS(L3VA!$D$13:$D$261,"F",L3VA!EM13:EM261,"&gt;=0"),"")</f>
        <v/>
      </c>
      <c r="EB48" s="287">
        <f>IFERROR(COUNTIFS(L3VA!EM$13:EM$261,"&gt;=50",L3VA!$D$13:$D$261,"F"),"")</f>
        <v>0</v>
      </c>
      <c r="EC48" s="288" t="str">
        <f>IFERROR(EB48/COUNTIFS(L3VA!$D$13:$D$261,"F",L3VA!EM13:EM261,"&gt;=0"),"")</f>
        <v/>
      </c>
      <c r="ED48" s="285">
        <f>IFERROR(COUNTIFS(L3VA!ES$13:ES$261,"&gt;=0",L3VA!$D$13:$D$261,"F"),"")</f>
        <v>0</v>
      </c>
      <c r="EE48" s="286" t="str">
        <f>IFERROR(AVERAGEIFS(L3VA!EP$13:EP$261,L3VA!$D$13:$D$261,"F",L3VA!ES$13:ES$261,"&gt;=0"),"")</f>
        <v/>
      </c>
      <c r="EF48" s="287">
        <f>IFERROR(COUNTIFS(L3VA!ES$13:ES$261,"&gt;=30",L3VA!$D$13:$D$261,"F"),"")</f>
        <v>0</v>
      </c>
      <c r="EG48" s="288" t="str">
        <f>IFERROR(EF48/COUNTIFS(L3VA!$D$13:$D$261,"F",L3VA!ES13:ES261,"&gt;=0"),"")</f>
        <v/>
      </c>
      <c r="EH48" s="287">
        <f>IFERROR(COUNTIFS(L3VA!ES$13:ES$261,"&gt;=50",L3VA!$D$13:$D$261,"F"),"")</f>
        <v>0</v>
      </c>
      <c r="EI48" s="288" t="str">
        <f>IFERROR(EH48/COUNTIFS(L3VA!$D$13:$D$261,"F",L3VA!ES13:ES261,"&gt;=0"),"")</f>
        <v/>
      </c>
      <c r="EJ48" s="285">
        <f>IFERROR(COUNTIFS(L3VA!EY$13:EY$261,"&gt;=0",L3VA!$D$13:$D$261,"F"),"")</f>
        <v>0</v>
      </c>
      <c r="EK48" s="286" t="str">
        <f>IFERROR(AVERAGEIFS(L3VA!EV$13:EV$261,L3VA!$D$13:$D$261,"F",L3VA!EY$13:EY$261,"&gt;=0"),"")</f>
        <v/>
      </c>
      <c r="EL48" s="287">
        <f>IFERROR(COUNTIFS(L3VA!EY$13:EY$261,"&gt;=30",L3VA!$D$13:$D$261,"F"),"")</f>
        <v>0</v>
      </c>
      <c r="EM48" s="288" t="str">
        <f>IFERROR(EL48/COUNTIFS(L3VA!$D$13:$D$261,"F",L3VA!EY13:EY261,"&gt;=0"),"")</f>
        <v/>
      </c>
      <c r="EN48" s="287">
        <f>IFERROR(COUNTIFS(L3VA!EY$13:EY$261,"&gt;=50",L3VA!$D$13:$D$261,"F"),"")</f>
        <v>0</v>
      </c>
      <c r="EO48" s="288" t="str">
        <f>IFERROR(EN48/COUNTIFS(L3VA!$D$13:$D$261,"F",L3VA!EY13:EY261,"&gt;=0"),"")</f>
        <v/>
      </c>
      <c r="EP48" s="285">
        <f>IFERROR(COUNTIFS(L3VA!FE$13:FE$261,"&gt;=0",L3VA!$D$13:$D$261,"F"),"")</f>
        <v>0</v>
      </c>
      <c r="EQ48" s="286" t="str">
        <f>IFERROR(AVERAGEIFS(L3VA!FB$13:FB$261,L3VA!$D$13:$D$261,"F",L3VA!FE$13:FE$261,"&gt;=0"),"")</f>
        <v/>
      </c>
      <c r="ER48" s="287">
        <f>IFERROR(COUNTIFS(L3VA!FE$13:FE$261,"&gt;=30",L3VA!$D$13:$D$261,"F"),"")</f>
        <v>0</v>
      </c>
      <c r="ES48" s="288" t="str">
        <f>IFERROR(ER48/COUNTIFS(L3VA!$D$13:$D$261,"F",L3VA!FE13:FE261,"&gt;=0"),"")</f>
        <v/>
      </c>
      <c r="ET48" s="287">
        <f>IFERROR(COUNTIFS(L3VA!FE$13:FE$261,"&gt;=50",L3VA!$D$13:$D$261,"F"),"")</f>
        <v>0</v>
      </c>
      <c r="EU48" s="288" t="str">
        <f>IFERROR(ET48/COUNTIFS(L3VA!$D$13:$D$261,"F",L3VA!FE13:FE261,"&gt;=0"),"")</f>
        <v/>
      </c>
    </row>
    <row r="49" spans="1:151" ht="15.75" hidden="1" x14ac:dyDescent="0.25">
      <c r="A49" s="32" t="s">
        <v>50</v>
      </c>
      <c r="B49" s="285">
        <f>IFERROR(COUNTIFS(L3VA!Q$13:Q$261,"&gt;=0",L3VA!$D$13:$D$261,"M"),"")</f>
        <v>0</v>
      </c>
      <c r="C49" s="286" t="str">
        <f>IFERROR(AVERAGEIFS(L3VA!N$13:N$261,L3VA!$D$13:$D$261,"M",L3VA!Q$13:Q$261,"&gt;=0"),"")</f>
        <v/>
      </c>
      <c r="D49" s="287">
        <f>IFERROR(COUNTIFS(L3VA!Q$13:Q$261,"&gt;=30",L3VA!$D$13:$D$261,"M"),"")</f>
        <v>0</v>
      </c>
      <c r="E49" s="288" t="str">
        <f>IFERROR(D49/COUNTIFS(L3VA!$D$13:$D$261,"F",L3VA!Q13:Q261,"&gt;=0"),"")</f>
        <v/>
      </c>
      <c r="F49" s="287">
        <f>IFERROR(COUNTIFS(L3VA!Q$13:Q$261,"&gt;=50",L3VA!$D$13:$D$261,"M"),"")</f>
        <v>0</v>
      </c>
      <c r="G49" s="288" t="str">
        <f>IFERROR(F49/COUNTIFS(L3VA!$D$13:$D$261,"F",L3VA!Q13:Q261,"&gt;=0"),"")</f>
        <v/>
      </c>
      <c r="H49" s="285">
        <f>IFERROR(COUNTIFS(L3VA!W$13:W$261,"&gt;=0",L3VA!$D$13:$D$261,"M"),"")</f>
        <v>0</v>
      </c>
      <c r="I49" s="286" t="str">
        <f>IFERROR(AVERAGEIFS(L3VA!T$13:T$261,L3VA!$D$13:$D$261,"M",L3VA!W$13:W$261,"&gt;=0"),"")</f>
        <v/>
      </c>
      <c r="J49" s="287">
        <f>IFERROR(COUNTIFS(L3VA!W$13:W$261,"&gt;=30",L3VA!$D$13:$D$261,"M"),"")</f>
        <v>0</v>
      </c>
      <c r="K49" s="288" t="str">
        <f>IFERROR(J49/COUNTIFS(L3VA!$D$13:$D$261,"F",L3VA!W13:W261,"&gt;=0"),"")</f>
        <v/>
      </c>
      <c r="L49" s="287">
        <f>IFERROR(COUNTIFS(L3VA!W$13:W$261,"&gt;=50",L3VA!$D$13:$D$261,"M"),"")</f>
        <v>0</v>
      </c>
      <c r="M49" s="288" t="str">
        <f>IFERROR(L49/COUNTIFS(L3VA!$D$13:$D$261,"F",L3VA!W13:W261,"&gt;=0"),"")</f>
        <v/>
      </c>
      <c r="N49" s="285">
        <f>IFERROR(COUNTIFS(L3VA!AC$13:AC$261,"&gt;=0",L3VA!$D$13:$D$261,"M"),"")</f>
        <v>0</v>
      </c>
      <c r="O49" s="286" t="str">
        <f>IFERROR(AVERAGEIFS(L3VA!Z$13:Z$261,L3VA!$D$13:$D$261,"M",L3VA!AC$13:AC$261,"&gt;=0"),"")</f>
        <v/>
      </c>
      <c r="P49" s="287">
        <f>IFERROR(COUNTIFS(L3VA!AC$13:AC$261,"&gt;=30",L3VA!$D$13:$D$261,"M"),"")</f>
        <v>0</v>
      </c>
      <c r="Q49" s="288" t="str">
        <f>IFERROR(P49/COUNTIFS(L3VA!$D$13:$D$261,"F",L3VA!AC13:AC261,"&gt;=0"),"")</f>
        <v/>
      </c>
      <c r="R49" s="287">
        <f>IFERROR(COUNTIFS(L3VA!AC$13:AC$261,"&gt;=50",L3VA!$D$13:$D$261,"M"),"")</f>
        <v>0</v>
      </c>
      <c r="S49" s="288" t="str">
        <f>IFERROR(R49/COUNTIFS(L3VA!$D$13:$D$261,"F",L3VA!AC13:AC261,"&gt;=0"),"")</f>
        <v/>
      </c>
      <c r="T49" s="285">
        <f>IFERROR(COUNTIFS(L3VA!AI$13:AI$261,"&gt;=0",L3VA!$D$13:$D$261,"M"),"")</f>
        <v>0</v>
      </c>
      <c r="U49" s="286" t="str">
        <f>IFERROR(AVERAGEIFS(L3VA!AF$13:AF$261,L3VA!$D$13:$D$261,"M",L3VA!AI$13:AI$261,"&gt;=0"),"")</f>
        <v/>
      </c>
      <c r="V49" s="287">
        <f>IFERROR(COUNTIFS(L3VA!AI$13:AI$261,"&gt;=30",L3VA!$D$13:$D$261,"M"),"")</f>
        <v>0</v>
      </c>
      <c r="W49" s="288" t="str">
        <f>IFERROR(V49/COUNTIFS(L3VA!$D$13:$D$261,"F",L3VA!AI13:AI261,"&gt;=0"),"")</f>
        <v/>
      </c>
      <c r="X49" s="287">
        <f>IFERROR(COUNTIFS(L3VA!AI$13:AI$261,"&gt;=50",L3VA!$D$13:$D$261,"M"),"")</f>
        <v>0</v>
      </c>
      <c r="Y49" s="288" t="str">
        <f>IFERROR(X49/COUNTIFS(L3VA!$D$13:$D$261,"F",L3VA!AI13:AI261,"&gt;=0"),"")</f>
        <v/>
      </c>
      <c r="Z49" s="285">
        <f>IFERROR(COUNTIFS(L3VA!AO$13:AO$261,"&gt;=0",L3VA!$D$13:$D$261,"M"),"")</f>
        <v>0</v>
      </c>
      <c r="AA49" s="286" t="str">
        <f>IFERROR(AVERAGEIFS(L3VA!AL$13:AL$261,L3VA!$D$13:$D$261,"M",L3VA!AO$13:AO$261,"&gt;=0"),"")</f>
        <v/>
      </c>
      <c r="AB49" s="287">
        <f>IFERROR(COUNTIFS(L3VA!AO$13:AO$261,"&gt;=30",L3VA!$D$13:$D$261,"M"),"")</f>
        <v>0</v>
      </c>
      <c r="AC49" s="288" t="str">
        <f>IFERROR(AB49/COUNTIFS(L3VA!$D$13:$D$261,"F",L3VA!AO13:AO261,"&gt;=0"),"")</f>
        <v/>
      </c>
      <c r="AD49" s="287">
        <f>IFERROR(COUNTIFS(L3VA!AO$13:AO$261,"&gt;=50",L3VA!$D$13:$D$261,"M"),"")</f>
        <v>0</v>
      </c>
      <c r="AE49" s="288" t="str">
        <f>IFERROR(AD49/COUNTIFS(L3VA!$D$13:$D$261,"F",L3VA!AO13:AO261,"&gt;=0"),"")</f>
        <v/>
      </c>
      <c r="AF49" s="285">
        <f>IFERROR(COUNTIFS(L3VA!AU$13:AU$261,"&gt;=0",L3VA!$D$13:$D$261,"M"),"")</f>
        <v>0</v>
      </c>
      <c r="AG49" s="286" t="str">
        <f>IFERROR(AVERAGEIFS(L3VA!AR$13:AR$261,L3VA!$D$13:$D$261,"M",L3VA!AU$13:AU$261,"&gt;=0"),"")</f>
        <v/>
      </c>
      <c r="AH49" s="287">
        <f>IFERROR(COUNTIFS(L3VA!AU$13:AU$261,"&gt;=30",L3VA!$D$13:$D$261,"M"),"")</f>
        <v>0</v>
      </c>
      <c r="AI49" s="288" t="str">
        <f>IFERROR(AH49/COUNTIFS(L3VA!$D$13:$D$261,"F",L3VA!AU13:AU261,"&gt;=0"),"")</f>
        <v/>
      </c>
      <c r="AJ49" s="287">
        <f>IFERROR(COUNTIFS(L3VA!AU$13:AU$261,"&gt;=50",L3VA!$D$13:$D$261,"M"),"")</f>
        <v>0</v>
      </c>
      <c r="AK49" s="288" t="str">
        <f>IFERROR(AJ49/COUNTIFS(L3VA!$D$13:$D$261,"F",L3VA!AU13:AU261,"&gt;=0"),"")</f>
        <v/>
      </c>
      <c r="AL49" s="285">
        <f>IFERROR(COUNTIFS(L3VA!BA$13:BA$261,"&gt;=0",L3VA!$D$13:$D$261,"M"),"")</f>
        <v>0</v>
      </c>
      <c r="AM49" s="286" t="str">
        <f>IFERROR(AVERAGEIFS(L3VA!AX$13:AX$261,L3VA!$D$13:$D$261,"M",L3VA!BA$13:BA$261,"&gt;=0"),"")</f>
        <v/>
      </c>
      <c r="AN49" s="287">
        <f>IFERROR(COUNTIFS(L3VA!BA$13:BA$261,"&gt;=30",L3VA!$D$13:$D$261,"M"),"")</f>
        <v>0</v>
      </c>
      <c r="AO49" s="288" t="str">
        <f>IFERROR(AN49/COUNTIFS(L3VA!$D$13:$D$261,"F",L3VA!BA13:BA261,"&gt;=0"),"")</f>
        <v/>
      </c>
      <c r="AP49" s="287">
        <f>IFERROR(COUNTIFS(L3VA!BA$13:BA$261,"&gt;=50",L3VA!$D$13:$D$261,"M"),"")</f>
        <v>0</v>
      </c>
      <c r="AQ49" s="288" t="str">
        <f>IFERROR(AP49/COUNTIFS(L3VA!$D$13:$D$261,"F",L3VA!BA13:BA261,"&gt;=0"),"")</f>
        <v/>
      </c>
      <c r="AR49" s="285">
        <f>IFERROR(COUNTIFS(L3VA!BG$13:BG$261,"&gt;=0",L3VA!$D$13:$D$261,"M"),"")</f>
        <v>0</v>
      </c>
      <c r="AS49" s="286" t="str">
        <f>IFERROR(AVERAGEIFS(L3VA!BD$13:BD$261,L3VA!$D$13:$D$261,"M",L3VA!BG$13:BG$261,"&gt;=0"),"")</f>
        <v/>
      </c>
      <c r="AT49" s="287">
        <f>IFERROR(COUNTIFS(L3VA!BG$13:BG$261,"&gt;=30",L3VA!$D$13:$D$261,"M"),"")</f>
        <v>0</v>
      </c>
      <c r="AU49" s="288" t="str">
        <f>IFERROR(AT49/COUNTIFS(L3VA!$D$13:$D$261,"F",L3VA!BG13:BG261,"&gt;=0"),"")</f>
        <v/>
      </c>
      <c r="AV49" s="287">
        <f>IFERROR(COUNTIFS(L3VA!BG$13:BG$261,"&gt;=50",L3VA!$D$13:$D$261,"M"),"")</f>
        <v>0</v>
      </c>
      <c r="AW49" s="288" t="str">
        <f>IFERROR(AV49/COUNTIFS(L3VA!$D$13:$D$261,"F",L3VA!BG13:BG261,"&gt;=0"),"")</f>
        <v/>
      </c>
      <c r="AX49" s="285">
        <f>IFERROR(COUNTIFS(L3VA!BM$13:BM$261,"&gt;=0",L3VA!$D$13:$D$261,"M"),"")</f>
        <v>0</v>
      </c>
      <c r="AY49" s="286" t="str">
        <f>IFERROR(AVERAGEIFS(L3VA!BJ$13:BJ$261,L3VA!$D$13:$D$261,"M",L3VA!BM$13:BM$261,"&gt;=0"),"")</f>
        <v/>
      </c>
      <c r="AZ49" s="287">
        <f>IFERROR(COUNTIFS(L3VA!BM$13:BM$261,"&gt;=30",L3VA!$D$13:$D$261,"M"),"")</f>
        <v>0</v>
      </c>
      <c r="BA49" s="288" t="str">
        <f>IFERROR(AZ49/COUNTIFS(L3VA!$D$13:$D$261,"F",L3VA!BM13:BM261,"&gt;=0"),"")</f>
        <v/>
      </c>
      <c r="BB49" s="287">
        <f>IFERROR(COUNTIFS(L3VA!BM$13:BM$261,"&gt;=50",L3VA!$D$13:$D$261,"M"),"")</f>
        <v>0</v>
      </c>
      <c r="BC49" s="288" t="str">
        <f>IFERROR(BB49/COUNTIFS(L3VA!$D$13:$D$261,"F",L3VA!BM13:BM261,"&gt;=0"),"")</f>
        <v/>
      </c>
      <c r="BD49" s="285">
        <f>IFERROR(COUNTIFS(L3VA!BS$13:BS$261,"&gt;=0",L3VA!$D$13:$D$261,"M"),"")</f>
        <v>0</v>
      </c>
      <c r="BE49" s="286" t="str">
        <f>IFERROR(AVERAGEIFS(L3VA!BP$13:BP$261,L3VA!$D$13:$D$261,"M",L3VA!BS$13:BS$261,"&gt;=0"),"")</f>
        <v/>
      </c>
      <c r="BF49" s="287">
        <f>IFERROR(COUNTIFS(L3VA!BS$13:BS$261,"&gt;=30",L3VA!$D$13:$D$261,"M"),"")</f>
        <v>0</v>
      </c>
      <c r="BG49" s="288" t="str">
        <f>IFERROR(BF49/COUNTIFS(L3VA!$D$13:$D$261,"F",L3VA!BS13:BS261,"&gt;=0"),"")</f>
        <v/>
      </c>
      <c r="BH49" s="287">
        <f>IFERROR(COUNTIFS(L3VA!BS$13:BS$261,"&gt;=50",L3VA!$D$13:$D$261,"M"),"")</f>
        <v>0</v>
      </c>
      <c r="BI49" s="288" t="str">
        <f>IFERROR(BH49/COUNTIFS(L3VA!$D$13:$D$261,"F",L3VA!BS13:BS261,"&gt;=0"),"")</f>
        <v/>
      </c>
      <c r="BJ49" s="285">
        <f>IFERROR(COUNTIFS(L3VA!BY$13:BY$261,"&gt;=0",L3VA!$D$13:$D$261,"M"),"")</f>
        <v>0</v>
      </c>
      <c r="BK49" s="286" t="str">
        <f>IFERROR(AVERAGEIFS(L3VA!BV$13:BV$261,L3VA!$D$13:$D$261,"M",L3VA!BY$13:BY$261,"&gt;=0"),"")</f>
        <v/>
      </c>
      <c r="BL49" s="287">
        <f>IFERROR(COUNTIFS(L3VA!BY$13:BY$261,"&gt;=30",L3VA!$D$13:$D$261,"M"),"")</f>
        <v>0</v>
      </c>
      <c r="BM49" s="288" t="str">
        <f>IFERROR(BL49/COUNTIFS(L3VA!$D$13:$D$261,"F",L3VA!BY13:BY261,"&gt;=0"),"")</f>
        <v/>
      </c>
      <c r="BN49" s="287">
        <f>IFERROR(COUNTIFS(L3VA!BY$13:BY$261,"&gt;=50",L3VA!$D$13:$D$261,"M"),"")</f>
        <v>0</v>
      </c>
      <c r="BO49" s="288" t="str">
        <f>IFERROR(BN49/COUNTIFS(L3VA!$D$13:$D$261,"F",L3VA!BY13:BY261,"&gt;=0"),"")</f>
        <v/>
      </c>
      <c r="BP49" s="285">
        <f>IFERROR(COUNTIFS(L3VA!CE$13:CE$261,"&gt;=0",L3VA!$D$13:$D$261,"M"),"")</f>
        <v>0</v>
      </c>
      <c r="BQ49" s="286" t="str">
        <f>IFERROR(AVERAGEIFS(L3VA!CB$13:CB$261,L3VA!$D$13:$D$261,"M",L3VA!CE$13:CE$261,"&gt;=0"),"")</f>
        <v/>
      </c>
      <c r="BR49" s="287">
        <f>IFERROR(COUNTIFS(L3VA!CE$13:CE$261,"&gt;=30",L3VA!$D$13:$D$261,"M"),"")</f>
        <v>0</v>
      </c>
      <c r="BS49" s="288" t="str">
        <f>IFERROR(BR49/COUNTIFS(L3VA!$D$13:$D$261,"F",L3VA!CE13:CE261,"&gt;=0"),"")</f>
        <v/>
      </c>
      <c r="BT49" s="287">
        <f>IFERROR(COUNTIFS(L3VA!CE$13:CE$261,"&gt;=50",L3VA!$D$13:$D$261,"M"),"")</f>
        <v>0</v>
      </c>
      <c r="BU49" s="288" t="str">
        <f>IFERROR(BT49/COUNTIFS(L3VA!$D$13:$D$261,"F",L3VA!CE13:CE261,"&gt;=0"),"")</f>
        <v/>
      </c>
      <c r="BV49" s="285">
        <f>IFERROR(COUNTIFS(L3VA!CK$13:CK$261,"&gt;=0",L3VA!$D$13:$D$261,"M"),"")</f>
        <v>0</v>
      </c>
      <c r="BW49" s="286" t="str">
        <f>IFERROR(AVERAGEIFS(L3VA!CH$13:CH$261,L3VA!$D$13:$D$261,"M",L3VA!CK$13:CK$261,"&gt;=0"),"")</f>
        <v/>
      </c>
      <c r="BX49" s="287">
        <f>IFERROR(COUNTIFS(L3VA!CK$13:CK$261,"&gt;=30",L3VA!$D$13:$D$261,"M"),"")</f>
        <v>0</v>
      </c>
      <c r="BY49" s="288" t="str">
        <f>IFERROR(BX49/COUNTIFS(L3VA!$D$13:$D$261,"F",L3VA!CK13:CK261,"&gt;=0"),"")</f>
        <v/>
      </c>
      <c r="BZ49" s="287">
        <f>IFERROR(COUNTIFS(L3VA!CK$13:CK$261,"&gt;=50",L3VA!$D$13:$D$261,"M"),"")</f>
        <v>0</v>
      </c>
      <c r="CA49" s="288" t="str">
        <f>IFERROR(BZ49/COUNTIFS(L3VA!$D$13:$D$261,"F",L3VA!CK13:CK261,"&gt;=0"),"")</f>
        <v/>
      </c>
      <c r="CB49" s="285">
        <f>IFERROR(COUNTIFS(L3VA!CQ$13:CQ$261,"&gt;=0",L3VA!$D$13:$D$261,"M"),"")</f>
        <v>0</v>
      </c>
      <c r="CC49" s="286" t="str">
        <f>IFERROR(AVERAGEIFS(L3VA!CN$13:CN$261,L3VA!$D$13:$D$261,"M",L3VA!CQ$13:CQ$261,"&gt;=0"),"")</f>
        <v/>
      </c>
      <c r="CD49" s="287">
        <f>IFERROR(COUNTIFS(L3VA!CQ$13:CQ$261,"&gt;=30",L3VA!$D$13:$D$261,"M"),"")</f>
        <v>0</v>
      </c>
      <c r="CE49" s="288" t="str">
        <f>IFERROR(CD49/COUNTIFS(L3VA!$D$13:$D$261,"F",L3VA!CQ13:CQ261,"&gt;=0"),"")</f>
        <v/>
      </c>
      <c r="CF49" s="287">
        <f>IFERROR(COUNTIFS(L3VA!CQ$13:CQ$261,"&gt;=50",L3VA!$D$13:$D$261,"M"),"")</f>
        <v>0</v>
      </c>
      <c r="CG49" s="288" t="str">
        <f>IFERROR(CF49/COUNTIFS(L3VA!$D$13:$D$261,"F",L3VA!CQ13:CQ261,"&gt;=0"),"")</f>
        <v/>
      </c>
      <c r="CH49" s="285">
        <f>IFERROR(COUNTIFS(L3VA!CW$13:CW$261,"&gt;=0",L3VA!$D$13:$D$261,"M"),"")</f>
        <v>0</v>
      </c>
      <c r="CI49" s="286" t="str">
        <f>IFERROR(AVERAGEIFS(L3VA!CT$13:CT$261,L3VA!$D$13:$D$261,"M",L3VA!CW$13:CW$261,"&gt;=0"),"")</f>
        <v/>
      </c>
      <c r="CJ49" s="287">
        <f>IFERROR(COUNTIFS(L3VA!CW$13:CW$261,"&gt;=30",L3VA!$D$13:$D$261,"M"),"")</f>
        <v>0</v>
      </c>
      <c r="CK49" s="288" t="str">
        <f>IFERROR(CJ49/COUNTIFS(L3VA!$D$13:$D$261,"F",L3VA!CW13:CW261,"&gt;=0"),"")</f>
        <v/>
      </c>
      <c r="CL49" s="287">
        <f>IFERROR(COUNTIFS(L3VA!CW$13:CW$261,"&gt;=50",L3VA!$D$13:$D$261,"M"),"")</f>
        <v>0</v>
      </c>
      <c r="CM49" s="288" t="str">
        <f>IFERROR(CL49/COUNTIFS(L3VA!$D$13:$D$261,"F",L3VA!CW13:CW261,"&gt;=0"),"")</f>
        <v/>
      </c>
      <c r="CN49" s="285">
        <f>IFERROR(COUNTIFS(L3VA!DC$13:DC$261,"&gt;=0",L3VA!$D$13:$D$261,"M"),"")</f>
        <v>0</v>
      </c>
      <c r="CO49" s="286" t="str">
        <f>IFERROR(AVERAGEIFS(L3VA!CZ$13:CZ$261,L3VA!$D$13:$D$261,"M",L3VA!DC$13:DC$261,"&gt;=0"),"")</f>
        <v/>
      </c>
      <c r="CP49" s="287">
        <f>IFERROR(COUNTIFS(L3VA!DC$13:DC$261,"&gt;=30",L3VA!$D$13:$D$261,"M"),"")</f>
        <v>0</v>
      </c>
      <c r="CQ49" s="288" t="str">
        <f>IFERROR(CP49/COUNTIFS(L3VA!$D$13:$D$261,"F",L3VA!DC13:DC261,"&gt;=0"),"")</f>
        <v/>
      </c>
      <c r="CR49" s="287">
        <f>IFERROR(COUNTIFS(L3VA!DC$13:DC$261,"&gt;=50",L3VA!$D$13:$D$261,"M"),"")</f>
        <v>0</v>
      </c>
      <c r="CS49" s="288" t="str">
        <f>IFERROR(CR49/COUNTIFS(L3VA!$D$13:$D$261,"F",L3VA!DC13:DC261,"&gt;=0"),"")</f>
        <v/>
      </c>
      <c r="CT49" s="285">
        <f>IFERROR(COUNTIFS(L3VA!DI$13:DI$261,"&gt;=0",L3VA!$D$13:$D$261,"M"),"")</f>
        <v>0</v>
      </c>
      <c r="CU49" s="286" t="str">
        <f>IFERROR(AVERAGEIFS(L3VA!DF$13:DF$261,L3VA!$D$13:$D$261,"M",L3VA!DI$13:DI$261,"&gt;=0"),"")</f>
        <v/>
      </c>
      <c r="CV49" s="287">
        <f>IFERROR(COUNTIFS(L3VA!DI$13:DI$261,"&gt;=30",L3VA!$D$13:$D$261,"M"),"")</f>
        <v>0</v>
      </c>
      <c r="CW49" s="288" t="str">
        <f>IFERROR(CV49/COUNTIFS(L3VA!$D$13:$D$261,"F",L3VA!DI13:DI261,"&gt;=0"),"")</f>
        <v/>
      </c>
      <c r="CX49" s="287">
        <f>IFERROR(COUNTIFS(L3VA!DI$13:DI$261,"&gt;=50",L3VA!$D$13:$D$261,"M"),"")</f>
        <v>0</v>
      </c>
      <c r="CY49" s="288" t="str">
        <f>IFERROR(CX49/COUNTIFS(L3VA!$D$13:$D$261,"F",L3VA!DI13:DI261,"&gt;=0"),"")</f>
        <v/>
      </c>
      <c r="CZ49" s="285">
        <f>IFERROR(COUNTIFS(L3VA!DO$13:DO$261,"&gt;=0",L3VA!$D$13:$D$261,"M"),"")</f>
        <v>0</v>
      </c>
      <c r="DA49" s="286" t="str">
        <f>IFERROR(AVERAGEIFS(L3VA!DL$13:DL$261,L3VA!$D$13:$D$261,"M",L3VA!DO$13:DO$261,"&gt;=0"),"")</f>
        <v/>
      </c>
      <c r="DB49" s="287">
        <f>IFERROR(COUNTIFS(L3VA!DO$13:DO$261,"&gt;=30",L3VA!$D$13:$D$261,"M"),"")</f>
        <v>0</v>
      </c>
      <c r="DC49" s="288" t="str">
        <f>IFERROR(DB49/COUNTIFS(L3VA!$D$13:$D$261,"F",L3VA!DO13:DO261,"&gt;=0"),"")</f>
        <v/>
      </c>
      <c r="DD49" s="287">
        <f>IFERROR(COUNTIFS(L3VA!DO$13:DO$261,"&gt;=50",L3VA!$D$13:$D$261,"M"),"")</f>
        <v>0</v>
      </c>
      <c r="DE49" s="288" t="str">
        <f>IFERROR(DD49/COUNTIFS(L3VA!$D$13:$D$261,"F",L3VA!DO13:DO261,"&gt;=0"),"")</f>
        <v/>
      </c>
      <c r="DF49" s="285">
        <f>IFERROR(COUNTIFS(L3VA!DU$13:DU$261,"&gt;=0",L3VA!$D$13:$D$261,"M"),"")</f>
        <v>0</v>
      </c>
      <c r="DG49" s="286" t="str">
        <f>IFERROR(AVERAGEIFS(L3VA!DR$13:DR$261,L3VA!$D$13:$D$261,"M",L3VA!DU$13:DU$261,"&gt;=0"),"")</f>
        <v/>
      </c>
      <c r="DH49" s="287">
        <f>IFERROR(COUNTIFS(L3VA!DU$13:DU$261,"&gt;=30",L3VA!$D$13:$D$261,"M"),"")</f>
        <v>0</v>
      </c>
      <c r="DI49" s="288" t="str">
        <f>IFERROR(DH49/COUNTIFS(L3VA!$D$13:$D$261,"F",L3VA!DU13:DU261,"&gt;=0"),"")</f>
        <v/>
      </c>
      <c r="DJ49" s="287">
        <f>IFERROR(COUNTIFS(L3VA!DU$13:DU$261,"&gt;=50",L3VA!$D$13:$D$261,"M"),"")</f>
        <v>0</v>
      </c>
      <c r="DK49" s="288" t="str">
        <f>IFERROR(DJ49/COUNTIFS(L3VA!$D$13:$D$261,"F",L3VA!DU13:DU261,"&gt;=0"),"")</f>
        <v/>
      </c>
      <c r="DL49" s="285">
        <f>IFERROR(COUNTIFS(L3VA!EA$13:EA$261,"&gt;=0",L3VA!$D$13:$D$261,"M"),"")</f>
        <v>0</v>
      </c>
      <c r="DM49" s="286" t="str">
        <f>IFERROR(AVERAGEIFS(L3VA!DX$13:DX$261,L3VA!$D$13:$D$261,"M",L3VA!EA$13:EA$261,"&gt;=0"),"")</f>
        <v/>
      </c>
      <c r="DN49" s="287">
        <f>IFERROR(COUNTIFS(L3VA!EA$13:EA$261,"&gt;=30",L3VA!$D$13:$D$261,"M"),"")</f>
        <v>0</v>
      </c>
      <c r="DO49" s="288" t="str">
        <f>IFERROR(DN49/COUNTIFS(L3VA!$D$13:$D$261,"F",L3VA!EA13:EA261,"&gt;=0"),"")</f>
        <v/>
      </c>
      <c r="DP49" s="287">
        <f>IFERROR(COUNTIFS(L3VA!EA$13:EA$261,"&gt;=50",L3VA!$D$13:$D$261,"M"),"")</f>
        <v>0</v>
      </c>
      <c r="DQ49" s="288" t="str">
        <f>IFERROR(DP49/COUNTIFS(L3VA!$D$13:$D$261,"F",L3VA!EA13:EA261,"&gt;=0"),"")</f>
        <v/>
      </c>
      <c r="DR49" s="285">
        <f>IFERROR(COUNTIFS(L3VA!EG$13:EG$261,"&gt;=0",L3VA!$D$13:$D$261,"M"),"")</f>
        <v>0</v>
      </c>
      <c r="DS49" s="286" t="str">
        <f>IFERROR(AVERAGEIFS(L3VA!ED$13:ED$261,L3VA!$D$13:$D$261,"M",L3VA!EG$13:EG$261,"&gt;=0"),"")</f>
        <v/>
      </c>
      <c r="DT49" s="287">
        <f>IFERROR(COUNTIFS(L3VA!EG$13:EG$261,"&gt;=30",L3VA!$D$13:$D$261,"M"),"")</f>
        <v>0</v>
      </c>
      <c r="DU49" s="288" t="str">
        <f>IFERROR(DT49/COUNTIFS(L3VA!$D$13:$D$261,"F",L3VA!EG13:EG261,"&gt;=0"),"")</f>
        <v/>
      </c>
      <c r="DV49" s="287">
        <f>IFERROR(COUNTIFS(L3VA!EG$13:EG$261,"&gt;=50",L3VA!$D$13:$D$261,"M"),"")</f>
        <v>0</v>
      </c>
      <c r="DW49" s="288" t="str">
        <f>IFERROR(DV49/COUNTIFS(L3VA!$D$13:$D$261,"F",L3VA!EG13:EG261,"&gt;=0"),"")</f>
        <v/>
      </c>
      <c r="DX49" s="285">
        <f>IFERROR(COUNTIFS(L3VA!EM$13:EM$261,"&gt;=0",L3VA!$D$13:$D$261,"M"),"")</f>
        <v>0</v>
      </c>
      <c r="DY49" s="286" t="str">
        <f>IFERROR(AVERAGEIFS(L3VA!EJ$13:EJ$261,L3VA!$D$13:$D$261,"M",L3VA!EM$13:EM$261,"&gt;=0"),"")</f>
        <v/>
      </c>
      <c r="DZ49" s="287">
        <f>IFERROR(COUNTIFS(L3VA!EM$13:EM$261,"&gt;=30",L3VA!$D$13:$D$261,"M"),"")</f>
        <v>0</v>
      </c>
      <c r="EA49" s="288" t="str">
        <f>IFERROR(DZ49/COUNTIFS(L3VA!$D$13:$D$261,"F",L3VA!EM13:EM261,"&gt;=0"),"")</f>
        <v/>
      </c>
      <c r="EB49" s="287">
        <f>IFERROR(COUNTIFS(L3VA!EM$13:EM$261,"&gt;=50",L3VA!$D$13:$D$261,"M"),"")</f>
        <v>0</v>
      </c>
      <c r="EC49" s="288" t="str">
        <f>IFERROR(EB49/COUNTIFS(L3VA!$D$13:$D$261,"F",L3VA!EM13:EM261,"&gt;=0"),"")</f>
        <v/>
      </c>
      <c r="ED49" s="285">
        <f>IFERROR(COUNTIFS(L3VA!ES$13:ES$261,"&gt;=0",L3VA!$D$13:$D$261,"M"),"")</f>
        <v>0</v>
      </c>
      <c r="EE49" s="286" t="str">
        <f>IFERROR(AVERAGEIFS(L3VA!EP$13:EP$261,L3VA!$D$13:$D$261,"M",L3VA!ES$13:ES$261,"&gt;=0"),"")</f>
        <v/>
      </c>
      <c r="EF49" s="287">
        <f>IFERROR(COUNTIFS(L3VA!ES$13:ES$261,"&gt;=30",L3VA!$D$13:$D$261,"M"),"")</f>
        <v>0</v>
      </c>
      <c r="EG49" s="288" t="str">
        <f>IFERROR(EF49/COUNTIFS(L3VA!$D$13:$D$261,"F",L3VA!ES13:ES261,"&gt;=0"),"")</f>
        <v/>
      </c>
      <c r="EH49" s="287">
        <f>IFERROR(COUNTIFS(L3VA!ES$13:ES$261,"&gt;=50",L3VA!$D$13:$D$261,"M"),"")</f>
        <v>0</v>
      </c>
      <c r="EI49" s="288" t="str">
        <f>IFERROR(EH49/COUNTIFS(L3VA!$D$13:$D$261,"F",L3VA!ES13:ES261,"&gt;=0"),"")</f>
        <v/>
      </c>
      <c r="EJ49" s="285">
        <f>IFERROR(COUNTIFS(L3VA!EY$13:EY$261,"&gt;=0",L3VA!$D$13:$D$261,"M"),"")</f>
        <v>0</v>
      </c>
      <c r="EK49" s="286" t="str">
        <f>IFERROR(AVERAGEIFS(L3VA!EV$13:EV$261,L3VA!$D$13:$D$261,"M",L3VA!EY$13:EY$261,"&gt;=0"),"")</f>
        <v/>
      </c>
      <c r="EL49" s="287">
        <f>IFERROR(COUNTIFS(L3VA!EY$13:EY$261,"&gt;=30",L3VA!$D$13:$D$261,"M"),"")</f>
        <v>0</v>
      </c>
      <c r="EM49" s="288" t="str">
        <f>IFERROR(EL49/COUNTIFS(L3VA!$D$13:$D$261,"F",L3VA!EY13:EY261,"&gt;=0"),"")</f>
        <v/>
      </c>
      <c r="EN49" s="287">
        <f>IFERROR(COUNTIFS(L3VA!EY$13:EY$261,"&gt;=50",L3VA!$D$13:$D$261,"M"),"")</f>
        <v>0</v>
      </c>
      <c r="EO49" s="288" t="str">
        <f>IFERROR(EN49/COUNTIFS(L3VA!$D$13:$D$261,"F",L3VA!EY13:EY261,"&gt;=0"),"")</f>
        <v/>
      </c>
      <c r="EP49" s="285">
        <f>IFERROR(COUNTIFS(L3VA!FE$13:FE$261,"&gt;=0",L3VA!$D$13:$D$261,"M"),"")</f>
        <v>0</v>
      </c>
      <c r="EQ49" s="286" t="str">
        <f>IFERROR(AVERAGEIFS(L3VA!FB$13:FB$261,L3VA!$D$13:$D$261,"M",L3VA!FE$13:FE$261,"&gt;=0"),"")</f>
        <v/>
      </c>
      <c r="ER49" s="287">
        <f>IFERROR(COUNTIFS(L3VA!FE$13:FE$261,"&gt;=30",L3VA!$D$13:$D$261,"M"),"")</f>
        <v>0</v>
      </c>
      <c r="ES49" s="288" t="str">
        <f>IFERROR(ER49/COUNTIFS(L3VA!$D$13:$D$261,"F",L3VA!FE13:FE261,"&gt;=0"),"")</f>
        <v/>
      </c>
      <c r="ET49" s="287">
        <f>IFERROR(COUNTIFS(L3VA!FE$13:FE$261,"&gt;=50",L3VA!$D$13:$D$261,"M"),"")</f>
        <v>0</v>
      </c>
      <c r="EU49" s="288" t="str">
        <f>IFERROR(ET49/COUNTIFS(L3VA!$D$13:$D$261,"F",L3VA!FE13:FE261,"&gt;=0"),"")</f>
        <v/>
      </c>
    </row>
    <row r="50" spans="1:151" ht="15.75" hidden="1" thickBot="1" x14ac:dyDescent="0.3">
      <c r="A50" s="210" t="s">
        <v>317</v>
      </c>
      <c r="B50" s="289"/>
      <c r="C50" s="290" t="str">
        <f>IFERROR((C48-C49),"")</f>
        <v/>
      </c>
      <c r="D50" s="291"/>
      <c r="E50" s="221" t="str">
        <f>IFERROR((E48-E49),"")</f>
        <v/>
      </c>
      <c r="F50" s="291"/>
      <c r="G50" s="221" t="str">
        <f>IFERROR((G48-G49),"")</f>
        <v/>
      </c>
      <c r="H50" s="289"/>
      <c r="I50" s="290" t="str">
        <f>IFERROR((I48-I49),"")</f>
        <v/>
      </c>
      <c r="J50" s="291"/>
      <c r="K50" s="221" t="str">
        <f>IFERROR((K48-K49),"")</f>
        <v/>
      </c>
      <c r="L50" s="291"/>
      <c r="M50" s="221" t="str">
        <f>IFERROR((M48-M49),"")</f>
        <v/>
      </c>
      <c r="N50" s="289"/>
      <c r="O50" s="290" t="str">
        <f>IFERROR((O48-O49),"")</f>
        <v/>
      </c>
      <c r="P50" s="291"/>
      <c r="Q50" s="221" t="str">
        <f>IFERROR((Q48-Q49),"")</f>
        <v/>
      </c>
      <c r="R50" s="291"/>
      <c r="S50" s="221" t="str">
        <f>IFERROR((S48-S49),"")</f>
        <v/>
      </c>
      <c r="T50" s="289"/>
      <c r="U50" s="290" t="str">
        <f>IFERROR((U48-U49),"")</f>
        <v/>
      </c>
      <c r="V50" s="291"/>
      <c r="W50" s="221" t="str">
        <f>IFERROR((W48-W49),"")</f>
        <v/>
      </c>
      <c r="X50" s="291"/>
      <c r="Y50" s="221" t="str">
        <f>IFERROR((Y48-Y49),"")</f>
        <v/>
      </c>
      <c r="Z50" s="289"/>
      <c r="AA50" s="290" t="str">
        <f>IFERROR((AA48-AA49),"")</f>
        <v/>
      </c>
      <c r="AB50" s="291"/>
      <c r="AC50" s="221" t="str">
        <f>IFERROR((AC48-AC49),"")</f>
        <v/>
      </c>
      <c r="AD50" s="291"/>
      <c r="AE50" s="221" t="str">
        <f>IFERROR((AE48-AE49),"")</f>
        <v/>
      </c>
      <c r="AF50" s="289"/>
      <c r="AG50" s="290" t="str">
        <f>IFERROR((AG48-AG49),"")</f>
        <v/>
      </c>
      <c r="AH50" s="291"/>
      <c r="AI50" s="221" t="str">
        <f>IFERROR((AI48-AI49),"")</f>
        <v/>
      </c>
      <c r="AJ50" s="291"/>
      <c r="AK50" s="221" t="str">
        <f>IFERROR((AK48-AK49),"")</f>
        <v/>
      </c>
      <c r="AL50" s="289"/>
      <c r="AM50" s="290" t="str">
        <f>IFERROR((AM48-AM49),"")</f>
        <v/>
      </c>
      <c r="AN50" s="291"/>
      <c r="AO50" s="221" t="str">
        <f>IFERROR((AO48-AO49),"")</f>
        <v/>
      </c>
      <c r="AP50" s="291"/>
      <c r="AQ50" s="221" t="str">
        <f>IFERROR((AQ48-AQ49),"")</f>
        <v/>
      </c>
      <c r="AR50" s="289"/>
      <c r="AS50" s="290" t="str">
        <f>IFERROR((AS48-AS49),"")</f>
        <v/>
      </c>
      <c r="AT50" s="291"/>
      <c r="AU50" s="221" t="str">
        <f>IFERROR((AU48-AU49),"")</f>
        <v/>
      </c>
      <c r="AV50" s="291"/>
      <c r="AW50" s="221" t="str">
        <f>IFERROR((AW48-AW49),"")</f>
        <v/>
      </c>
      <c r="AX50" s="289"/>
      <c r="AY50" s="290" t="str">
        <f>IFERROR((AY48-AY49),"")</f>
        <v/>
      </c>
      <c r="AZ50" s="291"/>
      <c r="BA50" s="221" t="str">
        <f>IFERROR((BA48-BA49),"")</f>
        <v/>
      </c>
      <c r="BB50" s="291"/>
      <c r="BC50" s="221" t="str">
        <f>IFERROR((BC48-BC49),"")</f>
        <v/>
      </c>
      <c r="BD50" s="289"/>
      <c r="BE50" s="290" t="str">
        <f>IFERROR((BE48-BE49),"")</f>
        <v/>
      </c>
      <c r="BF50" s="291"/>
      <c r="BG50" s="221" t="str">
        <f>IFERROR((BG48-BG49),"")</f>
        <v/>
      </c>
      <c r="BH50" s="291"/>
      <c r="BI50" s="221" t="str">
        <f>IFERROR((BI48-BI49),"")</f>
        <v/>
      </c>
      <c r="BJ50" s="289"/>
      <c r="BK50" s="290" t="str">
        <f>IFERROR((BK48-BK49),"")</f>
        <v/>
      </c>
      <c r="BL50" s="291"/>
      <c r="BM50" s="221" t="str">
        <f>IFERROR((BM48-BM49),"")</f>
        <v/>
      </c>
      <c r="BN50" s="291"/>
      <c r="BO50" s="221" t="str">
        <f>IFERROR((BO48-BO49),"")</f>
        <v/>
      </c>
      <c r="BP50" s="289"/>
      <c r="BQ50" s="290" t="str">
        <f>IFERROR((BQ48-BQ49),"")</f>
        <v/>
      </c>
      <c r="BR50" s="291"/>
      <c r="BS50" s="221" t="str">
        <f>IFERROR((BS48-BS49),"")</f>
        <v/>
      </c>
      <c r="BT50" s="291"/>
      <c r="BU50" s="221" t="str">
        <f>IFERROR((BU48-BU49),"")</f>
        <v/>
      </c>
      <c r="BV50" s="289"/>
      <c r="BW50" s="290" t="str">
        <f>IFERROR((BW48-BW49),"")</f>
        <v/>
      </c>
      <c r="BX50" s="291"/>
      <c r="BY50" s="221" t="str">
        <f>IFERROR((BY48-BY49),"")</f>
        <v/>
      </c>
      <c r="BZ50" s="291"/>
      <c r="CA50" s="221" t="str">
        <f>IFERROR((CA48-CA49),"")</f>
        <v/>
      </c>
      <c r="CB50" s="289"/>
      <c r="CC50" s="290" t="str">
        <f>IFERROR((CC48-CC49),"")</f>
        <v/>
      </c>
      <c r="CD50" s="291"/>
      <c r="CE50" s="221" t="str">
        <f>IFERROR((CE48-CE49),"")</f>
        <v/>
      </c>
      <c r="CF50" s="291"/>
      <c r="CG50" s="221" t="str">
        <f>IFERROR((CG48-CG49),"")</f>
        <v/>
      </c>
      <c r="CH50" s="289"/>
      <c r="CI50" s="290" t="str">
        <f>IFERROR((CI48-CI49),"")</f>
        <v/>
      </c>
      <c r="CJ50" s="291"/>
      <c r="CK50" s="221" t="str">
        <f>IFERROR((CK48-CK49),"")</f>
        <v/>
      </c>
      <c r="CL50" s="291"/>
      <c r="CM50" s="221" t="str">
        <f>IFERROR((CM48-CM49),"")</f>
        <v/>
      </c>
      <c r="CN50" s="289"/>
      <c r="CO50" s="290" t="str">
        <f>IFERROR((CO48-CO49),"")</f>
        <v/>
      </c>
      <c r="CP50" s="291"/>
      <c r="CQ50" s="221" t="str">
        <f>IFERROR((CQ48-CQ49),"")</f>
        <v/>
      </c>
      <c r="CR50" s="291"/>
      <c r="CS50" s="221" t="str">
        <f>IFERROR((CS48-CS49),"")</f>
        <v/>
      </c>
      <c r="CT50" s="289"/>
      <c r="CU50" s="290" t="str">
        <f>IFERROR((CU48-CU49),"")</f>
        <v/>
      </c>
      <c r="CV50" s="291"/>
      <c r="CW50" s="221" t="str">
        <f>IFERROR((CW48-CW49),"")</f>
        <v/>
      </c>
      <c r="CX50" s="291"/>
      <c r="CY50" s="221" t="str">
        <f>IFERROR((CY48-CY49),"")</f>
        <v/>
      </c>
      <c r="CZ50" s="289"/>
      <c r="DA50" s="290" t="str">
        <f>IFERROR((DA48-DA49),"")</f>
        <v/>
      </c>
      <c r="DB50" s="291"/>
      <c r="DC50" s="221" t="str">
        <f>IFERROR((DC48-DC49),"")</f>
        <v/>
      </c>
      <c r="DD50" s="291"/>
      <c r="DE50" s="221" t="str">
        <f>IFERROR((DE48-DE49),"")</f>
        <v/>
      </c>
      <c r="DF50" s="289"/>
      <c r="DG50" s="290" t="str">
        <f>IFERROR((DG48-DG49),"")</f>
        <v/>
      </c>
      <c r="DH50" s="291"/>
      <c r="DI50" s="221" t="str">
        <f>IFERROR((DI48-DI49),"")</f>
        <v/>
      </c>
      <c r="DJ50" s="291"/>
      <c r="DK50" s="221" t="str">
        <f>IFERROR((DK48-DK49),"")</f>
        <v/>
      </c>
      <c r="DL50" s="289"/>
      <c r="DM50" s="290" t="str">
        <f>IFERROR((DM48-DM49),"")</f>
        <v/>
      </c>
      <c r="DN50" s="291"/>
      <c r="DO50" s="221" t="str">
        <f>IFERROR((DO48-DO49),"")</f>
        <v/>
      </c>
      <c r="DP50" s="291"/>
      <c r="DQ50" s="221" t="str">
        <f>IFERROR((DQ48-DQ49),"")</f>
        <v/>
      </c>
      <c r="DR50" s="289"/>
      <c r="DS50" s="290" t="str">
        <f>IFERROR((DS48-DS49),"")</f>
        <v/>
      </c>
      <c r="DT50" s="291"/>
      <c r="DU50" s="221" t="str">
        <f>IFERROR((DU48-DU49),"")</f>
        <v/>
      </c>
      <c r="DV50" s="291"/>
      <c r="DW50" s="221" t="str">
        <f>IFERROR((DW48-DW49),"")</f>
        <v/>
      </c>
      <c r="DX50" s="289"/>
      <c r="DY50" s="290" t="str">
        <f>IFERROR((DY48-DY49),"")</f>
        <v/>
      </c>
      <c r="DZ50" s="291"/>
      <c r="EA50" s="221" t="str">
        <f>IFERROR((EA48-EA49),"")</f>
        <v/>
      </c>
      <c r="EB50" s="291"/>
      <c r="EC50" s="221" t="str">
        <f>IFERROR((EC48-EC49),"")</f>
        <v/>
      </c>
      <c r="ED50" s="289"/>
      <c r="EE50" s="290" t="str">
        <f>IFERROR((EE48-EE49),"")</f>
        <v/>
      </c>
      <c r="EF50" s="291"/>
      <c r="EG50" s="221" t="str">
        <f>IFERROR((EG48-EG49),"")</f>
        <v/>
      </c>
      <c r="EH50" s="291"/>
      <c r="EI50" s="221" t="str">
        <f>IFERROR((EI48-EI49),"")</f>
        <v/>
      </c>
      <c r="EJ50" s="289"/>
      <c r="EK50" s="290" t="str">
        <f>IFERROR((EK48-EK49),"")</f>
        <v/>
      </c>
      <c r="EL50" s="291"/>
      <c r="EM50" s="221" t="str">
        <f>IFERROR((EM48-EM49),"")</f>
        <v/>
      </c>
      <c r="EN50" s="291"/>
      <c r="EO50" s="221" t="str">
        <f>IFERROR((EO48-EO49),"")</f>
        <v/>
      </c>
      <c r="EP50" s="289"/>
      <c r="EQ50" s="290" t="str">
        <f>IFERROR((EQ48-EQ49),"")</f>
        <v/>
      </c>
      <c r="ER50" s="291"/>
      <c r="ES50" s="221" t="str">
        <f>IFERROR((ES48-ES49),"")</f>
        <v/>
      </c>
      <c r="ET50" s="291"/>
      <c r="EU50" s="221" t="str">
        <f>IFERROR((EU48-EU49),"")</f>
        <v/>
      </c>
    </row>
    <row r="51" spans="1:151" hidden="1" x14ac:dyDescent="0.25">
      <c r="A51" s="188" t="s">
        <v>318</v>
      </c>
      <c r="B51" s="281"/>
      <c r="C51" s="284"/>
      <c r="D51" s="283"/>
      <c r="E51" s="197"/>
      <c r="F51" s="283"/>
      <c r="G51" s="197"/>
      <c r="H51" s="281"/>
      <c r="I51" s="284"/>
      <c r="J51" s="283"/>
      <c r="K51" s="197"/>
      <c r="L51" s="283"/>
      <c r="M51" s="197"/>
      <c r="N51" s="281"/>
      <c r="O51" s="284"/>
      <c r="P51" s="283"/>
      <c r="Q51" s="197"/>
      <c r="R51" s="283"/>
      <c r="S51" s="197"/>
      <c r="T51" s="281"/>
      <c r="U51" s="284"/>
      <c r="V51" s="283"/>
      <c r="W51" s="197"/>
      <c r="X51" s="283"/>
      <c r="Y51" s="197"/>
      <c r="Z51" s="281"/>
      <c r="AA51" s="284"/>
      <c r="AB51" s="283"/>
      <c r="AC51" s="197"/>
      <c r="AD51" s="283"/>
      <c r="AE51" s="197"/>
      <c r="AF51" s="281"/>
      <c r="AG51" s="284"/>
      <c r="AH51" s="283"/>
      <c r="AI51" s="197"/>
      <c r="AJ51" s="283"/>
      <c r="AK51" s="197"/>
      <c r="AL51" s="281"/>
      <c r="AM51" s="284"/>
      <c r="AN51" s="283"/>
      <c r="AO51" s="197"/>
      <c r="AP51" s="283"/>
      <c r="AQ51" s="197"/>
      <c r="AR51" s="281"/>
      <c r="AS51" s="284"/>
      <c r="AT51" s="283"/>
      <c r="AU51" s="197"/>
      <c r="AV51" s="283"/>
      <c r="AW51" s="197"/>
      <c r="AX51" s="281"/>
      <c r="AY51" s="284"/>
      <c r="AZ51" s="283"/>
      <c r="BA51" s="197"/>
      <c r="BB51" s="283"/>
      <c r="BC51" s="197"/>
      <c r="BD51" s="281"/>
      <c r="BE51" s="284"/>
      <c r="BF51" s="283"/>
      <c r="BG51" s="197"/>
      <c r="BH51" s="283"/>
      <c r="BI51" s="197"/>
      <c r="BJ51" s="281"/>
      <c r="BK51" s="284"/>
      <c r="BL51" s="283"/>
      <c r="BM51" s="197"/>
      <c r="BN51" s="283"/>
      <c r="BO51" s="197"/>
      <c r="BP51" s="281"/>
      <c r="BQ51" s="284"/>
      <c r="BR51" s="283"/>
      <c r="BS51" s="197"/>
      <c r="BT51" s="283"/>
      <c r="BU51" s="197"/>
      <c r="BV51" s="281"/>
      <c r="BW51" s="284"/>
      <c r="BX51" s="283"/>
      <c r="BY51" s="197"/>
      <c r="BZ51" s="283"/>
      <c r="CA51" s="197"/>
      <c r="CB51" s="281"/>
      <c r="CC51" s="284"/>
      <c r="CD51" s="283"/>
      <c r="CE51" s="197"/>
      <c r="CF51" s="283"/>
      <c r="CG51" s="197"/>
      <c r="CH51" s="281"/>
      <c r="CI51" s="284"/>
      <c r="CJ51" s="283"/>
      <c r="CK51" s="197"/>
      <c r="CL51" s="283"/>
      <c r="CM51" s="197"/>
      <c r="CN51" s="281"/>
      <c r="CO51" s="284"/>
      <c r="CP51" s="283"/>
      <c r="CQ51" s="197"/>
      <c r="CR51" s="283"/>
      <c r="CS51" s="197"/>
      <c r="CT51" s="281"/>
      <c r="CU51" s="284"/>
      <c r="CV51" s="283"/>
      <c r="CW51" s="197"/>
      <c r="CX51" s="283"/>
      <c r="CY51" s="197"/>
      <c r="CZ51" s="281"/>
      <c r="DA51" s="284"/>
      <c r="DB51" s="283"/>
      <c r="DC51" s="197"/>
      <c r="DD51" s="283"/>
      <c r="DE51" s="197"/>
      <c r="DF51" s="281"/>
      <c r="DG51" s="284"/>
      <c r="DH51" s="283"/>
      <c r="DI51" s="197"/>
      <c r="DJ51" s="283"/>
      <c r="DK51" s="197"/>
      <c r="DL51" s="281"/>
      <c r="DM51" s="284"/>
      <c r="DN51" s="283"/>
      <c r="DO51" s="197"/>
      <c r="DP51" s="283"/>
      <c r="DQ51" s="197"/>
      <c r="DR51" s="281"/>
      <c r="DS51" s="284"/>
      <c r="DT51" s="283"/>
      <c r="DU51" s="197"/>
      <c r="DV51" s="283"/>
      <c r="DW51" s="197"/>
      <c r="DX51" s="281"/>
      <c r="DY51" s="284"/>
      <c r="DZ51" s="283"/>
      <c r="EA51" s="197"/>
      <c r="EB51" s="283"/>
      <c r="EC51" s="197"/>
      <c r="ED51" s="281"/>
      <c r="EE51" s="284"/>
      <c r="EF51" s="283"/>
      <c r="EG51" s="197"/>
      <c r="EH51" s="283"/>
      <c r="EI51" s="197"/>
      <c r="EJ51" s="281"/>
      <c r="EK51" s="284"/>
      <c r="EL51" s="283"/>
      <c r="EM51" s="197"/>
      <c r="EN51" s="283"/>
      <c r="EO51" s="197"/>
      <c r="EP51" s="281"/>
      <c r="EQ51" s="284"/>
      <c r="ER51" s="283"/>
      <c r="ES51" s="197"/>
      <c r="ET51" s="283"/>
      <c r="EU51" s="197"/>
    </row>
    <row r="52" spans="1:151" ht="15.75" hidden="1" x14ac:dyDescent="0.25">
      <c r="A52" s="32" t="s">
        <v>38</v>
      </c>
      <c r="B52" s="285">
        <f>COUNTIFS(L3VA!Q$13:Q$261,"&gt;=0",L3VA!$H$13:$H$261,"Y")</f>
        <v>0</v>
      </c>
      <c r="C52" s="292" t="str">
        <f>IFERROR(AVERAGEIFS(L3VA!N$13:N$261,L3VA!$H$13:$H$261,"Y",L3VA!Q$13:Q$261,"&gt;=0"),"")</f>
        <v/>
      </c>
      <c r="D52" s="287">
        <f>COUNTIFS(L3VA!Q$13:Q$261,"&gt;=30",L3VA!$H13:$H261,"Y")</f>
        <v>0</v>
      </c>
      <c r="E52" s="208" t="str">
        <f>IFERROR(D52/COUNTIFS(L3VA!$H13:$H261,"Y",L3VA!Q13:Q261,"&gt;=0"),"")</f>
        <v/>
      </c>
      <c r="F52" s="287">
        <f>COUNTIFS(L3VA!Q$13:Q$261,"&gt;=50",L3VA!$H13:$H261,"Y")</f>
        <v>0</v>
      </c>
      <c r="G52" s="208" t="str">
        <f>IFERROR(F52/COUNTIFS(L3VA!$H13:$H261,"Y",L3VA!Q13:Q261,"&gt;=0"),"")</f>
        <v/>
      </c>
      <c r="H52" s="285">
        <f>COUNTIFS(L3VA!W$13:W$261,"&gt;=0",L3VA!$H$13:$H$261,"Y")</f>
        <v>0</v>
      </c>
      <c r="I52" s="292" t="str">
        <f>IFERROR(AVERAGEIFS(L3VA!T$13:T$261,L3VA!$H$13:$H$261,"Y",L3VA!W$13:W$261,"&gt;=0"),"")</f>
        <v/>
      </c>
      <c r="J52" s="287">
        <f>COUNTIFS(L3VA!W$13:W$261,"&gt;=30",L3VA!$H13:$H261,"Y")</f>
        <v>0</v>
      </c>
      <c r="K52" s="208" t="str">
        <f>IFERROR(J52/COUNTIFS(L3VA!$H13:$H261,"Y",L3VA!W13:W261,"&gt;=0"),"")</f>
        <v/>
      </c>
      <c r="L52" s="287">
        <f>COUNTIFS(L3VA!W$13:W$261,"&gt;=50",L3VA!$H13:$H261,"Y")</f>
        <v>0</v>
      </c>
      <c r="M52" s="208" t="str">
        <f>IFERROR(L52/COUNTIFS(L3VA!$H13:$H261,"Y",L3VA!W13:W261,"&gt;=0"),"")</f>
        <v/>
      </c>
      <c r="N52" s="285">
        <f>COUNTIFS(L3VA!AC$13:AC$261,"&gt;=0",L3VA!$H$13:$H$261,"Y")</f>
        <v>0</v>
      </c>
      <c r="O52" s="292" t="str">
        <f>IFERROR(AVERAGEIFS(L3VA!Z$13:Z$261,L3VA!$H$13:$H$261,"Y",L3VA!AC$13:AC$261,"&gt;=0"),"")</f>
        <v/>
      </c>
      <c r="P52" s="287">
        <f>COUNTIFS(L3VA!AC$13:AC$261,"&gt;=30",L3VA!$H13:$H261,"Y")</f>
        <v>0</v>
      </c>
      <c r="Q52" s="208" t="str">
        <f>IFERROR(P52/COUNTIFS(L3VA!$H13:$H261,"Y",L3VA!AC13:AC261,"&gt;=0"),"")</f>
        <v/>
      </c>
      <c r="R52" s="287">
        <f>COUNTIFS(L3VA!AC$13:AC$261,"&gt;=50",L3VA!$H13:$H261,"Y")</f>
        <v>0</v>
      </c>
      <c r="S52" s="208" t="str">
        <f>IFERROR(R52/COUNTIFS(L3VA!$H13:$H261,"Y",L3VA!AC13:AC261,"&gt;=0"),"")</f>
        <v/>
      </c>
      <c r="T52" s="285">
        <f>COUNTIFS(L3VA!AI$13:AI$261,"&gt;=0",L3VA!$H$13:$H$261,"Y")</f>
        <v>0</v>
      </c>
      <c r="U52" s="292" t="str">
        <f>IFERROR(AVERAGEIFS(L3VA!AF$13:AF$261,L3VA!$H$13:$H$261,"Y",L3VA!AI$13:AI$261,"&gt;=0"),"")</f>
        <v/>
      </c>
      <c r="V52" s="287">
        <f>COUNTIFS(L3VA!AI$13:AI$261,"&gt;=30",L3VA!$H13:$H261,"Y")</f>
        <v>0</v>
      </c>
      <c r="W52" s="208" t="str">
        <f>IFERROR(V52/COUNTIFS(L3VA!$H13:$H261,"Y",L3VA!AI13:AI261,"&gt;=0"),"")</f>
        <v/>
      </c>
      <c r="X52" s="287">
        <f>COUNTIFS(L3VA!AI$13:AI$261,"&gt;=50",L3VA!$H13:$H261,"Y")</f>
        <v>0</v>
      </c>
      <c r="Y52" s="208" t="str">
        <f>IFERROR(X52/COUNTIFS(L3VA!$H13:$H261,"Y",L3VA!AI13:AI261,"&gt;=0"),"")</f>
        <v/>
      </c>
      <c r="Z52" s="285">
        <f>COUNTIFS(L3VA!AO$13:AO$261,"&gt;=0",L3VA!$H$13:$H$261,"Y")</f>
        <v>0</v>
      </c>
      <c r="AA52" s="292" t="str">
        <f>IFERROR(AVERAGEIFS(L3VA!AL$13:AL$261,L3VA!$H$13:$H$261,"Y",L3VA!AO$13:AO$261,"&gt;=0"),"")</f>
        <v/>
      </c>
      <c r="AB52" s="287">
        <f>COUNTIFS(L3VA!AO$13:AO$261,"&gt;=30",L3VA!$H13:$H261,"Y")</f>
        <v>0</v>
      </c>
      <c r="AC52" s="208" t="str">
        <f>IFERROR(AB52/COUNTIFS(L3VA!$H13:$H261,"Y",L3VA!AO13:AO261,"&gt;=0"),"")</f>
        <v/>
      </c>
      <c r="AD52" s="287">
        <f>COUNTIFS(L3VA!AO$13:AO$261,"&gt;=50",L3VA!$H13:$H261,"Y")</f>
        <v>0</v>
      </c>
      <c r="AE52" s="208" t="str">
        <f>IFERROR(AD52/COUNTIFS(L3VA!$H13:$H261,"Y",L3VA!AO13:AO261,"&gt;=0"),"")</f>
        <v/>
      </c>
      <c r="AF52" s="285">
        <f>COUNTIFS(L3VA!AU$13:AU$261,"&gt;=0",L3VA!$H$13:$H$261,"Y")</f>
        <v>0</v>
      </c>
      <c r="AG52" s="292" t="str">
        <f>IFERROR(AVERAGEIFS(L3VA!AR$13:AR$261,L3VA!$H$13:$H$261,"Y",L3VA!AU$13:AU$261,"&gt;=0"),"")</f>
        <v/>
      </c>
      <c r="AH52" s="287">
        <f>COUNTIFS(L3VA!AU$13:AU$261,"&gt;=30",L3VA!$H13:$H261,"Y")</f>
        <v>0</v>
      </c>
      <c r="AI52" s="208" t="str">
        <f>IFERROR(AH52/COUNTIFS(L3VA!$H13:$H261,"Y",L3VA!AU13:AU261,"&gt;=0"),"")</f>
        <v/>
      </c>
      <c r="AJ52" s="287">
        <f>COUNTIFS(L3VA!AU$13:AU$261,"&gt;=50",L3VA!$H13:$H261,"Y")</f>
        <v>0</v>
      </c>
      <c r="AK52" s="208" t="str">
        <f>IFERROR(AJ52/COUNTIFS(L3VA!$H13:$H261,"Y",L3VA!AU13:AU261,"&gt;=0"),"")</f>
        <v/>
      </c>
      <c r="AL52" s="285">
        <f>COUNTIFS(L3VA!BA$13:BA$261,"&gt;=0",L3VA!$H$13:$H$261,"Y")</f>
        <v>0</v>
      </c>
      <c r="AM52" s="292" t="str">
        <f>IFERROR(AVERAGEIFS(L3VA!AX$13:AX$261,L3VA!$H$13:$H$261,"Y",L3VA!BA$13:BA$261,"&gt;=0"),"")</f>
        <v/>
      </c>
      <c r="AN52" s="287">
        <f>COUNTIFS(L3VA!BA$13:BA$261,"&gt;=30",L3VA!$H13:$H261,"Y")</f>
        <v>0</v>
      </c>
      <c r="AO52" s="208" t="str">
        <f>IFERROR(AN52/COUNTIFS(L3VA!$H13:$H261,"Y",L3VA!BA13:BA261,"&gt;=0"),"")</f>
        <v/>
      </c>
      <c r="AP52" s="287">
        <f>COUNTIFS(L3VA!BA$13:BA$261,"&gt;=50",L3VA!$H13:$H261,"Y")</f>
        <v>0</v>
      </c>
      <c r="AQ52" s="208" t="str">
        <f>IFERROR(AP52/COUNTIFS(L3VA!$H13:$H261,"Y",L3VA!BA13:BA261,"&gt;=0"),"")</f>
        <v/>
      </c>
      <c r="AR52" s="285">
        <f>COUNTIFS(L3VA!BG$13:BG$261,"&gt;=0",L3VA!$H$13:$H$261,"Y")</f>
        <v>0</v>
      </c>
      <c r="AS52" s="292" t="str">
        <f>IFERROR(AVERAGEIFS(L3VA!BD$13:BD$261,L3VA!$H$13:$H$261,"Y",L3VA!BG$13:BG$261,"&gt;=0"),"")</f>
        <v/>
      </c>
      <c r="AT52" s="287">
        <f>COUNTIFS(L3VA!BG$13:BG$261,"&gt;=30",L3VA!$H13:$H261,"Y")</f>
        <v>0</v>
      </c>
      <c r="AU52" s="208" t="str">
        <f>IFERROR(AT52/COUNTIFS(L3VA!$H13:$H261,"Y",L3VA!BG13:BG261,"&gt;=0"),"")</f>
        <v/>
      </c>
      <c r="AV52" s="287">
        <f>COUNTIFS(L3VA!BG$13:BG$261,"&gt;=50",L3VA!$H13:$H261,"Y")</f>
        <v>0</v>
      </c>
      <c r="AW52" s="208" t="str">
        <f>IFERROR(AV52/COUNTIFS(L3VA!$H13:$H261,"Y",L3VA!BG13:BG261,"&gt;=0"),"")</f>
        <v/>
      </c>
      <c r="AX52" s="285">
        <f>COUNTIFS(L3VA!BM$13:BM$261,"&gt;=0",L3VA!$H$13:$H$261,"Y")</f>
        <v>0</v>
      </c>
      <c r="AY52" s="292" t="str">
        <f>IFERROR(AVERAGEIFS(L3VA!BJ$13:BJ$261,L3VA!$H$13:$H$261,"Y",L3VA!BM$13:BM$261,"&gt;=0"),"")</f>
        <v/>
      </c>
      <c r="AZ52" s="287">
        <f>COUNTIFS(L3VA!BM$13:BM$261,"&gt;=30",L3VA!$H13:$H261,"Y")</f>
        <v>0</v>
      </c>
      <c r="BA52" s="208" t="str">
        <f>IFERROR(AZ52/COUNTIFS(L3VA!$H13:$H261,"Y",L3VA!BM13:BM261,"&gt;=0"),"")</f>
        <v/>
      </c>
      <c r="BB52" s="287">
        <f>COUNTIFS(L3VA!BM$13:BM$261,"&gt;=50",L3VA!$H13:$H261,"Y")</f>
        <v>0</v>
      </c>
      <c r="BC52" s="208" t="str">
        <f>IFERROR(BB52/COUNTIFS(L3VA!$H13:$H261,"Y",L3VA!BM13:BM261,"&gt;=0"),"")</f>
        <v/>
      </c>
      <c r="BD52" s="285">
        <f>COUNTIFS(L3VA!BS$13:BS$261,"&gt;=0",L3VA!$H$13:$H$261,"Y")</f>
        <v>0</v>
      </c>
      <c r="BE52" s="292" t="str">
        <f>IFERROR(AVERAGEIFS(L3VA!BP$13:BP$261,L3VA!$H$13:$H$261,"Y",L3VA!BS$13:BS$261,"&gt;=0"),"")</f>
        <v/>
      </c>
      <c r="BF52" s="287">
        <f>COUNTIFS(L3VA!BS$13:BS$261,"&gt;=30",L3VA!$H13:$H261,"Y")</f>
        <v>0</v>
      </c>
      <c r="BG52" s="208" t="str">
        <f>IFERROR(BF52/COUNTIFS(L3VA!$H13:$H261,"Y",L3VA!BS13:BS261,"&gt;=0"),"")</f>
        <v/>
      </c>
      <c r="BH52" s="287">
        <f>COUNTIFS(L3VA!BS$13:BS$261,"&gt;=50",L3VA!$H13:$H261,"Y")</f>
        <v>0</v>
      </c>
      <c r="BI52" s="208" t="str">
        <f>IFERROR(BH52/COUNTIFS(L3VA!$H13:$H261,"Y",L3VA!BS13:BS261,"&gt;=0"),"")</f>
        <v/>
      </c>
      <c r="BJ52" s="285">
        <f>COUNTIFS(L3VA!BY$13:BY$261,"&gt;=0",L3VA!$H$13:$H$261,"Y")</f>
        <v>0</v>
      </c>
      <c r="BK52" s="292" t="str">
        <f>IFERROR(AVERAGEIFS(L3VA!BV$13:BV$261,L3VA!$H$13:$H$261,"Y",L3VA!BY$13:BY$261,"&gt;=0"),"")</f>
        <v/>
      </c>
      <c r="BL52" s="287">
        <f>COUNTIFS(L3VA!BY$13:BY$261,"&gt;=30",L3VA!$H13:$H261,"Y")</f>
        <v>0</v>
      </c>
      <c r="BM52" s="208" t="str">
        <f>IFERROR(BL52/COUNTIFS(L3VA!$H13:$H261,"Y",L3VA!BY13:BY261,"&gt;=0"),"")</f>
        <v/>
      </c>
      <c r="BN52" s="287">
        <f>COUNTIFS(L3VA!BY$13:BY$261,"&gt;=50",L3VA!$H13:$H261,"Y")</f>
        <v>0</v>
      </c>
      <c r="BO52" s="208" t="str">
        <f>IFERROR(BN52/COUNTIFS(L3VA!$H13:$H261,"Y",L3VA!BY13:BY261,"&gt;=0"),"")</f>
        <v/>
      </c>
      <c r="BP52" s="285">
        <f>COUNTIFS(L3VA!CE$13:CE$261,"&gt;=0",L3VA!$H$13:$H$261,"Y")</f>
        <v>0</v>
      </c>
      <c r="BQ52" s="292" t="str">
        <f>IFERROR(AVERAGEIFS(L3VA!CB$13:CB$261,L3VA!$H$13:$H$261,"Y",L3VA!CE$13:CE$261,"&gt;=0"),"")</f>
        <v/>
      </c>
      <c r="BR52" s="287">
        <f>COUNTIFS(L3VA!CE$13:CE$261,"&gt;=30",L3VA!$H13:$H261,"Y")</f>
        <v>0</v>
      </c>
      <c r="BS52" s="208" t="str">
        <f>IFERROR(BR52/COUNTIFS(L3VA!$H13:$H261,"Y",L3VA!CE13:CE261,"&gt;=0"),"")</f>
        <v/>
      </c>
      <c r="BT52" s="287">
        <f>COUNTIFS(L3VA!CE$13:CE$261,"&gt;=50",L3VA!$H13:$H261,"Y")</f>
        <v>0</v>
      </c>
      <c r="BU52" s="208" t="str">
        <f>IFERROR(BT52/COUNTIFS(L3VA!$H13:$H261,"Y",L3VA!CE13:CE261,"&gt;=0"),"")</f>
        <v/>
      </c>
      <c r="BV52" s="285">
        <f>COUNTIFS(L3VA!CK$13:CK$261,"&gt;=0",L3VA!$H$13:$H$261,"Y")</f>
        <v>0</v>
      </c>
      <c r="BW52" s="292" t="str">
        <f>IFERROR(AVERAGEIFS(L3VA!CH$13:CH$261,L3VA!$H$13:$H$261,"Y",L3VA!CK$13:CK$261,"&gt;=0"),"")</f>
        <v/>
      </c>
      <c r="BX52" s="287">
        <f>COUNTIFS(L3VA!CK$13:CK$261,"&gt;=30",L3VA!$H13:$H261,"Y")</f>
        <v>0</v>
      </c>
      <c r="BY52" s="208" t="str">
        <f>IFERROR(BX52/COUNTIFS(L3VA!$H13:$H261,"Y",L3VA!CK13:CK261,"&gt;=0"),"")</f>
        <v/>
      </c>
      <c r="BZ52" s="287">
        <f>COUNTIFS(L3VA!CK$13:CK$261,"&gt;=50",L3VA!$H13:$H261,"Y")</f>
        <v>0</v>
      </c>
      <c r="CA52" s="208" t="str">
        <f>IFERROR(BZ52/COUNTIFS(L3VA!$H13:$H261,"Y",L3VA!CK13:CK261,"&gt;=0"),"")</f>
        <v/>
      </c>
      <c r="CB52" s="285">
        <f>COUNTIFS(L3VA!CQ$13:CQ$261,"&gt;=0",L3VA!$H$13:$H$261,"Y")</f>
        <v>0</v>
      </c>
      <c r="CC52" s="292" t="str">
        <f>IFERROR(AVERAGEIFS(L3VA!CN$13:CN$261,L3VA!$H$13:$H$261,"Y",L3VA!CQ$13:CQ$261,"&gt;=0"),"")</f>
        <v/>
      </c>
      <c r="CD52" s="287">
        <f>COUNTIFS(L3VA!CQ$13:CQ$261,"&gt;=30",L3VA!$H13:$H261,"Y")</f>
        <v>0</v>
      </c>
      <c r="CE52" s="208" t="str">
        <f>IFERROR(CD52/COUNTIFS(L3VA!$H13:$H261,"Y",L3VA!CQ13:CQ261,"&gt;=0"),"")</f>
        <v/>
      </c>
      <c r="CF52" s="287">
        <f>COUNTIFS(L3VA!CQ$13:CQ$261,"&gt;=50",L3VA!$H13:$H261,"Y")</f>
        <v>0</v>
      </c>
      <c r="CG52" s="208" t="str">
        <f>IFERROR(CF52/COUNTIFS(L3VA!$H13:$H261,"Y",L3VA!CQ13:CQ261,"&gt;=0"),"")</f>
        <v/>
      </c>
      <c r="CH52" s="285">
        <f>COUNTIFS(L3VA!CW$13:CW$261,"&gt;=0",L3VA!$H$13:$H$261,"Y")</f>
        <v>0</v>
      </c>
      <c r="CI52" s="292" t="str">
        <f>IFERROR(AVERAGEIFS(L3VA!CT$13:CT$261,L3VA!$H$13:$H$261,"Y",L3VA!CW$13:CW$261,"&gt;=0"),"")</f>
        <v/>
      </c>
      <c r="CJ52" s="287">
        <f>COUNTIFS(L3VA!CW$13:CW$261,"&gt;=30",L3VA!$H13:$H261,"Y")</f>
        <v>0</v>
      </c>
      <c r="CK52" s="208" t="str">
        <f>IFERROR(CJ52/COUNTIFS(L3VA!$H13:$H261,"Y",L3VA!CW13:CW261,"&gt;=0"),"")</f>
        <v/>
      </c>
      <c r="CL52" s="287">
        <f>COUNTIFS(L3VA!CW$13:CW$261,"&gt;=50",L3VA!$H13:$H261,"Y")</f>
        <v>0</v>
      </c>
      <c r="CM52" s="208" t="str">
        <f>IFERROR(CL52/COUNTIFS(L3VA!$H13:$H261,"Y",L3VA!CW13:CW261,"&gt;=0"),"")</f>
        <v/>
      </c>
      <c r="CN52" s="285">
        <f>COUNTIFS(L3VA!DC$13:DC$261,"&gt;=0",L3VA!$H$13:$H$261,"Y")</f>
        <v>0</v>
      </c>
      <c r="CO52" s="292" t="str">
        <f>IFERROR(AVERAGEIFS(L3VA!CZ$13:CZ$261,L3VA!$H$13:$H$261,"Y",L3VA!DC$13:DC$261,"&gt;=0"),"")</f>
        <v/>
      </c>
      <c r="CP52" s="287">
        <f>COUNTIFS(L3VA!DC$13:DC$261,"&gt;=30",L3VA!$H13:$H261,"Y")</f>
        <v>0</v>
      </c>
      <c r="CQ52" s="208" t="str">
        <f>IFERROR(CP52/COUNTIFS(L3VA!$H13:$H261,"Y",L3VA!DC13:DC261,"&gt;=0"),"")</f>
        <v/>
      </c>
      <c r="CR52" s="287">
        <f>COUNTIFS(L3VA!DC$13:DC$261,"&gt;=50",L3VA!$H13:$H261,"Y")</f>
        <v>0</v>
      </c>
      <c r="CS52" s="208" t="str">
        <f>IFERROR(CR52/COUNTIFS(L3VA!$H13:$H261,"Y",L3VA!DC13:DC261,"&gt;=0"),"")</f>
        <v/>
      </c>
      <c r="CT52" s="285">
        <f>COUNTIFS(L3VA!DI$13:DI$261,"&gt;=0",L3VA!$H$13:$H$261,"Y")</f>
        <v>0</v>
      </c>
      <c r="CU52" s="292" t="str">
        <f>IFERROR(AVERAGEIFS(L3VA!DF$13:DF$261,L3VA!$H$13:$H$261,"Y",L3VA!DI$13:DI$261,"&gt;=0"),"")</f>
        <v/>
      </c>
      <c r="CV52" s="287">
        <f>COUNTIFS(L3VA!DI$13:DI$261,"&gt;=30",L3VA!$H13:$H261,"Y")</f>
        <v>0</v>
      </c>
      <c r="CW52" s="208" t="str">
        <f>IFERROR(CV52/COUNTIFS(L3VA!$H13:$H261,"Y",L3VA!DI13:DI261,"&gt;=0"),"")</f>
        <v/>
      </c>
      <c r="CX52" s="287">
        <f>COUNTIFS(L3VA!DI$13:DI$261,"&gt;=50",L3VA!$H13:$H261,"Y")</f>
        <v>0</v>
      </c>
      <c r="CY52" s="208" t="str">
        <f>IFERROR(CX52/COUNTIFS(L3VA!$H13:$H261,"Y",L3VA!DI13:DI261,"&gt;=0"),"")</f>
        <v/>
      </c>
      <c r="CZ52" s="285">
        <f>COUNTIFS(L3VA!DO$13:DO$261,"&gt;=0",L3VA!$H$13:$H$261,"Y")</f>
        <v>0</v>
      </c>
      <c r="DA52" s="292" t="str">
        <f>IFERROR(AVERAGEIFS(L3VA!DL$13:DL$261,L3VA!$H$13:$H$261,"Y",L3VA!DO$13:DO$261,"&gt;=0"),"")</f>
        <v/>
      </c>
      <c r="DB52" s="287">
        <f>COUNTIFS(L3VA!DO$13:DO$261,"&gt;=30",L3VA!$H13:$H261,"Y")</f>
        <v>0</v>
      </c>
      <c r="DC52" s="208" t="str">
        <f>IFERROR(DB52/COUNTIFS(L3VA!$H13:$H261,"Y",L3VA!DO13:DO261,"&gt;=0"),"")</f>
        <v/>
      </c>
      <c r="DD52" s="287">
        <f>COUNTIFS(L3VA!DO$13:DO$261,"&gt;=50",L3VA!$H13:$H261,"Y")</f>
        <v>0</v>
      </c>
      <c r="DE52" s="208" t="str">
        <f>IFERROR(DD52/COUNTIFS(L3VA!$H13:$H261,"Y",L3VA!DO13:DO261,"&gt;=0"),"")</f>
        <v/>
      </c>
      <c r="DF52" s="285">
        <f>COUNTIFS(L3VA!DU$13:DU$261,"&gt;=0",L3VA!$H$13:$H$261,"Y")</f>
        <v>0</v>
      </c>
      <c r="DG52" s="292" t="str">
        <f>IFERROR(AVERAGEIFS(L3VA!DR$13:DR$261,L3VA!$H$13:$H$261,"Y",L3VA!DU$13:DU$261,"&gt;=0"),"")</f>
        <v/>
      </c>
      <c r="DH52" s="287">
        <f>COUNTIFS(L3VA!DU$13:DU$261,"&gt;=30",L3VA!$H13:$H261,"Y")</f>
        <v>0</v>
      </c>
      <c r="DI52" s="208" t="str">
        <f>IFERROR(DH52/COUNTIFS(L3VA!$H13:$H261,"Y",L3VA!DU13:DU261,"&gt;=0"),"")</f>
        <v/>
      </c>
      <c r="DJ52" s="287">
        <f>COUNTIFS(L3VA!DU$13:DU$261,"&gt;=50",L3VA!$H13:$H261,"Y")</f>
        <v>0</v>
      </c>
      <c r="DK52" s="208" t="str">
        <f>IFERROR(DJ52/COUNTIFS(L3VA!$H13:$H261,"Y",L3VA!DU13:DU261,"&gt;=0"),"")</f>
        <v/>
      </c>
      <c r="DL52" s="285">
        <f>COUNTIFS(L3VA!EA$13:EA$261,"&gt;=0",L3VA!$H$13:$H$261,"Y")</f>
        <v>0</v>
      </c>
      <c r="DM52" s="292" t="str">
        <f>IFERROR(AVERAGEIFS(L3VA!DX$13:DX$261,L3VA!$H$13:$H$261,"Y",L3VA!EA$13:EA$261,"&gt;=0"),"")</f>
        <v/>
      </c>
      <c r="DN52" s="287">
        <f>COUNTIFS(L3VA!EA$13:EA$261,"&gt;=30",L3VA!$H13:$H261,"Y")</f>
        <v>0</v>
      </c>
      <c r="DO52" s="208" t="str">
        <f>IFERROR(DN52/COUNTIFS(L3VA!$H13:$H261,"Y",L3VA!EA13:EA261,"&gt;=0"),"")</f>
        <v/>
      </c>
      <c r="DP52" s="287">
        <f>COUNTIFS(L3VA!EA$13:EA$261,"&gt;=50",L3VA!$H13:$H261,"Y")</f>
        <v>0</v>
      </c>
      <c r="DQ52" s="208" t="str">
        <f>IFERROR(DP52/COUNTIFS(L3VA!$H13:$H261,"Y",L3VA!EA13:EA261,"&gt;=0"),"")</f>
        <v/>
      </c>
      <c r="DR52" s="285">
        <f>COUNTIFS(L3VA!EG$13:EG$261,"&gt;=0",L3VA!$H$13:$H$261,"Y")</f>
        <v>0</v>
      </c>
      <c r="DS52" s="292" t="str">
        <f>IFERROR(AVERAGEIFS(L3VA!ED$13:ED$261,L3VA!$H$13:$H$261,"Y",L3VA!EG$13:EG$261,"&gt;=0"),"")</f>
        <v/>
      </c>
      <c r="DT52" s="287">
        <f>COUNTIFS(L3VA!EG$13:EG$261,"&gt;=30",L3VA!$H13:$H261,"Y")</f>
        <v>0</v>
      </c>
      <c r="DU52" s="208" t="str">
        <f>IFERROR(DT52/COUNTIFS(L3VA!$H13:$H261,"Y",L3VA!EG13:EG261,"&gt;=0"),"")</f>
        <v/>
      </c>
      <c r="DV52" s="287">
        <f>COUNTIFS(L3VA!EG$13:EG$261,"&gt;=50",L3VA!$H13:$H261,"Y")</f>
        <v>0</v>
      </c>
      <c r="DW52" s="208" t="str">
        <f>IFERROR(DV52/COUNTIFS(L3VA!$H13:$H261,"Y",L3VA!EG13:EG261,"&gt;=0"),"")</f>
        <v/>
      </c>
      <c r="DX52" s="285">
        <f>COUNTIFS(L3VA!EM$13:EM$261,"&gt;=0",L3VA!$H$13:$H$261,"Y")</f>
        <v>0</v>
      </c>
      <c r="DY52" s="292" t="str">
        <f>IFERROR(AVERAGEIFS(L3VA!EJ$13:EJ$261,L3VA!$H$13:$H$261,"Y",L3VA!EM$13:EM$261,"&gt;=0"),"")</f>
        <v/>
      </c>
      <c r="DZ52" s="287">
        <f>COUNTIFS(L3VA!EM$13:EM$261,"&gt;=30",L3VA!$H13:$H261,"Y")</f>
        <v>0</v>
      </c>
      <c r="EA52" s="208" t="str">
        <f>IFERROR(DZ52/COUNTIFS(L3VA!$H13:$H261,"Y",L3VA!EM13:EM261,"&gt;=0"),"")</f>
        <v/>
      </c>
      <c r="EB52" s="287">
        <f>COUNTIFS(L3VA!EM$13:EM$261,"&gt;=50",L3VA!$H13:$H261,"Y")</f>
        <v>0</v>
      </c>
      <c r="EC52" s="208" t="str">
        <f>IFERROR(EB52/COUNTIFS(L3VA!$H13:$H261,"Y",L3VA!EM13:EM261,"&gt;=0"),"")</f>
        <v/>
      </c>
      <c r="ED52" s="285">
        <f>COUNTIFS(L3VA!ES$13:ES$261,"&gt;=0",L3VA!$H$13:$H$261,"Y")</f>
        <v>0</v>
      </c>
      <c r="EE52" s="292" t="str">
        <f>IFERROR(AVERAGEIFS(L3VA!EP$13:EP$261,L3VA!$H$13:$H$261,"Y",L3VA!ES$13:ES$261,"&gt;=0"),"")</f>
        <v/>
      </c>
      <c r="EF52" s="287">
        <f>COUNTIFS(L3VA!ES$13:ES$261,"&gt;=30",L3VA!$H13:$H261,"Y")</f>
        <v>0</v>
      </c>
      <c r="EG52" s="208" t="str">
        <f>IFERROR(EF52/COUNTIFS(L3VA!$H13:$H261,"Y",L3VA!ES13:ES261,"&gt;=0"),"")</f>
        <v/>
      </c>
      <c r="EH52" s="287">
        <f>COUNTIFS(L3VA!ES$13:ES$261,"&gt;=50",L3VA!$H13:$H261,"Y")</f>
        <v>0</v>
      </c>
      <c r="EI52" s="208" t="str">
        <f>IFERROR(EH52/COUNTIFS(L3VA!$H13:$H261,"Y",L3VA!ES13:ES261,"&gt;=0"),"")</f>
        <v/>
      </c>
      <c r="EJ52" s="285">
        <f>COUNTIFS(L3VA!EY$13:EY$261,"&gt;=0",L3VA!$H$13:$H$261,"Y")</f>
        <v>0</v>
      </c>
      <c r="EK52" s="292" t="str">
        <f>IFERROR(AVERAGEIFS(L3VA!EV$13:EV$261,L3VA!$H$13:$H$261,"Y",L3VA!EY$13:EY$261,"&gt;=0"),"")</f>
        <v/>
      </c>
      <c r="EL52" s="287">
        <f>COUNTIFS(L3VA!EY$13:EY$261,"&gt;=30",L3VA!$H13:$H261,"Y")</f>
        <v>0</v>
      </c>
      <c r="EM52" s="208" t="str">
        <f>IFERROR(EL52/COUNTIFS(L3VA!$H13:$H261,"Y",L3VA!EY13:EY261,"&gt;=0"),"")</f>
        <v/>
      </c>
      <c r="EN52" s="287">
        <f>COUNTIFS(L3VA!EY$13:EY$261,"&gt;=50",L3VA!$H13:$H261,"Y")</f>
        <v>0</v>
      </c>
      <c r="EO52" s="208" t="str">
        <f>IFERROR(EN52/COUNTIFS(L3VA!$H13:$H261,"Y",L3VA!EY13:EY261,"&gt;=0"),"")</f>
        <v/>
      </c>
      <c r="EP52" s="285">
        <f>COUNTIFS(L3VA!FE$13:FE$261,"&gt;=0",L3VA!$H$13:$H$261,"Y")</f>
        <v>0</v>
      </c>
      <c r="EQ52" s="292" t="str">
        <f>IFERROR(AVERAGEIFS(L3VA!FB$13:FB$261,L3VA!$H$13:$H$261,"Y",L3VA!FE$13:FE$261,"&gt;=0"),"")</f>
        <v/>
      </c>
      <c r="ER52" s="287">
        <f>COUNTIFS(L3VA!FE$13:FE$261,"&gt;=30",L3VA!$H13:$H261,"Y")</f>
        <v>0</v>
      </c>
      <c r="ES52" s="208" t="str">
        <f>IFERROR(ER52/COUNTIFS(L3VA!$H13:$H261,"Y",L3VA!FE13:FE261,"&gt;=0"),"")</f>
        <v/>
      </c>
      <c r="ET52" s="287">
        <f>COUNTIFS(L3VA!FE$13:FE$261,"&gt;=50",L3VA!$H13:$H261,"Y")</f>
        <v>0</v>
      </c>
      <c r="EU52" s="208" t="str">
        <f>IFERROR(ET52/COUNTIFS(L3VA!$H13:$H261,"Y",L3VA!FE13:FE261,"&gt;=0"),"")</f>
        <v/>
      </c>
    </row>
    <row r="53" spans="1:151" ht="15.75" hidden="1" x14ac:dyDescent="0.25">
      <c r="A53" s="32" t="s">
        <v>52</v>
      </c>
      <c r="B53" s="293">
        <f>COUNTIFS(L3VA!Q$13:Q$261,"&gt;=0",L3VA!$H13:$H261,"N")</f>
        <v>0</v>
      </c>
      <c r="C53" s="286" t="str">
        <f>IFERROR(AVERAGEIFS(L3VA!N$13:N$261,L3VA!$H$13:$H$261,"N",L3VA!Q$13:Q$261,"&gt;=0"),"")</f>
        <v/>
      </c>
      <c r="D53" s="287">
        <f>COUNTIFS(L3VA!Q$13:Q$261,"&gt;=30",L3VA!$H13:$H261,"N")</f>
        <v>0</v>
      </c>
      <c r="E53" s="208" t="str">
        <f>IFERROR(D53/COUNTIFS(L3VA!$H13:$H261,"N",L3VA!Q13:Q261,"&gt;=0"),"")</f>
        <v/>
      </c>
      <c r="F53" s="287">
        <f>COUNTIFS(L3VA!Q$13:Q$261,"&gt;=50",L3VA!$H13:$H261,"N")</f>
        <v>0</v>
      </c>
      <c r="G53" s="208" t="str">
        <f>IFERROR(F53/COUNTIFS(L3VA!$H13:$H261,"N",L3VA!Q13:Q261,"&gt;=0"),"")</f>
        <v/>
      </c>
      <c r="H53" s="293">
        <f>COUNTIFS(L3VA!W$13:W$261,"&gt;=0",L3VA!$H13:$H261,"N")</f>
        <v>0</v>
      </c>
      <c r="I53" s="286" t="str">
        <f>IFERROR(AVERAGEIFS(L3VA!T$13:T$261,L3VA!$H$13:$H$261,"N",L3VA!W$13:W$261,"&gt;=0"),"")</f>
        <v/>
      </c>
      <c r="J53" s="287">
        <f>COUNTIFS(L3VA!W$13:W$261,"&gt;=30",L3VA!$H13:$H261,"N")</f>
        <v>0</v>
      </c>
      <c r="K53" s="208" t="str">
        <f>IFERROR(J53/COUNTIFS(L3VA!$H13:$H261,"N",L3VA!W13:W261,"&gt;=0"),"")</f>
        <v/>
      </c>
      <c r="L53" s="287">
        <f>COUNTIFS(L3VA!W$13:W$261,"&gt;=50",L3VA!$H13:$H261,"N")</f>
        <v>0</v>
      </c>
      <c r="M53" s="208" t="str">
        <f>IFERROR(L53/COUNTIFS(L3VA!$H13:$H261,"N",L3VA!W13:W261,"&gt;=0"),"")</f>
        <v/>
      </c>
      <c r="N53" s="293">
        <f>COUNTIFS(L3VA!AC$13:AC$261,"&gt;=0",L3VA!$H13:$H261,"N")</f>
        <v>0</v>
      </c>
      <c r="O53" s="286" t="str">
        <f>IFERROR(AVERAGEIFS(L3VA!Z$13:Z$261,L3VA!$H$13:$H$261,"N",L3VA!AC$13:AC$261,"&gt;=0"),"")</f>
        <v/>
      </c>
      <c r="P53" s="287">
        <f>COUNTIFS(L3VA!AC$13:AC$261,"&gt;=30",L3VA!$H13:$H261,"N")</f>
        <v>0</v>
      </c>
      <c r="Q53" s="208" t="str">
        <f>IFERROR(P53/COUNTIFS(L3VA!$H13:$H261,"N",L3VA!AC13:AC261,"&gt;=0"),"")</f>
        <v/>
      </c>
      <c r="R53" s="287">
        <f>COUNTIFS(L3VA!AC$13:AC$261,"&gt;=50",L3VA!$H13:$H261,"N")</f>
        <v>0</v>
      </c>
      <c r="S53" s="208" t="str">
        <f>IFERROR(R53/COUNTIFS(L3VA!$H13:$H261,"N",L3VA!AC13:AC261,"&gt;=0"),"")</f>
        <v/>
      </c>
      <c r="T53" s="293">
        <f>COUNTIFS(L3VA!AI$13:AI$261,"&gt;=0",L3VA!$H13:$H261,"N")</f>
        <v>0</v>
      </c>
      <c r="U53" s="286" t="str">
        <f>IFERROR(AVERAGEIFS(L3VA!AF$13:AF$261,L3VA!$H$13:$H$261,"N",L3VA!AI$13:AI$261,"&gt;=0"),"")</f>
        <v/>
      </c>
      <c r="V53" s="287">
        <f>COUNTIFS(L3VA!AI$13:AI$261,"&gt;=30",L3VA!$H13:$H261,"N")</f>
        <v>0</v>
      </c>
      <c r="W53" s="208" t="str">
        <f>IFERROR(V53/COUNTIFS(L3VA!$H13:$H261,"N",L3VA!AI13:AI261,"&gt;=0"),"")</f>
        <v/>
      </c>
      <c r="X53" s="287">
        <f>COUNTIFS(L3VA!AI$13:AI$261,"&gt;=50",L3VA!$H13:$H261,"N")</f>
        <v>0</v>
      </c>
      <c r="Y53" s="208" t="str">
        <f>IFERROR(X53/COUNTIFS(L3VA!$H13:$H261,"N",L3VA!AI13:AI261,"&gt;=0"),"")</f>
        <v/>
      </c>
      <c r="Z53" s="293">
        <f>COUNTIFS(L3VA!AO$13:AO$261,"&gt;=0",L3VA!$H13:$H261,"N")</f>
        <v>0</v>
      </c>
      <c r="AA53" s="286" t="str">
        <f>IFERROR(AVERAGEIFS(L3VA!AL$13:AL$261,L3VA!$H$13:$H$261,"N",L3VA!AO$13:AO$261,"&gt;=0"),"")</f>
        <v/>
      </c>
      <c r="AB53" s="287">
        <f>COUNTIFS(L3VA!AO$13:AO$261,"&gt;=30",L3VA!$H13:$H261,"N")</f>
        <v>0</v>
      </c>
      <c r="AC53" s="208" t="str">
        <f>IFERROR(AB53/COUNTIFS(L3VA!$H13:$H261,"N",L3VA!AO13:AO261,"&gt;=0"),"")</f>
        <v/>
      </c>
      <c r="AD53" s="287">
        <f>COUNTIFS(L3VA!AO$13:AO$261,"&gt;=50",L3VA!$H13:$H261,"N")</f>
        <v>0</v>
      </c>
      <c r="AE53" s="208" t="str">
        <f>IFERROR(AD53/COUNTIFS(L3VA!$H13:$H261,"N",L3VA!AO13:AO261,"&gt;=0"),"")</f>
        <v/>
      </c>
      <c r="AF53" s="293">
        <f>COUNTIFS(L3VA!AU$13:AU$261,"&gt;=0",L3VA!$H13:$H261,"N")</f>
        <v>0</v>
      </c>
      <c r="AG53" s="286" t="str">
        <f>IFERROR(AVERAGEIFS(L3VA!AR$13:AR$261,L3VA!$H$13:$H$261,"N",L3VA!AU$13:AU$261,"&gt;=0"),"")</f>
        <v/>
      </c>
      <c r="AH53" s="287">
        <f>COUNTIFS(L3VA!AU$13:AU$261,"&gt;=30",L3VA!$H13:$H261,"N")</f>
        <v>0</v>
      </c>
      <c r="AI53" s="208" t="str">
        <f>IFERROR(AH53/COUNTIFS(L3VA!$H13:$H261,"N",L3VA!AU13:AU261,"&gt;=0"),"")</f>
        <v/>
      </c>
      <c r="AJ53" s="287">
        <f>COUNTIFS(L3VA!AU$13:AU$261,"&gt;=50",L3VA!$H13:$H261,"N")</f>
        <v>0</v>
      </c>
      <c r="AK53" s="208" t="str">
        <f>IFERROR(AJ53/COUNTIFS(L3VA!$H13:$H261,"N",L3VA!AU13:AU261,"&gt;=0"),"")</f>
        <v/>
      </c>
      <c r="AL53" s="293">
        <f>COUNTIFS(L3VA!BA$13:BA$261,"&gt;=0",L3VA!$H13:$H261,"N")</f>
        <v>0</v>
      </c>
      <c r="AM53" s="286" t="str">
        <f>IFERROR(AVERAGEIFS(L3VA!AX$13:AX$261,L3VA!$H$13:$H$261,"N",L3VA!BA$13:BA$261,"&gt;=0"),"")</f>
        <v/>
      </c>
      <c r="AN53" s="287">
        <f>COUNTIFS(L3VA!BA$13:BA$261,"&gt;=30",L3VA!$H13:$H261,"N")</f>
        <v>0</v>
      </c>
      <c r="AO53" s="208" t="str">
        <f>IFERROR(AN53/COUNTIFS(L3VA!$H13:$H261,"N",L3VA!BA13:BA261,"&gt;=0"),"")</f>
        <v/>
      </c>
      <c r="AP53" s="287">
        <f>COUNTIFS(L3VA!BA$13:BA$261,"&gt;=50",L3VA!$H13:$H261,"N")</f>
        <v>0</v>
      </c>
      <c r="AQ53" s="208" t="str">
        <f>IFERROR(AP53/COUNTIFS(L3VA!$H13:$H261,"N",L3VA!BA13:BA261,"&gt;=0"),"")</f>
        <v/>
      </c>
      <c r="AR53" s="293">
        <f>COUNTIFS(L3VA!BG$13:BG$261,"&gt;=0",L3VA!$H13:$H261,"N")</f>
        <v>0</v>
      </c>
      <c r="AS53" s="286" t="str">
        <f>IFERROR(AVERAGEIFS(L3VA!BD$13:BD$261,L3VA!$H$13:$H$261,"N",L3VA!BG$13:BG$261,"&gt;=0"),"")</f>
        <v/>
      </c>
      <c r="AT53" s="287">
        <f>COUNTIFS(L3VA!BG$13:BG$261,"&gt;=30",L3VA!$H13:$H261,"N")</f>
        <v>0</v>
      </c>
      <c r="AU53" s="208" t="str">
        <f>IFERROR(AT53/COUNTIFS(L3VA!$H13:$H261,"N",L3VA!BG13:BG261,"&gt;=0"),"")</f>
        <v/>
      </c>
      <c r="AV53" s="287">
        <f>COUNTIFS(L3VA!BG$13:BG$261,"&gt;=50",L3VA!$H13:$H261,"N")</f>
        <v>0</v>
      </c>
      <c r="AW53" s="208" t="str">
        <f>IFERROR(AV53/COUNTIFS(L3VA!$H13:$H261,"N",L3VA!BG13:BG261,"&gt;=0"),"")</f>
        <v/>
      </c>
      <c r="AX53" s="293">
        <f>COUNTIFS(L3VA!BM$13:BM$261,"&gt;=0",L3VA!$H13:$H261,"N")</f>
        <v>0</v>
      </c>
      <c r="AY53" s="286" t="str">
        <f>IFERROR(AVERAGEIFS(L3VA!BJ$13:BJ$261,L3VA!$H$13:$H$261,"N",L3VA!BM$13:BM$261,"&gt;=0"),"")</f>
        <v/>
      </c>
      <c r="AZ53" s="287">
        <f>COUNTIFS(L3VA!BM$13:BM$261,"&gt;=30",L3VA!$H13:$H261,"N")</f>
        <v>0</v>
      </c>
      <c r="BA53" s="208" t="str">
        <f>IFERROR(AZ53/COUNTIFS(L3VA!$H13:$H261,"N",L3VA!BM13:BM261,"&gt;=0"),"")</f>
        <v/>
      </c>
      <c r="BB53" s="287">
        <f>COUNTIFS(L3VA!BM$13:BM$261,"&gt;=50",L3VA!$H13:$H261,"N")</f>
        <v>0</v>
      </c>
      <c r="BC53" s="208" t="str">
        <f>IFERROR(BB53/COUNTIFS(L3VA!$H13:$H261,"N",L3VA!BM13:BM261,"&gt;=0"),"")</f>
        <v/>
      </c>
      <c r="BD53" s="293">
        <f>COUNTIFS(L3VA!BS$13:BS$261,"&gt;=0",L3VA!$H13:$H261,"N")</f>
        <v>0</v>
      </c>
      <c r="BE53" s="286" t="str">
        <f>IFERROR(AVERAGEIFS(L3VA!BP$13:BP$261,L3VA!$H$13:$H$261,"N",L3VA!BS$13:BS$261,"&gt;=0"),"")</f>
        <v/>
      </c>
      <c r="BF53" s="287">
        <f>COUNTIFS(L3VA!BS$13:BS$261,"&gt;=30",L3VA!$H13:$H261,"N")</f>
        <v>0</v>
      </c>
      <c r="BG53" s="208" t="str">
        <f>IFERROR(BF53/COUNTIFS(L3VA!$H13:$H261,"N",L3VA!BS13:BS261,"&gt;=0"),"")</f>
        <v/>
      </c>
      <c r="BH53" s="287">
        <f>COUNTIFS(L3VA!BS$13:BS$261,"&gt;=50",L3VA!$H13:$H261,"N")</f>
        <v>0</v>
      </c>
      <c r="BI53" s="208" t="str">
        <f>IFERROR(BH53/COUNTIFS(L3VA!$H13:$H261,"N",L3VA!BS13:BS261,"&gt;=0"),"")</f>
        <v/>
      </c>
      <c r="BJ53" s="293">
        <f>COUNTIFS(L3VA!BY$13:BY$261,"&gt;=0",L3VA!$H13:$H261,"N")</f>
        <v>0</v>
      </c>
      <c r="BK53" s="286" t="str">
        <f>IFERROR(AVERAGEIFS(L3VA!BV$13:BV$261,L3VA!$H$13:$H$261,"N",L3VA!BY$13:BY$261,"&gt;=0"),"")</f>
        <v/>
      </c>
      <c r="BL53" s="287">
        <f>COUNTIFS(L3VA!BY$13:BY$261,"&gt;=30",L3VA!$H13:$H261,"N")</f>
        <v>0</v>
      </c>
      <c r="BM53" s="208" t="str">
        <f>IFERROR(BL53/COUNTIFS(L3VA!$H13:$H261,"N",L3VA!BY13:BY261,"&gt;=0"),"")</f>
        <v/>
      </c>
      <c r="BN53" s="287">
        <f>COUNTIFS(L3VA!BY$13:BY$261,"&gt;=50",L3VA!$H13:$H261,"N")</f>
        <v>0</v>
      </c>
      <c r="BO53" s="208" t="str">
        <f>IFERROR(BN53/COUNTIFS(L3VA!$H13:$H261,"N",L3VA!BY13:BY261,"&gt;=0"),"")</f>
        <v/>
      </c>
      <c r="BP53" s="293">
        <f>COUNTIFS(L3VA!CE$13:CE$261,"&gt;=0",L3VA!$H13:$H261,"N")</f>
        <v>0</v>
      </c>
      <c r="BQ53" s="286" t="str">
        <f>IFERROR(AVERAGEIFS(L3VA!CB$13:CB$261,L3VA!$H$13:$H$261,"N",L3VA!CE$13:CE$261,"&gt;=0"),"")</f>
        <v/>
      </c>
      <c r="BR53" s="287">
        <f>COUNTIFS(L3VA!CE$13:CE$261,"&gt;=30",L3VA!$H13:$H261,"N")</f>
        <v>0</v>
      </c>
      <c r="BS53" s="208" t="str">
        <f>IFERROR(BR53/COUNTIFS(L3VA!$H13:$H261,"N",L3VA!CE13:CE261,"&gt;=0"),"")</f>
        <v/>
      </c>
      <c r="BT53" s="287">
        <f>COUNTIFS(L3VA!CE$13:CE$261,"&gt;=50",L3VA!$H13:$H261,"N")</f>
        <v>0</v>
      </c>
      <c r="BU53" s="208" t="str">
        <f>IFERROR(BT53/COUNTIFS(L3VA!$H13:$H261,"N",L3VA!CE13:CE261,"&gt;=0"),"")</f>
        <v/>
      </c>
      <c r="BV53" s="293">
        <f>COUNTIFS(L3VA!CK$13:CK$261,"&gt;=0",L3VA!$H13:$H261,"N")</f>
        <v>0</v>
      </c>
      <c r="BW53" s="286" t="str">
        <f>IFERROR(AVERAGEIFS(L3VA!CH$13:CH$261,L3VA!$H$13:$H$261,"N",L3VA!CK$13:CK$261,"&gt;=0"),"")</f>
        <v/>
      </c>
      <c r="BX53" s="287">
        <f>COUNTIFS(L3VA!CK$13:CK$261,"&gt;=30",L3VA!$H13:$H261,"N")</f>
        <v>0</v>
      </c>
      <c r="BY53" s="208" t="str">
        <f>IFERROR(BX53/COUNTIFS(L3VA!$H13:$H261,"N",L3VA!CK13:CK261,"&gt;=0"),"")</f>
        <v/>
      </c>
      <c r="BZ53" s="287">
        <f>COUNTIFS(L3VA!CK$13:CK$261,"&gt;=50",L3VA!$H13:$H261,"N")</f>
        <v>0</v>
      </c>
      <c r="CA53" s="208" t="str">
        <f>IFERROR(BZ53/COUNTIFS(L3VA!$H13:$H261,"N",L3VA!CK13:CK261,"&gt;=0"),"")</f>
        <v/>
      </c>
      <c r="CB53" s="293">
        <f>COUNTIFS(L3VA!CQ$13:CQ$261,"&gt;=0",L3VA!$H13:$H261,"N")</f>
        <v>0</v>
      </c>
      <c r="CC53" s="286" t="str">
        <f>IFERROR(AVERAGEIFS(L3VA!CN$13:CN$261,L3VA!$H$13:$H$261,"N",L3VA!CQ$13:CQ$261,"&gt;=0"),"")</f>
        <v/>
      </c>
      <c r="CD53" s="287">
        <f>COUNTIFS(L3VA!CQ$13:CQ$261,"&gt;=30",L3VA!$H13:$H261,"N")</f>
        <v>0</v>
      </c>
      <c r="CE53" s="208" t="str">
        <f>IFERROR(CD53/COUNTIFS(L3VA!$H13:$H261,"N",L3VA!CQ13:CQ261,"&gt;=0"),"")</f>
        <v/>
      </c>
      <c r="CF53" s="287">
        <f>COUNTIFS(L3VA!CQ$13:CQ$261,"&gt;=50",L3VA!$H13:$H261,"N")</f>
        <v>0</v>
      </c>
      <c r="CG53" s="208" t="str">
        <f>IFERROR(CF53/COUNTIFS(L3VA!$H13:$H261,"N",L3VA!CQ13:CQ261,"&gt;=0"),"")</f>
        <v/>
      </c>
      <c r="CH53" s="293">
        <f>COUNTIFS(L3VA!CW$13:CW$261,"&gt;=0",L3VA!$H13:$H261,"N")</f>
        <v>0</v>
      </c>
      <c r="CI53" s="286" t="str">
        <f>IFERROR(AVERAGEIFS(L3VA!CT$13:CT$261,L3VA!$H$13:$H$261,"N",L3VA!CW$13:CW$261,"&gt;=0"),"")</f>
        <v/>
      </c>
      <c r="CJ53" s="287">
        <f>COUNTIFS(L3VA!CW$13:CW$261,"&gt;=30",L3VA!$H13:$H261,"N")</f>
        <v>0</v>
      </c>
      <c r="CK53" s="208" t="str">
        <f>IFERROR(CJ53/COUNTIFS(L3VA!$H13:$H261,"N",L3VA!CW13:CW261,"&gt;=0"),"")</f>
        <v/>
      </c>
      <c r="CL53" s="287">
        <f>COUNTIFS(L3VA!CW$13:CW$261,"&gt;=50",L3VA!$H13:$H261,"N")</f>
        <v>0</v>
      </c>
      <c r="CM53" s="208" t="str">
        <f>IFERROR(CL53/COUNTIFS(L3VA!$H13:$H261,"N",L3VA!CW13:CW261,"&gt;=0"),"")</f>
        <v/>
      </c>
      <c r="CN53" s="293">
        <f>COUNTIFS(L3VA!DC$13:DC$261,"&gt;=0",L3VA!$H13:$H261,"N")</f>
        <v>0</v>
      </c>
      <c r="CO53" s="286" t="str">
        <f>IFERROR(AVERAGEIFS(L3VA!CZ$13:CZ$261,L3VA!$H$13:$H$261,"N",L3VA!DC$13:DC$261,"&gt;=0"),"")</f>
        <v/>
      </c>
      <c r="CP53" s="287">
        <f>COUNTIFS(L3VA!DC$13:DC$261,"&gt;=30",L3VA!$H13:$H261,"N")</f>
        <v>0</v>
      </c>
      <c r="CQ53" s="208" t="str">
        <f>IFERROR(CP53/COUNTIFS(L3VA!$H13:$H261,"N",L3VA!DC13:DC261,"&gt;=0"),"")</f>
        <v/>
      </c>
      <c r="CR53" s="287">
        <f>COUNTIFS(L3VA!DC$13:DC$261,"&gt;=50",L3VA!$H13:$H261,"N")</f>
        <v>0</v>
      </c>
      <c r="CS53" s="208" t="str">
        <f>IFERROR(CR53/COUNTIFS(L3VA!$H13:$H261,"N",L3VA!DC13:DC261,"&gt;=0"),"")</f>
        <v/>
      </c>
      <c r="CT53" s="293">
        <f>COUNTIFS(L3VA!DI$13:DI$261,"&gt;=0",L3VA!$H13:$H261,"N")</f>
        <v>0</v>
      </c>
      <c r="CU53" s="286" t="str">
        <f>IFERROR(AVERAGEIFS(L3VA!DF$13:DF$261,L3VA!$H$13:$H$261,"N",L3VA!DI$13:DI$261,"&gt;=0"),"")</f>
        <v/>
      </c>
      <c r="CV53" s="287">
        <f>COUNTIFS(L3VA!DI$13:DI$261,"&gt;=30",L3VA!$H13:$H261,"N")</f>
        <v>0</v>
      </c>
      <c r="CW53" s="208" t="str">
        <f>IFERROR(CV53/COUNTIFS(L3VA!$H13:$H261,"N",L3VA!DI13:DI261,"&gt;=0"),"")</f>
        <v/>
      </c>
      <c r="CX53" s="287">
        <f>COUNTIFS(L3VA!DI$13:DI$261,"&gt;=50",L3VA!$H13:$H261,"N")</f>
        <v>0</v>
      </c>
      <c r="CY53" s="208" t="str">
        <f>IFERROR(CX53/COUNTIFS(L3VA!$H13:$H261,"N",L3VA!DI13:DI261,"&gt;=0"),"")</f>
        <v/>
      </c>
      <c r="CZ53" s="293">
        <f>COUNTIFS(L3VA!DO$13:DO$261,"&gt;=0",L3VA!$H13:$H261,"N")</f>
        <v>0</v>
      </c>
      <c r="DA53" s="286" t="str">
        <f>IFERROR(AVERAGEIFS(L3VA!DL$13:DL$261,L3VA!$H$13:$H$261,"N",L3VA!DO$13:DO$261,"&gt;=0"),"")</f>
        <v/>
      </c>
      <c r="DB53" s="287">
        <f>COUNTIFS(L3VA!DO$13:DO$261,"&gt;=30",L3VA!$H13:$H261,"N")</f>
        <v>0</v>
      </c>
      <c r="DC53" s="208" t="str">
        <f>IFERROR(DB53/COUNTIFS(L3VA!$H13:$H261,"N",L3VA!DO13:DO261,"&gt;=0"),"")</f>
        <v/>
      </c>
      <c r="DD53" s="287">
        <f>COUNTIFS(L3VA!DO$13:DO$261,"&gt;=50",L3VA!$H13:$H261,"N")</f>
        <v>0</v>
      </c>
      <c r="DE53" s="208" t="str">
        <f>IFERROR(DD53/COUNTIFS(L3VA!$H13:$H261,"N",L3VA!DO13:DO261,"&gt;=0"),"")</f>
        <v/>
      </c>
      <c r="DF53" s="293">
        <f>COUNTIFS(L3VA!DU$13:DU$261,"&gt;=0",L3VA!$H13:$H261,"N")</f>
        <v>0</v>
      </c>
      <c r="DG53" s="286" t="str">
        <f>IFERROR(AVERAGEIFS(L3VA!DR$13:DR$261,L3VA!$H$13:$H$261,"N",L3VA!DU$13:DU$261,"&gt;=0"),"")</f>
        <v/>
      </c>
      <c r="DH53" s="287">
        <f>COUNTIFS(L3VA!DU$13:DU$261,"&gt;=30",L3VA!$H13:$H261,"N")</f>
        <v>0</v>
      </c>
      <c r="DI53" s="208" t="str">
        <f>IFERROR(DH53/COUNTIFS(L3VA!$H13:$H261,"N",L3VA!DU13:DU261,"&gt;=0"),"")</f>
        <v/>
      </c>
      <c r="DJ53" s="287">
        <f>COUNTIFS(L3VA!DU$13:DU$261,"&gt;=50",L3VA!$H13:$H261,"N")</f>
        <v>0</v>
      </c>
      <c r="DK53" s="208" t="str">
        <f>IFERROR(DJ53/COUNTIFS(L3VA!$H13:$H261,"N",L3VA!DU13:DU261,"&gt;=0"),"")</f>
        <v/>
      </c>
      <c r="DL53" s="293">
        <f>COUNTIFS(L3VA!EA$13:EA$261,"&gt;=0",L3VA!$H13:$H261,"N")</f>
        <v>0</v>
      </c>
      <c r="DM53" s="286" t="str">
        <f>IFERROR(AVERAGEIFS(L3VA!DX$13:DX$261,L3VA!$H$13:$H$261,"N",L3VA!EA$13:EA$261,"&gt;=0"),"")</f>
        <v/>
      </c>
      <c r="DN53" s="287">
        <f>COUNTIFS(L3VA!EA$13:EA$261,"&gt;=30",L3VA!$H13:$H261,"N")</f>
        <v>0</v>
      </c>
      <c r="DO53" s="208" t="str">
        <f>IFERROR(DN53/COUNTIFS(L3VA!$H13:$H261,"N",L3VA!EA13:EA261,"&gt;=0"),"")</f>
        <v/>
      </c>
      <c r="DP53" s="287">
        <f>COUNTIFS(L3VA!EA$13:EA$261,"&gt;=50",L3VA!$H13:$H261,"N")</f>
        <v>0</v>
      </c>
      <c r="DQ53" s="208" t="str">
        <f>IFERROR(DP53/COUNTIFS(L3VA!$H13:$H261,"N",L3VA!EA13:EA261,"&gt;=0"),"")</f>
        <v/>
      </c>
      <c r="DR53" s="293">
        <f>COUNTIFS(L3VA!EG$13:EG$261,"&gt;=0",L3VA!$H13:$H261,"N")</f>
        <v>0</v>
      </c>
      <c r="DS53" s="286" t="str">
        <f>IFERROR(AVERAGEIFS(L3VA!ED$13:ED$261,L3VA!$H$13:$H$261,"N",L3VA!EG$13:EG$261,"&gt;=0"),"")</f>
        <v/>
      </c>
      <c r="DT53" s="287">
        <f>COUNTIFS(L3VA!EG$13:EG$261,"&gt;=30",L3VA!$H13:$H261,"N")</f>
        <v>0</v>
      </c>
      <c r="DU53" s="208" t="str">
        <f>IFERROR(DT53/COUNTIFS(L3VA!$H13:$H261,"N",L3VA!EG13:EG261,"&gt;=0"),"")</f>
        <v/>
      </c>
      <c r="DV53" s="287">
        <f>COUNTIFS(L3VA!EG$13:EG$261,"&gt;=50",L3VA!$H13:$H261,"N")</f>
        <v>0</v>
      </c>
      <c r="DW53" s="208" t="str">
        <f>IFERROR(DV53/COUNTIFS(L3VA!$H13:$H261,"N",L3VA!EG13:EG261,"&gt;=0"),"")</f>
        <v/>
      </c>
      <c r="DX53" s="293">
        <f>COUNTIFS(L3VA!EM$13:EM$261,"&gt;=0",L3VA!$H13:$H261,"N")</f>
        <v>0</v>
      </c>
      <c r="DY53" s="286" t="str">
        <f>IFERROR(AVERAGEIFS(L3VA!EJ$13:EJ$261,L3VA!$H$13:$H$261,"N",L3VA!EM$13:EM$261,"&gt;=0"),"")</f>
        <v/>
      </c>
      <c r="DZ53" s="287">
        <f>COUNTIFS(L3VA!EM$13:EM$261,"&gt;=30",L3VA!$H13:$H261,"N")</f>
        <v>0</v>
      </c>
      <c r="EA53" s="208" t="str">
        <f>IFERROR(DZ53/COUNTIFS(L3VA!$H13:$H261,"N",L3VA!EM13:EM261,"&gt;=0"),"")</f>
        <v/>
      </c>
      <c r="EB53" s="287">
        <f>COUNTIFS(L3VA!EM$13:EM$261,"&gt;=50",L3VA!$H13:$H261,"N")</f>
        <v>0</v>
      </c>
      <c r="EC53" s="208" t="str">
        <f>IFERROR(EB53/COUNTIFS(L3VA!$H13:$H261,"N",L3VA!EM13:EM261,"&gt;=0"),"")</f>
        <v/>
      </c>
      <c r="ED53" s="293">
        <f>COUNTIFS(L3VA!ES$13:ES$261,"&gt;=0",L3VA!$H13:$H261,"N")</f>
        <v>0</v>
      </c>
      <c r="EE53" s="286" t="str">
        <f>IFERROR(AVERAGEIFS(L3VA!EP$13:EP$261,L3VA!$H$13:$H$261,"N",L3VA!ES$13:ES$261,"&gt;=0"),"")</f>
        <v/>
      </c>
      <c r="EF53" s="287">
        <f>COUNTIFS(L3VA!ES$13:ES$261,"&gt;=30",L3VA!$H13:$H261,"N")</f>
        <v>0</v>
      </c>
      <c r="EG53" s="208" t="str">
        <f>IFERROR(EF53/COUNTIFS(L3VA!$H13:$H261,"N",L3VA!ES13:ES261,"&gt;=0"),"")</f>
        <v/>
      </c>
      <c r="EH53" s="287">
        <f>COUNTIFS(L3VA!ES$13:ES$261,"&gt;=50",L3VA!$H13:$H261,"N")</f>
        <v>0</v>
      </c>
      <c r="EI53" s="208" t="str">
        <f>IFERROR(EH53/COUNTIFS(L3VA!$H13:$H261,"N",L3VA!ES13:ES261,"&gt;=0"),"")</f>
        <v/>
      </c>
      <c r="EJ53" s="293">
        <f>COUNTIFS(L3VA!EY$13:EY$261,"&gt;=0",L3VA!$H13:$H261,"N")</f>
        <v>0</v>
      </c>
      <c r="EK53" s="286" t="str">
        <f>IFERROR(AVERAGEIFS(L3VA!EV$13:EV$261,L3VA!$H$13:$H$261,"N",L3VA!EY$13:EY$261,"&gt;=0"),"")</f>
        <v/>
      </c>
      <c r="EL53" s="287">
        <f>COUNTIFS(L3VA!EY$13:EY$261,"&gt;=30",L3VA!$H13:$H261,"N")</f>
        <v>0</v>
      </c>
      <c r="EM53" s="208" t="str">
        <f>IFERROR(EL53/COUNTIFS(L3VA!$H13:$H261,"N",L3VA!EY13:EY261,"&gt;=0"),"")</f>
        <v/>
      </c>
      <c r="EN53" s="287">
        <f>COUNTIFS(L3VA!EY$13:EY$261,"&gt;=50",L3VA!$H13:$H261,"N")</f>
        <v>0</v>
      </c>
      <c r="EO53" s="208" t="str">
        <f>IFERROR(EN53/COUNTIFS(L3VA!$H13:$H261,"N",L3VA!EY13:EY261,"&gt;=0"),"")</f>
        <v/>
      </c>
      <c r="EP53" s="293">
        <f>COUNTIFS(L3VA!FE$13:FE$261,"&gt;=0",L3VA!$H13:$H261,"N")</f>
        <v>0</v>
      </c>
      <c r="EQ53" s="286" t="str">
        <f>IFERROR(AVERAGEIFS(L3VA!FB$13:FB$261,L3VA!$H$13:$H$261,"N",L3VA!FE$13:FE$261,"&gt;=0"),"")</f>
        <v/>
      </c>
      <c r="ER53" s="287">
        <f>COUNTIFS(L3VA!FE$13:FE$261,"&gt;=30",L3VA!$H13:$H261,"N")</f>
        <v>0</v>
      </c>
      <c r="ES53" s="208" t="str">
        <f>IFERROR(ER53/COUNTIFS(L3VA!$H13:$H261,"N",L3VA!FE13:FE261,"&gt;=0"),"")</f>
        <v/>
      </c>
      <c r="ET53" s="287">
        <f>COUNTIFS(L3VA!FE$13:FE$261,"&gt;=50",L3VA!$H13:$H261,"N")</f>
        <v>0</v>
      </c>
      <c r="EU53" s="208" t="str">
        <f>IFERROR(ET53/COUNTIFS(L3VA!$H13:$H261,"N",L3VA!FE13:FE261,"&gt;=0"),"")</f>
        <v/>
      </c>
    </row>
    <row r="54" spans="1:151" ht="15.75" hidden="1" thickBot="1" x14ac:dyDescent="0.3">
      <c r="A54" s="210" t="s">
        <v>319</v>
      </c>
      <c r="B54" s="289"/>
      <c r="C54" s="290" t="str">
        <f>IFERROR((C52-C53),"")</f>
        <v/>
      </c>
      <c r="D54" s="291"/>
      <c r="E54" s="221" t="str">
        <f>IFERROR((E52-E53),"")</f>
        <v/>
      </c>
      <c r="F54" s="291"/>
      <c r="G54" s="221" t="str">
        <f>IFERROR((G52-G53),"")</f>
        <v/>
      </c>
      <c r="H54" s="289"/>
      <c r="I54" s="290" t="str">
        <f>IFERROR((I52-I53),"")</f>
        <v/>
      </c>
      <c r="J54" s="291"/>
      <c r="K54" s="221" t="str">
        <f>IFERROR((K52-K53),"")</f>
        <v/>
      </c>
      <c r="L54" s="291"/>
      <c r="M54" s="221" t="str">
        <f>IFERROR((M52-M53),"")</f>
        <v/>
      </c>
      <c r="N54" s="289"/>
      <c r="O54" s="290" t="str">
        <f>IFERROR((O52-O53),"")</f>
        <v/>
      </c>
      <c r="P54" s="291"/>
      <c r="Q54" s="221" t="str">
        <f>IFERROR((Q52-Q53),"")</f>
        <v/>
      </c>
      <c r="R54" s="291"/>
      <c r="S54" s="221" t="str">
        <f>IFERROR((S52-S53),"")</f>
        <v/>
      </c>
      <c r="T54" s="289"/>
      <c r="U54" s="290" t="str">
        <f>IFERROR((U52-U53),"")</f>
        <v/>
      </c>
      <c r="V54" s="291"/>
      <c r="W54" s="221" t="str">
        <f>IFERROR((W52-W53),"")</f>
        <v/>
      </c>
      <c r="X54" s="291"/>
      <c r="Y54" s="221" t="str">
        <f>IFERROR((Y52-Y53),"")</f>
        <v/>
      </c>
      <c r="Z54" s="289"/>
      <c r="AA54" s="290" t="str">
        <f>IFERROR((AA52-AA53),"")</f>
        <v/>
      </c>
      <c r="AB54" s="291"/>
      <c r="AC54" s="221" t="str">
        <f>IFERROR((AC52-AC53),"")</f>
        <v/>
      </c>
      <c r="AD54" s="291"/>
      <c r="AE54" s="221" t="str">
        <f>IFERROR((AE52-AE53),"")</f>
        <v/>
      </c>
      <c r="AF54" s="289"/>
      <c r="AG54" s="290" t="str">
        <f>IFERROR((AG52-AG53),"")</f>
        <v/>
      </c>
      <c r="AH54" s="291"/>
      <c r="AI54" s="221" t="str">
        <f>IFERROR((AI52-AI53),"")</f>
        <v/>
      </c>
      <c r="AJ54" s="291"/>
      <c r="AK54" s="221" t="str">
        <f>IFERROR((AK52-AK53),"")</f>
        <v/>
      </c>
      <c r="AL54" s="289"/>
      <c r="AM54" s="290" t="str">
        <f>IFERROR((AM52-AM53),"")</f>
        <v/>
      </c>
      <c r="AN54" s="291"/>
      <c r="AO54" s="221" t="str">
        <f>IFERROR((AO52-AO53),"")</f>
        <v/>
      </c>
      <c r="AP54" s="291"/>
      <c r="AQ54" s="221" t="str">
        <f>IFERROR((AQ52-AQ53),"")</f>
        <v/>
      </c>
      <c r="AR54" s="289"/>
      <c r="AS54" s="290" t="str">
        <f>IFERROR((AS52-AS53),"")</f>
        <v/>
      </c>
      <c r="AT54" s="291"/>
      <c r="AU54" s="221" t="str">
        <f>IFERROR((AU52-AU53),"")</f>
        <v/>
      </c>
      <c r="AV54" s="291"/>
      <c r="AW54" s="221" t="str">
        <f>IFERROR((AW52-AW53),"")</f>
        <v/>
      </c>
      <c r="AX54" s="289"/>
      <c r="AY54" s="290" t="str">
        <f>IFERROR((AY52-AY53),"")</f>
        <v/>
      </c>
      <c r="AZ54" s="291"/>
      <c r="BA54" s="221" t="str">
        <f>IFERROR((BA52-BA53),"")</f>
        <v/>
      </c>
      <c r="BB54" s="291"/>
      <c r="BC54" s="221" t="str">
        <f>IFERROR((BC52-BC53),"")</f>
        <v/>
      </c>
      <c r="BD54" s="289"/>
      <c r="BE54" s="290" t="str">
        <f>IFERROR((BE52-BE53),"")</f>
        <v/>
      </c>
      <c r="BF54" s="291"/>
      <c r="BG54" s="221" t="str">
        <f>IFERROR((BG52-BG53),"")</f>
        <v/>
      </c>
      <c r="BH54" s="291"/>
      <c r="BI54" s="221" t="str">
        <f>IFERROR((BI52-BI53),"")</f>
        <v/>
      </c>
      <c r="BJ54" s="289"/>
      <c r="BK54" s="290" t="str">
        <f>IFERROR((BK52-BK53),"")</f>
        <v/>
      </c>
      <c r="BL54" s="291"/>
      <c r="BM54" s="221" t="str">
        <f>IFERROR((BM52-BM53),"")</f>
        <v/>
      </c>
      <c r="BN54" s="291"/>
      <c r="BO54" s="221" t="str">
        <f>IFERROR((BO52-BO53),"")</f>
        <v/>
      </c>
      <c r="BP54" s="289"/>
      <c r="BQ54" s="290" t="str">
        <f>IFERROR((BQ52-BQ53),"")</f>
        <v/>
      </c>
      <c r="BR54" s="291"/>
      <c r="BS54" s="221" t="str">
        <f>IFERROR((BS52-BS53),"")</f>
        <v/>
      </c>
      <c r="BT54" s="291"/>
      <c r="BU54" s="221" t="str">
        <f>IFERROR((BU52-BU53),"")</f>
        <v/>
      </c>
      <c r="BV54" s="289"/>
      <c r="BW54" s="290" t="str">
        <f>IFERROR((BW52-BW53),"")</f>
        <v/>
      </c>
      <c r="BX54" s="291"/>
      <c r="BY54" s="221" t="str">
        <f>IFERROR((BY52-BY53),"")</f>
        <v/>
      </c>
      <c r="BZ54" s="291"/>
      <c r="CA54" s="221" t="str">
        <f>IFERROR((CA52-CA53),"")</f>
        <v/>
      </c>
      <c r="CB54" s="289"/>
      <c r="CC54" s="290" t="str">
        <f>IFERROR((CC52-CC53),"")</f>
        <v/>
      </c>
      <c r="CD54" s="291"/>
      <c r="CE54" s="221" t="str">
        <f>IFERROR((CE52-CE53),"")</f>
        <v/>
      </c>
      <c r="CF54" s="291"/>
      <c r="CG54" s="221" t="str">
        <f>IFERROR((CG52-CG53),"")</f>
        <v/>
      </c>
      <c r="CH54" s="289"/>
      <c r="CI54" s="290" t="str">
        <f>IFERROR((CI52-CI53),"")</f>
        <v/>
      </c>
      <c r="CJ54" s="291"/>
      <c r="CK54" s="221" t="str">
        <f>IFERROR((CK52-CK53),"")</f>
        <v/>
      </c>
      <c r="CL54" s="291"/>
      <c r="CM54" s="221" t="str">
        <f>IFERROR((CM52-CM53),"")</f>
        <v/>
      </c>
      <c r="CN54" s="289"/>
      <c r="CO54" s="290" t="str">
        <f>IFERROR((CO52-CO53),"")</f>
        <v/>
      </c>
      <c r="CP54" s="291"/>
      <c r="CQ54" s="221" t="str">
        <f>IFERROR((CQ52-CQ53),"")</f>
        <v/>
      </c>
      <c r="CR54" s="291"/>
      <c r="CS54" s="221" t="str">
        <f>IFERROR((CS52-CS53),"")</f>
        <v/>
      </c>
      <c r="CT54" s="289"/>
      <c r="CU54" s="290" t="str">
        <f>IFERROR((CU52-CU53),"")</f>
        <v/>
      </c>
      <c r="CV54" s="291"/>
      <c r="CW54" s="221" t="str">
        <f>IFERROR((CW52-CW53),"")</f>
        <v/>
      </c>
      <c r="CX54" s="291"/>
      <c r="CY54" s="221" t="str">
        <f>IFERROR((CY52-CY53),"")</f>
        <v/>
      </c>
      <c r="CZ54" s="289"/>
      <c r="DA54" s="290" t="str">
        <f>IFERROR((DA52-DA53),"")</f>
        <v/>
      </c>
      <c r="DB54" s="291"/>
      <c r="DC54" s="221" t="str">
        <f>IFERROR((DC52-DC53),"")</f>
        <v/>
      </c>
      <c r="DD54" s="291"/>
      <c r="DE54" s="221" t="str">
        <f>IFERROR((DE52-DE53),"")</f>
        <v/>
      </c>
      <c r="DF54" s="289"/>
      <c r="DG54" s="290" t="str">
        <f>IFERROR((DG52-DG53),"")</f>
        <v/>
      </c>
      <c r="DH54" s="291"/>
      <c r="DI54" s="221" t="str">
        <f>IFERROR((DI52-DI53),"")</f>
        <v/>
      </c>
      <c r="DJ54" s="291"/>
      <c r="DK54" s="221" t="str">
        <f>IFERROR((DK52-DK53),"")</f>
        <v/>
      </c>
      <c r="DL54" s="289"/>
      <c r="DM54" s="290" t="str">
        <f>IFERROR((DM52-DM53),"")</f>
        <v/>
      </c>
      <c r="DN54" s="291"/>
      <c r="DO54" s="221" t="str">
        <f>IFERROR((DO52-DO53),"")</f>
        <v/>
      </c>
      <c r="DP54" s="291"/>
      <c r="DQ54" s="221" t="str">
        <f>IFERROR((DQ52-DQ53),"")</f>
        <v/>
      </c>
      <c r="DR54" s="289"/>
      <c r="DS54" s="290" t="str">
        <f>IFERROR((DS52-DS53),"")</f>
        <v/>
      </c>
      <c r="DT54" s="291"/>
      <c r="DU54" s="221" t="str">
        <f>IFERROR((DU52-DU53),"")</f>
        <v/>
      </c>
      <c r="DV54" s="291"/>
      <c r="DW54" s="221" t="str">
        <f>IFERROR((DW52-DW53),"")</f>
        <v/>
      </c>
      <c r="DX54" s="289"/>
      <c r="DY54" s="290" t="str">
        <f>IFERROR((DY52-DY53),"")</f>
        <v/>
      </c>
      <c r="DZ54" s="291"/>
      <c r="EA54" s="221" t="str">
        <f>IFERROR((EA52-EA53),"")</f>
        <v/>
      </c>
      <c r="EB54" s="291"/>
      <c r="EC54" s="221" t="str">
        <f>IFERROR((EC52-EC53),"")</f>
        <v/>
      </c>
      <c r="ED54" s="289"/>
      <c r="EE54" s="290" t="str">
        <f>IFERROR((EE52-EE53),"")</f>
        <v/>
      </c>
      <c r="EF54" s="291"/>
      <c r="EG54" s="221" t="str">
        <f>IFERROR((EG52-EG53),"")</f>
        <v/>
      </c>
      <c r="EH54" s="291"/>
      <c r="EI54" s="221" t="str">
        <f>IFERROR((EI52-EI53),"")</f>
        <v/>
      </c>
      <c r="EJ54" s="289"/>
      <c r="EK54" s="290" t="str">
        <f>IFERROR((EK52-EK53),"")</f>
        <v/>
      </c>
      <c r="EL54" s="291"/>
      <c r="EM54" s="221" t="str">
        <f>IFERROR((EM52-EM53),"")</f>
        <v/>
      </c>
      <c r="EN54" s="291"/>
      <c r="EO54" s="221" t="str">
        <f>IFERROR((EO52-EO53),"")</f>
        <v/>
      </c>
      <c r="EP54" s="289"/>
      <c r="EQ54" s="290" t="str">
        <f>IFERROR((EQ52-EQ53),"")</f>
        <v/>
      </c>
      <c r="ER54" s="291"/>
      <c r="ES54" s="221" t="str">
        <f>IFERROR((ES52-ES53),"")</f>
        <v/>
      </c>
      <c r="ET54" s="291"/>
      <c r="EU54" s="221" t="str">
        <f>IFERROR((EU52-EU53),"")</f>
        <v/>
      </c>
    </row>
    <row r="55" spans="1:151" hidden="1" x14ac:dyDescent="0.25">
      <c r="A55" s="188" t="s">
        <v>370</v>
      </c>
      <c r="B55" s="281"/>
      <c r="C55" s="284"/>
      <c r="D55" s="283"/>
      <c r="E55" s="197"/>
      <c r="F55" s="283"/>
      <c r="G55" s="197"/>
      <c r="H55" s="281"/>
      <c r="I55" s="284"/>
      <c r="J55" s="283"/>
      <c r="K55" s="197"/>
      <c r="L55" s="283"/>
      <c r="M55" s="197"/>
      <c r="N55" s="281"/>
      <c r="O55" s="284"/>
      <c r="P55" s="283"/>
      <c r="Q55" s="197"/>
      <c r="R55" s="283"/>
      <c r="S55" s="197"/>
      <c r="T55" s="281"/>
      <c r="U55" s="284"/>
      <c r="V55" s="283"/>
      <c r="W55" s="197"/>
      <c r="X55" s="283"/>
      <c r="Y55" s="197"/>
      <c r="Z55" s="281"/>
      <c r="AA55" s="284"/>
      <c r="AB55" s="283"/>
      <c r="AC55" s="197"/>
      <c r="AD55" s="283"/>
      <c r="AE55" s="197"/>
      <c r="AF55" s="281"/>
      <c r="AG55" s="284"/>
      <c r="AH55" s="283"/>
      <c r="AI55" s="197"/>
      <c r="AJ55" s="283"/>
      <c r="AK55" s="197"/>
      <c r="AL55" s="281"/>
      <c r="AM55" s="284"/>
      <c r="AN55" s="283"/>
      <c r="AO55" s="197"/>
      <c r="AP55" s="283"/>
      <c r="AQ55" s="197"/>
      <c r="AR55" s="281"/>
      <c r="AS55" s="284"/>
      <c r="AT55" s="283"/>
      <c r="AU55" s="197"/>
      <c r="AV55" s="283"/>
      <c r="AW55" s="197"/>
      <c r="AX55" s="281"/>
      <c r="AY55" s="284"/>
      <c r="AZ55" s="283"/>
      <c r="BA55" s="197"/>
      <c r="BB55" s="283"/>
      <c r="BC55" s="197"/>
      <c r="BD55" s="281"/>
      <c r="BE55" s="284"/>
      <c r="BF55" s="283"/>
      <c r="BG55" s="197"/>
      <c r="BH55" s="283"/>
      <c r="BI55" s="197"/>
      <c r="BJ55" s="281"/>
      <c r="BK55" s="284"/>
      <c r="BL55" s="283"/>
      <c r="BM55" s="197"/>
      <c r="BN55" s="283"/>
      <c r="BO55" s="197"/>
      <c r="BP55" s="281"/>
      <c r="BQ55" s="284"/>
      <c r="BR55" s="283"/>
      <c r="BS55" s="197"/>
      <c r="BT55" s="283"/>
      <c r="BU55" s="197"/>
      <c r="BV55" s="281"/>
      <c r="BW55" s="284"/>
      <c r="BX55" s="283"/>
      <c r="BY55" s="197"/>
      <c r="BZ55" s="283"/>
      <c r="CA55" s="197"/>
      <c r="CB55" s="281"/>
      <c r="CC55" s="284"/>
      <c r="CD55" s="283"/>
      <c r="CE55" s="197"/>
      <c r="CF55" s="283"/>
      <c r="CG55" s="197"/>
      <c r="CH55" s="281"/>
      <c r="CI55" s="284"/>
      <c r="CJ55" s="283"/>
      <c r="CK55" s="197"/>
      <c r="CL55" s="283"/>
      <c r="CM55" s="197"/>
      <c r="CN55" s="281"/>
      <c r="CO55" s="284"/>
      <c r="CP55" s="283"/>
      <c r="CQ55" s="197"/>
      <c r="CR55" s="283"/>
      <c r="CS55" s="197"/>
      <c r="CT55" s="281"/>
      <c r="CU55" s="284"/>
      <c r="CV55" s="283"/>
      <c r="CW55" s="197"/>
      <c r="CX55" s="283"/>
      <c r="CY55" s="197"/>
      <c r="CZ55" s="281"/>
      <c r="DA55" s="284"/>
      <c r="DB55" s="283"/>
      <c r="DC55" s="197"/>
      <c r="DD55" s="283"/>
      <c r="DE55" s="197"/>
      <c r="DF55" s="281"/>
      <c r="DG55" s="284"/>
      <c r="DH55" s="283"/>
      <c r="DI55" s="197"/>
      <c r="DJ55" s="283"/>
      <c r="DK55" s="197"/>
      <c r="DL55" s="281"/>
      <c r="DM55" s="284"/>
      <c r="DN55" s="283"/>
      <c r="DO55" s="197"/>
      <c r="DP55" s="283"/>
      <c r="DQ55" s="197"/>
      <c r="DR55" s="281"/>
      <c r="DS55" s="284"/>
      <c r="DT55" s="283"/>
      <c r="DU55" s="197"/>
      <c r="DV55" s="283"/>
      <c r="DW55" s="197"/>
      <c r="DX55" s="281"/>
      <c r="DY55" s="284"/>
      <c r="DZ55" s="283"/>
      <c r="EA55" s="197"/>
      <c r="EB55" s="283"/>
      <c r="EC55" s="197"/>
      <c r="ED55" s="281"/>
      <c r="EE55" s="284"/>
      <c r="EF55" s="283"/>
      <c r="EG55" s="197"/>
      <c r="EH55" s="283"/>
      <c r="EI55" s="197"/>
      <c r="EJ55" s="281"/>
      <c r="EK55" s="284"/>
      <c r="EL55" s="283"/>
      <c r="EM55" s="197"/>
      <c r="EN55" s="283"/>
      <c r="EO55" s="197"/>
      <c r="EP55" s="281"/>
      <c r="EQ55" s="284"/>
      <c r="ER55" s="283"/>
      <c r="ES55" s="197"/>
      <c r="ET55" s="283"/>
      <c r="EU55" s="197"/>
    </row>
    <row r="56" spans="1:151" ht="15.75" hidden="1" x14ac:dyDescent="0.25">
      <c r="A56" s="32" t="s">
        <v>351</v>
      </c>
      <c r="B56" s="285">
        <f>COUNTIFS(L3VA!Q$13:Q$261,"&gt;=0",L3VA!$E$13:$E$261,"EXTERNAL")</f>
        <v>0</v>
      </c>
      <c r="C56" s="292" t="str">
        <f>IFERROR(AVERAGEIFS(L3VA!N$13:N$261,L3VA!$E$13:$E$261,"EXTERNAL",L3VA!Q$13:Q$261,"&gt;=0"),"")</f>
        <v/>
      </c>
      <c r="D56" s="287">
        <f>COUNTIFS(L3VA!Q$13:Q$261,"&gt;=30",L3VA!$H13:$H261,"Y")</f>
        <v>0</v>
      </c>
      <c r="E56" s="208" t="str">
        <f>IFERROR(D56/COUNTIFS(L3VA!$H13:$H261,"Y",L3VA!Q17:Q261,"&gt;=0"),"")</f>
        <v/>
      </c>
      <c r="F56" s="287">
        <f>COUNTIFS(L3VA!Q$13:Q$261,"&gt;=50",L3VA!$H13:$H261,"Y")</f>
        <v>0</v>
      </c>
      <c r="G56" s="208" t="str">
        <f>IFERROR(F56/COUNTIFS(L3VA!$H13:$H261,"Y",L3VA!Q17:Q261,"&gt;=0"),"")</f>
        <v/>
      </c>
      <c r="H56" s="285">
        <f>COUNTIFS(L3VA!W$13:W$261,"&gt;=0",L3VA!$E$13:$E$261,"EXTERNAL")</f>
        <v>0</v>
      </c>
      <c r="I56" s="292" t="str">
        <f>IFERROR(AVERAGEIFS(L3VA!T$13:T$261,L3VA!$E$13:$E$261,"EXTERNAL",L3VA!W$13:W$261,"&gt;=0"),"")</f>
        <v/>
      </c>
      <c r="J56" s="287">
        <f>COUNTIFS(L3VA!W$13:W$261,"&gt;=30",L3VA!$H13:$H261,"Y")</f>
        <v>0</v>
      </c>
      <c r="K56" s="208" t="str">
        <f>IFERROR(J56/COUNTIFS(L3VA!$H13:$H261,"Y",L3VA!W17:W261,"&gt;=0"),"")</f>
        <v/>
      </c>
      <c r="L56" s="287">
        <f>COUNTIFS(L3VA!W$13:W$261,"&gt;=50",L3VA!$H13:$H261,"Y")</f>
        <v>0</v>
      </c>
      <c r="M56" s="208" t="str">
        <f>IFERROR(L56/COUNTIFS(L3VA!$H13:$H261,"Y",L3VA!W17:W261,"&gt;=0"),"")</f>
        <v/>
      </c>
      <c r="N56" s="285">
        <f>COUNTIFS(L3VA!AC$13:AC$261,"&gt;=0",L3VA!$E$13:$E$261,"EXTERNAL")</f>
        <v>0</v>
      </c>
      <c r="O56" s="292" t="str">
        <f>IFERROR(AVERAGEIFS(L3VA!Z$13:Z$261,L3VA!$E$13:$E$261,"EXTERNAL",L3VA!AC$13:AC$261,"&gt;=0"),"")</f>
        <v/>
      </c>
      <c r="P56" s="287">
        <f>COUNTIFS(L3VA!AC$13:AC$261,"&gt;=30",L3VA!$H13:$H261,"Y")</f>
        <v>0</v>
      </c>
      <c r="Q56" s="208" t="str">
        <f>IFERROR(P56/COUNTIFS(L3VA!$H13:$H261,"Y",L3VA!AC17:AC261,"&gt;=0"),"")</f>
        <v/>
      </c>
      <c r="R56" s="287">
        <f>COUNTIFS(L3VA!AC$13:AC$261,"&gt;=50",L3VA!$H13:$H261,"Y")</f>
        <v>0</v>
      </c>
      <c r="S56" s="208" t="str">
        <f>IFERROR(R56/COUNTIFS(L3VA!$H13:$H261,"Y",L3VA!AC17:AC261,"&gt;=0"),"")</f>
        <v/>
      </c>
      <c r="T56" s="285">
        <f>COUNTIFS(L3VA!AI$13:AI$261,"&gt;=0",L3VA!$E$13:$E$261,"EXTERNAL")</f>
        <v>0</v>
      </c>
      <c r="U56" s="292" t="str">
        <f>IFERROR(AVERAGEIFS(L3VA!AF$13:AF$261,L3VA!$E$13:$E$261,"EXTERNAL",L3VA!AI$13:AI$261,"&gt;=0"),"")</f>
        <v/>
      </c>
      <c r="V56" s="287">
        <f>COUNTIFS(L3VA!AI$13:AI$261,"&gt;=30",L3VA!$H13:$H261,"Y")</f>
        <v>0</v>
      </c>
      <c r="W56" s="208" t="str">
        <f>IFERROR(V56/COUNTIFS(L3VA!$H13:$H261,"Y",L3VA!AI17:AI261,"&gt;=0"),"")</f>
        <v/>
      </c>
      <c r="X56" s="287">
        <f>COUNTIFS(L3VA!AI$13:AI$261,"&gt;=50",L3VA!$H13:$H261,"Y")</f>
        <v>0</v>
      </c>
      <c r="Y56" s="208" t="str">
        <f>IFERROR(X56/COUNTIFS(L3VA!$H13:$H261,"Y",L3VA!AI17:AI261,"&gt;=0"),"")</f>
        <v/>
      </c>
      <c r="Z56" s="285">
        <f>COUNTIFS(L3VA!AO$13:AO$261,"&gt;=0",L3VA!$E$13:$E$261,"EXTERNAL")</f>
        <v>0</v>
      </c>
      <c r="AA56" s="292" t="str">
        <f>IFERROR(AVERAGEIFS(L3VA!AL$13:AL$261,L3VA!$E$13:$E$261,"EXTERNAL",L3VA!AO$13:AO$261,"&gt;=0"),"")</f>
        <v/>
      </c>
      <c r="AB56" s="287">
        <f>COUNTIFS(L3VA!AO$13:AO$261,"&gt;=30",L3VA!$H13:$H261,"Y")</f>
        <v>0</v>
      </c>
      <c r="AC56" s="208" t="str">
        <f>IFERROR(AB56/COUNTIFS(L3VA!$H13:$H261,"Y",L3VA!AO17:AO261,"&gt;=0"),"")</f>
        <v/>
      </c>
      <c r="AD56" s="287">
        <f>COUNTIFS(L3VA!AO$13:AO$261,"&gt;=50",L3VA!$H13:$H261,"Y")</f>
        <v>0</v>
      </c>
      <c r="AE56" s="208" t="str">
        <f>IFERROR(AD56/COUNTIFS(L3VA!$H13:$H261,"Y",L3VA!AO17:AO261,"&gt;=0"),"")</f>
        <v/>
      </c>
      <c r="AF56" s="285">
        <f>COUNTIFS(L3VA!AU$13:AU$261,"&gt;=0",L3VA!$E$13:$E$261,"EXTERNAL")</f>
        <v>0</v>
      </c>
      <c r="AG56" s="292" t="str">
        <f>IFERROR(AVERAGEIFS(L3VA!AR$13:AR$261,L3VA!$E$13:$E$261,"EXTERNAL",L3VA!AU$13:AU$261,"&gt;=0"),"")</f>
        <v/>
      </c>
      <c r="AH56" s="287">
        <f>COUNTIFS(L3VA!AU$13:AU$261,"&gt;=30",L3VA!$H13:$H261,"Y")</f>
        <v>0</v>
      </c>
      <c r="AI56" s="208" t="str">
        <f>IFERROR(AH56/COUNTIFS(L3VA!$H13:$H261,"Y",L3VA!AU17:AU261,"&gt;=0"),"")</f>
        <v/>
      </c>
      <c r="AJ56" s="287">
        <f>COUNTIFS(L3VA!AU$13:AU$261,"&gt;=50",L3VA!$H13:$H261,"Y")</f>
        <v>0</v>
      </c>
      <c r="AK56" s="208" t="str">
        <f>IFERROR(AJ56/COUNTIFS(L3VA!$H13:$H261,"Y",L3VA!AU17:AU261,"&gt;=0"),"")</f>
        <v/>
      </c>
      <c r="AL56" s="285">
        <f>COUNTIFS(L3VA!BA$13:BA$261,"&gt;=0",L3VA!$E$13:$E$261,"EXTERNAL")</f>
        <v>0</v>
      </c>
      <c r="AM56" s="292" t="str">
        <f>IFERROR(AVERAGEIFS(L3VA!AX$13:AX$261,L3VA!$E$13:$E$261,"EXTERNAL",L3VA!BA$13:BA$261,"&gt;=0"),"")</f>
        <v/>
      </c>
      <c r="AN56" s="287">
        <f>COUNTIFS(L3VA!BA$13:BA$261,"&gt;=30",L3VA!$H13:$H261,"Y")</f>
        <v>0</v>
      </c>
      <c r="AO56" s="208" t="str">
        <f>IFERROR(AN56/COUNTIFS(L3VA!$H13:$H261,"Y",L3VA!BA17:BA261,"&gt;=0"),"")</f>
        <v/>
      </c>
      <c r="AP56" s="287">
        <f>COUNTIFS(L3VA!BA$13:BA$261,"&gt;=50",L3VA!$H13:$H261,"Y")</f>
        <v>0</v>
      </c>
      <c r="AQ56" s="208" t="str">
        <f>IFERROR(AP56/COUNTIFS(L3VA!$H13:$H261,"Y",L3VA!BA17:BA261,"&gt;=0"),"")</f>
        <v/>
      </c>
      <c r="AR56" s="285">
        <f>COUNTIFS(L3VA!BG$13:BG$261,"&gt;=0",L3VA!$E$13:$E$261,"EXTERNAL")</f>
        <v>0</v>
      </c>
      <c r="AS56" s="292" t="str">
        <f>IFERROR(AVERAGEIFS(L3VA!BD$13:BD$261,L3VA!$E$13:$E$261,"EXTERNAL",L3VA!BG$13:BG$261,"&gt;=0"),"")</f>
        <v/>
      </c>
      <c r="AT56" s="287">
        <f>COUNTIFS(L3VA!BG$13:BG$261,"&gt;=30",L3VA!$H13:$H261,"Y")</f>
        <v>0</v>
      </c>
      <c r="AU56" s="208" t="str">
        <f>IFERROR(AT56/COUNTIFS(L3VA!$H13:$H261,"Y",L3VA!BG17:BG261,"&gt;=0"),"")</f>
        <v/>
      </c>
      <c r="AV56" s="287">
        <f>COUNTIFS(L3VA!BG$13:BG$261,"&gt;=50",L3VA!$H13:$H261,"Y")</f>
        <v>0</v>
      </c>
      <c r="AW56" s="208" t="str">
        <f>IFERROR(AV56/COUNTIFS(L3VA!$H13:$H261,"Y",L3VA!BG17:BG261,"&gt;=0"),"")</f>
        <v/>
      </c>
      <c r="AX56" s="285">
        <f>COUNTIFS(L3VA!BM$13:BM$261,"&gt;=0",L3VA!$E$13:$E$261,"EXTERNAL")</f>
        <v>0</v>
      </c>
      <c r="AY56" s="292" t="str">
        <f>IFERROR(AVERAGEIFS(L3VA!BJ$13:BJ$261,L3VA!$E$13:$E$261,"EXTERNAL",L3VA!BM$13:BM$261,"&gt;=0"),"")</f>
        <v/>
      </c>
      <c r="AZ56" s="287">
        <f>COUNTIFS(L3VA!BM$13:BM$261,"&gt;=30",L3VA!$H13:$H261,"Y")</f>
        <v>0</v>
      </c>
      <c r="BA56" s="208" t="str">
        <f>IFERROR(AZ56/COUNTIFS(L3VA!$H13:$H261,"Y",L3VA!BM17:BM261,"&gt;=0"),"")</f>
        <v/>
      </c>
      <c r="BB56" s="287">
        <f>COUNTIFS(L3VA!BM$13:BM$261,"&gt;=50",L3VA!$H13:$H261,"Y")</f>
        <v>0</v>
      </c>
      <c r="BC56" s="208" t="str">
        <f>IFERROR(BB56/COUNTIFS(L3VA!$H13:$H261,"Y",L3VA!BM17:BM261,"&gt;=0"),"")</f>
        <v/>
      </c>
      <c r="BD56" s="285">
        <f>COUNTIFS(L3VA!BS$13:BS$261,"&gt;=0",L3VA!$E$13:$E$261,"EXTERNAL")</f>
        <v>0</v>
      </c>
      <c r="BE56" s="292" t="str">
        <f>IFERROR(AVERAGEIFS(L3VA!BP$13:BP$261,L3VA!$E$13:$E$261,"EXTERNAL",L3VA!BS$13:BS$261,"&gt;=0"),"")</f>
        <v/>
      </c>
      <c r="BF56" s="287">
        <f>COUNTIFS(L3VA!BS$13:BS$261,"&gt;=30",L3VA!$H13:$H261,"Y")</f>
        <v>0</v>
      </c>
      <c r="BG56" s="208" t="str">
        <f>IFERROR(BF56/COUNTIFS(L3VA!$H13:$H261,"Y",L3VA!BS17:BS261,"&gt;=0"),"")</f>
        <v/>
      </c>
      <c r="BH56" s="287">
        <f>COUNTIFS(L3VA!BS$13:BS$261,"&gt;=50",L3VA!$H13:$H261,"Y")</f>
        <v>0</v>
      </c>
      <c r="BI56" s="208" t="str">
        <f>IFERROR(BH56/COUNTIFS(L3VA!$H13:$H261,"Y",L3VA!BS17:BS261,"&gt;=0"),"")</f>
        <v/>
      </c>
      <c r="BJ56" s="285">
        <f>COUNTIFS(L3VA!BY$13:BY$261,"&gt;=0",L3VA!$E$13:$E$261,"EXTERNAL")</f>
        <v>0</v>
      </c>
      <c r="BK56" s="292" t="str">
        <f>IFERROR(AVERAGEIFS(L3VA!BV$13:BV$261,L3VA!$E$13:$E$261,"EXTERNAL",L3VA!BY$13:BY$261,"&gt;=0"),"")</f>
        <v/>
      </c>
      <c r="BL56" s="287">
        <f>COUNTIFS(L3VA!BY$13:BY$261,"&gt;=30",L3VA!$H13:$H261,"Y")</f>
        <v>0</v>
      </c>
      <c r="BM56" s="208" t="str">
        <f>IFERROR(BL56/COUNTIFS(L3VA!$H13:$H261,"Y",L3VA!BY17:BY261,"&gt;=0"),"")</f>
        <v/>
      </c>
      <c r="BN56" s="287">
        <f>COUNTIFS(L3VA!BY$13:BY$261,"&gt;=50",L3VA!$H13:$H261,"Y")</f>
        <v>0</v>
      </c>
      <c r="BO56" s="208" t="str">
        <f>IFERROR(BN56/COUNTIFS(L3VA!$H13:$H261,"Y",L3VA!BY17:BY261,"&gt;=0"),"")</f>
        <v/>
      </c>
      <c r="BP56" s="285">
        <f>COUNTIFS(L3VA!CE$13:CE$261,"&gt;=0",L3VA!$E$13:$E$261,"EXTERNAL")</f>
        <v>0</v>
      </c>
      <c r="BQ56" s="292" t="str">
        <f>IFERROR(AVERAGEIFS(L3VA!CB$13:CB$261,L3VA!$E$13:$E$261,"EXTERNAL",L3VA!CE$13:CE$261,"&gt;=0"),"")</f>
        <v/>
      </c>
      <c r="BR56" s="287">
        <f>COUNTIFS(L3VA!CE$13:CE$261,"&gt;=30",L3VA!$H13:$H261,"Y")</f>
        <v>0</v>
      </c>
      <c r="BS56" s="208" t="str">
        <f>IFERROR(BR56/COUNTIFS(L3VA!$H13:$H261,"Y",L3VA!CE17:CE261,"&gt;=0"),"")</f>
        <v/>
      </c>
      <c r="BT56" s="287">
        <f>COUNTIFS(L3VA!CE$13:CE$261,"&gt;=50",L3VA!$H13:$H261,"Y")</f>
        <v>0</v>
      </c>
      <c r="BU56" s="208" t="str">
        <f>IFERROR(BT56/COUNTIFS(L3VA!$H13:$H261,"Y",L3VA!CE17:CE261,"&gt;=0"),"")</f>
        <v/>
      </c>
      <c r="BV56" s="285">
        <f>COUNTIFS(L3VA!CK$13:CK$261,"&gt;=0",L3VA!$E$13:$E$261,"EXTERNAL")</f>
        <v>0</v>
      </c>
      <c r="BW56" s="292" t="str">
        <f>IFERROR(AVERAGEIFS(L3VA!CH$13:CH$261,L3VA!$E$13:$E$261,"EXTERNAL",L3VA!CK$13:CK$261,"&gt;=0"),"")</f>
        <v/>
      </c>
      <c r="BX56" s="287">
        <f>COUNTIFS(L3VA!CK$13:CK$261,"&gt;=30",L3VA!$H13:$H261,"Y")</f>
        <v>0</v>
      </c>
      <c r="BY56" s="208" t="str">
        <f>IFERROR(BX56/COUNTIFS(L3VA!$H13:$H261,"Y",L3VA!CK17:CK261,"&gt;=0"),"")</f>
        <v/>
      </c>
      <c r="BZ56" s="287">
        <f>COUNTIFS(L3VA!CK$13:CK$261,"&gt;=50",L3VA!$H13:$H261,"Y")</f>
        <v>0</v>
      </c>
      <c r="CA56" s="208" t="str">
        <f>IFERROR(BZ56/COUNTIFS(L3VA!$H13:$H261,"Y",L3VA!CK17:CK261,"&gt;=0"),"")</f>
        <v/>
      </c>
      <c r="CB56" s="285">
        <f>COUNTIFS(L3VA!CQ$13:CQ$261,"&gt;=0",L3VA!$E$13:$E$261,"EXTERNAL")</f>
        <v>0</v>
      </c>
      <c r="CC56" s="292" t="str">
        <f>IFERROR(AVERAGEIFS(L3VA!CN$13:CN$261,L3VA!$E$13:$E$261,"EXTERNAL",L3VA!CQ$13:CQ$261,"&gt;=0"),"")</f>
        <v/>
      </c>
      <c r="CD56" s="287">
        <f>COUNTIFS(L3VA!CQ$13:CQ$261,"&gt;=30",L3VA!$H13:$H261,"Y")</f>
        <v>0</v>
      </c>
      <c r="CE56" s="208" t="str">
        <f>IFERROR(CD56/COUNTIFS(L3VA!$H13:$H261,"Y",L3VA!CQ17:CQ261,"&gt;=0"),"")</f>
        <v/>
      </c>
      <c r="CF56" s="287">
        <f>COUNTIFS(L3VA!CQ$13:CQ$261,"&gt;=50",L3VA!$H13:$H261,"Y")</f>
        <v>0</v>
      </c>
      <c r="CG56" s="208" t="str">
        <f>IFERROR(CF56/COUNTIFS(L3VA!$H13:$H261,"Y",L3VA!CQ17:CQ261,"&gt;=0"),"")</f>
        <v/>
      </c>
      <c r="CH56" s="285">
        <f>COUNTIFS(L3VA!CW$13:CW$261,"&gt;=0",L3VA!$E$13:$E$261,"EXTERNAL")</f>
        <v>0</v>
      </c>
      <c r="CI56" s="292" t="str">
        <f>IFERROR(AVERAGEIFS(L3VA!CT$13:CT$261,L3VA!$E$13:$E$261,"EXTERNAL",L3VA!CW$13:CW$261,"&gt;=0"),"")</f>
        <v/>
      </c>
      <c r="CJ56" s="287">
        <f>COUNTIFS(L3VA!CW$13:CW$261,"&gt;=30",L3VA!$H13:$H261,"Y")</f>
        <v>0</v>
      </c>
      <c r="CK56" s="208" t="str">
        <f>IFERROR(CJ56/COUNTIFS(L3VA!$H13:$H261,"Y",L3VA!CW17:CW261,"&gt;=0"),"")</f>
        <v/>
      </c>
      <c r="CL56" s="287">
        <f>COUNTIFS(L3VA!CW$13:CW$261,"&gt;=50",L3VA!$H13:$H261,"Y")</f>
        <v>0</v>
      </c>
      <c r="CM56" s="208" t="str">
        <f>IFERROR(CL56/COUNTIFS(L3VA!$H13:$H261,"Y",L3VA!CW17:CW261,"&gt;=0"),"")</f>
        <v/>
      </c>
      <c r="CN56" s="285">
        <f>COUNTIFS(L3VA!DC$13:DC$261,"&gt;=0",L3VA!$E$13:$E$261,"EXTERNAL")</f>
        <v>0</v>
      </c>
      <c r="CO56" s="292" t="str">
        <f>IFERROR(AVERAGEIFS(L3VA!CZ$13:CZ$261,L3VA!$E$13:$E$261,"EXTERNAL",L3VA!DC$13:DC$261,"&gt;=0"),"")</f>
        <v/>
      </c>
      <c r="CP56" s="287">
        <f>COUNTIFS(L3VA!DC$13:DC$261,"&gt;=30",L3VA!$H13:$H261,"Y")</f>
        <v>0</v>
      </c>
      <c r="CQ56" s="208" t="str">
        <f>IFERROR(CP56/COUNTIFS(L3VA!$H13:$H261,"Y",L3VA!DC17:DC261,"&gt;=0"),"")</f>
        <v/>
      </c>
      <c r="CR56" s="287">
        <f>COUNTIFS(L3VA!DC$13:DC$261,"&gt;=50",L3VA!$H13:$H261,"Y")</f>
        <v>0</v>
      </c>
      <c r="CS56" s="208" t="str">
        <f>IFERROR(CR56/COUNTIFS(L3VA!$H13:$H261,"Y",L3VA!DC17:DC261,"&gt;=0"),"")</f>
        <v/>
      </c>
      <c r="CT56" s="285">
        <f>COUNTIFS(L3VA!DI$13:DI$261,"&gt;=0",L3VA!$E$13:$E$261,"EXTERNAL")</f>
        <v>0</v>
      </c>
      <c r="CU56" s="292" t="str">
        <f>IFERROR(AVERAGEIFS(L3VA!DF$13:DF$261,L3VA!$E$13:$E$261,"EXTERNAL",L3VA!DI$13:DI$261,"&gt;=0"),"")</f>
        <v/>
      </c>
      <c r="CV56" s="287">
        <f>COUNTIFS(L3VA!DI$13:DI$261,"&gt;=30",L3VA!$H13:$H261,"Y")</f>
        <v>0</v>
      </c>
      <c r="CW56" s="208" t="str">
        <f>IFERROR(CV56/COUNTIFS(L3VA!$H13:$H261,"Y",L3VA!DI17:DI261,"&gt;=0"),"")</f>
        <v/>
      </c>
      <c r="CX56" s="287">
        <f>COUNTIFS(L3VA!DI$13:DI$261,"&gt;=50",L3VA!$H13:$H261,"Y")</f>
        <v>0</v>
      </c>
      <c r="CY56" s="208" t="str">
        <f>IFERROR(CX56/COUNTIFS(L3VA!$H13:$H261,"Y",L3VA!DI17:DI261,"&gt;=0"),"")</f>
        <v/>
      </c>
      <c r="CZ56" s="285">
        <f>COUNTIFS(L3VA!DO$13:DO$261,"&gt;=0",L3VA!$E$13:$E$261,"EXTERNAL")</f>
        <v>0</v>
      </c>
      <c r="DA56" s="292" t="str">
        <f>IFERROR(AVERAGEIFS(L3VA!DL$13:DL$261,L3VA!$E$13:$E$261,"EXTERNAL",L3VA!DO$13:DO$261,"&gt;=0"),"")</f>
        <v/>
      </c>
      <c r="DB56" s="287">
        <f>COUNTIFS(L3VA!DO$13:DO$261,"&gt;=30",L3VA!$H13:$H261,"Y")</f>
        <v>0</v>
      </c>
      <c r="DC56" s="208" t="str">
        <f>IFERROR(DB56/COUNTIFS(L3VA!$H13:$H261,"Y",L3VA!DO17:DO261,"&gt;=0"),"")</f>
        <v/>
      </c>
      <c r="DD56" s="287">
        <f>COUNTIFS(L3VA!DO$13:DO$261,"&gt;=50",L3VA!$H13:$H261,"Y")</f>
        <v>0</v>
      </c>
      <c r="DE56" s="208" t="str">
        <f>IFERROR(DD56/COUNTIFS(L3VA!$H13:$H261,"Y",L3VA!DO17:DO261,"&gt;=0"),"")</f>
        <v/>
      </c>
      <c r="DF56" s="285">
        <f>COUNTIFS(L3VA!DU$13:DU$261,"&gt;=0",L3VA!$E$13:$E$261,"EXTERNAL")</f>
        <v>0</v>
      </c>
      <c r="DG56" s="292" t="str">
        <f>IFERROR(AVERAGEIFS(L3VA!DR$13:DR$261,L3VA!$E$13:$E$261,"EXTERNAL",L3VA!DU$13:DU$261,"&gt;=0"),"")</f>
        <v/>
      </c>
      <c r="DH56" s="287">
        <f>COUNTIFS(L3VA!DU$13:DU$261,"&gt;=30",L3VA!$H13:$H261,"Y")</f>
        <v>0</v>
      </c>
      <c r="DI56" s="208" t="str">
        <f>IFERROR(DH56/COUNTIFS(L3VA!$H13:$H261,"Y",L3VA!DU17:DU261,"&gt;=0"),"")</f>
        <v/>
      </c>
      <c r="DJ56" s="287">
        <f>COUNTIFS(L3VA!DU$13:DU$261,"&gt;=50",L3VA!$H13:$H261,"Y")</f>
        <v>0</v>
      </c>
      <c r="DK56" s="208" t="str">
        <f>IFERROR(DJ56/COUNTIFS(L3VA!$H13:$H261,"Y",L3VA!DU17:DU261,"&gt;=0"),"")</f>
        <v/>
      </c>
      <c r="DL56" s="285">
        <f>COUNTIFS(L3VA!EA$13:EA$261,"&gt;=0",L3VA!$E$13:$E$261,"EXTERNAL")</f>
        <v>0</v>
      </c>
      <c r="DM56" s="292" t="str">
        <f>IFERROR(AVERAGEIFS(L3VA!DX$13:DX$261,L3VA!$E$13:$E$261,"EXTERNAL",L3VA!EA$13:EA$261,"&gt;=0"),"")</f>
        <v/>
      </c>
      <c r="DN56" s="287">
        <f>COUNTIFS(L3VA!EA$13:EA$261,"&gt;=30",L3VA!$H13:$H261,"Y")</f>
        <v>0</v>
      </c>
      <c r="DO56" s="208" t="str">
        <f>IFERROR(DN56/COUNTIFS(L3VA!$H13:$H261,"Y",L3VA!EA17:EA261,"&gt;=0"),"")</f>
        <v/>
      </c>
      <c r="DP56" s="287">
        <f>COUNTIFS(L3VA!EA$13:EA$261,"&gt;=50",L3VA!$H13:$H261,"Y")</f>
        <v>0</v>
      </c>
      <c r="DQ56" s="208" t="str">
        <f>IFERROR(DP56/COUNTIFS(L3VA!$H13:$H261,"Y",L3VA!EA17:EA261,"&gt;=0"),"")</f>
        <v/>
      </c>
      <c r="DR56" s="285">
        <f>COUNTIFS(L3VA!EG$13:EG$261,"&gt;=0",L3VA!$E$13:$E$261,"EXTERNAL")</f>
        <v>0</v>
      </c>
      <c r="DS56" s="292" t="str">
        <f>IFERROR(AVERAGEIFS(L3VA!ED$13:ED$261,L3VA!$E$13:$E$261,"EXTERNAL",L3VA!EG$13:EG$261,"&gt;=0"),"")</f>
        <v/>
      </c>
      <c r="DT56" s="287">
        <f>COUNTIFS(L3VA!EG$13:EG$261,"&gt;=30",L3VA!$H13:$H261,"Y")</f>
        <v>0</v>
      </c>
      <c r="DU56" s="208" t="str">
        <f>IFERROR(DT56/COUNTIFS(L3VA!$H13:$H261,"Y",L3VA!EG17:EG261,"&gt;=0"),"")</f>
        <v/>
      </c>
      <c r="DV56" s="287">
        <f>COUNTIFS(L3VA!EG$13:EG$261,"&gt;=50",L3VA!$H13:$H261,"Y")</f>
        <v>0</v>
      </c>
      <c r="DW56" s="208" t="str">
        <f>IFERROR(DV56/COUNTIFS(L3VA!$H13:$H261,"Y",L3VA!EG17:EG261,"&gt;=0"),"")</f>
        <v/>
      </c>
      <c r="DX56" s="285">
        <f>COUNTIFS(L3VA!EM$13:EM$261,"&gt;=0",L3VA!$E$13:$E$261,"EXTERNAL")</f>
        <v>0</v>
      </c>
      <c r="DY56" s="292" t="str">
        <f>IFERROR(AVERAGEIFS(L3VA!EJ$13:EJ$261,L3VA!$E$13:$E$261,"EXTERNAL",L3VA!EM$13:EM$261,"&gt;=0"),"")</f>
        <v/>
      </c>
      <c r="DZ56" s="287">
        <f>COUNTIFS(L3VA!EM$13:EM$261,"&gt;=30",L3VA!$H13:$H261,"Y")</f>
        <v>0</v>
      </c>
      <c r="EA56" s="208" t="str">
        <f>IFERROR(DZ56/COUNTIFS(L3VA!$H13:$H261,"Y",L3VA!EM17:EM261,"&gt;=0"),"")</f>
        <v/>
      </c>
      <c r="EB56" s="287">
        <f>COUNTIFS(L3VA!EM$13:EM$261,"&gt;=50",L3VA!$H13:$H261,"Y")</f>
        <v>0</v>
      </c>
      <c r="EC56" s="208" t="str">
        <f>IFERROR(EB56/COUNTIFS(L3VA!$H13:$H261,"Y",L3VA!EM17:EM261,"&gt;=0"),"")</f>
        <v/>
      </c>
      <c r="ED56" s="285">
        <f>COUNTIFS(L3VA!ES$13:ES$261,"&gt;=0",L3VA!$E$13:$E$261,"EXTERNAL")</f>
        <v>0</v>
      </c>
      <c r="EE56" s="292" t="str">
        <f>IFERROR(AVERAGEIFS(L3VA!EP$13:EP$261,L3VA!$E$13:$E$261,"EXTERNAL",L3VA!ES$13:ES$261,"&gt;=0"),"")</f>
        <v/>
      </c>
      <c r="EF56" s="287">
        <f>COUNTIFS(L3VA!ES$13:ES$261,"&gt;=30",L3VA!$H13:$H261,"Y")</f>
        <v>0</v>
      </c>
      <c r="EG56" s="208" t="str">
        <f>IFERROR(EF56/COUNTIFS(L3VA!$H13:$H261,"Y",L3VA!ES17:ES261,"&gt;=0"),"")</f>
        <v/>
      </c>
      <c r="EH56" s="287">
        <f>COUNTIFS(L3VA!ES$13:ES$261,"&gt;=50",L3VA!$H13:$H261,"Y")</f>
        <v>0</v>
      </c>
      <c r="EI56" s="208" t="str">
        <f>IFERROR(EH56/COUNTIFS(L3VA!$H13:$H261,"Y",L3VA!ES17:ES261,"&gt;=0"),"")</f>
        <v/>
      </c>
      <c r="EJ56" s="285">
        <f>COUNTIFS(L3VA!EY$13:EY$261,"&gt;=0",L3VA!$E$13:$E$261,"EXTERNAL")</f>
        <v>0</v>
      </c>
      <c r="EK56" s="292" t="str">
        <f>IFERROR(AVERAGEIFS(L3VA!EV$13:EV$261,L3VA!$E$13:$E$261,"EXTERNAL",L3VA!EY$13:EY$261,"&gt;=0"),"")</f>
        <v/>
      </c>
      <c r="EL56" s="287">
        <f>COUNTIFS(L3VA!EY$13:EY$261,"&gt;=30",L3VA!$H13:$H261,"Y")</f>
        <v>0</v>
      </c>
      <c r="EM56" s="208" t="str">
        <f>IFERROR(EL56/COUNTIFS(L3VA!$H13:$H261,"Y",L3VA!EY17:EY261,"&gt;=0"),"")</f>
        <v/>
      </c>
      <c r="EN56" s="287">
        <f>COUNTIFS(L3VA!EY$13:EY$261,"&gt;=50",L3VA!$H13:$H261,"Y")</f>
        <v>0</v>
      </c>
      <c r="EO56" s="208" t="str">
        <f>IFERROR(EN56/COUNTIFS(L3VA!$H13:$H261,"Y",L3VA!EY17:EY261,"&gt;=0"),"")</f>
        <v/>
      </c>
      <c r="EP56" s="285">
        <f>COUNTIFS(L3VA!FE$13:FE$261,"&gt;=0",L3VA!$E$13:$E$261,"EXTERNAL")</f>
        <v>0</v>
      </c>
      <c r="EQ56" s="292" t="str">
        <f>IFERROR(AVERAGEIFS(L3VA!FB$13:FB$261,L3VA!$E$13:$E$261,"EXTERNAL",L3VA!FE$13:FE$261,"&gt;=0"),"")</f>
        <v/>
      </c>
      <c r="ER56" s="287">
        <f>COUNTIFS(L3VA!FE$13:FE$261,"&gt;=30",L3VA!$H13:$H261,"Y")</f>
        <v>0</v>
      </c>
      <c r="ES56" s="208" t="str">
        <f>IFERROR(ER56/COUNTIFS(L3VA!$H13:$H261,"Y",L3VA!FE17:FE261,"&gt;=0"),"")</f>
        <v/>
      </c>
      <c r="ET56" s="287">
        <f>COUNTIFS(L3VA!FE$13:FE$261,"&gt;=50",L3VA!$H13:$H261,"Y")</f>
        <v>0</v>
      </c>
      <c r="EU56" s="208" t="str">
        <f>IFERROR(ET56/COUNTIFS(L3VA!$H13:$H261,"Y",L3VA!FE17:FE261,"&gt;=0"),"")</f>
        <v/>
      </c>
    </row>
    <row r="57" spans="1:151" ht="15.75" hidden="1" x14ac:dyDescent="0.25">
      <c r="A57" s="32" t="s">
        <v>352</v>
      </c>
      <c r="B57" s="293">
        <f>COUNTIFS(L3VA!Q$13:Q$261,"&gt;=0",L3VA!$H13:$H261,"N")</f>
        <v>0</v>
      </c>
      <c r="C57" s="286" t="str">
        <f>IFERROR(AVERAGEIFS(L3VA!N$13:N$261,L3VA!$E$13:$E$261,"INTERNAL",L3VA!Q$13:Q$261,"&gt;=0"),"")</f>
        <v/>
      </c>
      <c r="D57" s="287">
        <f>COUNTIFS(L3VA!Q$13:Q$261,"&gt;=30",L3VA!$H13:$H261,"N")</f>
        <v>0</v>
      </c>
      <c r="E57" s="208" t="str">
        <f>IFERROR(D57/COUNTIFS(L3VA!$H13:$H261,"N",L3VA!Q17:Q261,"&gt;=0"),"")</f>
        <v/>
      </c>
      <c r="F57" s="287">
        <f>COUNTIFS(L3VA!Q$13:Q$261,"&gt;=50",L3VA!$H13:$H261,"N")</f>
        <v>0</v>
      </c>
      <c r="G57" s="208" t="str">
        <f>IFERROR(F57/COUNTIFS(L3VA!$H13:$H261,"N",L3VA!Q17:Q261,"&gt;=0"),"")</f>
        <v/>
      </c>
      <c r="H57" s="293">
        <f>COUNTIFS(L3VA!W$13:W$261,"&gt;=0",L3VA!$H13:$H261,"N")</f>
        <v>0</v>
      </c>
      <c r="I57" s="286" t="str">
        <f>IFERROR(AVERAGEIFS(L3VA!T$13:T$261,L3VA!$E$13:$E$261,"INTERNAL",L3VA!W$13:W$261,"&gt;=0"),"")</f>
        <v/>
      </c>
      <c r="J57" s="287">
        <f>COUNTIFS(L3VA!W$13:W$261,"&gt;=30",L3VA!$H13:$H261,"N")</f>
        <v>0</v>
      </c>
      <c r="K57" s="208" t="str">
        <f>IFERROR(J57/COUNTIFS(L3VA!$H13:$H261,"N",L3VA!W17:W261,"&gt;=0"),"")</f>
        <v/>
      </c>
      <c r="L57" s="287">
        <f>COUNTIFS(L3VA!W$13:W$261,"&gt;=50",L3VA!$H13:$H261,"N")</f>
        <v>0</v>
      </c>
      <c r="M57" s="208" t="str">
        <f>IFERROR(L57/COUNTIFS(L3VA!$H13:$H261,"N",L3VA!W17:W261,"&gt;=0"),"")</f>
        <v/>
      </c>
      <c r="N57" s="293">
        <f>COUNTIFS(L3VA!AC$13:AC$261,"&gt;=0",L3VA!$H13:$H261,"N")</f>
        <v>0</v>
      </c>
      <c r="O57" s="286" t="str">
        <f>IFERROR(AVERAGEIFS(L3VA!Z$13:Z$261,L3VA!$E$13:$E$261,"INTERNAL",L3VA!AC$13:AC$261,"&gt;=0"),"")</f>
        <v/>
      </c>
      <c r="P57" s="287">
        <f>COUNTIFS(L3VA!AC$13:AC$261,"&gt;=30",L3VA!$H13:$H261,"N")</f>
        <v>0</v>
      </c>
      <c r="Q57" s="208" t="str">
        <f>IFERROR(P57/COUNTIFS(L3VA!$H13:$H261,"N",L3VA!AC17:AC261,"&gt;=0"),"")</f>
        <v/>
      </c>
      <c r="R57" s="287">
        <f>COUNTIFS(L3VA!AC$13:AC$261,"&gt;=50",L3VA!$H13:$H261,"N")</f>
        <v>0</v>
      </c>
      <c r="S57" s="208" t="str">
        <f>IFERROR(R57/COUNTIFS(L3VA!$H13:$H261,"N",L3VA!AC17:AC261,"&gt;=0"),"")</f>
        <v/>
      </c>
      <c r="T57" s="293">
        <f>COUNTIFS(L3VA!AI$13:AI$261,"&gt;=0",L3VA!$H13:$H261,"N")</f>
        <v>0</v>
      </c>
      <c r="U57" s="286" t="str">
        <f>IFERROR(AVERAGEIFS(L3VA!AF$13:AF$261,L3VA!$E$13:$E$261,"INTERNAL",L3VA!AI$13:AI$261,"&gt;=0"),"")</f>
        <v/>
      </c>
      <c r="V57" s="287">
        <f>COUNTIFS(L3VA!AI$13:AI$261,"&gt;=30",L3VA!$H13:$H261,"N")</f>
        <v>0</v>
      </c>
      <c r="W57" s="208" t="str">
        <f>IFERROR(V57/COUNTIFS(L3VA!$H13:$H261,"N",L3VA!AI17:AI261,"&gt;=0"),"")</f>
        <v/>
      </c>
      <c r="X57" s="287">
        <f>COUNTIFS(L3VA!AI$13:AI$261,"&gt;=50",L3VA!$H13:$H261,"N")</f>
        <v>0</v>
      </c>
      <c r="Y57" s="208" t="str">
        <f>IFERROR(X57/COUNTIFS(L3VA!$H13:$H261,"N",L3VA!AI17:AI261,"&gt;=0"),"")</f>
        <v/>
      </c>
      <c r="Z57" s="293">
        <f>COUNTIFS(L3VA!AO$13:AO$261,"&gt;=0",L3VA!$H13:$H261,"N")</f>
        <v>0</v>
      </c>
      <c r="AA57" s="286" t="str">
        <f>IFERROR(AVERAGEIFS(L3VA!AL$13:AL$261,L3VA!$E$13:$E$261,"INTERNAL",L3VA!AO$13:AO$261,"&gt;=0"),"")</f>
        <v/>
      </c>
      <c r="AB57" s="287">
        <f>COUNTIFS(L3VA!AO$13:AO$261,"&gt;=30",L3VA!$H13:$H261,"N")</f>
        <v>0</v>
      </c>
      <c r="AC57" s="208" t="str">
        <f>IFERROR(AB57/COUNTIFS(L3VA!$H13:$H261,"N",L3VA!AO17:AO261,"&gt;=0"),"")</f>
        <v/>
      </c>
      <c r="AD57" s="287">
        <f>COUNTIFS(L3VA!AO$13:AO$261,"&gt;=50",L3VA!$H13:$H261,"N")</f>
        <v>0</v>
      </c>
      <c r="AE57" s="208" t="str">
        <f>IFERROR(AD57/COUNTIFS(L3VA!$H13:$H261,"N",L3VA!AO17:AO261,"&gt;=0"),"")</f>
        <v/>
      </c>
      <c r="AF57" s="293">
        <f>COUNTIFS(L3VA!AU$13:AU$261,"&gt;=0",L3VA!$H13:$H261,"N")</f>
        <v>0</v>
      </c>
      <c r="AG57" s="286" t="str">
        <f>IFERROR(AVERAGEIFS(L3VA!AR$13:AR$261,L3VA!$E$13:$E$261,"INTERNAL",L3VA!AU$13:AU$261,"&gt;=0"),"")</f>
        <v/>
      </c>
      <c r="AH57" s="287">
        <f>COUNTIFS(L3VA!AU$13:AU$261,"&gt;=30",L3VA!$H13:$H261,"N")</f>
        <v>0</v>
      </c>
      <c r="AI57" s="208" t="str">
        <f>IFERROR(AH57/COUNTIFS(L3VA!$H13:$H261,"N",L3VA!AU17:AU261,"&gt;=0"),"")</f>
        <v/>
      </c>
      <c r="AJ57" s="287">
        <f>COUNTIFS(L3VA!AU$13:AU$261,"&gt;=50",L3VA!$H13:$H261,"N")</f>
        <v>0</v>
      </c>
      <c r="AK57" s="208" t="str">
        <f>IFERROR(AJ57/COUNTIFS(L3VA!$H13:$H261,"N",L3VA!AU17:AU261,"&gt;=0"),"")</f>
        <v/>
      </c>
      <c r="AL57" s="293">
        <f>COUNTIFS(L3VA!BA$13:BA$261,"&gt;=0",L3VA!$H13:$H261,"N")</f>
        <v>0</v>
      </c>
      <c r="AM57" s="286" t="str">
        <f>IFERROR(AVERAGEIFS(L3VA!AX$13:AX$261,L3VA!$E$13:$E$261,"INTERNAL",L3VA!BA$13:BA$261,"&gt;=0"),"")</f>
        <v/>
      </c>
      <c r="AN57" s="287">
        <f>COUNTIFS(L3VA!BA$13:BA$261,"&gt;=30",L3VA!$H13:$H261,"N")</f>
        <v>0</v>
      </c>
      <c r="AO57" s="208" t="str">
        <f>IFERROR(AN57/COUNTIFS(L3VA!$H13:$H261,"N",L3VA!BA17:BA261,"&gt;=0"),"")</f>
        <v/>
      </c>
      <c r="AP57" s="287">
        <f>COUNTIFS(L3VA!BA$13:BA$261,"&gt;=50",L3VA!$H13:$H261,"N")</f>
        <v>0</v>
      </c>
      <c r="AQ57" s="208" t="str">
        <f>IFERROR(AP57/COUNTIFS(L3VA!$H13:$H261,"N",L3VA!BA17:BA261,"&gt;=0"),"")</f>
        <v/>
      </c>
      <c r="AR57" s="293">
        <f>COUNTIFS(L3VA!BG$13:BG$261,"&gt;=0",L3VA!$H13:$H261,"N")</f>
        <v>0</v>
      </c>
      <c r="AS57" s="286" t="str">
        <f>IFERROR(AVERAGEIFS(L3VA!BD$13:BD$261,L3VA!$E$13:$E$261,"INTERNAL",L3VA!BG$13:BG$261,"&gt;=0"),"")</f>
        <v/>
      </c>
      <c r="AT57" s="287">
        <f>COUNTIFS(L3VA!BG$13:BG$261,"&gt;=30",L3VA!$H13:$H261,"N")</f>
        <v>0</v>
      </c>
      <c r="AU57" s="208" t="str">
        <f>IFERROR(AT57/COUNTIFS(L3VA!$H13:$H261,"N",L3VA!BG17:BG261,"&gt;=0"),"")</f>
        <v/>
      </c>
      <c r="AV57" s="287">
        <f>COUNTIFS(L3VA!BG$13:BG$261,"&gt;=50",L3VA!$H13:$H261,"N")</f>
        <v>0</v>
      </c>
      <c r="AW57" s="208" t="str">
        <f>IFERROR(AV57/COUNTIFS(L3VA!$H13:$H261,"N",L3VA!BG17:BG261,"&gt;=0"),"")</f>
        <v/>
      </c>
      <c r="AX57" s="293">
        <f>COUNTIFS(L3VA!BM$13:BM$261,"&gt;=0",L3VA!$H13:$H261,"N")</f>
        <v>0</v>
      </c>
      <c r="AY57" s="286" t="str">
        <f>IFERROR(AVERAGEIFS(L3VA!BJ$13:BJ$261,L3VA!$E$13:$E$261,"INTERNAL",L3VA!BM$13:BM$261,"&gt;=0"),"")</f>
        <v/>
      </c>
      <c r="AZ57" s="287">
        <f>COUNTIFS(L3VA!BM$13:BM$261,"&gt;=30",L3VA!$H13:$H261,"N")</f>
        <v>0</v>
      </c>
      <c r="BA57" s="208" t="str">
        <f>IFERROR(AZ57/COUNTIFS(L3VA!$H13:$H261,"N",L3VA!BM17:BM261,"&gt;=0"),"")</f>
        <v/>
      </c>
      <c r="BB57" s="287">
        <f>COUNTIFS(L3VA!BM$13:BM$261,"&gt;=50",L3VA!$H13:$H261,"N")</f>
        <v>0</v>
      </c>
      <c r="BC57" s="208" t="str">
        <f>IFERROR(BB57/COUNTIFS(L3VA!$H13:$H261,"N",L3VA!BM17:BM261,"&gt;=0"),"")</f>
        <v/>
      </c>
      <c r="BD57" s="293">
        <f>COUNTIFS(L3VA!BS$13:BS$261,"&gt;=0",L3VA!$H13:$H261,"N")</f>
        <v>0</v>
      </c>
      <c r="BE57" s="286" t="str">
        <f>IFERROR(AVERAGEIFS(L3VA!BP$13:BP$261,L3VA!$E$13:$E$261,"INTERNAL",L3VA!BS$13:BS$261,"&gt;=0"),"")</f>
        <v/>
      </c>
      <c r="BF57" s="287">
        <f>COUNTIFS(L3VA!BS$13:BS$261,"&gt;=30",L3VA!$H13:$H261,"N")</f>
        <v>0</v>
      </c>
      <c r="BG57" s="208" t="str">
        <f>IFERROR(BF57/COUNTIFS(L3VA!$H13:$H261,"N",L3VA!BS17:BS261,"&gt;=0"),"")</f>
        <v/>
      </c>
      <c r="BH57" s="287">
        <f>COUNTIFS(L3VA!BS$13:BS$261,"&gt;=50",L3VA!$H13:$H261,"N")</f>
        <v>0</v>
      </c>
      <c r="BI57" s="208" t="str">
        <f>IFERROR(BH57/COUNTIFS(L3VA!$H13:$H261,"N",L3VA!BS17:BS261,"&gt;=0"),"")</f>
        <v/>
      </c>
      <c r="BJ57" s="293">
        <f>COUNTIFS(L3VA!BY$13:BY$261,"&gt;=0",L3VA!$H13:$H261,"N")</f>
        <v>0</v>
      </c>
      <c r="BK57" s="286" t="str">
        <f>IFERROR(AVERAGEIFS(L3VA!BV$13:BV$261,L3VA!$E$13:$E$261,"INTERNAL",L3VA!BY$13:BY$261,"&gt;=0"),"")</f>
        <v/>
      </c>
      <c r="BL57" s="287">
        <f>COUNTIFS(L3VA!BY$13:BY$261,"&gt;=30",L3VA!$H13:$H261,"N")</f>
        <v>0</v>
      </c>
      <c r="BM57" s="208" t="str">
        <f>IFERROR(BL57/COUNTIFS(L3VA!$H13:$H261,"N",L3VA!BY17:BY261,"&gt;=0"),"")</f>
        <v/>
      </c>
      <c r="BN57" s="287">
        <f>COUNTIFS(L3VA!BY$13:BY$261,"&gt;=50",L3VA!$H13:$H261,"N")</f>
        <v>0</v>
      </c>
      <c r="BO57" s="208" t="str">
        <f>IFERROR(BN57/COUNTIFS(L3VA!$H13:$H261,"N",L3VA!BY17:BY261,"&gt;=0"),"")</f>
        <v/>
      </c>
      <c r="BP57" s="293">
        <f>COUNTIFS(L3VA!CE$13:CE$261,"&gt;=0",L3VA!$H13:$H261,"N")</f>
        <v>0</v>
      </c>
      <c r="BQ57" s="286" t="str">
        <f>IFERROR(AVERAGEIFS(L3VA!CB$13:CB$261,L3VA!$E$13:$E$261,"INTERNAL",L3VA!CE$13:CE$261,"&gt;=0"),"")</f>
        <v/>
      </c>
      <c r="BR57" s="287">
        <f>COUNTIFS(L3VA!CE$13:CE$261,"&gt;=30",L3VA!$H13:$H261,"N")</f>
        <v>0</v>
      </c>
      <c r="BS57" s="208" t="str">
        <f>IFERROR(BR57/COUNTIFS(L3VA!$H13:$H261,"N",L3VA!CE17:CE261,"&gt;=0"),"")</f>
        <v/>
      </c>
      <c r="BT57" s="287">
        <f>COUNTIFS(L3VA!CE$13:CE$261,"&gt;=50",L3VA!$H13:$H261,"N")</f>
        <v>0</v>
      </c>
      <c r="BU57" s="208" t="str">
        <f>IFERROR(BT57/COUNTIFS(L3VA!$H13:$H261,"N",L3VA!CE17:CE261,"&gt;=0"),"")</f>
        <v/>
      </c>
      <c r="BV57" s="293">
        <f>COUNTIFS(L3VA!CK$13:CK$261,"&gt;=0",L3VA!$H13:$H261,"N")</f>
        <v>0</v>
      </c>
      <c r="BW57" s="286" t="str">
        <f>IFERROR(AVERAGEIFS(L3VA!CH$13:CH$261,L3VA!$E$13:$E$261,"INTERNAL",L3VA!CK$13:CK$261,"&gt;=0"),"")</f>
        <v/>
      </c>
      <c r="BX57" s="287">
        <f>COUNTIFS(L3VA!CK$13:CK$261,"&gt;=30",L3VA!$H13:$H261,"N")</f>
        <v>0</v>
      </c>
      <c r="BY57" s="208" t="str">
        <f>IFERROR(BX57/COUNTIFS(L3VA!$H13:$H261,"N",L3VA!CK17:CK261,"&gt;=0"),"")</f>
        <v/>
      </c>
      <c r="BZ57" s="287">
        <f>COUNTIFS(L3VA!CK$13:CK$261,"&gt;=50",L3VA!$H13:$H261,"N")</f>
        <v>0</v>
      </c>
      <c r="CA57" s="208" t="str">
        <f>IFERROR(BZ57/COUNTIFS(L3VA!$H13:$H261,"N",L3VA!CK17:CK261,"&gt;=0"),"")</f>
        <v/>
      </c>
      <c r="CB57" s="293">
        <f>COUNTIFS(L3VA!CQ$13:CQ$261,"&gt;=0",L3VA!$H13:$H261,"N")</f>
        <v>0</v>
      </c>
      <c r="CC57" s="286" t="str">
        <f>IFERROR(AVERAGEIFS(L3VA!CN$13:CN$261,L3VA!$E$13:$E$261,"INTERNAL",L3VA!CQ$13:CQ$261,"&gt;=0"),"")</f>
        <v/>
      </c>
      <c r="CD57" s="287">
        <f>COUNTIFS(L3VA!CQ$13:CQ$261,"&gt;=30",L3VA!$H13:$H261,"N")</f>
        <v>0</v>
      </c>
      <c r="CE57" s="208" t="str">
        <f>IFERROR(CD57/COUNTIFS(L3VA!$H13:$H261,"N",L3VA!CQ17:CQ261,"&gt;=0"),"")</f>
        <v/>
      </c>
      <c r="CF57" s="287">
        <f>COUNTIFS(L3VA!CQ$13:CQ$261,"&gt;=50",L3VA!$H13:$H261,"N")</f>
        <v>0</v>
      </c>
      <c r="CG57" s="208" t="str">
        <f>IFERROR(CF57/COUNTIFS(L3VA!$H13:$H261,"N",L3VA!CQ17:CQ261,"&gt;=0"),"")</f>
        <v/>
      </c>
      <c r="CH57" s="293">
        <f>COUNTIFS(L3VA!CW$13:CW$261,"&gt;=0",L3VA!$H13:$H261,"N")</f>
        <v>0</v>
      </c>
      <c r="CI57" s="286" t="str">
        <f>IFERROR(AVERAGEIFS(L3VA!CT$13:CT$261,L3VA!$E$13:$E$261,"INTERNAL",L3VA!CW$13:CW$261,"&gt;=0"),"")</f>
        <v/>
      </c>
      <c r="CJ57" s="287">
        <f>COUNTIFS(L3VA!CW$13:CW$261,"&gt;=30",L3VA!$H13:$H261,"N")</f>
        <v>0</v>
      </c>
      <c r="CK57" s="208" t="str">
        <f>IFERROR(CJ57/COUNTIFS(L3VA!$H13:$H261,"N",L3VA!CW17:CW261,"&gt;=0"),"")</f>
        <v/>
      </c>
      <c r="CL57" s="287">
        <f>COUNTIFS(L3VA!CW$13:CW$261,"&gt;=50",L3VA!$H13:$H261,"N")</f>
        <v>0</v>
      </c>
      <c r="CM57" s="208" t="str">
        <f>IFERROR(CL57/COUNTIFS(L3VA!$H13:$H261,"N",L3VA!CW17:CW261,"&gt;=0"),"")</f>
        <v/>
      </c>
      <c r="CN57" s="293">
        <f>COUNTIFS(L3VA!DC$13:DC$261,"&gt;=0",L3VA!$H13:$H261,"N")</f>
        <v>0</v>
      </c>
      <c r="CO57" s="286" t="str">
        <f>IFERROR(AVERAGEIFS(L3VA!CZ$13:CZ$261,L3VA!$E$13:$E$261,"INTERNAL",L3VA!DC$13:DC$261,"&gt;=0"),"")</f>
        <v/>
      </c>
      <c r="CP57" s="287">
        <f>COUNTIFS(L3VA!DC$13:DC$261,"&gt;=30",L3VA!$H13:$H261,"N")</f>
        <v>0</v>
      </c>
      <c r="CQ57" s="208" t="str">
        <f>IFERROR(CP57/COUNTIFS(L3VA!$H13:$H261,"N",L3VA!DC17:DC261,"&gt;=0"),"")</f>
        <v/>
      </c>
      <c r="CR57" s="287">
        <f>COUNTIFS(L3VA!DC$13:DC$261,"&gt;=50",L3VA!$H13:$H261,"N")</f>
        <v>0</v>
      </c>
      <c r="CS57" s="208" t="str">
        <f>IFERROR(CR57/COUNTIFS(L3VA!$H13:$H261,"N",L3VA!DC17:DC261,"&gt;=0"),"")</f>
        <v/>
      </c>
      <c r="CT57" s="293">
        <f>COUNTIFS(L3VA!DI$13:DI$261,"&gt;=0",L3VA!$H13:$H261,"N")</f>
        <v>0</v>
      </c>
      <c r="CU57" s="286" t="str">
        <f>IFERROR(AVERAGEIFS(L3VA!DF$13:DF$261,L3VA!$E$13:$E$261,"INTERNAL",L3VA!DI$13:DI$261,"&gt;=0"),"")</f>
        <v/>
      </c>
      <c r="CV57" s="287">
        <f>COUNTIFS(L3VA!DI$13:DI$261,"&gt;=30",L3VA!$H13:$H261,"N")</f>
        <v>0</v>
      </c>
      <c r="CW57" s="208" t="str">
        <f>IFERROR(CV57/COUNTIFS(L3VA!$H13:$H261,"N",L3VA!DI17:DI261,"&gt;=0"),"")</f>
        <v/>
      </c>
      <c r="CX57" s="287">
        <f>COUNTIFS(L3VA!DI$13:DI$261,"&gt;=50",L3VA!$H13:$H261,"N")</f>
        <v>0</v>
      </c>
      <c r="CY57" s="208" t="str">
        <f>IFERROR(CX57/COUNTIFS(L3VA!$H13:$H261,"N",L3VA!DI17:DI261,"&gt;=0"),"")</f>
        <v/>
      </c>
      <c r="CZ57" s="293">
        <f>COUNTIFS(L3VA!DO$13:DO$261,"&gt;=0",L3VA!$H13:$H261,"N")</f>
        <v>0</v>
      </c>
      <c r="DA57" s="286" t="str">
        <f>IFERROR(AVERAGEIFS(L3VA!DL$13:DL$261,L3VA!$E$13:$E$261,"INTERNAL",L3VA!DO$13:DO$261,"&gt;=0"),"")</f>
        <v/>
      </c>
      <c r="DB57" s="287">
        <f>COUNTIFS(L3VA!DO$13:DO$261,"&gt;=30",L3VA!$H13:$H261,"N")</f>
        <v>0</v>
      </c>
      <c r="DC57" s="208" t="str">
        <f>IFERROR(DB57/COUNTIFS(L3VA!$H13:$H261,"N",L3VA!DO17:DO261,"&gt;=0"),"")</f>
        <v/>
      </c>
      <c r="DD57" s="287">
        <f>COUNTIFS(L3VA!DO$13:DO$261,"&gt;=50",L3VA!$H13:$H261,"N")</f>
        <v>0</v>
      </c>
      <c r="DE57" s="208" t="str">
        <f>IFERROR(DD57/COUNTIFS(L3VA!$H13:$H261,"N",L3VA!DO17:DO261,"&gt;=0"),"")</f>
        <v/>
      </c>
      <c r="DF57" s="293">
        <f>COUNTIFS(L3VA!DU$13:DU$261,"&gt;=0",L3VA!$H13:$H261,"N")</f>
        <v>0</v>
      </c>
      <c r="DG57" s="286" t="str">
        <f>IFERROR(AVERAGEIFS(L3VA!DR$13:DR$261,L3VA!$E$13:$E$261,"INTERNAL",L3VA!DU$13:DU$261,"&gt;=0"),"")</f>
        <v/>
      </c>
      <c r="DH57" s="287">
        <f>COUNTIFS(L3VA!DU$13:DU$261,"&gt;=30",L3VA!$H13:$H261,"N")</f>
        <v>0</v>
      </c>
      <c r="DI57" s="208" t="str">
        <f>IFERROR(DH57/COUNTIFS(L3VA!$H13:$H261,"N",L3VA!DU17:DU261,"&gt;=0"),"")</f>
        <v/>
      </c>
      <c r="DJ57" s="287">
        <f>COUNTIFS(L3VA!DU$13:DU$261,"&gt;=50",L3VA!$H13:$H261,"N")</f>
        <v>0</v>
      </c>
      <c r="DK57" s="208" t="str">
        <f>IFERROR(DJ57/COUNTIFS(L3VA!$H13:$H261,"N",L3VA!DU17:DU261,"&gt;=0"),"")</f>
        <v/>
      </c>
      <c r="DL57" s="293">
        <f>COUNTIFS(L3VA!EA$13:EA$261,"&gt;=0",L3VA!$H13:$H261,"N")</f>
        <v>0</v>
      </c>
      <c r="DM57" s="286" t="str">
        <f>IFERROR(AVERAGEIFS(L3VA!DX$13:DX$261,L3VA!$E$13:$E$261,"INTERNAL",L3VA!EA$13:EA$261,"&gt;=0"),"")</f>
        <v/>
      </c>
      <c r="DN57" s="287">
        <f>COUNTIFS(L3VA!EA$13:EA$261,"&gt;=30",L3VA!$H13:$H261,"N")</f>
        <v>0</v>
      </c>
      <c r="DO57" s="208" t="str">
        <f>IFERROR(DN57/COUNTIFS(L3VA!$H13:$H261,"N",L3VA!EA17:EA261,"&gt;=0"),"")</f>
        <v/>
      </c>
      <c r="DP57" s="287">
        <f>COUNTIFS(L3VA!EA$13:EA$261,"&gt;=50",L3VA!$H13:$H261,"N")</f>
        <v>0</v>
      </c>
      <c r="DQ57" s="208" t="str">
        <f>IFERROR(DP57/COUNTIFS(L3VA!$H13:$H261,"N",L3VA!EA17:EA261,"&gt;=0"),"")</f>
        <v/>
      </c>
      <c r="DR57" s="293">
        <f>COUNTIFS(L3VA!EG$13:EG$261,"&gt;=0",L3VA!$H13:$H261,"N")</f>
        <v>0</v>
      </c>
      <c r="DS57" s="286" t="str">
        <f>IFERROR(AVERAGEIFS(L3VA!ED$13:ED$261,L3VA!$E$13:$E$261,"INTERNAL",L3VA!EG$13:EG$261,"&gt;=0"),"")</f>
        <v/>
      </c>
      <c r="DT57" s="287">
        <f>COUNTIFS(L3VA!EG$13:EG$261,"&gt;=30",L3VA!$H13:$H261,"N")</f>
        <v>0</v>
      </c>
      <c r="DU57" s="208" t="str">
        <f>IFERROR(DT57/COUNTIFS(L3VA!$H13:$H261,"N",L3VA!EG17:EG261,"&gt;=0"),"")</f>
        <v/>
      </c>
      <c r="DV57" s="287">
        <f>COUNTIFS(L3VA!EG$13:EG$261,"&gt;=50",L3VA!$H13:$H261,"N")</f>
        <v>0</v>
      </c>
      <c r="DW57" s="208" t="str">
        <f>IFERROR(DV57/COUNTIFS(L3VA!$H13:$H261,"N",L3VA!EG17:EG261,"&gt;=0"),"")</f>
        <v/>
      </c>
      <c r="DX57" s="293">
        <f>COUNTIFS(L3VA!EM$13:EM$261,"&gt;=0",L3VA!$H13:$H261,"N")</f>
        <v>0</v>
      </c>
      <c r="DY57" s="286" t="str">
        <f>IFERROR(AVERAGEIFS(L3VA!EJ$13:EJ$261,L3VA!$E$13:$E$261,"INTERNAL",L3VA!EM$13:EM$261,"&gt;=0"),"")</f>
        <v/>
      </c>
      <c r="DZ57" s="287">
        <f>COUNTIFS(L3VA!EM$13:EM$261,"&gt;=30",L3VA!$H13:$H261,"N")</f>
        <v>0</v>
      </c>
      <c r="EA57" s="208" t="str">
        <f>IFERROR(DZ57/COUNTIFS(L3VA!$H13:$H261,"N",L3VA!EM17:EM261,"&gt;=0"),"")</f>
        <v/>
      </c>
      <c r="EB57" s="287">
        <f>COUNTIFS(L3VA!EM$13:EM$261,"&gt;=50",L3VA!$H13:$H261,"N")</f>
        <v>0</v>
      </c>
      <c r="EC57" s="208" t="str">
        <f>IFERROR(EB57/COUNTIFS(L3VA!$H13:$H261,"N",L3VA!EM17:EM261,"&gt;=0"),"")</f>
        <v/>
      </c>
      <c r="ED57" s="293">
        <f>COUNTIFS(L3VA!ES$13:ES$261,"&gt;=0",L3VA!$H13:$H261,"N")</f>
        <v>0</v>
      </c>
      <c r="EE57" s="286" t="str">
        <f>IFERROR(AVERAGEIFS(L3VA!EP$13:EP$261,L3VA!$E$13:$E$261,"INTERNAL",L3VA!ES$13:ES$261,"&gt;=0"),"")</f>
        <v/>
      </c>
      <c r="EF57" s="287">
        <f>COUNTIFS(L3VA!ES$13:ES$261,"&gt;=30",L3VA!$H13:$H261,"N")</f>
        <v>0</v>
      </c>
      <c r="EG57" s="208" t="str">
        <f>IFERROR(EF57/COUNTIFS(L3VA!$H13:$H261,"N",L3VA!ES17:ES261,"&gt;=0"),"")</f>
        <v/>
      </c>
      <c r="EH57" s="287">
        <f>COUNTIFS(L3VA!ES$13:ES$261,"&gt;=50",L3VA!$H13:$H261,"N")</f>
        <v>0</v>
      </c>
      <c r="EI57" s="208" t="str">
        <f>IFERROR(EH57/COUNTIFS(L3VA!$H13:$H261,"N",L3VA!ES17:ES261,"&gt;=0"),"")</f>
        <v/>
      </c>
      <c r="EJ57" s="293">
        <f>COUNTIFS(L3VA!EY$13:EY$261,"&gt;=0",L3VA!$H13:$H261,"N")</f>
        <v>0</v>
      </c>
      <c r="EK57" s="286" t="str">
        <f>IFERROR(AVERAGEIFS(L3VA!EV$13:EV$261,L3VA!$E$13:$E$261,"INTERNAL",L3VA!EY$13:EY$261,"&gt;=0"),"")</f>
        <v/>
      </c>
      <c r="EL57" s="287">
        <f>COUNTIFS(L3VA!EY$13:EY$261,"&gt;=30",L3VA!$H13:$H261,"N")</f>
        <v>0</v>
      </c>
      <c r="EM57" s="208" t="str">
        <f>IFERROR(EL57/COUNTIFS(L3VA!$H13:$H261,"N",L3VA!EY17:EY261,"&gt;=0"),"")</f>
        <v/>
      </c>
      <c r="EN57" s="287">
        <f>COUNTIFS(L3VA!EY$13:EY$261,"&gt;=50",L3VA!$H13:$H261,"N")</f>
        <v>0</v>
      </c>
      <c r="EO57" s="208" t="str">
        <f>IFERROR(EN57/COUNTIFS(L3VA!$H13:$H261,"N",L3VA!EY17:EY261,"&gt;=0"),"")</f>
        <v/>
      </c>
      <c r="EP57" s="293">
        <f>COUNTIFS(L3VA!FE$13:FE$261,"&gt;=0",L3VA!$H13:$H261,"N")</f>
        <v>0</v>
      </c>
      <c r="EQ57" s="286" t="str">
        <f>IFERROR(AVERAGEIFS(L3VA!FB$13:FB$261,L3VA!$E$13:$E$261,"INTERNAL",L3VA!FE$13:FE$261,"&gt;=0"),"")</f>
        <v/>
      </c>
      <c r="ER57" s="287">
        <f>COUNTIFS(L3VA!FE$13:FE$261,"&gt;=30",L3VA!$H13:$H261,"N")</f>
        <v>0</v>
      </c>
      <c r="ES57" s="208" t="str">
        <f>IFERROR(ER57/COUNTIFS(L3VA!$H13:$H261,"N",L3VA!FE17:FE261,"&gt;=0"),"")</f>
        <v/>
      </c>
      <c r="ET57" s="287">
        <f>COUNTIFS(L3VA!FE$13:FE$261,"&gt;=50",L3VA!$H13:$H261,"N")</f>
        <v>0</v>
      </c>
      <c r="EU57" s="208" t="str">
        <f>IFERROR(ET57/COUNTIFS(L3VA!$H13:$H261,"N",L3VA!FE17:FE261,"&gt;=0"),"")</f>
        <v/>
      </c>
    </row>
    <row r="58" spans="1:151" ht="15.75" hidden="1" thickBot="1" x14ac:dyDescent="0.3">
      <c r="A58" s="210" t="s">
        <v>486</v>
      </c>
      <c r="B58" s="289"/>
      <c r="C58" s="290" t="str">
        <f>IFERROR((C56-C57),"")</f>
        <v/>
      </c>
      <c r="D58" s="291"/>
      <c r="E58" s="221" t="str">
        <f>IFERROR((E56-E57),"")</f>
        <v/>
      </c>
      <c r="F58" s="291"/>
      <c r="G58" s="221" t="str">
        <f>IFERROR((G56-G57),"")</f>
        <v/>
      </c>
      <c r="H58" s="289"/>
      <c r="I58" s="290" t="str">
        <f>IFERROR((I56-I57),"")</f>
        <v/>
      </c>
      <c r="J58" s="291"/>
      <c r="K58" s="221" t="str">
        <f>IFERROR((K56-K57),"")</f>
        <v/>
      </c>
      <c r="L58" s="291"/>
      <c r="M58" s="221" t="str">
        <f>IFERROR((M56-M57),"")</f>
        <v/>
      </c>
      <c r="N58" s="289"/>
      <c r="O58" s="290" t="str">
        <f>IFERROR((O56-O57),"")</f>
        <v/>
      </c>
      <c r="P58" s="291"/>
      <c r="Q58" s="221" t="str">
        <f>IFERROR((Q56-Q57),"")</f>
        <v/>
      </c>
      <c r="R58" s="291"/>
      <c r="S58" s="221" t="str">
        <f>IFERROR((S56-S57),"")</f>
        <v/>
      </c>
      <c r="T58" s="289"/>
      <c r="U58" s="290" t="str">
        <f>IFERROR((U56-U57),"")</f>
        <v/>
      </c>
      <c r="V58" s="291"/>
      <c r="W58" s="221" t="str">
        <f>IFERROR((W56-W57),"")</f>
        <v/>
      </c>
      <c r="X58" s="291"/>
      <c r="Y58" s="221" t="str">
        <f>IFERROR((Y56-Y57),"")</f>
        <v/>
      </c>
      <c r="Z58" s="289"/>
      <c r="AA58" s="290" t="str">
        <f>IFERROR((AA56-AA57),"")</f>
        <v/>
      </c>
      <c r="AB58" s="291"/>
      <c r="AC58" s="221" t="str">
        <f>IFERROR((AC56-AC57),"")</f>
        <v/>
      </c>
      <c r="AD58" s="291"/>
      <c r="AE58" s="221" t="str">
        <f>IFERROR((AE56-AE57),"")</f>
        <v/>
      </c>
      <c r="AF58" s="289"/>
      <c r="AG58" s="290" t="str">
        <f>IFERROR((AG56-AG57),"")</f>
        <v/>
      </c>
      <c r="AH58" s="291"/>
      <c r="AI58" s="221" t="str">
        <f>IFERROR((AI56-AI57),"")</f>
        <v/>
      </c>
      <c r="AJ58" s="291"/>
      <c r="AK58" s="221" t="str">
        <f>IFERROR((AK56-AK57),"")</f>
        <v/>
      </c>
      <c r="AL58" s="289"/>
      <c r="AM58" s="290" t="str">
        <f>IFERROR((AM56-AM57),"")</f>
        <v/>
      </c>
      <c r="AN58" s="291"/>
      <c r="AO58" s="221" t="str">
        <f>IFERROR((AO56-AO57),"")</f>
        <v/>
      </c>
      <c r="AP58" s="291"/>
      <c r="AQ58" s="221" t="str">
        <f>IFERROR((AQ56-AQ57),"")</f>
        <v/>
      </c>
      <c r="AR58" s="289"/>
      <c r="AS58" s="290" t="str">
        <f>IFERROR((AS56-AS57),"")</f>
        <v/>
      </c>
      <c r="AT58" s="291"/>
      <c r="AU58" s="221" t="str">
        <f>IFERROR((AU56-AU57),"")</f>
        <v/>
      </c>
      <c r="AV58" s="291"/>
      <c r="AW58" s="221" t="str">
        <f>IFERROR((AW56-AW57),"")</f>
        <v/>
      </c>
      <c r="AX58" s="289"/>
      <c r="AY58" s="290" t="str">
        <f>IFERROR((AY56-AY57),"")</f>
        <v/>
      </c>
      <c r="AZ58" s="291"/>
      <c r="BA58" s="221" t="str">
        <f>IFERROR((BA56-BA57),"")</f>
        <v/>
      </c>
      <c r="BB58" s="291"/>
      <c r="BC58" s="221" t="str">
        <f>IFERROR((BC56-BC57),"")</f>
        <v/>
      </c>
      <c r="BD58" s="289"/>
      <c r="BE58" s="290" t="str">
        <f>IFERROR((BE56-BE57),"")</f>
        <v/>
      </c>
      <c r="BF58" s="291"/>
      <c r="BG58" s="221" t="str">
        <f>IFERROR((BG56-BG57),"")</f>
        <v/>
      </c>
      <c r="BH58" s="291"/>
      <c r="BI58" s="221" t="str">
        <f>IFERROR((BI56-BI57),"")</f>
        <v/>
      </c>
      <c r="BJ58" s="289"/>
      <c r="BK58" s="290" t="str">
        <f>IFERROR((BK56-BK57),"")</f>
        <v/>
      </c>
      <c r="BL58" s="291"/>
      <c r="BM58" s="221" t="str">
        <f>IFERROR((BM56-BM57),"")</f>
        <v/>
      </c>
      <c r="BN58" s="291"/>
      <c r="BO58" s="221" t="str">
        <f>IFERROR((BO56-BO57),"")</f>
        <v/>
      </c>
      <c r="BP58" s="289"/>
      <c r="BQ58" s="290" t="str">
        <f>IFERROR((BQ56-BQ57),"")</f>
        <v/>
      </c>
      <c r="BR58" s="291"/>
      <c r="BS58" s="221" t="str">
        <f>IFERROR((BS56-BS57),"")</f>
        <v/>
      </c>
      <c r="BT58" s="291"/>
      <c r="BU58" s="221" t="str">
        <f>IFERROR((BU56-BU57),"")</f>
        <v/>
      </c>
      <c r="BV58" s="289"/>
      <c r="BW58" s="290" t="str">
        <f>IFERROR((BW56-BW57),"")</f>
        <v/>
      </c>
      <c r="BX58" s="291"/>
      <c r="BY58" s="221" t="str">
        <f>IFERROR((BY56-BY57),"")</f>
        <v/>
      </c>
      <c r="BZ58" s="291"/>
      <c r="CA58" s="221" t="str">
        <f>IFERROR((CA56-CA57),"")</f>
        <v/>
      </c>
      <c r="CB58" s="289"/>
      <c r="CC58" s="290" t="str">
        <f>IFERROR((CC56-CC57),"")</f>
        <v/>
      </c>
      <c r="CD58" s="291"/>
      <c r="CE58" s="221" t="str">
        <f>IFERROR((CE56-CE57),"")</f>
        <v/>
      </c>
      <c r="CF58" s="291"/>
      <c r="CG58" s="221" t="str">
        <f>IFERROR((CG56-CG57),"")</f>
        <v/>
      </c>
      <c r="CH58" s="289"/>
      <c r="CI58" s="290" t="str">
        <f>IFERROR((CI56-CI57),"")</f>
        <v/>
      </c>
      <c r="CJ58" s="291"/>
      <c r="CK58" s="221" t="str">
        <f>IFERROR((CK56-CK57),"")</f>
        <v/>
      </c>
      <c r="CL58" s="291"/>
      <c r="CM58" s="221" t="str">
        <f>IFERROR((CM56-CM57),"")</f>
        <v/>
      </c>
      <c r="CN58" s="289"/>
      <c r="CO58" s="290" t="str">
        <f>IFERROR((CO56-CO57),"")</f>
        <v/>
      </c>
      <c r="CP58" s="291"/>
      <c r="CQ58" s="221" t="str">
        <f>IFERROR((CQ56-CQ57),"")</f>
        <v/>
      </c>
      <c r="CR58" s="291"/>
      <c r="CS58" s="221" t="str">
        <f>IFERROR((CS56-CS57),"")</f>
        <v/>
      </c>
      <c r="CT58" s="289"/>
      <c r="CU58" s="290" t="str">
        <f>IFERROR((CU56-CU57),"")</f>
        <v/>
      </c>
      <c r="CV58" s="291"/>
      <c r="CW58" s="221" t="str">
        <f>IFERROR((CW56-CW57),"")</f>
        <v/>
      </c>
      <c r="CX58" s="291"/>
      <c r="CY58" s="221" t="str">
        <f>IFERROR((CY56-CY57),"")</f>
        <v/>
      </c>
      <c r="CZ58" s="289"/>
      <c r="DA58" s="290" t="str">
        <f>IFERROR((DA56-DA57),"")</f>
        <v/>
      </c>
      <c r="DB58" s="291"/>
      <c r="DC58" s="221" t="str">
        <f>IFERROR((DC56-DC57),"")</f>
        <v/>
      </c>
      <c r="DD58" s="291"/>
      <c r="DE58" s="221" t="str">
        <f>IFERROR((DE56-DE57),"")</f>
        <v/>
      </c>
      <c r="DF58" s="289"/>
      <c r="DG58" s="290" t="str">
        <f>IFERROR((DG56-DG57),"")</f>
        <v/>
      </c>
      <c r="DH58" s="291"/>
      <c r="DI58" s="221" t="str">
        <f>IFERROR((DI56-DI57),"")</f>
        <v/>
      </c>
      <c r="DJ58" s="291"/>
      <c r="DK58" s="221" t="str">
        <f>IFERROR((DK56-DK57),"")</f>
        <v/>
      </c>
      <c r="DL58" s="289"/>
      <c r="DM58" s="290" t="str">
        <f>IFERROR((DM56-DM57),"")</f>
        <v/>
      </c>
      <c r="DN58" s="291"/>
      <c r="DO58" s="221" t="str">
        <f>IFERROR((DO56-DO57),"")</f>
        <v/>
      </c>
      <c r="DP58" s="291"/>
      <c r="DQ58" s="221" t="str">
        <f>IFERROR((DQ56-DQ57),"")</f>
        <v/>
      </c>
      <c r="DR58" s="289"/>
      <c r="DS58" s="290" t="str">
        <f>IFERROR((DS56-DS57),"")</f>
        <v/>
      </c>
      <c r="DT58" s="291"/>
      <c r="DU58" s="221" t="str">
        <f>IFERROR((DU56-DU57),"")</f>
        <v/>
      </c>
      <c r="DV58" s="291"/>
      <c r="DW58" s="221" t="str">
        <f>IFERROR((DW56-DW57),"")</f>
        <v/>
      </c>
      <c r="DX58" s="289"/>
      <c r="DY58" s="290" t="str">
        <f>IFERROR((DY56-DY57),"")</f>
        <v/>
      </c>
      <c r="DZ58" s="291"/>
      <c r="EA58" s="221" t="str">
        <f>IFERROR((EA56-EA57),"")</f>
        <v/>
      </c>
      <c r="EB58" s="291"/>
      <c r="EC58" s="221" t="str">
        <f>IFERROR((EC56-EC57),"")</f>
        <v/>
      </c>
      <c r="ED58" s="289"/>
      <c r="EE58" s="290" t="str">
        <f>IFERROR((EE56-EE57),"")</f>
        <v/>
      </c>
      <c r="EF58" s="291"/>
      <c r="EG58" s="221" t="str">
        <f>IFERROR((EG56-EG57),"")</f>
        <v/>
      </c>
      <c r="EH58" s="291"/>
      <c r="EI58" s="221" t="str">
        <f>IFERROR((EI56-EI57),"")</f>
        <v/>
      </c>
      <c r="EJ58" s="289"/>
      <c r="EK58" s="290" t="str">
        <f>IFERROR((EK56-EK57),"")</f>
        <v/>
      </c>
      <c r="EL58" s="291"/>
      <c r="EM58" s="221" t="str">
        <f>IFERROR((EM56-EM57),"")</f>
        <v/>
      </c>
      <c r="EN58" s="291"/>
      <c r="EO58" s="221" t="str">
        <f>IFERROR((EO56-EO57),"")</f>
        <v/>
      </c>
      <c r="EP58" s="289"/>
      <c r="EQ58" s="290" t="str">
        <f>IFERROR((EQ56-EQ57),"")</f>
        <v/>
      </c>
      <c r="ER58" s="291"/>
      <c r="ES58" s="221" t="str">
        <f>IFERROR((ES56-ES57),"")</f>
        <v/>
      </c>
      <c r="ET58" s="291"/>
      <c r="EU58" s="221" t="str">
        <f>IFERROR((EU56-EU57),"")</f>
        <v/>
      </c>
    </row>
    <row r="59" spans="1:151" hidden="1" x14ac:dyDescent="0.25">
      <c r="A59" s="252" t="s">
        <v>167</v>
      </c>
      <c r="B59" s="294"/>
      <c r="C59" s="295"/>
      <c r="D59" s="296"/>
      <c r="E59" s="260"/>
      <c r="F59" s="296"/>
      <c r="G59" s="260"/>
      <c r="H59" s="294"/>
      <c r="I59" s="295"/>
      <c r="J59" s="296"/>
      <c r="K59" s="260"/>
      <c r="L59" s="296"/>
      <c r="M59" s="260"/>
      <c r="N59" s="294"/>
      <c r="O59" s="295"/>
      <c r="P59" s="296"/>
      <c r="Q59" s="260"/>
      <c r="R59" s="296"/>
      <c r="S59" s="260"/>
      <c r="T59" s="294"/>
      <c r="U59" s="295"/>
      <c r="V59" s="296"/>
      <c r="W59" s="260"/>
      <c r="X59" s="296"/>
      <c r="Y59" s="260"/>
      <c r="Z59" s="294"/>
      <c r="AA59" s="295"/>
      <c r="AB59" s="296"/>
      <c r="AC59" s="260"/>
      <c r="AD59" s="296"/>
      <c r="AE59" s="260"/>
      <c r="AF59" s="294"/>
      <c r="AG59" s="295"/>
      <c r="AH59" s="296"/>
      <c r="AI59" s="260"/>
      <c r="AJ59" s="296"/>
      <c r="AK59" s="260"/>
      <c r="AL59" s="294"/>
      <c r="AM59" s="295"/>
      <c r="AN59" s="296"/>
      <c r="AO59" s="260"/>
      <c r="AP59" s="296"/>
      <c r="AQ59" s="260"/>
      <c r="AR59" s="294"/>
      <c r="AS59" s="295"/>
      <c r="AT59" s="296"/>
      <c r="AU59" s="260"/>
      <c r="AV59" s="296"/>
      <c r="AW59" s="260"/>
      <c r="AX59" s="294"/>
      <c r="AY59" s="295"/>
      <c r="AZ59" s="296"/>
      <c r="BA59" s="260"/>
      <c r="BB59" s="296"/>
      <c r="BC59" s="260"/>
      <c r="BD59" s="294"/>
      <c r="BE59" s="295"/>
      <c r="BF59" s="296"/>
      <c r="BG59" s="260"/>
      <c r="BH59" s="296"/>
      <c r="BI59" s="260"/>
      <c r="BJ59" s="294"/>
      <c r="BK59" s="295"/>
      <c r="BL59" s="296"/>
      <c r="BM59" s="260"/>
      <c r="BN59" s="296"/>
      <c r="BO59" s="260"/>
      <c r="BP59" s="294"/>
      <c r="BQ59" s="295"/>
      <c r="BR59" s="296"/>
      <c r="BS59" s="260"/>
      <c r="BT59" s="296"/>
      <c r="BU59" s="260"/>
      <c r="BV59" s="294"/>
      <c r="BW59" s="295"/>
      <c r="BX59" s="296"/>
      <c r="BY59" s="260"/>
      <c r="BZ59" s="296"/>
      <c r="CA59" s="260"/>
      <c r="CB59" s="294"/>
      <c r="CC59" s="295"/>
      <c r="CD59" s="296"/>
      <c r="CE59" s="260"/>
      <c r="CF59" s="296"/>
      <c r="CG59" s="260"/>
      <c r="CH59" s="294"/>
      <c r="CI59" s="295"/>
      <c r="CJ59" s="296"/>
      <c r="CK59" s="260"/>
      <c r="CL59" s="296"/>
      <c r="CM59" s="260"/>
      <c r="CN59" s="294"/>
      <c r="CO59" s="295"/>
      <c r="CP59" s="296"/>
      <c r="CQ59" s="260"/>
      <c r="CR59" s="296"/>
      <c r="CS59" s="260"/>
      <c r="CT59" s="294"/>
      <c r="CU59" s="295"/>
      <c r="CV59" s="296"/>
      <c r="CW59" s="260"/>
      <c r="CX59" s="296"/>
      <c r="CY59" s="260"/>
      <c r="CZ59" s="294"/>
      <c r="DA59" s="295"/>
      <c r="DB59" s="296"/>
      <c r="DC59" s="260"/>
      <c r="DD59" s="296"/>
      <c r="DE59" s="260"/>
      <c r="DF59" s="294"/>
      <c r="DG59" s="295"/>
      <c r="DH59" s="296"/>
      <c r="DI59" s="260"/>
      <c r="DJ59" s="296"/>
      <c r="DK59" s="260"/>
      <c r="DL59" s="294"/>
      <c r="DM59" s="295"/>
      <c r="DN59" s="296"/>
      <c r="DO59" s="260"/>
      <c r="DP59" s="296"/>
      <c r="DQ59" s="260"/>
      <c r="DR59" s="294"/>
      <c r="DS59" s="295"/>
      <c r="DT59" s="296"/>
      <c r="DU59" s="260"/>
      <c r="DV59" s="296"/>
      <c r="DW59" s="260"/>
      <c r="DX59" s="294"/>
      <c r="DY59" s="295"/>
      <c r="DZ59" s="296"/>
      <c r="EA59" s="260"/>
      <c r="EB59" s="296"/>
      <c r="EC59" s="260"/>
      <c r="ED59" s="294"/>
      <c r="EE59" s="295"/>
      <c r="EF59" s="296"/>
      <c r="EG59" s="260"/>
      <c r="EH59" s="296"/>
      <c r="EI59" s="260"/>
      <c r="EJ59" s="294"/>
      <c r="EK59" s="295"/>
      <c r="EL59" s="296"/>
      <c r="EM59" s="260"/>
      <c r="EN59" s="296"/>
      <c r="EO59" s="260"/>
      <c r="EP59" s="294"/>
      <c r="EQ59" s="295"/>
      <c r="ER59" s="296"/>
      <c r="ES59" s="260"/>
      <c r="ET59" s="296"/>
      <c r="EU59" s="260"/>
    </row>
    <row r="60" spans="1:151" ht="15.75" hidden="1" x14ac:dyDescent="0.25">
      <c r="A60" s="1" t="s">
        <v>326</v>
      </c>
      <c r="B60" s="293">
        <f>COUNTIFS(L3VA!Q$13:Q$261,"&gt;=0",L3VA!$J$13:$J$261,"0+ (E/D)")</f>
        <v>0</v>
      </c>
      <c r="C60" s="286" t="str">
        <f>IFERROR(AVERAGEIFS(L3VA!N$13:N$261,L3VA!$J$13:$J$261,"0+ (E/D)",L3VA!Q$13:Q$261,"&gt;=0"),"")</f>
        <v/>
      </c>
      <c r="D60" s="287">
        <f>COUNTIFS(L3VA!Q$13:Q$261,"&gt;=30",L3VA!$J13:$J261,"0+ (E/D)")</f>
        <v>0</v>
      </c>
      <c r="E60" s="208" t="str">
        <f>IFERROR(D60/COUNTIFS(L3VA!$J13:$J261,"0+ (E/D)",L3VA!Q13:Q261,"&gt;=0"),"")</f>
        <v/>
      </c>
      <c r="F60" s="287">
        <f>COUNTIFS(L3VA!Q$13:Q$261,"&gt;=50",L3VA!$J13:$J261,"0+ (E/D)")</f>
        <v>0</v>
      </c>
      <c r="G60" s="208" t="str">
        <f>IFERROR(F60/COUNTIFS(L3VA!$J13:$J261,"0+ (E/D)",L3VA!Q13:Q261,"&gt;=0"),"")</f>
        <v/>
      </c>
      <c r="H60" s="293">
        <f>COUNTIFS(L3VA!W$13:W$261,"&gt;=0",L3VA!$J$13:$J$261,"0+ (E/D)")</f>
        <v>0</v>
      </c>
      <c r="I60" s="286" t="str">
        <f>IFERROR(AVERAGEIFS(L3VA!T$13:T$261,L3VA!$J$13:$J$261,"0+ (E/D)",L3VA!W$13:W$261,"&gt;=0"),"")</f>
        <v/>
      </c>
      <c r="J60" s="287">
        <f>COUNTIFS(L3VA!W$13:W$261,"&gt;=30",L3VA!$J13:$J261,"0+ (E/D)")</f>
        <v>0</v>
      </c>
      <c r="K60" s="208" t="str">
        <f>IFERROR(J60/COUNTIFS(L3VA!$J13:$J261,"0+ (E/D)",L3VA!W13:W261,"&gt;=0"),"")</f>
        <v/>
      </c>
      <c r="L60" s="287">
        <f>COUNTIFS(L3VA!W$13:W$261,"&gt;=50",L3VA!$J13:$J261,"0+ (E/D)")</f>
        <v>0</v>
      </c>
      <c r="M60" s="208" t="str">
        <f>IFERROR(L60/COUNTIFS(L3VA!$J13:$J261,"0+ (E/D)",L3VA!W13:W261,"&gt;=0"),"")</f>
        <v/>
      </c>
      <c r="N60" s="293">
        <f>COUNTIFS(L3VA!AC$13:AC$261,"&gt;=0",L3VA!$J$13:$J$261,"0+ (E/D)")</f>
        <v>0</v>
      </c>
      <c r="O60" s="286" t="str">
        <f>IFERROR(AVERAGEIFS(L3VA!Z$13:Z$261,L3VA!$J$13:$J$261,"0+ (E/D)",L3VA!AC$13:AC$261,"&gt;=0"),"")</f>
        <v/>
      </c>
      <c r="P60" s="287">
        <f>COUNTIFS(L3VA!AC$13:AC$261,"&gt;=30",L3VA!$J13:$J261,"0+ (E/D)")</f>
        <v>0</v>
      </c>
      <c r="Q60" s="208" t="str">
        <f>IFERROR(P60/COUNTIFS(L3VA!$J13:$J261,"0+ (E/D)",L3VA!AC13:AC261,"&gt;=0"),"")</f>
        <v/>
      </c>
      <c r="R60" s="287">
        <f>COUNTIFS(L3VA!AC$13:AC$261,"&gt;=50",L3VA!$J13:$J261,"0+ (E/D)")</f>
        <v>0</v>
      </c>
      <c r="S60" s="208" t="str">
        <f>IFERROR(R60/COUNTIFS(L3VA!$J13:$J261,"0+ (E/D)",L3VA!AC13:AC261,"&gt;=0"),"")</f>
        <v/>
      </c>
      <c r="T60" s="293">
        <f>COUNTIFS(L3VA!AI$13:AI$261,"&gt;=0",L3VA!$J$13:$J$261,"0+ (E/D)")</f>
        <v>0</v>
      </c>
      <c r="U60" s="286" t="str">
        <f>IFERROR(AVERAGEIFS(L3VA!AF$13:AF$261,L3VA!$J$13:$J$261,"0+ (E/D)",L3VA!AI$13:AI$261,"&gt;=0"),"")</f>
        <v/>
      </c>
      <c r="V60" s="287">
        <f>COUNTIFS(L3VA!AI$13:AI$261,"&gt;=30",L3VA!$J13:$J261,"0+ (E/D)")</f>
        <v>0</v>
      </c>
      <c r="W60" s="208" t="str">
        <f>IFERROR(V60/COUNTIFS(L3VA!$J13:$J261,"0+ (E/D)",L3VA!AI13:AI261,"&gt;=0"),"")</f>
        <v/>
      </c>
      <c r="X60" s="287">
        <f>COUNTIFS(L3VA!AI$13:AI$261,"&gt;=50",L3VA!$J13:$J261,"0+ (E/D)")</f>
        <v>0</v>
      </c>
      <c r="Y60" s="208" t="str">
        <f>IFERROR(X60/COUNTIFS(L3VA!$J13:$J261,"0+ (E/D)",L3VA!AI13:AI261,"&gt;=0"),"")</f>
        <v/>
      </c>
      <c r="Z60" s="293">
        <f>COUNTIFS(L3VA!AO$13:AO$261,"&gt;=0",L3VA!$J$13:$J$261,"0+ (E/D)")</f>
        <v>0</v>
      </c>
      <c r="AA60" s="286" t="str">
        <f>IFERROR(AVERAGEIFS(L3VA!AL$13:AL$261,L3VA!$J$13:$J$261,"0+ (E/D)",L3VA!AO$13:AO$261,"&gt;=0"),"")</f>
        <v/>
      </c>
      <c r="AB60" s="287">
        <f>COUNTIFS(L3VA!AO$13:AO$261,"&gt;=30",L3VA!$J13:$J261,"0+ (E/D)")</f>
        <v>0</v>
      </c>
      <c r="AC60" s="208" t="str">
        <f>IFERROR(AB60/COUNTIFS(L3VA!$J13:$J261,"0+ (E/D)",L3VA!AO13:AO261,"&gt;=0"),"")</f>
        <v/>
      </c>
      <c r="AD60" s="287">
        <f>COUNTIFS(L3VA!AO$13:AO$261,"&gt;=50",L3VA!$J13:$J261,"0+ (E/D)")</f>
        <v>0</v>
      </c>
      <c r="AE60" s="208" t="str">
        <f>IFERROR(AD60/COUNTIFS(L3VA!$J13:$J261,"0+ (E/D)",L3VA!AO13:AO261,"&gt;=0"),"")</f>
        <v/>
      </c>
      <c r="AF60" s="293">
        <f>COUNTIFS(L3VA!AU$13:AU$261,"&gt;=0",L3VA!$J$13:$J$261,"0+ (E/D)")</f>
        <v>0</v>
      </c>
      <c r="AG60" s="286" t="str">
        <f>IFERROR(AVERAGEIFS(L3VA!AR$13:AR$261,L3VA!$J$13:$J$261,"0+ (E/D)",L3VA!AU$13:AU$261,"&gt;=0"),"")</f>
        <v/>
      </c>
      <c r="AH60" s="287">
        <f>COUNTIFS(L3VA!AU$13:AU$261,"&gt;=30",L3VA!$J13:$J261,"0+ (E/D)")</f>
        <v>0</v>
      </c>
      <c r="AI60" s="208" t="str">
        <f>IFERROR(AH60/COUNTIFS(L3VA!$J13:$J261,"0+ (E/D)",L3VA!AU13:AU261,"&gt;=0"),"")</f>
        <v/>
      </c>
      <c r="AJ60" s="287">
        <f>COUNTIFS(L3VA!AU$13:AU$261,"&gt;=50",L3VA!$J13:$J261,"0+ (E/D)")</f>
        <v>0</v>
      </c>
      <c r="AK60" s="208" t="str">
        <f>IFERROR(AJ60/COUNTIFS(L3VA!$J13:$J261,"0+ (E/D)",L3VA!AU13:AU261,"&gt;=0"),"")</f>
        <v/>
      </c>
      <c r="AL60" s="293">
        <f>COUNTIFS(L3VA!BA$13:BA$261,"&gt;=0",L3VA!$J$13:$J$261,"0+ (E/D)")</f>
        <v>0</v>
      </c>
      <c r="AM60" s="286" t="str">
        <f>IFERROR(AVERAGEIFS(L3VA!AX$13:AX$261,L3VA!$J$13:$J$261,"0+ (E/D)",L3VA!BA$13:BA$261,"&gt;=0"),"")</f>
        <v/>
      </c>
      <c r="AN60" s="287">
        <f>COUNTIFS(L3VA!BA$13:BA$261,"&gt;=30",L3VA!$J13:$J261,"0+ (E/D)")</f>
        <v>0</v>
      </c>
      <c r="AO60" s="208" t="str">
        <f>IFERROR(AN60/COUNTIFS(L3VA!$J13:$J261,"0+ (E/D)",L3VA!BA13:BA261,"&gt;=0"),"")</f>
        <v/>
      </c>
      <c r="AP60" s="287">
        <f>COUNTIFS(L3VA!BA$13:BA$261,"&gt;=50",L3VA!$J13:$J261,"0+ (E/D)")</f>
        <v>0</v>
      </c>
      <c r="AQ60" s="208" t="str">
        <f>IFERROR(AP60/COUNTIFS(L3VA!$J13:$J261,"0+ (E/D)",L3VA!BA13:BA261,"&gt;=0"),"")</f>
        <v/>
      </c>
      <c r="AR60" s="293">
        <f>COUNTIFS(L3VA!BG$13:BG$261,"&gt;=0",L3VA!$J$13:$J$261,"0+ (E/D)")</f>
        <v>0</v>
      </c>
      <c r="AS60" s="286" t="str">
        <f>IFERROR(AVERAGEIFS(L3VA!BD$13:BD$261,L3VA!$J$13:$J$261,"0+ (E/D)",L3VA!BG$13:BG$261,"&gt;=0"),"")</f>
        <v/>
      </c>
      <c r="AT60" s="287">
        <f>COUNTIFS(L3VA!BG$13:BG$261,"&gt;=30",L3VA!$J13:$J261,"0+ (E/D)")</f>
        <v>0</v>
      </c>
      <c r="AU60" s="208" t="str">
        <f>IFERROR(AT60/COUNTIFS(L3VA!$J13:$J261,"0+ (E/D)",L3VA!BG13:BG261,"&gt;=0"),"")</f>
        <v/>
      </c>
      <c r="AV60" s="287">
        <f>COUNTIFS(L3VA!BG$13:BG$261,"&gt;=50",L3VA!$J13:$J261,"0+ (E/D)")</f>
        <v>0</v>
      </c>
      <c r="AW60" s="208" t="str">
        <f>IFERROR(AV60/COUNTIFS(L3VA!$J13:$J261,"0+ (E/D)",L3VA!BG13:BG261,"&gt;=0"),"")</f>
        <v/>
      </c>
      <c r="AX60" s="293">
        <f>COUNTIFS(L3VA!BM$13:BM$261,"&gt;=0",L3VA!$J$13:$J$261,"0+ (E/D)")</f>
        <v>0</v>
      </c>
      <c r="AY60" s="286" t="str">
        <f>IFERROR(AVERAGEIFS(L3VA!BJ$13:BJ$261,L3VA!$J$13:$J$261,"0+ (E/D)",L3VA!BM$13:BM$261,"&gt;=0"),"")</f>
        <v/>
      </c>
      <c r="AZ60" s="287">
        <f>COUNTIFS(L3VA!BM$13:BM$261,"&gt;=30",L3VA!$J13:$J261,"0+ (E/D)")</f>
        <v>0</v>
      </c>
      <c r="BA60" s="208" t="str">
        <f>IFERROR(AZ60/COUNTIFS(L3VA!$J13:$J261,"0+ (E/D)",L3VA!BM13:BM261,"&gt;=0"),"")</f>
        <v/>
      </c>
      <c r="BB60" s="287">
        <f>COUNTIFS(L3VA!BM$13:BM$261,"&gt;=50",L3VA!$J13:$J261,"0+ (E/D)")</f>
        <v>0</v>
      </c>
      <c r="BC60" s="208" t="str">
        <f>IFERROR(BB60/COUNTIFS(L3VA!$J13:$J261,"0+ (E/D)",L3VA!BM13:BM261,"&gt;=0"),"")</f>
        <v/>
      </c>
      <c r="BD60" s="293">
        <f>COUNTIFS(L3VA!BS$13:BS$261,"&gt;=0",L3VA!$J$13:$J$261,"0+ (E/D)")</f>
        <v>0</v>
      </c>
      <c r="BE60" s="286" t="str">
        <f>IFERROR(AVERAGEIFS(L3VA!BP$13:BP$261,L3VA!$J$13:$J$261,"0+ (E/D)",L3VA!BS$13:BS$261,"&gt;=0"),"")</f>
        <v/>
      </c>
      <c r="BF60" s="287">
        <f>COUNTIFS(L3VA!BS$13:BS$261,"&gt;=30",L3VA!$J13:$J261,"0+ (E/D)")</f>
        <v>0</v>
      </c>
      <c r="BG60" s="208" t="str">
        <f>IFERROR(BF60/COUNTIFS(L3VA!$J13:$J261,"0+ (E/D)",L3VA!BS13:BS261,"&gt;=0"),"")</f>
        <v/>
      </c>
      <c r="BH60" s="287">
        <f>COUNTIFS(L3VA!BS$13:BS$261,"&gt;=50",L3VA!$J13:$J261,"0+ (E/D)")</f>
        <v>0</v>
      </c>
      <c r="BI60" s="208" t="str">
        <f>IFERROR(BH60/COUNTIFS(L3VA!$J13:$J261,"0+ (E/D)",L3VA!BS13:BS261,"&gt;=0"),"")</f>
        <v/>
      </c>
      <c r="BJ60" s="293">
        <f>COUNTIFS(L3VA!BY$13:BY$261,"&gt;=0",L3VA!$J$13:$J$261,"0+ (E/D)")</f>
        <v>0</v>
      </c>
      <c r="BK60" s="286" t="str">
        <f>IFERROR(AVERAGEIFS(L3VA!BV$13:BV$261,L3VA!$J$13:$J$261,"0+ (E/D)",L3VA!BY$13:BY$261,"&gt;=0"),"")</f>
        <v/>
      </c>
      <c r="BL60" s="287">
        <f>COUNTIFS(L3VA!BY$13:BY$261,"&gt;=30",L3VA!$J13:$J261,"0+ (E/D)")</f>
        <v>0</v>
      </c>
      <c r="BM60" s="208" t="str">
        <f>IFERROR(BL60/COUNTIFS(L3VA!$J13:$J261,"0+ (E/D)",L3VA!BY13:BY261,"&gt;=0"),"")</f>
        <v/>
      </c>
      <c r="BN60" s="287">
        <f>COUNTIFS(L3VA!BY$13:BY$261,"&gt;=50",L3VA!$J13:$J261,"0+ (E/D)")</f>
        <v>0</v>
      </c>
      <c r="BO60" s="208" t="str">
        <f>IFERROR(BN60/COUNTIFS(L3VA!$J13:$J261,"0+ (E/D)",L3VA!BY13:BY261,"&gt;=0"),"")</f>
        <v/>
      </c>
      <c r="BP60" s="293">
        <f>COUNTIFS(L3VA!CE$13:CE$261,"&gt;=0",L3VA!$J$13:$J$261,"0+ (E/D)")</f>
        <v>0</v>
      </c>
      <c r="BQ60" s="286" t="str">
        <f>IFERROR(AVERAGEIFS(L3VA!CB$13:CB$261,L3VA!$J$13:$J$261,"0+ (E/D)",L3VA!CE$13:CE$261,"&gt;=0"),"")</f>
        <v/>
      </c>
      <c r="BR60" s="287">
        <f>COUNTIFS(L3VA!CE$13:CE$261,"&gt;=30",L3VA!$J13:$J261,"0+ (E/D)")</f>
        <v>0</v>
      </c>
      <c r="BS60" s="208" t="str">
        <f>IFERROR(BR60/COUNTIFS(L3VA!$J13:$J261,"0+ (E/D)",L3VA!CE13:CE261,"&gt;=0"),"")</f>
        <v/>
      </c>
      <c r="BT60" s="287">
        <f>COUNTIFS(L3VA!CE$13:CE$261,"&gt;=50",L3VA!$J13:$J261,"0+ (E/D)")</f>
        <v>0</v>
      </c>
      <c r="BU60" s="208" t="str">
        <f>IFERROR(BT60/COUNTIFS(L3VA!$J13:$J261,"0+ (E/D)",L3VA!CE13:CE261,"&gt;=0"),"")</f>
        <v/>
      </c>
      <c r="BV60" s="293">
        <f>COUNTIFS(L3VA!CK$13:CK$261,"&gt;=0",L3VA!$J$13:$J$261,"0+ (E/D)")</f>
        <v>0</v>
      </c>
      <c r="BW60" s="286" t="str">
        <f>IFERROR(AVERAGEIFS(L3VA!CH$13:CH$261,L3VA!$J$13:$J$261,"0+ (E/D)",L3VA!CK$13:CK$261,"&gt;=0"),"")</f>
        <v/>
      </c>
      <c r="BX60" s="287">
        <f>COUNTIFS(L3VA!CK$13:CK$261,"&gt;=30",L3VA!$J13:$J261,"0+ (E/D)")</f>
        <v>0</v>
      </c>
      <c r="BY60" s="208" t="str">
        <f>IFERROR(BX60/COUNTIFS(L3VA!$J13:$J261,"0+ (E/D)",L3VA!CK13:CK261,"&gt;=0"),"")</f>
        <v/>
      </c>
      <c r="BZ60" s="287">
        <f>COUNTIFS(L3VA!CK$13:CK$261,"&gt;=50",L3VA!$J13:$J261,"0+ (E/D)")</f>
        <v>0</v>
      </c>
      <c r="CA60" s="208" t="str">
        <f>IFERROR(BZ60/COUNTIFS(L3VA!$J13:$J261,"0+ (E/D)",L3VA!CK13:CK261,"&gt;=0"),"")</f>
        <v/>
      </c>
      <c r="CB60" s="293">
        <f>COUNTIFS(L3VA!CQ$13:CQ$261,"&gt;=0",L3VA!$J$13:$J$261,"0+ (E/D)")</f>
        <v>0</v>
      </c>
      <c r="CC60" s="286" t="str">
        <f>IFERROR(AVERAGEIFS(L3VA!CN$13:CN$261,L3VA!$J$13:$J$261,"0+ (E/D)",L3VA!CQ$13:CQ$261,"&gt;=0"),"")</f>
        <v/>
      </c>
      <c r="CD60" s="287">
        <f>COUNTIFS(L3VA!CQ$13:CQ$261,"&gt;=30",L3VA!$J13:$J261,"0+ (E/D)")</f>
        <v>0</v>
      </c>
      <c r="CE60" s="208" t="str">
        <f>IFERROR(CD60/COUNTIFS(L3VA!$J13:$J261,"0+ (E/D)",L3VA!CQ13:CQ261,"&gt;=0"),"")</f>
        <v/>
      </c>
      <c r="CF60" s="287">
        <f>COUNTIFS(L3VA!CQ$13:CQ$261,"&gt;=50",L3VA!$J13:$J261,"0+ (E/D)")</f>
        <v>0</v>
      </c>
      <c r="CG60" s="208" t="str">
        <f>IFERROR(CF60/COUNTIFS(L3VA!$J13:$J261,"0+ (E/D)",L3VA!CQ13:CQ261,"&gt;=0"),"")</f>
        <v/>
      </c>
      <c r="CH60" s="293">
        <f>COUNTIFS(L3VA!CW$13:CW$261,"&gt;=0",L3VA!$J$13:$J$261,"0+ (E/D)")</f>
        <v>0</v>
      </c>
      <c r="CI60" s="286" t="str">
        <f>IFERROR(AVERAGEIFS(L3VA!CT$13:CT$261,L3VA!$J$13:$J$261,"0+ (E/D)",L3VA!CW$13:CW$261,"&gt;=0"),"")</f>
        <v/>
      </c>
      <c r="CJ60" s="287">
        <f>COUNTIFS(L3VA!CW$13:CW$261,"&gt;=30",L3VA!$J13:$J261,"0+ (E/D)")</f>
        <v>0</v>
      </c>
      <c r="CK60" s="208" t="str">
        <f>IFERROR(CJ60/COUNTIFS(L3VA!$J13:$J261,"0+ (E/D)",L3VA!CW13:CW261,"&gt;=0"),"")</f>
        <v/>
      </c>
      <c r="CL60" s="287">
        <f>COUNTIFS(L3VA!CW$13:CW$261,"&gt;=50",L3VA!$J13:$J261,"0+ (E/D)")</f>
        <v>0</v>
      </c>
      <c r="CM60" s="208" t="str">
        <f>IFERROR(CL60/COUNTIFS(L3VA!$J13:$J261,"0+ (E/D)",L3VA!CW13:CW261,"&gt;=0"),"")</f>
        <v/>
      </c>
      <c r="CN60" s="293">
        <f>COUNTIFS(L3VA!DC$13:DC$261,"&gt;=0",L3VA!$J$13:$J$261,"0+ (E/D)")</f>
        <v>0</v>
      </c>
      <c r="CO60" s="286" t="str">
        <f>IFERROR(AVERAGEIFS(L3VA!CZ$13:CZ$261,L3VA!$J$13:$J$261,"0+ (E/D)",L3VA!DC$13:DC$261,"&gt;=0"),"")</f>
        <v/>
      </c>
      <c r="CP60" s="287">
        <f>COUNTIFS(L3VA!DC$13:DC$261,"&gt;=30",L3VA!$J13:$J261,"0+ (E/D)")</f>
        <v>0</v>
      </c>
      <c r="CQ60" s="208" t="str">
        <f>IFERROR(CP60/COUNTIFS(L3VA!$J13:$J261,"0+ (E/D)",L3VA!DC13:DC261,"&gt;=0"),"")</f>
        <v/>
      </c>
      <c r="CR60" s="287">
        <f>COUNTIFS(L3VA!DC$13:DC$261,"&gt;=50",L3VA!$J13:$J261,"0+ (E/D)")</f>
        <v>0</v>
      </c>
      <c r="CS60" s="208" t="str">
        <f>IFERROR(CR60/COUNTIFS(L3VA!$J13:$J261,"0+ (E/D)",L3VA!DC13:DC261,"&gt;=0"),"")</f>
        <v/>
      </c>
      <c r="CT60" s="293">
        <f>COUNTIFS(L3VA!DI$13:DI$261,"&gt;=0",L3VA!$J$13:$J$261,"0+ (E/D)")</f>
        <v>0</v>
      </c>
      <c r="CU60" s="286" t="str">
        <f>IFERROR(AVERAGEIFS(L3VA!DF$13:DF$261,L3VA!$J$13:$J$261,"0+ (E/D)",L3VA!DI$13:DI$261,"&gt;=0"),"")</f>
        <v/>
      </c>
      <c r="CV60" s="287">
        <f>COUNTIFS(L3VA!DI$13:DI$261,"&gt;=30",L3VA!$J13:$J261,"0+ (E/D)")</f>
        <v>0</v>
      </c>
      <c r="CW60" s="208" t="str">
        <f>IFERROR(CV60/COUNTIFS(L3VA!$J13:$J261,"0+ (E/D)",L3VA!DI13:DI261,"&gt;=0"),"")</f>
        <v/>
      </c>
      <c r="CX60" s="287">
        <f>COUNTIFS(L3VA!DI$13:DI$261,"&gt;=50",L3VA!$J13:$J261,"0+ (E/D)")</f>
        <v>0</v>
      </c>
      <c r="CY60" s="208" t="str">
        <f>IFERROR(CX60/COUNTIFS(L3VA!$J13:$J261,"0+ (E/D)",L3VA!DI13:DI261,"&gt;=0"),"")</f>
        <v/>
      </c>
      <c r="CZ60" s="293">
        <f>COUNTIFS(L3VA!DO$13:DO$261,"&gt;=0",L3VA!$J$13:$J$261,"0+ (E/D)")</f>
        <v>0</v>
      </c>
      <c r="DA60" s="286" t="str">
        <f>IFERROR(AVERAGEIFS(L3VA!DL$13:DL$261,L3VA!$J$13:$J$261,"0+ (E/D)",L3VA!DO$13:DO$261,"&gt;=0"),"")</f>
        <v/>
      </c>
      <c r="DB60" s="287">
        <f>COUNTIFS(L3VA!DO$13:DO$261,"&gt;=30",L3VA!$J13:$J261,"0+ (E/D)")</f>
        <v>0</v>
      </c>
      <c r="DC60" s="208" t="str">
        <f>IFERROR(DB60/COUNTIFS(L3VA!$J13:$J261,"0+ (E/D)",L3VA!DO13:DO261,"&gt;=0"),"")</f>
        <v/>
      </c>
      <c r="DD60" s="287">
        <f>COUNTIFS(L3VA!DO$13:DO$261,"&gt;=50",L3VA!$J13:$J261,"0+ (E/D)")</f>
        <v>0</v>
      </c>
      <c r="DE60" s="208" t="str">
        <f>IFERROR(DD60/COUNTIFS(L3VA!$J13:$J261,"0+ (E/D)",L3VA!DO13:DO261,"&gt;=0"),"")</f>
        <v/>
      </c>
      <c r="DF60" s="293">
        <f>COUNTIFS(L3VA!DU$13:DU$261,"&gt;=0",L3VA!$J$13:$J$261,"0+ (E/D)")</f>
        <v>0</v>
      </c>
      <c r="DG60" s="286" t="str">
        <f>IFERROR(AVERAGEIFS(L3VA!DR$13:DR$261,L3VA!$J$13:$J$261,"0+ (E/D)",L3VA!DU$13:DU$261,"&gt;=0"),"")</f>
        <v/>
      </c>
      <c r="DH60" s="287">
        <f>COUNTIFS(L3VA!DU$13:DU$261,"&gt;=30",L3VA!$J13:$J261,"0+ (E/D)")</f>
        <v>0</v>
      </c>
      <c r="DI60" s="208" t="str">
        <f>IFERROR(DH60/COUNTIFS(L3VA!$J13:$J261,"0+ (E/D)",L3VA!DU13:DU261,"&gt;=0"),"")</f>
        <v/>
      </c>
      <c r="DJ60" s="287">
        <f>COUNTIFS(L3VA!DU$13:DU$261,"&gt;=50",L3VA!$J13:$J261,"0+ (E/D)")</f>
        <v>0</v>
      </c>
      <c r="DK60" s="208" t="str">
        <f>IFERROR(DJ60/COUNTIFS(L3VA!$J13:$J261,"0+ (E/D)",L3VA!DU13:DU261,"&gt;=0"),"")</f>
        <v/>
      </c>
      <c r="DL60" s="293">
        <f>COUNTIFS(L3VA!EA$13:EA$261,"&gt;=0",L3VA!$J$13:$J$261,"0+ (E/D)")</f>
        <v>0</v>
      </c>
      <c r="DM60" s="286" t="str">
        <f>IFERROR(AVERAGEIFS(L3VA!DX$13:DX$261,L3VA!$J$13:$J$261,"0+ (E/D)",L3VA!EA$13:EA$261,"&gt;=0"),"")</f>
        <v/>
      </c>
      <c r="DN60" s="287">
        <f>COUNTIFS(L3VA!EA$13:EA$261,"&gt;=30",L3VA!$J13:$J261,"0+ (E/D)")</f>
        <v>0</v>
      </c>
      <c r="DO60" s="208" t="str">
        <f>IFERROR(DN60/COUNTIFS(L3VA!$J13:$J261,"0+ (E/D)",L3VA!EA13:EA261,"&gt;=0"),"")</f>
        <v/>
      </c>
      <c r="DP60" s="287">
        <f>COUNTIFS(L3VA!EA$13:EA$261,"&gt;=50",L3VA!$J13:$J261,"0+ (E/D)")</f>
        <v>0</v>
      </c>
      <c r="DQ60" s="208" t="str">
        <f>IFERROR(DP60/COUNTIFS(L3VA!$J13:$J261,"0+ (E/D)",L3VA!EA13:EA261,"&gt;=0"),"")</f>
        <v/>
      </c>
      <c r="DR60" s="293">
        <f>COUNTIFS(L3VA!EG$13:EG$261,"&gt;=0",L3VA!$J$13:$J$261,"0+ (E/D)")</f>
        <v>0</v>
      </c>
      <c r="DS60" s="286" t="str">
        <f>IFERROR(AVERAGEIFS(L3VA!ED$13:ED$261,L3VA!$J$13:$J$261,"0+ (E/D)",L3VA!EG$13:EG$261,"&gt;=0"),"")</f>
        <v/>
      </c>
      <c r="DT60" s="287">
        <f>COUNTIFS(L3VA!EG$13:EG$261,"&gt;=30",L3VA!$J13:$J261,"0+ (E/D)")</f>
        <v>0</v>
      </c>
      <c r="DU60" s="208" t="str">
        <f>IFERROR(DT60/COUNTIFS(L3VA!$J13:$J261,"0+ (E/D)",L3VA!EG13:EG261,"&gt;=0"),"")</f>
        <v/>
      </c>
      <c r="DV60" s="287">
        <f>COUNTIFS(L3VA!EG$13:EG$261,"&gt;=50",L3VA!$J13:$J261,"0+ (E/D)")</f>
        <v>0</v>
      </c>
      <c r="DW60" s="208" t="str">
        <f>IFERROR(DV60/COUNTIFS(L3VA!$J13:$J261,"0+ (E/D)",L3VA!EG13:EG261,"&gt;=0"),"")</f>
        <v/>
      </c>
      <c r="DX60" s="293">
        <f>COUNTIFS(L3VA!EM$13:EM$261,"&gt;=0",L3VA!$J$13:$J$261,"0+ (E/D)")</f>
        <v>0</v>
      </c>
      <c r="DY60" s="286" t="str">
        <f>IFERROR(AVERAGEIFS(L3VA!EJ$13:EJ$261,L3VA!$J$13:$J$261,"0+ (E/D)",L3VA!EM$13:EM$261,"&gt;=0"),"")</f>
        <v/>
      </c>
      <c r="DZ60" s="287">
        <f>COUNTIFS(L3VA!EM$13:EM$261,"&gt;=30",L3VA!$J13:$J261,"0+ (E/D)")</f>
        <v>0</v>
      </c>
      <c r="EA60" s="208" t="str">
        <f>IFERROR(DZ60/COUNTIFS(L3VA!$J13:$J261,"0+ (E/D)",L3VA!EM13:EM261,"&gt;=0"),"")</f>
        <v/>
      </c>
      <c r="EB60" s="287">
        <f>COUNTIFS(L3VA!EM$13:EM$261,"&gt;=50",L3VA!$J13:$J261,"0+ (E/D)")</f>
        <v>0</v>
      </c>
      <c r="EC60" s="208" t="str">
        <f>IFERROR(EB60/COUNTIFS(L3VA!$J13:$J261,"0+ (E/D)",L3VA!EM13:EM261,"&gt;=0"),"")</f>
        <v/>
      </c>
      <c r="ED60" s="293">
        <f>COUNTIFS(L3VA!ES$13:ES$261,"&gt;=0",L3VA!$J$13:$J$261,"0+ (E/D)")</f>
        <v>0</v>
      </c>
      <c r="EE60" s="286" t="str">
        <f>IFERROR(AVERAGEIFS(L3VA!EP$13:EP$261,L3VA!$J$13:$J$261,"0+ (E/D)",L3VA!ES$13:ES$261,"&gt;=0"),"")</f>
        <v/>
      </c>
      <c r="EF60" s="287">
        <f>COUNTIFS(L3VA!ES$13:ES$261,"&gt;=30",L3VA!$J13:$J261,"0+ (E/D)")</f>
        <v>0</v>
      </c>
      <c r="EG60" s="208" t="str">
        <f>IFERROR(EF60/COUNTIFS(L3VA!$J13:$J261,"0+ (E/D)",L3VA!ES13:ES261,"&gt;=0"),"")</f>
        <v/>
      </c>
      <c r="EH60" s="287">
        <f>COUNTIFS(L3VA!ES$13:ES$261,"&gt;=50",L3VA!$J13:$J261,"0+ (E/D)")</f>
        <v>0</v>
      </c>
      <c r="EI60" s="208" t="str">
        <f>IFERROR(EH60/COUNTIFS(L3VA!$J13:$J261,"0+ (E/D)",L3VA!ES13:ES261,"&gt;=0"),"")</f>
        <v/>
      </c>
      <c r="EJ60" s="293">
        <f>COUNTIFS(L3VA!EY$13:EY$261,"&gt;=0",L3VA!$J$13:$J$261,"0+ (E/D)")</f>
        <v>0</v>
      </c>
      <c r="EK60" s="286" t="str">
        <f>IFERROR(AVERAGEIFS(L3VA!EV$13:EV$261,L3VA!$J$13:$J$261,"0+ (E/D)",L3VA!EY$13:EY$261,"&gt;=0"),"")</f>
        <v/>
      </c>
      <c r="EL60" s="287">
        <f>COUNTIFS(L3VA!EY$13:EY$261,"&gt;=30",L3VA!$J13:$J261,"0+ (E/D)")</f>
        <v>0</v>
      </c>
      <c r="EM60" s="208" t="str">
        <f>IFERROR(EL60/COUNTIFS(L3VA!$J13:$J261,"0+ (E/D)",L3VA!EY13:EY261,"&gt;=0"),"")</f>
        <v/>
      </c>
      <c r="EN60" s="287">
        <f>COUNTIFS(L3VA!EY$13:EY$261,"&gt;=50",L3VA!$J13:$J261,"0+ (E/D)")</f>
        <v>0</v>
      </c>
      <c r="EO60" s="208" t="str">
        <f>IFERROR(EN60/COUNTIFS(L3VA!$J13:$J261,"0+ (E/D)",L3VA!EY13:EY261,"&gt;=0"),"")</f>
        <v/>
      </c>
      <c r="EP60" s="293">
        <f>COUNTIFS(L3VA!FE$13:FE$261,"&gt;=0",L3VA!$J$13:$J$261,"0+ (E/D)")</f>
        <v>0</v>
      </c>
      <c r="EQ60" s="286" t="str">
        <f>IFERROR(AVERAGEIFS(L3VA!FB$13:FB$261,L3VA!$J$13:$J$261,"0+ (E/D)",L3VA!FE$13:FE$261,"&gt;=0"),"")</f>
        <v/>
      </c>
      <c r="ER60" s="287">
        <f>COUNTIFS(L3VA!FE$13:FE$261,"&gt;=30",L3VA!$J13:$J261,"0+ (E/D)")</f>
        <v>0</v>
      </c>
      <c r="ES60" s="208" t="str">
        <f>IFERROR(ER60/COUNTIFS(L3VA!$J13:$J261,"0+ (E/D)",L3VA!FE13:FE261,"&gt;=0"),"")</f>
        <v/>
      </c>
      <c r="ET60" s="287">
        <f>COUNTIFS(L3VA!FE$13:FE$261,"&gt;=50",L3VA!$J13:$J261,"0+ (E/D)")</f>
        <v>0</v>
      </c>
      <c r="EU60" s="208" t="str">
        <f>IFERROR(ET60/COUNTIFS(L3VA!$J13:$J261,"0+ (E/D)",L3VA!FE13:FE261,"&gt;=0"),"")</f>
        <v/>
      </c>
    </row>
    <row r="61" spans="1:151" ht="15.75" hidden="1" x14ac:dyDescent="0.25">
      <c r="A61" s="1" t="s">
        <v>327</v>
      </c>
      <c r="B61" s="285">
        <f>COUNTIFS(L3VA!Q$13:Q$261,"&gt;=0",L3VA!$J$13:$J$261,"2.5+ (D/C)")</f>
        <v>0</v>
      </c>
      <c r="C61" s="286" t="str">
        <f>IFERROR(AVERAGEIFS(L3VA!N$13:N$261,L3VA!$J$13:$J$261,"2.5+ (D/C)",L3VA!Q$13:Q$261,"&gt;=0"),"")</f>
        <v/>
      </c>
      <c r="D61" s="287">
        <f>COUNTIFS(L3VA!Q$13:Q$261,"&gt;=30",L3VA!$J13:$J261,"2.5+ (D/C)")</f>
        <v>0</v>
      </c>
      <c r="E61" s="208" t="str">
        <f>IFERROR(D20/COUNTIFS(L3VA!$J13:$J261,"2.5+ (D/C)",L3VA!Q13:Q261,"&gt;=0"),"")</f>
        <v/>
      </c>
      <c r="F61" s="287">
        <f>COUNTIFS(L3VA!Q$13:Q$261,"&gt;=50",L3VA!$J13:$J261,"2.5+ (D/C)")</f>
        <v>0</v>
      </c>
      <c r="G61" s="208" t="str">
        <f>IFERROR(F20/COUNTIFS(L3VA!$J13:$J261,"2.5+ (D/C)",L3VA!Q13:Q261,"&gt;=0"),"")</f>
        <v/>
      </c>
      <c r="H61" s="285">
        <f>COUNTIFS(L3VA!W$13:W$261,"&gt;=0",L3VA!$J$13:$J$261,"2.5+ (D/C)")</f>
        <v>0</v>
      </c>
      <c r="I61" s="286" t="str">
        <f>IFERROR(AVERAGEIFS(L3VA!T$13:T$261,L3VA!$J$13:$J$261,"2.5+ (D/C)",L3VA!W$13:W$261,"&gt;=0"),"")</f>
        <v/>
      </c>
      <c r="J61" s="287">
        <f>COUNTIFS(L3VA!W$13:W$261,"&gt;=30",L3VA!$J13:$J261,"2.5+ (D/C)")</f>
        <v>0</v>
      </c>
      <c r="K61" s="208" t="str">
        <f ca="1">IFERROR(O20/COUNTIFS(L3VA!$J13:$J261,"2.5+ (D/C)",L3VA!W13:W261,"&gt;=0"),"")</f>
        <v/>
      </c>
      <c r="L61" s="287">
        <f>COUNTIFS(L3VA!W$13:W$261,"&gt;=50",L3VA!$J13:$J261,"2.5+ (D/C)")</f>
        <v>0</v>
      </c>
      <c r="M61" s="208" t="str">
        <f ca="1">IFERROR(Q20/COUNTIFS(L3VA!$J13:$J261,"2.5+ (D/C)",L3VA!W13:W261,"&gt;=0"),"")</f>
        <v/>
      </c>
      <c r="N61" s="285">
        <f>COUNTIFS(L3VA!AC$13:AC$261,"&gt;=0",L3VA!$J$13:$J$261,"2.5+ (D/C)")</f>
        <v>0</v>
      </c>
      <c r="O61" s="286" t="str">
        <f>IFERROR(AVERAGEIFS(L3VA!Z$13:Z$261,L3VA!$J$13:$J$261,"2.5+ (D/C)",L3VA!AC$13:AC$261,"&gt;=0"),"")</f>
        <v/>
      </c>
      <c r="P61" s="287">
        <f>COUNTIFS(L3VA!AC$13:AC$261,"&gt;=30",L3VA!$J13:$J261,"2.5+ (D/C)")</f>
        <v>0</v>
      </c>
      <c r="Q61" s="208" t="str">
        <f ca="1">IFERROR(I20/COUNTIFS(L3VA!$J13:$J261,"2.5+ (D/C)",L3VA!AC13:AC261,"&gt;=0"),"")</f>
        <v/>
      </c>
      <c r="R61" s="287">
        <f>COUNTIFS(L3VA!AC$13:AC$261,"&gt;=50",L3VA!$J13:$J261,"2.5+ (D/C)")</f>
        <v>0</v>
      </c>
      <c r="S61" s="208" t="str">
        <f ca="1">IFERROR(K20/COUNTIFS(L3VA!$J13:$J261,"2.5+ (D/C)",L3VA!AC13:AC261,"&gt;=0"),"")</f>
        <v/>
      </c>
      <c r="T61" s="285">
        <f>COUNTIFS(L3VA!AI$13:AI$261,"&gt;=0",L3VA!$J$13:$J$261,"2.5+ (D/C)")</f>
        <v>0</v>
      </c>
      <c r="U61" s="286" t="str">
        <f>IFERROR(AVERAGEIFS(L3VA!AF$13:AF$261,L3VA!$J$13:$J$261,"2.5+ (D/C)",L3VA!AI$13:AI$261,"&gt;=0"),"")</f>
        <v/>
      </c>
      <c r="V61" s="287">
        <f>COUNTIFS(L3VA!AI$13:AI$261,"&gt;=30",L3VA!$J13:$J261,"2.5+ (D/C)")</f>
        <v>0</v>
      </c>
      <c r="W61" s="208" t="str">
        <f ca="1">IFERROR(U20/COUNTIFS(L3VA!$J13:$J261,"2.5+ (D/C)",L3VA!AI13:AI261,"&gt;=0"),"")</f>
        <v/>
      </c>
      <c r="X61" s="287">
        <f>COUNTIFS(L3VA!AI$13:AI$261,"&gt;=50",L3VA!$J13:$J261,"2.5+ (D/C)")</f>
        <v>0</v>
      </c>
      <c r="Y61" s="208" t="str">
        <f ca="1">IFERROR(W20/COUNTIFS(L3VA!$J13:$J261,"2.5+ (D/C)",L3VA!AI13:AI261,"&gt;=0"),"")</f>
        <v/>
      </c>
      <c r="Z61" s="285">
        <f>COUNTIFS(L3VA!AO$13:AO$261,"&gt;=0",L3VA!$J$13:$J$261,"2.5+ (D/C)")</f>
        <v>0</v>
      </c>
      <c r="AA61" s="286" t="str">
        <f>IFERROR(AVERAGEIFS(L3VA!AL$13:AL$261,L3VA!$J$13:$J$261,"2.5+ (D/C)",L3VA!AO$13:AO$261,"&gt;=0"),"")</f>
        <v/>
      </c>
      <c r="AB61" s="287">
        <f>COUNTIFS(L3VA!AO$13:AO$261,"&gt;=30",L3VA!$J13:$J261,"2.5+ (D/C)")</f>
        <v>0</v>
      </c>
      <c r="AC61" s="208" t="str">
        <f>IFERROR(AA20/COUNTIFS(L3VA!$J13:$J261,"2.5+ (D/C)",L3VA!AO13:AO261,"&gt;=0"),"")</f>
        <v/>
      </c>
      <c r="AD61" s="287">
        <f>COUNTIFS(L3VA!AO$13:AO$261,"&gt;=50",L3VA!$J13:$J261,"2.5+ (D/C)")</f>
        <v>0</v>
      </c>
      <c r="AE61" s="208" t="str">
        <f>IFERROR(AC20/COUNTIFS(L3VA!$J13:$J261,"2.5+ (D/C)",L3VA!AO13:AO261,"&gt;=0"),"")</f>
        <v/>
      </c>
      <c r="AF61" s="285">
        <f>COUNTIFS(L3VA!AU$13:AU$261,"&gt;=0",L3VA!$J$13:$J$261,"2.5+ (D/C)")</f>
        <v>0</v>
      </c>
      <c r="AG61" s="286" t="str">
        <f>IFERROR(AVERAGEIFS(L3VA!AR$13:AR$261,L3VA!$J$13:$J$261,"2.5+ (D/C)",L3VA!AU$13:AU$261,"&gt;=0"),"")</f>
        <v/>
      </c>
      <c r="AH61" s="287">
        <f>COUNTIFS(L3VA!AU$13:AU$261,"&gt;=30",L3VA!$J13:$J261,"2.5+ (D/C)")</f>
        <v>0</v>
      </c>
      <c r="AI61" s="208" t="str">
        <f>IFERROR(AG20/COUNTIFS(L3VA!$J13:$J261,"2.5+ (D/C)",L3VA!AU13:AU261,"&gt;=0"),"")</f>
        <v/>
      </c>
      <c r="AJ61" s="287">
        <f>COUNTIFS(L3VA!AU$13:AU$261,"&gt;=50",L3VA!$J13:$J261,"2.5+ (D/C)")</f>
        <v>0</v>
      </c>
      <c r="AK61" s="208" t="str">
        <f>IFERROR(AI20/COUNTIFS(L3VA!$J13:$J261,"2.5+ (D/C)",L3VA!AU13:AU261,"&gt;=0"),"")</f>
        <v/>
      </c>
      <c r="AL61" s="285">
        <f>COUNTIFS(L3VA!BA$13:BA$261,"&gt;=0",L3VA!$J$13:$J$261,"2.5+ (D/C)")</f>
        <v>0</v>
      </c>
      <c r="AM61" s="286" t="str">
        <f>IFERROR(AVERAGEIFS(L3VA!AX$13:AX$261,L3VA!$J$13:$J$261,"2.5+ (D/C)",L3VA!BA$13:BA$261,"&gt;=0"),"")</f>
        <v/>
      </c>
      <c r="AN61" s="287">
        <f>COUNTIFS(L3VA!BA$13:BA$261,"&gt;=30",L3VA!$J13:$J261,"2.5+ (D/C)")</f>
        <v>0</v>
      </c>
      <c r="AO61" s="208" t="str">
        <f>IFERROR(AA20/COUNTIFS(L3VA!$J13:$J261,"2.5+ (D/C)",L3VA!BA13:BA261,"&gt;=0"),"")</f>
        <v/>
      </c>
      <c r="AP61" s="287">
        <f>COUNTIFS(L3VA!BA$13:BA$261,"&gt;=50",L3VA!$J13:$J261,"2.5+ (D/C)")</f>
        <v>0</v>
      </c>
      <c r="AQ61" s="208" t="str">
        <f>IFERROR(AC20/COUNTIFS(L3VA!$J13:$J261,"2.5+ (D/C)",L3VA!BA13:BA261,"&gt;=0"),"")</f>
        <v/>
      </c>
      <c r="AR61" s="285">
        <f>COUNTIFS(L3VA!BG$13:BG$261,"&gt;=0",L3VA!$J$13:$J$261,"2.5+ (D/C)")</f>
        <v>0</v>
      </c>
      <c r="AS61" s="286" t="str">
        <f>IFERROR(AVERAGEIFS(L3VA!BD$13:BD$261,L3VA!$J$13:$J$261,"2.5+ (D/C)",L3VA!BG$13:BG$261,"&gt;=0"),"")</f>
        <v/>
      </c>
      <c r="AT61" s="287">
        <f>COUNTIFS(L3VA!BG$13:BG$261,"&gt;=30",L3VA!$J13:$J261,"2.5+ (D/C)")</f>
        <v>0</v>
      </c>
      <c r="AU61" s="208" t="str">
        <f>IFERROR(AS20/COUNTIFS(L3VA!$J13:$J261,"2.5+ (D/C)",L3VA!BG13:BG261,"&gt;=0"),"")</f>
        <v/>
      </c>
      <c r="AV61" s="287">
        <f>COUNTIFS(L3VA!BG$13:BG$261,"&gt;=50",L3VA!$J13:$J261,"2.5+ (D/C)")</f>
        <v>0</v>
      </c>
      <c r="AW61" s="208" t="str">
        <f>IFERROR(AU20/COUNTIFS(L3VA!$J13:$J261,"2.5+ (D/C)",L3VA!BG13:BG261,"&gt;=0"),"")</f>
        <v/>
      </c>
      <c r="AX61" s="285">
        <f>COUNTIFS(L3VA!BM$13:BM$261,"&gt;=0",L3VA!$J$13:$J$261,"2.5+ (D/C)")</f>
        <v>0</v>
      </c>
      <c r="AY61" s="286" t="str">
        <f>IFERROR(AVERAGEIFS(L3VA!BJ$13:BJ$261,L3VA!$J$13:$J$261,"2.5+ (D/C)",L3VA!BM$13:BM$261,"&gt;=0"),"")</f>
        <v/>
      </c>
      <c r="AZ61" s="287">
        <f>COUNTIFS(L3VA!BM$13:BM$261,"&gt;=30",L3VA!$J13:$J261,"2.5+ (D/C)")</f>
        <v>0</v>
      </c>
      <c r="BA61" s="208" t="str">
        <f>IFERROR(AM20/COUNTIFS(L3VA!$J13:$J261,"2.5+ (D/C)",L3VA!BM13:BM261,"&gt;=0"),"")</f>
        <v/>
      </c>
      <c r="BB61" s="287">
        <f>COUNTIFS(L3VA!BM$13:BM$261,"&gt;=50",L3VA!$J13:$J261,"2.5+ (D/C)")</f>
        <v>0</v>
      </c>
      <c r="BC61" s="208" t="str">
        <f>IFERROR(AO20/COUNTIFS(L3VA!$J13:$J261,"2.5+ (D/C)",L3VA!BM13:BM261,"&gt;=0"),"")</f>
        <v/>
      </c>
      <c r="BD61" s="285">
        <f>COUNTIFS(L3VA!BS$13:BS$261,"&gt;=0",L3VA!$J$13:$J$261,"2.5+ (D/C)")</f>
        <v>0</v>
      </c>
      <c r="BE61" s="286" t="str">
        <f>IFERROR(AVERAGEIFS(L3VA!BP$13:BP$261,L3VA!$J$13:$J$261,"2.5+ (D/C)",L3VA!BS$13:BS$261,"&gt;=0"),"")</f>
        <v/>
      </c>
      <c r="BF61" s="287">
        <f>COUNTIFS(L3VA!BS$13:BS$261,"&gt;=30",L3VA!$J13:$J261,"2.5+ (D/C)")</f>
        <v>0</v>
      </c>
      <c r="BG61" s="208" t="str">
        <f>IFERROR(AY20/COUNTIFS(L3VA!$J13:$J261,"2.5+ (D/C)",L3VA!BS13:BS261,"&gt;=0"),"")</f>
        <v/>
      </c>
      <c r="BH61" s="287">
        <f>COUNTIFS(L3VA!BS$13:BS$261,"&gt;=50",L3VA!$J13:$J261,"2.5+ (D/C)")</f>
        <v>0</v>
      </c>
      <c r="BI61" s="208" t="str">
        <f>IFERROR(BA20/COUNTIFS(L3VA!$J13:$J261,"2.5+ (D/C)",L3VA!BS13:BS261,"&gt;=0"),"")</f>
        <v/>
      </c>
      <c r="BJ61" s="285">
        <f>COUNTIFS(L3VA!BY$13:BY$261,"&gt;=0",L3VA!$J$13:$J$261,"2.5+ (D/C)")</f>
        <v>0</v>
      </c>
      <c r="BK61" s="286" t="str">
        <f>IFERROR(AVERAGEIFS(L3VA!BV$13:BV$261,L3VA!$J$13:$J$261,"2.5+ (D/C)",L3VA!BY$13:BY$261,"&gt;=0"),"")</f>
        <v/>
      </c>
      <c r="BL61" s="287">
        <f>COUNTIFS(L3VA!BY$13:BY$261,"&gt;=30",L3VA!$J13:$J261,"2.5+ (D/C)")</f>
        <v>0</v>
      </c>
      <c r="BM61" s="208" t="str">
        <f>IFERROR(BO20/COUNTIFS(L3VA!$J13:$J261,"2.5+ (D/C)",L3VA!BY13:BY261,"&gt;=0"),"")</f>
        <v/>
      </c>
      <c r="BN61" s="287">
        <f>COUNTIFS(L3VA!BY$13:BY$261,"&gt;=50",L3VA!$J13:$J261,"2.5+ (D/C)")</f>
        <v>0</v>
      </c>
      <c r="BO61" s="208" t="str">
        <f>IFERROR(BQ20/COUNTIFS(L3VA!$J13:$J261,"2.5+ (D/C)",L3VA!BY13:BY261,"&gt;=0"),"")</f>
        <v/>
      </c>
      <c r="BP61" s="285">
        <f>COUNTIFS(L3VA!CE$13:CE$261,"&gt;=0",L3VA!$J$13:$J$261,"2.5+ (D/C)")</f>
        <v>0</v>
      </c>
      <c r="BQ61" s="286" t="str">
        <f>IFERROR(AVERAGEIFS(L3VA!CB$13:CB$261,L3VA!$J$13:$J$261,"2.5+ (D/C)",L3VA!CE$13:CE$261,"&gt;=0"),"")</f>
        <v/>
      </c>
      <c r="BR61" s="287">
        <f>COUNTIFS(L3VA!CE$13:CE$261,"&gt;=30",L3VA!$J13:$J261,"2.5+ (D/C)")</f>
        <v>0</v>
      </c>
      <c r="BS61" s="208" t="str">
        <f>IFERROR(CY20/COUNTIFS(L3VA!$J13:$J261,"2.5+ (D/C)",L3VA!CE13:CE261,"&gt;=0"),"")</f>
        <v/>
      </c>
      <c r="BT61" s="287">
        <f>COUNTIFS(L3VA!CE$13:CE$261,"&gt;=50",L3VA!$J13:$J261,"2.5+ (D/C)")</f>
        <v>0</v>
      </c>
      <c r="BU61" s="208" t="str">
        <f>IFERROR(DA20/COUNTIFS(L3VA!$J13:$J261,"2.5+ (D/C)",L3VA!CE13:CE261,"&gt;=0"),"")</f>
        <v/>
      </c>
      <c r="BV61" s="285">
        <f>COUNTIFS(L3VA!CK$13:CK$261,"&gt;=0",L3VA!$J$13:$J$261,"2.5+ (D/C)")</f>
        <v>0</v>
      </c>
      <c r="BW61" s="286" t="str">
        <f>IFERROR(AVERAGEIFS(L3VA!CH$13:CH$261,L3VA!$J$13:$J$261,"2.5+ (D/C)",L3VA!CK$13:CK$261,"&gt;=0"),"")</f>
        <v/>
      </c>
      <c r="BX61" s="287">
        <f>COUNTIFS(L3VA!CK$13:CK$261,"&gt;=30",L3VA!$J13:$J261,"2.5+ (D/C)")</f>
        <v>0</v>
      </c>
      <c r="BY61" s="208" t="str">
        <f>IFERROR(BU20/COUNTIFS(L3VA!$J13:$J261,"2.5+ (D/C)",L3VA!CK13:CK261,"&gt;=0"),"")</f>
        <v/>
      </c>
      <c r="BZ61" s="287">
        <f>COUNTIFS(L3VA!CK$13:CK$261,"&gt;=50",L3VA!$J13:$J261,"2.5+ (D/C)")</f>
        <v>0</v>
      </c>
      <c r="CA61" s="208" t="str">
        <f>IFERROR(BW20/COUNTIFS(L3VA!$J13:$J261,"2.5+ (D/C)",L3VA!CK13:CK261,"&gt;=0"),"")</f>
        <v/>
      </c>
      <c r="CB61" s="285">
        <f>COUNTIFS(L3VA!CQ$13:CQ$261,"&gt;=0",L3VA!$J$13:$J$261,"2.5+ (D/C)")</f>
        <v>0</v>
      </c>
      <c r="CC61" s="286" t="str">
        <f>IFERROR(AVERAGEIFS(L3VA!CN$13:CN$261,L3VA!$J$13:$J$261,"2.5+ (D/C)",L3VA!CQ$13:CQ$261,"&gt;=0"),"")</f>
        <v/>
      </c>
      <c r="CD61" s="287">
        <f>COUNTIFS(L3VA!CQ$13:CQ$261,"&gt;=30",L3VA!$J13:$J261,"2.5+ (D/C)")</f>
        <v>0</v>
      </c>
      <c r="CE61" s="208" t="str">
        <f>IFERROR(CG20/COUNTIFS(L3VA!$J13:$J261,"2.5+ (D/C)",L3VA!CQ13:CQ261,"&gt;=0"),"")</f>
        <v/>
      </c>
      <c r="CF61" s="287">
        <f>COUNTIFS(L3VA!CQ$13:CQ$261,"&gt;=50",L3VA!$J13:$J261,"2.5+ (D/C)")</f>
        <v>0</v>
      </c>
      <c r="CG61" s="208" t="str">
        <f>IFERROR(CI20/COUNTIFS(L3VA!$J13:$J261,"2.5+ (D/C)",L3VA!CQ13:CQ261,"&gt;=0"),"")</f>
        <v/>
      </c>
      <c r="CH61" s="285">
        <f>COUNTIFS(L3VA!CW$13:CW$261,"&gt;=0",L3VA!$J$13:$J$261,"2.5+ (D/C)")</f>
        <v>0</v>
      </c>
      <c r="CI61" s="286" t="str">
        <f>IFERROR(AVERAGEIFS(L3VA!CT$13:CT$261,L3VA!$J$13:$J$261,"2.5+ (D/C)",L3VA!CW$13:CW$261,"&gt;=0"),"")</f>
        <v/>
      </c>
      <c r="CJ61" s="287">
        <f>COUNTIFS(L3VA!CW$13:CW$261,"&gt;=30",L3VA!$J13:$J261,"2.5+ (D/C)")</f>
        <v>0</v>
      </c>
      <c r="CK61" s="208" t="str">
        <f>IFERROR(CM20/COUNTIFS(L3VA!$J13:$J261,"2.5+ (D/C)",L3VA!CW13:CW261,"&gt;=0"),"")</f>
        <v/>
      </c>
      <c r="CL61" s="287">
        <f>COUNTIFS(L3VA!CW$13:CW$261,"&gt;=50",L3VA!$J13:$J261,"2.5+ (D/C)")</f>
        <v>0</v>
      </c>
      <c r="CM61" s="208" t="str">
        <f>IFERROR(CO20/COUNTIFS(L3VA!$J13:$J261,"2.5+ (D/C)",L3VA!CW13:CW261,"&gt;=0"),"")</f>
        <v/>
      </c>
      <c r="CN61" s="285">
        <f>COUNTIFS(L3VA!DC$13:DC$261,"&gt;=0",L3VA!$J$13:$J$261,"2.5+ (D/C)")</f>
        <v>0</v>
      </c>
      <c r="CO61" s="286" t="str">
        <f>IFERROR(AVERAGEIFS(L3VA!CZ$13:CZ$261,L3VA!$J$13:$J$261,"2.5+ (D/C)",L3VA!DC$13:DC$261,"&gt;=0"),"")</f>
        <v/>
      </c>
      <c r="CP61" s="287">
        <f>COUNTIFS(L3VA!DC$13:DC$261,"&gt;=30",L3VA!$J13:$J261,"2.5+ (D/C)")</f>
        <v>0</v>
      </c>
      <c r="CQ61" s="208" t="str">
        <f>IFERROR(CA20/COUNTIFS(L3VA!$J13:$J261,"2.5+ (D/C)",L3VA!DC13:DC261,"&gt;=0"),"")</f>
        <v/>
      </c>
      <c r="CR61" s="287">
        <f>COUNTIFS(L3VA!DC$13:DC$261,"&gt;=50",L3VA!$J13:$J261,"2.5+ (D/C)")</f>
        <v>0</v>
      </c>
      <c r="CS61" s="208" t="str">
        <f>IFERROR(CC20/COUNTIFS(L3VA!$J13:$J261,"2.5+ (D/C)",L3VA!DC13:DC261,"&gt;=0"),"")</f>
        <v/>
      </c>
      <c r="CT61" s="285">
        <f>COUNTIFS(L3VA!DI$13:DI$261,"&gt;=0",L3VA!$J$13:$J$261,"2.5+ (D/C)")</f>
        <v>0</v>
      </c>
      <c r="CU61" s="286" t="str">
        <f>IFERROR(AVERAGEIFS(L3VA!DF$13:DF$261,L3VA!$J$13:$J$261,"2.5+ (D/C)",L3VA!DI$13:DI$261,"&gt;=0"),"")</f>
        <v/>
      </c>
      <c r="CV61" s="287">
        <f>COUNTIFS(L3VA!DI$13:DI$261,"&gt;=30",L3VA!$J13:$J261,"2.5+ (D/C)")</f>
        <v>0</v>
      </c>
      <c r="CW61" s="208" t="str">
        <f>IFERROR(CS20/COUNTIFS(L3VA!$J13:$J261,"2.5+ (D/C)",L3VA!DI13:DI261,"&gt;=0"),"")</f>
        <v/>
      </c>
      <c r="CX61" s="287">
        <f>COUNTIFS(L3VA!DI$13:DI$261,"&gt;=50",L3VA!$J13:$J261,"2.5+ (D/C)")</f>
        <v>0</v>
      </c>
      <c r="CY61" s="208" t="str">
        <f>IFERROR(CU20/COUNTIFS(L3VA!$J13:$J261,"2.5+ (D/C)",L3VA!DI13:DI261,"&gt;=0"),"")</f>
        <v/>
      </c>
      <c r="CZ61" s="285">
        <f>COUNTIFS(L3VA!DO$13:DO$261,"&gt;=0",L3VA!$J$13:$J$261,"2.5+ (D/C)")</f>
        <v>0</v>
      </c>
      <c r="DA61" s="286" t="str">
        <f>IFERROR(AVERAGEIFS(L3VA!DL$13:DL$261,L3VA!$J$13:$J$261,"2.5+ (D/C)",L3VA!DO$13:DO$261,"&gt;=0"),"")</f>
        <v/>
      </c>
      <c r="DB61" s="287">
        <f>COUNTIFS(L3VA!DO$13:DO$261,"&gt;=30",L3VA!$J13:$J261,"2.5+ (D/C)")</f>
        <v>0</v>
      </c>
      <c r="DC61" s="208" t="str">
        <f>IFERROR(FE20/COUNTIFS(L3VA!$J13:$J261,"2.5+ (D/C)",L3VA!DO13:DO261,"&gt;=0"),"")</f>
        <v/>
      </c>
      <c r="DD61" s="287">
        <f>COUNTIFS(L3VA!DO$13:DO$261,"&gt;=50",L3VA!$J13:$J261,"2.5+ (D/C)")</f>
        <v>0</v>
      </c>
      <c r="DE61" s="208" t="str">
        <f>IFERROR(FG20/COUNTIFS(L3VA!$J13:$J261,"2.5+ (D/C)",L3VA!DO13:DO261,"&gt;=0"),"")</f>
        <v/>
      </c>
      <c r="DF61" s="285">
        <f>COUNTIFS(L3VA!DU$13:DU$261,"&gt;=0",L3VA!$J$13:$J$261,"2.5+ (D/C)")</f>
        <v>0</v>
      </c>
      <c r="DG61" s="286" t="str">
        <f>IFERROR(AVERAGEIFS(L3VA!DR$13:DR$261,L3VA!$J$13:$J$261,"2.5+ (D/C)",L3VA!DU$13:DU$261,"&gt;=0"),"")</f>
        <v/>
      </c>
      <c r="DH61" s="287">
        <f>COUNTIFS(L3VA!DU$13:DU$261,"&gt;=30",L3VA!$J13:$J261,"2.5+ (D/C)")</f>
        <v>0</v>
      </c>
      <c r="DI61" s="208" t="str">
        <f>IFERROR(DJ20/COUNTIFS(L3VA!$J13:$J261,"2.5+ (D/C)",L3VA!DU13:DU261,"&gt;=0"),"")</f>
        <v/>
      </c>
      <c r="DJ61" s="287">
        <f>COUNTIFS(L3VA!DU$13:DU$261,"&gt;=50",L3VA!$J13:$J261,"2.5+ (D/C)")</f>
        <v>0</v>
      </c>
      <c r="DK61" s="208" t="str">
        <f>IFERROR(DL20/COUNTIFS(L3VA!$J13:$J261,"2.5+ (D/C)",L3VA!DU13:DU261,"&gt;=0"),"")</f>
        <v/>
      </c>
      <c r="DL61" s="285">
        <f>COUNTIFS(L3VA!EA$13:EA$261,"&gt;=0",L3VA!$J$13:$J$261,"2.5+ (D/C)")</f>
        <v>0</v>
      </c>
      <c r="DM61" s="286" t="str">
        <f>IFERROR(AVERAGEIFS(L3VA!DX$13:DX$261,L3VA!$J$13:$J$261,"2.5+ (D/C)",L3VA!EA$13:EA$261,"&gt;=0"),"")</f>
        <v/>
      </c>
      <c r="DN61" s="287">
        <f>COUNTIFS(L3VA!EA$13:EA$261,"&gt;=30",L3VA!$J13:$J261,"2.5+ (D/C)")</f>
        <v>0</v>
      </c>
      <c r="DO61" s="208" t="str">
        <f>IFERROR(DP20/COUNTIFS(L3VA!$J13:$J261,"2.5+ (D/C)",L3VA!EA13:EA261,"&gt;=0"),"")</f>
        <v/>
      </c>
      <c r="DP61" s="287">
        <f>COUNTIFS(L3VA!EA$13:EA$261,"&gt;=50",L3VA!$J13:$J261,"2.5+ (D/C)")</f>
        <v>0</v>
      </c>
      <c r="DQ61" s="208" t="str">
        <f>IFERROR(DR20/COUNTIFS(L3VA!$J13:$J261,"2.5+ (D/C)",L3VA!EA13:EA261,"&gt;=0"),"")</f>
        <v/>
      </c>
      <c r="DR61" s="285">
        <f>COUNTIFS(L3VA!EG$13:EG$261,"&gt;=0",L3VA!$J$13:$J$261,"2.5+ (D/C)")</f>
        <v>0</v>
      </c>
      <c r="DS61" s="286" t="str">
        <f>IFERROR(AVERAGEIFS(L3VA!ED$13:ED$261,L3VA!$J$13:$J$261,"2.5+ (D/C)",L3VA!EG$13:EG$261,"&gt;=0"),"")</f>
        <v/>
      </c>
      <c r="DT61" s="287">
        <f>COUNTIFS(L3VA!EG$13:EG$261,"&gt;=30",L3VA!$J13:$J261,"2.5+ (D/C)")</f>
        <v>0</v>
      </c>
      <c r="DU61" s="208" t="str">
        <f>IFERROR(DV20/COUNTIFS(L3VA!$J13:$J261,"2.5+ (D/C)",L3VA!EG13:EG261,"&gt;=0"),"")</f>
        <v/>
      </c>
      <c r="DV61" s="287">
        <f>COUNTIFS(L3VA!EG$13:EG$261,"&gt;=50",L3VA!$J13:$J261,"2.5+ (D/C)")</f>
        <v>0</v>
      </c>
      <c r="DW61" s="208" t="str">
        <f>IFERROR(DX20/COUNTIFS(L3VA!$J13:$J261,"2.5+ (D/C)",L3VA!EG13:EG261,"&gt;=0"),"")</f>
        <v/>
      </c>
      <c r="DX61" s="285">
        <f>COUNTIFS(L3VA!EM$13:EM$261,"&gt;=0",L3VA!$J$13:$J$261,"2.5+ (D/C)")</f>
        <v>0</v>
      </c>
      <c r="DY61" s="286" t="str">
        <f>IFERROR(AVERAGEIFS(L3VA!EJ$13:EJ$261,L3VA!$J$13:$J$261,"2.5+ (D/C)",L3VA!EM$13:EM$261,"&gt;=0"),"")</f>
        <v/>
      </c>
      <c r="DZ61" s="287">
        <f>COUNTIFS(L3VA!EM$13:EM$261,"&gt;=30",L3VA!$J13:$J261,"2.5+ (D/C)")</f>
        <v>0</v>
      </c>
      <c r="EA61" s="208" t="str">
        <f>IFERROR(EB20/COUNTIFS(L3VA!$J13:$J261,"2.5+ (D/C)",L3VA!EM13:EM261,"&gt;=0"),"")</f>
        <v/>
      </c>
      <c r="EB61" s="287">
        <f>COUNTIFS(L3VA!EM$13:EM$261,"&gt;=50",L3VA!$J13:$J261,"2.5+ (D/C)")</f>
        <v>0</v>
      </c>
      <c r="EC61" s="208" t="str">
        <f>IFERROR(ED20/COUNTIFS(L3VA!$J13:$J261,"2.5+ (D/C)",L3VA!EM13:EM261,"&gt;=0"),"")</f>
        <v/>
      </c>
      <c r="ED61" s="285">
        <f>COUNTIFS(L3VA!ES$13:ES$261,"&gt;=0",L3VA!$J$13:$J$261,"2.5+ (D/C)")</f>
        <v>0</v>
      </c>
      <c r="EE61" s="286" t="str">
        <f>IFERROR(AVERAGEIFS(L3VA!EP$13:EP$261,L3VA!$J$13:$J$261,"2.5+ (D/C)",L3VA!ES$13:ES$261,"&gt;=0"),"")</f>
        <v/>
      </c>
      <c r="EF61" s="287">
        <f>COUNTIFS(L3VA!ES$13:ES$261,"&gt;=30",L3VA!$J13:$J261,"2.5+ (D/C)")</f>
        <v>0</v>
      </c>
      <c r="EG61" s="208" t="str">
        <f>IFERROR(EH20/COUNTIFS(L3VA!$J13:$J261,"2.5+ (D/C)",L3VA!ES13:ES261,"&gt;=0"),"")</f>
        <v/>
      </c>
      <c r="EH61" s="287">
        <f>COUNTIFS(L3VA!ES$13:ES$261,"&gt;=50",L3VA!$J13:$J261,"2.5+ (D/C)")</f>
        <v>0</v>
      </c>
      <c r="EI61" s="208" t="str">
        <f>IFERROR(EJ20/COUNTIFS(L3VA!$J13:$J261,"2.5+ (D/C)",L3VA!ES13:ES261,"&gt;=0"),"")</f>
        <v/>
      </c>
      <c r="EJ61" s="285">
        <f>COUNTIFS(L3VA!EY$13:EY$261,"&gt;=0",L3VA!$J$13:$J$261,"2.5+ (D/C)")</f>
        <v>0</v>
      </c>
      <c r="EK61" s="286" t="str">
        <f>IFERROR(AVERAGEIFS(L3VA!EV$13:EV$261,L3VA!$J$13:$J$261,"2.5+ (D/C)",L3VA!EY$13:EY$261,"&gt;=0"),"")</f>
        <v/>
      </c>
      <c r="EL61" s="287">
        <f>COUNTIFS(L3VA!EY$13:EY$261,"&gt;=30",L3VA!$J13:$J261,"2.5+ (D/C)")</f>
        <v>0</v>
      </c>
      <c r="EM61" s="208" t="str">
        <f>IFERROR(ES20/COUNTIFS(L3VA!$J13:$J261,"2.5+ (D/C)",L3VA!EY13:EY261,"&gt;=0"),"")</f>
        <v/>
      </c>
      <c r="EN61" s="287">
        <f>COUNTIFS(L3VA!EY$13:EY$261,"&gt;=50",L3VA!$J13:$J261,"2.5+ (D/C)")</f>
        <v>0</v>
      </c>
      <c r="EO61" s="208" t="str">
        <f>IFERROR(EU20/COUNTIFS(L3VA!$J13:$J261,"2.5+ (D/C)",L3VA!EY13:EY261,"&gt;=0"),"")</f>
        <v/>
      </c>
      <c r="EP61" s="285">
        <f>COUNTIFS(L3VA!FE$13:FE$261,"&gt;=0",L3VA!$J$13:$J$261,"2.5+ (D/C)")</f>
        <v>0</v>
      </c>
      <c r="EQ61" s="286" t="str">
        <f>IFERROR(AVERAGEIFS(L3VA!FB$13:FB$261,L3VA!$J$13:$J$261,"2.5+ (D/C)",L3VA!FE$13:FE$261,"&gt;=0"),"")</f>
        <v/>
      </c>
      <c r="ER61" s="287">
        <f>COUNTIFS(L3VA!FE$13:FE$261,"&gt;=30",L3VA!$J13:$J261,"2.5+ (D/C)")</f>
        <v>0</v>
      </c>
      <c r="ES61" s="208" t="str">
        <f>IFERROR(EY20/COUNTIFS(L3VA!$J13:$J261,"2.5+ (D/C)",L3VA!FE13:FE261,"&gt;=0"),"")</f>
        <v/>
      </c>
      <c r="ET61" s="287">
        <f>COUNTIFS(L3VA!FE$13:FE$261,"&gt;=50",L3VA!$J13:$J261,"2.5+ (D/C)")</f>
        <v>0</v>
      </c>
      <c r="EU61" s="208" t="str">
        <f>IFERROR(FA20/COUNTIFS(L3VA!$J13:$J261,"2.5+ (D/C)",L3VA!FE13:FE261,"&gt;=0"),"")</f>
        <v/>
      </c>
    </row>
    <row r="62" spans="1:151" ht="15.75" hidden="1" x14ac:dyDescent="0.25">
      <c r="A62" s="310" t="s">
        <v>328</v>
      </c>
      <c r="B62" s="285">
        <f>COUNTIFS(L3VA!Q$13:Q$261,"&gt;=0",L3VA!$J$13:$J$261,"4.75+ (C/B)")</f>
        <v>0</v>
      </c>
      <c r="C62" s="292" t="str">
        <f>IFERROR(AVERAGEIFS(L3VA!N$13:N$261,L3VA!$J$13:$J$261,"4.75+ (C/B)",L3VA!Q$13:Q$261,"&gt;=0"),"")</f>
        <v/>
      </c>
      <c r="D62" s="287">
        <f>COUNTIFS(L3VA!Q$13:Q$261,"&gt;=30",L3VA!$J13:$J261,"4.75+ (C/B)")</f>
        <v>0</v>
      </c>
      <c r="E62" s="208" t="str">
        <f>IFERROR(D62/COUNTIFS(L3VA!$J13:$J261,"4.75+ (C/B)",L3VA!Q13:Q261,"&gt;=0"),"")</f>
        <v/>
      </c>
      <c r="F62" s="287">
        <f>COUNTIFS(L3VA!Q$13:Q$261,"&gt;=50",L3VA!$J13:$J261,"4.75+ (C/B)")</f>
        <v>0</v>
      </c>
      <c r="G62" s="208" t="str">
        <f>IFERROR(F62/COUNTIFS(L3VA!$J13:$J261,"4.75+ (C/B)",L3VA!Q13:Q261,"&gt;=0"),"")</f>
        <v/>
      </c>
      <c r="H62" s="285">
        <f>COUNTIFS(L3VA!W$13:W$261,"&gt;=0",L3VA!$J$13:$J$261,"4.75+ (C/B)")</f>
        <v>0</v>
      </c>
      <c r="I62" s="292" t="str">
        <f>IFERROR(AVERAGEIFS(L3VA!T$13:T$261,L3VA!$J$13:$J$261,"4.75+ (C/B)",L3VA!W$13:W$261,"&gt;=0"),"")</f>
        <v/>
      </c>
      <c r="J62" s="287">
        <f>COUNTIFS(L3VA!W$13:W$261,"&gt;=30",L3VA!$J13:$J261,"4.75+ (C/B)")</f>
        <v>0</v>
      </c>
      <c r="K62" s="208" t="str">
        <f>IFERROR(J62/COUNTIFS(L3VA!$J13:$J261,"4.75+ (C/B)",L3VA!W13:W261,"&gt;=0"),"")</f>
        <v/>
      </c>
      <c r="L62" s="287">
        <f>COUNTIFS(L3VA!W$13:W$261,"&gt;=50",L3VA!$J13:$J261,"4.75+ (C/B)")</f>
        <v>0</v>
      </c>
      <c r="M62" s="208" t="str">
        <f>IFERROR(L62/COUNTIFS(L3VA!$J13:$J261,"4.75+ (C/B)",L3VA!W13:W261,"&gt;=0"),"")</f>
        <v/>
      </c>
      <c r="N62" s="285">
        <f>COUNTIFS(L3VA!AC$13:AC$261,"&gt;=0",L3VA!$J$13:$J$261,"4.75+ (C/B)")</f>
        <v>0</v>
      </c>
      <c r="O62" s="292" t="str">
        <f>IFERROR(AVERAGEIFS(L3VA!Z$13:Z$261,L3VA!$J$13:$J$261,"4.75+ (C/B)",L3VA!AC$13:AC$261,"&gt;=0"),"")</f>
        <v/>
      </c>
      <c r="P62" s="287">
        <f>COUNTIFS(L3VA!AC$13:AC$261,"&gt;=30",L3VA!$J13:$J261,"4.75+ (C/B)")</f>
        <v>0</v>
      </c>
      <c r="Q62" s="208" t="str">
        <f>IFERROR(P62/COUNTIFS(L3VA!$J13:$J261,"4.75+ (C/B)",L3VA!AC13:AC261,"&gt;=0"),"")</f>
        <v/>
      </c>
      <c r="R62" s="287">
        <f>COUNTIFS(L3VA!AC$13:AC$261,"&gt;=50",L3VA!$J13:$J261,"4.75+ (C/B)")</f>
        <v>0</v>
      </c>
      <c r="S62" s="208" t="str">
        <f>IFERROR(R62/COUNTIFS(L3VA!$J13:$J261,"4.75+ (C/B)",L3VA!AC13:AC261,"&gt;=0"),"")</f>
        <v/>
      </c>
      <c r="T62" s="285">
        <f>COUNTIFS(L3VA!AI$13:AI$261,"&gt;=0",L3VA!$J$13:$J$261,"4.75+ (C/B)")</f>
        <v>0</v>
      </c>
      <c r="U62" s="292" t="str">
        <f>IFERROR(AVERAGEIFS(L3VA!AF$13:AF$261,L3VA!$J$13:$J$261,"4.75+ (C/B)",L3VA!AI$13:AI$261,"&gt;=0"),"")</f>
        <v/>
      </c>
      <c r="V62" s="287">
        <f>COUNTIFS(L3VA!AI$13:AI$261,"&gt;=30",L3VA!$J13:$J261,"4.75+ (C/B)")</f>
        <v>0</v>
      </c>
      <c r="W62" s="208" t="str">
        <f>IFERROR(V62/COUNTIFS(L3VA!$J13:$J261,"4.75+ (C/B)",L3VA!AI13:AI261,"&gt;=0"),"")</f>
        <v/>
      </c>
      <c r="X62" s="287">
        <f>COUNTIFS(L3VA!AI$13:AI$261,"&gt;=50",L3VA!$J13:$J261,"4.75+ (C/B)")</f>
        <v>0</v>
      </c>
      <c r="Y62" s="208" t="str">
        <f>IFERROR(X62/COUNTIFS(L3VA!$J13:$J261,"4.75+ (C/B)",L3VA!AI13:AI261,"&gt;=0"),"")</f>
        <v/>
      </c>
      <c r="Z62" s="285">
        <f>COUNTIFS(L3VA!AO$13:AO$261,"&gt;=0",L3VA!$J$13:$J$261,"4.75+ (C/B)")</f>
        <v>0</v>
      </c>
      <c r="AA62" s="292" t="str">
        <f>IFERROR(AVERAGEIFS(L3VA!AL$13:AL$261,L3VA!$J$13:$J$261,"4.75+ (C/B)",L3VA!AO$13:AO$261,"&gt;=0"),"")</f>
        <v/>
      </c>
      <c r="AB62" s="287">
        <f>COUNTIFS(L3VA!AO$13:AO$261,"&gt;=30",L3VA!$J13:$J261,"4.75+ (C/B)")</f>
        <v>0</v>
      </c>
      <c r="AC62" s="208" t="str">
        <f>IFERROR(AB62/COUNTIFS(L3VA!$J13:$J261,"4.75+ (C/B)",L3VA!AO13:AO261,"&gt;=0"),"")</f>
        <v/>
      </c>
      <c r="AD62" s="287">
        <f>COUNTIFS(L3VA!AO$13:AO$261,"&gt;=50",L3VA!$J13:$J261,"4.75+ (C/B)")</f>
        <v>0</v>
      </c>
      <c r="AE62" s="208" t="str">
        <f>IFERROR(AD62/COUNTIFS(L3VA!$J13:$J261,"4.75+ (C/B)",L3VA!AO13:AO261,"&gt;=0"),"")</f>
        <v/>
      </c>
      <c r="AF62" s="285">
        <f>COUNTIFS(L3VA!AU$13:AU$261,"&gt;=0",L3VA!$J$13:$J$261,"4.75+ (C/B)")</f>
        <v>0</v>
      </c>
      <c r="AG62" s="292" t="str">
        <f>IFERROR(AVERAGEIFS(L3VA!AR$13:AR$261,L3VA!$J$13:$J$261,"4.75+ (C/B)",L3VA!AU$13:AU$261,"&gt;=0"),"")</f>
        <v/>
      </c>
      <c r="AH62" s="287">
        <f>COUNTIFS(L3VA!AU$13:AU$261,"&gt;=30",L3VA!$J13:$J261,"4.75+ (C/B)")</f>
        <v>0</v>
      </c>
      <c r="AI62" s="208" t="str">
        <f>IFERROR(AH62/COUNTIFS(L3VA!$J13:$J261,"4.75+ (C/B)",L3VA!AU13:AU261,"&gt;=0"),"")</f>
        <v/>
      </c>
      <c r="AJ62" s="287">
        <f>COUNTIFS(L3VA!AU$13:AU$261,"&gt;=50",L3VA!$J13:$J261,"4.75+ (C/B)")</f>
        <v>0</v>
      </c>
      <c r="AK62" s="208" t="str">
        <f>IFERROR(AJ62/COUNTIFS(L3VA!$J13:$J261,"4.75+ (C/B)",L3VA!AU13:AU261,"&gt;=0"),"")</f>
        <v/>
      </c>
      <c r="AL62" s="285">
        <f>COUNTIFS(L3VA!BA$13:BA$261,"&gt;=0",L3VA!$J$13:$J$261,"4.75+ (C/B)")</f>
        <v>0</v>
      </c>
      <c r="AM62" s="292" t="str">
        <f>IFERROR(AVERAGEIFS(L3VA!AX$13:AX$261,L3VA!$J$13:$J$261,"4.75+ (C/B)",L3VA!BA$13:BA$261,"&gt;=0"),"")</f>
        <v/>
      </c>
      <c r="AN62" s="287">
        <f>COUNTIFS(L3VA!BA$13:BA$261,"&gt;=30",L3VA!$J13:$J261,"4.75+ (C/B)")</f>
        <v>0</v>
      </c>
      <c r="AO62" s="208" t="str">
        <f>IFERROR(AN62/COUNTIFS(L3VA!$J13:$J261,"4.75+ (C/B)",L3VA!BA13:BA261,"&gt;=0"),"")</f>
        <v/>
      </c>
      <c r="AP62" s="287">
        <f>COUNTIFS(L3VA!BA$13:BA$261,"&gt;=50",L3VA!$J13:$J261,"4.75+ (C/B)")</f>
        <v>0</v>
      </c>
      <c r="AQ62" s="208" t="str">
        <f>IFERROR(AP62/COUNTIFS(L3VA!$J13:$J261,"4.75+ (C/B)",L3VA!BA13:BA261,"&gt;=0"),"")</f>
        <v/>
      </c>
      <c r="AR62" s="285">
        <f>COUNTIFS(L3VA!BG$13:BG$261,"&gt;=0",L3VA!$J$13:$J$261,"4.75+ (C/B)")</f>
        <v>0</v>
      </c>
      <c r="AS62" s="292" t="str">
        <f>IFERROR(AVERAGEIFS(L3VA!BD$13:BD$261,L3VA!$J$13:$J$261,"4.75+ (C/B)",L3VA!BG$13:BG$261,"&gt;=0"),"")</f>
        <v/>
      </c>
      <c r="AT62" s="287">
        <f>COUNTIFS(L3VA!BG$13:BG$261,"&gt;=30",L3VA!$J13:$J261,"4.75+ (C/B)")</f>
        <v>0</v>
      </c>
      <c r="AU62" s="208" t="str">
        <f>IFERROR(AT62/COUNTIFS(L3VA!$J13:$J261,"4.75+ (C/B)",L3VA!BG13:BG261,"&gt;=0"),"")</f>
        <v/>
      </c>
      <c r="AV62" s="287">
        <f>COUNTIFS(L3VA!BG$13:BG$261,"&gt;=50",L3VA!$J13:$J261,"4.75+ (C/B)")</f>
        <v>0</v>
      </c>
      <c r="AW62" s="208" t="str">
        <f>IFERROR(AV62/COUNTIFS(L3VA!$J13:$J261,"4.75+ (C/B)",L3VA!BG13:BG261,"&gt;=0"),"")</f>
        <v/>
      </c>
      <c r="AX62" s="285">
        <f>COUNTIFS(L3VA!BM$13:BM$261,"&gt;=0",L3VA!$J$13:$J$261,"4.75+ (C/B)")</f>
        <v>0</v>
      </c>
      <c r="AY62" s="292" t="str">
        <f>IFERROR(AVERAGEIFS(L3VA!BJ$13:BJ$261,L3VA!$J$13:$J$261,"4.75+ (C/B)",L3VA!BM$13:BM$261,"&gt;=0"),"")</f>
        <v/>
      </c>
      <c r="AZ62" s="287">
        <f>COUNTIFS(L3VA!BM$13:BM$261,"&gt;=30",L3VA!$J13:$J261,"4.75+ (C/B)")</f>
        <v>0</v>
      </c>
      <c r="BA62" s="208" t="str">
        <f>IFERROR(AZ62/COUNTIFS(L3VA!$J13:$J261,"4.75+ (C/B)",L3VA!BM13:BM261,"&gt;=0"),"")</f>
        <v/>
      </c>
      <c r="BB62" s="287">
        <f>COUNTIFS(L3VA!BM$13:BM$261,"&gt;=50",L3VA!$J13:$J261,"4.75+ (C/B)")</f>
        <v>0</v>
      </c>
      <c r="BC62" s="208" t="str">
        <f>IFERROR(BB62/COUNTIFS(L3VA!$J13:$J261,"4.75+ (C/B)",L3VA!BM13:BM261,"&gt;=0"),"")</f>
        <v/>
      </c>
      <c r="BD62" s="285">
        <f>COUNTIFS(L3VA!BS$13:BS$261,"&gt;=0",L3VA!$J$13:$J$261,"4.75+ (C/B)")</f>
        <v>0</v>
      </c>
      <c r="BE62" s="292" t="str">
        <f>IFERROR(AVERAGEIFS(L3VA!BP$13:BP$261,L3VA!$J$13:$J$261,"4.75+ (C/B)",L3VA!BS$13:BS$261,"&gt;=0"),"")</f>
        <v/>
      </c>
      <c r="BF62" s="287">
        <f>COUNTIFS(L3VA!BS$13:BS$261,"&gt;=30",L3VA!$J13:$J261,"4.75+ (C/B)")</f>
        <v>0</v>
      </c>
      <c r="BG62" s="208" t="str">
        <f>IFERROR(BF62/COUNTIFS(L3VA!$J13:$J261,"4.75+ (C/B)",L3VA!BS13:BS261,"&gt;=0"),"")</f>
        <v/>
      </c>
      <c r="BH62" s="287">
        <f>COUNTIFS(L3VA!BS$13:BS$261,"&gt;=50",L3VA!$J13:$J261,"4.75+ (C/B)")</f>
        <v>0</v>
      </c>
      <c r="BI62" s="208" t="str">
        <f>IFERROR(BH62/COUNTIFS(L3VA!$J13:$J261,"4.75+ (C/B)",L3VA!BS13:BS261,"&gt;=0"),"")</f>
        <v/>
      </c>
      <c r="BJ62" s="285">
        <f>COUNTIFS(L3VA!BY$13:BY$261,"&gt;=0",L3VA!$J$13:$J$261,"4.75+ (C/B)")</f>
        <v>0</v>
      </c>
      <c r="BK62" s="292" t="str">
        <f>IFERROR(AVERAGEIFS(L3VA!BV$13:BV$261,L3VA!$J$13:$J$261,"4.75+ (C/B)",L3VA!BY$13:BY$261,"&gt;=0"),"")</f>
        <v/>
      </c>
      <c r="BL62" s="287">
        <f>COUNTIFS(L3VA!BY$13:BY$261,"&gt;=30",L3VA!$J13:$J261,"4.75+ (C/B)")</f>
        <v>0</v>
      </c>
      <c r="BM62" s="208" t="str">
        <f>IFERROR(BL62/COUNTIFS(L3VA!$J13:$J261,"4.75+ (C/B)",L3VA!BY13:BY261,"&gt;=0"),"")</f>
        <v/>
      </c>
      <c r="BN62" s="287">
        <f>COUNTIFS(L3VA!BY$13:BY$261,"&gt;=50",L3VA!$J13:$J261,"4.75+ (C/B)")</f>
        <v>0</v>
      </c>
      <c r="BO62" s="208" t="str">
        <f>IFERROR(BN62/COUNTIFS(L3VA!$J13:$J261,"4.75+ (C/B)",L3VA!BY13:BY261,"&gt;=0"),"")</f>
        <v/>
      </c>
      <c r="BP62" s="285">
        <f>COUNTIFS(L3VA!CE$13:CE$261,"&gt;=0",L3VA!$J$13:$J$261,"4.75+ (C/B)")</f>
        <v>0</v>
      </c>
      <c r="BQ62" s="292" t="str">
        <f>IFERROR(AVERAGEIFS(L3VA!CB$13:CB$261,L3VA!$J$13:$J$261,"4.75+ (C/B)",L3VA!CE$13:CE$261,"&gt;=0"),"")</f>
        <v/>
      </c>
      <c r="BR62" s="287">
        <f>COUNTIFS(L3VA!CE$13:CE$261,"&gt;=30",L3VA!$J13:$J261,"4.75+ (C/B)")</f>
        <v>0</v>
      </c>
      <c r="BS62" s="208" t="str">
        <f>IFERROR(BR62/COUNTIFS(L3VA!$J13:$J261,"4.75+ (C/B)",L3VA!CE13:CE261,"&gt;=0"),"")</f>
        <v/>
      </c>
      <c r="BT62" s="287">
        <f>COUNTIFS(L3VA!CE$13:CE$261,"&gt;=50",L3VA!$J13:$J261,"4.75+ (C/B)")</f>
        <v>0</v>
      </c>
      <c r="BU62" s="208" t="str">
        <f>IFERROR(BT62/COUNTIFS(L3VA!$J13:$J261,"4.75+ (C/B)",L3VA!CE13:CE261,"&gt;=0"),"")</f>
        <v/>
      </c>
      <c r="BV62" s="285">
        <f>COUNTIFS(L3VA!CK$13:CK$261,"&gt;=0",L3VA!$J$13:$J$261,"4.75+ (C/B)")</f>
        <v>0</v>
      </c>
      <c r="BW62" s="292" t="str">
        <f>IFERROR(AVERAGEIFS(L3VA!CH$13:CH$261,L3VA!$J$13:$J$261,"4.75+ (C/B)",L3VA!CK$13:CK$261,"&gt;=0"),"")</f>
        <v/>
      </c>
      <c r="BX62" s="287">
        <f>COUNTIFS(L3VA!CK$13:CK$261,"&gt;=30",L3VA!$J13:$J261,"4.75+ (C/B)")</f>
        <v>0</v>
      </c>
      <c r="BY62" s="208" t="str">
        <f>IFERROR(BX62/COUNTIFS(L3VA!$J13:$J261,"4.75+ (C/B)",L3VA!CK13:CK261,"&gt;=0"),"")</f>
        <v/>
      </c>
      <c r="BZ62" s="287">
        <f>COUNTIFS(L3VA!CK$13:CK$261,"&gt;=50",L3VA!$J13:$J261,"4.75+ (C/B)")</f>
        <v>0</v>
      </c>
      <c r="CA62" s="208" t="str">
        <f>IFERROR(BZ62/COUNTIFS(L3VA!$J13:$J261,"4.75+ (C/B)",L3VA!CK13:CK261,"&gt;=0"),"")</f>
        <v/>
      </c>
      <c r="CB62" s="285">
        <f>COUNTIFS(L3VA!CQ$13:CQ$261,"&gt;=0",L3VA!$J$13:$J$261,"4.75+ (C/B)")</f>
        <v>0</v>
      </c>
      <c r="CC62" s="292" t="str">
        <f>IFERROR(AVERAGEIFS(L3VA!CN$13:CN$261,L3VA!$J$13:$J$261,"4.75+ (C/B)",L3VA!CQ$13:CQ$261,"&gt;=0"),"")</f>
        <v/>
      </c>
      <c r="CD62" s="287">
        <f>COUNTIFS(L3VA!CQ$13:CQ$261,"&gt;=30",L3VA!$J13:$J261,"4.75+ (C/B)")</f>
        <v>0</v>
      </c>
      <c r="CE62" s="208" t="str">
        <f>IFERROR(CD62/COUNTIFS(L3VA!$J13:$J261,"4.75+ (C/B)",L3VA!CQ13:CQ261,"&gt;=0"),"")</f>
        <v/>
      </c>
      <c r="CF62" s="287">
        <f>COUNTIFS(L3VA!CQ$13:CQ$261,"&gt;=50",L3VA!$J13:$J261,"4.75+ (C/B)")</f>
        <v>0</v>
      </c>
      <c r="CG62" s="208" t="str">
        <f>IFERROR(CF62/COUNTIFS(L3VA!$J13:$J261,"4.75+ (C/B)",L3VA!CQ13:CQ261,"&gt;=0"),"")</f>
        <v/>
      </c>
      <c r="CH62" s="285">
        <f>COUNTIFS(L3VA!CW$13:CW$261,"&gt;=0",L3VA!$J$13:$J$261,"4.75+ (C/B)")</f>
        <v>0</v>
      </c>
      <c r="CI62" s="292" t="str">
        <f>IFERROR(AVERAGEIFS(L3VA!CT$13:CT$261,L3VA!$J$13:$J$261,"4.75+ (C/B)",L3VA!CW$13:CW$261,"&gt;=0"),"")</f>
        <v/>
      </c>
      <c r="CJ62" s="287">
        <f>COUNTIFS(L3VA!CW$13:CW$261,"&gt;=30",L3VA!$J13:$J261,"4.75+ (C/B)")</f>
        <v>0</v>
      </c>
      <c r="CK62" s="208" t="str">
        <f>IFERROR(CJ62/COUNTIFS(L3VA!$J13:$J261,"4.75+ (C/B)",L3VA!CW13:CW261,"&gt;=0"),"")</f>
        <v/>
      </c>
      <c r="CL62" s="287">
        <f>COUNTIFS(L3VA!CW$13:CW$261,"&gt;=50",L3VA!$J13:$J261,"4.75+ (C/B)")</f>
        <v>0</v>
      </c>
      <c r="CM62" s="208" t="str">
        <f>IFERROR(CL62/COUNTIFS(L3VA!$J13:$J261,"4.75+ (C/B)",L3VA!CW13:CW261,"&gt;=0"),"")</f>
        <v/>
      </c>
      <c r="CN62" s="285">
        <f>COUNTIFS(L3VA!DC$13:DC$261,"&gt;=0",L3VA!$J$13:$J$261,"4.75+ (C/B)")</f>
        <v>0</v>
      </c>
      <c r="CO62" s="292" t="str">
        <f>IFERROR(AVERAGEIFS(L3VA!CZ$13:CZ$261,L3VA!$J$13:$J$261,"4.75+ (C/B)",L3VA!DC$13:DC$261,"&gt;=0"),"")</f>
        <v/>
      </c>
      <c r="CP62" s="287">
        <f>COUNTIFS(L3VA!DC$13:DC$261,"&gt;=30",L3VA!$J13:$J261,"4.75+ (C/B)")</f>
        <v>0</v>
      </c>
      <c r="CQ62" s="208" t="str">
        <f>IFERROR(CP62/COUNTIFS(L3VA!$J13:$J261,"4.75+ (C/B)",L3VA!DC13:DC261,"&gt;=0"),"")</f>
        <v/>
      </c>
      <c r="CR62" s="287">
        <f>COUNTIFS(L3VA!DC$13:DC$261,"&gt;=50",L3VA!$J13:$J261,"4.75+ (C/B)")</f>
        <v>0</v>
      </c>
      <c r="CS62" s="208" t="str">
        <f>IFERROR(CR62/COUNTIFS(L3VA!$J13:$J261,"4.75+ (C/B)",L3VA!DC13:DC261,"&gt;=0"),"")</f>
        <v/>
      </c>
      <c r="CT62" s="285">
        <f>COUNTIFS(L3VA!DI$13:DI$261,"&gt;=0",L3VA!$J$13:$J$261,"4.75+ (C/B)")</f>
        <v>0</v>
      </c>
      <c r="CU62" s="292" t="str">
        <f>IFERROR(AVERAGEIFS(L3VA!DF$13:DF$261,L3VA!$J$13:$J$261,"4.75+ (C/B)",L3VA!DI$13:DI$261,"&gt;=0"),"")</f>
        <v/>
      </c>
      <c r="CV62" s="287">
        <f>COUNTIFS(L3VA!DI$13:DI$261,"&gt;=30",L3VA!$J13:$J261,"4.75+ (C/B)")</f>
        <v>0</v>
      </c>
      <c r="CW62" s="208" t="str">
        <f>IFERROR(CV62/COUNTIFS(L3VA!$J13:$J261,"4.75+ (C/B)",L3VA!DI13:DI261,"&gt;=0"),"")</f>
        <v/>
      </c>
      <c r="CX62" s="287">
        <f>COUNTIFS(L3VA!DI$13:DI$261,"&gt;=50",L3VA!$J13:$J261,"4.75+ (C/B)")</f>
        <v>0</v>
      </c>
      <c r="CY62" s="208" t="str">
        <f>IFERROR(CX62/COUNTIFS(L3VA!$J13:$J261,"4.75+ (C/B)",L3VA!DI13:DI261,"&gt;=0"),"")</f>
        <v/>
      </c>
      <c r="CZ62" s="285">
        <f>COUNTIFS(L3VA!DO$13:DO$261,"&gt;=0",L3VA!$J$13:$J$261,"4.75+ (C/B)")</f>
        <v>0</v>
      </c>
      <c r="DA62" s="292" t="str">
        <f>IFERROR(AVERAGEIFS(L3VA!DL$13:DL$261,L3VA!$J$13:$J$261,"4.75+ (C/B)",L3VA!DO$13:DO$261,"&gt;=0"),"")</f>
        <v/>
      </c>
      <c r="DB62" s="287">
        <f>COUNTIFS(L3VA!DO$13:DO$261,"&gt;=30",L3VA!$J13:$J261,"4.75+ (C/B)")</f>
        <v>0</v>
      </c>
      <c r="DC62" s="208" t="str">
        <f>IFERROR(DB62/COUNTIFS(L3VA!$J13:$J261,"4.75+ (C/B)",L3VA!DO13:DO261,"&gt;=0"),"")</f>
        <v/>
      </c>
      <c r="DD62" s="287">
        <f>COUNTIFS(L3VA!DO$13:DO$261,"&gt;=50",L3VA!$J13:$J261,"4.75+ (C/B)")</f>
        <v>0</v>
      </c>
      <c r="DE62" s="208" t="str">
        <f>IFERROR(DD62/COUNTIFS(L3VA!$J13:$J261,"4.75+ (C/B)",L3VA!DO13:DO261,"&gt;=0"),"")</f>
        <v/>
      </c>
      <c r="DF62" s="285">
        <f>COUNTIFS(L3VA!DU$13:DU$261,"&gt;=0",L3VA!$J$13:$J$261,"4.75+ (C/B)")</f>
        <v>0</v>
      </c>
      <c r="DG62" s="292" t="str">
        <f>IFERROR(AVERAGEIFS(L3VA!DR$13:DR$261,L3VA!$J$13:$J$261,"4.75+ (C/B)",L3VA!DU$13:DU$261,"&gt;=0"),"")</f>
        <v/>
      </c>
      <c r="DH62" s="287">
        <f>COUNTIFS(L3VA!DU$13:DU$261,"&gt;=30",L3VA!$J13:$J261,"4.75+ (C/B)")</f>
        <v>0</v>
      </c>
      <c r="DI62" s="208" t="str">
        <f>IFERROR(DH62/COUNTIFS(L3VA!$J13:$J261,"4.75+ (C/B)",L3VA!DU13:DU261,"&gt;=0"),"")</f>
        <v/>
      </c>
      <c r="DJ62" s="287">
        <f>COUNTIFS(L3VA!DU$13:DU$261,"&gt;=50",L3VA!$J13:$J261,"4.75+ (C/B)")</f>
        <v>0</v>
      </c>
      <c r="DK62" s="208" t="str">
        <f>IFERROR(DJ62/COUNTIFS(L3VA!$J13:$J261,"4.75+ (C/B)",L3VA!DU13:DU261,"&gt;=0"),"")</f>
        <v/>
      </c>
      <c r="DL62" s="285">
        <f>COUNTIFS(L3VA!EA$13:EA$261,"&gt;=0",L3VA!$J$13:$J$261,"4.75+ (C/B)")</f>
        <v>0</v>
      </c>
      <c r="DM62" s="292" t="str">
        <f>IFERROR(AVERAGEIFS(L3VA!DX$13:DX$261,L3VA!$J$13:$J$261,"4.75+ (C/B)",L3VA!EA$13:EA$261,"&gt;=0"),"")</f>
        <v/>
      </c>
      <c r="DN62" s="287">
        <f>COUNTIFS(L3VA!EA$13:EA$261,"&gt;=30",L3VA!$J13:$J261,"4.75+ (C/B)")</f>
        <v>0</v>
      </c>
      <c r="DO62" s="208" t="str">
        <f>IFERROR(DN62/COUNTIFS(L3VA!$J13:$J261,"4.75+ (C/B)",L3VA!EA13:EA261,"&gt;=0"),"")</f>
        <v/>
      </c>
      <c r="DP62" s="287">
        <f>COUNTIFS(L3VA!EA$13:EA$261,"&gt;=50",L3VA!$J13:$J261,"4.75+ (C/B)")</f>
        <v>0</v>
      </c>
      <c r="DQ62" s="208" t="str">
        <f>IFERROR(DP62/COUNTIFS(L3VA!$J13:$J261,"4.75+ (C/B)",L3VA!EA13:EA261,"&gt;=0"),"")</f>
        <v/>
      </c>
      <c r="DR62" s="285">
        <f>COUNTIFS(L3VA!EG$13:EG$261,"&gt;=0",L3VA!$J$13:$J$261,"4.75+ (C/B)")</f>
        <v>0</v>
      </c>
      <c r="DS62" s="292" t="str">
        <f>IFERROR(AVERAGEIFS(L3VA!ED$13:ED$261,L3VA!$J$13:$J$261,"4.75+ (C/B)",L3VA!EG$13:EG$261,"&gt;=0"),"")</f>
        <v/>
      </c>
      <c r="DT62" s="287">
        <f>COUNTIFS(L3VA!EG$13:EG$261,"&gt;=30",L3VA!$J13:$J261,"4.75+ (C/B)")</f>
        <v>0</v>
      </c>
      <c r="DU62" s="208" t="str">
        <f>IFERROR(DT62/COUNTIFS(L3VA!$J13:$J261,"4.75+ (C/B)",L3VA!EG13:EG261,"&gt;=0"),"")</f>
        <v/>
      </c>
      <c r="DV62" s="287">
        <f>COUNTIFS(L3VA!EG$13:EG$261,"&gt;=50",L3VA!$J13:$J261,"4.75+ (C/B)")</f>
        <v>0</v>
      </c>
      <c r="DW62" s="208" t="str">
        <f>IFERROR(DV62/COUNTIFS(L3VA!$J13:$J261,"4.75+ (C/B)",L3VA!EG13:EG261,"&gt;=0"),"")</f>
        <v/>
      </c>
      <c r="DX62" s="285">
        <f>COUNTIFS(L3VA!EM$13:EM$261,"&gt;=0",L3VA!$J$13:$J$261,"4.75+ (C/B)")</f>
        <v>0</v>
      </c>
      <c r="DY62" s="292" t="str">
        <f>IFERROR(AVERAGEIFS(L3VA!EJ$13:EJ$261,L3VA!$J$13:$J$261,"4.75+ (C/B)",L3VA!EM$13:EM$261,"&gt;=0"),"")</f>
        <v/>
      </c>
      <c r="DZ62" s="287">
        <f>COUNTIFS(L3VA!EM$13:EM$261,"&gt;=30",L3VA!$J13:$J261,"4.75+ (C/B)")</f>
        <v>0</v>
      </c>
      <c r="EA62" s="208" t="str">
        <f>IFERROR(DZ62/COUNTIFS(L3VA!$J13:$J261,"4.75+ (C/B)",L3VA!EM13:EM261,"&gt;=0"),"")</f>
        <v/>
      </c>
      <c r="EB62" s="287">
        <f>COUNTIFS(L3VA!EM$13:EM$261,"&gt;=50",L3VA!$J13:$J261,"4.75+ (C/B)")</f>
        <v>0</v>
      </c>
      <c r="EC62" s="208" t="str">
        <f>IFERROR(EB62/COUNTIFS(L3VA!$J13:$J261,"4.75+ (C/B)",L3VA!EM13:EM261,"&gt;=0"),"")</f>
        <v/>
      </c>
      <c r="ED62" s="285">
        <f>COUNTIFS(L3VA!ES$13:ES$261,"&gt;=0",L3VA!$J$13:$J$261,"4.75+ (C/B)")</f>
        <v>0</v>
      </c>
      <c r="EE62" s="292" t="str">
        <f>IFERROR(AVERAGEIFS(L3VA!EP$13:EP$261,L3VA!$J$13:$J$261,"4.75+ (C/B)",L3VA!ES$13:ES$261,"&gt;=0"),"")</f>
        <v/>
      </c>
      <c r="EF62" s="287">
        <f>COUNTIFS(L3VA!ES$13:ES$261,"&gt;=30",L3VA!$J13:$J261,"4.75+ (C/B)")</f>
        <v>0</v>
      </c>
      <c r="EG62" s="208" t="str">
        <f>IFERROR(EF62/COUNTIFS(L3VA!$J13:$J261,"4.75+ (C/B)",L3VA!ES13:ES261,"&gt;=0"),"")</f>
        <v/>
      </c>
      <c r="EH62" s="287">
        <f>COUNTIFS(L3VA!ES$13:ES$261,"&gt;=50",L3VA!$J13:$J261,"4.75+ (C/B)")</f>
        <v>0</v>
      </c>
      <c r="EI62" s="208" t="str">
        <f>IFERROR(EH62/COUNTIFS(L3VA!$J13:$J261,"4.75+ (C/B)",L3VA!ES13:ES261,"&gt;=0"),"")</f>
        <v/>
      </c>
      <c r="EJ62" s="285">
        <f>COUNTIFS(L3VA!EY$13:EY$261,"&gt;=0",L3VA!$J$13:$J$261,"4.75+ (C/B)")</f>
        <v>0</v>
      </c>
      <c r="EK62" s="292" t="str">
        <f>IFERROR(AVERAGEIFS(L3VA!EV$13:EV$261,L3VA!$J$13:$J$261,"4.75+ (C/B)",L3VA!EY$13:EY$261,"&gt;=0"),"")</f>
        <v/>
      </c>
      <c r="EL62" s="287">
        <f>COUNTIFS(L3VA!EY$13:EY$261,"&gt;=30",L3VA!$J13:$J261,"4.75+ (C/B)")</f>
        <v>0</v>
      </c>
      <c r="EM62" s="208" t="str">
        <f>IFERROR(EL62/COUNTIFS(L3VA!$J13:$J261,"4.75+ (C/B)",L3VA!EY13:EY261,"&gt;=0"),"")</f>
        <v/>
      </c>
      <c r="EN62" s="287">
        <f>COUNTIFS(L3VA!EY$13:EY$261,"&gt;=50",L3VA!$J13:$J261,"4.75+ (C/B)")</f>
        <v>0</v>
      </c>
      <c r="EO62" s="208" t="str">
        <f>IFERROR(EN62/COUNTIFS(L3VA!$J13:$J261,"4.75+ (C/B)",L3VA!EY13:EY261,"&gt;=0"),"")</f>
        <v/>
      </c>
      <c r="EP62" s="285">
        <f>COUNTIFS(L3VA!FE$13:FE$261,"&gt;=0",L3VA!$J$13:$J$261,"4.75+ (C/B)")</f>
        <v>0</v>
      </c>
      <c r="EQ62" s="292" t="str">
        <f>IFERROR(AVERAGEIFS(L3VA!FB$13:FB$261,L3VA!$J$13:$J$261,"4.75+ (C/B)",L3VA!FE$13:FE$261,"&gt;=0"),"")</f>
        <v/>
      </c>
      <c r="ER62" s="287">
        <f>COUNTIFS(L3VA!FE$13:FE$261,"&gt;=30",L3VA!$J13:$J261,"4.75+ (C/B)")</f>
        <v>0</v>
      </c>
      <c r="ES62" s="208" t="str">
        <f>IFERROR(ER62/COUNTIFS(L3VA!$J13:$J261,"4.75+ (C/B)",L3VA!FE13:FE261,"&gt;=0"),"")</f>
        <v/>
      </c>
      <c r="ET62" s="287">
        <f>COUNTIFS(L3VA!FE$13:FE$261,"&gt;=50",L3VA!$J13:$J261,"4.75+ (C/B)")</f>
        <v>0</v>
      </c>
      <c r="EU62" s="208" t="str">
        <f>IFERROR(ET62/COUNTIFS(L3VA!$J13:$J261,"4.75+ (C/B)",L3VA!FE13:FE261,"&gt;=0"),"")</f>
        <v/>
      </c>
    </row>
    <row r="63" spans="1:151" ht="15.75" hidden="1" x14ac:dyDescent="0.25">
      <c r="A63" s="310" t="s">
        <v>329</v>
      </c>
      <c r="B63" s="297">
        <f>COUNTIFS(L3VA!Q$13:Q$261,"&gt;=0",L3VA!$J$13:$J$261,"6.25+ (B/A)")</f>
        <v>0</v>
      </c>
      <c r="C63" s="298" t="str">
        <f>IFERROR(AVERAGEIFS(L3VA!N$13:N$261,L3VA!$J$13:$J$261,"6.25+ (B/A)",L3VA!Q$13:Q$261,"&gt;=0"),"")</f>
        <v/>
      </c>
      <c r="D63" s="299">
        <f>COUNTIFS(L3VA!Q$13:Q$261,"&gt;=30",L3VA!$J13:$J261,"6.25+ (B/A)")</f>
        <v>0</v>
      </c>
      <c r="E63" s="300" t="str">
        <f>IFERROR(D63/COUNTIFS(L3VA!$J13:$J261,"6.25+ (B/A)",L3VA!Q13:Q261,"&gt;=0"),"")</f>
        <v/>
      </c>
      <c r="F63" s="299">
        <f>COUNTIFS(L3VA!Q$13:Q$261,"&gt;=50",L3VA!$J13:$J261,"6.25+ (B/A)")</f>
        <v>0</v>
      </c>
      <c r="G63" s="300" t="str">
        <f>IFERROR(F63/COUNTIFS(L3VA!$J13:$J261,"6.25+ (B/A)",L3VA!Q13:Q261,"&gt;=0"),"")</f>
        <v/>
      </c>
      <c r="H63" s="297">
        <f>COUNTIFS(L3VA!W$13:W$261,"&gt;=0",L3VA!$J$13:$J$261,"6.25+ (B/A)")</f>
        <v>0</v>
      </c>
      <c r="I63" s="298" t="str">
        <f>IFERROR(AVERAGEIFS(L3VA!T$13:T$261,L3VA!$J$13:$J$261,"6.25+ (B/A)",L3VA!W$13:W$261,"&gt;=0"),"")</f>
        <v/>
      </c>
      <c r="J63" s="299">
        <f>COUNTIFS(L3VA!W$13:W$261,"&gt;=30",L3VA!$J13:$J261,"6.25+ (B/A)")</f>
        <v>0</v>
      </c>
      <c r="K63" s="300" t="str">
        <f>IFERROR(J63/COUNTIFS(L3VA!$J13:$J261,"6.25+ (B/A)",L3VA!W13:W261,"&gt;=0"),"")</f>
        <v/>
      </c>
      <c r="L63" s="299">
        <f>COUNTIFS(L3VA!W$13:W$261,"&gt;=50",L3VA!$J13:$J261,"6.25+ (B/A)")</f>
        <v>0</v>
      </c>
      <c r="M63" s="300" t="str">
        <f>IFERROR(L63/COUNTIFS(L3VA!$J13:$J261,"6.25+ (B/A)",L3VA!W13:W261,"&gt;=0"),"")</f>
        <v/>
      </c>
      <c r="N63" s="297">
        <f>COUNTIFS(L3VA!AC$13:AC$261,"&gt;=0",L3VA!$J$13:$J$261,"6.25+ (B/A)")</f>
        <v>0</v>
      </c>
      <c r="O63" s="298" t="str">
        <f>IFERROR(AVERAGEIFS(L3VA!Z$13:Z$261,L3VA!$J$13:$J$261,"6.25+ (B/A)",L3VA!AC$13:AC$261,"&gt;=0"),"")</f>
        <v/>
      </c>
      <c r="P63" s="299">
        <f>COUNTIFS(L3VA!AC$13:AC$261,"&gt;=30",L3VA!$J13:$J261,"6.25+ (B/A)")</f>
        <v>0</v>
      </c>
      <c r="Q63" s="300" t="str">
        <f>IFERROR(P63/COUNTIFS(L3VA!$J13:$J261,"6.25+ (B/A)",L3VA!AC13:AC261,"&gt;=0"),"")</f>
        <v/>
      </c>
      <c r="R63" s="299">
        <f>COUNTIFS(L3VA!AC$13:AC$261,"&gt;=50",L3VA!$J13:$J261,"6.25+ (B/A)")</f>
        <v>0</v>
      </c>
      <c r="S63" s="300" t="str">
        <f>IFERROR(R63/COUNTIFS(L3VA!$J13:$J261,"6.25+ (B/A)",L3VA!AC13:AC261,"&gt;=0"),"")</f>
        <v/>
      </c>
      <c r="T63" s="297">
        <f>COUNTIFS(L3VA!AI$13:AI$261,"&gt;=0",L3VA!$J$13:$J$261,"6.25+ (B/A)")</f>
        <v>0</v>
      </c>
      <c r="U63" s="298" t="str">
        <f>IFERROR(AVERAGEIFS(L3VA!AF$13:AF$261,L3VA!$J$13:$J$261,"6.25+ (B/A)",L3VA!AI$13:AI$261,"&gt;=0"),"")</f>
        <v/>
      </c>
      <c r="V63" s="299">
        <f>COUNTIFS(L3VA!AI$13:AI$261,"&gt;=30",L3VA!$J13:$J261,"6.25+ (B/A)")</f>
        <v>0</v>
      </c>
      <c r="W63" s="300" t="str">
        <f>IFERROR(V63/COUNTIFS(L3VA!$J13:$J261,"6.25+ (B/A)",L3VA!AI13:AI261,"&gt;=0"),"")</f>
        <v/>
      </c>
      <c r="X63" s="299">
        <f>COUNTIFS(L3VA!AI$13:AI$261,"&gt;=50",L3VA!$J13:$J261,"6.25+ (B/A)")</f>
        <v>0</v>
      </c>
      <c r="Y63" s="300" t="str">
        <f>IFERROR(X63/COUNTIFS(L3VA!$J13:$J261,"6.25+ (B/A)",L3VA!AI13:AI261,"&gt;=0"),"")</f>
        <v/>
      </c>
      <c r="Z63" s="297">
        <f>COUNTIFS(L3VA!AO$13:AO$261,"&gt;=0",L3VA!$J$13:$J$261,"6.25+ (B/A)")</f>
        <v>0</v>
      </c>
      <c r="AA63" s="298" t="str">
        <f>IFERROR(AVERAGEIFS(L3VA!AL$13:AL$261,L3VA!$J$13:$J$261,"6.25+ (B/A)",L3VA!AO$13:AO$261,"&gt;=0"),"")</f>
        <v/>
      </c>
      <c r="AB63" s="299">
        <f>COUNTIFS(L3VA!AO$13:AO$261,"&gt;=30",L3VA!$J13:$J261,"6.25+ (B/A)")</f>
        <v>0</v>
      </c>
      <c r="AC63" s="300" t="str">
        <f>IFERROR(AB63/COUNTIFS(L3VA!$J13:$J261,"6.25+ (B/A)",L3VA!AO13:AO261,"&gt;=0"),"")</f>
        <v/>
      </c>
      <c r="AD63" s="299">
        <f>COUNTIFS(L3VA!AO$13:AO$261,"&gt;=50",L3VA!$J13:$J261,"6.25+ (B/A)")</f>
        <v>0</v>
      </c>
      <c r="AE63" s="300" t="str">
        <f>IFERROR(AD63/COUNTIFS(L3VA!$J13:$J261,"6.25+ (B/A)",L3VA!AO13:AO261,"&gt;=0"),"")</f>
        <v/>
      </c>
      <c r="AF63" s="297">
        <f>COUNTIFS(L3VA!AU$13:AU$261,"&gt;=0",L3VA!$J$13:$J$261,"6.25+ (B/A)")</f>
        <v>0</v>
      </c>
      <c r="AG63" s="298" t="str">
        <f>IFERROR(AVERAGEIFS(L3VA!AR$13:AR$261,L3VA!$J$13:$J$261,"6.25+ (B/A)",L3VA!AU$13:AU$261,"&gt;=0"),"")</f>
        <v/>
      </c>
      <c r="AH63" s="299">
        <f>COUNTIFS(L3VA!AU$13:AU$261,"&gt;=30",L3VA!$J13:$J261,"6.25+ (B/A)")</f>
        <v>0</v>
      </c>
      <c r="AI63" s="300" t="str">
        <f>IFERROR(AH63/COUNTIFS(L3VA!$J13:$J261,"6.25+ (B/A)",L3VA!AU13:AU261,"&gt;=0"),"")</f>
        <v/>
      </c>
      <c r="AJ63" s="299">
        <f>COUNTIFS(L3VA!AU$13:AU$261,"&gt;=50",L3VA!$J13:$J261,"6.25+ (B/A)")</f>
        <v>0</v>
      </c>
      <c r="AK63" s="300" t="str">
        <f>IFERROR(AJ63/COUNTIFS(L3VA!$J13:$J261,"6.25+ (B/A)",L3VA!AU13:AU261,"&gt;=0"),"")</f>
        <v/>
      </c>
      <c r="AL63" s="297">
        <f>COUNTIFS(L3VA!BA$13:BA$261,"&gt;=0",L3VA!$J$13:$J$261,"6.25+ (B/A)")</f>
        <v>0</v>
      </c>
      <c r="AM63" s="298" t="str">
        <f>IFERROR(AVERAGEIFS(L3VA!AX$13:AX$261,L3VA!$J$13:$J$261,"6.25+ (B/A)",L3VA!BA$13:BA$261,"&gt;=0"),"")</f>
        <v/>
      </c>
      <c r="AN63" s="299">
        <f>COUNTIFS(L3VA!BA$13:BA$261,"&gt;=30",L3VA!$J13:$J261,"6.25+ (B/A)")</f>
        <v>0</v>
      </c>
      <c r="AO63" s="300" t="str">
        <f>IFERROR(AN63/COUNTIFS(L3VA!$J13:$J261,"6.25+ (B/A)",L3VA!BA13:BA261,"&gt;=0"),"")</f>
        <v/>
      </c>
      <c r="AP63" s="299">
        <f>COUNTIFS(L3VA!BA$13:BA$261,"&gt;=50",L3VA!$J13:$J261,"6.25+ (B/A)")</f>
        <v>0</v>
      </c>
      <c r="AQ63" s="300" t="str">
        <f>IFERROR(AP63/COUNTIFS(L3VA!$J13:$J261,"6.25+ (B/A)",L3VA!BA13:BA261,"&gt;=0"),"")</f>
        <v/>
      </c>
      <c r="AR63" s="297">
        <f>COUNTIFS(L3VA!BG$13:BG$261,"&gt;=0",L3VA!$J$13:$J$261,"6.25+ (B/A)")</f>
        <v>0</v>
      </c>
      <c r="AS63" s="298" t="str">
        <f>IFERROR(AVERAGEIFS(L3VA!BD$13:BD$261,L3VA!$J$13:$J$261,"6.25+ (B/A)",L3VA!BG$13:BG$261,"&gt;=0"),"")</f>
        <v/>
      </c>
      <c r="AT63" s="299">
        <f>COUNTIFS(L3VA!BG$13:BG$261,"&gt;=30",L3VA!$J13:$J261,"6.25+ (B/A)")</f>
        <v>0</v>
      </c>
      <c r="AU63" s="300" t="str">
        <f>IFERROR(AT63/COUNTIFS(L3VA!$J13:$J261,"6.25+ (B/A)",L3VA!BG13:BG261,"&gt;=0"),"")</f>
        <v/>
      </c>
      <c r="AV63" s="299">
        <f>COUNTIFS(L3VA!BG$13:BG$261,"&gt;=50",L3VA!$J13:$J261,"6.25+ (B/A)")</f>
        <v>0</v>
      </c>
      <c r="AW63" s="300" t="str">
        <f>IFERROR(AV63/COUNTIFS(L3VA!$J13:$J261,"6.25+ (B/A)",L3VA!BG13:BG261,"&gt;=0"),"")</f>
        <v/>
      </c>
      <c r="AX63" s="297">
        <f>COUNTIFS(L3VA!BM$13:BM$261,"&gt;=0",L3VA!$J$13:$J$261,"6.25+ (B/A)")</f>
        <v>0</v>
      </c>
      <c r="AY63" s="298" t="str">
        <f>IFERROR(AVERAGEIFS(L3VA!BJ$13:BJ$261,L3VA!$J$13:$J$261,"6.25+ (B/A)",L3VA!BM$13:BM$261,"&gt;=0"),"")</f>
        <v/>
      </c>
      <c r="AZ63" s="299">
        <f>COUNTIFS(L3VA!BM$13:BM$261,"&gt;=30",L3VA!$J13:$J261,"6.25+ (B/A)")</f>
        <v>0</v>
      </c>
      <c r="BA63" s="300" t="str">
        <f>IFERROR(AZ63/COUNTIFS(L3VA!$J13:$J261,"6.25+ (B/A)",L3VA!BM13:BM261,"&gt;=0"),"")</f>
        <v/>
      </c>
      <c r="BB63" s="299">
        <f>COUNTIFS(L3VA!BM$13:BM$261,"&gt;=50",L3VA!$J13:$J261,"6.25+ (B/A)")</f>
        <v>0</v>
      </c>
      <c r="BC63" s="300" t="str">
        <f>IFERROR(BB63/COUNTIFS(L3VA!$J13:$J261,"6.25+ (B/A)",L3VA!BM13:BM261,"&gt;=0"),"")</f>
        <v/>
      </c>
      <c r="BD63" s="297">
        <f>COUNTIFS(L3VA!BS$13:BS$261,"&gt;=0",L3VA!$J$13:$J$261,"6.25+ (B/A)")</f>
        <v>0</v>
      </c>
      <c r="BE63" s="298" t="str">
        <f>IFERROR(AVERAGEIFS(L3VA!BP$13:BP$261,L3VA!$J$13:$J$261,"6.25+ (B/A)",L3VA!BS$13:BS$261,"&gt;=0"),"")</f>
        <v/>
      </c>
      <c r="BF63" s="299">
        <f>COUNTIFS(L3VA!BS$13:BS$261,"&gt;=30",L3VA!$J13:$J261,"6.25+ (B/A)")</f>
        <v>0</v>
      </c>
      <c r="BG63" s="300" t="str">
        <f>IFERROR(BF63/COUNTIFS(L3VA!$J13:$J261,"6.25+ (B/A)",L3VA!BS13:BS261,"&gt;=0"),"")</f>
        <v/>
      </c>
      <c r="BH63" s="299">
        <f>COUNTIFS(L3VA!BS$13:BS$261,"&gt;=50",L3VA!$J13:$J261,"6.25+ (B/A)")</f>
        <v>0</v>
      </c>
      <c r="BI63" s="300" t="str">
        <f>IFERROR(BH63/COUNTIFS(L3VA!$J13:$J261,"6.25+ (B/A)",L3VA!BS13:BS261,"&gt;=0"),"")</f>
        <v/>
      </c>
      <c r="BJ63" s="297">
        <f>COUNTIFS(L3VA!BY$13:BY$261,"&gt;=0",L3VA!$J$13:$J$261,"6.25+ (B/A)")</f>
        <v>0</v>
      </c>
      <c r="BK63" s="298" t="str">
        <f>IFERROR(AVERAGEIFS(L3VA!BV$13:BV$261,L3VA!$J$13:$J$261,"6.25+ (B/A)",L3VA!BY$13:BY$261,"&gt;=0"),"")</f>
        <v/>
      </c>
      <c r="BL63" s="299">
        <f>COUNTIFS(L3VA!BY$13:BY$261,"&gt;=30",L3VA!$J13:$J261,"6.25+ (B/A)")</f>
        <v>0</v>
      </c>
      <c r="BM63" s="300" t="str">
        <f>IFERROR(BL63/COUNTIFS(L3VA!$J13:$J261,"6.25+ (B/A)",L3VA!BY13:BY261,"&gt;=0"),"")</f>
        <v/>
      </c>
      <c r="BN63" s="299">
        <f>COUNTIFS(L3VA!BY$13:BY$261,"&gt;=50",L3VA!$J13:$J261,"6.25+ (B/A)")</f>
        <v>0</v>
      </c>
      <c r="BO63" s="300" t="str">
        <f>IFERROR(BN63/COUNTIFS(L3VA!$J13:$J261,"6.25+ (B/A)",L3VA!BY13:BY261,"&gt;=0"),"")</f>
        <v/>
      </c>
      <c r="BP63" s="297">
        <f>COUNTIFS(L3VA!CE$13:CE$261,"&gt;=0",L3VA!$J$13:$J$261,"6.25+ (B/A)")</f>
        <v>0</v>
      </c>
      <c r="BQ63" s="298" t="str">
        <f>IFERROR(AVERAGEIFS(L3VA!CB$13:CB$261,L3VA!$J$13:$J$261,"6.25+ (B/A)",L3VA!CE$13:CE$261,"&gt;=0"),"")</f>
        <v/>
      </c>
      <c r="BR63" s="299">
        <f>COUNTIFS(L3VA!CE$13:CE$261,"&gt;=30",L3VA!$J13:$J261,"6.25+ (B/A)")</f>
        <v>0</v>
      </c>
      <c r="BS63" s="300" t="str">
        <f>IFERROR(BR63/COUNTIFS(L3VA!$J13:$J261,"6.25+ (B/A)",L3VA!CE13:CE261,"&gt;=0"),"")</f>
        <v/>
      </c>
      <c r="BT63" s="299">
        <f>COUNTIFS(L3VA!CE$13:CE$261,"&gt;=50",L3VA!$J13:$J261,"6.25+ (B/A)")</f>
        <v>0</v>
      </c>
      <c r="BU63" s="300" t="str">
        <f>IFERROR(BT63/COUNTIFS(L3VA!$J13:$J261,"6.25+ (B/A)",L3VA!CE13:CE261,"&gt;=0"),"")</f>
        <v/>
      </c>
      <c r="BV63" s="297">
        <f>COUNTIFS(L3VA!CK$13:CK$261,"&gt;=0",L3VA!$J$13:$J$261,"6.25+ (B/A)")</f>
        <v>0</v>
      </c>
      <c r="BW63" s="298" t="str">
        <f>IFERROR(AVERAGEIFS(L3VA!CH$13:CH$261,L3VA!$J$13:$J$261,"6.25+ (B/A)",L3VA!CK$13:CK$261,"&gt;=0"),"")</f>
        <v/>
      </c>
      <c r="BX63" s="299">
        <f>COUNTIFS(L3VA!CK$13:CK$261,"&gt;=30",L3VA!$J13:$J261,"6.25+ (B/A)")</f>
        <v>0</v>
      </c>
      <c r="BY63" s="300" t="str">
        <f>IFERROR(BX63/COUNTIFS(L3VA!$J13:$J261,"6.25+ (B/A)",L3VA!CK13:CK261,"&gt;=0"),"")</f>
        <v/>
      </c>
      <c r="BZ63" s="299">
        <f>COUNTIFS(L3VA!CK$13:CK$261,"&gt;=50",L3VA!$J13:$J261,"6.25+ (B/A)")</f>
        <v>0</v>
      </c>
      <c r="CA63" s="300" t="str">
        <f>IFERROR(BZ63/COUNTIFS(L3VA!$J13:$J261,"6.25+ (B/A)",L3VA!CK13:CK261,"&gt;=0"),"")</f>
        <v/>
      </c>
      <c r="CB63" s="297">
        <f>COUNTIFS(L3VA!CQ$13:CQ$261,"&gt;=0",L3VA!$J$13:$J$261,"6.25+ (B/A)")</f>
        <v>0</v>
      </c>
      <c r="CC63" s="298" t="str">
        <f>IFERROR(AVERAGEIFS(L3VA!CN$13:CN$261,L3VA!$J$13:$J$261,"6.25+ (B/A)",L3VA!CQ$13:CQ$261,"&gt;=0"),"")</f>
        <v/>
      </c>
      <c r="CD63" s="299">
        <f>COUNTIFS(L3VA!CQ$13:CQ$261,"&gt;=30",L3VA!$J13:$J261,"6.25+ (B/A)")</f>
        <v>0</v>
      </c>
      <c r="CE63" s="300" t="str">
        <f>IFERROR(CD63/COUNTIFS(L3VA!$J13:$J261,"6.25+ (B/A)",L3VA!CQ13:CQ261,"&gt;=0"),"")</f>
        <v/>
      </c>
      <c r="CF63" s="299">
        <f>COUNTIFS(L3VA!CQ$13:CQ$261,"&gt;=50",L3VA!$J13:$J261,"6.25+ (B/A)")</f>
        <v>0</v>
      </c>
      <c r="CG63" s="300" t="str">
        <f>IFERROR(CF63/COUNTIFS(L3VA!$J13:$J261,"6.25+ (B/A)",L3VA!CQ13:CQ261,"&gt;=0"),"")</f>
        <v/>
      </c>
      <c r="CH63" s="297">
        <f>COUNTIFS(L3VA!CW$13:CW$261,"&gt;=0",L3VA!$J$13:$J$261,"6.25+ (B/A)")</f>
        <v>0</v>
      </c>
      <c r="CI63" s="298" t="str">
        <f>IFERROR(AVERAGEIFS(L3VA!CT$13:CT$261,L3VA!$J$13:$J$261,"6.25+ (B/A)",L3VA!CW$13:CW$261,"&gt;=0"),"")</f>
        <v/>
      </c>
      <c r="CJ63" s="299">
        <f>COUNTIFS(L3VA!CW$13:CW$261,"&gt;=30",L3VA!$J13:$J261,"6.25+ (B/A)")</f>
        <v>0</v>
      </c>
      <c r="CK63" s="300" t="str">
        <f>IFERROR(CJ63/COUNTIFS(L3VA!$J13:$J261,"6.25+ (B/A)",L3VA!CW13:CW261,"&gt;=0"),"")</f>
        <v/>
      </c>
      <c r="CL63" s="299">
        <f>COUNTIFS(L3VA!CW$13:CW$261,"&gt;=50",L3VA!$J13:$J261,"6.25+ (B/A)")</f>
        <v>0</v>
      </c>
      <c r="CM63" s="300" t="str">
        <f>IFERROR(CL63/COUNTIFS(L3VA!$J13:$J261,"6.25+ (B/A)",L3VA!CW13:CW261,"&gt;=0"),"")</f>
        <v/>
      </c>
      <c r="CN63" s="297">
        <f>COUNTIFS(L3VA!DC$13:DC$261,"&gt;=0",L3VA!$J$13:$J$261,"6.25+ (B/A)")</f>
        <v>0</v>
      </c>
      <c r="CO63" s="298" t="str">
        <f>IFERROR(AVERAGEIFS(L3VA!CZ$13:CZ$261,L3VA!$J$13:$J$261,"6.25+ (B/A)",L3VA!DC$13:DC$261,"&gt;=0"),"")</f>
        <v/>
      </c>
      <c r="CP63" s="299">
        <f>COUNTIFS(L3VA!DC$13:DC$261,"&gt;=30",L3VA!$J13:$J261,"6.25+ (B/A)")</f>
        <v>0</v>
      </c>
      <c r="CQ63" s="300" t="str">
        <f>IFERROR(CP63/COUNTIFS(L3VA!$J13:$J261,"6.25+ (B/A)",L3VA!DC13:DC261,"&gt;=0"),"")</f>
        <v/>
      </c>
      <c r="CR63" s="299">
        <f>COUNTIFS(L3VA!DC$13:DC$261,"&gt;=50",L3VA!$J13:$J261,"6.25+ (B/A)")</f>
        <v>0</v>
      </c>
      <c r="CS63" s="300" t="str">
        <f>IFERROR(CR63/COUNTIFS(L3VA!$J13:$J261,"6.25+ (B/A)",L3VA!DC13:DC261,"&gt;=0"),"")</f>
        <v/>
      </c>
      <c r="CT63" s="297">
        <f>COUNTIFS(L3VA!DI$13:DI$261,"&gt;=0",L3VA!$J$13:$J$261,"6.25+ (B/A)")</f>
        <v>0</v>
      </c>
      <c r="CU63" s="298" t="str">
        <f>IFERROR(AVERAGEIFS(L3VA!DF$13:DF$261,L3VA!$J$13:$J$261,"6.25+ (B/A)",L3VA!DI$13:DI$261,"&gt;=0"),"")</f>
        <v/>
      </c>
      <c r="CV63" s="299">
        <f>COUNTIFS(L3VA!DI$13:DI$261,"&gt;=30",L3VA!$J13:$J261,"6.25+ (B/A)")</f>
        <v>0</v>
      </c>
      <c r="CW63" s="300" t="str">
        <f>IFERROR(CV63/COUNTIFS(L3VA!$J13:$J261,"6.25+ (B/A)",L3VA!DI13:DI261,"&gt;=0"),"")</f>
        <v/>
      </c>
      <c r="CX63" s="299">
        <f>COUNTIFS(L3VA!DI$13:DI$261,"&gt;=50",L3VA!$J13:$J261,"6.25+ (B/A)")</f>
        <v>0</v>
      </c>
      <c r="CY63" s="300" t="str">
        <f>IFERROR(CX63/COUNTIFS(L3VA!$J13:$J261,"6.25+ (B/A)",L3VA!DI13:DI261,"&gt;=0"),"")</f>
        <v/>
      </c>
      <c r="CZ63" s="297">
        <f>COUNTIFS(L3VA!DO$13:DO$261,"&gt;=0",L3VA!$J$13:$J$261,"6.25+ (B/A)")</f>
        <v>0</v>
      </c>
      <c r="DA63" s="298" t="str">
        <f>IFERROR(AVERAGEIFS(L3VA!DL$13:DL$261,L3VA!$J$13:$J$261,"6.25+ (B/A)",L3VA!DO$13:DO$261,"&gt;=0"),"")</f>
        <v/>
      </c>
      <c r="DB63" s="299">
        <f>COUNTIFS(L3VA!DO$13:DO$261,"&gt;=30",L3VA!$J13:$J261,"6.25+ (B/A)")</f>
        <v>0</v>
      </c>
      <c r="DC63" s="300" t="str">
        <f>IFERROR(DB63/COUNTIFS(L3VA!$J13:$J261,"6.25+ (B/A)",L3VA!DO13:DO261,"&gt;=0"),"")</f>
        <v/>
      </c>
      <c r="DD63" s="299">
        <f>COUNTIFS(L3VA!DO$13:DO$261,"&gt;=50",L3VA!$J13:$J261,"6.25+ (B/A)")</f>
        <v>0</v>
      </c>
      <c r="DE63" s="300" t="str">
        <f>IFERROR(DD63/COUNTIFS(L3VA!$J13:$J261,"6.25+ (B/A)",L3VA!DO13:DO261,"&gt;=0"),"")</f>
        <v/>
      </c>
      <c r="DF63" s="297">
        <f>COUNTIFS(L3VA!DU$13:DU$261,"&gt;=0",L3VA!$J$13:$J$261,"6.25+ (B/A)")</f>
        <v>0</v>
      </c>
      <c r="DG63" s="298" t="str">
        <f>IFERROR(AVERAGEIFS(L3VA!DR$13:DR$261,L3VA!$J$13:$J$261,"6.25+ (B/A)",L3VA!DU$13:DU$261,"&gt;=0"),"")</f>
        <v/>
      </c>
      <c r="DH63" s="299">
        <f>COUNTIFS(L3VA!DU$13:DU$261,"&gt;=30",L3VA!$J13:$J261,"6.25+ (B/A)")</f>
        <v>0</v>
      </c>
      <c r="DI63" s="300" t="str">
        <f>IFERROR(DH63/COUNTIFS(L3VA!$J13:$J261,"6.25+ (B/A)",L3VA!DU13:DU261,"&gt;=0"),"")</f>
        <v/>
      </c>
      <c r="DJ63" s="299">
        <f>COUNTIFS(L3VA!DU$13:DU$261,"&gt;=50",L3VA!$J13:$J261,"6.25+ (B/A)")</f>
        <v>0</v>
      </c>
      <c r="DK63" s="300" t="str">
        <f>IFERROR(DJ63/COUNTIFS(L3VA!$J13:$J261,"6.25+ (B/A)",L3VA!DU13:DU261,"&gt;=0"),"")</f>
        <v/>
      </c>
      <c r="DL63" s="297">
        <f>COUNTIFS(L3VA!EA$13:EA$261,"&gt;=0",L3VA!$J$13:$J$261,"6.25+ (B/A)")</f>
        <v>0</v>
      </c>
      <c r="DM63" s="298" t="str">
        <f>IFERROR(AVERAGEIFS(L3VA!DX$13:DX$261,L3VA!$J$13:$J$261,"6.25+ (B/A)",L3VA!EA$13:EA$261,"&gt;=0"),"")</f>
        <v/>
      </c>
      <c r="DN63" s="299">
        <f>COUNTIFS(L3VA!EA$13:EA$261,"&gt;=30",L3VA!$J13:$J261,"6.25+ (B/A)")</f>
        <v>0</v>
      </c>
      <c r="DO63" s="300" t="str">
        <f>IFERROR(DN63/COUNTIFS(L3VA!$J13:$J261,"6.25+ (B/A)",L3VA!EA13:EA261,"&gt;=0"),"")</f>
        <v/>
      </c>
      <c r="DP63" s="299">
        <f>COUNTIFS(L3VA!EA$13:EA$261,"&gt;=50",L3VA!$J13:$J261,"6.25+ (B/A)")</f>
        <v>0</v>
      </c>
      <c r="DQ63" s="300" t="str">
        <f>IFERROR(DP63/COUNTIFS(L3VA!$J13:$J261,"6.25+ (B/A)",L3VA!EA13:EA261,"&gt;=0"),"")</f>
        <v/>
      </c>
      <c r="DR63" s="297">
        <f>COUNTIFS(L3VA!EG$13:EG$261,"&gt;=0",L3VA!$J$13:$J$261,"6.25+ (B/A)")</f>
        <v>0</v>
      </c>
      <c r="DS63" s="298" t="str">
        <f>IFERROR(AVERAGEIFS(L3VA!ED$13:ED$261,L3VA!$J$13:$J$261,"6.25+ (B/A)",L3VA!EG$13:EG$261,"&gt;=0"),"")</f>
        <v/>
      </c>
      <c r="DT63" s="299">
        <f>COUNTIFS(L3VA!EG$13:EG$261,"&gt;=30",L3VA!$J13:$J261,"6.25+ (B/A)")</f>
        <v>0</v>
      </c>
      <c r="DU63" s="300" t="str">
        <f>IFERROR(DT63/COUNTIFS(L3VA!$J13:$J261,"6.25+ (B/A)",L3VA!EG13:EG261,"&gt;=0"),"")</f>
        <v/>
      </c>
      <c r="DV63" s="299">
        <f>COUNTIFS(L3VA!EG$13:EG$261,"&gt;=50",L3VA!$J13:$J261,"6.25+ (B/A)")</f>
        <v>0</v>
      </c>
      <c r="DW63" s="300" t="str">
        <f>IFERROR(DV63/COUNTIFS(L3VA!$J13:$J261,"6.25+ (B/A)",L3VA!EG13:EG261,"&gt;=0"),"")</f>
        <v/>
      </c>
      <c r="DX63" s="297">
        <f>COUNTIFS(L3VA!EM$13:EM$261,"&gt;=0",L3VA!$J$13:$J$261,"6.25+ (B/A)")</f>
        <v>0</v>
      </c>
      <c r="DY63" s="298" t="str">
        <f>IFERROR(AVERAGEIFS(L3VA!EJ$13:EJ$261,L3VA!$J$13:$J$261,"6.25+ (B/A)",L3VA!EM$13:EM$261,"&gt;=0"),"")</f>
        <v/>
      </c>
      <c r="DZ63" s="299">
        <f>COUNTIFS(L3VA!EM$13:EM$261,"&gt;=30",L3VA!$J13:$J261,"6.25+ (B/A)")</f>
        <v>0</v>
      </c>
      <c r="EA63" s="300" t="str">
        <f>IFERROR(DZ63/COUNTIFS(L3VA!$J13:$J261,"6.25+ (B/A)",L3VA!EM13:EM261,"&gt;=0"),"")</f>
        <v/>
      </c>
      <c r="EB63" s="299">
        <f>COUNTIFS(L3VA!EM$13:EM$261,"&gt;=50",L3VA!$J13:$J261,"6.25+ (B/A)")</f>
        <v>0</v>
      </c>
      <c r="EC63" s="300" t="str">
        <f>IFERROR(EB63/COUNTIFS(L3VA!$J13:$J261,"6.25+ (B/A)",L3VA!EM13:EM261,"&gt;=0"),"")</f>
        <v/>
      </c>
      <c r="ED63" s="297">
        <f>COUNTIFS(L3VA!ES$13:ES$261,"&gt;=0",L3VA!$J$13:$J$261,"6.25+ (B/A)")</f>
        <v>0</v>
      </c>
      <c r="EE63" s="298" t="str">
        <f>IFERROR(AVERAGEIFS(L3VA!EP$13:EP$261,L3VA!$J$13:$J$261,"6.25+ (B/A)",L3VA!ES$13:ES$261,"&gt;=0"),"")</f>
        <v/>
      </c>
      <c r="EF63" s="299">
        <f>COUNTIFS(L3VA!ES$13:ES$261,"&gt;=30",L3VA!$J13:$J261,"6.25+ (B/A)")</f>
        <v>0</v>
      </c>
      <c r="EG63" s="300" t="str">
        <f>IFERROR(EF63/COUNTIFS(L3VA!$J13:$J261,"6.25+ (B/A)",L3VA!ES13:ES261,"&gt;=0"),"")</f>
        <v/>
      </c>
      <c r="EH63" s="299">
        <f>COUNTIFS(L3VA!ES$13:ES$261,"&gt;=50",L3VA!$J13:$J261,"6.25+ (B/A)")</f>
        <v>0</v>
      </c>
      <c r="EI63" s="300" t="str">
        <f>IFERROR(EH63/COUNTIFS(L3VA!$J13:$J261,"6.25+ (B/A)",L3VA!ES13:ES261,"&gt;=0"),"")</f>
        <v/>
      </c>
      <c r="EJ63" s="297">
        <f>COUNTIFS(L3VA!EY$13:EY$261,"&gt;=0",L3VA!$J$13:$J$261,"6.25+ (B/A)")</f>
        <v>0</v>
      </c>
      <c r="EK63" s="298" t="str">
        <f>IFERROR(AVERAGEIFS(L3VA!EV$13:EV$261,L3VA!$J$13:$J$261,"6.25+ (B/A)",L3VA!EY$13:EY$261,"&gt;=0"),"")</f>
        <v/>
      </c>
      <c r="EL63" s="299">
        <f>COUNTIFS(L3VA!EY$13:EY$261,"&gt;=30",L3VA!$J13:$J261,"6.25+ (B/A)")</f>
        <v>0</v>
      </c>
      <c r="EM63" s="300" t="str">
        <f>IFERROR(EL63/COUNTIFS(L3VA!$J13:$J261,"6.25+ (B/A)",L3VA!EY13:EY261,"&gt;=0"),"")</f>
        <v/>
      </c>
      <c r="EN63" s="299">
        <f>COUNTIFS(L3VA!EY$13:EY$261,"&gt;=50",L3VA!$J13:$J261,"6.25+ (B/A)")</f>
        <v>0</v>
      </c>
      <c r="EO63" s="300" t="str">
        <f>IFERROR(EN63/COUNTIFS(L3VA!$J13:$J261,"6.25+ (B/A)",L3VA!EY13:EY261,"&gt;=0"),"")</f>
        <v/>
      </c>
      <c r="EP63" s="297">
        <f>COUNTIFS(L3VA!FE$13:FE$261,"&gt;=0",L3VA!$J$13:$J$261,"6.25+ (B/A)")</f>
        <v>0</v>
      </c>
      <c r="EQ63" s="298" t="str">
        <f>IFERROR(AVERAGEIFS(L3VA!FB$13:FB$261,L3VA!$J$13:$J$261,"6.25+ (B/A)",L3VA!FE$13:FE$261,"&gt;=0"),"")</f>
        <v/>
      </c>
      <c r="ER63" s="299">
        <f>COUNTIFS(L3VA!FE$13:FE$261,"&gt;=30",L3VA!$J13:$J261,"6.25+ (B/A)")</f>
        <v>0</v>
      </c>
      <c r="ES63" s="300" t="str">
        <f>IFERROR(ER63/COUNTIFS(L3VA!$J13:$J261,"6.25+ (B/A)",L3VA!FE13:FE261,"&gt;=0"),"")</f>
        <v/>
      </c>
      <c r="ET63" s="299">
        <f>COUNTIFS(L3VA!FE$13:FE$261,"&gt;=50",L3VA!$J13:$J261,"6.25+ (B/A)")</f>
        <v>0</v>
      </c>
      <c r="EU63" s="300" t="str">
        <f>IFERROR(ET63/COUNTIFS(L3VA!$J13:$J261,"6.25+ (B/A)",L3VA!FE13:FE261,"&gt;=0"),"")</f>
        <v/>
      </c>
    </row>
    <row r="64" spans="1:151" ht="16.5" hidden="1" thickBot="1" x14ac:dyDescent="0.3">
      <c r="A64" s="310" t="s">
        <v>330</v>
      </c>
      <c r="B64" s="297">
        <f>COUNTIFS(L3VA!Q$13:Q$261,"&gt;=0",L3VA!$J$13:$J$261,"7.75+ (A/A*)")</f>
        <v>0</v>
      </c>
      <c r="C64" s="301" t="str">
        <f>IFERROR(AVERAGEIFS(L3VA!N$13:N$261,L3VA!$J$13:$J$261,"7.75+ (A/A*)",L3VA!Q$13:Q$261,"&gt;=0"),"")</f>
        <v/>
      </c>
      <c r="D64" s="299">
        <f>COUNTIFS(L3VA!Q$13:Q$261,"&gt;=30",L3VA!$J13:$J261,"7.75+ (A/A*)")</f>
        <v>0</v>
      </c>
      <c r="E64" s="300" t="str">
        <f>IFERROR(D64/COUNTIFS(L3VA!$J13:$J261,"7.75+ (A/A*)",L3VA!Q13:Q261,"&gt;=0"),"")</f>
        <v/>
      </c>
      <c r="F64" s="299">
        <f>COUNTIFS(L3VA!Q$13:Q$261,"&gt;=50",L3VA!$J13:$J261,"7.75+ (A/A*)")</f>
        <v>0</v>
      </c>
      <c r="G64" s="300" t="str">
        <f>IFERROR(F64/COUNTIFS(L3VA!$J13:$J261,"7.75+ (A/A*)",L3VA!Q13:Q261,"&gt;=0"),"")</f>
        <v/>
      </c>
      <c r="H64" s="297">
        <f>COUNTIFS(L3VA!W$13:W$261,"&gt;=0",L3VA!$J$13:$J$261,"7.75+ (A/A*)")</f>
        <v>0</v>
      </c>
      <c r="I64" s="301" t="str">
        <f>IFERROR(AVERAGEIFS(L3VA!T$13:T$261,L3VA!$J$13:$J$261,"7.75+ (A/A*)",L3VA!W$13:W$261,"&gt;=0"),"")</f>
        <v/>
      </c>
      <c r="J64" s="299">
        <f>COUNTIFS(L3VA!W$13:W$261,"&gt;=30",L3VA!$J13:$J261,"7.75+ (A/A*)")</f>
        <v>0</v>
      </c>
      <c r="K64" s="300" t="str">
        <f>IFERROR(J64/COUNTIFS(L3VA!$J13:$J261,"7.75+ (A/A*)",L3VA!W13:W261,"&gt;=0"),"")</f>
        <v/>
      </c>
      <c r="L64" s="299">
        <f>COUNTIFS(L3VA!W$13:W$261,"&gt;=50",L3VA!$J13:$J261,"7.75+ (A/A*)")</f>
        <v>0</v>
      </c>
      <c r="M64" s="300" t="str">
        <f>IFERROR(L64/COUNTIFS(L3VA!$J13:$J261,"7.75+ (A/A*)",L3VA!W13:W261,"&gt;=0"),"")</f>
        <v/>
      </c>
      <c r="N64" s="297">
        <f>COUNTIFS(L3VA!AC$13:AC$261,"&gt;=0",L3VA!$J$13:$J$261,"7.75+ (A/A*)")</f>
        <v>0</v>
      </c>
      <c r="O64" s="301" t="str">
        <f>IFERROR(AVERAGEIFS(L3VA!Z$13:Z$261,L3VA!$J$13:$J$261,"7.75+ (A/A*)",L3VA!AC$13:AC$261,"&gt;=0"),"")</f>
        <v/>
      </c>
      <c r="P64" s="299">
        <f>COUNTIFS(L3VA!AC$13:AC$261,"&gt;=30",L3VA!$J13:$J261,"7.75+ (A/A*)")</f>
        <v>0</v>
      </c>
      <c r="Q64" s="300" t="str">
        <f>IFERROR(P64/COUNTIFS(L3VA!$J13:$J261,"7.75+ (A/A*)",L3VA!AC13:AC261,"&gt;=0"),"")</f>
        <v/>
      </c>
      <c r="R64" s="299">
        <f>COUNTIFS(L3VA!AC$13:AC$261,"&gt;=50",L3VA!$J13:$J261,"7.75+ (A/A*)")</f>
        <v>0</v>
      </c>
      <c r="S64" s="300" t="str">
        <f>IFERROR(R64/COUNTIFS(L3VA!$J13:$J261,"7.75+ (A/A*)",L3VA!AC13:AC261,"&gt;=0"),"")</f>
        <v/>
      </c>
      <c r="T64" s="297">
        <f>COUNTIFS(L3VA!AI$13:AI$261,"&gt;=0",L3VA!$J$13:$J$261,"7.75+ (A/A*)")</f>
        <v>0</v>
      </c>
      <c r="U64" s="301" t="str">
        <f>IFERROR(AVERAGEIFS(L3VA!AF$13:AF$261,L3VA!$J$13:$J$261,"7.75+ (A/A*)",L3VA!AI$13:AI$261,"&gt;=0"),"")</f>
        <v/>
      </c>
      <c r="V64" s="299">
        <f>COUNTIFS(L3VA!AI$13:AI$261,"&gt;=30",L3VA!$J13:$J261,"7.75+ (A/A*)")</f>
        <v>0</v>
      </c>
      <c r="W64" s="300" t="str">
        <f>IFERROR(V64/COUNTIFS(L3VA!$J13:$J261,"7.75+ (A/A*)",L3VA!AI13:AI261,"&gt;=0"),"")</f>
        <v/>
      </c>
      <c r="X64" s="299">
        <f>COUNTIFS(L3VA!AI$13:AI$261,"&gt;=50",L3VA!$J13:$J261,"7.75+ (A/A*)")</f>
        <v>0</v>
      </c>
      <c r="Y64" s="300" t="str">
        <f>IFERROR(X64/COUNTIFS(L3VA!$J13:$J261,"7.75+ (A/A*)",L3VA!AI13:AI261,"&gt;=0"),"")</f>
        <v/>
      </c>
      <c r="Z64" s="297">
        <f>COUNTIFS(L3VA!AO$13:AO$261,"&gt;=0",L3VA!$J$13:$J$261,"7.75+ (A/A*)")</f>
        <v>0</v>
      </c>
      <c r="AA64" s="301" t="str">
        <f>IFERROR(AVERAGEIFS(L3VA!AL$13:AL$261,L3VA!$J$13:$J$261,"7.75+ (A/A*)",L3VA!AO$13:AO$261,"&gt;=0"),"")</f>
        <v/>
      </c>
      <c r="AB64" s="299">
        <f>COUNTIFS(L3VA!AO$13:AO$261,"&gt;=30",L3VA!$J13:$J261,"7.75+ (A/A*)")</f>
        <v>0</v>
      </c>
      <c r="AC64" s="300" t="str">
        <f>IFERROR(AB64/COUNTIFS(L3VA!$J13:$J261,"7.75+ (A/A*)",L3VA!AO13:AO261,"&gt;=0"),"")</f>
        <v/>
      </c>
      <c r="AD64" s="299">
        <f>COUNTIFS(L3VA!AO$13:AO$261,"&gt;=50",L3VA!$J13:$J261,"7.75+ (A/A*)")</f>
        <v>0</v>
      </c>
      <c r="AE64" s="300" t="str">
        <f>IFERROR(AD64/COUNTIFS(L3VA!$J13:$J261,"7.75+ (A/A*)",L3VA!AO13:AO261,"&gt;=0"),"")</f>
        <v/>
      </c>
      <c r="AF64" s="297">
        <f>COUNTIFS(L3VA!AU$13:AU$261,"&gt;=0",L3VA!$J$13:$J$261,"7.75+ (A/A*)")</f>
        <v>0</v>
      </c>
      <c r="AG64" s="301" t="str">
        <f>IFERROR(AVERAGEIFS(L3VA!AR$13:AR$261,L3VA!$J$13:$J$261,"7.75+ (A/A*)",L3VA!AU$13:AU$261,"&gt;=0"),"")</f>
        <v/>
      </c>
      <c r="AH64" s="299">
        <f>COUNTIFS(L3VA!AU$13:AU$261,"&gt;=30",L3VA!$J13:$J261,"7.75+ (A/A*)")</f>
        <v>0</v>
      </c>
      <c r="AI64" s="300" t="str">
        <f>IFERROR(AH64/COUNTIFS(L3VA!$J13:$J261,"7.75+ (A/A*)",L3VA!AU13:AU261,"&gt;=0"),"")</f>
        <v/>
      </c>
      <c r="AJ64" s="299">
        <f>COUNTIFS(L3VA!AU$13:AU$261,"&gt;=50",L3VA!$J13:$J261,"7.75+ (A/A*)")</f>
        <v>0</v>
      </c>
      <c r="AK64" s="300" t="str">
        <f>IFERROR(AJ64/COUNTIFS(L3VA!$J13:$J261,"7.75+ (A/A*)",L3VA!AU13:AU261,"&gt;=0"),"")</f>
        <v/>
      </c>
      <c r="AL64" s="297">
        <f>COUNTIFS(L3VA!BA$13:BA$261,"&gt;=0",L3VA!$J$13:$J$261,"7.75+ (A/A*)")</f>
        <v>0</v>
      </c>
      <c r="AM64" s="301" t="str">
        <f>IFERROR(AVERAGEIFS(L3VA!AX$13:AX$261,L3VA!$J$13:$J$261,"7.75+ (A/A*)",L3VA!BA$13:BA$261,"&gt;=0"),"")</f>
        <v/>
      </c>
      <c r="AN64" s="299">
        <f>COUNTIFS(L3VA!BA$13:BA$261,"&gt;=30",L3VA!$J13:$J261,"7.75+ (A/A*)")</f>
        <v>0</v>
      </c>
      <c r="AO64" s="300" t="str">
        <f>IFERROR(AN64/COUNTIFS(L3VA!$J13:$J261,"7.75+ (A/A*)",L3VA!BA13:BA261,"&gt;=0"),"")</f>
        <v/>
      </c>
      <c r="AP64" s="299">
        <f>COUNTIFS(L3VA!BA$13:BA$261,"&gt;=50",L3VA!$J13:$J261,"7.75+ (A/A*)")</f>
        <v>0</v>
      </c>
      <c r="AQ64" s="300" t="str">
        <f>IFERROR(AP64/COUNTIFS(L3VA!$J13:$J261,"7.75+ (A/A*)",L3VA!BA13:BA261,"&gt;=0"),"")</f>
        <v/>
      </c>
      <c r="AR64" s="297">
        <f>COUNTIFS(L3VA!BG$13:BG$261,"&gt;=0",L3VA!$J$13:$J$261,"7.75+ (A/A*)")</f>
        <v>0</v>
      </c>
      <c r="AS64" s="301" t="str">
        <f>IFERROR(AVERAGEIFS(L3VA!BD$13:BD$261,L3VA!$J$13:$J$261,"7.75+ (A/A*)",L3VA!BG$13:BG$261,"&gt;=0"),"")</f>
        <v/>
      </c>
      <c r="AT64" s="299">
        <f>COUNTIFS(L3VA!BG$13:BG$261,"&gt;=30",L3VA!$J13:$J261,"7.75+ (A/A*)")</f>
        <v>0</v>
      </c>
      <c r="AU64" s="300" t="str">
        <f>IFERROR(AT64/COUNTIFS(L3VA!$J13:$J261,"7.75+ (A/A*)",L3VA!BG13:BG261,"&gt;=0"),"")</f>
        <v/>
      </c>
      <c r="AV64" s="299">
        <f>COUNTIFS(L3VA!BG$13:BG$261,"&gt;=50",L3VA!$J13:$J261,"7.75+ (A/A*)")</f>
        <v>0</v>
      </c>
      <c r="AW64" s="300" t="str">
        <f>IFERROR(AV64/COUNTIFS(L3VA!$J13:$J261,"7.75+ (A/A*)",L3VA!BG13:BG261,"&gt;=0"),"")</f>
        <v/>
      </c>
      <c r="AX64" s="297">
        <f>COUNTIFS(L3VA!BM$13:BM$261,"&gt;=0",L3VA!$J$13:$J$261,"7.75+ (A/A*)")</f>
        <v>0</v>
      </c>
      <c r="AY64" s="301" t="str">
        <f>IFERROR(AVERAGEIFS(L3VA!BJ$13:BJ$261,L3VA!$J$13:$J$261,"7.75+ (A/A*)",L3VA!BM$13:BM$261,"&gt;=0"),"")</f>
        <v/>
      </c>
      <c r="AZ64" s="299">
        <f>COUNTIFS(L3VA!BM$13:BM$261,"&gt;=30",L3VA!$J13:$J261,"7.75+ (A/A*)")</f>
        <v>0</v>
      </c>
      <c r="BA64" s="300" t="str">
        <f>IFERROR(AZ64/COUNTIFS(L3VA!$J13:$J261,"7.75+ (A/A*)",L3VA!BM13:BM261,"&gt;=0"),"")</f>
        <v/>
      </c>
      <c r="BB64" s="299">
        <f>COUNTIFS(L3VA!BM$13:BM$261,"&gt;=50",L3VA!$J13:$J261,"7.75+ (A/A*)")</f>
        <v>0</v>
      </c>
      <c r="BC64" s="300" t="str">
        <f>IFERROR(BB64/COUNTIFS(L3VA!$J13:$J261,"7.75+ (A/A*)",L3VA!BM13:BM261,"&gt;=0"),"")</f>
        <v/>
      </c>
      <c r="BD64" s="297">
        <f>COUNTIFS(L3VA!BS$13:BS$261,"&gt;=0",L3VA!$J$13:$J$261,"7.75+ (A/A*)")</f>
        <v>0</v>
      </c>
      <c r="BE64" s="301" t="str">
        <f>IFERROR(AVERAGEIFS(L3VA!BP$13:BP$261,L3VA!$J$13:$J$261,"7.75+ (A/A*)",L3VA!BS$13:BS$261,"&gt;=0"),"")</f>
        <v/>
      </c>
      <c r="BF64" s="299">
        <f>COUNTIFS(L3VA!BS$13:BS$261,"&gt;=30",L3VA!$J13:$J261,"7.75+ (A/A*)")</f>
        <v>0</v>
      </c>
      <c r="BG64" s="300" t="str">
        <f>IFERROR(BF64/COUNTIFS(L3VA!$J13:$J261,"7.75+ (A/A*)",L3VA!BS13:BS261,"&gt;=0"),"")</f>
        <v/>
      </c>
      <c r="BH64" s="299">
        <f>COUNTIFS(L3VA!BS$13:BS$261,"&gt;=50",L3VA!$J13:$J261,"7.75+ (A/A*)")</f>
        <v>0</v>
      </c>
      <c r="BI64" s="300" t="str">
        <f>IFERROR(BH64/COUNTIFS(L3VA!$J13:$J261,"7.75+ (A/A*)",L3VA!BS13:BS261,"&gt;=0"),"")</f>
        <v/>
      </c>
      <c r="BJ64" s="297">
        <f>COUNTIFS(L3VA!BY$13:BY$261,"&gt;=0",L3VA!$J$13:$J$261,"7.75+ (A/A*)")</f>
        <v>0</v>
      </c>
      <c r="BK64" s="301" t="str">
        <f>IFERROR(AVERAGEIFS(L3VA!BV$13:BV$261,L3VA!$J$13:$J$261,"7.75+ (A/A*)",L3VA!BY$13:BY$261,"&gt;=0"),"")</f>
        <v/>
      </c>
      <c r="BL64" s="299">
        <f>COUNTIFS(L3VA!BY$13:BY$261,"&gt;=30",L3VA!$J13:$J261,"7.75+ (A/A*)")</f>
        <v>0</v>
      </c>
      <c r="BM64" s="300" t="str">
        <f>IFERROR(BL64/COUNTIFS(L3VA!$J13:$J261,"7.75+ (A/A*)",L3VA!BY13:BY261,"&gt;=0"),"")</f>
        <v/>
      </c>
      <c r="BN64" s="299">
        <f>COUNTIFS(L3VA!BY$13:BY$261,"&gt;=50",L3VA!$J13:$J261,"7.75+ (A/A*)")</f>
        <v>0</v>
      </c>
      <c r="BO64" s="300" t="str">
        <f>IFERROR(BN64/COUNTIFS(L3VA!$J13:$J261,"7.75+ (A/A*)",L3VA!BY13:BY261,"&gt;=0"),"")</f>
        <v/>
      </c>
      <c r="BP64" s="297">
        <f>COUNTIFS(L3VA!CE$13:CE$261,"&gt;=0",L3VA!$J$13:$J$261,"7.75+ (A/A*)")</f>
        <v>0</v>
      </c>
      <c r="BQ64" s="301" t="str">
        <f>IFERROR(AVERAGEIFS(L3VA!CB$13:CB$261,L3VA!$J$13:$J$261,"7.75+ (A/A*)",L3VA!CE$13:CE$261,"&gt;=0"),"")</f>
        <v/>
      </c>
      <c r="BR64" s="299">
        <f>COUNTIFS(L3VA!CE$13:CE$261,"&gt;=30",L3VA!$J13:$J261,"7.75+ (A/A*)")</f>
        <v>0</v>
      </c>
      <c r="BS64" s="300" t="str">
        <f>IFERROR(BR64/COUNTIFS(L3VA!$J13:$J261,"7.75+ (A/A*)",L3VA!CE13:CE261,"&gt;=0"),"")</f>
        <v/>
      </c>
      <c r="BT64" s="299">
        <f>COUNTIFS(L3VA!CE$13:CE$261,"&gt;=50",L3VA!$J13:$J261,"7.75+ (A/A*)")</f>
        <v>0</v>
      </c>
      <c r="BU64" s="300" t="str">
        <f>IFERROR(BT64/COUNTIFS(L3VA!$J13:$J261,"7.75+ (A/A*)",L3VA!CE13:CE261,"&gt;=0"),"")</f>
        <v/>
      </c>
      <c r="BV64" s="297">
        <f>COUNTIFS(L3VA!CK$13:CK$261,"&gt;=0",L3VA!$J$13:$J$261,"7.75+ (A/A*)")</f>
        <v>0</v>
      </c>
      <c r="BW64" s="301" t="str">
        <f>IFERROR(AVERAGEIFS(L3VA!CH$13:CH$261,L3VA!$J$13:$J$261,"7.75+ (A/A*)",L3VA!CK$13:CK$261,"&gt;=0"),"")</f>
        <v/>
      </c>
      <c r="BX64" s="299">
        <f>COUNTIFS(L3VA!CK$13:CK$261,"&gt;=30",L3VA!$J13:$J261,"7.75+ (A/A*)")</f>
        <v>0</v>
      </c>
      <c r="BY64" s="300" t="str">
        <f>IFERROR(BX64/COUNTIFS(L3VA!$J13:$J261,"7.75+ (A/A*)",L3VA!CK13:CK261,"&gt;=0"),"")</f>
        <v/>
      </c>
      <c r="BZ64" s="299">
        <f>COUNTIFS(L3VA!CK$13:CK$261,"&gt;=50",L3VA!$J13:$J261,"7.75+ (A/A*)")</f>
        <v>0</v>
      </c>
      <c r="CA64" s="300" t="str">
        <f>IFERROR(BZ64/COUNTIFS(L3VA!$J13:$J261,"7.75+ (A/A*)",L3VA!CK13:CK261,"&gt;=0"),"")</f>
        <v/>
      </c>
      <c r="CB64" s="297">
        <f>COUNTIFS(L3VA!CQ$13:CQ$261,"&gt;=0",L3VA!$J$13:$J$261,"7.75+ (A/A*)")</f>
        <v>0</v>
      </c>
      <c r="CC64" s="301" t="str">
        <f>IFERROR(AVERAGEIFS(L3VA!CN$13:CN$261,L3VA!$J$13:$J$261,"7.75+ (A/A*)",L3VA!CQ$13:CQ$261,"&gt;=0"),"")</f>
        <v/>
      </c>
      <c r="CD64" s="299">
        <f>COUNTIFS(L3VA!CQ$13:CQ$261,"&gt;=30",L3VA!$J13:$J261,"7.75+ (A/A*)")</f>
        <v>0</v>
      </c>
      <c r="CE64" s="300" t="str">
        <f>IFERROR(CD64/COUNTIFS(L3VA!$J13:$J261,"7.75+ (A/A*)",L3VA!CQ13:CQ261,"&gt;=0"),"")</f>
        <v/>
      </c>
      <c r="CF64" s="299">
        <f>COUNTIFS(L3VA!CQ$13:CQ$261,"&gt;=50",L3VA!$J13:$J261,"7.75+ (A/A*)")</f>
        <v>0</v>
      </c>
      <c r="CG64" s="300" t="str">
        <f>IFERROR(CF64/COUNTIFS(L3VA!$J13:$J261,"7.75+ (A/A*)",L3VA!CQ13:CQ261,"&gt;=0"),"")</f>
        <v/>
      </c>
      <c r="CH64" s="297">
        <f>COUNTIFS(L3VA!CW$13:CW$261,"&gt;=0",L3VA!$J$13:$J$261,"7.75+ (A/A*)")</f>
        <v>0</v>
      </c>
      <c r="CI64" s="301" t="str">
        <f>IFERROR(AVERAGEIFS(L3VA!CT$13:CT$261,L3VA!$J$13:$J$261,"7.75+ (A/A*)",L3VA!CW$13:CW$261,"&gt;=0"),"")</f>
        <v/>
      </c>
      <c r="CJ64" s="299">
        <f>COUNTIFS(L3VA!CW$13:CW$261,"&gt;=30",L3VA!$J13:$J261,"7.75+ (A/A*)")</f>
        <v>0</v>
      </c>
      <c r="CK64" s="300" t="str">
        <f>IFERROR(CJ64/COUNTIFS(L3VA!$J13:$J261,"7.75+ (A/A*)",L3VA!CW13:CW261,"&gt;=0"),"")</f>
        <v/>
      </c>
      <c r="CL64" s="299">
        <f>COUNTIFS(L3VA!CW$13:CW$261,"&gt;=50",L3VA!$J13:$J261,"7.75+ (A/A*)")</f>
        <v>0</v>
      </c>
      <c r="CM64" s="300" t="str">
        <f>IFERROR(CL64/COUNTIFS(L3VA!$J13:$J261,"7.75+ (A/A*)",L3VA!CW13:CW261,"&gt;=0"),"")</f>
        <v/>
      </c>
      <c r="CN64" s="297">
        <f>COUNTIFS(L3VA!DC$13:DC$261,"&gt;=0",L3VA!$J$13:$J$261,"7.75+ (A/A*)")</f>
        <v>0</v>
      </c>
      <c r="CO64" s="301" t="str">
        <f>IFERROR(AVERAGEIFS(L3VA!CZ$13:CZ$261,L3VA!$J$13:$J$261,"7.75+ (A/A*)",L3VA!DC$13:DC$261,"&gt;=0"),"")</f>
        <v/>
      </c>
      <c r="CP64" s="299">
        <f>COUNTIFS(L3VA!DC$13:DC$261,"&gt;=30",L3VA!$J13:$J261,"7.75+ (A/A*)")</f>
        <v>0</v>
      </c>
      <c r="CQ64" s="300" t="str">
        <f>IFERROR(CP64/COUNTIFS(L3VA!$J13:$J261,"7.75+ (A/A*)",L3VA!DC13:DC261,"&gt;=0"),"")</f>
        <v/>
      </c>
      <c r="CR64" s="299">
        <f>COUNTIFS(L3VA!DC$13:DC$261,"&gt;=50",L3VA!$J13:$J261,"7.75+ (A/A*)")</f>
        <v>0</v>
      </c>
      <c r="CS64" s="300" t="str">
        <f>IFERROR(CR64/COUNTIFS(L3VA!$J13:$J261,"7.75+ (A/A*)",L3VA!DC13:DC261,"&gt;=0"),"")</f>
        <v/>
      </c>
      <c r="CT64" s="297">
        <f>COUNTIFS(L3VA!DI$13:DI$261,"&gt;=0",L3VA!$J$13:$J$261,"7.75+ (A/A*)")</f>
        <v>0</v>
      </c>
      <c r="CU64" s="301" t="str">
        <f>IFERROR(AVERAGEIFS(L3VA!DF$13:DF$261,L3VA!$J$13:$J$261,"7.75+ (A/A*)",L3VA!DI$13:DI$261,"&gt;=0"),"")</f>
        <v/>
      </c>
      <c r="CV64" s="299">
        <f>COUNTIFS(L3VA!DI$13:DI$261,"&gt;=30",L3VA!$J13:$J261,"7.75+ (A/A*)")</f>
        <v>0</v>
      </c>
      <c r="CW64" s="300" t="str">
        <f>IFERROR(CV64/COUNTIFS(L3VA!$J13:$J261,"7.75+ (A/A*)",L3VA!DI13:DI261,"&gt;=0"),"")</f>
        <v/>
      </c>
      <c r="CX64" s="299">
        <f>COUNTIFS(L3VA!DI$13:DI$261,"&gt;=50",L3VA!$J13:$J261,"7.75+ (A/A*)")</f>
        <v>0</v>
      </c>
      <c r="CY64" s="300" t="str">
        <f>IFERROR(CX64/COUNTIFS(L3VA!$J13:$J261,"7.75+ (A/A*)",L3VA!DI13:DI261,"&gt;=0"),"")</f>
        <v/>
      </c>
      <c r="CZ64" s="297">
        <f>COUNTIFS(L3VA!DO$13:DO$261,"&gt;=0",L3VA!$J$13:$J$261,"7.75+ (A/A*)")</f>
        <v>0</v>
      </c>
      <c r="DA64" s="301" t="str">
        <f>IFERROR(AVERAGEIFS(L3VA!DL$13:DL$261,L3VA!$J$13:$J$261,"7.75+ (A/A*)",L3VA!DO$13:DO$261,"&gt;=0"),"")</f>
        <v/>
      </c>
      <c r="DB64" s="299">
        <f>COUNTIFS(L3VA!DO$13:DO$261,"&gt;=30",L3VA!$J13:$J261,"7.75+ (A/A*)")</f>
        <v>0</v>
      </c>
      <c r="DC64" s="300" t="str">
        <f>IFERROR(DB64/COUNTIFS(L3VA!$J13:$J261,"7.75+ (A/A*)",L3VA!DO13:DO261,"&gt;=0"),"")</f>
        <v/>
      </c>
      <c r="DD64" s="299">
        <f>COUNTIFS(L3VA!DO$13:DO$261,"&gt;=50",L3VA!$J13:$J261,"7.75+ (A/A*)")</f>
        <v>0</v>
      </c>
      <c r="DE64" s="300" t="str">
        <f>IFERROR(DD64/COUNTIFS(L3VA!$J13:$J261,"7.75+ (A/A*)",L3VA!DO13:DO261,"&gt;=0"),"")</f>
        <v/>
      </c>
      <c r="DF64" s="297">
        <f>COUNTIFS(L3VA!DU$13:DU$261,"&gt;=0",L3VA!$J$13:$J$261,"7.75+ (A/A*)")</f>
        <v>0</v>
      </c>
      <c r="DG64" s="301" t="str">
        <f>IFERROR(AVERAGEIFS(L3VA!DR$13:DR$261,L3VA!$J$13:$J$261,"7.75+ (A/A*)",L3VA!DU$13:DU$261,"&gt;=0"),"")</f>
        <v/>
      </c>
      <c r="DH64" s="299">
        <f>COUNTIFS(L3VA!DU$13:DU$261,"&gt;=30",L3VA!$J13:$J261,"7.75+ (A/A*)")</f>
        <v>0</v>
      </c>
      <c r="DI64" s="300" t="str">
        <f>IFERROR(DH64/COUNTIFS(L3VA!$J13:$J261,"7.75+ (A/A*)",L3VA!DU13:DU261,"&gt;=0"),"")</f>
        <v/>
      </c>
      <c r="DJ64" s="299">
        <f>COUNTIFS(L3VA!DU$13:DU$261,"&gt;=50",L3VA!$J13:$J261,"7.75+ (A/A*)")</f>
        <v>0</v>
      </c>
      <c r="DK64" s="300" t="str">
        <f>IFERROR(DJ64/COUNTIFS(L3VA!$J13:$J261,"7.75+ (A/A*)",L3VA!DU13:DU261,"&gt;=0"),"")</f>
        <v/>
      </c>
      <c r="DL64" s="297">
        <f>COUNTIFS(L3VA!EA$13:EA$261,"&gt;=0",L3VA!$J$13:$J$261,"7.75+ (A/A*)")</f>
        <v>0</v>
      </c>
      <c r="DM64" s="301" t="str">
        <f>IFERROR(AVERAGEIFS(L3VA!DX$13:DX$261,L3VA!$J$13:$J$261,"7.75+ (A/A*)",L3VA!EA$13:EA$261,"&gt;=0"),"")</f>
        <v/>
      </c>
      <c r="DN64" s="299">
        <f>COUNTIFS(L3VA!EA$13:EA$261,"&gt;=30",L3VA!$J13:$J261,"7.75+ (A/A*)")</f>
        <v>0</v>
      </c>
      <c r="DO64" s="300" t="str">
        <f>IFERROR(DN64/COUNTIFS(L3VA!$J13:$J261,"7.75+ (A/A*)",L3VA!EA13:EA261,"&gt;=0"),"")</f>
        <v/>
      </c>
      <c r="DP64" s="299">
        <f>COUNTIFS(L3VA!EA$13:EA$261,"&gt;=50",L3VA!$J13:$J261,"7.75+ (A/A*)")</f>
        <v>0</v>
      </c>
      <c r="DQ64" s="300" t="str">
        <f>IFERROR(DP64/COUNTIFS(L3VA!$J13:$J261,"7.75+ (A/A*)",L3VA!EA13:EA261,"&gt;=0"),"")</f>
        <v/>
      </c>
      <c r="DR64" s="297">
        <f>COUNTIFS(L3VA!EG$13:EG$261,"&gt;=0",L3VA!$J$13:$J$261,"7.75+ (A/A*)")</f>
        <v>0</v>
      </c>
      <c r="DS64" s="301" t="str">
        <f>IFERROR(AVERAGEIFS(L3VA!ED$13:ED$261,L3VA!$J$13:$J$261,"7.75+ (A/A*)",L3VA!EG$13:EG$261,"&gt;=0"),"")</f>
        <v/>
      </c>
      <c r="DT64" s="299">
        <f>COUNTIFS(L3VA!EG$13:EG$261,"&gt;=30",L3VA!$J13:$J261,"7.75+ (A/A*)")</f>
        <v>0</v>
      </c>
      <c r="DU64" s="300" t="str">
        <f>IFERROR(DT64/COUNTIFS(L3VA!$J13:$J261,"7.75+ (A/A*)",L3VA!EG13:EG261,"&gt;=0"),"")</f>
        <v/>
      </c>
      <c r="DV64" s="299">
        <f>COUNTIFS(L3VA!EG$13:EG$261,"&gt;=50",L3VA!$J13:$J261,"7.75+ (A/A*)")</f>
        <v>0</v>
      </c>
      <c r="DW64" s="300" t="str">
        <f>IFERROR(DV64/COUNTIFS(L3VA!$J13:$J261,"7.75+ (A/A*)",L3VA!EG13:EG261,"&gt;=0"),"")</f>
        <v/>
      </c>
      <c r="DX64" s="297">
        <f>COUNTIFS(L3VA!EM$13:EM$261,"&gt;=0",L3VA!$J$13:$J$261,"7.75+ (A/A*)")</f>
        <v>0</v>
      </c>
      <c r="DY64" s="301" t="str">
        <f>IFERROR(AVERAGEIFS(L3VA!EJ$13:EJ$261,L3VA!$J$13:$J$261,"7.75+ (A/A*)",L3VA!EM$13:EM$261,"&gt;=0"),"")</f>
        <v/>
      </c>
      <c r="DZ64" s="299">
        <f>COUNTIFS(L3VA!EM$13:EM$261,"&gt;=30",L3VA!$J13:$J261,"7.75+ (A/A*)")</f>
        <v>0</v>
      </c>
      <c r="EA64" s="300" t="str">
        <f>IFERROR(DZ64/COUNTIFS(L3VA!$J13:$J261,"7.75+ (A/A*)",L3VA!EM13:EM261,"&gt;=0"),"")</f>
        <v/>
      </c>
      <c r="EB64" s="299">
        <f>COUNTIFS(L3VA!EM$13:EM$261,"&gt;=50",L3VA!$J13:$J261,"7.75+ (A/A*)")</f>
        <v>0</v>
      </c>
      <c r="EC64" s="300" t="str">
        <f>IFERROR(EB64/COUNTIFS(L3VA!$J13:$J261,"7.75+ (A/A*)",L3VA!EM13:EM261,"&gt;=0"),"")</f>
        <v/>
      </c>
      <c r="ED64" s="297">
        <f>COUNTIFS(L3VA!ES$13:ES$261,"&gt;=0",L3VA!$J$13:$J$261,"7.75+ (A/A*)")</f>
        <v>0</v>
      </c>
      <c r="EE64" s="301" t="str">
        <f>IFERROR(AVERAGEIFS(L3VA!EP$13:EP$261,L3VA!$J$13:$J$261,"7.75+ (A/A*)",L3VA!ES$13:ES$261,"&gt;=0"),"")</f>
        <v/>
      </c>
      <c r="EF64" s="299">
        <f>COUNTIFS(L3VA!ES$13:ES$261,"&gt;=30",L3VA!$J13:$J261,"7.75+ (A/A*)")</f>
        <v>0</v>
      </c>
      <c r="EG64" s="300" t="str">
        <f>IFERROR(EF64/COUNTIFS(L3VA!$J13:$J261,"7.75+ (A/A*)",L3VA!ES13:ES261,"&gt;=0"),"")</f>
        <v/>
      </c>
      <c r="EH64" s="299">
        <f>COUNTIFS(L3VA!ES$13:ES$261,"&gt;=50",L3VA!$J13:$J261,"7.75+ (A/A*)")</f>
        <v>0</v>
      </c>
      <c r="EI64" s="300" t="str">
        <f>IFERROR(EH64/COUNTIFS(L3VA!$J13:$J261,"7.75+ (A/A*)",L3VA!ES13:ES261,"&gt;=0"),"")</f>
        <v/>
      </c>
      <c r="EJ64" s="297">
        <f>COUNTIFS(L3VA!EY$13:EY$261,"&gt;=0",L3VA!$J$13:$J$261,"7.75+ (A/A*)")</f>
        <v>0</v>
      </c>
      <c r="EK64" s="301" t="str">
        <f>IFERROR(AVERAGEIFS(L3VA!EV$13:EV$261,L3VA!$J$13:$J$261,"7.75+ (A/A*)",L3VA!EY$13:EY$261,"&gt;=0"),"")</f>
        <v/>
      </c>
      <c r="EL64" s="299">
        <f>COUNTIFS(L3VA!EY$13:EY$261,"&gt;=30",L3VA!$J13:$J261,"7.75+ (A/A*)")</f>
        <v>0</v>
      </c>
      <c r="EM64" s="300" t="str">
        <f>IFERROR(EL64/COUNTIFS(L3VA!$J13:$J261,"7.75+ (A/A*)",L3VA!EY13:EY261,"&gt;=0"),"")</f>
        <v/>
      </c>
      <c r="EN64" s="299">
        <f>COUNTIFS(L3VA!EY$13:EY$261,"&gt;=50",L3VA!$J13:$J261,"7.75+ (A/A*)")</f>
        <v>0</v>
      </c>
      <c r="EO64" s="300" t="str">
        <f>IFERROR(EN64/COUNTIFS(L3VA!$J13:$J261,"7.75+ (A/A*)",L3VA!EY13:EY261,"&gt;=0"),"")</f>
        <v/>
      </c>
      <c r="EP64" s="297">
        <f>COUNTIFS(L3VA!FE$13:FE$261,"&gt;=0",L3VA!$J$13:$J$261,"7.75+ (A/A*)")</f>
        <v>0</v>
      </c>
      <c r="EQ64" s="301" t="str">
        <f>IFERROR(AVERAGEIFS(L3VA!FB$13:FB$261,L3VA!$J$13:$J$261,"7.75+ (A/A*)",L3VA!FE$13:FE$261,"&gt;=0"),"")</f>
        <v/>
      </c>
      <c r="ER64" s="299">
        <f>COUNTIFS(L3VA!FE$13:FE$261,"&gt;=30",L3VA!$J13:$J261,"7.75+ (A/A*)")</f>
        <v>0</v>
      </c>
      <c r="ES64" s="300" t="str">
        <f>IFERROR(ER64/COUNTIFS(L3VA!$J13:$J261,"7.75+ (A/A*)",L3VA!FE13:FE261,"&gt;=0"),"")</f>
        <v/>
      </c>
      <c r="ET64" s="299">
        <f>COUNTIFS(L3VA!FE$13:FE$261,"&gt;=50",L3VA!$J13:$J261,"7.75+ (A/A*)")</f>
        <v>0</v>
      </c>
      <c r="EU64" s="300" t="str">
        <f>IFERROR(ET64/COUNTIFS(L3VA!$J13:$J261,"7.75+ (A/A*)",L3VA!FE13:FE261,"&gt;=0"),"")</f>
        <v/>
      </c>
    </row>
    <row r="65" spans="1:151" hidden="1" x14ac:dyDescent="0.25">
      <c r="A65" s="188" t="s">
        <v>5</v>
      </c>
      <c r="B65" s="281"/>
      <c r="C65" s="302"/>
      <c r="D65" s="283"/>
      <c r="E65" s="197"/>
      <c r="F65" s="283"/>
      <c r="G65" s="197"/>
      <c r="H65" s="281"/>
      <c r="I65" s="302"/>
      <c r="J65" s="283"/>
      <c r="K65" s="197"/>
      <c r="L65" s="283"/>
      <c r="M65" s="197"/>
      <c r="N65" s="281"/>
      <c r="O65" s="302"/>
      <c r="P65" s="283"/>
      <c r="Q65" s="197"/>
      <c r="R65" s="283"/>
      <c r="S65" s="197"/>
      <c r="T65" s="281"/>
      <c r="U65" s="302"/>
      <c r="V65" s="283"/>
      <c r="W65" s="197"/>
      <c r="X65" s="283"/>
      <c r="Y65" s="197"/>
      <c r="Z65" s="281"/>
      <c r="AA65" s="302"/>
      <c r="AB65" s="283"/>
      <c r="AC65" s="197"/>
      <c r="AD65" s="283"/>
      <c r="AE65" s="197"/>
      <c r="AF65" s="281"/>
      <c r="AG65" s="302"/>
      <c r="AH65" s="283"/>
      <c r="AI65" s="197"/>
      <c r="AJ65" s="283"/>
      <c r="AK65" s="197"/>
      <c r="AL65" s="281"/>
      <c r="AM65" s="302"/>
      <c r="AN65" s="283"/>
      <c r="AO65" s="197"/>
      <c r="AP65" s="283"/>
      <c r="AQ65" s="197"/>
      <c r="AR65" s="281"/>
      <c r="AS65" s="302"/>
      <c r="AT65" s="283"/>
      <c r="AU65" s="197"/>
      <c r="AV65" s="283"/>
      <c r="AW65" s="197"/>
      <c r="AX65" s="281"/>
      <c r="AY65" s="302"/>
      <c r="AZ65" s="283"/>
      <c r="BA65" s="197"/>
      <c r="BB65" s="283"/>
      <c r="BC65" s="197"/>
      <c r="BD65" s="281"/>
      <c r="BE65" s="302"/>
      <c r="BF65" s="283"/>
      <c r="BG65" s="197"/>
      <c r="BH65" s="283"/>
      <c r="BI65" s="197"/>
      <c r="BJ65" s="281"/>
      <c r="BK65" s="302"/>
      <c r="BL65" s="283"/>
      <c r="BM65" s="197"/>
      <c r="BN65" s="283"/>
      <c r="BO65" s="197"/>
      <c r="BP65" s="281"/>
      <c r="BQ65" s="302"/>
      <c r="BR65" s="283"/>
      <c r="BS65" s="197"/>
      <c r="BT65" s="283"/>
      <c r="BU65" s="197"/>
      <c r="BV65" s="281"/>
      <c r="BW65" s="302"/>
      <c r="BX65" s="283"/>
      <c r="BY65" s="197"/>
      <c r="BZ65" s="283"/>
      <c r="CA65" s="197"/>
      <c r="CB65" s="281"/>
      <c r="CC65" s="302"/>
      <c r="CD65" s="283"/>
      <c r="CE65" s="197"/>
      <c r="CF65" s="283"/>
      <c r="CG65" s="197"/>
      <c r="CH65" s="281"/>
      <c r="CI65" s="302"/>
      <c r="CJ65" s="283"/>
      <c r="CK65" s="197"/>
      <c r="CL65" s="283"/>
      <c r="CM65" s="197"/>
      <c r="CN65" s="281"/>
      <c r="CO65" s="302"/>
      <c r="CP65" s="283"/>
      <c r="CQ65" s="197"/>
      <c r="CR65" s="283"/>
      <c r="CS65" s="197"/>
      <c r="CT65" s="281"/>
      <c r="CU65" s="302"/>
      <c r="CV65" s="283"/>
      <c r="CW65" s="197"/>
      <c r="CX65" s="283"/>
      <c r="CY65" s="197"/>
      <c r="CZ65" s="281"/>
      <c r="DA65" s="302"/>
      <c r="DB65" s="283"/>
      <c r="DC65" s="197"/>
      <c r="DD65" s="283"/>
      <c r="DE65" s="197"/>
      <c r="DF65" s="281"/>
      <c r="DG65" s="302"/>
      <c r="DH65" s="283"/>
      <c r="DI65" s="197"/>
      <c r="DJ65" s="283"/>
      <c r="DK65" s="197"/>
      <c r="DL65" s="281"/>
      <c r="DM65" s="302"/>
      <c r="DN65" s="283"/>
      <c r="DO65" s="197"/>
      <c r="DP65" s="283"/>
      <c r="DQ65" s="197"/>
      <c r="DR65" s="281"/>
      <c r="DS65" s="302"/>
      <c r="DT65" s="283"/>
      <c r="DU65" s="197"/>
      <c r="DV65" s="283"/>
      <c r="DW65" s="197"/>
      <c r="DX65" s="281"/>
      <c r="DY65" s="302"/>
      <c r="DZ65" s="283"/>
      <c r="EA65" s="197"/>
      <c r="EB65" s="283"/>
      <c r="EC65" s="197"/>
      <c r="ED65" s="281"/>
      <c r="EE65" s="302"/>
      <c r="EF65" s="283"/>
      <c r="EG65" s="197"/>
      <c r="EH65" s="283"/>
      <c r="EI65" s="197"/>
      <c r="EJ65" s="281"/>
      <c r="EK65" s="302"/>
      <c r="EL65" s="283"/>
      <c r="EM65" s="197"/>
      <c r="EN65" s="283"/>
      <c r="EO65" s="197"/>
      <c r="EP65" s="281"/>
      <c r="EQ65" s="302"/>
      <c r="ER65" s="283"/>
      <c r="ES65" s="197"/>
      <c r="ET65" s="283"/>
      <c r="EU65" s="197"/>
    </row>
    <row r="66" spans="1:151" ht="15.75" hidden="1" x14ac:dyDescent="0.25">
      <c r="A66" s="32" t="s">
        <v>55</v>
      </c>
      <c r="B66" s="293">
        <f>COUNTIFS(L3VA!Q$13:Q$261,"&gt;=0",L3VA!$G$13:$G$261,"&lt;&gt;White - British")</f>
        <v>0</v>
      </c>
      <c r="C66" s="286" t="str">
        <f>IFERROR(AVERAGEIFS(L3VA!N$13:N$261,L3VA!$G$13:$G$261,"&lt;&gt;White - British",L3VA!Q$13:Q$261,"&gt;=0"),"")</f>
        <v/>
      </c>
      <c r="D66" s="287">
        <f>COUNTIFS(L3VA!Q$13:Q$261,"&gt;=30",L3VA!$G13:$G261,"&lt;&gt;White - British")</f>
        <v>0</v>
      </c>
      <c r="E66" s="208" t="str">
        <f>IFERROR(D66/COUNTIFS(L3VA!$G13:$G261,"&lt;&gt;White - British",L3VA!Q13:Q261,"&gt;=0"),"")</f>
        <v/>
      </c>
      <c r="F66" s="287">
        <f>COUNTIFS(L3VA!Q$13:Q$261,"&gt;=50",L3VA!$G13:$G261,"&lt;&gt;White - British")</f>
        <v>0</v>
      </c>
      <c r="G66" s="208" t="str">
        <f>IFERROR(F66/COUNTIFS(L3VA!$G13:$G261,"&lt;&gt;White - British",L3VA!Q13:Q261,"&gt;=0"),"")</f>
        <v/>
      </c>
      <c r="H66" s="293">
        <f>COUNTIFS(L3VA!W$13:W$261,"&gt;=0",L3VA!$G$13:$G$261,"&lt;&gt;White - British")</f>
        <v>0</v>
      </c>
      <c r="I66" s="286" t="str">
        <f>IFERROR(AVERAGEIFS(L3VA!T$13:T$261,L3VA!$G$13:$G$261,"&lt;&gt;White - British",L3VA!W$13:W$261,"&gt;=0"),"")</f>
        <v/>
      </c>
      <c r="J66" s="287">
        <f>COUNTIFS(L3VA!W$13:W$261,"&gt;=30",L3VA!$G13:$G261,"&lt;&gt;White - British")</f>
        <v>0</v>
      </c>
      <c r="K66" s="208" t="str">
        <f>IFERROR(J66/COUNTIFS(L3VA!$G13:$G261,"&lt;&gt;White - British",L3VA!W13:W261,"&gt;=0"),"")</f>
        <v/>
      </c>
      <c r="L66" s="287">
        <f>COUNTIFS(L3VA!W$13:W$261,"&gt;=50",L3VA!$G13:$G261,"&lt;&gt;White - British")</f>
        <v>0</v>
      </c>
      <c r="M66" s="208" t="str">
        <f>IFERROR(L66/COUNTIFS(L3VA!$G13:$G261,"&lt;&gt;White - British",L3VA!W13:W261,"&gt;=0"),"")</f>
        <v/>
      </c>
      <c r="N66" s="293">
        <f>COUNTIFS(L3VA!AC$13:AC$261,"&gt;=0",L3VA!$G$13:$G$261,"&lt;&gt;White - British")</f>
        <v>0</v>
      </c>
      <c r="O66" s="286" t="str">
        <f>IFERROR(AVERAGEIFS(L3VA!Z$13:Z$261,L3VA!$G$13:$G$261,"&lt;&gt;White - British",L3VA!AC$13:AC$261,"&gt;=0"),"")</f>
        <v/>
      </c>
      <c r="P66" s="287">
        <f>COUNTIFS(L3VA!AC$13:AC$261,"&gt;=30",L3VA!$G13:$G261,"&lt;&gt;White - British")</f>
        <v>0</v>
      </c>
      <c r="Q66" s="208" t="str">
        <f>IFERROR(P66/COUNTIFS(L3VA!$G13:$G261,"&lt;&gt;White - British",L3VA!AC13:AC261,"&gt;=0"),"")</f>
        <v/>
      </c>
      <c r="R66" s="287">
        <f>COUNTIFS(L3VA!AC$13:AC$261,"&gt;=50",L3VA!$G13:$G261,"&lt;&gt;White - British")</f>
        <v>0</v>
      </c>
      <c r="S66" s="208" t="str">
        <f>IFERROR(R66/COUNTIFS(L3VA!$G13:$G261,"&lt;&gt;White - British",L3VA!AC13:AC261,"&gt;=0"),"")</f>
        <v/>
      </c>
      <c r="T66" s="293">
        <f>COUNTIFS(L3VA!AI$13:AI$261,"&gt;=0",L3VA!$G$13:$G$261,"&lt;&gt;White - British")</f>
        <v>0</v>
      </c>
      <c r="U66" s="286" t="str">
        <f>IFERROR(AVERAGEIFS(L3VA!AF$13:AF$261,L3VA!$G$13:$G$261,"&lt;&gt;White - British",L3VA!AI$13:AI$261,"&gt;=0"),"")</f>
        <v/>
      </c>
      <c r="V66" s="287">
        <f>COUNTIFS(L3VA!AI$13:AI$261,"&gt;=30",L3VA!$G13:$G261,"&lt;&gt;White - British")</f>
        <v>0</v>
      </c>
      <c r="W66" s="208" t="str">
        <f>IFERROR(V66/COUNTIFS(L3VA!$G13:$G261,"&lt;&gt;White - British",L3VA!AI13:AI261,"&gt;=0"),"")</f>
        <v/>
      </c>
      <c r="X66" s="287">
        <f>COUNTIFS(L3VA!AI$13:AI$261,"&gt;=50",L3VA!$G13:$G261,"&lt;&gt;White - British")</f>
        <v>0</v>
      </c>
      <c r="Y66" s="208" t="str">
        <f>IFERROR(X66/COUNTIFS(L3VA!$G13:$G261,"&lt;&gt;White - British",L3VA!AI13:AI261,"&gt;=0"),"")</f>
        <v/>
      </c>
      <c r="Z66" s="293">
        <f>COUNTIFS(L3VA!AO$13:AO$261,"&gt;=0",L3VA!$G$13:$G$261,"&lt;&gt;White - British")</f>
        <v>0</v>
      </c>
      <c r="AA66" s="286" t="str">
        <f>IFERROR(AVERAGEIFS(L3VA!AL$13:AL$261,L3VA!$G$13:$G$261,"&lt;&gt;White - British",L3VA!AO$13:AO$261,"&gt;=0"),"")</f>
        <v/>
      </c>
      <c r="AB66" s="287">
        <f>COUNTIFS(L3VA!AO$13:AO$261,"&gt;=30",L3VA!$G13:$G261,"&lt;&gt;White - British")</f>
        <v>0</v>
      </c>
      <c r="AC66" s="208" t="str">
        <f>IFERROR(AB66/COUNTIFS(L3VA!$G13:$G261,"&lt;&gt;White - British",L3VA!AO13:AO261,"&gt;=0"),"")</f>
        <v/>
      </c>
      <c r="AD66" s="287">
        <f>COUNTIFS(L3VA!AO$13:AO$261,"&gt;=50",L3VA!$G13:$G261,"&lt;&gt;White - British")</f>
        <v>0</v>
      </c>
      <c r="AE66" s="208" t="str">
        <f>IFERROR(AD66/COUNTIFS(L3VA!$G13:$G261,"&lt;&gt;White - British",L3VA!AO13:AO261,"&gt;=0"),"")</f>
        <v/>
      </c>
      <c r="AF66" s="293">
        <f>COUNTIFS(L3VA!AU$13:AU$261,"&gt;=0",L3VA!$G$13:$G$261,"&lt;&gt;White - British")</f>
        <v>0</v>
      </c>
      <c r="AG66" s="286" t="str">
        <f>IFERROR(AVERAGEIFS(L3VA!AR$13:AR$261,L3VA!$G$13:$G$261,"&lt;&gt;White - British",L3VA!AU$13:AU$261,"&gt;=0"),"")</f>
        <v/>
      </c>
      <c r="AH66" s="287">
        <f>COUNTIFS(L3VA!AU$13:AU$261,"&gt;=30",L3VA!$G13:$G261,"&lt;&gt;White - British")</f>
        <v>0</v>
      </c>
      <c r="AI66" s="208" t="str">
        <f>IFERROR(AH66/COUNTIFS(L3VA!$G13:$G261,"&lt;&gt;White - British",L3VA!AU13:AU261,"&gt;=0"),"")</f>
        <v/>
      </c>
      <c r="AJ66" s="287">
        <f>COUNTIFS(L3VA!AU$13:AU$261,"&gt;=50",L3VA!$G13:$G261,"&lt;&gt;White - British")</f>
        <v>0</v>
      </c>
      <c r="AK66" s="208" t="str">
        <f>IFERROR(AJ66/COUNTIFS(L3VA!$G13:$G261,"&lt;&gt;White - British",L3VA!AU13:AU261,"&gt;=0"),"")</f>
        <v/>
      </c>
      <c r="AL66" s="293">
        <f>COUNTIFS(L3VA!BA$13:BA$261,"&gt;=0",L3VA!$G$13:$G$261,"&lt;&gt;White - British")</f>
        <v>0</v>
      </c>
      <c r="AM66" s="286" t="str">
        <f>IFERROR(AVERAGEIFS(L3VA!AX$13:AX$261,L3VA!$G$13:$G$261,"&lt;&gt;White - British",L3VA!BA$13:BA$261,"&gt;=0"),"")</f>
        <v/>
      </c>
      <c r="AN66" s="287">
        <f>COUNTIFS(L3VA!BA$13:BA$261,"&gt;=30",L3VA!$G13:$G261,"&lt;&gt;White - British")</f>
        <v>0</v>
      </c>
      <c r="AO66" s="208" t="str">
        <f>IFERROR(AN66/COUNTIFS(L3VA!$G13:$G261,"&lt;&gt;White - British",L3VA!BA13:BA261,"&gt;=0"),"")</f>
        <v/>
      </c>
      <c r="AP66" s="287">
        <f>COUNTIFS(L3VA!BA$13:BA$261,"&gt;=50",L3VA!$G13:$G261,"&lt;&gt;White - British")</f>
        <v>0</v>
      </c>
      <c r="AQ66" s="208" t="str">
        <f>IFERROR(AP66/COUNTIFS(L3VA!$G13:$G261,"&lt;&gt;White - British",L3VA!BA13:BA261,"&gt;=0"),"")</f>
        <v/>
      </c>
      <c r="AR66" s="293">
        <f>COUNTIFS(L3VA!BG$13:BG$261,"&gt;=0",L3VA!$G$13:$G$261,"&lt;&gt;White - British")</f>
        <v>0</v>
      </c>
      <c r="AS66" s="286" t="str">
        <f>IFERROR(AVERAGEIFS(L3VA!BD$13:BD$261,L3VA!$G$13:$G$261,"&lt;&gt;White - British",L3VA!BG$13:BG$261,"&gt;=0"),"")</f>
        <v/>
      </c>
      <c r="AT66" s="287">
        <f>COUNTIFS(L3VA!BG$13:BG$261,"&gt;=30",L3VA!$G13:$G261,"&lt;&gt;White - British")</f>
        <v>0</v>
      </c>
      <c r="AU66" s="208" t="str">
        <f>IFERROR(AT66/COUNTIFS(L3VA!$G13:$G261,"&lt;&gt;White - British",L3VA!BG13:BG261,"&gt;=0"),"")</f>
        <v/>
      </c>
      <c r="AV66" s="287">
        <f>COUNTIFS(L3VA!BG$13:BG$261,"&gt;=50",L3VA!$G13:$G261,"&lt;&gt;White - British")</f>
        <v>0</v>
      </c>
      <c r="AW66" s="208" t="str">
        <f>IFERROR(AV66/COUNTIFS(L3VA!$G13:$G261,"&lt;&gt;White - British",L3VA!BG13:BG261,"&gt;=0"),"")</f>
        <v/>
      </c>
      <c r="AX66" s="293">
        <f>COUNTIFS(L3VA!BM$13:BM$261,"&gt;=0",L3VA!$G$13:$G$261,"&lt;&gt;White - British")</f>
        <v>0</v>
      </c>
      <c r="AY66" s="286" t="str">
        <f>IFERROR(AVERAGEIFS(L3VA!BJ$13:BJ$261,L3VA!$G$13:$G$261,"&lt;&gt;White - British",L3VA!BM$13:BM$261,"&gt;=0"),"")</f>
        <v/>
      </c>
      <c r="AZ66" s="287">
        <f>COUNTIFS(L3VA!BM$13:BM$261,"&gt;=30",L3VA!$G13:$G261,"&lt;&gt;White - British")</f>
        <v>0</v>
      </c>
      <c r="BA66" s="208" t="str">
        <f>IFERROR(AZ66/COUNTIFS(L3VA!$G13:$G261,"&lt;&gt;White - British",L3VA!BM13:BM261,"&gt;=0"),"")</f>
        <v/>
      </c>
      <c r="BB66" s="287">
        <f>COUNTIFS(L3VA!BM$13:BM$261,"&gt;=50",L3VA!$G13:$G261,"&lt;&gt;White - British")</f>
        <v>0</v>
      </c>
      <c r="BC66" s="208" t="str">
        <f>IFERROR(BB66/COUNTIFS(L3VA!$G13:$G261,"&lt;&gt;White - British",L3VA!BM13:BM261,"&gt;=0"),"")</f>
        <v/>
      </c>
      <c r="BD66" s="293">
        <f>COUNTIFS(L3VA!BS$13:BS$261,"&gt;=0",L3VA!$G$13:$G$261,"&lt;&gt;White - British")</f>
        <v>0</v>
      </c>
      <c r="BE66" s="286" t="str">
        <f>IFERROR(AVERAGEIFS(L3VA!BP$13:BP$261,L3VA!$G$13:$G$261,"&lt;&gt;White - British",L3VA!BS$13:BS$261,"&gt;=0"),"")</f>
        <v/>
      </c>
      <c r="BF66" s="287">
        <f>COUNTIFS(L3VA!BS$13:BS$261,"&gt;=30",L3VA!$G13:$G261,"&lt;&gt;White - British")</f>
        <v>0</v>
      </c>
      <c r="BG66" s="208" t="str">
        <f>IFERROR(BF66/COUNTIFS(L3VA!$G13:$G261,"&lt;&gt;White - British",L3VA!BS13:BS261,"&gt;=0"),"")</f>
        <v/>
      </c>
      <c r="BH66" s="287">
        <f>COUNTIFS(L3VA!BS$13:BS$261,"&gt;=50",L3VA!$G13:$G261,"&lt;&gt;White - British")</f>
        <v>0</v>
      </c>
      <c r="BI66" s="208" t="str">
        <f>IFERROR(BH66/COUNTIFS(L3VA!$G13:$G261,"&lt;&gt;White - British",L3VA!BS13:BS261,"&gt;=0"),"")</f>
        <v/>
      </c>
      <c r="BJ66" s="293">
        <f>COUNTIFS(L3VA!BY$13:BY$261,"&gt;=0",L3VA!$G$13:$G$261,"&lt;&gt;White - British")</f>
        <v>0</v>
      </c>
      <c r="BK66" s="286" t="str">
        <f>IFERROR(AVERAGEIFS(L3VA!BV$13:BV$261,L3VA!$G$13:$G$261,"&lt;&gt;White - British",L3VA!BY$13:BY$261,"&gt;=0"),"")</f>
        <v/>
      </c>
      <c r="BL66" s="287">
        <f>COUNTIFS(L3VA!BY$13:BY$261,"&gt;=30",L3VA!$G13:$G261,"&lt;&gt;White - British")</f>
        <v>0</v>
      </c>
      <c r="BM66" s="208" t="str">
        <f>IFERROR(BL66/COUNTIFS(L3VA!$G13:$G261,"&lt;&gt;White - British",L3VA!BY13:BY261,"&gt;=0"),"")</f>
        <v/>
      </c>
      <c r="BN66" s="287">
        <f>COUNTIFS(L3VA!BY$13:BY$261,"&gt;=50",L3VA!$G13:$G261,"&lt;&gt;White - British")</f>
        <v>0</v>
      </c>
      <c r="BO66" s="208" t="str">
        <f>IFERROR(BN66/COUNTIFS(L3VA!$G13:$G261,"&lt;&gt;White - British",L3VA!BY13:BY261,"&gt;=0"),"")</f>
        <v/>
      </c>
      <c r="BP66" s="293">
        <f>COUNTIFS(L3VA!CE$13:CE$261,"&gt;=0",L3VA!$G$13:$G$261,"&lt;&gt;White - British")</f>
        <v>0</v>
      </c>
      <c r="BQ66" s="286" t="str">
        <f>IFERROR(AVERAGEIFS(L3VA!CB$13:CB$261,L3VA!$G$13:$G$261,"&lt;&gt;White - British",L3VA!CE$13:CE$261,"&gt;=0"),"")</f>
        <v/>
      </c>
      <c r="BR66" s="287">
        <f>COUNTIFS(L3VA!CE$13:CE$261,"&gt;=30",L3VA!$G13:$G261,"&lt;&gt;White - British")</f>
        <v>0</v>
      </c>
      <c r="BS66" s="208" t="str">
        <f>IFERROR(BR66/COUNTIFS(L3VA!$G13:$G261,"&lt;&gt;White - British",L3VA!CE13:CE261,"&gt;=0"),"")</f>
        <v/>
      </c>
      <c r="BT66" s="287">
        <f>COUNTIFS(L3VA!CE$13:CE$261,"&gt;=50",L3VA!$G13:$G261,"&lt;&gt;White - British")</f>
        <v>0</v>
      </c>
      <c r="BU66" s="208" t="str">
        <f>IFERROR(BT66/COUNTIFS(L3VA!$G13:$G261,"&lt;&gt;White - British",L3VA!CE13:CE261,"&gt;=0"),"")</f>
        <v/>
      </c>
      <c r="BV66" s="293">
        <f>COUNTIFS(L3VA!CK$13:CK$261,"&gt;=0",L3VA!$G$13:$G$261,"&lt;&gt;White - British")</f>
        <v>0</v>
      </c>
      <c r="BW66" s="286" t="str">
        <f>IFERROR(AVERAGEIFS(L3VA!CH$13:CH$261,L3VA!$G$13:$G$261,"&lt;&gt;White - British",L3VA!CK$13:CK$261,"&gt;=0"),"")</f>
        <v/>
      </c>
      <c r="BX66" s="287">
        <f>COUNTIFS(L3VA!CK$13:CK$261,"&gt;=30",L3VA!$G13:$G261,"&lt;&gt;White - British")</f>
        <v>0</v>
      </c>
      <c r="BY66" s="208" t="str">
        <f>IFERROR(BX66/COUNTIFS(L3VA!$G13:$G261,"&lt;&gt;White - British",L3VA!CK13:CK261,"&gt;=0"),"")</f>
        <v/>
      </c>
      <c r="BZ66" s="287">
        <f>COUNTIFS(L3VA!CK$13:CK$261,"&gt;=50",L3VA!$G13:$G261,"&lt;&gt;White - British")</f>
        <v>0</v>
      </c>
      <c r="CA66" s="208" t="str">
        <f>IFERROR(BZ66/COUNTIFS(L3VA!$G13:$G261,"&lt;&gt;White - British",L3VA!CK13:CK261,"&gt;=0"),"")</f>
        <v/>
      </c>
      <c r="CB66" s="293">
        <f>COUNTIFS(L3VA!CQ$13:CQ$261,"&gt;=0",L3VA!$G$13:$G$261,"&lt;&gt;White - British")</f>
        <v>0</v>
      </c>
      <c r="CC66" s="286" t="str">
        <f>IFERROR(AVERAGEIFS(L3VA!CN$13:CN$261,L3VA!$G$13:$G$261,"&lt;&gt;White - British",L3VA!CQ$13:CQ$261,"&gt;=0"),"")</f>
        <v/>
      </c>
      <c r="CD66" s="287">
        <f>COUNTIFS(L3VA!CQ$13:CQ$261,"&gt;=30",L3VA!$G13:$G261,"&lt;&gt;White - British")</f>
        <v>0</v>
      </c>
      <c r="CE66" s="208" t="str">
        <f>IFERROR(CD66/COUNTIFS(L3VA!$G13:$G261,"&lt;&gt;White - British",L3VA!CQ13:CQ261,"&gt;=0"),"")</f>
        <v/>
      </c>
      <c r="CF66" s="287">
        <f>COUNTIFS(L3VA!CQ$13:CQ$261,"&gt;=50",L3VA!$G13:$G261,"&lt;&gt;White - British")</f>
        <v>0</v>
      </c>
      <c r="CG66" s="208" t="str">
        <f>IFERROR(CF66/COUNTIFS(L3VA!$G13:$G261,"&lt;&gt;White - British",L3VA!CQ13:CQ261,"&gt;=0"),"")</f>
        <v/>
      </c>
      <c r="CH66" s="293">
        <f>COUNTIFS(L3VA!CW$13:CW$261,"&gt;=0",L3VA!$G$13:$G$261,"&lt;&gt;White - British")</f>
        <v>0</v>
      </c>
      <c r="CI66" s="286" t="str">
        <f>IFERROR(AVERAGEIFS(L3VA!CT$13:CT$261,L3VA!$G$13:$G$261,"&lt;&gt;White - British",L3VA!CW$13:CW$261,"&gt;=0"),"")</f>
        <v/>
      </c>
      <c r="CJ66" s="287">
        <f>COUNTIFS(L3VA!CW$13:CW$261,"&gt;=30",L3VA!$G13:$G261,"&lt;&gt;White - British")</f>
        <v>0</v>
      </c>
      <c r="CK66" s="208" t="str">
        <f>IFERROR(CJ66/COUNTIFS(L3VA!$G13:$G261,"&lt;&gt;White - British",L3VA!CW13:CW261,"&gt;=0"),"")</f>
        <v/>
      </c>
      <c r="CL66" s="287">
        <f>COUNTIFS(L3VA!CW$13:CW$261,"&gt;=50",L3VA!$G13:$G261,"&lt;&gt;White - British")</f>
        <v>0</v>
      </c>
      <c r="CM66" s="208" t="str">
        <f>IFERROR(CL66/COUNTIFS(L3VA!$G13:$G261,"&lt;&gt;White - British",L3VA!CW13:CW261,"&gt;=0"),"")</f>
        <v/>
      </c>
      <c r="CN66" s="293">
        <f>COUNTIFS(L3VA!DC$13:DC$261,"&gt;=0",L3VA!$G$13:$G$261,"&lt;&gt;White - British")</f>
        <v>0</v>
      </c>
      <c r="CO66" s="286" t="str">
        <f>IFERROR(AVERAGEIFS(L3VA!CZ$13:CZ$261,L3VA!$G$13:$G$261,"&lt;&gt;White - British",L3VA!DC$13:DC$261,"&gt;=0"),"")</f>
        <v/>
      </c>
      <c r="CP66" s="287">
        <f>COUNTIFS(L3VA!DC$13:DC$261,"&gt;=30",L3VA!$G13:$G261,"&lt;&gt;White - British")</f>
        <v>0</v>
      </c>
      <c r="CQ66" s="208" t="str">
        <f>IFERROR(CP66/COUNTIFS(L3VA!$G13:$G261,"&lt;&gt;White - British",L3VA!DC13:DC261,"&gt;=0"),"")</f>
        <v/>
      </c>
      <c r="CR66" s="287">
        <f>COUNTIFS(L3VA!DC$13:DC$261,"&gt;=50",L3VA!$G13:$G261,"&lt;&gt;White - British")</f>
        <v>0</v>
      </c>
      <c r="CS66" s="208" t="str">
        <f>IFERROR(CR66/COUNTIFS(L3VA!$G13:$G261,"&lt;&gt;White - British",L3VA!DC13:DC261,"&gt;=0"),"")</f>
        <v/>
      </c>
      <c r="CT66" s="293">
        <f>COUNTIFS(L3VA!DI$13:DI$261,"&gt;=0",L3VA!$G$13:$G$261,"&lt;&gt;White - British")</f>
        <v>0</v>
      </c>
      <c r="CU66" s="286" t="str">
        <f>IFERROR(AVERAGEIFS(L3VA!DF$13:DF$261,L3VA!$G$13:$G$261,"&lt;&gt;White - British",L3VA!DI$13:DI$261,"&gt;=0"),"")</f>
        <v/>
      </c>
      <c r="CV66" s="287">
        <f>COUNTIFS(L3VA!DI$13:DI$261,"&gt;=30",L3VA!$G13:$G261,"&lt;&gt;White - British")</f>
        <v>0</v>
      </c>
      <c r="CW66" s="208" t="str">
        <f>IFERROR(CV66/COUNTIFS(L3VA!$G13:$G261,"&lt;&gt;White - British",L3VA!DI13:DI261,"&gt;=0"),"")</f>
        <v/>
      </c>
      <c r="CX66" s="287">
        <f>COUNTIFS(L3VA!DI$13:DI$261,"&gt;=50",L3VA!$G13:$G261,"&lt;&gt;White - British")</f>
        <v>0</v>
      </c>
      <c r="CY66" s="208" t="str">
        <f>IFERROR(CX66/COUNTIFS(L3VA!$G13:$G261,"&lt;&gt;White - British",L3VA!DI13:DI261,"&gt;=0"),"")</f>
        <v/>
      </c>
      <c r="CZ66" s="293">
        <f>COUNTIFS(L3VA!DO$13:DO$261,"&gt;=0",L3VA!$G$13:$G$261,"&lt;&gt;White - British")</f>
        <v>0</v>
      </c>
      <c r="DA66" s="286" t="str">
        <f>IFERROR(AVERAGEIFS(L3VA!DL$13:DL$261,L3VA!$G$13:$G$261,"&lt;&gt;White - British",L3VA!DO$13:DO$261,"&gt;=0"),"")</f>
        <v/>
      </c>
      <c r="DB66" s="287">
        <f>COUNTIFS(L3VA!DO$13:DO$261,"&gt;=30",L3VA!$G13:$G261,"&lt;&gt;White - British")</f>
        <v>0</v>
      </c>
      <c r="DC66" s="208" t="str">
        <f>IFERROR(DB66/COUNTIFS(L3VA!$G13:$G261,"&lt;&gt;White - British",L3VA!DO13:DO261,"&gt;=0"),"")</f>
        <v/>
      </c>
      <c r="DD66" s="287">
        <f>COUNTIFS(L3VA!DO$13:DO$261,"&gt;=50",L3VA!$G13:$G261,"&lt;&gt;White - British")</f>
        <v>0</v>
      </c>
      <c r="DE66" s="208" t="str">
        <f>IFERROR(DD66/COUNTIFS(L3VA!$G13:$G261,"&lt;&gt;White - British",L3VA!DO13:DO261,"&gt;=0"),"")</f>
        <v/>
      </c>
      <c r="DF66" s="293">
        <f>COUNTIFS(L3VA!DU$13:DU$261,"&gt;=0",L3VA!$G$13:$G$261,"&lt;&gt;White - British")</f>
        <v>0</v>
      </c>
      <c r="DG66" s="286" t="str">
        <f>IFERROR(AVERAGEIFS(L3VA!DR$13:DR$261,L3VA!$G$13:$G$261,"&lt;&gt;White - British",L3VA!DU$13:DU$261,"&gt;=0"),"")</f>
        <v/>
      </c>
      <c r="DH66" s="287">
        <f>COUNTIFS(L3VA!DU$13:DU$261,"&gt;=30",L3VA!$G13:$G261,"&lt;&gt;White - British")</f>
        <v>0</v>
      </c>
      <c r="DI66" s="208" t="str">
        <f>IFERROR(DH66/COUNTIFS(L3VA!$G13:$G261,"&lt;&gt;White - British",L3VA!DU13:DU261,"&gt;=0"),"")</f>
        <v/>
      </c>
      <c r="DJ66" s="287">
        <f>COUNTIFS(L3VA!DU$13:DU$261,"&gt;=50",L3VA!$G13:$G261,"&lt;&gt;White - British")</f>
        <v>0</v>
      </c>
      <c r="DK66" s="208" t="str">
        <f>IFERROR(DJ66/COUNTIFS(L3VA!$G13:$G261,"&lt;&gt;White - British",L3VA!DU13:DU261,"&gt;=0"),"")</f>
        <v/>
      </c>
      <c r="DL66" s="293">
        <f>COUNTIFS(L3VA!EA$13:EA$261,"&gt;=0",L3VA!$G$13:$G$261,"&lt;&gt;White - British")</f>
        <v>0</v>
      </c>
      <c r="DM66" s="286" t="str">
        <f>IFERROR(AVERAGEIFS(L3VA!DX$13:DX$261,L3VA!$G$13:$G$261,"&lt;&gt;White - British",L3VA!EA$13:EA$261,"&gt;=0"),"")</f>
        <v/>
      </c>
      <c r="DN66" s="287">
        <f>COUNTIFS(L3VA!EA$13:EA$261,"&gt;=30",L3VA!$G13:$G261,"&lt;&gt;White - British")</f>
        <v>0</v>
      </c>
      <c r="DO66" s="208" t="str">
        <f>IFERROR(DN66/COUNTIFS(L3VA!$G13:$G261,"&lt;&gt;White - British",L3VA!EA13:EA261,"&gt;=0"),"")</f>
        <v/>
      </c>
      <c r="DP66" s="287">
        <f>COUNTIFS(L3VA!EA$13:EA$261,"&gt;=50",L3VA!$G13:$G261,"&lt;&gt;White - British")</f>
        <v>0</v>
      </c>
      <c r="DQ66" s="208" t="str">
        <f>IFERROR(DP66/COUNTIFS(L3VA!$G13:$G261,"&lt;&gt;White - British",L3VA!EA13:EA261,"&gt;=0"),"")</f>
        <v/>
      </c>
      <c r="DR66" s="293">
        <f>COUNTIFS(L3VA!EG$13:EG$261,"&gt;=0",L3VA!$G$13:$G$261,"&lt;&gt;White - British")</f>
        <v>0</v>
      </c>
      <c r="DS66" s="286" t="str">
        <f>IFERROR(AVERAGEIFS(L3VA!ED$13:ED$261,L3VA!$G$13:$G$261,"&lt;&gt;White - British",L3VA!EG$13:EG$261,"&gt;=0"),"")</f>
        <v/>
      </c>
      <c r="DT66" s="287">
        <f>COUNTIFS(L3VA!EG$13:EG$261,"&gt;=30",L3VA!$G13:$G261,"&lt;&gt;White - British")</f>
        <v>0</v>
      </c>
      <c r="DU66" s="208" t="str">
        <f>IFERROR(DT66/COUNTIFS(L3VA!$G13:$G261,"&lt;&gt;White - British",L3VA!EG13:EG261,"&gt;=0"),"")</f>
        <v/>
      </c>
      <c r="DV66" s="287">
        <f>COUNTIFS(L3VA!EG$13:EG$261,"&gt;=50",L3VA!$G13:$G261,"&lt;&gt;White - British")</f>
        <v>0</v>
      </c>
      <c r="DW66" s="208" t="str">
        <f>IFERROR(DV66/COUNTIFS(L3VA!$G13:$G261,"&lt;&gt;White - British",L3VA!EG13:EG261,"&gt;=0"),"")</f>
        <v/>
      </c>
      <c r="DX66" s="293">
        <f>COUNTIFS(L3VA!EM$13:EM$261,"&gt;=0",L3VA!$G$13:$G$261,"&lt;&gt;White - British")</f>
        <v>0</v>
      </c>
      <c r="DY66" s="286" t="str">
        <f>IFERROR(AVERAGEIFS(L3VA!EJ$13:EJ$261,L3VA!$G$13:$G$261,"&lt;&gt;White - British",L3VA!EM$13:EM$261,"&gt;=0"),"")</f>
        <v/>
      </c>
      <c r="DZ66" s="287">
        <f>COUNTIFS(L3VA!EM$13:EM$261,"&gt;=30",L3VA!$G13:$G261,"&lt;&gt;White - British")</f>
        <v>0</v>
      </c>
      <c r="EA66" s="208" t="str">
        <f>IFERROR(DZ66/COUNTIFS(L3VA!$G13:$G261,"&lt;&gt;White - British",L3VA!EM13:EM261,"&gt;=0"),"")</f>
        <v/>
      </c>
      <c r="EB66" s="287">
        <f>COUNTIFS(L3VA!EM$13:EM$261,"&gt;=50",L3VA!$G13:$G261,"&lt;&gt;White - British")</f>
        <v>0</v>
      </c>
      <c r="EC66" s="208" t="str">
        <f>IFERROR(EB66/COUNTIFS(L3VA!$G13:$G261,"&lt;&gt;White - British",L3VA!EM13:EM261,"&gt;=0"),"")</f>
        <v/>
      </c>
      <c r="ED66" s="293">
        <f>COUNTIFS(L3VA!ES$13:ES$261,"&gt;=0",L3VA!$G$13:$G$261,"&lt;&gt;White - British")</f>
        <v>0</v>
      </c>
      <c r="EE66" s="286" t="str">
        <f>IFERROR(AVERAGEIFS(L3VA!EP$13:EP$261,L3VA!$G$13:$G$261,"&lt;&gt;White - British",L3VA!ES$13:ES$261,"&gt;=0"),"")</f>
        <v/>
      </c>
      <c r="EF66" s="287">
        <f>COUNTIFS(L3VA!ES$13:ES$261,"&gt;=30",L3VA!$G13:$G261,"&lt;&gt;White - British")</f>
        <v>0</v>
      </c>
      <c r="EG66" s="208" t="str">
        <f>IFERROR(EF66/COUNTIFS(L3VA!$G13:$G261,"&lt;&gt;White - British",L3VA!ES13:ES261,"&gt;=0"),"")</f>
        <v/>
      </c>
      <c r="EH66" s="287">
        <f>COUNTIFS(L3VA!ES$13:ES$261,"&gt;=50",L3VA!$G13:$G261,"&lt;&gt;White - British")</f>
        <v>0</v>
      </c>
      <c r="EI66" s="208" t="str">
        <f>IFERROR(EH66/COUNTIFS(L3VA!$G13:$G261,"&lt;&gt;White - British",L3VA!ES13:ES261,"&gt;=0"),"")</f>
        <v/>
      </c>
      <c r="EJ66" s="293">
        <f>COUNTIFS(L3VA!EY$13:EY$261,"&gt;=0",L3VA!$G$13:$G$261,"&lt;&gt;White - British")</f>
        <v>0</v>
      </c>
      <c r="EK66" s="286" t="str">
        <f>IFERROR(AVERAGEIFS(L3VA!EV$13:EV$261,L3VA!$G$13:$G$261,"&lt;&gt;White - British",L3VA!EY$13:EY$261,"&gt;=0"),"")</f>
        <v/>
      </c>
      <c r="EL66" s="287">
        <f>COUNTIFS(L3VA!EY$13:EY$261,"&gt;=30",L3VA!$G13:$G261,"&lt;&gt;White - British")</f>
        <v>0</v>
      </c>
      <c r="EM66" s="208" t="str">
        <f>IFERROR(EL66/COUNTIFS(L3VA!$G13:$G261,"&lt;&gt;White - British",L3VA!EY13:EY261,"&gt;=0"),"")</f>
        <v/>
      </c>
      <c r="EN66" s="287">
        <f>COUNTIFS(L3VA!EY$13:EY$261,"&gt;=50",L3VA!$G13:$G261,"&lt;&gt;White - British")</f>
        <v>0</v>
      </c>
      <c r="EO66" s="208" t="str">
        <f>IFERROR(EN66/COUNTIFS(L3VA!$G13:$G261,"&lt;&gt;White - British",L3VA!EY13:EY261,"&gt;=0"),"")</f>
        <v/>
      </c>
      <c r="EP66" s="293">
        <f>COUNTIFS(L3VA!FE$13:FE$261,"&gt;=0",L3VA!$G$13:$G$261,"&lt;&gt;White - British")</f>
        <v>0</v>
      </c>
      <c r="EQ66" s="286" t="str">
        <f>IFERROR(AVERAGEIFS(L3VA!FB$13:FB$261,L3VA!$G$13:$G$261,"&lt;&gt;White - British",L3VA!FE$13:FE$261,"&gt;=0"),"")</f>
        <v/>
      </c>
      <c r="ER66" s="287">
        <f>COUNTIFS(L3VA!FE$13:FE$261,"&gt;=30",L3VA!$G13:$G261,"&lt;&gt;White - British")</f>
        <v>0</v>
      </c>
      <c r="ES66" s="208" t="str">
        <f>IFERROR(ER66/COUNTIFS(L3VA!$G13:$G261,"&lt;&gt;White - British",L3VA!FE13:FE261,"&gt;=0"),"")</f>
        <v/>
      </c>
      <c r="ET66" s="287">
        <f>COUNTIFS(L3VA!FE$13:FE$261,"&gt;=50",L3VA!$G13:$G261,"&lt;&gt;White - British")</f>
        <v>0</v>
      </c>
      <c r="EU66" s="208" t="str">
        <f>IFERROR(ET66/COUNTIFS(L3VA!$G13:$G261,"&lt;&gt;White - British",L3VA!FE13:FE261,"&gt;=0"),"")</f>
        <v/>
      </c>
    </row>
    <row r="67" spans="1:151" ht="15.75" hidden="1" x14ac:dyDescent="0.25">
      <c r="A67" s="32" t="s">
        <v>56</v>
      </c>
      <c r="B67" s="285">
        <f>COUNTIFS(L3VA!Q$13:Q$261,"&gt;=0",L3VA!$G$13:$G$261,"White - British")</f>
        <v>0</v>
      </c>
      <c r="C67" s="303" t="str">
        <f>IFERROR(AVERAGEIFS(L3VA!N$13:N$261,L3VA!$G$13:$G$261,"White - British",L3VA!Q$13:Q$261,"&gt;=0"),"")</f>
        <v/>
      </c>
      <c r="D67" s="287">
        <f>COUNTIFS(L3VA!Q$13:Q$261,"&gt;=30",L3VA!$G13:$G261,"White - British")</f>
        <v>0</v>
      </c>
      <c r="E67" s="208" t="str">
        <f>IFERROR(D67/COUNTIFS(L3VA!$G13:$G261,"White - British",L3VA!Q13:Q261,"&gt;=0"),"")</f>
        <v/>
      </c>
      <c r="F67" s="287">
        <f>COUNTIFS(L3VA!Q$13:Q$261,"&gt;=50",L3VA!$G13:$G261,"White - British")</f>
        <v>0</v>
      </c>
      <c r="G67" s="208" t="str">
        <f>IFERROR(F67/COUNTIFS(L3VA!$G13:$G261,"White - British",L3VA!Q13:Q261,"&gt;=0"),"")</f>
        <v/>
      </c>
      <c r="H67" s="285">
        <f>COUNTIFS(L3VA!W$13:W$261,"&gt;=0",L3VA!$G$13:$G$261,"White - British")</f>
        <v>0</v>
      </c>
      <c r="I67" s="303" t="str">
        <f>IFERROR(AVERAGEIFS(L3VA!T$13:T$261,L3VA!$G$13:$G$261,"White - British",L3VA!W$13:W$261,"&gt;=0"),"")</f>
        <v/>
      </c>
      <c r="J67" s="287">
        <f>COUNTIFS(L3VA!W$13:W$261,"&gt;=30",L3VA!$G13:$G261,"White - British")</f>
        <v>0</v>
      </c>
      <c r="K67" s="208" t="str">
        <f>IFERROR(J67/COUNTIFS(L3VA!$G13:$G261,"White - British",L3VA!W13:W261,"&gt;=0"),"")</f>
        <v/>
      </c>
      <c r="L67" s="287">
        <f>COUNTIFS(L3VA!W$13:W$261,"&gt;=50",L3VA!$G13:$G261,"White - British")</f>
        <v>0</v>
      </c>
      <c r="M67" s="208" t="str">
        <f>IFERROR(L67/COUNTIFS(L3VA!$G13:$G261,"White - British",L3VA!W13:W261,"&gt;=0"),"")</f>
        <v/>
      </c>
      <c r="N67" s="285">
        <f>COUNTIFS(L3VA!AC$13:AC$261,"&gt;=0",L3VA!$G$13:$G$261,"White - British")</f>
        <v>0</v>
      </c>
      <c r="O67" s="303" t="str">
        <f>IFERROR(AVERAGEIFS(L3VA!Z$13:Z$261,L3VA!$G$13:$G$261,"White - British",L3VA!AC$13:AC$261,"&gt;=0"),"")</f>
        <v/>
      </c>
      <c r="P67" s="287">
        <f>COUNTIFS(L3VA!AC$13:AC$261,"&gt;=30",L3VA!$G13:$G261,"White - British")</f>
        <v>0</v>
      </c>
      <c r="Q67" s="208" t="str">
        <f>IFERROR(P67/COUNTIFS(L3VA!$G13:$G261,"White - British",L3VA!AC13:AC261,"&gt;=0"),"")</f>
        <v/>
      </c>
      <c r="R67" s="287">
        <f>COUNTIFS(L3VA!AC$13:AC$261,"&gt;=50",L3VA!$G13:$G261,"White - British")</f>
        <v>0</v>
      </c>
      <c r="S67" s="208" t="str">
        <f>IFERROR(R67/COUNTIFS(L3VA!$G13:$G261,"White - British",L3VA!AC13:AC261,"&gt;=0"),"")</f>
        <v/>
      </c>
      <c r="T67" s="285">
        <f>COUNTIFS(L3VA!AI$13:AI$261,"&gt;=0",L3VA!$G$13:$G$261,"White - British")</f>
        <v>0</v>
      </c>
      <c r="U67" s="303" t="str">
        <f>IFERROR(AVERAGEIFS(L3VA!AF$13:AF$261,L3VA!$G$13:$G$261,"White - British",L3VA!AI$13:AI$261,"&gt;=0"),"")</f>
        <v/>
      </c>
      <c r="V67" s="287">
        <f>COUNTIFS(L3VA!AI$13:AI$261,"&gt;=30",L3VA!$G13:$G261,"White - British")</f>
        <v>0</v>
      </c>
      <c r="W67" s="208" t="str">
        <f>IFERROR(V67/COUNTIFS(L3VA!$G13:$G261,"White - British",L3VA!AI13:AI261,"&gt;=0"),"")</f>
        <v/>
      </c>
      <c r="X67" s="287">
        <f>COUNTIFS(L3VA!AI$13:AI$261,"&gt;=50",L3VA!$G13:$G261,"White - British")</f>
        <v>0</v>
      </c>
      <c r="Y67" s="208" t="str">
        <f>IFERROR(X67/COUNTIFS(L3VA!$G13:$G261,"White - British",L3VA!AI13:AI261,"&gt;=0"),"")</f>
        <v/>
      </c>
      <c r="Z67" s="285">
        <f>COUNTIFS(L3VA!AO$13:AO$261,"&gt;=0",L3VA!$G$13:$G$261,"White - British")</f>
        <v>0</v>
      </c>
      <c r="AA67" s="303" t="str">
        <f>IFERROR(AVERAGEIFS(L3VA!AL$13:AL$261,L3VA!$G$13:$G$261,"White - British",L3VA!AO$13:AO$261,"&gt;=0"),"")</f>
        <v/>
      </c>
      <c r="AB67" s="287">
        <f>COUNTIFS(L3VA!AO$13:AO$261,"&gt;=30",L3VA!$G13:$G261,"White - British")</f>
        <v>0</v>
      </c>
      <c r="AC67" s="208" t="str">
        <f>IFERROR(AB67/COUNTIFS(L3VA!$G13:$G261,"White - British",L3VA!AO13:AO261,"&gt;=0"),"")</f>
        <v/>
      </c>
      <c r="AD67" s="287">
        <f>COUNTIFS(L3VA!AO$13:AO$261,"&gt;=50",L3VA!$G13:$G261,"White - British")</f>
        <v>0</v>
      </c>
      <c r="AE67" s="208" t="str">
        <f>IFERROR(AD67/COUNTIFS(L3VA!$G13:$G261,"White - British",L3VA!AO13:AO261,"&gt;=0"),"")</f>
        <v/>
      </c>
      <c r="AF67" s="285">
        <f>COUNTIFS(L3VA!AU$13:AU$261,"&gt;=0",L3VA!$G$13:$G$261,"White - British")</f>
        <v>0</v>
      </c>
      <c r="AG67" s="303" t="str">
        <f>IFERROR(AVERAGEIFS(L3VA!AR$13:AR$261,L3VA!$G$13:$G$261,"White - British",L3VA!AU$13:AU$261,"&gt;=0"),"")</f>
        <v/>
      </c>
      <c r="AH67" s="287">
        <f>COUNTIFS(L3VA!AU$13:AU$261,"&gt;=30",L3VA!$G13:$G261,"White - British")</f>
        <v>0</v>
      </c>
      <c r="AI67" s="208" t="str">
        <f>IFERROR(AH67/COUNTIFS(L3VA!$G13:$G261,"White - British",L3VA!AU13:AU261,"&gt;=0"),"")</f>
        <v/>
      </c>
      <c r="AJ67" s="287">
        <f>COUNTIFS(L3VA!AU$13:AU$261,"&gt;=50",L3VA!$G13:$G261,"White - British")</f>
        <v>0</v>
      </c>
      <c r="AK67" s="208" t="str">
        <f>IFERROR(AJ67/COUNTIFS(L3VA!$G13:$G261,"White - British",L3VA!AU13:AU261,"&gt;=0"),"")</f>
        <v/>
      </c>
      <c r="AL67" s="285">
        <f>COUNTIFS(L3VA!BA$13:BA$261,"&gt;=0",L3VA!$G$13:$G$261,"White - British")</f>
        <v>0</v>
      </c>
      <c r="AM67" s="303" t="str">
        <f>IFERROR(AVERAGEIFS(L3VA!AX$13:AX$261,L3VA!$G$13:$G$261,"White - British",L3VA!BA$13:BA$261,"&gt;=0"),"")</f>
        <v/>
      </c>
      <c r="AN67" s="287">
        <f>COUNTIFS(L3VA!BA$13:BA$261,"&gt;=30",L3VA!$G13:$G261,"White - British")</f>
        <v>0</v>
      </c>
      <c r="AO67" s="208" t="str">
        <f>IFERROR(AN67/COUNTIFS(L3VA!$G13:$G261,"White - British",L3VA!BA13:BA261,"&gt;=0"),"")</f>
        <v/>
      </c>
      <c r="AP67" s="287">
        <f>COUNTIFS(L3VA!BA$13:BA$261,"&gt;=50",L3VA!$G13:$G261,"White - British")</f>
        <v>0</v>
      </c>
      <c r="AQ67" s="208" t="str">
        <f>IFERROR(AP67/COUNTIFS(L3VA!$G13:$G261,"White - British",L3VA!BA13:BA261,"&gt;=0"),"")</f>
        <v/>
      </c>
      <c r="AR67" s="285">
        <f>COUNTIFS(L3VA!BG$13:BG$261,"&gt;=0",L3VA!$G$13:$G$261,"White - British")</f>
        <v>0</v>
      </c>
      <c r="AS67" s="303" t="str">
        <f>IFERROR(AVERAGEIFS(L3VA!BD$13:BD$261,L3VA!$G$13:$G$261,"White - British",L3VA!BG$13:BG$261,"&gt;=0"),"")</f>
        <v/>
      </c>
      <c r="AT67" s="287">
        <f>COUNTIFS(L3VA!BG$13:BG$261,"&gt;=30",L3VA!$G13:$G261,"White - British")</f>
        <v>0</v>
      </c>
      <c r="AU67" s="208" t="str">
        <f>IFERROR(AT67/COUNTIFS(L3VA!$G13:$G261,"White - British",L3VA!BG13:BG261,"&gt;=0"),"")</f>
        <v/>
      </c>
      <c r="AV67" s="287">
        <f>COUNTIFS(L3VA!BG$13:BG$261,"&gt;=50",L3VA!$G13:$G261,"White - British")</f>
        <v>0</v>
      </c>
      <c r="AW67" s="208" t="str">
        <f>IFERROR(AV67/COUNTIFS(L3VA!$G13:$G261,"White - British",L3VA!BG13:BG261,"&gt;=0"),"")</f>
        <v/>
      </c>
      <c r="AX67" s="285">
        <f>COUNTIFS(L3VA!BM$13:BM$261,"&gt;=0",L3VA!$G$13:$G$261,"White - British")</f>
        <v>0</v>
      </c>
      <c r="AY67" s="303" t="str">
        <f>IFERROR(AVERAGEIFS(L3VA!BJ$13:BJ$261,L3VA!$G$13:$G$261,"White - British",L3VA!BM$13:BM$261,"&gt;=0"),"")</f>
        <v/>
      </c>
      <c r="AZ67" s="287">
        <f>COUNTIFS(L3VA!BM$13:BM$261,"&gt;=30",L3VA!$G13:$G261,"White - British")</f>
        <v>0</v>
      </c>
      <c r="BA67" s="208" t="str">
        <f>IFERROR(AZ67/COUNTIFS(L3VA!$G13:$G261,"White - British",L3VA!BM13:BM261,"&gt;=0"),"")</f>
        <v/>
      </c>
      <c r="BB67" s="287">
        <f>COUNTIFS(L3VA!BM$13:BM$261,"&gt;=50",L3VA!$G13:$G261,"White - British")</f>
        <v>0</v>
      </c>
      <c r="BC67" s="208" t="str">
        <f>IFERROR(BB67/COUNTIFS(L3VA!$G13:$G261,"White - British",L3VA!BM13:BM261,"&gt;=0"),"")</f>
        <v/>
      </c>
      <c r="BD67" s="285">
        <f>COUNTIFS(L3VA!BS$13:BS$261,"&gt;=0",L3VA!$G$13:$G$261,"White - British")</f>
        <v>0</v>
      </c>
      <c r="BE67" s="303" t="str">
        <f>IFERROR(AVERAGEIFS(L3VA!BP$13:BP$261,L3VA!$G$13:$G$261,"White - British",L3VA!BS$13:BS$261,"&gt;=0"),"")</f>
        <v/>
      </c>
      <c r="BF67" s="287">
        <f>COUNTIFS(L3VA!BS$13:BS$261,"&gt;=30",L3VA!$G13:$G261,"White - British")</f>
        <v>0</v>
      </c>
      <c r="BG67" s="208" t="str">
        <f>IFERROR(BF67/COUNTIFS(L3VA!$G13:$G261,"White - British",L3VA!BS13:BS261,"&gt;=0"),"")</f>
        <v/>
      </c>
      <c r="BH67" s="287">
        <f>COUNTIFS(L3VA!BS$13:BS$261,"&gt;=50",L3VA!$G13:$G261,"White - British")</f>
        <v>0</v>
      </c>
      <c r="BI67" s="208" t="str">
        <f>IFERROR(BH67/COUNTIFS(L3VA!$G13:$G261,"White - British",L3VA!BS13:BS261,"&gt;=0"),"")</f>
        <v/>
      </c>
      <c r="BJ67" s="285">
        <f>COUNTIFS(L3VA!BY$13:BY$261,"&gt;=0",L3VA!$G$13:$G$261,"White - British")</f>
        <v>0</v>
      </c>
      <c r="BK67" s="303" t="str">
        <f>IFERROR(AVERAGEIFS(L3VA!BV$13:BV$261,L3VA!$G$13:$G$261,"White - British",L3VA!BY$13:BY$261,"&gt;=0"),"")</f>
        <v/>
      </c>
      <c r="BL67" s="287">
        <f>COUNTIFS(L3VA!BY$13:BY$261,"&gt;=30",L3VA!$G13:$G261,"White - British")</f>
        <v>0</v>
      </c>
      <c r="BM67" s="208" t="str">
        <f>IFERROR(BL67/COUNTIFS(L3VA!$G13:$G261,"White - British",L3VA!BY13:BY261,"&gt;=0"),"")</f>
        <v/>
      </c>
      <c r="BN67" s="287">
        <f>COUNTIFS(L3VA!BY$13:BY$261,"&gt;=50",L3VA!$G13:$G261,"White - British")</f>
        <v>0</v>
      </c>
      <c r="BO67" s="208" t="str">
        <f>IFERROR(BN67/COUNTIFS(L3VA!$G13:$G261,"White - British",L3VA!BY13:BY261,"&gt;=0"),"")</f>
        <v/>
      </c>
      <c r="BP67" s="285">
        <f>COUNTIFS(L3VA!CE$13:CE$261,"&gt;=0",L3VA!$G$13:$G$261,"White - British")</f>
        <v>0</v>
      </c>
      <c r="BQ67" s="303" t="str">
        <f>IFERROR(AVERAGEIFS(L3VA!CB$13:CB$261,L3VA!$G$13:$G$261,"White - British",L3VA!CE$13:CE$261,"&gt;=0"),"")</f>
        <v/>
      </c>
      <c r="BR67" s="287">
        <f>COUNTIFS(L3VA!CE$13:CE$261,"&gt;=30",L3VA!$G13:$G261,"White - British")</f>
        <v>0</v>
      </c>
      <c r="BS67" s="208" t="str">
        <f>IFERROR(BR67/COUNTIFS(L3VA!$G13:$G261,"White - British",L3VA!CE13:CE261,"&gt;=0"),"")</f>
        <v/>
      </c>
      <c r="BT67" s="287">
        <f>COUNTIFS(L3VA!CE$13:CE$261,"&gt;=50",L3VA!$G13:$G261,"White - British")</f>
        <v>0</v>
      </c>
      <c r="BU67" s="208" t="str">
        <f>IFERROR(BT67/COUNTIFS(L3VA!$G13:$G261,"White - British",L3VA!CE13:CE261,"&gt;=0"),"")</f>
        <v/>
      </c>
      <c r="BV67" s="285">
        <f>COUNTIFS(L3VA!CK$13:CK$261,"&gt;=0",L3VA!$G$13:$G$261,"White - British")</f>
        <v>0</v>
      </c>
      <c r="BW67" s="303" t="str">
        <f>IFERROR(AVERAGEIFS(L3VA!CH$13:CH$261,L3VA!$G$13:$G$261,"White - British",L3VA!CK$13:CK$261,"&gt;=0"),"")</f>
        <v/>
      </c>
      <c r="BX67" s="287">
        <f>COUNTIFS(L3VA!CK$13:CK$261,"&gt;=30",L3VA!$G13:$G261,"White - British")</f>
        <v>0</v>
      </c>
      <c r="BY67" s="208" t="str">
        <f>IFERROR(BX67/COUNTIFS(L3VA!$G13:$G261,"White - British",L3VA!CK13:CK261,"&gt;=0"),"")</f>
        <v/>
      </c>
      <c r="BZ67" s="287">
        <f>COUNTIFS(L3VA!CK$13:CK$261,"&gt;=50",L3VA!$G13:$G261,"White - British")</f>
        <v>0</v>
      </c>
      <c r="CA67" s="208" t="str">
        <f>IFERROR(BZ67/COUNTIFS(L3VA!$G13:$G261,"White - British",L3VA!CK13:CK261,"&gt;=0"),"")</f>
        <v/>
      </c>
      <c r="CB67" s="285">
        <f>COUNTIFS(L3VA!CQ$13:CQ$261,"&gt;=0",L3VA!$G$13:$G$261,"White - British")</f>
        <v>0</v>
      </c>
      <c r="CC67" s="303" t="str">
        <f>IFERROR(AVERAGEIFS(L3VA!CN$13:CN$261,L3VA!$G$13:$G$261,"White - British",L3VA!CQ$13:CQ$261,"&gt;=0"),"")</f>
        <v/>
      </c>
      <c r="CD67" s="287">
        <f>COUNTIFS(L3VA!CQ$13:CQ$261,"&gt;=30",L3VA!$G13:$G261,"White - British")</f>
        <v>0</v>
      </c>
      <c r="CE67" s="208" t="str">
        <f>IFERROR(CD67/COUNTIFS(L3VA!$G13:$G261,"White - British",L3VA!CQ13:CQ261,"&gt;=0"),"")</f>
        <v/>
      </c>
      <c r="CF67" s="287">
        <f>COUNTIFS(L3VA!CQ$13:CQ$261,"&gt;=50",L3VA!$G13:$G261,"White - British")</f>
        <v>0</v>
      </c>
      <c r="CG67" s="208" t="str">
        <f>IFERROR(CF67/COUNTIFS(L3VA!$G13:$G261,"White - British",L3VA!CQ13:CQ261,"&gt;=0"),"")</f>
        <v/>
      </c>
      <c r="CH67" s="285">
        <f>COUNTIFS(L3VA!CW$13:CW$261,"&gt;=0",L3VA!$G$13:$G$261,"White - British")</f>
        <v>0</v>
      </c>
      <c r="CI67" s="303" t="str">
        <f>IFERROR(AVERAGEIFS(L3VA!CT$13:CT$261,L3VA!$G$13:$G$261,"White - British",L3VA!CW$13:CW$261,"&gt;=0"),"")</f>
        <v/>
      </c>
      <c r="CJ67" s="287">
        <f>COUNTIFS(L3VA!CW$13:CW$261,"&gt;=30",L3VA!$G13:$G261,"White - British")</f>
        <v>0</v>
      </c>
      <c r="CK67" s="208" t="str">
        <f>IFERROR(CJ67/COUNTIFS(L3VA!$G13:$G261,"White - British",L3VA!CW13:CW261,"&gt;=0"),"")</f>
        <v/>
      </c>
      <c r="CL67" s="287">
        <f>COUNTIFS(L3VA!CW$13:CW$261,"&gt;=50",L3VA!$G13:$G261,"White - British")</f>
        <v>0</v>
      </c>
      <c r="CM67" s="208" t="str">
        <f>IFERROR(CL67/COUNTIFS(L3VA!$G13:$G261,"White - British",L3VA!CW13:CW261,"&gt;=0"),"")</f>
        <v/>
      </c>
      <c r="CN67" s="285">
        <f>COUNTIFS(L3VA!DC$13:DC$261,"&gt;=0",L3VA!$G$13:$G$261,"White - British")</f>
        <v>0</v>
      </c>
      <c r="CO67" s="303" t="str">
        <f>IFERROR(AVERAGEIFS(L3VA!CZ$13:CZ$261,L3VA!$G$13:$G$261,"White - British",L3VA!DC$13:DC$261,"&gt;=0"),"")</f>
        <v/>
      </c>
      <c r="CP67" s="287">
        <f>COUNTIFS(L3VA!DC$13:DC$261,"&gt;=30",L3VA!$G13:$G261,"White - British")</f>
        <v>0</v>
      </c>
      <c r="CQ67" s="208" t="str">
        <f>IFERROR(CP67/COUNTIFS(L3VA!$G13:$G261,"White - British",L3VA!DC13:DC261,"&gt;=0"),"")</f>
        <v/>
      </c>
      <c r="CR67" s="287">
        <f>COUNTIFS(L3VA!DC$13:DC$261,"&gt;=50",L3VA!$G13:$G261,"White - British")</f>
        <v>0</v>
      </c>
      <c r="CS67" s="208" t="str">
        <f>IFERROR(CR67/COUNTIFS(L3VA!$G13:$G261,"White - British",L3VA!DC13:DC261,"&gt;=0"),"")</f>
        <v/>
      </c>
      <c r="CT67" s="285">
        <f>COUNTIFS(L3VA!DI$13:DI$261,"&gt;=0",L3VA!$G$13:$G$261,"White - British")</f>
        <v>0</v>
      </c>
      <c r="CU67" s="303" t="str">
        <f>IFERROR(AVERAGEIFS(L3VA!DF$13:DF$261,L3VA!$G$13:$G$261,"White - British",L3VA!DI$13:DI$261,"&gt;=0"),"")</f>
        <v/>
      </c>
      <c r="CV67" s="287">
        <f>COUNTIFS(L3VA!DI$13:DI$261,"&gt;=30",L3VA!$G13:$G261,"White - British")</f>
        <v>0</v>
      </c>
      <c r="CW67" s="208" t="str">
        <f>IFERROR(CV67/COUNTIFS(L3VA!$G13:$G261,"White - British",L3VA!DI13:DI261,"&gt;=0"),"")</f>
        <v/>
      </c>
      <c r="CX67" s="287">
        <f>COUNTIFS(L3VA!DI$13:DI$261,"&gt;=50",L3VA!$G13:$G261,"White - British")</f>
        <v>0</v>
      </c>
      <c r="CY67" s="208" t="str">
        <f>IFERROR(CX67/COUNTIFS(L3VA!$G13:$G261,"White - British",L3VA!DI13:DI261,"&gt;=0"),"")</f>
        <v/>
      </c>
      <c r="CZ67" s="285">
        <f>COUNTIFS(L3VA!DO$13:DO$261,"&gt;=0",L3VA!$G$13:$G$261,"White - British")</f>
        <v>0</v>
      </c>
      <c r="DA67" s="303" t="str">
        <f>IFERROR(AVERAGEIFS(L3VA!DL$13:DL$261,L3VA!$G$13:$G$261,"White - British",L3VA!DO$13:DO$261,"&gt;=0"),"")</f>
        <v/>
      </c>
      <c r="DB67" s="287">
        <f>COUNTIFS(L3VA!DO$13:DO$261,"&gt;=30",L3VA!$G13:$G261,"White - British")</f>
        <v>0</v>
      </c>
      <c r="DC67" s="208" t="str">
        <f>IFERROR(DB67/COUNTIFS(L3VA!$G13:$G261,"White - British",L3VA!DO13:DO261,"&gt;=0"),"")</f>
        <v/>
      </c>
      <c r="DD67" s="287">
        <f>COUNTIFS(L3VA!DO$13:DO$261,"&gt;=50",L3VA!$G13:$G261,"White - British")</f>
        <v>0</v>
      </c>
      <c r="DE67" s="208" t="str">
        <f>IFERROR(DD67/COUNTIFS(L3VA!$G13:$G261,"White - British",L3VA!DO13:DO261,"&gt;=0"),"")</f>
        <v/>
      </c>
      <c r="DF67" s="285">
        <f>COUNTIFS(L3VA!DU$13:DU$261,"&gt;=0",L3VA!$G$13:$G$261,"White - British")</f>
        <v>0</v>
      </c>
      <c r="DG67" s="303" t="str">
        <f>IFERROR(AVERAGEIFS(L3VA!DR$13:DR$261,L3VA!$G$13:$G$261,"White - British",L3VA!DU$13:DU$261,"&gt;=0"),"")</f>
        <v/>
      </c>
      <c r="DH67" s="287">
        <f>COUNTIFS(L3VA!DU$13:DU$261,"&gt;=30",L3VA!$G13:$G261,"White - British")</f>
        <v>0</v>
      </c>
      <c r="DI67" s="208" t="str">
        <f>IFERROR(DH67/COUNTIFS(L3VA!$G13:$G261,"White - British",L3VA!DU13:DU261,"&gt;=0"),"")</f>
        <v/>
      </c>
      <c r="DJ67" s="287">
        <f>COUNTIFS(L3VA!DU$13:DU$261,"&gt;=50",L3VA!$G13:$G261,"White - British")</f>
        <v>0</v>
      </c>
      <c r="DK67" s="208" t="str">
        <f>IFERROR(DJ67/COUNTIFS(L3VA!$G13:$G261,"White - British",L3VA!DU13:DU261,"&gt;=0"),"")</f>
        <v/>
      </c>
      <c r="DL67" s="285">
        <f>COUNTIFS(L3VA!EA$13:EA$261,"&gt;=0",L3VA!$G$13:$G$261,"White - British")</f>
        <v>0</v>
      </c>
      <c r="DM67" s="303" t="str">
        <f>IFERROR(AVERAGEIFS(L3VA!DX$13:DX$261,L3VA!$G$13:$G$261,"White - British",L3VA!EA$13:EA$261,"&gt;=0"),"")</f>
        <v/>
      </c>
      <c r="DN67" s="287">
        <f>COUNTIFS(L3VA!EA$13:EA$261,"&gt;=30",L3VA!$G13:$G261,"White - British")</f>
        <v>0</v>
      </c>
      <c r="DO67" s="208" t="str">
        <f>IFERROR(DN67/COUNTIFS(L3VA!$G13:$G261,"White - British",L3VA!EA13:EA261,"&gt;=0"),"")</f>
        <v/>
      </c>
      <c r="DP67" s="287">
        <f>COUNTIFS(L3VA!EA$13:EA$261,"&gt;=50",L3VA!$G13:$G261,"White - British")</f>
        <v>0</v>
      </c>
      <c r="DQ67" s="208" t="str">
        <f>IFERROR(DP67/COUNTIFS(L3VA!$G13:$G261,"White - British",L3VA!EA13:EA261,"&gt;=0"),"")</f>
        <v/>
      </c>
      <c r="DR67" s="285">
        <f>COUNTIFS(L3VA!EG$13:EG$261,"&gt;=0",L3VA!$G$13:$G$261,"White - British")</f>
        <v>0</v>
      </c>
      <c r="DS67" s="303" t="str">
        <f>IFERROR(AVERAGEIFS(L3VA!ED$13:ED$261,L3VA!$G$13:$G$261,"White - British",L3VA!EG$13:EG$261,"&gt;=0"),"")</f>
        <v/>
      </c>
      <c r="DT67" s="287">
        <f>COUNTIFS(L3VA!EG$13:EG$261,"&gt;=30",L3VA!$G13:$G261,"White - British")</f>
        <v>0</v>
      </c>
      <c r="DU67" s="208" t="str">
        <f>IFERROR(DT67/COUNTIFS(L3VA!$G13:$G261,"White - British",L3VA!EG13:EG261,"&gt;=0"),"")</f>
        <v/>
      </c>
      <c r="DV67" s="287">
        <f>COUNTIFS(L3VA!EG$13:EG$261,"&gt;=50",L3VA!$G13:$G261,"White - British")</f>
        <v>0</v>
      </c>
      <c r="DW67" s="208" t="str">
        <f>IFERROR(DV67/COUNTIFS(L3VA!$G13:$G261,"White - British",L3VA!EG13:EG261,"&gt;=0"),"")</f>
        <v/>
      </c>
      <c r="DX67" s="285">
        <f>COUNTIFS(L3VA!EM$13:EM$261,"&gt;=0",L3VA!$G$13:$G$261,"White - British")</f>
        <v>0</v>
      </c>
      <c r="DY67" s="303" t="str">
        <f>IFERROR(AVERAGEIFS(L3VA!EJ$13:EJ$261,L3VA!$G$13:$G$261,"White - British",L3VA!EM$13:EM$261,"&gt;=0"),"")</f>
        <v/>
      </c>
      <c r="DZ67" s="287">
        <f>COUNTIFS(L3VA!EM$13:EM$261,"&gt;=30",L3VA!$G13:$G261,"White - British")</f>
        <v>0</v>
      </c>
      <c r="EA67" s="208" t="str">
        <f>IFERROR(DZ67/COUNTIFS(L3VA!$G13:$G261,"White - British",L3VA!EM13:EM261,"&gt;=0"),"")</f>
        <v/>
      </c>
      <c r="EB67" s="287">
        <f>COUNTIFS(L3VA!EM$13:EM$261,"&gt;=50",L3VA!$G13:$G261,"White - British")</f>
        <v>0</v>
      </c>
      <c r="EC67" s="208" t="str">
        <f>IFERROR(EB67/COUNTIFS(L3VA!$G13:$G261,"White - British",L3VA!EM13:EM261,"&gt;=0"),"")</f>
        <v/>
      </c>
      <c r="ED67" s="285">
        <f>COUNTIFS(L3VA!ES$13:ES$261,"&gt;=0",L3VA!$G$13:$G$261,"White - British")</f>
        <v>0</v>
      </c>
      <c r="EE67" s="303" t="str">
        <f>IFERROR(AVERAGEIFS(L3VA!EP$13:EP$261,L3VA!$G$13:$G$261,"White - British",L3VA!ES$13:ES$261,"&gt;=0"),"")</f>
        <v/>
      </c>
      <c r="EF67" s="287">
        <f>COUNTIFS(L3VA!ES$13:ES$261,"&gt;=30",L3VA!$G13:$G261,"White - British")</f>
        <v>0</v>
      </c>
      <c r="EG67" s="208" t="str">
        <f>IFERROR(EF67/COUNTIFS(L3VA!$G13:$G261,"White - British",L3VA!ES13:ES261,"&gt;=0"),"")</f>
        <v/>
      </c>
      <c r="EH67" s="287">
        <f>COUNTIFS(L3VA!ES$13:ES$261,"&gt;=50",L3VA!$G13:$G261,"White - British")</f>
        <v>0</v>
      </c>
      <c r="EI67" s="208" t="str">
        <f>IFERROR(EH67/COUNTIFS(L3VA!$G13:$G261,"White - British",L3VA!ES13:ES261,"&gt;=0"),"")</f>
        <v/>
      </c>
      <c r="EJ67" s="285">
        <f>COUNTIFS(L3VA!EY$13:EY$261,"&gt;=0",L3VA!$G$13:$G$261,"White - British")</f>
        <v>0</v>
      </c>
      <c r="EK67" s="303" t="str">
        <f>IFERROR(AVERAGEIFS(L3VA!EV$13:EV$261,L3VA!$G$13:$G$261,"White - British",L3VA!EY$13:EY$261,"&gt;=0"),"")</f>
        <v/>
      </c>
      <c r="EL67" s="287">
        <f>COUNTIFS(L3VA!EY$13:EY$261,"&gt;=30",L3VA!$G13:$G261,"White - British")</f>
        <v>0</v>
      </c>
      <c r="EM67" s="208" t="str">
        <f>IFERROR(EL67/COUNTIFS(L3VA!$G13:$G261,"White - British",L3VA!EY13:EY261,"&gt;=0"),"")</f>
        <v/>
      </c>
      <c r="EN67" s="287">
        <f>COUNTIFS(L3VA!EY$13:EY$261,"&gt;=50",L3VA!$G13:$G261,"White - British")</f>
        <v>0</v>
      </c>
      <c r="EO67" s="208" t="str">
        <f>IFERROR(EN67/COUNTIFS(L3VA!$G13:$G261,"White - British",L3VA!EY13:EY261,"&gt;=0"),"")</f>
        <v/>
      </c>
      <c r="EP67" s="285">
        <f>COUNTIFS(L3VA!FE$13:FE$261,"&gt;=0",L3VA!$G$13:$G$261,"White - British")</f>
        <v>0</v>
      </c>
      <c r="EQ67" s="303" t="str">
        <f>IFERROR(AVERAGEIFS(L3VA!FB$13:FB$261,L3VA!$G$13:$G$261,"White - British",L3VA!FE$13:FE$261,"&gt;=0"),"")</f>
        <v/>
      </c>
      <c r="ER67" s="287">
        <f>COUNTIFS(L3VA!FE$13:FE$261,"&gt;=30",L3VA!$G13:$G261,"White - British")</f>
        <v>0</v>
      </c>
      <c r="ES67" s="208" t="str">
        <f>IFERROR(ER67/COUNTIFS(L3VA!$G13:$G261,"White - British",L3VA!FE13:FE261,"&gt;=0"),"")</f>
        <v/>
      </c>
      <c r="ET67" s="287">
        <f>COUNTIFS(L3VA!FE$13:FE$261,"&gt;=50",L3VA!$G13:$G261,"White - British")</f>
        <v>0</v>
      </c>
      <c r="EU67" s="208" t="str">
        <f>IFERROR(ET67/COUNTIFS(L3VA!$G13:$G261,"White - British",L3VA!FE13:FE261,"&gt;=0"),"")</f>
        <v/>
      </c>
    </row>
    <row r="68" spans="1:151" ht="15.75" hidden="1" thickBot="1" x14ac:dyDescent="0.3">
      <c r="A68" s="210" t="s">
        <v>320</v>
      </c>
      <c r="B68" s="289"/>
      <c r="C68" s="290" t="str">
        <f>IFERROR((C66-C67),"")</f>
        <v/>
      </c>
      <c r="D68" s="291"/>
      <c r="E68" s="221" t="str">
        <f>IFERROR((E66-E67),"")</f>
        <v/>
      </c>
      <c r="F68" s="291"/>
      <c r="G68" s="221" t="str">
        <f>IFERROR((G66-G67),"")</f>
        <v/>
      </c>
      <c r="H68" s="289"/>
      <c r="I68" s="290" t="str">
        <f>IFERROR((I66-I67),"")</f>
        <v/>
      </c>
      <c r="J68" s="291"/>
      <c r="K68" s="221" t="str">
        <f>IFERROR((K66-K67),"")</f>
        <v/>
      </c>
      <c r="L68" s="291"/>
      <c r="M68" s="221" t="str">
        <f>IFERROR((M66-M67),"")</f>
        <v/>
      </c>
      <c r="N68" s="289"/>
      <c r="O68" s="290" t="str">
        <f>IFERROR((O66-O67),"")</f>
        <v/>
      </c>
      <c r="P68" s="291"/>
      <c r="Q68" s="221" t="str">
        <f>IFERROR((Q66-Q67),"")</f>
        <v/>
      </c>
      <c r="R68" s="291"/>
      <c r="S68" s="221" t="str">
        <f>IFERROR((S66-S67),"")</f>
        <v/>
      </c>
      <c r="T68" s="289"/>
      <c r="U68" s="290" t="str">
        <f>IFERROR((U66-U67),"")</f>
        <v/>
      </c>
      <c r="V68" s="291"/>
      <c r="W68" s="221" t="str">
        <f>IFERROR((W66-W67),"")</f>
        <v/>
      </c>
      <c r="X68" s="291"/>
      <c r="Y68" s="221" t="str">
        <f>IFERROR((Y66-Y67),"")</f>
        <v/>
      </c>
      <c r="Z68" s="289"/>
      <c r="AA68" s="290" t="str">
        <f>IFERROR((AA66-AA67),"")</f>
        <v/>
      </c>
      <c r="AB68" s="291"/>
      <c r="AC68" s="221" t="str">
        <f>IFERROR((AC66-AC67),"")</f>
        <v/>
      </c>
      <c r="AD68" s="291"/>
      <c r="AE68" s="221" t="str">
        <f>IFERROR((AE66-AE67),"")</f>
        <v/>
      </c>
      <c r="AF68" s="289"/>
      <c r="AG68" s="290" t="str">
        <f>IFERROR((AG66-AG67),"")</f>
        <v/>
      </c>
      <c r="AH68" s="291"/>
      <c r="AI68" s="221" t="str">
        <f>IFERROR((AI66-AI67),"")</f>
        <v/>
      </c>
      <c r="AJ68" s="291"/>
      <c r="AK68" s="221" t="str">
        <f>IFERROR((AK66-AK67),"")</f>
        <v/>
      </c>
      <c r="AL68" s="289"/>
      <c r="AM68" s="290" t="str">
        <f>IFERROR((AM66-AM67),"")</f>
        <v/>
      </c>
      <c r="AN68" s="291"/>
      <c r="AO68" s="221" t="str">
        <f>IFERROR((AO66-AO67),"")</f>
        <v/>
      </c>
      <c r="AP68" s="291"/>
      <c r="AQ68" s="221" t="str">
        <f>IFERROR((AQ66-AQ67),"")</f>
        <v/>
      </c>
      <c r="AR68" s="289"/>
      <c r="AS68" s="290" t="str">
        <f>IFERROR((AS66-AS67),"")</f>
        <v/>
      </c>
      <c r="AT68" s="291"/>
      <c r="AU68" s="221" t="str">
        <f>IFERROR((AU66-AU67),"")</f>
        <v/>
      </c>
      <c r="AV68" s="291"/>
      <c r="AW68" s="221" t="str">
        <f>IFERROR((AW66-AW67),"")</f>
        <v/>
      </c>
      <c r="AX68" s="289"/>
      <c r="AY68" s="290" t="str">
        <f>IFERROR((AY66-AY67),"")</f>
        <v/>
      </c>
      <c r="AZ68" s="291"/>
      <c r="BA68" s="221" t="str">
        <f>IFERROR((BA66-BA67),"")</f>
        <v/>
      </c>
      <c r="BB68" s="291"/>
      <c r="BC68" s="221" t="str">
        <f>IFERROR((BC66-BC67),"")</f>
        <v/>
      </c>
      <c r="BD68" s="289"/>
      <c r="BE68" s="290" t="str">
        <f>IFERROR((BE66-BE67),"")</f>
        <v/>
      </c>
      <c r="BF68" s="291"/>
      <c r="BG68" s="221" t="str">
        <f>IFERROR((BG66-BG67),"")</f>
        <v/>
      </c>
      <c r="BH68" s="291"/>
      <c r="BI68" s="221" t="str">
        <f>IFERROR((BI66-BI67),"")</f>
        <v/>
      </c>
      <c r="BJ68" s="289"/>
      <c r="BK68" s="290" t="str">
        <f>IFERROR((BK66-BK67),"")</f>
        <v/>
      </c>
      <c r="BL68" s="291"/>
      <c r="BM68" s="221" t="str">
        <f>IFERROR((BM66-BM67),"")</f>
        <v/>
      </c>
      <c r="BN68" s="291"/>
      <c r="BO68" s="221" t="str">
        <f>IFERROR((BO66-BO67),"")</f>
        <v/>
      </c>
      <c r="BP68" s="289"/>
      <c r="BQ68" s="290" t="str">
        <f>IFERROR((BQ66-BQ67),"")</f>
        <v/>
      </c>
      <c r="BR68" s="291"/>
      <c r="BS68" s="221" t="str">
        <f>IFERROR((BS66-BS67),"")</f>
        <v/>
      </c>
      <c r="BT68" s="291"/>
      <c r="BU68" s="221" t="str">
        <f>IFERROR((BU66-BU67),"")</f>
        <v/>
      </c>
      <c r="BV68" s="289"/>
      <c r="BW68" s="290" t="str">
        <f>IFERROR((BW66-BW67),"")</f>
        <v/>
      </c>
      <c r="BX68" s="291"/>
      <c r="BY68" s="221" t="str">
        <f>IFERROR((BY66-BY67),"")</f>
        <v/>
      </c>
      <c r="BZ68" s="291"/>
      <c r="CA68" s="221" t="str">
        <f>IFERROR((CA66-CA67),"")</f>
        <v/>
      </c>
      <c r="CB68" s="289"/>
      <c r="CC68" s="290" t="str">
        <f>IFERROR((CC66-CC67),"")</f>
        <v/>
      </c>
      <c r="CD68" s="291"/>
      <c r="CE68" s="221" t="str">
        <f>IFERROR((CE66-CE67),"")</f>
        <v/>
      </c>
      <c r="CF68" s="291"/>
      <c r="CG68" s="221" t="str">
        <f>IFERROR((CG66-CG67),"")</f>
        <v/>
      </c>
      <c r="CH68" s="289"/>
      <c r="CI68" s="290" t="str">
        <f>IFERROR((CI66-CI67),"")</f>
        <v/>
      </c>
      <c r="CJ68" s="291"/>
      <c r="CK68" s="221" t="str">
        <f>IFERROR((CK66-CK67),"")</f>
        <v/>
      </c>
      <c r="CL68" s="291"/>
      <c r="CM68" s="221" t="str">
        <f>IFERROR((CM66-CM67),"")</f>
        <v/>
      </c>
      <c r="CN68" s="289"/>
      <c r="CO68" s="290" t="str">
        <f>IFERROR((CO66-CO67),"")</f>
        <v/>
      </c>
      <c r="CP68" s="291"/>
      <c r="CQ68" s="221" t="str">
        <f>IFERROR((CQ66-CQ67),"")</f>
        <v/>
      </c>
      <c r="CR68" s="291"/>
      <c r="CS68" s="221" t="str">
        <f>IFERROR((CS66-CS67),"")</f>
        <v/>
      </c>
      <c r="CT68" s="289"/>
      <c r="CU68" s="290" t="str">
        <f>IFERROR((CU66-CU67),"")</f>
        <v/>
      </c>
      <c r="CV68" s="291"/>
      <c r="CW68" s="221" t="str">
        <f>IFERROR((CW66-CW67),"")</f>
        <v/>
      </c>
      <c r="CX68" s="291"/>
      <c r="CY68" s="221" t="str">
        <f>IFERROR((CY66-CY67),"")</f>
        <v/>
      </c>
      <c r="CZ68" s="289"/>
      <c r="DA68" s="290" t="str">
        <f>IFERROR((DA66-DA67),"")</f>
        <v/>
      </c>
      <c r="DB68" s="291"/>
      <c r="DC68" s="221" t="str">
        <f>IFERROR((DC66-DC67),"")</f>
        <v/>
      </c>
      <c r="DD68" s="291"/>
      <c r="DE68" s="221" t="str">
        <f>IFERROR((DE66-DE67),"")</f>
        <v/>
      </c>
      <c r="DF68" s="289"/>
      <c r="DG68" s="290" t="str">
        <f>IFERROR((DG66-DG67),"")</f>
        <v/>
      </c>
      <c r="DH68" s="291"/>
      <c r="DI68" s="221" t="str">
        <f>IFERROR((DI66-DI67),"")</f>
        <v/>
      </c>
      <c r="DJ68" s="291"/>
      <c r="DK68" s="221" t="str">
        <f>IFERROR((DK66-DK67),"")</f>
        <v/>
      </c>
      <c r="DL68" s="289"/>
      <c r="DM68" s="290" t="str">
        <f>IFERROR((DM66-DM67),"")</f>
        <v/>
      </c>
      <c r="DN68" s="291"/>
      <c r="DO68" s="221" t="str">
        <f>IFERROR((DO66-DO67),"")</f>
        <v/>
      </c>
      <c r="DP68" s="291"/>
      <c r="DQ68" s="221" t="str">
        <f>IFERROR((DQ66-DQ67),"")</f>
        <v/>
      </c>
      <c r="DR68" s="289"/>
      <c r="DS68" s="290" t="str">
        <f>IFERROR((DS66-DS67),"")</f>
        <v/>
      </c>
      <c r="DT68" s="291"/>
      <c r="DU68" s="221" t="str">
        <f>IFERROR((DU66-DU67),"")</f>
        <v/>
      </c>
      <c r="DV68" s="291"/>
      <c r="DW68" s="221" t="str">
        <f>IFERROR((DW66-DW67),"")</f>
        <v/>
      </c>
      <c r="DX68" s="289"/>
      <c r="DY68" s="290" t="str">
        <f>IFERROR((DY66-DY67),"")</f>
        <v/>
      </c>
      <c r="DZ68" s="291"/>
      <c r="EA68" s="221" t="str">
        <f>IFERROR((EA66-EA67),"")</f>
        <v/>
      </c>
      <c r="EB68" s="291"/>
      <c r="EC68" s="221" t="str">
        <f>IFERROR((EC66-EC67),"")</f>
        <v/>
      </c>
      <c r="ED68" s="289"/>
      <c r="EE68" s="290" t="str">
        <f>IFERROR((EE66-EE67),"")</f>
        <v/>
      </c>
      <c r="EF68" s="291"/>
      <c r="EG68" s="221" t="str">
        <f>IFERROR((EG66-EG67),"")</f>
        <v/>
      </c>
      <c r="EH68" s="291"/>
      <c r="EI68" s="221" t="str">
        <f>IFERROR((EI66-EI67),"")</f>
        <v/>
      </c>
      <c r="EJ68" s="289"/>
      <c r="EK68" s="290" t="str">
        <f>IFERROR((EK66-EK67),"")</f>
        <v/>
      </c>
      <c r="EL68" s="291"/>
      <c r="EM68" s="221" t="str">
        <f>IFERROR((EM66-EM67),"")</f>
        <v/>
      </c>
      <c r="EN68" s="291"/>
      <c r="EO68" s="221" t="str">
        <f>IFERROR((EO66-EO67),"")</f>
        <v/>
      </c>
      <c r="EP68" s="289"/>
      <c r="EQ68" s="290" t="str">
        <f>IFERROR((EQ66-EQ67),"")</f>
        <v/>
      </c>
      <c r="ER68" s="291"/>
      <c r="ES68" s="221" t="str">
        <f>IFERROR((ES66-ES67),"")</f>
        <v/>
      </c>
      <c r="ET68" s="291"/>
      <c r="EU68" s="221" t="str">
        <f>IFERROR((EU66-EU67),"")</f>
        <v/>
      </c>
    </row>
    <row r="69" spans="1:151" hidden="1" x14ac:dyDescent="0.25">
      <c r="A69" s="252" t="s">
        <v>354</v>
      </c>
      <c r="B69" s="281"/>
      <c r="C69" s="197"/>
      <c r="D69" s="283"/>
      <c r="E69" s="197"/>
      <c r="F69" s="283"/>
      <c r="G69" s="197"/>
      <c r="H69" s="281"/>
      <c r="I69" s="197"/>
      <c r="J69" s="283"/>
      <c r="K69" s="197"/>
      <c r="L69" s="283"/>
      <c r="M69" s="197"/>
      <c r="N69" s="281"/>
      <c r="O69" s="197"/>
      <c r="P69" s="283"/>
      <c r="Q69" s="197"/>
      <c r="R69" s="283"/>
      <c r="S69" s="197"/>
      <c r="T69" s="281"/>
      <c r="U69" s="197"/>
      <c r="V69" s="283"/>
      <c r="W69" s="197"/>
      <c r="X69" s="283"/>
      <c r="Y69" s="197"/>
      <c r="Z69" s="281"/>
      <c r="AA69" s="197"/>
      <c r="AB69" s="283"/>
      <c r="AC69" s="197"/>
      <c r="AD69" s="283"/>
      <c r="AE69" s="197"/>
      <c r="AF69" s="281"/>
      <c r="AG69" s="197"/>
      <c r="AH69" s="283"/>
      <c r="AI69" s="197"/>
      <c r="AJ69" s="283"/>
      <c r="AK69" s="197"/>
      <c r="AL69" s="281"/>
      <c r="AM69" s="197"/>
      <c r="AN69" s="283"/>
      <c r="AO69" s="197"/>
      <c r="AP69" s="283"/>
      <c r="AQ69" s="197"/>
      <c r="AR69" s="281"/>
      <c r="AS69" s="197"/>
      <c r="AT69" s="283"/>
      <c r="AU69" s="197"/>
      <c r="AV69" s="283"/>
      <c r="AW69" s="197"/>
      <c r="AX69" s="281"/>
      <c r="AY69" s="197"/>
      <c r="AZ69" s="283"/>
      <c r="BA69" s="197"/>
      <c r="BB69" s="283"/>
      <c r="BC69" s="197"/>
      <c r="BD69" s="281"/>
      <c r="BE69" s="197"/>
      <c r="BF69" s="283"/>
      <c r="BG69" s="197"/>
      <c r="BH69" s="283"/>
      <c r="BI69" s="197"/>
      <c r="BJ69" s="281"/>
      <c r="BK69" s="197"/>
      <c r="BL69" s="283"/>
      <c r="BM69" s="197"/>
      <c r="BN69" s="283"/>
      <c r="BO69" s="197"/>
      <c r="BP69" s="281"/>
      <c r="BQ69" s="197"/>
      <c r="BR69" s="283"/>
      <c r="BS69" s="197"/>
      <c r="BT69" s="283"/>
      <c r="BU69" s="197"/>
      <c r="BV69" s="281"/>
      <c r="BW69" s="197"/>
      <c r="BX69" s="283"/>
      <c r="BY69" s="197"/>
      <c r="BZ69" s="283"/>
      <c r="CA69" s="197"/>
      <c r="CB69" s="281"/>
      <c r="CC69" s="197"/>
      <c r="CD69" s="283"/>
      <c r="CE69" s="197"/>
      <c r="CF69" s="283"/>
      <c r="CG69" s="197"/>
      <c r="CH69" s="281"/>
      <c r="CI69" s="197"/>
      <c r="CJ69" s="283"/>
      <c r="CK69" s="197"/>
      <c r="CL69" s="283"/>
      <c r="CM69" s="197"/>
      <c r="CN69" s="281"/>
      <c r="CO69" s="197"/>
      <c r="CP69" s="283"/>
      <c r="CQ69" s="197"/>
      <c r="CR69" s="283"/>
      <c r="CS69" s="197"/>
      <c r="CT69" s="281"/>
      <c r="CU69" s="197"/>
      <c r="CV69" s="283"/>
      <c r="CW69" s="197"/>
      <c r="CX69" s="283"/>
      <c r="CY69" s="197"/>
      <c r="CZ69" s="281"/>
      <c r="DA69" s="197"/>
      <c r="DB69" s="283"/>
      <c r="DC69" s="197"/>
      <c r="DD69" s="283"/>
      <c r="DE69" s="197"/>
      <c r="DF69" s="281"/>
      <c r="DG69" s="197"/>
      <c r="DH69" s="283"/>
      <c r="DI69" s="197"/>
      <c r="DJ69" s="283"/>
      <c r="DK69" s="197"/>
      <c r="DL69" s="281"/>
      <c r="DM69" s="197"/>
      <c r="DN69" s="283"/>
      <c r="DO69" s="197"/>
      <c r="DP69" s="283"/>
      <c r="DQ69" s="197"/>
      <c r="DR69" s="281"/>
      <c r="DS69" s="197"/>
      <c r="DT69" s="283"/>
      <c r="DU69" s="197"/>
      <c r="DV69" s="283"/>
      <c r="DW69" s="197"/>
      <c r="DX69" s="281"/>
      <c r="DY69" s="197"/>
      <c r="DZ69" s="283"/>
      <c r="EA69" s="197"/>
      <c r="EB69" s="283"/>
      <c r="EC69" s="197"/>
      <c r="ED69" s="281"/>
      <c r="EE69" s="197"/>
      <c r="EF69" s="283"/>
      <c r="EG69" s="197"/>
      <c r="EH69" s="283"/>
      <c r="EI69" s="197"/>
      <c r="EJ69" s="281"/>
      <c r="EK69" s="197"/>
      <c r="EL69" s="283"/>
      <c r="EM69" s="197"/>
      <c r="EN69" s="283"/>
      <c r="EO69" s="197"/>
      <c r="EP69" s="281"/>
      <c r="EQ69" s="197"/>
      <c r="ER69" s="283"/>
      <c r="ES69" s="197"/>
      <c r="ET69" s="283"/>
      <c r="EU69" s="197"/>
    </row>
    <row r="70" spans="1:151" ht="15.75" hidden="1" x14ac:dyDescent="0.25">
      <c r="A70" s="32" t="s">
        <v>351</v>
      </c>
      <c r="B70" s="285">
        <f>IFERROR(COUNTIFS(L3VA!Q$14:Q$259,"&gt;=0",L3VA!$E$14:$E$259,"EXTERNAL"),"")</f>
        <v>0</v>
      </c>
      <c r="C70" s="286" t="str">
        <f>IFERROR(AVERAGEIFS(L3VA!N14:N259,L3VA!$E$14:$E$259,"EXTERNAL",L3VA!Q14:Q$259,"&gt;=0"),"")</f>
        <v/>
      </c>
      <c r="D70" s="287">
        <f>COUNTIFS(L3VA!Q$14:Q$259,"&gt;=30",L3VA!$E$14:$E$259,"EXTERNAL")</f>
        <v>0</v>
      </c>
      <c r="E70" s="208" t="str">
        <f>IFERROR(D70/COUNTIFS(L3VA!$E$14:$E$259,"EXTERNAL",L3VA!Q14:Q259,"&gt;=0"),"")</f>
        <v/>
      </c>
      <c r="F70" s="287">
        <f>COUNTIFS(L3VA!Q$14:Q$259,"&gt;=50",L3VA!$E$14:$E$259,"EXTERNAL")</f>
        <v>0</v>
      </c>
      <c r="G70" s="208" t="str">
        <f>IFERROR(F70/COUNTIFS(L3VA!$E$14:$E$259,"EXTERNAL",L3VA!Q14:Q259,"&gt;=0"),"")</f>
        <v/>
      </c>
      <c r="H70" s="285">
        <f>IFERROR(COUNTIFS(L3VA!W$14:W$259,"&gt;=0",L3VA!$E$14:$E$259,"EXTERNAL"),"")</f>
        <v>0</v>
      </c>
      <c r="I70" s="286" t="str">
        <f>IFERROR(AVERAGEIFS(L3VA!T14:T259,L3VA!$E$14:$E$259,"EXTERNAL",L3VA!W14:W$259,"&gt;=0"),"")</f>
        <v/>
      </c>
      <c r="J70" s="287">
        <f>COUNTIFS(L3VA!W$14:W$259,"&gt;=30",L3VA!$E$14:$E$259,"EXTERNAL")</f>
        <v>0</v>
      </c>
      <c r="K70" s="208" t="str">
        <f>IFERROR(J70/COUNTIFS(L3VA!$E$14:$E$259,"EXTERNAL",L3VA!W14:W259,"&gt;=0"),"")</f>
        <v/>
      </c>
      <c r="L70" s="287">
        <f>COUNTIFS(L3VA!W$14:W$259,"&gt;=50",L3VA!$E$14:$E$259,"EXTERNAL")</f>
        <v>0</v>
      </c>
      <c r="M70" s="208" t="str">
        <f>IFERROR(L70/COUNTIFS(L3VA!$E$14:$E$259,"EXTERNAL",L3VA!W14:W259,"&gt;=0"),"")</f>
        <v/>
      </c>
      <c r="N70" s="285">
        <f>IFERROR(COUNTIFS(L3VA!AC$14:AC$259,"&gt;=0",L3VA!$E$14:$E$259,"EXTERNAL"),"")</f>
        <v>0</v>
      </c>
      <c r="O70" s="286" t="str">
        <f>IFERROR(AVERAGEIFS(L3VA!Z14:Z259,L3VA!$E$14:$E$259,"EXTERNAL",L3VA!AC14:AC$259,"&gt;=0"),"")</f>
        <v/>
      </c>
      <c r="P70" s="287">
        <f>COUNTIFS(L3VA!AC$14:AC$259,"&gt;=30",L3VA!$E$14:$E$259,"EXTERNAL")</f>
        <v>0</v>
      </c>
      <c r="Q70" s="208" t="str">
        <f>IFERROR(P70/COUNTIFS(L3VA!$E$14:$E$259,"EXTERNAL",L3VA!AC14:AC259,"&gt;=0"),"")</f>
        <v/>
      </c>
      <c r="R70" s="287">
        <f>COUNTIFS(L3VA!AC$14:AC$259,"&gt;=50",L3VA!$E$14:$E$259,"EXTERNAL")</f>
        <v>0</v>
      </c>
      <c r="S70" s="208" t="str">
        <f>IFERROR(R70/COUNTIFS(L3VA!$E$14:$E$259,"EXTERNAL",L3VA!AC14:AC259,"&gt;=0"),"")</f>
        <v/>
      </c>
      <c r="T70" s="285">
        <f>IFERROR(COUNTIFS(L3VA!AI$14:AI$259,"&gt;=0",L3VA!$E$14:$E$259,"EXTERNAL"),"")</f>
        <v>0</v>
      </c>
      <c r="U70" s="286" t="str">
        <f>IFERROR(AVERAGEIFS(L3VA!AF14:AF259,L3VA!$E$14:$E$259,"EXTERNAL",L3VA!AI14:AI$259,"&gt;=0"),"")</f>
        <v/>
      </c>
      <c r="V70" s="287">
        <f>COUNTIFS(L3VA!AI$14:AI$259,"&gt;=30",L3VA!$E$14:$E$259,"EXTERNAL")</f>
        <v>0</v>
      </c>
      <c r="W70" s="208" t="str">
        <f>IFERROR(V70/COUNTIFS(L3VA!$E$14:$E$259,"EXTERNAL",L3VA!AI14:AI259,"&gt;=0"),"")</f>
        <v/>
      </c>
      <c r="X70" s="287">
        <f>COUNTIFS(L3VA!AI$14:AI$259,"&gt;=50",L3VA!$E$14:$E$259,"EXTERNAL")</f>
        <v>0</v>
      </c>
      <c r="Y70" s="208" t="str">
        <f>IFERROR(X70/COUNTIFS(L3VA!$E$14:$E$259,"EXTERNAL",L3VA!AI14:AI259,"&gt;=0"),"")</f>
        <v/>
      </c>
      <c r="Z70" s="285">
        <f>IFERROR(COUNTIFS(L3VA!AO$14:AO$259,"&gt;=0",L3VA!$E$14:$E$259,"EXTERNAL"),"")</f>
        <v>0</v>
      </c>
      <c r="AA70" s="286" t="str">
        <f>IFERROR(AVERAGEIFS(L3VA!AL14:AL259,L3VA!$E$14:$E$259,"EXTERNAL",L3VA!AO14:AO$259,"&gt;=0"),"")</f>
        <v/>
      </c>
      <c r="AB70" s="287">
        <f>COUNTIFS(L3VA!AO$14:AO$259,"&gt;=30",L3VA!$E$14:$E$259,"EXTERNAL")</f>
        <v>0</v>
      </c>
      <c r="AC70" s="208" t="str">
        <f>IFERROR(AB70/COUNTIFS(L3VA!$E$14:$E$259,"EXTERNAL",L3VA!AO14:AO259,"&gt;=0"),"")</f>
        <v/>
      </c>
      <c r="AD70" s="287">
        <f>COUNTIFS(L3VA!AO$14:AO$259,"&gt;=50",L3VA!$E$14:$E$259,"EXTERNAL")</f>
        <v>0</v>
      </c>
      <c r="AE70" s="208" t="str">
        <f>IFERROR(AD70/COUNTIFS(L3VA!$E$14:$E$259,"EXTERNAL",L3VA!AO14:AO259,"&gt;=0"),"")</f>
        <v/>
      </c>
      <c r="AF70" s="285">
        <f>IFERROR(COUNTIFS(L3VA!AU$14:AU$259,"&gt;=0",L3VA!$E$14:$E$259,"EXTERNAL"),"")</f>
        <v>0</v>
      </c>
      <c r="AG70" s="286" t="str">
        <f>IFERROR(AVERAGEIFS(L3VA!AR14:AR259,L3VA!$E$14:$E$259,"EXTERNAL",L3VA!AU14:AU$259,"&gt;=0"),"")</f>
        <v/>
      </c>
      <c r="AH70" s="287">
        <f>COUNTIFS(L3VA!AU$14:AU$259,"&gt;=30",L3VA!$E$14:$E$259,"EXTERNAL")</f>
        <v>0</v>
      </c>
      <c r="AI70" s="208" t="str">
        <f>IFERROR(AH70/COUNTIFS(L3VA!$E$14:$E$259,"EXTERNAL",L3VA!AU14:AU259,"&gt;=0"),"")</f>
        <v/>
      </c>
      <c r="AJ70" s="287">
        <f>COUNTIFS(L3VA!AU$14:AU$259,"&gt;=50",L3VA!$E$14:$E$259,"EXTERNAL")</f>
        <v>0</v>
      </c>
      <c r="AK70" s="208" t="str">
        <f>IFERROR(AJ70/COUNTIFS(L3VA!$E$14:$E$259,"EXTERNAL",L3VA!AU14:AU259,"&gt;=0"),"")</f>
        <v/>
      </c>
      <c r="AL70" s="285">
        <f>IFERROR(COUNTIFS(L3VA!BA$14:BA$259,"&gt;=0",L3VA!$E$14:$E$259,"EXTERNAL"),"")</f>
        <v>0</v>
      </c>
      <c r="AM70" s="286" t="str">
        <f>IFERROR(AVERAGEIFS(L3VA!AX14:AX259,L3VA!$E$14:$E$259,"EXTERNAL",L3VA!BA14:BA$259,"&gt;=0"),"")</f>
        <v/>
      </c>
      <c r="AN70" s="287">
        <f>COUNTIFS(L3VA!BA$14:BA$259,"&gt;=30",L3VA!$E$14:$E$259,"EXTERNAL")</f>
        <v>0</v>
      </c>
      <c r="AO70" s="208" t="str">
        <f>IFERROR(AN70/COUNTIFS(L3VA!$E$14:$E$259,"EXTERNAL",L3VA!BA14:BA259,"&gt;=0"),"")</f>
        <v/>
      </c>
      <c r="AP70" s="287">
        <f>COUNTIFS(L3VA!BA$14:BA$259,"&gt;=50",L3VA!$E$14:$E$259,"EXTERNAL")</f>
        <v>0</v>
      </c>
      <c r="AQ70" s="208" t="str">
        <f>IFERROR(AP70/COUNTIFS(L3VA!$E$14:$E$259,"EXTERNAL",L3VA!BA14:BA259,"&gt;=0"),"")</f>
        <v/>
      </c>
      <c r="AR70" s="285">
        <f>IFERROR(COUNTIFS(L3VA!BG$14:BG$259,"&gt;=0",L3VA!$E$14:$E$259,"EXTERNAL"),"")</f>
        <v>0</v>
      </c>
      <c r="AS70" s="286" t="str">
        <f>IFERROR(AVERAGEIFS(L3VA!BD14:BD259,L3VA!$E$14:$E$259,"EXTERNAL",L3VA!BG14:BG$259,"&gt;=0"),"")</f>
        <v/>
      </c>
      <c r="AT70" s="287">
        <f>COUNTIFS(L3VA!BG$14:BG$259,"&gt;=30",L3VA!$E$14:$E$259,"EXTERNAL")</f>
        <v>0</v>
      </c>
      <c r="AU70" s="208" t="str">
        <f>IFERROR(AT70/COUNTIFS(L3VA!$E$14:$E$259,"EXTERNAL",L3VA!BG14:BG259,"&gt;=0"),"")</f>
        <v/>
      </c>
      <c r="AV70" s="287">
        <f>COUNTIFS(L3VA!BG$14:BG$259,"&gt;=50",L3VA!$E$14:$E$259,"EXTERNAL")</f>
        <v>0</v>
      </c>
      <c r="AW70" s="208" t="str">
        <f>IFERROR(AV70/COUNTIFS(L3VA!$E$14:$E$259,"EXTERNAL",L3VA!BG14:BG259,"&gt;=0"),"")</f>
        <v/>
      </c>
      <c r="AX70" s="285">
        <f>IFERROR(COUNTIFS(L3VA!BM$14:BM$259,"&gt;=0",L3VA!$E$14:$E$259,"EXTERNAL"),"")</f>
        <v>0</v>
      </c>
      <c r="AY70" s="286" t="str">
        <f>IFERROR(AVERAGEIFS(L3VA!BJ14:BJ259,L3VA!$E$14:$E$259,"EXTERNAL",L3VA!BM14:BM$259,"&gt;=0"),"")</f>
        <v/>
      </c>
      <c r="AZ70" s="287">
        <f>COUNTIFS(L3VA!BM$14:BM$259,"&gt;=30",L3VA!$E$14:$E$259,"EXTERNAL")</f>
        <v>0</v>
      </c>
      <c r="BA70" s="208" t="str">
        <f>IFERROR(AZ70/COUNTIFS(L3VA!$E$14:$E$259,"EXTERNAL",L3VA!BM14:BM259,"&gt;=0"),"")</f>
        <v/>
      </c>
      <c r="BB70" s="287">
        <f>COUNTIFS(L3VA!BM$14:BM$259,"&gt;=50",L3VA!$E$14:$E$259,"EXTERNAL")</f>
        <v>0</v>
      </c>
      <c r="BC70" s="208" t="str">
        <f>IFERROR(BB70/COUNTIFS(L3VA!$E$14:$E$259,"EXTERNAL",L3VA!BM14:BM259,"&gt;=0"),"")</f>
        <v/>
      </c>
      <c r="BD70" s="285">
        <f>IFERROR(COUNTIFS(L3VA!BS$14:BS$259,"&gt;=0",L3VA!$E$14:$E$259,"EXTERNAL"),"")</f>
        <v>0</v>
      </c>
      <c r="BE70" s="286" t="str">
        <f>IFERROR(AVERAGEIFS(L3VA!BP14:BP259,L3VA!$E$14:$E$259,"EXTERNAL",L3VA!BS14:BS$259,"&gt;=0"),"")</f>
        <v/>
      </c>
      <c r="BF70" s="287">
        <f>COUNTIFS(L3VA!BS$14:BS$259,"&gt;=30",L3VA!$E$14:$E$259,"EXTERNAL")</f>
        <v>0</v>
      </c>
      <c r="BG70" s="208" t="str">
        <f>IFERROR(BF70/COUNTIFS(L3VA!$E$14:$E$259,"EXTERNAL",L3VA!BS14:BS259,"&gt;=0"),"")</f>
        <v/>
      </c>
      <c r="BH70" s="287">
        <f>COUNTIFS(L3VA!BS$14:BS$259,"&gt;=50",L3VA!$E$14:$E$259,"EXTERNAL")</f>
        <v>0</v>
      </c>
      <c r="BI70" s="208" t="str">
        <f>IFERROR(BH70/COUNTIFS(L3VA!$E$14:$E$259,"EXTERNAL",L3VA!BS14:BS259,"&gt;=0"),"")</f>
        <v/>
      </c>
      <c r="BJ70" s="285">
        <f>IFERROR(COUNTIFS(L3VA!BY$14:BY$259,"&gt;=0",L3VA!$E$14:$E$259,"EXTERNAL"),"")</f>
        <v>0</v>
      </c>
      <c r="BK70" s="286" t="str">
        <f>IFERROR(AVERAGEIFS(L3VA!BV14:BV259,L3VA!$E$14:$E$259,"EXTERNAL",L3VA!BY14:BY$259,"&gt;=0"),"")</f>
        <v/>
      </c>
      <c r="BL70" s="287">
        <f>COUNTIFS(L3VA!BY$14:BY$259,"&gt;=30",L3VA!$E$14:$E$259,"EXTERNAL")</f>
        <v>0</v>
      </c>
      <c r="BM70" s="208" t="str">
        <f>IFERROR(BL70/COUNTIFS(L3VA!$E$14:$E$259,"EXTERNAL",L3VA!BY14:BY259,"&gt;=0"),"")</f>
        <v/>
      </c>
      <c r="BN70" s="287">
        <f>COUNTIFS(L3VA!BY$14:BY$259,"&gt;=50",L3VA!$E$14:$E$259,"EXTERNAL")</f>
        <v>0</v>
      </c>
      <c r="BO70" s="208" t="str">
        <f>IFERROR(BN70/COUNTIFS(L3VA!$E$14:$E$259,"EXTERNAL",L3VA!BY14:BY259,"&gt;=0"),"")</f>
        <v/>
      </c>
      <c r="BP70" s="285">
        <f>IFERROR(COUNTIFS(L3VA!CE$14:CE$259,"&gt;=0",L3VA!$E$14:$E$259,"EXTERNAL"),"")</f>
        <v>0</v>
      </c>
      <c r="BQ70" s="286" t="str">
        <f>IFERROR(AVERAGEIFS(L3VA!CB14:CB259,L3VA!$E$14:$E$259,"EXTERNAL",L3VA!CE14:CE$259,"&gt;=0"),"")</f>
        <v/>
      </c>
      <c r="BR70" s="287">
        <f>COUNTIFS(L3VA!CE$14:CE$259,"&gt;=30",L3VA!$E$14:$E$259,"EXTERNAL")</f>
        <v>0</v>
      </c>
      <c r="BS70" s="208" t="str">
        <f>IFERROR(BR70/COUNTIFS(L3VA!$E$14:$E$259,"EXTERNAL",L3VA!CE14:CE259,"&gt;=0"),"")</f>
        <v/>
      </c>
      <c r="BT70" s="287">
        <f>COUNTIFS(L3VA!CE$14:CE$259,"&gt;=50",L3VA!$E$14:$E$259,"EXTERNAL")</f>
        <v>0</v>
      </c>
      <c r="BU70" s="208" t="str">
        <f>IFERROR(BT70/COUNTIFS(L3VA!$E$14:$E$259,"EXTERNAL",L3VA!CE14:CE259,"&gt;=0"),"")</f>
        <v/>
      </c>
      <c r="BV70" s="285">
        <f>IFERROR(COUNTIFS(L3VA!CK$14:CK$259,"&gt;=0",L3VA!$E$14:$E$259,"EXTERNAL"),"")</f>
        <v>0</v>
      </c>
      <c r="BW70" s="286" t="str">
        <f>IFERROR(AVERAGEIFS(L3VA!CH14:CH259,L3VA!$E$14:$E$259,"EXTERNAL",L3VA!CK14:CK$259,"&gt;=0"),"")</f>
        <v/>
      </c>
      <c r="BX70" s="287">
        <f>COUNTIFS(L3VA!CK$14:CK$259,"&gt;=30",L3VA!$E$14:$E$259,"EXTERNAL")</f>
        <v>0</v>
      </c>
      <c r="BY70" s="208" t="str">
        <f>IFERROR(BX70/COUNTIFS(L3VA!$E$14:$E$259,"EXTERNAL",L3VA!CK14:CK259,"&gt;=0"),"")</f>
        <v/>
      </c>
      <c r="BZ70" s="287">
        <f>COUNTIFS(L3VA!CK$14:CK$259,"&gt;=50",L3VA!$E$14:$E$259,"EXTERNAL")</f>
        <v>0</v>
      </c>
      <c r="CA70" s="208" t="str">
        <f>IFERROR(BZ70/COUNTIFS(L3VA!$E$14:$E$259,"EXTERNAL",L3VA!CK14:CK259,"&gt;=0"),"")</f>
        <v/>
      </c>
      <c r="CB70" s="285">
        <f>IFERROR(COUNTIFS(L3VA!CQ$14:CQ$259,"&gt;=0",L3VA!$E$14:$E$259,"EXTERNAL"),"")</f>
        <v>0</v>
      </c>
      <c r="CC70" s="286" t="str">
        <f>IFERROR(AVERAGEIFS(L3VA!CN14:CN259,L3VA!$E$14:$E$259,"EXTERNAL",L3VA!CQ14:CQ$259,"&gt;=0"),"")</f>
        <v/>
      </c>
      <c r="CD70" s="287">
        <f>COUNTIFS(L3VA!CQ$14:CQ$259,"&gt;=30",L3VA!$E$14:$E$259,"EXTERNAL")</f>
        <v>0</v>
      </c>
      <c r="CE70" s="208" t="str">
        <f>IFERROR(CD70/COUNTIFS(L3VA!$E$14:$E$259,"EXTERNAL",L3VA!CQ14:CQ259,"&gt;=0"),"")</f>
        <v/>
      </c>
      <c r="CF70" s="287">
        <f>COUNTIFS(L3VA!CQ$14:CQ$259,"&gt;=50",L3VA!$E$14:$E$259,"EXTERNAL")</f>
        <v>0</v>
      </c>
      <c r="CG70" s="208" t="str">
        <f>IFERROR(CF70/COUNTIFS(L3VA!$E$14:$E$259,"EXTERNAL",L3VA!CQ14:CQ259,"&gt;=0"),"")</f>
        <v/>
      </c>
      <c r="CH70" s="285">
        <f>IFERROR(COUNTIFS(L3VA!CW$14:CW$259,"&gt;=0",L3VA!$E$14:$E$259,"EXTERNAL"),"")</f>
        <v>0</v>
      </c>
      <c r="CI70" s="286" t="str">
        <f>IFERROR(AVERAGEIFS(L3VA!CT14:CT259,L3VA!$E$14:$E$259,"EXTERNAL",L3VA!CW14:CW$259,"&gt;=0"),"")</f>
        <v/>
      </c>
      <c r="CJ70" s="287">
        <f>COUNTIFS(L3VA!CW$14:CW$259,"&gt;=30",L3VA!$E$14:$E$259,"EXTERNAL")</f>
        <v>0</v>
      </c>
      <c r="CK70" s="208" t="str">
        <f>IFERROR(CJ70/COUNTIFS(L3VA!$E$14:$E$259,"EXTERNAL",L3VA!CW14:CW259,"&gt;=0"),"")</f>
        <v/>
      </c>
      <c r="CL70" s="287">
        <f>COUNTIFS(L3VA!CW$14:CW$259,"&gt;=50",L3VA!$E$14:$E$259,"EXTERNAL")</f>
        <v>0</v>
      </c>
      <c r="CM70" s="208" t="str">
        <f>IFERROR(CL70/COUNTIFS(L3VA!$E$14:$E$259,"EXTERNAL",L3VA!CW14:CW259,"&gt;=0"),"")</f>
        <v/>
      </c>
      <c r="CN70" s="285">
        <f>IFERROR(COUNTIFS(L3VA!DC$14:DC$259,"&gt;=0",L3VA!$E$14:$E$259,"EXTERNAL"),"")</f>
        <v>0</v>
      </c>
      <c r="CO70" s="286" t="str">
        <f>IFERROR(AVERAGEIFS(L3VA!CZ14:CZ259,L3VA!$E$14:$E$259,"EXTERNAL",L3VA!DC14:DC$259,"&gt;=0"),"")</f>
        <v/>
      </c>
      <c r="CP70" s="287">
        <f>COUNTIFS(L3VA!DC$14:DC$259,"&gt;=30",L3VA!$E$14:$E$259,"EXTERNAL")</f>
        <v>0</v>
      </c>
      <c r="CQ70" s="208" t="str">
        <f>IFERROR(CP70/COUNTIFS(L3VA!$E$14:$E$259,"EXTERNAL",L3VA!DC14:DC259,"&gt;=0"),"")</f>
        <v/>
      </c>
      <c r="CR70" s="287">
        <f>COUNTIFS(L3VA!DC$14:DC$259,"&gt;=50",L3VA!$E$14:$E$259,"EXTERNAL")</f>
        <v>0</v>
      </c>
      <c r="CS70" s="208" t="str">
        <f>IFERROR(CR70/COUNTIFS(L3VA!$E$14:$E$259,"EXTERNAL",L3VA!DC14:DC259,"&gt;=0"),"")</f>
        <v/>
      </c>
      <c r="CT70" s="285">
        <f>IFERROR(COUNTIFS(L3VA!DI$14:DI$259,"&gt;=0",L3VA!$E$14:$E$259,"EXTERNAL"),"")</f>
        <v>0</v>
      </c>
      <c r="CU70" s="286" t="str">
        <f>IFERROR(AVERAGEIFS(L3VA!DF14:DF259,L3VA!$E$14:$E$259,"EXTERNAL",L3VA!DI14:DI$259,"&gt;=0"),"")</f>
        <v/>
      </c>
      <c r="CV70" s="287">
        <f>COUNTIFS(L3VA!DI$14:DI$259,"&gt;=30",L3VA!$E$14:$E$259,"EXTERNAL")</f>
        <v>0</v>
      </c>
      <c r="CW70" s="208" t="str">
        <f>IFERROR(CV70/COUNTIFS(L3VA!$E$14:$E$259,"EXTERNAL",L3VA!DI14:DI259,"&gt;=0"),"")</f>
        <v/>
      </c>
      <c r="CX70" s="287">
        <f>COUNTIFS(L3VA!DI$14:DI$259,"&gt;=50",L3VA!$E$14:$E$259,"EXTERNAL")</f>
        <v>0</v>
      </c>
      <c r="CY70" s="208" t="str">
        <f>IFERROR(CX70/COUNTIFS(L3VA!$E$14:$E$259,"EXTERNAL",L3VA!DI14:DI259,"&gt;=0"),"")</f>
        <v/>
      </c>
      <c r="CZ70" s="285">
        <f>IFERROR(COUNTIFS(L3VA!DO$14:DO$259,"&gt;=0",L3VA!$E$14:$E$259,"EXTERNAL"),"")</f>
        <v>0</v>
      </c>
      <c r="DA70" s="286" t="str">
        <f>IFERROR(AVERAGEIFS(L3VA!DL14:DL259,L3VA!$E$14:$E$259,"EXTERNAL",L3VA!DO14:DO$259,"&gt;=0"),"")</f>
        <v/>
      </c>
      <c r="DB70" s="287">
        <f>COUNTIFS(L3VA!DO$14:DO$259,"&gt;=30",L3VA!$E$14:$E$259,"EXTERNAL")</f>
        <v>0</v>
      </c>
      <c r="DC70" s="208" t="str">
        <f>IFERROR(DB70/COUNTIFS(L3VA!$E$14:$E$259,"EXTERNAL",L3VA!DO14:DO259,"&gt;=0"),"")</f>
        <v/>
      </c>
      <c r="DD70" s="287">
        <f>COUNTIFS(L3VA!DO$14:DO$259,"&gt;=50",L3VA!$E$14:$E$259,"EXTERNAL")</f>
        <v>0</v>
      </c>
      <c r="DE70" s="208" t="str">
        <f>IFERROR(DD70/COUNTIFS(L3VA!$E$14:$E$259,"EXTERNAL",L3VA!DO14:DO259,"&gt;=0"),"")</f>
        <v/>
      </c>
      <c r="DF70" s="285">
        <f>IFERROR(COUNTIFS(L3VA!DU$14:DU$259,"&gt;=0",L3VA!$E$14:$E$259,"EXTERNAL"),"")</f>
        <v>0</v>
      </c>
      <c r="DG70" s="286" t="str">
        <f>IFERROR(AVERAGEIFS(L3VA!DR14:DR259,L3VA!$E$14:$E$259,"EXTERNAL",L3VA!DU14:DU$259,"&gt;=0"),"")</f>
        <v/>
      </c>
      <c r="DH70" s="287">
        <f>COUNTIFS(L3VA!DU$14:DU$259,"&gt;=30",L3VA!$E$14:$E$259,"EXTERNAL")</f>
        <v>0</v>
      </c>
      <c r="DI70" s="208" t="str">
        <f>IFERROR(DH70/COUNTIFS(L3VA!$E$14:$E$259,"EXTERNAL",L3VA!DU14:DU259,"&gt;=0"),"")</f>
        <v/>
      </c>
      <c r="DJ70" s="287">
        <f>COUNTIFS(L3VA!DU$14:DU$259,"&gt;=50",L3VA!$E$14:$E$259,"EXTERNAL")</f>
        <v>0</v>
      </c>
      <c r="DK70" s="208" t="str">
        <f>IFERROR(DJ70/COUNTIFS(L3VA!$E$14:$E$259,"EXTERNAL",L3VA!DU14:DU259,"&gt;=0"),"")</f>
        <v/>
      </c>
      <c r="DL70" s="285">
        <f>IFERROR(COUNTIFS(L3VA!EA$14:EA$259,"&gt;=0",L3VA!$E$14:$E$259,"EXTERNAL"),"")</f>
        <v>0</v>
      </c>
      <c r="DM70" s="286" t="str">
        <f>IFERROR(AVERAGEIFS(L3VA!DX14:DX259,L3VA!$E$14:$E$259,"EXTERNAL",L3VA!EA14:EA$259,"&gt;=0"),"")</f>
        <v/>
      </c>
      <c r="DN70" s="287">
        <f>COUNTIFS(L3VA!EA$14:EA$259,"&gt;=30",L3VA!$E$14:$E$259,"EXTERNAL")</f>
        <v>0</v>
      </c>
      <c r="DO70" s="208" t="str">
        <f>IFERROR(DN70/COUNTIFS(L3VA!$E$14:$E$259,"EXTERNAL",L3VA!EA14:EA259,"&gt;=0"),"")</f>
        <v/>
      </c>
      <c r="DP70" s="287">
        <f>COUNTIFS(L3VA!EA$14:EA$259,"&gt;=50",L3VA!$E$14:$E$259,"EXTERNAL")</f>
        <v>0</v>
      </c>
      <c r="DQ70" s="208" t="str">
        <f>IFERROR(DP70/COUNTIFS(L3VA!$E$14:$E$259,"EXTERNAL",L3VA!EA14:EA259,"&gt;=0"),"")</f>
        <v/>
      </c>
      <c r="DR70" s="285">
        <f>IFERROR(COUNTIFS(L3VA!EG$14:EG$259,"&gt;=0",L3VA!$E$14:$E$259,"EXTERNAL"),"")</f>
        <v>0</v>
      </c>
      <c r="DS70" s="286" t="str">
        <f>IFERROR(AVERAGEIFS(L3VA!ED14:ED259,L3VA!$E$14:$E$259,"EXTERNAL",L3VA!EG14:EG$259,"&gt;=0"),"")</f>
        <v/>
      </c>
      <c r="DT70" s="287">
        <f>COUNTIFS(L3VA!EG$14:EG$259,"&gt;=30",L3VA!$E$14:$E$259,"EXTERNAL")</f>
        <v>0</v>
      </c>
      <c r="DU70" s="208" t="str">
        <f>IFERROR(DT70/COUNTIFS(L3VA!$E$14:$E$259,"EXTERNAL",L3VA!EG14:EG259,"&gt;=0"),"")</f>
        <v/>
      </c>
      <c r="DV70" s="287">
        <f>COUNTIFS(L3VA!EG$14:EG$259,"&gt;=50",L3VA!$E$14:$E$259,"EXTERNAL")</f>
        <v>0</v>
      </c>
      <c r="DW70" s="208" t="str">
        <f>IFERROR(DV70/COUNTIFS(L3VA!$E$14:$E$259,"EXTERNAL",L3VA!EG14:EG259,"&gt;=0"),"")</f>
        <v/>
      </c>
      <c r="DX70" s="285">
        <f>IFERROR(COUNTIFS(L3VA!EM$14:EM$259,"&gt;=0",L3VA!$E$14:$E$259,"EXTERNAL"),"")</f>
        <v>0</v>
      </c>
      <c r="DY70" s="286" t="str">
        <f>IFERROR(AVERAGEIFS(L3VA!EJ14:EJ259,L3VA!$E$14:$E$259,"EXTERNAL",L3VA!EM14:EM$259,"&gt;=0"),"")</f>
        <v/>
      </c>
      <c r="DZ70" s="287">
        <f>COUNTIFS(L3VA!EM$14:EM$259,"&gt;=30",L3VA!$E$14:$E$259,"EXTERNAL")</f>
        <v>0</v>
      </c>
      <c r="EA70" s="208" t="str">
        <f>IFERROR(DZ70/COUNTIFS(L3VA!$E$14:$E$259,"EXTERNAL",L3VA!EM14:EM259,"&gt;=0"),"")</f>
        <v/>
      </c>
      <c r="EB70" s="287">
        <f>COUNTIFS(L3VA!EM$14:EM$259,"&gt;=50",L3VA!$E$14:$E$259,"EXTERNAL")</f>
        <v>0</v>
      </c>
      <c r="EC70" s="208" t="str">
        <f>IFERROR(EB70/COUNTIFS(L3VA!$E$14:$E$259,"EXTERNAL",L3VA!EM14:EM259,"&gt;=0"),"")</f>
        <v/>
      </c>
      <c r="ED70" s="285">
        <f>IFERROR(COUNTIFS(L3VA!ES$14:ES$259,"&gt;=0",L3VA!$E$14:$E$259,"EXTERNAL"),"")</f>
        <v>0</v>
      </c>
      <c r="EE70" s="286" t="str">
        <f>IFERROR(AVERAGEIFS(L3VA!EP14:EP259,L3VA!$E$14:$E$259,"EXTERNAL",L3VA!ES14:ES$259,"&gt;=0"),"")</f>
        <v/>
      </c>
      <c r="EF70" s="287">
        <f>COUNTIFS(L3VA!ES$14:ES$259,"&gt;=30",L3VA!$E$14:$E$259,"EXTERNAL")</f>
        <v>0</v>
      </c>
      <c r="EG70" s="208" t="str">
        <f>IFERROR(EF70/COUNTIFS(L3VA!$E$14:$E$259,"EXTERNAL",L3VA!ES14:ES259,"&gt;=0"),"")</f>
        <v/>
      </c>
      <c r="EH70" s="287">
        <f>COUNTIFS(L3VA!ES$14:ES$259,"&gt;=50",L3VA!$E$14:$E$259,"EXTERNAL")</f>
        <v>0</v>
      </c>
      <c r="EI70" s="208" t="str">
        <f>IFERROR(EH70/COUNTIFS(L3VA!$E$14:$E$259,"EXTERNAL",L3VA!ES14:ES259,"&gt;=0"),"")</f>
        <v/>
      </c>
      <c r="EJ70" s="285">
        <f>IFERROR(COUNTIFS(L3VA!EY$14:EY$259,"&gt;=0",L3VA!$E$14:$E$259,"EXTERNAL"),"")</f>
        <v>0</v>
      </c>
      <c r="EK70" s="286" t="str">
        <f>IFERROR(AVERAGEIFS(L3VA!EV14:EV259,L3VA!$E$14:$E$259,"EXTERNAL",L3VA!EY14:EY$259,"&gt;=0"),"")</f>
        <v/>
      </c>
      <c r="EL70" s="287">
        <f>COUNTIFS(L3VA!EY$14:EY$259,"&gt;=30",L3VA!$E$14:$E$259,"EXTERNAL")</f>
        <v>0</v>
      </c>
      <c r="EM70" s="208" t="str">
        <f>IFERROR(EL70/COUNTIFS(L3VA!$E$14:$E$259,"EXTERNAL",L3VA!EY14:EY259,"&gt;=0"),"")</f>
        <v/>
      </c>
      <c r="EN70" s="287">
        <f>COUNTIFS(L3VA!EY$14:EY$259,"&gt;=50",L3VA!$E$14:$E$259,"EXTERNAL")</f>
        <v>0</v>
      </c>
      <c r="EO70" s="208" t="str">
        <f>IFERROR(EN70/COUNTIFS(L3VA!$E$14:$E$259,"EXTERNAL",L3VA!EY14:EY259,"&gt;=0"),"")</f>
        <v/>
      </c>
      <c r="EP70" s="285">
        <f>IFERROR(COUNTIFS(L3VA!FE$14:FE$259,"&gt;=0",L3VA!$E$14:$E$259,"EXTERNAL"),"")</f>
        <v>0</v>
      </c>
      <c r="EQ70" s="286" t="str">
        <f>IFERROR(AVERAGEIFS(L3VA!FB14:FB259,L3VA!$E$14:$E$259,"EXTERNAL",L3VA!FE14:FE$259,"&gt;=0"),"")</f>
        <v/>
      </c>
      <c r="ER70" s="287">
        <f>COUNTIFS(L3VA!FE$14:FE$259,"&gt;=30",L3VA!$E$14:$E$259,"EXTERNAL")</f>
        <v>0</v>
      </c>
      <c r="ES70" s="208" t="str">
        <f>IFERROR(ER70/COUNTIFS(L3VA!$E$14:$E$259,"EXTERNAL",L3VA!FE14:FE259,"&gt;=0"),"")</f>
        <v/>
      </c>
      <c r="ET70" s="287">
        <f>COUNTIFS(L3VA!FE$14:FE$259,"&gt;=50",L3VA!$E$14:$E$259,"EXTERNAL")</f>
        <v>0</v>
      </c>
      <c r="EU70" s="208" t="str">
        <f>IFERROR(ET70/COUNTIFS(L3VA!$E$14:$E$259,"EXTERNAL",L3VA!FE14:FE259,"&gt;=0"),"")</f>
        <v/>
      </c>
    </row>
    <row r="71" spans="1:151" ht="15.75" hidden="1" x14ac:dyDescent="0.25">
      <c r="A71" s="32" t="s">
        <v>352</v>
      </c>
      <c r="B71" s="293">
        <f>IFERROR(COUNTIFS(L3VA!Q$14:Q$259,"&gt;=0",L3VA!$E$14:$E$259,"INTERNAL"),"")</f>
        <v>0</v>
      </c>
      <c r="C71" s="286" t="str">
        <f>IFERROR(AVERAGEIFS(L3VA!N$14:N$259,L3VA!$E$14:$E$259,"INTERNAL",L3VA!Q$14:Q$259,"&gt;=0"),"")</f>
        <v/>
      </c>
      <c r="D71" s="287">
        <f>COUNTIFS(L3VA!Q$14:Q$259,"&gt;=30",L3VA!$E$14:$E$259,"INTERNAL")</f>
        <v>0</v>
      </c>
      <c r="E71" s="208" t="str">
        <f>IFERROR(D71/COUNTIFS(L3VA!$E$14:$E$259,"INTERNAL",L3VA!Q14:Q259,"&gt;=0"),"")</f>
        <v/>
      </c>
      <c r="F71" s="287">
        <f>COUNTIFS(L3VA!Q$14:Q$259,"&gt;=50",L3VA!$E$14:$E$259,"INTERNAL")</f>
        <v>0</v>
      </c>
      <c r="G71" s="208" t="str">
        <f>IFERROR(F71/COUNTIFS(L3VA!$E$14:$E$259,"INTERNAL",L3VA!Q14:Q259,"&gt;=0"),"")</f>
        <v/>
      </c>
      <c r="H71" s="293">
        <f>IFERROR(COUNTIFS(L3VA!W$14:W$259,"&gt;=0",L3VA!$E$14:$E$259,"INTERNAL"),"")</f>
        <v>0</v>
      </c>
      <c r="I71" s="286" t="str">
        <f>IFERROR(AVERAGEIFS(L3VA!T$14:T$259,L3VA!$E$14:$E$259,"INTERNAL",L3VA!W$14:W$259,"&gt;=0"),"")</f>
        <v/>
      </c>
      <c r="J71" s="287">
        <f>COUNTIFS(L3VA!W$14:W$259,"&gt;=30",L3VA!$E$14:$E$259,"INTERNAL")</f>
        <v>0</v>
      </c>
      <c r="K71" s="208" t="str">
        <f>IFERROR(J71/COUNTIFS(L3VA!$E$14:$E$259,"INTERNAL",L3VA!W14:W259,"&gt;=0"),"")</f>
        <v/>
      </c>
      <c r="L71" s="287">
        <f>COUNTIFS(L3VA!W$14:W$259,"&gt;=50",L3VA!$E$14:$E$259,"INTERNAL")</f>
        <v>0</v>
      </c>
      <c r="M71" s="208" t="str">
        <f>IFERROR(L71/COUNTIFS(L3VA!$E$14:$E$259,"INTERNAL",L3VA!W14:W259,"&gt;=0"),"")</f>
        <v/>
      </c>
      <c r="N71" s="293">
        <f>IFERROR(COUNTIFS(L3VA!AC$14:AC$259,"&gt;=0",L3VA!$E$14:$E$259,"INTERNAL"),"")</f>
        <v>0</v>
      </c>
      <c r="O71" s="286" t="str">
        <f>IFERROR(AVERAGEIFS(L3VA!Z$14:Z$259,L3VA!$E$14:$E$259,"INTERNAL",L3VA!AC$14:AC$259,"&gt;=0"),"")</f>
        <v/>
      </c>
      <c r="P71" s="287">
        <f>COUNTIFS(L3VA!AC$14:AC$259,"&gt;=30",L3VA!$E$14:$E$259,"INTERNAL")</f>
        <v>0</v>
      </c>
      <c r="Q71" s="208" t="str">
        <f>IFERROR(P71/COUNTIFS(L3VA!$E$14:$E$259,"INTERNAL",L3VA!AC14:AC259,"&gt;=0"),"")</f>
        <v/>
      </c>
      <c r="R71" s="287">
        <f>COUNTIFS(L3VA!AC$14:AC$259,"&gt;=50",L3VA!$E$14:$E$259,"INTERNAL")</f>
        <v>0</v>
      </c>
      <c r="S71" s="208" t="str">
        <f>IFERROR(R71/COUNTIFS(L3VA!$E$14:$E$259,"INTERNAL",L3VA!AC14:AC259,"&gt;=0"),"")</f>
        <v/>
      </c>
      <c r="T71" s="293">
        <f>IFERROR(COUNTIFS(L3VA!AI$14:AI$259,"&gt;=0",L3VA!$E$14:$E$259,"INTERNAL"),"")</f>
        <v>0</v>
      </c>
      <c r="U71" s="286" t="str">
        <f>IFERROR(AVERAGEIFS(L3VA!AF$14:AF$259,L3VA!$E$14:$E$259,"INTERNAL",L3VA!AI$14:AI$259,"&gt;=0"),"")</f>
        <v/>
      </c>
      <c r="V71" s="287">
        <f>COUNTIFS(L3VA!AI$14:AI$259,"&gt;=30",L3VA!$E$14:$E$259,"INTERNAL")</f>
        <v>0</v>
      </c>
      <c r="W71" s="208" t="str">
        <f>IFERROR(V71/COUNTIFS(L3VA!$E$14:$E$259,"INTERNAL",L3VA!AI14:AI259,"&gt;=0"),"")</f>
        <v/>
      </c>
      <c r="X71" s="287">
        <f>COUNTIFS(L3VA!AI$14:AI$259,"&gt;=50",L3VA!$E$14:$E$259,"INTERNAL")</f>
        <v>0</v>
      </c>
      <c r="Y71" s="208" t="str">
        <f>IFERROR(X71/COUNTIFS(L3VA!$E$14:$E$259,"INTERNAL",L3VA!AI14:AI259,"&gt;=0"),"")</f>
        <v/>
      </c>
      <c r="Z71" s="293">
        <f>IFERROR(COUNTIFS(L3VA!AO$14:AO$259,"&gt;=0",L3VA!$E$14:$E$259,"INTERNAL"),"")</f>
        <v>0</v>
      </c>
      <c r="AA71" s="286" t="str">
        <f>IFERROR(AVERAGEIFS(L3VA!AL$14:AL$259,L3VA!$E$14:$E$259,"INTERNAL",L3VA!AO$14:AO$259,"&gt;=0"),"")</f>
        <v/>
      </c>
      <c r="AB71" s="287">
        <f>COUNTIFS(L3VA!AO$14:AO$259,"&gt;=30",L3VA!$E$14:$E$259,"INTERNAL")</f>
        <v>0</v>
      </c>
      <c r="AC71" s="208" t="str">
        <f>IFERROR(AB71/COUNTIFS(L3VA!$E$14:$E$259,"INTERNAL",L3VA!AO14:AO259,"&gt;=0"),"")</f>
        <v/>
      </c>
      <c r="AD71" s="287">
        <f>COUNTIFS(L3VA!AO$14:AO$259,"&gt;=50",L3VA!$E$14:$E$259,"INTERNAL")</f>
        <v>0</v>
      </c>
      <c r="AE71" s="208" t="str">
        <f>IFERROR(AD71/COUNTIFS(L3VA!$E$14:$E$259,"INTERNAL",L3VA!AO14:AO259,"&gt;=0"),"")</f>
        <v/>
      </c>
      <c r="AF71" s="293">
        <f>IFERROR(COUNTIFS(L3VA!AU$14:AU$259,"&gt;=0",L3VA!$E$14:$E$259,"INTERNAL"),"")</f>
        <v>0</v>
      </c>
      <c r="AG71" s="286" t="str">
        <f>IFERROR(AVERAGEIFS(L3VA!AR$14:AR$259,L3VA!$E$14:$E$259,"INTERNAL",L3VA!AU$14:AU$259,"&gt;=0"),"")</f>
        <v/>
      </c>
      <c r="AH71" s="287">
        <f>COUNTIFS(L3VA!AU$14:AU$259,"&gt;=30",L3VA!$E$14:$E$259,"INTERNAL")</f>
        <v>0</v>
      </c>
      <c r="AI71" s="208" t="str">
        <f>IFERROR(AH71/COUNTIFS(L3VA!$E$14:$E$259,"INTERNAL",L3VA!AU14:AU259,"&gt;=0"),"")</f>
        <v/>
      </c>
      <c r="AJ71" s="287">
        <f>COUNTIFS(L3VA!AU$14:AU$259,"&gt;=50",L3VA!$E$14:$E$259,"INTERNAL")</f>
        <v>0</v>
      </c>
      <c r="AK71" s="208" t="str">
        <f>IFERROR(AJ71/COUNTIFS(L3VA!$E$14:$E$259,"INTERNAL",L3VA!AU14:AU259,"&gt;=0"),"")</f>
        <v/>
      </c>
      <c r="AL71" s="293">
        <f>IFERROR(COUNTIFS(L3VA!BA$14:BA$259,"&gt;=0",L3VA!$E$14:$E$259,"INTERNAL"),"")</f>
        <v>0</v>
      </c>
      <c r="AM71" s="286" t="str">
        <f>IFERROR(AVERAGEIFS(L3VA!AX$14:AX$259,L3VA!$E$14:$E$259,"INTERNAL",L3VA!BA$14:BA$259,"&gt;=0"),"")</f>
        <v/>
      </c>
      <c r="AN71" s="287">
        <f>COUNTIFS(L3VA!BA$14:BA$259,"&gt;=30",L3VA!$E$14:$E$259,"INTERNAL")</f>
        <v>0</v>
      </c>
      <c r="AO71" s="208" t="str">
        <f>IFERROR(AN71/COUNTIFS(L3VA!$E$14:$E$259,"INTERNAL",L3VA!BA14:BA259,"&gt;=0"),"")</f>
        <v/>
      </c>
      <c r="AP71" s="287">
        <f>COUNTIFS(L3VA!BA$14:BA$259,"&gt;=50",L3VA!$E$14:$E$259,"INTERNAL")</f>
        <v>0</v>
      </c>
      <c r="AQ71" s="208" t="str">
        <f>IFERROR(AP71/COUNTIFS(L3VA!$E$14:$E$259,"INTERNAL",L3VA!BA14:BA259,"&gt;=0"),"")</f>
        <v/>
      </c>
      <c r="AR71" s="293">
        <f>IFERROR(COUNTIFS(L3VA!BG$14:BG$259,"&gt;=0",L3VA!$E$14:$E$259,"INTERNAL"),"")</f>
        <v>0</v>
      </c>
      <c r="AS71" s="286" t="str">
        <f>IFERROR(AVERAGEIFS(L3VA!BD$14:BD$259,L3VA!$E$14:$E$259,"INTERNAL",L3VA!BG$14:BG$259,"&gt;=0"),"")</f>
        <v/>
      </c>
      <c r="AT71" s="287">
        <f>COUNTIFS(L3VA!BG$14:BG$259,"&gt;=30",L3VA!$E$14:$E$259,"INTERNAL")</f>
        <v>0</v>
      </c>
      <c r="AU71" s="208" t="str">
        <f>IFERROR(AT71/COUNTIFS(L3VA!$E$14:$E$259,"INTERNAL",L3VA!BG14:BG259,"&gt;=0"),"")</f>
        <v/>
      </c>
      <c r="AV71" s="287">
        <f>COUNTIFS(L3VA!BG$14:BG$259,"&gt;=50",L3VA!$E$14:$E$259,"INTERNAL")</f>
        <v>0</v>
      </c>
      <c r="AW71" s="208" t="str">
        <f>IFERROR(AV71/COUNTIFS(L3VA!$E$14:$E$259,"INTERNAL",L3VA!BG14:BG259,"&gt;=0"),"")</f>
        <v/>
      </c>
      <c r="AX71" s="293">
        <f>IFERROR(COUNTIFS(L3VA!BM$14:BM$259,"&gt;=0",L3VA!$E$14:$E$259,"INTERNAL"),"")</f>
        <v>0</v>
      </c>
      <c r="AY71" s="286" t="str">
        <f>IFERROR(AVERAGEIFS(L3VA!BJ$14:BJ$259,L3VA!$E$14:$E$259,"INTERNAL",L3VA!BM$14:BM$259,"&gt;=0"),"")</f>
        <v/>
      </c>
      <c r="AZ71" s="287">
        <f>COUNTIFS(L3VA!BM$14:BM$259,"&gt;=30",L3VA!$E$14:$E$259,"INTERNAL")</f>
        <v>0</v>
      </c>
      <c r="BA71" s="208" t="str">
        <f>IFERROR(AZ71/COUNTIFS(L3VA!$E$14:$E$259,"INTERNAL",L3VA!BM14:BM259,"&gt;=0"),"")</f>
        <v/>
      </c>
      <c r="BB71" s="287">
        <f>COUNTIFS(L3VA!BM$14:BM$259,"&gt;=50",L3VA!$E$14:$E$259,"INTERNAL")</f>
        <v>0</v>
      </c>
      <c r="BC71" s="208" t="str">
        <f>IFERROR(BB71/COUNTIFS(L3VA!$E$14:$E$259,"INTERNAL",L3VA!BM14:BM259,"&gt;=0"),"")</f>
        <v/>
      </c>
      <c r="BD71" s="293">
        <f>IFERROR(COUNTIFS(L3VA!BS$14:BS$259,"&gt;=0",L3VA!$E$14:$E$259,"INTERNAL"),"")</f>
        <v>0</v>
      </c>
      <c r="BE71" s="286" t="str">
        <f>IFERROR(AVERAGEIFS(L3VA!BP$14:BP$259,L3VA!$E$14:$E$259,"INTERNAL",L3VA!BS$14:BS$259,"&gt;=0"),"")</f>
        <v/>
      </c>
      <c r="BF71" s="287">
        <f>COUNTIFS(L3VA!BS$14:BS$259,"&gt;=30",L3VA!$E$14:$E$259,"INTERNAL")</f>
        <v>0</v>
      </c>
      <c r="BG71" s="208" t="str">
        <f>IFERROR(BF71/COUNTIFS(L3VA!$E$14:$E$259,"INTERNAL",L3VA!BS14:BS259,"&gt;=0"),"")</f>
        <v/>
      </c>
      <c r="BH71" s="287">
        <f>COUNTIFS(L3VA!BS$14:BS$259,"&gt;=50",L3VA!$E$14:$E$259,"INTERNAL")</f>
        <v>0</v>
      </c>
      <c r="BI71" s="208" t="str">
        <f>IFERROR(BH71/COUNTIFS(L3VA!$E$14:$E$259,"INTERNAL",L3VA!BS14:BS259,"&gt;=0"),"")</f>
        <v/>
      </c>
      <c r="BJ71" s="293">
        <f>IFERROR(COUNTIFS(L3VA!BY$14:BY$259,"&gt;=0",L3VA!$E$14:$E$259,"INTERNAL"),"")</f>
        <v>0</v>
      </c>
      <c r="BK71" s="286" t="str">
        <f>IFERROR(AVERAGEIFS(L3VA!BV$14:BV$259,L3VA!$E$14:$E$259,"INTERNAL",L3VA!BY$14:BY$259,"&gt;=0"),"")</f>
        <v/>
      </c>
      <c r="BL71" s="287">
        <f>COUNTIFS(L3VA!BY$14:BY$259,"&gt;=30",L3VA!$E$14:$E$259,"INTERNAL")</f>
        <v>0</v>
      </c>
      <c r="BM71" s="208" t="str">
        <f>IFERROR(BL71/COUNTIFS(L3VA!$E$14:$E$259,"INTERNAL",L3VA!BY14:BY259,"&gt;=0"),"")</f>
        <v/>
      </c>
      <c r="BN71" s="287">
        <f>COUNTIFS(L3VA!BY$14:BY$259,"&gt;=50",L3VA!$E$14:$E$259,"INTERNAL")</f>
        <v>0</v>
      </c>
      <c r="BO71" s="208" t="str">
        <f>IFERROR(BN71/COUNTIFS(L3VA!$E$14:$E$259,"INTERNAL",L3VA!BY14:BY259,"&gt;=0"),"")</f>
        <v/>
      </c>
      <c r="BP71" s="293">
        <f>IFERROR(COUNTIFS(L3VA!CE$14:CE$259,"&gt;=0",L3VA!$E$14:$E$259,"INTERNAL"),"")</f>
        <v>0</v>
      </c>
      <c r="BQ71" s="286" t="str">
        <f>IFERROR(AVERAGEIFS(L3VA!CB$14:CB$259,L3VA!$E$14:$E$259,"INTERNAL",L3VA!CE$14:CE$259,"&gt;=0"),"")</f>
        <v/>
      </c>
      <c r="BR71" s="287">
        <f>COUNTIFS(L3VA!CE$14:CE$259,"&gt;=30",L3VA!$E$14:$E$259,"INTERNAL")</f>
        <v>0</v>
      </c>
      <c r="BS71" s="208" t="str">
        <f>IFERROR(BR71/COUNTIFS(L3VA!$E$14:$E$259,"INTERNAL",L3VA!CE14:CE259,"&gt;=0"),"")</f>
        <v/>
      </c>
      <c r="BT71" s="287">
        <f>COUNTIFS(L3VA!CE$14:CE$259,"&gt;=50",L3VA!$E$14:$E$259,"INTERNAL")</f>
        <v>0</v>
      </c>
      <c r="BU71" s="208" t="str">
        <f>IFERROR(BT71/COUNTIFS(L3VA!$E$14:$E$259,"INTERNAL",L3VA!CE14:CE259,"&gt;=0"),"")</f>
        <v/>
      </c>
      <c r="BV71" s="293">
        <f>IFERROR(COUNTIFS(L3VA!CK$14:CK$259,"&gt;=0",L3VA!$E$14:$E$259,"INTERNAL"),"")</f>
        <v>0</v>
      </c>
      <c r="BW71" s="286" t="str">
        <f>IFERROR(AVERAGEIFS(L3VA!CH$14:CH$259,L3VA!$E$14:$E$259,"INTERNAL",L3VA!CK$14:CK$259,"&gt;=0"),"")</f>
        <v/>
      </c>
      <c r="BX71" s="287">
        <f>COUNTIFS(L3VA!CK$14:CK$259,"&gt;=30",L3VA!$E$14:$E$259,"INTERNAL")</f>
        <v>0</v>
      </c>
      <c r="BY71" s="208" t="str">
        <f>IFERROR(BX71/COUNTIFS(L3VA!$E$14:$E$259,"INTERNAL",L3VA!CK14:CK259,"&gt;=0"),"")</f>
        <v/>
      </c>
      <c r="BZ71" s="287">
        <f>COUNTIFS(L3VA!CK$14:CK$259,"&gt;=50",L3VA!$E$14:$E$259,"INTERNAL")</f>
        <v>0</v>
      </c>
      <c r="CA71" s="208" t="str">
        <f>IFERROR(BZ71/COUNTIFS(L3VA!$E$14:$E$259,"INTERNAL",L3VA!CK14:CK259,"&gt;=0"),"")</f>
        <v/>
      </c>
      <c r="CB71" s="293">
        <f>IFERROR(COUNTIFS(L3VA!CQ$14:CQ$259,"&gt;=0",L3VA!$E$14:$E$259,"INTERNAL"),"")</f>
        <v>0</v>
      </c>
      <c r="CC71" s="286" t="str">
        <f>IFERROR(AVERAGEIFS(L3VA!CN$14:CN$259,L3VA!$E$14:$E$259,"INTERNAL",L3VA!CQ$14:CQ$259,"&gt;=0"),"")</f>
        <v/>
      </c>
      <c r="CD71" s="287">
        <f>COUNTIFS(L3VA!CQ$14:CQ$259,"&gt;=30",L3VA!$E$14:$E$259,"INTERNAL")</f>
        <v>0</v>
      </c>
      <c r="CE71" s="208" t="str">
        <f>IFERROR(CD71/COUNTIFS(L3VA!$E$14:$E$259,"INTERNAL",L3VA!CQ14:CQ259,"&gt;=0"),"")</f>
        <v/>
      </c>
      <c r="CF71" s="287">
        <f>COUNTIFS(L3VA!CQ$14:CQ$259,"&gt;=50",L3VA!$E$14:$E$259,"INTERNAL")</f>
        <v>0</v>
      </c>
      <c r="CG71" s="208" t="str">
        <f>IFERROR(CF71/COUNTIFS(L3VA!$E$14:$E$259,"INTERNAL",L3VA!CQ14:CQ259,"&gt;=0"),"")</f>
        <v/>
      </c>
      <c r="CH71" s="293">
        <f>IFERROR(COUNTIFS(L3VA!CW$14:CW$259,"&gt;=0",L3VA!$E$14:$E$259,"INTERNAL"),"")</f>
        <v>0</v>
      </c>
      <c r="CI71" s="286" t="str">
        <f>IFERROR(AVERAGEIFS(L3VA!CT$14:CT$259,L3VA!$E$14:$E$259,"INTERNAL",L3VA!CW$14:CW$259,"&gt;=0"),"")</f>
        <v/>
      </c>
      <c r="CJ71" s="287">
        <f>COUNTIFS(L3VA!CW$14:CW$259,"&gt;=30",L3VA!$E$14:$E$259,"INTERNAL")</f>
        <v>0</v>
      </c>
      <c r="CK71" s="208" t="str">
        <f>IFERROR(CJ71/COUNTIFS(L3VA!$E$14:$E$259,"INTERNAL",L3VA!CW14:CW259,"&gt;=0"),"")</f>
        <v/>
      </c>
      <c r="CL71" s="287">
        <f>COUNTIFS(L3VA!CW$14:CW$259,"&gt;=50",L3VA!$E$14:$E$259,"INTERNAL")</f>
        <v>0</v>
      </c>
      <c r="CM71" s="208" t="str">
        <f>IFERROR(CL71/COUNTIFS(L3VA!$E$14:$E$259,"INTERNAL",L3VA!CW14:CW259,"&gt;=0"),"")</f>
        <v/>
      </c>
      <c r="CN71" s="293">
        <f>IFERROR(COUNTIFS(L3VA!DC$14:DC$259,"&gt;=0",L3VA!$E$14:$E$259,"INTERNAL"),"")</f>
        <v>0</v>
      </c>
      <c r="CO71" s="286" t="str">
        <f>IFERROR(AVERAGEIFS(L3VA!CZ$14:CZ$259,L3VA!$E$14:$E$259,"INTERNAL",L3VA!DC$14:DC$259,"&gt;=0"),"")</f>
        <v/>
      </c>
      <c r="CP71" s="287">
        <f>COUNTIFS(L3VA!DC$14:DC$259,"&gt;=30",L3VA!$E$14:$E$259,"INTERNAL")</f>
        <v>0</v>
      </c>
      <c r="CQ71" s="208" t="str">
        <f>IFERROR(CP71/COUNTIFS(L3VA!$E$14:$E$259,"INTERNAL",L3VA!DC14:DC259,"&gt;=0"),"")</f>
        <v/>
      </c>
      <c r="CR71" s="287">
        <f>COUNTIFS(L3VA!DC$14:DC$259,"&gt;=50",L3VA!$E$14:$E$259,"INTERNAL")</f>
        <v>0</v>
      </c>
      <c r="CS71" s="208" t="str">
        <f>IFERROR(CR71/COUNTIFS(L3VA!$E$14:$E$259,"INTERNAL",L3VA!DC14:DC259,"&gt;=0"),"")</f>
        <v/>
      </c>
      <c r="CT71" s="293">
        <f>IFERROR(COUNTIFS(L3VA!DI$14:DI$259,"&gt;=0",L3VA!$E$14:$E$259,"INTERNAL"),"")</f>
        <v>0</v>
      </c>
      <c r="CU71" s="286" t="str">
        <f>IFERROR(AVERAGEIFS(L3VA!DF$14:DF$259,L3VA!$E$14:$E$259,"INTERNAL",L3VA!DI$14:DI$259,"&gt;=0"),"")</f>
        <v/>
      </c>
      <c r="CV71" s="287">
        <f>COUNTIFS(L3VA!DI$14:DI$259,"&gt;=30",L3VA!$E$14:$E$259,"INTERNAL")</f>
        <v>0</v>
      </c>
      <c r="CW71" s="208" t="str">
        <f>IFERROR(CV71/COUNTIFS(L3VA!$E$14:$E$259,"INTERNAL",L3VA!DI14:DI259,"&gt;=0"),"")</f>
        <v/>
      </c>
      <c r="CX71" s="287">
        <f>COUNTIFS(L3VA!DI$14:DI$259,"&gt;=50",L3VA!$E$14:$E$259,"INTERNAL")</f>
        <v>0</v>
      </c>
      <c r="CY71" s="208" t="str">
        <f>IFERROR(CX71/COUNTIFS(L3VA!$E$14:$E$259,"INTERNAL",L3VA!DI14:DI259,"&gt;=0"),"")</f>
        <v/>
      </c>
      <c r="CZ71" s="293">
        <f>IFERROR(COUNTIFS(L3VA!DO$14:DO$259,"&gt;=0",L3VA!$E$14:$E$259,"INTERNAL"),"")</f>
        <v>0</v>
      </c>
      <c r="DA71" s="286" t="str">
        <f>IFERROR(AVERAGEIFS(L3VA!DL$14:DL$259,L3VA!$E$14:$E$259,"INTERNAL",L3VA!DO$14:DO$259,"&gt;=0"),"")</f>
        <v/>
      </c>
      <c r="DB71" s="287">
        <f>COUNTIFS(L3VA!DO$14:DO$259,"&gt;=30",L3VA!$E$14:$E$259,"INTERNAL")</f>
        <v>0</v>
      </c>
      <c r="DC71" s="208" t="str">
        <f>IFERROR(DB71/COUNTIFS(L3VA!$E$14:$E$259,"INTERNAL",L3VA!DO14:DO259,"&gt;=0"),"")</f>
        <v/>
      </c>
      <c r="DD71" s="287">
        <f>COUNTIFS(L3VA!DO$14:DO$259,"&gt;=50",L3VA!$E$14:$E$259,"INTERNAL")</f>
        <v>0</v>
      </c>
      <c r="DE71" s="208" t="str">
        <f>IFERROR(DD71/COUNTIFS(L3VA!$E$14:$E$259,"INTERNAL",L3VA!DO14:DO259,"&gt;=0"),"")</f>
        <v/>
      </c>
      <c r="DF71" s="293">
        <f>IFERROR(COUNTIFS(L3VA!DU$14:DU$259,"&gt;=0",L3VA!$E$14:$E$259,"INTERNAL"),"")</f>
        <v>0</v>
      </c>
      <c r="DG71" s="286" t="str">
        <f>IFERROR(AVERAGEIFS(L3VA!DR$14:DR$259,L3VA!$E$14:$E$259,"INTERNAL",L3VA!DU$14:DU$259,"&gt;=0"),"")</f>
        <v/>
      </c>
      <c r="DH71" s="287">
        <f>COUNTIFS(L3VA!DU$14:DU$259,"&gt;=30",L3VA!$E$14:$E$259,"INTERNAL")</f>
        <v>0</v>
      </c>
      <c r="DI71" s="208" t="str">
        <f>IFERROR(DH71/COUNTIFS(L3VA!$E$14:$E$259,"INTERNAL",L3VA!DU14:DU259,"&gt;=0"),"")</f>
        <v/>
      </c>
      <c r="DJ71" s="287">
        <f>COUNTIFS(L3VA!DU$14:DU$259,"&gt;=50",L3VA!$E$14:$E$259,"INTERNAL")</f>
        <v>0</v>
      </c>
      <c r="DK71" s="208" t="str">
        <f>IFERROR(DJ71/COUNTIFS(L3VA!$E$14:$E$259,"INTERNAL",L3VA!DU14:DU259,"&gt;=0"),"")</f>
        <v/>
      </c>
      <c r="DL71" s="293">
        <f>IFERROR(COUNTIFS(L3VA!EA$14:EA$259,"&gt;=0",L3VA!$E$14:$E$259,"INTERNAL"),"")</f>
        <v>0</v>
      </c>
      <c r="DM71" s="286" t="str">
        <f>IFERROR(AVERAGEIFS(L3VA!DX$14:DX$259,L3VA!$E$14:$E$259,"INTERNAL",L3VA!EA$14:EA$259,"&gt;=0"),"")</f>
        <v/>
      </c>
      <c r="DN71" s="287">
        <f>COUNTIFS(L3VA!EA$14:EA$259,"&gt;=30",L3VA!$E$14:$E$259,"INTERNAL")</f>
        <v>0</v>
      </c>
      <c r="DO71" s="208" t="str">
        <f>IFERROR(DN71/COUNTIFS(L3VA!$E$14:$E$259,"INTERNAL",L3VA!EA14:EA259,"&gt;=0"),"")</f>
        <v/>
      </c>
      <c r="DP71" s="287">
        <f>COUNTIFS(L3VA!EA$14:EA$259,"&gt;=50",L3VA!$E$14:$E$259,"INTERNAL")</f>
        <v>0</v>
      </c>
      <c r="DQ71" s="208" t="str">
        <f>IFERROR(DP71/COUNTIFS(L3VA!$E$14:$E$259,"INTERNAL",L3VA!EA14:EA259,"&gt;=0"),"")</f>
        <v/>
      </c>
      <c r="DR71" s="293">
        <f>IFERROR(COUNTIFS(L3VA!EG$14:EG$259,"&gt;=0",L3VA!$E$14:$E$259,"INTERNAL"),"")</f>
        <v>0</v>
      </c>
      <c r="DS71" s="286" t="str">
        <f>IFERROR(AVERAGEIFS(L3VA!ED$14:ED$259,L3VA!$E$14:$E$259,"INTERNAL",L3VA!EG$14:EG$259,"&gt;=0"),"")</f>
        <v/>
      </c>
      <c r="DT71" s="287">
        <f>COUNTIFS(L3VA!EG$14:EG$259,"&gt;=30",L3VA!$E$14:$E$259,"INTERNAL")</f>
        <v>0</v>
      </c>
      <c r="DU71" s="208" t="str">
        <f>IFERROR(DT71/COUNTIFS(L3VA!$E$14:$E$259,"INTERNAL",L3VA!EG14:EG259,"&gt;=0"),"")</f>
        <v/>
      </c>
      <c r="DV71" s="287">
        <f>COUNTIFS(L3VA!EG$14:EG$259,"&gt;=50",L3VA!$E$14:$E$259,"INTERNAL")</f>
        <v>0</v>
      </c>
      <c r="DW71" s="208" t="str">
        <f>IFERROR(DV71/COUNTIFS(L3VA!$E$14:$E$259,"INTERNAL",L3VA!EG14:EG259,"&gt;=0"),"")</f>
        <v/>
      </c>
      <c r="DX71" s="293">
        <f>IFERROR(COUNTIFS(L3VA!EM$14:EM$259,"&gt;=0",L3VA!$E$14:$E$259,"INTERNAL"),"")</f>
        <v>0</v>
      </c>
      <c r="DY71" s="286" t="str">
        <f>IFERROR(AVERAGEIFS(L3VA!EJ$14:EJ$259,L3VA!$E$14:$E$259,"INTERNAL",L3VA!EM$14:EM$259,"&gt;=0"),"")</f>
        <v/>
      </c>
      <c r="DZ71" s="287">
        <f>COUNTIFS(L3VA!EM$14:EM$259,"&gt;=30",L3VA!$E$14:$E$259,"INTERNAL")</f>
        <v>0</v>
      </c>
      <c r="EA71" s="208" t="str">
        <f>IFERROR(DZ71/COUNTIFS(L3VA!$E$14:$E$259,"INTERNAL",L3VA!EM14:EM259,"&gt;=0"),"")</f>
        <v/>
      </c>
      <c r="EB71" s="287">
        <f>COUNTIFS(L3VA!EM$14:EM$259,"&gt;=50",L3VA!$E$14:$E$259,"INTERNAL")</f>
        <v>0</v>
      </c>
      <c r="EC71" s="208" t="str">
        <f>IFERROR(EB71/COUNTIFS(L3VA!$E$14:$E$259,"INTERNAL",L3VA!EM14:EM259,"&gt;=0"),"")</f>
        <v/>
      </c>
      <c r="ED71" s="293">
        <f>IFERROR(COUNTIFS(L3VA!ES$14:ES$259,"&gt;=0",L3VA!$E$14:$E$259,"INTERNAL"),"")</f>
        <v>0</v>
      </c>
      <c r="EE71" s="286" t="str">
        <f>IFERROR(AVERAGEIFS(L3VA!EP$14:EP$259,L3VA!$E$14:$E$259,"INTERNAL",L3VA!ES$14:ES$259,"&gt;=0"),"")</f>
        <v/>
      </c>
      <c r="EF71" s="287">
        <f>COUNTIFS(L3VA!ES$14:ES$259,"&gt;=30",L3VA!$E$14:$E$259,"INTERNAL")</f>
        <v>0</v>
      </c>
      <c r="EG71" s="208" t="str">
        <f>IFERROR(EF71/COUNTIFS(L3VA!$E$14:$E$259,"INTERNAL",L3VA!ES14:ES259,"&gt;=0"),"")</f>
        <v/>
      </c>
      <c r="EH71" s="287">
        <f>COUNTIFS(L3VA!ES$14:ES$259,"&gt;=50",L3VA!$E$14:$E$259,"INTERNAL")</f>
        <v>0</v>
      </c>
      <c r="EI71" s="208" t="str">
        <f>IFERROR(EH71/COUNTIFS(L3VA!$E$14:$E$259,"INTERNAL",L3VA!ES14:ES259,"&gt;=0"),"")</f>
        <v/>
      </c>
      <c r="EJ71" s="293">
        <f>IFERROR(COUNTIFS(L3VA!EY$14:EY$259,"&gt;=0",L3VA!$E$14:$E$259,"INTERNAL"),"")</f>
        <v>0</v>
      </c>
      <c r="EK71" s="286" t="str">
        <f>IFERROR(AVERAGEIFS(L3VA!EV$14:EV$259,L3VA!$E$14:$E$259,"INTERNAL",L3VA!EY$14:EY$259,"&gt;=0"),"")</f>
        <v/>
      </c>
      <c r="EL71" s="287">
        <f>COUNTIFS(L3VA!EY$14:EY$259,"&gt;=30",L3VA!$E$14:$E$259,"INTERNAL")</f>
        <v>0</v>
      </c>
      <c r="EM71" s="208" t="str">
        <f>IFERROR(EL71/COUNTIFS(L3VA!$E$14:$E$259,"INTERNAL",L3VA!EY14:EY259,"&gt;=0"),"")</f>
        <v/>
      </c>
      <c r="EN71" s="287">
        <f>COUNTIFS(L3VA!EY$14:EY$259,"&gt;=50",L3VA!$E$14:$E$259,"INTERNAL")</f>
        <v>0</v>
      </c>
      <c r="EO71" s="208" t="str">
        <f>IFERROR(EN71/COUNTIFS(L3VA!$E$14:$E$259,"INTERNAL",L3VA!EY14:EY259,"&gt;=0"),"")</f>
        <v/>
      </c>
      <c r="EP71" s="293">
        <f>IFERROR(COUNTIFS(L3VA!FE$14:FE$259,"&gt;=0",L3VA!$E$14:$E$259,"INTERNAL"),"")</f>
        <v>0</v>
      </c>
      <c r="EQ71" s="286" t="str">
        <f>IFERROR(AVERAGEIFS(L3VA!FB$14:FB$259,L3VA!$E$14:$E$259,"INTERNAL",L3VA!FE$14:FE$259,"&gt;=0"),"")</f>
        <v/>
      </c>
      <c r="ER71" s="287">
        <f>COUNTIFS(L3VA!FE$14:FE$259,"&gt;=30",L3VA!$E$14:$E$259,"INTERNAL")</f>
        <v>0</v>
      </c>
      <c r="ES71" s="208" t="str">
        <f>IFERROR(ER71/COUNTIFS(L3VA!$E$14:$E$259,"INTERNAL",L3VA!FE14:FE259,"&gt;=0"),"")</f>
        <v/>
      </c>
      <c r="ET71" s="287">
        <f>COUNTIFS(L3VA!FE$14:FE$259,"&gt;=50",L3VA!$E$14:$E$259,"INTERNAL")</f>
        <v>0</v>
      </c>
      <c r="EU71" s="208" t="str">
        <f>IFERROR(ET71/COUNTIFS(L3VA!$E$14:$E$259,"INTERNAL",L3VA!FE14:FE259,"&gt;=0"),"")</f>
        <v/>
      </c>
    </row>
    <row r="72" spans="1:151" ht="15.75" hidden="1" thickBot="1" x14ac:dyDescent="0.3">
      <c r="A72" s="210" t="s">
        <v>320</v>
      </c>
      <c r="B72" s="289"/>
      <c r="C72" s="290" t="str">
        <f>IFERROR((C70-C71),"")</f>
        <v/>
      </c>
      <c r="D72" s="291"/>
      <c r="E72" s="221" t="str">
        <f>IFERROR((E70-E71),"")</f>
        <v/>
      </c>
      <c r="F72" s="291"/>
      <c r="G72" s="221" t="str">
        <f>IFERROR((G70-G71),"")</f>
        <v/>
      </c>
      <c r="H72" s="289"/>
      <c r="I72" s="290" t="str">
        <f>IFERROR((I70-I71),"")</f>
        <v/>
      </c>
      <c r="J72" s="291"/>
      <c r="K72" s="221" t="str">
        <f>IFERROR((K70-K71),"")</f>
        <v/>
      </c>
      <c r="L72" s="291"/>
      <c r="M72" s="221" t="str">
        <f>IFERROR((M70-M71),"")</f>
        <v/>
      </c>
      <c r="N72" s="289"/>
      <c r="O72" s="290" t="str">
        <f>IFERROR((O70-O71),"")</f>
        <v/>
      </c>
      <c r="P72" s="291"/>
      <c r="Q72" s="221" t="str">
        <f>IFERROR((Q70-Q71),"")</f>
        <v/>
      </c>
      <c r="R72" s="291"/>
      <c r="S72" s="221" t="str">
        <f>IFERROR((S70-S71),"")</f>
        <v/>
      </c>
      <c r="T72" s="289"/>
      <c r="U72" s="290" t="str">
        <f>IFERROR((U70-U71),"")</f>
        <v/>
      </c>
      <c r="V72" s="291"/>
      <c r="W72" s="221" t="str">
        <f>IFERROR((W70-W71),"")</f>
        <v/>
      </c>
      <c r="X72" s="291"/>
      <c r="Y72" s="221" t="str">
        <f>IFERROR((Y70-Y71),"")</f>
        <v/>
      </c>
      <c r="Z72" s="289"/>
      <c r="AA72" s="290" t="str">
        <f>IFERROR((AA70-AA71),"")</f>
        <v/>
      </c>
      <c r="AB72" s="291"/>
      <c r="AC72" s="221" t="str">
        <f>IFERROR((AC70-AC71),"")</f>
        <v/>
      </c>
      <c r="AD72" s="291"/>
      <c r="AE72" s="221" t="str">
        <f>IFERROR((AE70-AE71),"")</f>
        <v/>
      </c>
      <c r="AF72" s="289"/>
      <c r="AG72" s="290" t="str">
        <f>IFERROR((AG70-AG71),"")</f>
        <v/>
      </c>
      <c r="AH72" s="291"/>
      <c r="AI72" s="221" t="str">
        <f>IFERROR((AI70-AI71),"")</f>
        <v/>
      </c>
      <c r="AJ72" s="291"/>
      <c r="AK72" s="221" t="str">
        <f>IFERROR((AK70-AK71),"")</f>
        <v/>
      </c>
      <c r="AL72" s="289"/>
      <c r="AM72" s="290" t="str">
        <f>IFERROR((AM70-AM71),"")</f>
        <v/>
      </c>
      <c r="AN72" s="291"/>
      <c r="AO72" s="221" t="str">
        <f>IFERROR((AO70-AO71),"")</f>
        <v/>
      </c>
      <c r="AP72" s="291"/>
      <c r="AQ72" s="221" t="str">
        <f>IFERROR((AQ70-AQ71),"")</f>
        <v/>
      </c>
      <c r="AR72" s="289"/>
      <c r="AS72" s="290" t="str">
        <f>IFERROR((AS70-AS71),"")</f>
        <v/>
      </c>
      <c r="AT72" s="291"/>
      <c r="AU72" s="221" t="str">
        <f>IFERROR((AU70-AU71),"")</f>
        <v/>
      </c>
      <c r="AV72" s="291"/>
      <c r="AW72" s="221" t="str">
        <f>IFERROR((AW70-AW71),"")</f>
        <v/>
      </c>
      <c r="AX72" s="289"/>
      <c r="AY72" s="290" t="str">
        <f>IFERROR((AY70-AY71),"")</f>
        <v/>
      </c>
      <c r="AZ72" s="291"/>
      <c r="BA72" s="221" t="str">
        <f>IFERROR((BA70-BA71),"")</f>
        <v/>
      </c>
      <c r="BB72" s="291"/>
      <c r="BC72" s="221" t="str">
        <f>IFERROR((BC70-BC71),"")</f>
        <v/>
      </c>
      <c r="BD72" s="289"/>
      <c r="BE72" s="290" t="str">
        <f>IFERROR((BE70-BE71),"")</f>
        <v/>
      </c>
      <c r="BF72" s="291"/>
      <c r="BG72" s="221" t="str">
        <f>IFERROR((BG70-BG71),"")</f>
        <v/>
      </c>
      <c r="BH72" s="291"/>
      <c r="BI72" s="221" t="str">
        <f>IFERROR((BI70-BI71),"")</f>
        <v/>
      </c>
      <c r="BJ72" s="289"/>
      <c r="BK72" s="290" t="str">
        <f>IFERROR((BK70-BK71),"")</f>
        <v/>
      </c>
      <c r="BL72" s="291"/>
      <c r="BM72" s="221" t="str">
        <f>IFERROR((BM70-BM71),"")</f>
        <v/>
      </c>
      <c r="BN72" s="291"/>
      <c r="BO72" s="221" t="str">
        <f>IFERROR((BO70-BO71),"")</f>
        <v/>
      </c>
      <c r="BP72" s="289"/>
      <c r="BQ72" s="290" t="str">
        <f>IFERROR((BQ70-BQ71),"")</f>
        <v/>
      </c>
      <c r="BR72" s="291"/>
      <c r="BS72" s="221" t="str">
        <f>IFERROR((BS70-BS71),"")</f>
        <v/>
      </c>
      <c r="BT72" s="291"/>
      <c r="BU72" s="221" t="str">
        <f>IFERROR((BU70-BU71),"")</f>
        <v/>
      </c>
      <c r="BV72" s="289"/>
      <c r="BW72" s="290" t="str">
        <f>IFERROR((BW70-BW71),"")</f>
        <v/>
      </c>
      <c r="BX72" s="291"/>
      <c r="BY72" s="221" t="str">
        <f>IFERROR((BY70-BY71),"")</f>
        <v/>
      </c>
      <c r="BZ72" s="291"/>
      <c r="CA72" s="221" t="str">
        <f>IFERROR((CA70-CA71),"")</f>
        <v/>
      </c>
      <c r="CB72" s="289"/>
      <c r="CC72" s="290" t="str">
        <f>IFERROR((CC70-CC71),"")</f>
        <v/>
      </c>
      <c r="CD72" s="291"/>
      <c r="CE72" s="221" t="str">
        <f>IFERROR((CE70-CE71),"")</f>
        <v/>
      </c>
      <c r="CF72" s="291"/>
      <c r="CG72" s="221" t="str">
        <f>IFERROR((CG70-CG71),"")</f>
        <v/>
      </c>
      <c r="CH72" s="289"/>
      <c r="CI72" s="290" t="str">
        <f>IFERROR((CI70-CI71),"")</f>
        <v/>
      </c>
      <c r="CJ72" s="291"/>
      <c r="CK72" s="221" t="str">
        <f>IFERROR((CK70-CK71),"")</f>
        <v/>
      </c>
      <c r="CL72" s="291"/>
      <c r="CM72" s="221" t="str">
        <f>IFERROR((CM70-CM71),"")</f>
        <v/>
      </c>
      <c r="CN72" s="289"/>
      <c r="CO72" s="290" t="str">
        <f>IFERROR((CO70-CO71),"")</f>
        <v/>
      </c>
      <c r="CP72" s="291"/>
      <c r="CQ72" s="221" t="str">
        <f>IFERROR((CQ70-CQ71),"")</f>
        <v/>
      </c>
      <c r="CR72" s="291"/>
      <c r="CS72" s="221" t="str">
        <f>IFERROR((CS70-CS71),"")</f>
        <v/>
      </c>
      <c r="CT72" s="289"/>
      <c r="CU72" s="290" t="str">
        <f>IFERROR((CU70-CU71),"")</f>
        <v/>
      </c>
      <c r="CV72" s="291"/>
      <c r="CW72" s="221" t="str">
        <f>IFERROR((CW70-CW71),"")</f>
        <v/>
      </c>
      <c r="CX72" s="291"/>
      <c r="CY72" s="221" t="str">
        <f>IFERROR((CY70-CY71),"")</f>
        <v/>
      </c>
      <c r="CZ72" s="289"/>
      <c r="DA72" s="290" t="str">
        <f>IFERROR((DA70-DA71),"")</f>
        <v/>
      </c>
      <c r="DB72" s="291"/>
      <c r="DC72" s="221" t="str">
        <f>IFERROR((DC70-DC71),"")</f>
        <v/>
      </c>
      <c r="DD72" s="291"/>
      <c r="DE72" s="221" t="str">
        <f>IFERROR((DE70-DE71),"")</f>
        <v/>
      </c>
      <c r="DF72" s="289"/>
      <c r="DG72" s="290" t="str">
        <f>IFERROR((DG70-DG71),"")</f>
        <v/>
      </c>
      <c r="DH72" s="291"/>
      <c r="DI72" s="221" t="str">
        <f>IFERROR((DI70-DI71),"")</f>
        <v/>
      </c>
      <c r="DJ72" s="291"/>
      <c r="DK72" s="221" t="str">
        <f>IFERROR((DK70-DK71),"")</f>
        <v/>
      </c>
      <c r="DL72" s="289"/>
      <c r="DM72" s="290" t="str">
        <f>IFERROR((DM70-DM71),"")</f>
        <v/>
      </c>
      <c r="DN72" s="291"/>
      <c r="DO72" s="221" t="str">
        <f>IFERROR((DO70-DO71),"")</f>
        <v/>
      </c>
      <c r="DP72" s="291"/>
      <c r="DQ72" s="221" t="str">
        <f>IFERROR((DQ70-DQ71),"")</f>
        <v/>
      </c>
      <c r="DR72" s="289"/>
      <c r="DS72" s="290" t="str">
        <f>IFERROR((DS70-DS71),"")</f>
        <v/>
      </c>
      <c r="DT72" s="291"/>
      <c r="DU72" s="221" t="str">
        <f>IFERROR((DU70-DU71),"")</f>
        <v/>
      </c>
      <c r="DV72" s="291"/>
      <c r="DW72" s="221" t="str">
        <f>IFERROR((DW70-DW71),"")</f>
        <v/>
      </c>
      <c r="DX72" s="289"/>
      <c r="DY72" s="290" t="str">
        <f>IFERROR((DY70-DY71),"")</f>
        <v/>
      </c>
      <c r="DZ72" s="291"/>
      <c r="EA72" s="221" t="str">
        <f>IFERROR((EA70-EA71),"")</f>
        <v/>
      </c>
      <c r="EB72" s="291"/>
      <c r="EC72" s="221" t="str">
        <f>IFERROR((EC70-EC71),"")</f>
        <v/>
      </c>
      <c r="ED72" s="289"/>
      <c r="EE72" s="290" t="str">
        <f>IFERROR((EE70-EE71),"")</f>
        <v/>
      </c>
      <c r="EF72" s="291"/>
      <c r="EG72" s="221" t="str">
        <f>IFERROR((EG70-EG71),"")</f>
        <v/>
      </c>
      <c r="EH72" s="291"/>
      <c r="EI72" s="221" t="str">
        <f>IFERROR((EI70-EI71),"")</f>
        <v/>
      </c>
      <c r="EJ72" s="289"/>
      <c r="EK72" s="290" t="str">
        <f>IFERROR((EK70-EK71),"")</f>
        <v/>
      </c>
      <c r="EL72" s="291"/>
      <c r="EM72" s="221" t="str">
        <f>IFERROR((EM70-EM71),"")</f>
        <v/>
      </c>
      <c r="EN72" s="291"/>
      <c r="EO72" s="221" t="str">
        <f>IFERROR((EO70-EO71),"")</f>
        <v/>
      </c>
      <c r="EP72" s="289"/>
      <c r="EQ72" s="290" t="str">
        <f>IFERROR((EQ70-EQ71),"")</f>
        <v/>
      </c>
      <c r="ER72" s="291"/>
      <c r="ES72" s="221" t="str">
        <f>IFERROR((ES70-ES71),"")</f>
        <v/>
      </c>
      <c r="ET72" s="291"/>
      <c r="EU72" s="221" t="str">
        <f>IFERROR((EU70-EU71),"")</f>
        <v/>
      </c>
    </row>
    <row r="73" spans="1:151" hidden="1" x14ac:dyDescent="0.25">
      <c r="I73"/>
      <c r="J73"/>
      <c r="K73"/>
      <c r="L73"/>
      <c r="O73" s="39"/>
      <c r="P73" s="39"/>
      <c r="Q73" s="39"/>
      <c r="R73" s="39"/>
    </row>
    <row r="74" spans="1:151" ht="15.75" hidden="1" thickBot="1" x14ac:dyDescent="0.3">
      <c r="I74"/>
      <c r="J74"/>
      <c r="K74"/>
      <c r="L74"/>
      <c r="O74" s="39"/>
      <c r="P74" s="39"/>
      <c r="Q74" s="39"/>
      <c r="R74" s="39"/>
    </row>
    <row r="75" spans="1:151" ht="24" hidden="1" thickBot="1" x14ac:dyDescent="0.4">
      <c r="B75" s="304" t="s">
        <v>240</v>
      </c>
      <c r="C75" s="305"/>
      <c r="D75" s="305"/>
      <c r="E75" s="305"/>
      <c r="F75" s="305"/>
      <c r="G75" s="306"/>
      <c r="H75" s="304" t="s">
        <v>242</v>
      </c>
      <c r="I75" s="305"/>
      <c r="J75" s="305"/>
      <c r="K75" s="305"/>
      <c r="L75" s="305"/>
      <c r="M75" s="306"/>
      <c r="N75" s="304" t="s">
        <v>241</v>
      </c>
      <c r="O75" s="305"/>
      <c r="P75" s="305"/>
      <c r="Q75" s="305"/>
      <c r="R75" s="305"/>
      <c r="S75" s="306"/>
      <c r="T75" s="304" t="s">
        <v>243</v>
      </c>
      <c r="U75" s="305"/>
      <c r="V75" s="305"/>
      <c r="W75" s="305"/>
      <c r="X75" s="305"/>
      <c r="Y75" s="306"/>
      <c r="Z75" s="305" t="s">
        <v>353</v>
      </c>
      <c r="AA75" s="305"/>
      <c r="AB75" s="305"/>
      <c r="AC75" s="305"/>
      <c r="AD75" s="305"/>
      <c r="AE75" s="305"/>
      <c r="AF75" s="304" t="s">
        <v>257</v>
      </c>
      <c r="AG75" s="305"/>
      <c r="AH75" s="305"/>
      <c r="AI75" s="305"/>
      <c r="AJ75" s="305"/>
      <c r="AK75" s="306"/>
      <c r="AL75" s="304" t="s">
        <v>244</v>
      </c>
      <c r="AM75" s="305"/>
      <c r="AN75" s="305"/>
      <c r="AO75" s="305"/>
      <c r="AP75" s="305"/>
      <c r="AQ75" s="306"/>
      <c r="AR75" s="304" t="s">
        <v>258</v>
      </c>
      <c r="AS75" s="305"/>
      <c r="AT75" s="305"/>
      <c r="AU75" s="305"/>
      <c r="AV75" s="305"/>
      <c r="AW75" s="306"/>
      <c r="AX75" s="304" t="s">
        <v>245</v>
      </c>
      <c r="AY75" s="305"/>
      <c r="AZ75" s="305"/>
      <c r="BA75" s="305"/>
      <c r="BB75" s="305"/>
      <c r="BC75" s="306"/>
      <c r="BD75" s="304" t="s">
        <v>246</v>
      </c>
      <c r="BE75" s="305"/>
      <c r="BF75" s="305"/>
      <c r="BG75" s="305"/>
      <c r="BH75" s="305"/>
      <c r="BI75" s="306"/>
      <c r="BJ75" s="304" t="s">
        <v>247</v>
      </c>
      <c r="BK75" s="305"/>
      <c r="BL75" s="305"/>
      <c r="BM75" s="305"/>
      <c r="BN75" s="305"/>
      <c r="BO75" s="306"/>
      <c r="BP75" s="304" t="s">
        <v>260</v>
      </c>
      <c r="BQ75" s="305"/>
      <c r="BR75" s="305"/>
      <c r="BS75" s="305"/>
      <c r="BT75" s="305"/>
      <c r="BU75" s="306"/>
      <c r="BV75" s="304" t="s">
        <v>248</v>
      </c>
      <c r="BW75" s="305"/>
      <c r="BX75" s="305"/>
      <c r="BY75" s="305"/>
      <c r="BZ75" s="305"/>
      <c r="CA75" s="306"/>
      <c r="CB75" s="304" t="s">
        <v>259</v>
      </c>
      <c r="CC75" s="305"/>
      <c r="CD75" s="305"/>
      <c r="CE75" s="305"/>
      <c r="CF75" s="305"/>
      <c r="CG75" s="306"/>
      <c r="CH75" s="304" t="s">
        <v>485</v>
      </c>
      <c r="CI75" s="305"/>
      <c r="CJ75" s="305"/>
      <c r="CK75" s="305"/>
      <c r="CL75" s="305"/>
      <c r="CM75" s="306"/>
      <c r="CN75" s="304" t="s">
        <v>249</v>
      </c>
      <c r="CO75" s="305"/>
      <c r="CP75" s="305"/>
      <c r="CQ75" s="305"/>
      <c r="CR75" s="305"/>
      <c r="CS75" s="306"/>
      <c r="CT75" s="304" t="s">
        <v>250</v>
      </c>
      <c r="CU75" s="305"/>
      <c r="CV75" s="305"/>
      <c r="CW75" s="305"/>
      <c r="CX75" s="305"/>
      <c r="CY75" s="306"/>
      <c r="CZ75" s="304" t="s">
        <v>277</v>
      </c>
      <c r="DA75" s="305"/>
      <c r="DB75" s="305"/>
      <c r="DC75" s="305"/>
      <c r="DD75" s="305"/>
      <c r="DE75" s="306"/>
      <c r="DF75" s="304" t="s">
        <v>261</v>
      </c>
      <c r="DG75" s="305"/>
      <c r="DH75" s="305"/>
      <c r="DI75" s="305"/>
      <c r="DJ75" s="305"/>
      <c r="DK75" s="306"/>
      <c r="DL75" s="304" t="s">
        <v>251</v>
      </c>
      <c r="DM75" s="305"/>
      <c r="DN75" s="305"/>
      <c r="DO75" s="305"/>
      <c r="DP75" s="305"/>
      <c r="DQ75" s="306"/>
      <c r="DR75" s="304" t="s">
        <v>262</v>
      </c>
      <c r="DS75" s="305"/>
      <c r="DT75" s="305"/>
      <c r="DU75" s="305"/>
      <c r="DV75" s="305"/>
      <c r="DW75" s="306"/>
      <c r="DX75" s="304" t="s">
        <v>263</v>
      </c>
      <c r="DY75" s="305"/>
      <c r="DZ75" s="305"/>
      <c r="EA75" s="305"/>
      <c r="EB75" s="305"/>
      <c r="EC75" s="306"/>
      <c r="ED75" s="304" t="s">
        <v>264</v>
      </c>
      <c r="EE75" s="305"/>
      <c r="EF75" s="305"/>
      <c r="EG75" s="305"/>
      <c r="EH75" s="305"/>
      <c r="EI75" s="306"/>
      <c r="EJ75" s="304" t="s">
        <v>265</v>
      </c>
      <c r="EK75" s="305"/>
      <c r="EL75" s="305"/>
      <c r="EM75" s="305"/>
      <c r="EN75" s="305"/>
      <c r="EO75" s="306"/>
      <c r="EP75" s="304" t="s">
        <v>252</v>
      </c>
      <c r="EQ75" s="305"/>
      <c r="ER75" s="305"/>
      <c r="ES75" s="305"/>
      <c r="ET75" s="305"/>
      <c r="EU75" s="306"/>
    </row>
    <row r="76" spans="1:151" ht="23.25" hidden="1" x14ac:dyDescent="0.35">
      <c r="B76" s="307" t="s">
        <v>324</v>
      </c>
    </row>
    <row r="77" spans="1:151" ht="23.25" hidden="1" x14ac:dyDescent="0.35">
      <c r="B77" s="308" t="s">
        <v>240</v>
      </c>
      <c r="C77" s="39">
        <v>1</v>
      </c>
      <c r="D77" s="39">
        <v>6</v>
      </c>
    </row>
    <row r="78" spans="1:151" ht="23.25" hidden="1" x14ac:dyDescent="0.35">
      <c r="B78" s="308" t="s">
        <v>242</v>
      </c>
      <c r="C78" s="39">
        <v>7</v>
      </c>
    </row>
    <row r="79" spans="1:151" ht="23.25" hidden="1" x14ac:dyDescent="0.35">
      <c r="B79" s="308" t="s">
        <v>393</v>
      </c>
      <c r="C79" s="39">
        <f>C78+D$77</f>
        <v>13</v>
      </c>
    </row>
    <row r="80" spans="1:151" ht="23.25" hidden="1" x14ac:dyDescent="0.35">
      <c r="B80" s="308" t="s">
        <v>243</v>
      </c>
      <c r="C80" s="39">
        <f t="shared" ref="C80:C99" si="78">C79+D$77</f>
        <v>19</v>
      </c>
    </row>
    <row r="81" spans="2:3" ht="23.25" hidden="1" x14ac:dyDescent="0.35">
      <c r="B81" s="308" t="s">
        <v>353</v>
      </c>
      <c r="C81" s="39">
        <f t="shared" si="78"/>
        <v>25</v>
      </c>
    </row>
    <row r="82" spans="2:3" ht="23.25" hidden="1" x14ac:dyDescent="0.35">
      <c r="B82" s="308" t="s">
        <v>257</v>
      </c>
      <c r="C82" s="39">
        <f t="shared" si="78"/>
        <v>31</v>
      </c>
    </row>
    <row r="83" spans="2:3" ht="23.25" hidden="1" x14ac:dyDescent="0.35">
      <c r="B83" s="308" t="s">
        <v>244</v>
      </c>
      <c r="C83" s="39">
        <f t="shared" si="78"/>
        <v>37</v>
      </c>
    </row>
    <row r="84" spans="2:3" ht="23.25" hidden="1" x14ac:dyDescent="0.35">
      <c r="B84" s="308" t="s">
        <v>258</v>
      </c>
      <c r="C84" s="39">
        <f t="shared" si="78"/>
        <v>43</v>
      </c>
    </row>
    <row r="85" spans="2:3" ht="23.25" hidden="1" x14ac:dyDescent="0.35">
      <c r="B85" s="308" t="s">
        <v>245</v>
      </c>
      <c r="C85" s="39">
        <f t="shared" si="78"/>
        <v>49</v>
      </c>
    </row>
    <row r="86" spans="2:3" ht="23.25" hidden="1" x14ac:dyDescent="0.35">
      <c r="B86" s="308" t="s">
        <v>246</v>
      </c>
      <c r="C86" s="39">
        <f t="shared" si="78"/>
        <v>55</v>
      </c>
    </row>
    <row r="87" spans="2:3" ht="23.25" hidden="1" x14ac:dyDescent="0.35">
      <c r="B87" s="308" t="s">
        <v>247</v>
      </c>
      <c r="C87" s="39">
        <f t="shared" si="78"/>
        <v>61</v>
      </c>
    </row>
    <row r="88" spans="2:3" ht="23.25" hidden="1" x14ac:dyDescent="0.35">
      <c r="B88" s="308" t="s">
        <v>260</v>
      </c>
      <c r="C88" s="39">
        <f t="shared" si="78"/>
        <v>67</v>
      </c>
    </row>
    <row r="89" spans="2:3" ht="23.25" hidden="1" x14ac:dyDescent="0.35">
      <c r="B89" s="308" t="s">
        <v>248</v>
      </c>
      <c r="C89" s="39">
        <f t="shared" si="78"/>
        <v>73</v>
      </c>
    </row>
    <row r="90" spans="2:3" ht="23.25" hidden="1" x14ac:dyDescent="0.35">
      <c r="B90" s="308" t="s">
        <v>259</v>
      </c>
      <c r="C90" s="39">
        <f t="shared" si="78"/>
        <v>79</v>
      </c>
    </row>
    <row r="91" spans="2:3" ht="23.25" hidden="1" x14ac:dyDescent="0.35">
      <c r="B91" s="308" t="s">
        <v>485</v>
      </c>
      <c r="C91" s="39">
        <f t="shared" si="78"/>
        <v>85</v>
      </c>
    </row>
    <row r="92" spans="2:3" ht="23.25" hidden="1" x14ac:dyDescent="0.35">
      <c r="B92" s="308" t="s">
        <v>249</v>
      </c>
      <c r="C92" s="39">
        <f t="shared" si="78"/>
        <v>91</v>
      </c>
    </row>
    <row r="93" spans="2:3" ht="23.25" hidden="1" x14ac:dyDescent="0.35">
      <c r="B93" s="308" t="s">
        <v>250</v>
      </c>
      <c r="C93" s="39">
        <f t="shared" si="78"/>
        <v>97</v>
      </c>
    </row>
    <row r="94" spans="2:3" ht="23.25" hidden="1" x14ac:dyDescent="0.35">
      <c r="B94" s="311" t="s">
        <v>277</v>
      </c>
      <c r="C94" s="39">
        <f t="shared" si="78"/>
        <v>103</v>
      </c>
    </row>
    <row r="95" spans="2:3" ht="23.25" hidden="1" x14ac:dyDescent="0.35">
      <c r="B95" s="308" t="s">
        <v>261</v>
      </c>
      <c r="C95" s="39">
        <f t="shared" si="78"/>
        <v>109</v>
      </c>
    </row>
    <row r="96" spans="2:3" ht="23.25" hidden="1" x14ac:dyDescent="0.35">
      <c r="B96" s="308" t="s">
        <v>251</v>
      </c>
      <c r="C96" s="39">
        <f t="shared" si="78"/>
        <v>115</v>
      </c>
    </row>
    <row r="97" spans="2:8" ht="23.25" hidden="1" x14ac:dyDescent="0.35">
      <c r="B97" s="308" t="s">
        <v>262</v>
      </c>
      <c r="C97" s="39">
        <f t="shared" si="78"/>
        <v>121</v>
      </c>
    </row>
    <row r="98" spans="2:8" ht="23.25" hidden="1" x14ac:dyDescent="0.35">
      <c r="B98" s="308" t="s">
        <v>263</v>
      </c>
      <c r="C98" s="39">
        <f t="shared" si="78"/>
        <v>127</v>
      </c>
    </row>
    <row r="99" spans="2:8" ht="23.25" hidden="1" x14ac:dyDescent="0.35">
      <c r="B99" s="308" t="s">
        <v>264</v>
      </c>
      <c r="C99" s="39">
        <f t="shared" si="78"/>
        <v>133</v>
      </c>
    </row>
    <row r="100" spans="2:8" ht="23.25" hidden="1" x14ac:dyDescent="0.35">
      <c r="B100" s="308" t="s">
        <v>265</v>
      </c>
      <c r="C100" s="39">
        <v>139</v>
      </c>
    </row>
    <row r="101" spans="2:8" ht="23.25" hidden="1" x14ac:dyDescent="0.35">
      <c r="B101" s="308" t="s">
        <v>252</v>
      </c>
      <c r="C101" s="39">
        <v>145</v>
      </c>
    </row>
    <row r="102" spans="2:8" hidden="1" x14ac:dyDescent="0.25"/>
    <row r="103" spans="2:8" hidden="1" x14ac:dyDescent="0.25"/>
    <row r="104" spans="2:8" hidden="1" x14ac:dyDescent="0.25"/>
    <row r="105" spans="2:8" hidden="1" x14ac:dyDescent="0.25">
      <c r="C105" s="39" t="e">
        <f>VLOOKUP(B106,$B$77:$C$99,2,FALSE)</f>
        <v>#N/A</v>
      </c>
      <c r="D105" s="39" t="e">
        <f>C105+1</f>
        <v>#N/A</v>
      </c>
      <c r="E105" s="39" t="e">
        <f t="shared" ref="E105:H107" si="79">D105+1</f>
        <v>#N/A</v>
      </c>
      <c r="F105" s="39" t="e">
        <f t="shared" si="79"/>
        <v>#N/A</v>
      </c>
      <c r="G105" s="39" t="e">
        <f t="shared" si="79"/>
        <v>#N/A</v>
      </c>
      <c r="H105" s="39" t="e">
        <f t="shared" si="79"/>
        <v>#N/A</v>
      </c>
    </row>
    <row r="106" spans="2:8" hidden="1" x14ac:dyDescent="0.25">
      <c r="B106">
        <f>H5</f>
        <v>0</v>
      </c>
      <c r="C106" s="39" t="e">
        <f>VLOOKUP(B107,$B$77:$C$99,2,FALSE)</f>
        <v>#N/A</v>
      </c>
      <c r="D106" s="39" t="e">
        <f>C106+1</f>
        <v>#N/A</v>
      </c>
      <c r="E106" s="39" t="e">
        <f t="shared" si="79"/>
        <v>#N/A</v>
      </c>
      <c r="F106" s="39" t="e">
        <f t="shared" si="79"/>
        <v>#N/A</v>
      </c>
      <c r="G106" s="39" t="e">
        <f t="shared" si="79"/>
        <v>#N/A</v>
      </c>
      <c r="H106" s="39" t="e">
        <f t="shared" si="79"/>
        <v>#N/A</v>
      </c>
    </row>
    <row r="107" spans="2:8" hidden="1" x14ac:dyDescent="0.25">
      <c r="B107">
        <f>N5</f>
        <v>0</v>
      </c>
      <c r="C107" s="39" t="e">
        <f>VLOOKUP(B108,$B$77:$C$100,2,FALSE)</f>
        <v>#N/A</v>
      </c>
      <c r="D107" s="39" t="e">
        <f>C107+1</f>
        <v>#N/A</v>
      </c>
      <c r="E107" s="39" t="e">
        <f t="shared" si="79"/>
        <v>#N/A</v>
      </c>
      <c r="F107" s="39" t="e">
        <f t="shared" si="79"/>
        <v>#N/A</v>
      </c>
      <c r="G107" s="39" t="e">
        <f t="shared" si="79"/>
        <v>#N/A</v>
      </c>
      <c r="H107" s="39" t="e">
        <f t="shared" si="79"/>
        <v>#N/A</v>
      </c>
    </row>
    <row r="108" spans="2:8" hidden="1" x14ac:dyDescent="0.25">
      <c r="B108">
        <f>T5</f>
        <v>0</v>
      </c>
    </row>
    <row r="109" spans="2:8" hidden="1" x14ac:dyDescent="0.25"/>
    <row r="110" spans="2:8" hidden="1" x14ac:dyDescent="0.25"/>
    <row r="111" spans="2:8" hidden="1" x14ac:dyDescent="0.25"/>
  </sheetData>
  <customSheetViews>
    <customSheetView guid="{E50EE22D-BFD3-47DF-BE54-CA5D5B7F17C7}" scale="80" showGridLines="0" hiddenRows="1" state="hidden">
      <selection activeCell="AS20" sqref="AS20"/>
      <pageMargins left="0.7" right="0.7" top="0.75" bottom="0.75" header="0.3" footer="0.3"/>
      <pageSetup paperSize="9" orientation="landscape" r:id="rId1"/>
    </customSheetView>
    <customSheetView guid="{A028B448-8360-48A3-87DD-A7F05C1EB7E7}" scale="80" showGridLines="0" hiddenRows="1">
      <selection activeCell="E27" sqref="E27"/>
      <pageMargins left="0.7" right="0.7" top="0.75" bottom="0.75" header="0.3" footer="0.3"/>
      <pageSetup paperSize="9" orientation="landscape" r:id="rId2"/>
    </customSheetView>
  </customSheetViews>
  <mergeCells count="120">
    <mergeCell ref="H2:Y3"/>
    <mergeCell ref="A5:A6"/>
    <mergeCell ref="B5:B6"/>
    <mergeCell ref="C5:C6"/>
    <mergeCell ref="D5:D6"/>
    <mergeCell ref="E5:E6"/>
    <mergeCell ref="F5:F6"/>
    <mergeCell ref="G5:G6"/>
    <mergeCell ref="H5:M5"/>
    <mergeCell ref="N5:S5"/>
    <mergeCell ref="T5:Y5"/>
    <mergeCell ref="H6:I6"/>
    <mergeCell ref="J6:K6"/>
    <mergeCell ref="L6:M6"/>
    <mergeCell ref="N6:O6"/>
    <mergeCell ref="P6:Q6"/>
    <mergeCell ref="R6:S6"/>
    <mergeCell ref="T6:U6"/>
    <mergeCell ref="V6:W6"/>
    <mergeCell ref="X6:Y6"/>
    <mergeCell ref="BD42:BI42"/>
    <mergeCell ref="BJ42:BO42"/>
    <mergeCell ref="BV42:CA42"/>
    <mergeCell ref="CN42:CS42"/>
    <mergeCell ref="B42:G42"/>
    <mergeCell ref="N42:S42"/>
    <mergeCell ref="H42:M42"/>
    <mergeCell ref="T42:Y42"/>
    <mergeCell ref="AL42:AQ42"/>
    <mergeCell ref="Z42:AE42"/>
    <mergeCell ref="CH42:CM42"/>
    <mergeCell ref="BP42:BU42"/>
    <mergeCell ref="CB42:CG42"/>
    <mergeCell ref="AX42:BC42"/>
    <mergeCell ref="AF42:AK42"/>
    <mergeCell ref="AR42:AW42"/>
    <mergeCell ref="B43:C43"/>
    <mergeCell ref="D43:E43"/>
    <mergeCell ref="F43:G43"/>
    <mergeCell ref="N43:O43"/>
    <mergeCell ref="P43:Q43"/>
    <mergeCell ref="Z43:AA43"/>
    <mergeCell ref="AB43:AC43"/>
    <mergeCell ref="AD43:AE43"/>
    <mergeCell ref="R43:S43"/>
    <mergeCell ref="H43:I43"/>
    <mergeCell ref="J43:K43"/>
    <mergeCell ref="L43:M43"/>
    <mergeCell ref="T43:U43"/>
    <mergeCell ref="V43:W43"/>
    <mergeCell ref="X43:Y43"/>
    <mergeCell ref="BN43:BO43"/>
    <mergeCell ref="BV43:BW43"/>
    <mergeCell ref="BX43:BY43"/>
    <mergeCell ref="BZ43:CA43"/>
    <mergeCell ref="CN43:CO43"/>
    <mergeCell ref="CP43:CQ43"/>
    <mergeCell ref="AV43:AW43"/>
    <mergeCell ref="BD43:BE43"/>
    <mergeCell ref="BF43:BG43"/>
    <mergeCell ref="BH43:BI43"/>
    <mergeCell ref="BP43:BQ43"/>
    <mergeCell ref="BJ43:BK43"/>
    <mergeCell ref="BL43:BM43"/>
    <mergeCell ref="AJ43:AK43"/>
    <mergeCell ref="AX43:AY43"/>
    <mergeCell ref="AZ43:BA43"/>
    <mergeCell ref="BB43:BC43"/>
    <mergeCell ref="AR43:AS43"/>
    <mergeCell ref="AT43:AU43"/>
    <mergeCell ref="AF43:AG43"/>
    <mergeCell ref="AH43:AI43"/>
    <mergeCell ref="AP43:AQ43"/>
    <mergeCell ref="AL43:AM43"/>
    <mergeCell ref="AN43:AO43"/>
    <mergeCell ref="EJ42:EO42"/>
    <mergeCell ref="EP42:EU42"/>
    <mergeCell ref="DF43:DG43"/>
    <mergeCell ref="DH43:DI43"/>
    <mergeCell ref="DJ43:DK43"/>
    <mergeCell ref="DL43:DM43"/>
    <mergeCell ref="DN43:DO43"/>
    <mergeCell ref="BR43:BS43"/>
    <mergeCell ref="CR43:CS43"/>
    <mergeCell ref="CB43:CC43"/>
    <mergeCell ref="CD43:CE43"/>
    <mergeCell ref="CF43:CG43"/>
    <mergeCell ref="DP43:DQ43"/>
    <mergeCell ref="DR43:DS43"/>
    <mergeCell ref="CH43:CI43"/>
    <mergeCell ref="CJ43:CK43"/>
    <mergeCell ref="CL43:CM43"/>
    <mergeCell ref="DR42:DW42"/>
    <mergeCell ref="DX42:EC42"/>
    <mergeCell ref="ED42:EI42"/>
    <mergeCell ref="DF42:DK42"/>
    <mergeCell ref="DL42:DQ42"/>
    <mergeCell ref="CT43:CU43"/>
    <mergeCell ref="CV43:CW43"/>
    <mergeCell ref="EN43:EO43"/>
    <mergeCell ref="EP43:EQ43"/>
    <mergeCell ref="ER43:ES43"/>
    <mergeCell ref="ET43:EU43"/>
    <mergeCell ref="EB43:EC43"/>
    <mergeCell ref="ED43:EE43"/>
    <mergeCell ref="EF43:EG43"/>
    <mergeCell ref="EH43:EI43"/>
    <mergeCell ref="EJ43:EK43"/>
    <mergeCell ref="EL43:EM43"/>
    <mergeCell ref="DT43:DU43"/>
    <mergeCell ref="DV43:DW43"/>
    <mergeCell ref="DX43:DY43"/>
    <mergeCell ref="DZ43:EA43"/>
    <mergeCell ref="BT43:BU43"/>
    <mergeCell ref="CZ42:DE42"/>
    <mergeCell ref="CZ43:DA43"/>
    <mergeCell ref="DB43:DC43"/>
    <mergeCell ref="DD43:DE43"/>
    <mergeCell ref="CX43:CY43"/>
    <mergeCell ref="CT42:CY42"/>
  </mergeCells>
  <conditionalFormatting sqref="G8:G12 G17:G19 G26:G30 G32:G33 G36:G37">
    <cfRule type="cellIs" dxfId="1411" priority="1575" stopIfTrue="1" operator="equal">
      <formula>"SIG-"</formula>
    </cfRule>
    <cfRule type="cellIs" dxfId="1410" priority="1576" stopIfTrue="1" operator="equal">
      <formula>"SIG+"</formula>
    </cfRule>
  </conditionalFormatting>
  <conditionalFormatting sqref="G25">
    <cfRule type="cellIs" dxfId="1409" priority="1573" stopIfTrue="1" operator="equal">
      <formula>"SIG-"</formula>
    </cfRule>
    <cfRule type="cellIs" dxfId="1408" priority="1574" stopIfTrue="1" operator="equal">
      <formula>"SIG+"</formula>
    </cfRule>
  </conditionalFormatting>
  <conditionalFormatting sqref="G31">
    <cfRule type="cellIs" dxfId="1407" priority="1571" stopIfTrue="1" operator="equal">
      <formula>"SIG-"</formula>
    </cfRule>
    <cfRule type="cellIs" dxfId="1406" priority="1572" stopIfTrue="1" operator="equal">
      <formula>"SIG+"</formula>
    </cfRule>
  </conditionalFormatting>
  <conditionalFormatting sqref="G35">
    <cfRule type="cellIs" dxfId="1405" priority="1569" stopIfTrue="1" operator="equal">
      <formula>"SIG-"</formula>
    </cfRule>
    <cfRule type="cellIs" dxfId="1404" priority="1570" stopIfTrue="1" operator="equal">
      <formula>"SIG+"</formula>
    </cfRule>
  </conditionalFormatting>
  <conditionalFormatting sqref="G20">
    <cfRule type="cellIs" dxfId="1403" priority="1567" stopIfTrue="1" operator="equal">
      <formula>"SIG-"</formula>
    </cfRule>
    <cfRule type="cellIs" dxfId="1402" priority="1568" stopIfTrue="1" operator="equal">
      <formula>"SIG+"</formula>
    </cfRule>
  </conditionalFormatting>
  <conditionalFormatting sqref="G34">
    <cfRule type="cellIs" dxfId="1401" priority="1565" stopIfTrue="1" operator="equal">
      <formula>"SIG-"</formula>
    </cfRule>
    <cfRule type="cellIs" dxfId="1400" priority="1566" stopIfTrue="1" operator="equal">
      <formula>"SIG+"</formula>
    </cfRule>
  </conditionalFormatting>
  <conditionalFormatting sqref="E8 C63:C64">
    <cfRule type="cellIs" dxfId="1399" priority="1560" stopIfTrue="1" operator="equal">
      <formula>""</formula>
    </cfRule>
  </conditionalFormatting>
  <conditionalFormatting sqref="E8 C63:C64">
    <cfRule type="cellIs" dxfId="1398" priority="1561" operator="lessThan">
      <formula>-1</formula>
    </cfRule>
    <cfRule type="cellIs" dxfId="1397" priority="1562" operator="between">
      <formula>0</formula>
      <formula>-1</formula>
    </cfRule>
    <cfRule type="cellIs" dxfId="1396" priority="1563" operator="between">
      <formula>0</formula>
      <formula>1</formula>
    </cfRule>
    <cfRule type="cellIs" dxfId="1395" priority="1564" operator="greaterThan">
      <formula>1</formula>
    </cfRule>
  </conditionalFormatting>
  <conditionalFormatting sqref="E10">
    <cfRule type="cellIs" dxfId="1394" priority="1555" stopIfTrue="1" operator="equal">
      <formula>""</formula>
    </cfRule>
  </conditionalFormatting>
  <conditionalFormatting sqref="E10">
    <cfRule type="cellIs" dxfId="1393" priority="1556" operator="lessThan">
      <formula>-1</formula>
    </cfRule>
    <cfRule type="cellIs" dxfId="1392" priority="1557" operator="between">
      <formula>0</formula>
      <formula>-1</formula>
    </cfRule>
    <cfRule type="cellIs" dxfId="1391" priority="1558" operator="between">
      <formula>0</formula>
      <formula>1</formula>
    </cfRule>
    <cfRule type="cellIs" dxfId="1390" priority="1559" operator="greaterThan">
      <formula>1</formula>
    </cfRule>
  </conditionalFormatting>
  <conditionalFormatting sqref="E11">
    <cfRule type="cellIs" dxfId="1389" priority="1550" stopIfTrue="1" operator="equal">
      <formula>""</formula>
    </cfRule>
  </conditionalFormatting>
  <conditionalFormatting sqref="E11">
    <cfRule type="cellIs" dxfId="1388" priority="1551" operator="lessThan">
      <formula>-1</formula>
    </cfRule>
    <cfRule type="cellIs" dxfId="1387" priority="1552" operator="between">
      <formula>0</formula>
      <formula>-1</formula>
    </cfRule>
    <cfRule type="cellIs" dxfId="1386" priority="1553" operator="between">
      <formula>0</formula>
      <formula>1</formula>
    </cfRule>
    <cfRule type="cellIs" dxfId="1385" priority="1554" operator="greaterThan">
      <formula>1</formula>
    </cfRule>
  </conditionalFormatting>
  <conditionalFormatting sqref="E18">
    <cfRule type="cellIs" dxfId="1384" priority="1545" stopIfTrue="1" operator="equal">
      <formula>""</formula>
    </cfRule>
  </conditionalFormatting>
  <conditionalFormatting sqref="E18">
    <cfRule type="cellIs" dxfId="1383" priority="1546" operator="lessThan">
      <formula>-1</formula>
    </cfRule>
    <cfRule type="cellIs" dxfId="1382" priority="1547" operator="between">
      <formula>0</formula>
      <formula>-1</formula>
    </cfRule>
    <cfRule type="cellIs" dxfId="1381" priority="1548" operator="between">
      <formula>0</formula>
      <formula>1</formula>
    </cfRule>
    <cfRule type="cellIs" dxfId="1380" priority="1549" operator="greaterThan">
      <formula>1</formula>
    </cfRule>
  </conditionalFormatting>
  <conditionalFormatting sqref="E19">
    <cfRule type="cellIs" dxfId="1379" priority="1540" stopIfTrue="1" operator="equal">
      <formula>""</formula>
    </cfRule>
  </conditionalFormatting>
  <conditionalFormatting sqref="E19">
    <cfRule type="cellIs" dxfId="1378" priority="1541" operator="lessThan">
      <formula>-1</formula>
    </cfRule>
    <cfRule type="cellIs" dxfId="1377" priority="1542" operator="between">
      <formula>0</formula>
      <formula>-1</formula>
    </cfRule>
    <cfRule type="cellIs" dxfId="1376" priority="1543" operator="between">
      <formula>0</formula>
      <formula>1</formula>
    </cfRule>
    <cfRule type="cellIs" dxfId="1375" priority="1544" operator="greaterThan">
      <formula>1</formula>
    </cfRule>
  </conditionalFormatting>
  <conditionalFormatting sqref="E26:E30">
    <cfRule type="cellIs" dxfId="1374" priority="1535" stopIfTrue="1" operator="equal">
      <formula>""</formula>
    </cfRule>
  </conditionalFormatting>
  <conditionalFormatting sqref="E26:E30">
    <cfRule type="cellIs" dxfId="1373" priority="1536" operator="lessThan">
      <formula>-1</formula>
    </cfRule>
    <cfRule type="cellIs" dxfId="1372" priority="1537" operator="between">
      <formula>0</formula>
      <formula>-1</formula>
    </cfRule>
    <cfRule type="cellIs" dxfId="1371" priority="1538" operator="between">
      <formula>0</formula>
      <formula>1</formula>
    </cfRule>
    <cfRule type="cellIs" dxfId="1370" priority="1539" operator="greaterThan">
      <formula>1</formula>
    </cfRule>
  </conditionalFormatting>
  <conditionalFormatting sqref="E32">
    <cfRule type="cellIs" dxfId="1369" priority="1530" stopIfTrue="1" operator="equal">
      <formula>""</formula>
    </cfRule>
  </conditionalFormatting>
  <conditionalFormatting sqref="E32">
    <cfRule type="cellIs" dxfId="1368" priority="1531" operator="lessThan">
      <formula>-1</formula>
    </cfRule>
    <cfRule type="cellIs" dxfId="1367" priority="1532" operator="between">
      <formula>0</formula>
      <formula>-1</formula>
    </cfRule>
    <cfRule type="cellIs" dxfId="1366" priority="1533" operator="between">
      <formula>0</formula>
      <formula>1</formula>
    </cfRule>
    <cfRule type="cellIs" dxfId="1365" priority="1534" operator="greaterThan">
      <formula>1</formula>
    </cfRule>
  </conditionalFormatting>
  <conditionalFormatting sqref="E33">
    <cfRule type="cellIs" dxfId="1364" priority="1525" stopIfTrue="1" operator="equal">
      <formula>""</formula>
    </cfRule>
  </conditionalFormatting>
  <conditionalFormatting sqref="E33">
    <cfRule type="cellIs" dxfId="1363" priority="1526" operator="lessThan">
      <formula>-1</formula>
    </cfRule>
    <cfRule type="cellIs" dxfId="1362" priority="1527" operator="between">
      <formula>0</formula>
      <formula>-1</formula>
    </cfRule>
    <cfRule type="cellIs" dxfId="1361" priority="1528" operator="between">
      <formula>0</formula>
      <formula>1</formula>
    </cfRule>
    <cfRule type="cellIs" dxfId="1360" priority="1529" operator="greaterThan">
      <formula>1</formula>
    </cfRule>
  </conditionalFormatting>
  <conditionalFormatting sqref="E36">
    <cfRule type="cellIs" dxfId="1359" priority="1520" stopIfTrue="1" operator="equal">
      <formula>""</formula>
    </cfRule>
  </conditionalFormatting>
  <conditionalFormatting sqref="E36">
    <cfRule type="cellIs" dxfId="1358" priority="1521" operator="lessThan">
      <formula>-1</formula>
    </cfRule>
    <cfRule type="cellIs" dxfId="1357" priority="1522" operator="between">
      <formula>0</formula>
      <formula>-1</formula>
    </cfRule>
    <cfRule type="cellIs" dxfId="1356" priority="1523" operator="between">
      <formula>0</formula>
      <formula>1</formula>
    </cfRule>
    <cfRule type="cellIs" dxfId="1355" priority="1524" operator="greaterThan">
      <formula>1</formula>
    </cfRule>
  </conditionalFormatting>
  <conditionalFormatting sqref="E37">
    <cfRule type="cellIs" dxfId="1354" priority="1515" stopIfTrue="1" operator="equal">
      <formula>""</formula>
    </cfRule>
  </conditionalFormatting>
  <conditionalFormatting sqref="E37">
    <cfRule type="cellIs" dxfId="1353" priority="1516" operator="lessThan">
      <formula>-1</formula>
    </cfRule>
    <cfRule type="cellIs" dxfId="1352" priority="1517" operator="between">
      <formula>0</formula>
      <formula>-1</formula>
    </cfRule>
    <cfRule type="cellIs" dxfId="1351" priority="1518" operator="between">
      <formula>0</formula>
      <formula>1</formula>
    </cfRule>
    <cfRule type="cellIs" dxfId="1350" priority="1519" operator="greaterThan">
      <formula>1</formula>
    </cfRule>
  </conditionalFormatting>
  <conditionalFormatting sqref="C46">
    <cfRule type="cellIs" dxfId="1349" priority="1510" stopIfTrue="1" operator="equal">
      <formula>""</formula>
    </cfRule>
  </conditionalFormatting>
  <conditionalFormatting sqref="C46">
    <cfRule type="cellIs" dxfId="1348" priority="1511" operator="lessThan">
      <formula>-1</formula>
    </cfRule>
    <cfRule type="cellIs" dxfId="1347" priority="1512" operator="between">
      <formula>0</formula>
      <formula>-1</formula>
    </cfRule>
    <cfRule type="cellIs" dxfId="1346" priority="1513" operator="between">
      <formula>0</formula>
      <formula>1</formula>
    </cfRule>
    <cfRule type="cellIs" dxfId="1345" priority="1514" operator="greaterThan">
      <formula>1</formula>
    </cfRule>
  </conditionalFormatting>
  <conditionalFormatting sqref="C48:C49">
    <cfRule type="cellIs" dxfId="1344" priority="1505" stopIfTrue="1" operator="equal">
      <formula>""</formula>
    </cfRule>
  </conditionalFormatting>
  <conditionalFormatting sqref="C48:C49">
    <cfRule type="cellIs" dxfId="1343" priority="1506" operator="lessThan">
      <formula>-1</formula>
    </cfRule>
    <cfRule type="cellIs" dxfId="1342" priority="1507" operator="between">
      <formula>0</formula>
      <formula>-1</formula>
    </cfRule>
    <cfRule type="cellIs" dxfId="1341" priority="1508" operator="between">
      <formula>0</formula>
      <formula>1</formula>
    </cfRule>
    <cfRule type="cellIs" dxfId="1340" priority="1509" operator="greaterThan">
      <formula>1</formula>
    </cfRule>
  </conditionalFormatting>
  <conditionalFormatting sqref="C52:C53">
    <cfRule type="cellIs" dxfId="1339" priority="1500" stopIfTrue="1" operator="equal">
      <formula>""</formula>
    </cfRule>
  </conditionalFormatting>
  <conditionalFormatting sqref="C52:C53">
    <cfRule type="cellIs" dxfId="1338" priority="1501" operator="lessThan">
      <formula>-1</formula>
    </cfRule>
    <cfRule type="cellIs" dxfId="1337" priority="1502" operator="between">
      <formula>0</formula>
      <formula>-1</formula>
    </cfRule>
    <cfRule type="cellIs" dxfId="1336" priority="1503" operator="between">
      <formula>0</formula>
      <formula>1</formula>
    </cfRule>
    <cfRule type="cellIs" dxfId="1335" priority="1504" operator="greaterThan">
      <formula>1</formula>
    </cfRule>
  </conditionalFormatting>
  <conditionalFormatting sqref="C60:C61">
    <cfRule type="cellIs" dxfId="1334" priority="1495" stopIfTrue="1" operator="equal">
      <formula>""</formula>
    </cfRule>
  </conditionalFormatting>
  <conditionalFormatting sqref="C60:C61">
    <cfRule type="cellIs" dxfId="1333" priority="1496" operator="lessThan">
      <formula>-1</formula>
    </cfRule>
    <cfRule type="cellIs" dxfId="1332" priority="1497" operator="between">
      <formula>0</formula>
      <formula>-1</formula>
    </cfRule>
    <cfRule type="cellIs" dxfId="1331" priority="1498" operator="between">
      <formula>0</formula>
      <formula>1</formula>
    </cfRule>
    <cfRule type="cellIs" dxfId="1330" priority="1499" operator="greaterThan">
      <formula>1</formula>
    </cfRule>
  </conditionalFormatting>
  <conditionalFormatting sqref="C66:C67">
    <cfRule type="cellIs" dxfId="1329" priority="1490" stopIfTrue="1" operator="equal">
      <formula>""</formula>
    </cfRule>
  </conditionalFormatting>
  <conditionalFormatting sqref="C66:C67">
    <cfRule type="cellIs" dxfId="1328" priority="1491" operator="lessThan">
      <formula>-1</formula>
    </cfRule>
    <cfRule type="cellIs" dxfId="1327" priority="1492" operator="between">
      <formula>0</formula>
      <formula>-1</formula>
    </cfRule>
    <cfRule type="cellIs" dxfId="1326" priority="1493" operator="between">
      <formula>0</formula>
      <formula>1</formula>
    </cfRule>
    <cfRule type="cellIs" dxfId="1325" priority="1494" operator="greaterThan">
      <formula>1</formula>
    </cfRule>
  </conditionalFormatting>
  <conditionalFormatting sqref="C70:C71">
    <cfRule type="cellIs" dxfId="1324" priority="1485" stopIfTrue="1" operator="equal">
      <formula>""</formula>
    </cfRule>
  </conditionalFormatting>
  <conditionalFormatting sqref="C70:C71">
    <cfRule type="cellIs" dxfId="1323" priority="1486" operator="lessThan">
      <formula>-1</formula>
    </cfRule>
    <cfRule type="cellIs" dxfId="1322" priority="1487" operator="between">
      <formula>0</formula>
      <formula>-1</formula>
    </cfRule>
    <cfRule type="cellIs" dxfId="1321" priority="1488" operator="between">
      <formula>0</formula>
      <formula>1</formula>
    </cfRule>
    <cfRule type="cellIs" dxfId="1320" priority="1489" operator="greaterThan">
      <formula>1</formula>
    </cfRule>
  </conditionalFormatting>
  <conditionalFormatting sqref="C62">
    <cfRule type="cellIs" dxfId="1319" priority="1475" stopIfTrue="1" operator="equal">
      <formula>""</formula>
    </cfRule>
  </conditionalFormatting>
  <conditionalFormatting sqref="C62">
    <cfRule type="cellIs" dxfId="1318" priority="1476" operator="lessThan">
      <formula>-1</formula>
    </cfRule>
    <cfRule type="cellIs" dxfId="1317" priority="1477" operator="between">
      <formula>0</formula>
      <formula>-1</formula>
    </cfRule>
    <cfRule type="cellIs" dxfId="1316" priority="1478" operator="between">
      <formula>0</formula>
      <formula>1</formula>
    </cfRule>
    <cfRule type="cellIs" dxfId="1315" priority="1479" operator="greaterThan">
      <formula>1</formula>
    </cfRule>
  </conditionalFormatting>
  <conditionalFormatting sqref="O63:O64">
    <cfRule type="cellIs" dxfId="1314" priority="1470" stopIfTrue="1" operator="equal">
      <formula>""</formula>
    </cfRule>
  </conditionalFormatting>
  <conditionalFormatting sqref="O63:O64">
    <cfRule type="cellIs" dxfId="1313" priority="1471" operator="lessThan">
      <formula>-1</formula>
    </cfRule>
    <cfRule type="cellIs" dxfId="1312" priority="1472" operator="between">
      <formula>0</formula>
      <formula>-1</formula>
    </cfRule>
    <cfRule type="cellIs" dxfId="1311" priority="1473" operator="between">
      <formula>0</formula>
      <formula>1</formula>
    </cfRule>
    <cfRule type="cellIs" dxfId="1310" priority="1474" operator="greaterThan">
      <formula>1</formula>
    </cfRule>
  </conditionalFormatting>
  <conditionalFormatting sqref="O46">
    <cfRule type="cellIs" dxfId="1309" priority="1465" stopIfTrue="1" operator="equal">
      <formula>""</formula>
    </cfRule>
  </conditionalFormatting>
  <conditionalFormatting sqref="O46">
    <cfRule type="cellIs" dxfId="1308" priority="1466" operator="lessThan">
      <formula>-1</formula>
    </cfRule>
    <cfRule type="cellIs" dxfId="1307" priority="1467" operator="between">
      <formula>0</formula>
      <formula>-1</formula>
    </cfRule>
    <cfRule type="cellIs" dxfId="1306" priority="1468" operator="between">
      <formula>0</formula>
      <formula>1</formula>
    </cfRule>
    <cfRule type="cellIs" dxfId="1305" priority="1469" operator="greaterThan">
      <formula>1</formula>
    </cfRule>
  </conditionalFormatting>
  <conditionalFormatting sqref="O48:O49">
    <cfRule type="cellIs" dxfId="1304" priority="1460" stopIfTrue="1" operator="equal">
      <formula>""</formula>
    </cfRule>
  </conditionalFormatting>
  <conditionalFormatting sqref="O48:O49">
    <cfRule type="cellIs" dxfId="1303" priority="1461" operator="lessThan">
      <formula>-1</formula>
    </cfRule>
    <cfRule type="cellIs" dxfId="1302" priority="1462" operator="between">
      <formula>0</formula>
      <formula>-1</formula>
    </cfRule>
    <cfRule type="cellIs" dxfId="1301" priority="1463" operator="between">
      <formula>0</formula>
      <formula>1</formula>
    </cfRule>
    <cfRule type="cellIs" dxfId="1300" priority="1464" operator="greaterThan">
      <formula>1</formula>
    </cfRule>
  </conditionalFormatting>
  <conditionalFormatting sqref="O52:O53">
    <cfRule type="cellIs" dxfId="1299" priority="1455" stopIfTrue="1" operator="equal">
      <formula>""</formula>
    </cfRule>
  </conditionalFormatting>
  <conditionalFormatting sqref="O52:O53">
    <cfRule type="cellIs" dxfId="1298" priority="1456" operator="lessThan">
      <formula>-1</formula>
    </cfRule>
    <cfRule type="cellIs" dxfId="1297" priority="1457" operator="between">
      <formula>0</formula>
      <formula>-1</formula>
    </cfRule>
    <cfRule type="cellIs" dxfId="1296" priority="1458" operator="between">
      <formula>0</formula>
      <formula>1</formula>
    </cfRule>
    <cfRule type="cellIs" dxfId="1295" priority="1459" operator="greaterThan">
      <formula>1</formula>
    </cfRule>
  </conditionalFormatting>
  <conditionalFormatting sqref="O60:O61">
    <cfRule type="cellIs" dxfId="1294" priority="1450" stopIfTrue="1" operator="equal">
      <formula>""</formula>
    </cfRule>
  </conditionalFormatting>
  <conditionalFormatting sqref="O60:O61">
    <cfRule type="cellIs" dxfId="1293" priority="1451" operator="lessThan">
      <formula>-1</formula>
    </cfRule>
    <cfRule type="cellIs" dxfId="1292" priority="1452" operator="between">
      <formula>0</formula>
      <formula>-1</formula>
    </cfRule>
    <cfRule type="cellIs" dxfId="1291" priority="1453" operator="between">
      <formula>0</formula>
      <formula>1</formula>
    </cfRule>
    <cfRule type="cellIs" dxfId="1290" priority="1454" operator="greaterThan">
      <formula>1</formula>
    </cfRule>
  </conditionalFormatting>
  <conditionalFormatting sqref="O66:O67">
    <cfRule type="cellIs" dxfId="1289" priority="1445" stopIfTrue="1" operator="equal">
      <formula>""</formula>
    </cfRule>
  </conditionalFormatting>
  <conditionalFormatting sqref="O66:O67">
    <cfRule type="cellIs" dxfId="1288" priority="1446" operator="lessThan">
      <formula>-1</formula>
    </cfRule>
    <cfRule type="cellIs" dxfId="1287" priority="1447" operator="between">
      <formula>0</formula>
      <formula>-1</formula>
    </cfRule>
    <cfRule type="cellIs" dxfId="1286" priority="1448" operator="between">
      <formula>0</formula>
      <formula>1</formula>
    </cfRule>
    <cfRule type="cellIs" dxfId="1285" priority="1449" operator="greaterThan">
      <formula>1</formula>
    </cfRule>
  </conditionalFormatting>
  <conditionalFormatting sqref="O70:O71">
    <cfRule type="cellIs" dxfId="1284" priority="1440" stopIfTrue="1" operator="equal">
      <formula>""</formula>
    </cfRule>
  </conditionalFormatting>
  <conditionalFormatting sqref="O70:O71">
    <cfRule type="cellIs" dxfId="1283" priority="1441" operator="lessThan">
      <formula>-1</formula>
    </cfRule>
    <cfRule type="cellIs" dxfId="1282" priority="1442" operator="between">
      <formula>0</formula>
      <formula>-1</formula>
    </cfRule>
    <cfRule type="cellIs" dxfId="1281" priority="1443" operator="between">
      <formula>0</formula>
      <formula>1</formula>
    </cfRule>
    <cfRule type="cellIs" dxfId="1280" priority="1444" operator="greaterThan">
      <formula>1</formula>
    </cfRule>
  </conditionalFormatting>
  <conditionalFormatting sqref="O62">
    <cfRule type="cellIs" dxfId="1279" priority="1430" stopIfTrue="1" operator="equal">
      <formula>""</formula>
    </cfRule>
  </conditionalFormatting>
  <conditionalFormatting sqref="O62">
    <cfRule type="cellIs" dxfId="1278" priority="1431" operator="lessThan">
      <formula>-1</formula>
    </cfRule>
    <cfRule type="cellIs" dxfId="1277" priority="1432" operator="between">
      <formula>0</formula>
      <formula>-1</formula>
    </cfRule>
    <cfRule type="cellIs" dxfId="1276" priority="1433" operator="between">
      <formula>0</formula>
      <formula>1</formula>
    </cfRule>
    <cfRule type="cellIs" dxfId="1275" priority="1434" operator="greaterThan">
      <formula>1</formula>
    </cfRule>
  </conditionalFormatting>
  <conditionalFormatting sqref="I63:I64">
    <cfRule type="cellIs" dxfId="1274" priority="1425" stopIfTrue="1" operator="equal">
      <formula>""</formula>
    </cfRule>
  </conditionalFormatting>
  <conditionalFormatting sqref="I63:I64">
    <cfRule type="cellIs" dxfId="1273" priority="1426" operator="lessThan">
      <formula>-1</formula>
    </cfRule>
    <cfRule type="cellIs" dxfId="1272" priority="1427" operator="between">
      <formula>0</formula>
      <formula>-1</formula>
    </cfRule>
    <cfRule type="cellIs" dxfId="1271" priority="1428" operator="between">
      <formula>0</formula>
      <formula>1</formula>
    </cfRule>
    <cfRule type="cellIs" dxfId="1270" priority="1429" operator="greaterThan">
      <formula>1</formula>
    </cfRule>
  </conditionalFormatting>
  <conditionalFormatting sqref="I46">
    <cfRule type="cellIs" dxfId="1269" priority="1420" stopIfTrue="1" operator="equal">
      <formula>""</formula>
    </cfRule>
  </conditionalFormatting>
  <conditionalFormatting sqref="I46">
    <cfRule type="cellIs" dxfId="1268" priority="1421" operator="lessThan">
      <formula>-1</formula>
    </cfRule>
    <cfRule type="cellIs" dxfId="1267" priority="1422" operator="between">
      <formula>0</formula>
      <formula>-1</formula>
    </cfRule>
    <cfRule type="cellIs" dxfId="1266" priority="1423" operator="between">
      <formula>0</formula>
      <formula>1</formula>
    </cfRule>
    <cfRule type="cellIs" dxfId="1265" priority="1424" operator="greaterThan">
      <formula>1</formula>
    </cfRule>
  </conditionalFormatting>
  <conditionalFormatting sqref="I48:I49">
    <cfRule type="cellIs" dxfId="1264" priority="1415" stopIfTrue="1" operator="equal">
      <formula>""</formula>
    </cfRule>
  </conditionalFormatting>
  <conditionalFormatting sqref="I48:I49">
    <cfRule type="cellIs" dxfId="1263" priority="1416" operator="lessThan">
      <formula>-1</formula>
    </cfRule>
    <cfRule type="cellIs" dxfId="1262" priority="1417" operator="between">
      <formula>0</formula>
      <formula>-1</formula>
    </cfRule>
    <cfRule type="cellIs" dxfId="1261" priority="1418" operator="between">
      <formula>0</formula>
      <formula>1</formula>
    </cfRule>
    <cfRule type="cellIs" dxfId="1260" priority="1419" operator="greaterThan">
      <formula>1</formula>
    </cfRule>
  </conditionalFormatting>
  <conditionalFormatting sqref="I52:I53">
    <cfRule type="cellIs" dxfId="1259" priority="1410" stopIfTrue="1" operator="equal">
      <formula>""</formula>
    </cfRule>
  </conditionalFormatting>
  <conditionalFormatting sqref="I52:I53">
    <cfRule type="cellIs" dxfId="1258" priority="1411" operator="lessThan">
      <formula>-1</formula>
    </cfRule>
    <cfRule type="cellIs" dxfId="1257" priority="1412" operator="between">
      <formula>0</formula>
      <formula>-1</formula>
    </cfRule>
    <cfRule type="cellIs" dxfId="1256" priority="1413" operator="between">
      <formula>0</formula>
      <formula>1</formula>
    </cfRule>
    <cfRule type="cellIs" dxfId="1255" priority="1414" operator="greaterThan">
      <formula>1</formula>
    </cfRule>
  </conditionalFormatting>
  <conditionalFormatting sqref="I60:I61">
    <cfRule type="cellIs" dxfId="1254" priority="1405" stopIfTrue="1" operator="equal">
      <formula>""</formula>
    </cfRule>
  </conditionalFormatting>
  <conditionalFormatting sqref="I60:I61">
    <cfRule type="cellIs" dxfId="1253" priority="1406" operator="lessThan">
      <formula>-1</formula>
    </cfRule>
    <cfRule type="cellIs" dxfId="1252" priority="1407" operator="between">
      <formula>0</formula>
      <formula>-1</formula>
    </cfRule>
    <cfRule type="cellIs" dxfId="1251" priority="1408" operator="between">
      <formula>0</formula>
      <formula>1</formula>
    </cfRule>
    <cfRule type="cellIs" dxfId="1250" priority="1409" operator="greaterThan">
      <formula>1</formula>
    </cfRule>
  </conditionalFormatting>
  <conditionalFormatting sqref="I66:I67">
    <cfRule type="cellIs" dxfId="1249" priority="1400" stopIfTrue="1" operator="equal">
      <formula>""</formula>
    </cfRule>
  </conditionalFormatting>
  <conditionalFormatting sqref="I66:I67">
    <cfRule type="cellIs" dxfId="1248" priority="1401" operator="lessThan">
      <formula>-1</formula>
    </cfRule>
    <cfRule type="cellIs" dxfId="1247" priority="1402" operator="between">
      <formula>0</formula>
      <formula>-1</formula>
    </cfRule>
    <cfRule type="cellIs" dxfId="1246" priority="1403" operator="between">
      <formula>0</formula>
      <formula>1</formula>
    </cfRule>
    <cfRule type="cellIs" dxfId="1245" priority="1404" operator="greaterThan">
      <formula>1</formula>
    </cfRule>
  </conditionalFormatting>
  <conditionalFormatting sqref="I70:I71">
    <cfRule type="cellIs" dxfId="1244" priority="1395" stopIfTrue="1" operator="equal">
      <formula>""</formula>
    </cfRule>
  </conditionalFormatting>
  <conditionalFormatting sqref="I70:I71">
    <cfRule type="cellIs" dxfId="1243" priority="1396" operator="lessThan">
      <formula>-1</formula>
    </cfRule>
    <cfRule type="cellIs" dxfId="1242" priority="1397" operator="between">
      <formula>0</formula>
      <formula>-1</formula>
    </cfRule>
    <cfRule type="cellIs" dxfId="1241" priority="1398" operator="between">
      <formula>0</formula>
      <formula>1</formula>
    </cfRule>
    <cfRule type="cellIs" dxfId="1240" priority="1399" operator="greaterThan">
      <formula>1</formula>
    </cfRule>
  </conditionalFormatting>
  <conditionalFormatting sqref="I62">
    <cfRule type="cellIs" dxfId="1239" priority="1385" stopIfTrue="1" operator="equal">
      <formula>""</formula>
    </cfRule>
  </conditionalFormatting>
  <conditionalFormatting sqref="I62">
    <cfRule type="cellIs" dxfId="1238" priority="1386" operator="lessThan">
      <formula>-1</formula>
    </cfRule>
    <cfRule type="cellIs" dxfId="1237" priority="1387" operator="between">
      <formula>0</formula>
      <formula>-1</formula>
    </cfRule>
    <cfRule type="cellIs" dxfId="1236" priority="1388" operator="between">
      <formula>0</formula>
      <formula>1</formula>
    </cfRule>
    <cfRule type="cellIs" dxfId="1235" priority="1389" operator="greaterThan">
      <formula>1</formula>
    </cfRule>
  </conditionalFormatting>
  <conditionalFormatting sqref="U63:U64">
    <cfRule type="cellIs" dxfId="1234" priority="1380" stopIfTrue="1" operator="equal">
      <formula>""</formula>
    </cfRule>
  </conditionalFormatting>
  <conditionalFormatting sqref="U63:U64">
    <cfRule type="cellIs" dxfId="1233" priority="1381" operator="lessThan">
      <formula>-1</formula>
    </cfRule>
    <cfRule type="cellIs" dxfId="1232" priority="1382" operator="between">
      <formula>0</formula>
      <formula>-1</formula>
    </cfRule>
    <cfRule type="cellIs" dxfId="1231" priority="1383" operator="between">
      <formula>0</formula>
      <formula>1</formula>
    </cfRule>
    <cfRule type="cellIs" dxfId="1230" priority="1384" operator="greaterThan">
      <formula>1</formula>
    </cfRule>
  </conditionalFormatting>
  <conditionalFormatting sqref="U46">
    <cfRule type="cellIs" dxfId="1229" priority="1375" stopIfTrue="1" operator="equal">
      <formula>""</formula>
    </cfRule>
  </conditionalFormatting>
  <conditionalFormatting sqref="U46">
    <cfRule type="cellIs" dxfId="1228" priority="1376" operator="lessThan">
      <formula>-1</formula>
    </cfRule>
    <cfRule type="cellIs" dxfId="1227" priority="1377" operator="between">
      <formula>0</formula>
      <formula>-1</formula>
    </cfRule>
    <cfRule type="cellIs" dxfId="1226" priority="1378" operator="between">
      <formula>0</formula>
      <formula>1</formula>
    </cfRule>
    <cfRule type="cellIs" dxfId="1225" priority="1379" operator="greaterThan">
      <formula>1</formula>
    </cfRule>
  </conditionalFormatting>
  <conditionalFormatting sqref="U48:U49">
    <cfRule type="cellIs" dxfId="1224" priority="1370" stopIfTrue="1" operator="equal">
      <formula>""</formula>
    </cfRule>
  </conditionalFormatting>
  <conditionalFormatting sqref="U48:U49">
    <cfRule type="cellIs" dxfId="1223" priority="1371" operator="lessThan">
      <formula>-1</formula>
    </cfRule>
    <cfRule type="cellIs" dxfId="1222" priority="1372" operator="between">
      <formula>0</formula>
      <formula>-1</formula>
    </cfRule>
    <cfRule type="cellIs" dxfId="1221" priority="1373" operator="between">
      <formula>0</formula>
      <formula>1</formula>
    </cfRule>
    <cfRule type="cellIs" dxfId="1220" priority="1374" operator="greaterThan">
      <formula>1</formula>
    </cfRule>
  </conditionalFormatting>
  <conditionalFormatting sqref="U52:U53">
    <cfRule type="cellIs" dxfId="1219" priority="1365" stopIfTrue="1" operator="equal">
      <formula>""</formula>
    </cfRule>
  </conditionalFormatting>
  <conditionalFormatting sqref="U52:U53">
    <cfRule type="cellIs" dxfId="1218" priority="1366" operator="lessThan">
      <formula>-1</formula>
    </cfRule>
    <cfRule type="cellIs" dxfId="1217" priority="1367" operator="between">
      <formula>0</formula>
      <formula>-1</formula>
    </cfRule>
    <cfRule type="cellIs" dxfId="1216" priority="1368" operator="between">
      <formula>0</formula>
      <formula>1</formula>
    </cfRule>
    <cfRule type="cellIs" dxfId="1215" priority="1369" operator="greaterThan">
      <formula>1</formula>
    </cfRule>
  </conditionalFormatting>
  <conditionalFormatting sqref="U60:U61">
    <cfRule type="cellIs" dxfId="1214" priority="1360" stopIfTrue="1" operator="equal">
      <formula>""</formula>
    </cfRule>
  </conditionalFormatting>
  <conditionalFormatting sqref="U60:U61">
    <cfRule type="cellIs" dxfId="1213" priority="1361" operator="lessThan">
      <formula>-1</formula>
    </cfRule>
    <cfRule type="cellIs" dxfId="1212" priority="1362" operator="between">
      <formula>0</formula>
      <formula>-1</formula>
    </cfRule>
    <cfRule type="cellIs" dxfId="1211" priority="1363" operator="between">
      <formula>0</formula>
      <formula>1</formula>
    </cfRule>
    <cfRule type="cellIs" dxfId="1210" priority="1364" operator="greaterThan">
      <formula>1</formula>
    </cfRule>
  </conditionalFormatting>
  <conditionalFormatting sqref="U66:U67">
    <cfRule type="cellIs" dxfId="1209" priority="1355" stopIfTrue="1" operator="equal">
      <formula>""</formula>
    </cfRule>
  </conditionalFormatting>
  <conditionalFormatting sqref="U66:U67">
    <cfRule type="cellIs" dxfId="1208" priority="1356" operator="lessThan">
      <formula>-1</formula>
    </cfRule>
    <cfRule type="cellIs" dxfId="1207" priority="1357" operator="between">
      <formula>0</formula>
      <formula>-1</formula>
    </cfRule>
    <cfRule type="cellIs" dxfId="1206" priority="1358" operator="between">
      <formula>0</formula>
      <formula>1</formula>
    </cfRule>
    <cfRule type="cellIs" dxfId="1205" priority="1359" operator="greaterThan">
      <formula>1</formula>
    </cfRule>
  </conditionalFormatting>
  <conditionalFormatting sqref="U70:U71">
    <cfRule type="cellIs" dxfId="1204" priority="1350" stopIfTrue="1" operator="equal">
      <formula>""</formula>
    </cfRule>
  </conditionalFormatting>
  <conditionalFormatting sqref="U70:U71">
    <cfRule type="cellIs" dxfId="1203" priority="1351" operator="lessThan">
      <formula>-1</formula>
    </cfRule>
    <cfRule type="cellIs" dxfId="1202" priority="1352" operator="between">
      <formula>0</formula>
      <formula>-1</formula>
    </cfRule>
    <cfRule type="cellIs" dxfId="1201" priority="1353" operator="between">
      <formula>0</formula>
      <formula>1</formula>
    </cfRule>
    <cfRule type="cellIs" dxfId="1200" priority="1354" operator="greaterThan">
      <formula>1</formula>
    </cfRule>
  </conditionalFormatting>
  <conditionalFormatting sqref="U62">
    <cfRule type="cellIs" dxfId="1199" priority="1340" stopIfTrue="1" operator="equal">
      <formula>""</formula>
    </cfRule>
  </conditionalFormatting>
  <conditionalFormatting sqref="U62">
    <cfRule type="cellIs" dxfId="1198" priority="1341" operator="lessThan">
      <formula>-1</formula>
    </cfRule>
    <cfRule type="cellIs" dxfId="1197" priority="1342" operator="between">
      <formula>0</formula>
      <formula>-1</formula>
    </cfRule>
    <cfRule type="cellIs" dxfId="1196" priority="1343" operator="between">
      <formula>0</formula>
      <formula>1</formula>
    </cfRule>
    <cfRule type="cellIs" dxfId="1195" priority="1344" operator="greaterThan">
      <formula>1</formula>
    </cfRule>
  </conditionalFormatting>
  <conditionalFormatting sqref="AM63:AM64">
    <cfRule type="cellIs" dxfId="1194" priority="1335" stopIfTrue="1" operator="equal">
      <formula>""</formula>
    </cfRule>
  </conditionalFormatting>
  <conditionalFormatting sqref="AM63:AM64">
    <cfRule type="cellIs" dxfId="1193" priority="1336" operator="lessThan">
      <formula>-1</formula>
    </cfRule>
    <cfRule type="cellIs" dxfId="1192" priority="1337" operator="between">
      <formula>0</formula>
      <formula>-1</formula>
    </cfRule>
    <cfRule type="cellIs" dxfId="1191" priority="1338" operator="between">
      <formula>0</formula>
      <formula>1</formula>
    </cfRule>
    <cfRule type="cellIs" dxfId="1190" priority="1339" operator="greaterThan">
      <formula>1</formula>
    </cfRule>
  </conditionalFormatting>
  <conditionalFormatting sqref="AM46">
    <cfRule type="cellIs" dxfId="1189" priority="1330" stopIfTrue="1" operator="equal">
      <formula>""</formula>
    </cfRule>
  </conditionalFormatting>
  <conditionalFormatting sqref="AM46">
    <cfRule type="cellIs" dxfId="1188" priority="1331" operator="lessThan">
      <formula>-1</formula>
    </cfRule>
    <cfRule type="cellIs" dxfId="1187" priority="1332" operator="between">
      <formula>0</formula>
      <formula>-1</formula>
    </cfRule>
    <cfRule type="cellIs" dxfId="1186" priority="1333" operator="between">
      <formula>0</formula>
      <formula>1</formula>
    </cfRule>
    <cfRule type="cellIs" dxfId="1185" priority="1334" operator="greaterThan">
      <formula>1</formula>
    </cfRule>
  </conditionalFormatting>
  <conditionalFormatting sqref="AM48:AM49">
    <cfRule type="cellIs" dxfId="1184" priority="1325" stopIfTrue="1" operator="equal">
      <formula>""</formula>
    </cfRule>
  </conditionalFormatting>
  <conditionalFormatting sqref="AM48:AM49">
    <cfRule type="cellIs" dxfId="1183" priority="1326" operator="lessThan">
      <formula>-1</formula>
    </cfRule>
    <cfRule type="cellIs" dxfId="1182" priority="1327" operator="between">
      <formula>0</formula>
      <formula>-1</formula>
    </cfRule>
    <cfRule type="cellIs" dxfId="1181" priority="1328" operator="between">
      <formula>0</formula>
      <formula>1</formula>
    </cfRule>
    <cfRule type="cellIs" dxfId="1180" priority="1329" operator="greaterThan">
      <formula>1</formula>
    </cfRule>
  </conditionalFormatting>
  <conditionalFormatting sqref="AM52:AM53">
    <cfRule type="cellIs" dxfId="1179" priority="1320" stopIfTrue="1" operator="equal">
      <formula>""</formula>
    </cfRule>
  </conditionalFormatting>
  <conditionalFormatting sqref="AM52:AM53">
    <cfRule type="cellIs" dxfId="1178" priority="1321" operator="lessThan">
      <formula>-1</formula>
    </cfRule>
    <cfRule type="cellIs" dxfId="1177" priority="1322" operator="between">
      <formula>0</formula>
      <formula>-1</formula>
    </cfRule>
    <cfRule type="cellIs" dxfId="1176" priority="1323" operator="between">
      <formula>0</formula>
      <formula>1</formula>
    </cfRule>
    <cfRule type="cellIs" dxfId="1175" priority="1324" operator="greaterThan">
      <formula>1</formula>
    </cfRule>
  </conditionalFormatting>
  <conditionalFormatting sqref="AM60:AM61">
    <cfRule type="cellIs" dxfId="1174" priority="1315" stopIfTrue="1" operator="equal">
      <formula>""</formula>
    </cfRule>
  </conditionalFormatting>
  <conditionalFormatting sqref="AM60:AM61">
    <cfRule type="cellIs" dxfId="1173" priority="1316" operator="lessThan">
      <formula>-1</formula>
    </cfRule>
    <cfRule type="cellIs" dxfId="1172" priority="1317" operator="between">
      <formula>0</formula>
      <formula>-1</formula>
    </cfRule>
    <cfRule type="cellIs" dxfId="1171" priority="1318" operator="between">
      <formula>0</formula>
      <formula>1</formula>
    </cfRule>
    <cfRule type="cellIs" dxfId="1170" priority="1319" operator="greaterThan">
      <formula>1</formula>
    </cfRule>
  </conditionalFormatting>
  <conditionalFormatting sqref="AM66:AM67">
    <cfRule type="cellIs" dxfId="1169" priority="1310" stopIfTrue="1" operator="equal">
      <formula>""</formula>
    </cfRule>
  </conditionalFormatting>
  <conditionalFormatting sqref="AM66:AM67">
    <cfRule type="cellIs" dxfId="1168" priority="1311" operator="lessThan">
      <formula>-1</formula>
    </cfRule>
    <cfRule type="cellIs" dxfId="1167" priority="1312" operator="between">
      <formula>0</formula>
      <formula>-1</formula>
    </cfRule>
    <cfRule type="cellIs" dxfId="1166" priority="1313" operator="between">
      <formula>0</formula>
      <formula>1</formula>
    </cfRule>
    <cfRule type="cellIs" dxfId="1165" priority="1314" operator="greaterThan">
      <formula>1</formula>
    </cfRule>
  </conditionalFormatting>
  <conditionalFormatting sqref="AM70:AM71">
    <cfRule type="cellIs" dxfId="1164" priority="1305" stopIfTrue="1" operator="equal">
      <formula>""</formula>
    </cfRule>
  </conditionalFormatting>
  <conditionalFormatting sqref="AM70:AM71">
    <cfRule type="cellIs" dxfId="1163" priority="1306" operator="lessThan">
      <formula>-1</formula>
    </cfRule>
    <cfRule type="cellIs" dxfId="1162" priority="1307" operator="between">
      <formula>0</formula>
      <formula>-1</formula>
    </cfRule>
    <cfRule type="cellIs" dxfId="1161" priority="1308" operator="between">
      <formula>0</formula>
      <formula>1</formula>
    </cfRule>
    <cfRule type="cellIs" dxfId="1160" priority="1309" operator="greaterThan">
      <formula>1</formula>
    </cfRule>
  </conditionalFormatting>
  <conditionalFormatting sqref="AM62">
    <cfRule type="cellIs" dxfId="1159" priority="1295" stopIfTrue="1" operator="equal">
      <formula>""</formula>
    </cfRule>
  </conditionalFormatting>
  <conditionalFormatting sqref="AM62">
    <cfRule type="cellIs" dxfId="1158" priority="1296" operator="lessThan">
      <formula>-1</formula>
    </cfRule>
    <cfRule type="cellIs" dxfId="1157" priority="1297" operator="between">
      <formula>0</formula>
      <formula>-1</formula>
    </cfRule>
    <cfRule type="cellIs" dxfId="1156" priority="1298" operator="between">
      <formula>0</formula>
      <formula>1</formula>
    </cfRule>
    <cfRule type="cellIs" dxfId="1155" priority="1299" operator="greaterThan">
      <formula>1</formula>
    </cfRule>
  </conditionalFormatting>
  <conditionalFormatting sqref="AG63:AG64">
    <cfRule type="cellIs" dxfId="1154" priority="1290" stopIfTrue="1" operator="equal">
      <formula>""</formula>
    </cfRule>
  </conditionalFormatting>
  <conditionalFormatting sqref="AG63:AG64">
    <cfRule type="cellIs" dxfId="1153" priority="1291" operator="lessThan">
      <formula>-1</formula>
    </cfRule>
    <cfRule type="cellIs" dxfId="1152" priority="1292" operator="between">
      <formula>0</formula>
      <formula>-1</formula>
    </cfRule>
    <cfRule type="cellIs" dxfId="1151" priority="1293" operator="between">
      <formula>0</formula>
      <formula>1</formula>
    </cfRule>
    <cfRule type="cellIs" dxfId="1150" priority="1294" operator="greaterThan">
      <formula>1</formula>
    </cfRule>
  </conditionalFormatting>
  <conditionalFormatting sqref="AG46">
    <cfRule type="cellIs" dxfId="1149" priority="1285" stopIfTrue="1" operator="equal">
      <formula>""</formula>
    </cfRule>
  </conditionalFormatting>
  <conditionalFormatting sqref="AG46">
    <cfRule type="cellIs" dxfId="1148" priority="1286" operator="lessThan">
      <formula>-1</formula>
    </cfRule>
    <cfRule type="cellIs" dxfId="1147" priority="1287" operator="between">
      <formula>0</formula>
      <formula>-1</formula>
    </cfRule>
    <cfRule type="cellIs" dxfId="1146" priority="1288" operator="between">
      <formula>0</formula>
      <formula>1</formula>
    </cfRule>
    <cfRule type="cellIs" dxfId="1145" priority="1289" operator="greaterThan">
      <formula>1</formula>
    </cfRule>
  </conditionalFormatting>
  <conditionalFormatting sqref="AG48:AG49">
    <cfRule type="cellIs" dxfId="1144" priority="1280" stopIfTrue="1" operator="equal">
      <formula>""</formula>
    </cfRule>
  </conditionalFormatting>
  <conditionalFormatting sqref="AG48:AG49">
    <cfRule type="cellIs" dxfId="1143" priority="1281" operator="lessThan">
      <formula>-1</formula>
    </cfRule>
    <cfRule type="cellIs" dxfId="1142" priority="1282" operator="between">
      <formula>0</formula>
      <formula>-1</formula>
    </cfRule>
    <cfRule type="cellIs" dxfId="1141" priority="1283" operator="between">
      <formula>0</formula>
      <formula>1</formula>
    </cfRule>
    <cfRule type="cellIs" dxfId="1140" priority="1284" operator="greaterThan">
      <formula>1</formula>
    </cfRule>
  </conditionalFormatting>
  <conditionalFormatting sqref="AG52:AG53">
    <cfRule type="cellIs" dxfId="1139" priority="1275" stopIfTrue="1" operator="equal">
      <formula>""</formula>
    </cfRule>
  </conditionalFormatting>
  <conditionalFormatting sqref="AG52:AG53">
    <cfRule type="cellIs" dxfId="1138" priority="1276" operator="lessThan">
      <formula>-1</formula>
    </cfRule>
    <cfRule type="cellIs" dxfId="1137" priority="1277" operator="between">
      <formula>0</formula>
      <formula>-1</formula>
    </cfRule>
    <cfRule type="cellIs" dxfId="1136" priority="1278" operator="between">
      <formula>0</formula>
      <formula>1</formula>
    </cfRule>
    <cfRule type="cellIs" dxfId="1135" priority="1279" operator="greaterThan">
      <formula>1</formula>
    </cfRule>
  </conditionalFormatting>
  <conditionalFormatting sqref="AG60:AG61">
    <cfRule type="cellIs" dxfId="1134" priority="1270" stopIfTrue="1" operator="equal">
      <formula>""</formula>
    </cfRule>
  </conditionalFormatting>
  <conditionalFormatting sqref="AG60:AG61">
    <cfRule type="cellIs" dxfId="1133" priority="1271" operator="lessThan">
      <formula>-1</formula>
    </cfRule>
    <cfRule type="cellIs" dxfId="1132" priority="1272" operator="between">
      <formula>0</formula>
      <formula>-1</formula>
    </cfRule>
    <cfRule type="cellIs" dxfId="1131" priority="1273" operator="between">
      <formula>0</formula>
      <formula>1</formula>
    </cfRule>
    <cfRule type="cellIs" dxfId="1130" priority="1274" operator="greaterThan">
      <formula>1</formula>
    </cfRule>
  </conditionalFormatting>
  <conditionalFormatting sqref="AG66:AG67">
    <cfRule type="cellIs" dxfId="1129" priority="1265" stopIfTrue="1" operator="equal">
      <formula>""</formula>
    </cfRule>
  </conditionalFormatting>
  <conditionalFormatting sqref="AG66:AG67">
    <cfRule type="cellIs" dxfId="1128" priority="1266" operator="lessThan">
      <formula>-1</formula>
    </cfRule>
    <cfRule type="cellIs" dxfId="1127" priority="1267" operator="between">
      <formula>0</formula>
      <formula>-1</formula>
    </cfRule>
    <cfRule type="cellIs" dxfId="1126" priority="1268" operator="between">
      <formula>0</formula>
      <formula>1</formula>
    </cfRule>
    <cfRule type="cellIs" dxfId="1125" priority="1269" operator="greaterThan">
      <formula>1</formula>
    </cfRule>
  </conditionalFormatting>
  <conditionalFormatting sqref="AG70:AG71">
    <cfRule type="cellIs" dxfId="1124" priority="1260" stopIfTrue="1" operator="equal">
      <formula>""</formula>
    </cfRule>
  </conditionalFormatting>
  <conditionalFormatting sqref="AG70:AG71">
    <cfRule type="cellIs" dxfId="1123" priority="1261" operator="lessThan">
      <formula>-1</formula>
    </cfRule>
    <cfRule type="cellIs" dxfId="1122" priority="1262" operator="between">
      <formula>0</formula>
      <formula>-1</formula>
    </cfRule>
    <cfRule type="cellIs" dxfId="1121" priority="1263" operator="between">
      <formula>0</formula>
      <formula>1</formula>
    </cfRule>
    <cfRule type="cellIs" dxfId="1120" priority="1264" operator="greaterThan">
      <formula>1</formula>
    </cfRule>
  </conditionalFormatting>
  <conditionalFormatting sqref="AG62">
    <cfRule type="cellIs" dxfId="1119" priority="1250" stopIfTrue="1" operator="equal">
      <formula>""</formula>
    </cfRule>
  </conditionalFormatting>
  <conditionalFormatting sqref="AG62">
    <cfRule type="cellIs" dxfId="1118" priority="1251" operator="lessThan">
      <formula>-1</formula>
    </cfRule>
    <cfRule type="cellIs" dxfId="1117" priority="1252" operator="between">
      <formula>0</formula>
      <formula>-1</formula>
    </cfRule>
    <cfRule type="cellIs" dxfId="1116" priority="1253" operator="between">
      <formula>0</formula>
      <formula>1</formula>
    </cfRule>
    <cfRule type="cellIs" dxfId="1115" priority="1254" operator="greaterThan">
      <formula>1</formula>
    </cfRule>
  </conditionalFormatting>
  <conditionalFormatting sqref="AY63:AY64">
    <cfRule type="cellIs" dxfId="1114" priority="1245" stopIfTrue="1" operator="equal">
      <formula>""</formula>
    </cfRule>
  </conditionalFormatting>
  <conditionalFormatting sqref="AY63:AY64">
    <cfRule type="cellIs" dxfId="1113" priority="1246" operator="lessThan">
      <formula>-1</formula>
    </cfRule>
    <cfRule type="cellIs" dxfId="1112" priority="1247" operator="between">
      <formula>0</formula>
      <formula>-1</formula>
    </cfRule>
    <cfRule type="cellIs" dxfId="1111" priority="1248" operator="between">
      <formula>0</formula>
      <formula>1</formula>
    </cfRule>
    <cfRule type="cellIs" dxfId="1110" priority="1249" operator="greaterThan">
      <formula>1</formula>
    </cfRule>
  </conditionalFormatting>
  <conditionalFormatting sqref="AY46">
    <cfRule type="cellIs" dxfId="1109" priority="1240" stopIfTrue="1" operator="equal">
      <formula>""</formula>
    </cfRule>
  </conditionalFormatting>
  <conditionalFormatting sqref="AY46">
    <cfRule type="cellIs" dxfId="1108" priority="1241" operator="lessThan">
      <formula>-1</formula>
    </cfRule>
    <cfRule type="cellIs" dxfId="1107" priority="1242" operator="between">
      <formula>0</formula>
      <formula>-1</formula>
    </cfRule>
    <cfRule type="cellIs" dxfId="1106" priority="1243" operator="between">
      <formula>0</formula>
      <formula>1</formula>
    </cfRule>
    <cfRule type="cellIs" dxfId="1105" priority="1244" operator="greaterThan">
      <formula>1</formula>
    </cfRule>
  </conditionalFormatting>
  <conditionalFormatting sqref="AY48:AY49">
    <cfRule type="cellIs" dxfId="1104" priority="1235" stopIfTrue="1" operator="equal">
      <formula>""</formula>
    </cfRule>
  </conditionalFormatting>
  <conditionalFormatting sqref="AY48:AY49">
    <cfRule type="cellIs" dxfId="1103" priority="1236" operator="lessThan">
      <formula>-1</formula>
    </cfRule>
    <cfRule type="cellIs" dxfId="1102" priority="1237" operator="between">
      <formula>0</formula>
      <formula>-1</formula>
    </cfRule>
    <cfRule type="cellIs" dxfId="1101" priority="1238" operator="between">
      <formula>0</formula>
      <formula>1</formula>
    </cfRule>
    <cfRule type="cellIs" dxfId="1100" priority="1239" operator="greaterThan">
      <formula>1</formula>
    </cfRule>
  </conditionalFormatting>
  <conditionalFormatting sqref="AY52:AY53">
    <cfRule type="cellIs" dxfId="1099" priority="1230" stopIfTrue="1" operator="equal">
      <formula>""</formula>
    </cfRule>
  </conditionalFormatting>
  <conditionalFormatting sqref="AY52:AY53">
    <cfRule type="cellIs" dxfId="1098" priority="1231" operator="lessThan">
      <formula>-1</formula>
    </cfRule>
    <cfRule type="cellIs" dxfId="1097" priority="1232" operator="between">
      <formula>0</formula>
      <formula>-1</formula>
    </cfRule>
    <cfRule type="cellIs" dxfId="1096" priority="1233" operator="between">
      <formula>0</formula>
      <formula>1</formula>
    </cfRule>
    <cfRule type="cellIs" dxfId="1095" priority="1234" operator="greaterThan">
      <formula>1</formula>
    </cfRule>
  </conditionalFormatting>
  <conditionalFormatting sqref="AY60:AY61">
    <cfRule type="cellIs" dxfId="1094" priority="1225" stopIfTrue="1" operator="equal">
      <formula>""</formula>
    </cfRule>
  </conditionalFormatting>
  <conditionalFormatting sqref="AY60:AY61">
    <cfRule type="cellIs" dxfId="1093" priority="1226" operator="lessThan">
      <formula>-1</formula>
    </cfRule>
    <cfRule type="cellIs" dxfId="1092" priority="1227" operator="between">
      <formula>0</formula>
      <formula>-1</formula>
    </cfRule>
    <cfRule type="cellIs" dxfId="1091" priority="1228" operator="between">
      <formula>0</formula>
      <formula>1</formula>
    </cfRule>
    <cfRule type="cellIs" dxfId="1090" priority="1229" operator="greaterThan">
      <formula>1</formula>
    </cfRule>
  </conditionalFormatting>
  <conditionalFormatting sqref="AY66:AY67">
    <cfRule type="cellIs" dxfId="1089" priority="1220" stopIfTrue="1" operator="equal">
      <formula>""</formula>
    </cfRule>
  </conditionalFormatting>
  <conditionalFormatting sqref="AY66:AY67">
    <cfRule type="cellIs" dxfId="1088" priority="1221" operator="lessThan">
      <formula>-1</formula>
    </cfRule>
    <cfRule type="cellIs" dxfId="1087" priority="1222" operator="between">
      <formula>0</formula>
      <formula>-1</formula>
    </cfRule>
    <cfRule type="cellIs" dxfId="1086" priority="1223" operator="between">
      <formula>0</formula>
      <formula>1</formula>
    </cfRule>
    <cfRule type="cellIs" dxfId="1085" priority="1224" operator="greaterThan">
      <formula>1</formula>
    </cfRule>
  </conditionalFormatting>
  <conditionalFormatting sqref="AY70:AY71">
    <cfRule type="cellIs" dxfId="1084" priority="1215" stopIfTrue="1" operator="equal">
      <formula>""</formula>
    </cfRule>
  </conditionalFormatting>
  <conditionalFormatting sqref="AY70:AY71">
    <cfRule type="cellIs" dxfId="1083" priority="1216" operator="lessThan">
      <formula>-1</formula>
    </cfRule>
    <cfRule type="cellIs" dxfId="1082" priority="1217" operator="between">
      <formula>0</formula>
      <formula>-1</formula>
    </cfRule>
    <cfRule type="cellIs" dxfId="1081" priority="1218" operator="between">
      <formula>0</formula>
      <formula>1</formula>
    </cfRule>
    <cfRule type="cellIs" dxfId="1080" priority="1219" operator="greaterThan">
      <formula>1</formula>
    </cfRule>
  </conditionalFormatting>
  <conditionalFormatting sqref="AY62">
    <cfRule type="cellIs" dxfId="1079" priority="1205" stopIfTrue="1" operator="equal">
      <formula>""</formula>
    </cfRule>
  </conditionalFormatting>
  <conditionalFormatting sqref="AY62">
    <cfRule type="cellIs" dxfId="1078" priority="1206" operator="lessThan">
      <formula>-1</formula>
    </cfRule>
    <cfRule type="cellIs" dxfId="1077" priority="1207" operator="between">
      <formula>0</formula>
      <formula>-1</formula>
    </cfRule>
    <cfRule type="cellIs" dxfId="1076" priority="1208" operator="between">
      <formula>0</formula>
      <formula>1</formula>
    </cfRule>
    <cfRule type="cellIs" dxfId="1075" priority="1209" operator="greaterThan">
      <formula>1</formula>
    </cfRule>
  </conditionalFormatting>
  <conditionalFormatting sqref="AS63:AS64">
    <cfRule type="cellIs" dxfId="1074" priority="1200" stopIfTrue="1" operator="equal">
      <formula>""</formula>
    </cfRule>
  </conditionalFormatting>
  <conditionalFormatting sqref="AS63:AS64">
    <cfRule type="cellIs" dxfId="1073" priority="1201" operator="lessThan">
      <formula>-1</formula>
    </cfRule>
    <cfRule type="cellIs" dxfId="1072" priority="1202" operator="between">
      <formula>0</formula>
      <formula>-1</formula>
    </cfRule>
    <cfRule type="cellIs" dxfId="1071" priority="1203" operator="between">
      <formula>0</formula>
      <formula>1</formula>
    </cfRule>
    <cfRule type="cellIs" dxfId="1070" priority="1204" operator="greaterThan">
      <formula>1</formula>
    </cfRule>
  </conditionalFormatting>
  <conditionalFormatting sqref="AS46">
    <cfRule type="cellIs" dxfId="1069" priority="1195" stopIfTrue="1" operator="equal">
      <formula>""</formula>
    </cfRule>
  </conditionalFormatting>
  <conditionalFormatting sqref="AS46">
    <cfRule type="cellIs" dxfId="1068" priority="1196" operator="lessThan">
      <formula>-1</formula>
    </cfRule>
    <cfRule type="cellIs" dxfId="1067" priority="1197" operator="between">
      <formula>0</formula>
      <formula>-1</formula>
    </cfRule>
    <cfRule type="cellIs" dxfId="1066" priority="1198" operator="between">
      <formula>0</formula>
      <formula>1</formula>
    </cfRule>
    <cfRule type="cellIs" dxfId="1065" priority="1199" operator="greaterThan">
      <formula>1</formula>
    </cfRule>
  </conditionalFormatting>
  <conditionalFormatting sqref="AS48:AS49">
    <cfRule type="cellIs" dxfId="1064" priority="1190" stopIfTrue="1" operator="equal">
      <formula>""</formula>
    </cfRule>
  </conditionalFormatting>
  <conditionalFormatting sqref="AS48:AS49">
    <cfRule type="cellIs" dxfId="1063" priority="1191" operator="lessThan">
      <formula>-1</formula>
    </cfRule>
    <cfRule type="cellIs" dxfId="1062" priority="1192" operator="between">
      <formula>0</formula>
      <formula>-1</formula>
    </cfRule>
    <cfRule type="cellIs" dxfId="1061" priority="1193" operator="between">
      <formula>0</formula>
      <formula>1</formula>
    </cfRule>
    <cfRule type="cellIs" dxfId="1060" priority="1194" operator="greaterThan">
      <formula>1</formula>
    </cfRule>
  </conditionalFormatting>
  <conditionalFormatting sqref="AS52:AS53">
    <cfRule type="cellIs" dxfId="1059" priority="1185" stopIfTrue="1" operator="equal">
      <formula>""</formula>
    </cfRule>
  </conditionalFormatting>
  <conditionalFormatting sqref="AS52:AS53">
    <cfRule type="cellIs" dxfId="1058" priority="1186" operator="lessThan">
      <formula>-1</formula>
    </cfRule>
    <cfRule type="cellIs" dxfId="1057" priority="1187" operator="between">
      <formula>0</formula>
      <formula>-1</formula>
    </cfRule>
    <cfRule type="cellIs" dxfId="1056" priority="1188" operator="between">
      <formula>0</formula>
      <formula>1</formula>
    </cfRule>
    <cfRule type="cellIs" dxfId="1055" priority="1189" operator="greaterThan">
      <formula>1</formula>
    </cfRule>
  </conditionalFormatting>
  <conditionalFormatting sqref="AS60:AS61">
    <cfRule type="cellIs" dxfId="1054" priority="1180" stopIfTrue="1" operator="equal">
      <formula>""</formula>
    </cfRule>
  </conditionalFormatting>
  <conditionalFormatting sqref="AS60:AS61">
    <cfRule type="cellIs" dxfId="1053" priority="1181" operator="lessThan">
      <formula>-1</formula>
    </cfRule>
    <cfRule type="cellIs" dxfId="1052" priority="1182" operator="between">
      <formula>0</formula>
      <formula>-1</formula>
    </cfRule>
    <cfRule type="cellIs" dxfId="1051" priority="1183" operator="between">
      <formula>0</formula>
      <formula>1</formula>
    </cfRule>
    <cfRule type="cellIs" dxfId="1050" priority="1184" operator="greaterThan">
      <formula>1</formula>
    </cfRule>
  </conditionalFormatting>
  <conditionalFormatting sqref="AS66:AS67">
    <cfRule type="cellIs" dxfId="1049" priority="1175" stopIfTrue="1" operator="equal">
      <formula>""</formula>
    </cfRule>
  </conditionalFormatting>
  <conditionalFormatting sqref="AS66:AS67">
    <cfRule type="cellIs" dxfId="1048" priority="1176" operator="lessThan">
      <formula>-1</formula>
    </cfRule>
    <cfRule type="cellIs" dxfId="1047" priority="1177" operator="between">
      <formula>0</formula>
      <formula>-1</formula>
    </cfRule>
    <cfRule type="cellIs" dxfId="1046" priority="1178" operator="between">
      <formula>0</formula>
      <formula>1</formula>
    </cfRule>
    <cfRule type="cellIs" dxfId="1045" priority="1179" operator="greaterThan">
      <formula>1</formula>
    </cfRule>
  </conditionalFormatting>
  <conditionalFormatting sqref="AS70:AS71">
    <cfRule type="cellIs" dxfId="1044" priority="1170" stopIfTrue="1" operator="equal">
      <formula>""</formula>
    </cfRule>
  </conditionalFormatting>
  <conditionalFormatting sqref="AS70:AS71">
    <cfRule type="cellIs" dxfId="1043" priority="1171" operator="lessThan">
      <formula>-1</formula>
    </cfRule>
    <cfRule type="cellIs" dxfId="1042" priority="1172" operator="between">
      <formula>0</formula>
      <formula>-1</formula>
    </cfRule>
    <cfRule type="cellIs" dxfId="1041" priority="1173" operator="between">
      <formula>0</formula>
      <formula>1</formula>
    </cfRule>
    <cfRule type="cellIs" dxfId="1040" priority="1174" operator="greaterThan">
      <formula>1</formula>
    </cfRule>
  </conditionalFormatting>
  <conditionalFormatting sqref="AS62">
    <cfRule type="cellIs" dxfId="1039" priority="1160" stopIfTrue="1" operator="equal">
      <formula>""</formula>
    </cfRule>
  </conditionalFormatting>
  <conditionalFormatting sqref="AS62">
    <cfRule type="cellIs" dxfId="1038" priority="1161" operator="lessThan">
      <formula>-1</formula>
    </cfRule>
    <cfRule type="cellIs" dxfId="1037" priority="1162" operator="between">
      <formula>0</formula>
      <formula>-1</formula>
    </cfRule>
    <cfRule type="cellIs" dxfId="1036" priority="1163" operator="between">
      <formula>0</formula>
      <formula>1</formula>
    </cfRule>
    <cfRule type="cellIs" dxfId="1035" priority="1164" operator="greaterThan">
      <formula>1</formula>
    </cfRule>
  </conditionalFormatting>
  <conditionalFormatting sqref="BE63:BE64">
    <cfRule type="cellIs" dxfId="1034" priority="1155" stopIfTrue="1" operator="equal">
      <formula>""</formula>
    </cfRule>
  </conditionalFormatting>
  <conditionalFormatting sqref="BE63:BE64">
    <cfRule type="cellIs" dxfId="1033" priority="1156" operator="lessThan">
      <formula>-1</formula>
    </cfRule>
    <cfRule type="cellIs" dxfId="1032" priority="1157" operator="between">
      <formula>0</formula>
      <formula>-1</formula>
    </cfRule>
    <cfRule type="cellIs" dxfId="1031" priority="1158" operator="between">
      <formula>0</formula>
      <formula>1</formula>
    </cfRule>
    <cfRule type="cellIs" dxfId="1030" priority="1159" operator="greaterThan">
      <formula>1</formula>
    </cfRule>
  </conditionalFormatting>
  <conditionalFormatting sqref="BE46">
    <cfRule type="cellIs" dxfId="1029" priority="1150" stopIfTrue="1" operator="equal">
      <formula>""</formula>
    </cfRule>
  </conditionalFormatting>
  <conditionalFormatting sqref="BE46">
    <cfRule type="cellIs" dxfId="1028" priority="1151" operator="lessThan">
      <formula>-1</formula>
    </cfRule>
    <cfRule type="cellIs" dxfId="1027" priority="1152" operator="between">
      <formula>0</formula>
      <formula>-1</formula>
    </cfRule>
    <cfRule type="cellIs" dxfId="1026" priority="1153" operator="between">
      <formula>0</formula>
      <formula>1</formula>
    </cfRule>
    <cfRule type="cellIs" dxfId="1025" priority="1154" operator="greaterThan">
      <formula>1</formula>
    </cfRule>
  </conditionalFormatting>
  <conditionalFormatting sqref="BE48:BE49">
    <cfRule type="cellIs" dxfId="1024" priority="1145" stopIfTrue="1" operator="equal">
      <formula>""</formula>
    </cfRule>
  </conditionalFormatting>
  <conditionalFormatting sqref="BE48:BE49">
    <cfRule type="cellIs" dxfId="1023" priority="1146" operator="lessThan">
      <formula>-1</formula>
    </cfRule>
    <cfRule type="cellIs" dxfId="1022" priority="1147" operator="between">
      <formula>0</formula>
      <formula>-1</formula>
    </cfRule>
    <cfRule type="cellIs" dxfId="1021" priority="1148" operator="between">
      <formula>0</formula>
      <formula>1</formula>
    </cfRule>
    <cfRule type="cellIs" dxfId="1020" priority="1149" operator="greaterThan">
      <formula>1</formula>
    </cfRule>
  </conditionalFormatting>
  <conditionalFormatting sqref="BE52:BE53">
    <cfRule type="cellIs" dxfId="1019" priority="1140" stopIfTrue="1" operator="equal">
      <formula>""</formula>
    </cfRule>
  </conditionalFormatting>
  <conditionalFormatting sqref="BE52:BE53">
    <cfRule type="cellIs" dxfId="1018" priority="1141" operator="lessThan">
      <formula>-1</formula>
    </cfRule>
    <cfRule type="cellIs" dxfId="1017" priority="1142" operator="between">
      <formula>0</formula>
      <formula>-1</formula>
    </cfRule>
    <cfRule type="cellIs" dxfId="1016" priority="1143" operator="between">
      <formula>0</formula>
      <formula>1</formula>
    </cfRule>
    <cfRule type="cellIs" dxfId="1015" priority="1144" operator="greaterThan">
      <formula>1</formula>
    </cfRule>
  </conditionalFormatting>
  <conditionalFormatting sqref="BE60:BE61">
    <cfRule type="cellIs" dxfId="1014" priority="1135" stopIfTrue="1" operator="equal">
      <formula>""</formula>
    </cfRule>
  </conditionalFormatting>
  <conditionalFormatting sqref="BE60:BE61">
    <cfRule type="cellIs" dxfId="1013" priority="1136" operator="lessThan">
      <formula>-1</formula>
    </cfRule>
    <cfRule type="cellIs" dxfId="1012" priority="1137" operator="between">
      <formula>0</formula>
      <formula>-1</formula>
    </cfRule>
    <cfRule type="cellIs" dxfId="1011" priority="1138" operator="between">
      <formula>0</formula>
      <formula>1</formula>
    </cfRule>
    <cfRule type="cellIs" dxfId="1010" priority="1139" operator="greaterThan">
      <formula>1</formula>
    </cfRule>
  </conditionalFormatting>
  <conditionalFormatting sqref="BE66:BE67">
    <cfRule type="cellIs" dxfId="1009" priority="1130" stopIfTrue="1" operator="equal">
      <formula>""</formula>
    </cfRule>
  </conditionalFormatting>
  <conditionalFormatting sqref="BE66:BE67">
    <cfRule type="cellIs" dxfId="1008" priority="1131" operator="lessThan">
      <formula>-1</formula>
    </cfRule>
    <cfRule type="cellIs" dxfId="1007" priority="1132" operator="between">
      <formula>0</formula>
      <formula>-1</formula>
    </cfRule>
    <cfRule type="cellIs" dxfId="1006" priority="1133" operator="between">
      <formula>0</formula>
      <formula>1</formula>
    </cfRule>
    <cfRule type="cellIs" dxfId="1005" priority="1134" operator="greaterThan">
      <formula>1</formula>
    </cfRule>
  </conditionalFormatting>
  <conditionalFormatting sqref="BE70:BE71">
    <cfRule type="cellIs" dxfId="1004" priority="1125" stopIfTrue="1" operator="equal">
      <formula>""</formula>
    </cfRule>
  </conditionalFormatting>
  <conditionalFormatting sqref="BE70:BE71">
    <cfRule type="cellIs" dxfId="1003" priority="1126" operator="lessThan">
      <formula>-1</formula>
    </cfRule>
    <cfRule type="cellIs" dxfId="1002" priority="1127" operator="between">
      <formula>0</formula>
      <formula>-1</formula>
    </cfRule>
    <cfRule type="cellIs" dxfId="1001" priority="1128" operator="between">
      <formula>0</formula>
      <formula>1</formula>
    </cfRule>
    <cfRule type="cellIs" dxfId="1000" priority="1129" operator="greaterThan">
      <formula>1</formula>
    </cfRule>
  </conditionalFormatting>
  <conditionalFormatting sqref="BE62">
    <cfRule type="cellIs" dxfId="999" priority="1115" stopIfTrue="1" operator="equal">
      <formula>""</formula>
    </cfRule>
  </conditionalFormatting>
  <conditionalFormatting sqref="BE62">
    <cfRule type="cellIs" dxfId="998" priority="1116" operator="lessThan">
      <formula>-1</formula>
    </cfRule>
    <cfRule type="cellIs" dxfId="997" priority="1117" operator="between">
      <formula>0</formula>
      <formula>-1</formula>
    </cfRule>
    <cfRule type="cellIs" dxfId="996" priority="1118" operator="between">
      <formula>0</formula>
      <formula>1</formula>
    </cfRule>
    <cfRule type="cellIs" dxfId="995" priority="1119" operator="greaterThan">
      <formula>1</formula>
    </cfRule>
  </conditionalFormatting>
  <conditionalFormatting sqref="CO63:CO64">
    <cfRule type="cellIs" dxfId="994" priority="1020" stopIfTrue="1" operator="equal">
      <formula>""</formula>
    </cfRule>
  </conditionalFormatting>
  <conditionalFormatting sqref="CO63:CO64">
    <cfRule type="cellIs" dxfId="993" priority="1021" operator="lessThan">
      <formula>-1</formula>
    </cfRule>
    <cfRule type="cellIs" dxfId="992" priority="1022" operator="between">
      <formula>0</formula>
      <formula>-1</formula>
    </cfRule>
    <cfRule type="cellIs" dxfId="991" priority="1023" operator="between">
      <formula>0</formula>
      <formula>1</formula>
    </cfRule>
    <cfRule type="cellIs" dxfId="990" priority="1024" operator="greaterThan">
      <formula>1</formula>
    </cfRule>
  </conditionalFormatting>
  <conditionalFormatting sqref="CO46">
    <cfRule type="cellIs" dxfId="989" priority="1015" stopIfTrue="1" operator="equal">
      <formula>""</formula>
    </cfRule>
  </conditionalFormatting>
  <conditionalFormatting sqref="CO46">
    <cfRule type="cellIs" dxfId="988" priority="1016" operator="lessThan">
      <formula>-1</formula>
    </cfRule>
    <cfRule type="cellIs" dxfId="987" priority="1017" operator="between">
      <formula>0</formula>
      <formula>-1</formula>
    </cfRule>
    <cfRule type="cellIs" dxfId="986" priority="1018" operator="between">
      <formula>0</formula>
      <formula>1</formula>
    </cfRule>
    <cfRule type="cellIs" dxfId="985" priority="1019" operator="greaterThan">
      <formula>1</formula>
    </cfRule>
  </conditionalFormatting>
  <conditionalFormatting sqref="CO48:CO49">
    <cfRule type="cellIs" dxfId="984" priority="1010" stopIfTrue="1" operator="equal">
      <formula>""</formula>
    </cfRule>
  </conditionalFormatting>
  <conditionalFormatting sqref="CO48:CO49">
    <cfRule type="cellIs" dxfId="983" priority="1011" operator="lessThan">
      <formula>-1</formula>
    </cfRule>
    <cfRule type="cellIs" dxfId="982" priority="1012" operator="between">
      <formula>0</formula>
      <formula>-1</formula>
    </cfRule>
    <cfRule type="cellIs" dxfId="981" priority="1013" operator="between">
      <formula>0</formula>
      <formula>1</formula>
    </cfRule>
    <cfRule type="cellIs" dxfId="980" priority="1014" operator="greaterThan">
      <formula>1</formula>
    </cfRule>
  </conditionalFormatting>
  <conditionalFormatting sqref="CO52:CO53">
    <cfRule type="cellIs" dxfId="979" priority="1005" stopIfTrue="1" operator="equal">
      <formula>""</formula>
    </cfRule>
  </conditionalFormatting>
  <conditionalFormatting sqref="CO52:CO53">
    <cfRule type="cellIs" dxfId="978" priority="1006" operator="lessThan">
      <formula>-1</formula>
    </cfRule>
    <cfRule type="cellIs" dxfId="977" priority="1007" operator="between">
      <formula>0</formula>
      <formula>-1</formula>
    </cfRule>
    <cfRule type="cellIs" dxfId="976" priority="1008" operator="between">
      <formula>0</formula>
      <formula>1</formula>
    </cfRule>
    <cfRule type="cellIs" dxfId="975" priority="1009" operator="greaterThan">
      <formula>1</formula>
    </cfRule>
  </conditionalFormatting>
  <conditionalFormatting sqref="CO60:CO61">
    <cfRule type="cellIs" dxfId="974" priority="1000" stopIfTrue="1" operator="equal">
      <formula>""</formula>
    </cfRule>
  </conditionalFormatting>
  <conditionalFormatting sqref="CO60:CO61">
    <cfRule type="cellIs" dxfId="973" priority="1001" operator="lessThan">
      <formula>-1</formula>
    </cfRule>
    <cfRule type="cellIs" dxfId="972" priority="1002" operator="between">
      <formula>0</formula>
      <formula>-1</formula>
    </cfRule>
    <cfRule type="cellIs" dxfId="971" priority="1003" operator="between">
      <formula>0</formula>
      <formula>1</formula>
    </cfRule>
    <cfRule type="cellIs" dxfId="970" priority="1004" operator="greaterThan">
      <formula>1</formula>
    </cfRule>
  </conditionalFormatting>
  <conditionalFormatting sqref="CO66:CO67">
    <cfRule type="cellIs" dxfId="969" priority="995" stopIfTrue="1" operator="equal">
      <formula>""</formula>
    </cfRule>
  </conditionalFormatting>
  <conditionalFormatting sqref="CO66:CO67">
    <cfRule type="cellIs" dxfId="968" priority="996" operator="lessThan">
      <formula>-1</formula>
    </cfRule>
    <cfRule type="cellIs" dxfId="967" priority="997" operator="between">
      <formula>0</formula>
      <formula>-1</formula>
    </cfRule>
    <cfRule type="cellIs" dxfId="966" priority="998" operator="between">
      <formula>0</formula>
      <formula>1</formula>
    </cfRule>
    <cfRule type="cellIs" dxfId="965" priority="999" operator="greaterThan">
      <formula>1</formula>
    </cfRule>
  </conditionalFormatting>
  <conditionalFormatting sqref="CO70:CO71">
    <cfRule type="cellIs" dxfId="964" priority="990" stopIfTrue="1" operator="equal">
      <formula>""</formula>
    </cfRule>
  </conditionalFormatting>
  <conditionalFormatting sqref="CO70:CO71">
    <cfRule type="cellIs" dxfId="963" priority="991" operator="lessThan">
      <formula>-1</formula>
    </cfRule>
    <cfRule type="cellIs" dxfId="962" priority="992" operator="between">
      <formula>0</formula>
      <formula>-1</formula>
    </cfRule>
    <cfRule type="cellIs" dxfId="961" priority="993" operator="between">
      <formula>0</formula>
      <formula>1</formula>
    </cfRule>
    <cfRule type="cellIs" dxfId="960" priority="994" operator="greaterThan">
      <formula>1</formula>
    </cfRule>
  </conditionalFormatting>
  <conditionalFormatting sqref="CO62">
    <cfRule type="cellIs" dxfId="959" priority="980" stopIfTrue="1" operator="equal">
      <formula>""</formula>
    </cfRule>
  </conditionalFormatting>
  <conditionalFormatting sqref="CO62">
    <cfRule type="cellIs" dxfId="958" priority="981" operator="lessThan">
      <formula>-1</formula>
    </cfRule>
    <cfRule type="cellIs" dxfId="957" priority="982" operator="between">
      <formula>0</formula>
      <formula>-1</formula>
    </cfRule>
    <cfRule type="cellIs" dxfId="956" priority="983" operator="between">
      <formula>0</formula>
      <formula>1</formula>
    </cfRule>
    <cfRule type="cellIs" dxfId="955" priority="984" operator="greaterThan">
      <formula>1</formula>
    </cfRule>
  </conditionalFormatting>
  <conditionalFormatting sqref="CC63:CC64">
    <cfRule type="cellIs" dxfId="954" priority="975" stopIfTrue="1" operator="equal">
      <formula>""</formula>
    </cfRule>
  </conditionalFormatting>
  <conditionalFormatting sqref="CC63:CC64">
    <cfRule type="cellIs" dxfId="953" priority="976" operator="lessThan">
      <formula>-1</formula>
    </cfRule>
    <cfRule type="cellIs" dxfId="952" priority="977" operator="between">
      <formula>0</formula>
      <formula>-1</formula>
    </cfRule>
    <cfRule type="cellIs" dxfId="951" priority="978" operator="between">
      <formula>0</formula>
      <formula>1</formula>
    </cfRule>
    <cfRule type="cellIs" dxfId="950" priority="979" operator="greaterThan">
      <formula>1</formula>
    </cfRule>
  </conditionalFormatting>
  <conditionalFormatting sqref="CC46">
    <cfRule type="cellIs" dxfId="949" priority="970" stopIfTrue="1" operator="equal">
      <formula>""</formula>
    </cfRule>
  </conditionalFormatting>
  <conditionalFormatting sqref="CC46">
    <cfRule type="cellIs" dxfId="948" priority="971" operator="lessThan">
      <formula>-1</formula>
    </cfRule>
    <cfRule type="cellIs" dxfId="947" priority="972" operator="between">
      <formula>0</formula>
      <formula>-1</formula>
    </cfRule>
    <cfRule type="cellIs" dxfId="946" priority="973" operator="between">
      <formula>0</formula>
      <formula>1</formula>
    </cfRule>
    <cfRule type="cellIs" dxfId="945" priority="974" operator="greaterThan">
      <formula>1</formula>
    </cfRule>
  </conditionalFormatting>
  <conditionalFormatting sqref="CC48:CC49">
    <cfRule type="cellIs" dxfId="944" priority="965" stopIfTrue="1" operator="equal">
      <formula>""</formula>
    </cfRule>
  </conditionalFormatting>
  <conditionalFormatting sqref="CC48:CC49">
    <cfRule type="cellIs" dxfId="943" priority="966" operator="lessThan">
      <formula>-1</formula>
    </cfRule>
    <cfRule type="cellIs" dxfId="942" priority="967" operator="between">
      <formula>0</formula>
      <formula>-1</formula>
    </cfRule>
    <cfRule type="cellIs" dxfId="941" priority="968" operator="between">
      <formula>0</formula>
      <formula>1</formula>
    </cfRule>
    <cfRule type="cellIs" dxfId="940" priority="969" operator="greaterThan">
      <formula>1</formula>
    </cfRule>
  </conditionalFormatting>
  <conditionalFormatting sqref="CC52:CC53">
    <cfRule type="cellIs" dxfId="939" priority="960" stopIfTrue="1" operator="equal">
      <formula>""</formula>
    </cfRule>
  </conditionalFormatting>
  <conditionalFormatting sqref="CC52:CC53">
    <cfRule type="cellIs" dxfId="938" priority="961" operator="lessThan">
      <formula>-1</formula>
    </cfRule>
    <cfRule type="cellIs" dxfId="937" priority="962" operator="between">
      <formula>0</formula>
      <formula>-1</formula>
    </cfRule>
    <cfRule type="cellIs" dxfId="936" priority="963" operator="between">
      <formula>0</formula>
      <formula>1</formula>
    </cfRule>
    <cfRule type="cellIs" dxfId="935" priority="964" operator="greaterThan">
      <formula>1</formula>
    </cfRule>
  </conditionalFormatting>
  <conditionalFormatting sqref="CC60:CC61">
    <cfRule type="cellIs" dxfId="934" priority="955" stopIfTrue="1" operator="equal">
      <formula>""</formula>
    </cfRule>
  </conditionalFormatting>
  <conditionalFormatting sqref="CC60:CC61">
    <cfRule type="cellIs" dxfId="933" priority="956" operator="lessThan">
      <formula>-1</formula>
    </cfRule>
    <cfRule type="cellIs" dxfId="932" priority="957" operator="between">
      <formula>0</formula>
      <formula>-1</formula>
    </cfRule>
    <cfRule type="cellIs" dxfId="931" priority="958" operator="between">
      <formula>0</formula>
      <formula>1</formula>
    </cfRule>
    <cfRule type="cellIs" dxfId="930" priority="959" operator="greaterThan">
      <formula>1</formula>
    </cfRule>
  </conditionalFormatting>
  <conditionalFormatting sqref="CC66:CC67">
    <cfRule type="cellIs" dxfId="929" priority="950" stopIfTrue="1" operator="equal">
      <formula>""</formula>
    </cfRule>
  </conditionalFormatting>
  <conditionalFormatting sqref="CC66:CC67">
    <cfRule type="cellIs" dxfId="928" priority="951" operator="lessThan">
      <formula>-1</formula>
    </cfRule>
    <cfRule type="cellIs" dxfId="927" priority="952" operator="between">
      <formula>0</formula>
      <formula>-1</formula>
    </cfRule>
    <cfRule type="cellIs" dxfId="926" priority="953" operator="between">
      <formula>0</formula>
      <formula>1</formula>
    </cfRule>
    <cfRule type="cellIs" dxfId="925" priority="954" operator="greaterThan">
      <formula>1</formula>
    </cfRule>
  </conditionalFormatting>
  <conditionalFormatting sqref="CC70:CC71">
    <cfRule type="cellIs" dxfId="924" priority="945" stopIfTrue="1" operator="equal">
      <formula>""</formula>
    </cfRule>
  </conditionalFormatting>
  <conditionalFormatting sqref="CC70:CC71">
    <cfRule type="cellIs" dxfId="923" priority="946" operator="lessThan">
      <formula>-1</formula>
    </cfRule>
    <cfRule type="cellIs" dxfId="922" priority="947" operator="between">
      <formula>0</formula>
      <formula>-1</formula>
    </cfRule>
    <cfRule type="cellIs" dxfId="921" priority="948" operator="between">
      <formula>0</formula>
      <formula>1</formula>
    </cfRule>
    <cfRule type="cellIs" dxfId="920" priority="949" operator="greaterThan">
      <formula>1</formula>
    </cfRule>
  </conditionalFormatting>
  <conditionalFormatting sqref="CC62">
    <cfRule type="cellIs" dxfId="919" priority="935" stopIfTrue="1" operator="equal">
      <formula>""</formula>
    </cfRule>
  </conditionalFormatting>
  <conditionalFormatting sqref="CC62">
    <cfRule type="cellIs" dxfId="918" priority="936" operator="lessThan">
      <formula>-1</formula>
    </cfRule>
    <cfRule type="cellIs" dxfId="917" priority="937" operator="between">
      <formula>0</formula>
      <formula>-1</formula>
    </cfRule>
    <cfRule type="cellIs" dxfId="916" priority="938" operator="between">
      <formula>0</formula>
      <formula>1</formula>
    </cfRule>
    <cfRule type="cellIs" dxfId="915" priority="939" operator="greaterThan">
      <formula>1</formula>
    </cfRule>
  </conditionalFormatting>
  <conditionalFormatting sqref="CU63:CU64">
    <cfRule type="cellIs" dxfId="914" priority="885" stopIfTrue="1" operator="equal">
      <formula>""</formula>
    </cfRule>
  </conditionalFormatting>
  <conditionalFormatting sqref="CU63:CU64">
    <cfRule type="cellIs" dxfId="913" priority="886" operator="lessThan">
      <formula>-1</formula>
    </cfRule>
    <cfRule type="cellIs" dxfId="912" priority="887" operator="between">
      <formula>0</formula>
      <formula>-1</formula>
    </cfRule>
    <cfRule type="cellIs" dxfId="911" priority="888" operator="between">
      <formula>0</formula>
      <formula>1</formula>
    </cfRule>
    <cfRule type="cellIs" dxfId="910" priority="889" operator="greaterThan">
      <formula>1</formula>
    </cfRule>
  </conditionalFormatting>
  <conditionalFormatting sqref="CU46">
    <cfRule type="cellIs" dxfId="909" priority="880" stopIfTrue="1" operator="equal">
      <formula>""</formula>
    </cfRule>
  </conditionalFormatting>
  <conditionalFormatting sqref="CU46">
    <cfRule type="cellIs" dxfId="908" priority="881" operator="lessThan">
      <formula>-1</formula>
    </cfRule>
    <cfRule type="cellIs" dxfId="907" priority="882" operator="between">
      <formula>0</formula>
      <formula>-1</formula>
    </cfRule>
    <cfRule type="cellIs" dxfId="906" priority="883" operator="between">
      <formula>0</formula>
      <formula>1</formula>
    </cfRule>
    <cfRule type="cellIs" dxfId="905" priority="884" operator="greaterThan">
      <formula>1</formula>
    </cfRule>
  </conditionalFormatting>
  <conditionalFormatting sqref="CU48:CU49">
    <cfRule type="cellIs" dxfId="904" priority="875" stopIfTrue="1" operator="equal">
      <formula>""</formula>
    </cfRule>
  </conditionalFormatting>
  <conditionalFormatting sqref="CU48:CU49">
    <cfRule type="cellIs" dxfId="903" priority="876" operator="lessThan">
      <formula>-1</formula>
    </cfRule>
    <cfRule type="cellIs" dxfId="902" priority="877" operator="between">
      <formula>0</formula>
      <formula>-1</formula>
    </cfRule>
    <cfRule type="cellIs" dxfId="901" priority="878" operator="between">
      <formula>0</formula>
      <formula>1</formula>
    </cfRule>
    <cfRule type="cellIs" dxfId="900" priority="879" operator="greaterThan">
      <formula>1</formula>
    </cfRule>
  </conditionalFormatting>
  <conditionalFormatting sqref="CU52:CU53">
    <cfRule type="cellIs" dxfId="899" priority="870" stopIfTrue="1" operator="equal">
      <formula>""</formula>
    </cfRule>
  </conditionalFormatting>
  <conditionalFormatting sqref="CU52:CU53">
    <cfRule type="cellIs" dxfId="898" priority="871" operator="lessThan">
      <formula>-1</formula>
    </cfRule>
    <cfRule type="cellIs" dxfId="897" priority="872" operator="between">
      <formula>0</formula>
      <formula>-1</formula>
    </cfRule>
    <cfRule type="cellIs" dxfId="896" priority="873" operator="between">
      <formula>0</formula>
      <formula>1</formula>
    </cfRule>
    <cfRule type="cellIs" dxfId="895" priority="874" operator="greaterThan">
      <formula>1</formula>
    </cfRule>
  </conditionalFormatting>
  <conditionalFormatting sqref="CU60:CU61">
    <cfRule type="cellIs" dxfId="894" priority="865" stopIfTrue="1" operator="equal">
      <formula>""</formula>
    </cfRule>
  </conditionalFormatting>
  <conditionalFormatting sqref="CU60:CU61">
    <cfRule type="cellIs" dxfId="893" priority="866" operator="lessThan">
      <formula>-1</formula>
    </cfRule>
    <cfRule type="cellIs" dxfId="892" priority="867" operator="between">
      <formula>0</formula>
      <formula>-1</formula>
    </cfRule>
    <cfRule type="cellIs" dxfId="891" priority="868" operator="between">
      <formula>0</formula>
      <formula>1</formula>
    </cfRule>
    <cfRule type="cellIs" dxfId="890" priority="869" operator="greaterThan">
      <formula>1</formula>
    </cfRule>
  </conditionalFormatting>
  <conditionalFormatting sqref="CU66:CU67">
    <cfRule type="cellIs" dxfId="889" priority="860" stopIfTrue="1" operator="equal">
      <formula>""</formula>
    </cfRule>
  </conditionalFormatting>
  <conditionalFormatting sqref="CU66:CU67">
    <cfRule type="cellIs" dxfId="888" priority="861" operator="lessThan">
      <formula>-1</formula>
    </cfRule>
    <cfRule type="cellIs" dxfId="887" priority="862" operator="between">
      <formula>0</formula>
      <formula>-1</formula>
    </cfRule>
    <cfRule type="cellIs" dxfId="886" priority="863" operator="between">
      <formula>0</formula>
      <formula>1</formula>
    </cfRule>
    <cfRule type="cellIs" dxfId="885" priority="864" operator="greaterThan">
      <formula>1</formula>
    </cfRule>
  </conditionalFormatting>
  <conditionalFormatting sqref="CU70:CU71">
    <cfRule type="cellIs" dxfId="884" priority="855" stopIfTrue="1" operator="equal">
      <formula>""</formula>
    </cfRule>
  </conditionalFormatting>
  <conditionalFormatting sqref="CU70:CU71">
    <cfRule type="cellIs" dxfId="883" priority="856" operator="lessThan">
      <formula>-1</formula>
    </cfRule>
    <cfRule type="cellIs" dxfId="882" priority="857" operator="between">
      <formula>0</formula>
      <formula>-1</formula>
    </cfRule>
    <cfRule type="cellIs" dxfId="881" priority="858" operator="between">
      <formula>0</formula>
      <formula>1</formula>
    </cfRule>
    <cfRule type="cellIs" dxfId="880" priority="859" operator="greaterThan">
      <formula>1</formula>
    </cfRule>
  </conditionalFormatting>
  <conditionalFormatting sqref="CU62">
    <cfRule type="cellIs" dxfId="879" priority="845" stopIfTrue="1" operator="equal">
      <formula>""</formula>
    </cfRule>
  </conditionalFormatting>
  <conditionalFormatting sqref="CU62">
    <cfRule type="cellIs" dxfId="878" priority="846" operator="lessThan">
      <formula>-1</formula>
    </cfRule>
    <cfRule type="cellIs" dxfId="877" priority="847" operator="between">
      <formula>0</formula>
      <formula>-1</formula>
    </cfRule>
    <cfRule type="cellIs" dxfId="876" priority="848" operator="between">
      <formula>0</formula>
      <formula>1</formula>
    </cfRule>
    <cfRule type="cellIs" dxfId="875" priority="849" operator="greaterThan">
      <formula>1</formula>
    </cfRule>
  </conditionalFormatting>
  <conditionalFormatting sqref="EE63:EE64">
    <cfRule type="cellIs" dxfId="874" priority="615" stopIfTrue="1" operator="equal">
      <formula>""</formula>
    </cfRule>
  </conditionalFormatting>
  <conditionalFormatting sqref="EE63:EE64">
    <cfRule type="cellIs" dxfId="873" priority="616" operator="lessThan">
      <formula>-1</formula>
    </cfRule>
    <cfRule type="cellIs" dxfId="872" priority="617" operator="between">
      <formula>0</formula>
      <formula>-1</formula>
    </cfRule>
    <cfRule type="cellIs" dxfId="871" priority="618" operator="between">
      <formula>0</formula>
      <formula>1</formula>
    </cfRule>
    <cfRule type="cellIs" dxfId="870" priority="619" operator="greaterThan">
      <formula>1</formula>
    </cfRule>
  </conditionalFormatting>
  <conditionalFormatting sqref="EE46">
    <cfRule type="cellIs" dxfId="869" priority="610" stopIfTrue="1" operator="equal">
      <formula>""</formula>
    </cfRule>
  </conditionalFormatting>
  <conditionalFormatting sqref="EE46">
    <cfRule type="cellIs" dxfId="868" priority="611" operator="lessThan">
      <formula>-1</formula>
    </cfRule>
    <cfRule type="cellIs" dxfId="867" priority="612" operator="between">
      <formula>0</formula>
      <formula>-1</formula>
    </cfRule>
    <cfRule type="cellIs" dxfId="866" priority="613" operator="between">
      <formula>0</formula>
      <formula>1</formula>
    </cfRule>
    <cfRule type="cellIs" dxfId="865" priority="614" operator="greaterThan">
      <formula>1</formula>
    </cfRule>
  </conditionalFormatting>
  <conditionalFormatting sqref="EE48:EE49">
    <cfRule type="cellIs" dxfId="864" priority="605" stopIfTrue="1" operator="equal">
      <formula>""</formula>
    </cfRule>
  </conditionalFormatting>
  <conditionalFormatting sqref="EE48:EE49">
    <cfRule type="cellIs" dxfId="863" priority="606" operator="lessThan">
      <formula>-1</formula>
    </cfRule>
    <cfRule type="cellIs" dxfId="862" priority="607" operator="between">
      <formula>0</formula>
      <formula>-1</formula>
    </cfRule>
    <cfRule type="cellIs" dxfId="861" priority="608" operator="between">
      <formula>0</formula>
      <formula>1</formula>
    </cfRule>
    <cfRule type="cellIs" dxfId="860" priority="609" operator="greaterThan">
      <formula>1</formula>
    </cfRule>
  </conditionalFormatting>
  <conditionalFormatting sqref="EE52:EE53">
    <cfRule type="cellIs" dxfId="859" priority="600" stopIfTrue="1" operator="equal">
      <formula>""</formula>
    </cfRule>
  </conditionalFormatting>
  <conditionalFormatting sqref="EE52:EE53">
    <cfRule type="cellIs" dxfId="858" priority="601" operator="lessThan">
      <formula>-1</formula>
    </cfRule>
    <cfRule type="cellIs" dxfId="857" priority="602" operator="between">
      <formula>0</formula>
      <formula>-1</formula>
    </cfRule>
    <cfRule type="cellIs" dxfId="856" priority="603" operator="between">
      <formula>0</formula>
      <formula>1</formula>
    </cfRule>
    <cfRule type="cellIs" dxfId="855" priority="604" operator="greaterThan">
      <formula>1</formula>
    </cfRule>
  </conditionalFormatting>
  <conditionalFormatting sqref="EE60:EE61">
    <cfRule type="cellIs" dxfId="854" priority="595" stopIfTrue="1" operator="equal">
      <formula>""</formula>
    </cfRule>
  </conditionalFormatting>
  <conditionalFormatting sqref="EE60:EE61">
    <cfRule type="cellIs" dxfId="853" priority="596" operator="lessThan">
      <formula>-1</formula>
    </cfRule>
    <cfRule type="cellIs" dxfId="852" priority="597" operator="between">
      <formula>0</formula>
      <formula>-1</formula>
    </cfRule>
    <cfRule type="cellIs" dxfId="851" priority="598" operator="between">
      <formula>0</formula>
      <formula>1</formula>
    </cfRule>
    <cfRule type="cellIs" dxfId="850" priority="599" operator="greaterThan">
      <formula>1</formula>
    </cfRule>
  </conditionalFormatting>
  <conditionalFormatting sqref="EE66:EE67">
    <cfRule type="cellIs" dxfId="849" priority="590" stopIfTrue="1" operator="equal">
      <formula>""</formula>
    </cfRule>
  </conditionalFormatting>
  <conditionalFormatting sqref="EE66:EE67">
    <cfRule type="cellIs" dxfId="848" priority="591" operator="lessThan">
      <formula>-1</formula>
    </cfRule>
    <cfRule type="cellIs" dxfId="847" priority="592" operator="between">
      <formula>0</formula>
      <formula>-1</formula>
    </cfRule>
    <cfRule type="cellIs" dxfId="846" priority="593" operator="between">
      <formula>0</formula>
      <formula>1</formula>
    </cfRule>
    <cfRule type="cellIs" dxfId="845" priority="594" operator="greaterThan">
      <formula>1</formula>
    </cfRule>
  </conditionalFormatting>
  <conditionalFormatting sqref="EE70:EE71">
    <cfRule type="cellIs" dxfId="844" priority="585" stopIfTrue="1" operator="equal">
      <formula>""</formula>
    </cfRule>
  </conditionalFormatting>
  <conditionalFormatting sqref="EE70:EE71">
    <cfRule type="cellIs" dxfId="843" priority="586" operator="lessThan">
      <formula>-1</formula>
    </cfRule>
    <cfRule type="cellIs" dxfId="842" priority="587" operator="between">
      <formula>0</formula>
      <formula>-1</formula>
    </cfRule>
    <cfRule type="cellIs" dxfId="841" priority="588" operator="between">
      <formula>0</formula>
      <formula>1</formula>
    </cfRule>
    <cfRule type="cellIs" dxfId="840" priority="589" operator="greaterThan">
      <formula>1</formula>
    </cfRule>
  </conditionalFormatting>
  <conditionalFormatting sqref="EE62">
    <cfRule type="cellIs" dxfId="839" priority="575" stopIfTrue="1" operator="equal">
      <formula>""</formula>
    </cfRule>
  </conditionalFormatting>
  <conditionalFormatting sqref="EE62">
    <cfRule type="cellIs" dxfId="838" priority="576" operator="lessThan">
      <formula>-1</formula>
    </cfRule>
    <cfRule type="cellIs" dxfId="837" priority="577" operator="between">
      <formula>0</formula>
      <formula>-1</formula>
    </cfRule>
    <cfRule type="cellIs" dxfId="836" priority="578" operator="between">
      <formula>0</formula>
      <formula>1</formula>
    </cfRule>
    <cfRule type="cellIs" dxfId="835" priority="579" operator="greaterThan">
      <formula>1</formula>
    </cfRule>
  </conditionalFormatting>
  <conditionalFormatting sqref="BK63:BK64">
    <cfRule type="cellIs" dxfId="834" priority="1110" stopIfTrue="1" operator="equal">
      <formula>""</formula>
    </cfRule>
  </conditionalFormatting>
  <conditionalFormatting sqref="BK63:BK64">
    <cfRule type="cellIs" dxfId="833" priority="1111" operator="lessThan">
      <formula>-1</formula>
    </cfRule>
    <cfRule type="cellIs" dxfId="832" priority="1112" operator="between">
      <formula>0</formula>
      <formula>-1</formula>
    </cfRule>
    <cfRule type="cellIs" dxfId="831" priority="1113" operator="between">
      <formula>0</formula>
      <formula>1</formula>
    </cfRule>
    <cfRule type="cellIs" dxfId="830" priority="1114" operator="greaterThan">
      <formula>1</formula>
    </cfRule>
  </conditionalFormatting>
  <conditionalFormatting sqref="BK46">
    <cfRule type="cellIs" dxfId="829" priority="1105" stopIfTrue="1" operator="equal">
      <formula>""</formula>
    </cfRule>
  </conditionalFormatting>
  <conditionalFormatting sqref="BK46">
    <cfRule type="cellIs" dxfId="828" priority="1106" operator="lessThan">
      <formula>-1</formula>
    </cfRule>
    <cfRule type="cellIs" dxfId="827" priority="1107" operator="between">
      <formula>0</formula>
      <formula>-1</formula>
    </cfRule>
    <cfRule type="cellIs" dxfId="826" priority="1108" operator="between">
      <formula>0</formula>
      <formula>1</formula>
    </cfRule>
    <cfRule type="cellIs" dxfId="825" priority="1109" operator="greaterThan">
      <formula>1</formula>
    </cfRule>
  </conditionalFormatting>
  <conditionalFormatting sqref="BK48:BK49">
    <cfRule type="cellIs" dxfId="824" priority="1100" stopIfTrue="1" operator="equal">
      <formula>""</formula>
    </cfRule>
  </conditionalFormatting>
  <conditionalFormatting sqref="BK48:BK49">
    <cfRule type="cellIs" dxfId="823" priority="1101" operator="lessThan">
      <formula>-1</formula>
    </cfRule>
    <cfRule type="cellIs" dxfId="822" priority="1102" operator="between">
      <formula>0</formula>
      <formula>-1</formula>
    </cfRule>
    <cfRule type="cellIs" dxfId="821" priority="1103" operator="between">
      <formula>0</formula>
      <formula>1</formula>
    </cfRule>
    <cfRule type="cellIs" dxfId="820" priority="1104" operator="greaterThan">
      <formula>1</formula>
    </cfRule>
  </conditionalFormatting>
  <conditionalFormatting sqref="BK52:BK53">
    <cfRule type="cellIs" dxfId="819" priority="1095" stopIfTrue="1" operator="equal">
      <formula>""</formula>
    </cfRule>
  </conditionalFormatting>
  <conditionalFormatting sqref="BK52:BK53">
    <cfRule type="cellIs" dxfId="818" priority="1096" operator="lessThan">
      <formula>-1</formula>
    </cfRule>
    <cfRule type="cellIs" dxfId="817" priority="1097" operator="between">
      <formula>0</formula>
      <formula>-1</formula>
    </cfRule>
    <cfRule type="cellIs" dxfId="816" priority="1098" operator="between">
      <formula>0</formula>
      <formula>1</formula>
    </cfRule>
    <cfRule type="cellIs" dxfId="815" priority="1099" operator="greaterThan">
      <formula>1</formula>
    </cfRule>
  </conditionalFormatting>
  <conditionalFormatting sqref="BK60:BK61">
    <cfRule type="cellIs" dxfId="814" priority="1090" stopIfTrue="1" operator="equal">
      <formula>""</formula>
    </cfRule>
  </conditionalFormatting>
  <conditionalFormatting sqref="BK60:BK61">
    <cfRule type="cellIs" dxfId="813" priority="1091" operator="lessThan">
      <formula>-1</formula>
    </cfRule>
    <cfRule type="cellIs" dxfId="812" priority="1092" operator="between">
      <formula>0</formula>
      <formula>-1</formula>
    </cfRule>
    <cfRule type="cellIs" dxfId="811" priority="1093" operator="between">
      <formula>0</formula>
      <formula>1</formula>
    </cfRule>
    <cfRule type="cellIs" dxfId="810" priority="1094" operator="greaterThan">
      <formula>1</formula>
    </cfRule>
  </conditionalFormatting>
  <conditionalFormatting sqref="BK66:BK67">
    <cfRule type="cellIs" dxfId="809" priority="1085" stopIfTrue="1" operator="equal">
      <formula>""</formula>
    </cfRule>
  </conditionalFormatting>
  <conditionalFormatting sqref="BK66:BK67">
    <cfRule type="cellIs" dxfId="808" priority="1086" operator="lessThan">
      <formula>-1</formula>
    </cfRule>
    <cfRule type="cellIs" dxfId="807" priority="1087" operator="between">
      <formula>0</formula>
      <formula>-1</formula>
    </cfRule>
    <cfRule type="cellIs" dxfId="806" priority="1088" operator="between">
      <formula>0</formula>
      <formula>1</formula>
    </cfRule>
    <cfRule type="cellIs" dxfId="805" priority="1089" operator="greaterThan">
      <formula>1</formula>
    </cfRule>
  </conditionalFormatting>
  <conditionalFormatting sqref="BK70:BK71">
    <cfRule type="cellIs" dxfId="804" priority="1080" stopIfTrue="1" operator="equal">
      <formula>""</formula>
    </cfRule>
  </conditionalFormatting>
  <conditionalFormatting sqref="BK70:BK71">
    <cfRule type="cellIs" dxfId="803" priority="1081" operator="lessThan">
      <formula>-1</formula>
    </cfRule>
    <cfRule type="cellIs" dxfId="802" priority="1082" operator="between">
      <formula>0</formula>
      <formula>-1</formula>
    </cfRule>
    <cfRule type="cellIs" dxfId="801" priority="1083" operator="between">
      <formula>0</formula>
      <formula>1</formula>
    </cfRule>
    <cfRule type="cellIs" dxfId="800" priority="1084" operator="greaterThan">
      <formula>1</formula>
    </cfRule>
  </conditionalFormatting>
  <conditionalFormatting sqref="BK62">
    <cfRule type="cellIs" dxfId="799" priority="1070" stopIfTrue="1" operator="equal">
      <formula>""</formula>
    </cfRule>
  </conditionalFormatting>
  <conditionalFormatting sqref="BK62">
    <cfRule type="cellIs" dxfId="798" priority="1071" operator="lessThan">
      <formula>-1</formula>
    </cfRule>
    <cfRule type="cellIs" dxfId="797" priority="1072" operator="between">
      <formula>0</formula>
      <formula>-1</formula>
    </cfRule>
    <cfRule type="cellIs" dxfId="796" priority="1073" operator="between">
      <formula>0</formula>
      <formula>1</formula>
    </cfRule>
    <cfRule type="cellIs" dxfId="795" priority="1074" operator="greaterThan">
      <formula>1</formula>
    </cfRule>
  </conditionalFormatting>
  <conditionalFormatting sqref="BW63:BW64">
    <cfRule type="cellIs" dxfId="794" priority="1065" stopIfTrue="1" operator="equal">
      <formula>""</formula>
    </cfRule>
  </conditionalFormatting>
  <conditionalFormatting sqref="BW63:BW64">
    <cfRule type="cellIs" dxfId="793" priority="1066" operator="lessThan">
      <formula>-1</formula>
    </cfRule>
    <cfRule type="cellIs" dxfId="792" priority="1067" operator="between">
      <formula>0</formula>
      <formula>-1</formula>
    </cfRule>
    <cfRule type="cellIs" dxfId="791" priority="1068" operator="between">
      <formula>0</formula>
      <formula>1</formula>
    </cfRule>
    <cfRule type="cellIs" dxfId="790" priority="1069" operator="greaterThan">
      <formula>1</formula>
    </cfRule>
  </conditionalFormatting>
  <conditionalFormatting sqref="BW46">
    <cfRule type="cellIs" dxfId="789" priority="1060" stopIfTrue="1" operator="equal">
      <formula>""</formula>
    </cfRule>
  </conditionalFormatting>
  <conditionalFormatting sqref="BW46">
    <cfRule type="cellIs" dxfId="788" priority="1061" operator="lessThan">
      <formula>-1</formula>
    </cfRule>
    <cfRule type="cellIs" dxfId="787" priority="1062" operator="between">
      <formula>0</formula>
      <formula>-1</formula>
    </cfRule>
    <cfRule type="cellIs" dxfId="786" priority="1063" operator="between">
      <formula>0</formula>
      <formula>1</formula>
    </cfRule>
    <cfRule type="cellIs" dxfId="785" priority="1064" operator="greaterThan">
      <formula>1</formula>
    </cfRule>
  </conditionalFormatting>
  <conditionalFormatting sqref="BW48:BW49">
    <cfRule type="cellIs" dxfId="784" priority="1055" stopIfTrue="1" operator="equal">
      <formula>""</formula>
    </cfRule>
  </conditionalFormatting>
  <conditionalFormatting sqref="BW48:BW49">
    <cfRule type="cellIs" dxfId="783" priority="1056" operator="lessThan">
      <formula>-1</formula>
    </cfRule>
    <cfRule type="cellIs" dxfId="782" priority="1057" operator="between">
      <formula>0</formula>
      <formula>-1</formula>
    </cfRule>
    <cfRule type="cellIs" dxfId="781" priority="1058" operator="between">
      <formula>0</formula>
      <formula>1</formula>
    </cfRule>
    <cfRule type="cellIs" dxfId="780" priority="1059" operator="greaterThan">
      <formula>1</formula>
    </cfRule>
  </conditionalFormatting>
  <conditionalFormatting sqref="BW52:BW53">
    <cfRule type="cellIs" dxfId="779" priority="1050" stopIfTrue="1" operator="equal">
      <formula>""</formula>
    </cfRule>
  </conditionalFormatting>
  <conditionalFormatting sqref="BW52:BW53">
    <cfRule type="cellIs" dxfId="778" priority="1051" operator="lessThan">
      <formula>-1</formula>
    </cfRule>
    <cfRule type="cellIs" dxfId="777" priority="1052" operator="between">
      <formula>0</formula>
      <formula>-1</formula>
    </cfRule>
    <cfRule type="cellIs" dxfId="776" priority="1053" operator="between">
      <formula>0</formula>
      <formula>1</formula>
    </cfRule>
    <cfRule type="cellIs" dxfId="775" priority="1054" operator="greaterThan">
      <formula>1</formula>
    </cfRule>
  </conditionalFormatting>
  <conditionalFormatting sqref="BW60:BW61">
    <cfRule type="cellIs" dxfId="774" priority="1045" stopIfTrue="1" operator="equal">
      <formula>""</formula>
    </cfRule>
  </conditionalFormatting>
  <conditionalFormatting sqref="BW60:BW61">
    <cfRule type="cellIs" dxfId="773" priority="1046" operator="lessThan">
      <formula>-1</formula>
    </cfRule>
    <cfRule type="cellIs" dxfId="772" priority="1047" operator="between">
      <formula>0</formula>
      <formula>-1</formula>
    </cfRule>
    <cfRule type="cellIs" dxfId="771" priority="1048" operator="between">
      <formula>0</formula>
      <formula>1</formula>
    </cfRule>
    <cfRule type="cellIs" dxfId="770" priority="1049" operator="greaterThan">
      <formula>1</formula>
    </cfRule>
  </conditionalFormatting>
  <conditionalFormatting sqref="BW66:BW67">
    <cfRule type="cellIs" dxfId="769" priority="1040" stopIfTrue="1" operator="equal">
      <formula>""</formula>
    </cfRule>
  </conditionalFormatting>
  <conditionalFormatting sqref="BW66:BW67">
    <cfRule type="cellIs" dxfId="768" priority="1041" operator="lessThan">
      <formula>-1</formula>
    </cfRule>
    <cfRule type="cellIs" dxfId="767" priority="1042" operator="between">
      <formula>0</formula>
      <formula>-1</formula>
    </cfRule>
    <cfRule type="cellIs" dxfId="766" priority="1043" operator="between">
      <formula>0</formula>
      <formula>1</formula>
    </cfRule>
    <cfRule type="cellIs" dxfId="765" priority="1044" operator="greaterThan">
      <formula>1</formula>
    </cfRule>
  </conditionalFormatting>
  <conditionalFormatting sqref="BW70:BW71">
    <cfRule type="cellIs" dxfId="764" priority="1035" stopIfTrue="1" operator="equal">
      <formula>""</formula>
    </cfRule>
  </conditionalFormatting>
  <conditionalFormatting sqref="BW70:BW71">
    <cfRule type="cellIs" dxfId="763" priority="1036" operator="lessThan">
      <formula>-1</formula>
    </cfRule>
    <cfRule type="cellIs" dxfId="762" priority="1037" operator="between">
      <formula>0</formula>
      <formula>-1</formula>
    </cfRule>
    <cfRule type="cellIs" dxfId="761" priority="1038" operator="between">
      <formula>0</formula>
      <formula>1</formula>
    </cfRule>
    <cfRule type="cellIs" dxfId="760" priority="1039" operator="greaterThan">
      <formula>1</formula>
    </cfRule>
  </conditionalFormatting>
  <conditionalFormatting sqref="BW62">
    <cfRule type="cellIs" dxfId="759" priority="1025" stopIfTrue="1" operator="equal">
      <formula>""</formula>
    </cfRule>
  </conditionalFormatting>
  <conditionalFormatting sqref="BW62">
    <cfRule type="cellIs" dxfId="758" priority="1026" operator="lessThan">
      <formula>-1</formula>
    </cfRule>
    <cfRule type="cellIs" dxfId="757" priority="1027" operator="between">
      <formula>0</formula>
      <formula>-1</formula>
    </cfRule>
    <cfRule type="cellIs" dxfId="756" priority="1028" operator="between">
      <formula>0</formula>
      <formula>1</formula>
    </cfRule>
    <cfRule type="cellIs" dxfId="755" priority="1029" operator="greaterThan">
      <formula>1</formula>
    </cfRule>
  </conditionalFormatting>
  <conditionalFormatting sqref="DM63:DM64">
    <cfRule type="cellIs" dxfId="754" priority="750" stopIfTrue="1" operator="equal">
      <formula>""</formula>
    </cfRule>
  </conditionalFormatting>
  <conditionalFormatting sqref="DM63:DM64">
    <cfRule type="cellIs" dxfId="753" priority="751" operator="lessThan">
      <formula>-1</formula>
    </cfRule>
    <cfRule type="cellIs" dxfId="752" priority="752" operator="between">
      <formula>0</formula>
      <formula>-1</formula>
    </cfRule>
    <cfRule type="cellIs" dxfId="751" priority="753" operator="between">
      <formula>0</formula>
      <formula>1</formula>
    </cfRule>
    <cfRule type="cellIs" dxfId="750" priority="754" operator="greaterThan">
      <formula>1</formula>
    </cfRule>
  </conditionalFormatting>
  <conditionalFormatting sqref="DM46">
    <cfRule type="cellIs" dxfId="749" priority="745" stopIfTrue="1" operator="equal">
      <formula>""</formula>
    </cfRule>
  </conditionalFormatting>
  <conditionalFormatting sqref="DM46">
    <cfRule type="cellIs" dxfId="748" priority="746" operator="lessThan">
      <formula>-1</formula>
    </cfRule>
    <cfRule type="cellIs" dxfId="747" priority="747" operator="between">
      <formula>0</formula>
      <formula>-1</formula>
    </cfRule>
    <cfRule type="cellIs" dxfId="746" priority="748" operator="between">
      <formula>0</formula>
      <formula>1</formula>
    </cfRule>
    <cfRule type="cellIs" dxfId="745" priority="749" operator="greaterThan">
      <formula>1</formula>
    </cfRule>
  </conditionalFormatting>
  <conditionalFormatting sqref="DM48:DM49">
    <cfRule type="cellIs" dxfId="744" priority="740" stopIfTrue="1" operator="equal">
      <formula>""</formula>
    </cfRule>
  </conditionalFormatting>
  <conditionalFormatting sqref="DM48:DM49">
    <cfRule type="cellIs" dxfId="743" priority="741" operator="lessThan">
      <formula>-1</formula>
    </cfRule>
    <cfRule type="cellIs" dxfId="742" priority="742" operator="between">
      <formula>0</formula>
      <formula>-1</formula>
    </cfRule>
    <cfRule type="cellIs" dxfId="741" priority="743" operator="between">
      <formula>0</formula>
      <formula>1</formula>
    </cfRule>
    <cfRule type="cellIs" dxfId="740" priority="744" operator="greaterThan">
      <formula>1</formula>
    </cfRule>
  </conditionalFormatting>
  <conditionalFormatting sqref="DM52:DM53">
    <cfRule type="cellIs" dxfId="739" priority="735" stopIfTrue="1" operator="equal">
      <formula>""</formula>
    </cfRule>
  </conditionalFormatting>
  <conditionalFormatting sqref="DM52:DM53">
    <cfRule type="cellIs" dxfId="738" priority="736" operator="lessThan">
      <formula>-1</formula>
    </cfRule>
    <cfRule type="cellIs" dxfId="737" priority="737" operator="between">
      <formula>0</formula>
      <formula>-1</formula>
    </cfRule>
    <cfRule type="cellIs" dxfId="736" priority="738" operator="between">
      <formula>0</formula>
      <formula>1</formula>
    </cfRule>
    <cfRule type="cellIs" dxfId="735" priority="739" operator="greaterThan">
      <formula>1</formula>
    </cfRule>
  </conditionalFormatting>
  <conditionalFormatting sqref="DM60:DM61">
    <cfRule type="cellIs" dxfId="734" priority="730" stopIfTrue="1" operator="equal">
      <formula>""</formula>
    </cfRule>
  </conditionalFormatting>
  <conditionalFormatting sqref="DM60:DM61">
    <cfRule type="cellIs" dxfId="733" priority="731" operator="lessThan">
      <formula>-1</formula>
    </cfRule>
    <cfRule type="cellIs" dxfId="732" priority="732" operator="between">
      <formula>0</formula>
      <formula>-1</formula>
    </cfRule>
    <cfRule type="cellIs" dxfId="731" priority="733" operator="between">
      <formula>0</formula>
      <formula>1</formula>
    </cfRule>
    <cfRule type="cellIs" dxfId="730" priority="734" operator="greaterThan">
      <formula>1</formula>
    </cfRule>
  </conditionalFormatting>
  <conditionalFormatting sqref="DM66:DM67">
    <cfRule type="cellIs" dxfId="729" priority="725" stopIfTrue="1" operator="equal">
      <formula>""</formula>
    </cfRule>
  </conditionalFormatting>
  <conditionalFormatting sqref="DM66:DM67">
    <cfRule type="cellIs" dxfId="728" priority="726" operator="lessThan">
      <formula>-1</formula>
    </cfRule>
    <cfRule type="cellIs" dxfId="727" priority="727" operator="between">
      <formula>0</formula>
      <formula>-1</formula>
    </cfRule>
    <cfRule type="cellIs" dxfId="726" priority="728" operator="between">
      <formula>0</formula>
      <formula>1</formula>
    </cfRule>
    <cfRule type="cellIs" dxfId="725" priority="729" operator="greaterThan">
      <formula>1</formula>
    </cfRule>
  </conditionalFormatting>
  <conditionalFormatting sqref="DM70:DM71">
    <cfRule type="cellIs" dxfId="724" priority="720" stopIfTrue="1" operator="equal">
      <formula>""</formula>
    </cfRule>
  </conditionalFormatting>
  <conditionalFormatting sqref="DM70:DM71">
    <cfRule type="cellIs" dxfId="723" priority="721" operator="lessThan">
      <formula>-1</formula>
    </cfRule>
    <cfRule type="cellIs" dxfId="722" priority="722" operator="between">
      <formula>0</formula>
      <formula>-1</formula>
    </cfRule>
    <cfRule type="cellIs" dxfId="721" priority="723" operator="between">
      <formula>0</formula>
      <formula>1</formula>
    </cfRule>
    <cfRule type="cellIs" dxfId="720" priority="724" operator="greaterThan">
      <formula>1</formula>
    </cfRule>
  </conditionalFormatting>
  <conditionalFormatting sqref="DM62">
    <cfRule type="cellIs" dxfId="719" priority="710" stopIfTrue="1" operator="equal">
      <formula>""</formula>
    </cfRule>
  </conditionalFormatting>
  <conditionalFormatting sqref="DM62">
    <cfRule type="cellIs" dxfId="718" priority="711" operator="lessThan">
      <formula>-1</formula>
    </cfRule>
    <cfRule type="cellIs" dxfId="717" priority="712" operator="between">
      <formula>0</formula>
      <formula>-1</formula>
    </cfRule>
    <cfRule type="cellIs" dxfId="716" priority="713" operator="between">
      <formula>0</formula>
      <formula>1</formula>
    </cfRule>
    <cfRule type="cellIs" dxfId="715" priority="714" operator="greaterThan">
      <formula>1</formula>
    </cfRule>
  </conditionalFormatting>
  <conditionalFormatting sqref="DS63:DS64">
    <cfRule type="cellIs" dxfId="714" priority="705" stopIfTrue="1" operator="equal">
      <formula>""</formula>
    </cfRule>
  </conditionalFormatting>
  <conditionalFormatting sqref="DS63:DS64">
    <cfRule type="cellIs" dxfId="713" priority="706" operator="lessThan">
      <formula>-1</formula>
    </cfRule>
    <cfRule type="cellIs" dxfId="712" priority="707" operator="between">
      <formula>0</formula>
      <formula>-1</formula>
    </cfRule>
    <cfRule type="cellIs" dxfId="711" priority="708" operator="between">
      <formula>0</formula>
      <formula>1</formula>
    </cfRule>
    <cfRule type="cellIs" dxfId="710" priority="709" operator="greaterThan">
      <formula>1</formula>
    </cfRule>
  </conditionalFormatting>
  <conditionalFormatting sqref="DS46">
    <cfRule type="cellIs" dxfId="709" priority="700" stopIfTrue="1" operator="equal">
      <formula>""</formula>
    </cfRule>
  </conditionalFormatting>
  <conditionalFormatting sqref="DS46">
    <cfRule type="cellIs" dxfId="708" priority="701" operator="lessThan">
      <formula>-1</formula>
    </cfRule>
    <cfRule type="cellIs" dxfId="707" priority="702" operator="between">
      <formula>0</formula>
      <formula>-1</formula>
    </cfRule>
    <cfRule type="cellIs" dxfId="706" priority="703" operator="between">
      <formula>0</formula>
      <formula>1</formula>
    </cfRule>
    <cfRule type="cellIs" dxfId="705" priority="704" operator="greaterThan">
      <formula>1</formula>
    </cfRule>
  </conditionalFormatting>
  <conditionalFormatting sqref="DS48:DS49">
    <cfRule type="cellIs" dxfId="704" priority="695" stopIfTrue="1" operator="equal">
      <formula>""</formula>
    </cfRule>
  </conditionalFormatting>
  <conditionalFormatting sqref="DS48:DS49">
    <cfRule type="cellIs" dxfId="703" priority="696" operator="lessThan">
      <formula>-1</formula>
    </cfRule>
    <cfRule type="cellIs" dxfId="702" priority="697" operator="between">
      <formula>0</formula>
      <formula>-1</formula>
    </cfRule>
    <cfRule type="cellIs" dxfId="701" priority="698" operator="between">
      <formula>0</formula>
      <formula>1</formula>
    </cfRule>
    <cfRule type="cellIs" dxfId="700" priority="699" operator="greaterThan">
      <formula>1</formula>
    </cfRule>
  </conditionalFormatting>
  <conditionalFormatting sqref="DS52:DS53">
    <cfRule type="cellIs" dxfId="699" priority="690" stopIfTrue="1" operator="equal">
      <formula>""</formula>
    </cfRule>
  </conditionalFormatting>
  <conditionalFormatting sqref="DS52:DS53">
    <cfRule type="cellIs" dxfId="698" priority="691" operator="lessThan">
      <formula>-1</formula>
    </cfRule>
    <cfRule type="cellIs" dxfId="697" priority="692" operator="between">
      <formula>0</formula>
      <formula>-1</formula>
    </cfRule>
    <cfRule type="cellIs" dxfId="696" priority="693" operator="between">
      <formula>0</formula>
      <formula>1</formula>
    </cfRule>
    <cfRule type="cellIs" dxfId="695" priority="694" operator="greaterThan">
      <formula>1</formula>
    </cfRule>
  </conditionalFormatting>
  <conditionalFormatting sqref="DS60:DS61">
    <cfRule type="cellIs" dxfId="694" priority="685" stopIfTrue="1" operator="equal">
      <formula>""</formula>
    </cfRule>
  </conditionalFormatting>
  <conditionalFormatting sqref="DS60:DS61">
    <cfRule type="cellIs" dxfId="693" priority="686" operator="lessThan">
      <formula>-1</formula>
    </cfRule>
    <cfRule type="cellIs" dxfId="692" priority="687" operator="between">
      <formula>0</formula>
      <formula>-1</formula>
    </cfRule>
    <cfRule type="cellIs" dxfId="691" priority="688" operator="between">
      <formula>0</formula>
      <formula>1</formula>
    </cfRule>
    <cfRule type="cellIs" dxfId="690" priority="689" operator="greaterThan">
      <formula>1</formula>
    </cfRule>
  </conditionalFormatting>
  <conditionalFormatting sqref="DS66:DS67">
    <cfRule type="cellIs" dxfId="689" priority="680" stopIfTrue="1" operator="equal">
      <formula>""</formula>
    </cfRule>
  </conditionalFormatting>
  <conditionalFormatting sqref="DS66:DS67">
    <cfRule type="cellIs" dxfId="688" priority="681" operator="lessThan">
      <formula>-1</formula>
    </cfRule>
    <cfRule type="cellIs" dxfId="687" priority="682" operator="between">
      <formula>0</formula>
      <formula>-1</formula>
    </cfRule>
    <cfRule type="cellIs" dxfId="686" priority="683" operator="between">
      <formula>0</formula>
      <formula>1</formula>
    </cfRule>
    <cfRule type="cellIs" dxfId="685" priority="684" operator="greaterThan">
      <formula>1</formula>
    </cfRule>
  </conditionalFormatting>
  <conditionalFormatting sqref="DS70:DS71">
    <cfRule type="cellIs" dxfId="684" priority="675" stopIfTrue="1" operator="equal">
      <formula>""</formula>
    </cfRule>
  </conditionalFormatting>
  <conditionalFormatting sqref="DS70:DS71">
    <cfRule type="cellIs" dxfId="683" priority="676" operator="lessThan">
      <formula>-1</formula>
    </cfRule>
    <cfRule type="cellIs" dxfId="682" priority="677" operator="between">
      <formula>0</formula>
      <formula>-1</formula>
    </cfRule>
    <cfRule type="cellIs" dxfId="681" priority="678" operator="between">
      <formula>0</formula>
      <formula>1</formula>
    </cfRule>
    <cfRule type="cellIs" dxfId="680" priority="679" operator="greaterThan">
      <formula>1</formula>
    </cfRule>
  </conditionalFormatting>
  <conditionalFormatting sqref="DS62">
    <cfRule type="cellIs" dxfId="679" priority="665" stopIfTrue="1" operator="equal">
      <formula>""</formula>
    </cfRule>
  </conditionalFormatting>
  <conditionalFormatting sqref="DS62">
    <cfRule type="cellIs" dxfId="678" priority="666" operator="lessThan">
      <formula>-1</formula>
    </cfRule>
    <cfRule type="cellIs" dxfId="677" priority="667" operator="between">
      <formula>0</formula>
      <formula>-1</formula>
    </cfRule>
    <cfRule type="cellIs" dxfId="676" priority="668" operator="between">
      <formula>0</formula>
      <formula>1</formula>
    </cfRule>
    <cfRule type="cellIs" dxfId="675" priority="669" operator="greaterThan">
      <formula>1</formula>
    </cfRule>
  </conditionalFormatting>
  <conditionalFormatting sqref="BQ63:BQ64">
    <cfRule type="cellIs" dxfId="674" priority="840" stopIfTrue="1" operator="equal">
      <formula>""</formula>
    </cfRule>
  </conditionalFormatting>
  <conditionalFormatting sqref="BQ63:BQ64">
    <cfRule type="cellIs" dxfId="673" priority="841" operator="lessThan">
      <formula>-1</formula>
    </cfRule>
    <cfRule type="cellIs" dxfId="672" priority="842" operator="between">
      <formula>0</formula>
      <formula>-1</formula>
    </cfRule>
    <cfRule type="cellIs" dxfId="671" priority="843" operator="between">
      <formula>0</formula>
      <formula>1</formula>
    </cfRule>
    <cfRule type="cellIs" dxfId="670" priority="844" operator="greaterThan">
      <formula>1</formula>
    </cfRule>
  </conditionalFormatting>
  <conditionalFormatting sqref="BQ46">
    <cfRule type="cellIs" dxfId="669" priority="835" stopIfTrue="1" operator="equal">
      <formula>""</formula>
    </cfRule>
  </conditionalFormatting>
  <conditionalFormatting sqref="BQ46">
    <cfRule type="cellIs" dxfId="668" priority="836" operator="lessThan">
      <formula>-1</formula>
    </cfRule>
    <cfRule type="cellIs" dxfId="667" priority="837" operator="between">
      <formula>0</formula>
      <formula>-1</formula>
    </cfRule>
    <cfRule type="cellIs" dxfId="666" priority="838" operator="between">
      <formula>0</formula>
      <formula>1</formula>
    </cfRule>
    <cfRule type="cellIs" dxfId="665" priority="839" operator="greaterThan">
      <formula>1</formula>
    </cfRule>
  </conditionalFormatting>
  <conditionalFormatting sqref="BQ48:BQ49">
    <cfRule type="cellIs" dxfId="664" priority="830" stopIfTrue="1" operator="equal">
      <formula>""</formula>
    </cfRule>
  </conditionalFormatting>
  <conditionalFormatting sqref="BQ48:BQ49">
    <cfRule type="cellIs" dxfId="663" priority="831" operator="lessThan">
      <formula>-1</formula>
    </cfRule>
    <cfRule type="cellIs" dxfId="662" priority="832" operator="between">
      <formula>0</formula>
      <formula>-1</formula>
    </cfRule>
    <cfRule type="cellIs" dxfId="661" priority="833" operator="between">
      <formula>0</formula>
      <formula>1</formula>
    </cfRule>
    <cfRule type="cellIs" dxfId="660" priority="834" operator="greaterThan">
      <formula>1</formula>
    </cfRule>
  </conditionalFormatting>
  <conditionalFormatting sqref="BQ52:BQ53">
    <cfRule type="cellIs" dxfId="659" priority="825" stopIfTrue="1" operator="equal">
      <formula>""</formula>
    </cfRule>
  </conditionalFormatting>
  <conditionalFormatting sqref="BQ52:BQ53">
    <cfRule type="cellIs" dxfId="658" priority="826" operator="lessThan">
      <formula>-1</formula>
    </cfRule>
    <cfRule type="cellIs" dxfId="657" priority="827" operator="between">
      <formula>0</formula>
      <formula>-1</formula>
    </cfRule>
    <cfRule type="cellIs" dxfId="656" priority="828" operator="between">
      <formula>0</formula>
      <formula>1</formula>
    </cfRule>
    <cfRule type="cellIs" dxfId="655" priority="829" operator="greaterThan">
      <formula>1</formula>
    </cfRule>
  </conditionalFormatting>
  <conditionalFormatting sqref="BQ60:BQ61">
    <cfRule type="cellIs" dxfId="654" priority="820" stopIfTrue="1" operator="equal">
      <formula>""</formula>
    </cfRule>
  </conditionalFormatting>
  <conditionalFormatting sqref="BQ60:BQ61">
    <cfRule type="cellIs" dxfId="653" priority="821" operator="lessThan">
      <formula>-1</formula>
    </cfRule>
    <cfRule type="cellIs" dxfId="652" priority="822" operator="between">
      <formula>0</formula>
      <formula>-1</formula>
    </cfRule>
    <cfRule type="cellIs" dxfId="651" priority="823" operator="between">
      <formula>0</formula>
      <formula>1</formula>
    </cfRule>
    <cfRule type="cellIs" dxfId="650" priority="824" operator="greaterThan">
      <formula>1</formula>
    </cfRule>
  </conditionalFormatting>
  <conditionalFormatting sqref="BQ66:BQ67">
    <cfRule type="cellIs" dxfId="649" priority="815" stopIfTrue="1" operator="equal">
      <formula>""</formula>
    </cfRule>
  </conditionalFormatting>
  <conditionalFormatting sqref="BQ66:BQ67">
    <cfRule type="cellIs" dxfId="648" priority="816" operator="lessThan">
      <formula>-1</formula>
    </cfRule>
    <cfRule type="cellIs" dxfId="647" priority="817" operator="between">
      <formula>0</formula>
      <formula>-1</formula>
    </cfRule>
    <cfRule type="cellIs" dxfId="646" priority="818" operator="between">
      <formula>0</formula>
      <formula>1</formula>
    </cfRule>
    <cfRule type="cellIs" dxfId="645" priority="819" operator="greaterThan">
      <formula>1</formula>
    </cfRule>
  </conditionalFormatting>
  <conditionalFormatting sqref="BQ70:BQ71">
    <cfRule type="cellIs" dxfId="644" priority="810" stopIfTrue="1" operator="equal">
      <formula>""</formula>
    </cfRule>
  </conditionalFormatting>
  <conditionalFormatting sqref="BQ70:BQ71">
    <cfRule type="cellIs" dxfId="643" priority="811" operator="lessThan">
      <formula>-1</formula>
    </cfRule>
    <cfRule type="cellIs" dxfId="642" priority="812" operator="between">
      <formula>0</formula>
      <formula>-1</formula>
    </cfRule>
    <cfRule type="cellIs" dxfId="641" priority="813" operator="between">
      <formula>0</formula>
      <formula>1</formula>
    </cfRule>
    <cfRule type="cellIs" dxfId="640" priority="814" operator="greaterThan">
      <formula>1</formula>
    </cfRule>
  </conditionalFormatting>
  <conditionalFormatting sqref="BQ62">
    <cfRule type="cellIs" dxfId="639" priority="800" stopIfTrue="1" operator="equal">
      <formula>""</formula>
    </cfRule>
  </conditionalFormatting>
  <conditionalFormatting sqref="BQ62">
    <cfRule type="cellIs" dxfId="638" priority="801" operator="lessThan">
      <formula>-1</formula>
    </cfRule>
    <cfRule type="cellIs" dxfId="637" priority="802" operator="between">
      <formula>0</formula>
      <formula>-1</formula>
    </cfRule>
    <cfRule type="cellIs" dxfId="636" priority="803" operator="between">
      <formula>0</formula>
      <formula>1</formula>
    </cfRule>
    <cfRule type="cellIs" dxfId="635" priority="804" operator="greaterThan">
      <formula>1</formula>
    </cfRule>
  </conditionalFormatting>
  <conditionalFormatting sqref="EK63:EK64">
    <cfRule type="cellIs" dxfId="634" priority="570" stopIfTrue="1" operator="equal">
      <formula>""</formula>
    </cfRule>
  </conditionalFormatting>
  <conditionalFormatting sqref="EK63:EK64">
    <cfRule type="cellIs" dxfId="633" priority="571" operator="lessThan">
      <formula>-1</formula>
    </cfRule>
    <cfRule type="cellIs" dxfId="632" priority="572" operator="between">
      <formula>0</formula>
      <formula>-1</formula>
    </cfRule>
    <cfRule type="cellIs" dxfId="631" priority="573" operator="between">
      <formula>0</formula>
      <formula>1</formula>
    </cfRule>
    <cfRule type="cellIs" dxfId="630" priority="574" operator="greaterThan">
      <formula>1</formula>
    </cfRule>
  </conditionalFormatting>
  <conditionalFormatting sqref="EK46">
    <cfRule type="cellIs" dxfId="629" priority="565" stopIfTrue="1" operator="equal">
      <formula>""</formula>
    </cfRule>
  </conditionalFormatting>
  <conditionalFormatting sqref="EK46">
    <cfRule type="cellIs" dxfId="628" priority="566" operator="lessThan">
      <formula>-1</formula>
    </cfRule>
    <cfRule type="cellIs" dxfId="627" priority="567" operator="between">
      <formula>0</formula>
      <formula>-1</formula>
    </cfRule>
    <cfRule type="cellIs" dxfId="626" priority="568" operator="between">
      <formula>0</formula>
      <formula>1</formula>
    </cfRule>
    <cfRule type="cellIs" dxfId="625" priority="569" operator="greaterThan">
      <formula>1</formula>
    </cfRule>
  </conditionalFormatting>
  <conditionalFormatting sqref="EK48:EK49">
    <cfRule type="cellIs" dxfId="624" priority="560" stopIfTrue="1" operator="equal">
      <formula>""</formula>
    </cfRule>
  </conditionalFormatting>
  <conditionalFormatting sqref="EK48:EK49">
    <cfRule type="cellIs" dxfId="623" priority="561" operator="lessThan">
      <formula>-1</formula>
    </cfRule>
    <cfRule type="cellIs" dxfId="622" priority="562" operator="between">
      <formula>0</formula>
      <formula>-1</formula>
    </cfRule>
    <cfRule type="cellIs" dxfId="621" priority="563" operator="between">
      <formula>0</formula>
      <formula>1</formula>
    </cfRule>
    <cfRule type="cellIs" dxfId="620" priority="564" operator="greaterThan">
      <formula>1</formula>
    </cfRule>
  </conditionalFormatting>
  <conditionalFormatting sqref="EK52:EK53">
    <cfRule type="cellIs" dxfId="619" priority="555" stopIfTrue="1" operator="equal">
      <formula>""</formula>
    </cfRule>
  </conditionalFormatting>
  <conditionalFormatting sqref="EK52:EK53">
    <cfRule type="cellIs" dxfId="618" priority="556" operator="lessThan">
      <formula>-1</formula>
    </cfRule>
    <cfRule type="cellIs" dxfId="617" priority="557" operator="between">
      <formula>0</formula>
      <formula>-1</formula>
    </cfRule>
    <cfRule type="cellIs" dxfId="616" priority="558" operator="between">
      <formula>0</formula>
      <formula>1</formula>
    </cfRule>
    <cfRule type="cellIs" dxfId="615" priority="559" operator="greaterThan">
      <formula>1</formula>
    </cfRule>
  </conditionalFormatting>
  <conditionalFormatting sqref="EK60:EK61">
    <cfRule type="cellIs" dxfId="614" priority="550" stopIfTrue="1" operator="equal">
      <formula>""</formula>
    </cfRule>
  </conditionalFormatting>
  <conditionalFormatting sqref="EK60:EK61">
    <cfRule type="cellIs" dxfId="613" priority="551" operator="lessThan">
      <formula>-1</formula>
    </cfRule>
    <cfRule type="cellIs" dxfId="612" priority="552" operator="between">
      <formula>0</formula>
      <formula>-1</formula>
    </cfRule>
    <cfRule type="cellIs" dxfId="611" priority="553" operator="between">
      <formula>0</formula>
      <formula>1</formula>
    </cfRule>
    <cfRule type="cellIs" dxfId="610" priority="554" operator="greaterThan">
      <formula>1</formula>
    </cfRule>
  </conditionalFormatting>
  <conditionalFormatting sqref="EK66:EK67">
    <cfRule type="cellIs" dxfId="609" priority="545" stopIfTrue="1" operator="equal">
      <formula>""</formula>
    </cfRule>
  </conditionalFormatting>
  <conditionalFormatting sqref="EK66:EK67">
    <cfRule type="cellIs" dxfId="608" priority="546" operator="lessThan">
      <formula>-1</formula>
    </cfRule>
    <cfRule type="cellIs" dxfId="607" priority="547" operator="between">
      <formula>0</formula>
      <formula>-1</formula>
    </cfRule>
    <cfRule type="cellIs" dxfId="606" priority="548" operator="between">
      <formula>0</formula>
      <formula>1</formula>
    </cfRule>
    <cfRule type="cellIs" dxfId="605" priority="549" operator="greaterThan">
      <formula>1</formula>
    </cfRule>
  </conditionalFormatting>
  <conditionalFormatting sqref="EK70:EK71">
    <cfRule type="cellIs" dxfId="604" priority="540" stopIfTrue="1" operator="equal">
      <formula>""</formula>
    </cfRule>
  </conditionalFormatting>
  <conditionalFormatting sqref="EK70:EK71">
    <cfRule type="cellIs" dxfId="603" priority="541" operator="lessThan">
      <formula>-1</formula>
    </cfRule>
    <cfRule type="cellIs" dxfId="602" priority="542" operator="between">
      <formula>0</formula>
      <formula>-1</formula>
    </cfRule>
    <cfRule type="cellIs" dxfId="601" priority="543" operator="between">
      <formula>0</formula>
      <formula>1</formula>
    </cfRule>
    <cfRule type="cellIs" dxfId="600" priority="544" operator="greaterThan">
      <formula>1</formula>
    </cfRule>
  </conditionalFormatting>
  <conditionalFormatting sqref="EK62">
    <cfRule type="cellIs" dxfId="599" priority="530" stopIfTrue="1" operator="equal">
      <formula>""</formula>
    </cfRule>
  </conditionalFormatting>
  <conditionalFormatting sqref="EK62">
    <cfRule type="cellIs" dxfId="598" priority="531" operator="lessThan">
      <formula>-1</formula>
    </cfRule>
    <cfRule type="cellIs" dxfId="597" priority="532" operator="between">
      <formula>0</formula>
      <formula>-1</formula>
    </cfRule>
    <cfRule type="cellIs" dxfId="596" priority="533" operator="between">
      <formula>0</formula>
      <formula>1</formula>
    </cfRule>
    <cfRule type="cellIs" dxfId="595" priority="534" operator="greaterThan">
      <formula>1</formula>
    </cfRule>
  </conditionalFormatting>
  <conditionalFormatting sqref="DG63:DG64">
    <cfRule type="cellIs" dxfId="594" priority="795" stopIfTrue="1" operator="equal">
      <formula>""</formula>
    </cfRule>
  </conditionalFormatting>
  <conditionalFormatting sqref="DG63:DG64">
    <cfRule type="cellIs" dxfId="593" priority="796" operator="lessThan">
      <formula>-1</formula>
    </cfRule>
    <cfRule type="cellIs" dxfId="592" priority="797" operator="between">
      <formula>0</formula>
      <formula>-1</formula>
    </cfRule>
    <cfRule type="cellIs" dxfId="591" priority="798" operator="between">
      <formula>0</formula>
      <formula>1</formula>
    </cfRule>
    <cfRule type="cellIs" dxfId="590" priority="799" operator="greaterThan">
      <formula>1</formula>
    </cfRule>
  </conditionalFormatting>
  <conditionalFormatting sqref="DG46">
    <cfRule type="cellIs" dxfId="589" priority="790" stopIfTrue="1" operator="equal">
      <formula>""</formula>
    </cfRule>
  </conditionalFormatting>
  <conditionalFormatting sqref="DG46">
    <cfRule type="cellIs" dxfId="588" priority="791" operator="lessThan">
      <formula>-1</formula>
    </cfRule>
    <cfRule type="cellIs" dxfId="587" priority="792" operator="between">
      <formula>0</formula>
      <formula>-1</formula>
    </cfRule>
    <cfRule type="cellIs" dxfId="586" priority="793" operator="between">
      <formula>0</formula>
      <formula>1</formula>
    </cfRule>
    <cfRule type="cellIs" dxfId="585" priority="794" operator="greaterThan">
      <formula>1</formula>
    </cfRule>
  </conditionalFormatting>
  <conditionalFormatting sqref="DG48:DG49">
    <cfRule type="cellIs" dxfId="584" priority="785" stopIfTrue="1" operator="equal">
      <formula>""</formula>
    </cfRule>
  </conditionalFormatting>
  <conditionalFormatting sqref="DG48:DG49">
    <cfRule type="cellIs" dxfId="583" priority="786" operator="lessThan">
      <formula>-1</formula>
    </cfRule>
    <cfRule type="cellIs" dxfId="582" priority="787" operator="between">
      <formula>0</formula>
      <formula>-1</formula>
    </cfRule>
    <cfRule type="cellIs" dxfId="581" priority="788" operator="between">
      <formula>0</formula>
      <formula>1</formula>
    </cfRule>
    <cfRule type="cellIs" dxfId="580" priority="789" operator="greaterThan">
      <formula>1</formula>
    </cfRule>
  </conditionalFormatting>
  <conditionalFormatting sqref="DG52:DG53">
    <cfRule type="cellIs" dxfId="579" priority="780" stopIfTrue="1" operator="equal">
      <formula>""</formula>
    </cfRule>
  </conditionalFormatting>
  <conditionalFormatting sqref="DG52:DG53">
    <cfRule type="cellIs" dxfId="578" priority="781" operator="lessThan">
      <formula>-1</formula>
    </cfRule>
    <cfRule type="cellIs" dxfId="577" priority="782" operator="between">
      <formula>0</formula>
      <formula>-1</formula>
    </cfRule>
    <cfRule type="cellIs" dxfId="576" priority="783" operator="between">
      <formula>0</formula>
      <formula>1</formula>
    </cfRule>
    <cfRule type="cellIs" dxfId="575" priority="784" operator="greaterThan">
      <formula>1</formula>
    </cfRule>
  </conditionalFormatting>
  <conditionalFormatting sqref="DG60:DG61">
    <cfRule type="cellIs" dxfId="574" priority="775" stopIfTrue="1" operator="equal">
      <formula>""</formula>
    </cfRule>
  </conditionalFormatting>
  <conditionalFormatting sqref="DG60:DG61">
    <cfRule type="cellIs" dxfId="573" priority="776" operator="lessThan">
      <formula>-1</formula>
    </cfRule>
    <cfRule type="cellIs" dxfId="572" priority="777" operator="between">
      <formula>0</formula>
      <formula>-1</formula>
    </cfRule>
    <cfRule type="cellIs" dxfId="571" priority="778" operator="between">
      <formula>0</formula>
      <formula>1</formula>
    </cfRule>
    <cfRule type="cellIs" dxfId="570" priority="779" operator="greaterThan">
      <formula>1</formula>
    </cfRule>
  </conditionalFormatting>
  <conditionalFormatting sqref="DG66:DG67">
    <cfRule type="cellIs" dxfId="569" priority="770" stopIfTrue="1" operator="equal">
      <formula>""</formula>
    </cfRule>
  </conditionalFormatting>
  <conditionalFormatting sqref="DG66:DG67">
    <cfRule type="cellIs" dxfId="568" priority="771" operator="lessThan">
      <formula>-1</formula>
    </cfRule>
    <cfRule type="cellIs" dxfId="567" priority="772" operator="between">
      <formula>0</formula>
      <formula>-1</formula>
    </cfRule>
    <cfRule type="cellIs" dxfId="566" priority="773" operator="between">
      <formula>0</formula>
      <formula>1</formula>
    </cfRule>
    <cfRule type="cellIs" dxfId="565" priority="774" operator="greaterThan">
      <formula>1</formula>
    </cfRule>
  </conditionalFormatting>
  <conditionalFormatting sqref="DG70:DG71">
    <cfRule type="cellIs" dxfId="564" priority="765" stopIfTrue="1" operator="equal">
      <formula>""</formula>
    </cfRule>
  </conditionalFormatting>
  <conditionalFormatting sqref="DG70:DG71">
    <cfRule type="cellIs" dxfId="563" priority="766" operator="lessThan">
      <formula>-1</formula>
    </cfRule>
    <cfRule type="cellIs" dxfId="562" priority="767" operator="between">
      <formula>0</formula>
      <formula>-1</formula>
    </cfRule>
    <cfRule type="cellIs" dxfId="561" priority="768" operator="between">
      <formula>0</formula>
      <formula>1</formula>
    </cfRule>
    <cfRule type="cellIs" dxfId="560" priority="769" operator="greaterThan">
      <formula>1</formula>
    </cfRule>
  </conditionalFormatting>
  <conditionalFormatting sqref="DG62">
    <cfRule type="cellIs" dxfId="559" priority="755" stopIfTrue="1" operator="equal">
      <formula>""</formula>
    </cfRule>
  </conditionalFormatting>
  <conditionalFormatting sqref="DG62">
    <cfRule type="cellIs" dxfId="558" priority="756" operator="lessThan">
      <formula>-1</formula>
    </cfRule>
    <cfRule type="cellIs" dxfId="557" priority="757" operator="between">
      <formula>0</formula>
      <formula>-1</formula>
    </cfRule>
    <cfRule type="cellIs" dxfId="556" priority="758" operator="between">
      <formula>0</formula>
      <formula>1</formula>
    </cfRule>
    <cfRule type="cellIs" dxfId="555" priority="759" operator="greaterThan">
      <formula>1</formula>
    </cfRule>
  </conditionalFormatting>
  <conditionalFormatting sqref="DY63:DY64">
    <cfRule type="cellIs" dxfId="554" priority="660" stopIfTrue="1" operator="equal">
      <formula>""</formula>
    </cfRule>
  </conditionalFormatting>
  <conditionalFormatting sqref="DY63:DY64">
    <cfRule type="cellIs" dxfId="553" priority="661" operator="lessThan">
      <formula>-1</formula>
    </cfRule>
    <cfRule type="cellIs" dxfId="552" priority="662" operator="between">
      <formula>0</formula>
      <formula>-1</formula>
    </cfRule>
    <cfRule type="cellIs" dxfId="551" priority="663" operator="between">
      <formula>0</formula>
      <formula>1</formula>
    </cfRule>
    <cfRule type="cellIs" dxfId="550" priority="664" operator="greaterThan">
      <formula>1</formula>
    </cfRule>
  </conditionalFormatting>
  <conditionalFormatting sqref="DY46">
    <cfRule type="cellIs" dxfId="549" priority="655" stopIfTrue="1" operator="equal">
      <formula>""</formula>
    </cfRule>
  </conditionalFormatting>
  <conditionalFormatting sqref="DY46">
    <cfRule type="cellIs" dxfId="548" priority="656" operator="lessThan">
      <formula>-1</formula>
    </cfRule>
    <cfRule type="cellIs" dxfId="547" priority="657" operator="between">
      <formula>0</formula>
      <formula>-1</formula>
    </cfRule>
    <cfRule type="cellIs" dxfId="546" priority="658" operator="between">
      <formula>0</formula>
      <formula>1</formula>
    </cfRule>
    <cfRule type="cellIs" dxfId="545" priority="659" operator="greaterThan">
      <formula>1</formula>
    </cfRule>
  </conditionalFormatting>
  <conditionalFormatting sqref="DY48:DY49">
    <cfRule type="cellIs" dxfId="544" priority="650" stopIfTrue="1" operator="equal">
      <formula>""</formula>
    </cfRule>
  </conditionalFormatting>
  <conditionalFormatting sqref="DY48:DY49">
    <cfRule type="cellIs" dxfId="543" priority="651" operator="lessThan">
      <formula>-1</formula>
    </cfRule>
    <cfRule type="cellIs" dxfId="542" priority="652" operator="between">
      <formula>0</formula>
      <formula>-1</formula>
    </cfRule>
    <cfRule type="cellIs" dxfId="541" priority="653" operator="between">
      <formula>0</formula>
      <formula>1</formula>
    </cfRule>
    <cfRule type="cellIs" dxfId="540" priority="654" operator="greaterThan">
      <formula>1</formula>
    </cfRule>
  </conditionalFormatting>
  <conditionalFormatting sqref="DY52:DY53">
    <cfRule type="cellIs" dxfId="539" priority="645" stopIfTrue="1" operator="equal">
      <formula>""</formula>
    </cfRule>
  </conditionalFormatting>
  <conditionalFormatting sqref="DY52:DY53">
    <cfRule type="cellIs" dxfId="538" priority="646" operator="lessThan">
      <formula>-1</formula>
    </cfRule>
    <cfRule type="cellIs" dxfId="537" priority="647" operator="between">
      <formula>0</formula>
      <formula>-1</formula>
    </cfRule>
    <cfRule type="cellIs" dxfId="536" priority="648" operator="between">
      <formula>0</formula>
      <formula>1</formula>
    </cfRule>
    <cfRule type="cellIs" dxfId="535" priority="649" operator="greaterThan">
      <formula>1</formula>
    </cfRule>
  </conditionalFormatting>
  <conditionalFormatting sqref="DY60:DY61">
    <cfRule type="cellIs" dxfId="534" priority="640" stopIfTrue="1" operator="equal">
      <formula>""</formula>
    </cfRule>
  </conditionalFormatting>
  <conditionalFormatting sqref="DY60:DY61">
    <cfRule type="cellIs" dxfId="533" priority="641" operator="lessThan">
      <formula>-1</formula>
    </cfRule>
    <cfRule type="cellIs" dxfId="532" priority="642" operator="between">
      <formula>0</formula>
      <formula>-1</formula>
    </cfRule>
    <cfRule type="cellIs" dxfId="531" priority="643" operator="between">
      <formula>0</formula>
      <formula>1</formula>
    </cfRule>
    <cfRule type="cellIs" dxfId="530" priority="644" operator="greaterThan">
      <formula>1</formula>
    </cfRule>
  </conditionalFormatting>
  <conditionalFormatting sqref="DY66:DY67">
    <cfRule type="cellIs" dxfId="529" priority="635" stopIfTrue="1" operator="equal">
      <formula>""</formula>
    </cfRule>
  </conditionalFormatting>
  <conditionalFormatting sqref="DY66:DY67">
    <cfRule type="cellIs" dxfId="528" priority="636" operator="lessThan">
      <formula>-1</formula>
    </cfRule>
    <cfRule type="cellIs" dxfId="527" priority="637" operator="between">
      <formula>0</formula>
      <formula>-1</formula>
    </cfRule>
    <cfRule type="cellIs" dxfId="526" priority="638" operator="between">
      <formula>0</formula>
      <formula>1</formula>
    </cfRule>
    <cfRule type="cellIs" dxfId="525" priority="639" operator="greaterThan">
      <formula>1</formula>
    </cfRule>
  </conditionalFormatting>
  <conditionalFormatting sqref="DY70:DY71">
    <cfRule type="cellIs" dxfId="524" priority="630" stopIfTrue="1" operator="equal">
      <formula>""</formula>
    </cfRule>
  </conditionalFormatting>
  <conditionalFormatting sqref="DY70:DY71">
    <cfRule type="cellIs" dxfId="523" priority="631" operator="lessThan">
      <formula>-1</formula>
    </cfRule>
    <cfRule type="cellIs" dxfId="522" priority="632" operator="between">
      <formula>0</formula>
      <formula>-1</formula>
    </cfRule>
    <cfRule type="cellIs" dxfId="521" priority="633" operator="between">
      <formula>0</formula>
      <formula>1</formula>
    </cfRule>
    <cfRule type="cellIs" dxfId="520" priority="634" operator="greaterThan">
      <formula>1</formula>
    </cfRule>
  </conditionalFormatting>
  <conditionalFormatting sqref="DY62">
    <cfRule type="cellIs" dxfId="519" priority="620" stopIfTrue="1" operator="equal">
      <formula>""</formula>
    </cfRule>
  </conditionalFormatting>
  <conditionalFormatting sqref="DY62">
    <cfRule type="cellIs" dxfId="518" priority="621" operator="lessThan">
      <formula>-1</formula>
    </cfRule>
    <cfRule type="cellIs" dxfId="517" priority="622" operator="between">
      <formula>0</formula>
      <formula>-1</formula>
    </cfRule>
    <cfRule type="cellIs" dxfId="516" priority="623" operator="between">
      <formula>0</formula>
      <formula>1</formula>
    </cfRule>
    <cfRule type="cellIs" dxfId="515" priority="624" operator="greaterThan">
      <formula>1</formula>
    </cfRule>
  </conditionalFormatting>
  <conditionalFormatting sqref="EQ63:EQ64">
    <cfRule type="cellIs" dxfId="514" priority="525" stopIfTrue="1" operator="equal">
      <formula>""</formula>
    </cfRule>
  </conditionalFormatting>
  <conditionalFormatting sqref="EQ63:EQ64">
    <cfRule type="cellIs" dxfId="513" priority="526" operator="lessThan">
      <formula>-1</formula>
    </cfRule>
    <cfRule type="cellIs" dxfId="512" priority="527" operator="between">
      <formula>0</formula>
      <formula>-1</formula>
    </cfRule>
    <cfRule type="cellIs" dxfId="511" priority="528" operator="between">
      <formula>0</formula>
      <formula>1</formula>
    </cfRule>
    <cfRule type="cellIs" dxfId="510" priority="529" operator="greaterThan">
      <formula>1</formula>
    </cfRule>
  </conditionalFormatting>
  <conditionalFormatting sqref="EQ46">
    <cfRule type="cellIs" dxfId="509" priority="520" stopIfTrue="1" operator="equal">
      <formula>""</formula>
    </cfRule>
  </conditionalFormatting>
  <conditionalFormatting sqref="EQ46">
    <cfRule type="cellIs" dxfId="508" priority="521" operator="lessThan">
      <formula>-1</formula>
    </cfRule>
    <cfRule type="cellIs" dxfId="507" priority="522" operator="between">
      <formula>0</formula>
      <formula>-1</formula>
    </cfRule>
    <cfRule type="cellIs" dxfId="506" priority="523" operator="between">
      <formula>0</formula>
      <formula>1</formula>
    </cfRule>
    <cfRule type="cellIs" dxfId="505" priority="524" operator="greaterThan">
      <formula>1</formula>
    </cfRule>
  </conditionalFormatting>
  <conditionalFormatting sqref="EQ48:EQ49">
    <cfRule type="cellIs" dxfId="504" priority="515" stopIfTrue="1" operator="equal">
      <formula>""</formula>
    </cfRule>
  </conditionalFormatting>
  <conditionalFormatting sqref="EQ48:EQ49">
    <cfRule type="cellIs" dxfId="503" priority="516" operator="lessThan">
      <formula>-1</formula>
    </cfRule>
    <cfRule type="cellIs" dxfId="502" priority="517" operator="between">
      <formula>0</formula>
      <formula>-1</formula>
    </cfRule>
    <cfRule type="cellIs" dxfId="501" priority="518" operator="between">
      <formula>0</formula>
      <formula>1</formula>
    </cfRule>
    <cfRule type="cellIs" dxfId="500" priority="519" operator="greaterThan">
      <formula>1</formula>
    </cfRule>
  </conditionalFormatting>
  <conditionalFormatting sqref="EQ52:EQ53">
    <cfRule type="cellIs" dxfId="499" priority="510" stopIfTrue="1" operator="equal">
      <formula>""</formula>
    </cfRule>
  </conditionalFormatting>
  <conditionalFormatting sqref="EQ52:EQ53">
    <cfRule type="cellIs" dxfId="498" priority="511" operator="lessThan">
      <formula>-1</formula>
    </cfRule>
    <cfRule type="cellIs" dxfId="497" priority="512" operator="between">
      <formula>0</formula>
      <formula>-1</formula>
    </cfRule>
    <cfRule type="cellIs" dxfId="496" priority="513" operator="between">
      <formula>0</formula>
      <formula>1</formula>
    </cfRule>
    <cfRule type="cellIs" dxfId="495" priority="514" operator="greaterThan">
      <formula>1</formula>
    </cfRule>
  </conditionalFormatting>
  <conditionalFormatting sqref="EQ60:EQ61">
    <cfRule type="cellIs" dxfId="494" priority="505" stopIfTrue="1" operator="equal">
      <formula>""</formula>
    </cfRule>
  </conditionalFormatting>
  <conditionalFormatting sqref="EQ60:EQ61">
    <cfRule type="cellIs" dxfId="493" priority="506" operator="lessThan">
      <formula>-1</formula>
    </cfRule>
    <cfRule type="cellIs" dxfId="492" priority="507" operator="between">
      <formula>0</formula>
      <formula>-1</formula>
    </cfRule>
    <cfRule type="cellIs" dxfId="491" priority="508" operator="between">
      <formula>0</formula>
      <formula>1</formula>
    </cfRule>
    <cfRule type="cellIs" dxfId="490" priority="509" operator="greaterThan">
      <formula>1</formula>
    </cfRule>
  </conditionalFormatting>
  <conditionalFormatting sqref="EQ66:EQ67">
    <cfRule type="cellIs" dxfId="489" priority="500" stopIfTrue="1" operator="equal">
      <formula>""</formula>
    </cfRule>
  </conditionalFormatting>
  <conditionalFormatting sqref="EQ66:EQ67">
    <cfRule type="cellIs" dxfId="488" priority="501" operator="lessThan">
      <formula>-1</formula>
    </cfRule>
    <cfRule type="cellIs" dxfId="487" priority="502" operator="between">
      <formula>0</formula>
      <formula>-1</formula>
    </cfRule>
    <cfRule type="cellIs" dxfId="486" priority="503" operator="between">
      <formula>0</formula>
      <formula>1</formula>
    </cfRule>
    <cfRule type="cellIs" dxfId="485" priority="504" operator="greaterThan">
      <formula>1</formula>
    </cfRule>
  </conditionalFormatting>
  <conditionalFormatting sqref="EQ70:EQ71">
    <cfRule type="cellIs" dxfId="484" priority="495" stopIfTrue="1" operator="equal">
      <formula>""</formula>
    </cfRule>
  </conditionalFormatting>
  <conditionalFormatting sqref="EQ70:EQ71">
    <cfRule type="cellIs" dxfId="483" priority="496" operator="lessThan">
      <formula>-1</formula>
    </cfRule>
    <cfRule type="cellIs" dxfId="482" priority="497" operator="between">
      <formula>0</formula>
      <formula>-1</formula>
    </cfRule>
    <cfRule type="cellIs" dxfId="481" priority="498" operator="between">
      <formula>0</formula>
      <formula>1</formula>
    </cfRule>
    <cfRule type="cellIs" dxfId="480" priority="499" operator="greaterThan">
      <formula>1</formula>
    </cfRule>
  </conditionalFormatting>
  <conditionalFormatting sqref="EQ62">
    <cfRule type="cellIs" dxfId="479" priority="485" stopIfTrue="1" operator="equal">
      <formula>""</formula>
    </cfRule>
  </conditionalFormatting>
  <conditionalFormatting sqref="EQ62">
    <cfRule type="cellIs" dxfId="478" priority="486" operator="lessThan">
      <formula>-1</formula>
    </cfRule>
    <cfRule type="cellIs" dxfId="477" priority="487" operator="between">
      <formula>0</formula>
      <formula>-1</formula>
    </cfRule>
    <cfRule type="cellIs" dxfId="476" priority="488" operator="between">
      <formula>0</formula>
      <formula>1</formula>
    </cfRule>
    <cfRule type="cellIs" dxfId="475" priority="489" operator="greaterThan">
      <formula>1</formula>
    </cfRule>
  </conditionalFormatting>
  <conditionalFormatting sqref="U10">
    <cfRule type="cellIs" dxfId="474" priority="355" stopIfTrue="1" operator="equal">
      <formula>""</formula>
    </cfRule>
  </conditionalFormatting>
  <conditionalFormatting sqref="U10">
    <cfRule type="cellIs" dxfId="473" priority="356" operator="lessThan">
      <formula>-1</formula>
    </cfRule>
    <cfRule type="cellIs" dxfId="472" priority="357" operator="between">
      <formula>0</formula>
      <formula>-1</formula>
    </cfRule>
    <cfRule type="cellIs" dxfId="471" priority="358" operator="between">
      <formula>0</formula>
      <formula>1</formula>
    </cfRule>
    <cfRule type="cellIs" dxfId="470" priority="359" operator="greaterThan">
      <formula>1</formula>
    </cfRule>
  </conditionalFormatting>
  <conditionalFormatting sqref="U11">
    <cfRule type="cellIs" dxfId="469" priority="350" stopIfTrue="1" operator="equal">
      <formula>""</formula>
    </cfRule>
  </conditionalFormatting>
  <conditionalFormatting sqref="U11">
    <cfRule type="cellIs" dxfId="468" priority="351" operator="lessThan">
      <formula>-1</formula>
    </cfRule>
    <cfRule type="cellIs" dxfId="467" priority="352" operator="between">
      <formula>0</formula>
      <formula>-1</formula>
    </cfRule>
    <cfRule type="cellIs" dxfId="466" priority="353" operator="between">
      <formula>0</formula>
      <formula>1</formula>
    </cfRule>
    <cfRule type="cellIs" dxfId="465" priority="354" operator="greaterThan">
      <formula>1</formula>
    </cfRule>
  </conditionalFormatting>
  <conditionalFormatting sqref="U18">
    <cfRule type="cellIs" dxfId="464" priority="345" stopIfTrue="1" operator="equal">
      <formula>""</formula>
    </cfRule>
  </conditionalFormatting>
  <conditionalFormatting sqref="U18">
    <cfRule type="cellIs" dxfId="463" priority="346" operator="lessThan">
      <formula>-1</formula>
    </cfRule>
    <cfRule type="cellIs" dxfId="462" priority="347" operator="between">
      <formula>0</formula>
      <formula>-1</formula>
    </cfRule>
    <cfRule type="cellIs" dxfId="461" priority="348" operator="between">
      <formula>0</formula>
      <formula>1</formula>
    </cfRule>
    <cfRule type="cellIs" dxfId="460" priority="349" operator="greaterThan">
      <formula>1</formula>
    </cfRule>
  </conditionalFormatting>
  <conditionalFormatting sqref="U26 U30">
    <cfRule type="cellIs" dxfId="459" priority="340" stopIfTrue="1" operator="equal">
      <formula>""</formula>
    </cfRule>
  </conditionalFormatting>
  <conditionalFormatting sqref="U26 U30">
    <cfRule type="cellIs" dxfId="458" priority="341" operator="lessThan">
      <formula>-1</formula>
    </cfRule>
    <cfRule type="cellIs" dxfId="457" priority="342" operator="between">
      <formula>0</formula>
      <formula>-1</formula>
    </cfRule>
    <cfRule type="cellIs" dxfId="456" priority="343" operator="between">
      <formula>0</formula>
      <formula>1</formula>
    </cfRule>
    <cfRule type="cellIs" dxfId="455" priority="344" operator="greaterThan">
      <formula>1</formula>
    </cfRule>
  </conditionalFormatting>
  <conditionalFormatting sqref="U27">
    <cfRule type="cellIs" dxfId="454" priority="335" stopIfTrue="1" operator="equal">
      <formula>""</formula>
    </cfRule>
  </conditionalFormatting>
  <conditionalFormatting sqref="U27">
    <cfRule type="cellIs" dxfId="453" priority="336" operator="lessThan">
      <formula>-1</formula>
    </cfRule>
    <cfRule type="cellIs" dxfId="452" priority="337" operator="between">
      <formula>0</formula>
      <formula>-1</formula>
    </cfRule>
    <cfRule type="cellIs" dxfId="451" priority="338" operator="between">
      <formula>0</formula>
      <formula>1</formula>
    </cfRule>
    <cfRule type="cellIs" dxfId="450" priority="339" operator="greaterThan">
      <formula>1</formula>
    </cfRule>
  </conditionalFormatting>
  <conditionalFormatting sqref="U32">
    <cfRule type="cellIs" dxfId="449" priority="330" stopIfTrue="1" operator="equal">
      <formula>""</formula>
    </cfRule>
  </conditionalFormatting>
  <conditionalFormatting sqref="U32">
    <cfRule type="cellIs" dxfId="448" priority="331" operator="lessThan">
      <formula>-1</formula>
    </cfRule>
    <cfRule type="cellIs" dxfId="447" priority="332" operator="between">
      <formula>0</formula>
      <formula>-1</formula>
    </cfRule>
    <cfRule type="cellIs" dxfId="446" priority="333" operator="between">
      <formula>0</formula>
      <formula>1</formula>
    </cfRule>
    <cfRule type="cellIs" dxfId="445" priority="334" operator="greaterThan">
      <formula>1</formula>
    </cfRule>
  </conditionalFormatting>
  <conditionalFormatting sqref="U33">
    <cfRule type="cellIs" dxfId="444" priority="325" stopIfTrue="1" operator="equal">
      <formula>""</formula>
    </cfRule>
  </conditionalFormatting>
  <conditionalFormatting sqref="U33">
    <cfRule type="cellIs" dxfId="443" priority="326" operator="lessThan">
      <formula>-1</formula>
    </cfRule>
    <cfRule type="cellIs" dxfId="442" priority="327" operator="between">
      <formula>0</formula>
      <formula>-1</formula>
    </cfRule>
    <cfRule type="cellIs" dxfId="441" priority="328" operator="between">
      <formula>0</formula>
      <formula>1</formula>
    </cfRule>
    <cfRule type="cellIs" dxfId="440" priority="329" operator="greaterThan">
      <formula>1</formula>
    </cfRule>
  </conditionalFormatting>
  <conditionalFormatting sqref="U36">
    <cfRule type="cellIs" dxfId="439" priority="320" stopIfTrue="1" operator="equal">
      <formula>""</formula>
    </cfRule>
  </conditionalFormatting>
  <conditionalFormatting sqref="U36">
    <cfRule type="cellIs" dxfId="438" priority="321" operator="lessThan">
      <formula>-1</formula>
    </cfRule>
    <cfRule type="cellIs" dxfId="437" priority="322" operator="between">
      <formula>0</formula>
      <formula>-1</formula>
    </cfRule>
    <cfRule type="cellIs" dxfId="436" priority="323" operator="between">
      <formula>0</formula>
      <formula>1</formula>
    </cfRule>
    <cfRule type="cellIs" dxfId="435" priority="324" operator="greaterThan">
      <formula>1</formula>
    </cfRule>
  </conditionalFormatting>
  <conditionalFormatting sqref="U37">
    <cfRule type="cellIs" dxfId="434" priority="315" stopIfTrue="1" operator="equal">
      <formula>""</formula>
    </cfRule>
  </conditionalFormatting>
  <conditionalFormatting sqref="U37">
    <cfRule type="cellIs" dxfId="433" priority="316" operator="lessThan">
      <formula>-1</formula>
    </cfRule>
    <cfRule type="cellIs" dxfId="432" priority="317" operator="between">
      <formula>0</formula>
      <formula>-1</formula>
    </cfRule>
    <cfRule type="cellIs" dxfId="431" priority="318" operator="between">
      <formula>0</formula>
      <formula>1</formula>
    </cfRule>
    <cfRule type="cellIs" dxfId="430" priority="319" operator="greaterThan">
      <formula>1</formula>
    </cfRule>
  </conditionalFormatting>
  <conditionalFormatting sqref="U29">
    <cfRule type="cellIs" dxfId="429" priority="310" stopIfTrue="1" operator="equal">
      <formula>""</formula>
    </cfRule>
  </conditionalFormatting>
  <conditionalFormatting sqref="U29">
    <cfRule type="cellIs" dxfId="428" priority="311" operator="lessThan">
      <formula>-1</formula>
    </cfRule>
    <cfRule type="cellIs" dxfId="427" priority="312" operator="between">
      <formula>0</formula>
      <formula>-1</formula>
    </cfRule>
    <cfRule type="cellIs" dxfId="426" priority="313" operator="between">
      <formula>0</formula>
      <formula>1</formula>
    </cfRule>
    <cfRule type="cellIs" dxfId="425" priority="314" operator="greaterThan">
      <formula>1</formula>
    </cfRule>
  </conditionalFormatting>
  <conditionalFormatting sqref="U28">
    <cfRule type="cellIs" dxfId="424" priority="305" stopIfTrue="1" operator="equal">
      <formula>""</formula>
    </cfRule>
  </conditionalFormatting>
  <conditionalFormatting sqref="U28">
    <cfRule type="cellIs" dxfId="423" priority="306" operator="lessThan">
      <formula>-1</formula>
    </cfRule>
    <cfRule type="cellIs" dxfId="422" priority="307" operator="between">
      <formula>0</formula>
      <formula>-1</formula>
    </cfRule>
    <cfRule type="cellIs" dxfId="421" priority="308" operator="between">
      <formula>0</formula>
      <formula>1</formula>
    </cfRule>
    <cfRule type="cellIs" dxfId="420" priority="309" operator="greaterThan">
      <formula>1</formula>
    </cfRule>
  </conditionalFormatting>
  <conditionalFormatting sqref="U19">
    <cfRule type="cellIs" dxfId="419" priority="300" stopIfTrue="1" operator="equal">
      <formula>""</formula>
    </cfRule>
  </conditionalFormatting>
  <conditionalFormatting sqref="U19">
    <cfRule type="cellIs" dxfId="418" priority="301" operator="lessThan">
      <formula>-1</formula>
    </cfRule>
    <cfRule type="cellIs" dxfId="417" priority="302" operator="between">
      <formula>0</formula>
      <formula>-1</formula>
    </cfRule>
    <cfRule type="cellIs" dxfId="416" priority="303" operator="between">
      <formula>0</formula>
      <formula>1</formula>
    </cfRule>
    <cfRule type="cellIs" dxfId="415" priority="304" operator="greaterThan">
      <formula>1</formula>
    </cfRule>
  </conditionalFormatting>
  <conditionalFormatting sqref="I8">
    <cfRule type="cellIs" dxfId="414" priority="480" stopIfTrue="1" operator="equal">
      <formula>""</formula>
    </cfRule>
  </conditionalFormatting>
  <conditionalFormatting sqref="I8">
    <cfRule type="cellIs" dxfId="413" priority="481" operator="lessThan">
      <formula>-1</formula>
    </cfRule>
    <cfRule type="cellIs" dxfId="412" priority="482" operator="between">
      <formula>0</formula>
      <formula>-1</formula>
    </cfRule>
    <cfRule type="cellIs" dxfId="411" priority="483" operator="between">
      <formula>0</formula>
      <formula>1</formula>
    </cfRule>
    <cfRule type="cellIs" dxfId="410" priority="484" operator="greaterThan">
      <formula>1</formula>
    </cfRule>
  </conditionalFormatting>
  <conditionalFormatting sqref="I10">
    <cfRule type="cellIs" dxfId="409" priority="475" stopIfTrue="1" operator="equal">
      <formula>""</formula>
    </cfRule>
  </conditionalFormatting>
  <conditionalFormatting sqref="I10">
    <cfRule type="cellIs" dxfId="408" priority="476" operator="lessThan">
      <formula>-1</formula>
    </cfRule>
    <cfRule type="cellIs" dxfId="407" priority="477" operator="between">
      <formula>0</formula>
      <formula>-1</formula>
    </cfRule>
    <cfRule type="cellIs" dxfId="406" priority="478" operator="between">
      <formula>0</formula>
      <formula>1</formula>
    </cfRule>
    <cfRule type="cellIs" dxfId="405" priority="479" operator="greaterThan">
      <formula>1</formula>
    </cfRule>
  </conditionalFormatting>
  <conditionalFormatting sqref="I11">
    <cfRule type="cellIs" dxfId="404" priority="470" stopIfTrue="1" operator="equal">
      <formula>""</formula>
    </cfRule>
  </conditionalFormatting>
  <conditionalFormatting sqref="I11">
    <cfRule type="cellIs" dxfId="403" priority="471" operator="lessThan">
      <formula>-1</formula>
    </cfRule>
    <cfRule type="cellIs" dxfId="402" priority="472" operator="between">
      <formula>0</formula>
      <formula>-1</formula>
    </cfRule>
    <cfRule type="cellIs" dxfId="401" priority="473" operator="between">
      <formula>0</formula>
      <formula>1</formula>
    </cfRule>
    <cfRule type="cellIs" dxfId="400" priority="474" operator="greaterThan">
      <formula>1</formula>
    </cfRule>
  </conditionalFormatting>
  <conditionalFormatting sqref="I18">
    <cfRule type="cellIs" dxfId="399" priority="465" stopIfTrue="1" operator="equal">
      <formula>""</formula>
    </cfRule>
  </conditionalFormatting>
  <conditionalFormatting sqref="I18">
    <cfRule type="cellIs" dxfId="398" priority="466" operator="lessThan">
      <formula>-1</formula>
    </cfRule>
    <cfRule type="cellIs" dxfId="397" priority="467" operator="between">
      <formula>0</formula>
      <formula>-1</formula>
    </cfRule>
    <cfRule type="cellIs" dxfId="396" priority="468" operator="between">
      <formula>0</formula>
      <formula>1</formula>
    </cfRule>
    <cfRule type="cellIs" dxfId="395" priority="469" operator="greaterThan">
      <formula>1</formula>
    </cfRule>
  </conditionalFormatting>
  <conditionalFormatting sqref="I26 I30">
    <cfRule type="cellIs" dxfId="394" priority="460" stopIfTrue="1" operator="equal">
      <formula>""</formula>
    </cfRule>
  </conditionalFormatting>
  <conditionalFormatting sqref="I26 I30">
    <cfRule type="cellIs" dxfId="393" priority="461" operator="lessThan">
      <formula>-1</formula>
    </cfRule>
    <cfRule type="cellIs" dxfId="392" priority="462" operator="between">
      <formula>0</formula>
      <formula>-1</formula>
    </cfRule>
    <cfRule type="cellIs" dxfId="391" priority="463" operator="between">
      <formula>0</formula>
      <formula>1</formula>
    </cfRule>
    <cfRule type="cellIs" dxfId="390" priority="464" operator="greaterThan">
      <formula>1</formula>
    </cfRule>
  </conditionalFormatting>
  <conditionalFormatting sqref="I27">
    <cfRule type="cellIs" dxfId="389" priority="455" stopIfTrue="1" operator="equal">
      <formula>""</formula>
    </cfRule>
  </conditionalFormatting>
  <conditionalFormatting sqref="I27">
    <cfRule type="cellIs" dxfId="388" priority="456" operator="lessThan">
      <formula>-1</formula>
    </cfRule>
    <cfRule type="cellIs" dxfId="387" priority="457" operator="between">
      <formula>0</formula>
      <formula>-1</formula>
    </cfRule>
    <cfRule type="cellIs" dxfId="386" priority="458" operator="between">
      <formula>0</formula>
      <formula>1</formula>
    </cfRule>
    <cfRule type="cellIs" dxfId="385" priority="459" operator="greaterThan">
      <formula>1</formula>
    </cfRule>
  </conditionalFormatting>
  <conditionalFormatting sqref="I32">
    <cfRule type="cellIs" dxfId="384" priority="450" stopIfTrue="1" operator="equal">
      <formula>""</formula>
    </cfRule>
  </conditionalFormatting>
  <conditionalFormatting sqref="I32">
    <cfRule type="cellIs" dxfId="383" priority="451" operator="lessThan">
      <formula>-1</formula>
    </cfRule>
    <cfRule type="cellIs" dxfId="382" priority="452" operator="between">
      <formula>0</formula>
      <formula>-1</formula>
    </cfRule>
    <cfRule type="cellIs" dxfId="381" priority="453" operator="between">
      <formula>0</formula>
      <formula>1</formula>
    </cfRule>
    <cfRule type="cellIs" dxfId="380" priority="454" operator="greaterThan">
      <formula>1</formula>
    </cfRule>
  </conditionalFormatting>
  <conditionalFormatting sqref="I33">
    <cfRule type="cellIs" dxfId="379" priority="445" stopIfTrue="1" operator="equal">
      <formula>""</formula>
    </cfRule>
  </conditionalFormatting>
  <conditionalFormatting sqref="I33">
    <cfRule type="cellIs" dxfId="378" priority="446" operator="lessThan">
      <formula>-1</formula>
    </cfRule>
    <cfRule type="cellIs" dxfId="377" priority="447" operator="between">
      <formula>0</formula>
      <formula>-1</formula>
    </cfRule>
    <cfRule type="cellIs" dxfId="376" priority="448" operator="between">
      <formula>0</formula>
      <formula>1</formula>
    </cfRule>
    <cfRule type="cellIs" dxfId="375" priority="449" operator="greaterThan">
      <formula>1</formula>
    </cfRule>
  </conditionalFormatting>
  <conditionalFormatting sqref="I36">
    <cfRule type="cellIs" dxfId="374" priority="440" stopIfTrue="1" operator="equal">
      <formula>""</formula>
    </cfRule>
  </conditionalFormatting>
  <conditionalFormatting sqref="I36">
    <cfRule type="cellIs" dxfId="373" priority="441" operator="lessThan">
      <formula>-1</formula>
    </cfRule>
    <cfRule type="cellIs" dxfId="372" priority="442" operator="between">
      <formula>0</formula>
      <formula>-1</formula>
    </cfRule>
    <cfRule type="cellIs" dxfId="371" priority="443" operator="between">
      <formula>0</formula>
      <formula>1</formula>
    </cfRule>
    <cfRule type="cellIs" dxfId="370" priority="444" operator="greaterThan">
      <formula>1</formula>
    </cfRule>
  </conditionalFormatting>
  <conditionalFormatting sqref="I37">
    <cfRule type="cellIs" dxfId="369" priority="435" stopIfTrue="1" operator="equal">
      <formula>""</formula>
    </cfRule>
  </conditionalFormatting>
  <conditionalFormatting sqref="I37">
    <cfRule type="cellIs" dxfId="368" priority="436" operator="lessThan">
      <formula>-1</formula>
    </cfRule>
    <cfRule type="cellIs" dxfId="367" priority="437" operator="between">
      <formula>0</formula>
      <formula>-1</formula>
    </cfRule>
    <cfRule type="cellIs" dxfId="366" priority="438" operator="between">
      <formula>0</formula>
      <formula>1</formula>
    </cfRule>
    <cfRule type="cellIs" dxfId="365" priority="439" operator="greaterThan">
      <formula>1</formula>
    </cfRule>
  </conditionalFormatting>
  <conditionalFormatting sqref="I29">
    <cfRule type="cellIs" dxfId="364" priority="430" stopIfTrue="1" operator="equal">
      <formula>""</formula>
    </cfRule>
  </conditionalFormatting>
  <conditionalFormatting sqref="I29">
    <cfRule type="cellIs" dxfId="363" priority="431" operator="lessThan">
      <formula>-1</formula>
    </cfRule>
    <cfRule type="cellIs" dxfId="362" priority="432" operator="between">
      <formula>0</formula>
      <formula>-1</formula>
    </cfRule>
    <cfRule type="cellIs" dxfId="361" priority="433" operator="between">
      <formula>0</formula>
      <formula>1</formula>
    </cfRule>
    <cfRule type="cellIs" dxfId="360" priority="434" operator="greaterThan">
      <formula>1</formula>
    </cfRule>
  </conditionalFormatting>
  <conditionalFormatting sqref="I28">
    <cfRule type="cellIs" dxfId="359" priority="425" stopIfTrue="1" operator="equal">
      <formula>""</formula>
    </cfRule>
  </conditionalFormatting>
  <conditionalFormatting sqref="I28">
    <cfRule type="cellIs" dxfId="358" priority="426" operator="lessThan">
      <formula>-1</formula>
    </cfRule>
    <cfRule type="cellIs" dxfId="357" priority="427" operator="between">
      <formula>0</formula>
      <formula>-1</formula>
    </cfRule>
    <cfRule type="cellIs" dxfId="356" priority="428" operator="between">
      <formula>0</formula>
      <formula>1</formula>
    </cfRule>
    <cfRule type="cellIs" dxfId="355" priority="429" operator="greaterThan">
      <formula>1</formula>
    </cfRule>
  </conditionalFormatting>
  <conditionalFormatting sqref="I19">
    <cfRule type="cellIs" dxfId="354" priority="420" stopIfTrue="1" operator="equal">
      <formula>""</formula>
    </cfRule>
  </conditionalFormatting>
  <conditionalFormatting sqref="I19">
    <cfRule type="cellIs" dxfId="353" priority="421" operator="lessThan">
      <formula>-1</formula>
    </cfRule>
    <cfRule type="cellIs" dxfId="352" priority="422" operator="between">
      <formula>0</formula>
      <formula>-1</formula>
    </cfRule>
    <cfRule type="cellIs" dxfId="351" priority="423" operator="between">
      <formula>0</formula>
      <formula>1</formula>
    </cfRule>
    <cfRule type="cellIs" dxfId="350" priority="424" operator="greaterThan">
      <formula>1</formula>
    </cfRule>
  </conditionalFormatting>
  <conditionalFormatting sqref="O10">
    <cfRule type="cellIs" dxfId="349" priority="415" stopIfTrue="1" operator="equal">
      <formula>""</formula>
    </cfRule>
  </conditionalFormatting>
  <conditionalFormatting sqref="O10">
    <cfRule type="cellIs" dxfId="348" priority="416" operator="lessThan">
      <formula>-1</formula>
    </cfRule>
    <cfRule type="cellIs" dxfId="347" priority="417" operator="between">
      <formula>0</formula>
      <formula>-1</formula>
    </cfRule>
    <cfRule type="cellIs" dxfId="346" priority="418" operator="between">
      <formula>0</formula>
      <formula>1</formula>
    </cfRule>
    <cfRule type="cellIs" dxfId="345" priority="419" operator="greaterThan">
      <formula>1</formula>
    </cfRule>
  </conditionalFormatting>
  <conditionalFormatting sqref="O11">
    <cfRule type="cellIs" dxfId="344" priority="410" stopIfTrue="1" operator="equal">
      <formula>""</formula>
    </cfRule>
  </conditionalFormatting>
  <conditionalFormatting sqref="O11">
    <cfRule type="cellIs" dxfId="343" priority="411" operator="lessThan">
      <formula>-1</formula>
    </cfRule>
    <cfRule type="cellIs" dxfId="342" priority="412" operator="between">
      <formula>0</formula>
      <formula>-1</formula>
    </cfRule>
    <cfRule type="cellIs" dxfId="341" priority="413" operator="between">
      <formula>0</formula>
      <formula>1</formula>
    </cfRule>
    <cfRule type="cellIs" dxfId="340" priority="414" operator="greaterThan">
      <formula>1</formula>
    </cfRule>
  </conditionalFormatting>
  <conditionalFormatting sqref="O18">
    <cfRule type="cellIs" dxfId="339" priority="405" stopIfTrue="1" operator="equal">
      <formula>""</formula>
    </cfRule>
  </conditionalFormatting>
  <conditionalFormatting sqref="O18">
    <cfRule type="cellIs" dxfId="338" priority="406" operator="lessThan">
      <formula>-1</formula>
    </cfRule>
    <cfRule type="cellIs" dxfId="337" priority="407" operator="between">
      <formula>0</formula>
      <formula>-1</formula>
    </cfRule>
    <cfRule type="cellIs" dxfId="336" priority="408" operator="between">
      <formula>0</formula>
      <formula>1</formula>
    </cfRule>
    <cfRule type="cellIs" dxfId="335" priority="409" operator="greaterThan">
      <formula>1</formula>
    </cfRule>
  </conditionalFormatting>
  <conditionalFormatting sqref="O26 O30">
    <cfRule type="cellIs" dxfId="334" priority="400" stopIfTrue="1" operator="equal">
      <formula>""</formula>
    </cfRule>
  </conditionalFormatting>
  <conditionalFormatting sqref="O26 O30">
    <cfRule type="cellIs" dxfId="333" priority="401" operator="lessThan">
      <formula>-1</formula>
    </cfRule>
    <cfRule type="cellIs" dxfId="332" priority="402" operator="between">
      <formula>0</formula>
      <formula>-1</formula>
    </cfRule>
    <cfRule type="cellIs" dxfId="331" priority="403" operator="between">
      <formula>0</formula>
      <formula>1</formula>
    </cfRule>
    <cfRule type="cellIs" dxfId="330" priority="404" operator="greaterThan">
      <formula>1</formula>
    </cfRule>
  </conditionalFormatting>
  <conditionalFormatting sqref="O27">
    <cfRule type="cellIs" dxfId="329" priority="395" stopIfTrue="1" operator="equal">
      <formula>""</formula>
    </cfRule>
  </conditionalFormatting>
  <conditionalFormatting sqref="O27">
    <cfRule type="cellIs" dxfId="328" priority="396" operator="lessThan">
      <formula>-1</formula>
    </cfRule>
    <cfRule type="cellIs" dxfId="327" priority="397" operator="between">
      <formula>0</formula>
      <formula>-1</formula>
    </cfRule>
    <cfRule type="cellIs" dxfId="326" priority="398" operator="between">
      <formula>0</formula>
      <formula>1</formula>
    </cfRule>
    <cfRule type="cellIs" dxfId="325" priority="399" operator="greaterThan">
      <formula>1</formula>
    </cfRule>
  </conditionalFormatting>
  <conditionalFormatting sqref="O32">
    <cfRule type="cellIs" dxfId="324" priority="390" stopIfTrue="1" operator="equal">
      <formula>""</formula>
    </cfRule>
  </conditionalFormatting>
  <conditionalFormatting sqref="O32">
    <cfRule type="cellIs" dxfId="323" priority="391" operator="lessThan">
      <formula>-1</formula>
    </cfRule>
    <cfRule type="cellIs" dxfId="322" priority="392" operator="between">
      <formula>0</formula>
      <formula>-1</formula>
    </cfRule>
    <cfRule type="cellIs" dxfId="321" priority="393" operator="between">
      <formula>0</formula>
      <formula>1</formula>
    </cfRule>
    <cfRule type="cellIs" dxfId="320" priority="394" operator="greaterThan">
      <formula>1</formula>
    </cfRule>
  </conditionalFormatting>
  <conditionalFormatting sqref="O33">
    <cfRule type="cellIs" dxfId="319" priority="385" stopIfTrue="1" operator="equal">
      <formula>""</formula>
    </cfRule>
  </conditionalFormatting>
  <conditionalFormatting sqref="O33">
    <cfRule type="cellIs" dxfId="318" priority="386" operator="lessThan">
      <formula>-1</formula>
    </cfRule>
    <cfRule type="cellIs" dxfId="317" priority="387" operator="between">
      <formula>0</formula>
      <formula>-1</formula>
    </cfRule>
    <cfRule type="cellIs" dxfId="316" priority="388" operator="between">
      <formula>0</formula>
      <formula>1</formula>
    </cfRule>
    <cfRule type="cellIs" dxfId="315" priority="389" operator="greaterThan">
      <formula>1</formula>
    </cfRule>
  </conditionalFormatting>
  <conditionalFormatting sqref="O36">
    <cfRule type="cellIs" dxfId="314" priority="380" stopIfTrue="1" operator="equal">
      <formula>""</formula>
    </cfRule>
  </conditionalFormatting>
  <conditionalFormatting sqref="O36">
    <cfRule type="cellIs" dxfId="313" priority="381" operator="lessThan">
      <formula>-1</formula>
    </cfRule>
    <cfRule type="cellIs" dxfId="312" priority="382" operator="between">
      <formula>0</formula>
      <formula>-1</formula>
    </cfRule>
    <cfRule type="cellIs" dxfId="311" priority="383" operator="between">
      <formula>0</formula>
      <formula>1</formula>
    </cfRule>
    <cfRule type="cellIs" dxfId="310" priority="384" operator="greaterThan">
      <formula>1</formula>
    </cfRule>
  </conditionalFormatting>
  <conditionalFormatting sqref="O37">
    <cfRule type="cellIs" dxfId="309" priority="375" stopIfTrue="1" operator="equal">
      <formula>""</formula>
    </cfRule>
  </conditionalFormatting>
  <conditionalFormatting sqref="O37">
    <cfRule type="cellIs" dxfId="308" priority="376" operator="lessThan">
      <formula>-1</formula>
    </cfRule>
    <cfRule type="cellIs" dxfId="307" priority="377" operator="between">
      <formula>0</formula>
      <formula>-1</formula>
    </cfRule>
    <cfRule type="cellIs" dxfId="306" priority="378" operator="between">
      <formula>0</formula>
      <formula>1</formula>
    </cfRule>
    <cfRule type="cellIs" dxfId="305" priority="379" operator="greaterThan">
      <formula>1</formula>
    </cfRule>
  </conditionalFormatting>
  <conditionalFormatting sqref="O29">
    <cfRule type="cellIs" dxfId="304" priority="370" stopIfTrue="1" operator="equal">
      <formula>""</formula>
    </cfRule>
  </conditionalFormatting>
  <conditionalFormatting sqref="O29">
    <cfRule type="cellIs" dxfId="303" priority="371" operator="lessThan">
      <formula>-1</formula>
    </cfRule>
    <cfRule type="cellIs" dxfId="302" priority="372" operator="between">
      <formula>0</formula>
      <formula>-1</formula>
    </cfRule>
    <cfRule type="cellIs" dxfId="301" priority="373" operator="between">
      <formula>0</formula>
      <formula>1</formula>
    </cfRule>
    <cfRule type="cellIs" dxfId="300" priority="374" operator="greaterThan">
      <formula>1</formula>
    </cfRule>
  </conditionalFormatting>
  <conditionalFormatting sqref="O28">
    <cfRule type="cellIs" dxfId="299" priority="365" stopIfTrue="1" operator="equal">
      <formula>""</formula>
    </cfRule>
  </conditionalFormatting>
  <conditionalFormatting sqref="O28">
    <cfRule type="cellIs" dxfId="298" priority="366" operator="lessThan">
      <formula>-1</formula>
    </cfRule>
    <cfRule type="cellIs" dxfId="297" priority="367" operator="between">
      <formula>0</formula>
      <formula>-1</formula>
    </cfRule>
    <cfRule type="cellIs" dxfId="296" priority="368" operator="between">
      <formula>0</formula>
      <formula>1</formula>
    </cfRule>
    <cfRule type="cellIs" dxfId="295" priority="369" operator="greaterThan">
      <formula>1</formula>
    </cfRule>
  </conditionalFormatting>
  <conditionalFormatting sqref="O19">
    <cfRule type="cellIs" dxfId="294" priority="360" stopIfTrue="1" operator="equal">
      <formula>""</formula>
    </cfRule>
  </conditionalFormatting>
  <conditionalFormatting sqref="O19">
    <cfRule type="cellIs" dxfId="293" priority="361" operator="lessThan">
      <formula>-1</formula>
    </cfRule>
    <cfRule type="cellIs" dxfId="292" priority="362" operator="between">
      <formula>0</formula>
      <formula>-1</formula>
    </cfRule>
    <cfRule type="cellIs" dxfId="291" priority="363" operator="between">
      <formula>0</formula>
      <formula>1</formula>
    </cfRule>
    <cfRule type="cellIs" dxfId="290" priority="364" operator="greaterThan">
      <formula>1</formula>
    </cfRule>
  </conditionalFormatting>
  <conditionalFormatting sqref="DA63:DA64">
    <cfRule type="cellIs" dxfId="289" priority="295" stopIfTrue="1" operator="equal">
      <formula>""</formula>
    </cfRule>
  </conditionalFormatting>
  <conditionalFormatting sqref="DA63:DA64">
    <cfRule type="cellIs" dxfId="288" priority="296" operator="lessThan">
      <formula>-1</formula>
    </cfRule>
    <cfRule type="cellIs" dxfId="287" priority="297" operator="between">
      <formula>0</formula>
      <formula>-1</formula>
    </cfRule>
    <cfRule type="cellIs" dxfId="286" priority="298" operator="between">
      <formula>0</formula>
      <formula>1</formula>
    </cfRule>
    <cfRule type="cellIs" dxfId="285" priority="299" operator="greaterThan">
      <formula>1</formula>
    </cfRule>
  </conditionalFormatting>
  <conditionalFormatting sqref="DA46">
    <cfRule type="cellIs" dxfId="284" priority="290" stopIfTrue="1" operator="equal">
      <formula>""</formula>
    </cfRule>
  </conditionalFormatting>
  <conditionalFormatting sqref="DA46">
    <cfRule type="cellIs" dxfId="283" priority="291" operator="lessThan">
      <formula>-1</formula>
    </cfRule>
    <cfRule type="cellIs" dxfId="282" priority="292" operator="between">
      <formula>0</formula>
      <formula>-1</formula>
    </cfRule>
    <cfRule type="cellIs" dxfId="281" priority="293" operator="between">
      <formula>0</formula>
      <formula>1</formula>
    </cfRule>
    <cfRule type="cellIs" dxfId="280" priority="294" operator="greaterThan">
      <formula>1</formula>
    </cfRule>
  </conditionalFormatting>
  <conditionalFormatting sqref="DA48:DA49">
    <cfRule type="cellIs" dxfId="279" priority="285" stopIfTrue="1" operator="equal">
      <formula>""</formula>
    </cfRule>
  </conditionalFormatting>
  <conditionalFormatting sqref="DA48:DA49">
    <cfRule type="cellIs" dxfId="278" priority="286" operator="lessThan">
      <formula>-1</formula>
    </cfRule>
    <cfRule type="cellIs" dxfId="277" priority="287" operator="between">
      <formula>0</formula>
      <formula>-1</formula>
    </cfRule>
    <cfRule type="cellIs" dxfId="276" priority="288" operator="between">
      <formula>0</formula>
      <formula>1</formula>
    </cfRule>
    <cfRule type="cellIs" dxfId="275" priority="289" operator="greaterThan">
      <formula>1</formula>
    </cfRule>
  </conditionalFormatting>
  <conditionalFormatting sqref="DA52:DA53">
    <cfRule type="cellIs" dxfId="274" priority="280" stopIfTrue="1" operator="equal">
      <formula>""</formula>
    </cfRule>
  </conditionalFormatting>
  <conditionalFormatting sqref="DA52:DA53">
    <cfRule type="cellIs" dxfId="273" priority="281" operator="lessThan">
      <formula>-1</formula>
    </cfRule>
    <cfRule type="cellIs" dxfId="272" priority="282" operator="between">
      <formula>0</formula>
      <formula>-1</formula>
    </cfRule>
    <cfRule type="cellIs" dxfId="271" priority="283" operator="between">
      <formula>0</formula>
      <formula>1</formula>
    </cfRule>
    <cfRule type="cellIs" dxfId="270" priority="284" operator="greaterThan">
      <formula>1</formula>
    </cfRule>
  </conditionalFormatting>
  <conditionalFormatting sqref="DA60:DA61">
    <cfRule type="cellIs" dxfId="269" priority="275" stopIfTrue="1" operator="equal">
      <formula>""</formula>
    </cfRule>
  </conditionalFormatting>
  <conditionalFormatting sqref="DA60:DA61">
    <cfRule type="cellIs" dxfId="268" priority="276" operator="lessThan">
      <formula>-1</formula>
    </cfRule>
    <cfRule type="cellIs" dxfId="267" priority="277" operator="between">
      <formula>0</formula>
      <formula>-1</formula>
    </cfRule>
    <cfRule type="cellIs" dxfId="266" priority="278" operator="between">
      <formula>0</formula>
      <formula>1</formula>
    </cfRule>
    <cfRule type="cellIs" dxfId="265" priority="279" operator="greaterThan">
      <formula>1</formula>
    </cfRule>
  </conditionalFormatting>
  <conditionalFormatting sqref="DA66:DA67">
    <cfRule type="cellIs" dxfId="264" priority="270" stopIfTrue="1" operator="equal">
      <formula>""</formula>
    </cfRule>
  </conditionalFormatting>
  <conditionalFormatting sqref="DA66:DA67">
    <cfRule type="cellIs" dxfId="263" priority="271" operator="lessThan">
      <formula>-1</formula>
    </cfRule>
    <cfRule type="cellIs" dxfId="262" priority="272" operator="between">
      <formula>0</formula>
      <formula>-1</formula>
    </cfRule>
    <cfRule type="cellIs" dxfId="261" priority="273" operator="between">
      <formula>0</formula>
      <formula>1</formula>
    </cfRule>
    <cfRule type="cellIs" dxfId="260" priority="274" operator="greaterThan">
      <formula>1</formula>
    </cfRule>
  </conditionalFormatting>
  <conditionalFormatting sqref="DA70:DA71">
    <cfRule type="cellIs" dxfId="259" priority="265" stopIfTrue="1" operator="equal">
      <formula>""</formula>
    </cfRule>
  </conditionalFormatting>
  <conditionalFormatting sqref="DA70:DA71">
    <cfRule type="cellIs" dxfId="258" priority="266" operator="lessThan">
      <formula>-1</formula>
    </cfRule>
    <cfRule type="cellIs" dxfId="257" priority="267" operator="between">
      <formula>0</formula>
      <formula>-1</formula>
    </cfRule>
    <cfRule type="cellIs" dxfId="256" priority="268" operator="between">
      <formula>0</formula>
      <formula>1</formula>
    </cfRule>
    <cfRule type="cellIs" dxfId="255" priority="269" operator="greaterThan">
      <formula>1</formula>
    </cfRule>
  </conditionalFormatting>
  <conditionalFormatting sqref="DA62">
    <cfRule type="cellIs" dxfId="254" priority="255" stopIfTrue="1" operator="equal">
      <formula>""</formula>
    </cfRule>
  </conditionalFormatting>
  <conditionalFormatting sqref="DA62">
    <cfRule type="cellIs" dxfId="253" priority="256" operator="lessThan">
      <formula>-1</formula>
    </cfRule>
    <cfRule type="cellIs" dxfId="252" priority="257" operator="between">
      <formula>0</formula>
      <formula>-1</formula>
    </cfRule>
    <cfRule type="cellIs" dxfId="251" priority="258" operator="between">
      <formula>0</formula>
      <formula>1</formula>
    </cfRule>
    <cfRule type="cellIs" dxfId="250" priority="259" operator="greaterThan">
      <formula>1</formula>
    </cfRule>
  </conditionalFormatting>
  <conditionalFormatting sqref="AA63:AA64">
    <cfRule type="cellIs" dxfId="249" priority="250" stopIfTrue="1" operator="equal">
      <formula>""</formula>
    </cfRule>
  </conditionalFormatting>
  <conditionalFormatting sqref="AA63:AA64">
    <cfRule type="cellIs" dxfId="248" priority="251" operator="lessThan">
      <formula>-1</formula>
    </cfRule>
    <cfRule type="cellIs" dxfId="247" priority="252" operator="between">
      <formula>0</formula>
      <formula>-1</formula>
    </cfRule>
    <cfRule type="cellIs" dxfId="246" priority="253" operator="between">
      <formula>0</formula>
      <formula>1</formula>
    </cfRule>
    <cfRule type="cellIs" dxfId="245" priority="254" operator="greaterThan">
      <formula>1</formula>
    </cfRule>
  </conditionalFormatting>
  <conditionalFormatting sqref="AA46">
    <cfRule type="cellIs" dxfId="244" priority="245" stopIfTrue="1" operator="equal">
      <formula>""</formula>
    </cfRule>
  </conditionalFormatting>
  <conditionalFormatting sqref="AA46">
    <cfRule type="cellIs" dxfId="243" priority="246" operator="lessThan">
      <formula>-1</formula>
    </cfRule>
    <cfRule type="cellIs" dxfId="242" priority="247" operator="between">
      <formula>0</formula>
      <formula>-1</formula>
    </cfRule>
    <cfRule type="cellIs" dxfId="241" priority="248" operator="between">
      <formula>0</formula>
      <formula>1</formula>
    </cfRule>
    <cfRule type="cellIs" dxfId="240" priority="249" operator="greaterThan">
      <formula>1</formula>
    </cfRule>
  </conditionalFormatting>
  <conditionalFormatting sqref="AA48:AA49">
    <cfRule type="cellIs" dxfId="239" priority="240" stopIfTrue="1" operator="equal">
      <formula>""</formula>
    </cfRule>
  </conditionalFormatting>
  <conditionalFormatting sqref="AA48:AA49">
    <cfRule type="cellIs" dxfId="238" priority="241" operator="lessThan">
      <formula>-1</formula>
    </cfRule>
    <cfRule type="cellIs" dxfId="237" priority="242" operator="between">
      <formula>0</formula>
      <formula>-1</formula>
    </cfRule>
    <cfRule type="cellIs" dxfId="236" priority="243" operator="between">
      <formula>0</formula>
      <formula>1</formula>
    </cfRule>
    <cfRule type="cellIs" dxfId="235" priority="244" operator="greaterThan">
      <formula>1</formula>
    </cfRule>
  </conditionalFormatting>
  <conditionalFormatting sqref="AA52:AA53">
    <cfRule type="cellIs" dxfId="234" priority="235" stopIfTrue="1" operator="equal">
      <formula>""</formula>
    </cfRule>
  </conditionalFormatting>
  <conditionalFormatting sqref="AA52:AA53">
    <cfRule type="cellIs" dxfId="233" priority="236" operator="lessThan">
      <formula>-1</formula>
    </cfRule>
    <cfRule type="cellIs" dxfId="232" priority="237" operator="between">
      <formula>0</formula>
      <formula>-1</formula>
    </cfRule>
    <cfRule type="cellIs" dxfId="231" priority="238" operator="between">
      <formula>0</formula>
      <formula>1</formula>
    </cfRule>
    <cfRule type="cellIs" dxfId="230" priority="239" operator="greaterThan">
      <formula>1</formula>
    </cfRule>
  </conditionalFormatting>
  <conditionalFormatting sqref="AA60:AA61">
    <cfRule type="cellIs" dxfId="229" priority="230" stopIfTrue="1" operator="equal">
      <formula>""</formula>
    </cfRule>
  </conditionalFormatting>
  <conditionalFormatting sqref="AA60:AA61">
    <cfRule type="cellIs" dxfId="228" priority="231" operator="lessThan">
      <formula>-1</formula>
    </cfRule>
    <cfRule type="cellIs" dxfId="227" priority="232" operator="between">
      <formula>0</formula>
      <formula>-1</formula>
    </cfRule>
    <cfRule type="cellIs" dxfId="226" priority="233" operator="between">
      <formula>0</formula>
      <formula>1</formula>
    </cfRule>
    <cfRule type="cellIs" dxfId="225" priority="234" operator="greaterThan">
      <formula>1</formula>
    </cfRule>
  </conditionalFormatting>
  <conditionalFormatting sqref="AA66:AA67">
    <cfRule type="cellIs" dxfId="224" priority="225" stopIfTrue="1" operator="equal">
      <formula>""</formula>
    </cfRule>
  </conditionalFormatting>
  <conditionalFormatting sqref="AA66:AA67">
    <cfRule type="cellIs" dxfId="223" priority="226" operator="lessThan">
      <formula>-1</formula>
    </cfRule>
    <cfRule type="cellIs" dxfId="222" priority="227" operator="between">
      <formula>0</formula>
      <formula>-1</formula>
    </cfRule>
    <cfRule type="cellIs" dxfId="221" priority="228" operator="between">
      <formula>0</formula>
      <formula>1</formula>
    </cfRule>
    <cfRule type="cellIs" dxfId="220" priority="229" operator="greaterThan">
      <formula>1</formula>
    </cfRule>
  </conditionalFormatting>
  <conditionalFormatting sqref="AA70:AA71">
    <cfRule type="cellIs" dxfId="219" priority="220" stopIfTrue="1" operator="equal">
      <formula>""</formula>
    </cfRule>
  </conditionalFormatting>
  <conditionalFormatting sqref="AA70:AA71">
    <cfRule type="cellIs" dxfId="218" priority="221" operator="lessThan">
      <formula>-1</formula>
    </cfRule>
    <cfRule type="cellIs" dxfId="217" priority="222" operator="between">
      <formula>0</formula>
      <formula>-1</formula>
    </cfRule>
    <cfRule type="cellIs" dxfId="216" priority="223" operator="between">
      <formula>0</formula>
      <formula>1</formula>
    </cfRule>
    <cfRule type="cellIs" dxfId="215" priority="224" operator="greaterThan">
      <formula>1</formula>
    </cfRule>
  </conditionalFormatting>
  <conditionalFormatting sqref="AA62">
    <cfRule type="cellIs" dxfId="214" priority="210" stopIfTrue="1" operator="equal">
      <formula>""</formula>
    </cfRule>
  </conditionalFormatting>
  <conditionalFormatting sqref="AA62">
    <cfRule type="cellIs" dxfId="213" priority="211" operator="lessThan">
      <formula>-1</formula>
    </cfRule>
    <cfRule type="cellIs" dxfId="212" priority="212" operator="between">
      <formula>0</formula>
      <formula>-1</formula>
    </cfRule>
    <cfRule type="cellIs" dxfId="211" priority="213" operator="between">
      <formula>0</formula>
      <formula>1</formula>
    </cfRule>
    <cfRule type="cellIs" dxfId="210" priority="214" operator="greaterThan">
      <formula>1</formula>
    </cfRule>
  </conditionalFormatting>
  <conditionalFormatting sqref="CI63:CI64">
    <cfRule type="cellIs" dxfId="209" priority="205" stopIfTrue="1" operator="equal">
      <formula>""</formula>
    </cfRule>
  </conditionalFormatting>
  <conditionalFormatting sqref="CI63:CI64">
    <cfRule type="cellIs" dxfId="208" priority="206" operator="lessThan">
      <formula>-1</formula>
    </cfRule>
    <cfRule type="cellIs" dxfId="207" priority="207" operator="between">
      <formula>0</formula>
      <formula>-1</formula>
    </cfRule>
    <cfRule type="cellIs" dxfId="206" priority="208" operator="between">
      <formula>0</formula>
      <formula>1</formula>
    </cfRule>
    <cfRule type="cellIs" dxfId="205" priority="209" operator="greaterThan">
      <formula>1</formula>
    </cfRule>
  </conditionalFormatting>
  <conditionalFormatting sqref="CI46">
    <cfRule type="cellIs" dxfId="204" priority="200" stopIfTrue="1" operator="equal">
      <formula>""</formula>
    </cfRule>
  </conditionalFormatting>
  <conditionalFormatting sqref="CI46">
    <cfRule type="cellIs" dxfId="203" priority="201" operator="lessThan">
      <formula>-1</formula>
    </cfRule>
    <cfRule type="cellIs" dxfId="202" priority="202" operator="between">
      <formula>0</formula>
      <formula>-1</formula>
    </cfRule>
    <cfRule type="cellIs" dxfId="201" priority="203" operator="between">
      <formula>0</formula>
      <formula>1</formula>
    </cfRule>
    <cfRule type="cellIs" dxfId="200" priority="204" operator="greaterThan">
      <formula>1</formula>
    </cfRule>
  </conditionalFormatting>
  <conditionalFormatting sqref="CI48:CI49">
    <cfRule type="cellIs" dxfId="199" priority="195" stopIfTrue="1" operator="equal">
      <formula>""</formula>
    </cfRule>
  </conditionalFormatting>
  <conditionalFormatting sqref="CI48:CI49">
    <cfRule type="cellIs" dxfId="198" priority="196" operator="lessThan">
      <formula>-1</formula>
    </cfRule>
    <cfRule type="cellIs" dxfId="197" priority="197" operator="between">
      <formula>0</formula>
      <formula>-1</formula>
    </cfRule>
    <cfRule type="cellIs" dxfId="196" priority="198" operator="between">
      <formula>0</formula>
      <formula>1</formula>
    </cfRule>
    <cfRule type="cellIs" dxfId="195" priority="199" operator="greaterThan">
      <formula>1</formula>
    </cfRule>
  </conditionalFormatting>
  <conditionalFormatting sqref="CI52:CI53">
    <cfRule type="cellIs" dxfId="194" priority="190" stopIfTrue="1" operator="equal">
      <formula>""</formula>
    </cfRule>
  </conditionalFormatting>
  <conditionalFormatting sqref="CI52:CI53">
    <cfRule type="cellIs" dxfId="193" priority="191" operator="lessThan">
      <formula>-1</formula>
    </cfRule>
    <cfRule type="cellIs" dxfId="192" priority="192" operator="between">
      <formula>0</formula>
      <formula>-1</formula>
    </cfRule>
    <cfRule type="cellIs" dxfId="191" priority="193" operator="between">
      <formula>0</formula>
      <formula>1</formula>
    </cfRule>
    <cfRule type="cellIs" dxfId="190" priority="194" operator="greaterThan">
      <formula>1</formula>
    </cfRule>
  </conditionalFormatting>
  <conditionalFormatting sqref="CI60:CI61">
    <cfRule type="cellIs" dxfId="189" priority="185" stopIfTrue="1" operator="equal">
      <formula>""</formula>
    </cfRule>
  </conditionalFormatting>
  <conditionalFormatting sqref="CI60:CI61">
    <cfRule type="cellIs" dxfId="188" priority="186" operator="lessThan">
      <formula>-1</formula>
    </cfRule>
    <cfRule type="cellIs" dxfId="187" priority="187" operator="between">
      <formula>0</formula>
      <formula>-1</formula>
    </cfRule>
    <cfRule type="cellIs" dxfId="186" priority="188" operator="between">
      <formula>0</formula>
      <formula>1</formula>
    </cfRule>
    <cfRule type="cellIs" dxfId="185" priority="189" operator="greaterThan">
      <formula>1</formula>
    </cfRule>
  </conditionalFormatting>
  <conditionalFormatting sqref="CI66:CI67">
    <cfRule type="cellIs" dxfId="184" priority="180" stopIfTrue="1" operator="equal">
      <formula>""</formula>
    </cfRule>
  </conditionalFormatting>
  <conditionalFormatting sqref="CI66:CI67">
    <cfRule type="cellIs" dxfId="183" priority="181" operator="lessThan">
      <formula>-1</formula>
    </cfRule>
    <cfRule type="cellIs" dxfId="182" priority="182" operator="between">
      <formula>0</formula>
      <formula>-1</formula>
    </cfRule>
    <cfRule type="cellIs" dxfId="181" priority="183" operator="between">
      <formula>0</formula>
      <formula>1</formula>
    </cfRule>
    <cfRule type="cellIs" dxfId="180" priority="184" operator="greaterThan">
      <formula>1</formula>
    </cfRule>
  </conditionalFormatting>
  <conditionalFormatting sqref="CI70:CI71">
    <cfRule type="cellIs" dxfId="179" priority="175" stopIfTrue="1" operator="equal">
      <formula>""</formula>
    </cfRule>
  </conditionalFormatting>
  <conditionalFormatting sqref="CI70:CI71">
    <cfRule type="cellIs" dxfId="178" priority="176" operator="lessThan">
      <formula>-1</formula>
    </cfRule>
    <cfRule type="cellIs" dxfId="177" priority="177" operator="between">
      <formula>0</formula>
      <formula>-1</formula>
    </cfRule>
    <cfRule type="cellIs" dxfId="176" priority="178" operator="between">
      <formula>0</formula>
      <formula>1</formula>
    </cfRule>
    <cfRule type="cellIs" dxfId="175" priority="179" operator="greaterThan">
      <formula>1</formula>
    </cfRule>
  </conditionalFormatting>
  <conditionalFormatting sqref="CI62">
    <cfRule type="cellIs" dxfId="174" priority="170" stopIfTrue="1" operator="equal">
      <formula>""</formula>
    </cfRule>
  </conditionalFormatting>
  <conditionalFormatting sqref="CI62">
    <cfRule type="cellIs" dxfId="173" priority="171" operator="lessThan">
      <formula>-1</formula>
    </cfRule>
    <cfRule type="cellIs" dxfId="172" priority="172" operator="between">
      <formula>0</formula>
      <formula>-1</formula>
    </cfRule>
    <cfRule type="cellIs" dxfId="171" priority="173" operator="between">
      <formula>0</formula>
      <formula>1</formula>
    </cfRule>
    <cfRule type="cellIs" dxfId="170" priority="174" operator="greaterThan">
      <formula>1</formula>
    </cfRule>
  </conditionalFormatting>
  <conditionalFormatting sqref="C56:C57">
    <cfRule type="cellIs" dxfId="169" priority="165" stopIfTrue="1" operator="equal">
      <formula>""</formula>
    </cfRule>
  </conditionalFormatting>
  <conditionalFormatting sqref="C56:C57">
    <cfRule type="cellIs" dxfId="168" priority="166" operator="lessThan">
      <formula>-1</formula>
    </cfRule>
    <cfRule type="cellIs" dxfId="167" priority="167" operator="between">
      <formula>0</formula>
      <formula>-1</formula>
    </cfRule>
    <cfRule type="cellIs" dxfId="166" priority="168" operator="between">
      <formula>0</formula>
      <formula>1</formula>
    </cfRule>
    <cfRule type="cellIs" dxfId="165" priority="169" operator="greaterThan">
      <formula>1</formula>
    </cfRule>
  </conditionalFormatting>
  <conditionalFormatting sqref="O56:O57">
    <cfRule type="cellIs" dxfId="164" priority="160" stopIfTrue="1" operator="equal">
      <formula>""</formula>
    </cfRule>
  </conditionalFormatting>
  <conditionalFormatting sqref="O56:O57">
    <cfRule type="cellIs" dxfId="163" priority="161" operator="lessThan">
      <formula>-1</formula>
    </cfRule>
    <cfRule type="cellIs" dxfId="162" priority="162" operator="between">
      <formula>0</formula>
      <formula>-1</formula>
    </cfRule>
    <cfRule type="cellIs" dxfId="161" priority="163" operator="between">
      <formula>0</formula>
      <formula>1</formula>
    </cfRule>
    <cfRule type="cellIs" dxfId="160" priority="164" operator="greaterThan">
      <formula>1</formula>
    </cfRule>
  </conditionalFormatting>
  <conditionalFormatting sqref="I56:I57">
    <cfRule type="cellIs" dxfId="159" priority="155" stopIfTrue="1" operator="equal">
      <formula>""</formula>
    </cfRule>
  </conditionalFormatting>
  <conditionalFormatting sqref="I56:I57">
    <cfRule type="cellIs" dxfId="158" priority="156" operator="lessThan">
      <formula>-1</formula>
    </cfRule>
    <cfRule type="cellIs" dxfId="157" priority="157" operator="between">
      <formula>0</formula>
      <formula>-1</formula>
    </cfRule>
    <cfRule type="cellIs" dxfId="156" priority="158" operator="between">
      <formula>0</formula>
      <formula>1</formula>
    </cfRule>
    <cfRule type="cellIs" dxfId="155" priority="159" operator="greaterThan">
      <formula>1</formula>
    </cfRule>
  </conditionalFormatting>
  <conditionalFormatting sqref="U56:U57">
    <cfRule type="cellIs" dxfId="154" priority="150" stopIfTrue="1" operator="equal">
      <formula>""</formula>
    </cfRule>
  </conditionalFormatting>
  <conditionalFormatting sqref="U56:U57">
    <cfRule type="cellIs" dxfId="153" priority="151" operator="lessThan">
      <formula>-1</formula>
    </cfRule>
    <cfRule type="cellIs" dxfId="152" priority="152" operator="between">
      <formula>0</formula>
      <formula>-1</formula>
    </cfRule>
    <cfRule type="cellIs" dxfId="151" priority="153" operator="between">
      <formula>0</formula>
      <formula>1</formula>
    </cfRule>
    <cfRule type="cellIs" dxfId="150" priority="154" operator="greaterThan">
      <formula>1</formula>
    </cfRule>
  </conditionalFormatting>
  <conditionalFormatting sqref="AM56:AM57">
    <cfRule type="cellIs" dxfId="149" priority="145" stopIfTrue="1" operator="equal">
      <formula>""</formula>
    </cfRule>
  </conditionalFormatting>
  <conditionalFormatting sqref="AM56:AM57">
    <cfRule type="cellIs" dxfId="148" priority="146" operator="lessThan">
      <formula>-1</formula>
    </cfRule>
    <cfRule type="cellIs" dxfId="147" priority="147" operator="between">
      <formula>0</formula>
      <formula>-1</formula>
    </cfRule>
    <cfRule type="cellIs" dxfId="146" priority="148" operator="between">
      <formula>0</formula>
      <formula>1</formula>
    </cfRule>
    <cfRule type="cellIs" dxfId="145" priority="149" operator="greaterThan">
      <formula>1</formula>
    </cfRule>
  </conditionalFormatting>
  <conditionalFormatting sqref="AG56:AG57">
    <cfRule type="cellIs" dxfId="144" priority="140" stopIfTrue="1" operator="equal">
      <formula>""</formula>
    </cfRule>
  </conditionalFormatting>
  <conditionalFormatting sqref="AG56:AG57">
    <cfRule type="cellIs" dxfId="143" priority="141" operator="lessThan">
      <formula>-1</formula>
    </cfRule>
    <cfRule type="cellIs" dxfId="142" priority="142" operator="between">
      <formula>0</formula>
      <formula>-1</formula>
    </cfRule>
    <cfRule type="cellIs" dxfId="141" priority="143" operator="between">
      <formula>0</formula>
      <formula>1</formula>
    </cfRule>
    <cfRule type="cellIs" dxfId="140" priority="144" operator="greaterThan">
      <formula>1</formula>
    </cfRule>
  </conditionalFormatting>
  <conditionalFormatting sqref="AY56:AY57">
    <cfRule type="cellIs" dxfId="139" priority="135" stopIfTrue="1" operator="equal">
      <formula>""</formula>
    </cfRule>
  </conditionalFormatting>
  <conditionalFormatting sqref="AY56:AY57">
    <cfRule type="cellIs" dxfId="138" priority="136" operator="lessThan">
      <formula>-1</formula>
    </cfRule>
    <cfRule type="cellIs" dxfId="137" priority="137" operator="between">
      <formula>0</formula>
      <formula>-1</formula>
    </cfRule>
    <cfRule type="cellIs" dxfId="136" priority="138" operator="between">
      <formula>0</formula>
      <formula>1</formula>
    </cfRule>
    <cfRule type="cellIs" dxfId="135" priority="139" operator="greaterThan">
      <formula>1</formula>
    </cfRule>
  </conditionalFormatting>
  <conditionalFormatting sqref="AS56:AS57">
    <cfRule type="cellIs" dxfId="134" priority="130" stopIfTrue="1" operator="equal">
      <formula>""</formula>
    </cfRule>
  </conditionalFormatting>
  <conditionalFormatting sqref="AS56:AS57">
    <cfRule type="cellIs" dxfId="133" priority="131" operator="lessThan">
      <formula>-1</formula>
    </cfRule>
    <cfRule type="cellIs" dxfId="132" priority="132" operator="between">
      <formula>0</formula>
      <formula>-1</formula>
    </cfRule>
    <cfRule type="cellIs" dxfId="131" priority="133" operator="between">
      <formula>0</formula>
      <formula>1</formula>
    </cfRule>
    <cfRule type="cellIs" dxfId="130" priority="134" operator="greaterThan">
      <formula>1</formula>
    </cfRule>
  </conditionalFormatting>
  <conditionalFormatting sqref="BE56:BE57">
    <cfRule type="cellIs" dxfId="129" priority="125" stopIfTrue="1" operator="equal">
      <formula>""</formula>
    </cfRule>
  </conditionalFormatting>
  <conditionalFormatting sqref="BE56:BE57">
    <cfRule type="cellIs" dxfId="128" priority="126" operator="lessThan">
      <formula>-1</formula>
    </cfRule>
    <cfRule type="cellIs" dxfId="127" priority="127" operator="between">
      <formula>0</formula>
      <formula>-1</formula>
    </cfRule>
    <cfRule type="cellIs" dxfId="126" priority="128" operator="between">
      <formula>0</formula>
      <formula>1</formula>
    </cfRule>
    <cfRule type="cellIs" dxfId="125" priority="129" operator="greaterThan">
      <formula>1</formula>
    </cfRule>
  </conditionalFormatting>
  <conditionalFormatting sqref="CO56:CO57">
    <cfRule type="cellIs" dxfId="124" priority="110" stopIfTrue="1" operator="equal">
      <formula>""</formula>
    </cfRule>
  </conditionalFormatting>
  <conditionalFormatting sqref="CO56:CO57">
    <cfRule type="cellIs" dxfId="123" priority="111" operator="lessThan">
      <formula>-1</formula>
    </cfRule>
    <cfRule type="cellIs" dxfId="122" priority="112" operator="between">
      <formula>0</formula>
      <formula>-1</formula>
    </cfRule>
    <cfRule type="cellIs" dxfId="121" priority="113" operator="between">
      <formula>0</formula>
      <formula>1</formula>
    </cfRule>
    <cfRule type="cellIs" dxfId="120" priority="114" operator="greaterThan">
      <formula>1</formula>
    </cfRule>
  </conditionalFormatting>
  <conditionalFormatting sqref="CC56:CC57">
    <cfRule type="cellIs" dxfId="119" priority="105" stopIfTrue="1" operator="equal">
      <formula>""</formula>
    </cfRule>
  </conditionalFormatting>
  <conditionalFormatting sqref="CC56:CC57">
    <cfRule type="cellIs" dxfId="118" priority="106" operator="lessThan">
      <formula>-1</formula>
    </cfRule>
    <cfRule type="cellIs" dxfId="117" priority="107" operator="between">
      <formula>0</formula>
      <formula>-1</formula>
    </cfRule>
    <cfRule type="cellIs" dxfId="116" priority="108" operator="between">
      <formula>0</formula>
      <formula>1</formula>
    </cfRule>
    <cfRule type="cellIs" dxfId="115" priority="109" operator="greaterThan">
      <formula>1</formula>
    </cfRule>
  </conditionalFormatting>
  <conditionalFormatting sqref="CU56:CU57">
    <cfRule type="cellIs" dxfId="114" priority="100" stopIfTrue="1" operator="equal">
      <formula>""</formula>
    </cfRule>
  </conditionalFormatting>
  <conditionalFormatting sqref="CU56:CU57">
    <cfRule type="cellIs" dxfId="113" priority="101" operator="lessThan">
      <formula>-1</formula>
    </cfRule>
    <cfRule type="cellIs" dxfId="112" priority="102" operator="between">
      <formula>0</formula>
      <formula>-1</formula>
    </cfRule>
    <cfRule type="cellIs" dxfId="111" priority="103" operator="between">
      <formula>0</formula>
      <formula>1</formula>
    </cfRule>
    <cfRule type="cellIs" dxfId="110" priority="104" operator="greaterThan">
      <formula>1</formula>
    </cfRule>
  </conditionalFormatting>
  <conditionalFormatting sqref="EE56:EE57">
    <cfRule type="cellIs" dxfId="109" priority="70" stopIfTrue="1" operator="equal">
      <formula>""</formula>
    </cfRule>
  </conditionalFormatting>
  <conditionalFormatting sqref="EE56:EE57">
    <cfRule type="cellIs" dxfId="108" priority="71" operator="lessThan">
      <formula>-1</formula>
    </cfRule>
    <cfRule type="cellIs" dxfId="107" priority="72" operator="between">
      <formula>0</formula>
      <formula>-1</formula>
    </cfRule>
    <cfRule type="cellIs" dxfId="106" priority="73" operator="between">
      <formula>0</formula>
      <formula>1</formula>
    </cfRule>
    <cfRule type="cellIs" dxfId="105" priority="74" operator="greaterThan">
      <formula>1</formula>
    </cfRule>
  </conditionalFormatting>
  <conditionalFormatting sqref="BK56:BK57">
    <cfRule type="cellIs" dxfId="104" priority="120" stopIfTrue="1" operator="equal">
      <formula>""</formula>
    </cfRule>
  </conditionalFormatting>
  <conditionalFormatting sqref="BK56:BK57">
    <cfRule type="cellIs" dxfId="103" priority="121" operator="lessThan">
      <formula>-1</formula>
    </cfRule>
    <cfRule type="cellIs" dxfId="102" priority="122" operator="between">
      <formula>0</formula>
      <formula>-1</formula>
    </cfRule>
    <cfRule type="cellIs" dxfId="101" priority="123" operator="between">
      <formula>0</formula>
      <formula>1</formula>
    </cfRule>
    <cfRule type="cellIs" dxfId="100" priority="124" operator="greaterThan">
      <formula>1</formula>
    </cfRule>
  </conditionalFormatting>
  <conditionalFormatting sqref="BW56:BW57">
    <cfRule type="cellIs" dxfId="99" priority="115" stopIfTrue="1" operator="equal">
      <formula>""</formula>
    </cfRule>
  </conditionalFormatting>
  <conditionalFormatting sqref="BW56:BW57">
    <cfRule type="cellIs" dxfId="98" priority="116" operator="lessThan">
      <formula>-1</formula>
    </cfRule>
    <cfRule type="cellIs" dxfId="97" priority="117" operator="between">
      <formula>0</formula>
      <formula>-1</formula>
    </cfRule>
    <cfRule type="cellIs" dxfId="96" priority="118" operator="between">
      <formula>0</formula>
      <formula>1</formula>
    </cfRule>
    <cfRule type="cellIs" dxfId="95" priority="119" operator="greaterThan">
      <formula>1</formula>
    </cfRule>
  </conditionalFormatting>
  <conditionalFormatting sqref="DM56:DM57">
    <cfRule type="cellIs" dxfId="94" priority="85" stopIfTrue="1" operator="equal">
      <formula>""</formula>
    </cfRule>
  </conditionalFormatting>
  <conditionalFormatting sqref="DM56:DM57">
    <cfRule type="cellIs" dxfId="93" priority="86" operator="lessThan">
      <formula>-1</formula>
    </cfRule>
    <cfRule type="cellIs" dxfId="92" priority="87" operator="between">
      <formula>0</formula>
      <formula>-1</formula>
    </cfRule>
    <cfRule type="cellIs" dxfId="91" priority="88" operator="between">
      <formula>0</formula>
      <formula>1</formula>
    </cfRule>
    <cfRule type="cellIs" dxfId="90" priority="89" operator="greaterThan">
      <formula>1</formula>
    </cfRule>
  </conditionalFormatting>
  <conditionalFormatting sqref="DS56:DS57">
    <cfRule type="cellIs" dxfId="89" priority="80" stopIfTrue="1" operator="equal">
      <formula>""</formula>
    </cfRule>
  </conditionalFormatting>
  <conditionalFormatting sqref="DS56:DS57">
    <cfRule type="cellIs" dxfId="88" priority="81" operator="lessThan">
      <formula>-1</formula>
    </cfRule>
    <cfRule type="cellIs" dxfId="87" priority="82" operator="between">
      <formula>0</formula>
      <formula>-1</formula>
    </cfRule>
    <cfRule type="cellIs" dxfId="86" priority="83" operator="between">
      <formula>0</formula>
      <formula>1</formula>
    </cfRule>
    <cfRule type="cellIs" dxfId="85" priority="84" operator="greaterThan">
      <formula>1</formula>
    </cfRule>
  </conditionalFormatting>
  <conditionalFormatting sqref="BQ56:BQ57">
    <cfRule type="cellIs" dxfId="84" priority="95" stopIfTrue="1" operator="equal">
      <formula>""</formula>
    </cfRule>
  </conditionalFormatting>
  <conditionalFormatting sqref="BQ56:BQ57">
    <cfRule type="cellIs" dxfId="83" priority="96" operator="lessThan">
      <formula>-1</formula>
    </cfRule>
    <cfRule type="cellIs" dxfId="82" priority="97" operator="between">
      <formula>0</formula>
      <formula>-1</formula>
    </cfRule>
    <cfRule type="cellIs" dxfId="81" priority="98" operator="between">
      <formula>0</formula>
      <formula>1</formula>
    </cfRule>
    <cfRule type="cellIs" dxfId="80" priority="99" operator="greaterThan">
      <formula>1</formula>
    </cfRule>
  </conditionalFormatting>
  <conditionalFormatting sqref="EK56:EK57">
    <cfRule type="cellIs" dxfId="79" priority="65" stopIfTrue="1" operator="equal">
      <formula>""</formula>
    </cfRule>
  </conditionalFormatting>
  <conditionalFormatting sqref="EK56:EK57">
    <cfRule type="cellIs" dxfId="78" priority="66" operator="lessThan">
      <formula>-1</formula>
    </cfRule>
    <cfRule type="cellIs" dxfId="77" priority="67" operator="between">
      <formula>0</formula>
      <formula>-1</formula>
    </cfRule>
    <cfRule type="cellIs" dxfId="76" priority="68" operator="between">
      <formula>0</formula>
      <formula>1</formula>
    </cfRule>
    <cfRule type="cellIs" dxfId="75" priority="69" operator="greaterThan">
      <formula>1</formula>
    </cfRule>
  </conditionalFormatting>
  <conditionalFormatting sqref="DG56:DG57">
    <cfRule type="cellIs" dxfId="74" priority="90" stopIfTrue="1" operator="equal">
      <formula>""</formula>
    </cfRule>
  </conditionalFormatting>
  <conditionalFormatting sqref="DG56:DG57">
    <cfRule type="cellIs" dxfId="73" priority="91" operator="lessThan">
      <formula>-1</formula>
    </cfRule>
    <cfRule type="cellIs" dxfId="72" priority="92" operator="between">
      <formula>0</formula>
      <formula>-1</formula>
    </cfRule>
    <cfRule type="cellIs" dxfId="71" priority="93" operator="between">
      <formula>0</formula>
      <formula>1</formula>
    </cfRule>
    <cfRule type="cellIs" dxfId="70" priority="94" operator="greaterThan">
      <formula>1</formula>
    </cfRule>
  </conditionalFormatting>
  <conditionalFormatting sqref="DY56:DY57">
    <cfRule type="cellIs" dxfId="69" priority="75" stopIfTrue="1" operator="equal">
      <formula>""</formula>
    </cfRule>
  </conditionalFormatting>
  <conditionalFormatting sqref="DY56:DY57">
    <cfRule type="cellIs" dxfId="68" priority="76" operator="lessThan">
      <formula>-1</formula>
    </cfRule>
    <cfRule type="cellIs" dxfId="67" priority="77" operator="between">
      <formula>0</formula>
      <formula>-1</formula>
    </cfRule>
    <cfRule type="cellIs" dxfId="66" priority="78" operator="between">
      <formula>0</formula>
      <formula>1</formula>
    </cfRule>
    <cfRule type="cellIs" dxfId="65" priority="79" operator="greaterThan">
      <formula>1</formula>
    </cfRule>
  </conditionalFormatting>
  <conditionalFormatting sqref="EQ56:EQ57">
    <cfRule type="cellIs" dxfId="64" priority="60" stopIfTrue="1" operator="equal">
      <formula>""</formula>
    </cfRule>
  </conditionalFormatting>
  <conditionalFormatting sqref="EQ56:EQ57">
    <cfRule type="cellIs" dxfId="63" priority="61" operator="lessThan">
      <formula>-1</formula>
    </cfRule>
    <cfRule type="cellIs" dxfId="62" priority="62" operator="between">
      <formula>0</formula>
      <formula>-1</formula>
    </cfRule>
    <cfRule type="cellIs" dxfId="61" priority="63" operator="between">
      <formula>0</formula>
      <formula>1</formula>
    </cfRule>
    <cfRule type="cellIs" dxfId="60" priority="64" operator="greaterThan">
      <formula>1</formula>
    </cfRule>
  </conditionalFormatting>
  <conditionalFormatting sqref="DA56:DA57">
    <cfRule type="cellIs" dxfId="59" priority="55" stopIfTrue="1" operator="equal">
      <formula>""</formula>
    </cfRule>
  </conditionalFormatting>
  <conditionalFormatting sqref="DA56:DA57">
    <cfRule type="cellIs" dxfId="58" priority="56" operator="lessThan">
      <formula>-1</formula>
    </cfRule>
    <cfRule type="cellIs" dxfId="57" priority="57" operator="between">
      <formula>0</formula>
      <formula>-1</formula>
    </cfRule>
    <cfRule type="cellIs" dxfId="56" priority="58" operator="between">
      <formula>0</formula>
      <formula>1</formula>
    </cfRule>
    <cfRule type="cellIs" dxfId="55" priority="59" operator="greaterThan">
      <formula>1</formula>
    </cfRule>
  </conditionalFormatting>
  <conditionalFormatting sqref="AA56:AA57">
    <cfRule type="cellIs" dxfId="54" priority="50" stopIfTrue="1" operator="equal">
      <formula>""</formula>
    </cfRule>
  </conditionalFormatting>
  <conditionalFormatting sqref="AA56:AA57">
    <cfRule type="cellIs" dxfId="53" priority="51" operator="lessThan">
      <formula>-1</formula>
    </cfRule>
    <cfRule type="cellIs" dxfId="52" priority="52" operator="between">
      <formula>0</formula>
      <formula>-1</formula>
    </cfRule>
    <cfRule type="cellIs" dxfId="51" priority="53" operator="between">
      <formula>0</formula>
      <formula>1</formula>
    </cfRule>
    <cfRule type="cellIs" dxfId="50" priority="54" operator="greaterThan">
      <formula>1</formula>
    </cfRule>
  </conditionalFormatting>
  <conditionalFormatting sqref="CI56:CI57">
    <cfRule type="cellIs" dxfId="49" priority="45" stopIfTrue="1" operator="equal">
      <formula>""</formula>
    </cfRule>
  </conditionalFormatting>
  <conditionalFormatting sqref="CI56:CI57">
    <cfRule type="cellIs" dxfId="48" priority="46" operator="lessThan">
      <formula>-1</formula>
    </cfRule>
    <cfRule type="cellIs" dxfId="47" priority="47" operator="between">
      <formula>0</formula>
      <formula>-1</formula>
    </cfRule>
    <cfRule type="cellIs" dxfId="46" priority="48" operator="between">
      <formula>0</formula>
      <formula>1</formula>
    </cfRule>
    <cfRule type="cellIs" dxfId="45" priority="49" operator="greaterThan">
      <formula>1</formula>
    </cfRule>
  </conditionalFormatting>
  <conditionalFormatting sqref="G21:G23">
    <cfRule type="cellIs" dxfId="44" priority="43" stopIfTrue="1" operator="equal">
      <formula>"SIG-"</formula>
    </cfRule>
    <cfRule type="cellIs" dxfId="43" priority="44" stopIfTrue="1" operator="equal">
      <formula>"SIG+"</formula>
    </cfRule>
  </conditionalFormatting>
  <conditionalFormatting sqref="G24">
    <cfRule type="cellIs" dxfId="42" priority="41" stopIfTrue="1" operator="equal">
      <formula>"SIG-"</formula>
    </cfRule>
    <cfRule type="cellIs" dxfId="41" priority="42" stopIfTrue="1" operator="equal">
      <formula>"SIG+"</formula>
    </cfRule>
  </conditionalFormatting>
  <conditionalFormatting sqref="E22">
    <cfRule type="cellIs" dxfId="40" priority="36" stopIfTrue="1" operator="equal">
      <formula>""</formula>
    </cfRule>
  </conditionalFormatting>
  <conditionalFormatting sqref="E22">
    <cfRule type="cellIs" dxfId="39" priority="37" operator="lessThan">
      <formula>-1</formula>
    </cfRule>
    <cfRule type="cellIs" dxfId="38" priority="38" operator="between">
      <formula>0</formula>
      <formula>-1</formula>
    </cfRule>
    <cfRule type="cellIs" dxfId="37" priority="39" operator="between">
      <formula>0</formula>
      <formula>1</formula>
    </cfRule>
    <cfRule type="cellIs" dxfId="36" priority="40" operator="greaterThan">
      <formula>1</formula>
    </cfRule>
  </conditionalFormatting>
  <conditionalFormatting sqref="E23">
    <cfRule type="cellIs" dxfId="35" priority="31" stopIfTrue="1" operator="equal">
      <formula>""</formula>
    </cfRule>
  </conditionalFormatting>
  <conditionalFormatting sqref="E23">
    <cfRule type="cellIs" dxfId="34" priority="32" operator="lessThan">
      <formula>-1</formula>
    </cfRule>
    <cfRule type="cellIs" dxfId="33" priority="33" operator="between">
      <formula>0</formula>
      <formula>-1</formula>
    </cfRule>
    <cfRule type="cellIs" dxfId="32" priority="34" operator="between">
      <formula>0</formula>
      <formula>1</formula>
    </cfRule>
    <cfRule type="cellIs" dxfId="31" priority="35" operator="greaterThan">
      <formula>1</formula>
    </cfRule>
  </conditionalFormatting>
  <conditionalFormatting sqref="U22">
    <cfRule type="cellIs" dxfId="30" priority="6" stopIfTrue="1" operator="equal">
      <formula>""</formula>
    </cfRule>
  </conditionalFormatting>
  <conditionalFormatting sqref="U22">
    <cfRule type="cellIs" dxfId="29" priority="7" operator="lessThan">
      <formula>-1</formula>
    </cfRule>
    <cfRule type="cellIs" dxfId="28" priority="8" operator="between">
      <formula>0</formula>
      <formula>-1</formula>
    </cfRule>
    <cfRule type="cellIs" dxfId="27" priority="9" operator="between">
      <formula>0</formula>
      <formula>1</formula>
    </cfRule>
    <cfRule type="cellIs" dxfId="26" priority="10" operator="greaterThan">
      <formula>1</formula>
    </cfRule>
  </conditionalFormatting>
  <conditionalFormatting sqref="U23">
    <cfRule type="cellIs" dxfId="25" priority="1" stopIfTrue="1" operator="equal">
      <formula>""</formula>
    </cfRule>
  </conditionalFormatting>
  <conditionalFormatting sqref="U23">
    <cfRule type="cellIs" dxfId="24" priority="2" operator="lessThan">
      <formula>-1</formula>
    </cfRule>
    <cfRule type="cellIs" dxfId="23" priority="3" operator="between">
      <formula>0</formula>
      <formula>-1</formula>
    </cfRule>
    <cfRule type="cellIs" dxfId="22" priority="4" operator="between">
      <formula>0</formula>
      <formula>1</formula>
    </cfRule>
    <cfRule type="cellIs" dxfId="21" priority="5" operator="greaterThan">
      <formula>1</formula>
    </cfRule>
  </conditionalFormatting>
  <conditionalFormatting sqref="I22">
    <cfRule type="cellIs" dxfId="20" priority="26" stopIfTrue="1" operator="equal">
      <formula>""</formula>
    </cfRule>
  </conditionalFormatting>
  <conditionalFormatting sqref="I22">
    <cfRule type="cellIs" dxfId="19" priority="27" operator="lessThan">
      <formula>-1</formula>
    </cfRule>
    <cfRule type="cellIs" dxfId="18" priority="28" operator="between">
      <formula>0</formula>
      <formula>-1</formula>
    </cfRule>
    <cfRule type="cellIs" dxfId="17" priority="29" operator="between">
      <formula>0</formula>
      <formula>1</formula>
    </cfRule>
    <cfRule type="cellIs" dxfId="16" priority="30" operator="greaterThan">
      <formula>1</formula>
    </cfRule>
  </conditionalFormatting>
  <conditionalFormatting sqref="I23">
    <cfRule type="cellIs" dxfId="15" priority="21" stopIfTrue="1" operator="equal">
      <formula>""</formula>
    </cfRule>
  </conditionalFormatting>
  <conditionalFormatting sqref="I23">
    <cfRule type="cellIs" dxfId="14" priority="22" operator="lessThan">
      <formula>-1</formula>
    </cfRule>
    <cfRule type="cellIs" dxfId="13" priority="23" operator="between">
      <formula>0</formula>
      <formula>-1</formula>
    </cfRule>
    <cfRule type="cellIs" dxfId="12" priority="24" operator="between">
      <formula>0</formula>
      <formula>1</formula>
    </cfRule>
    <cfRule type="cellIs" dxfId="11" priority="25" operator="greaterThan">
      <formula>1</formula>
    </cfRule>
  </conditionalFormatting>
  <conditionalFormatting sqref="O22">
    <cfRule type="cellIs" dxfId="10" priority="16" stopIfTrue="1" operator="equal">
      <formula>""</formula>
    </cfRule>
  </conditionalFormatting>
  <conditionalFormatting sqref="O22">
    <cfRule type="cellIs" dxfId="9" priority="17" operator="lessThan">
      <formula>-1</formula>
    </cfRule>
    <cfRule type="cellIs" dxfId="8" priority="18" operator="between">
      <formula>0</formula>
      <formula>-1</formula>
    </cfRule>
    <cfRule type="cellIs" dxfId="7" priority="19" operator="between">
      <formula>0</formula>
      <formula>1</formula>
    </cfRule>
    <cfRule type="cellIs" dxfId="6" priority="20" operator="greaterThan">
      <formula>1</formula>
    </cfRule>
  </conditionalFormatting>
  <conditionalFormatting sqref="O23">
    <cfRule type="cellIs" dxfId="5" priority="11" stopIfTrue="1" operator="equal">
      <formula>""</formula>
    </cfRule>
  </conditionalFormatting>
  <conditionalFormatting sqref="O23">
    <cfRule type="cellIs" dxfId="4" priority="12" operator="lessThan">
      <formula>-1</formula>
    </cfRule>
    <cfRule type="cellIs" dxfId="3" priority="13" operator="between">
      <formula>0</formula>
      <formula>-1</formula>
    </cfRule>
    <cfRule type="cellIs" dxfId="2" priority="14" operator="between">
      <formula>0</formula>
      <formula>1</formula>
    </cfRule>
    <cfRule type="cellIs" dxfId="1" priority="15" operator="greaterThan">
      <formula>1</formula>
    </cfRule>
  </conditionalFormatting>
  <dataValidations count="1">
    <dataValidation type="list" allowBlank="1" showInputMessage="1" showErrorMessage="1" sqref="B77:B93 H5:Y5 B95:B100" xr:uid="{00000000-0002-0000-0700-000000000000}">
      <formula1>$B$77:$B$101</formula1>
    </dataValidation>
  </dataValidations>
  <pageMargins left="0.7" right="0.7" top="0.75" bottom="0.75" header="0.3" footer="0.3"/>
  <pageSetup paperSize="9" orientation="landscape"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F232"/>
  <sheetViews>
    <sheetView workbookViewId="0">
      <pane xSplit="6" ySplit="2" topLeftCell="G3" activePane="bottomRight" state="frozen"/>
      <selection pane="topRight" activeCell="G1" sqref="G1"/>
      <selection pane="bottomLeft" activeCell="A3" sqref="A3"/>
      <selection pane="bottomRight" activeCell="C9" sqref="C9"/>
    </sheetView>
  </sheetViews>
  <sheetFormatPr defaultRowHeight="15" x14ac:dyDescent="0.25"/>
  <cols>
    <col min="1" max="1" width="26" style="58" bestFit="1" customWidth="1"/>
    <col min="2" max="2" width="10" style="432" bestFit="1" customWidth="1"/>
    <col min="3" max="6" width="7" style="434" customWidth="1"/>
  </cols>
  <sheetData>
    <row r="1" spans="1:6" ht="45.75" customHeight="1" thickBot="1" x14ac:dyDescent="0.3">
      <c r="A1" s="598" t="s">
        <v>745</v>
      </c>
      <c r="B1" s="599"/>
      <c r="C1" s="599"/>
      <c r="D1" s="599"/>
      <c r="E1" s="599"/>
      <c r="F1" s="600"/>
    </row>
    <row r="2" spans="1:6" ht="37.5" x14ac:dyDescent="0.25">
      <c r="A2" s="337" t="s">
        <v>355</v>
      </c>
      <c r="B2" s="430" t="s">
        <v>356</v>
      </c>
      <c r="C2" s="430" t="s">
        <v>36</v>
      </c>
      <c r="D2" s="430" t="s">
        <v>91</v>
      </c>
      <c r="E2" s="430" t="s">
        <v>37</v>
      </c>
      <c r="F2" s="430" t="s">
        <v>92</v>
      </c>
    </row>
    <row r="3" spans="1:6" x14ac:dyDescent="0.25">
      <c r="A3" s="429" t="s">
        <v>514</v>
      </c>
      <c r="B3" s="431" t="str">
        <f>VLOOKUP(A3,DATASHEET!B:C,2,FALSE)</f>
        <v>12ASA</v>
      </c>
      <c r="C3" s="338">
        <v>0</v>
      </c>
      <c r="D3" s="433"/>
      <c r="E3" s="433"/>
      <c r="F3" s="433"/>
    </row>
    <row r="4" spans="1:6" x14ac:dyDescent="0.25">
      <c r="A4" s="429" t="s">
        <v>515</v>
      </c>
      <c r="B4" s="431" t="str">
        <f>VLOOKUP(A4,DATASHEET!B:C,2,FALSE)</f>
        <v>12ASA</v>
      </c>
      <c r="C4" s="338">
        <v>0</v>
      </c>
      <c r="D4" s="433"/>
      <c r="E4" s="433"/>
      <c r="F4" s="433"/>
    </row>
    <row r="5" spans="1:6" x14ac:dyDescent="0.25">
      <c r="A5" s="429" t="s">
        <v>516</v>
      </c>
      <c r="B5" s="431" t="str">
        <f>VLOOKUP(A5,DATASHEET!B:C,2,FALSE)</f>
        <v>12ASA</v>
      </c>
      <c r="C5" s="338">
        <v>0</v>
      </c>
      <c r="D5" s="433"/>
      <c r="E5" s="433"/>
      <c r="F5" s="433"/>
    </row>
    <row r="6" spans="1:6" x14ac:dyDescent="0.25">
      <c r="A6" s="429" t="s">
        <v>517</v>
      </c>
      <c r="B6" s="431" t="str">
        <f>VLOOKUP(A6,DATASHEET!B:C,2,FALSE)</f>
        <v>12ASA</v>
      </c>
      <c r="C6" s="338">
        <v>0</v>
      </c>
      <c r="D6" s="433"/>
      <c r="E6" s="433"/>
      <c r="F6" s="433"/>
    </row>
    <row r="7" spans="1:6" x14ac:dyDescent="0.25">
      <c r="A7" s="429" t="s">
        <v>518</v>
      </c>
      <c r="B7" s="431" t="str">
        <f>VLOOKUP(A7,DATASHEET!B:C,2,FALSE)</f>
        <v>12JN</v>
      </c>
      <c r="C7" s="338">
        <v>0</v>
      </c>
      <c r="D7" s="433"/>
      <c r="E7" s="433"/>
      <c r="F7" s="433"/>
    </row>
    <row r="8" spans="1:6" x14ac:dyDescent="0.25">
      <c r="A8" s="429" t="s">
        <v>519</v>
      </c>
      <c r="B8" s="431" t="str">
        <f>VLOOKUP(A8,DATASHEET!B:C,2,FALSE)</f>
        <v>12ASA</v>
      </c>
      <c r="C8" s="338">
        <v>0</v>
      </c>
      <c r="D8" s="433"/>
      <c r="E8" s="433"/>
      <c r="F8" s="433"/>
    </row>
    <row r="9" spans="1:6" x14ac:dyDescent="0.25">
      <c r="A9" s="429" t="s">
        <v>520</v>
      </c>
      <c r="B9" s="431" t="str">
        <f>VLOOKUP(A9,DATASHEET!B:C,2,FALSE)</f>
        <v>12ASA</v>
      </c>
      <c r="C9" s="338">
        <v>0</v>
      </c>
      <c r="D9" s="433"/>
      <c r="E9" s="433"/>
      <c r="F9" s="433"/>
    </row>
    <row r="10" spans="1:6" x14ac:dyDescent="0.25">
      <c r="A10" s="429" t="s">
        <v>521</v>
      </c>
      <c r="B10" s="431" t="str">
        <f>VLOOKUP(A10,DATASHEET!B:C,2,FALSE)</f>
        <v>12ASA</v>
      </c>
      <c r="C10" s="338">
        <v>0</v>
      </c>
      <c r="D10" s="433"/>
      <c r="E10" s="433"/>
      <c r="F10" s="433"/>
    </row>
    <row r="11" spans="1:6" x14ac:dyDescent="0.25">
      <c r="A11" s="429" t="s">
        <v>522</v>
      </c>
      <c r="B11" s="431" t="str">
        <f>VLOOKUP(A11,DATASHEET!B:C,2,FALSE)</f>
        <v>12DHO</v>
      </c>
      <c r="C11" s="338">
        <v>0</v>
      </c>
      <c r="D11" s="433"/>
      <c r="E11" s="433"/>
      <c r="F11" s="433"/>
    </row>
    <row r="12" spans="1:6" x14ac:dyDescent="0.25">
      <c r="A12" s="429" t="s">
        <v>523</v>
      </c>
      <c r="B12" s="431" t="str">
        <f>VLOOKUP(A12,DATASHEET!B:C,2,FALSE)</f>
        <v>12ASA</v>
      </c>
      <c r="C12" s="338">
        <v>0</v>
      </c>
      <c r="D12" s="433"/>
      <c r="E12" s="433"/>
      <c r="F12" s="433"/>
    </row>
    <row r="13" spans="1:6" x14ac:dyDescent="0.25">
      <c r="A13" s="429" t="s">
        <v>524</v>
      </c>
      <c r="B13" s="431" t="str">
        <f>VLOOKUP(A13,DATASHEET!B:C,2,FALSE)</f>
        <v>12ASA</v>
      </c>
      <c r="C13" s="338">
        <v>0</v>
      </c>
      <c r="D13" s="433"/>
      <c r="E13" s="433"/>
      <c r="F13" s="433"/>
    </row>
    <row r="14" spans="1:6" x14ac:dyDescent="0.25">
      <c r="A14" s="429" t="s">
        <v>525</v>
      </c>
      <c r="B14" s="431" t="str">
        <f>VLOOKUP(A14,DATASHEET!B:C,2,FALSE)</f>
        <v>12DHO</v>
      </c>
      <c r="C14" s="338">
        <v>0</v>
      </c>
      <c r="D14" s="433"/>
      <c r="E14" s="433"/>
      <c r="F14" s="433"/>
    </row>
    <row r="15" spans="1:6" x14ac:dyDescent="0.25">
      <c r="A15" s="429" t="s">
        <v>526</v>
      </c>
      <c r="B15" s="431" t="str">
        <f>VLOOKUP(A15,DATASHEET!B:C,2,FALSE)</f>
        <v>12ASA</v>
      </c>
      <c r="C15" s="338">
        <v>1</v>
      </c>
      <c r="D15" s="433"/>
      <c r="E15" s="433"/>
      <c r="F15" s="433"/>
    </row>
    <row r="16" spans="1:6" x14ac:dyDescent="0.25">
      <c r="A16" s="429" t="s">
        <v>527</v>
      </c>
      <c r="B16" s="431" t="str">
        <f>VLOOKUP(A16,DATASHEET!B:C,2,FALSE)</f>
        <v>12ASA</v>
      </c>
      <c r="C16" s="338">
        <v>0</v>
      </c>
      <c r="D16" s="433"/>
      <c r="E16" s="433"/>
      <c r="F16" s="433"/>
    </row>
    <row r="17" spans="1:6" x14ac:dyDescent="0.25">
      <c r="A17" s="429" t="s">
        <v>528</v>
      </c>
      <c r="B17" s="431" t="str">
        <f>VLOOKUP(A17,DATASHEET!B:C,2,FALSE)</f>
        <v>12ASA</v>
      </c>
      <c r="C17" s="338">
        <v>0</v>
      </c>
      <c r="D17" s="433"/>
      <c r="E17" s="433"/>
      <c r="F17" s="433"/>
    </row>
    <row r="18" spans="1:6" x14ac:dyDescent="0.25">
      <c r="A18" s="429" t="s">
        <v>529</v>
      </c>
      <c r="B18" s="431" t="str">
        <f>VLOOKUP(A18,DATASHEET!B:C,2,FALSE)</f>
        <v>12JW</v>
      </c>
      <c r="C18" s="338">
        <v>0</v>
      </c>
      <c r="D18" s="433"/>
      <c r="E18" s="433"/>
      <c r="F18" s="433"/>
    </row>
    <row r="19" spans="1:6" x14ac:dyDescent="0.25">
      <c r="A19" s="429" t="s">
        <v>530</v>
      </c>
      <c r="B19" s="431" t="str">
        <f>VLOOKUP(A19,DATASHEET!B:C,2,FALSE)</f>
        <v>12ASA</v>
      </c>
      <c r="C19" s="338">
        <v>1</v>
      </c>
      <c r="D19" s="433"/>
      <c r="E19" s="433"/>
      <c r="F19" s="433"/>
    </row>
    <row r="20" spans="1:6" x14ac:dyDescent="0.25">
      <c r="A20" s="429" t="s">
        <v>531</v>
      </c>
      <c r="B20" s="431" t="str">
        <f>VLOOKUP(A20,DATASHEET!B:C,2,FALSE)</f>
        <v>12JN</v>
      </c>
      <c r="C20" s="338">
        <v>0</v>
      </c>
      <c r="D20" s="433"/>
      <c r="E20" s="433"/>
      <c r="F20" s="433"/>
    </row>
    <row r="21" spans="1:6" x14ac:dyDescent="0.25">
      <c r="A21" s="429" t="s">
        <v>532</v>
      </c>
      <c r="B21" s="431" t="str">
        <f>VLOOKUP(A21,DATASHEET!B:C,2,FALSE)</f>
        <v>12ASA</v>
      </c>
      <c r="C21" s="338">
        <v>0</v>
      </c>
      <c r="D21" s="433"/>
      <c r="E21" s="433"/>
      <c r="F21" s="433"/>
    </row>
    <row r="22" spans="1:6" x14ac:dyDescent="0.25">
      <c r="A22" s="429" t="s">
        <v>533</v>
      </c>
      <c r="B22" s="431" t="str">
        <f>VLOOKUP(A22,DATASHEET!B:C,2,FALSE)</f>
        <v>12ASA</v>
      </c>
      <c r="C22" s="338">
        <v>0</v>
      </c>
      <c r="D22" s="433"/>
      <c r="E22" s="433"/>
      <c r="F22" s="433"/>
    </row>
    <row r="23" spans="1:6" x14ac:dyDescent="0.25">
      <c r="A23" s="429" t="s">
        <v>534</v>
      </c>
      <c r="B23" s="431" t="str">
        <f>VLOOKUP(A23,DATASHEET!B:C,2,FALSE)</f>
        <v>12ASA</v>
      </c>
      <c r="C23" s="338">
        <v>0</v>
      </c>
      <c r="D23" s="433"/>
      <c r="E23" s="433"/>
      <c r="F23" s="433"/>
    </row>
    <row r="24" spans="1:6" x14ac:dyDescent="0.25">
      <c r="A24" s="429" t="s">
        <v>535</v>
      </c>
      <c r="B24" s="431" t="str">
        <f>VLOOKUP(A24,DATASHEET!B:C,2,FALSE)</f>
        <v>12CSN</v>
      </c>
      <c r="C24" s="338">
        <v>0</v>
      </c>
      <c r="D24" s="433"/>
      <c r="E24" s="433"/>
      <c r="F24" s="433"/>
    </row>
    <row r="25" spans="1:6" x14ac:dyDescent="0.25">
      <c r="A25" s="429" t="s">
        <v>536</v>
      </c>
      <c r="B25" s="431" t="str">
        <f>VLOOKUP(A25,DATASHEET!B:C,2,FALSE)</f>
        <v>12SG</v>
      </c>
      <c r="C25" s="338">
        <v>0</v>
      </c>
      <c r="D25" s="433"/>
      <c r="E25" s="433"/>
      <c r="F25" s="433"/>
    </row>
    <row r="26" spans="1:6" x14ac:dyDescent="0.25">
      <c r="A26" s="429" t="s">
        <v>537</v>
      </c>
      <c r="B26" s="431" t="str">
        <f>VLOOKUP(A26,DATASHEET!B:C,2,FALSE)</f>
        <v>12CSN</v>
      </c>
      <c r="C26" s="338">
        <v>0</v>
      </c>
      <c r="D26" s="433"/>
      <c r="E26" s="433"/>
      <c r="F26" s="433"/>
    </row>
    <row r="27" spans="1:6" x14ac:dyDescent="0.25">
      <c r="A27" s="429" t="s">
        <v>538</v>
      </c>
      <c r="B27" s="431" t="str">
        <f>VLOOKUP(A27,DATASHEET!B:C,2,FALSE)</f>
        <v>12ASA</v>
      </c>
      <c r="C27" s="338">
        <v>0</v>
      </c>
      <c r="D27" s="433"/>
      <c r="E27" s="433"/>
      <c r="F27" s="433"/>
    </row>
    <row r="28" spans="1:6" x14ac:dyDescent="0.25">
      <c r="A28" s="429" t="s">
        <v>539</v>
      </c>
      <c r="B28" s="431" t="str">
        <f>VLOOKUP(A28,DATASHEET!B:C,2,FALSE)</f>
        <v>12ASA</v>
      </c>
      <c r="C28" s="338">
        <v>0</v>
      </c>
      <c r="D28" s="433"/>
      <c r="E28" s="433"/>
      <c r="F28" s="433"/>
    </row>
    <row r="29" spans="1:6" x14ac:dyDescent="0.25">
      <c r="A29" s="429" t="s">
        <v>540</v>
      </c>
      <c r="B29" s="431" t="str">
        <f>VLOOKUP(A29,DATASHEET!B:C,2,FALSE)</f>
        <v>12ASA</v>
      </c>
      <c r="C29" s="338">
        <v>0</v>
      </c>
      <c r="D29" s="433"/>
      <c r="E29" s="433"/>
      <c r="F29" s="433"/>
    </row>
    <row r="30" spans="1:6" x14ac:dyDescent="0.25">
      <c r="A30" s="429" t="s">
        <v>541</v>
      </c>
      <c r="B30" s="431" t="str">
        <f>VLOOKUP(A30,DATASHEET!B:C,2,FALSE)</f>
        <v>12ASA</v>
      </c>
      <c r="C30" s="338">
        <v>0</v>
      </c>
      <c r="D30" s="433"/>
      <c r="E30" s="433"/>
      <c r="F30" s="433"/>
    </row>
    <row r="31" spans="1:6" x14ac:dyDescent="0.25">
      <c r="A31" s="429" t="s">
        <v>542</v>
      </c>
      <c r="B31" s="431" t="str">
        <f>VLOOKUP(A31,DATASHEET!B:C,2,FALSE)</f>
        <v>12ASA</v>
      </c>
      <c r="C31" s="338">
        <v>0</v>
      </c>
      <c r="D31" s="433"/>
      <c r="E31" s="433"/>
      <c r="F31" s="433"/>
    </row>
    <row r="32" spans="1:6" x14ac:dyDescent="0.25">
      <c r="A32" s="429" t="s">
        <v>543</v>
      </c>
      <c r="B32" s="431" t="str">
        <f>VLOOKUP(A32,DATASHEET!B:C,2,FALSE)</f>
        <v>12CSN</v>
      </c>
      <c r="C32" s="338">
        <v>0</v>
      </c>
      <c r="D32" s="433"/>
      <c r="E32" s="433"/>
      <c r="F32" s="433"/>
    </row>
    <row r="33" spans="1:6" x14ac:dyDescent="0.25">
      <c r="A33" s="429" t="s">
        <v>544</v>
      </c>
      <c r="B33" s="431" t="str">
        <f>VLOOKUP(A33,DATASHEET!B:C,2,FALSE)</f>
        <v>12JW</v>
      </c>
      <c r="C33" s="338">
        <v>0</v>
      </c>
      <c r="D33" s="433"/>
      <c r="E33" s="433"/>
      <c r="F33" s="433"/>
    </row>
    <row r="34" spans="1:6" x14ac:dyDescent="0.25">
      <c r="A34" s="429" t="s">
        <v>545</v>
      </c>
      <c r="B34" s="431" t="str">
        <f>VLOOKUP(A34,DATASHEET!B:C,2,FALSE)</f>
        <v>12SG</v>
      </c>
      <c r="C34" s="338">
        <v>0</v>
      </c>
      <c r="D34" s="433"/>
      <c r="E34" s="433"/>
      <c r="F34" s="433"/>
    </row>
    <row r="35" spans="1:6" x14ac:dyDescent="0.25">
      <c r="A35" s="429" t="s">
        <v>546</v>
      </c>
      <c r="B35" s="431" t="str">
        <f>VLOOKUP(A35,DATASHEET!B:C,2,FALSE)</f>
        <v>12CSN</v>
      </c>
      <c r="C35" s="338">
        <v>1</v>
      </c>
      <c r="D35" s="433"/>
      <c r="E35" s="433"/>
      <c r="F35" s="433"/>
    </row>
    <row r="36" spans="1:6" x14ac:dyDescent="0.25">
      <c r="A36" s="429" t="s">
        <v>547</v>
      </c>
      <c r="B36" s="431" t="str">
        <f>VLOOKUP(A36,DATASHEET!B:C,2,FALSE)</f>
        <v>12CSN</v>
      </c>
      <c r="C36" s="338">
        <v>0</v>
      </c>
      <c r="D36" s="433"/>
      <c r="E36" s="433"/>
      <c r="F36" s="433"/>
    </row>
    <row r="37" spans="1:6" x14ac:dyDescent="0.25">
      <c r="A37" s="429" t="s">
        <v>548</v>
      </c>
      <c r="B37" s="431" t="str">
        <f>VLOOKUP(A37,DATASHEET!B:C,2,FALSE)</f>
        <v>12CSN</v>
      </c>
      <c r="C37" s="338">
        <v>0</v>
      </c>
      <c r="D37" s="433"/>
      <c r="E37" s="433"/>
      <c r="F37" s="433"/>
    </row>
    <row r="38" spans="1:6" x14ac:dyDescent="0.25">
      <c r="A38" s="429" t="s">
        <v>549</v>
      </c>
      <c r="B38" s="431" t="str">
        <f>VLOOKUP(A38,DATASHEET!B:C,2,FALSE)</f>
        <v>12CSN</v>
      </c>
      <c r="C38" s="338">
        <v>0</v>
      </c>
      <c r="D38" s="433"/>
      <c r="E38" s="433"/>
      <c r="F38" s="433"/>
    </row>
    <row r="39" spans="1:6" x14ac:dyDescent="0.25">
      <c r="A39" s="429" t="s">
        <v>550</v>
      </c>
      <c r="B39" s="431" t="str">
        <f>VLOOKUP(A39,DATASHEET!B:C,2,FALSE)</f>
        <v>12ASA</v>
      </c>
      <c r="C39" s="338">
        <v>0</v>
      </c>
      <c r="D39" s="433"/>
      <c r="E39" s="433"/>
      <c r="F39" s="433"/>
    </row>
    <row r="40" spans="1:6" x14ac:dyDescent="0.25">
      <c r="A40" s="429" t="s">
        <v>551</v>
      </c>
      <c r="B40" s="431" t="str">
        <f>VLOOKUP(A40,DATASHEET!B:C,2,FALSE)</f>
        <v>12DHO</v>
      </c>
      <c r="C40" s="338">
        <v>1</v>
      </c>
      <c r="D40" s="433"/>
      <c r="E40" s="433"/>
      <c r="F40" s="433"/>
    </row>
    <row r="41" spans="1:6" x14ac:dyDescent="0.25">
      <c r="A41" s="429" t="s">
        <v>552</v>
      </c>
      <c r="B41" s="431" t="str">
        <f>VLOOKUP(A41,DATASHEET!B:C,2,FALSE)</f>
        <v>12CSN</v>
      </c>
      <c r="C41" s="338">
        <v>0</v>
      </c>
      <c r="D41" s="433"/>
      <c r="E41" s="433"/>
      <c r="F41" s="433"/>
    </row>
    <row r="42" spans="1:6" x14ac:dyDescent="0.25">
      <c r="A42" s="429" t="s">
        <v>553</v>
      </c>
      <c r="B42" s="431" t="str">
        <f>VLOOKUP(A42,DATASHEET!B:C,2,FALSE)</f>
        <v>12CSN</v>
      </c>
      <c r="C42" s="338">
        <v>0</v>
      </c>
      <c r="D42" s="433"/>
      <c r="E42" s="433"/>
      <c r="F42" s="433"/>
    </row>
    <row r="43" spans="1:6" x14ac:dyDescent="0.25">
      <c r="A43" s="429" t="s">
        <v>554</v>
      </c>
      <c r="B43" s="431" t="str">
        <f>VLOOKUP(A43,DATASHEET!B:C,2,FALSE)</f>
        <v>12CSN</v>
      </c>
      <c r="C43" s="338">
        <v>0</v>
      </c>
      <c r="D43" s="433"/>
      <c r="E43" s="433"/>
      <c r="F43" s="433"/>
    </row>
    <row r="44" spans="1:6" x14ac:dyDescent="0.25">
      <c r="A44" s="429" t="s">
        <v>555</v>
      </c>
      <c r="B44" s="431" t="str">
        <f>VLOOKUP(A44,DATASHEET!B:C,2,FALSE)</f>
        <v>12CSN</v>
      </c>
      <c r="C44" s="338">
        <v>0</v>
      </c>
      <c r="D44" s="433"/>
      <c r="E44" s="433"/>
      <c r="F44" s="433"/>
    </row>
    <row r="45" spans="1:6" x14ac:dyDescent="0.25">
      <c r="A45" s="429" t="s">
        <v>556</v>
      </c>
      <c r="B45" s="431" t="str">
        <f>VLOOKUP(A45,DATASHEET!B:C,2,FALSE)</f>
        <v>12CSN</v>
      </c>
      <c r="C45" s="338">
        <v>0</v>
      </c>
      <c r="D45" s="433"/>
      <c r="E45" s="433"/>
      <c r="F45" s="433"/>
    </row>
    <row r="46" spans="1:6" x14ac:dyDescent="0.25">
      <c r="A46" s="429" t="s">
        <v>557</v>
      </c>
      <c r="B46" s="431" t="str">
        <f>VLOOKUP(A46,DATASHEET!B:C,2,FALSE)</f>
        <v>12EW</v>
      </c>
      <c r="C46" s="338">
        <v>0</v>
      </c>
      <c r="D46" s="433"/>
      <c r="E46" s="433"/>
      <c r="F46" s="433"/>
    </row>
    <row r="47" spans="1:6" x14ac:dyDescent="0.25">
      <c r="A47" s="429" t="s">
        <v>558</v>
      </c>
      <c r="B47" s="431" t="str">
        <f>VLOOKUP(A47,DATASHEET!B:C,2,FALSE)</f>
        <v>12CSN</v>
      </c>
      <c r="C47" s="338">
        <v>0</v>
      </c>
      <c r="D47" s="433"/>
      <c r="E47" s="433"/>
      <c r="F47" s="433"/>
    </row>
    <row r="48" spans="1:6" x14ac:dyDescent="0.25">
      <c r="A48" s="429" t="s">
        <v>559</v>
      </c>
      <c r="B48" s="431" t="str">
        <f>VLOOKUP(A48,DATASHEET!B:C,2,FALSE)</f>
        <v>12CSN</v>
      </c>
      <c r="C48" s="338">
        <v>0</v>
      </c>
      <c r="D48" s="433"/>
      <c r="E48" s="433"/>
      <c r="F48" s="433"/>
    </row>
    <row r="49" spans="1:6" x14ac:dyDescent="0.25">
      <c r="A49" s="429" t="s">
        <v>560</v>
      </c>
      <c r="B49" s="431" t="str">
        <f>VLOOKUP(A49,DATASHEET!B:C,2,FALSE)</f>
        <v>12JW</v>
      </c>
      <c r="C49" s="338">
        <v>0</v>
      </c>
      <c r="D49" s="433"/>
      <c r="E49" s="433"/>
      <c r="F49" s="433"/>
    </row>
    <row r="50" spans="1:6" ht="26.25" x14ac:dyDescent="0.25">
      <c r="A50" s="429" t="s">
        <v>561</v>
      </c>
      <c r="B50" s="431" t="str">
        <f>VLOOKUP(A50,DATASHEET!B:C,2,FALSE)</f>
        <v>12SG</v>
      </c>
      <c r="C50" s="338">
        <v>0</v>
      </c>
      <c r="D50" s="433"/>
      <c r="E50" s="433"/>
      <c r="F50" s="433"/>
    </row>
    <row r="51" spans="1:6" x14ac:dyDescent="0.25">
      <c r="A51" s="429" t="s">
        <v>562</v>
      </c>
      <c r="B51" s="431" t="str">
        <f>VLOOKUP(A51,DATASHEET!B:C,2,FALSE)</f>
        <v>12MP</v>
      </c>
      <c r="C51" s="338">
        <v>0</v>
      </c>
      <c r="D51" s="433"/>
      <c r="E51" s="433"/>
      <c r="F51" s="433"/>
    </row>
    <row r="52" spans="1:6" x14ac:dyDescent="0.25">
      <c r="A52" s="429" t="s">
        <v>563</v>
      </c>
      <c r="B52" s="431" t="str">
        <f>VLOOKUP(A52,DATASHEET!B:C,2,FALSE)</f>
        <v>12CSN</v>
      </c>
      <c r="C52" s="338">
        <v>1</v>
      </c>
      <c r="D52" s="433"/>
      <c r="E52" s="433"/>
      <c r="F52" s="433"/>
    </row>
    <row r="53" spans="1:6" x14ac:dyDescent="0.25">
      <c r="A53" s="429" t="s">
        <v>564</v>
      </c>
      <c r="B53" s="431" t="str">
        <f>VLOOKUP(A53,DATASHEET!B:C,2,FALSE)</f>
        <v>12CSN</v>
      </c>
      <c r="C53" s="338">
        <v>0</v>
      </c>
      <c r="D53" s="433"/>
      <c r="E53" s="433"/>
      <c r="F53" s="433"/>
    </row>
    <row r="54" spans="1:6" x14ac:dyDescent="0.25">
      <c r="A54" s="429" t="s">
        <v>565</v>
      </c>
      <c r="B54" s="431" t="str">
        <f>VLOOKUP(A54,DATASHEET!B:C,2,FALSE)</f>
        <v>12KD</v>
      </c>
      <c r="C54" s="338">
        <v>0</v>
      </c>
      <c r="D54" s="433"/>
      <c r="E54" s="433"/>
      <c r="F54" s="433"/>
    </row>
    <row r="55" spans="1:6" x14ac:dyDescent="0.25">
      <c r="A55" s="429" t="s">
        <v>566</v>
      </c>
      <c r="B55" s="431" t="str">
        <f>VLOOKUP(A55,DATASHEET!B:C,2,FALSE)</f>
        <v>12CSN</v>
      </c>
      <c r="C55" s="338">
        <v>0</v>
      </c>
      <c r="D55" s="433"/>
      <c r="E55" s="433"/>
      <c r="F55" s="433"/>
    </row>
    <row r="56" spans="1:6" x14ac:dyDescent="0.25">
      <c r="A56" s="429" t="s">
        <v>567</v>
      </c>
      <c r="B56" s="431" t="str">
        <f>VLOOKUP(A56,DATASHEET!B:C,2,FALSE)</f>
        <v>12CSN</v>
      </c>
      <c r="C56" s="338">
        <v>0</v>
      </c>
      <c r="D56" s="433"/>
      <c r="E56" s="433"/>
      <c r="F56" s="433"/>
    </row>
    <row r="57" spans="1:6" x14ac:dyDescent="0.25">
      <c r="A57" s="429" t="s">
        <v>568</v>
      </c>
      <c r="B57" s="431" t="str">
        <f>VLOOKUP(A57,DATASHEET!B:C,2,FALSE)</f>
        <v>12DHO</v>
      </c>
      <c r="C57" s="338">
        <v>0</v>
      </c>
      <c r="D57" s="433"/>
      <c r="E57" s="433"/>
      <c r="F57" s="433"/>
    </row>
    <row r="58" spans="1:6" x14ac:dyDescent="0.25">
      <c r="A58" s="429" t="s">
        <v>569</v>
      </c>
      <c r="B58" s="431" t="str">
        <f>VLOOKUP(A58,DATASHEET!B:C,2,FALSE)</f>
        <v>12CSN</v>
      </c>
      <c r="C58" s="338">
        <v>0</v>
      </c>
      <c r="D58" s="433"/>
      <c r="E58" s="433"/>
      <c r="F58" s="433"/>
    </row>
    <row r="59" spans="1:6" x14ac:dyDescent="0.25">
      <c r="A59" s="429" t="s">
        <v>570</v>
      </c>
      <c r="B59" s="431" t="str">
        <f>VLOOKUP(A59,DATASHEET!B:C,2,FALSE)</f>
        <v>12JN</v>
      </c>
      <c r="C59" s="338">
        <v>0</v>
      </c>
      <c r="D59" s="433"/>
      <c r="E59" s="433"/>
      <c r="F59" s="433"/>
    </row>
    <row r="60" spans="1:6" x14ac:dyDescent="0.25">
      <c r="A60" s="429" t="s">
        <v>571</v>
      </c>
      <c r="B60" s="431" t="str">
        <f>VLOOKUP(A60,DATASHEET!B:C,2,FALSE)</f>
        <v>12DHO</v>
      </c>
      <c r="C60" s="338">
        <v>0</v>
      </c>
      <c r="D60" s="433"/>
      <c r="E60" s="433"/>
      <c r="F60" s="433"/>
    </row>
    <row r="61" spans="1:6" x14ac:dyDescent="0.25">
      <c r="A61" s="429" t="s">
        <v>572</v>
      </c>
      <c r="B61" s="431" t="str">
        <f>VLOOKUP(A61,DATASHEET!B:C,2,FALSE)</f>
        <v>12JW</v>
      </c>
      <c r="C61" s="338">
        <v>3</v>
      </c>
      <c r="D61" s="433"/>
      <c r="E61" s="433"/>
      <c r="F61" s="433"/>
    </row>
    <row r="62" spans="1:6" x14ac:dyDescent="0.25">
      <c r="A62" s="429" t="s">
        <v>573</v>
      </c>
      <c r="B62" s="431" t="str">
        <f>VLOOKUP(A62,DATASHEET!B:C,2,FALSE)</f>
        <v>12DHO</v>
      </c>
      <c r="C62" s="338">
        <v>1</v>
      </c>
      <c r="D62" s="433"/>
      <c r="E62" s="433"/>
      <c r="F62" s="433"/>
    </row>
    <row r="63" spans="1:6" x14ac:dyDescent="0.25">
      <c r="A63" s="429" t="s">
        <v>574</v>
      </c>
      <c r="B63" s="431" t="str">
        <f>VLOOKUP(A63,DATASHEET!B:C,2,FALSE)</f>
        <v>12DHO</v>
      </c>
      <c r="C63" s="338">
        <v>0</v>
      </c>
      <c r="D63" s="433"/>
      <c r="E63" s="433"/>
      <c r="F63" s="433"/>
    </row>
    <row r="64" spans="1:6" x14ac:dyDescent="0.25">
      <c r="A64" s="429" t="s">
        <v>575</v>
      </c>
      <c r="B64" s="431" t="str">
        <f>VLOOKUP(A64,DATASHEET!B:C,2,FALSE)</f>
        <v>12JN</v>
      </c>
      <c r="C64" s="338">
        <v>1</v>
      </c>
      <c r="D64" s="433"/>
      <c r="E64" s="433"/>
      <c r="F64" s="433"/>
    </row>
    <row r="65" spans="1:6" x14ac:dyDescent="0.25">
      <c r="A65" s="429" t="s">
        <v>576</v>
      </c>
      <c r="B65" s="431" t="str">
        <f>VLOOKUP(A65,DATASHEET!B:C,2,FALSE)</f>
        <v>12DHO</v>
      </c>
      <c r="C65" s="338">
        <v>0</v>
      </c>
      <c r="D65" s="433"/>
      <c r="E65" s="433"/>
      <c r="F65" s="433"/>
    </row>
    <row r="66" spans="1:6" x14ac:dyDescent="0.25">
      <c r="A66" s="429" t="s">
        <v>577</v>
      </c>
      <c r="B66" s="431" t="str">
        <f>VLOOKUP(A66,DATASHEET!B:C,2,FALSE)</f>
        <v>12ASA</v>
      </c>
      <c r="C66" s="338">
        <v>0</v>
      </c>
      <c r="D66" s="433"/>
      <c r="E66" s="433"/>
      <c r="F66" s="433"/>
    </row>
    <row r="67" spans="1:6" x14ac:dyDescent="0.25">
      <c r="A67" s="429" t="s">
        <v>578</v>
      </c>
      <c r="B67" s="431" t="str">
        <f>VLOOKUP(A67,DATASHEET!B:C,2,FALSE)</f>
        <v>12SG</v>
      </c>
      <c r="C67" s="338">
        <v>0</v>
      </c>
      <c r="D67" s="433"/>
      <c r="E67" s="433"/>
      <c r="F67" s="433"/>
    </row>
    <row r="68" spans="1:6" x14ac:dyDescent="0.25">
      <c r="A68" s="429" t="s">
        <v>579</v>
      </c>
      <c r="B68" s="431" t="str">
        <f>VLOOKUP(A68,DATASHEET!B:C,2,FALSE)</f>
        <v>12SG</v>
      </c>
      <c r="C68" s="338">
        <v>1</v>
      </c>
      <c r="D68" s="433"/>
      <c r="E68" s="433"/>
      <c r="F68" s="433"/>
    </row>
    <row r="69" spans="1:6" x14ac:dyDescent="0.25">
      <c r="A69" s="429" t="s">
        <v>580</v>
      </c>
      <c r="B69" s="431" t="str">
        <f>VLOOKUP(A69,DATASHEET!B:C,2,FALSE)</f>
        <v>12DHO</v>
      </c>
      <c r="C69" s="338">
        <v>1</v>
      </c>
      <c r="D69" s="433"/>
      <c r="E69" s="433"/>
      <c r="F69" s="433"/>
    </row>
    <row r="70" spans="1:6" x14ac:dyDescent="0.25">
      <c r="A70" s="429" t="s">
        <v>581</v>
      </c>
      <c r="B70" s="431" t="str">
        <f>VLOOKUP(A70,DATASHEET!B:C,2,FALSE)</f>
        <v>12ASA</v>
      </c>
      <c r="C70" s="338">
        <v>0</v>
      </c>
      <c r="D70" s="433"/>
      <c r="E70" s="433"/>
      <c r="F70" s="433"/>
    </row>
    <row r="71" spans="1:6" x14ac:dyDescent="0.25">
      <c r="A71" s="429" t="s">
        <v>582</v>
      </c>
      <c r="B71" s="431" t="str">
        <f>VLOOKUP(A71,DATASHEET!B:C,2,FALSE)</f>
        <v>12DHO</v>
      </c>
      <c r="C71" s="338">
        <v>0</v>
      </c>
      <c r="D71" s="433"/>
      <c r="E71" s="433"/>
      <c r="F71" s="433"/>
    </row>
    <row r="72" spans="1:6" x14ac:dyDescent="0.25">
      <c r="A72" s="429" t="s">
        <v>583</v>
      </c>
      <c r="B72" s="431" t="str">
        <f>VLOOKUP(A72,DATASHEET!B:C,2,FALSE)</f>
        <v>12DHO</v>
      </c>
      <c r="C72" s="338">
        <v>0</v>
      </c>
      <c r="D72" s="433"/>
      <c r="E72" s="433"/>
      <c r="F72" s="433"/>
    </row>
    <row r="73" spans="1:6" x14ac:dyDescent="0.25">
      <c r="A73" s="429" t="s">
        <v>584</v>
      </c>
      <c r="B73" s="431" t="str">
        <f>VLOOKUP(A73,DATASHEET!B:C,2,FALSE)</f>
        <v>12DHO</v>
      </c>
      <c r="C73" s="338">
        <v>0</v>
      </c>
      <c r="D73" s="433"/>
      <c r="E73" s="433"/>
      <c r="F73" s="433"/>
    </row>
    <row r="74" spans="1:6" x14ac:dyDescent="0.25">
      <c r="A74" s="429" t="s">
        <v>585</v>
      </c>
      <c r="B74" s="431" t="str">
        <f>VLOOKUP(A74,DATASHEET!B:C,2,FALSE)</f>
        <v>12DHO</v>
      </c>
      <c r="C74" s="338">
        <v>0</v>
      </c>
      <c r="D74" s="433"/>
      <c r="E74" s="433"/>
      <c r="F74" s="433"/>
    </row>
    <row r="75" spans="1:6" x14ac:dyDescent="0.25">
      <c r="A75" s="429" t="s">
        <v>586</v>
      </c>
      <c r="B75" s="431" t="str">
        <f>VLOOKUP(A75,DATASHEET!B:C,2,FALSE)</f>
        <v>12JN</v>
      </c>
      <c r="C75" s="338">
        <v>0</v>
      </c>
      <c r="D75" s="433"/>
      <c r="E75" s="433"/>
      <c r="F75" s="433"/>
    </row>
    <row r="76" spans="1:6" x14ac:dyDescent="0.25">
      <c r="A76" s="429" t="s">
        <v>587</v>
      </c>
      <c r="B76" s="431" t="str">
        <f>VLOOKUP(A76,DATASHEET!B:C,2,FALSE)</f>
        <v>12DHO</v>
      </c>
      <c r="C76" s="338">
        <v>0</v>
      </c>
      <c r="D76" s="433"/>
      <c r="E76" s="433"/>
      <c r="F76" s="433"/>
    </row>
    <row r="77" spans="1:6" x14ac:dyDescent="0.25">
      <c r="A77" s="429" t="s">
        <v>588</v>
      </c>
      <c r="B77" s="431" t="str">
        <f>VLOOKUP(A77,DATASHEET!B:C,2,FALSE)</f>
        <v>12JN</v>
      </c>
      <c r="C77" s="338">
        <v>0</v>
      </c>
      <c r="D77" s="433"/>
      <c r="E77" s="433"/>
      <c r="F77" s="433"/>
    </row>
    <row r="78" spans="1:6" x14ac:dyDescent="0.25">
      <c r="A78" s="429" t="s">
        <v>589</v>
      </c>
      <c r="B78" s="431" t="str">
        <f>VLOOKUP(A78,DATASHEET!B:C,2,FALSE)</f>
        <v>12JN</v>
      </c>
      <c r="C78" s="338">
        <v>0</v>
      </c>
      <c r="D78" s="433"/>
      <c r="E78" s="433"/>
      <c r="F78" s="433"/>
    </row>
    <row r="79" spans="1:6" x14ac:dyDescent="0.25">
      <c r="A79" s="429" t="s">
        <v>590</v>
      </c>
      <c r="B79" s="431" t="str">
        <f>VLOOKUP(A79,DATASHEET!B:C,2,FALSE)</f>
        <v>12JN</v>
      </c>
      <c r="C79" s="338">
        <v>0</v>
      </c>
      <c r="D79" s="433"/>
      <c r="E79" s="433"/>
      <c r="F79" s="433"/>
    </row>
    <row r="80" spans="1:6" x14ac:dyDescent="0.25">
      <c r="A80" s="429" t="s">
        <v>591</v>
      </c>
      <c r="B80" s="431" t="str">
        <f>VLOOKUP(A80,DATASHEET!B:C,2,FALSE)</f>
        <v>12JW</v>
      </c>
      <c r="C80" s="338">
        <v>0</v>
      </c>
      <c r="D80" s="433"/>
      <c r="E80" s="433"/>
      <c r="F80" s="433"/>
    </row>
    <row r="81" spans="1:6" x14ac:dyDescent="0.25">
      <c r="A81" s="429" t="s">
        <v>592</v>
      </c>
      <c r="B81" s="431" t="str">
        <f>VLOOKUP(A81,DATASHEET!B:C,2,FALSE)</f>
        <v>12JN</v>
      </c>
      <c r="C81" s="338">
        <v>0</v>
      </c>
      <c r="D81" s="433"/>
      <c r="E81" s="433"/>
      <c r="F81" s="433"/>
    </row>
    <row r="82" spans="1:6" x14ac:dyDescent="0.25">
      <c r="A82" s="429" t="s">
        <v>593</v>
      </c>
      <c r="B82" s="431" t="str">
        <f>VLOOKUP(A82,DATASHEET!B:C,2,FALSE)</f>
        <v>12SG</v>
      </c>
      <c r="C82" s="338">
        <v>0</v>
      </c>
      <c r="D82" s="433"/>
      <c r="E82" s="433"/>
      <c r="F82" s="433"/>
    </row>
    <row r="83" spans="1:6" x14ac:dyDescent="0.25">
      <c r="A83" s="429" t="s">
        <v>594</v>
      </c>
      <c r="B83" s="431" t="str">
        <f>VLOOKUP(A83,DATASHEET!B:C,2,FALSE)</f>
        <v>12DHO</v>
      </c>
      <c r="C83" s="338">
        <v>1</v>
      </c>
      <c r="D83" s="433"/>
      <c r="E83" s="433"/>
      <c r="F83" s="433"/>
    </row>
    <row r="84" spans="1:6" x14ac:dyDescent="0.25">
      <c r="A84" s="429" t="s">
        <v>595</v>
      </c>
      <c r="B84" s="431" t="str">
        <f>VLOOKUP(A84,DATASHEET!B:C,2,FALSE)</f>
        <v>12DHO</v>
      </c>
      <c r="C84" s="338">
        <v>0</v>
      </c>
      <c r="D84" s="433"/>
      <c r="E84" s="433"/>
      <c r="F84" s="433"/>
    </row>
    <row r="85" spans="1:6" x14ac:dyDescent="0.25">
      <c r="A85" s="429" t="s">
        <v>596</v>
      </c>
      <c r="B85" s="431" t="str">
        <f>VLOOKUP(A85,DATASHEET!B:C,2,FALSE)</f>
        <v>12MP</v>
      </c>
      <c r="C85" s="338">
        <v>0</v>
      </c>
      <c r="D85" s="433"/>
      <c r="E85" s="433"/>
      <c r="F85" s="433"/>
    </row>
    <row r="86" spans="1:6" x14ac:dyDescent="0.25">
      <c r="A86" s="429" t="s">
        <v>597</v>
      </c>
      <c r="B86" s="431" t="str">
        <f>VLOOKUP(A86,DATASHEET!B:C,2,FALSE)</f>
        <v>12EW</v>
      </c>
      <c r="C86" s="338">
        <v>1</v>
      </c>
      <c r="D86" s="433"/>
      <c r="E86" s="433"/>
      <c r="F86" s="433"/>
    </row>
    <row r="87" spans="1:6" x14ac:dyDescent="0.25">
      <c r="A87" s="429" t="s">
        <v>598</v>
      </c>
      <c r="B87" s="431" t="str">
        <f>VLOOKUP(A87,DATASHEET!B:C,2,FALSE)</f>
        <v>12JN</v>
      </c>
      <c r="C87" s="338">
        <v>1</v>
      </c>
      <c r="D87" s="433"/>
      <c r="E87" s="433"/>
      <c r="F87" s="433"/>
    </row>
    <row r="88" spans="1:6" x14ac:dyDescent="0.25">
      <c r="A88" s="429" t="s">
        <v>599</v>
      </c>
      <c r="B88" s="431" t="str">
        <f>VLOOKUP(A88,DATASHEET!B:C,2,FALSE)</f>
        <v>12JN</v>
      </c>
      <c r="C88" s="338">
        <v>0</v>
      </c>
      <c r="D88" s="433"/>
      <c r="E88" s="433"/>
      <c r="F88" s="433"/>
    </row>
    <row r="89" spans="1:6" x14ac:dyDescent="0.25">
      <c r="A89" s="429" t="s">
        <v>600</v>
      </c>
      <c r="B89" s="431" t="str">
        <f>VLOOKUP(A89,DATASHEET!B:C,2,FALSE)</f>
        <v>12SG</v>
      </c>
      <c r="C89" s="338">
        <v>0</v>
      </c>
      <c r="D89" s="433"/>
      <c r="E89" s="433"/>
      <c r="F89" s="433"/>
    </row>
    <row r="90" spans="1:6" x14ac:dyDescent="0.25">
      <c r="A90" s="429" t="s">
        <v>601</v>
      </c>
      <c r="B90" s="431" t="str">
        <f>VLOOKUP(A90,DATASHEET!B:C,2,FALSE)</f>
        <v>12DHO</v>
      </c>
      <c r="C90" s="338">
        <v>0</v>
      </c>
      <c r="D90" s="433"/>
      <c r="E90" s="433"/>
      <c r="F90" s="433"/>
    </row>
    <row r="91" spans="1:6" x14ac:dyDescent="0.25">
      <c r="A91" s="429" t="s">
        <v>602</v>
      </c>
      <c r="B91" s="431" t="str">
        <f>VLOOKUP(A91,DATASHEET!B:C,2,FALSE)</f>
        <v>12DHO</v>
      </c>
      <c r="C91" s="338">
        <v>0</v>
      </c>
      <c r="D91" s="433"/>
      <c r="E91" s="433"/>
      <c r="F91" s="433"/>
    </row>
    <row r="92" spans="1:6" x14ac:dyDescent="0.25">
      <c r="A92" s="429" t="s">
        <v>603</v>
      </c>
      <c r="B92" s="431" t="str">
        <f>VLOOKUP(A92,DATASHEET!B:C,2,FALSE)</f>
        <v>12JN</v>
      </c>
      <c r="C92" s="338">
        <v>0</v>
      </c>
      <c r="D92" s="433"/>
      <c r="E92" s="433"/>
      <c r="F92" s="433"/>
    </row>
    <row r="93" spans="1:6" x14ac:dyDescent="0.25">
      <c r="A93" s="429" t="s">
        <v>604</v>
      </c>
      <c r="B93" s="431" t="str">
        <f>VLOOKUP(A93,DATASHEET!B:C,2,FALSE)</f>
        <v>12JW</v>
      </c>
      <c r="C93" s="338">
        <v>0</v>
      </c>
      <c r="D93" s="433"/>
      <c r="E93" s="433"/>
      <c r="F93" s="433"/>
    </row>
    <row r="94" spans="1:6" x14ac:dyDescent="0.25">
      <c r="A94" s="429" t="s">
        <v>605</v>
      </c>
      <c r="B94" s="431" t="str">
        <f>VLOOKUP(A94,DATASHEET!B:C,2,FALSE)</f>
        <v>12DHO</v>
      </c>
      <c r="C94" s="338">
        <v>2</v>
      </c>
      <c r="D94" s="433"/>
      <c r="E94" s="433"/>
      <c r="F94" s="433"/>
    </row>
    <row r="95" spans="1:6" x14ac:dyDescent="0.25">
      <c r="A95" s="429" t="s">
        <v>606</v>
      </c>
      <c r="B95" s="431" t="str">
        <f>VLOOKUP(A95,DATASHEET!B:C,2,FALSE)</f>
        <v>12JN</v>
      </c>
      <c r="C95" s="338">
        <v>1</v>
      </c>
      <c r="D95" s="433"/>
      <c r="E95" s="433"/>
      <c r="F95" s="433"/>
    </row>
    <row r="96" spans="1:6" x14ac:dyDescent="0.25">
      <c r="A96" s="429" t="s">
        <v>607</v>
      </c>
      <c r="B96" s="431" t="str">
        <f>VLOOKUP(A96,DATASHEET!B:C,2,FALSE)</f>
        <v>12DHO</v>
      </c>
      <c r="C96" s="338">
        <v>0</v>
      </c>
      <c r="D96" s="433"/>
      <c r="E96" s="433"/>
      <c r="F96" s="433"/>
    </row>
    <row r="97" spans="1:6" x14ac:dyDescent="0.25">
      <c r="A97" s="429" t="s">
        <v>608</v>
      </c>
      <c r="B97" s="431" t="str">
        <f>VLOOKUP(A97,DATASHEET!B:C,2,FALSE)</f>
        <v>12KD</v>
      </c>
      <c r="C97" s="338">
        <v>0</v>
      </c>
      <c r="D97" s="433"/>
      <c r="E97" s="433"/>
      <c r="F97" s="433"/>
    </row>
    <row r="98" spans="1:6" x14ac:dyDescent="0.25">
      <c r="A98" s="429" t="s">
        <v>609</v>
      </c>
      <c r="B98" s="431" t="str">
        <f>VLOOKUP(A98,DATASHEET!B:C,2,FALSE)</f>
        <v>12JN</v>
      </c>
      <c r="C98" s="338">
        <v>0</v>
      </c>
      <c r="D98" s="433"/>
      <c r="E98" s="433"/>
      <c r="F98" s="433"/>
    </row>
    <row r="99" spans="1:6" x14ac:dyDescent="0.25">
      <c r="A99" s="429" t="s">
        <v>610</v>
      </c>
      <c r="B99" s="431" t="str">
        <f>VLOOKUP(A99,DATASHEET!B:C,2,FALSE)</f>
        <v>12JN</v>
      </c>
      <c r="C99" s="338">
        <v>0</v>
      </c>
      <c r="D99" s="433"/>
      <c r="E99" s="433"/>
      <c r="F99" s="433"/>
    </row>
    <row r="100" spans="1:6" x14ac:dyDescent="0.25">
      <c r="A100" s="429" t="s">
        <v>611</v>
      </c>
      <c r="B100" s="431" t="str">
        <f>VLOOKUP(A100,DATASHEET!B:C,2,FALSE)</f>
        <v>12JN</v>
      </c>
      <c r="C100" s="338">
        <v>0</v>
      </c>
      <c r="D100" s="433"/>
      <c r="E100" s="433"/>
      <c r="F100" s="433"/>
    </row>
    <row r="101" spans="1:6" x14ac:dyDescent="0.25">
      <c r="A101" s="429" t="s">
        <v>612</v>
      </c>
      <c r="B101" s="431" t="str">
        <f>VLOOKUP(A101,DATASHEET!B:C,2,FALSE)</f>
        <v>12EW</v>
      </c>
      <c r="C101" s="338">
        <v>0</v>
      </c>
      <c r="D101" s="433"/>
      <c r="E101" s="433"/>
      <c r="F101" s="433"/>
    </row>
    <row r="102" spans="1:6" x14ac:dyDescent="0.25">
      <c r="A102" s="429" t="s">
        <v>613</v>
      </c>
      <c r="B102" s="431" t="str">
        <f>VLOOKUP(A102,DATASHEET!B:C,2,FALSE)</f>
        <v>12SG</v>
      </c>
      <c r="C102" s="338">
        <v>0</v>
      </c>
      <c r="D102" s="433"/>
      <c r="E102" s="433"/>
      <c r="F102" s="433"/>
    </row>
    <row r="103" spans="1:6" x14ac:dyDescent="0.25">
      <c r="A103" s="429" t="s">
        <v>614</v>
      </c>
      <c r="B103" s="431" t="str">
        <f>VLOOKUP(A103,DATASHEET!B:C,2,FALSE)</f>
        <v>12JN</v>
      </c>
      <c r="C103" s="338">
        <v>0</v>
      </c>
      <c r="D103" s="433"/>
      <c r="E103" s="433"/>
      <c r="F103" s="433"/>
    </row>
    <row r="104" spans="1:6" x14ac:dyDescent="0.25">
      <c r="A104" s="429" t="s">
        <v>615</v>
      </c>
      <c r="B104" s="431" t="str">
        <f>VLOOKUP(A104,DATASHEET!B:C,2,FALSE)</f>
        <v>12SG</v>
      </c>
      <c r="C104" s="338">
        <v>0</v>
      </c>
      <c r="D104" s="433"/>
      <c r="E104" s="433"/>
      <c r="F104" s="433"/>
    </row>
    <row r="105" spans="1:6" x14ac:dyDescent="0.25">
      <c r="A105" s="429" t="s">
        <v>616</v>
      </c>
      <c r="B105" s="431" t="str">
        <f>VLOOKUP(A105,DATASHEET!B:C,2,FALSE)</f>
        <v>12JN</v>
      </c>
      <c r="C105" s="338">
        <v>0</v>
      </c>
      <c r="D105" s="433"/>
      <c r="E105" s="433"/>
      <c r="F105" s="433"/>
    </row>
    <row r="106" spans="1:6" x14ac:dyDescent="0.25">
      <c r="A106" s="429" t="s">
        <v>617</v>
      </c>
      <c r="B106" s="431" t="str">
        <f>VLOOKUP(A106,DATASHEET!B:C,2,FALSE)</f>
        <v>12CSN</v>
      </c>
      <c r="C106" s="338">
        <v>0</v>
      </c>
      <c r="D106" s="433"/>
      <c r="E106" s="433"/>
      <c r="F106" s="433"/>
    </row>
    <row r="107" spans="1:6" x14ac:dyDescent="0.25">
      <c r="A107" s="429" t="s">
        <v>618</v>
      </c>
      <c r="B107" s="431" t="str">
        <f>VLOOKUP(A107,DATASHEET!B:C,2,FALSE)</f>
        <v>12JN</v>
      </c>
      <c r="C107" s="338">
        <v>1</v>
      </c>
      <c r="D107" s="433"/>
      <c r="E107" s="433"/>
      <c r="F107" s="433"/>
    </row>
    <row r="108" spans="1:6" x14ac:dyDescent="0.25">
      <c r="A108" s="429" t="s">
        <v>619</v>
      </c>
      <c r="B108" s="431" t="str">
        <f>VLOOKUP(A108,DATASHEET!B:C,2,FALSE)</f>
        <v>12JN</v>
      </c>
      <c r="C108" s="338">
        <v>0</v>
      </c>
      <c r="D108" s="433"/>
      <c r="E108" s="433"/>
      <c r="F108" s="433"/>
    </row>
    <row r="109" spans="1:6" x14ac:dyDescent="0.25">
      <c r="A109" s="429" t="s">
        <v>620</v>
      </c>
      <c r="B109" s="431" t="str">
        <f>VLOOKUP(A109,DATASHEET!B:C,2,FALSE)</f>
        <v>12EW</v>
      </c>
      <c r="C109" s="338">
        <v>3</v>
      </c>
      <c r="D109" s="433"/>
      <c r="E109" s="433"/>
      <c r="F109" s="433"/>
    </row>
    <row r="110" spans="1:6" x14ac:dyDescent="0.25">
      <c r="A110" s="429" t="s">
        <v>621</v>
      </c>
      <c r="B110" s="431" t="str">
        <f>VLOOKUP(A110,DATASHEET!B:C,2,FALSE)</f>
        <v>12EW</v>
      </c>
      <c r="C110" s="338">
        <v>1</v>
      </c>
      <c r="D110" s="433"/>
      <c r="E110" s="433"/>
      <c r="F110" s="433"/>
    </row>
    <row r="111" spans="1:6" x14ac:dyDescent="0.25">
      <c r="A111" s="429" t="s">
        <v>622</v>
      </c>
      <c r="B111" s="431" t="str">
        <f>VLOOKUP(A111,DATASHEET!B:C,2,FALSE)</f>
        <v>12EW</v>
      </c>
      <c r="C111" s="338">
        <v>0</v>
      </c>
      <c r="D111" s="433"/>
      <c r="E111" s="433"/>
      <c r="F111" s="433"/>
    </row>
    <row r="112" spans="1:6" x14ac:dyDescent="0.25">
      <c r="A112" s="429" t="s">
        <v>623</v>
      </c>
      <c r="B112" s="431" t="str">
        <f>VLOOKUP(A112,DATASHEET!B:C,2,FALSE)</f>
        <v>12EW</v>
      </c>
      <c r="C112" s="338">
        <v>0</v>
      </c>
      <c r="D112" s="433"/>
      <c r="E112" s="433"/>
      <c r="F112" s="433"/>
    </row>
    <row r="113" spans="1:6" x14ac:dyDescent="0.25">
      <c r="A113" s="429" t="s">
        <v>624</v>
      </c>
      <c r="B113" s="431" t="str">
        <f>VLOOKUP(A113,DATASHEET!B:C,2,FALSE)</f>
        <v>12EW</v>
      </c>
      <c r="C113" s="338">
        <v>0</v>
      </c>
      <c r="D113" s="433"/>
      <c r="E113" s="433"/>
      <c r="F113" s="433"/>
    </row>
    <row r="114" spans="1:6" x14ac:dyDescent="0.25">
      <c r="A114" s="429" t="s">
        <v>625</v>
      </c>
      <c r="B114" s="431" t="str">
        <f>VLOOKUP(A114,DATASHEET!B:C,2,FALSE)</f>
        <v>12EW</v>
      </c>
      <c r="C114" s="338">
        <v>0</v>
      </c>
      <c r="D114" s="433"/>
      <c r="E114" s="433"/>
      <c r="F114" s="433"/>
    </row>
    <row r="115" spans="1:6" x14ac:dyDescent="0.25">
      <c r="A115" s="429" t="s">
        <v>626</v>
      </c>
      <c r="B115" s="431" t="str">
        <f>VLOOKUP(A115,DATASHEET!B:C,2,FALSE)</f>
        <v>12EW</v>
      </c>
      <c r="C115" s="338">
        <v>0</v>
      </c>
      <c r="D115" s="433"/>
      <c r="E115" s="433"/>
      <c r="F115" s="433"/>
    </row>
    <row r="116" spans="1:6" x14ac:dyDescent="0.25">
      <c r="A116" s="429" t="s">
        <v>627</v>
      </c>
      <c r="B116" s="431" t="str">
        <f>VLOOKUP(A116,DATASHEET!B:C,2,FALSE)</f>
        <v>12EW</v>
      </c>
      <c r="C116" s="338">
        <v>0</v>
      </c>
      <c r="D116" s="433"/>
      <c r="E116" s="433"/>
      <c r="F116" s="433"/>
    </row>
    <row r="117" spans="1:6" x14ac:dyDescent="0.25">
      <c r="A117" s="429" t="s">
        <v>628</v>
      </c>
      <c r="B117" s="431" t="str">
        <f>VLOOKUP(A117,DATASHEET!B:C,2,FALSE)</f>
        <v>12EW</v>
      </c>
      <c r="C117" s="338">
        <v>0</v>
      </c>
      <c r="D117" s="433"/>
      <c r="E117" s="433"/>
      <c r="F117" s="433"/>
    </row>
    <row r="118" spans="1:6" x14ac:dyDescent="0.25">
      <c r="A118" s="429" t="s">
        <v>629</v>
      </c>
      <c r="B118" s="431" t="str">
        <f>VLOOKUP(A118,DATASHEET!B:C,2,FALSE)</f>
        <v>12SG</v>
      </c>
      <c r="C118" s="338">
        <v>0</v>
      </c>
      <c r="D118" s="433"/>
      <c r="E118" s="433"/>
      <c r="F118" s="433"/>
    </row>
    <row r="119" spans="1:6" x14ac:dyDescent="0.25">
      <c r="A119" s="429" t="s">
        <v>630</v>
      </c>
      <c r="B119" s="431" t="str">
        <f>VLOOKUP(A119,DATASHEET!B:C,2,FALSE)</f>
        <v>12EW</v>
      </c>
      <c r="C119" s="338">
        <v>0</v>
      </c>
      <c r="D119" s="433"/>
      <c r="E119" s="433"/>
      <c r="F119" s="433"/>
    </row>
    <row r="120" spans="1:6" x14ac:dyDescent="0.25">
      <c r="A120" s="429" t="s">
        <v>631</v>
      </c>
      <c r="B120" s="431" t="str">
        <f>VLOOKUP(A120,DATASHEET!B:C,2,FALSE)</f>
        <v>12EW</v>
      </c>
      <c r="C120" s="338">
        <v>1</v>
      </c>
      <c r="D120" s="433"/>
      <c r="E120" s="433"/>
      <c r="F120" s="433"/>
    </row>
    <row r="121" spans="1:6" x14ac:dyDescent="0.25">
      <c r="A121" s="429" t="s">
        <v>632</v>
      </c>
      <c r="B121" s="431" t="str">
        <f>VLOOKUP(A121,DATASHEET!B:C,2,FALSE)</f>
        <v>12EW</v>
      </c>
      <c r="C121" s="338">
        <v>0</v>
      </c>
      <c r="D121" s="433"/>
      <c r="E121" s="433"/>
      <c r="F121" s="433"/>
    </row>
    <row r="122" spans="1:6" x14ac:dyDescent="0.25">
      <c r="A122" s="429" t="s">
        <v>633</v>
      </c>
      <c r="B122" s="431" t="str">
        <f>VLOOKUP(A122,DATASHEET!B:C,2,FALSE)</f>
        <v>12JW</v>
      </c>
      <c r="C122" s="338">
        <v>0</v>
      </c>
      <c r="D122" s="433"/>
      <c r="E122" s="433"/>
      <c r="F122" s="433"/>
    </row>
    <row r="123" spans="1:6" x14ac:dyDescent="0.25">
      <c r="A123" s="429" t="s">
        <v>634</v>
      </c>
      <c r="B123" s="431" t="str">
        <f>VLOOKUP(A123,DATASHEET!B:C,2,FALSE)</f>
        <v>12EW</v>
      </c>
      <c r="C123" s="338">
        <v>0</v>
      </c>
      <c r="D123" s="433"/>
      <c r="E123" s="433"/>
      <c r="F123" s="433"/>
    </row>
    <row r="124" spans="1:6" x14ac:dyDescent="0.25">
      <c r="A124" s="429" t="s">
        <v>635</v>
      </c>
      <c r="B124" s="431" t="str">
        <f>VLOOKUP(A124,DATASHEET!B:C,2,FALSE)</f>
        <v>12DHO</v>
      </c>
      <c r="C124" s="338">
        <v>0</v>
      </c>
      <c r="D124" s="433"/>
      <c r="E124" s="433"/>
      <c r="F124" s="433"/>
    </row>
    <row r="125" spans="1:6" x14ac:dyDescent="0.25">
      <c r="A125" s="429" t="s">
        <v>636</v>
      </c>
      <c r="B125" s="431" t="str">
        <f>VLOOKUP(A125,DATASHEET!B:C,2,FALSE)</f>
        <v>12JW</v>
      </c>
      <c r="C125" s="338">
        <v>0</v>
      </c>
      <c r="D125" s="433"/>
      <c r="E125" s="433"/>
      <c r="F125" s="433"/>
    </row>
    <row r="126" spans="1:6" x14ac:dyDescent="0.25">
      <c r="A126" s="429" t="s">
        <v>637</v>
      </c>
      <c r="B126" s="431" t="str">
        <f>VLOOKUP(A126,DATASHEET!B:C,2,FALSE)</f>
        <v>12JW</v>
      </c>
      <c r="C126" s="338">
        <v>0</v>
      </c>
      <c r="D126" s="433"/>
      <c r="E126" s="433"/>
      <c r="F126" s="433"/>
    </row>
    <row r="127" spans="1:6" x14ac:dyDescent="0.25">
      <c r="A127" s="429" t="s">
        <v>638</v>
      </c>
      <c r="B127" s="431" t="str">
        <f>VLOOKUP(A127,DATASHEET!B:C,2,FALSE)</f>
        <v>12JW</v>
      </c>
      <c r="C127" s="338">
        <v>1</v>
      </c>
      <c r="D127" s="433"/>
      <c r="E127" s="433"/>
      <c r="F127" s="433"/>
    </row>
    <row r="128" spans="1:6" x14ac:dyDescent="0.25">
      <c r="A128" s="429" t="s">
        <v>639</v>
      </c>
      <c r="B128" s="431" t="str">
        <f>VLOOKUP(A128,DATASHEET!B:C,2,FALSE)</f>
        <v>12EW</v>
      </c>
      <c r="C128" s="338">
        <v>0</v>
      </c>
      <c r="D128" s="433"/>
      <c r="E128" s="433"/>
      <c r="F128" s="433"/>
    </row>
    <row r="129" spans="1:6" x14ac:dyDescent="0.25">
      <c r="A129" s="429" t="s">
        <v>640</v>
      </c>
      <c r="B129" s="431" t="str">
        <f>VLOOKUP(A129,DATASHEET!B:C,2,FALSE)</f>
        <v>12EW</v>
      </c>
      <c r="C129" s="338">
        <v>0</v>
      </c>
      <c r="D129" s="433"/>
      <c r="E129" s="433"/>
      <c r="F129" s="433"/>
    </row>
    <row r="130" spans="1:6" x14ac:dyDescent="0.25">
      <c r="A130" s="429" t="s">
        <v>641</v>
      </c>
      <c r="B130" s="431" t="str">
        <f>VLOOKUP(A130,DATASHEET!B:C,2,FALSE)</f>
        <v>12JW</v>
      </c>
      <c r="C130" s="338">
        <v>0</v>
      </c>
      <c r="D130" s="433"/>
      <c r="E130" s="433"/>
      <c r="F130" s="433"/>
    </row>
    <row r="131" spans="1:6" x14ac:dyDescent="0.25">
      <c r="A131" s="429" t="s">
        <v>642</v>
      </c>
      <c r="B131" s="431" t="str">
        <f>VLOOKUP(A131,DATASHEET!B:C,2,FALSE)</f>
        <v>12JN</v>
      </c>
      <c r="C131" s="338">
        <v>0</v>
      </c>
      <c r="D131" s="433"/>
      <c r="E131" s="433"/>
      <c r="F131" s="433"/>
    </row>
    <row r="132" spans="1:6" x14ac:dyDescent="0.25">
      <c r="A132" s="429" t="s">
        <v>643</v>
      </c>
      <c r="B132" s="431" t="str">
        <f>VLOOKUP(A132,DATASHEET!B:C,2,FALSE)</f>
        <v>12JW</v>
      </c>
      <c r="C132" s="338">
        <v>0</v>
      </c>
      <c r="D132" s="433"/>
      <c r="E132" s="433"/>
      <c r="F132" s="433"/>
    </row>
    <row r="133" spans="1:6" x14ac:dyDescent="0.25">
      <c r="A133" s="429" t="s">
        <v>644</v>
      </c>
      <c r="B133" s="431" t="str">
        <f>VLOOKUP(A133,DATASHEET!B:C,2,FALSE)</f>
        <v>12JW</v>
      </c>
      <c r="C133" s="338">
        <v>0</v>
      </c>
      <c r="D133" s="433"/>
      <c r="E133" s="433"/>
      <c r="F133" s="433"/>
    </row>
    <row r="134" spans="1:6" x14ac:dyDescent="0.25">
      <c r="A134" s="429" t="s">
        <v>645</v>
      </c>
      <c r="B134" s="431" t="str">
        <f>VLOOKUP(A134,DATASHEET!B:C,2,FALSE)</f>
        <v>12JW</v>
      </c>
      <c r="C134" s="338">
        <v>0</v>
      </c>
      <c r="D134" s="433"/>
      <c r="E134" s="433"/>
      <c r="F134" s="433"/>
    </row>
    <row r="135" spans="1:6" x14ac:dyDescent="0.25">
      <c r="A135" s="429" t="s">
        <v>646</v>
      </c>
      <c r="B135" s="431" t="str">
        <f>VLOOKUP(A135,DATASHEET!B:C,2,FALSE)</f>
        <v>12JW</v>
      </c>
      <c r="C135" s="338">
        <v>0</v>
      </c>
      <c r="D135" s="433"/>
      <c r="E135" s="433"/>
      <c r="F135" s="433"/>
    </row>
    <row r="136" spans="1:6" x14ac:dyDescent="0.25">
      <c r="A136" s="429" t="s">
        <v>647</v>
      </c>
      <c r="B136" s="431" t="str">
        <f>VLOOKUP(A136,DATASHEET!B:C,2,FALSE)</f>
        <v>12JW</v>
      </c>
      <c r="C136" s="338">
        <v>0</v>
      </c>
      <c r="D136" s="433"/>
      <c r="E136" s="433"/>
      <c r="F136" s="433"/>
    </row>
    <row r="137" spans="1:6" x14ac:dyDescent="0.25">
      <c r="A137" s="429" t="s">
        <v>648</v>
      </c>
      <c r="B137" s="431" t="str">
        <f>VLOOKUP(A137,DATASHEET!B:C,2,FALSE)</f>
        <v>12JW</v>
      </c>
      <c r="C137" s="338">
        <v>0</v>
      </c>
      <c r="D137" s="433"/>
      <c r="E137" s="433"/>
      <c r="F137" s="433"/>
    </row>
    <row r="138" spans="1:6" x14ac:dyDescent="0.25">
      <c r="A138" s="429" t="s">
        <v>649</v>
      </c>
      <c r="B138" s="431" t="str">
        <f>VLOOKUP(A138,DATASHEET!B:C,2,FALSE)</f>
        <v>12JW</v>
      </c>
      <c r="C138" s="338">
        <v>0</v>
      </c>
      <c r="D138" s="433"/>
      <c r="E138" s="433"/>
      <c r="F138" s="433"/>
    </row>
    <row r="139" spans="1:6" x14ac:dyDescent="0.25">
      <c r="A139" s="429" t="s">
        <v>650</v>
      </c>
      <c r="B139" s="431" t="str">
        <f>VLOOKUP(A139,DATASHEET!B:C,2,FALSE)</f>
        <v>12MP</v>
      </c>
      <c r="C139" s="338">
        <v>0</v>
      </c>
      <c r="D139" s="433"/>
      <c r="E139" s="433"/>
      <c r="F139" s="433"/>
    </row>
    <row r="140" spans="1:6" x14ac:dyDescent="0.25">
      <c r="A140" s="429" t="s">
        <v>651</v>
      </c>
      <c r="B140" s="431" t="str">
        <f>VLOOKUP(A140,DATASHEET!B:C,2,FALSE)</f>
        <v>12KD</v>
      </c>
      <c r="C140" s="338">
        <v>1</v>
      </c>
      <c r="D140" s="433"/>
      <c r="E140" s="433"/>
      <c r="F140" s="433"/>
    </row>
    <row r="141" spans="1:6" x14ac:dyDescent="0.25">
      <c r="A141" s="429" t="s">
        <v>652</v>
      </c>
      <c r="B141" s="431" t="str">
        <f>VLOOKUP(A141,DATASHEET!B:C,2,FALSE)</f>
        <v>12JW</v>
      </c>
      <c r="C141" s="338">
        <v>0</v>
      </c>
      <c r="D141" s="433"/>
      <c r="E141" s="433"/>
      <c r="F141" s="433"/>
    </row>
    <row r="142" spans="1:6" x14ac:dyDescent="0.25">
      <c r="A142" s="429" t="s">
        <v>653</v>
      </c>
      <c r="B142" s="431" t="str">
        <f>VLOOKUP(A142,DATASHEET!B:C,2,FALSE)</f>
        <v>12SG</v>
      </c>
      <c r="C142" s="338">
        <v>0</v>
      </c>
      <c r="D142" s="433"/>
      <c r="E142" s="433"/>
      <c r="F142" s="433"/>
    </row>
    <row r="143" spans="1:6" x14ac:dyDescent="0.25">
      <c r="A143" s="429" t="s">
        <v>654</v>
      </c>
      <c r="B143" s="431" t="str">
        <f>VLOOKUP(A143,DATASHEET!B:C,2,FALSE)</f>
        <v>12JW</v>
      </c>
      <c r="C143" s="338">
        <v>0</v>
      </c>
      <c r="D143" s="433"/>
      <c r="E143" s="433"/>
      <c r="F143" s="433"/>
    </row>
    <row r="144" spans="1:6" x14ac:dyDescent="0.25">
      <c r="A144" s="429" t="s">
        <v>655</v>
      </c>
      <c r="B144" s="431" t="str">
        <f>VLOOKUP(A144,DATASHEET!B:C,2,FALSE)</f>
        <v>12CSN</v>
      </c>
      <c r="C144" s="338">
        <v>0</v>
      </c>
      <c r="D144" s="433"/>
      <c r="E144" s="433"/>
      <c r="F144" s="433"/>
    </row>
    <row r="145" spans="1:6" x14ac:dyDescent="0.25">
      <c r="A145" s="429" t="s">
        <v>656</v>
      </c>
      <c r="B145" s="431" t="str">
        <f>VLOOKUP(A145,DATASHEET!B:C,2,FALSE)</f>
        <v>12EW</v>
      </c>
      <c r="C145" s="338">
        <v>0</v>
      </c>
      <c r="D145" s="433"/>
      <c r="E145" s="433"/>
      <c r="F145" s="433"/>
    </row>
    <row r="146" spans="1:6" x14ac:dyDescent="0.25">
      <c r="A146" s="429" t="s">
        <v>657</v>
      </c>
      <c r="B146" s="431" t="str">
        <f>VLOOKUP(A146,DATASHEET!B:C,2,FALSE)</f>
        <v>12JW</v>
      </c>
      <c r="C146" s="338">
        <v>0</v>
      </c>
      <c r="D146" s="433"/>
      <c r="E146" s="433"/>
      <c r="F146" s="433"/>
    </row>
    <row r="147" spans="1:6" x14ac:dyDescent="0.25">
      <c r="A147" s="429" t="s">
        <v>658</v>
      </c>
      <c r="B147" s="431" t="str">
        <f>VLOOKUP(A147,DATASHEET!B:C,2,FALSE)</f>
        <v>12JW</v>
      </c>
      <c r="C147" s="338">
        <v>0</v>
      </c>
      <c r="D147" s="433"/>
      <c r="E147" s="433"/>
      <c r="F147" s="433"/>
    </row>
    <row r="148" spans="1:6" x14ac:dyDescent="0.25">
      <c r="A148" s="429" t="s">
        <v>659</v>
      </c>
      <c r="B148" s="431" t="str">
        <f>VLOOKUP(A148,DATASHEET!B:C,2,FALSE)</f>
        <v>12EW</v>
      </c>
      <c r="C148" s="338">
        <v>1</v>
      </c>
      <c r="D148" s="433"/>
      <c r="E148" s="433"/>
      <c r="F148" s="433"/>
    </row>
    <row r="149" spans="1:6" x14ac:dyDescent="0.25">
      <c r="A149" s="429" t="s">
        <v>660</v>
      </c>
      <c r="B149" s="431" t="str">
        <f>VLOOKUP(A149,DATASHEET!B:C,2,FALSE)</f>
        <v>12JW</v>
      </c>
      <c r="C149" s="338">
        <v>0</v>
      </c>
      <c r="D149" s="433"/>
      <c r="E149" s="433"/>
      <c r="F149" s="433"/>
    </row>
    <row r="150" spans="1:6" x14ac:dyDescent="0.25">
      <c r="A150" s="429" t="s">
        <v>661</v>
      </c>
      <c r="B150" s="431" t="str">
        <f>VLOOKUP(A150,DATASHEET!B:C,2,FALSE)</f>
        <v>12JW</v>
      </c>
      <c r="C150" s="338">
        <v>0</v>
      </c>
      <c r="D150" s="433"/>
      <c r="E150" s="433"/>
      <c r="F150" s="433"/>
    </row>
    <row r="151" spans="1:6" x14ac:dyDescent="0.25">
      <c r="A151" s="429" t="s">
        <v>662</v>
      </c>
      <c r="B151" s="431" t="str">
        <f>VLOOKUP(A151,DATASHEET!B:C,2,FALSE)</f>
        <v>12KD</v>
      </c>
      <c r="C151" s="338">
        <v>0</v>
      </c>
      <c r="D151" s="433"/>
      <c r="E151" s="433"/>
      <c r="F151" s="433"/>
    </row>
    <row r="152" spans="1:6" x14ac:dyDescent="0.25">
      <c r="A152" s="429" t="s">
        <v>663</v>
      </c>
      <c r="B152" s="431" t="str">
        <f>VLOOKUP(A152,DATASHEET!B:C,2,FALSE)</f>
        <v>12MP</v>
      </c>
      <c r="C152" s="338">
        <v>0</v>
      </c>
      <c r="D152" s="433"/>
      <c r="E152" s="433"/>
      <c r="F152" s="433"/>
    </row>
    <row r="153" spans="1:6" x14ac:dyDescent="0.25">
      <c r="A153" s="429" t="s">
        <v>664</v>
      </c>
      <c r="B153" s="431" t="str">
        <f>VLOOKUP(A153,DATASHEET!B:C,2,FALSE)</f>
        <v>12KD</v>
      </c>
      <c r="C153" s="338">
        <v>0</v>
      </c>
      <c r="D153" s="433"/>
      <c r="E153" s="433"/>
      <c r="F153" s="433"/>
    </row>
    <row r="154" spans="1:6" x14ac:dyDescent="0.25">
      <c r="A154" s="429" t="s">
        <v>665</v>
      </c>
      <c r="B154" s="431" t="str">
        <f>VLOOKUP(A154,DATASHEET!B:C,2,FALSE)</f>
        <v>12JW</v>
      </c>
      <c r="C154" s="338">
        <v>0</v>
      </c>
      <c r="D154" s="433"/>
      <c r="E154" s="433"/>
      <c r="F154" s="433"/>
    </row>
    <row r="155" spans="1:6" x14ac:dyDescent="0.25">
      <c r="A155" s="429" t="s">
        <v>666</v>
      </c>
      <c r="B155" s="431" t="str">
        <f>VLOOKUP(A155,DATASHEET!B:C,2,FALSE)</f>
        <v>12KD</v>
      </c>
      <c r="C155" s="338">
        <v>0</v>
      </c>
      <c r="D155" s="433"/>
      <c r="E155" s="433"/>
      <c r="F155" s="433"/>
    </row>
    <row r="156" spans="1:6" x14ac:dyDescent="0.25">
      <c r="A156" s="429" t="s">
        <v>667</v>
      </c>
      <c r="B156" s="431" t="str">
        <f>VLOOKUP(A156,DATASHEET!B:C,2,FALSE)</f>
        <v>12KD</v>
      </c>
      <c r="C156" s="338">
        <v>0</v>
      </c>
      <c r="D156" s="433"/>
      <c r="E156" s="433"/>
      <c r="F156" s="433"/>
    </row>
    <row r="157" spans="1:6" x14ac:dyDescent="0.25">
      <c r="A157" s="429" t="s">
        <v>668</v>
      </c>
      <c r="B157" s="431" t="str">
        <f>VLOOKUP(A157,DATASHEET!B:C,2,FALSE)</f>
        <v>12KD</v>
      </c>
      <c r="C157" s="338">
        <v>0</v>
      </c>
      <c r="D157" s="433"/>
      <c r="E157" s="433"/>
      <c r="F157" s="433"/>
    </row>
    <row r="158" spans="1:6" x14ac:dyDescent="0.25">
      <c r="A158" s="429" t="s">
        <v>669</v>
      </c>
      <c r="B158" s="431" t="str">
        <f>VLOOKUP(A158,DATASHEET!B:C,2,FALSE)</f>
        <v>12KD</v>
      </c>
      <c r="C158" s="338">
        <v>0</v>
      </c>
      <c r="D158" s="433"/>
      <c r="E158" s="433"/>
      <c r="F158" s="433"/>
    </row>
    <row r="159" spans="1:6" x14ac:dyDescent="0.25">
      <c r="A159" s="429" t="s">
        <v>670</v>
      </c>
      <c r="B159" s="431" t="str">
        <f>VLOOKUP(A159,DATASHEET!B:C,2,FALSE)</f>
        <v>12KD</v>
      </c>
      <c r="C159" s="338">
        <v>0</v>
      </c>
      <c r="D159" s="433"/>
      <c r="E159" s="433"/>
      <c r="F159" s="433"/>
    </row>
    <row r="160" spans="1:6" x14ac:dyDescent="0.25">
      <c r="A160" s="429" t="s">
        <v>671</v>
      </c>
      <c r="B160" s="431" t="str">
        <f>VLOOKUP(A160,DATASHEET!B:C,2,FALSE)</f>
        <v>12MP</v>
      </c>
      <c r="C160" s="338">
        <v>1</v>
      </c>
      <c r="D160" s="433"/>
      <c r="E160" s="433"/>
      <c r="F160" s="433"/>
    </row>
    <row r="161" spans="1:6" x14ac:dyDescent="0.25">
      <c r="A161" s="429" t="s">
        <v>672</v>
      </c>
      <c r="B161" s="431" t="str">
        <f>VLOOKUP(A161,DATASHEET!B:C,2,FALSE)</f>
        <v>12DHO</v>
      </c>
      <c r="C161" s="338">
        <v>0</v>
      </c>
      <c r="D161" s="433"/>
      <c r="E161" s="433"/>
      <c r="F161" s="433"/>
    </row>
    <row r="162" spans="1:6" x14ac:dyDescent="0.25">
      <c r="A162" s="429" t="s">
        <v>673</v>
      </c>
      <c r="B162" s="431" t="str">
        <f>VLOOKUP(A162,DATASHEET!B:C,2,FALSE)</f>
        <v>12KD</v>
      </c>
      <c r="C162" s="338">
        <v>0</v>
      </c>
      <c r="D162" s="433"/>
      <c r="E162" s="433"/>
      <c r="F162" s="433"/>
    </row>
    <row r="163" spans="1:6" x14ac:dyDescent="0.25">
      <c r="A163" s="429" t="s">
        <v>674</v>
      </c>
      <c r="B163" s="431" t="str">
        <f>VLOOKUP(A163,DATASHEET!B:C,2,FALSE)</f>
        <v>12KD</v>
      </c>
      <c r="C163" s="338">
        <v>0</v>
      </c>
      <c r="D163" s="433"/>
      <c r="E163" s="433"/>
      <c r="F163" s="433"/>
    </row>
    <row r="164" spans="1:6" x14ac:dyDescent="0.25">
      <c r="A164" s="429" t="s">
        <v>675</v>
      </c>
      <c r="B164" s="431" t="str">
        <f>VLOOKUP(A164,DATASHEET!B:C,2,FALSE)</f>
        <v>12KD</v>
      </c>
      <c r="C164" s="338">
        <v>0</v>
      </c>
      <c r="D164" s="433"/>
      <c r="E164" s="433"/>
      <c r="F164" s="433"/>
    </row>
    <row r="165" spans="1:6" x14ac:dyDescent="0.25">
      <c r="A165" s="429" t="s">
        <v>676</v>
      </c>
      <c r="B165" s="431" t="str">
        <f>VLOOKUP(A165,DATASHEET!B:C,2,FALSE)</f>
        <v>12SG</v>
      </c>
      <c r="C165" s="338">
        <v>0</v>
      </c>
      <c r="D165" s="433"/>
      <c r="E165" s="433"/>
      <c r="F165" s="433"/>
    </row>
    <row r="166" spans="1:6" x14ac:dyDescent="0.25">
      <c r="A166" s="429" t="s">
        <v>677</v>
      </c>
      <c r="B166" s="431" t="str">
        <f>VLOOKUP(A166,DATASHEET!B:C,2,FALSE)</f>
        <v>12SG</v>
      </c>
      <c r="C166" s="338">
        <v>0</v>
      </c>
      <c r="D166" s="433"/>
      <c r="E166" s="433"/>
      <c r="F166" s="433"/>
    </row>
    <row r="167" spans="1:6" x14ac:dyDescent="0.25">
      <c r="A167" s="429" t="s">
        <v>678</v>
      </c>
      <c r="B167" s="431" t="str">
        <f>VLOOKUP(A167,DATASHEET!B:C,2,FALSE)</f>
        <v>12DHO</v>
      </c>
      <c r="C167" s="338">
        <v>0</v>
      </c>
      <c r="D167" s="433"/>
      <c r="E167" s="433"/>
      <c r="F167" s="433"/>
    </row>
    <row r="168" spans="1:6" x14ac:dyDescent="0.25">
      <c r="A168" s="429" t="s">
        <v>679</v>
      </c>
      <c r="B168" s="431" t="str">
        <f>VLOOKUP(A168,DATASHEET!B:C,2,FALSE)</f>
        <v>12KD</v>
      </c>
      <c r="C168" s="338">
        <v>0</v>
      </c>
      <c r="D168" s="433"/>
      <c r="E168" s="433"/>
      <c r="F168" s="433"/>
    </row>
    <row r="169" spans="1:6" x14ac:dyDescent="0.25">
      <c r="A169" s="429" t="s">
        <v>680</v>
      </c>
      <c r="B169" s="431" t="str">
        <f>VLOOKUP(A169,DATASHEET!B:C,2,FALSE)</f>
        <v>12KD</v>
      </c>
      <c r="C169" s="338">
        <v>0</v>
      </c>
      <c r="D169" s="433"/>
      <c r="E169" s="433"/>
      <c r="F169" s="433"/>
    </row>
    <row r="170" spans="1:6" x14ac:dyDescent="0.25">
      <c r="A170" s="429" t="s">
        <v>681</v>
      </c>
      <c r="B170" s="431" t="str">
        <f>VLOOKUP(A170,DATASHEET!B:C,2,FALSE)</f>
        <v>12KD</v>
      </c>
      <c r="C170" s="338">
        <v>0</v>
      </c>
      <c r="D170" s="433"/>
      <c r="E170" s="433"/>
      <c r="F170" s="433"/>
    </row>
    <row r="171" spans="1:6" x14ac:dyDescent="0.25">
      <c r="A171" s="429" t="s">
        <v>682</v>
      </c>
      <c r="B171" s="431" t="str">
        <f>VLOOKUP(A171,DATASHEET!B:C,2,FALSE)</f>
        <v>12DHO</v>
      </c>
      <c r="C171" s="338">
        <v>0</v>
      </c>
      <c r="D171" s="433"/>
      <c r="E171" s="433"/>
      <c r="F171" s="433"/>
    </row>
    <row r="172" spans="1:6" x14ac:dyDescent="0.25">
      <c r="A172" s="429" t="s">
        <v>683</v>
      </c>
      <c r="B172" s="431" t="str">
        <f>VLOOKUP(A172,DATASHEET!B:C,2,FALSE)</f>
        <v>12KD</v>
      </c>
      <c r="C172" s="338">
        <v>0</v>
      </c>
      <c r="D172" s="433"/>
      <c r="E172" s="433"/>
      <c r="F172" s="433"/>
    </row>
    <row r="173" spans="1:6" x14ac:dyDescent="0.25">
      <c r="A173" s="429" t="s">
        <v>684</v>
      </c>
      <c r="B173" s="431" t="str">
        <f>VLOOKUP(A173,DATASHEET!B:C,2,FALSE)</f>
        <v>12KD</v>
      </c>
      <c r="C173" s="338">
        <v>0</v>
      </c>
      <c r="D173" s="433"/>
      <c r="E173" s="433"/>
      <c r="F173" s="433"/>
    </row>
    <row r="174" spans="1:6" x14ac:dyDescent="0.25">
      <c r="A174" s="429" t="s">
        <v>685</v>
      </c>
      <c r="B174" s="431" t="str">
        <f>VLOOKUP(A174,DATASHEET!B:C,2,FALSE)</f>
        <v>12SG</v>
      </c>
      <c r="C174" s="338">
        <v>0</v>
      </c>
      <c r="D174" s="433"/>
      <c r="E174" s="433"/>
      <c r="F174" s="433"/>
    </row>
    <row r="175" spans="1:6" x14ac:dyDescent="0.25">
      <c r="A175" s="429" t="s">
        <v>686</v>
      </c>
      <c r="B175" s="431" t="str">
        <f>VLOOKUP(A175,DATASHEET!B:C,2,FALSE)</f>
        <v>12KD</v>
      </c>
      <c r="C175" s="338">
        <v>0</v>
      </c>
      <c r="D175" s="433"/>
      <c r="E175" s="433"/>
      <c r="F175" s="433"/>
    </row>
    <row r="176" spans="1:6" x14ac:dyDescent="0.25">
      <c r="A176" s="429" t="s">
        <v>687</v>
      </c>
      <c r="B176" s="431" t="str">
        <f>VLOOKUP(A176,DATASHEET!B:C,2,FALSE)</f>
        <v>12SG</v>
      </c>
      <c r="C176" s="338">
        <v>0</v>
      </c>
      <c r="D176" s="433"/>
      <c r="E176" s="433"/>
      <c r="F176" s="433"/>
    </row>
    <row r="177" spans="1:6" x14ac:dyDescent="0.25">
      <c r="A177" s="429" t="s">
        <v>688</v>
      </c>
      <c r="B177" s="431" t="str">
        <f>VLOOKUP(A177,DATASHEET!B:C,2,FALSE)</f>
        <v>12EW</v>
      </c>
      <c r="C177" s="338">
        <v>1</v>
      </c>
      <c r="D177" s="433"/>
      <c r="E177" s="433"/>
      <c r="F177" s="433"/>
    </row>
    <row r="178" spans="1:6" x14ac:dyDescent="0.25">
      <c r="A178" s="429" t="s">
        <v>689</v>
      </c>
      <c r="B178" s="431" t="str">
        <f>VLOOKUP(A178,DATASHEET!B:C,2,FALSE)</f>
        <v>12CSN</v>
      </c>
      <c r="C178" s="338">
        <v>0</v>
      </c>
      <c r="D178" s="433"/>
      <c r="E178" s="433"/>
      <c r="F178" s="433"/>
    </row>
    <row r="179" spans="1:6" x14ac:dyDescent="0.25">
      <c r="A179" s="429" t="s">
        <v>690</v>
      </c>
      <c r="B179" s="431" t="str">
        <f>VLOOKUP(A179,DATASHEET!B:C,2,FALSE)</f>
        <v>12SG</v>
      </c>
      <c r="C179" s="338">
        <v>0</v>
      </c>
      <c r="D179" s="433"/>
      <c r="E179" s="433"/>
      <c r="F179" s="433"/>
    </row>
    <row r="180" spans="1:6" x14ac:dyDescent="0.25">
      <c r="A180" s="429" t="s">
        <v>691</v>
      </c>
      <c r="B180" s="431" t="str">
        <f>VLOOKUP(A180,DATASHEET!B:C,2,FALSE)</f>
        <v>12SG</v>
      </c>
      <c r="C180" s="338">
        <v>0</v>
      </c>
      <c r="D180" s="433"/>
      <c r="E180" s="433"/>
      <c r="F180" s="433"/>
    </row>
    <row r="181" spans="1:6" x14ac:dyDescent="0.25">
      <c r="A181" s="429" t="s">
        <v>692</v>
      </c>
      <c r="B181" s="431" t="str">
        <f>VLOOKUP(A181,DATASHEET!B:C,2,FALSE)</f>
        <v>12SG</v>
      </c>
      <c r="C181" s="338">
        <v>0</v>
      </c>
      <c r="D181" s="433"/>
      <c r="E181" s="433"/>
      <c r="F181" s="433"/>
    </row>
    <row r="182" spans="1:6" x14ac:dyDescent="0.25">
      <c r="A182" s="429" t="s">
        <v>693</v>
      </c>
      <c r="B182" s="431" t="str">
        <f>VLOOKUP(A182,DATASHEET!B:C,2,FALSE)</f>
        <v>12ASA</v>
      </c>
      <c r="C182" s="338">
        <v>0</v>
      </c>
      <c r="D182" s="433"/>
      <c r="E182" s="433"/>
      <c r="F182" s="433"/>
    </row>
    <row r="183" spans="1:6" x14ac:dyDescent="0.25">
      <c r="A183" s="429" t="s">
        <v>694</v>
      </c>
      <c r="B183" s="431" t="str">
        <f>VLOOKUP(A183,DATASHEET!B:C,2,FALSE)</f>
        <v>12SG</v>
      </c>
      <c r="C183" s="338">
        <v>0</v>
      </c>
      <c r="D183" s="433"/>
      <c r="E183" s="433"/>
      <c r="F183" s="433"/>
    </row>
    <row r="184" spans="1:6" x14ac:dyDescent="0.25">
      <c r="A184" s="429" t="s">
        <v>695</v>
      </c>
      <c r="B184" s="431" t="str">
        <f>VLOOKUP(A184,DATASHEET!B:C,2,FALSE)</f>
        <v>12SG</v>
      </c>
      <c r="C184" s="338">
        <v>0</v>
      </c>
      <c r="D184" s="433"/>
      <c r="E184" s="433"/>
      <c r="F184" s="433"/>
    </row>
    <row r="185" spans="1:6" x14ac:dyDescent="0.25">
      <c r="A185" s="429" t="s">
        <v>696</v>
      </c>
      <c r="B185" s="431" t="str">
        <f>VLOOKUP(A185,DATASHEET!B:C,2,FALSE)</f>
        <v>12SG</v>
      </c>
      <c r="C185" s="338">
        <v>0</v>
      </c>
      <c r="D185" s="433"/>
      <c r="E185" s="433"/>
      <c r="F185" s="433"/>
    </row>
    <row r="186" spans="1:6" x14ac:dyDescent="0.25">
      <c r="A186" s="429" t="s">
        <v>697</v>
      </c>
      <c r="B186" s="431" t="str">
        <f>VLOOKUP(A186,DATASHEET!B:C,2,FALSE)</f>
        <v>12KD</v>
      </c>
      <c r="C186" s="338">
        <v>0</v>
      </c>
      <c r="D186" s="433"/>
      <c r="E186" s="433"/>
      <c r="F186" s="433"/>
    </row>
    <row r="187" spans="1:6" x14ac:dyDescent="0.25">
      <c r="A187" s="429" t="s">
        <v>698</v>
      </c>
      <c r="B187" s="431" t="str">
        <f>VLOOKUP(A187,DATASHEET!B:C,2,FALSE)</f>
        <v>12KD</v>
      </c>
      <c r="C187" s="338">
        <v>0</v>
      </c>
      <c r="D187" s="433"/>
      <c r="E187" s="433"/>
      <c r="F187" s="433"/>
    </row>
    <row r="188" spans="1:6" x14ac:dyDescent="0.25">
      <c r="A188" s="429" t="s">
        <v>699</v>
      </c>
      <c r="B188" s="431" t="str">
        <f>VLOOKUP(A188,DATASHEET!B:C,2,FALSE)</f>
        <v>12MP</v>
      </c>
      <c r="C188" s="338">
        <v>0</v>
      </c>
      <c r="D188" s="433"/>
      <c r="E188" s="433"/>
      <c r="F188" s="433"/>
    </row>
    <row r="189" spans="1:6" x14ac:dyDescent="0.25">
      <c r="A189" s="429" t="s">
        <v>700</v>
      </c>
      <c r="B189" s="431" t="str">
        <f>VLOOKUP(A189,DATASHEET!B:C,2,FALSE)</f>
        <v>12CSN</v>
      </c>
      <c r="C189" s="338">
        <v>0</v>
      </c>
      <c r="D189" s="433"/>
      <c r="E189" s="433"/>
      <c r="F189" s="433"/>
    </row>
    <row r="190" spans="1:6" x14ac:dyDescent="0.25">
      <c r="A190" s="429" t="s">
        <v>701</v>
      </c>
      <c r="B190" s="431" t="str">
        <f>VLOOKUP(A190,DATASHEET!B:C,2,FALSE)</f>
        <v>12JW</v>
      </c>
      <c r="C190" s="338">
        <v>1</v>
      </c>
      <c r="D190" s="433"/>
      <c r="E190" s="433"/>
      <c r="F190" s="433"/>
    </row>
    <row r="191" spans="1:6" x14ac:dyDescent="0.25">
      <c r="A191" s="429" t="s">
        <v>702</v>
      </c>
      <c r="B191" s="431" t="str">
        <f>VLOOKUP(A191,DATASHEET!B:C,2,FALSE)</f>
        <v>12JW</v>
      </c>
      <c r="C191" s="338">
        <v>0</v>
      </c>
      <c r="D191" s="433"/>
      <c r="E191" s="433"/>
      <c r="F191" s="433"/>
    </row>
    <row r="192" spans="1:6" x14ac:dyDescent="0.25">
      <c r="A192" s="429" t="s">
        <v>703</v>
      </c>
      <c r="B192" s="431" t="str">
        <f>VLOOKUP(A192,DATASHEET!B:C,2,FALSE)</f>
        <v>12DHO</v>
      </c>
      <c r="C192" s="338">
        <v>0</v>
      </c>
      <c r="D192" s="433"/>
      <c r="E192" s="433"/>
      <c r="F192" s="433"/>
    </row>
    <row r="193" spans="1:6" x14ac:dyDescent="0.25">
      <c r="A193" s="429" t="s">
        <v>704</v>
      </c>
      <c r="B193" s="431" t="str">
        <f>VLOOKUP(A193,DATASHEET!B:C,2,FALSE)</f>
        <v>12KD</v>
      </c>
      <c r="C193" s="338">
        <v>0</v>
      </c>
      <c r="D193" s="433"/>
      <c r="E193" s="433"/>
      <c r="F193" s="433"/>
    </row>
    <row r="194" spans="1:6" x14ac:dyDescent="0.25">
      <c r="A194" s="429" t="s">
        <v>705</v>
      </c>
      <c r="B194" s="431" t="str">
        <f>VLOOKUP(A194,DATASHEET!B:C,2,FALSE)</f>
        <v>12KD</v>
      </c>
      <c r="C194" s="338">
        <v>0</v>
      </c>
      <c r="D194" s="433"/>
      <c r="E194" s="433"/>
      <c r="F194" s="433"/>
    </row>
    <row r="195" spans="1:6" x14ac:dyDescent="0.25">
      <c r="A195" s="429" t="s">
        <v>706</v>
      </c>
      <c r="B195" s="431" t="str">
        <f>VLOOKUP(A195,DATASHEET!B:C,2,FALSE)</f>
        <v>12MP</v>
      </c>
      <c r="C195" s="338">
        <v>0</v>
      </c>
      <c r="D195" s="433"/>
      <c r="E195" s="433"/>
      <c r="F195" s="433"/>
    </row>
    <row r="196" spans="1:6" x14ac:dyDescent="0.25">
      <c r="A196" s="429" t="s">
        <v>707</v>
      </c>
      <c r="B196" s="431" t="str">
        <f>VLOOKUP(A196,DATASHEET!B:C,2,FALSE)</f>
        <v>12MP</v>
      </c>
      <c r="C196" s="338">
        <v>0</v>
      </c>
      <c r="D196" s="433"/>
      <c r="E196" s="433"/>
      <c r="F196" s="433"/>
    </row>
    <row r="197" spans="1:6" x14ac:dyDescent="0.25">
      <c r="A197" s="429" t="s">
        <v>708</v>
      </c>
      <c r="B197" s="431" t="str">
        <f>VLOOKUP(A197,DATASHEET!B:C,2,FALSE)</f>
        <v>12MP</v>
      </c>
      <c r="C197" s="338">
        <v>0</v>
      </c>
      <c r="D197" s="433"/>
      <c r="E197" s="433"/>
      <c r="F197" s="433"/>
    </row>
    <row r="198" spans="1:6" x14ac:dyDescent="0.25">
      <c r="A198" s="429" t="s">
        <v>709</v>
      </c>
      <c r="B198" s="431" t="str">
        <f>VLOOKUP(A198,DATASHEET!B:C,2,FALSE)</f>
        <v>12DHO</v>
      </c>
      <c r="C198" s="338">
        <v>1</v>
      </c>
      <c r="D198" s="433"/>
      <c r="E198" s="433"/>
      <c r="F198" s="433"/>
    </row>
    <row r="199" spans="1:6" x14ac:dyDescent="0.25">
      <c r="A199" s="429" t="s">
        <v>710</v>
      </c>
      <c r="B199" s="431" t="str">
        <f>VLOOKUP(A199,DATASHEET!B:C,2,FALSE)</f>
        <v>12KD</v>
      </c>
      <c r="C199" s="338">
        <v>0</v>
      </c>
      <c r="D199" s="433"/>
      <c r="E199" s="433"/>
      <c r="F199" s="433"/>
    </row>
    <row r="200" spans="1:6" x14ac:dyDescent="0.25">
      <c r="A200" s="429" t="s">
        <v>711</v>
      </c>
      <c r="B200" s="431" t="str">
        <f>VLOOKUP(A200,DATASHEET!B:C,2,FALSE)</f>
        <v>12JN</v>
      </c>
      <c r="C200" s="338">
        <v>2</v>
      </c>
      <c r="D200" s="433"/>
      <c r="E200" s="433"/>
      <c r="F200" s="433"/>
    </row>
    <row r="201" spans="1:6" x14ac:dyDescent="0.25">
      <c r="A201" s="429" t="s">
        <v>712</v>
      </c>
      <c r="B201" s="431" t="str">
        <f>VLOOKUP(A201,DATASHEET!B:C,2,FALSE)</f>
        <v>12ASA</v>
      </c>
      <c r="C201" s="338">
        <v>0</v>
      </c>
      <c r="D201" s="433"/>
      <c r="E201" s="433"/>
      <c r="F201" s="433"/>
    </row>
    <row r="202" spans="1:6" x14ac:dyDescent="0.25">
      <c r="A202" s="429" t="s">
        <v>713</v>
      </c>
      <c r="B202" s="431" t="str">
        <f>VLOOKUP(A202,DATASHEET!B:C,2,FALSE)</f>
        <v>12MP</v>
      </c>
      <c r="C202" s="338">
        <v>0</v>
      </c>
      <c r="D202" s="433"/>
      <c r="E202" s="433"/>
      <c r="F202" s="433"/>
    </row>
    <row r="203" spans="1:6" x14ac:dyDescent="0.25">
      <c r="A203" s="429" t="s">
        <v>714</v>
      </c>
      <c r="B203" s="431" t="str">
        <f>VLOOKUP(A203,DATASHEET!B:C,2,FALSE)</f>
        <v>12MP</v>
      </c>
      <c r="C203" s="338">
        <v>0</v>
      </c>
      <c r="D203" s="433"/>
      <c r="E203" s="433"/>
      <c r="F203" s="433"/>
    </row>
    <row r="204" spans="1:6" x14ac:dyDescent="0.25">
      <c r="A204" s="429" t="s">
        <v>715</v>
      </c>
      <c r="B204" s="431" t="str">
        <f>VLOOKUP(A204,DATASHEET!B:C,2,FALSE)</f>
        <v>12MP</v>
      </c>
      <c r="C204" s="338">
        <v>1</v>
      </c>
      <c r="D204" s="433"/>
      <c r="E204" s="433"/>
      <c r="F204" s="433"/>
    </row>
    <row r="205" spans="1:6" x14ac:dyDescent="0.25">
      <c r="A205" s="429" t="s">
        <v>716</v>
      </c>
      <c r="B205" s="431" t="str">
        <f>VLOOKUP(A205,DATASHEET!B:C,2,FALSE)</f>
        <v>12SG</v>
      </c>
      <c r="C205" s="338">
        <v>1</v>
      </c>
      <c r="D205" s="433"/>
      <c r="E205" s="433"/>
      <c r="F205" s="433"/>
    </row>
    <row r="206" spans="1:6" x14ac:dyDescent="0.25">
      <c r="A206" s="429" t="s">
        <v>717</v>
      </c>
      <c r="B206" s="431" t="str">
        <f>VLOOKUP(A206,DATASHEET!B:C,2,FALSE)</f>
        <v>12CSN</v>
      </c>
      <c r="C206" s="338">
        <v>0</v>
      </c>
      <c r="D206" s="433"/>
      <c r="E206" s="433"/>
      <c r="F206" s="433"/>
    </row>
    <row r="207" spans="1:6" x14ac:dyDescent="0.25">
      <c r="A207" s="429" t="s">
        <v>718</v>
      </c>
      <c r="B207" s="431" t="str">
        <f>VLOOKUP(A207,DATASHEET!B:C,2,FALSE)</f>
        <v>12EW</v>
      </c>
      <c r="C207" s="338">
        <v>0</v>
      </c>
      <c r="D207" s="433"/>
      <c r="E207" s="433"/>
      <c r="F207" s="433"/>
    </row>
    <row r="208" spans="1:6" x14ac:dyDescent="0.25">
      <c r="A208" s="429" t="s">
        <v>719</v>
      </c>
      <c r="B208" s="431" t="str">
        <f>VLOOKUP(A208,DATASHEET!B:C,2,FALSE)</f>
        <v>12SG</v>
      </c>
      <c r="C208" s="338">
        <v>0</v>
      </c>
      <c r="D208" s="433"/>
      <c r="E208" s="433"/>
      <c r="F208" s="433"/>
    </row>
    <row r="209" spans="1:6" x14ac:dyDescent="0.25">
      <c r="A209" s="429" t="s">
        <v>720</v>
      </c>
      <c r="B209" s="431" t="str">
        <f>VLOOKUP(A209,DATASHEET!B:C,2,FALSE)</f>
        <v>12MP</v>
      </c>
      <c r="C209" s="338">
        <v>0</v>
      </c>
      <c r="D209" s="433"/>
      <c r="E209" s="433"/>
      <c r="F209" s="433"/>
    </row>
    <row r="210" spans="1:6" x14ac:dyDescent="0.25">
      <c r="A210" s="429" t="s">
        <v>721</v>
      </c>
      <c r="B210" s="431" t="str">
        <f>VLOOKUP(A210,DATASHEET!B:C,2,FALSE)</f>
        <v>12MP</v>
      </c>
      <c r="C210" s="338">
        <v>1</v>
      </c>
      <c r="D210" s="433"/>
      <c r="E210" s="433"/>
      <c r="F210" s="433"/>
    </row>
    <row r="211" spans="1:6" x14ac:dyDescent="0.25">
      <c r="A211" s="429" t="s">
        <v>722</v>
      </c>
      <c r="B211" s="431" t="str">
        <f>VLOOKUP(A211,DATASHEET!B:C,2,FALSE)</f>
        <v>12SG</v>
      </c>
      <c r="C211" s="338">
        <v>0</v>
      </c>
      <c r="D211" s="433"/>
      <c r="E211" s="433"/>
      <c r="F211" s="433"/>
    </row>
    <row r="212" spans="1:6" x14ac:dyDescent="0.25">
      <c r="A212" s="429" t="s">
        <v>723</v>
      </c>
      <c r="B212" s="431" t="str">
        <f>VLOOKUP(A212,DATASHEET!B:C,2,FALSE)</f>
        <v>12ASA</v>
      </c>
      <c r="C212" s="338">
        <v>0</v>
      </c>
      <c r="D212" s="433"/>
      <c r="E212" s="433"/>
      <c r="F212" s="433"/>
    </row>
    <row r="213" spans="1:6" x14ac:dyDescent="0.25">
      <c r="A213" s="429" t="s">
        <v>724</v>
      </c>
      <c r="B213" s="431" t="str">
        <f>VLOOKUP(A213,DATASHEET!B:C,2,FALSE)</f>
        <v>12EW</v>
      </c>
      <c r="C213" s="338">
        <v>0</v>
      </c>
      <c r="D213" s="433"/>
      <c r="E213" s="433"/>
      <c r="F213" s="433"/>
    </row>
    <row r="214" spans="1:6" x14ac:dyDescent="0.25">
      <c r="A214" s="429" t="s">
        <v>725</v>
      </c>
      <c r="B214" s="431" t="str">
        <f>VLOOKUP(A214,DATASHEET!B:C,2,FALSE)</f>
        <v>12MP</v>
      </c>
      <c r="C214" s="338">
        <v>1</v>
      </c>
      <c r="D214" s="433"/>
      <c r="E214" s="433"/>
      <c r="F214" s="433"/>
    </row>
    <row r="215" spans="1:6" x14ac:dyDescent="0.25">
      <c r="A215" s="429" t="s">
        <v>726</v>
      </c>
      <c r="B215" s="431" t="str">
        <f>VLOOKUP(A215,DATASHEET!B:C,2,FALSE)</f>
        <v>12JN</v>
      </c>
      <c r="C215" s="338">
        <v>0</v>
      </c>
      <c r="D215" s="433"/>
      <c r="E215" s="433"/>
      <c r="F215" s="433"/>
    </row>
    <row r="216" spans="1:6" x14ac:dyDescent="0.25">
      <c r="A216" s="429" t="s">
        <v>727</v>
      </c>
      <c r="B216" s="431" t="str">
        <f>VLOOKUP(A216,DATASHEET!B:C,2,FALSE)</f>
        <v>12MP</v>
      </c>
      <c r="C216" s="338">
        <v>1</v>
      </c>
      <c r="D216" s="433"/>
      <c r="E216" s="433"/>
      <c r="F216" s="433"/>
    </row>
    <row r="217" spans="1:6" x14ac:dyDescent="0.25">
      <c r="A217" s="429" t="s">
        <v>728</v>
      </c>
      <c r="B217" s="431" t="str">
        <f>VLOOKUP(A217,DATASHEET!B:C,2,FALSE)</f>
        <v>12SG</v>
      </c>
      <c r="C217" s="338">
        <v>0</v>
      </c>
      <c r="D217" s="433"/>
      <c r="E217" s="433"/>
      <c r="F217" s="433"/>
    </row>
    <row r="218" spans="1:6" x14ac:dyDescent="0.25">
      <c r="A218" s="429" t="s">
        <v>729</v>
      </c>
      <c r="B218" s="431" t="str">
        <f>VLOOKUP(A218,DATASHEET!B:C,2,FALSE)</f>
        <v>12SG</v>
      </c>
      <c r="C218" s="338">
        <v>0</v>
      </c>
      <c r="D218" s="433"/>
      <c r="E218" s="433"/>
      <c r="F218" s="433"/>
    </row>
    <row r="219" spans="1:6" x14ac:dyDescent="0.25">
      <c r="A219" s="429" t="s">
        <v>730</v>
      </c>
      <c r="B219" s="431" t="str">
        <f>VLOOKUP(A219,DATASHEET!B:C,2,FALSE)</f>
        <v>12EW</v>
      </c>
      <c r="C219" s="338">
        <v>0</v>
      </c>
      <c r="D219" s="433"/>
      <c r="E219" s="433"/>
      <c r="F219" s="433"/>
    </row>
    <row r="220" spans="1:6" x14ac:dyDescent="0.25">
      <c r="A220" s="429" t="s">
        <v>731</v>
      </c>
      <c r="B220" s="431" t="str">
        <f>VLOOKUP(A220,DATASHEET!B:C,2,FALSE)</f>
        <v>12KD</v>
      </c>
      <c r="C220" s="338">
        <v>0</v>
      </c>
      <c r="D220" s="433"/>
      <c r="E220" s="433"/>
      <c r="F220" s="433"/>
    </row>
    <row r="221" spans="1:6" x14ac:dyDescent="0.25">
      <c r="A221" s="429" t="s">
        <v>732</v>
      </c>
      <c r="B221" s="431" t="str">
        <f>VLOOKUP(A221,DATASHEET!B:C,2,FALSE)</f>
        <v>12JN</v>
      </c>
      <c r="C221" s="338">
        <v>0</v>
      </c>
      <c r="D221" s="433"/>
      <c r="E221" s="433"/>
      <c r="F221" s="433"/>
    </row>
    <row r="222" spans="1:6" x14ac:dyDescent="0.25">
      <c r="A222" s="429" t="s">
        <v>733</v>
      </c>
      <c r="B222" s="431" t="str">
        <f>VLOOKUP(A222,DATASHEET!B:C,2,FALSE)</f>
        <v>12MP</v>
      </c>
      <c r="C222" s="338">
        <v>0</v>
      </c>
      <c r="D222" s="433"/>
      <c r="E222" s="433"/>
      <c r="F222" s="433"/>
    </row>
    <row r="223" spans="1:6" x14ac:dyDescent="0.25">
      <c r="A223" s="429" t="s">
        <v>734</v>
      </c>
      <c r="B223" s="431" t="str">
        <f>VLOOKUP(A223,DATASHEET!B:C,2,FALSE)</f>
        <v>12MP</v>
      </c>
      <c r="C223" s="338">
        <v>3</v>
      </c>
      <c r="D223" s="433"/>
      <c r="E223" s="433"/>
      <c r="F223" s="433"/>
    </row>
    <row r="224" spans="1:6" x14ac:dyDescent="0.25">
      <c r="A224" s="429" t="s">
        <v>735</v>
      </c>
      <c r="B224" s="431" t="str">
        <f>VLOOKUP(A224,DATASHEET!B:C,2,FALSE)</f>
        <v>12MP</v>
      </c>
      <c r="C224" s="338">
        <v>0</v>
      </c>
      <c r="D224" s="433"/>
      <c r="E224" s="433"/>
      <c r="F224" s="433"/>
    </row>
    <row r="225" spans="1:6" x14ac:dyDescent="0.25">
      <c r="A225" s="429" t="s">
        <v>736</v>
      </c>
      <c r="B225" s="431" t="str">
        <f>VLOOKUP(A225,DATASHEET!B:C,2,FALSE)</f>
        <v>12MP</v>
      </c>
      <c r="C225" s="338">
        <v>0</v>
      </c>
      <c r="D225" s="433"/>
      <c r="E225" s="433"/>
      <c r="F225" s="433"/>
    </row>
    <row r="226" spans="1:6" x14ac:dyDescent="0.25">
      <c r="A226" s="429" t="s">
        <v>737</v>
      </c>
      <c r="B226" s="431" t="str">
        <f>VLOOKUP(A226,DATASHEET!B:C,2,FALSE)</f>
        <v>12MP</v>
      </c>
      <c r="C226" s="338">
        <v>0</v>
      </c>
      <c r="D226" s="433"/>
      <c r="E226" s="433"/>
      <c r="F226" s="433"/>
    </row>
    <row r="227" spans="1:6" x14ac:dyDescent="0.25">
      <c r="A227" s="429" t="s">
        <v>738</v>
      </c>
      <c r="B227" s="431" t="str">
        <f>VLOOKUP(A227,DATASHEET!B:C,2,FALSE)</f>
        <v>12MP</v>
      </c>
      <c r="C227" s="338">
        <v>0</v>
      </c>
      <c r="D227" s="433"/>
      <c r="E227" s="433"/>
      <c r="F227" s="433"/>
    </row>
    <row r="228" spans="1:6" x14ac:dyDescent="0.25">
      <c r="A228" s="429" t="s">
        <v>739</v>
      </c>
      <c r="B228" s="431" t="str">
        <f>VLOOKUP(A228,DATASHEET!B:C,2,FALSE)</f>
        <v>12CSN</v>
      </c>
      <c r="C228" s="338">
        <v>0</v>
      </c>
      <c r="D228" s="433"/>
      <c r="E228" s="433"/>
      <c r="F228" s="433"/>
    </row>
    <row r="229" spans="1:6" x14ac:dyDescent="0.25">
      <c r="A229" s="429" t="s">
        <v>740</v>
      </c>
      <c r="B229" s="431" t="str">
        <f>VLOOKUP(A229,DATASHEET!B:C,2,FALSE)</f>
        <v>12EW</v>
      </c>
      <c r="C229" s="338">
        <v>0</v>
      </c>
      <c r="D229" s="433"/>
      <c r="E229" s="433"/>
      <c r="F229" s="433"/>
    </row>
    <row r="230" spans="1:6" x14ac:dyDescent="0.25">
      <c r="A230" s="429" t="s">
        <v>741</v>
      </c>
      <c r="B230" s="431" t="str">
        <f>VLOOKUP(A230,DATASHEET!B:C,2,FALSE)</f>
        <v>12MP</v>
      </c>
      <c r="C230" s="338">
        <v>0</v>
      </c>
      <c r="D230" s="433"/>
      <c r="E230" s="433"/>
      <c r="F230" s="433"/>
    </row>
    <row r="231" spans="1:6" x14ac:dyDescent="0.25">
      <c r="A231" s="429" t="s">
        <v>742</v>
      </c>
      <c r="B231" s="431" t="str">
        <f>VLOOKUP(A231,DATASHEET!B:C,2,FALSE)</f>
        <v>12JW</v>
      </c>
      <c r="C231" s="338">
        <v>0</v>
      </c>
      <c r="D231" s="433"/>
      <c r="E231" s="433"/>
      <c r="F231" s="433"/>
    </row>
    <row r="232" spans="1:6" x14ac:dyDescent="0.25">
      <c r="A232" s="429" t="s">
        <v>743</v>
      </c>
      <c r="B232" s="431" t="str">
        <f>VLOOKUP(A232,DATASHEET!B:C,2,FALSE)</f>
        <v>12MP</v>
      </c>
      <c r="C232" s="338">
        <v>0</v>
      </c>
      <c r="D232" s="433"/>
      <c r="E232" s="433"/>
      <c r="F232" s="433"/>
    </row>
  </sheetData>
  <autoFilter ref="A2:F2" xr:uid="{EFE4D151-C201-4D83-AA47-3CF68BCA4B30}"/>
  <customSheetViews>
    <customSheetView guid="{E50EE22D-BFD3-47DF-BE54-CA5D5B7F17C7}" showAutoFilter="1">
      <pane xSplit="3" ySplit="1" topLeftCell="D2" activePane="bottomRight" state="frozen"/>
      <selection pane="bottomRight" activeCell="I19" sqref="I19"/>
      <pageMargins left="0.7" right="0.7" top="0.75" bottom="0.75" header="0.3" footer="0.3"/>
      <autoFilter ref="A1:C1" xr:uid="{00000000-0000-0000-0000-000000000000}"/>
    </customSheetView>
    <customSheetView guid="{A028B448-8360-48A3-87DD-A7F05C1EB7E7}" showAutoFilter="1">
      <pane xSplit="3" ySplit="1" topLeftCell="D2" activePane="bottomRight" state="frozen"/>
      <selection pane="bottomRight" activeCell="C8" sqref="C8"/>
      <pageMargins left="0.7" right="0.7" top="0.75" bottom="0.75" header="0.3" footer="0.3"/>
      <autoFilter ref="A1:D1" xr:uid="{00000000-0000-0000-0000-000000000000}"/>
    </customSheetView>
  </customSheetViews>
  <mergeCells count="1">
    <mergeCell ref="A1:F1"/>
  </mergeCells>
  <conditionalFormatting sqref="D233:D1048576">
    <cfRule type="colorScale" priority="18">
      <colorScale>
        <cfvo type="min"/>
        <cfvo type="percentile" val="50"/>
        <cfvo type="max"/>
        <color rgb="FF63BE7B"/>
        <color rgb="FFFFEB84"/>
        <color rgb="FFF8696B"/>
      </colorScale>
    </cfRule>
  </conditionalFormatting>
  <conditionalFormatting sqref="C233:C1048576">
    <cfRule type="colorScale" priority="16">
      <colorScale>
        <cfvo type="min"/>
        <cfvo type="percentile" val="50"/>
        <cfvo type="max"/>
        <color rgb="FF63BE7B"/>
        <color rgb="FFFFEB84"/>
        <color rgb="FFF8696B"/>
      </colorScale>
    </cfRule>
  </conditionalFormatting>
  <conditionalFormatting sqref="E233:E1048576">
    <cfRule type="colorScale" priority="14">
      <colorScale>
        <cfvo type="min"/>
        <cfvo type="percentile" val="50"/>
        <cfvo type="max"/>
        <color rgb="FF63BE7B"/>
        <color rgb="FFFFEB84"/>
        <color rgb="FFF8696B"/>
      </colorScale>
    </cfRule>
  </conditionalFormatting>
  <conditionalFormatting sqref="F233:F1048576">
    <cfRule type="colorScale" priority="12">
      <colorScale>
        <cfvo type="min"/>
        <cfvo type="percentile" val="50"/>
        <cfvo type="max"/>
        <color rgb="FF63BE7B"/>
        <color rgb="FFFFEB84"/>
        <color rgb="FFF8696B"/>
      </colorScale>
    </cfRule>
  </conditionalFormatting>
  <conditionalFormatting sqref="D2:D221">
    <cfRule type="colorScale" priority="9">
      <colorScale>
        <cfvo type="min"/>
        <cfvo type="percentile" val="50"/>
        <cfvo type="max"/>
        <color rgb="FF63BE7B"/>
        <color rgb="FFFFEB84"/>
        <color rgb="FFF8696B"/>
      </colorScale>
    </cfRule>
  </conditionalFormatting>
  <conditionalFormatting sqref="C2:C232">
    <cfRule type="colorScale" priority="8">
      <colorScale>
        <cfvo type="min"/>
        <cfvo type="percentile" val="50"/>
        <cfvo type="max"/>
        <color rgb="FF63BE7B"/>
        <color rgb="FFFFEB84"/>
        <color rgb="FFF8696B"/>
      </colorScale>
    </cfRule>
  </conditionalFormatting>
  <conditionalFormatting sqref="E2:E221">
    <cfRule type="colorScale" priority="7">
      <colorScale>
        <cfvo type="min"/>
        <cfvo type="percentile" val="50"/>
        <cfvo type="max"/>
        <color rgb="FF63BE7B"/>
        <color rgb="FFFFEB84"/>
        <color rgb="FFF8696B"/>
      </colorScale>
    </cfRule>
  </conditionalFormatting>
  <conditionalFormatting sqref="F2:F221">
    <cfRule type="colorScale" priority="6">
      <colorScale>
        <cfvo type="min"/>
        <cfvo type="percentile" val="50"/>
        <cfvo type="max"/>
        <color rgb="FF63BE7B"/>
        <color rgb="FFFFEB84"/>
        <color rgb="FFF8696B"/>
      </colorScale>
    </cfRule>
  </conditionalFormatting>
  <conditionalFormatting sqref="D222:D232">
    <cfRule type="colorScale" priority="4">
      <colorScale>
        <cfvo type="min"/>
        <cfvo type="percentile" val="50"/>
        <cfvo type="max"/>
        <color rgb="FF63BE7B"/>
        <color rgb="FFFFEB84"/>
        <color rgb="FFF8696B"/>
      </colorScale>
    </cfRule>
  </conditionalFormatting>
  <conditionalFormatting sqref="E222:E232">
    <cfRule type="colorScale" priority="2">
      <colorScale>
        <cfvo type="min"/>
        <cfvo type="percentile" val="50"/>
        <cfvo type="max"/>
        <color rgb="FF63BE7B"/>
        <color rgb="FFFFEB84"/>
        <color rgb="FFF8696B"/>
      </colorScale>
    </cfRule>
  </conditionalFormatting>
  <conditionalFormatting sqref="F222:F232">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I8"/>
  <sheetViews>
    <sheetView workbookViewId="0">
      <pane ySplit="1" topLeftCell="A2" activePane="bottomLeft" state="frozen"/>
      <selection pane="bottomLeft" sqref="A1:G1048576"/>
    </sheetView>
  </sheetViews>
  <sheetFormatPr defaultRowHeight="15" x14ac:dyDescent="0.25"/>
  <cols>
    <col min="1" max="1" width="26" bestFit="1" customWidth="1"/>
    <col min="2" max="2" width="10" bestFit="1" customWidth="1"/>
    <col min="3" max="3" width="21.7109375" bestFit="1" customWidth="1"/>
    <col min="4" max="4" width="7.7109375" bestFit="1" customWidth="1"/>
    <col min="5" max="9" width="7" style="56" bestFit="1" customWidth="1"/>
  </cols>
  <sheetData>
    <row r="1" spans="1:9" ht="46.5" customHeight="1" x14ac:dyDescent="0.35">
      <c r="A1" s="324"/>
      <c r="B1" s="324"/>
      <c r="C1" s="324"/>
      <c r="D1" s="324"/>
      <c r="E1" s="323"/>
      <c r="F1" s="323"/>
      <c r="G1" s="323"/>
      <c r="H1" s="323"/>
      <c r="I1" s="323"/>
    </row>
    <row r="8" spans="1:9" ht="31.5" customHeight="1" x14ac:dyDescent="0.25"/>
  </sheetData>
  <customSheetViews>
    <customSheetView guid="{E50EE22D-BFD3-47DF-BE54-CA5D5B7F17C7}">
      <pane ySplit="1" topLeftCell="A329" activePane="bottomLeft" state="frozen"/>
      <selection pane="bottomLeft" activeCell="P352" sqref="P352"/>
      <pageMargins left="0.7" right="0.7" top="0.75" bottom="0.75" header="0.3" footer="0.3"/>
    </customSheetView>
    <customSheetView guid="{A028B448-8360-48A3-87DD-A7F05C1EB7E7}" showAutoFilter="1">
      <pane ySplit="1" topLeftCell="A2" activePane="bottomLeft" state="frozen"/>
      <selection pane="bottomLeft" activeCell="C13" sqref="C13"/>
      <pageMargins left="0.7" right="0.7" top="0.75" bottom="0.75" header="0.3" footer="0.3"/>
      <autoFilter ref="A1:D1" xr:uid="{00000000-0000-0000-0000-000000000000}"/>
    </customSheetView>
  </customSheetViews>
  <conditionalFormatting sqref="A1:XFD1048576">
    <cfRule type="cellIs" dxfId="0" priority="1" stopIfTrue="1" operator="equal">
      <formula>"CONC"</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I18"/>
  <sheetViews>
    <sheetView showGridLines="0" zoomScale="130" zoomScaleNormal="130" workbookViewId="0">
      <selection activeCell="C21" sqref="C21"/>
    </sheetView>
  </sheetViews>
  <sheetFormatPr defaultRowHeight="15" x14ac:dyDescent="0.25"/>
  <cols>
    <col min="2" max="2" width="31.85546875" customWidth="1"/>
    <col min="3" max="4" width="10.7109375" customWidth="1"/>
    <col min="5" max="7" width="9.28515625" customWidth="1"/>
    <col min="8" max="8" width="9.140625" style="39"/>
  </cols>
  <sheetData>
    <row r="1" spans="1:9" x14ac:dyDescent="0.25">
      <c r="A1" s="3"/>
      <c r="B1" s="3"/>
      <c r="C1" s="3"/>
      <c r="D1" s="3"/>
      <c r="E1" s="3"/>
      <c r="F1" s="3"/>
      <c r="G1" s="3"/>
    </row>
    <row r="2" spans="1:9" ht="16.5" thickBot="1" x14ac:dyDescent="0.3">
      <c r="A2" s="3"/>
      <c r="B2" s="4"/>
      <c r="C2" s="376" t="s">
        <v>36</v>
      </c>
      <c r="D2" s="376" t="s">
        <v>91</v>
      </c>
      <c r="E2" s="376" t="s">
        <v>37</v>
      </c>
      <c r="F2" s="376" t="s">
        <v>92</v>
      </c>
      <c r="H2"/>
    </row>
    <row r="3" spans="1:9" ht="15.75" thickBot="1" x14ac:dyDescent="0.3">
      <c r="A3" s="3"/>
      <c r="B3" s="377" t="s">
        <v>384</v>
      </c>
      <c r="C3" s="378">
        <f>SUM(DATASHEET!$Q2:$Q250)</f>
        <v>134</v>
      </c>
      <c r="D3" s="378"/>
      <c r="E3" s="378"/>
      <c r="F3" s="378"/>
      <c r="H3"/>
    </row>
    <row r="4" spans="1:9" ht="15.75" thickBot="1" x14ac:dyDescent="0.3">
      <c r="A4" s="3"/>
      <c r="B4" s="379" t="s">
        <v>385</v>
      </c>
      <c r="C4" s="380">
        <f>SUM(DATASHEET!$R2:$R250)</f>
        <v>787</v>
      </c>
      <c r="D4" s="380"/>
      <c r="E4" s="380"/>
      <c r="F4" s="380"/>
      <c r="H4"/>
    </row>
    <row r="5" spans="1:9" ht="15.75" thickBot="1" x14ac:dyDescent="0.3">
      <c r="A5" s="3"/>
      <c r="B5" s="381" t="s">
        <v>386</v>
      </c>
      <c r="C5" s="382">
        <f>SUM(DATASHEET!$S2:$S250)</f>
        <v>14</v>
      </c>
      <c r="D5" s="382"/>
      <c r="E5" s="382"/>
      <c r="F5" s="382"/>
      <c r="H5"/>
    </row>
    <row r="6" spans="1:9" ht="15.75" thickBot="1" x14ac:dyDescent="0.3">
      <c r="A6" s="3"/>
      <c r="B6" s="381" t="s">
        <v>387</v>
      </c>
      <c r="C6" s="382">
        <f>SUM(DATASHEET!$T2:$T250)</f>
        <v>0</v>
      </c>
      <c r="D6" s="382"/>
      <c r="E6" s="382"/>
      <c r="F6" s="382"/>
      <c r="H6"/>
      <c r="I6" s="6"/>
    </row>
    <row r="7" spans="1:9" ht="15.75" thickBot="1" x14ac:dyDescent="0.3">
      <c r="A7" s="3"/>
      <c r="B7" s="381" t="s">
        <v>388</v>
      </c>
      <c r="C7" s="382">
        <f>SUM(DATASHEET!$U2:$U250)</f>
        <v>23</v>
      </c>
      <c r="D7" s="382"/>
      <c r="E7" s="382"/>
      <c r="F7" s="382"/>
      <c r="H7"/>
    </row>
    <row r="8" spans="1:9" ht="15.75" thickBot="1" x14ac:dyDescent="0.3">
      <c r="A8" s="3"/>
      <c r="B8" s="383" t="s">
        <v>389</v>
      </c>
      <c r="C8" s="384">
        <f>SUM(DATASHEET!$W2:$W250)</f>
        <v>1</v>
      </c>
      <c r="D8" s="384"/>
      <c r="E8" s="384"/>
      <c r="F8" s="384"/>
      <c r="H8"/>
    </row>
    <row r="9" spans="1:9" ht="15.75" thickBot="1" x14ac:dyDescent="0.3">
      <c r="A9" s="3"/>
      <c r="B9" s="383" t="s">
        <v>390</v>
      </c>
      <c r="C9" s="384">
        <f>SUM(DATASHEET!$X2:$X250)</f>
        <v>0</v>
      </c>
      <c r="D9" s="384"/>
      <c r="E9" s="384"/>
      <c r="F9" s="384"/>
      <c r="H9"/>
    </row>
    <row r="10" spans="1:9" ht="15.75" thickBot="1" x14ac:dyDescent="0.3">
      <c r="A10" s="3"/>
      <c r="B10" s="385" t="s">
        <v>391</v>
      </c>
      <c r="C10" s="435">
        <f>SUM(DATASHEET!$Y2:$Y250)</f>
        <v>3</v>
      </c>
      <c r="D10" s="386"/>
      <c r="E10" s="386"/>
      <c r="F10" s="386"/>
      <c r="H10"/>
    </row>
    <row r="11" spans="1:9" ht="15.75" thickBot="1" x14ac:dyDescent="0.3">
      <c r="A11" s="3"/>
      <c r="B11" s="49" t="s">
        <v>487</v>
      </c>
      <c r="C11" s="387">
        <f>SUM(C3:C10)</f>
        <v>962</v>
      </c>
      <c r="D11" s="387">
        <f>SUM(D3:D10)</f>
        <v>0</v>
      </c>
      <c r="E11" s="387">
        <f>SUM(E3:E10)</f>
        <v>0</v>
      </c>
      <c r="F11" s="387">
        <f>SUM(F3:F10)</f>
        <v>0</v>
      </c>
      <c r="H11"/>
    </row>
    <row r="12" spans="1:9" x14ac:dyDescent="0.25">
      <c r="B12" s="5"/>
      <c r="H12"/>
    </row>
    <row r="13" spans="1:9" ht="15.75" thickBot="1" x14ac:dyDescent="0.3">
      <c r="B13" s="7"/>
      <c r="C13" s="40" t="s">
        <v>36</v>
      </c>
      <c r="D13" s="40" t="s">
        <v>91</v>
      </c>
      <c r="E13" s="40" t="s">
        <v>37</v>
      </c>
      <c r="F13" s="40" t="s">
        <v>92</v>
      </c>
      <c r="H13"/>
    </row>
    <row r="14" spans="1:9" ht="15.75" thickBot="1" x14ac:dyDescent="0.3">
      <c r="B14" s="381" t="s">
        <v>488</v>
      </c>
      <c r="C14" s="436">
        <f>SUM(C5:C7)/C11</f>
        <v>3.8461538461538464E-2</v>
      </c>
      <c r="D14" s="388"/>
      <c r="E14" s="388"/>
      <c r="F14" s="389"/>
      <c r="H14"/>
    </row>
    <row r="15" spans="1:9" ht="15.75" thickBot="1" x14ac:dyDescent="0.3">
      <c r="B15" s="383" t="s">
        <v>93</v>
      </c>
      <c r="C15" s="437">
        <f>SUM(C8:C10)/C11</f>
        <v>4.1580041580041582E-3</v>
      </c>
      <c r="D15" s="390"/>
      <c r="E15" s="390"/>
      <c r="F15" s="391"/>
      <c r="H15"/>
    </row>
    <row r="16" spans="1:9" ht="15.75" thickBot="1" x14ac:dyDescent="0.3">
      <c r="B16" s="392" t="s">
        <v>489</v>
      </c>
      <c r="C16" s="438">
        <f>SUM(C5:C10)/C11</f>
        <v>4.2619542619542622E-2</v>
      </c>
      <c r="D16" s="393"/>
      <c r="E16" s="393"/>
      <c r="F16" s="394"/>
      <c r="H16"/>
    </row>
    <row r="17" spans="2:8" ht="15.75" thickBot="1" x14ac:dyDescent="0.3">
      <c r="B17" s="377" t="s">
        <v>1056</v>
      </c>
      <c r="C17" s="439">
        <f>(C3+C4)/C11</f>
        <v>0.95738045738045741</v>
      </c>
      <c r="D17" s="395"/>
      <c r="E17" s="395"/>
      <c r="F17" s="396"/>
      <c r="H17"/>
    </row>
    <row r="18" spans="2:8" x14ac:dyDescent="0.25">
      <c r="H18"/>
    </row>
  </sheetData>
  <customSheetViews>
    <customSheetView guid="{E50EE22D-BFD3-47DF-BE54-CA5D5B7F17C7}">
      <selection activeCell="D3" sqref="D3:G5"/>
      <pageMargins left="0.7" right="0.7" top="0.75" bottom="0.75" header="0.3" footer="0.3"/>
    </customSheetView>
    <customSheetView guid="{A028B448-8360-48A3-87DD-A7F05C1EB7E7}">
      <selection activeCell="C3" sqref="C3:C5"/>
      <pageMargins left="0.7" right="0.7" top="0.75" bottom="0.75" header="0.3" footer="0.3"/>
    </customSheetView>
  </customSheetView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231"/>
  <sheetViews>
    <sheetView showGridLines="0" showRowColHeaders="0" workbookViewId="0">
      <pane ySplit="1" topLeftCell="A197" activePane="bottomLeft" state="frozen"/>
      <selection pane="bottomLeft" activeCell="B218" sqref="B218"/>
    </sheetView>
  </sheetViews>
  <sheetFormatPr defaultRowHeight="15" x14ac:dyDescent="0.25"/>
  <cols>
    <col min="1" max="1" width="16.28515625" customWidth="1"/>
    <col min="2" max="2" width="29.7109375" bestFit="1" customWidth="1"/>
    <col min="3" max="3" width="12.28515625" customWidth="1"/>
    <col min="4" max="5" width="10.28515625" customWidth="1"/>
    <col min="6" max="6" width="10.85546875" bestFit="1" customWidth="1"/>
    <col min="7" max="9" width="10.28515625" customWidth="1"/>
  </cols>
  <sheetData>
    <row r="1" spans="1:9" ht="52.5" customHeight="1" x14ac:dyDescent="0.25">
      <c r="A1" s="450" t="s">
        <v>815</v>
      </c>
      <c r="B1" s="450" t="s">
        <v>816</v>
      </c>
      <c r="C1" s="450" t="s">
        <v>356</v>
      </c>
      <c r="D1" s="451" t="s">
        <v>817</v>
      </c>
      <c r="E1" s="451" t="s">
        <v>818</v>
      </c>
      <c r="F1" s="451" t="s">
        <v>819</v>
      </c>
      <c r="G1" s="451" t="s">
        <v>820</v>
      </c>
      <c r="H1" s="451" t="s">
        <v>821</v>
      </c>
      <c r="I1" s="451" t="s">
        <v>822</v>
      </c>
    </row>
    <row r="2" spans="1:9" x14ac:dyDescent="0.25">
      <c r="A2" s="359">
        <v>150958</v>
      </c>
      <c r="B2" s="359" t="s">
        <v>823</v>
      </c>
      <c r="C2" s="359" t="s">
        <v>753</v>
      </c>
      <c r="D2" s="325">
        <v>0</v>
      </c>
      <c r="E2" s="325">
        <v>0</v>
      </c>
      <c r="F2" s="325">
        <v>2</v>
      </c>
      <c r="G2" s="325">
        <v>0</v>
      </c>
      <c r="H2" s="325">
        <v>0</v>
      </c>
      <c r="I2" s="325">
        <v>0</v>
      </c>
    </row>
    <row r="3" spans="1:9" x14ac:dyDescent="0.25">
      <c r="A3" s="359">
        <v>160111</v>
      </c>
      <c r="B3" s="359" t="s">
        <v>824</v>
      </c>
      <c r="C3" s="359" t="s">
        <v>763</v>
      </c>
      <c r="D3" s="325">
        <v>0</v>
      </c>
      <c r="E3" s="325">
        <v>0</v>
      </c>
      <c r="F3" s="325">
        <v>1</v>
      </c>
      <c r="G3" s="325">
        <v>0</v>
      </c>
      <c r="H3" s="325">
        <v>0</v>
      </c>
      <c r="I3" s="325">
        <v>0</v>
      </c>
    </row>
    <row r="4" spans="1:9" x14ac:dyDescent="0.25">
      <c r="A4" s="359">
        <v>160081</v>
      </c>
      <c r="B4" s="359" t="s">
        <v>825</v>
      </c>
      <c r="C4" s="359" t="s">
        <v>764</v>
      </c>
      <c r="D4" s="325">
        <v>0</v>
      </c>
      <c r="E4" s="325">
        <v>0</v>
      </c>
      <c r="F4" s="325">
        <v>0</v>
      </c>
      <c r="G4" s="325">
        <v>0</v>
      </c>
      <c r="H4" s="325">
        <v>0</v>
      </c>
      <c r="I4" s="325">
        <v>0</v>
      </c>
    </row>
    <row r="5" spans="1:9" x14ac:dyDescent="0.25">
      <c r="A5" s="359">
        <v>150788</v>
      </c>
      <c r="B5" s="359" t="s">
        <v>826</v>
      </c>
      <c r="C5" s="359" t="s">
        <v>769</v>
      </c>
      <c r="D5" s="325">
        <v>0</v>
      </c>
      <c r="E5" s="325">
        <v>0</v>
      </c>
      <c r="F5" s="325">
        <v>0</v>
      </c>
      <c r="G5" s="325">
        <v>0</v>
      </c>
      <c r="H5" s="325">
        <v>0</v>
      </c>
      <c r="I5" s="325">
        <v>0</v>
      </c>
    </row>
    <row r="6" spans="1:9" x14ac:dyDescent="0.25">
      <c r="A6" s="359">
        <v>150808</v>
      </c>
      <c r="B6" s="359" t="s">
        <v>827</v>
      </c>
      <c r="C6" s="359" t="s">
        <v>753</v>
      </c>
      <c r="D6" s="325">
        <v>0</v>
      </c>
      <c r="E6" s="325">
        <v>0</v>
      </c>
      <c r="F6" s="325">
        <v>0</v>
      </c>
      <c r="G6" s="325">
        <v>0</v>
      </c>
      <c r="H6" s="325">
        <v>0</v>
      </c>
      <c r="I6" s="325">
        <v>0</v>
      </c>
    </row>
    <row r="7" spans="1:9" x14ac:dyDescent="0.25">
      <c r="A7" s="359">
        <v>150818</v>
      </c>
      <c r="B7" s="359" t="s">
        <v>828</v>
      </c>
      <c r="C7" s="359" t="s">
        <v>752</v>
      </c>
      <c r="D7" s="325">
        <v>0</v>
      </c>
      <c r="E7" s="325">
        <v>0</v>
      </c>
      <c r="F7" s="325">
        <v>3</v>
      </c>
      <c r="G7" s="325">
        <v>0</v>
      </c>
      <c r="H7" s="325">
        <v>0</v>
      </c>
      <c r="I7" s="325">
        <v>0</v>
      </c>
    </row>
    <row r="8" spans="1:9" x14ac:dyDescent="0.25">
      <c r="A8" s="359">
        <v>150912</v>
      </c>
      <c r="B8" s="359" t="s">
        <v>829</v>
      </c>
      <c r="C8" s="359" t="s">
        <v>770</v>
      </c>
      <c r="D8" s="325">
        <v>0</v>
      </c>
      <c r="E8" s="325">
        <v>0</v>
      </c>
      <c r="F8" s="325">
        <v>0</v>
      </c>
      <c r="G8" s="325">
        <v>0</v>
      </c>
      <c r="H8" s="325">
        <v>0</v>
      </c>
      <c r="I8" s="325">
        <v>0</v>
      </c>
    </row>
    <row r="9" spans="1:9" x14ac:dyDescent="0.25">
      <c r="A9" s="359">
        <v>160121</v>
      </c>
      <c r="B9" s="359" t="s">
        <v>830</v>
      </c>
      <c r="C9" s="359" t="s">
        <v>769</v>
      </c>
      <c r="D9" s="325">
        <v>0</v>
      </c>
      <c r="E9" s="325">
        <v>0</v>
      </c>
      <c r="F9" s="325">
        <v>1</v>
      </c>
      <c r="G9" s="325">
        <v>0</v>
      </c>
      <c r="H9" s="325">
        <v>0</v>
      </c>
      <c r="I9" s="325">
        <v>0</v>
      </c>
    </row>
    <row r="10" spans="1:9" x14ac:dyDescent="0.25">
      <c r="A10" s="359">
        <v>150803</v>
      </c>
      <c r="B10" s="359" t="s">
        <v>831</v>
      </c>
      <c r="C10" s="359" t="s">
        <v>753</v>
      </c>
      <c r="D10" s="325">
        <v>0</v>
      </c>
      <c r="E10" s="325">
        <v>0</v>
      </c>
      <c r="F10" s="325">
        <v>1</v>
      </c>
      <c r="G10" s="325">
        <v>0</v>
      </c>
      <c r="H10" s="325">
        <v>0</v>
      </c>
      <c r="I10" s="325">
        <v>0</v>
      </c>
    </row>
    <row r="11" spans="1:9" x14ac:dyDescent="0.25">
      <c r="A11" s="359">
        <v>150922</v>
      </c>
      <c r="B11" s="359" t="s">
        <v>832</v>
      </c>
      <c r="C11" s="359" t="s">
        <v>763</v>
      </c>
      <c r="D11" s="325">
        <v>0</v>
      </c>
      <c r="E11" s="325">
        <v>0</v>
      </c>
      <c r="F11" s="325">
        <v>0</v>
      </c>
      <c r="G11" s="325">
        <v>0</v>
      </c>
      <c r="H11" s="325">
        <v>0</v>
      </c>
      <c r="I11" s="325">
        <v>0</v>
      </c>
    </row>
    <row r="12" spans="1:9" x14ac:dyDescent="0.25">
      <c r="A12" s="359">
        <v>150840</v>
      </c>
      <c r="B12" s="359" t="s">
        <v>833</v>
      </c>
      <c r="C12" s="359" t="s">
        <v>769</v>
      </c>
      <c r="D12" s="325">
        <v>0</v>
      </c>
      <c r="E12" s="325">
        <v>0</v>
      </c>
      <c r="F12" s="325">
        <v>1</v>
      </c>
      <c r="G12" s="325">
        <v>0</v>
      </c>
      <c r="H12" s="325">
        <v>0</v>
      </c>
      <c r="I12" s="325">
        <v>0</v>
      </c>
    </row>
    <row r="13" spans="1:9" x14ac:dyDescent="0.25">
      <c r="A13" s="359">
        <v>150784</v>
      </c>
      <c r="B13" s="359" t="s">
        <v>834</v>
      </c>
      <c r="C13" s="359" t="s">
        <v>768</v>
      </c>
      <c r="D13" s="325">
        <v>1</v>
      </c>
      <c r="E13" s="325">
        <v>0</v>
      </c>
      <c r="F13" s="325">
        <v>0</v>
      </c>
      <c r="G13" s="325">
        <v>0</v>
      </c>
      <c r="H13" s="325">
        <v>1</v>
      </c>
      <c r="I13" s="325">
        <v>0</v>
      </c>
    </row>
    <row r="14" spans="1:9" x14ac:dyDescent="0.25">
      <c r="A14" s="359">
        <v>150846</v>
      </c>
      <c r="B14" s="359" t="s">
        <v>835</v>
      </c>
      <c r="C14" s="359" t="s">
        <v>752</v>
      </c>
      <c r="D14" s="325">
        <v>0</v>
      </c>
      <c r="E14" s="325">
        <v>0</v>
      </c>
      <c r="F14" s="325">
        <v>3</v>
      </c>
      <c r="G14" s="325">
        <v>0</v>
      </c>
      <c r="H14" s="325">
        <v>0</v>
      </c>
      <c r="I14" s="325">
        <v>0</v>
      </c>
    </row>
    <row r="15" spans="1:9" x14ac:dyDescent="0.25">
      <c r="A15" s="359">
        <v>150835</v>
      </c>
      <c r="B15" s="359" t="s">
        <v>836</v>
      </c>
      <c r="C15" s="359" t="s">
        <v>763</v>
      </c>
      <c r="D15" s="325">
        <v>0</v>
      </c>
      <c r="E15" s="325">
        <v>0</v>
      </c>
      <c r="F15" s="325">
        <v>1</v>
      </c>
      <c r="G15" s="325">
        <v>0</v>
      </c>
      <c r="H15" s="325">
        <v>0</v>
      </c>
      <c r="I15" s="325">
        <v>0</v>
      </c>
    </row>
    <row r="16" spans="1:9" x14ac:dyDescent="0.25">
      <c r="A16" s="359">
        <v>100335</v>
      </c>
      <c r="B16" s="359" t="s">
        <v>837</v>
      </c>
      <c r="C16" s="359" t="s">
        <v>752</v>
      </c>
      <c r="D16" s="325">
        <v>0</v>
      </c>
      <c r="E16" s="325">
        <v>0</v>
      </c>
      <c r="F16" s="325">
        <v>1</v>
      </c>
      <c r="G16" s="325">
        <v>0</v>
      </c>
      <c r="H16" s="325">
        <v>0</v>
      </c>
      <c r="I16" s="325">
        <v>0</v>
      </c>
    </row>
    <row r="17" spans="1:9" x14ac:dyDescent="0.25">
      <c r="A17" s="359">
        <v>150967</v>
      </c>
      <c r="B17" s="359" t="s">
        <v>838</v>
      </c>
      <c r="C17" s="359" t="s">
        <v>753</v>
      </c>
      <c r="D17" s="325">
        <v>0</v>
      </c>
      <c r="E17" s="325">
        <v>1</v>
      </c>
      <c r="F17" s="325">
        <v>2</v>
      </c>
      <c r="G17" s="325">
        <v>0</v>
      </c>
      <c r="H17" s="325">
        <v>0</v>
      </c>
      <c r="I17" s="325">
        <v>1</v>
      </c>
    </row>
    <row r="18" spans="1:9" x14ac:dyDescent="0.25">
      <c r="A18" s="359">
        <v>160077</v>
      </c>
      <c r="B18" s="359" t="s">
        <v>839</v>
      </c>
      <c r="C18" s="359" t="s">
        <v>770</v>
      </c>
      <c r="D18" s="325">
        <v>0</v>
      </c>
      <c r="E18" s="325">
        <v>0</v>
      </c>
      <c r="F18" s="325">
        <v>1</v>
      </c>
      <c r="G18" s="325">
        <v>0</v>
      </c>
      <c r="H18" s="325">
        <v>0</v>
      </c>
      <c r="I18" s="325">
        <v>0</v>
      </c>
    </row>
    <row r="19" spans="1:9" x14ac:dyDescent="0.25">
      <c r="A19" s="359">
        <v>150852</v>
      </c>
      <c r="B19" s="359" t="s">
        <v>840</v>
      </c>
      <c r="C19" s="359" t="s">
        <v>752</v>
      </c>
      <c r="D19" s="325">
        <v>0</v>
      </c>
      <c r="E19" s="325">
        <v>0</v>
      </c>
      <c r="F19" s="325">
        <v>3</v>
      </c>
      <c r="G19" s="325">
        <v>0</v>
      </c>
      <c r="H19" s="325">
        <v>0</v>
      </c>
      <c r="I19" s="325">
        <v>0</v>
      </c>
    </row>
    <row r="20" spans="1:9" x14ac:dyDescent="0.25">
      <c r="A20" s="359">
        <v>152730</v>
      </c>
      <c r="B20" s="359" t="s">
        <v>841</v>
      </c>
      <c r="C20" s="359" t="s">
        <v>752</v>
      </c>
      <c r="D20" s="325">
        <v>0</v>
      </c>
      <c r="E20" s="325">
        <v>1</v>
      </c>
      <c r="F20" s="325">
        <v>0</v>
      </c>
      <c r="G20" s="325">
        <v>0</v>
      </c>
      <c r="H20" s="325">
        <v>0</v>
      </c>
      <c r="I20" s="325">
        <v>1</v>
      </c>
    </row>
    <row r="21" spans="1:9" x14ac:dyDescent="0.25">
      <c r="A21" s="359">
        <v>150806</v>
      </c>
      <c r="B21" s="359" t="s">
        <v>842</v>
      </c>
      <c r="C21" s="359" t="s">
        <v>764</v>
      </c>
      <c r="D21" s="325">
        <v>0</v>
      </c>
      <c r="E21" s="325">
        <v>0</v>
      </c>
      <c r="F21" s="325">
        <v>1</v>
      </c>
      <c r="G21" s="325">
        <v>0</v>
      </c>
      <c r="H21" s="325">
        <v>0</v>
      </c>
      <c r="I21" s="325">
        <v>0</v>
      </c>
    </row>
    <row r="22" spans="1:9" x14ac:dyDescent="0.25">
      <c r="A22" s="359">
        <v>150836</v>
      </c>
      <c r="B22" s="359" t="s">
        <v>843</v>
      </c>
      <c r="C22" s="359" t="s">
        <v>763</v>
      </c>
      <c r="D22" s="325">
        <v>0</v>
      </c>
      <c r="E22" s="325">
        <v>1</v>
      </c>
      <c r="F22" s="325">
        <v>0</v>
      </c>
      <c r="G22" s="325">
        <v>0</v>
      </c>
      <c r="H22" s="325">
        <v>0</v>
      </c>
      <c r="I22" s="325">
        <v>1</v>
      </c>
    </row>
    <row r="23" spans="1:9" x14ac:dyDescent="0.25">
      <c r="A23" s="359">
        <v>160075</v>
      </c>
      <c r="B23" s="359" t="s">
        <v>844</v>
      </c>
      <c r="C23" s="359" t="s">
        <v>747</v>
      </c>
      <c r="D23" s="325">
        <v>0</v>
      </c>
      <c r="E23" s="325">
        <v>0</v>
      </c>
      <c r="F23" s="325">
        <v>0</v>
      </c>
      <c r="G23" s="325">
        <v>0</v>
      </c>
      <c r="H23" s="325">
        <v>0</v>
      </c>
      <c r="I23" s="325">
        <v>0</v>
      </c>
    </row>
    <row r="24" spans="1:9" x14ac:dyDescent="0.25">
      <c r="A24" s="359">
        <v>150809</v>
      </c>
      <c r="B24" s="359" t="s">
        <v>845</v>
      </c>
      <c r="C24" s="359" t="s">
        <v>764</v>
      </c>
      <c r="D24" s="325">
        <v>0</v>
      </c>
      <c r="E24" s="325">
        <v>0</v>
      </c>
      <c r="F24" s="325">
        <v>0</v>
      </c>
      <c r="G24" s="325">
        <v>0</v>
      </c>
      <c r="H24" s="325">
        <v>0</v>
      </c>
      <c r="I24" s="325">
        <v>0</v>
      </c>
    </row>
    <row r="25" spans="1:9" x14ac:dyDescent="0.25">
      <c r="A25" s="359">
        <v>150824</v>
      </c>
      <c r="B25" s="359" t="s">
        <v>846</v>
      </c>
      <c r="C25" s="359" t="s">
        <v>769</v>
      </c>
      <c r="D25" s="325">
        <v>0</v>
      </c>
      <c r="E25" s="325">
        <v>0</v>
      </c>
      <c r="F25" s="325">
        <v>3</v>
      </c>
      <c r="G25" s="325">
        <v>0</v>
      </c>
      <c r="H25" s="325">
        <v>0</v>
      </c>
      <c r="I25" s="325">
        <v>0</v>
      </c>
    </row>
    <row r="26" spans="1:9" x14ac:dyDescent="0.25">
      <c r="A26" s="359">
        <v>150950</v>
      </c>
      <c r="B26" s="359" t="s">
        <v>847</v>
      </c>
      <c r="C26" s="359" t="s">
        <v>760</v>
      </c>
      <c r="D26" s="325">
        <v>0</v>
      </c>
      <c r="E26" s="325">
        <v>0</v>
      </c>
      <c r="F26" s="325">
        <v>0</v>
      </c>
      <c r="G26" s="325">
        <v>0</v>
      </c>
      <c r="H26" s="325">
        <v>0</v>
      </c>
      <c r="I26" s="325">
        <v>0</v>
      </c>
    </row>
    <row r="27" spans="1:9" x14ac:dyDescent="0.25">
      <c r="A27" s="359">
        <v>160076</v>
      </c>
      <c r="B27" s="359" t="s">
        <v>848</v>
      </c>
      <c r="C27" s="359" t="s">
        <v>763</v>
      </c>
      <c r="D27" s="325">
        <v>0</v>
      </c>
      <c r="E27" s="325">
        <v>0</v>
      </c>
      <c r="F27" s="325">
        <v>1</v>
      </c>
      <c r="G27" s="325">
        <v>0</v>
      </c>
      <c r="H27" s="325">
        <v>0</v>
      </c>
      <c r="I27" s="325">
        <v>0</v>
      </c>
    </row>
    <row r="28" spans="1:9" x14ac:dyDescent="0.25">
      <c r="A28" s="359">
        <v>160057</v>
      </c>
      <c r="B28" s="359" t="s">
        <v>849</v>
      </c>
      <c r="C28" s="359" t="s">
        <v>764</v>
      </c>
      <c r="D28" s="325">
        <v>0</v>
      </c>
      <c r="E28" s="325">
        <v>0</v>
      </c>
      <c r="F28" s="325">
        <v>1</v>
      </c>
      <c r="G28" s="325">
        <v>0</v>
      </c>
      <c r="H28" s="325">
        <v>0</v>
      </c>
      <c r="I28" s="325">
        <v>0</v>
      </c>
    </row>
    <row r="29" spans="1:9" x14ac:dyDescent="0.25">
      <c r="A29" s="359">
        <v>150997</v>
      </c>
      <c r="B29" s="359" t="s">
        <v>850</v>
      </c>
      <c r="C29" s="359" t="s">
        <v>753</v>
      </c>
      <c r="D29" s="325">
        <v>0</v>
      </c>
      <c r="E29" s="325">
        <v>0</v>
      </c>
      <c r="F29" s="325">
        <v>0</v>
      </c>
      <c r="G29" s="325">
        <v>0</v>
      </c>
      <c r="H29" s="325">
        <v>0</v>
      </c>
      <c r="I29" s="325">
        <v>0</v>
      </c>
    </row>
    <row r="30" spans="1:9" x14ac:dyDescent="0.25">
      <c r="A30" s="359">
        <v>160047</v>
      </c>
      <c r="B30" s="359" t="s">
        <v>851</v>
      </c>
      <c r="C30" s="359" t="s">
        <v>760</v>
      </c>
      <c r="D30" s="325">
        <v>0</v>
      </c>
      <c r="E30" s="325">
        <v>0</v>
      </c>
      <c r="F30" s="325">
        <v>2</v>
      </c>
      <c r="G30" s="325">
        <v>0</v>
      </c>
      <c r="H30" s="325">
        <v>0</v>
      </c>
      <c r="I30" s="325">
        <v>0</v>
      </c>
    </row>
    <row r="31" spans="1:9" x14ac:dyDescent="0.25">
      <c r="A31" s="359">
        <v>160124</v>
      </c>
      <c r="B31" s="359" t="s">
        <v>852</v>
      </c>
      <c r="C31" s="359" t="s">
        <v>753</v>
      </c>
      <c r="D31" s="325">
        <v>0</v>
      </c>
      <c r="E31" s="325">
        <v>0</v>
      </c>
      <c r="F31" s="325">
        <v>0</v>
      </c>
      <c r="G31" s="325">
        <v>0</v>
      </c>
      <c r="H31" s="325">
        <v>0</v>
      </c>
      <c r="I31" s="325">
        <v>0</v>
      </c>
    </row>
    <row r="32" spans="1:9" x14ac:dyDescent="0.25">
      <c r="A32" s="359">
        <v>150977</v>
      </c>
      <c r="B32" s="359" t="s">
        <v>853</v>
      </c>
      <c r="C32" s="359" t="s">
        <v>753</v>
      </c>
      <c r="D32" s="325">
        <v>0</v>
      </c>
      <c r="E32" s="325">
        <v>0</v>
      </c>
      <c r="F32" s="325">
        <v>0</v>
      </c>
      <c r="G32" s="325">
        <v>0</v>
      </c>
      <c r="H32" s="325">
        <v>0</v>
      </c>
      <c r="I32" s="325">
        <v>0</v>
      </c>
    </row>
    <row r="33" spans="1:9" x14ac:dyDescent="0.25">
      <c r="A33" s="359">
        <v>160088</v>
      </c>
      <c r="B33" s="359" t="s">
        <v>854</v>
      </c>
      <c r="C33" s="359" t="s">
        <v>760</v>
      </c>
      <c r="D33" s="325">
        <v>0</v>
      </c>
      <c r="E33" s="325">
        <v>0</v>
      </c>
      <c r="F33" s="325">
        <v>2</v>
      </c>
      <c r="G33" s="325">
        <v>0</v>
      </c>
      <c r="H33" s="325">
        <v>0</v>
      </c>
      <c r="I33" s="325">
        <v>0</v>
      </c>
    </row>
    <row r="34" spans="1:9" x14ac:dyDescent="0.25">
      <c r="A34" s="359">
        <v>150838</v>
      </c>
      <c r="B34" s="359" t="s">
        <v>855</v>
      </c>
      <c r="C34" s="359" t="s">
        <v>747</v>
      </c>
      <c r="D34" s="325">
        <v>0</v>
      </c>
      <c r="E34" s="325">
        <v>0</v>
      </c>
      <c r="F34" s="325">
        <v>8</v>
      </c>
      <c r="G34" s="325">
        <v>0</v>
      </c>
      <c r="H34" s="325">
        <v>0</v>
      </c>
      <c r="I34" s="325">
        <v>0</v>
      </c>
    </row>
    <row r="35" spans="1:9" x14ac:dyDescent="0.25">
      <c r="A35" s="359">
        <v>150996</v>
      </c>
      <c r="B35" s="359" t="s">
        <v>856</v>
      </c>
      <c r="C35" s="359" t="s">
        <v>753</v>
      </c>
      <c r="D35" s="325">
        <v>0</v>
      </c>
      <c r="E35" s="325">
        <v>0</v>
      </c>
      <c r="F35" s="325">
        <v>0</v>
      </c>
      <c r="G35" s="325">
        <v>0</v>
      </c>
      <c r="H35" s="325">
        <v>0</v>
      </c>
      <c r="I35" s="325">
        <v>0</v>
      </c>
    </row>
    <row r="36" spans="1:9" x14ac:dyDescent="0.25">
      <c r="A36" s="359">
        <v>160118</v>
      </c>
      <c r="B36" s="359" t="s">
        <v>857</v>
      </c>
      <c r="C36" s="359" t="s">
        <v>747</v>
      </c>
      <c r="D36" s="325">
        <v>0</v>
      </c>
      <c r="E36" s="325">
        <v>0</v>
      </c>
      <c r="F36" s="325">
        <v>2</v>
      </c>
      <c r="G36" s="325">
        <v>0</v>
      </c>
      <c r="H36" s="325">
        <v>0</v>
      </c>
      <c r="I36" s="325">
        <v>0</v>
      </c>
    </row>
    <row r="37" spans="1:9" x14ac:dyDescent="0.25">
      <c r="A37" s="359">
        <v>150779</v>
      </c>
      <c r="B37" s="359" t="s">
        <v>858</v>
      </c>
      <c r="C37" s="359" t="s">
        <v>752</v>
      </c>
      <c r="D37" s="325">
        <v>0</v>
      </c>
      <c r="E37" s="325">
        <v>0</v>
      </c>
      <c r="F37" s="325">
        <v>9</v>
      </c>
      <c r="G37" s="325">
        <v>0</v>
      </c>
      <c r="H37" s="325">
        <v>0</v>
      </c>
      <c r="I37" s="325">
        <v>0</v>
      </c>
    </row>
    <row r="38" spans="1:9" x14ac:dyDescent="0.25">
      <c r="A38" s="359">
        <v>150830</v>
      </c>
      <c r="B38" s="359" t="s">
        <v>859</v>
      </c>
      <c r="C38" s="359" t="s">
        <v>747</v>
      </c>
      <c r="D38" s="325">
        <v>0</v>
      </c>
      <c r="E38" s="325">
        <v>0</v>
      </c>
      <c r="F38" s="325">
        <v>0</v>
      </c>
      <c r="G38" s="325">
        <v>0</v>
      </c>
      <c r="H38" s="325">
        <v>0</v>
      </c>
      <c r="I38" s="325">
        <v>0</v>
      </c>
    </row>
    <row r="39" spans="1:9" x14ac:dyDescent="0.25">
      <c r="A39" s="359">
        <v>160072</v>
      </c>
      <c r="B39" s="359" t="s">
        <v>860</v>
      </c>
      <c r="C39" s="359" t="s">
        <v>747</v>
      </c>
      <c r="D39" s="325">
        <v>0</v>
      </c>
      <c r="E39" s="325">
        <v>1</v>
      </c>
      <c r="F39" s="325">
        <v>1</v>
      </c>
      <c r="G39" s="325">
        <v>0</v>
      </c>
      <c r="H39" s="325">
        <v>0</v>
      </c>
      <c r="I39" s="325">
        <v>1</v>
      </c>
    </row>
    <row r="40" spans="1:9" x14ac:dyDescent="0.25">
      <c r="A40" s="359">
        <v>150859</v>
      </c>
      <c r="B40" s="359" t="s">
        <v>861</v>
      </c>
      <c r="C40" s="359" t="s">
        <v>752</v>
      </c>
      <c r="D40" s="325">
        <v>0</v>
      </c>
      <c r="E40" s="325">
        <v>0</v>
      </c>
      <c r="F40" s="325">
        <v>1</v>
      </c>
      <c r="G40" s="325">
        <v>0</v>
      </c>
      <c r="H40" s="325">
        <v>0</v>
      </c>
      <c r="I40" s="325">
        <v>0</v>
      </c>
    </row>
    <row r="41" spans="1:9" x14ac:dyDescent="0.25">
      <c r="A41" s="359">
        <v>150904</v>
      </c>
      <c r="B41" s="359" t="s">
        <v>862</v>
      </c>
      <c r="C41" s="359" t="s">
        <v>760</v>
      </c>
      <c r="D41" s="325">
        <v>0</v>
      </c>
      <c r="E41" s="325">
        <v>0</v>
      </c>
      <c r="F41" s="325">
        <v>1</v>
      </c>
      <c r="G41" s="325">
        <v>0</v>
      </c>
      <c r="H41" s="325">
        <v>0</v>
      </c>
      <c r="I41" s="325">
        <v>0</v>
      </c>
    </row>
    <row r="42" spans="1:9" x14ac:dyDescent="0.25">
      <c r="A42" s="359">
        <v>160355</v>
      </c>
      <c r="B42" s="359" t="s">
        <v>863</v>
      </c>
      <c r="C42" s="359" t="s">
        <v>768</v>
      </c>
      <c r="D42" s="325">
        <v>0</v>
      </c>
      <c r="E42" s="325">
        <v>0</v>
      </c>
      <c r="F42" s="325">
        <v>1</v>
      </c>
      <c r="G42" s="325">
        <v>0</v>
      </c>
      <c r="H42" s="325">
        <v>0</v>
      </c>
      <c r="I42" s="325">
        <v>0</v>
      </c>
    </row>
    <row r="43" spans="1:9" x14ac:dyDescent="0.25">
      <c r="A43" s="359">
        <v>151504</v>
      </c>
      <c r="B43" s="359" t="s">
        <v>864</v>
      </c>
      <c r="C43" s="359" t="s">
        <v>770</v>
      </c>
      <c r="D43" s="325">
        <v>0</v>
      </c>
      <c r="E43" s="325">
        <v>0</v>
      </c>
      <c r="F43" s="325">
        <v>2</v>
      </c>
      <c r="G43" s="325">
        <v>0</v>
      </c>
      <c r="H43" s="325">
        <v>0</v>
      </c>
      <c r="I43" s="325">
        <v>0</v>
      </c>
    </row>
    <row r="44" spans="1:9" x14ac:dyDescent="0.25">
      <c r="A44" s="359">
        <v>160101</v>
      </c>
      <c r="B44" s="359" t="s">
        <v>865</v>
      </c>
      <c r="C44" s="359" t="s">
        <v>768</v>
      </c>
      <c r="D44" s="325">
        <v>0</v>
      </c>
      <c r="E44" s="325">
        <v>0</v>
      </c>
      <c r="F44" s="325">
        <v>3</v>
      </c>
      <c r="G44" s="325">
        <v>0</v>
      </c>
      <c r="H44" s="325">
        <v>0</v>
      </c>
      <c r="I44" s="325">
        <v>0</v>
      </c>
    </row>
    <row r="45" spans="1:9" x14ac:dyDescent="0.25">
      <c r="A45" s="359">
        <v>150941</v>
      </c>
      <c r="B45" s="359" t="s">
        <v>866</v>
      </c>
      <c r="C45" s="359" t="s">
        <v>747</v>
      </c>
      <c r="D45" s="325">
        <v>1</v>
      </c>
      <c r="E45" s="325">
        <v>0</v>
      </c>
      <c r="F45" s="325">
        <v>2</v>
      </c>
      <c r="G45" s="325">
        <v>0</v>
      </c>
      <c r="H45" s="325">
        <v>1</v>
      </c>
      <c r="I45" s="325">
        <v>0</v>
      </c>
    </row>
    <row r="46" spans="1:9" x14ac:dyDescent="0.25">
      <c r="A46" s="359">
        <v>150868</v>
      </c>
      <c r="B46" s="359" t="s">
        <v>867</v>
      </c>
      <c r="C46" s="359" t="s">
        <v>770</v>
      </c>
      <c r="D46" s="325">
        <v>0</v>
      </c>
      <c r="E46" s="325">
        <v>1</v>
      </c>
      <c r="F46" s="325">
        <v>9</v>
      </c>
      <c r="G46" s="325">
        <v>0</v>
      </c>
      <c r="H46" s="325">
        <v>0</v>
      </c>
      <c r="I46" s="325">
        <v>1</v>
      </c>
    </row>
    <row r="47" spans="1:9" x14ac:dyDescent="0.25">
      <c r="A47" s="359">
        <v>160083</v>
      </c>
      <c r="B47" s="359" t="s">
        <v>868</v>
      </c>
      <c r="C47" s="359" t="s">
        <v>769</v>
      </c>
      <c r="D47" s="325">
        <v>0</v>
      </c>
      <c r="E47" s="325">
        <v>0</v>
      </c>
      <c r="F47" s="325">
        <v>0</v>
      </c>
      <c r="G47" s="325">
        <v>0</v>
      </c>
      <c r="H47" s="325">
        <v>0</v>
      </c>
      <c r="I47" s="325">
        <v>0</v>
      </c>
    </row>
    <row r="48" spans="1:9" x14ac:dyDescent="0.25">
      <c r="A48" s="359">
        <v>152729</v>
      </c>
      <c r="B48" s="359" t="s">
        <v>869</v>
      </c>
      <c r="C48" s="359" t="s">
        <v>770</v>
      </c>
      <c r="D48" s="325">
        <v>0</v>
      </c>
      <c r="E48" s="325">
        <v>0</v>
      </c>
      <c r="F48" s="325">
        <v>1</v>
      </c>
      <c r="G48" s="325">
        <v>0</v>
      </c>
      <c r="H48" s="325">
        <v>0</v>
      </c>
      <c r="I48" s="325">
        <v>0</v>
      </c>
    </row>
    <row r="49" spans="1:9" x14ac:dyDescent="0.25">
      <c r="A49" s="359">
        <v>151500</v>
      </c>
      <c r="B49" s="359" t="s">
        <v>870</v>
      </c>
      <c r="C49" s="359" t="s">
        <v>769</v>
      </c>
      <c r="D49" s="325">
        <v>0</v>
      </c>
      <c r="E49" s="325">
        <v>0</v>
      </c>
      <c r="F49" s="325">
        <v>0</v>
      </c>
      <c r="G49" s="325">
        <v>0</v>
      </c>
      <c r="H49" s="325">
        <v>0</v>
      </c>
      <c r="I49" s="325">
        <v>0</v>
      </c>
    </row>
    <row r="50" spans="1:9" x14ac:dyDescent="0.25">
      <c r="A50" s="359">
        <v>160107</v>
      </c>
      <c r="B50" s="359" t="s">
        <v>871</v>
      </c>
      <c r="C50" s="359" t="s">
        <v>763</v>
      </c>
      <c r="D50" s="325">
        <v>0</v>
      </c>
      <c r="E50" s="325">
        <v>1</v>
      </c>
      <c r="F50" s="325">
        <v>0</v>
      </c>
      <c r="G50" s="325">
        <v>0</v>
      </c>
      <c r="H50" s="325">
        <v>0</v>
      </c>
      <c r="I50" s="325">
        <v>1</v>
      </c>
    </row>
    <row r="51" spans="1:9" x14ac:dyDescent="0.25">
      <c r="A51" s="359">
        <v>160058</v>
      </c>
      <c r="B51" s="359" t="s">
        <v>872</v>
      </c>
      <c r="C51" s="359" t="s">
        <v>770</v>
      </c>
      <c r="D51" s="325">
        <v>0</v>
      </c>
      <c r="E51" s="325">
        <v>0</v>
      </c>
      <c r="F51" s="325">
        <v>4</v>
      </c>
      <c r="G51" s="325">
        <v>0</v>
      </c>
      <c r="H51" s="325">
        <v>0</v>
      </c>
      <c r="I51" s="325">
        <v>0</v>
      </c>
    </row>
    <row r="52" spans="1:9" x14ac:dyDescent="0.25">
      <c r="A52" s="359">
        <v>160135</v>
      </c>
      <c r="B52" s="359" t="s">
        <v>873</v>
      </c>
      <c r="C52" s="359" t="s">
        <v>768</v>
      </c>
      <c r="D52" s="325">
        <v>0</v>
      </c>
      <c r="E52" s="325">
        <v>0</v>
      </c>
      <c r="F52" s="325">
        <v>0</v>
      </c>
      <c r="G52" s="325">
        <v>0</v>
      </c>
      <c r="H52" s="325">
        <v>0</v>
      </c>
      <c r="I52" s="325">
        <v>0</v>
      </c>
    </row>
    <row r="53" spans="1:9" x14ac:dyDescent="0.25">
      <c r="A53" s="359">
        <v>150831</v>
      </c>
      <c r="B53" s="359" t="s">
        <v>874</v>
      </c>
      <c r="C53" s="359" t="s">
        <v>769</v>
      </c>
      <c r="D53" s="325">
        <v>0</v>
      </c>
      <c r="E53" s="325">
        <v>0</v>
      </c>
      <c r="F53" s="325">
        <v>0</v>
      </c>
      <c r="G53" s="325">
        <v>0</v>
      </c>
      <c r="H53" s="325">
        <v>0</v>
      </c>
      <c r="I53" s="325">
        <v>0</v>
      </c>
    </row>
    <row r="54" spans="1:9" x14ac:dyDescent="0.25">
      <c r="A54" s="359">
        <v>150866</v>
      </c>
      <c r="B54" s="359" t="s">
        <v>875</v>
      </c>
      <c r="C54" s="359" t="s">
        <v>763</v>
      </c>
      <c r="D54" s="325">
        <v>0</v>
      </c>
      <c r="E54" s="325">
        <v>1</v>
      </c>
      <c r="F54" s="325">
        <v>0</v>
      </c>
      <c r="G54" s="325">
        <v>0</v>
      </c>
      <c r="H54" s="325">
        <v>0</v>
      </c>
      <c r="I54" s="325">
        <v>1</v>
      </c>
    </row>
    <row r="55" spans="1:9" x14ac:dyDescent="0.25">
      <c r="A55" s="359">
        <v>150826</v>
      </c>
      <c r="B55" s="359" t="s">
        <v>876</v>
      </c>
      <c r="C55" s="359" t="s">
        <v>770</v>
      </c>
      <c r="D55" s="325">
        <v>0</v>
      </c>
      <c r="E55" s="325">
        <v>0</v>
      </c>
      <c r="F55" s="325">
        <v>0</v>
      </c>
      <c r="G55" s="325">
        <v>0</v>
      </c>
      <c r="H55" s="325">
        <v>0</v>
      </c>
      <c r="I55" s="325">
        <v>0</v>
      </c>
    </row>
    <row r="56" spans="1:9" x14ac:dyDescent="0.25">
      <c r="A56" s="359">
        <v>160361</v>
      </c>
      <c r="B56" s="359" t="s">
        <v>877</v>
      </c>
      <c r="C56" s="359" t="s">
        <v>764</v>
      </c>
      <c r="D56" s="325">
        <v>0</v>
      </c>
      <c r="E56" s="325">
        <v>0</v>
      </c>
      <c r="F56" s="325">
        <v>0</v>
      </c>
      <c r="G56" s="325">
        <v>0</v>
      </c>
      <c r="H56" s="325">
        <v>0</v>
      </c>
      <c r="I56" s="325">
        <v>0</v>
      </c>
    </row>
    <row r="57" spans="1:9" x14ac:dyDescent="0.25">
      <c r="A57" s="359">
        <v>150982</v>
      </c>
      <c r="B57" s="359" t="s">
        <v>878</v>
      </c>
      <c r="C57" s="359" t="s">
        <v>747</v>
      </c>
      <c r="D57" s="325">
        <v>0</v>
      </c>
      <c r="E57" s="325">
        <v>0</v>
      </c>
      <c r="F57" s="325">
        <v>2</v>
      </c>
      <c r="G57" s="325">
        <v>0</v>
      </c>
      <c r="H57" s="325">
        <v>0</v>
      </c>
      <c r="I57" s="325">
        <v>0</v>
      </c>
    </row>
    <row r="58" spans="1:9" x14ac:dyDescent="0.25">
      <c r="A58" s="359">
        <v>150956</v>
      </c>
      <c r="B58" s="359" t="s">
        <v>879</v>
      </c>
      <c r="C58" s="359" t="s">
        <v>770</v>
      </c>
      <c r="D58" s="325">
        <v>0</v>
      </c>
      <c r="E58" s="325">
        <v>0</v>
      </c>
      <c r="F58" s="325">
        <v>0</v>
      </c>
      <c r="G58" s="325">
        <v>0</v>
      </c>
      <c r="H58" s="325">
        <v>0</v>
      </c>
      <c r="I58" s="325">
        <v>0</v>
      </c>
    </row>
    <row r="59" spans="1:9" x14ac:dyDescent="0.25">
      <c r="A59" s="359">
        <v>150828</v>
      </c>
      <c r="B59" s="359" t="s">
        <v>880</v>
      </c>
      <c r="C59" s="359" t="s">
        <v>768</v>
      </c>
      <c r="D59" s="325">
        <v>0</v>
      </c>
      <c r="E59" s="325">
        <v>0</v>
      </c>
      <c r="F59" s="325">
        <v>0</v>
      </c>
      <c r="G59" s="325">
        <v>0</v>
      </c>
      <c r="H59" s="325">
        <v>0</v>
      </c>
      <c r="I59" s="325">
        <v>0</v>
      </c>
    </row>
    <row r="60" spans="1:9" x14ac:dyDescent="0.25">
      <c r="A60" s="359">
        <v>160028</v>
      </c>
      <c r="B60" s="359" t="s">
        <v>881</v>
      </c>
      <c r="C60" s="359" t="s">
        <v>760</v>
      </c>
      <c r="D60" s="325">
        <v>0</v>
      </c>
      <c r="E60" s="325">
        <v>0</v>
      </c>
      <c r="F60" s="325">
        <v>2</v>
      </c>
      <c r="G60" s="325">
        <v>0</v>
      </c>
      <c r="H60" s="325">
        <v>0</v>
      </c>
      <c r="I60" s="325">
        <v>0</v>
      </c>
    </row>
    <row r="61" spans="1:9" x14ac:dyDescent="0.25">
      <c r="A61" s="359">
        <v>150798</v>
      </c>
      <c r="B61" s="359" t="s">
        <v>882</v>
      </c>
      <c r="C61" s="359" t="s">
        <v>760</v>
      </c>
      <c r="D61" s="325">
        <v>0</v>
      </c>
      <c r="E61" s="325">
        <v>0</v>
      </c>
      <c r="F61" s="325">
        <v>1</v>
      </c>
      <c r="G61" s="325">
        <v>0</v>
      </c>
      <c r="H61" s="325">
        <v>0</v>
      </c>
      <c r="I61" s="325">
        <v>0</v>
      </c>
    </row>
    <row r="62" spans="1:9" x14ac:dyDescent="0.25">
      <c r="A62" s="359">
        <v>150952</v>
      </c>
      <c r="B62" s="359" t="s">
        <v>883</v>
      </c>
      <c r="C62" s="359" t="s">
        <v>752</v>
      </c>
      <c r="D62" s="325">
        <v>0</v>
      </c>
      <c r="E62" s="325">
        <v>0</v>
      </c>
      <c r="F62" s="325">
        <v>1</v>
      </c>
      <c r="G62" s="325">
        <v>0</v>
      </c>
      <c r="H62" s="325">
        <v>0</v>
      </c>
      <c r="I62" s="325">
        <v>0</v>
      </c>
    </row>
    <row r="63" spans="1:9" x14ac:dyDescent="0.25">
      <c r="A63" s="359">
        <v>152720</v>
      </c>
      <c r="B63" s="359" t="s">
        <v>884</v>
      </c>
      <c r="C63" s="359" t="s">
        <v>752</v>
      </c>
      <c r="D63" s="325">
        <v>0</v>
      </c>
      <c r="E63" s="325">
        <v>0</v>
      </c>
      <c r="F63" s="325">
        <v>3</v>
      </c>
      <c r="G63" s="325">
        <v>0</v>
      </c>
      <c r="H63" s="325">
        <v>0</v>
      </c>
      <c r="I63" s="325">
        <v>0</v>
      </c>
    </row>
    <row r="64" spans="1:9" x14ac:dyDescent="0.25">
      <c r="A64" s="359">
        <v>150817</v>
      </c>
      <c r="B64" s="359" t="s">
        <v>885</v>
      </c>
      <c r="C64" s="359" t="s">
        <v>747</v>
      </c>
      <c r="D64" s="325">
        <v>0</v>
      </c>
      <c r="E64" s="325">
        <v>0</v>
      </c>
      <c r="F64" s="325">
        <v>1</v>
      </c>
      <c r="G64" s="325">
        <v>0</v>
      </c>
      <c r="H64" s="325">
        <v>0</v>
      </c>
      <c r="I64" s="325">
        <v>0</v>
      </c>
    </row>
    <row r="65" spans="1:9" x14ac:dyDescent="0.25">
      <c r="A65" s="359">
        <v>150872</v>
      </c>
      <c r="B65" s="359" t="s">
        <v>886</v>
      </c>
      <c r="C65" s="359" t="s">
        <v>769</v>
      </c>
      <c r="D65" s="325">
        <v>0</v>
      </c>
      <c r="E65" s="325">
        <v>1</v>
      </c>
      <c r="F65" s="325">
        <v>0</v>
      </c>
      <c r="G65" s="325">
        <v>0</v>
      </c>
      <c r="H65" s="325">
        <v>0</v>
      </c>
      <c r="I65" s="325">
        <v>1</v>
      </c>
    </row>
    <row r="66" spans="1:9" x14ac:dyDescent="0.25">
      <c r="A66" s="359">
        <v>160050</v>
      </c>
      <c r="B66" s="359" t="s">
        <v>887</v>
      </c>
      <c r="C66" s="359" t="s">
        <v>770</v>
      </c>
      <c r="D66" s="325">
        <v>0</v>
      </c>
      <c r="E66" s="325">
        <v>0</v>
      </c>
      <c r="F66" s="325">
        <v>2</v>
      </c>
      <c r="G66" s="325">
        <v>0</v>
      </c>
      <c r="H66" s="325">
        <v>0</v>
      </c>
      <c r="I66" s="325">
        <v>0</v>
      </c>
    </row>
    <row r="67" spans="1:9" x14ac:dyDescent="0.25">
      <c r="A67" s="359">
        <v>150783</v>
      </c>
      <c r="B67" s="359" t="s">
        <v>888</v>
      </c>
      <c r="C67" s="359" t="s">
        <v>747</v>
      </c>
      <c r="D67" s="325">
        <v>0</v>
      </c>
      <c r="E67" s="325">
        <v>0</v>
      </c>
      <c r="F67" s="325">
        <v>3</v>
      </c>
      <c r="G67" s="325">
        <v>0</v>
      </c>
      <c r="H67" s="325">
        <v>0</v>
      </c>
      <c r="I67" s="325">
        <v>0</v>
      </c>
    </row>
    <row r="68" spans="1:9" x14ac:dyDescent="0.25">
      <c r="A68" s="359">
        <v>160103</v>
      </c>
      <c r="B68" s="359" t="s">
        <v>889</v>
      </c>
      <c r="C68" s="359" t="s">
        <v>768</v>
      </c>
      <c r="D68" s="325">
        <v>0</v>
      </c>
      <c r="E68" s="325">
        <v>1</v>
      </c>
      <c r="F68" s="325">
        <v>3</v>
      </c>
      <c r="G68" s="325">
        <v>0</v>
      </c>
      <c r="H68" s="325">
        <v>0</v>
      </c>
      <c r="I68" s="325">
        <v>1</v>
      </c>
    </row>
    <row r="69" spans="1:9" x14ac:dyDescent="0.25">
      <c r="A69" s="359">
        <v>160052</v>
      </c>
      <c r="B69" s="359" t="s">
        <v>890</v>
      </c>
      <c r="C69" s="359" t="s">
        <v>769</v>
      </c>
      <c r="D69" s="325">
        <v>0</v>
      </c>
      <c r="E69" s="325">
        <v>0</v>
      </c>
      <c r="F69" s="325">
        <v>1</v>
      </c>
      <c r="G69" s="325">
        <v>0</v>
      </c>
      <c r="H69" s="325">
        <v>0</v>
      </c>
      <c r="I69" s="325">
        <v>0</v>
      </c>
    </row>
    <row r="70" spans="1:9" x14ac:dyDescent="0.25">
      <c r="A70" s="359">
        <v>160362</v>
      </c>
      <c r="B70" s="359" t="s">
        <v>891</v>
      </c>
      <c r="C70" s="359" t="s">
        <v>770</v>
      </c>
      <c r="D70" s="325">
        <v>0</v>
      </c>
      <c r="E70" s="325">
        <v>0</v>
      </c>
      <c r="F70" s="325">
        <v>0</v>
      </c>
      <c r="G70" s="325">
        <v>0</v>
      </c>
      <c r="H70" s="325">
        <v>0</v>
      </c>
      <c r="I70" s="325">
        <v>0</v>
      </c>
    </row>
    <row r="71" spans="1:9" x14ac:dyDescent="0.25">
      <c r="A71" s="359">
        <v>150879</v>
      </c>
      <c r="B71" s="359" t="s">
        <v>892</v>
      </c>
      <c r="C71" s="359" t="s">
        <v>764</v>
      </c>
      <c r="D71" s="325">
        <v>0</v>
      </c>
      <c r="E71" s="325">
        <v>0</v>
      </c>
      <c r="F71" s="325">
        <v>2</v>
      </c>
      <c r="G71" s="325">
        <v>0</v>
      </c>
      <c r="H71" s="325">
        <v>0</v>
      </c>
      <c r="I71" s="325">
        <v>0</v>
      </c>
    </row>
    <row r="72" spans="1:9" x14ac:dyDescent="0.25">
      <c r="A72" s="359">
        <v>150786</v>
      </c>
      <c r="B72" s="359" t="s">
        <v>893</v>
      </c>
      <c r="C72" s="359" t="s">
        <v>770</v>
      </c>
      <c r="D72" s="325">
        <v>0</v>
      </c>
      <c r="E72" s="325">
        <v>0</v>
      </c>
      <c r="F72" s="325">
        <v>1</v>
      </c>
      <c r="G72" s="325">
        <v>0</v>
      </c>
      <c r="H72" s="325">
        <v>0</v>
      </c>
      <c r="I72" s="325">
        <v>0</v>
      </c>
    </row>
    <row r="73" spans="1:9" x14ac:dyDescent="0.25">
      <c r="A73" s="359">
        <v>150849</v>
      </c>
      <c r="B73" s="359" t="s">
        <v>894</v>
      </c>
      <c r="C73" s="359" t="s">
        <v>763</v>
      </c>
      <c r="D73" s="325">
        <v>0</v>
      </c>
      <c r="E73" s="325">
        <v>0</v>
      </c>
      <c r="F73" s="325">
        <v>1</v>
      </c>
      <c r="G73" s="325">
        <v>0</v>
      </c>
      <c r="H73" s="325">
        <v>0</v>
      </c>
      <c r="I73" s="325">
        <v>0</v>
      </c>
    </row>
    <row r="74" spans="1:9" x14ac:dyDescent="0.25">
      <c r="A74" s="359">
        <v>150892</v>
      </c>
      <c r="B74" s="359" t="s">
        <v>895</v>
      </c>
      <c r="C74" s="359" t="s">
        <v>752</v>
      </c>
      <c r="D74" s="325">
        <v>0</v>
      </c>
      <c r="E74" s="325">
        <v>1</v>
      </c>
      <c r="F74" s="325">
        <v>0</v>
      </c>
      <c r="G74" s="325">
        <v>0</v>
      </c>
      <c r="H74" s="325">
        <v>0</v>
      </c>
      <c r="I74" s="325">
        <v>1</v>
      </c>
    </row>
    <row r="75" spans="1:9" x14ac:dyDescent="0.25">
      <c r="A75" s="359">
        <v>160119</v>
      </c>
      <c r="B75" s="359" t="s">
        <v>896</v>
      </c>
      <c r="C75" s="359" t="s">
        <v>747</v>
      </c>
      <c r="D75" s="325">
        <v>0</v>
      </c>
      <c r="E75" s="325">
        <v>0</v>
      </c>
      <c r="F75" s="325">
        <v>0</v>
      </c>
      <c r="G75" s="325">
        <v>0</v>
      </c>
      <c r="H75" s="325">
        <v>0</v>
      </c>
      <c r="I75" s="325">
        <v>0</v>
      </c>
    </row>
    <row r="76" spans="1:9" x14ac:dyDescent="0.25">
      <c r="A76" s="359">
        <v>150869</v>
      </c>
      <c r="B76" s="359" t="s">
        <v>897</v>
      </c>
      <c r="C76" s="359" t="s">
        <v>753</v>
      </c>
      <c r="D76" s="325">
        <v>0</v>
      </c>
      <c r="E76" s="325">
        <v>0</v>
      </c>
      <c r="F76" s="325">
        <v>1</v>
      </c>
      <c r="G76" s="325">
        <v>0</v>
      </c>
      <c r="H76" s="325">
        <v>0</v>
      </c>
      <c r="I76" s="325">
        <v>0</v>
      </c>
    </row>
    <row r="77" spans="1:9" x14ac:dyDescent="0.25">
      <c r="A77" s="359">
        <v>150981</v>
      </c>
      <c r="B77" s="359" t="s">
        <v>898</v>
      </c>
      <c r="C77" s="359" t="s">
        <v>752</v>
      </c>
      <c r="D77" s="325">
        <v>0</v>
      </c>
      <c r="E77" s="325">
        <v>0</v>
      </c>
      <c r="F77" s="325">
        <v>0</v>
      </c>
      <c r="G77" s="325">
        <v>0</v>
      </c>
      <c r="H77" s="325">
        <v>0</v>
      </c>
      <c r="I77" s="325">
        <v>0</v>
      </c>
    </row>
    <row r="78" spans="1:9" x14ac:dyDescent="0.25">
      <c r="A78" s="359">
        <v>150910</v>
      </c>
      <c r="B78" s="359" t="s">
        <v>899</v>
      </c>
      <c r="C78" s="359" t="s">
        <v>760</v>
      </c>
      <c r="D78" s="325">
        <v>0</v>
      </c>
      <c r="E78" s="325">
        <v>0</v>
      </c>
      <c r="F78" s="325">
        <v>1</v>
      </c>
      <c r="G78" s="325">
        <v>0</v>
      </c>
      <c r="H78" s="325">
        <v>0</v>
      </c>
      <c r="I78" s="325">
        <v>0</v>
      </c>
    </row>
    <row r="79" spans="1:9" x14ac:dyDescent="0.25">
      <c r="A79" s="359">
        <v>150995</v>
      </c>
      <c r="B79" s="359" t="s">
        <v>900</v>
      </c>
      <c r="C79" s="359" t="s">
        <v>747</v>
      </c>
      <c r="D79" s="325">
        <v>0</v>
      </c>
      <c r="E79" s="325">
        <v>0</v>
      </c>
      <c r="F79" s="325">
        <v>2</v>
      </c>
      <c r="G79" s="325">
        <v>0</v>
      </c>
      <c r="H79" s="325">
        <v>0</v>
      </c>
      <c r="I79" s="325">
        <v>0</v>
      </c>
    </row>
    <row r="80" spans="1:9" x14ac:dyDescent="0.25">
      <c r="A80" s="359">
        <v>160073</v>
      </c>
      <c r="B80" s="359" t="s">
        <v>901</v>
      </c>
      <c r="C80" s="359" t="s">
        <v>769</v>
      </c>
      <c r="D80" s="325">
        <v>0</v>
      </c>
      <c r="E80" s="325">
        <v>0</v>
      </c>
      <c r="F80" s="325">
        <v>0</v>
      </c>
      <c r="G80" s="325">
        <v>0</v>
      </c>
      <c r="H80" s="325">
        <v>0</v>
      </c>
      <c r="I80" s="325">
        <v>0</v>
      </c>
    </row>
    <row r="81" spans="1:9" x14ac:dyDescent="0.25">
      <c r="A81" s="359">
        <v>150873</v>
      </c>
      <c r="B81" s="359" t="s">
        <v>902</v>
      </c>
      <c r="C81" s="359" t="s">
        <v>763</v>
      </c>
      <c r="D81" s="325">
        <v>0</v>
      </c>
      <c r="E81" s="325">
        <v>0</v>
      </c>
      <c r="F81" s="325">
        <v>0</v>
      </c>
      <c r="G81" s="325">
        <v>0</v>
      </c>
      <c r="H81" s="325">
        <v>0</v>
      </c>
      <c r="I81" s="325">
        <v>0</v>
      </c>
    </row>
    <row r="82" spans="1:9" x14ac:dyDescent="0.25">
      <c r="A82" s="359">
        <v>150854</v>
      </c>
      <c r="B82" s="359" t="s">
        <v>903</v>
      </c>
      <c r="C82" s="359" t="s">
        <v>760</v>
      </c>
      <c r="D82" s="325">
        <v>0</v>
      </c>
      <c r="E82" s="325">
        <v>0</v>
      </c>
      <c r="F82" s="325">
        <v>0</v>
      </c>
      <c r="G82" s="325">
        <v>0</v>
      </c>
      <c r="H82" s="325">
        <v>0</v>
      </c>
      <c r="I82" s="325">
        <v>0</v>
      </c>
    </row>
    <row r="83" spans="1:9" x14ac:dyDescent="0.25">
      <c r="A83" s="359">
        <v>150918</v>
      </c>
      <c r="B83" s="359" t="s">
        <v>904</v>
      </c>
      <c r="C83" s="359" t="s">
        <v>753</v>
      </c>
      <c r="D83" s="325">
        <v>0</v>
      </c>
      <c r="E83" s="325">
        <v>1</v>
      </c>
      <c r="F83" s="325">
        <v>2</v>
      </c>
      <c r="G83" s="325">
        <v>0</v>
      </c>
      <c r="H83" s="325">
        <v>0</v>
      </c>
      <c r="I83" s="325">
        <v>1</v>
      </c>
    </row>
    <row r="84" spans="1:9" x14ac:dyDescent="0.25">
      <c r="A84" s="359">
        <v>150773</v>
      </c>
      <c r="B84" s="359" t="s">
        <v>905</v>
      </c>
      <c r="C84" s="359" t="s">
        <v>760</v>
      </c>
      <c r="D84" s="325">
        <v>0</v>
      </c>
      <c r="E84" s="325">
        <v>0</v>
      </c>
      <c r="F84" s="325">
        <v>2</v>
      </c>
      <c r="G84" s="325">
        <v>0</v>
      </c>
      <c r="H84" s="325">
        <v>0</v>
      </c>
      <c r="I84" s="325">
        <v>0</v>
      </c>
    </row>
    <row r="85" spans="1:9" x14ac:dyDescent="0.25">
      <c r="A85" s="359">
        <v>150925</v>
      </c>
      <c r="B85" s="359" t="s">
        <v>906</v>
      </c>
      <c r="C85" s="359" t="s">
        <v>763</v>
      </c>
      <c r="D85" s="325">
        <v>0</v>
      </c>
      <c r="E85" s="325">
        <v>0</v>
      </c>
      <c r="F85" s="325">
        <v>0</v>
      </c>
      <c r="G85" s="325">
        <v>0</v>
      </c>
      <c r="H85" s="325">
        <v>0</v>
      </c>
      <c r="I85" s="325">
        <v>0</v>
      </c>
    </row>
    <row r="86" spans="1:9" x14ac:dyDescent="0.25">
      <c r="A86" s="359">
        <v>160091</v>
      </c>
      <c r="B86" s="359" t="s">
        <v>907</v>
      </c>
      <c r="C86" s="359" t="s">
        <v>764</v>
      </c>
      <c r="D86" s="325">
        <v>0</v>
      </c>
      <c r="E86" s="325">
        <v>1</v>
      </c>
      <c r="F86" s="325">
        <v>0</v>
      </c>
      <c r="G86" s="325">
        <v>0</v>
      </c>
      <c r="H86" s="325">
        <v>0</v>
      </c>
      <c r="I86" s="325">
        <v>1</v>
      </c>
    </row>
    <row r="87" spans="1:9" x14ac:dyDescent="0.25">
      <c r="A87" s="359">
        <v>160117</v>
      </c>
      <c r="B87" s="359" t="s">
        <v>908</v>
      </c>
      <c r="C87" s="359" t="s">
        <v>753</v>
      </c>
      <c r="D87" s="325">
        <v>0</v>
      </c>
      <c r="E87" s="325">
        <v>0</v>
      </c>
      <c r="F87" s="325">
        <v>0</v>
      </c>
      <c r="G87" s="325">
        <v>0</v>
      </c>
      <c r="H87" s="325">
        <v>0</v>
      </c>
      <c r="I87" s="325">
        <v>0</v>
      </c>
    </row>
    <row r="88" spans="1:9" x14ac:dyDescent="0.25">
      <c r="A88" s="359">
        <v>150837</v>
      </c>
      <c r="B88" s="359" t="s">
        <v>909</v>
      </c>
      <c r="C88" s="359" t="s">
        <v>753</v>
      </c>
      <c r="D88" s="325">
        <v>0</v>
      </c>
      <c r="E88" s="325">
        <v>0</v>
      </c>
      <c r="F88" s="325">
        <v>2</v>
      </c>
      <c r="G88" s="325">
        <v>0</v>
      </c>
      <c r="H88" s="325">
        <v>0</v>
      </c>
      <c r="I88" s="325">
        <v>0</v>
      </c>
    </row>
    <row r="89" spans="1:9" x14ac:dyDescent="0.25">
      <c r="A89" s="359">
        <v>160104</v>
      </c>
      <c r="B89" s="359" t="s">
        <v>910</v>
      </c>
      <c r="C89" s="359" t="s">
        <v>764</v>
      </c>
      <c r="D89" s="325">
        <v>0</v>
      </c>
      <c r="E89" s="325">
        <v>2</v>
      </c>
      <c r="F89" s="325">
        <v>0</v>
      </c>
      <c r="G89" s="325">
        <v>0</v>
      </c>
      <c r="H89" s="325">
        <v>0</v>
      </c>
      <c r="I89" s="325">
        <v>2</v>
      </c>
    </row>
    <row r="90" spans="1:9" x14ac:dyDescent="0.25">
      <c r="A90" s="359">
        <v>160354</v>
      </c>
      <c r="B90" s="359" t="s">
        <v>911</v>
      </c>
      <c r="C90" s="359" t="s">
        <v>768</v>
      </c>
      <c r="D90" s="325">
        <v>0</v>
      </c>
      <c r="E90" s="325">
        <v>0</v>
      </c>
      <c r="F90" s="325">
        <v>2</v>
      </c>
      <c r="G90" s="325">
        <v>0</v>
      </c>
      <c r="H90" s="325">
        <v>0</v>
      </c>
      <c r="I90" s="325">
        <v>0</v>
      </c>
    </row>
    <row r="91" spans="1:9" x14ac:dyDescent="0.25">
      <c r="A91" s="359">
        <v>150880</v>
      </c>
      <c r="B91" s="359" t="s">
        <v>912</v>
      </c>
      <c r="C91" s="359" t="s">
        <v>747</v>
      </c>
      <c r="D91" s="325">
        <v>0</v>
      </c>
      <c r="E91" s="325">
        <v>0</v>
      </c>
      <c r="F91" s="325">
        <v>1</v>
      </c>
      <c r="G91" s="325">
        <v>0</v>
      </c>
      <c r="H91" s="325">
        <v>0</v>
      </c>
      <c r="I91" s="325">
        <v>0</v>
      </c>
    </row>
    <row r="92" spans="1:9" x14ac:dyDescent="0.25">
      <c r="A92" s="359">
        <v>150795</v>
      </c>
      <c r="B92" s="359" t="s">
        <v>913</v>
      </c>
      <c r="C92" s="359" t="s">
        <v>764</v>
      </c>
      <c r="D92" s="325">
        <v>0</v>
      </c>
      <c r="E92" s="325">
        <v>0</v>
      </c>
      <c r="F92" s="325">
        <v>3</v>
      </c>
      <c r="G92" s="325">
        <v>0</v>
      </c>
      <c r="H92" s="325">
        <v>0</v>
      </c>
      <c r="I92" s="325">
        <v>0</v>
      </c>
    </row>
    <row r="93" spans="1:9" x14ac:dyDescent="0.25">
      <c r="A93" s="359">
        <v>150834</v>
      </c>
      <c r="B93" s="359" t="s">
        <v>914</v>
      </c>
      <c r="C93" s="359" t="s">
        <v>764</v>
      </c>
      <c r="D93" s="325">
        <v>0</v>
      </c>
      <c r="E93" s="325">
        <v>1</v>
      </c>
      <c r="F93" s="325">
        <v>0</v>
      </c>
      <c r="G93" s="325">
        <v>0</v>
      </c>
      <c r="H93" s="325">
        <v>0</v>
      </c>
      <c r="I93" s="325">
        <v>1</v>
      </c>
    </row>
    <row r="94" spans="1:9" x14ac:dyDescent="0.25">
      <c r="A94" s="359">
        <v>160089</v>
      </c>
      <c r="B94" s="359" t="s">
        <v>915</v>
      </c>
      <c r="C94" s="359" t="s">
        <v>770</v>
      </c>
      <c r="D94" s="325">
        <v>0</v>
      </c>
      <c r="E94" s="325">
        <v>0</v>
      </c>
      <c r="F94" s="325">
        <v>0</v>
      </c>
      <c r="G94" s="325">
        <v>0</v>
      </c>
      <c r="H94" s="325">
        <v>0</v>
      </c>
      <c r="I94" s="325">
        <v>0</v>
      </c>
    </row>
    <row r="95" spans="1:9" x14ac:dyDescent="0.25">
      <c r="A95" s="359">
        <v>160123</v>
      </c>
      <c r="B95" s="359" t="s">
        <v>916</v>
      </c>
      <c r="C95" s="359" t="s">
        <v>753</v>
      </c>
      <c r="D95" s="325">
        <v>0</v>
      </c>
      <c r="E95" s="325">
        <v>0</v>
      </c>
      <c r="F95" s="325">
        <v>2</v>
      </c>
      <c r="G95" s="325">
        <v>0</v>
      </c>
      <c r="H95" s="325">
        <v>0</v>
      </c>
      <c r="I95" s="325">
        <v>0</v>
      </c>
    </row>
    <row r="96" spans="1:9" x14ac:dyDescent="0.25">
      <c r="A96" s="359">
        <v>160108</v>
      </c>
      <c r="B96" s="359" t="s">
        <v>917</v>
      </c>
      <c r="C96" s="359" t="s">
        <v>747</v>
      </c>
      <c r="D96" s="325">
        <v>0</v>
      </c>
      <c r="E96" s="325">
        <v>0</v>
      </c>
      <c r="F96" s="325">
        <v>1</v>
      </c>
      <c r="G96" s="325">
        <v>0</v>
      </c>
      <c r="H96" s="325">
        <v>0</v>
      </c>
      <c r="I96" s="325">
        <v>0</v>
      </c>
    </row>
    <row r="97" spans="1:9" x14ac:dyDescent="0.25">
      <c r="A97" s="359">
        <v>150871</v>
      </c>
      <c r="B97" s="359" t="s">
        <v>918</v>
      </c>
      <c r="C97" s="359" t="s">
        <v>768</v>
      </c>
      <c r="D97" s="325">
        <v>0</v>
      </c>
      <c r="E97" s="325">
        <v>1</v>
      </c>
      <c r="F97" s="325">
        <v>3</v>
      </c>
      <c r="G97" s="325">
        <v>0</v>
      </c>
      <c r="H97" s="325">
        <v>0</v>
      </c>
      <c r="I97" s="325">
        <v>1</v>
      </c>
    </row>
    <row r="98" spans="1:9" x14ac:dyDescent="0.25">
      <c r="A98" s="359">
        <v>150797</v>
      </c>
      <c r="B98" s="359" t="s">
        <v>919</v>
      </c>
      <c r="C98" s="359" t="s">
        <v>760</v>
      </c>
      <c r="D98" s="325">
        <v>0</v>
      </c>
      <c r="E98" s="325">
        <v>0</v>
      </c>
      <c r="F98" s="325">
        <v>1</v>
      </c>
      <c r="G98" s="325">
        <v>0</v>
      </c>
      <c r="H98" s="325">
        <v>0</v>
      </c>
      <c r="I98" s="325">
        <v>0</v>
      </c>
    </row>
    <row r="99" spans="1:9" x14ac:dyDescent="0.25">
      <c r="A99" s="359">
        <v>160038</v>
      </c>
      <c r="B99" s="359" t="s">
        <v>920</v>
      </c>
      <c r="C99" s="359" t="s">
        <v>753</v>
      </c>
      <c r="D99" s="325">
        <v>0</v>
      </c>
      <c r="E99" s="325">
        <v>0</v>
      </c>
      <c r="F99" s="325">
        <v>0</v>
      </c>
      <c r="G99" s="325">
        <v>0</v>
      </c>
      <c r="H99" s="325">
        <v>0</v>
      </c>
      <c r="I99" s="325">
        <v>0</v>
      </c>
    </row>
    <row r="100" spans="1:9" x14ac:dyDescent="0.25">
      <c r="A100" s="359">
        <v>150914</v>
      </c>
      <c r="B100" s="359" t="s">
        <v>921</v>
      </c>
      <c r="C100" s="359" t="s">
        <v>769</v>
      </c>
      <c r="D100" s="325">
        <v>0</v>
      </c>
      <c r="E100" s="325">
        <v>0</v>
      </c>
      <c r="F100" s="325">
        <v>0</v>
      </c>
      <c r="G100" s="325">
        <v>0</v>
      </c>
      <c r="H100" s="325">
        <v>0</v>
      </c>
      <c r="I100" s="325">
        <v>0</v>
      </c>
    </row>
    <row r="101" spans="1:9" x14ac:dyDescent="0.25">
      <c r="A101" s="359">
        <v>150970</v>
      </c>
      <c r="B101" s="359" t="s">
        <v>922</v>
      </c>
      <c r="C101" s="359" t="s">
        <v>764</v>
      </c>
      <c r="D101" s="325">
        <v>0</v>
      </c>
      <c r="E101" s="325">
        <v>1</v>
      </c>
      <c r="F101" s="325">
        <v>1</v>
      </c>
      <c r="G101" s="325">
        <v>0</v>
      </c>
      <c r="H101" s="325">
        <v>0</v>
      </c>
      <c r="I101" s="325">
        <v>1</v>
      </c>
    </row>
    <row r="102" spans="1:9" x14ac:dyDescent="0.25">
      <c r="A102" s="359">
        <v>150951</v>
      </c>
      <c r="B102" s="359" t="s">
        <v>923</v>
      </c>
      <c r="C102" s="359" t="s">
        <v>752</v>
      </c>
      <c r="D102" s="325">
        <v>0</v>
      </c>
      <c r="E102" s="325">
        <v>0</v>
      </c>
      <c r="F102" s="325">
        <v>1</v>
      </c>
      <c r="G102" s="325">
        <v>0</v>
      </c>
      <c r="H102" s="325">
        <v>0</v>
      </c>
      <c r="I102" s="325">
        <v>0</v>
      </c>
    </row>
    <row r="103" spans="1:9" x14ac:dyDescent="0.25">
      <c r="A103" s="359">
        <v>150861</v>
      </c>
      <c r="B103" s="359" t="s">
        <v>924</v>
      </c>
      <c r="C103" s="359" t="s">
        <v>763</v>
      </c>
      <c r="D103" s="325">
        <v>0</v>
      </c>
      <c r="E103" s="325">
        <v>0</v>
      </c>
      <c r="F103" s="325">
        <v>2</v>
      </c>
      <c r="G103" s="325">
        <v>0</v>
      </c>
      <c r="H103" s="325">
        <v>0</v>
      </c>
      <c r="I103" s="325">
        <v>0</v>
      </c>
    </row>
    <row r="104" spans="1:9" x14ac:dyDescent="0.25">
      <c r="A104" s="359">
        <v>160358</v>
      </c>
      <c r="B104" s="359" t="s">
        <v>925</v>
      </c>
      <c r="C104" s="359" t="s">
        <v>764</v>
      </c>
      <c r="D104" s="325">
        <v>0</v>
      </c>
      <c r="E104" s="325">
        <v>0</v>
      </c>
      <c r="F104" s="325">
        <v>0</v>
      </c>
      <c r="G104" s="325">
        <v>0</v>
      </c>
      <c r="H104" s="325">
        <v>0</v>
      </c>
      <c r="I104" s="325">
        <v>0</v>
      </c>
    </row>
    <row r="105" spans="1:9" x14ac:dyDescent="0.25">
      <c r="A105" s="359">
        <v>150972</v>
      </c>
      <c r="B105" s="359" t="s">
        <v>926</v>
      </c>
      <c r="C105" s="359" t="s">
        <v>770</v>
      </c>
      <c r="D105" s="325">
        <v>0</v>
      </c>
      <c r="E105" s="325">
        <v>0</v>
      </c>
      <c r="F105" s="325">
        <v>1</v>
      </c>
      <c r="G105" s="325">
        <v>0</v>
      </c>
      <c r="H105" s="325">
        <v>0</v>
      </c>
      <c r="I105" s="325">
        <v>0</v>
      </c>
    </row>
    <row r="106" spans="1:9" x14ac:dyDescent="0.25">
      <c r="A106" s="359">
        <v>160063</v>
      </c>
      <c r="B106" s="359" t="s">
        <v>927</v>
      </c>
      <c r="C106" s="359" t="s">
        <v>768</v>
      </c>
      <c r="D106" s="325">
        <v>0</v>
      </c>
      <c r="E106" s="325">
        <v>0</v>
      </c>
      <c r="F106" s="325">
        <v>0</v>
      </c>
      <c r="G106" s="325">
        <v>0</v>
      </c>
      <c r="H106" s="325">
        <v>0</v>
      </c>
      <c r="I106" s="325">
        <v>0</v>
      </c>
    </row>
    <row r="107" spans="1:9" x14ac:dyDescent="0.25">
      <c r="A107" s="359">
        <v>150932</v>
      </c>
      <c r="B107" s="359" t="s">
        <v>928</v>
      </c>
      <c r="C107" s="359" t="s">
        <v>769</v>
      </c>
      <c r="D107" s="325">
        <v>0</v>
      </c>
      <c r="E107" s="325">
        <v>0</v>
      </c>
      <c r="F107" s="325">
        <v>0</v>
      </c>
      <c r="G107" s="325">
        <v>0</v>
      </c>
      <c r="H107" s="325">
        <v>0</v>
      </c>
      <c r="I107" s="325">
        <v>0</v>
      </c>
    </row>
    <row r="108" spans="1:9" x14ac:dyDescent="0.25">
      <c r="A108" s="359">
        <v>150962</v>
      </c>
      <c r="B108" s="359" t="s">
        <v>929</v>
      </c>
      <c r="C108" s="359" t="s">
        <v>768</v>
      </c>
      <c r="D108" s="325">
        <v>0</v>
      </c>
      <c r="E108" s="325">
        <v>0</v>
      </c>
      <c r="F108" s="325">
        <v>0</v>
      </c>
      <c r="G108" s="325">
        <v>0</v>
      </c>
      <c r="H108" s="325">
        <v>0</v>
      </c>
      <c r="I108" s="325">
        <v>0</v>
      </c>
    </row>
    <row r="109" spans="1:9" x14ac:dyDescent="0.25">
      <c r="A109" s="359">
        <v>160360</v>
      </c>
      <c r="B109" s="359" t="s">
        <v>930</v>
      </c>
      <c r="C109" s="359" t="s">
        <v>764</v>
      </c>
      <c r="D109" s="325">
        <v>0</v>
      </c>
      <c r="E109" s="325">
        <v>0</v>
      </c>
      <c r="F109" s="325">
        <v>3</v>
      </c>
      <c r="G109" s="325">
        <v>0</v>
      </c>
      <c r="H109" s="325">
        <v>0</v>
      </c>
      <c r="I109" s="325">
        <v>0</v>
      </c>
    </row>
    <row r="110" spans="1:9" x14ac:dyDescent="0.25">
      <c r="A110" s="359">
        <v>150813</v>
      </c>
      <c r="B110" s="359" t="s">
        <v>931</v>
      </c>
      <c r="C110" s="359" t="s">
        <v>747</v>
      </c>
      <c r="D110" s="325">
        <v>0</v>
      </c>
      <c r="E110" s="325">
        <v>0</v>
      </c>
      <c r="F110" s="325">
        <v>0</v>
      </c>
      <c r="G110" s="325">
        <v>0</v>
      </c>
      <c r="H110" s="325">
        <v>0</v>
      </c>
      <c r="I110" s="325">
        <v>0</v>
      </c>
    </row>
    <row r="111" spans="1:9" x14ac:dyDescent="0.25">
      <c r="A111" s="359">
        <v>150777</v>
      </c>
      <c r="B111" s="359" t="s">
        <v>932</v>
      </c>
      <c r="C111" s="359" t="s">
        <v>747</v>
      </c>
      <c r="D111" s="325">
        <v>0</v>
      </c>
      <c r="E111" s="325">
        <v>0</v>
      </c>
      <c r="F111" s="325">
        <v>1</v>
      </c>
      <c r="G111" s="325">
        <v>0</v>
      </c>
      <c r="H111" s="325">
        <v>0</v>
      </c>
      <c r="I111" s="325">
        <v>0</v>
      </c>
    </row>
    <row r="112" spans="1:9" x14ac:dyDescent="0.25">
      <c r="A112" s="359">
        <v>100339</v>
      </c>
      <c r="B112" s="359" t="s">
        <v>933</v>
      </c>
      <c r="C112" s="359" t="s">
        <v>768</v>
      </c>
      <c r="D112" s="325">
        <v>0</v>
      </c>
      <c r="E112" s="325">
        <v>0</v>
      </c>
      <c r="F112" s="325">
        <v>2</v>
      </c>
      <c r="G112" s="325">
        <v>0</v>
      </c>
      <c r="H112" s="325">
        <v>0</v>
      </c>
      <c r="I112" s="325">
        <v>0</v>
      </c>
    </row>
    <row r="113" spans="1:9" x14ac:dyDescent="0.25">
      <c r="A113" s="359">
        <v>150886</v>
      </c>
      <c r="B113" s="359" t="s">
        <v>934</v>
      </c>
      <c r="C113" s="359" t="s">
        <v>763</v>
      </c>
      <c r="D113" s="325">
        <v>0</v>
      </c>
      <c r="E113" s="325">
        <v>0</v>
      </c>
      <c r="F113" s="325">
        <v>0</v>
      </c>
      <c r="G113" s="325">
        <v>0</v>
      </c>
      <c r="H113" s="325">
        <v>0</v>
      </c>
      <c r="I113" s="325">
        <v>0</v>
      </c>
    </row>
    <row r="114" spans="1:9" x14ac:dyDescent="0.25">
      <c r="A114" s="359">
        <v>150934</v>
      </c>
      <c r="B114" s="359" t="s">
        <v>935</v>
      </c>
      <c r="C114" s="359" t="s">
        <v>769</v>
      </c>
      <c r="D114" s="325">
        <v>0</v>
      </c>
      <c r="E114" s="325">
        <v>0</v>
      </c>
      <c r="F114" s="325">
        <v>0</v>
      </c>
      <c r="G114" s="325">
        <v>0</v>
      </c>
      <c r="H114" s="325">
        <v>0</v>
      </c>
      <c r="I114" s="325">
        <v>0</v>
      </c>
    </row>
    <row r="115" spans="1:9" x14ac:dyDescent="0.25">
      <c r="A115" s="359">
        <v>150992</v>
      </c>
      <c r="B115" s="359" t="s">
        <v>936</v>
      </c>
      <c r="C115" s="359" t="s">
        <v>763</v>
      </c>
      <c r="D115" s="325">
        <v>0</v>
      </c>
      <c r="E115" s="325">
        <v>0</v>
      </c>
      <c r="F115" s="325">
        <v>0</v>
      </c>
      <c r="G115" s="325">
        <v>0</v>
      </c>
      <c r="H115" s="325">
        <v>0</v>
      </c>
      <c r="I115" s="325">
        <v>0</v>
      </c>
    </row>
    <row r="116" spans="1:9" x14ac:dyDescent="0.25">
      <c r="A116" s="359">
        <v>160062</v>
      </c>
      <c r="B116" s="359" t="s">
        <v>937</v>
      </c>
      <c r="C116" s="359" t="s">
        <v>768</v>
      </c>
      <c r="D116" s="325">
        <v>0</v>
      </c>
      <c r="E116" s="325">
        <v>0</v>
      </c>
      <c r="F116" s="325">
        <v>0</v>
      </c>
      <c r="G116" s="325">
        <v>0</v>
      </c>
      <c r="H116" s="325">
        <v>0</v>
      </c>
      <c r="I116" s="325">
        <v>0</v>
      </c>
    </row>
    <row r="117" spans="1:9" x14ac:dyDescent="0.25">
      <c r="A117" s="359">
        <v>100349</v>
      </c>
      <c r="B117" s="359" t="s">
        <v>938</v>
      </c>
      <c r="C117" s="359" t="s">
        <v>753</v>
      </c>
      <c r="D117" s="325">
        <v>0</v>
      </c>
      <c r="E117" s="325">
        <v>0</v>
      </c>
      <c r="F117" s="325">
        <v>0</v>
      </c>
      <c r="G117" s="325">
        <v>0</v>
      </c>
      <c r="H117" s="325">
        <v>0</v>
      </c>
      <c r="I117" s="325">
        <v>0</v>
      </c>
    </row>
    <row r="118" spans="1:9" x14ac:dyDescent="0.25">
      <c r="A118" s="359">
        <v>160039</v>
      </c>
      <c r="B118" s="359" t="s">
        <v>939</v>
      </c>
      <c r="C118" s="359" t="s">
        <v>760</v>
      </c>
      <c r="D118" s="325">
        <v>0</v>
      </c>
      <c r="E118" s="325">
        <v>0</v>
      </c>
      <c r="F118" s="325">
        <v>0</v>
      </c>
      <c r="G118" s="325">
        <v>0</v>
      </c>
      <c r="H118" s="325">
        <v>0</v>
      </c>
      <c r="I118" s="325">
        <v>0</v>
      </c>
    </row>
    <row r="119" spans="1:9" x14ac:dyDescent="0.25">
      <c r="A119" s="359">
        <v>150940</v>
      </c>
      <c r="B119" s="359" t="s">
        <v>940</v>
      </c>
      <c r="C119" s="359" t="s">
        <v>747</v>
      </c>
      <c r="D119" s="325">
        <v>0</v>
      </c>
      <c r="E119" s="325">
        <v>0</v>
      </c>
      <c r="F119" s="325">
        <v>1</v>
      </c>
      <c r="G119" s="325">
        <v>0</v>
      </c>
      <c r="H119" s="325">
        <v>0</v>
      </c>
      <c r="I119" s="325">
        <v>0</v>
      </c>
    </row>
    <row r="120" spans="1:9" x14ac:dyDescent="0.25">
      <c r="A120" s="359">
        <v>150998</v>
      </c>
      <c r="B120" s="359" t="s">
        <v>941</v>
      </c>
      <c r="C120" s="359" t="s">
        <v>768</v>
      </c>
      <c r="D120" s="325">
        <v>0</v>
      </c>
      <c r="E120" s="325">
        <v>0</v>
      </c>
      <c r="F120" s="325">
        <v>5</v>
      </c>
      <c r="G120" s="325">
        <v>0</v>
      </c>
      <c r="H120" s="325">
        <v>0</v>
      </c>
      <c r="I120" s="325">
        <v>0</v>
      </c>
    </row>
    <row r="121" spans="1:9" x14ac:dyDescent="0.25">
      <c r="A121" s="359">
        <v>160046</v>
      </c>
      <c r="B121" s="359" t="s">
        <v>942</v>
      </c>
      <c r="C121" s="359" t="s">
        <v>753</v>
      </c>
      <c r="D121" s="325">
        <v>0</v>
      </c>
      <c r="E121" s="325">
        <v>0</v>
      </c>
      <c r="F121" s="325">
        <v>0</v>
      </c>
      <c r="G121" s="325">
        <v>0</v>
      </c>
      <c r="H121" s="325">
        <v>0</v>
      </c>
      <c r="I121" s="325">
        <v>0</v>
      </c>
    </row>
    <row r="122" spans="1:9" x14ac:dyDescent="0.25">
      <c r="A122" s="359">
        <v>150902</v>
      </c>
      <c r="B122" s="359" t="s">
        <v>943</v>
      </c>
      <c r="C122" s="359" t="s">
        <v>760</v>
      </c>
      <c r="D122" s="325">
        <v>0</v>
      </c>
      <c r="E122" s="325">
        <v>0</v>
      </c>
      <c r="F122" s="325">
        <v>2</v>
      </c>
      <c r="G122" s="325">
        <v>0</v>
      </c>
      <c r="H122" s="325">
        <v>0</v>
      </c>
      <c r="I122" s="325">
        <v>0</v>
      </c>
    </row>
    <row r="123" spans="1:9" x14ac:dyDescent="0.25">
      <c r="A123" s="359">
        <v>160105</v>
      </c>
      <c r="B123" s="359" t="s">
        <v>944</v>
      </c>
      <c r="C123" s="359" t="s">
        <v>753</v>
      </c>
      <c r="D123" s="325">
        <v>0</v>
      </c>
      <c r="E123" s="325">
        <v>1</v>
      </c>
      <c r="F123" s="325">
        <v>0</v>
      </c>
      <c r="G123" s="325">
        <v>0</v>
      </c>
      <c r="H123" s="325">
        <v>0</v>
      </c>
      <c r="I123" s="325">
        <v>1</v>
      </c>
    </row>
    <row r="124" spans="1:9" x14ac:dyDescent="0.25">
      <c r="A124" s="359">
        <v>160100</v>
      </c>
      <c r="B124" s="359" t="s">
        <v>945</v>
      </c>
      <c r="C124" s="359" t="s">
        <v>752</v>
      </c>
      <c r="D124" s="325">
        <v>0</v>
      </c>
      <c r="E124" s="325">
        <v>1</v>
      </c>
      <c r="F124" s="325">
        <v>1</v>
      </c>
      <c r="G124" s="325">
        <v>0</v>
      </c>
      <c r="H124" s="325">
        <v>0</v>
      </c>
      <c r="I124" s="325">
        <v>1</v>
      </c>
    </row>
    <row r="125" spans="1:9" x14ac:dyDescent="0.25">
      <c r="A125" s="359">
        <v>150891</v>
      </c>
      <c r="B125" s="359" t="s">
        <v>946</v>
      </c>
      <c r="C125" s="359" t="s">
        <v>769</v>
      </c>
      <c r="D125" s="325">
        <v>0</v>
      </c>
      <c r="E125" s="325">
        <v>1</v>
      </c>
      <c r="F125" s="325">
        <v>1</v>
      </c>
      <c r="G125" s="325">
        <v>0</v>
      </c>
      <c r="H125" s="325">
        <v>0</v>
      </c>
      <c r="I125" s="325">
        <v>1</v>
      </c>
    </row>
    <row r="126" spans="1:9" x14ac:dyDescent="0.25">
      <c r="A126" s="359">
        <v>150946</v>
      </c>
      <c r="B126" s="359" t="s">
        <v>947</v>
      </c>
      <c r="C126" s="359" t="s">
        <v>769</v>
      </c>
      <c r="D126" s="325">
        <v>0</v>
      </c>
      <c r="E126" s="325">
        <v>0</v>
      </c>
      <c r="F126" s="325">
        <v>1</v>
      </c>
      <c r="G126" s="325">
        <v>0</v>
      </c>
      <c r="H126" s="325">
        <v>0</v>
      </c>
      <c r="I126" s="325">
        <v>0</v>
      </c>
    </row>
    <row r="127" spans="1:9" x14ac:dyDescent="0.25">
      <c r="A127" s="359">
        <v>151501</v>
      </c>
      <c r="B127" s="359" t="s">
        <v>948</v>
      </c>
      <c r="C127" s="359" t="s">
        <v>764</v>
      </c>
      <c r="D127" s="325">
        <v>0</v>
      </c>
      <c r="E127" s="325">
        <v>0</v>
      </c>
      <c r="F127" s="325">
        <v>5</v>
      </c>
      <c r="G127" s="325">
        <v>0</v>
      </c>
      <c r="H127" s="325">
        <v>0</v>
      </c>
      <c r="I127" s="325">
        <v>0</v>
      </c>
    </row>
    <row r="128" spans="1:9" x14ac:dyDescent="0.25">
      <c r="A128" s="359">
        <v>150993</v>
      </c>
      <c r="B128" s="359" t="s">
        <v>949</v>
      </c>
      <c r="C128" s="359" t="s">
        <v>752</v>
      </c>
      <c r="D128" s="325">
        <v>1</v>
      </c>
      <c r="E128" s="325">
        <v>1</v>
      </c>
      <c r="F128" s="325">
        <v>1</v>
      </c>
      <c r="G128" s="325">
        <v>0</v>
      </c>
      <c r="H128" s="325">
        <v>1</v>
      </c>
      <c r="I128" s="325">
        <v>1</v>
      </c>
    </row>
    <row r="129" spans="1:9" x14ac:dyDescent="0.25">
      <c r="A129" s="359">
        <v>150787</v>
      </c>
      <c r="B129" s="359" t="s">
        <v>950</v>
      </c>
      <c r="C129" s="359" t="s">
        <v>760</v>
      </c>
      <c r="D129" s="325">
        <v>0</v>
      </c>
      <c r="E129" s="325">
        <v>0</v>
      </c>
      <c r="F129" s="325">
        <v>0</v>
      </c>
      <c r="G129" s="325">
        <v>0</v>
      </c>
      <c r="H129" s="325">
        <v>0</v>
      </c>
      <c r="I129" s="325">
        <v>0</v>
      </c>
    </row>
    <row r="130" spans="1:9" x14ac:dyDescent="0.25">
      <c r="A130" s="359">
        <v>150968</v>
      </c>
      <c r="B130" s="359" t="s">
        <v>951</v>
      </c>
      <c r="C130" s="359" t="s">
        <v>768</v>
      </c>
      <c r="D130" s="325">
        <v>0</v>
      </c>
      <c r="E130" s="325">
        <v>0</v>
      </c>
      <c r="F130" s="325">
        <v>2</v>
      </c>
      <c r="G130" s="325">
        <v>0</v>
      </c>
      <c r="H130" s="325">
        <v>0</v>
      </c>
      <c r="I130" s="325">
        <v>0</v>
      </c>
    </row>
    <row r="131" spans="1:9" x14ac:dyDescent="0.25">
      <c r="A131" s="359">
        <v>150917</v>
      </c>
      <c r="B131" s="359" t="s">
        <v>952</v>
      </c>
      <c r="C131" s="359" t="s">
        <v>768</v>
      </c>
      <c r="D131" s="325">
        <v>0</v>
      </c>
      <c r="E131" s="325">
        <v>1</v>
      </c>
      <c r="F131" s="325">
        <v>0</v>
      </c>
      <c r="G131" s="325">
        <v>0</v>
      </c>
      <c r="H131" s="325">
        <v>0</v>
      </c>
      <c r="I131" s="325">
        <v>1</v>
      </c>
    </row>
    <row r="132" spans="1:9" x14ac:dyDescent="0.25">
      <c r="A132" s="359">
        <v>160053</v>
      </c>
      <c r="B132" s="359" t="s">
        <v>953</v>
      </c>
      <c r="C132" s="359" t="s">
        <v>770</v>
      </c>
      <c r="D132" s="325">
        <v>0</v>
      </c>
      <c r="E132" s="325">
        <v>0</v>
      </c>
      <c r="F132" s="325">
        <v>0</v>
      </c>
      <c r="G132" s="325">
        <v>0</v>
      </c>
      <c r="H132" s="325">
        <v>0</v>
      </c>
      <c r="I132" s="325">
        <v>0</v>
      </c>
    </row>
    <row r="133" spans="1:9" x14ac:dyDescent="0.25">
      <c r="A133" s="359">
        <v>151503</v>
      </c>
      <c r="B133" s="359" t="s">
        <v>954</v>
      </c>
      <c r="C133" s="359" t="s">
        <v>763</v>
      </c>
      <c r="D133" s="325">
        <v>0</v>
      </c>
      <c r="E133" s="325">
        <v>0</v>
      </c>
      <c r="F133" s="325">
        <v>0</v>
      </c>
      <c r="G133" s="325">
        <v>0</v>
      </c>
      <c r="H133" s="325">
        <v>0</v>
      </c>
      <c r="I133" s="325">
        <v>0</v>
      </c>
    </row>
    <row r="134" spans="1:9" x14ac:dyDescent="0.25">
      <c r="A134" s="359">
        <v>150943</v>
      </c>
      <c r="B134" s="359" t="s">
        <v>955</v>
      </c>
      <c r="C134" s="359" t="s">
        <v>770</v>
      </c>
      <c r="D134" s="325">
        <v>0</v>
      </c>
      <c r="E134" s="325">
        <v>0</v>
      </c>
      <c r="F134" s="325">
        <v>1</v>
      </c>
      <c r="G134" s="325">
        <v>0</v>
      </c>
      <c r="H134" s="325">
        <v>0</v>
      </c>
      <c r="I134" s="325">
        <v>0</v>
      </c>
    </row>
    <row r="135" spans="1:9" x14ac:dyDescent="0.25">
      <c r="A135" s="359">
        <v>150815</v>
      </c>
      <c r="B135" s="359" t="s">
        <v>956</v>
      </c>
      <c r="C135" s="359" t="s">
        <v>760</v>
      </c>
      <c r="D135" s="325">
        <v>0</v>
      </c>
      <c r="E135" s="325">
        <v>0</v>
      </c>
      <c r="F135" s="325">
        <v>0</v>
      </c>
      <c r="G135" s="325">
        <v>0</v>
      </c>
      <c r="H135" s="325">
        <v>0</v>
      </c>
      <c r="I135" s="325">
        <v>0</v>
      </c>
    </row>
    <row r="136" spans="1:9" x14ac:dyDescent="0.25">
      <c r="A136" s="359">
        <v>160054</v>
      </c>
      <c r="B136" s="359" t="s">
        <v>957</v>
      </c>
      <c r="C136" s="359" t="s">
        <v>764</v>
      </c>
      <c r="D136" s="325">
        <v>0</v>
      </c>
      <c r="E136" s="325">
        <v>0</v>
      </c>
      <c r="F136" s="325">
        <v>8</v>
      </c>
      <c r="G136" s="325">
        <v>0</v>
      </c>
      <c r="H136" s="325">
        <v>0</v>
      </c>
      <c r="I136" s="325">
        <v>0</v>
      </c>
    </row>
    <row r="137" spans="1:9" x14ac:dyDescent="0.25">
      <c r="A137" s="359">
        <v>150948</v>
      </c>
      <c r="B137" s="359" t="s">
        <v>958</v>
      </c>
      <c r="C137" s="359" t="s">
        <v>769</v>
      </c>
      <c r="D137" s="325">
        <v>0</v>
      </c>
      <c r="E137" s="325">
        <v>0</v>
      </c>
      <c r="F137" s="325">
        <v>1</v>
      </c>
      <c r="G137" s="325">
        <v>0</v>
      </c>
      <c r="H137" s="325">
        <v>0</v>
      </c>
      <c r="I137" s="325">
        <v>0</v>
      </c>
    </row>
    <row r="138" spans="1:9" x14ac:dyDescent="0.25">
      <c r="A138" s="359">
        <v>151502</v>
      </c>
      <c r="B138" s="359" t="s">
        <v>959</v>
      </c>
      <c r="C138" s="359" t="s">
        <v>747</v>
      </c>
      <c r="D138" s="325">
        <v>0</v>
      </c>
      <c r="E138" s="325">
        <v>0</v>
      </c>
      <c r="F138" s="325">
        <v>0</v>
      </c>
      <c r="G138" s="325">
        <v>0</v>
      </c>
      <c r="H138" s="325">
        <v>0</v>
      </c>
      <c r="I138" s="325">
        <v>0</v>
      </c>
    </row>
    <row r="139" spans="1:9" x14ac:dyDescent="0.25">
      <c r="A139" s="359">
        <v>150897</v>
      </c>
      <c r="B139" s="359" t="s">
        <v>960</v>
      </c>
      <c r="C139" s="359" t="s">
        <v>768</v>
      </c>
      <c r="D139" s="325">
        <v>0</v>
      </c>
      <c r="E139" s="325">
        <v>0</v>
      </c>
      <c r="F139" s="325">
        <v>0</v>
      </c>
      <c r="G139" s="325">
        <v>0</v>
      </c>
      <c r="H139" s="325">
        <v>0</v>
      </c>
      <c r="I139" s="325">
        <v>0</v>
      </c>
    </row>
    <row r="140" spans="1:9" x14ac:dyDescent="0.25">
      <c r="A140" s="359">
        <v>160040</v>
      </c>
      <c r="B140" s="359" t="s">
        <v>961</v>
      </c>
      <c r="C140" s="359" t="s">
        <v>760</v>
      </c>
      <c r="D140" s="325">
        <v>0</v>
      </c>
      <c r="E140" s="325">
        <v>0</v>
      </c>
      <c r="F140" s="325">
        <v>3</v>
      </c>
      <c r="G140" s="325">
        <v>0</v>
      </c>
      <c r="H140" s="325">
        <v>0</v>
      </c>
      <c r="I140" s="325">
        <v>0</v>
      </c>
    </row>
    <row r="141" spans="1:9" x14ac:dyDescent="0.25">
      <c r="A141" s="359">
        <v>150929</v>
      </c>
      <c r="B141" s="359" t="s">
        <v>962</v>
      </c>
      <c r="C141" s="359" t="s">
        <v>763</v>
      </c>
      <c r="D141" s="325">
        <v>0</v>
      </c>
      <c r="E141" s="325">
        <v>0</v>
      </c>
      <c r="F141" s="325">
        <v>1</v>
      </c>
      <c r="G141" s="325">
        <v>0</v>
      </c>
      <c r="H141" s="325">
        <v>0</v>
      </c>
      <c r="I141" s="325">
        <v>0</v>
      </c>
    </row>
    <row r="142" spans="1:9" x14ac:dyDescent="0.25">
      <c r="A142" s="359">
        <v>150842</v>
      </c>
      <c r="B142" s="359" t="s">
        <v>963</v>
      </c>
      <c r="C142" s="359" t="s">
        <v>753</v>
      </c>
      <c r="D142" s="325">
        <v>0</v>
      </c>
      <c r="E142" s="325">
        <v>0</v>
      </c>
      <c r="F142" s="325">
        <v>1</v>
      </c>
      <c r="G142" s="325">
        <v>0</v>
      </c>
      <c r="H142" s="325">
        <v>0</v>
      </c>
      <c r="I142" s="325">
        <v>0</v>
      </c>
    </row>
    <row r="143" spans="1:9" x14ac:dyDescent="0.25">
      <c r="A143" s="359">
        <v>150959</v>
      </c>
      <c r="B143" s="359" t="s">
        <v>964</v>
      </c>
      <c r="C143" s="359" t="s">
        <v>768</v>
      </c>
      <c r="D143" s="325">
        <v>0</v>
      </c>
      <c r="E143" s="325">
        <v>0</v>
      </c>
      <c r="F143" s="325">
        <v>1</v>
      </c>
      <c r="G143" s="325">
        <v>0</v>
      </c>
      <c r="H143" s="325">
        <v>0</v>
      </c>
      <c r="I143" s="325">
        <v>0</v>
      </c>
    </row>
    <row r="144" spans="1:9" x14ac:dyDescent="0.25">
      <c r="A144" s="359">
        <v>160037</v>
      </c>
      <c r="B144" s="359" t="s">
        <v>965</v>
      </c>
      <c r="C144" s="359" t="s">
        <v>753</v>
      </c>
      <c r="D144" s="325">
        <v>0</v>
      </c>
      <c r="E144" s="325">
        <v>0</v>
      </c>
      <c r="F144" s="325">
        <v>0</v>
      </c>
      <c r="G144" s="325">
        <v>0</v>
      </c>
      <c r="H144" s="325">
        <v>0</v>
      </c>
      <c r="I144" s="325">
        <v>0</v>
      </c>
    </row>
    <row r="145" spans="1:9" x14ac:dyDescent="0.25">
      <c r="A145" s="359">
        <v>160078</v>
      </c>
      <c r="B145" s="359" t="s">
        <v>966</v>
      </c>
      <c r="C145" s="359" t="s">
        <v>764</v>
      </c>
      <c r="D145" s="325">
        <v>0</v>
      </c>
      <c r="E145" s="325">
        <v>1</v>
      </c>
      <c r="F145" s="325">
        <v>0</v>
      </c>
      <c r="G145" s="325">
        <v>0</v>
      </c>
      <c r="H145" s="325">
        <v>0</v>
      </c>
      <c r="I145" s="325">
        <v>1</v>
      </c>
    </row>
    <row r="146" spans="1:9" x14ac:dyDescent="0.25">
      <c r="A146" s="359">
        <v>160134</v>
      </c>
      <c r="B146" s="359" t="s">
        <v>967</v>
      </c>
      <c r="C146" s="359" t="s">
        <v>760</v>
      </c>
      <c r="D146" s="325">
        <v>0</v>
      </c>
      <c r="E146" s="325">
        <v>1</v>
      </c>
      <c r="F146" s="325">
        <v>0</v>
      </c>
      <c r="G146" s="325">
        <v>0</v>
      </c>
      <c r="H146" s="325">
        <v>0</v>
      </c>
      <c r="I146" s="325">
        <v>1</v>
      </c>
    </row>
    <row r="147" spans="1:9" x14ac:dyDescent="0.25">
      <c r="A147" s="359">
        <v>150825</v>
      </c>
      <c r="B147" s="359" t="s">
        <v>968</v>
      </c>
      <c r="C147" s="359" t="s">
        <v>770</v>
      </c>
      <c r="D147" s="325">
        <v>0</v>
      </c>
      <c r="E147" s="325">
        <v>0</v>
      </c>
      <c r="F147" s="325">
        <v>0</v>
      </c>
      <c r="G147" s="325">
        <v>0</v>
      </c>
      <c r="H147" s="325">
        <v>0</v>
      </c>
      <c r="I147" s="325">
        <v>0</v>
      </c>
    </row>
    <row r="148" spans="1:9" x14ac:dyDescent="0.25">
      <c r="A148" s="359">
        <v>150911</v>
      </c>
      <c r="B148" s="359" t="s">
        <v>969</v>
      </c>
      <c r="C148" s="359" t="s">
        <v>764</v>
      </c>
      <c r="D148" s="325">
        <v>0</v>
      </c>
      <c r="E148" s="325">
        <v>0</v>
      </c>
      <c r="F148" s="325">
        <v>0</v>
      </c>
      <c r="G148" s="325">
        <v>0</v>
      </c>
      <c r="H148" s="325">
        <v>0</v>
      </c>
      <c r="I148" s="325">
        <v>0</v>
      </c>
    </row>
    <row r="149" spans="1:9" x14ac:dyDescent="0.25">
      <c r="A149" s="359">
        <v>150947</v>
      </c>
      <c r="B149" s="359" t="s">
        <v>970</v>
      </c>
      <c r="C149" s="359" t="s">
        <v>747</v>
      </c>
      <c r="D149" s="325">
        <v>0</v>
      </c>
      <c r="E149" s="325">
        <v>0</v>
      </c>
      <c r="F149" s="325">
        <v>0</v>
      </c>
      <c r="G149" s="325">
        <v>0</v>
      </c>
      <c r="H149" s="325">
        <v>0</v>
      </c>
      <c r="I149" s="325">
        <v>0</v>
      </c>
    </row>
    <row r="150" spans="1:9" x14ac:dyDescent="0.25">
      <c r="A150" s="359">
        <v>160074</v>
      </c>
      <c r="B150" s="359" t="s">
        <v>971</v>
      </c>
      <c r="C150" s="359" t="s">
        <v>769</v>
      </c>
      <c r="D150" s="325">
        <v>0</v>
      </c>
      <c r="E150" s="325">
        <v>0</v>
      </c>
      <c r="F150" s="325">
        <v>0</v>
      </c>
      <c r="G150" s="325">
        <v>0</v>
      </c>
      <c r="H150" s="325">
        <v>0</v>
      </c>
      <c r="I150" s="325">
        <v>0</v>
      </c>
    </row>
    <row r="151" spans="1:9" x14ac:dyDescent="0.25">
      <c r="A151" s="359">
        <v>160094</v>
      </c>
      <c r="B151" s="359" t="s">
        <v>972</v>
      </c>
      <c r="C151" s="359" t="s">
        <v>753</v>
      </c>
      <c r="D151" s="325">
        <v>0</v>
      </c>
      <c r="E151" s="325">
        <v>0</v>
      </c>
      <c r="F151" s="325">
        <v>0</v>
      </c>
      <c r="G151" s="325">
        <v>0</v>
      </c>
      <c r="H151" s="325">
        <v>0</v>
      </c>
      <c r="I151" s="325">
        <v>0</v>
      </c>
    </row>
    <row r="152" spans="1:9" x14ac:dyDescent="0.25">
      <c r="A152" s="359">
        <v>150841</v>
      </c>
      <c r="B152" s="359" t="s">
        <v>973</v>
      </c>
      <c r="C152" s="359" t="s">
        <v>760</v>
      </c>
      <c r="D152" s="325">
        <v>0</v>
      </c>
      <c r="E152" s="325">
        <v>0</v>
      </c>
      <c r="F152" s="325">
        <v>1</v>
      </c>
      <c r="G152" s="325">
        <v>0</v>
      </c>
      <c r="H152" s="325">
        <v>0</v>
      </c>
      <c r="I152" s="325">
        <v>0</v>
      </c>
    </row>
    <row r="153" spans="1:9" x14ac:dyDescent="0.25">
      <c r="A153" s="359">
        <v>160116</v>
      </c>
      <c r="B153" s="359" t="s">
        <v>974</v>
      </c>
      <c r="C153" s="359" t="s">
        <v>752</v>
      </c>
      <c r="D153" s="325">
        <v>0</v>
      </c>
      <c r="E153" s="325">
        <v>0</v>
      </c>
      <c r="F153" s="325">
        <v>0</v>
      </c>
      <c r="G153" s="325">
        <v>0</v>
      </c>
      <c r="H153" s="325">
        <v>0</v>
      </c>
      <c r="I153" s="325">
        <v>0</v>
      </c>
    </row>
    <row r="154" spans="1:9" x14ac:dyDescent="0.25">
      <c r="A154" s="359">
        <v>150839</v>
      </c>
      <c r="B154" s="359" t="s">
        <v>975</v>
      </c>
      <c r="C154" s="359" t="s">
        <v>764</v>
      </c>
      <c r="D154" s="325">
        <v>0</v>
      </c>
      <c r="E154" s="325">
        <v>0</v>
      </c>
      <c r="F154" s="325">
        <v>1</v>
      </c>
      <c r="G154" s="325">
        <v>0</v>
      </c>
      <c r="H154" s="325">
        <v>0</v>
      </c>
      <c r="I154" s="325">
        <v>0</v>
      </c>
    </row>
    <row r="155" spans="1:9" x14ac:dyDescent="0.25">
      <c r="A155" s="359">
        <v>150939</v>
      </c>
      <c r="B155" s="359" t="s">
        <v>976</v>
      </c>
      <c r="C155" s="359" t="s">
        <v>760</v>
      </c>
      <c r="D155" s="325">
        <v>0</v>
      </c>
      <c r="E155" s="325">
        <v>0</v>
      </c>
      <c r="F155" s="325">
        <v>1</v>
      </c>
      <c r="G155" s="325">
        <v>0</v>
      </c>
      <c r="H155" s="325">
        <v>0</v>
      </c>
      <c r="I155" s="325">
        <v>0</v>
      </c>
    </row>
    <row r="156" spans="1:9" x14ac:dyDescent="0.25">
      <c r="A156" s="359">
        <v>160090</v>
      </c>
      <c r="B156" s="359" t="s">
        <v>977</v>
      </c>
      <c r="C156" s="359" t="s">
        <v>770</v>
      </c>
      <c r="D156" s="325">
        <v>0</v>
      </c>
      <c r="E156" s="325">
        <v>0</v>
      </c>
      <c r="F156" s="325">
        <v>0</v>
      </c>
      <c r="G156" s="325">
        <v>0</v>
      </c>
      <c r="H156" s="325">
        <v>0</v>
      </c>
      <c r="I156" s="325">
        <v>0</v>
      </c>
    </row>
    <row r="157" spans="1:9" x14ac:dyDescent="0.25">
      <c r="A157" s="359">
        <v>150930</v>
      </c>
      <c r="B157" s="359" t="s">
        <v>978</v>
      </c>
      <c r="C157" s="359" t="s">
        <v>763</v>
      </c>
      <c r="D157" s="325">
        <v>0</v>
      </c>
      <c r="E157" s="325">
        <v>0</v>
      </c>
      <c r="F157" s="325">
        <v>1</v>
      </c>
      <c r="G157" s="325">
        <v>0</v>
      </c>
      <c r="H157" s="325">
        <v>0</v>
      </c>
      <c r="I157" s="325">
        <v>0</v>
      </c>
    </row>
    <row r="158" spans="1:9" x14ac:dyDescent="0.25">
      <c r="A158" s="359">
        <v>160059</v>
      </c>
      <c r="B158" s="359" t="s">
        <v>979</v>
      </c>
      <c r="C158" s="359" t="s">
        <v>760</v>
      </c>
      <c r="D158" s="325">
        <v>0</v>
      </c>
      <c r="E158" s="325">
        <v>0</v>
      </c>
      <c r="F158" s="325">
        <v>1</v>
      </c>
      <c r="G158" s="325">
        <v>0</v>
      </c>
      <c r="H158" s="325">
        <v>0</v>
      </c>
      <c r="I158" s="325">
        <v>0</v>
      </c>
    </row>
    <row r="159" spans="1:9" x14ac:dyDescent="0.25">
      <c r="A159" s="359">
        <v>160095</v>
      </c>
      <c r="B159" s="359" t="s">
        <v>980</v>
      </c>
      <c r="C159" s="359" t="s">
        <v>747</v>
      </c>
      <c r="D159" s="325">
        <v>0</v>
      </c>
      <c r="E159" s="325">
        <v>0</v>
      </c>
      <c r="F159" s="325">
        <v>0</v>
      </c>
      <c r="G159" s="325">
        <v>0</v>
      </c>
      <c r="H159" s="325">
        <v>0</v>
      </c>
      <c r="I159" s="325">
        <v>0</v>
      </c>
    </row>
    <row r="160" spans="1:9" x14ac:dyDescent="0.25">
      <c r="A160" s="359">
        <v>160061</v>
      </c>
      <c r="B160" s="359" t="s">
        <v>981</v>
      </c>
      <c r="C160" s="359" t="s">
        <v>747</v>
      </c>
      <c r="D160" s="325">
        <v>0</v>
      </c>
      <c r="E160" s="325">
        <v>0</v>
      </c>
      <c r="F160" s="325">
        <v>0</v>
      </c>
      <c r="G160" s="325">
        <v>0</v>
      </c>
      <c r="H160" s="325">
        <v>0</v>
      </c>
      <c r="I160" s="325">
        <v>0</v>
      </c>
    </row>
    <row r="161" spans="1:9" x14ac:dyDescent="0.25">
      <c r="A161" s="359">
        <v>160093</v>
      </c>
      <c r="B161" s="359" t="s">
        <v>982</v>
      </c>
      <c r="C161" s="359" t="s">
        <v>752</v>
      </c>
      <c r="D161" s="325">
        <v>0</v>
      </c>
      <c r="E161" s="325">
        <v>0</v>
      </c>
      <c r="F161" s="325">
        <v>2</v>
      </c>
      <c r="G161" s="325">
        <v>0</v>
      </c>
      <c r="H161" s="325">
        <v>0</v>
      </c>
      <c r="I161" s="325">
        <v>0</v>
      </c>
    </row>
    <row r="162" spans="1:9" x14ac:dyDescent="0.25">
      <c r="A162" s="359">
        <v>160359</v>
      </c>
      <c r="B162" s="359" t="s">
        <v>983</v>
      </c>
      <c r="C162" s="359" t="s">
        <v>764</v>
      </c>
      <c r="D162" s="325">
        <v>0</v>
      </c>
      <c r="E162" s="325">
        <v>0</v>
      </c>
      <c r="F162" s="325">
        <v>0</v>
      </c>
      <c r="G162" s="325">
        <v>0</v>
      </c>
      <c r="H162" s="325">
        <v>0</v>
      </c>
      <c r="I162" s="325">
        <v>0</v>
      </c>
    </row>
    <row r="163" spans="1:9" x14ac:dyDescent="0.25">
      <c r="A163" s="359">
        <v>150903</v>
      </c>
      <c r="B163" s="359" t="s">
        <v>984</v>
      </c>
      <c r="C163" s="359" t="s">
        <v>747</v>
      </c>
      <c r="D163" s="325">
        <v>0</v>
      </c>
      <c r="E163" s="325">
        <v>0</v>
      </c>
      <c r="F163" s="325">
        <v>1</v>
      </c>
      <c r="G163" s="325">
        <v>0</v>
      </c>
      <c r="H163" s="325">
        <v>0</v>
      </c>
      <c r="I163" s="325">
        <v>0</v>
      </c>
    </row>
    <row r="164" spans="1:9" x14ac:dyDescent="0.25">
      <c r="A164" s="359">
        <v>150847</v>
      </c>
      <c r="B164" s="359" t="s">
        <v>985</v>
      </c>
      <c r="C164" s="359" t="s">
        <v>770</v>
      </c>
      <c r="D164" s="325">
        <v>0</v>
      </c>
      <c r="E164" s="325">
        <v>0</v>
      </c>
      <c r="F164" s="325">
        <v>2</v>
      </c>
      <c r="G164" s="325">
        <v>0</v>
      </c>
      <c r="H164" s="325">
        <v>0</v>
      </c>
      <c r="I164" s="325">
        <v>0</v>
      </c>
    </row>
    <row r="165" spans="1:9" x14ac:dyDescent="0.25">
      <c r="A165" s="359">
        <v>150851</v>
      </c>
      <c r="B165" s="359" t="s">
        <v>986</v>
      </c>
      <c r="C165" s="359" t="s">
        <v>752</v>
      </c>
      <c r="D165" s="325">
        <v>0</v>
      </c>
      <c r="E165" s="325">
        <v>0</v>
      </c>
      <c r="F165" s="325">
        <v>0</v>
      </c>
      <c r="G165" s="325">
        <v>0</v>
      </c>
      <c r="H165" s="325">
        <v>0</v>
      </c>
      <c r="I165" s="325">
        <v>0</v>
      </c>
    </row>
    <row r="166" spans="1:9" x14ac:dyDescent="0.25">
      <c r="A166" s="359">
        <v>150845</v>
      </c>
      <c r="B166" s="359" t="s">
        <v>987</v>
      </c>
      <c r="C166" s="359" t="s">
        <v>747</v>
      </c>
      <c r="D166" s="325">
        <v>0</v>
      </c>
      <c r="E166" s="325">
        <v>0</v>
      </c>
      <c r="F166" s="325">
        <v>0</v>
      </c>
      <c r="G166" s="325">
        <v>0</v>
      </c>
      <c r="H166" s="325">
        <v>0</v>
      </c>
      <c r="I166" s="325">
        <v>0</v>
      </c>
    </row>
    <row r="167" spans="1:9" x14ac:dyDescent="0.25">
      <c r="A167" s="359">
        <v>150793</v>
      </c>
      <c r="B167" s="359" t="s">
        <v>988</v>
      </c>
      <c r="C167" s="359" t="s">
        <v>768</v>
      </c>
      <c r="D167" s="325">
        <v>0</v>
      </c>
      <c r="E167" s="325">
        <v>0</v>
      </c>
      <c r="F167" s="325">
        <v>3</v>
      </c>
      <c r="G167" s="325">
        <v>0</v>
      </c>
      <c r="H167" s="325">
        <v>0</v>
      </c>
      <c r="I167" s="325">
        <v>0</v>
      </c>
    </row>
    <row r="168" spans="1:9" x14ac:dyDescent="0.25">
      <c r="A168" s="359">
        <v>150790</v>
      </c>
      <c r="B168" s="359" t="s">
        <v>989</v>
      </c>
      <c r="C168" s="359" t="s">
        <v>770</v>
      </c>
      <c r="D168" s="325">
        <v>0</v>
      </c>
      <c r="E168" s="325">
        <v>0</v>
      </c>
      <c r="F168" s="325">
        <v>1</v>
      </c>
      <c r="G168" s="325">
        <v>0</v>
      </c>
      <c r="H168" s="325">
        <v>0</v>
      </c>
      <c r="I168" s="325">
        <v>0</v>
      </c>
    </row>
    <row r="169" spans="1:9" x14ac:dyDescent="0.25">
      <c r="A169" s="359">
        <v>160113</v>
      </c>
      <c r="B169" s="359" t="s">
        <v>990</v>
      </c>
      <c r="C169" s="359" t="s">
        <v>763</v>
      </c>
      <c r="D169" s="325">
        <v>0</v>
      </c>
      <c r="E169" s="325">
        <v>0</v>
      </c>
      <c r="F169" s="325">
        <v>1</v>
      </c>
      <c r="G169" s="325">
        <v>0</v>
      </c>
      <c r="H169" s="325">
        <v>0</v>
      </c>
      <c r="I169" s="325">
        <v>0</v>
      </c>
    </row>
    <row r="170" spans="1:9" x14ac:dyDescent="0.25">
      <c r="A170" s="359">
        <v>150887</v>
      </c>
      <c r="B170" s="359" t="s">
        <v>991</v>
      </c>
      <c r="C170" s="359" t="s">
        <v>763</v>
      </c>
      <c r="D170" s="325">
        <v>0</v>
      </c>
      <c r="E170" s="325">
        <v>0</v>
      </c>
      <c r="F170" s="325">
        <v>1</v>
      </c>
      <c r="G170" s="325">
        <v>0</v>
      </c>
      <c r="H170" s="325">
        <v>0</v>
      </c>
      <c r="I170" s="325">
        <v>0</v>
      </c>
    </row>
    <row r="171" spans="1:9" x14ac:dyDescent="0.25">
      <c r="A171" s="359">
        <v>150920</v>
      </c>
      <c r="B171" s="359" t="s">
        <v>992</v>
      </c>
      <c r="C171" s="359" t="s">
        <v>770</v>
      </c>
      <c r="D171" s="325">
        <v>0</v>
      </c>
      <c r="E171" s="325">
        <v>0</v>
      </c>
      <c r="F171" s="325">
        <v>0</v>
      </c>
      <c r="G171" s="325">
        <v>0</v>
      </c>
      <c r="H171" s="325">
        <v>0</v>
      </c>
      <c r="I171" s="325">
        <v>0</v>
      </c>
    </row>
    <row r="172" spans="1:9" x14ac:dyDescent="0.25">
      <c r="A172" s="359">
        <v>150983</v>
      </c>
      <c r="B172" s="359" t="s">
        <v>993</v>
      </c>
      <c r="C172" s="359" t="s">
        <v>752</v>
      </c>
      <c r="D172" s="325">
        <v>0</v>
      </c>
      <c r="E172" s="325">
        <v>0</v>
      </c>
      <c r="F172" s="325">
        <v>0</v>
      </c>
      <c r="G172" s="325">
        <v>0</v>
      </c>
      <c r="H172" s="325">
        <v>0</v>
      </c>
      <c r="I172" s="325">
        <v>0</v>
      </c>
    </row>
    <row r="173" spans="1:9" x14ac:dyDescent="0.25">
      <c r="A173" s="359">
        <v>152117</v>
      </c>
      <c r="B173" s="359" t="s">
        <v>994</v>
      </c>
      <c r="C173" s="359" t="s">
        <v>760</v>
      </c>
      <c r="D173" s="325">
        <v>1</v>
      </c>
      <c r="E173" s="325">
        <v>2</v>
      </c>
      <c r="F173" s="325">
        <v>7</v>
      </c>
      <c r="G173" s="325">
        <v>0</v>
      </c>
      <c r="H173" s="325">
        <v>1</v>
      </c>
      <c r="I173" s="325">
        <v>2</v>
      </c>
    </row>
    <row r="174" spans="1:9" x14ac:dyDescent="0.25">
      <c r="A174" s="359">
        <v>150811</v>
      </c>
      <c r="B174" s="359" t="s">
        <v>995</v>
      </c>
      <c r="C174" s="359" t="s">
        <v>747</v>
      </c>
      <c r="D174" s="325">
        <v>0</v>
      </c>
      <c r="E174" s="325">
        <v>1</v>
      </c>
      <c r="F174" s="325">
        <v>0</v>
      </c>
      <c r="G174" s="325">
        <v>0</v>
      </c>
      <c r="H174" s="325">
        <v>0</v>
      </c>
      <c r="I174" s="325">
        <v>1</v>
      </c>
    </row>
    <row r="175" spans="1:9" x14ac:dyDescent="0.25">
      <c r="A175" s="359">
        <v>150801</v>
      </c>
      <c r="B175" s="359" t="s">
        <v>996</v>
      </c>
      <c r="C175" s="359" t="s">
        <v>764</v>
      </c>
      <c r="D175" s="325">
        <v>0</v>
      </c>
      <c r="E175" s="325">
        <v>0</v>
      </c>
      <c r="F175" s="325">
        <v>2</v>
      </c>
      <c r="G175" s="325">
        <v>0</v>
      </c>
      <c r="H175" s="325">
        <v>0</v>
      </c>
      <c r="I175" s="325">
        <v>0</v>
      </c>
    </row>
    <row r="176" spans="1:9" x14ac:dyDescent="0.25">
      <c r="A176" s="359">
        <v>150885</v>
      </c>
      <c r="B176" s="359" t="s">
        <v>997</v>
      </c>
      <c r="C176" s="359" t="s">
        <v>753</v>
      </c>
      <c r="D176" s="325">
        <v>2</v>
      </c>
      <c r="E176" s="325">
        <v>1</v>
      </c>
      <c r="F176" s="325">
        <v>1</v>
      </c>
      <c r="G176" s="325">
        <v>1</v>
      </c>
      <c r="H176" s="325">
        <v>1</v>
      </c>
      <c r="I176" s="325">
        <v>1</v>
      </c>
    </row>
    <row r="177" spans="1:9" x14ac:dyDescent="0.25">
      <c r="A177" s="359">
        <v>160357</v>
      </c>
      <c r="B177" s="359" t="s">
        <v>998</v>
      </c>
      <c r="C177" s="359" t="s">
        <v>752</v>
      </c>
      <c r="D177" s="325">
        <v>0</v>
      </c>
      <c r="E177" s="325">
        <v>0</v>
      </c>
      <c r="F177" s="325">
        <v>0</v>
      </c>
      <c r="G177" s="325">
        <v>0</v>
      </c>
      <c r="H177" s="325">
        <v>0</v>
      </c>
      <c r="I177" s="325">
        <v>0</v>
      </c>
    </row>
    <row r="178" spans="1:9" x14ac:dyDescent="0.25">
      <c r="A178" s="359">
        <v>160070</v>
      </c>
      <c r="B178" s="359" t="s">
        <v>999</v>
      </c>
      <c r="C178" s="359" t="s">
        <v>763</v>
      </c>
      <c r="D178" s="325">
        <v>0</v>
      </c>
      <c r="E178" s="325">
        <v>0</v>
      </c>
      <c r="F178" s="325">
        <v>0</v>
      </c>
      <c r="G178" s="325">
        <v>0</v>
      </c>
      <c r="H178" s="325">
        <v>0</v>
      </c>
      <c r="I178" s="325">
        <v>0</v>
      </c>
    </row>
    <row r="179" spans="1:9" x14ac:dyDescent="0.25">
      <c r="A179" s="359">
        <v>160106</v>
      </c>
      <c r="B179" s="359" t="s">
        <v>1000</v>
      </c>
      <c r="C179" s="359" t="s">
        <v>763</v>
      </c>
      <c r="D179" s="325">
        <v>0</v>
      </c>
      <c r="E179" s="325">
        <v>0</v>
      </c>
      <c r="F179" s="325">
        <v>1</v>
      </c>
      <c r="G179" s="325">
        <v>0</v>
      </c>
      <c r="H179" s="325">
        <v>0</v>
      </c>
      <c r="I179" s="325">
        <v>0</v>
      </c>
    </row>
    <row r="180" spans="1:9" x14ac:dyDescent="0.25">
      <c r="A180" s="359">
        <v>160126</v>
      </c>
      <c r="B180" s="359" t="s">
        <v>1001</v>
      </c>
      <c r="C180" s="359" t="s">
        <v>753</v>
      </c>
      <c r="D180" s="325">
        <v>0</v>
      </c>
      <c r="E180" s="325">
        <v>0</v>
      </c>
      <c r="F180" s="325">
        <v>0</v>
      </c>
      <c r="G180" s="325">
        <v>0</v>
      </c>
      <c r="H180" s="325">
        <v>0</v>
      </c>
      <c r="I180" s="325">
        <v>0</v>
      </c>
    </row>
    <row r="181" spans="1:9" x14ac:dyDescent="0.25">
      <c r="A181" s="359">
        <v>150860</v>
      </c>
      <c r="B181" s="359" t="s">
        <v>1002</v>
      </c>
      <c r="C181" s="359" t="s">
        <v>763</v>
      </c>
      <c r="D181" s="325">
        <v>0</v>
      </c>
      <c r="E181" s="325">
        <v>0</v>
      </c>
      <c r="F181" s="325">
        <v>0</v>
      </c>
      <c r="G181" s="325">
        <v>0</v>
      </c>
      <c r="H181" s="325">
        <v>0</v>
      </c>
      <c r="I181" s="325">
        <v>0</v>
      </c>
    </row>
    <row r="182" spans="1:9" x14ac:dyDescent="0.25">
      <c r="A182" s="359">
        <v>160087</v>
      </c>
      <c r="B182" s="359" t="s">
        <v>1003</v>
      </c>
      <c r="C182" s="359" t="s">
        <v>760</v>
      </c>
      <c r="D182" s="325">
        <v>0</v>
      </c>
      <c r="E182" s="325">
        <v>0</v>
      </c>
      <c r="F182" s="325">
        <v>0</v>
      </c>
      <c r="G182" s="325">
        <v>0</v>
      </c>
      <c r="H182" s="325">
        <v>0</v>
      </c>
      <c r="I182" s="325">
        <v>0</v>
      </c>
    </row>
    <row r="183" spans="1:9" x14ac:dyDescent="0.25">
      <c r="A183" s="359">
        <v>160066</v>
      </c>
      <c r="B183" s="359" t="s">
        <v>1004</v>
      </c>
      <c r="C183" s="359" t="s">
        <v>760</v>
      </c>
      <c r="D183" s="325">
        <v>0</v>
      </c>
      <c r="E183" s="325">
        <v>0</v>
      </c>
      <c r="F183" s="325">
        <v>8</v>
      </c>
      <c r="G183" s="325">
        <v>0</v>
      </c>
      <c r="H183" s="325">
        <v>0</v>
      </c>
      <c r="I183" s="325">
        <v>0</v>
      </c>
    </row>
    <row r="184" spans="1:9" x14ac:dyDescent="0.25">
      <c r="A184" s="359">
        <v>160042</v>
      </c>
      <c r="B184" s="359" t="s">
        <v>1005</v>
      </c>
      <c r="C184" s="359" t="s">
        <v>764</v>
      </c>
      <c r="D184" s="325">
        <v>0</v>
      </c>
      <c r="E184" s="325">
        <v>0</v>
      </c>
      <c r="F184" s="325">
        <v>2</v>
      </c>
      <c r="G184" s="325">
        <v>0</v>
      </c>
      <c r="H184" s="325">
        <v>0</v>
      </c>
      <c r="I184" s="325">
        <v>0</v>
      </c>
    </row>
    <row r="185" spans="1:9" x14ac:dyDescent="0.25">
      <c r="A185" s="359">
        <v>160069</v>
      </c>
      <c r="B185" s="359" t="s">
        <v>1006</v>
      </c>
      <c r="C185" s="359" t="s">
        <v>769</v>
      </c>
      <c r="D185" s="325">
        <v>0</v>
      </c>
      <c r="E185" s="325">
        <v>0</v>
      </c>
      <c r="F185" s="325">
        <v>9</v>
      </c>
      <c r="G185" s="325">
        <v>0</v>
      </c>
      <c r="H185" s="325">
        <v>0</v>
      </c>
      <c r="I185" s="325">
        <v>0</v>
      </c>
    </row>
    <row r="186" spans="1:9" x14ac:dyDescent="0.25">
      <c r="A186" s="359">
        <v>150785</v>
      </c>
      <c r="B186" s="359" t="s">
        <v>1007</v>
      </c>
      <c r="C186" s="359" t="s">
        <v>769</v>
      </c>
      <c r="D186" s="325">
        <v>0</v>
      </c>
      <c r="E186" s="325">
        <v>0</v>
      </c>
      <c r="F186" s="325">
        <v>1</v>
      </c>
      <c r="G186" s="325">
        <v>0</v>
      </c>
      <c r="H186" s="325">
        <v>0</v>
      </c>
      <c r="I186" s="325">
        <v>0</v>
      </c>
    </row>
    <row r="187" spans="1:9" x14ac:dyDescent="0.25">
      <c r="A187" s="359">
        <v>150955</v>
      </c>
      <c r="B187" s="359" t="s">
        <v>1008</v>
      </c>
      <c r="C187" s="359" t="s">
        <v>764</v>
      </c>
      <c r="D187" s="325">
        <v>0</v>
      </c>
      <c r="E187" s="325">
        <v>0</v>
      </c>
      <c r="F187" s="325">
        <v>2</v>
      </c>
      <c r="G187" s="325">
        <v>0</v>
      </c>
      <c r="H187" s="325">
        <v>0</v>
      </c>
      <c r="I187" s="325">
        <v>0</v>
      </c>
    </row>
    <row r="188" spans="1:9" x14ac:dyDescent="0.25">
      <c r="A188" s="359">
        <v>150884</v>
      </c>
      <c r="B188" s="359" t="s">
        <v>1009</v>
      </c>
      <c r="C188" s="359" t="s">
        <v>764</v>
      </c>
      <c r="D188" s="325">
        <v>0</v>
      </c>
      <c r="E188" s="325">
        <v>0</v>
      </c>
      <c r="F188" s="325">
        <v>0</v>
      </c>
      <c r="G188" s="325">
        <v>0</v>
      </c>
      <c r="H188" s="325">
        <v>0</v>
      </c>
      <c r="I188" s="325">
        <v>0</v>
      </c>
    </row>
    <row r="189" spans="1:9" x14ac:dyDescent="0.25">
      <c r="A189" s="359">
        <v>160086</v>
      </c>
      <c r="B189" s="359" t="s">
        <v>1010</v>
      </c>
      <c r="C189" s="359" t="s">
        <v>770</v>
      </c>
      <c r="D189" s="325">
        <v>0</v>
      </c>
      <c r="E189" s="325">
        <v>1</v>
      </c>
      <c r="F189" s="325">
        <v>1</v>
      </c>
      <c r="G189" s="325">
        <v>0</v>
      </c>
      <c r="H189" s="325">
        <v>0</v>
      </c>
      <c r="I189" s="325">
        <v>1</v>
      </c>
    </row>
    <row r="190" spans="1:9" x14ac:dyDescent="0.25">
      <c r="A190" s="359">
        <v>160065</v>
      </c>
      <c r="B190" s="359" t="s">
        <v>1011</v>
      </c>
      <c r="C190" s="359" t="s">
        <v>768</v>
      </c>
      <c r="D190" s="325">
        <v>0</v>
      </c>
      <c r="E190" s="325">
        <v>1</v>
      </c>
      <c r="F190" s="325">
        <v>2</v>
      </c>
      <c r="G190" s="325">
        <v>0</v>
      </c>
      <c r="H190" s="325">
        <v>0</v>
      </c>
      <c r="I190" s="325">
        <v>1</v>
      </c>
    </row>
    <row r="191" spans="1:9" x14ac:dyDescent="0.25">
      <c r="A191" s="359">
        <v>160067</v>
      </c>
      <c r="B191" s="359" t="s">
        <v>1012</v>
      </c>
      <c r="C191" s="359" t="s">
        <v>760</v>
      </c>
      <c r="D191" s="325">
        <v>0</v>
      </c>
      <c r="E191" s="325">
        <v>0</v>
      </c>
      <c r="F191" s="325">
        <v>0</v>
      </c>
      <c r="G191" s="325">
        <v>0</v>
      </c>
      <c r="H191" s="325">
        <v>0</v>
      </c>
      <c r="I191" s="325">
        <v>0</v>
      </c>
    </row>
    <row r="192" spans="1:9" x14ac:dyDescent="0.25">
      <c r="A192" s="359">
        <v>160060</v>
      </c>
      <c r="B192" s="359" t="s">
        <v>1013</v>
      </c>
      <c r="C192" s="359" t="s">
        <v>768</v>
      </c>
      <c r="D192" s="325">
        <v>0</v>
      </c>
      <c r="E192" s="325">
        <v>0</v>
      </c>
      <c r="F192" s="325">
        <v>0</v>
      </c>
      <c r="G192" s="325">
        <v>0</v>
      </c>
      <c r="H192" s="325">
        <v>0</v>
      </c>
      <c r="I192" s="325">
        <v>0</v>
      </c>
    </row>
    <row r="193" spans="1:9" x14ac:dyDescent="0.25">
      <c r="A193" s="359">
        <v>150807</v>
      </c>
      <c r="B193" s="359" t="s">
        <v>1014</v>
      </c>
      <c r="C193" s="359" t="s">
        <v>770</v>
      </c>
      <c r="D193" s="325">
        <v>1</v>
      </c>
      <c r="E193" s="325">
        <v>0</v>
      </c>
      <c r="F193" s="325">
        <v>0</v>
      </c>
      <c r="G193" s="325">
        <v>1</v>
      </c>
      <c r="H193" s="325">
        <v>0</v>
      </c>
      <c r="I193" s="325">
        <v>0</v>
      </c>
    </row>
    <row r="194" spans="1:9" x14ac:dyDescent="0.25">
      <c r="A194" s="359">
        <v>150999</v>
      </c>
      <c r="B194" s="359" t="s">
        <v>1015</v>
      </c>
      <c r="C194" s="359" t="s">
        <v>769</v>
      </c>
      <c r="D194" s="325">
        <v>0</v>
      </c>
      <c r="E194" s="325">
        <v>0</v>
      </c>
      <c r="F194" s="325">
        <v>0</v>
      </c>
      <c r="G194" s="325">
        <v>0</v>
      </c>
      <c r="H194" s="325">
        <v>0</v>
      </c>
      <c r="I194" s="325">
        <v>0</v>
      </c>
    </row>
    <row r="195" spans="1:9" x14ac:dyDescent="0.25">
      <c r="A195" s="359">
        <v>150881</v>
      </c>
      <c r="B195" s="359" t="s">
        <v>1016</v>
      </c>
      <c r="C195" s="359" t="s">
        <v>753</v>
      </c>
      <c r="D195" s="325">
        <v>0</v>
      </c>
      <c r="E195" s="325">
        <v>0</v>
      </c>
      <c r="F195" s="325">
        <v>1</v>
      </c>
      <c r="G195" s="325">
        <v>0</v>
      </c>
      <c r="H195" s="325">
        <v>0</v>
      </c>
      <c r="I195" s="325">
        <v>0</v>
      </c>
    </row>
    <row r="196" spans="1:9" x14ac:dyDescent="0.25">
      <c r="A196" s="359">
        <v>150816</v>
      </c>
      <c r="B196" s="359" t="s">
        <v>1017</v>
      </c>
      <c r="C196" s="359" t="s">
        <v>770</v>
      </c>
      <c r="D196" s="325">
        <v>0</v>
      </c>
      <c r="E196" s="325">
        <v>0</v>
      </c>
      <c r="F196" s="325">
        <v>3</v>
      </c>
      <c r="G196" s="325">
        <v>0</v>
      </c>
      <c r="H196" s="325">
        <v>0</v>
      </c>
      <c r="I196" s="325">
        <v>0</v>
      </c>
    </row>
    <row r="197" spans="1:9" x14ac:dyDescent="0.25">
      <c r="A197" s="359">
        <v>150771</v>
      </c>
      <c r="B197" s="359" t="s">
        <v>1018</v>
      </c>
      <c r="C197" s="359" t="s">
        <v>760</v>
      </c>
      <c r="D197" s="325">
        <v>0</v>
      </c>
      <c r="E197" s="325">
        <v>0</v>
      </c>
      <c r="F197" s="325">
        <v>0</v>
      </c>
      <c r="G197" s="325">
        <v>0</v>
      </c>
      <c r="H197" s="325">
        <v>0</v>
      </c>
      <c r="I197" s="325">
        <v>0</v>
      </c>
    </row>
    <row r="198" spans="1:9" x14ac:dyDescent="0.25">
      <c r="A198" s="359">
        <v>150913</v>
      </c>
      <c r="B198" s="359" t="s">
        <v>1019</v>
      </c>
      <c r="C198" s="359" t="s">
        <v>763</v>
      </c>
      <c r="D198" s="325">
        <v>0</v>
      </c>
      <c r="E198" s="325">
        <v>0</v>
      </c>
      <c r="F198" s="325">
        <v>0</v>
      </c>
      <c r="G198" s="325">
        <v>0</v>
      </c>
      <c r="H198" s="325">
        <v>0</v>
      </c>
      <c r="I198" s="325">
        <v>0</v>
      </c>
    </row>
    <row r="199" spans="1:9" x14ac:dyDescent="0.25">
      <c r="A199" s="359">
        <v>150975</v>
      </c>
      <c r="B199" s="359" t="s">
        <v>1020</v>
      </c>
      <c r="C199" s="359" t="s">
        <v>763</v>
      </c>
      <c r="D199" s="325">
        <v>0</v>
      </c>
      <c r="E199" s="325">
        <v>0</v>
      </c>
      <c r="F199" s="325">
        <v>0</v>
      </c>
      <c r="G199" s="325">
        <v>0</v>
      </c>
      <c r="H199" s="325">
        <v>0</v>
      </c>
      <c r="I199" s="325">
        <v>0</v>
      </c>
    </row>
    <row r="200" spans="1:9" x14ac:dyDescent="0.25">
      <c r="A200" s="359">
        <v>150980</v>
      </c>
      <c r="B200" s="359" t="s">
        <v>1021</v>
      </c>
      <c r="C200" s="359" t="s">
        <v>752</v>
      </c>
      <c r="D200" s="325">
        <v>0</v>
      </c>
      <c r="E200" s="325">
        <v>0</v>
      </c>
      <c r="F200" s="325">
        <v>0</v>
      </c>
      <c r="G200" s="325">
        <v>0</v>
      </c>
      <c r="H200" s="325">
        <v>0</v>
      </c>
      <c r="I200" s="325">
        <v>0</v>
      </c>
    </row>
    <row r="201" spans="1:9" x14ac:dyDescent="0.25">
      <c r="A201" s="359">
        <v>150916</v>
      </c>
      <c r="B201" s="359" t="s">
        <v>1022</v>
      </c>
      <c r="C201" s="359" t="s">
        <v>753</v>
      </c>
      <c r="D201" s="325">
        <v>0</v>
      </c>
      <c r="E201" s="325">
        <v>0</v>
      </c>
      <c r="F201" s="325">
        <v>1</v>
      </c>
      <c r="G201" s="325">
        <v>0</v>
      </c>
      <c r="H201" s="325">
        <v>0</v>
      </c>
      <c r="I201" s="325">
        <v>0</v>
      </c>
    </row>
    <row r="202" spans="1:9" x14ac:dyDescent="0.25">
      <c r="A202" s="359">
        <v>150971</v>
      </c>
      <c r="B202" s="359" t="s">
        <v>1023</v>
      </c>
      <c r="C202" s="359" t="s">
        <v>768</v>
      </c>
      <c r="D202" s="325">
        <v>0</v>
      </c>
      <c r="E202" s="325">
        <v>1</v>
      </c>
      <c r="F202" s="325">
        <v>1</v>
      </c>
      <c r="G202" s="325">
        <v>0</v>
      </c>
      <c r="H202" s="325">
        <v>0</v>
      </c>
      <c r="I202" s="325">
        <v>1</v>
      </c>
    </row>
    <row r="203" spans="1:9" x14ac:dyDescent="0.25">
      <c r="A203" s="359">
        <v>150810</v>
      </c>
      <c r="B203" s="359" t="s">
        <v>1024</v>
      </c>
      <c r="C203" s="359" t="s">
        <v>769</v>
      </c>
      <c r="D203" s="325">
        <v>0</v>
      </c>
      <c r="E203" s="325">
        <v>1</v>
      </c>
      <c r="F203" s="325">
        <v>0</v>
      </c>
      <c r="G203" s="325">
        <v>0</v>
      </c>
      <c r="H203" s="325">
        <v>0</v>
      </c>
      <c r="I203" s="325">
        <v>1</v>
      </c>
    </row>
    <row r="204" spans="1:9" x14ac:dyDescent="0.25">
      <c r="A204" s="359">
        <v>150792</v>
      </c>
      <c r="B204" s="359" t="s">
        <v>1025</v>
      </c>
      <c r="C204" s="359" t="s">
        <v>768</v>
      </c>
      <c r="D204" s="325">
        <v>0</v>
      </c>
      <c r="E204" s="325">
        <v>0</v>
      </c>
      <c r="F204" s="325">
        <v>2</v>
      </c>
      <c r="G204" s="325">
        <v>0</v>
      </c>
      <c r="H204" s="325">
        <v>0</v>
      </c>
      <c r="I204" s="325">
        <v>0</v>
      </c>
    </row>
    <row r="205" spans="1:9" x14ac:dyDescent="0.25">
      <c r="A205" s="359">
        <v>150844</v>
      </c>
      <c r="B205" s="359" t="s">
        <v>1026</v>
      </c>
      <c r="C205" s="359" t="s">
        <v>764</v>
      </c>
      <c r="D205" s="325">
        <v>0</v>
      </c>
      <c r="E205" s="325">
        <v>0</v>
      </c>
      <c r="F205" s="325">
        <v>1</v>
      </c>
      <c r="G205" s="325">
        <v>0</v>
      </c>
      <c r="H205" s="325">
        <v>0</v>
      </c>
      <c r="I205" s="325">
        <v>0</v>
      </c>
    </row>
    <row r="206" spans="1:9" x14ac:dyDescent="0.25">
      <c r="A206" s="359">
        <v>160049</v>
      </c>
      <c r="B206" s="359" t="s">
        <v>1027</v>
      </c>
      <c r="C206" s="359" t="s">
        <v>752</v>
      </c>
      <c r="D206" s="325">
        <v>0</v>
      </c>
      <c r="E206" s="325">
        <v>0</v>
      </c>
      <c r="F206" s="325">
        <v>4</v>
      </c>
      <c r="G206" s="325">
        <v>0</v>
      </c>
      <c r="H206" s="325">
        <v>0</v>
      </c>
      <c r="I206" s="325">
        <v>0</v>
      </c>
    </row>
    <row r="207" spans="1:9" x14ac:dyDescent="0.25">
      <c r="A207" s="359">
        <v>160041</v>
      </c>
      <c r="B207" s="359" t="s">
        <v>1028</v>
      </c>
      <c r="C207" s="359" t="s">
        <v>760</v>
      </c>
      <c r="D207" s="325">
        <v>0</v>
      </c>
      <c r="E207" s="325">
        <v>0</v>
      </c>
      <c r="F207" s="325">
        <v>0</v>
      </c>
      <c r="G207" s="325">
        <v>0</v>
      </c>
      <c r="H207" s="325">
        <v>0</v>
      </c>
      <c r="I207" s="325">
        <v>0</v>
      </c>
    </row>
    <row r="208" spans="1:9" x14ac:dyDescent="0.25">
      <c r="A208" s="359">
        <v>150969</v>
      </c>
      <c r="B208" s="359" t="s">
        <v>1029</v>
      </c>
      <c r="C208" s="359" t="s">
        <v>764</v>
      </c>
      <c r="D208" s="325">
        <v>0</v>
      </c>
      <c r="E208" s="325">
        <v>0</v>
      </c>
      <c r="F208" s="325">
        <v>0</v>
      </c>
      <c r="G208" s="325">
        <v>0</v>
      </c>
      <c r="H208" s="325">
        <v>0</v>
      </c>
      <c r="I208" s="325">
        <v>0</v>
      </c>
    </row>
    <row r="209" spans="1:9" x14ac:dyDescent="0.25">
      <c r="A209" s="359">
        <v>150890</v>
      </c>
      <c r="B209" s="359" t="s">
        <v>1030</v>
      </c>
      <c r="C209" s="359" t="s">
        <v>763</v>
      </c>
      <c r="D209" s="325">
        <v>0</v>
      </c>
      <c r="E209" s="325">
        <v>0</v>
      </c>
      <c r="F209" s="325">
        <v>2</v>
      </c>
      <c r="G209" s="325">
        <v>0</v>
      </c>
      <c r="H209" s="325">
        <v>0</v>
      </c>
      <c r="I209" s="325">
        <v>0</v>
      </c>
    </row>
    <row r="210" spans="1:9" x14ac:dyDescent="0.25">
      <c r="A210" s="359">
        <v>150843</v>
      </c>
      <c r="B210" s="359" t="s">
        <v>1031</v>
      </c>
      <c r="C210" s="359" t="s">
        <v>769</v>
      </c>
      <c r="D210" s="325">
        <v>0</v>
      </c>
      <c r="E210" s="325">
        <v>0</v>
      </c>
      <c r="F210" s="325">
        <v>0</v>
      </c>
      <c r="G210" s="325">
        <v>0</v>
      </c>
      <c r="H210" s="325">
        <v>0</v>
      </c>
      <c r="I210" s="325">
        <v>0</v>
      </c>
    </row>
    <row r="211" spans="1:9" x14ac:dyDescent="0.25">
      <c r="A211" s="359">
        <v>150870</v>
      </c>
      <c r="B211" s="359" t="s">
        <v>1032</v>
      </c>
      <c r="C211" s="359" t="s">
        <v>747</v>
      </c>
      <c r="D211" s="325">
        <v>0</v>
      </c>
      <c r="E211" s="325">
        <v>0</v>
      </c>
      <c r="F211" s="325">
        <v>0</v>
      </c>
      <c r="G211" s="325">
        <v>0</v>
      </c>
      <c r="H211" s="325">
        <v>0</v>
      </c>
      <c r="I211" s="325">
        <v>0</v>
      </c>
    </row>
    <row r="212" spans="1:9" x14ac:dyDescent="0.25">
      <c r="A212" s="359">
        <v>150894</v>
      </c>
      <c r="B212" s="359" t="s">
        <v>1033</v>
      </c>
      <c r="C212" s="359" t="s">
        <v>768</v>
      </c>
      <c r="D212" s="325">
        <v>0</v>
      </c>
      <c r="E212" s="325">
        <v>0</v>
      </c>
      <c r="F212" s="325">
        <v>0</v>
      </c>
      <c r="G212" s="325">
        <v>0</v>
      </c>
      <c r="H212" s="325">
        <v>0</v>
      </c>
      <c r="I212" s="325">
        <v>0</v>
      </c>
    </row>
    <row r="213" spans="1:9" x14ac:dyDescent="0.25">
      <c r="A213" s="359">
        <v>150850</v>
      </c>
      <c r="B213" s="359" t="s">
        <v>1034</v>
      </c>
      <c r="C213" s="359" t="s">
        <v>770</v>
      </c>
      <c r="D213" s="325">
        <v>0</v>
      </c>
      <c r="E213" s="325">
        <v>0</v>
      </c>
      <c r="F213" s="325">
        <v>0</v>
      </c>
      <c r="G213" s="325">
        <v>0</v>
      </c>
      <c r="H213" s="325">
        <v>0</v>
      </c>
      <c r="I213" s="325">
        <v>0</v>
      </c>
    </row>
    <row r="214" spans="1:9" x14ac:dyDescent="0.25">
      <c r="A214" s="359">
        <v>150819</v>
      </c>
      <c r="B214" s="359" t="s">
        <v>1035</v>
      </c>
      <c r="C214" s="359" t="s">
        <v>753</v>
      </c>
      <c r="D214" s="325">
        <v>0</v>
      </c>
      <c r="E214" s="325">
        <v>0</v>
      </c>
      <c r="F214" s="325">
        <v>1</v>
      </c>
      <c r="G214" s="325">
        <v>0</v>
      </c>
      <c r="H214" s="325">
        <v>0</v>
      </c>
      <c r="I214" s="325">
        <v>0</v>
      </c>
    </row>
    <row r="215" spans="1:9" x14ac:dyDescent="0.25">
      <c r="A215" s="359">
        <v>150800</v>
      </c>
      <c r="B215" s="359" t="s">
        <v>1036</v>
      </c>
      <c r="C215" s="359" t="s">
        <v>768</v>
      </c>
      <c r="D215" s="325">
        <v>0</v>
      </c>
      <c r="E215" s="325">
        <v>0</v>
      </c>
      <c r="F215" s="325">
        <v>1</v>
      </c>
      <c r="G215" s="325">
        <v>0</v>
      </c>
      <c r="H215" s="325">
        <v>0</v>
      </c>
      <c r="I215" s="325">
        <v>0</v>
      </c>
    </row>
    <row r="216" spans="1:9" x14ac:dyDescent="0.25">
      <c r="A216" s="359">
        <v>150789</v>
      </c>
      <c r="B216" s="359" t="s">
        <v>1037</v>
      </c>
      <c r="C216" s="359" t="s">
        <v>760</v>
      </c>
      <c r="D216" s="325">
        <v>0</v>
      </c>
      <c r="E216" s="325">
        <v>1</v>
      </c>
      <c r="F216" s="325">
        <v>1</v>
      </c>
      <c r="G216" s="325">
        <v>0</v>
      </c>
      <c r="H216" s="325">
        <v>0</v>
      </c>
      <c r="I216" s="325">
        <v>1</v>
      </c>
    </row>
    <row r="217" spans="1:9" x14ac:dyDescent="0.25">
      <c r="A217" s="359">
        <v>150960</v>
      </c>
      <c r="B217" s="359" t="s">
        <v>1038</v>
      </c>
      <c r="C217" s="359" t="s">
        <v>753</v>
      </c>
      <c r="D217" s="325">
        <v>0</v>
      </c>
      <c r="E217" s="325">
        <v>0</v>
      </c>
      <c r="F217" s="325">
        <v>2</v>
      </c>
      <c r="G217" s="325">
        <v>0</v>
      </c>
      <c r="H217" s="325">
        <v>0</v>
      </c>
      <c r="I217" s="325">
        <v>0</v>
      </c>
    </row>
    <row r="218" spans="1:9" x14ac:dyDescent="0.25">
      <c r="A218" s="359">
        <v>160080</v>
      </c>
      <c r="B218" s="359" t="s">
        <v>1039</v>
      </c>
      <c r="C218" s="359" t="s">
        <v>764</v>
      </c>
      <c r="D218" s="325">
        <v>0</v>
      </c>
      <c r="E218" s="325">
        <v>0</v>
      </c>
      <c r="F218" s="325">
        <v>3</v>
      </c>
      <c r="G218" s="325">
        <v>0</v>
      </c>
      <c r="H218" s="325">
        <v>0</v>
      </c>
      <c r="I218" s="325">
        <v>0</v>
      </c>
    </row>
    <row r="219" spans="1:9" x14ac:dyDescent="0.25">
      <c r="A219" s="359">
        <v>160048</v>
      </c>
      <c r="B219" s="359" t="s">
        <v>1040</v>
      </c>
      <c r="C219" s="359" t="s">
        <v>752</v>
      </c>
      <c r="D219" s="325">
        <v>0</v>
      </c>
      <c r="E219" s="325">
        <v>0</v>
      </c>
      <c r="F219" s="325">
        <v>2</v>
      </c>
      <c r="G219" s="325">
        <v>0</v>
      </c>
      <c r="H219" s="325">
        <v>0</v>
      </c>
      <c r="I219" s="325">
        <v>0</v>
      </c>
    </row>
    <row r="220" spans="1:9" x14ac:dyDescent="0.25">
      <c r="A220" s="359">
        <v>160071</v>
      </c>
      <c r="B220" s="359" t="s">
        <v>1041</v>
      </c>
      <c r="C220" s="359" t="s">
        <v>747</v>
      </c>
      <c r="D220" s="325">
        <v>0</v>
      </c>
      <c r="E220" s="325">
        <v>0</v>
      </c>
      <c r="F220" s="325">
        <v>1</v>
      </c>
      <c r="G220" s="325">
        <v>0</v>
      </c>
      <c r="H220" s="325">
        <v>0</v>
      </c>
      <c r="I220" s="325">
        <v>0</v>
      </c>
    </row>
    <row r="221" spans="1:9" x14ac:dyDescent="0.25">
      <c r="A221" s="359">
        <v>150900</v>
      </c>
      <c r="B221" s="359" t="s">
        <v>1042</v>
      </c>
      <c r="C221" s="359" t="s">
        <v>770</v>
      </c>
      <c r="D221" s="325">
        <v>0</v>
      </c>
      <c r="E221" s="325">
        <v>0</v>
      </c>
      <c r="F221" s="325">
        <v>0</v>
      </c>
      <c r="G221" s="325">
        <v>0</v>
      </c>
      <c r="H221" s="325">
        <v>0</v>
      </c>
      <c r="I221" s="325">
        <v>0</v>
      </c>
    </row>
    <row r="222" spans="1:9" x14ac:dyDescent="0.25">
      <c r="A222" s="359">
        <v>151969</v>
      </c>
      <c r="B222" s="359" t="s">
        <v>1043</v>
      </c>
      <c r="C222" s="359" t="s">
        <v>747</v>
      </c>
      <c r="D222" s="325">
        <v>0</v>
      </c>
      <c r="E222" s="325">
        <v>0</v>
      </c>
      <c r="F222" s="325">
        <v>2</v>
      </c>
      <c r="G222" s="325">
        <v>0</v>
      </c>
      <c r="H222" s="325">
        <v>0</v>
      </c>
      <c r="I222" s="325">
        <v>0</v>
      </c>
    </row>
    <row r="223" spans="1:9" x14ac:dyDescent="0.25">
      <c r="A223" s="359">
        <v>150823</v>
      </c>
      <c r="B223" s="359" t="s">
        <v>1044</v>
      </c>
      <c r="C223" s="359" t="s">
        <v>752</v>
      </c>
      <c r="D223" s="325">
        <v>0</v>
      </c>
      <c r="E223" s="325">
        <v>0</v>
      </c>
      <c r="F223" s="325">
        <v>0</v>
      </c>
      <c r="G223" s="325">
        <v>0</v>
      </c>
      <c r="H223" s="325">
        <v>0</v>
      </c>
      <c r="I223" s="325">
        <v>0</v>
      </c>
    </row>
    <row r="224" spans="1:9" x14ac:dyDescent="0.25">
      <c r="A224" s="359">
        <v>150984</v>
      </c>
      <c r="B224" s="359" t="s">
        <v>1045</v>
      </c>
      <c r="C224" s="359" t="s">
        <v>747</v>
      </c>
      <c r="D224" s="325">
        <v>0</v>
      </c>
      <c r="E224" s="325">
        <v>0</v>
      </c>
      <c r="F224" s="325">
        <v>2</v>
      </c>
      <c r="G224" s="325">
        <v>0</v>
      </c>
      <c r="H224" s="325">
        <v>0</v>
      </c>
      <c r="I224" s="325">
        <v>0</v>
      </c>
    </row>
    <row r="225" spans="1:9" x14ac:dyDescent="0.25">
      <c r="A225" s="359">
        <v>150957</v>
      </c>
      <c r="B225" s="359" t="s">
        <v>1046</v>
      </c>
      <c r="C225" s="359" t="s">
        <v>760</v>
      </c>
      <c r="D225" s="325">
        <v>0</v>
      </c>
      <c r="E225" s="325">
        <v>1</v>
      </c>
      <c r="F225" s="325">
        <v>0</v>
      </c>
      <c r="G225" s="325">
        <v>0</v>
      </c>
      <c r="H225" s="325">
        <v>0</v>
      </c>
      <c r="I225" s="325">
        <v>1</v>
      </c>
    </row>
    <row r="226" spans="1:9" x14ac:dyDescent="0.25">
      <c r="A226" s="359">
        <v>150905</v>
      </c>
      <c r="B226" s="359" t="s">
        <v>1047</v>
      </c>
      <c r="C226" s="359" t="s">
        <v>760</v>
      </c>
      <c r="D226" s="325">
        <v>0</v>
      </c>
      <c r="E226" s="325">
        <v>0</v>
      </c>
      <c r="F226" s="325">
        <v>0</v>
      </c>
      <c r="G226" s="325">
        <v>0</v>
      </c>
      <c r="H226" s="325">
        <v>0</v>
      </c>
      <c r="I226" s="325">
        <v>0</v>
      </c>
    </row>
    <row r="227" spans="1:9" x14ac:dyDescent="0.25">
      <c r="A227" s="359">
        <v>150782</v>
      </c>
      <c r="B227" s="359" t="s">
        <v>1048</v>
      </c>
      <c r="C227" s="359" t="s">
        <v>768</v>
      </c>
      <c r="D227" s="325">
        <v>0</v>
      </c>
      <c r="E227" s="325">
        <v>0</v>
      </c>
      <c r="F227" s="325">
        <v>0</v>
      </c>
      <c r="G227" s="325">
        <v>0</v>
      </c>
      <c r="H227" s="325">
        <v>0</v>
      </c>
      <c r="I227" s="325">
        <v>0</v>
      </c>
    </row>
    <row r="228" spans="1:9" x14ac:dyDescent="0.25">
      <c r="A228" s="359">
        <v>160114</v>
      </c>
      <c r="B228" s="359" t="s">
        <v>1049</v>
      </c>
      <c r="C228" s="359" t="s">
        <v>763</v>
      </c>
      <c r="D228" s="325">
        <v>0</v>
      </c>
      <c r="E228" s="325">
        <v>1</v>
      </c>
      <c r="F228" s="325">
        <v>0</v>
      </c>
      <c r="G228" s="325">
        <v>0</v>
      </c>
      <c r="H228" s="325">
        <v>0</v>
      </c>
      <c r="I228" s="325">
        <v>1</v>
      </c>
    </row>
    <row r="229" spans="1:9" x14ac:dyDescent="0.25">
      <c r="A229" s="359">
        <v>160112</v>
      </c>
      <c r="B229" s="359" t="s">
        <v>1050</v>
      </c>
      <c r="C229" s="359" t="s">
        <v>752</v>
      </c>
      <c r="D229" s="325">
        <v>0</v>
      </c>
      <c r="E229" s="325">
        <v>0</v>
      </c>
      <c r="F229" s="325">
        <v>0</v>
      </c>
      <c r="G229" s="325">
        <v>0</v>
      </c>
      <c r="H229" s="325">
        <v>0</v>
      </c>
      <c r="I229" s="325">
        <v>0</v>
      </c>
    </row>
    <row r="230" spans="1:9" x14ac:dyDescent="0.25">
      <c r="A230" s="359">
        <v>152717</v>
      </c>
      <c r="B230" s="359" t="s">
        <v>1051</v>
      </c>
      <c r="C230" s="359" t="s">
        <v>769</v>
      </c>
      <c r="D230" s="325">
        <v>0</v>
      </c>
      <c r="E230" s="325">
        <v>0</v>
      </c>
      <c r="F230" s="325">
        <v>1</v>
      </c>
      <c r="G230" s="325">
        <v>0</v>
      </c>
      <c r="H230" s="325">
        <v>0</v>
      </c>
      <c r="I230" s="325">
        <v>0</v>
      </c>
    </row>
    <row r="231" spans="1:9" x14ac:dyDescent="0.25">
      <c r="A231" s="359">
        <v>150812</v>
      </c>
      <c r="B231" s="359" t="s">
        <v>1052</v>
      </c>
      <c r="C231" s="359" t="s">
        <v>769</v>
      </c>
      <c r="D231" s="325">
        <v>0</v>
      </c>
      <c r="E231" s="325">
        <v>3</v>
      </c>
      <c r="F231" s="325">
        <v>1</v>
      </c>
      <c r="G231" s="325">
        <v>0</v>
      </c>
      <c r="H231" s="325">
        <v>0</v>
      </c>
      <c r="I231" s="325">
        <v>3</v>
      </c>
    </row>
  </sheetData>
  <autoFilter ref="A1:I1" xr:uid="{75446621-146A-49FA-96C0-32D282C3CBFA}"/>
  <sortState ref="A2:I219">
    <sortCondition ref="C2:C219"/>
    <sortCondition ref="B2:B219"/>
  </sortState>
  <customSheetViews>
    <customSheetView guid="{E50EE22D-BFD3-47DF-BE54-CA5D5B7F17C7}" showAutoFilter="1">
      <pane ySplit="1" topLeftCell="A2" activePane="bottomLeft" state="frozen"/>
      <selection pane="bottomLeft" sqref="A1:F1"/>
      <pageMargins left="0.7" right="0.7" top="0.75" bottom="0.75" header="0.3" footer="0.3"/>
      <autoFilter ref="A1:F1" xr:uid="{00000000-0000-0000-0000-000000000000}"/>
    </customSheetView>
    <customSheetView guid="{A028B448-8360-48A3-87DD-A7F05C1EB7E7}" showAutoFilter="1">
      <pane ySplit="1" topLeftCell="A2" activePane="bottomLeft" state="frozen"/>
      <selection pane="bottomLeft" activeCell="B8" sqref="B8"/>
      <pageMargins left="0.7" right="0.7" top="0.75" bottom="0.75" header="0.3" footer="0.3"/>
      <autoFilter ref="A1:F1" xr:uid="{00000000-0000-0000-0000-000000000000}"/>
    </customSheetView>
  </customSheetViews>
  <conditionalFormatting sqref="D2:D231">
    <cfRule type="colorScale" priority="6">
      <colorScale>
        <cfvo type="min"/>
        <cfvo type="percentile" val="50"/>
        <cfvo type="max"/>
        <color rgb="FF63BE7B"/>
        <color rgb="FFFFEB84"/>
        <color rgb="FFF8696B"/>
      </colorScale>
    </cfRule>
  </conditionalFormatting>
  <conditionalFormatting sqref="E2:E231">
    <cfRule type="colorScale" priority="5">
      <colorScale>
        <cfvo type="min"/>
        <cfvo type="percentile" val="50"/>
        <cfvo type="max"/>
        <color rgb="FF63BE7B"/>
        <color rgb="FFFFEB84"/>
        <color rgb="FFF8696B"/>
      </colorScale>
    </cfRule>
  </conditionalFormatting>
  <conditionalFormatting sqref="G2:G231">
    <cfRule type="colorScale" priority="4">
      <colorScale>
        <cfvo type="min"/>
        <cfvo type="percentile" val="50"/>
        <cfvo type="max"/>
        <color rgb="FF63BE7B"/>
        <color rgb="FFFFEB84"/>
        <color rgb="FFF8696B"/>
      </colorScale>
    </cfRule>
  </conditionalFormatting>
  <conditionalFormatting sqref="H2:H231">
    <cfRule type="colorScale" priority="3">
      <colorScale>
        <cfvo type="min"/>
        <cfvo type="percentile" val="50"/>
        <cfvo type="max"/>
        <color rgb="FF63BE7B"/>
        <color rgb="FFFFEB84"/>
        <color rgb="FFF8696B"/>
      </colorScale>
    </cfRule>
  </conditionalFormatting>
  <conditionalFormatting sqref="I2:I231">
    <cfRule type="colorScale" priority="2">
      <colorScale>
        <cfvo type="min"/>
        <cfvo type="percentile" val="50"/>
        <cfvo type="max"/>
        <color rgb="FF63BE7B"/>
        <color rgb="FFFFEB84"/>
        <color rgb="FFF8696B"/>
      </colorScale>
    </cfRule>
  </conditionalFormatting>
  <conditionalFormatting sqref="F2:F23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AC262"/>
  <sheetViews>
    <sheetView topLeftCell="C1" zoomScale="90" zoomScaleNormal="90" workbookViewId="0">
      <pane ySplit="1" topLeftCell="A2" activePane="bottomLeft" state="frozen"/>
      <selection activeCell="P13" sqref="P13"/>
      <selection pane="bottomLeft" activeCell="L25" sqref="L25"/>
    </sheetView>
  </sheetViews>
  <sheetFormatPr defaultRowHeight="15" x14ac:dyDescent="0.25"/>
  <cols>
    <col min="1" max="1" width="7" bestFit="1" customWidth="1"/>
    <col min="2" max="2" width="27.42578125" bestFit="1" customWidth="1"/>
    <col min="3" max="3" width="4.85546875" bestFit="1" customWidth="1"/>
    <col min="4" max="4" width="7.5703125" bestFit="1" customWidth="1"/>
    <col min="5" max="5" width="4.42578125" bestFit="1" customWidth="1"/>
    <col min="6" max="6" width="4.7109375" bestFit="1" customWidth="1"/>
    <col min="7" max="7" width="8.7109375" bestFit="1" customWidth="1"/>
    <col min="8" max="8" width="3.28515625" bestFit="1" customWidth="1"/>
    <col min="9" max="9" width="4.28515625" bestFit="1" customWidth="1"/>
    <col min="10" max="10" width="22.28515625" bestFit="1" customWidth="1"/>
    <col min="11" max="11" width="11.85546875" bestFit="1" customWidth="1"/>
    <col min="12" max="12" width="5.7109375" bestFit="1" customWidth="1"/>
    <col min="13" max="13" width="11.7109375" bestFit="1" customWidth="1"/>
    <col min="14" max="14" width="17.85546875" bestFit="1" customWidth="1"/>
    <col min="15" max="15" width="14.140625" customWidth="1"/>
    <col min="16" max="16" width="15.7109375" bestFit="1" customWidth="1"/>
    <col min="17" max="17" width="15.7109375" customWidth="1"/>
    <col min="18" max="18" width="10.85546875" bestFit="1" customWidth="1"/>
    <col min="19" max="19" width="13.28515625" bestFit="1" customWidth="1"/>
    <col min="20" max="20" width="18.5703125" customWidth="1"/>
    <col min="21" max="21" width="12.5703125" bestFit="1" customWidth="1"/>
    <col min="27" max="27" width="20" customWidth="1"/>
  </cols>
  <sheetData>
    <row r="1" spans="1:29" x14ac:dyDescent="0.25">
      <c r="A1" t="str">
        <f>DATASHEET!A1</f>
        <v>Id</v>
      </c>
      <c r="B1" t="str">
        <f>DATASHEET!B1</f>
        <v>Name</v>
      </c>
      <c r="C1" s="312" t="s">
        <v>332</v>
      </c>
      <c r="D1" s="312" t="str">
        <f>DATASHEET!D1</f>
        <v>Gender</v>
      </c>
      <c r="E1" s="312" t="str">
        <f>DATASHEET!I1</f>
        <v>SEN</v>
      </c>
      <c r="F1" s="312" t="str">
        <f>DATASHEET!E1</f>
        <v>FSM Last 6 years</v>
      </c>
      <c r="G1" s="312" t="str">
        <f>DATASHEET!F1</f>
        <v>Ethnicity</v>
      </c>
      <c r="H1" s="312" t="str">
        <f>DATASHEET!G1</f>
        <v>PP</v>
      </c>
      <c r="I1" s="312" t="str">
        <f>DATASHEET!H1</f>
        <v>LAC</v>
      </c>
      <c r="J1" s="312" t="str">
        <f>DATASHEET!J1</f>
        <v>Prior Attainment - GCSE</v>
      </c>
      <c r="K1" t="str">
        <f>DATASHEET!Q1</f>
        <v>Outstanding</v>
      </c>
      <c r="L1" t="str">
        <f>DATASHEET!R1</f>
        <v>Good</v>
      </c>
      <c r="M1" t="s">
        <v>490</v>
      </c>
      <c r="N1" t="s">
        <v>491</v>
      </c>
      <c r="O1" t="s">
        <v>333</v>
      </c>
      <c r="P1" t="s">
        <v>492</v>
      </c>
      <c r="Q1" t="s">
        <v>306</v>
      </c>
      <c r="R1" s="313" t="s">
        <v>334</v>
      </c>
      <c r="S1" s="313" t="s">
        <v>335</v>
      </c>
      <c r="T1" s="313" t="s">
        <v>338</v>
      </c>
      <c r="U1" s="313" t="s">
        <v>342</v>
      </c>
      <c r="AA1" s="60" t="s">
        <v>339</v>
      </c>
      <c r="AB1" s="316" t="s">
        <v>340</v>
      </c>
      <c r="AC1" s="317" t="s">
        <v>341</v>
      </c>
    </row>
    <row r="2" spans="1:29" x14ac:dyDescent="0.25">
      <c r="A2">
        <f>DATASHEET!A2</f>
        <v>150838</v>
      </c>
      <c r="B2" t="str">
        <f>DATASHEET!B2</f>
        <v>ABBAS, Maryam</v>
      </c>
      <c r="C2">
        <v>12</v>
      </c>
      <c r="D2" t="str">
        <f>DATASHEET!D2</f>
        <v>F</v>
      </c>
      <c r="E2" t="str">
        <f>IF(DATASHEET!I2="N","N","Y")</f>
        <v>N</v>
      </c>
      <c r="F2" t="str">
        <f>DATASHEET!E2</f>
        <v>N</v>
      </c>
      <c r="G2" t="str">
        <f>DATASHEET!F2</f>
        <v>Other Ethnic Group</v>
      </c>
      <c r="H2" t="str">
        <f>DATASHEET!G2</f>
        <v>N</v>
      </c>
      <c r="I2" t="str">
        <f>DATASHEET!H2</f>
        <v>N</v>
      </c>
      <c r="J2" s="58" t="str">
        <f>DATASHEET!J2</f>
        <v>6.25+ (B/A)</v>
      </c>
      <c r="K2">
        <f>DATASHEET!Q2</f>
        <v>0</v>
      </c>
      <c r="L2">
        <f>DATASHEET!R2</f>
        <v>5</v>
      </c>
      <c r="M2">
        <f>SUM(DATASHEET!S2:U2)</f>
        <v>0</v>
      </c>
      <c r="N2">
        <f>SUM(DATASHEET!W2:Y2)</f>
        <v>0</v>
      </c>
      <c r="O2">
        <f>SUM(K2:N2)</f>
        <v>5</v>
      </c>
      <c r="P2" s="314">
        <f>N2/O2</f>
        <v>0</v>
      </c>
      <c r="Q2" s="315" t="str">
        <f>IFERROR(VLOOKUP(A2,L3VA!$A$14:$M$243,13,FALSE),"")</f>
        <v/>
      </c>
      <c r="R2" s="39" t="str">
        <f t="shared" ref="R2:R12" si="0">IF(AND(E2&lt;&gt;"N",H2=1),"Y","N")</f>
        <v>N</v>
      </c>
      <c r="S2" s="39" t="str">
        <f>IF(R2="N","Y","N")</f>
        <v>Y</v>
      </c>
      <c r="T2" t="str">
        <f>IF(OR(AND($D2="F",$J2="7.75+ (A/A*)"),AND($D2="F",$J2="6.25+ (B/A)")),"Y","N")</f>
        <v>Y</v>
      </c>
      <c r="U2" t="str">
        <f>IF(OR(AND($D2="M",$J2="7.75+ (A/A*)"),AND($D2="M",$J2="6.25+ (B/A)")),"Y","N")</f>
        <v>N</v>
      </c>
      <c r="AA2" s="54" t="str">
        <f>'SUBJECT L3VA'!F4</f>
        <v>ART</v>
      </c>
      <c r="AB2" s="318" t="str">
        <f>'SUBJECT L3VA'!F3</f>
        <v/>
      </c>
      <c r="AC2" s="319">
        <f>'SUBJECT L3VA'!F1</f>
        <v>0</v>
      </c>
    </row>
    <row r="3" spans="1:29" x14ac:dyDescent="0.25">
      <c r="A3">
        <f>DATASHEET!A3</f>
        <v>150984</v>
      </c>
      <c r="B3" t="str">
        <f>DATASHEET!B3</f>
        <v>ABDALJAWWAD, Dua'a</v>
      </c>
      <c r="C3">
        <v>12</v>
      </c>
      <c r="D3" t="str">
        <f>DATASHEET!D3</f>
        <v>F</v>
      </c>
      <c r="E3" t="str">
        <f>IF(DATASHEET!I3="N","N","Y")</f>
        <v>N</v>
      </c>
      <c r="F3" t="str">
        <f>DATASHEET!E3</f>
        <v>Y</v>
      </c>
      <c r="G3" t="str">
        <f>DATASHEET!F3</f>
        <v>Other Ethnic Group</v>
      </c>
      <c r="H3" t="str">
        <f>DATASHEET!G3</f>
        <v>N</v>
      </c>
      <c r="I3" t="str">
        <f>DATASHEET!H3</f>
        <v>N</v>
      </c>
      <c r="J3" s="58" t="str">
        <f>DATASHEET!J3</f>
        <v>6.25+ (B/A)</v>
      </c>
      <c r="K3">
        <f>DATASHEET!Q3</f>
        <v>3</v>
      </c>
      <c r="L3">
        <f>DATASHEET!R3</f>
        <v>1</v>
      </c>
      <c r="M3">
        <f>SUM(DATASHEET!S3:U3)</f>
        <v>0</v>
      </c>
      <c r="N3">
        <f t="shared" ref="N3:N66" si="1">SUM(K3,L3)</f>
        <v>4</v>
      </c>
      <c r="O3">
        <f t="shared" ref="O3:O66" si="2">SUM(K3:N3)</f>
        <v>8</v>
      </c>
      <c r="P3" s="314">
        <f t="shared" ref="P3:P66" si="3">N3/O3</f>
        <v>0.5</v>
      </c>
      <c r="Q3" s="315" t="str">
        <f>IFERROR(VLOOKUP(A3,L3VA!$A$14:$M$243,13,FALSE),"")</f>
        <v/>
      </c>
      <c r="R3" s="39" t="str">
        <f t="shared" si="0"/>
        <v>N</v>
      </c>
      <c r="S3" s="39" t="str">
        <f t="shared" ref="S3:S66" si="4">IF(R3="N","Y","N")</f>
        <v>Y</v>
      </c>
      <c r="T3" t="str">
        <f t="shared" ref="T3:T66" si="5">IF(OR(AND(D3="F",J3="7.75+ (A/A*)"),AND(D3="F",J3="6.25+ (B/A)")),"Y","N")</f>
        <v>Y</v>
      </c>
      <c r="U3" t="str">
        <f t="shared" ref="U3:U66" si="6">IF(OR(AND($D3="M",$J3="7.75+ (A/A*)"),AND($D3="M",$J3="6.25+ (B/A)")),"Y","N")</f>
        <v>N</v>
      </c>
      <c r="AA3" s="54" t="str">
        <f>'SUBJECT L3VA'!G4</f>
        <v>BIOLOGY</v>
      </c>
      <c r="AB3" s="318" t="str">
        <f>'SUBJECT L3VA'!G3</f>
        <v/>
      </c>
      <c r="AC3" s="319">
        <f>'SUBJECT L3VA'!G1</f>
        <v>0</v>
      </c>
    </row>
    <row r="4" spans="1:29" x14ac:dyDescent="0.25">
      <c r="A4">
        <f>DATASHEET!A4</f>
        <v>151969</v>
      </c>
      <c r="B4" t="str">
        <f>DATASHEET!B4</f>
        <v>ABRAHAM, Simon</v>
      </c>
      <c r="C4">
        <v>12</v>
      </c>
      <c r="D4" t="str">
        <f>DATASHEET!D4</f>
        <v>M</v>
      </c>
      <c r="E4" t="str">
        <f>IF(DATASHEET!I4="N","N","Y")</f>
        <v>N</v>
      </c>
      <c r="F4" t="str">
        <f>DATASHEET!E4</f>
        <v>Y</v>
      </c>
      <c r="G4" t="str">
        <f>DATASHEET!F4</f>
        <v>Other Black African</v>
      </c>
      <c r="H4" t="str">
        <f>DATASHEET!G4</f>
        <v>N</v>
      </c>
      <c r="I4" t="str">
        <f>DATASHEET!H4</f>
        <v>N</v>
      </c>
      <c r="J4" s="58" t="str">
        <f>DATASHEET!J4</f>
        <v>2.5+ (D/C)</v>
      </c>
      <c r="K4">
        <f>DATASHEET!Q4</f>
        <v>1</v>
      </c>
      <c r="L4">
        <f>DATASHEET!R4</f>
        <v>3</v>
      </c>
      <c r="M4">
        <f>SUM(DATASHEET!S4:U4)</f>
        <v>0</v>
      </c>
      <c r="N4">
        <f t="shared" si="1"/>
        <v>4</v>
      </c>
      <c r="O4">
        <f t="shared" si="2"/>
        <v>8</v>
      </c>
      <c r="P4" s="314">
        <f t="shared" si="3"/>
        <v>0.5</v>
      </c>
      <c r="Q4" s="315" t="str">
        <f>IFERROR(VLOOKUP(A4,L3VA!$A$14:$M$243,13,FALSE),"")</f>
        <v/>
      </c>
      <c r="R4" s="39" t="str">
        <f t="shared" si="0"/>
        <v>N</v>
      </c>
      <c r="S4" s="39" t="str">
        <f t="shared" si="4"/>
        <v>Y</v>
      </c>
      <c r="T4" t="str">
        <f t="shared" si="5"/>
        <v>N</v>
      </c>
      <c r="U4" t="str">
        <f t="shared" si="6"/>
        <v>N</v>
      </c>
      <c r="AA4" s="54" t="str">
        <f>'SUBJECT L3VA'!H4</f>
        <v>BUSINESS</v>
      </c>
      <c r="AB4" s="318" t="str">
        <f>'SUBJECT L3VA'!H3</f>
        <v/>
      </c>
      <c r="AC4" s="319">
        <f>'SUBJECT L3VA'!H1</f>
        <v>0</v>
      </c>
    </row>
    <row r="5" spans="1:29" x14ac:dyDescent="0.25">
      <c r="A5">
        <f>DATASHEET!A5</f>
        <v>160118</v>
      </c>
      <c r="B5" t="str">
        <f>DATASHEET!B5</f>
        <v>ACKERNLEY, Archie</v>
      </c>
      <c r="C5">
        <v>12</v>
      </c>
      <c r="D5" t="str">
        <f>DATASHEET!D5</f>
        <v>M</v>
      </c>
      <c r="E5" t="str">
        <f>IF(DATASHEET!I5="N","N","Y")</f>
        <v>N</v>
      </c>
      <c r="F5" t="str">
        <f>DATASHEET!E5</f>
        <v>N</v>
      </c>
      <c r="G5" t="str">
        <f>DATASHEET!F5</f>
        <v>White - British</v>
      </c>
      <c r="H5" t="str">
        <f>DATASHEET!G5</f>
        <v>N</v>
      </c>
      <c r="I5" t="str">
        <f>DATASHEET!H5</f>
        <v>N</v>
      </c>
      <c r="J5" s="58" t="str">
        <f>DATASHEET!J5</f>
        <v>4.75+ (C/B)</v>
      </c>
      <c r="K5">
        <f>DATASHEET!Q5</f>
        <v>0</v>
      </c>
      <c r="L5">
        <f>DATASHEET!R5</f>
        <v>4</v>
      </c>
      <c r="M5">
        <f>SUM(DATASHEET!S5:U5)</f>
        <v>0</v>
      </c>
      <c r="N5">
        <f t="shared" si="1"/>
        <v>4</v>
      </c>
      <c r="O5">
        <f t="shared" si="2"/>
        <v>8</v>
      </c>
      <c r="P5" s="314">
        <f t="shared" si="3"/>
        <v>0.5</v>
      </c>
      <c r="Q5" s="315" t="str">
        <f>IFERROR(VLOOKUP(A5,L3VA!$A$14:$M$243,13,FALSE),"")</f>
        <v/>
      </c>
      <c r="R5" s="39" t="str">
        <f t="shared" si="0"/>
        <v>N</v>
      </c>
      <c r="S5" s="39" t="str">
        <f t="shared" si="4"/>
        <v>Y</v>
      </c>
      <c r="T5" t="str">
        <f t="shared" si="5"/>
        <v>N</v>
      </c>
      <c r="U5" t="str">
        <f t="shared" si="6"/>
        <v>N</v>
      </c>
      <c r="AA5" s="54" t="str">
        <f>'SUBJECT L3VA'!I4</f>
        <v>CHEMISTRY</v>
      </c>
      <c r="AB5" s="318" t="str">
        <f>'SUBJECT L3VA'!I3</f>
        <v/>
      </c>
      <c r="AC5" s="319">
        <f>'SUBJECT L3VA'!I1</f>
        <v>0</v>
      </c>
    </row>
    <row r="6" spans="1:29" x14ac:dyDescent="0.25">
      <c r="A6">
        <f>DATASHEET!A6</f>
        <v>160049</v>
      </c>
      <c r="B6" t="str">
        <f>DATASHEET!B6</f>
        <v>ADAMS, Jack</v>
      </c>
      <c r="C6">
        <v>12</v>
      </c>
      <c r="D6" t="str">
        <f>DATASHEET!D6</f>
        <v>M</v>
      </c>
      <c r="E6" t="str">
        <f>IF(DATASHEET!I6="N","N","Y")</f>
        <v>N</v>
      </c>
      <c r="F6" t="str">
        <f>DATASHEET!E6</f>
        <v>N</v>
      </c>
      <c r="G6" t="str">
        <f>DATASHEET!F6</f>
        <v>White - British</v>
      </c>
      <c r="H6" t="str">
        <f>DATASHEET!G6</f>
        <v>N</v>
      </c>
      <c r="I6" t="str">
        <f>DATASHEET!H6</f>
        <v>N</v>
      </c>
      <c r="J6" s="58" t="str">
        <f>DATASHEET!J6</f>
        <v>6.25+ (B/A)</v>
      </c>
      <c r="K6">
        <f>DATASHEET!Q6</f>
        <v>1</v>
      </c>
      <c r="L6">
        <f>DATASHEET!R6</f>
        <v>3</v>
      </c>
      <c r="M6">
        <f>SUM(DATASHEET!S6:U6)</f>
        <v>0</v>
      </c>
      <c r="N6">
        <f t="shared" si="1"/>
        <v>4</v>
      </c>
      <c r="O6">
        <f t="shared" si="2"/>
        <v>8</v>
      </c>
      <c r="P6" s="314">
        <f t="shared" si="3"/>
        <v>0.5</v>
      </c>
      <c r="Q6" s="315" t="str">
        <f>IFERROR(VLOOKUP(A6,L3VA!$A$14:$M$243,13,FALSE),"")</f>
        <v/>
      </c>
      <c r="R6" s="39" t="str">
        <f t="shared" si="0"/>
        <v>N</v>
      </c>
      <c r="S6" s="39" t="str">
        <f t="shared" si="4"/>
        <v>Y</v>
      </c>
      <c r="T6" t="str">
        <f t="shared" si="5"/>
        <v>N</v>
      </c>
      <c r="U6" t="str">
        <f t="shared" si="6"/>
        <v>Y</v>
      </c>
      <c r="AA6" s="54" t="s">
        <v>369</v>
      </c>
      <c r="AB6" s="318" t="str">
        <f>'SUBJECT L3VA'!J3</f>
        <v/>
      </c>
      <c r="AC6" s="319">
        <f>'SUBJECT L3VA'!J1</f>
        <v>0</v>
      </c>
    </row>
    <row r="7" spans="1:29" x14ac:dyDescent="0.25">
      <c r="A7">
        <f>DATASHEET!A7</f>
        <v>150995</v>
      </c>
      <c r="B7" t="str">
        <f>DATASHEET!B7</f>
        <v>ADESINA, Karen</v>
      </c>
      <c r="C7">
        <v>12</v>
      </c>
      <c r="D7" t="str">
        <f>DATASHEET!D7</f>
        <v>F</v>
      </c>
      <c r="E7" t="str">
        <f>IF(DATASHEET!I7="N","N","Y")</f>
        <v>N</v>
      </c>
      <c r="F7" t="str">
        <f>DATASHEET!E7</f>
        <v>N</v>
      </c>
      <c r="G7" t="str">
        <f>DATASHEET!F7</f>
        <v>Other Black African</v>
      </c>
      <c r="H7" t="str">
        <f>DATASHEET!G7</f>
        <v>N</v>
      </c>
      <c r="I7" t="str">
        <f>DATASHEET!H7</f>
        <v>N</v>
      </c>
      <c r="J7" s="58" t="str">
        <f>DATASHEET!J7</f>
        <v>4.75+ (C/B)</v>
      </c>
      <c r="K7">
        <f>DATASHEET!Q7</f>
        <v>1</v>
      </c>
      <c r="L7">
        <f>DATASHEET!R7</f>
        <v>3</v>
      </c>
      <c r="M7">
        <f>SUM(DATASHEET!S7:U7)</f>
        <v>0</v>
      </c>
      <c r="N7">
        <f t="shared" si="1"/>
        <v>4</v>
      </c>
      <c r="O7">
        <f t="shared" si="2"/>
        <v>8</v>
      </c>
      <c r="P7" s="314">
        <f t="shared" si="3"/>
        <v>0.5</v>
      </c>
      <c r="Q7" s="315" t="str">
        <f>IFERROR(VLOOKUP(A7,L3VA!$A$14:$M$243,13,FALSE),"")</f>
        <v/>
      </c>
      <c r="R7" s="39" t="str">
        <f t="shared" si="0"/>
        <v>N</v>
      </c>
      <c r="S7" s="39" t="str">
        <f t="shared" si="4"/>
        <v>Y</v>
      </c>
      <c r="T7" t="str">
        <f t="shared" si="5"/>
        <v>N</v>
      </c>
      <c r="U7" t="str">
        <f t="shared" si="6"/>
        <v>N</v>
      </c>
      <c r="AA7" s="54" t="str">
        <f>'SUBJECT L3VA'!K4</f>
        <v>DESTECH</v>
      </c>
      <c r="AB7" s="318" t="str">
        <f>'SUBJECT L3VA'!K3</f>
        <v/>
      </c>
      <c r="AC7" s="319">
        <f>'SUBJECT L3VA'!K1</f>
        <v>0</v>
      </c>
    </row>
    <row r="8" spans="1:29" x14ac:dyDescent="0.25">
      <c r="A8">
        <f>DATASHEET!A8</f>
        <v>150982</v>
      </c>
      <c r="B8" t="str">
        <f>DATASHEET!B8</f>
        <v>ADIELE, Angel</v>
      </c>
      <c r="C8">
        <v>12</v>
      </c>
      <c r="D8" t="str">
        <f>DATASHEET!D8</f>
        <v>F</v>
      </c>
      <c r="E8" t="str">
        <f>IF(DATASHEET!I8="N","N","Y")</f>
        <v>N</v>
      </c>
      <c r="F8" t="str">
        <f>DATASHEET!E8</f>
        <v>Y</v>
      </c>
      <c r="G8" t="str">
        <f>DATASHEET!F8</f>
        <v>Other Black African</v>
      </c>
      <c r="H8" t="str">
        <f>DATASHEET!G8</f>
        <v>N</v>
      </c>
      <c r="I8" t="str">
        <f>DATASHEET!H8</f>
        <v>N</v>
      </c>
      <c r="J8" s="58" t="str">
        <f>DATASHEET!J8</f>
        <v>6.25+ (B/A)</v>
      </c>
      <c r="K8">
        <f>DATASHEET!Q8</f>
        <v>1</v>
      </c>
      <c r="L8">
        <f>DATASHEET!R8</f>
        <v>3</v>
      </c>
      <c r="M8">
        <f>SUM(DATASHEET!S8:U8)</f>
        <v>0</v>
      </c>
      <c r="N8">
        <f t="shared" si="1"/>
        <v>4</v>
      </c>
      <c r="O8">
        <f t="shared" si="2"/>
        <v>8</v>
      </c>
      <c r="P8" s="314">
        <f t="shared" si="3"/>
        <v>0.5</v>
      </c>
      <c r="Q8" s="315" t="str">
        <f>IFERROR(VLOOKUP(A8,L3VA!$A$14:$M$243,13,FALSE),"")</f>
        <v/>
      </c>
      <c r="R8" s="39" t="str">
        <f t="shared" si="0"/>
        <v>N</v>
      </c>
      <c r="S8" s="39" t="str">
        <f t="shared" si="4"/>
        <v>Y</v>
      </c>
      <c r="T8" t="str">
        <f t="shared" si="5"/>
        <v>Y</v>
      </c>
      <c r="U8" t="str">
        <f t="shared" si="6"/>
        <v>N</v>
      </c>
      <c r="AA8" s="54" t="str">
        <f>'SUBJECT L3VA'!L4</f>
        <v>DRAMA</v>
      </c>
      <c r="AB8" s="318" t="str">
        <f>'SUBJECT L3VA'!L3</f>
        <v/>
      </c>
      <c r="AC8" s="319">
        <f>'SUBJECT L3VA'!L1</f>
        <v>0</v>
      </c>
    </row>
    <row r="9" spans="1:29" x14ac:dyDescent="0.25">
      <c r="A9">
        <f>DATASHEET!A9</f>
        <v>150880</v>
      </c>
      <c r="B9" t="str">
        <f>DATASHEET!B9</f>
        <v>AHMADI, Melina</v>
      </c>
      <c r="C9">
        <v>12</v>
      </c>
      <c r="D9" t="str">
        <f>DATASHEET!D9</f>
        <v>F</v>
      </c>
      <c r="E9" t="str">
        <f>IF(DATASHEET!I9="N","N","Y")</f>
        <v>N</v>
      </c>
      <c r="F9" t="str">
        <f>DATASHEET!E9</f>
        <v>N</v>
      </c>
      <c r="G9" t="str">
        <f>DATASHEET!F9</f>
        <v>Other Ethnic Group</v>
      </c>
      <c r="H9" t="str">
        <f>DATASHEET!G9</f>
        <v>N</v>
      </c>
      <c r="I9" t="str">
        <f>DATASHEET!H9</f>
        <v>N</v>
      </c>
      <c r="J9" s="58" t="str">
        <f>DATASHEET!J9</f>
        <v>6.25+ (B/A)</v>
      </c>
      <c r="K9">
        <f>DATASHEET!Q9</f>
        <v>1</v>
      </c>
      <c r="L9">
        <f>DATASHEET!R9</f>
        <v>4</v>
      </c>
      <c r="M9">
        <f>SUM(DATASHEET!S9:U9)</f>
        <v>0</v>
      </c>
      <c r="N9">
        <f t="shared" si="1"/>
        <v>5</v>
      </c>
      <c r="O9">
        <f t="shared" si="2"/>
        <v>10</v>
      </c>
      <c r="P9" s="314">
        <f t="shared" si="3"/>
        <v>0.5</v>
      </c>
      <c r="Q9" s="315" t="str">
        <f>IFERROR(VLOOKUP(A9,L3VA!$A$14:$M$243,13,FALSE),"")</f>
        <v/>
      </c>
      <c r="R9" s="39" t="str">
        <f t="shared" si="0"/>
        <v>N</v>
      </c>
      <c r="S9" s="39" t="str">
        <f t="shared" si="4"/>
        <v>Y</v>
      </c>
      <c r="T9" t="str">
        <f t="shared" si="5"/>
        <v>Y</v>
      </c>
      <c r="U9" t="str">
        <f t="shared" si="6"/>
        <v>N</v>
      </c>
      <c r="AA9" s="54" t="str">
        <f>'SUBJECT L3VA'!M4</f>
        <v>ECONOMICS</v>
      </c>
      <c r="AB9" s="318" t="str">
        <f>'SUBJECT L3VA'!M3</f>
        <v/>
      </c>
      <c r="AC9" s="319">
        <f>'SUBJECT L3VA'!M1</f>
        <v>0</v>
      </c>
    </row>
    <row r="10" spans="1:29" x14ac:dyDescent="0.25">
      <c r="A10">
        <f>DATASHEET!A10</f>
        <v>160037</v>
      </c>
      <c r="B10" t="str">
        <f>DATASHEET!B10</f>
        <v>AHMED, Jubayil</v>
      </c>
      <c r="C10">
        <v>12</v>
      </c>
      <c r="D10" t="str">
        <f>DATASHEET!D10</f>
        <v>M</v>
      </c>
      <c r="E10" t="str">
        <f>IF(DATASHEET!I10="N","N","Y")</f>
        <v>N</v>
      </c>
      <c r="F10" t="str">
        <f>DATASHEET!E10</f>
        <v>Y</v>
      </c>
      <c r="G10" t="str">
        <f>DATASHEET!F10</f>
        <v>Bangladeshi</v>
      </c>
      <c r="H10" t="str">
        <f>DATASHEET!G10</f>
        <v>N</v>
      </c>
      <c r="I10" t="str">
        <f>DATASHEET!H10</f>
        <v>N</v>
      </c>
      <c r="J10" s="58" t="str">
        <f>DATASHEET!J10</f>
        <v>4.75+ (C/B)</v>
      </c>
      <c r="K10">
        <f>DATASHEET!Q10</f>
        <v>0</v>
      </c>
      <c r="L10">
        <f>DATASHEET!R10</f>
        <v>4</v>
      </c>
      <c r="M10">
        <f>SUM(DATASHEET!S10:U10)</f>
        <v>0</v>
      </c>
      <c r="N10">
        <f t="shared" si="1"/>
        <v>4</v>
      </c>
      <c r="O10">
        <f t="shared" si="2"/>
        <v>8</v>
      </c>
      <c r="P10" s="314">
        <f t="shared" si="3"/>
        <v>0.5</v>
      </c>
      <c r="Q10" s="315" t="str">
        <f>IFERROR(VLOOKUP(A10,L3VA!$A$14:$M$243,13,FALSE),"")</f>
        <v/>
      </c>
      <c r="R10" s="39" t="str">
        <f t="shared" si="0"/>
        <v>N</v>
      </c>
      <c r="S10" s="39" t="str">
        <f t="shared" si="4"/>
        <v>Y</v>
      </c>
      <c r="T10" t="str">
        <f t="shared" si="5"/>
        <v>N</v>
      </c>
      <c r="U10" t="str">
        <f t="shared" si="6"/>
        <v>N</v>
      </c>
      <c r="AA10" s="54" t="str">
        <f>'SUBJECT L3VA'!N4</f>
        <v>ENGLANG</v>
      </c>
      <c r="AB10" s="318" t="str">
        <f>'SUBJECT L3VA'!N3</f>
        <v/>
      </c>
      <c r="AC10" s="319">
        <f>'SUBJECT L3VA'!N1</f>
        <v>0</v>
      </c>
    </row>
    <row r="11" spans="1:29" x14ac:dyDescent="0.25">
      <c r="A11">
        <f>DATASHEET!A11</f>
        <v>150830</v>
      </c>
      <c r="B11" t="str">
        <f>DATASHEET!B11</f>
        <v>ALEXANDER, Lucas</v>
      </c>
      <c r="C11">
        <v>12</v>
      </c>
      <c r="D11" t="str">
        <f>DATASHEET!D11</f>
        <v>M</v>
      </c>
      <c r="E11" t="str">
        <f>IF(DATASHEET!I11="N","N","Y")</f>
        <v>N</v>
      </c>
      <c r="F11" t="str">
        <f>DATASHEET!E11</f>
        <v>N</v>
      </c>
      <c r="G11" t="str">
        <f>DATASHEET!F11</f>
        <v>White and Black Caribbean</v>
      </c>
      <c r="H11" t="str">
        <f>DATASHEET!G11</f>
        <v>N</v>
      </c>
      <c r="I11" t="str">
        <f>DATASHEET!H11</f>
        <v>N</v>
      </c>
      <c r="J11" s="58" t="str">
        <f>DATASHEET!J11</f>
        <v>6.25+ (B/A)</v>
      </c>
      <c r="K11">
        <f>DATASHEET!Q11</f>
        <v>1</v>
      </c>
      <c r="L11">
        <f>DATASHEET!R11</f>
        <v>3</v>
      </c>
      <c r="M11">
        <f>SUM(DATASHEET!S11:U11)</f>
        <v>0</v>
      </c>
      <c r="N11">
        <f t="shared" si="1"/>
        <v>4</v>
      </c>
      <c r="O11">
        <f t="shared" si="2"/>
        <v>8</v>
      </c>
      <c r="P11" s="314">
        <f t="shared" si="3"/>
        <v>0.5</v>
      </c>
      <c r="Q11" s="315" t="str">
        <f>IFERROR(VLOOKUP(A11,L3VA!$A$14:$M$243,13,FALSE),"")</f>
        <v/>
      </c>
      <c r="R11" s="39" t="str">
        <f t="shared" si="0"/>
        <v>N</v>
      </c>
      <c r="S11" s="39" t="str">
        <f t="shared" si="4"/>
        <v>Y</v>
      </c>
      <c r="T11" t="str">
        <f t="shared" si="5"/>
        <v>N</v>
      </c>
      <c r="U11" t="str">
        <f t="shared" si="6"/>
        <v>Y</v>
      </c>
      <c r="AA11" s="54" t="str">
        <f>'SUBJECT L3VA'!O4</f>
        <v>ENGLIT</v>
      </c>
      <c r="AB11" s="318" t="str">
        <f>'SUBJECT L3VA'!O3</f>
        <v/>
      </c>
      <c r="AC11" s="319">
        <f>'SUBJECT L3VA'!O1</f>
        <v>0</v>
      </c>
    </row>
    <row r="12" spans="1:29" x14ac:dyDescent="0.25">
      <c r="A12">
        <f>DATASHEET!A12</f>
        <v>150870</v>
      </c>
      <c r="B12" t="str">
        <f>DATASHEET!B12</f>
        <v>ALFONSO, Arianne</v>
      </c>
      <c r="C12">
        <v>12</v>
      </c>
      <c r="D12" t="str">
        <f>DATASHEET!D12</f>
        <v>F</v>
      </c>
      <c r="E12" t="str">
        <f>IF(DATASHEET!I12="N","N","Y")</f>
        <v>N</v>
      </c>
      <c r="F12" t="str">
        <f>DATASHEET!E12</f>
        <v>N</v>
      </c>
      <c r="G12" t="str">
        <f>DATASHEET!F12</f>
        <v>Any Other Asian Background</v>
      </c>
      <c r="H12" t="str">
        <f>DATASHEET!G12</f>
        <v>N</v>
      </c>
      <c r="I12" t="str">
        <f>DATASHEET!H12</f>
        <v>N</v>
      </c>
      <c r="J12" s="58" t="str">
        <f>DATASHEET!J12</f>
        <v>2.5+ (D/C)</v>
      </c>
      <c r="K12">
        <f>DATASHEET!Q12</f>
        <v>2</v>
      </c>
      <c r="L12">
        <f>DATASHEET!R12</f>
        <v>2</v>
      </c>
      <c r="M12">
        <f>SUM(DATASHEET!S12:U12)</f>
        <v>0</v>
      </c>
      <c r="N12">
        <f t="shared" si="1"/>
        <v>4</v>
      </c>
      <c r="O12">
        <f t="shared" si="2"/>
        <v>8</v>
      </c>
      <c r="P12" s="314">
        <f t="shared" si="3"/>
        <v>0.5</v>
      </c>
      <c r="Q12" s="315" t="str">
        <f>IFERROR(VLOOKUP(A12,L3VA!$A$14:$M$243,13,FALSE),"")</f>
        <v/>
      </c>
      <c r="R12" s="39" t="str">
        <f t="shared" si="0"/>
        <v>N</v>
      </c>
      <c r="S12" s="39" t="str">
        <f t="shared" si="4"/>
        <v>Y</v>
      </c>
      <c r="T12" t="str">
        <f t="shared" si="5"/>
        <v>N</v>
      </c>
      <c r="U12" t="str">
        <f t="shared" si="6"/>
        <v>N</v>
      </c>
      <c r="AA12" s="54" t="str">
        <f>'SUBJECT L3VA'!P4</f>
        <v>FRENCH</v>
      </c>
      <c r="AB12" s="318" t="str">
        <f>'SUBJECT L3VA'!P3</f>
        <v/>
      </c>
      <c r="AC12" s="319">
        <f>'SUBJECT L3VA'!P1</f>
        <v>0</v>
      </c>
    </row>
    <row r="13" spans="1:29" x14ac:dyDescent="0.25">
      <c r="A13">
        <f>DATASHEET!A13</f>
        <v>160038</v>
      </c>
      <c r="B13" t="str">
        <f>DATASHEET!B13</f>
        <v>ALI, Tania</v>
      </c>
      <c r="C13">
        <v>12</v>
      </c>
      <c r="D13" t="str">
        <f>DATASHEET!D13</f>
        <v>F</v>
      </c>
      <c r="E13" t="str">
        <f>IF(DATASHEET!I13="N","N","Y")</f>
        <v>N</v>
      </c>
      <c r="F13" t="str">
        <f>DATASHEET!E13</f>
        <v>Y</v>
      </c>
      <c r="G13" t="str">
        <f>DATASHEET!F13</f>
        <v>Asian and Any Other Ethnic Group</v>
      </c>
      <c r="H13" t="str">
        <f>DATASHEET!G13</f>
        <v>N</v>
      </c>
      <c r="I13" t="str">
        <f>DATASHEET!H13</f>
        <v>N</v>
      </c>
      <c r="J13" s="58" t="str">
        <f>DATASHEET!J13</f>
        <v>2.5+ (D/C)</v>
      </c>
      <c r="K13">
        <f>DATASHEET!Q13</f>
        <v>3</v>
      </c>
      <c r="L13">
        <f>DATASHEET!R13</f>
        <v>1</v>
      </c>
      <c r="M13">
        <f>SUM(DATASHEET!S13:U13)</f>
        <v>0</v>
      </c>
      <c r="N13">
        <f t="shared" si="1"/>
        <v>4</v>
      </c>
      <c r="O13">
        <f t="shared" si="2"/>
        <v>8</v>
      </c>
      <c r="P13" s="314">
        <f t="shared" si="3"/>
        <v>0.5</v>
      </c>
      <c r="Q13" s="315" t="str">
        <f>IFERROR(VLOOKUP(A13,L3VA!$A$14:$M$243,13,FALSE),"")</f>
        <v/>
      </c>
      <c r="R13" s="39" t="str">
        <f>IF(AND(E13&lt;&gt;"N",H13=1),"Y","N")</f>
        <v>N</v>
      </c>
      <c r="S13" s="39" t="str">
        <f t="shared" si="4"/>
        <v>Y</v>
      </c>
      <c r="T13" t="str">
        <f t="shared" si="5"/>
        <v>N</v>
      </c>
      <c r="U13" t="str">
        <f t="shared" si="6"/>
        <v>N</v>
      </c>
      <c r="AA13" s="54" t="str">
        <f>'SUBJECT L3VA'!Q4</f>
        <v>FURMATHS</v>
      </c>
      <c r="AB13" s="318" t="str">
        <f>'SUBJECT L3VA'!Q3</f>
        <v/>
      </c>
      <c r="AC13" s="319">
        <f>'SUBJECT L3VA'!Q1</f>
        <v>0</v>
      </c>
    </row>
    <row r="14" spans="1:29" x14ac:dyDescent="0.25">
      <c r="A14">
        <f>DATASHEET!A14</f>
        <v>150811</v>
      </c>
      <c r="B14" t="str">
        <f>DATASHEET!B14</f>
        <v>AMPON, Christian</v>
      </c>
      <c r="C14">
        <v>12</v>
      </c>
      <c r="D14" t="str">
        <f>DATASHEET!D14</f>
        <v>M</v>
      </c>
      <c r="E14" t="str">
        <f>IF(DATASHEET!I14="N","N","Y")</f>
        <v>N</v>
      </c>
      <c r="F14" t="str">
        <f>DATASHEET!E14</f>
        <v>N</v>
      </c>
      <c r="G14" t="str">
        <f>DATASHEET!F14</f>
        <v>Any Other Asian Background</v>
      </c>
      <c r="H14" t="str">
        <f>DATASHEET!G14</f>
        <v>N</v>
      </c>
      <c r="I14" t="str">
        <f>DATASHEET!H14</f>
        <v>N</v>
      </c>
      <c r="J14" s="58" t="str">
        <f>DATASHEET!J14</f>
        <v>2.5+ (D/C)</v>
      </c>
      <c r="K14">
        <f>DATASHEET!Q14</f>
        <v>0</v>
      </c>
      <c r="L14">
        <f>DATASHEET!R14</f>
        <v>3</v>
      </c>
      <c r="M14">
        <f>SUM(DATASHEET!S14:U14)</f>
        <v>1</v>
      </c>
      <c r="N14">
        <f t="shared" si="1"/>
        <v>3</v>
      </c>
      <c r="O14">
        <f t="shared" si="2"/>
        <v>7</v>
      </c>
      <c r="P14" s="314">
        <f t="shared" si="3"/>
        <v>0.42857142857142855</v>
      </c>
      <c r="Q14" s="315" t="str">
        <f>IFERROR(VLOOKUP(A14,L3VA!$A$14:$M$243,13,FALSE),"")</f>
        <v/>
      </c>
      <c r="R14" s="39" t="str">
        <f t="shared" ref="R14:R77" si="7">IF(AND(E14&lt;&gt;"N",H14=1),"Y","N")</f>
        <v>N</v>
      </c>
      <c r="S14" s="39" t="str">
        <f t="shared" si="4"/>
        <v>Y</v>
      </c>
      <c r="T14" t="str">
        <f t="shared" si="5"/>
        <v>N</v>
      </c>
      <c r="U14" t="str">
        <f t="shared" si="6"/>
        <v>N</v>
      </c>
      <c r="AA14" s="54" t="str">
        <f>'SUBJECT L3VA'!R4</f>
        <v>GEOGRAPHY</v>
      </c>
      <c r="AB14" s="318" t="str">
        <f>'SUBJECT L3VA'!R3</f>
        <v/>
      </c>
      <c r="AC14" s="319">
        <f>'SUBJECT L3VA'!R1</f>
        <v>0</v>
      </c>
    </row>
    <row r="15" spans="1:29" x14ac:dyDescent="0.25">
      <c r="A15">
        <f>DATASHEET!A15</f>
        <v>150903</v>
      </c>
      <c r="B15" t="str">
        <f>DATASHEET!B15</f>
        <v>ATKINSON, Alyssa</v>
      </c>
      <c r="C15">
        <v>12</v>
      </c>
      <c r="D15" t="str">
        <f>DATASHEET!D15</f>
        <v>F</v>
      </c>
      <c r="E15" t="str">
        <f>IF(DATASHEET!I15="N","N","Y")</f>
        <v>N</v>
      </c>
      <c r="F15" t="str">
        <f>DATASHEET!E15</f>
        <v>N</v>
      </c>
      <c r="G15" t="str">
        <f>DATASHEET!F15</f>
        <v>White and Black African</v>
      </c>
      <c r="H15" t="str">
        <f>DATASHEET!G15</f>
        <v>N</v>
      </c>
      <c r="I15" t="str">
        <f>DATASHEET!H15</f>
        <v>N</v>
      </c>
      <c r="J15" s="58" t="str">
        <f>DATASHEET!J15</f>
        <v>4.75+ (C/B)</v>
      </c>
      <c r="K15">
        <f>DATASHEET!Q15</f>
        <v>1</v>
      </c>
      <c r="L15">
        <f>DATASHEET!R15</f>
        <v>3</v>
      </c>
      <c r="M15">
        <f>SUM(DATASHEET!S15:U15)</f>
        <v>0</v>
      </c>
      <c r="N15">
        <f t="shared" si="1"/>
        <v>4</v>
      </c>
      <c r="O15">
        <f t="shared" si="2"/>
        <v>8</v>
      </c>
      <c r="P15" s="314">
        <f t="shared" si="3"/>
        <v>0.5</v>
      </c>
      <c r="Q15" s="315" t="str">
        <f>IFERROR(VLOOKUP(A15,L3VA!$A$14:$M$243,13,FALSE),"")</f>
        <v/>
      </c>
      <c r="R15" s="39" t="str">
        <f t="shared" si="7"/>
        <v>N</v>
      </c>
      <c r="S15" s="39" t="str">
        <f t="shared" si="4"/>
        <v>Y</v>
      </c>
      <c r="T15" t="str">
        <f t="shared" si="5"/>
        <v>N</v>
      </c>
      <c r="U15" t="str">
        <f t="shared" si="6"/>
        <v>N</v>
      </c>
      <c r="AA15" s="54" t="str">
        <f>'SUBJECT L3VA'!S4</f>
        <v>HEALTH&amp;SOCIAL</v>
      </c>
      <c r="AB15" s="318" t="str">
        <f>'SUBJECT L3VA'!S3</f>
        <v/>
      </c>
      <c r="AC15" s="319">
        <f>'SUBJECT L3VA'!S1</f>
        <v>0</v>
      </c>
    </row>
    <row r="16" spans="1:29" x14ac:dyDescent="0.25">
      <c r="A16">
        <f>DATASHEET!A16</f>
        <v>150940</v>
      </c>
      <c r="B16" t="str">
        <f>DATASHEET!B16</f>
        <v>AWEIMRIN, Olivia</v>
      </c>
      <c r="C16">
        <v>12</v>
      </c>
      <c r="D16" t="str">
        <f>DATASHEET!D16</f>
        <v>F</v>
      </c>
      <c r="E16" t="str">
        <f>IF(DATASHEET!I16="N","N","Y")</f>
        <v>N</v>
      </c>
      <c r="F16" t="str">
        <f>DATASHEET!E16</f>
        <v>N</v>
      </c>
      <c r="G16" t="str">
        <f>DATASHEET!F16</f>
        <v>Other Mixed Background</v>
      </c>
      <c r="H16" t="str">
        <f>DATASHEET!G16</f>
        <v>N</v>
      </c>
      <c r="I16" t="str">
        <f>DATASHEET!H16</f>
        <v>N</v>
      </c>
      <c r="J16" s="58" t="str">
        <f>DATASHEET!J16</f>
        <v>6.25+ (B/A)</v>
      </c>
      <c r="K16">
        <f>DATASHEET!Q16</f>
        <v>1</v>
      </c>
      <c r="L16">
        <f>DATASHEET!R16</f>
        <v>3</v>
      </c>
      <c r="M16">
        <f>SUM(DATASHEET!S16:U16)</f>
        <v>0</v>
      </c>
      <c r="N16">
        <f t="shared" si="1"/>
        <v>4</v>
      </c>
      <c r="O16">
        <f t="shared" si="2"/>
        <v>8</v>
      </c>
      <c r="P16" s="314">
        <f t="shared" si="3"/>
        <v>0.5</v>
      </c>
      <c r="Q16" s="315" t="str">
        <f>IFERROR(VLOOKUP(A16,L3VA!$A$14:$M$243,13,FALSE),"")</f>
        <v/>
      </c>
      <c r="R16" s="39" t="str">
        <f t="shared" si="7"/>
        <v>N</v>
      </c>
      <c r="S16" s="39" t="str">
        <f t="shared" si="4"/>
        <v>Y</v>
      </c>
      <c r="T16" t="str">
        <f t="shared" si="5"/>
        <v>Y</v>
      </c>
      <c r="U16" t="str">
        <f t="shared" si="6"/>
        <v>N</v>
      </c>
      <c r="AA16" s="346" t="str">
        <f>'SUBJECT L3VA'!T4</f>
        <v>HEALTH&amp;SOCIAL (DOUBLE)</v>
      </c>
      <c r="AB16" s="318" t="str">
        <f>'SUBJECT L3VA'!T3</f>
        <v/>
      </c>
      <c r="AC16" s="319">
        <f>'SUBJECT L3VA'!T1</f>
        <v>0</v>
      </c>
    </row>
    <row r="17" spans="1:29" x14ac:dyDescent="0.25">
      <c r="A17">
        <f>DATASHEET!A17</f>
        <v>160067</v>
      </c>
      <c r="B17" t="str">
        <f>DATASHEET!B17</f>
        <v>BAH, Isata</v>
      </c>
      <c r="C17">
        <v>12</v>
      </c>
      <c r="D17" t="str">
        <f>DATASHEET!D17</f>
        <v>F</v>
      </c>
      <c r="E17" t="str">
        <f>IF(DATASHEET!I17="N","N","Y")</f>
        <v>N</v>
      </c>
      <c r="F17" t="str">
        <f>DATASHEET!E17</f>
        <v>N</v>
      </c>
      <c r="G17" t="str">
        <f>DATASHEET!F17</f>
        <v>Black - African</v>
      </c>
      <c r="H17" t="str">
        <f>DATASHEET!G17</f>
        <v>N</v>
      </c>
      <c r="I17" t="str">
        <f>DATASHEET!H17</f>
        <v>N</v>
      </c>
      <c r="J17" s="58" t="str">
        <f>DATASHEET!J17</f>
        <v>4.75+ (C/B)</v>
      </c>
      <c r="K17">
        <f>DATASHEET!Q17</f>
        <v>0</v>
      </c>
      <c r="L17">
        <f>DATASHEET!R17</f>
        <v>4</v>
      </c>
      <c r="M17">
        <f>SUM(DATASHEET!S17:U17)</f>
        <v>0</v>
      </c>
      <c r="N17">
        <f t="shared" si="1"/>
        <v>4</v>
      </c>
      <c r="O17">
        <f t="shared" si="2"/>
        <v>8</v>
      </c>
      <c r="P17" s="314">
        <f t="shared" si="3"/>
        <v>0.5</v>
      </c>
      <c r="Q17" s="315" t="str">
        <f>IFERROR(VLOOKUP(A17,L3VA!$A$14:$M$243,13,FALSE),"")</f>
        <v/>
      </c>
      <c r="R17" s="39" t="str">
        <f t="shared" si="7"/>
        <v>N</v>
      </c>
      <c r="S17" s="39" t="str">
        <f t="shared" si="4"/>
        <v>Y</v>
      </c>
      <c r="T17" t="str">
        <f t="shared" si="5"/>
        <v>N</v>
      </c>
      <c r="U17" t="str">
        <f t="shared" si="6"/>
        <v>N</v>
      </c>
      <c r="AA17" s="54" t="str">
        <f>'SUBJECT L3VA'!U4</f>
        <v>HISTORY</v>
      </c>
      <c r="AB17" s="318" t="str">
        <f>'SUBJECT L3VA'!U3</f>
        <v/>
      </c>
      <c r="AC17" s="319">
        <f>'SUBJECT L3VA'!U1</f>
        <v>0</v>
      </c>
    </row>
    <row r="18" spans="1:29" x14ac:dyDescent="0.25">
      <c r="A18">
        <f>DATASHEET!A18</f>
        <v>150941</v>
      </c>
      <c r="B18" t="str">
        <f>DATASHEET!B18</f>
        <v>BAILEY, Revellino</v>
      </c>
      <c r="C18">
        <v>12</v>
      </c>
      <c r="D18" t="str">
        <f>DATASHEET!D18</f>
        <v>M</v>
      </c>
      <c r="E18" t="str">
        <f>IF(DATASHEET!I18="N","N","Y")</f>
        <v>N</v>
      </c>
      <c r="F18" t="str">
        <f>DATASHEET!E18</f>
        <v>N</v>
      </c>
      <c r="G18" t="str">
        <f>DATASHEET!F18</f>
        <v>Black Caribbean</v>
      </c>
      <c r="H18" t="str">
        <f>DATASHEET!G18</f>
        <v>N</v>
      </c>
      <c r="I18" t="str">
        <f>DATASHEET!H18</f>
        <v>N</v>
      </c>
      <c r="J18" s="58" t="str">
        <f>DATASHEET!J18</f>
        <v>4.75+ (C/B)</v>
      </c>
      <c r="K18">
        <f>DATASHEET!Q18</f>
        <v>0</v>
      </c>
      <c r="L18">
        <f>DATASHEET!R18</f>
        <v>3</v>
      </c>
      <c r="M18">
        <f>SUM(DATASHEET!S18:U18)</f>
        <v>1</v>
      </c>
      <c r="N18">
        <f t="shared" si="1"/>
        <v>3</v>
      </c>
      <c r="O18">
        <f t="shared" si="2"/>
        <v>7</v>
      </c>
      <c r="P18" s="314">
        <f t="shared" si="3"/>
        <v>0.42857142857142855</v>
      </c>
      <c r="Q18" s="315" t="str">
        <f>IFERROR(VLOOKUP(A18,L3VA!$A$14:$M$243,13,FALSE),"")</f>
        <v/>
      </c>
      <c r="R18" s="39" t="str">
        <f t="shared" si="7"/>
        <v>N</v>
      </c>
      <c r="S18" s="39" t="str">
        <f t="shared" si="4"/>
        <v>Y</v>
      </c>
      <c r="T18" t="str">
        <f t="shared" si="5"/>
        <v>N</v>
      </c>
      <c r="U18" t="str">
        <f t="shared" si="6"/>
        <v>N</v>
      </c>
      <c r="AA18" s="54" t="str">
        <f>'SUBJECT L3VA'!V4</f>
        <v>MATHS</v>
      </c>
      <c r="AB18" s="318" t="str">
        <f>'SUBJECT L3VA'!V3</f>
        <v/>
      </c>
      <c r="AC18" s="319">
        <f>'SUBJECT L3VA'!V1</f>
        <v>0</v>
      </c>
    </row>
    <row r="19" spans="1:29" x14ac:dyDescent="0.25">
      <c r="A19">
        <f>DATASHEET!A19</f>
        <v>160048</v>
      </c>
      <c r="B19" t="str">
        <f>DATASHEET!B19</f>
        <v>BAINES, Archie</v>
      </c>
      <c r="C19">
        <v>12</v>
      </c>
      <c r="D19" t="str">
        <f>DATASHEET!D19</f>
        <v>M</v>
      </c>
      <c r="E19" t="str">
        <f>IF(DATASHEET!I19="N","N","Y")</f>
        <v>N</v>
      </c>
      <c r="F19" t="str">
        <f>DATASHEET!E19</f>
        <v>N</v>
      </c>
      <c r="G19" t="str">
        <f>DATASHEET!F19</f>
        <v>White - British</v>
      </c>
      <c r="H19" t="str">
        <f>DATASHEET!G19</f>
        <v>N</v>
      </c>
      <c r="I19" t="str">
        <f>DATASHEET!H19</f>
        <v>N</v>
      </c>
      <c r="J19" s="58" t="str">
        <f>DATASHEET!J19</f>
        <v>4.75+ (C/B)</v>
      </c>
      <c r="K19">
        <f>DATASHEET!Q19</f>
        <v>0</v>
      </c>
      <c r="L19">
        <f>DATASHEET!R19</f>
        <v>4</v>
      </c>
      <c r="M19">
        <f>SUM(DATASHEET!S19:U19)</f>
        <v>0</v>
      </c>
      <c r="N19">
        <f t="shared" si="1"/>
        <v>4</v>
      </c>
      <c r="O19">
        <f t="shared" si="2"/>
        <v>8</v>
      </c>
      <c r="P19" s="314">
        <f t="shared" si="3"/>
        <v>0.5</v>
      </c>
      <c r="Q19" s="315" t="str">
        <f>IFERROR(VLOOKUP(A19,L3VA!$A$14:$M$243,13,FALSE),"")</f>
        <v/>
      </c>
      <c r="R19" s="39" t="str">
        <f t="shared" si="7"/>
        <v>N</v>
      </c>
      <c r="S19" s="39" t="str">
        <f t="shared" si="4"/>
        <v>Y</v>
      </c>
      <c r="T19" t="str">
        <f t="shared" si="5"/>
        <v>N</v>
      </c>
      <c r="U19" t="str">
        <f t="shared" si="6"/>
        <v>N</v>
      </c>
      <c r="AA19" s="320" t="str">
        <f>'SUBJECT L3VA'!W4</f>
        <v>MUSIC</v>
      </c>
      <c r="AB19" s="318" t="str">
        <f>'SUBJECT L3VA'!W3</f>
        <v/>
      </c>
      <c r="AC19" s="319">
        <f>'SUBJECT L3VA'!W1</f>
        <v>0</v>
      </c>
    </row>
    <row r="20" spans="1:29" x14ac:dyDescent="0.25">
      <c r="A20">
        <f>DATASHEET!A20</f>
        <v>151502</v>
      </c>
      <c r="B20" t="str">
        <f>DATASHEET!B20</f>
        <v>BANDA, Lisa</v>
      </c>
      <c r="C20">
        <v>12</v>
      </c>
      <c r="D20" t="str">
        <f>DATASHEET!D20</f>
        <v>F</v>
      </c>
      <c r="E20" t="str">
        <f>IF(DATASHEET!I20="N","N","Y")</f>
        <v>N</v>
      </c>
      <c r="F20" t="str">
        <f>DATASHEET!E20</f>
        <v>Y</v>
      </c>
      <c r="G20" t="str">
        <f>DATASHEET!F20</f>
        <v>Other Black African</v>
      </c>
      <c r="H20" t="str">
        <f>DATASHEET!G20</f>
        <v>N</v>
      </c>
      <c r="I20" t="str">
        <f>DATASHEET!H20</f>
        <v>N</v>
      </c>
      <c r="J20" s="58" t="str">
        <f>DATASHEET!J20</f>
        <v>4.75+ (C/B)</v>
      </c>
      <c r="K20">
        <f>DATASHEET!Q20</f>
        <v>2</v>
      </c>
      <c r="L20">
        <f>DATASHEET!R20</f>
        <v>2</v>
      </c>
      <c r="M20">
        <f>SUM(DATASHEET!S20:U20)</f>
        <v>0</v>
      </c>
      <c r="N20">
        <f t="shared" si="1"/>
        <v>4</v>
      </c>
      <c r="O20">
        <f t="shared" si="2"/>
        <v>8</v>
      </c>
      <c r="P20" s="314">
        <f t="shared" si="3"/>
        <v>0.5</v>
      </c>
      <c r="Q20" s="315" t="str">
        <f>IFERROR(VLOOKUP(A20,L3VA!$A$14:$M$243,13,FALSE),"")</f>
        <v/>
      </c>
      <c r="R20" s="39" t="str">
        <f t="shared" si="7"/>
        <v>N</v>
      </c>
      <c r="S20" s="39" t="str">
        <f t="shared" si="4"/>
        <v>Y</v>
      </c>
      <c r="T20" t="str">
        <f t="shared" si="5"/>
        <v>N</v>
      </c>
      <c r="U20" t="str">
        <f t="shared" si="6"/>
        <v>N</v>
      </c>
      <c r="AA20" s="54" t="str">
        <f>'SUBJECT L3VA'!X4</f>
        <v>PHIL&amp;ETHICS</v>
      </c>
      <c r="AB20" s="318" t="str">
        <f>'SUBJECT L3VA'!X3</f>
        <v/>
      </c>
      <c r="AC20" s="319">
        <f>'SUBJECT L3VA'!X1</f>
        <v>0</v>
      </c>
    </row>
    <row r="21" spans="1:29" x14ac:dyDescent="0.25">
      <c r="A21">
        <f>DATASHEET!A21</f>
        <v>150845</v>
      </c>
      <c r="B21" t="str">
        <f>DATASHEET!B21</f>
        <v>BASTER, Stephen</v>
      </c>
      <c r="C21">
        <v>12</v>
      </c>
      <c r="D21" t="str">
        <f>DATASHEET!D21</f>
        <v>M</v>
      </c>
      <c r="E21" t="str">
        <f>IF(DATASHEET!I21="N","N","Y")</f>
        <v>N</v>
      </c>
      <c r="F21" t="str">
        <f>DATASHEET!E21</f>
        <v>N</v>
      </c>
      <c r="G21" t="str">
        <f>DATASHEET!F21</f>
        <v>White - British</v>
      </c>
      <c r="H21" t="str">
        <f>DATASHEET!G21</f>
        <v>N</v>
      </c>
      <c r="I21" t="str">
        <f>DATASHEET!H21</f>
        <v>N</v>
      </c>
      <c r="J21" s="58" t="str">
        <f>DATASHEET!J21</f>
        <v>6.25+ (B/A)</v>
      </c>
      <c r="K21">
        <f>DATASHEET!Q21</f>
        <v>0</v>
      </c>
      <c r="L21">
        <f>DATASHEET!R21</f>
        <v>4</v>
      </c>
      <c r="M21">
        <f>SUM(DATASHEET!S21:U21)</f>
        <v>0</v>
      </c>
      <c r="N21">
        <f t="shared" si="1"/>
        <v>4</v>
      </c>
      <c r="O21">
        <f t="shared" si="2"/>
        <v>8</v>
      </c>
      <c r="P21" s="314">
        <f t="shared" si="3"/>
        <v>0.5</v>
      </c>
      <c r="Q21" s="315" t="str">
        <f>IFERROR(VLOOKUP(A21,L3VA!$A$14:$M$243,13,FALSE),"")</f>
        <v/>
      </c>
      <c r="R21" s="39" t="str">
        <f t="shared" si="7"/>
        <v>N</v>
      </c>
      <c r="S21" s="39" t="str">
        <f t="shared" si="4"/>
        <v>Y</v>
      </c>
      <c r="T21" t="str">
        <f t="shared" si="5"/>
        <v>N</v>
      </c>
      <c r="U21" t="str">
        <f t="shared" si="6"/>
        <v>Y</v>
      </c>
      <c r="AA21" s="54" t="str">
        <f>'SUBJECT L3VA'!Y4</f>
        <v>PHYSICAL EDUCATION</v>
      </c>
      <c r="AB21" s="318" t="str">
        <f>'SUBJECT L3VA'!Y3</f>
        <v/>
      </c>
      <c r="AC21" s="319">
        <f>'SUBJECT L3VA'!Y1</f>
        <v>0</v>
      </c>
    </row>
    <row r="22" spans="1:29" x14ac:dyDescent="0.25">
      <c r="A22">
        <f>DATASHEET!A22</f>
        <v>150817</v>
      </c>
      <c r="B22" t="str">
        <f>DATASHEET!B22</f>
        <v>BATEY, Poppy</v>
      </c>
      <c r="C22">
        <v>12</v>
      </c>
      <c r="D22" t="str">
        <f>DATASHEET!D22</f>
        <v>F</v>
      </c>
      <c r="E22" t="str">
        <f>IF(DATASHEET!I22="N","N","Y")</f>
        <v>N</v>
      </c>
      <c r="F22" t="str">
        <f>DATASHEET!E22</f>
        <v>N</v>
      </c>
      <c r="G22" t="str">
        <f>DATASHEET!F22</f>
        <v>White - British</v>
      </c>
      <c r="H22" t="str">
        <f>DATASHEET!G22</f>
        <v>N</v>
      </c>
      <c r="I22" t="str">
        <f>DATASHEET!H22</f>
        <v>N</v>
      </c>
      <c r="J22" s="58" t="str">
        <f>DATASHEET!J22</f>
        <v>7.75+ (A/A*)</v>
      </c>
      <c r="K22">
        <f>DATASHEET!Q22</f>
        <v>1</v>
      </c>
      <c r="L22">
        <f>DATASHEET!R22</f>
        <v>3</v>
      </c>
      <c r="M22">
        <f>SUM(DATASHEET!S22:U22)</f>
        <v>0</v>
      </c>
      <c r="N22">
        <f t="shared" si="1"/>
        <v>4</v>
      </c>
      <c r="O22">
        <f t="shared" si="2"/>
        <v>8</v>
      </c>
      <c r="P22" s="314">
        <f t="shared" si="3"/>
        <v>0.5</v>
      </c>
      <c r="Q22" s="315" t="str">
        <f>IFERROR(VLOOKUP(A22,L3VA!$A$14:$M$243,13,FALSE),"")</f>
        <v/>
      </c>
      <c r="R22" s="39" t="str">
        <f t="shared" si="7"/>
        <v>N</v>
      </c>
      <c r="S22" s="39" t="str">
        <f t="shared" si="4"/>
        <v>Y</v>
      </c>
      <c r="T22" t="str">
        <f t="shared" si="5"/>
        <v>Y</v>
      </c>
      <c r="U22" t="str">
        <f t="shared" si="6"/>
        <v>N</v>
      </c>
      <c r="AA22" s="54" t="str">
        <f>'SUBJECT L3VA'!Z4</f>
        <v>PHYSICS</v>
      </c>
      <c r="AB22" s="318" t="str">
        <f>'SUBJECT L3VA'!Z3</f>
        <v/>
      </c>
      <c r="AC22" s="319">
        <f>'SUBJECT L3VA'!Z1</f>
        <v>0</v>
      </c>
    </row>
    <row r="23" spans="1:29" x14ac:dyDescent="0.25">
      <c r="A23">
        <f>DATASHEET!A23</f>
        <v>150930</v>
      </c>
      <c r="B23" t="str">
        <f>DATASHEET!B23</f>
        <v>BAXBY, Maddison</v>
      </c>
      <c r="C23">
        <v>12</v>
      </c>
      <c r="D23" t="str">
        <f>DATASHEET!D23</f>
        <v>F</v>
      </c>
      <c r="E23" t="str">
        <f>IF(DATASHEET!I23="N","N","Y")</f>
        <v>N</v>
      </c>
      <c r="F23" t="str">
        <f>DATASHEET!E23</f>
        <v>N</v>
      </c>
      <c r="G23" t="str">
        <f>DATASHEET!F23</f>
        <v>White - British</v>
      </c>
      <c r="H23" t="str">
        <f>DATASHEET!G23</f>
        <v>N</v>
      </c>
      <c r="I23" t="str">
        <f>DATASHEET!H23</f>
        <v>N</v>
      </c>
      <c r="J23" s="58" t="str">
        <f>DATASHEET!J23</f>
        <v>6.25+ (B/A)</v>
      </c>
      <c r="K23">
        <f>DATASHEET!Q23</f>
        <v>0</v>
      </c>
      <c r="L23">
        <f>DATASHEET!R23</f>
        <v>4</v>
      </c>
      <c r="M23">
        <f>SUM(DATASHEET!S23:U23)</f>
        <v>0</v>
      </c>
      <c r="N23">
        <f t="shared" si="1"/>
        <v>4</v>
      </c>
      <c r="O23">
        <f t="shared" si="2"/>
        <v>8</v>
      </c>
      <c r="P23" s="314">
        <f t="shared" si="3"/>
        <v>0.5</v>
      </c>
      <c r="Q23" s="315" t="str">
        <f>IFERROR(VLOOKUP(A23,L3VA!$A$14:$M$243,13,FALSE),"")</f>
        <v/>
      </c>
      <c r="R23" s="39" t="str">
        <f t="shared" si="7"/>
        <v>N</v>
      </c>
      <c r="S23" s="39" t="str">
        <f t="shared" si="4"/>
        <v>Y</v>
      </c>
      <c r="T23" t="str">
        <f t="shared" si="5"/>
        <v>Y</v>
      </c>
      <c r="U23" t="str">
        <f t="shared" si="6"/>
        <v>N</v>
      </c>
      <c r="AA23" s="320" t="str">
        <f>'SUBJECT L3VA'!AA4</f>
        <v>POLITICS</v>
      </c>
      <c r="AB23" s="318" t="str">
        <f>'SUBJECT L3VA'!AA3</f>
        <v/>
      </c>
      <c r="AC23" s="319">
        <f>'SUBJECT L3VA'!AA1</f>
        <v>0</v>
      </c>
    </row>
    <row r="24" spans="1:29" x14ac:dyDescent="0.25">
      <c r="A24">
        <f>DATASHEET!A24</f>
        <v>160081</v>
      </c>
      <c r="B24" t="str">
        <f>DATASHEET!B24</f>
        <v>BEATSON, Ana</v>
      </c>
      <c r="C24">
        <v>12</v>
      </c>
      <c r="D24" t="str">
        <f>DATASHEET!D24</f>
        <v>F</v>
      </c>
      <c r="E24" t="str">
        <f>IF(DATASHEET!I24="N","N","Y")</f>
        <v>N</v>
      </c>
      <c r="F24" t="str">
        <f>DATASHEET!E24</f>
        <v>N</v>
      </c>
      <c r="G24" t="str">
        <f>DATASHEET!F24</f>
        <v>White and Any Other Asian Background</v>
      </c>
      <c r="H24" t="str">
        <f>DATASHEET!G24</f>
        <v>N</v>
      </c>
      <c r="I24" t="str">
        <f>DATASHEET!H24</f>
        <v>N</v>
      </c>
      <c r="J24" s="58" t="str">
        <f>DATASHEET!J24</f>
        <v>7.75+ (A/A*)</v>
      </c>
      <c r="K24">
        <f>DATASHEET!Q24</f>
        <v>1</v>
      </c>
      <c r="L24">
        <f>DATASHEET!R24</f>
        <v>4</v>
      </c>
      <c r="M24">
        <f>SUM(DATASHEET!S24:U24)</f>
        <v>0</v>
      </c>
      <c r="N24">
        <f t="shared" si="1"/>
        <v>5</v>
      </c>
      <c r="O24">
        <f t="shared" si="2"/>
        <v>10</v>
      </c>
      <c r="P24" s="314">
        <f t="shared" si="3"/>
        <v>0.5</v>
      </c>
      <c r="Q24" s="315" t="str">
        <f>IFERROR(VLOOKUP(A24,L3VA!$A$14:$M$243,13,FALSE),"")</f>
        <v/>
      </c>
      <c r="R24" s="39" t="str">
        <f t="shared" si="7"/>
        <v>N</v>
      </c>
      <c r="S24" s="39" t="str">
        <f t="shared" si="4"/>
        <v>Y</v>
      </c>
      <c r="T24" t="str">
        <f t="shared" si="5"/>
        <v>Y</v>
      </c>
      <c r="U24" t="str">
        <f t="shared" si="6"/>
        <v>N</v>
      </c>
      <c r="AA24" s="320" t="str">
        <f>'SUBJECT L3VA'!AB4</f>
        <v>PSYCHOLOGY</v>
      </c>
      <c r="AB24" s="318" t="str">
        <f>'SUBJECT L3VA'!AB3</f>
        <v/>
      </c>
      <c r="AC24" s="319">
        <f>'SUBJECT L3VA'!AB1</f>
        <v>0</v>
      </c>
    </row>
    <row r="25" spans="1:29" x14ac:dyDescent="0.25">
      <c r="A25">
        <f>DATASHEET!A25</f>
        <v>151503</v>
      </c>
      <c r="B25" t="str">
        <f>DATASHEET!B25</f>
        <v>BOBY, Nimisha</v>
      </c>
      <c r="C25">
        <v>12</v>
      </c>
      <c r="D25" t="str">
        <f>DATASHEET!D25</f>
        <v>F</v>
      </c>
      <c r="E25" t="str">
        <f>IF(DATASHEET!I25="N","N","Y")</f>
        <v>N</v>
      </c>
      <c r="F25" t="str">
        <f>DATASHEET!E25</f>
        <v>N</v>
      </c>
      <c r="G25" t="str">
        <f>DATASHEET!F25</f>
        <v>Indian</v>
      </c>
      <c r="H25" t="str">
        <f>DATASHEET!G25</f>
        <v>N</v>
      </c>
      <c r="I25" t="str">
        <f>DATASHEET!H25</f>
        <v>N</v>
      </c>
      <c r="J25" s="58" t="str">
        <f>DATASHEET!J25</f>
        <v>6.25+ (B/A)</v>
      </c>
      <c r="K25">
        <f>DATASHEET!Q25</f>
        <v>1</v>
      </c>
      <c r="L25">
        <f>DATASHEET!R25</f>
        <v>4</v>
      </c>
      <c r="M25">
        <f>SUM(DATASHEET!S25:U25)</f>
        <v>0</v>
      </c>
      <c r="N25">
        <f t="shared" si="1"/>
        <v>5</v>
      </c>
      <c r="O25">
        <f t="shared" si="2"/>
        <v>10</v>
      </c>
      <c r="P25" s="314">
        <f t="shared" si="3"/>
        <v>0.5</v>
      </c>
      <c r="Q25" s="315" t="str">
        <f>IFERROR(VLOOKUP(A25,L3VA!$A$14:$M$243,13,FALSE),"")</f>
        <v/>
      </c>
      <c r="R25" s="39" t="str">
        <f t="shared" si="7"/>
        <v>N</v>
      </c>
      <c r="S25" s="39" t="str">
        <f t="shared" si="4"/>
        <v>Y</v>
      </c>
      <c r="T25" t="str">
        <f t="shared" si="5"/>
        <v>Y</v>
      </c>
      <c r="U25" t="str">
        <f t="shared" si="6"/>
        <v>N</v>
      </c>
      <c r="AA25" s="320" t="str">
        <f>'SUBJECT L3VA'!AC4</f>
        <v>SOCIOLOGY</v>
      </c>
      <c r="AB25" s="318" t="str">
        <f>'SUBJECT L3VA'!AC3</f>
        <v/>
      </c>
      <c r="AC25" s="319">
        <f>'SUBJECT L3VA'!AC1</f>
        <v>0</v>
      </c>
    </row>
    <row r="26" spans="1:29" x14ac:dyDescent="0.25">
      <c r="A26">
        <f>DATASHEET!A26</f>
        <v>150777</v>
      </c>
      <c r="B26" t="str">
        <f>DATASHEET!B26</f>
        <v>BOLTON, Max</v>
      </c>
      <c r="C26">
        <v>12</v>
      </c>
      <c r="D26" t="str">
        <f>DATASHEET!D26</f>
        <v>M</v>
      </c>
      <c r="E26" t="str">
        <f>IF(DATASHEET!I26="N","N","Y")</f>
        <v>N</v>
      </c>
      <c r="F26" t="str">
        <f>DATASHEET!E26</f>
        <v>N</v>
      </c>
      <c r="G26" t="str">
        <f>DATASHEET!F26</f>
        <v>White - British</v>
      </c>
      <c r="H26" t="str">
        <f>DATASHEET!G26</f>
        <v>N</v>
      </c>
      <c r="I26" t="str">
        <f>DATASHEET!H26</f>
        <v>N</v>
      </c>
      <c r="J26" s="58" t="str">
        <f>DATASHEET!J26</f>
        <v>2.5+ (D/C)</v>
      </c>
      <c r="K26">
        <f>DATASHEET!Q26</f>
        <v>1</v>
      </c>
      <c r="L26">
        <f>DATASHEET!R26</f>
        <v>3</v>
      </c>
      <c r="M26">
        <f>SUM(DATASHEET!S26:U26)</f>
        <v>0</v>
      </c>
      <c r="N26">
        <f t="shared" si="1"/>
        <v>4</v>
      </c>
      <c r="O26">
        <f t="shared" si="2"/>
        <v>8</v>
      </c>
      <c r="P26" s="314">
        <f t="shared" si="3"/>
        <v>0.5</v>
      </c>
      <c r="Q26" s="315" t="str">
        <f>IFERROR(VLOOKUP(A26,L3VA!$A$14:$M$243,13,FALSE),"")</f>
        <v/>
      </c>
      <c r="R26" s="39" t="str">
        <f t="shared" si="7"/>
        <v>N</v>
      </c>
      <c r="S26" s="39" t="str">
        <f t="shared" si="4"/>
        <v>Y</v>
      </c>
      <c r="T26" t="str">
        <f t="shared" si="5"/>
        <v>N</v>
      </c>
      <c r="U26" t="str">
        <f t="shared" si="6"/>
        <v>N</v>
      </c>
      <c r="AA26" s="320" t="str">
        <f>'SUBJECT L3VA'!AD4</f>
        <v>SPANISH</v>
      </c>
      <c r="AB26" s="318" t="str">
        <f>'SUBJECT L3VA'!AD3</f>
        <v/>
      </c>
      <c r="AC26" s="319">
        <f>'SUBJECT L3VA'!AD1</f>
        <v>0</v>
      </c>
    </row>
    <row r="27" spans="1:29" x14ac:dyDescent="0.25">
      <c r="A27">
        <f>DATASHEET!A27</f>
        <v>150947</v>
      </c>
      <c r="B27" t="str">
        <f>DATASHEET!B27</f>
        <v>BRADSHAW, Adam</v>
      </c>
      <c r="C27">
        <v>12</v>
      </c>
      <c r="D27" t="str">
        <f>DATASHEET!D27</f>
        <v>M</v>
      </c>
      <c r="E27" t="str">
        <f>IF(DATASHEET!I27="N","N","Y")</f>
        <v>N</v>
      </c>
      <c r="F27" t="str">
        <f>DATASHEET!E27</f>
        <v>N</v>
      </c>
      <c r="G27" t="str">
        <f>DATASHEET!F27</f>
        <v>White - British</v>
      </c>
      <c r="H27" t="str">
        <f>DATASHEET!G27</f>
        <v>N</v>
      </c>
      <c r="I27" t="str">
        <f>DATASHEET!H27</f>
        <v>N</v>
      </c>
      <c r="J27" s="58" t="str">
        <f>DATASHEET!J27</f>
        <v>6.25+ (B/A)</v>
      </c>
      <c r="K27">
        <f>DATASHEET!Q27</f>
        <v>0</v>
      </c>
      <c r="L27">
        <f>DATASHEET!R27</f>
        <v>4</v>
      </c>
      <c r="M27">
        <f>SUM(DATASHEET!S27:U27)</f>
        <v>0</v>
      </c>
      <c r="N27">
        <f t="shared" si="1"/>
        <v>4</v>
      </c>
      <c r="O27">
        <f t="shared" si="2"/>
        <v>8</v>
      </c>
      <c r="P27" s="314">
        <f t="shared" si="3"/>
        <v>0.5</v>
      </c>
      <c r="Q27" s="315" t="str">
        <f>IFERROR(VLOOKUP(A27,L3VA!$A$14:$M$243,13,FALSE),"")</f>
        <v/>
      </c>
      <c r="R27" s="39" t="str">
        <f t="shared" si="7"/>
        <v>N</v>
      </c>
      <c r="S27" s="39" t="str">
        <f t="shared" si="4"/>
        <v>Y</v>
      </c>
      <c r="T27" t="str">
        <f t="shared" si="5"/>
        <v>N</v>
      </c>
      <c r="U27" t="str">
        <f t="shared" si="6"/>
        <v>Y</v>
      </c>
      <c r="AA27" s="54" t="str">
        <f>IF(ISBLANK('SUBJECT L3VA'!AE4),"",'SUBJECT L3VA'!AE4)</f>
        <v/>
      </c>
      <c r="AB27" s="318" t="str">
        <f>IF(ISBLANK('SUBJECT L3VA'!AE3),"",'SUBJECT L3VA'!AE3)</f>
        <v/>
      </c>
      <c r="AC27" s="319" t="str">
        <f>IF(ISBLANK('SUBJECT L3VA'!AE1),"",'SUBJECT L3VA'!AE1)</f>
        <v/>
      </c>
    </row>
    <row r="28" spans="1:29" x14ac:dyDescent="0.25">
      <c r="A28">
        <f>DATASHEET!A28</f>
        <v>150783</v>
      </c>
      <c r="B28" t="str">
        <f>DATASHEET!B28</f>
        <v>BRAITHWAITE, Luke</v>
      </c>
      <c r="C28">
        <v>12</v>
      </c>
      <c r="D28" t="str">
        <f>DATASHEET!D28</f>
        <v>M</v>
      </c>
      <c r="E28" t="str">
        <f>IF(DATASHEET!I28="N","N","Y")</f>
        <v>N</v>
      </c>
      <c r="F28" t="str">
        <f>DATASHEET!E28</f>
        <v>N</v>
      </c>
      <c r="G28" t="str">
        <f>DATASHEET!F28</f>
        <v>White - British</v>
      </c>
      <c r="H28" t="str">
        <f>DATASHEET!G28</f>
        <v>N</v>
      </c>
      <c r="I28" t="str">
        <f>DATASHEET!H28</f>
        <v>N</v>
      </c>
      <c r="J28" s="58" t="str">
        <f>DATASHEET!J28</f>
        <v>2.5+ (D/C)</v>
      </c>
      <c r="K28">
        <f>DATASHEET!Q28</f>
        <v>0</v>
      </c>
      <c r="L28">
        <f>DATASHEET!R28</f>
        <v>5</v>
      </c>
      <c r="M28">
        <f>SUM(DATASHEET!S28:U28)</f>
        <v>0</v>
      </c>
      <c r="N28">
        <f t="shared" si="1"/>
        <v>5</v>
      </c>
      <c r="O28">
        <f t="shared" si="2"/>
        <v>10</v>
      </c>
      <c r="P28" s="314">
        <f t="shared" si="3"/>
        <v>0.5</v>
      </c>
      <c r="Q28" s="315" t="str">
        <f>IFERROR(VLOOKUP(A28,L3VA!$A$14:$M$243,13,FALSE),"")</f>
        <v/>
      </c>
      <c r="R28" s="39" t="str">
        <f t="shared" si="7"/>
        <v>N</v>
      </c>
      <c r="S28" s="39" t="str">
        <f t="shared" si="4"/>
        <v>Y</v>
      </c>
      <c r="T28" t="str">
        <f t="shared" si="5"/>
        <v>N</v>
      </c>
      <c r="U28" t="str">
        <f t="shared" si="6"/>
        <v>N</v>
      </c>
      <c r="AA28" s="54" t="str">
        <f>IF(ISBLANK('SUBJECT L3VA'!AF4),"",'SUBJECT L3VA'!AF4)</f>
        <v/>
      </c>
      <c r="AB28" s="318" t="str">
        <f>IF(ISBLANK('SUBJECT L3VA'!AF3),"",'SUBJECT L3VA'!AF3)</f>
        <v/>
      </c>
      <c r="AC28" s="319" t="str">
        <f>IF(ISBLANK('SUBJECT L3VA'!AF1),"",'SUBJECT L3VA'!AF1)</f>
        <v/>
      </c>
    </row>
    <row r="29" spans="1:29" x14ac:dyDescent="0.25">
      <c r="A29">
        <f>DATASHEET!A29</f>
        <v>160061</v>
      </c>
      <c r="B29" t="str">
        <f>DATASHEET!B29</f>
        <v>BRIGHT, Thomas</v>
      </c>
      <c r="C29">
        <v>12</v>
      </c>
      <c r="D29" t="str">
        <f>DATASHEET!D29</f>
        <v>M</v>
      </c>
      <c r="E29" t="str">
        <f>IF(DATASHEET!I29="N","N","Y")</f>
        <v>N</v>
      </c>
      <c r="F29" t="str">
        <f>DATASHEET!E29</f>
        <v>N</v>
      </c>
      <c r="G29" t="str">
        <f>DATASHEET!F29</f>
        <v>White - British</v>
      </c>
      <c r="H29" t="str">
        <f>DATASHEET!G29</f>
        <v>N</v>
      </c>
      <c r="I29" t="str">
        <f>DATASHEET!H29</f>
        <v>N</v>
      </c>
      <c r="J29" s="58" t="str">
        <f>DATASHEET!J29</f>
        <v>6.25+ (B/A)</v>
      </c>
      <c r="K29">
        <f>DATASHEET!Q29</f>
        <v>0</v>
      </c>
      <c r="L29">
        <f>DATASHEET!R29</f>
        <v>4</v>
      </c>
      <c r="M29">
        <f>SUM(DATASHEET!S29:U29)</f>
        <v>0</v>
      </c>
      <c r="N29">
        <f t="shared" si="1"/>
        <v>4</v>
      </c>
      <c r="O29">
        <f t="shared" si="2"/>
        <v>8</v>
      </c>
      <c r="P29" s="314">
        <f t="shared" si="3"/>
        <v>0.5</v>
      </c>
      <c r="Q29" s="315" t="str">
        <f>IFERROR(VLOOKUP(A29,L3VA!$A$14:$M$243,13,FALSE),"")</f>
        <v/>
      </c>
      <c r="R29" s="39" t="str">
        <f t="shared" si="7"/>
        <v>N</v>
      </c>
      <c r="S29" s="39" t="str">
        <f t="shared" si="4"/>
        <v>Y</v>
      </c>
      <c r="T29" t="str">
        <f t="shared" si="5"/>
        <v>N</v>
      </c>
      <c r="U29" t="str">
        <f t="shared" si="6"/>
        <v>Y</v>
      </c>
      <c r="AA29" s="54" t="str">
        <f>IF(ISBLANK('SUBJECT L3VA'!AG4),"",'SUBJECT L3VA'!AG4)</f>
        <v/>
      </c>
      <c r="AB29" s="318" t="str">
        <f>IF(ISBLANK('SUBJECT L3VA'!AG3),"",'SUBJECT L3VA'!AG3)</f>
        <v/>
      </c>
      <c r="AC29" s="319" t="str">
        <f>IF(ISBLANK('SUBJECT L3VA'!AG1),"",'SUBJECT L3VA'!AG1)</f>
        <v/>
      </c>
    </row>
    <row r="30" spans="1:29" x14ac:dyDescent="0.25">
      <c r="A30">
        <f>DATASHEET!A30</f>
        <v>150813</v>
      </c>
      <c r="B30" t="str">
        <f>DATASHEET!B30</f>
        <v>BRONCEL, Patryk</v>
      </c>
      <c r="C30">
        <v>12</v>
      </c>
      <c r="D30" t="str">
        <f>DATASHEET!D30</f>
        <v>M</v>
      </c>
      <c r="E30" t="str">
        <f>IF(DATASHEET!I30="N","N","Y")</f>
        <v>N</v>
      </c>
      <c r="F30" t="str">
        <f>DATASHEET!E30</f>
        <v>N</v>
      </c>
      <c r="G30" t="str">
        <f>DATASHEET!F30</f>
        <v>White Eastern European</v>
      </c>
      <c r="H30" t="str">
        <f>DATASHEET!G30</f>
        <v>N</v>
      </c>
      <c r="I30" t="str">
        <f>DATASHEET!H30</f>
        <v>N</v>
      </c>
      <c r="J30" s="58" t="str">
        <f>DATASHEET!J30</f>
        <v>6.25+ (B/A)</v>
      </c>
      <c r="K30">
        <f>DATASHEET!Q30</f>
        <v>1</v>
      </c>
      <c r="L30">
        <f>DATASHEET!R30</f>
        <v>3</v>
      </c>
      <c r="M30">
        <f>SUM(DATASHEET!S30:U30)</f>
        <v>0</v>
      </c>
      <c r="N30">
        <f t="shared" si="1"/>
        <v>4</v>
      </c>
      <c r="O30">
        <f t="shared" si="2"/>
        <v>8</v>
      </c>
      <c r="P30" s="314">
        <f t="shared" si="3"/>
        <v>0.5</v>
      </c>
      <c r="Q30" s="315" t="str">
        <f>IFERROR(VLOOKUP(A30,L3VA!$A$14:$M$243,13,FALSE),"")</f>
        <v/>
      </c>
      <c r="R30" s="39" t="str">
        <f t="shared" si="7"/>
        <v>N</v>
      </c>
      <c r="S30" s="39" t="str">
        <f t="shared" si="4"/>
        <v>Y</v>
      </c>
      <c r="T30" t="str">
        <f t="shared" si="5"/>
        <v>N</v>
      </c>
      <c r="U30" t="str">
        <f t="shared" si="6"/>
        <v>Y</v>
      </c>
      <c r="AA30" s="54" t="str">
        <f>IF(ISBLANK('SUBJECT L3VA'!AH4),"",'SUBJECT L3VA'!AH4)</f>
        <v/>
      </c>
      <c r="AB30" s="318" t="str">
        <f>IF(ISBLANK('SUBJECT L3VA'!AH3),"",'SUBJECT L3VA'!AH3)</f>
        <v/>
      </c>
      <c r="AC30" s="319" t="str">
        <f>IF(ISBLANK('SUBJECT L3VA'!AH1),"",'SUBJECT L3VA'!AH1)</f>
        <v/>
      </c>
    </row>
    <row r="31" spans="1:29" ht="15.75" thickBot="1" x14ac:dyDescent="0.3">
      <c r="A31">
        <f>DATASHEET!A31</f>
        <v>150887</v>
      </c>
      <c r="B31" t="str">
        <f>DATASHEET!B31</f>
        <v>BROWN, Benjamin</v>
      </c>
      <c r="C31">
        <v>12</v>
      </c>
      <c r="D31" t="str">
        <f>DATASHEET!D31</f>
        <v>M</v>
      </c>
      <c r="E31" t="str">
        <f>IF(DATASHEET!I31="N","N","Y")</f>
        <v>N</v>
      </c>
      <c r="F31" t="str">
        <f>DATASHEET!E31</f>
        <v>N</v>
      </c>
      <c r="G31" t="str">
        <f>DATASHEET!F31</f>
        <v>White - British</v>
      </c>
      <c r="H31" t="str">
        <f>DATASHEET!G31</f>
        <v>N</v>
      </c>
      <c r="I31" t="str">
        <f>DATASHEET!H31</f>
        <v>N</v>
      </c>
      <c r="J31" s="58" t="str">
        <f>DATASHEET!J31</f>
        <v>2.5+ (D/C)</v>
      </c>
      <c r="K31">
        <f>DATASHEET!Q31</f>
        <v>0</v>
      </c>
      <c r="L31">
        <f>DATASHEET!R31</f>
        <v>4</v>
      </c>
      <c r="M31">
        <f>SUM(DATASHEET!S31:U31)</f>
        <v>0</v>
      </c>
      <c r="N31">
        <f t="shared" si="1"/>
        <v>4</v>
      </c>
      <c r="O31">
        <f t="shared" si="2"/>
        <v>8</v>
      </c>
      <c r="P31" s="314">
        <f t="shared" si="3"/>
        <v>0.5</v>
      </c>
      <c r="Q31" s="315" t="str">
        <f>IFERROR(VLOOKUP(A31,L3VA!$A$14:$M$243,13,FALSE),"")</f>
        <v/>
      </c>
      <c r="R31" s="39" t="str">
        <f t="shared" si="7"/>
        <v>N</v>
      </c>
      <c r="S31" s="39" t="str">
        <f t="shared" si="4"/>
        <v>Y</v>
      </c>
      <c r="T31" t="str">
        <f t="shared" si="5"/>
        <v>N</v>
      </c>
      <c r="U31" t="str">
        <f t="shared" si="6"/>
        <v>N</v>
      </c>
      <c r="AA31" s="71" t="str">
        <f>IF(ISBLANK('SUBJECT L3VA'!AI4),"",'SUBJECT L3VA'!AI4)</f>
        <v/>
      </c>
      <c r="AB31" s="321" t="str">
        <f>IF(ISBLANK('SUBJECT L3VA'!AI3),"",'SUBJECT L3VA'!AI3)</f>
        <v/>
      </c>
      <c r="AC31" s="322" t="str">
        <f>IF(ISBLANK('SUBJECT L3VA'!AI1),"",'SUBJECT L3VA'!AI1)</f>
        <v/>
      </c>
    </row>
    <row r="32" spans="1:29" x14ac:dyDescent="0.25">
      <c r="A32">
        <f>DATASHEET!A32</f>
        <v>160066</v>
      </c>
      <c r="B32" t="str">
        <f>DATASHEET!B32</f>
        <v>BROWN, Fleur</v>
      </c>
      <c r="C32">
        <v>12</v>
      </c>
      <c r="D32" t="str">
        <f>DATASHEET!D32</f>
        <v>F</v>
      </c>
      <c r="E32" t="str">
        <f>IF(DATASHEET!I32="N","N","Y")</f>
        <v>N</v>
      </c>
      <c r="F32" t="str">
        <f>DATASHEET!E32</f>
        <v>N</v>
      </c>
      <c r="G32" t="str">
        <f>DATASHEET!F32</f>
        <v>White - British</v>
      </c>
      <c r="H32" t="str">
        <f>DATASHEET!G32</f>
        <v>N</v>
      </c>
      <c r="I32" t="str">
        <f>DATASHEET!H32</f>
        <v>N</v>
      </c>
      <c r="J32" s="58" t="str">
        <f>DATASHEET!J32</f>
        <v>6.25+ (B/A)</v>
      </c>
      <c r="K32">
        <f>DATASHEET!Q32</f>
        <v>1</v>
      </c>
      <c r="L32">
        <f>DATASHEET!R32</f>
        <v>3</v>
      </c>
      <c r="M32">
        <f>SUM(DATASHEET!S32:U32)</f>
        <v>0</v>
      </c>
      <c r="N32">
        <f t="shared" si="1"/>
        <v>4</v>
      </c>
      <c r="O32">
        <f t="shared" si="2"/>
        <v>8</v>
      </c>
      <c r="P32" s="314">
        <f t="shared" si="3"/>
        <v>0.5</v>
      </c>
      <c r="Q32" s="315" t="str">
        <f>IFERROR(VLOOKUP(A32,L3VA!$A$14:$M$243,13,FALSE),"")</f>
        <v/>
      </c>
      <c r="R32" s="39" t="str">
        <f t="shared" si="7"/>
        <v>N</v>
      </c>
      <c r="S32" s="39" t="str">
        <f t="shared" si="4"/>
        <v>Y</v>
      </c>
      <c r="T32" t="str">
        <f t="shared" si="5"/>
        <v>Y</v>
      </c>
      <c r="U32" t="str">
        <f t="shared" si="6"/>
        <v>N</v>
      </c>
    </row>
    <row r="33" spans="1:21" x14ac:dyDescent="0.25">
      <c r="A33">
        <f>DATASHEET!A33</f>
        <v>160078</v>
      </c>
      <c r="B33" t="str">
        <f>DATASHEET!B33</f>
        <v>BROWN, Grace</v>
      </c>
      <c r="C33">
        <v>12</v>
      </c>
      <c r="D33" t="str">
        <f>DATASHEET!D33</f>
        <v>F</v>
      </c>
      <c r="E33" t="str">
        <f>IF(DATASHEET!I33="N","N","Y")</f>
        <v>N</v>
      </c>
      <c r="F33" t="str">
        <f>DATASHEET!E33</f>
        <v>N</v>
      </c>
      <c r="G33" t="str">
        <f>DATASHEET!F33</f>
        <v>White - British</v>
      </c>
      <c r="H33" t="str">
        <f>DATASHEET!G33</f>
        <v>N</v>
      </c>
      <c r="I33" t="str">
        <f>DATASHEET!H33</f>
        <v>N</v>
      </c>
      <c r="J33" s="58" t="str">
        <f>DATASHEET!J33</f>
        <v>7.75+ (A/A*)</v>
      </c>
      <c r="K33">
        <f>DATASHEET!Q33</f>
        <v>0</v>
      </c>
      <c r="L33">
        <f>DATASHEET!R33</f>
        <v>4</v>
      </c>
      <c r="M33">
        <f>SUM(DATASHEET!S33:U33)</f>
        <v>0</v>
      </c>
      <c r="N33">
        <f t="shared" si="1"/>
        <v>4</v>
      </c>
      <c r="O33">
        <f t="shared" si="2"/>
        <v>8</v>
      </c>
      <c r="P33" s="314">
        <f t="shared" si="3"/>
        <v>0.5</v>
      </c>
      <c r="Q33" s="315" t="str">
        <f>IFERROR(VLOOKUP(A33,L3VA!$A$14:$M$243,13,FALSE),"")</f>
        <v/>
      </c>
      <c r="R33" s="39" t="str">
        <f t="shared" si="7"/>
        <v>N</v>
      </c>
      <c r="S33" s="39" t="str">
        <f t="shared" si="4"/>
        <v>Y</v>
      </c>
      <c r="T33" t="str">
        <f t="shared" si="5"/>
        <v>Y</v>
      </c>
      <c r="U33" t="str">
        <f t="shared" si="6"/>
        <v>N</v>
      </c>
    </row>
    <row r="34" spans="1:21" x14ac:dyDescent="0.25">
      <c r="A34">
        <f>DATASHEET!A34</f>
        <v>150890</v>
      </c>
      <c r="B34" t="str">
        <f>DATASHEET!B34</f>
        <v>BRYAN, Tanaka</v>
      </c>
      <c r="C34">
        <v>12</v>
      </c>
      <c r="D34" t="str">
        <f>DATASHEET!D34</f>
        <v>F</v>
      </c>
      <c r="E34" t="str">
        <f>IF(DATASHEET!I34="N","N","Y")</f>
        <v>N</v>
      </c>
      <c r="F34" t="str">
        <f>DATASHEET!E34</f>
        <v>N</v>
      </c>
      <c r="G34" t="str">
        <f>DATASHEET!F34</f>
        <v>Other Black African</v>
      </c>
      <c r="H34" t="str">
        <f>DATASHEET!G34</f>
        <v>N</v>
      </c>
      <c r="I34" t="str">
        <f>DATASHEET!H34</f>
        <v>N</v>
      </c>
      <c r="J34" s="58" t="str">
        <f>DATASHEET!J34</f>
        <v>4.75+ (C/B)</v>
      </c>
      <c r="K34">
        <f>DATASHEET!Q34</f>
        <v>1</v>
      </c>
      <c r="L34">
        <f>DATASHEET!R34</f>
        <v>2</v>
      </c>
      <c r="M34">
        <f>SUM(DATASHEET!S34:U34)</f>
        <v>1</v>
      </c>
      <c r="N34">
        <f t="shared" si="1"/>
        <v>3</v>
      </c>
      <c r="O34">
        <f t="shared" si="2"/>
        <v>7</v>
      </c>
      <c r="P34" s="314">
        <f t="shared" si="3"/>
        <v>0.42857142857142855</v>
      </c>
      <c r="Q34" s="315" t="str">
        <f>IFERROR(VLOOKUP(A34,L3VA!$A$14:$M$243,13,FALSE),"")</f>
        <v/>
      </c>
      <c r="R34" s="39" t="str">
        <f t="shared" si="7"/>
        <v>N</v>
      </c>
      <c r="S34" s="39" t="str">
        <f t="shared" si="4"/>
        <v>Y</v>
      </c>
      <c r="T34" t="str">
        <f t="shared" si="5"/>
        <v>N</v>
      </c>
      <c r="U34" t="str">
        <f t="shared" si="6"/>
        <v>N</v>
      </c>
    </row>
    <row r="35" spans="1:21" x14ac:dyDescent="0.25">
      <c r="A35">
        <f>DATASHEET!A35</f>
        <v>150836</v>
      </c>
      <c r="B35" t="str">
        <f>DATASHEET!B35</f>
        <v>BUCKLEY, Oliver</v>
      </c>
      <c r="C35">
        <v>12</v>
      </c>
      <c r="D35" t="str">
        <f>DATASHEET!D35</f>
        <v>M</v>
      </c>
      <c r="E35" t="str">
        <f>IF(DATASHEET!I35="N","N","Y")</f>
        <v>N</v>
      </c>
      <c r="F35" t="str">
        <f>DATASHEET!E35</f>
        <v>N</v>
      </c>
      <c r="G35" t="str">
        <f>DATASHEET!F35</f>
        <v>White - British</v>
      </c>
      <c r="H35" t="str">
        <f>DATASHEET!G35</f>
        <v>N</v>
      </c>
      <c r="I35" t="str">
        <f>DATASHEET!H35</f>
        <v>N</v>
      </c>
      <c r="J35" s="58" t="str">
        <f>DATASHEET!J35</f>
        <v>6.25+ (B/A)</v>
      </c>
      <c r="K35">
        <f>DATASHEET!Q35</f>
        <v>0</v>
      </c>
      <c r="L35">
        <f>DATASHEET!R35</f>
        <v>4</v>
      </c>
      <c r="M35">
        <f>SUM(DATASHEET!S35:U35)</f>
        <v>0</v>
      </c>
      <c r="N35">
        <f t="shared" si="1"/>
        <v>4</v>
      </c>
      <c r="O35">
        <f t="shared" si="2"/>
        <v>8</v>
      </c>
      <c r="P35" s="314">
        <f t="shared" si="3"/>
        <v>0.5</v>
      </c>
      <c r="Q35" s="315" t="str">
        <f>IFERROR(VLOOKUP(A35,L3VA!$A$14:$M$243,13,FALSE),"")</f>
        <v/>
      </c>
      <c r="R35" s="39" t="str">
        <f t="shared" si="7"/>
        <v>N</v>
      </c>
      <c r="S35" s="39" t="str">
        <f t="shared" si="4"/>
        <v>Y</v>
      </c>
      <c r="T35" t="str">
        <f t="shared" si="5"/>
        <v>N</v>
      </c>
      <c r="U35" t="str">
        <f t="shared" si="6"/>
        <v>Y</v>
      </c>
    </row>
    <row r="36" spans="1:21" x14ac:dyDescent="0.25">
      <c r="A36">
        <f>DATASHEET!A36</f>
        <v>150925</v>
      </c>
      <c r="B36" t="str">
        <f>DATASHEET!B36</f>
        <v>BYRNE, Jacob</v>
      </c>
      <c r="C36">
        <v>12</v>
      </c>
      <c r="D36" t="str">
        <f>DATASHEET!D36</f>
        <v>M</v>
      </c>
      <c r="E36" t="str">
        <f>IF(DATASHEET!I36="N","N","Y")</f>
        <v>N</v>
      </c>
      <c r="F36" t="str">
        <f>DATASHEET!E36</f>
        <v>N</v>
      </c>
      <c r="G36" t="str">
        <f>DATASHEET!F36</f>
        <v>White - British</v>
      </c>
      <c r="H36" t="str">
        <f>DATASHEET!G36</f>
        <v>N</v>
      </c>
      <c r="I36" t="str">
        <f>DATASHEET!H36</f>
        <v>N</v>
      </c>
      <c r="J36" s="58" t="str">
        <f>DATASHEET!J36</f>
        <v>4.75+ (C/B)</v>
      </c>
      <c r="K36">
        <f>DATASHEET!Q36</f>
        <v>0</v>
      </c>
      <c r="L36">
        <f>DATASHEET!R36</f>
        <v>4</v>
      </c>
      <c r="M36">
        <f>SUM(DATASHEET!S36:U36)</f>
        <v>0</v>
      </c>
      <c r="N36">
        <f t="shared" si="1"/>
        <v>4</v>
      </c>
      <c r="O36">
        <f t="shared" si="2"/>
        <v>8</v>
      </c>
      <c r="P36" s="314">
        <f t="shared" si="3"/>
        <v>0.5</v>
      </c>
      <c r="Q36" s="315" t="str">
        <f>IFERROR(VLOOKUP(A36,L3VA!$A$14:$M$243,13,FALSE),"")</f>
        <v/>
      </c>
      <c r="R36" s="39" t="str">
        <f t="shared" si="7"/>
        <v>N</v>
      </c>
      <c r="S36" s="39" t="str">
        <f t="shared" si="4"/>
        <v>Y</v>
      </c>
      <c r="T36" t="str">
        <f t="shared" si="5"/>
        <v>N</v>
      </c>
      <c r="U36" t="str">
        <f t="shared" si="6"/>
        <v>N</v>
      </c>
    </row>
    <row r="37" spans="1:21" x14ac:dyDescent="0.25">
      <c r="A37">
        <f>DATASHEET!A37</f>
        <v>150861</v>
      </c>
      <c r="B37" t="str">
        <f>DATASHEET!B37</f>
        <v>BYROM, Martha</v>
      </c>
      <c r="C37">
        <v>12</v>
      </c>
      <c r="D37" t="str">
        <f>DATASHEET!D37</f>
        <v>F</v>
      </c>
      <c r="E37" t="str">
        <f>IF(DATASHEET!I37="N","N","Y")</f>
        <v>N</v>
      </c>
      <c r="F37" t="str">
        <f>DATASHEET!E37</f>
        <v>N</v>
      </c>
      <c r="G37" t="str">
        <f>DATASHEET!F37</f>
        <v>White - British</v>
      </c>
      <c r="H37" t="str">
        <f>DATASHEET!G37</f>
        <v>N</v>
      </c>
      <c r="I37" t="str">
        <f>DATASHEET!H37</f>
        <v>N</v>
      </c>
      <c r="J37" s="58" t="str">
        <f>DATASHEET!J37</f>
        <v>6.25+ (B/A)</v>
      </c>
      <c r="K37">
        <f>DATASHEET!Q37</f>
        <v>0</v>
      </c>
      <c r="L37">
        <f>DATASHEET!R37</f>
        <v>4</v>
      </c>
      <c r="M37">
        <f>SUM(DATASHEET!S37:U37)</f>
        <v>0</v>
      </c>
      <c r="N37">
        <f t="shared" si="1"/>
        <v>4</v>
      </c>
      <c r="O37">
        <f t="shared" si="2"/>
        <v>8</v>
      </c>
      <c r="P37" s="314">
        <f t="shared" si="3"/>
        <v>0.5</v>
      </c>
      <c r="Q37" s="315" t="str">
        <f>IFERROR(VLOOKUP(A37,L3VA!$A$14:$M$243,13,FALSE),"")</f>
        <v/>
      </c>
      <c r="R37" s="39" t="str">
        <f t="shared" si="7"/>
        <v>N</v>
      </c>
      <c r="S37" s="39" t="str">
        <f t="shared" si="4"/>
        <v>Y</v>
      </c>
      <c r="T37" t="str">
        <f t="shared" si="5"/>
        <v>Y</v>
      </c>
      <c r="U37" t="str">
        <f t="shared" si="6"/>
        <v>N</v>
      </c>
    </row>
    <row r="38" spans="1:21" x14ac:dyDescent="0.25">
      <c r="A38">
        <f>DATASHEET!A38</f>
        <v>160108</v>
      </c>
      <c r="B38" t="str">
        <f>DATASHEET!B38</f>
        <v>CARR, Olivia</v>
      </c>
      <c r="C38">
        <v>12</v>
      </c>
      <c r="D38" t="str">
        <f>DATASHEET!D38</f>
        <v>F</v>
      </c>
      <c r="E38" t="str">
        <f>IF(DATASHEET!I38="N","N","Y")</f>
        <v>N</v>
      </c>
      <c r="F38" t="str">
        <f>DATASHEET!E38</f>
        <v>N</v>
      </c>
      <c r="G38" t="str">
        <f>DATASHEET!F38</f>
        <v>White - British</v>
      </c>
      <c r="H38" t="str">
        <f>DATASHEET!G38</f>
        <v>N</v>
      </c>
      <c r="I38" t="str">
        <f>DATASHEET!H38</f>
        <v>N</v>
      </c>
      <c r="J38" s="58" t="str">
        <f>DATASHEET!J38</f>
        <v>4.75+ (C/B)</v>
      </c>
      <c r="K38">
        <f>DATASHEET!Q38</f>
        <v>1</v>
      </c>
      <c r="L38">
        <f>DATASHEET!R38</f>
        <v>3</v>
      </c>
      <c r="M38">
        <f>SUM(DATASHEET!S38:U38)</f>
        <v>0</v>
      </c>
      <c r="N38">
        <f t="shared" si="1"/>
        <v>4</v>
      </c>
      <c r="O38">
        <f t="shared" si="2"/>
        <v>8</v>
      </c>
      <c r="P38" s="314">
        <f t="shared" si="3"/>
        <v>0.5</v>
      </c>
      <c r="Q38" s="315" t="str">
        <f>IFERROR(VLOOKUP(A38,L3VA!$A$14:$M$243,13,FALSE),"")</f>
        <v/>
      </c>
      <c r="R38" s="39" t="str">
        <f t="shared" si="7"/>
        <v>N</v>
      </c>
      <c r="S38" s="39" t="str">
        <f t="shared" si="4"/>
        <v>Y</v>
      </c>
      <c r="T38" t="str">
        <f t="shared" si="5"/>
        <v>N</v>
      </c>
      <c r="U38" t="str">
        <f t="shared" si="6"/>
        <v>N</v>
      </c>
    </row>
    <row r="39" spans="1:21" x14ac:dyDescent="0.25">
      <c r="A39">
        <f>DATASHEET!A39</f>
        <v>160124</v>
      </c>
      <c r="B39" t="str">
        <f>DATASHEET!B39</f>
        <v>CHAPMAN, Ella</v>
      </c>
      <c r="C39">
        <v>12</v>
      </c>
      <c r="D39" t="str">
        <f>DATASHEET!D39</f>
        <v>F</v>
      </c>
      <c r="E39" t="str">
        <f>IF(DATASHEET!I39="N","N","Y")</f>
        <v>N</v>
      </c>
      <c r="F39" t="str">
        <f>DATASHEET!E39</f>
        <v>N</v>
      </c>
      <c r="G39" t="str">
        <f>DATASHEET!F39</f>
        <v>White - British</v>
      </c>
      <c r="H39" t="str">
        <f>DATASHEET!G39</f>
        <v>N</v>
      </c>
      <c r="I39" t="str">
        <f>DATASHEET!H39</f>
        <v>N</v>
      </c>
      <c r="J39" s="58" t="str">
        <f>DATASHEET!J39</f>
        <v>6.25+ (B/A)</v>
      </c>
      <c r="K39">
        <f>DATASHEET!Q39</f>
        <v>0</v>
      </c>
      <c r="L39">
        <f>DATASHEET!R39</f>
        <v>3</v>
      </c>
      <c r="M39">
        <f>SUM(DATASHEET!S39:U39)</f>
        <v>1</v>
      </c>
      <c r="N39">
        <f t="shared" si="1"/>
        <v>3</v>
      </c>
      <c r="O39">
        <f t="shared" si="2"/>
        <v>7</v>
      </c>
      <c r="P39" s="314">
        <f t="shared" si="3"/>
        <v>0.42857142857142855</v>
      </c>
      <c r="Q39" s="315" t="str">
        <f>IFERROR(VLOOKUP(A39,L3VA!$A$14:$M$243,13,FALSE),"")</f>
        <v/>
      </c>
      <c r="R39" s="39" t="str">
        <f t="shared" si="7"/>
        <v>N</v>
      </c>
      <c r="S39" s="39" t="str">
        <f t="shared" si="4"/>
        <v>Y</v>
      </c>
      <c r="T39" t="str">
        <f t="shared" si="5"/>
        <v>Y</v>
      </c>
      <c r="U39" t="str">
        <f t="shared" si="6"/>
        <v>N</v>
      </c>
    </row>
    <row r="40" spans="1:21" x14ac:dyDescent="0.25">
      <c r="A40">
        <f>DATASHEET!A40</f>
        <v>150860</v>
      </c>
      <c r="B40" t="str">
        <f>DATASHEET!B40</f>
        <v>CHONGDER, Syona</v>
      </c>
      <c r="C40">
        <v>12</v>
      </c>
      <c r="D40" t="str">
        <f>DATASHEET!D40</f>
        <v>F</v>
      </c>
      <c r="E40" t="str">
        <f>IF(DATASHEET!I40="N","N","Y")</f>
        <v>N</v>
      </c>
      <c r="F40" t="str">
        <f>DATASHEET!E40</f>
        <v>N</v>
      </c>
      <c r="G40" t="str">
        <f>DATASHEET!F40</f>
        <v>Indian</v>
      </c>
      <c r="H40" t="str">
        <f>DATASHEET!G40</f>
        <v>N</v>
      </c>
      <c r="I40" t="str">
        <f>DATASHEET!H40</f>
        <v>N</v>
      </c>
      <c r="J40" s="58" t="str">
        <f>DATASHEET!J40</f>
        <v>7.75+ (A/A*)</v>
      </c>
      <c r="K40">
        <f>DATASHEET!Q40</f>
        <v>0</v>
      </c>
      <c r="L40">
        <f>DATASHEET!R40</f>
        <v>5</v>
      </c>
      <c r="M40">
        <f>SUM(DATASHEET!S40:U40)</f>
        <v>0</v>
      </c>
      <c r="N40">
        <f t="shared" si="1"/>
        <v>5</v>
      </c>
      <c r="O40">
        <f t="shared" si="2"/>
        <v>10</v>
      </c>
      <c r="P40" s="314">
        <f t="shared" si="3"/>
        <v>0.5</v>
      </c>
      <c r="Q40" s="315" t="str">
        <f>IFERROR(VLOOKUP(A40,L3VA!$A$14:$M$243,13,FALSE),"")</f>
        <v/>
      </c>
      <c r="R40" s="39" t="str">
        <f t="shared" si="7"/>
        <v>N</v>
      </c>
      <c r="S40" s="39" t="str">
        <f t="shared" si="4"/>
        <v>Y</v>
      </c>
      <c r="T40" t="str">
        <f t="shared" si="5"/>
        <v>Y</v>
      </c>
      <c r="U40" t="str">
        <f t="shared" si="6"/>
        <v>N</v>
      </c>
    </row>
    <row r="41" spans="1:21" x14ac:dyDescent="0.25">
      <c r="A41">
        <f>DATASHEET!A41</f>
        <v>150992</v>
      </c>
      <c r="B41" t="str">
        <f>DATASHEET!B41</f>
        <v>CHRISTIE, Sienna</v>
      </c>
      <c r="C41">
        <v>12</v>
      </c>
      <c r="D41" t="str">
        <f>DATASHEET!D41</f>
        <v>F</v>
      </c>
      <c r="E41" t="str">
        <f>IF(DATASHEET!I41="N","N","Y")</f>
        <v>N</v>
      </c>
      <c r="F41" t="str">
        <f>DATASHEET!E41</f>
        <v>Y</v>
      </c>
      <c r="G41" t="str">
        <f>DATASHEET!F41</f>
        <v>White and Black Caribbean</v>
      </c>
      <c r="H41" t="str">
        <f>DATASHEET!G41</f>
        <v>N</v>
      </c>
      <c r="I41" t="str">
        <f>DATASHEET!H41</f>
        <v>N</v>
      </c>
      <c r="J41" s="58" t="str">
        <f>DATASHEET!J41</f>
        <v>4.75+ (C/B)</v>
      </c>
      <c r="K41">
        <f>DATASHEET!Q41</f>
        <v>0</v>
      </c>
      <c r="L41">
        <f>DATASHEET!R41</f>
        <v>4</v>
      </c>
      <c r="M41">
        <f>SUM(DATASHEET!S41:U41)</f>
        <v>0</v>
      </c>
      <c r="N41">
        <f t="shared" si="1"/>
        <v>4</v>
      </c>
      <c r="O41">
        <f t="shared" si="2"/>
        <v>8</v>
      </c>
      <c r="P41" s="314">
        <f t="shared" si="3"/>
        <v>0.5</v>
      </c>
      <c r="Q41" s="315" t="str">
        <f>IFERROR(VLOOKUP(A41,L3VA!$A$14:$M$243,13,FALSE),"")</f>
        <v/>
      </c>
      <c r="R41" s="39" t="str">
        <f t="shared" si="7"/>
        <v>N</v>
      </c>
      <c r="S41" s="39" t="str">
        <f t="shared" si="4"/>
        <v>Y</v>
      </c>
      <c r="T41" t="str">
        <f t="shared" si="5"/>
        <v>N</v>
      </c>
      <c r="U41" t="str">
        <f t="shared" si="6"/>
        <v>N</v>
      </c>
    </row>
    <row r="42" spans="1:21" x14ac:dyDescent="0.25">
      <c r="A42">
        <f>DATASHEET!A42</f>
        <v>150835</v>
      </c>
      <c r="B42" t="str">
        <f>DATASHEET!B42</f>
        <v>CIVICO, Isaac</v>
      </c>
      <c r="C42">
        <v>12</v>
      </c>
      <c r="D42" t="str">
        <f>DATASHEET!D42</f>
        <v>M</v>
      </c>
      <c r="E42" t="str">
        <f>IF(DATASHEET!I42="N","N","Y")</f>
        <v>N</v>
      </c>
      <c r="F42" t="str">
        <f>DATASHEET!E42</f>
        <v>N</v>
      </c>
      <c r="G42" t="str">
        <f>DATASHEET!F42</f>
        <v>White - British</v>
      </c>
      <c r="H42" t="str">
        <f>DATASHEET!G42</f>
        <v>N</v>
      </c>
      <c r="I42" t="str">
        <f>DATASHEET!H42</f>
        <v>N</v>
      </c>
      <c r="J42" s="58" t="str">
        <f>DATASHEET!J42</f>
        <v>7.75+ (A/A*)</v>
      </c>
      <c r="K42">
        <f>DATASHEET!Q42</f>
        <v>0</v>
      </c>
      <c r="L42">
        <f>DATASHEET!R42</f>
        <v>5</v>
      </c>
      <c r="M42">
        <f>SUM(DATASHEET!S42:U42)</f>
        <v>0</v>
      </c>
      <c r="N42">
        <f t="shared" si="1"/>
        <v>5</v>
      </c>
      <c r="O42">
        <f t="shared" si="2"/>
        <v>10</v>
      </c>
      <c r="P42" s="314">
        <f t="shared" si="3"/>
        <v>0.5</v>
      </c>
      <c r="Q42" s="315" t="str">
        <f>IFERROR(VLOOKUP(A42,L3VA!$A$14:$M$243,13,FALSE),"")</f>
        <v/>
      </c>
      <c r="R42" s="39" t="str">
        <f t="shared" si="7"/>
        <v>N</v>
      </c>
      <c r="S42" s="39" t="str">
        <f t="shared" si="4"/>
        <v>Y</v>
      </c>
      <c r="T42" t="str">
        <f t="shared" si="5"/>
        <v>N</v>
      </c>
      <c r="U42" t="str">
        <f t="shared" si="6"/>
        <v>Y</v>
      </c>
    </row>
    <row r="43" spans="1:21" x14ac:dyDescent="0.25">
      <c r="A43">
        <f>DATASHEET!A43</f>
        <v>150866</v>
      </c>
      <c r="B43" t="str">
        <f>DATASHEET!B43</f>
        <v>CLAYTON, Adam</v>
      </c>
      <c r="C43">
        <v>12</v>
      </c>
      <c r="D43" t="str">
        <f>DATASHEET!D43</f>
        <v>M</v>
      </c>
      <c r="E43" t="str">
        <f>IF(DATASHEET!I43="N","N","Y")</f>
        <v>N</v>
      </c>
      <c r="F43" t="str">
        <f>DATASHEET!E43</f>
        <v>N</v>
      </c>
      <c r="G43" t="str">
        <f>DATASHEET!F43</f>
        <v>White - British</v>
      </c>
      <c r="H43" t="str">
        <f>DATASHEET!G43</f>
        <v>N</v>
      </c>
      <c r="I43" t="str">
        <f>DATASHEET!H43</f>
        <v>N</v>
      </c>
      <c r="J43" s="58" t="str">
        <f>DATASHEET!J43</f>
        <v>6.25+ (B/A)</v>
      </c>
      <c r="K43">
        <f>DATASHEET!Q43</f>
        <v>0</v>
      </c>
      <c r="L43">
        <f>DATASHEET!R43</f>
        <v>5</v>
      </c>
      <c r="M43">
        <f>SUM(DATASHEET!S43:U43)</f>
        <v>0</v>
      </c>
      <c r="N43">
        <f t="shared" si="1"/>
        <v>5</v>
      </c>
      <c r="O43">
        <f t="shared" si="2"/>
        <v>10</v>
      </c>
      <c r="P43" s="314">
        <f t="shared" si="3"/>
        <v>0.5</v>
      </c>
      <c r="Q43" s="315" t="str">
        <f>IFERROR(VLOOKUP(A43,L3VA!$A$14:$M$243,13,FALSE),"")</f>
        <v/>
      </c>
      <c r="R43" s="39" t="str">
        <f t="shared" si="7"/>
        <v>N</v>
      </c>
      <c r="S43" s="39" t="str">
        <f t="shared" si="4"/>
        <v>Y</v>
      </c>
      <c r="T43" t="str">
        <f t="shared" si="5"/>
        <v>N</v>
      </c>
      <c r="U43" t="str">
        <f t="shared" si="6"/>
        <v>Y</v>
      </c>
    </row>
    <row r="44" spans="1:21" x14ac:dyDescent="0.25">
      <c r="A44">
        <f>DATASHEET!A44</f>
        <v>150929</v>
      </c>
      <c r="B44" t="str">
        <f>DATASHEET!B44</f>
        <v>CLAYTON, Isabelle</v>
      </c>
      <c r="C44">
        <v>12</v>
      </c>
      <c r="D44" t="str">
        <f>DATASHEET!D44</f>
        <v>F</v>
      </c>
      <c r="E44" t="str">
        <f>IF(DATASHEET!I44="N","N","Y")</f>
        <v>N</v>
      </c>
      <c r="F44" t="str">
        <f>DATASHEET!E44</f>
        <v>N</v>
      </c>
      <c r="G44" t="str">
        <f>DATASHEET!F44</f>
        <v>White - British</v>
      </c>
      <c r="H44" t="str">
        <f>DATASHEET!G44</f>
        <v>N</v>
      </c>
      <c r="I44" t="str">
        <f>DATASHEET!H44</f>
        <v>N</v>
      </c>
      <c r="J44" s="58" t="str">
        <f>DATASHEET!J44</f>
        <v>4.75+ (C/B)</v>
      </c>
      <c r="K44">
        <f>DATASHEET!Q44</f>
        <v>1</v>
      </c>
      <c r="L44">
        <f>DATASHEET!R44</f>
        <v>3</v>
      </c>
      <c r="M44">
        <f>SUM(DATASHEET!S44:U44)</f>
        <v>0</v>
      </c>
      <c r="N44">
        <f t="shared" si="1"/>
        <v>4</v>
      </c>
      <c r="O44">
        <f t="shared" si="2"/>
        <v>8</v>
      </c>
      <c r="P44" s="314">
        <f t="shared" si="3"/>
        <v>0.5</v>
      </c>
      <c r="Q44" s="315" t="str">
        <f>IFERROR(VLOOKUP(A44,L3VA!$A$14:$M$243,13,FALSE),"")</f>
        <v/>
      </c>
      <c r="R44" s="39" t="str">
        <f t="shared" si="7"/>
        <v>N</v>
      </c>
      <c r="S44" s="39" t="str">
        <f t="shared" si="4"/>
        <v>Y</v>
      </c>
      <c r="T44" t="str">
        <f t="shared" si="5"/>
        <v>N</v>
      </c>
      <c r="U44" t="str">
        <f t="shared" si="6"/>
        <v>N</v>
      </c>
    </row>
    <row r="45" spans="1:21" x14ac:dyDescent="0.25">
      <c r="A45">
        <f>DATASHEET!A45</f>
        <v>160063</v>
      </c>
      <c r="B45" t="str">
        <f>DATASHEET!B45</f>
        <v>CONDIE, Dylan</v>
      </c>
      <c r="C45">
        <v>12</v>
      </c>
      <c r="D45" t="str">
        <f>DATASHEET!D45</f>
        <v>M</v>
      </c>
      <c r="E45" t="str">
        <f>IF(DATASHEET!I45="N","N","Y")</f>
        <v>N</v>
      </c>
      <c r="F45" t="str">
        <f>DATASHEET!E45</f>
        <v>N</v>
      </c>
      <c r="G45" t="str">
        <f>DATASHEET!F45</f>
        <v>White - British</v>
      </c>
      <c r="H45" t="str">
        <f>DATASHEET!G45</f>
        <v>N</v>
      </c>
      <c r="I45" t="str">
        <f>DATASHEET!H45</f>
        <v>N</v>
      </c>
      <c r="J45" s="58" t="str">
        <f>DATASHEET!J45</f>
        <v>6.25+ (B/A)</v>
      </c>
      <c r="K45">
        <f>DATASHEET!Q45</f>
        <v>0</v>
      </c>
      <c r="L45">
        <f>DATASHEET!R45</f>
        <v>4</v>
      </c>
      <c r="M45">
        <f>SUM(DATASHEET!S45:U45)</f>
        <v>0</v>
      </c>
      <c r="N45">
        <f t="shared" si="1"/>
        <v>4</v>
      </c>
      <c r="O45">
        <f t="shared" si="2"/>
        <v>8</v>
      </c>
      <c r="P45" s="314">
        <f t="shared" si="3"/>
        <v>0.5</v>
      </c>
      <c r="Q45" s="315" t="str">
        <f>IFERROR(VLOOKUP(A45,L3VA!$A$14:$M$243,13,FALSE),"")</f>
        <v/>
      </c>
      <c r="R45" s="39" t="str">
        <f t="shared" si="7"/>
        <v>N</v>
      </c>
      <c r="S45" s="39" t="str">
        <f t="shared" si="4"/>
        <v>Y</v>
      </c>
      <c r="T45" t="str">
        <f t="shared" si="5"/>
        <v>N</v>
      </c>
      <c r="U45" t="str">
        <f t="shared" si="6"/>
        <v>Y</v>
      </c>
    </row>
    <row r="46" spans="1:21" x14ac:dyDescent="0.25">
      <c r="A46">
        <f>DATASHEET!A46</f>
        <v>150975</v>
      </c>
      <c r="B46" t="str">
        <f>DATASHEET!B46</f>
        <v>CORDON, Harry</v>
      </c>
      <c r="C46">
        <v>12</v>
      </c>
      <c r="D46" t="str">
        <f>DATASHEET!D46</f>
        <v>M</v>
      </c>
      <c r="E46" t="str">
        <f>IF(DATASHEET!I46="N","N","Y")</f>
        <v>N</v>
      </c>
      <c r="F46" t="str">
        <f>DATASHEET!E46</f>
        <v>N</v>
      </c>
      <c r="G46" t="str">
        <f>DATASHEET!F46</f>
        <v>White - British</v>
      </c>
      <c r="H46" t="str">
        <f>DATASHEET!G46</f>
        <v>N</v>
      </c>
      <c r="I46" t="str">
        <f>DATASHEET!H46</f>
        <v>N</v>
      </c>
      <c r="J46" s="58" t="str">
        <f>DATASHEET!J46</f>
        <v>4.75+ (C/B)</v>
      </c>
      <c r="K46">
        <f>DATASHEET!Q46</f>
        <v>2</v>
      </c>
      <c r="L46">
        <f>DATASHEET!R46</f>
        <v>2</v>
      </c>
      <c r="M46">
        <f>SUM(DATASHEET!S46:U46)</f>
        <v>0</v>
      </c>
      <c r="N46">
        <f t="shared" si="1"/>
        <v>4</v>
      </c>
      <c r="O46">
        <f t="shared" si="2"/>
        <v>8</v>
      </c>
      <c r="P46" s="314">
        <f t="shared" si="3"/>
        <v>0.5</v>
      </c>
      <c r="Q46" s="315" t="str">
        <f>IFERROR(VLOOKUP(A46,L3VA!$A$14:$M$243,13,FALSE),"")</f>
        <v/>
      </c>
      <c r="R46" s="39" t="str">
        <f t="shared" si="7"/>
        <v>N</v>
      </c>
      <c r="S46" s="39" t="str">
        <f t="shared" si="4"/>
        <v>Y</v>
      </c>
      <c r="T46" t="str">
        <f t="shared" si="5"/>
        <v>N</v>
      </c>
      <c r="U46" t="str">
        <f t="shared" si="6"/>
        <v>N</v>
      </c>
    </row>
    <row r="47" spans="1:21" x14ac:dyDescent="0.25">
      <c r="A47">
        <f>DATASHEET!A47</f>
        <v>150922</v>
      </c>
      <c r="B47" t="str">
        <f>DATASHEET!B47</f>
        <v>CORNWELL, Grace</v>
      </c>
      <c r="C47">
        <v>12</v>
      </c>
      <c r="D47" t="str">
        <f>DATASHEET!D47</f>
        <v>F</v>
      </c>
      <c r="E47" t="str">
        <f>IF(DATASHEET!I47="N","N","Y")</f>
        <v>N</v>
      </c>
      <c r="F47" t="str">
        <f>DATASHEET!E47</f>
        <v>N</v>
      </c>
      <c r="G47" t="str">
        <f>DATASHEET!F47</f>
        <v>White - British</v>
      </c>
      <c r="H47" t="str">
        <f>DATASHEET!G47</f>
        <v>N</v>
      </c>
      <c r="I47" t="str">
        <f>DATASHEET!H47</f>
        <v>N</v>
      </c>
      <c r="J47" s="58" t="str">
        <f>DATASHEET!J47</f>
        <v>6.25+ (B/A)</v>
      </c>
      <c r="K47">
        <f>DATASHEET!Q47</f>
        <v>1</v>
      </c>
      <c r="L47">
        <f>DATASHEET!R47</f>
        <v>4</v>
      </c>
      <c r="M47">
        <f>SUM(DATASHEET!S47:U47)</f>
        <v>0</v>
      </c>
      <c r="N47">
        <f t="shared" si="1"/>
        <v>5</v>
      </c>
      <c r="O47">
        <f t="shared" si="2"/>
        <v>10</v>
      </c>
      <c r="P47" s="314">
        <f t="shared" si="3"/>
        <v>0.5</v>
      </c>
      <c r="Q47" s="315" t="str">
        <f>IFERROR(VLOOKUP(A47,L3VA!$A$14:$M$243,13,FALSE),"")</f>
        <v/>
      </c>
      <c r="R47" s="39" t="str">
        <f t="shared" si="7"/>
        <v>N</v>
      </c>
      <c r="S47" s="39" t="str">
        <f t="shared" si="4"/>
        <v>Y</v>
      </c>
      <c r="T47" t="str">
        <f t="shared" si="5"/>
        <v>Y</v>
      </c>
      <c r="U47" t="str">
        <f t="shared" si="6"/>
        <v>N</v>
      </c>
    </row>
    <row r="48" spans="1:21" x14ac:dyDescent="0.25">
      <c r="A48">
        <f>DATASHEET!A48</f>
        <v>160047</v>
      </c>
      <c r="B48" t="str">
        <f>DATASHEET!B48</f>
        <v>CRAMPIN, Alfred</v>
      </c>
      <c r="C48">
        <v>12</v>
      </c>
      <c r="D48" t="str">
        <f>DATASHEET!D48</f>
        <v>M</v>
      </c>
      <c r="E48" t="str">
        <f>IF(DATASHEET!I48="N","N","Y")</f>
        <v>N</v>
      </c>
      <c r="F48" t="str">
        <f>DATASHEET!E48</f>
        <v>N</v>
      </c>
      <c r="G48" t="str">
        <f>DATASHEET!F48</f>
        <v>White - British</v>
      </c>
      <c r="H48" t="str">
        <f>DATASHEET!G48</f>
        <v>N</v>
      </c>
      <c r="I48" t="str">
        <f>DATASHEET!H48</f>
        <v>N</v>
      </c>
      <c r="J48" s="58" t="str">
        <f>DATASHEET!J48</f>
        <v>6.25+ (B/A)</v>
      </c>
      <c r="K48">
        <f>DATASHEET!Q48</f>
        <v>0</v>
      </c>
      <c r="L48">
        <f>DATASHEET!R48</f>
        <v>5</v>
      </c>
      <c r="M48">
        <f>SUM(DATASHEET!S48:U48)</f>
        <v>0</v>
      </c>
      <c r="N48">
        <f t="shared" si="1"/>
        <v>5</v>
      </c>
      <c r="O48">
        <f t="shared" si="2"/>
        <v>10</v>
      </c>
      <c r="P48" s="314">
        <f t="shared" si="3"/>
        <v>0.5</v>
      </c>
      <c r="Q48" s="315" t="str">
        <f>IFERROR(VLOOKUP(A48,L3VA!$A$14:$M$243,13,FALSE),"")</f>
        <v/>
      </c>
      <c r="R48" s="39" t="str">
        <f t="shared" si="7"/>
        <v>N</v>
      </c>
      <c r="S48" s="39" t="str">
        <f t="shared" si="4"/>
        <v>Y</v>
      </c>
      <c r="T48" t="str">
        <f t="shared" si="5"/>
        <v>N</v>
      </c>
      <c r="U48" t="str">
        <f t="shared" si="6"/>
        <v>Y</v>
      </c>
    </row>
    <row r="49" spans="1:21" x14ac:dyDescent="0.25">
      <c r="A49">
        <f>DATASHEET!A49</f>
        <v>160042</v>
      </c>
      <c r="B49" t="str">
        <f>DATASHEET!B49</f>
        <v>CRAWFORD- THOMSON, Rhianna</v>
      </c>
      <c r="C49">
        <v>12</v>
      </c>
      <c r="D49" t="str">
        <f>DATASHEET!D49</f>
        <v>F</v>
      </c>
      <c r="E49" t="str">
        <f>IF(DATASHEET!I49="N","N","Y")</f>
        <v>N</v>
      </c>
      <c r="F49" t="str">
        <f>DATASHEET!E49</f>
        <v>N</v>
      </c>
      <c r="G49" t="str">
        <f>DATASHEET!F49</f>
        <v>White - British</v>
      </c>
      <c r="H49" t="str">
        <f>DATASHEET!G49</f>
        <v>N</v>
      </c>
      <c r="I49" t="str">
        <f>DATASHEET!H49</f>
        <v>N</v>
      </c>
      <c r="J49" s="58" t="str">
        <f>DATASHEET!J49</f>
        <v>4.75+ (C/B)</v>
      </c>
      <c r="K49">
        <f>DATASHEET!Q49</f>
        <v>0</v>
      </c>
      <c r="L49">
        <f>DATASHEET!R49</f>
        <v>4</v>
      </c>
      <c r="M49">
        <f>SUM(DATASHEET!S49:U49)</f>
        <v>0</v>
      </c>
      <c r="N49">
        <f t="shared" si="1"/>
        <v>4</v>
      </c>
      <c r="O49">
        <f t="shared" si="2"/>
        <v>8</v>
      </c>
      <c r="P49" s="314">
        <f t="shared" si="3"/>
        <v>0.5</v>
      </c>
      <c r="Q49" s="315" t="str">
        <f>IFERROR(VLOOKUP(A49,L3VA!$A$14:$M$243,13,FALSE),"")</f>
        <v/>
      </c>
      <c r="R49" s="39" t="str">
        <f t="shared" si="7"/>
        <v>N</v>
      </c>
      <c r="S49" s="39" t="str">
        <f t="shared" si="4"/>
        <v>Y</v>
      </c>
      <c r="T49" t="str">
        <f t="shared" si="5"/>
        <v>N</v>
      </c>
      <c r="U49" t="str">
        <f t="shared" si="6"/>
        <v>N</v>
      </c>
    </row>
    <row r="50" spans="1:21" x14ac:dyDescent="0.25">
      <c r="A50">
        <f>DATASHEET!A50</f>
        <v>160121</v>
      </c>
      <c r="B50" t="str">
        <f>DATASHEET!B50</f>
        <v>DARTEY, Dorcy</v>
      </c>
      <c r="C50">
        <v>12</v>
      </c>
      <c r="D50" t="str">
        <f>DATASHEET!D50</f>
        <v>F</v>
      </c>
      <c r="E50" t="str">
        <f>IF(DATASHEET!I50="N","N","Y")</f>
        <v>N</v>
      </c>
      <c r="F50" t="str">
        <f>DATASHEET!E50</f>
        <v>Y</v>
      </c>
      <c r="G50" t="str">
        <f>DATASHEET!F50</f>
        <v>Black - African</v>
      </c>
      <c r="H50" t="str">
        <f>DATASHEET!G50</f>
        <v>N</v>
      </c>
      <c r="I50" t="str">
        <f>DATASHEET!H50</f>
        <v>N</v>
      </c>
      <c r="J50" s="58" t="str">
        <f>DATASHEET!J50</f>
        <v>6.25+ (B/A)</v>
      </c>
      <c r="K50">
        <f>DATASHEET!Q50</f>
        <v>0</v>
      </c>
      <c r="L50">
        <f>DATASHEET!R50</f>
        <v>5</v>
      </c>
      <c r="M50">
        <f>SUM(DATASHEET!S50:U50)</f>
        <v>0</v>
      </c>
      <c r="N50">
        <f t="shared" si="1"/>
        <v>5</v>
      </c>
      <c r="O50">
        <f t="shared" si="2"/>
        <v>10</v>
      </c>
      <c r="P50" s="314">
        <f t="shared" si="3"/>
        <v>0.5</v>
      </c>
      <c r="Q50" s="315" t="str">
        <f>IFERROR(VLOOKUP(A50,L3VA!$A$14:$M$243,13,FALSE),"")</f>
        <v/>
      </c>
      <c r="R50" s="39" t="str">
        <f t="shared" si="7"/>
        <v>N</v>
      </c>
      <c r="S50" s="39" t="str">
        <f t="shared" si="4"/>
        <v>Y</v>
      </c>
      <c r="T50" t="str">
        <f t="shared" si="5"/>
        <v>Y</v>
      </c>
      <c r="U50" t="str">
        <f t="shared" si="6"/>
        <v>N</v>
      </c>
    </row>
    <row r="51" spans="1:21" x14ac:dyDescent="0.25">
      <c r="A51">
        <f>DATASHEET!A51</f>
        <v>160114</v>
      </c>
      <c r="B51" t="str">
        <f>DATASHEET!B51</f>
        <v>DAVIDSON, Callum</v>
      </c>
      <c r="C51">
        <v>12</v>
      </c>
      <c r="D51" t="str">
        <f>DATASHEET!D51</f>
        <v>M</v>
      </c>
      <c r="E51" t="str">
        <f>IF(DATASHEET!I51="N","N","Y")</f>
        <v>N</v>
      </c>
      <c r="F51" t="str">
        <f>DATASHEET!E51</f>
        <v>N</v>
      </c>
      <c r="G51" t="str">
        <f>DATASHEET!F51</f>
        <v>White - British</v>
      </c>
      <c r="H51" t="str">
        <f>DATASHEET!G51</f>
        <v>N</v>
      </c>
      <c r="I51" t="str">
        <f>DATASHEET!H51</f>
        <v>N</v>
      </c>
      <c r="J51" s="58" t="str">
        <f>DATASHEET!J51</f>
        <v>6.25+ (B/A)</v>
      </c>
      <c r="K51">
        <f>DATASHEET!Q51</f>
        <v>0</v>
      </c>
      <c r="L51">
        <f>DATASHEET!R51</f>
        <v>3</v>
      </c>
      <c r="M51">
        <f>SUM(DATASHEET!S51:U51)</f>
        <v>1</v>
      </c>
      <c r="N51">
        <f t="shared" si="1"/>
        <v>3</v>
      </c>
      <c r="O51">
        <f t="shared" si="2"/>
        <v>7</v>
      </c>
      <c r="P51" s="314">
        <f t="shared" si="3"/>
        <v>0.42857142857142855</v>
      </c>
      <c r="Q51" s="315" t="str">
        <f>IFERROR(VLOOKUP(A51,L3VA!$A$14:$M$243,13,FALSE),"")</f>
        <v/>
      </c>
      <c r="R51" s="39" t="str">
        <f t="shared" si="7"/>
        <v>N</v>
      </c>
      <c r="S51" s="39" t="str">
        <f t="shared" si="4"/>
        <v>Y</v>
      </c>
      <c r="T51" t="str">
        <f t="shared" si="5"/>
        <v>N</v>
      </c>
      <c r="U51" t="str">
        <f t="shared" si="6"/>
        <v>Y</v>
      </c>
    </row>
    <row r="52" spans="1:21" x14ac:dyDescent="0.25">
      <c r="A52">
        <f>DATASHEET!A52</f>
        <v>150849</v>
      </c>
      <c r="B52" t="str">
        <f>DATASHEET!B52</f>
        <v>DAVIES, Benjamin</v>
      </c>
      <c r="C52">
        <v>12</v>
      </c>
      <c r="D52" t="str">
        <f>DATASHEET!D52</f>
        <v>M</v>
      </c>
      <c r="E52" t="str">
        <f>IF(DATASHEET!I52="N","N","Y")</f>
        <v>N</v>
      </c>
      <c r="F52" t="str">
        <f>DATASHEET!E52</f>
        <v>N</v>
      </c>
      <c r="G52" t="str">
        <f>DATASHEET!F52</f>
        <v>White - British</v>
      </c>
      <c r="H52" t="str">
        <f>DATASHEET!G52</f>
        <v>N</v>
      </c>
      <c r="I52" t="str">
        <f>DATASHEET!H52</f>
        <v>N</v>
      </c>
      <c r="J52" s="58" t="str">
        <f>DATASHEET!J52</f>
        <v>7.75+ (A/A*)</v>
      </c>
      <c r="K52">
        <f>DATASHEET!Q52</f>
        <v>1</v>
      </c>
      <c r="L52">
        <f>DATASHEET!R52</f>
        <v>4</v>
      </c>
      <c r="M52">
        <f>SUM(DATASHEET!S52:U52)</f>
        <v>0</v>
      </c>
      <c r="N52">
        <f t="shared" si="1"/>
        <v>5</v>
      </c>
      <c r="O52">
        <f t="shared" si="2"/>
        <v>10</v>
      </c>
      <c r="P52" s="314">
        <f t="shared" si="3"/>
        <v>0.5</v>
      </c>
      <c r="Q52" s="315" t="str">
        <f>IFERROR(VLOOKUP(A52,L3VA!$A$14:$M$243,13,FALSE),"")</f>
        <v/>
      </c>
      <c r="R52" s="39" t="str">
        <f t="shared" si="7"/>
        <v>N</v>
      </c>
      <c r="S52" s="39" t="str">
        <f t="shared" si="4"/>
        <v>Y</v>
      </c>
      <c r="T52" t="str">
        <f t="shared" si="5"/>
        <v>N</v>
      </c>
      <c r="U52" t="str">
        <f t="shared" si="6"/>
        <v>Y</v>
      </c>
    </row>
    <row r="53" spans="1:21" x14ac:dyDescent="0.25">
      <c r="A53">
        <f>DATASHEET!A53</f>
        <v>160058</v>
      </c>
      <c r="B53" t="str">
        <f>DATASHEET!B53</f>
        <v>DELANEY, Rohan</v>
      </c>
      <c r="C53">
        <v>12</v>
      </c>
      <c r="D53" t="str">
        <f>DATASHEET!D53</f>
        <v>M</v>
      </c>
      <c r="E53" t="str">
        <f>IF(DATASHEET!I53="N","N","Y")</f>
        <v>N</v>
      </c>
      <c r="F53" t="str">
        <f>DATASHEET!E53</f>
        <v>N</v>
      </c>
      <c r="G53" t="str">
        <f>DATASHEET!F53</f>
        <v>White - British</v>
      </c>
      <c r="H53" t="str">
        <f>DATASHEET!G53</f>
        <v>N</v>
      </c>
      <c r="I53" t="str">
        <f>DATASHEET!H53</f>
        <v>N</v>
      </c>
      <c r="J53" s="58" t="str">
        <f>DATASHEET!J53</f>
        <v>4.75+ (C/B)</v>
      </c>
      <c r="K53">
        <f>DATASHEET!Q53</f>
        <v>1</v>
      </c>
      <c r="L53">
        <f>DATASHEET!R53</f>
        <v>3</v>
      </c>
      <c r="M53">
        <f>SUM(DATASHEET!S53:U53)</f>
        <v>0</v>
      </c>
      <c r="N53">
        <f t="shared" si="1"/>
        <v>4</v>
      </c>
      <c r="O53">
        <f t="shared" si="2"/>
        <v>8</v>
      </c>
      <c r="P53" s="314">
        <f t="shared" si="3"/>
        <v>0.5</v>
      </c>
      <c r="Q53" s="315" t="str">
        <f>IFERROR(VLOOKUP(A53,L3VA!$A$14:$M$243,13,FALSE),"")</f>
        <v/>
      </c>
      <c r="R53" s="39" t="str">
        <f t="shared" si="7"/>
        <v>N</v>
      </c>
      <c r="S53" s="39" t="str">
        <f t="shared" si="4"/>
        <v>Y</v>
      </c>
      <c r="T53" t="str">
        <f t="shared" si="5"/>
        <v>N</v>
      </c>
      <c r="U53" t="str">
        <f t="shared" si="6"/>
        <v>N</v>
      </c>
    </row>
    <row r="54" spans="1:21" x14ac:dyDescent="0.25">
      <c r="A54">
        <f>DATASHEET!A54</f>
        <v>150886</v>
      </c>
      <c r="B54" t="str">
        <f>DATASHEET!B54</f>
        <v>DEREJE, Kalab</v>
      </c>
      <c r="C54">
        <v>12</v>
      </c>
      <c r="D54" t="str">
        <f>DATASHEET!D54</f>
        <v>M</v>
      </c>
      <c r="E54" t="str">
        <f>IF(DATASHEET!I54="N","N","Y")</f>
        <v>N</v>
      </c>
      <c r="F54" t="str">
        <f>DATASHEET!E54</f>
        <v>N</v>
      </c>
      <c r="G54" t="str">
        <f>DATASHEET!F54</f>
        <v>Black and Any Other Ethnic Group</v>
      </c>
      <c r="H54" t="str">
        <f>DATASHEET!G54</f>
        <v>N</v>
      </c>
      <c r="I54" t="str">
        <f>DATASHEET!H54</f>
        <v>N</v>
      </c>
      <c r="J54" s="58" t="str">
        <f>DATASHEET!J54</f>
        <v>4.75+ (C/B)</v>
      </c>
      <c r="K54">
        <f>DATASHEET!Q54</f>
        <v>0</v>
      </c>
      <c r="L54">
        <f>DATASHEET!R54</f>
        <v>4</v>
      </c>
      <c r="M54">
        <f>SUM(DATASHEET!S54:U54)</f>
        <v>0</v>
      </c>
      <c r="N54">
        <f t="shared" si="1"/>
        <v>4</v>
      </c>
      <c r="O54">
        <f t="shared" si="2"/>
        <v>8</v>
      </c>
      <c r="P54" s="314">
        <f t="shared" si="3"/>
        <v>0.5</v>
      </c>
      <c r="Q54" s="315" t="str">
        <f>IFERROR(VLOOKUP(A54,L3VA!$A$14:$M$243,13,FALSE),"")</f>
        <v/>
      </c>
      <c r="R54" s="39" t="str">
        <f t="shared" si="7"/>
        <v>N</v>
      </c>
      <c r="S54" s="39" t="str">
        <f t="shared" si="4"/>
        <v>Y</v>
      </c>
      <c r="T54" t="str">
        <f t="shared" si="5"/>
        <v>N</v>
      </c>
      <c r="U54" t="str">
        <f t="shared" si="6"/>
        <v>N</v>
      </c>
    </row>
    <row r="55" spans="1:21" x14ac:dyDescent="0.25">
      <c r="A55">
        <f>DATASHEET!A55</f>
        <v>150873</v>
      </c>
      <c r="B55" t="str">
        <f>DATASHEET!B55</f>
        <v>DESSEY, Segen</v>
      </c>
      <c r="C55">
        <v>12</v>
      </c>
      <c r="D55" t="str">
        <f>DATASHEET!D55</f>
        <v>F</v>
      </c>
      <c r="E55" t="str">
        <f>IF(DATASHEET!I55="N","N","Y")</f>
        <v>N</v>
      </c>
      <c r="F55" t="str">
        <f>DATASHEET!E55</f>
        <v>N</v>
      </c>
      <c r="G55" t="str">
        <f>DATASHEET!F55</f>
        <v>White and Black African</v>
      </c>
      <c r="H55" t="str">
        <f>DATASHEET!G55</f>
        <v>N</v>
      </c>
      <c r="I55" t="str">
        <f>DATASHEET!H55</f>
        <v>N</v>
      </c>
      <c r="J55" s="58" t="str">
        <f>DATASHEET!J55</f>
        <v>2.5+ (D/C)</v>
      </c>
      <c r="K55">
        <f>DATASHEET!Q55</f>
        <v>3</v>
      </c>
      <c r="L55">
        <f>DATASHEET!R55</f>
        <v>1</v>
      </c>
      <c r="M55">
        <f>SUM(DATASHEET!S55:U55)</f>
        <v>0</v>
      </c>
      <c r="N55">
        <f t="shared" si="1"/>
        <v>4</v>
      </c>
      <c r="O55">
        <f t="shared" si="2"/>
        <v>8</v>
      </c>
      <c r="P55" s="314">
        <f t="shared" si="3"/>
        <v>0.5</v>
      </c>
      <c r="Q55" s="315" t="str">
        <f>IFERROR(VLOOKUP(A55,L3VA!$A$14:$M$243,13,FALSE),"")</f>
        <v/>
      </c>
      <c r="R55" s="39" t="str">
        <f t="shared" si="7"/>
        <v>N</v>
      </c>
      <c r="S55" s="39" t="str">
        <f t="shared" si="4"/>
        <v>Y</v>
      </c>
      <c r="T55" t="str">
        <f t="shared" si="5"/>
        <v>N</v>
      </c>
      <c r="U55" t="str">
        <f t="shared" si="6"/>
        <v>N</v>
      </c>
    </row>
    <row r="56" spans="1:21" x14ac:dyDescent="0.25">
      <c r="A56">
        <f>DATASHEET!A56</f>
        <v>150837</v>
      </c>
      <c r="B56" t="str">
        <f>DATASHEET!B56</f>
        <v>DINGLE, Nathaniel</v>
      </c>
      <c r="C56">
        <v>12</v>
      </c>
      <c r="D56" t="str">
        <f>DATASHEET!D56</f>
        <v>M</v>
      </c>
      <c r="E56" t="str">
        <f>IF(DATASHEET!I56="N","N","Y")</f>
        <v>N</v>
      </c>
      <c r="F56" t="str">
        <f>DATASHEET!E56</f>
        <v>N</v>
      </c>
      <c r="G56" t="str">
        <f>DATASHEET!F56</f>
        <v>White - British</v>
      </c>
      <c r="H56" t="str">
        <f>DATASHEET!G56</f>
        <v>N</v>
      </c>
      <c r="I56" t="str">
        <f>DATASHEET!H56</f>
        <v>N</v>
      </c>
      <c r="J56" s="58" t="str">
        <f>DATASHEET!J56</f>
        <v>7.75+ (A/A*)</v>
      </c>
      <c r="K56">
        <f>DATASHEET!Q56</f>
        <v>0</v>
      </c>
      <c r="L56">
        <f>DATASHEET!R56</f>
        <v>4</v>
      </c>
      <c r="M56">
        <f>SUM(DATASHEET!S56:U56)</f>
        <v>0</v>
      </c>
      <c r="N56">
        <f t="shared" si="1"/>
        <v>4</v>
      </c>
      <c r="O56">
        <f t="shared" si="2"/>
        <v>8</v>
      </c>
      <c r="P56" s="314">
        <f t="shared" si="3"/>
        <v>0.5</v>
      </c>
      <c r="Q56" s="315" t="str">
        <f>IFERROR(VLOOKUP(A56,L3VA!$A$14:$M$243,13,FALSE),"")</f>
        <v/>
      </c>
      <c r="R56" s="39" t="str">
        <f t="shared" si="7"/>
        <v>N</v>
      </c>
      <c r="S56" s="39" t="str">
        <f t="shared" si="4"/>
        <v>Y</v>
      </c>
      <c r="T56" t="str">
        <f t="shared" si="5"/>
        <v>N</v>
      </c>
      <c r="U56" t="str">
        <f t="shared" si="6"/>
        <v>Y</v>
      </c>
    </row>
    <row r="57" spans="1:21" x14ac:dyDescent="0.25">
      <c r="A57">
        <f>DATASHEET!A57</f>
        <v>150913</v>
      </c>
      <c r="B57" t="str">
        <f>DATASHEET!B57</f>
        <v>DOHERTY, Hannah</v>
      </c>
      <c r="C57">
        <v>12</v>
      </c>
      <c r="D57" t="str">
        <f>DATASHEET!D57</f>
        <v>F</v>
      </c>
      <c r="E57" t="str">
        <f>IF(DATASHEET!I57="N","N","Y")</f>
        <v>N</v>
      </c>
      <c r="F57" t="str">
        <f>DATASHEET!E57</f>
        <v>N</v>
      </c>
      <c r="G57" t="str">
        <f>DATASHEET!F57</f>
        <v>White - Irish</v>
      </c>
      <c r="H57" t="str">
        <f>DATASHEET!G57</f>
        <v>N</v>
      </c>
      <c r="I57" t="str">
        <f>DATASHEET!H57</f>
        <v>N</v>
      </c>
      <c r="J57" s="58" t="str">
        <f>DATASHEET!J57</f>
        <v>6.25+ (B/A)</v>
      </c>
      <c r="K57">
        <f>DATASHEET!Q57</f>
        <v>0</v>
      </c>
      <c r="L57">
        <f>DATASHEET!R57</f>
        <v>4</v>
      </c>
      <c r="M57">
        <f>SUM(DATASHEET!S57:U57)</f>
        <v>0</v>
      </c>
      <c r="N57">
        <f t="shared" si="1"/>
        <v>4</v>
      </c>
      <c r="O57">
        <f t="shared" si="2"/>
        <v>8</v>
      </c>
      <c r="P57" s="314">
        <f t="shared" si="3"/>
        <v>0.5</v>
      </c>
      <c r="Q57" s="315" t="str">
        <f>IFERROR(VLOOKUP(A57,L3VA!$A$14:$M$243,13,FALSE),"")</f>
        <v/>
      </c>
      <c r="R57" s="39" t="str">
        <f t="shared" si="7"/>
        <v>N</v>
      </c>
      <c r="S57" s="39" t="str">
        <f t="shared" si="4"/>
        <v>Y</v>
      </c>
      <c r="T57" t="str">
        <f t="shared" si="5"/>
        <v>Y</v>
      </c>
      <c r="U57" t="str">
        <f t="shared" si="6"/>
        <v>N</v>
      </c>
    </row>
    <row r="58" spans="1:21" x14ac:dyDescent="0.25">
      <c r="A58">
        <f>DATASHEET!A58</f>
        <v>150852</v>
      </c>
      <c r="B58" t="str">
        <f>DATASHEET!B58</f>
        <v>DOMINIC, Carmina</v>
      </c>
      <c r="C58">
        <v>12</v>
      </c>
      <c r="D58" t="str">
        <f>DATASHEET!D58</f>
        <v>F</v>
      </c>
      <c r="E58" t="str">
        <f>IF(DATASHEET!I58="N","N","Y")</f>
        <v>N</v>
      </c>
      <c r="F58" t="str">
        <f>DATASHEET!E58</f>
        <v>N</v>
      </c>
      <c r="G58" t="str">
        <f>DATASHEET!F58</f>
        <v>Indian</v>
      </c>
      <c r="H58" t="str">
        <f>DATASHEET!G58</f>
        <v>N</v>
      </c>
      <c r="I58" t="str">
        <f>DATASHEET!H58</f>
        <v>N</v>
      </c>
      <c r="J58" s="58" t="str">
        <f>DATASHEET!J58</f>
        <v>4.75+ (C/B)</v>
      </c>
      <c r="K58">
        <f>DATASHEET!Q58</f>
        <v>0</v>
      </c>
      <c r="L58">
        <f>DATASHEET!R58</f>
        <v>4</v>
      </c>
      <c r="M58">
        <f>SUM(DATASHEET!S58:U58)</f>
        <v>0</v>
      </c>
      <c r="N58">
        <f t="shared" si="1"/>
        <v>4</v>
      </c>
      <c r="O58">
        <f t="shared" si="2"/>
        <v>8</v>
      </c>
      <c r="P58" s="314">
        <f t="shared" si="3"/>
        <v>0.5</v>
      </c>
      <c r="Q58" s="315" t="str">
        <f>IFERROR(VLOOKUP(A58,L3VA!$A$14:$M$243,13,FALSE),"")</f>
        <v/>
      </c>
      <c r="R58" s="39" t="str">
        <f t="shared" si="7"/>
        <v>N</v>
      </c>
      <c r="S58" s="39" t="str">
        <f t="shared" si="4"/>
        <v>Y</v>
      </c>
      <c r="T58" t="str">
        <f t="shared" si="5"/>
        <v>N</v>
      </c>
      <c r="U58" t="str">
        <f t="shared" si="6"/>
        <v>N</v>
      </c>
    </row>
    <row r="59" spans="1:21" x14ac:dyDescent="0.25">
      <c r="A59">
        <f>DATASHEET!A59</f>
        <v>100349</v>
      </c>
      <c r="B59" t="str">
        <f>DATASHEET!B59</f>
        <v>EDWARDS, Evie</v>
      </c>
      <c r="C59">
        <v>12</v>
      </c>
      <c r="D59" t="str">
        <f>DATASHEET!D59</f>
        <v>F</v>
      </c>
      <c r="E59" t="str">
        <f>IF(DATASHEET!I59="N","N","Y")</f>
        <v>N</v>
      </c>
      <c r="F59" t="str">
        <f>DATASHEET!E59</f>
        <v>N</v>
      </c>
      <c r="G59" t="str">
        <f>DATASHEET!F59</f>
        <v>White - British</v>
      </c>
      <c r="H59" t="str">
        <f>DATASHEET!G59</f>
        <v>N</v>
      </c>
      <c r="I59" t="str">
        <f>DATASHEET!H59</f>
        <v>N</v>
      </c>
      <c r="J59" s="58" t="str">
        <f>DATASHEET!J59</f>
        <v>6.25+ (B/A)</v>
      </c>
      <c r="K59">
        <f>DATASHEET!Q59</f>
        <v>2</v>
      </c>
      <c r="L59">
        <f>DATASHEET!R59</f>
        <v>2</v>
      </c>
      <c r="M59">
        <f>SUM(DATASHEET!S59:U59)</f>
        <v>0</v>
      </c>
      <c r="N59">
        <f t="shared" si="1"/>
        <v>4</v>
      </c>
      <c r="O59">
        <f t="shared" si="2"/>
        <v>8</v>
      </c>
      <c r="P59" s="314">
        <f t="shared" si="3"/>
        <v>0.5</v>
      </c>
      <c r="Q59" s="315" t="str">
        <f>IFERROR(VLOOKUP(A59,L3VA!$A$14:$M$243,13,FALSE),"")</f>
        <v/>
      </c>
      <c r="R59" s="39" t="str">
        <f t="shared" si="7"/>
        <v>N</v>
      </c>
      <c r="S59" s="39" t="str">
        <f t="shared" si="4"/>
        <v>Y</v>
      </c>
      <c r="T59" t="str">
        <f t="shared" si="5"/>
        <v>Y</v>
      </c>
      <c r="U59" t="str">
        <f t="shared" si="6"/>
        <v>N</v>
      </c>
    </row>
    <row r="60" spans="1:21" x14ac:dyDescent="0.25">
      <c r="A60">
        <f>DATASHEET!A60</f>
        <v>152117</v>
      </c>
      <c r="B60" t="str">
        <f>DATASHEET!B60</f>
        <v>EDWARDS, Rowan</v>
      </c>
      <c r="C60">
        <v>12</v>
      </c>
      <c r="D60" t="str">
        <f>DATASHEET!D60</f>
        <v>F</v>
      </c>
      <c r="E60" t="str">
        <f>IF(DATASHEET!I60="N","N","Y")</f>
        <v>N</v>
      </c>
      <c r="F60" t="str">
        <f>DATASHEET!E60</f>
        <v>N</v>
      </c>
      <c r="G60" t="str">
        <f>DATASHEET!F60</f>
        <v>White - British</v>
      </c>
      <c r="H60" t="str">
        <f>DATASHEET!G60</f>
        <v>N</v>
      </c>
      <c r="I60" t="str">
        <f>DATASHEET!H60</f>
        <v>N</v>
      </c>
      <c r="J60" s="58" t="str">
        <f>DATASHEET!J60</f>
        <v/>
      </c>
      <c r="K60">
        <f>DATASHEET!Q60</f>
        <v>0</v>
      </c>
      <c r="L60">
        <f>DATASHEET!R60</f>
        <v>1</v>
      </c>
      <c r="M60">
        <f>SUM(DATASHEET!S60:U60)</f>
        <v>2</v>
      </c>
      <c r="N60">
        <f t="shared" si="1"/>
        <v>1</v>
      </c>
      <c r="O60">
        <f t="shared" si="2"/>
        <v>4</v>
      </c>
      <c r="P60" s="314">
        <f t="shared" si="3"/>
        <v>0.25</v>
      </c>
      <c r="Q60" s="315" t="str">
        <f>IFERROR(VLOOKUP(A60,L3VA!$A$14:$M$243,13,FALSE),"")</f>
        <v/>
      </c>
      <c r="R60" s="39" t="str">
        <f t="shared" si="7"/>
        <v>N</v>
      </c>
      <c r="S60" s="39" t="str">
        <f t="shared" si="4"/>
        <v>Y</v>
      </c>
      <c r="T60" t="str">
        <f t="shared" si="5"/>
        <v>N</v>
      </c>
      <c r="U60" t="str">
        <f t="shared" si="6"/>
        <v>N</v>
      </c>
    </row>
    <row r="61" spans="1:21" x14ac:dyDescent="0.25">
      <c r="A61">
        <f>DATASHEET!A61</f>
        <v>150885</v>
      </c>
      <c r="B61" t="str">
        <f>DATASHEET!B61</f>
        <v>EFOBI, Toby</v>
      </c>
      <c r="C61">
        <v>12</v>
      </c>
      <c r="D61" t="str">
        <f>DATASHEET!D61</f>
        <v>M</v>
      </c>
      <c r="E61" t="str">
        <f>IF(DATASHEET!I61="N","N","Y")</f>
        <v>N</v>
      </c>
      <c r="F61" t="str">
        <f>DATASHEET!E61</f>
        <v>N</v>
      </c>
      <c r="G61" t="str">
        <f>DATASHEET!F61</f>
        <v>Other Black African</v>
      </c>
      <c r="H61" t="str">
        <f>DATASHEET!G61</f>
        <v>N</v>
      </c>
      <c r="I61" t="str">
        <f>DATASHEET!H61</f>
        <v>N</v>
      </c>
      <c r="J61" s="58" t="str">
        <f>DATASHEET!J61</f>
        <v>2.5+ (D/C)</v>
      </c>
      <c r="K61">
        <f>DATASHEET!Q61</f>
        <v>0</v>
      </c>
      <c r="L61">
        <f>DATASHEET!R61</f>
        <v>3</v>
      </c>
      <c r="M61">
        <f>SUM(DATASHEET!S61:U61)</f>
        <v>1</v>
      </c>
      <c r="N61">
        <f t="shared" si="1"/>
        <v>3</v>
      </c>
      <c r="O61">
        <f t="shared" si="2"/>
        <v>7</v>
      </c>
      <c r="P61" s="314">
        <f t="shared" si="3"/>
        <v>0.42857142857142855</v>
      </c>
      <c r="Q61" s="315" t="str">
        <f>IFERROR(VLOOKUP(A61,L3VA!$A$14:$M$243,13,FALSE),"")</f>
        <v/>
      </c>
      <c r="R61" s="39" t="str">
        <f t="shared" si="7"/>
        <v>N</v>
      </c>
      <c r="S61" s="39" t="str">
        <f t="shared" si="4"/>
        <v>Y</v>
      </c>
      <c r="T61" t="str">
        <f t="shared" si="5"/>
        <v>N</v>
      </c>
      <c r="U61" t="str">
        <f t="shared" si="6"/>
        <v>N</v>
      </c>
    </row>
    <row r="62" spans="1:21" x14ac:dyDescent="0.25">
      <c r="A62">
        <f>DATASHEET!A62</f>
        <v>150819</v>
      </c>
      <c r="B62" t="str">
        <f>DATASHEET!B62</f>
        <v>EGLESTON, Orla</v>
      </c>
      <c r="C62">
        <v>12</v>
      </c>
      <c r="D62" t="str">
        <f>DATASHEET!D62</f>
        <v>F</v>
      </c>
      <c r="E62" t="str">
        <f>IF(DATASHEET!I62="N","N","Y")</f>
        <v>N</v>
      </c>
      <c r="F62" t="str">
        <f>DATASHEET!E62</f>
        <v>N</v>
      </c>
      <c r="G62" t="str">
        <f>DATASHEET!F62</f>
        <v>White - British</v>
      </c>
      <c r="H62" t="str">
        <f>DATASHEET!G62</f>
        <v>N</v>
      </c>
      <c r="I62" t="str">
        <f>DATASHEET!H62</f>
        <v>N</v>
      </c>
      <c r="J62" s="58" t="str">
        <f>DATASHEET!J62</f>
        <v>4.75+ (C/B)</v>
      </c>
      <c r="K62">
        <f>DATASHEET!Q62</f>
        <v>1</v>
      </c>
      <c r="L62">
        <f>DATASHEET!R62</f>
        <v>3</v>
      </c>
      <c r="M62">
        <f>SUM(DATASHEET!S62:U62)</f>
        <v>0</v>
      </c>
      <c r="N62">
        <f t="shared" si="1"/>
        <v>4</v>
      </c>
      <c r="O62">
        <f t="shared" si="2"/>
        <v>8</v>
      </c>
      <c r="P62" s="314">
        <f t="shared" si="3"/>
        <v>0.5</v>
      </c>
      <c r="Q62" s="315" t="str">
        <f>IFERROR(VLOOKUP(A62,L3VA!$A$14:$M$243,13,FALSE),"")</f>
        <v/>
      </c>
      <c r="R62" s="39" t="str">
        <f t="shared" si="7"/>
        <v>N</v>
      </c>
      <c r="S62" s="39" t="str">
        <f t="shared" si="4"/>
        <v>Y</v>
      </c>
      <c r="T62" t="str">
        <f t="shared" si="5"/>
        <v>N</v>
      </c>
      <c r="U62" t="str">
        <f t="shared" si="6"/>
        <v>N</v>
      </c>
    </row>
    <row r="63" spans="1:21" x14ac:dyDescent="0.25">
      <c r="A63">
        <f>DATASHEET!A63</f>
        <v>160100</v>
      </c>
      <c r="B63" t="str">
        <f>DATASHEET!B63</f>
        <v>EJIOGU, Chinemerem</v>
      </c>
      <c r="C63">
        <v>12</v>
      </c>
      <c r="D63" t="str">
        <f>DATASHEET!D63</f>
        <v>M</v>
      </c>
      <c r="E63" t="str">
        <f>IF(DATASHEET!I63="N","N","Y")</f>
        <v>N</v>
      </c>
      <c r="F63" t="str">
        <f>DATASHEET!E63</f>
        <v>N</v>
      </c>
      <c r="G63" t="str">
        <f>DATASHEET!F63</f>
        <v>Black and Any Other Ethnic Group</v>
      </c>
      <c r="H63" t="str">
        <f>DATASHEET!G63</f>
        <v>N</v>
      </c>
      <c r="I63" t="str">
        <f>DATASHEET!H63</f>
        <v>N</v>
      </c>
      <c r="J63" s="58" t="str">
        <f>DATASHEET!J63</f>
        <v>4.75+ (C/B)</v>
      </c>
      <c r="K63">
        <f>DATASHEET!Q63</f>
        <v>0</v>
      </c>
      <c r="L63">
        <f>DATASHEET!R63</f>
        <v>3</v>
      </c>
      <c r="M63">
        <f>SUM(DATASHEET!S63:U63)</f>
        <v>1</v>
      </c>
      <c r="N63">
        <f t="shared" si="1"/>
        <v>3</v>
      </c>
      <c r="O63">
        <f t="shared" si="2"/>
        <v>7</v>
      </c>
      <c r="P63" s="314">
        <f t="shared" si="3"/>
        <v>0.42857142857142855</v>
      </c>
      <c r="Q63" s="315" t="str">
        <f>IFERROR(VLOOKUP(A63,L3VA!$A$14:$M$243,13,FALSE),"")</f>
        <v/>
      </c>
      <c r="R63" s="39" t="str">
        <f t="shared" si="7"/>
        <v>N</v>
      </c>
      <c r="S63" s="39" t="str">
        <f t="shared" si="4"/>
        <v>Y</v>
      </c>
      <c r="T63" t="str">
        <f t="shared" si="5"/>
        <v>N</v>
      </c>
      <c r="U63" t="str">
        <f t="shared" si="6"/>
        <v>N</v>
      </c>
    </row>
    <row r="64" spans="1:21" x14ac:dyDescent="0.25">
      <c r="A64">
        <f>DATASHEET!A64</f>
        <v>150960</v>
      </c>
      <c r="B64" t="str">
        <f>DATASHEET!B64</f>
        <v>EVANS, Rebecca</v>
      </c>
      <c r="C64">
        <v>12</v>
      </c>
      <c r="D64" t="str">
        <f>DATASHEET!D64</f>
        <v>F</v>
      </c>
      <c r="E64" t="str">
        <f>IF(DATASHEET!I64="N","N","Y")</f>
        <v>N</v>
      </c>
      <c r="F64" t="str">
        <f>DATASHEET!E64</f>
        <v>N</v>
      </c>
      <c r="G64" t="str">
        <f>DATASHEET!F64</f>
        <v>White - British</v>
      </c>
      <c r="H64" t="str">
        <f>DATASHEET!G64</f>
        <v>N</v>
      </c>
      <c r="I64" t="str">
        <f>DATASHEET!H64</f>
        <v>N</v>
      </c>
      <c r="J64" s="58" t="str">
        <f>DATASHEET!J64</f>
        <v>7.75+ (A/A*)</v>
      </c>
      <c r="K64">
        <f>DATASHEET!Q64</f>
        <v>1</v>
      </c>
      <c r="L64">
        <f>DATASHEET!R64</f>
        <v>3</v>
      </c>
      <c r="M64">
        <f>SUM(DATASHEET!S64:U64)</f>
        <v>0</v>
      </c>
      <c r="N64">
        <f t="shared" si="1"/>
        <v>4</v>
      </c>
      <c r="O64">
        <f t="shared" si="2"/>
        <v>8</v>
      </c>
      <c r="P64" s="314">
        <f t="shared" si="3"/>
        <v>0.5</v>
      </c>
      <c r="Q64" s="315" t="str">
        <f>IFERROR(VLOOKUP(A64,L3VA!$A$14:$M$243,13,FALSE),"")</f>
        <v/>
      </c>
      <c r="R64" s="39" t="str">
        <f t="shared" si="7"/>
        <v>N</v>
      </c>
      <c r="S64" s="39" t="str">
        <f t="shared" si="4"/>
        <v>Y</v>
      </c>
      <c r="T64" t="str">
        <f t="shared" si="5"/>
        <v>Y</v>
      </c>
      <c r="U64" t="str">
        <f t="shared" si="6"/>
        <v>N</v>
      </c>
    </row>
    <row r="65" spans="1:21" x14ac:dyDescent="0.25">
      <c r="A65">
        <f>DATASHEET!A65</f>
        <v>160119</v>
      </c>
      <c r="B65" t="str">
        <f>DATASHEET!B65</f>
        <v>EZE, Ruth</v>
      </c>
      <c r="C65">
        <v>12</v>
      </c>
      <c r="D65" t="str">
        <f>DATASHEET!D65</f>
        <v>F</v>
      </c>
      <c r="E65" t="str">
        <f>IF(DATASHEET!I65="N","N","Y")</f>
        <v>N</v>
      </c>
      <c r="F65" t="str">
        <f>DATASHEET!E65</f>
        <v>N</v>
      </c>
      <c r="G65" t="str">
        <f>DATASHEET!F65</f>
        <v>White and Black African</v>
      </c>
      <c r="H65" t="str">
        <f>DATASHEET!G65</f>
        <v>N</v>
      </c>
      <c r="I65" t="str">
        <f>DATASHEET!H65</f>
        <v>N</v>
      </c>
      <c r="J65" s="58" t="str">
        <f>DATASHEET!J65</f>
        <v>6.25+ (B/A)</v>
      </c>
      <c r="K65">
        <f>DATASHEET!Q65</f>
        <v>0</v>
      </c>
      <c r="L65">
        <f>DATASHEET!R65</f>
        <v>4</v>
      </c>
      <c r="M65">
        <f>SUM(DATASHEET!S65:U65)</f>
        <v>0</v>
      </c>
      <c r="N65">
        <f t="shared" si="1"/>
        <v>4</v>
      </c>
      <c r="O65">
        <f t="shared" si="2"/>
        <v>8</v>
      </c>
      <c r="P65" s="314">
        <f t="shared" si="3"/>
        <v>0.5</v>
      </c>
      <c r="Q65" s="315" t="str">
        <f>IFERROR(VLOOKUP(A65,L3VA!$A$14:$M$243,13,FALSE),"")</f>
        <v/>
      </c>
      <c r="R65" s="39" t="str">
        <f t="shared" si="7"/>
        <v>N</v>
      </c>
      <c r="S65" s="39" t="str">
        <f t="shared" si="4"/>
        <v>Y</v>
      </c>
      <c r="T65" t="str">
        <f t="shared" si="5"/>
        <v>Y</v>
      </c>
      <c r="U65" t="str">
        <f t="shared" si="6"/>
        <v>N</v>
      </c>
    </row>
    <row r="66" spans="1:21" x14ac:dyDescent="0.25">
      <c r="A66">
        <f>DATASHEET!A66</f>
        <v>160358</v>
      </c>
      <c r="B66" t="str">
        <f>DATASHEET!B66</f>
        <v>FARNSWORTH, Grace</v>
      </c>
      <c r="C66">
        <v>12</v>
      </c>
      <c r="D66" t="str">
        <f>DATASHEET!D66</f>
        <v>F</v>
      </c>
      <c r="E66" t="str">
        <f>IF(DATASHEET!I66="N","N","Y")</f>
        <v>N</v>
      </c>
      <c r="F66" t="str">
        <f>DATASHEET!E66</f>
        <v>N</v>
      </c>
      <c r="G66" t="str">
        <f>DATASHEET!F66</f>
        <v>White - British</v>
      </c>
      <c r="H66" t="str">
        <f>DATASHEET!G66</f>
        <v>N</v>
      </c>
      <c r="I66" t="str">
        <f>DATASHEET!H66</f>
        <v>N</v>
      </c>
      <c r="J66" s="58" t="str">
        <f>DATASHEET!J66</f>
        <v>4.75+ (C/B)</v>
      </c>
      <c r="K66">
        <f>DATASHEET!Q66</f>
        <v>0</v>
      </c>
      <c r="L66">
        <f>DATASHEET!R66</f>
        <v>4</v>
      </c>
      <c r="M66">
        <f>SUM(DATASHEET!S66:U66)</f>
        <v>0</v>
      </c>
      <c r="N66">
        <f t="shared" si="1"/>
        <v>4</v>
      </c>
      <c r="O66">
        <f t="shared" si="2"/>
        <v>8</v>
      </c>
      <c r="P66" s="314">
        <f t="shared" si="3"/>
        <v>0.5</v>
      </c>
      <c r="Q66" s="315" t="str">
        <f>IFERROR(VLOOKUP(A66,L3VA!$A$14:$M$243,13,FALSE),"")</f>
        <v/>
      </c>
      <c r="R66" s="39" t="str">
        <f t="shared" si="7"/>
        <v>N</v>
      </c>
      <c r="S66" s="39" t="str">
        <f t="shared" si="4"/>
        <v>Y</v>
      </c>
      <c r="T66" t="str">
        <f t="shared" si="5"/>
        <v>N</v>
      </c>
      <c r="U66" t="str">
        <f t="shared" si="6"/>
        <v>N</v>
      </c>
    </row>
    <row r="67" spans="1:21" x14ac:dyDescent="0.25">
      <c r="A67">
        <f>DATASHEET!A67</f>
        <v>160104</v>
      </c>
      <c r="B67" t="str">
        <f>DATASHEET!B67</f>
        <v>FAULKNER, Alex</v>
      </c>
      <c r="C67">
        <v>12</v>
      </c>
      <c r="D67" t="str">
        <f>DATASHEET!D67</f>
        <v>M</v>
      </c>
      <c r="E67" t="str">
        <f>IF(DATASHEET!I67="N","N","Y")</f>
        <v>N</v>
      </c>
      <c r="F67" t="str">
        <f>DATASHEET!E67</f>
        <v>N</v>
      </c>
      <c r="G67" t="str">
        <f>DATASHEET!F67</f>
        <v>White - British</v>
      </c>
      <c r="H67" t="str">
        <f>DATASHEET!G67</f>
        <v>N</v>
      </c>
      <c r="I67" t="str">
        <f>DATASHEET!H67</f>
        <v>N</v>
      </c>
      <c r="J67" s="58" t="str">
        <f>DATASHEET!J67</f>
        <v>6.25+ (B/A)</v>
      </c>
      <c r="K67">
        <f>DATASHEET!Q67</f>
        <v>0</v>
      </c>
      <c r="L67">
        <f>DATASHEET!R67</f>
        <v>3</v>
      </c>
      <c r="M67">
        <f>SUM(DATASHEET!S67:U67)</f>
        <v>1</v>
      </c>
      <c r="N67">
        <f t="shared" ref="N67:N130" si="8">SUM(K67,L67)</f>
        <v>3</v>
      </c>
      <c r="O67">
        <f t="shared" ref="O67:O130" si="9">SUM(K67:N67)</f>
        <v>7</v>
      </c>
      <c r="P67" s="314">
        <f t="shared" ref="P67:P130" si="10">N67/O67</f>
        <v>0.42857142857142855</v>
      </c>
      <c r="Q67" s="315" t="str">
        <f>IFERROR(VLOOKUP(A67,L3VA!$A$14:$M$243,13,FALSE),"")</f>
        <v/>
      </c>
      <c r="R67" s="39" t="str">
        <f t="shared" si="7"/>
        <v>N</v>
      </c>
      <c r="S67" s="39" t="str">
        <f t="shared" ref="S67:S130" si="11">IF(R67="N","Y","N")</f>
        <v>Y</v>
      </c>
      <c r="T67" t="str">
        <f t="shared" ref="T67:T130" si="12">IF(OR(AND(D67="F",J67="7.75+ (A/A*)"),AND(D67="F",J67="6.25+ (B/A)")),"Y","N")</f>
        <v>N</v>
      </c>
      <c r="U67" t="str">
        <f t="shared" ref="U67:U130" si="13">IF(OR(AND($D67="M",$J67="7.75+ (A/A*)"),AND($D67="M",$J67="6.25+ (B/A)")),"Y","N")</f>
        <v>Y</v>
      </c>
    </row>
    <row r="68" spans="1:21" x14ac:dyDescent="0.25">
      <c r="A68">
        <f>DATASHEET!A68</f>
        <v>150996</v>
      </c>
      <c r="B68" t="str">
        <f>DATASHEET!B68</f>
        <v>FAZEEL, Subhaan</v>
      </c>
      <c r="C68">
        <v>12</v>
      </c>
      <c r="D68" t="str">
        <f>DATASHEET!D68</f>
        <v>M</v>
      </c>
      <c r="E68" t="str">
        <f>IF(DATASHEET!I68="N","N","Y")</f>
        <v>N</v>
      </c>
      <c r="F68" t="str">
        <f>DATASHEET!E68</f>
        <v>N</v>
      </c>
      <c r="G68" t="str">
        <f>DATASHEET!F68</f>
        <v>Pakistani</v>
      </c>
      <c r="H68" t="str">
        <f>DATASHEET!G68</f>
        <v>N</v>
      </c>
      <c r="I68" t="str">
        <f>DATASHEET!H68</f>
        <v>N</v>
      </c>
      <c r="J68" s="58" t="str">
        <f>DATASHEET!J68</f>
        <v>6.25+ (B/A)</v>
      </c>
      <c r="K68">
        <f>DATASHEET!Q68</f>
        <v>0</v>
      </c>
      <c r="L68">
        <f>DATASHEET!R68</f>
        <v>4</v>
      </c>
      <c r="M68">
        <f>SUM(DATASHEET!S68:U68)</f>
        <v>1</v>
      </c>
      <c r="N68">
        <f t="shared" si="8"/>
        <v>4</v>
      </c>
      <c r="O68">
        <f t="shared" si="9"/>
        <v>9</v>
      </c>
      <c r="P68" s="314">
        <f t="shared" si="10"/>
        <v>0.44444444444444442</v>
      </c>
      <c r="Q68" s="315" t="str">
        <f>IFERROR(VLOOKUP(A68,L3VA!$A$14:$M$243,13,FALSE),"")</f>
        <v/>
      </c>
      <c r="R68" s="39" t="str">
        <f t="shared" si="7"/>
        <v>N</v>
      </c>
      <c r="S68" s="39" t="str">
        <f t="shared" si="11"/>
        <v>Y</v>
      </c>
      <c r="T68" t="str">
        <f t="shared" si="12"/>
        <v>N</v>
      </c>
      <c r="U68" t="str">
        <f t="shared" si="13"/>
        <v>Y</v>
      </c>
    </row>
    <row r="69" spans="1:21" x14ac:dyDescent="0.25">
      <c r="A69">
        <f>DATASHEET!A69</f>
        <v>160095</v>
      </c>
      <c r="B69" t="str">
        <f>DATASHEET!B69</f>
        <v>FLETCHER, Poppy</v>
      </c>
      <c r="C69">
        <v>12</v>
      </c>
      <c r="D69" t="str">
        <f>DATASHEET!D69</f>
        <v>F</v>
      </c>
      <c r="E69" t="str">
        <f>IF(DATASHEET!I69="N","N","Y")</f>
        <v>N</v>
      </c>
      <c r="F69" t="str">
        <f>DATASHEET!E69</f>
        <v>N</v>
      </c>
      <c r="G69" t="str">
        <f>DATASHEET!F69</f>
        <v>White - British</v>
      </c>
      <c r="H69" t="str">
        <f>DATASHEET!G69</f>
        <v>N</v>
      </c>
      <c r="I69" t="str">
        <f>DATASHEET!H69</f>
        <v>N</v>
      </c>
      <c r="J69" s="58" t="str">
        <f>DATASHEET!J69</f>
        <v>2.5+ (D/C)</v>
      </c>
      <c r="K69">
        <f>DATASHEET!Q69</f>
        <v>0</v>
      </c>
      <c r="L69">
        <f>DATASHEET!R69</f>
        <v>4</v>
      </c>
      <c r="M69">
        <f>SUM(DATASHEET!S69:U69)</f>
        <v>0</v>
      </c>
      <c r="N69">
        <f t="shared" si="8"/>
        <v>4</v>
      </c>
      <c r="O69">
        <f t="shared" si="9"/>
        <v>8</v>
      </c>
      <c r="P69" s="314">
        <f t="shared" si="10"/>
        <v>0.5</v>
      </c>
      <c r="Q69" s="315" t="str">
        <f>IFERROR(VLOOKUP(A69,L3VA!$A$14:$M$243,13,FALSE),"")</f>
        <v/>
      </c>
      <c r="R69" s="39" t="str">
        <f t="shared" si="7"/>
        <v>N</v>
      </c>
      <c r="S69" s="39" t="str">
        <f t="shared" si="11"/>
        <v>Y</v>
      </c>
      <c r="T69" t="str">
        <f t="shared" si="12"/>
        <v>N</v>
      </c>
      <c r="U69" t="str">
        <f t="shared" si="13"/>
        <v>N</v>
      </c>
    </row>
    <row r="70" spans="1:21" x14ac:dyDescent="0.25">
      <c r="A70">
        <f>DATASHEET!A70</f>
        <v>150808</v>
      </c>
      <c r="B70" t="str">
        <f>DATASHEET!B70</f>
        <v>FORD, Tamsin</v>
      </c>
      <c r="C70">
        <v>12</v>
      </c>
      <c r="D70" t="str">
        <f>DATASHEET!D70</f>
        <v>F</v>
      </c>
      <c r="E70" t="str">
        <f>IF(DATASHEET!I70="N","N","Y")</f>
        <v>N</v>
      </c>
      <c r="F70" t="str">
        <f>DATASHEET!E70</f>
        <v>N</v>
      </c>
      <c r="G70" t="str">
        <f>DATASHEET!F70</f>
        <v>White - British</v>
      </c>
      <c r="H70" t="str">
        <f>DATASHEET!G70</f>
        <v>N</v>
      </c>
      <c r="I70" t="str">
        <f>DATASHEET!H70</f>
        <v>N</v>
      </c>
      <c r="J70" s="58" t="str">
        <f>DATASHEET!J70</f>
        <v>6.25+ (B/A)</v>
      </c>
      <c r="K70">
        <f>DATASHEET!Q70</f>
        <v>0</v>
      </c>
      <c r="L70">
        <f>DATASHEET!R70</f>
        <v>4</v>
      </c>
      <c r="M70">
        <f>SUM(DATASHEET!S70:U70)</f>
        <v>0</v>
      </c>
      <c r="N70">
        <f t="shared" si="8"/>
        <v>4</v>
      </c>
      <c r="O70">
        <f t="shared" si="9"/>
        <v>8</v>
      </c>
      <c r="P70" s="314">
        <f t="shared" si="10"/>
        <v>0.5</v>
      </c>
      <c r="Q70" s="315" t="str">
        <f>IFERROR(VLOOKUP(A70,L3VA!$A$14:$M$243,13,FALSE),"")</f>
        <v/>
      </c>
      <c r="R70" s="39" t="str">
        <f t="shared" si="7"/>
        <v>N</v>
      </c>
      <c r="S70" s="39" t="str">
        <f t="shared" si="11"/>
        <v>Y</v>
      </c>
      <c r="T70" t="str">
        <f t="shared" si="12"/>
        <v>Y</v>
      </c>
      <c r="U70" t="str">
        <f t="shared" si="13"/>
        <v>N</v>
      </c>
    </row>
    <row r="71" spans="1:21" x14ac:dyDescent="0.25">
      <c r="A71">
        <f>DATASHEET!A71</f>
        <v>150967</v>
      </c>
      <c r="B71" t="str">
        <f>DATASHEET!B71</f>
        <v>FORSYTHE, Laurie</v>
      </c>
      <c r="C71">
        <v>12</v>
      </c>
      <c r="D71" t="str">
        <f>DATASHEET!D71</f>
        <v>F</v>
      </c>
      <c r="E71" t="str">
        <f>IF(DATASHEET!I71="N","N","Y")</f>
        <v>N</v>
      </c>
      <c r="F71" t="str">
        <f>DATASHEET!E71</f>
        <v>N</v>
      </c>
      <c r="G71" t="str">
        <f>DATASHEET!F71</f>
        <v>White - British</v>
      </c>
      <c r="H71" t="str">
        <f>DATASHEET!G71</f>
        <v>N</v>
      </c>
      <c r="I71" t="str">
        <f>DATASHEET!H71</f>
        <v>N</v>
      </c>
      <c r="J71" s="58" t="str">
        <f>DATASHEET!J71</f>
        <v>6.25+ (B/A)</v>
      </c>
      <c r="K71">
        <f>DATASHEET!Q71</f>
        <v>0</v>
      </c>
      <c r="L71">
        <f>DATASHEET!R71</f>
        <v>4</v>
      </c>
      <c r="M71">
        <f>SUM(DATASHEET!S71:U71)</f>
        <v>0</v>
      </c>
      <c r="N71">
        <f t="shared" si="8"/>
        <v>4</v>
      </c>
      <c r="O71">
        <f t="shared" si="9"/>
        <v>8</v>
      </c>
      <c r="P71" s="314">
        <f t="shared" si="10"/>
        <v>0.5</v>
      </c>
      <c r="Q71" s="315" t="str">
        <f>IFERROR(VLOOKUP(A71,L3VA!$A$14:$M$243,13,FALSE),"")</f>
        <v/>
      </c>
      <c r="R71" s="39" t="str">
        <f t="shared" si="7"/>
        <v>N</v>
      </c>
      <c r="S71" s="39" t="str">
        <f t="shared" si="11"/>
        <v>Y</v>
      </c>
      <c r="T71" t="str">
        <f t="shared" si="12"/>
        <v>Y</v>
      </c>
      <c r="U71" t="str">
        <f t="shared" si="13"/>
        <v>N</v>
      </c>
    </row>
    <row r="72" spans="1:21" x14ac:dyDescent="0.25">
      <c r="A72">
        <f>DATASHEET!A72</f>
        <v>150881</v>
      </c>
      <c r="B72" t="str">
        <f>DATASHEET!B72</f>
        <v>FRANCIS, Susanna</v>
      </c>
      <c r="C72">
        <v>12</v>
      </c>
      <c r="D72" t="str">
        <f>DATASHEET!D72</f>
        <v>F</v>
      </c>
      <c r="E72" t="str">
        <f>IF(DATASHEET!I72="N","N","Y")</f>
        <v>N</v>
      </c>
      <c r="F72" t="str">
        <f>DATASHEET!E72</f>
        <v>N</v>
      </c>
      <c r="G72" t="str">
        <f>DATASHEET!F72</f>
        <v>Indian</v>
      </c>
      <c r="H72" t="str">
        <f>DATASHEET!G72</f>
        <v>N</v>
      </c>
      <c r="I72" t="str">
        <f>DATASHEET!H72</f>
        <v>N</v>
      </c>
      <c r="J72" s="58" t="str">
        <f>DATASHEET!J72</f>
        <v>7.75+ (A/A*)</v>
      </c>
      <c r="K72">
        <f>DATASHEET!Q72</f>
        <v>1</v>
      </c>
      <c r="L72">
        <f>DATASHEET!R72</f>
        <v>3</v>
      </c>
      <c r="M72">
        <f>SUM(DATASHEET!S72:U72)</f>
        <v>0</v>
      </c>
      <c r="N72">
        <f t="shared" si="8"/>
        <v>4</v>
      </c>
      <c r="O72">
        <f t="shared" si="9"/>
        <v>8</v>
      </c>
      <c r="P72" s="314">
        <f t="shared" si="10"/>
        <v>0.5</v>
      </c>
      <c r="Q72" s="315" t="str">
        <f>IFERROR(VLOOKUP(A72,L3VA!$A$14:$M$243,13,FALSE),"")</f>
        <v/>
      </c>
      <c r="R72" s="39" t="str">
        <f t="shared" si="7"/>
        <v>N</v>
      </c>
      <c r="S72" s="39" t="str">
        <f t="shared" si="11"/>
        <v>Y</v>
      </c>
      <c r="T72" t="str">
        <f t="shared" si="12"/>
        <v>Y</v>
      </c>
      <c r="U72" t="str">
        <f t="shared" si="13"/>
        <v>N</v>
      </c>
    </row>
    <row r="73" spans="1:21" x14ac:dyDescent="0.25">
      <c r="A73">
        <f>DATASHEET!A73</f>
        <v>150842</v>
      </c>
      <c r="B73" t="str">
        <f>DATASHEET!B73</f>
        <v>GARNETT, Alexandra</v>
      </c>
      <c r="C73">
        <v>12</v>
      </c>
      <c r="D73" t="str">
        <f>DATASHEET!D73</f>
        <v>F</v>
      </c>
      <c r="E73" t="str">
        <f>IF(DATASHEET!I73="N","N","Y")</f>
        <v>N</v>
      </c>
      <c r="F73" t="str">
        <f>DATASHEET!E73</f>
        <v>N</v>
      </c>
      <c r="G73" t="str">
        <f>DATASHEET!F73</f>
        <v>White - British</v>
      </c>
      <c r="H73" t="str">
        <f>DATASHEET!G73</f>
        <v>N</v>
      </c>
      <c r="I73" t="str">
        <f>DATASHEET!H73</f>
        <v>N</v>
      </c>
      <c r="J73" s="58" t="str">
        <f>DATASHEET!J73</f>
        <v>7.75+ (A/A*)</v>
      </c>
      <c r="K73">
        <f>DATASHEET!Q73</f>
        <v>2</v>
      </c>
      <c r="L73">
        <f>DATASHEET!R73</f>
        <v>2</v>
      </c>
      <c r="M73">
        <f>SUM(DATASHEET!S73:U73)</f>
        <v>0</v>
      </c>
      <c r="N73">
        <f t="shared" si="8"/>
        <v>4</v>
      </c>
      <c r="O73">
        <f t="shared" si="9"/>
        <v>8</v>
      </c>
      <c r="P73" s="314">
        <f t="shared" si="10"/>
        <v>0.5</v>
      </c>
      <c r="Q73" s="315" t="str">
        <f>IFERROR(VLOOKUP(A73,L3VA!$A$14:$M$243,13,FALSE),"")</f>
        <v/>
      </c>
      <c r="R73" s="39" t="str">
        <f t="shared" si="7"/>
        <v>N</v>
      </c>
      <c r="S73" s="39" t="str">
        <f t="shared" si="11"/>
        <v>Y</v>
      </c>
      <c r="T73" t="str">
        <f t="shared" si="12"/>
        <v>Y</v>
      </c>
      <c r="U73" t="str">
        <f t="shared" si="13"/>
        <v>N</v>
      </c>
    </row>
    <row r="74" spans="1:21" x14ac:dyDescent="0.25">
      <c r="A74">
        <f>DATASHEET!A74</f>
        <v>160116</v>
      </c>
      <c r="B74" t="str">
        <f>DATASHEET!B74</f>
        <v>GASHI, Nela</v>
      </c>
      <c r="C74">
        <v>12</v>
      </c>
      <c r="D74" t="str">
        <f>DATASHEET!D74</f>
        <v>F</v>
      </c>
      <c r="E74" t="str">
        <f>IF(DATASHEET!I74="N","N","Y")</f>
        <v>N</v>
      </c>
      <c r="F74" t="str">
        <f>DATASHEET!E74</f>
        <v>N</v>
      </c>
      <c r="G74" t="str">
        <f>DATASHEET!F74</f>
        <v>Albanian</v>
      </c>
      <c r="H74" t="str">
        <f>DATASHEET!G74</f>
        <v>N</v>
      </c>
      <c r="I74" t="str">
        <f>DATASHEET!H74</f>
        <v>N</v>
      </c>
      <c r="J74" s="58" t="str">
        <f>DATASHEET!J74</f>
        <v>6.25+ (B/A)</v>
      </c>
      <c r="K74">
        <f>DATASHEET!Q74</f>
        <v>0</v>
      </c>
      <c r="L74">
        <f>DATASHEET!R74</f>
        <v>4</v>
      </c>
      <c r="M74">
        <f>SUM(DATASHEET!S74:U74)</f>
        <v>0</v>
      </c>
      <c r="N74">
        <f t="shared" si="8"/>
        <v>4</v>
      </c>
      <c r="O74">
        <f t="shared" si="9"/>
        <v>8</v>
      </c>
      <c r="P74" s="314">
        <f t="shared" si="10"/>
        <v>0.5</v>
      </c>
      <c r="Q74" s="315" t="str">
        <f>IFERROR(VLOOKUP(A74,L3VA!$A$14:$M$243,13,FALSE),"")</f>
        <v/>
      </c>
      <c r="R74" s="39" t="str">
        <f t="shared" si="7"/>
        <v>N</v>
      </c>
      <c r="S74" s="39" t="str">
        <f t="shared" si="11"/>
        <v>Y</v>
      </c>
      <c r="T74" t="str">
        <f t="shared" si="12"/>
        <v>Y</v>
      </c>
      <c r="U74" t="str">
        <f t="shared" si="13"/>
        <v>N</v>
      </c>
    </row>
    <row r="75" spans="1:21" x14ac:dyDescent="0.25">
      <c r="A75">
        <f>DATASHEET!A75</f>
        <v>150916</v>
      </c>
      <c r="B75" t="str">
        <f>DATASHEET!B75</f>
        <v>GODSIL, Katie</v>
      </c>
      <c r="C75">
        <v>12</v>
      </c>
      <c r="D75" t="str">
        <f>DATASHEET!D75</f>
        <v>F</v>
      </c>
      <c r="E75" t="str">
        <f>IF(DATASHEET!I75="N","N","Y")</f>
        <v>N</v>
      </c>
      <c r="F75" t="str">
        <f>DATASHEET!E75</f>
        <v>N</v>
      </c>
      <c r="G75" t="str">
        <f>DATASHEET!F75</f>
        <v>White - British</v>
      </c>
      <c r="H75" t="str">
        <f>DATASHEET!G75</f>
        <v>N</v>
      </c>
      <c r="I75" t="str">
        <f>DATASHEET!H75</f>
        <v>N</v>
      </c>
      <c r="J75" s="58" t="str">
        <f>DATASHEET!J75</f>
        <v>6.25+ (B/A)</v>
      </c>
      <c r="K75">
        <f>DATASHEET!Q75</f>
        <v>0</v>
      </c>
      <c r="L75">
        <f>DATASHEET!R75</f>
        <v>5</v>
      </c>
      <c r="M75">
        <f>SUM(DATASHEET!S75:U75)</f>
        <v>0</v>
      </c>
      <c r="N75">
        <f t="shared" si="8"/>
        <v>5</v>
      </c>
      <c r="O75">
        <f t="shared" si="9"/>
        <v>10</v>
      </c>
      <c r="P75" s="314">
        <f t="shared" si="10"/>
        <v>0.5</v>
      </c>
      <c r="Q75" s="315" t="str">
        <f>IFERROR(VLOOKUP(A75,L3VA!$A$14:$M$243,13,FALSE),"")</f>
        <v/>
      </c>
      <c r="R75" s="39" t="str">
        <f t="shared" si="7"/>
        <v>N</v>
      </c>
      <c r="S75" s="39" t="str">
        <f t="shared" si="11"/>
        <v>Y</v>
      </c>
      <c r="T75" t="str">
        <f t="shared" si="12"/>
        <v>Y</v>
      </c>
      <c r="U75" t="str">
        <f t="shared" si="13"/>
        <v>N</v>
      </c>
    </row>
    <row r="76" spans="1:21" x14ac:dyDescent="0.25">
      <c r="A76">
        <f>DATASHEET!A76</f>
        <v>150818</v>
      </c>
      <c r="B76" t="str">
        <f>DATASHEET!B76</f>
        <v>GOODCHILD, Alice</v>
      </c>
      <c r="C76">
        <v>12</v>
      </c>
      <c r="D76" t="str">
        <f>DATASHEET!D76</f>
        <v>F</v>
      </c>
      <c r="E76" t="str">
        <f>IF(DATASHEET!I76="N","N","Y")</f>
        <v>N</v>
      </c>
      <c r="F76" t="str">
        <f>DATASHEET!E76</f>
        <v>N</v>
      </c>
      <c r="G76" t="str">
        <f>DATASHEET!F76</f>
        <v>White - British</v>
      </c>
      <c r="H76" t="str">
        <f>DATASHEET!G76</f>
        <v>N</v>
      </c>
      <c r="I76" t="str">
        <f>DATASHEET!H76</f>
        <v>N</v>
      </c>
      <c r="J76" s="58" t="str">
        <f>DATASHEET!J76</f>
        <v>7.75+ (A/A*)</v>
      </c>
      <c r="K76">
        <f>DATASHEET!Q76</f>
        <v>1</v>
      </c>
      <c r="L76">
        <f>DATASHEET!R76</f>
        <v>4</v>
      </c>
      <c r="M76">
        <f>SUM(DATASHEET!S76:U76)</f>
        <v>0</v>
      </c>
      <c r="N76">
        <f t="shared" si="8"/>
        <v>5</v>
      </c>
      <c r="O76">
        <f t="shared" si="9"/>
        <v>10</v>
      </c>
      <c r="P76" s="314">
        <f t="shared" si="10"/>
        <v>0.5</v>
      </c>
      <c r="Q76" s="315" t="str">
        <f>IFERROR(VLOOKUP(A76,L3VA!$A$14:$M$243,13,FALSE),"")</f>
        <v/>
      </c>
      <c r="R76" s="39" t="str">
        <f t="shared" si="7"/>
        <v>N</v>
      </c>
      <c r="S76" s="39" t="str">
        <f t="shared" si="11"/>
        <v>Y</v>
      </c>
      <c r="T76" t="str">
        <f t="shared" si="12"/>
        <v>Y</v>
      </c>
      <c r="U76" t="str">
        <f t="shared" si="13"/>
        <v>N</v>
      </c>
    </row>
    <row r="77" spans="1:21" x14ac:dyDescent="0.25">
      <c r="A77">
        <f>DATASHEET!A77</f>
        <v>150779</v>
      </c>
      <c r="B77" t="str">
        <f>DATASHEET!B77</f>
        <v>GOODWIN, Freya</v>
      </c>
      <c r="C77">
        <v>12</v>
      </c>
      <c r="D77" t="str">
        <f>DATASHEET!D77</f>
        <v>F</v>
      </c>
      <c r="E77" t="str">
        <f>IF(DATASHEET!I77="N","N","Y")</f>
        <v>N</v>
      </c>
      <c r="F77" t="str">
        <f>DATASHEET!E77</f>
        <v>N</v>
      </c>
      <c r="G77" t="str">
        <f>DATASHEET!F77</f>
        <v>White - British</v>
      </c>
      <c r="H77" t="str">
        <f>DATASHEET!G77</f>
        <v>N</v>
      </c>
      <c r="I77" t="str">
        <f>DATASHEET!H77</f>
        <v>N</v>
      </c>
      <c r="J77" s="58" t="str">
        <f>DATASHEET!J77</f>
        <v>6.25+ (B/A)</v>
      </c>
      <c r="K77">
        <f>DATASHEET!Q77</f>
        <v>0</v>
      </c>
      <c r="L77">
        <f>DATASHEET!R77</f>
        <v>4</v>
      </c>
      <c r="M77">
        <f>SUM(DATASHEET!S77:U77)</f>
        <v>0</v>
      </c>
      <c r="N77">
        <f t="shared" si="8"/>
        <v>4</v>
      </c>
      <c r="O77">
        <f t="shared" si="9"/>
        <v>8</v>
      </c>
      <c r="P77" s="314">
        <f t="shared" si="10"/>
        <v>0.5</v>
      </c>
      <c r="Q77" s="315" t="str">
        <f>IFERROR(VLOOKUP(A77,L3VA!$A$14:$M$243,13,FALSE),"")</f>
        <v/>
      </c>
      <c r="R77" s="39" t="str">
        <f t="shared" si="7"/>
        <v>N</v>
      </c>
      <c r="S77" s="39" t="str">
        <f t="shared" si="11"/>
        <v>Y</v>
      </c>
      <c r="T77" t="str">
        <f t="shared" si="12"/>
        <v>Y</v>
      </c>
      <c r="U77" t="str">
        <f t="shared" si="13"/>
        <v>N</v>
      </c>
    </row>
    <row r="78" spans="1:21" x14ac:dyDescent="0.25">
      <c r="A78">
        <f>DATASHEET!A78</f>
        <v>150980</v>
      </c>
      <c r="B78" t="str">
        <f>DATASHEET!B78</f>
        <v>GRADY, Lucy</v>
      </c>
      <c r="C78">
        <v>12</v>
      </c>
      <c r="D78" t="str">
        <f>DATASHEET!D78</f>
        <v>F</v>
      </c>
      <c r="E78" t="str">
        <f>IF(DATASHEET!I78="N","N","Y")</f>
        <v>N</v>
      </c>
      <c r="F78" t="str">
        <f>DATASHEET!E78</f>
        <v>N</v>
      </c>
      <c r="G78" t="str">
        <f>DATASHEET!F78</f>
        <v>White - British</v>
      </c>
      <c r="H78" t="str">
        <f>DATASHEET!G78</f>
        <v>N</v>
      </c>
      <c r="I78" t="str">
        <f>DATASHEET!H78</f>
        <v>N</v>
      </c>
      <c r="J78" s="58" t="str">
        <f>DATASHEET!J78</f>
        <v>7.75+ (A/A*)</v>
      </c>
      <c r="K78">
        <f>DATASHEET!Q78</f>
        <v>3</v>
      </c>
      <c r="L78">
        <f>DATASHEET!R78</f>
        <v>2</v>
      </c>
      <c r="M78">
        <f>SUM(DATASHEET!S78:U78)</f>
        <v>0</v>
      </c>
      <c r="N78">
        <f t="shared" si="8"/>
        <v>5</v>
      </c>
      <c r="O78">
        <f t="shared" si="9"/>
        <v>10</v>
      </c>
      <c r="P78" s="314">
        <f t="shared" si="10"/>
        <v>0.5</v>
      </c>
      <c r="Q78" s="315" t="str">
        <f>IFERROR(VLOOKUP(A78,L3VA!$A$14:$M$243,13,FALSE),"")</f>
        <v/>
      </c>
      <c r="R78" s="39" t="str">
        <f t="shared" ref="R78:R141" si="14">IF(AND(E78&lt;&gt;"N",H78=1),"Y","N")</f>
        <v>N</v>
      </c>
      <c r="S78" s="39" t="str">
        <f t="shared" si="11"/>
        <v>Y</v>
      </c>
      <c r="T78" t="str">
        <f t="shared" si="12"/>
        <v>Y</v>
      </c>
      <c r="U78" t="str">
        <f t="shared" si="13"/>
        <v>N</v>
      </c>
    </row>
    <row r="79" spans="1:21" x14ac:dyDescent="0.25">
      <c r="A79">
        <f>DATASHEET!A79</f>
        <v>160088</v>
      </c>
      <c r="B79" t="str">
        <f>DATASHEET!B79</f>
        <v>GRANT, Alfie</v>
      </c>
      <c r="C79">
        <v>12</v>
      </c>
      <c r="D79" t="str">
        <f>DATASHEET!D79</f>
        <v>M</v>
      </c>
      <c r="E79" t="str">
        <f>IF(DATASHEET!I79="N","N","Y")</f>
        <v>N</v>
      </c>
      <c r="F79" t="str">
        <f>DATASHEET!E79</f>
        <v>N</v>
      </c>
      <c r="G79" t="str">
        <f>DATASHEET!F79</f>
        <v>White - British</v>
      </c>
      <c r="H79" t="str">
        <f>DATASHEET!G79</f>
        <v>N</v>
      </c>
      <c r="I79" t="str">
        <f>DATASHEET!H79</f>
        <v>N</v>
      </c>
      <c r="J79" s="58" t="str">
        <f>DATASHEET!J79</f>
        <v>4.75+ (C/B)</v>
      </c>
      <c r="K79">
        <f>DATASHEET!Q79</f>
        <v>0</v>
      </c>
      <c r="L79">
        <f>DATASHEET!R79</f>
        <v>4</v>
      </c>
      <c r="M79">
        <f>SUM(DATASHEET!S79:U79)</f>
        <v>0</v>
      </c>
      <c r="N79">
        <f t="shared" si="8"/>
        <v>4</v>
      </c>
      <c r="O79">
        <f t="shared" si="9"/>
        <v>8</v>
      </c>
      <c r="P79" s="314">
        <f t="shared" si="10"/>
        <v>0.5</v>
      </c>
      <c r="Q79" s="315" t="str">
        <f>IFERROR(VLOOKUP(A79,L3VA!$A$14:$M$243,13,FALSE),"")</f>
        <v/>
      </c>
      <c r="R79" s="39" t="str">
        <f t="shared" si="14"/>
        <v>N</v>
      </c>
      <c r="S79" s="39" t="str">
        <f t="shared" si="11"/>
        <v>Y</v>
      </c>
      <c r="T79" t="str">
        <f t="shared" si="12"/>
        <v>N</v>
      </c>
      <c r="U79" t="str">
        <f t="shared" si="13"/>
        <v>N</v>
      </c>
    </row>
    <row r="80" spans="1:21" x14ac:dyDescent="0.25">
      <c r="A80">
        <f>DATASHEET!A80</f>
        <v>150846</v>
      </c>
      <c r="B80" t="str">
        <f>DATASHEET!B80</f>
        <v>GREEN, Hannah</v>
      </c>
      <c r="C80">
        <v>12</v>
      </c>
      <c r="D80" t="str">
        <f>DATASHEET!D80</f>
        <v>F</v>
      </c>
      <c r="E80" t="str">
        <f>IF(DATASHEET!I80="N","N","Y")</f>
        <v>N</v>
      </c>
      <c r="F80" t="str">
        <f>DATASHEET!E80</f>
        <v>N</v>
      </c>
      <c r="G80" t="str">
        <f>DATASHEET!F80</f>
        <v>White - British</v>
      </c>
      <c r="H80" t="str">
        <f>DATASHEET!G80</f>
        <v>N</v>
      </c>
      <c r="I80" t="str">
        <f>DATASHEET!H80</f>
        <v>N</v>
      </c>
      <c r="J80" s="58" t="str">
        <f>DATASHEET!J80</f>
        <v>6.25+ (B/A)</v>
      </c>
      <c r="K80">
        <f>DATASHEET!Q80</f>
        <v>0</v>
      </c>
      <c r="L80">
        <f>DATASHEET!R80</f>
        <v>4</v>
      </c>
      <c r="M80">
        <f>SUM(DATASHEET!S80:U80)</f>
        <v>0</v>
      </c>
      <c r="N80">
        <f t="shared" si="8"/>
        <v>4</v>
      </c>
      <c r="O80">
        <f t="shared" si="9"/>
        <v>8</v>
      </c>
      <c r="P80" s="314">
        <f t="shared" si="10"/>
        <v>0.5</v>
      </c>
      <c r="Q80" s="315" t="str">
        <f>IFERROR(VLOOKUP(A80,L3VA!$A$14:$M$243,13,FALSE),"")</f>
        <v/>
      </c>
      <c r="R80" s="39" t="str">
        <f t="shared" si="14"/>
        <v>N</v>
      </c>
      <c r="S80" s="39" t="str">
        <f t="shared" si="11"/>
        <v>Y</v>
      </c>
      <c r="T80" t="str">
        <f t="shared" si="12"/>
        <v>Y</v>
      </c>
      <c r="U80" t="str">
        <f t="shared" si="13"/>
        <v>N</v>
      </c>
    </row>
    <row r="81" spans="1:21" x14ac:dyDescent="0.25">
      <c r="A81">
        <f>DATASHEET!A81</f>
        <v>160360</v>
      </c>
      <c r="B81" t="str">
        <f>DATASHEET!B81</f>
        <v>HACKETT, Lauren</v>
      </c>
      <c r="C81">
        <v>12</v>
      </c>
      <c r="D81" t="str">
        <f>DATASHEET!D81</f>
        <v>F</v>
      </c>
      <c r="E81" t="str">
        <f>IF(DATASHEET!I81="N","N","Y")</f>
        <v>N</v>
      </c>
      <c r="F81" t="str">
        <f>DATASHEET!E81</f>
        <v>N</v>
      </c>
      <c r="G81" t="str">
        <f>DATASHEET!F81</f>
        <v>White - British</v>
      </c>
      <c r="H81" t="str">
        <f>DATASHEET!G81</f>
        <v>N</v>
      </c>
      <c r="I81" t="str">
        <f>DATASHEET!H81</f>
        <v>N</v>
      </c>
      <c r="J81" s="58" t="str">
        <f>DATASHEET!J81</f>
        <v>4.75+ (C/B)</v>
      </c>
      <c r="K81">
        <f>DATASHEET!Q81</f>
        <v>1</v>
      </c>
      <c r="L81">
        <f>DATASHEET!R81</f>
        <v>3</v>
      </c>
      <c r="M81">
        <f>SUM(DATASHEET!S81:U81)</f>
        <v>0</v>
      </c>
      <c r="N81">
        <f t="shared" si="8"/>
        <v>4</v>
      </c>
      <c r="O81">
        <f t="shared" si="9"/>
        <v>8</v>
      </c>
      <c r="P81" s="314">
        <f t="shared" si="10"/>
        <v>0.5</v>
      </c>
      <c r="Q81" s="315" t="str">
        <f>IFERROR(VLOOKUP(A81,L3VA!$A$14:$M$243,13,FALSE),"")</f>
        <v/>
      </c>
      <c r="R81" s="39" t="str">
        <f t="shared" si="14"/>
        <v>N</v>
      </c>
      <c r="S81" s="39" t="str">
        <f t="shared" si="11"/>
        <v>Y</v>
      </c>
      <c r="T81" t="str">
        <f t="shared" si="12"/>
        <v>N</v>
      </c>
      <c r="U81" t="str">
        <f t="shared" si="13"/>
        <v>N</v>
      </c>
    </row>
    <row r="82" spans="1:21" x14ac:dyDescent="0.25">
      <c r="A82">
        <f>DATASHEET!A82</f>
        <v>150803</v>
      </c>
      <c r="B82" t="str">
        <f>DATASHEET!B82</f>
        <v>HAGOS, Abel</v>
      </c>
      <c r="C82">
        <v>12</v>
      </c>
      <c r="D82" t="str">
        <f>DATASHEET!D82</f>
        <v>M</v>
      </c>
      <c r="E82" t="str">
        <f>IF(DATASHEET!I82="N","N","Y")</f>
        <v>N</v>
      </c>
      <c r="F82" t="str">
        <f>DATASHEET!E82</f>
        <v>N</v>
      </c>
      <c r="G82" t="str">
        <f>DATASHEET!F82</f>
        <v>Black and Any Other Ethnic Group</v>
      </c>
      <c r="H82" t="str">
        <f>DATASHEET!G82</f>
        <v>N</v>
      </c>
      <c r="I82" t="str">
        <f>DATASHEET!H82</f>
        <v>N</v>
      </c>
      <c r="J82" s="58" t="str">
        <f>DATASHEET!J82</f>
        <v>4.75+ (C/B)</v>
      </c>
      <c r="K82">
        <f>DATASHEET!Q82</f>
        <v>0</v>
      </c>
      <c r="L82">
        <f>DATASHEET!R82</f>
        <v>3</v>
      </c>
      <c r="M82">
        <f>SUM(DATASHEET!S82:U82)</f>
        <v>1</v>
      </c>
      <c r="N82">
        <f t="shared" si="8"/>
        <v>3</v>
      </c>
      <c r="O82">
        <f t="shared" si="9"/>
        <v>7</v>
      </c>
      <c r="P82" s="314">
        <f t="shared" si="10"/>
        <v>0.42857142857142855</v>
      </c>
      <c r="Q82" s="315" t="str">
        <f>IFERROR(VLOOKUP(A82,L3VA!$A$14:$M$243,13,FALSE),"")</f>
        <v/>
      </c>
      <c r="R82" s="39" t="str">
        <f t="shared" si="14"/>
        <v>N</v>
      </c>
      <c r="S82" s="39" t="str">
        <f t="shared" si="11"/>
        <v>Y</v>
      </c>
      <c r="T82" t="str">
        <f t="shared" si="12"/>
        <v>N</v>
      </c>
      <c r="U82" t="str">
        <f t="shared" si="13"/>
        <v>N</v>
      </c>
    </row>
    <row r="83" spans="1:21" x14ac:dyDescent="0.25">
      <c r="A83">
        <f>DATASHEET!A83</f>
        <v>150958</v>
      </c>
      <c r="B83" t="str">
        <f>DATASHEET!B83</f>
        <v>HAGUE, Eden</v>
      </c>
      <c r="C83">
        <v>12</v>
      </c>
      <c r="D83" t="str">
        <f>DATASHEET!D83</f>
        <v>M</v>
      </c>
      <c r="E83" t="str">
        <f>IF(DATASHEET!I83="N","N","Y")</f>
        <v>N</v>
      </c>
      <c r="F83" t="str">
        <f>DATASHEET!E83</f>
        <v>N</v>
      </c>
      <c r="G83" t="str">
        <f>DATASHEET!F83</f>
        <v>White - British</v>
      </c>
      <c r="H83" t="str">
        <f>DATASHEET!G83</f>
        <v>N</v>
      </c>
      <c r="I83" t="str">
        <f>DATASHEET!H83</f>
        <v>N</v>
      </c>
      <c r="J83" s="58" t="str">
        <f>DATASHEET!J83</f>
        <v>4.75+ (C/B)</v>
      </c>
      <c r="K83">
        <f>DATASHEET!Q83</f>
        <v>0</v>
      </c>
      <c r="L83">
        <f>DATASHEET!R83</f>
        <v>4</v>
      </c>
      <c r="M83">
        <f>SUM(DATASHEET!S83:U83)</f>
        <v>0</v>
      </c>
      <c r="N83">
        <f t="shared" si="8"/>
        <v>4</v>
      </c>
      <c r="O83">
        <f t="shared" si="9"/>
        <v>8</v>
      </c>
      <c r="P83" s="314">
        <f t="shared" si="10"/>
        <v>0.5</v>
      </c>
      <c r="Q83" s="315" t="str">
        <f>IFERROR(VLOOKUP(A83,L3VA!$A$14:$M$243,13,FALSE),"")</f>
        <v/>
      </c>
      <c r="R83" s="39" t="str">
        <f t="shared" si="14"/>
        <v>N</v>
      </c>
      <c r="S83" s="39" t="str">
        <f t="shared" si="11"/>
        <v>Y</v>
      </c>
      <c r="T83" t="str">
        <f t="shared" si="12"/>
        <v>N</v>
      </c>
      <c r="U83" t="str">
        <f t="shared" si="13"/>
        <v>N</v>
      </c>
    </row>
    <row r="84" spans="1:21" x14ac:dyDescent="0.25">
      <c r="A84">
        <f>DATASHEET!A84</f>
        <v>160083</v>
      </c>
      <c r="B84" t="str">
        <f>DATASHEET!B84</f>
        <v>HAGUE, Jorja</v>
      </c>
      <c r="C84">
        <v>12</v>
      </c>
      <c r="D84" t="str">
        <f>DATASHEET!D84</f>
        <v>F</v>
      </c>
      <c r="E84" t="str">
        <f>IF(DATASHEET!I84="N","N","Y")</f>
        <v>N</v>
      </c>
      <c r="F84" t="str">
        <f>DATASHEET!E84</f>
        <v>N</v>
      </c>
      <c r="G84" t="str">
        <f>DATASHEET!F84</f>
        <v>White - British</v>
      </c>
      <c r="H84" t="str">
        <f>DATASHEET!G84</f>
        <v>N</v>
      </c>
      <c r="I84" t="str">
        <f>DATASHEET!H84</f>
        <v>N</v>
      </c>
      <c r="J84" s="58" t="str">
        <f>DATASHEET!J84</f>
        <v>7.75+ (A/A*)</v>
      </c>
      <c r="K84">
        <f>DATASHEET!Q84</f>
        <v>1</v>
      </c>
      <c r="L84">
        <f>DATASHEET!R84</f>
        <v>3</v>
      </c>
      <c r="M84">
        <f>SUM(DATASHEET!S84:U84)</f>
        <v>0</v>
      </c>
      <c r="N84">
        <f t="shared" si="8"/>
        <v>4</v>
      </c>
      <c r="O84">
        <f t="shared" si="9"/>
        <v>8</v>
      </c>
      <c r="P84" s="314">
        <f t="shared" si="10"/>
        <v>0.5</v>
      </c>
      <c r="Q84" s="315" t="str">
        <f>IFERROR(VLOOKUP(A84,L3VA!$A$14:$M$243,13,FALSE),"")</f>
        <v/>
      </c>
      <c r="R84" s="39" t="str">
        <f t="shared" si="14"/>
        <v>N</v>
      </c>
      <c r="S84" s="39" t="str">
        <f t="shared" si="11"/>
        <v>Y</v>
      </c>
      <c r="T84" t="str">
        <f t="shared" si="12"/>
        <v>Y</v>
      </c>
      <c r="U84" t="str">
        <f t="shared" si="13"/>
        <v>N</v>
      </c>
    </row>
    <row r="85" spans="1:21" x14ac:dyDescent="0.25">
      <c r="A85">
        <f>DATASHEET!A85</f>
        <v>160135</v>
      </c>
      <c r="B85" t="str">
        <f>DATASHEET!B85</f>
        <v>HAJ MOHAMAD, Sahar</v>
      </c>
      <c r="C85">
        <v>12</v>
      </c>
      <c r="D85" t="str">
        <f>DATASHEET!D85</f>
        <v>F</v>
      </c>
      <c r="E85" t="str">
        <f>IF(DATASHEET!I85="N","N","Y")</f>
        <v>N</v>
      </c>
      <c r="F85" t="str">
        <f>DATASHEET!E85</f>
        <v>Y</v>
      </c>
      <c r="G85" t="str">
        <f>DATASHEET!F85</f>
        <v>Arab Other</v>
      </c>
      <c r="H85" t="str">
        <f>DATASHEET!G85</f>
        <v>N</v>
      </c>
      <c r="I85" t="str">
        <f>DATASHEET!H85</f>
        <v>N</v>
      </c>
      <c r="J85" s="58" t="str">
        <f>DATASHEET!J85</f>
        <v>2.5+ (D/C)</v>
      </c>
      <c r="K85">
        <f>DATASHEET!Q85</f>
        <v>2</v>
      </c>
      <c r="L85">
        <f>DATASHEET!R85</f>
        <v>1</v>
      </c>
      <c r="M85">
        <f>SUM(DATASHEET!S85:U85)</f>
        <v>1</v>
      </c>
      <c r="N85">
        <f t="shared" si="8"/>
        <v>3</v>
      </c>
      <c r="O85">
        <f t="shared" si="9"/>
        <v>7</v>
      </c>
      <c r="P85" s="314">
        <f t="shared" si="10"/>
        <v>0.42857142857142855</v>
      </c>
      <c r="Q85" s="315" t="str">
        <f>IFERROR(VLOOKUP(A85,L3VA!$A$14:$M$243,13,FALSE),"")</f>
        <v/>
      </c>
      <c r="R85" s="39" t="str">
        <f t="shared" si="14"/>
        <v>N</v>
      </c>
      <c r="S85" s="39" t="str">
        <f t="shared" si="11"/>
        <v>Y</v>
      </c>
      <c r="T85" t="str">
        <f t="shared" si="12"/>
        <v>N</v>
      </c>
      <c r="U85" t="str">
        <f t="shared" si="13"/>
        <v>N</v>
      </c>
    </row>
    <row r="86" spans="1:21" x14ac:dyDescent="0.25">
      <c r="A86">
        <f>DATASHEET!A86</f>
        <v>150981</v>
      </c>
      <c r="B86" t="str">
        <f>DATASHEET!B86</f>
        <v>HANDS, Lowri</v>
      </c>
      <c r="C86">
        <v>12</v>
      </c>
      <c r="D86" t="str">
        <f>DATASHEET!D86</f>
        <v>F</v>
      </c>
      <c r="E86" t="str">
        <f>IF(DATASHEET!I86="N","N","Y")</f>
        <v>N</v>
      </c>
      <c r="F86" t="str">
        <f>DATASHEET!E86</f>
        <v>N</v>
      </c>
      <c r="G86" t="str">
        <f>DATASHEET!F86</f>
        <v>White - British</v>
      </c>
      <c r="H86" t="str">
        <f>DATASHEET!G86</f>
        <v>N</v>
      </c>
      <c r="I86" t="str">
        <f>DATASHEET!H86</f>
        <v>N</v>
      </c>
      <c r="J86" s="58" t="str">
        <f>DATASHEET!J86</f>
        <v>2.5+ (D/C)</v>
      </c>
      <c r="K86">
        <f>DATASHEET!Q86</f>
        <v>0</v>
      </c>
      <c r="L86">
        <f>DATASHEET!R86</f>
        <v>2</v>
      </c>
      <c r="M86">
        <f>SUM(DATASHEET!S86:U86)</f>
        <v>1</v>
      </c>
      <c r="N86">
        <f t="shared" si="8"/>
        <v>2</v>
      </c>
      <c r="O86">
        <f t="shared" si="9"/>
        <v>5</v>
      </c>
      <c r="P86" s="314">
        <f t="shared" si="10"/>
        <v>0.4</v>
      </c>
      <c r="Q86" s="315" t="str">
        <f>IFERROR(VLOOKUP(A86,L3VA!$A$14:$M$243,13,FALSE),"")</f>
        <v/>
      </c>
      <c r="R86" s="39" t="str">
        <f t="shared" si="14"/>
        <v>N</v>
      </c>
      <c r="S86" s="39" t="str">
        <f t="shared" si="11"/>
        <v>Y</v>
      </c>
      <c r="T86" t="str">
        <f t="shared" si="12"/>
        <v>N</v>
      </c>
      <c r="U86" t="str">
        <f t="shared" si="13"/>
        <v>N</v>
      </c>
    </row>
    <row r="87" spans="1:21" x14ac:dyDescent="0.25">
      <c r="A87">
        <f>DATASHEET!A87</f>
        <v>150951</v>
      </c>
      <c r="B87" t="str">
        <f>DATASHEET!B87</f>
        <v>HAWKINS, Mollie</v>
      </c>
      <c r="C87">
        <v>12</v>
      </c>
      <c r="D87" t="str">
        <f>DATASHEET!D87</f>
        <v>F</v>
      </c>
      <c r="E87" t="str">
        <f>IF(DATASHEET!I87="N","N","Y")</f>
        <v>N</v>
      </c>
      <c r="F87" t="str">
        <f>DATASHEET!E87</f>
        <v>N</v>
      </c>
      <c r="G87" t="str">
        <f>DATASHEET!F87</f>
        <v>White - British</v>
      </c>
      <c r="H87" t="str">
        <f>DATASHEET!G87</f>
        <v>N</v>
      </c>
      <c r="I87" t="str">
        <f>DATASHEET!H87</f>
        <v>N</v>
      </c>
      <c r="J87" s="58" t="str">
        <f>DATASHEET!J87</f>
        <v>4.75+ (C/B)</v>
      </c>
      <c r="K87">
        <f>DATASHEET!Q87</f>
        <v>1</v>
      </c>
      <c r="L87">
        <f>DATASHEET!R87</f>
        <v>3</v>
      </c>
      <c r="M87">
        <f>SUM(DATASHEET!S87:U87)</f>
        <v>0</v>
      </c>
      <c r="N87">
        <f t="shared" si="8"/>
        <v>4</v>
      </c>
      <c r="O87">
        <f t="shared" si="9"/>
        <v>8</v>
      </c>
      <c r="P87" s="314">
        <f t="shared" si="10"/>
        <v>0.5</v>
      </c>
      <c r="Q87" s="315" t="str">
        <f>IFERROR(VLOOKUP(A87,L3VA!$A$14:$M$243,13,FALSE),"")</f>
        <v/>
      </c>
      <c r="R87" s="39" t="str">
        <f t="shared" si="14"/>
        <v>N</v>
      </c>
      <c r="S87" s="39" t="str">
        <f t="shared" si="11"/>
        <v>Y</v>
      </c>
      <c r="T87" t="str">
        <f t="shared" si="12"/>
        <v>N</v>
      </c>
      <c r="U87" t="str">
        <f t="shared" si="13"/>
        <v>N</v>
      </c>
    </row>
    <row r="88" spans="1:21" x14ac:dyDescent="0.25">
      <c r="A88">
        <f>DATASHEET!A88</f>
        <v>150844</v>
      </c>
      <c r="B88" t="str">
        <f>DATASHEET!B88</f>
        <v>HEAFEY, Emma</v>
      </c>
      <c r="C88">
        <v>12</v>
      </c>
      <c r="D88" t="str">
        <f>DATASHEET!D88</f>
        <v>F</v>
      </c>
      <c r="E88" t="str">
        <f>IF(DATASHEET!I88="N","N","Y")</f>
        <v>N</v>
      </c>
      <c r="F88" t="str">
        <f>DATASHEET!E88</f>
        <v>N</v>
      </c>
      <c r="G88" t="str">
        <f>DATASHEET!F88</f>
        <v>White - British</v>
      </c>
      <c r="H88" t="str">
        <f>DATASHEET!G88</f>
        <v>N</v>
      </c>
      <c r="I88" t="str">
        <f>DATASHEET!H88</f>
        <v>N</v>
      </c>
      <c r="J88" s="58" t="str">
        <f>DATASHEET!J88</f>
        <v>6.25+ (B/A)</v>
      </c>
      <c r="K88">
        <f>DATASHEET!Q88</f>
        <v>0</v>
      </c>
      <c r="L88">
        <f>DATASHEET!R88</f>
        <v>4</v>
      </c>
      <c r="M88">
        <f>SUM(DATASHEET!S88:U88)</f>
        <v>0</v>
      </c>
      <c r="N88">
        <f t="shared" si="8"/>
        <v>4</v>
      </c>
      <c r="O88">
        <f t="shared" si="9"/>
        <v>8</v>
      </c>
      <c r="P88" s="314">
        <f t="shared" si="10"/>
        <v>0.5</v>
      </c>
      <c r="Q88" s="315" t="str">
        <f>IFERROR(VLOOKUP(A88,L3VA!$A$14:$M$243,13,FALSE),"")</f>
        <v/>
      </c>
      <c r="R88" s="39" t="str">
        <f t="shared" si="14"/>
        <v>N</v>
      </c>
      <c r="S88" s="39" t="str">
        <f t="shared" si="11"/>
        <v>Y</v>
      </c>
      <c r="T88" t="str">
        <f t="shared" si="12"/>
        <v>Y</v>
      </c>
      <c r="U88" t="str">
        <f t="shared" si="13"/>
        <v>N</v>
      </c>
    </row>
    <row r="89" spans="1:21" x14ac:dyDescent="0.25">
      <c r="A89">
        <f>DATASHEET!A89</f>
        <v>160123</v>
      </c>
      <c r="B89" t="str">
        <f>DATASHEET!B89</f>
        <v>HOGG, Isabella</v>
      </c>
      <c r="C89">
        <v>12</v>
      </c>
      <c r="D89" t="str">
        <f>DATASHEET!D89</f>
        <v>F</v>
      </c>
      <c r="E89" t="str">
        <f>IF(DATASHEET!I89="N","N","Y")</f>
        <v>N</v>
      </c>
      <c r="F89" t="str">
        <f>DATASHEET!E89</f>
        <v>N</v>
      </c>
      <c r="G89" t="str">
        <f>DATASHEET!F89</f>
        <v>White - British</v>
      </c>
      <c r="H89" t="str">
        <f>DATASHEET!G89</f>
        <v>N</v>
      </c>
      <c r="I89" t="str">
        <f>DATASHEET!H89</f>
        <v>N</v>
      </c>
      <c r="J89" s="58" t="str">
        <f>DATASHEET!J89</f>
        <v>2.5+ (D/C)</v>
      </c>
      <c r="K89">
        <f>DATASHEET!Q89</f>
        <v>0</v>
      </c>
      <c r="L89">
        <f>DATASHEET!R89</f>
        <v>4</v>
      </c>
      <c r="M89">
        <f>SUM(DATASHEET!S89:U89)</f>
        <v>0</v>
      </c>
      <c r="N89">
        <f t="shared" si="8"/>
        <v>4</v>
      </c>
      <c r="O89">
        <f t="shared" si="9"/>
        <v>8</v>
      </c>
      <c r="P89" s="314">
        <f t="shared" si="10"/>
        <v>0.5</v>
      </c>
      <c r="Q89" s="315" t="str">
        <f>IFERROR(VLOOKUP(A89,L3VA!$A$14:$M$243,13,FALSE),"")</f>
        <v/>
      </c>
      <c r="R89" s="39" t="str">
        <f t="shared" si="14"/>
        <v>N</v>
      </c>
      <c r="S89" s="39" t="str">
        <f t="shared" si="11"/>
        <v>Y</v>
      </c>
      <c r="T89" t="str">
        <f t="shared" si="12"/>
        <v>N</v>
      </c>
      <c r="U89" t="str">
        <f t="shared" si="13"/>
        <v>N</v>
      </c>
    </row>
    <row r="90" spans="1:21" x14ac:dyDescent="0.25">
      <c r="A90">
        <f>DATASHEET!A90</f>
        <v>150918</v>
      </c>
      <c r="B90" t="str">
        <f>DATASHEET!B90</f>
        <v>HORWOOD, Harry</v>
      </c>
      <c r="C90">
        <v>12</v>
      </c>
      <c r="D90" t="str">
        <f>DATASHEET!D90</f>
        <v>M</v>
      </c>
      <c r="E90" t="str">
        <f>IF(DATASHEET!I90="N","N","Y")</f>
        <v>N</v>
      </c>
      <c r="F90" t="str">
        <f>DATASHEET!E90</f>
        <v>N</v>
      </c>
      <c r="G90" t="str">
        <f>DATASHEET!F90</f>
        <v>White - British</v>
      </c>
      <c r="H90" t="str">
        <f>DATASHEET!G90</f>
        <v>N</v>
      </c>
      <c r="I90" t="str">
        <f>DATASHEET!H90</f>
        <v>N</v>
      </c>
      <c r="J90" s="58" t="str">
        <f>DATASHEET!J90</f>
        <v>4.75+ (C/B)</v>
      </c>
      <c r="K90">
        <f>DATASHEET!Q90</f>
        <v>0</v>
      </c>
      <c r="L90">
        <f>DATASHEET!R90</f>
        <v>5</v>
      </c>
      <c r="M90">
        <f>SUM(DATASHEET!S90:U90)</f>
        <v>0</v>
      </c>
      <c r="N90">
        <f t="shared" si="8"/>
        <v>5</v>
      </c>
      <c r="O90">
        <f t="shared" si="9"/>
        <v>10</v>
      </c>
      <c r="P90" s="314">
        <f t="shared" si="10"/>
        <v>0.5</v>
      </c>
      <c r="Q90" s="315" t="str">
        <f>IFERROR(VLOOKUP(A90,L3VA!$A$14:$M$243,13,FALSE),"")</f>
        <v/>
      </c>
      <c r="R90" s="39" t="str">
        <f t="shared" si="14"/>
        <v>N</v>
      </c>
      <c r="S90" s="39" t="str">
        <f t="shared" si="11"/>
        <v>Y</v>
      </c>
      <c r="T90" t="str">
        <f t="shared" si="12"/>
        <v>N</v>
      </c>
      <c r="U90" t="str">
        <f t="shared" si="13"/>
        <v>N</v>
      </c>
    </row>
    <row r="91" spans="1:21" x14ac:dyDescent="0.25">
      <c r="A91">
        <f>DATASHEET!A91</f>
        <v>150823</v>
      </c>
      <c r="B91" t="str">
        <f>DATASHEET!B91</f>
        <v>HOWDEN, Ella</v>
      </c>
      <c r="C91">
        <v>12</v>
      </c>
      <c r="D91" t="str">
        <f>DATASHEET!D91</f>
        <v>F</v>
      </c>
      <c r="E91" t="str">
        <f>IF(DATASHEET!I91="N","N","Y")</f>
        <v>N</v>
      </c>
      <c r="F91" t="str">
        <f>DATASHEET!E91</f>
        <v>Y</v>
      </c>
      <c r="G91" t="str">
        <f>DATASHEET!F91</f>
        <v>White - British</v>
      </c>
      <c r="H91" t="str">
        <f>DATASHEET!G91</f>
        <v>N</v>
      </c>
      <c r="I91" t="str">
        <f>DATASHEET!H91</f>
        <v>N</v>
      </c>
      <c r="J91" s="58" t="str">
        <f>DATASHEET!J91</f>
        <v>4.75+ (C/B)</v>
      </c>
      <c r="K91">
        <f>DATASHEET!Q91</f>
        <v>0</v>
      </c>
      <c r="L91">
        <f>DATASHEET!R91</f>
        <v>4</v>
      </c>
      <c r="M91">
        <f>SUM(DATASHEET!S91:U91)</f>
        <v>0</v>
      </c>
      <c r="N91">
        <f t="shared" si="8"/>
        <v>4</v>
      </c>
      <c r="O91">
        <f t="shared" si="9"/>
        <v>8</v>
      </c>
      <c r="P91" s="314">
        <f t="shared" si="10"/>
        <v>0.5</v>
      </c>
      <c r="Q91" s="315" t="str">
        <f>IFERROR(VLOOKUP(A91,L3VA!$A$14:$M$243,13,FALSE),"")</f>
        <v/>
      </c>
      <c r="R91" s="39" t="str">
        <f t="shared" si="14"/>
        <v>N</v>
      </c>
      <c r="S91" s="39" t="str">
        <f t="shared" si="11"/>
        <v>Y</v>
      </c>
      <c r="T91" t="str">
        <f t="shared" si="12"/>
        <v>N</v>
      </c>
      <c r="U91" t="str">
        <f t="shared" si="13"/>
        <v>N</v>
      </c>
    </row>
    <row r="92" spans="1:21" x14ac:dyDescent="0.25">
      <c r="A92">
        <f>DATASHEET!A92</f>
        <v>160059</v>
      </c>
      <c r="B92" t="str">
        <f>DATASHEET!B92</f>
        <v>HUGHES, Megan</v>
      </c>
      <c r="C92">
        <v>12</v>
      </c>
      <c r="D92" t="str">
        <f>DATASHEET!D92</f>
        <v>F</v>
      </c>
      <c r="E92" t="str">
        <f>IF(DATASHEET!I92="N","N","Y")</f>
        <v>N</v>
      </c>
      <c r="F92" t="str">
        <f>DATASHEET!E92</f>
        <v>N</v>
      </c>
      <c r="G92" t="str">
        <f>DATASHEET!F92</f>
        <v>White - British</v>
      </c>
      <c r="H92" t="str">
        <f>DATASHEET!G92</f>
        <v>N</v>
      </c>
      <c r="I92" t="str">
        <f>DATASHEET!H92</f>
        <v>N</v>
      </c>
      <c r="J92" s="58" t="str">
        <f>DATASHEET!J92</f>
        <v>6.25+ (B/A)</v>
      </c>
      <c r="K92">
        <f>DATASHEET!Q92</f>
        <v>1</v>
      </c>
      <c r="L92">
        <f>DATASHEET!R92</f>
        <v>3</v>
      </c>
      <c r="M92">
        <f>SUM(DATASHEET!S92:U92)</f>
        <v>0</v>
      </c>
      <c r="N92">
        <f t="shared" si="8"/>
        <v>4</v>
      </c>
      <c r="O92">
        <f t="shared" si="9"/>
        <v>8</v>
      </c>
      <c r="P92" s="314">
        <f t="shared" si="10"/>
        <v>0.5</v>
      </c>
      <c r="Q92" s="315" t="str">
        <f>IFERROR(VLOOKUP(A92,L3VA!$A$14:$M$243,13,FALSE),"")</f>
        <v/>
      </c>
      <c r="R92" s="39" t="str">
        <f t="shared" si="14"/>
        <v>N</v>
      </c>
      <c r="S92" s="39" t="str">
        <f t="shared" si="11"/>
        <v>Y</v>
      </c>
      <c r="T92" t="str">
        <f t="shared" si="12"/>
        <v>Y</v>
      </c>
      <c r="U92" t="str">
        <f t="shared" si="13"/>
        <v>N</v>
      </c>
    </row>
    <row r="93" spans="1:21" x14ac:dyDescent="0.25">
      <c r="A93">
        <f>DATASHEET!A93</f>
        <v>150977</v>
      </c>
      <c r="B93" t="str">
        <f>DATASHEET!B93</f>
        <v>HUNT, Henry</v>
      </c>
      <c r="C93">
        <v>12</v>
      </c>
      <c r="D93" t="str">
        <f>DATASHEET!D93</f>
        <v>M</v>
      </c>
      <c r="E93" t="str">
        <f>IF(DATASHEET!I93="N","N","Y")</f>
        <v>N</v>
      </c>
      <c r="F93" t="str">
        <f>DATASHEET!E93</f>
        <v>Y</v>
      </c>
      <c r="G93" t="str">
        <f>DATASHEET!F93</f>
        <v>White - British</v>
      </c>
      <c r="H93" t="str">
        <f>DATASHEET!G93</f>
        <v>N</v>
      </c>
      <c r="I93" t="str">
        <f>DATASHEET!H93</f>
        <v>N</v>
      </c>
      <c r="J93" s="58" t="str">
        <f>DATASHEET!J93</f>
        <v>4.75+ (C/B)</v>
      </c>
      <c r="K93">
        <f>DATASHEET!Q93</f>
        <v>0</v>
      </c>
      <c r="L93">
        <f>DATASHEET!R93</f>
        <v>2</v>
      </c>
      <c r="M93">
        <f>SUM(DATASHEET!S93:U93)</f>
        <v>2</v>
      </c>
      <c r="N93">
        <f t="shared" si="8"/>
        <v>2</v>
      </c>
      <c r="O93">
        <f t="shared" si="9"/>
        <v>6</v>
      </c>
      <c r="P93" s="314">
        <f t="shared" si="10"/>
        <v>0.33333333333333331</v>
      </c>
      <c r="Q93" s="315" t="str">
        <f>IFERROR(VLOOKUP(A93,L3VA!$A$14:$M$243,13,FALSE),"")</f>
        <v/>
      </c>
      <c r="R93" s="39" t="str">
        <f t="shared" si="14"/>
        <v>N</v>
      </c>
      <c r="S93" s="39" t="str">
        <f t="shared" si="11"/>
        <v>Y</v>
      </c>
      <c r="T93" t="str">
        <f t="shared" si="12"/>
        <v>N</v>
      </c>
      <c r="U93" t="str">
        <f t="shared" si="13"/>
        <v>N</v>
      </c>
    </row>
    <row r="94" spans="1:21" x14ac:dyDescent="0.25">
      <c r="A94">
        <f>DATASHEET!A94</f>
        <v>150983</v>
      </c>
      <c r="B94" t="str">
        <f>DATASHEET!B94</f>
        <v>HUSSAIN, Falak</v>
      </c>
      <c r="C94">
        <v>12</v>
      </c>
      <c r="D94" t="str">
        <f>DATASHEET!D94</f>
        <v>F</v>
      </c>
      <c r="E94" t="str">
        <f>IF(DATASHEET!I94="N","N","Y")</f>
        <v>N</v>
      </c>
      <c r="F94" t="str">
        <f>DATASHEET!E94</f>
        <v>Y</v>
      </c>
      <c r="G94" t="str">
        <f>DATASHEET!F94</f>
        <v>Pakistani</v>
      </c>
      <c r="H94" t="str">
        <f>DATASHEET!G94</f>
        <v>N</v>
      </c>
      <c r="I94" t="str">
        <f>DATASHEET!H94</f>
        <v>N</v>
      </c>
      <c r="J94" s="58" t="str">
        <f>DATASHEET!J94</f>
        <v>6.25+ (B/A)</v>
      </c>
      <c r="K94">
        <f>DATASHEET!Q94</f>
        <v>1</v>
      </c>
      <c r="L94">
        <f>DATASHEET!R94</f>
        <v>2</v>
      </c>
      <c r="M94">
        <f>SUM(DATASHEET!S94:U94)</f>
        <v>1</v>
      </c>
      <c r="N94">
        <f t="shared" si="8"/>
        <v>3</v>
      </c>
      <c r="O94">
        <f t="shared" si="9"/>
        <v>7</v>
      </c>
      <c r="P94" s="314">
        <f t="shared" si="10"/>
        <v>0.42857142857142855</v>
      </c>
      <c r="Q94" s="315" t="str">
        <f>IFERROR(VLOOKUP(A94,L3VA!$A$14:$M$243,13,FALSE),"")</f>
        <v/>
      </c>
      <c r="R94" s="39" t="str">
        <f t="shared" si="14"/>
        <v>N</v>
      </c>
      <c r="S94" s="39" t="str">
        <f t="shared" si="11"/>
        <v>Y</v>
      </c>
      <c r="T94" t="str">
        <f t="shared" si="12"/>
        <v>Y</v>
      </c>
      <c r="U94" t="str">
        <f t="shared" si="13"/>
        <v>N</v>
      </c>
    </row>
    <row r="95" spans="1:21" x14ac:dyDescent="0.25">
      <c r="A95">
        <f>DATASHEET!A95</f>
        <v>150997</v>
      </c>
      <c r="B95" t="str">
        <f>DATASHEET!B95</f>
        <v>HUSSAIN, Yahya</v>
      </c>
      <c r="C95">
        <v>12</v>
      </c>
      <c r="D95" t="str">
        <f>DATASHEET!D95</f>
        <v>M</v>
      </c>
      <c r="E95" t="str">
        <f>IF(DATASHEET!I95="N","N","Y")</f>
        <v>N</v>
      </c>
      <c r="F95" t="str">
        <f>DATASHEET!E95</f>
        <v>N</v>
      </c>
      <c r="G95" t="str">
        <f>DATASHEET!F95</f>
        <v>Pakistani</v>
      </c>
      <c r="H95" t="str">
        <f>DATASHEET!G95</f>
        <v>N</v>
      </c>
      <c r="I95" t="str">
        <f>DATASHEET!H95</f>
        <v>N</v>
      </c>
      <c r="J95" s="58" t="str">
        <f>DATASHEET!J95</f>
        <v>2.5+ (D/C)</v>
      </c>
      <c r="K95">
        <f>DATASHEET!Q95</f>
        <v>0</v>
      </c>
      <c r="L95">
        <f>DATASHEET!R95</f>
        <v>4</v>
      </c>
      <c r="M95">
        <f>SUM(DATASHEET!S95:U95)</f>
        <v>0</v>
      </c>
      <c r="N95">
        <f t="shared" si="8"/>
        <v>4</v>
      </c>
      <c r="O95">
        <f t="shared" si="9"/>
        <v>8</v>
      </c>
      <c r="P95" s="314">
        <f t="shared" si="10"/>
        <v>0.5</v>
      </c>
      <c r="Q95" s="315" t="str">
        <f>IFERROR(VLOOKUP(A95,L3VA!$A$14:$M$243,13,FALSE),"")</f>
        <v/>
      </c>
      <c r="R95" s="39" t="str">
        <f t="shared" si="14"/>
        <v>N</v>
      </c>
      <c r="S95" s="39" t="str">
        <f t="shared" si="11"/>
        <v>Y</v>
      </c>
      <c r="T95" t="str">
        <f t="shared" si="12"/>
        <v>N</v>
      </c>
      <c r="U95" t="str">
        <f t="shared" si="13"/>
        <v>N</v>
      </c>
    </row>
    <row r="96" spans="1:21" x14ac:dyDescent="0.25">
      <c r="A96">
        <f>DATASHEET!A96</f>
        <v>160050</v>
      </c>
      <c r="B96" t="str">
        <f>DATASHEET!B96</f>
        <v>HUTCHISON, Thomas</v>
      </c>
      <c r="C96">
        <v>12</v>
      </c>
      <c r="D96" t="str">
        <f>DATASHEET!D96</f>
        <v>M</v>
      </c>
      <c r="E96" t="str">
        <f>IF(DATASHEET!I96="N","N","Y")</f>
        <v>N</v>
      </c>
      <c r="F96" t="str">
        <f>DATASHEET!E96</f>
        <v>N</v>
      </c>
      <c r="G96" t="str">
        <f>DATASHEET!F96</f>
        <v>White - British</v>
      </c>
      <c r="H96" t="str">
        <f>DATASHEET!G96</f>
        <v>N</v>
      </c>
      <c r="I96" t="str">
        <f>DATASHEET!H96</f>
        <v>N</v>
      </c>
      <c r="J96" s="58" t="str">
        <f>DATASHEET!J96</f>
        <v>2.5+ (D/C)</v>
      </c>
      <c r="K96">
        <f>DATASHEET!Q96</f>
        <v>0</v>
      </c>
      <c r="L96">
        <f>DATASHEET!R96</f>
        <v>4</v>
      </c>
      <c r="M96">
        <f>SUM(DATASHEET!S96:U96)</f>
        <v>0</v>
      </c>
      <c r="N96">
        <f t="shared" si="8"/>
        <v>4</v>
      </c>
      <c r="O96">
        <f t="shared" si="9"/>
        <v>8</v>
      </c>
      <c r="P96" s="314">
        <f t="shared" si="10"/>
        <v>0.5</v>
      </c>
      <c r="Q96" s="315" t="str">
        <f>IFERROR(VLOOKUP(A96,L3VA!$A$14:$M$243,13,FALSE),"")</f>
        <v/>
      </c>
      <c r="R96" s="39" t="str">
        <f t="shared" si="14"/>
        <v>N</v>
      </c>
      <c r="S96" s="39" t="str">
        <f t="shared" si="11"/>
        <v>Y</v>
      </c>
      <c r="T96" t="str">
        <f t="shared" si="12"/>
        <v>N</v>
      </c>
      <c r="U96" t="str">
        <f t="shared" si="13"/>
        <v>N</v>
      </c>
    </row>
    <row r="97" spans="1:21" x14ac:dyDescent="0.25">
      <c r="A97">
        <f>DATASHEET!A97</f>
        <v>152720</v>
      </c>
      <c r="B97" t="str">
        <f>DATASHEET!B97</f>
        <v>IBRAHIM, Ibraheem</v>
      </c>
      <c r="C97">
        <v>12</v>
      </c>
      <c r="D97" t="str">
        <f>DATASHEET!D97</f>
        <v>M</v>
      </c>
      <c r="E97" t="str">
        <f>IF(DATASHEET!I97="N","N","Y")</f>
        <v>N</v>
      </c>
      <c r="F97" t="str">
        <f>DATASHEET!E97</f>
        <v>N</v>
      </c>
      <c r="G97" t="str">
        <f>DATASHEET!F97</f>
        <v>Other Black African</v>
      </c>
      <c r="H97" t="str">
        <f>DATASHEET!G97</f>
        <v>N</v>
      </c>
      <c r="I97" t="str">
        <f>DATASHEET!H97</f>
        <v>N</v>
      </c>
      <c r="J97" s="58" t="str">
        <f>DATASHEET!J97</f>
        <v>4.75+ (C/B)</v>
      </c>
      <c r="K97">
        <f>DATASHEET!Q97</f>
        <v>0</v>
      </c>
      <c r="L97">
        <f>DATASHEET!R97</f>
        <v>4</v>
      </c>
      <c r="M97">
        <f>SUM(DATASHEET!S97:U97)</f>
        <v>0</v>
      </c>
      <c r="N97">
        <f t="shared" si="8"/>
        <v>4</v>
      </c>
      <c r="O97">
        <f t="shared" si="9"/>
        <v>8</v>
      </c>
      <c r="P97" s="314">
        <f t="shared" si="10"/>
        <v>0.5</v>
      </c>
      <c r="Q97" s="315" t="str">
        <f>IFERROR(VLOOKUP(A97,L3VA!$A$14:$M$243,13,FALSE),"")</f>
        <v/>
      </c>
      <c r="R97" s="39" t="str">
        <f t="shared" si="14"/>
        <v>N</v>
      </c>
      <c r="S97" s="39" t="str">
        <f t="shared" si="11"/>
        <v>Y</v>
      </c>
      <c r="T97" t="str">
        <f t="shared" si="12"/>
        <v>N</v>
      </c>
      <c r="U97" t="str">
        <f t="shared" si="13"/>
        <v>N</v>
      </c>
    </row>
    <row r="98" spans="1:21" x14ac:dyDescent="0.25">
      <c r="A98">
        <f>DATASHEET!A98</f>
        <v>150851</v>
      </c>
      <c r="B98" t="str">
        <f>DATASHEET!B98</f>
        <v>IGOE, Daniel</v>
      </c>
      <c r="C98">
        <v>12</v>
      </c>
      <c r="D98" t="str">
        <f>DATASHEET!D98</f>
        <v>M</v>
      </c>
      <c r="E98" t="str">
        <f>IF(DATASHEET!I98="N","N","Y")</f>
        <v>N</v>
      </c>
      <c r="F98" t="str">
        <f>DATASHEET!E98</f>
        <v>N</v>
      </c>
      <c r="G98" t="str">
        <f>DATASHEET!F98</f>
        <v>Other Mixed Background</v>
      </c>
      <c r="H98" t="str">
        <f>DATASHEET!G98</f>
        <v>N</v>
      </c>
      <c r="I98" t="str">
        <f>DATASHEET!H98</f>
        <v>N</v>
      </c>
      <c r="J98" s="58" t="str">
        <f>DATASHEET!J98</f>
        <v>6.25+ (B/A)</v>
      </c>
      <c r="K98">
        <f>DATASHEET!Q98</f>
        <v>0</v>
      </c>
      <c r="L98">
        <f>DATASHEET!R98</f>
        <v>4</v>
      </c>
      <c r="M98">
        <f>SUM(DATASHEET!S98:U98)</f>
        <v>0</v>
      </c>
      <c r="N98">
        <f t="shared" si="8"/>
        <v>4</v>
      </c>
      <c r="O98">
        <f t="shared" si="9"/>
        <v>8</v>
      </c>
      <c r="P98" s="314">
        <f t="shared" si="10"/>
        <v>0.5</v>
      </c>
      <c r="Q98" s="315" t="str">
        <f>IFERROR(VLOOKUP(A98,L3VA!$A$14:$M$243,13,FALSE),"")</f>
        <v/>
      </c>
      <c r="R98" s="39" t="str">
        <f t="shared" si="14"/>
        <v>N</v>
      </c>
      <c r="S98" s="39" t="str">
        <f t="shared" si="11"/>
        <v>Y</v>
      </c>
      <c r="T98" t="str">
        <f t="shared" si="12"/>
        <v>N</v>
      </c>
      <c r="U98" t="str">
        <f t="shared" si="13"/>
        <v>Y</v>
      </c>
    </row>
    <row r="99" spans="1:21" x14ac:dyDescent="0.25">
      <c r="A99">
        <f>DATASHEET!A99</f>
        <v>150952</v>
      </c>
      <c r="B99" t="str">
        <f>DATASHEET!B99</f>
        <v>ISON, Jacintha</v>
      </c>
      <c r="C99">
        <v>12</v>
      </c>
      <c r="D99" t="str">
        <f>DATASHEET!D99</f>
        <v>F</v>
      </c>
      <c r="E99" t="str">
        <f>IF(DATASHEET!I99="N","N","Y")</f>
        <v>N</v>
      </c>
      <c r="F99" t="str">
        <f>DATASHEET!E99</f>
        <v>N</v>
      </c>
      <c r="G99" t="str">
        <f>DATASHEET!F99</f>
        <v>Indian</v>
      </c>
      <c r="H99" t="str">
        <f>DATASHEET!G99</f>
        <v>N</v>
      </c>
      <c r="I99" t="str">
        <f>DATASHEET!H99</f>
        <v>N</v>
      </c>
      <c r="J99" s="58" t="str">
        <f>DATASHEET!J99</f>
        <v>6.25+ (B/A)</v>
      </c>
      <c r="K99">
        <f>DATASHEET!Q99</f>
        <v>0</v>
      </c>
      <c r="L99">
        <f>DATASHEET!R99</f>
        <v>4</v>
      </c>
      <c r="M99">
        <f>SUM(DATASHEET!S99:U99)</f>
        <v>0</v>
      </c>
      <c r="N99">
        <f t="shared" si="8"/>
        <v>4</v>
      </c>
      <c r="O99">
        <f t="shared" si="9"/>
        <v>8</v>
      </c>
      <c r="P99" s="314">
        <f t="shared" si="10"/>
        <v>0.5</v>
      </c>
      <c r="Q99" s="315" t="str">
        <f>IFERROR(VLOOKUP(A99,L3VA!$A$14:$M$243,13,FALSE),"")</f>
        <v/>
      </c>
      <c r="R99" s="39" t="str">
        <f t="shared" si="14"/>
        <v>N</v>
      </c>
      <c r="S99" s="39" t="str">
        <f t="shared" si="11"/>
        <v>Y</v>
      </c>
      <c r="T99" t="str">
        <f t="shared" si="12"/>
        <v>Y</v>
      </c>
      <c r="U99" t="str">
        <f t="shared" si="13"/>
        <v>N</v>
      </c>
    </row>
    <row r="100" spans="1:21" x14ac:dyDescent="0.25">
      <c r="A100">
        <f>DATASHEET!A100</f>
        <v>150792</v>
      </c>
      <c r="B100" t="str">
        <f>DATASHEET!B100</f>
        <v>JACOBS, Reem</v>
      </c>
      <c r="C100">
        <v>12</v>
      </c>
      <c r="D100" t="str">
        <f>DATASHEET!D100</f>
        <v>F</v>
      </c>
      <c r="E100" t="str">
        <f>IF(DATASHEET!I100="N","N","Y")</f>
        <v>N</v>
      </c>
      <c r="F100" t="str">
        <f>DATASHEET!E100</f>
        <v>N</v>
      </c>
      <c r="G100" t="str">
        <f>DATASHEET!F100</f>
        <v>Other Ethnic Group</v>
      </c>
      <c r="H100" t="str">
        <f>DATASHEET!G100</f>
        <v>N</v>
      </c>
      <c r="I100" t="str">
        <f>DATASHEET!H100</f>
        <v>N</v>
      </c>
      <c r="J100" s="58" t="str">
        <f>DATASHEET!J100</f>
        <v>4.75+ (C/B)</v>
      </c>
      <c r="K100">
        <f>DATASHEET!Q100</f>
        <v>1</v>
      </c>
      <c r="L100">
        <f>DATASHEET!R100</f>
        <v>3</v>
      </c>
      <c r="M100">
        <f>SUM(DATASHEET!S100:U100)</f>
        <v>0</v>
      </c>
      <c r="N100">
        <f t="shared" si="8"/>
        <v>4</v>
      </c>
      <c r="O100">
        <f t="shared" si="9"/>
        <v>8</v>
      </c>
      <c r="P100" s="314">
        <f t="shared" si="10"/>
        <v>0.5</v>
      </c>
      <c r="Q100" s="315" t="str">
        <f>IFERROR(VLOOKUP(A100,L3VA!$A$14:$M$243,13,FALSE),"")</f>
        <v/>
      </c>
      <c r="R100" s="39" t="str">
        <f t="shared" si="14"/>
        <v>N</v>
      </c>
      <c r="S100" s="39" t="str">
        <f t="shared" si="11"/>
        <v>Y</v>
      </c>
      <c r="T100" t="str">
        <f t="shared" si="12"/>
        <v>N</v>
      </c>
      <c r="U100" t="str">
        <f t="shared" si="13"/>
        <v>N</v>
      </c>
    </row>
    <row r="101" spans="1:21" x14ac:dyDescent="0.25">
      <c r="A101">
        <f>DATASHEET!A101</f>
        <v>160091</v>
      </c>
      <c r="B101" t="str">
        <f>DATASHEET!B101</f>
        <v>JAMES, Marcus</v>
      </c>
      <c r="C101">
        <v>12</v>
      </c>
      <c r="D101" t="str">
        <f>DATASHEET!D101</f>
        <v>M</v>
      </c>
      <c r="E101" t="str">
        <f>IF(DATASHEET!I101="N","N","Y")</f>
        <v>Y</v>
      </c>
      <c r="F101" t="str">
        <f>DATASHEET!E101</f>
        <v>N</v>
      </c>
      <c r="G101" t="str">
        <f>DATASHEET!F101</f>
        <v>White Other</v>
      </c>
      <c r="H101" t="str">
        <f>DATASHEET!G101</f>
        <v>N</v>
      </c>
      <c r="I101" t="str">
        <f>DATASHEET!H101</f>
        <v>N</v>
      </c>
      <c r="J101" s="58" t="str">
        <f>DATASHEET!J101</f>
        <v>6.25+ (B/A)</v>
      </c>
      <c r="K101">
        <f>DATASHEET!Q101</f>
        <v>1</v>
      </c>
      <c r="L101">
        <f>DATASHEET!R101</f>
        <v>3</v>
      </c>
      <c r="M101">
        <f>SUM(DATASHEET!S101:U101)</f>
        <v>0</v>
      </c>
      <c r="N101">
        <f t="shared" si="8"/>
        <v>4</v>
      </c>
      <c r="O101">
        <f t="shared" si="9"/>
        <v>8</v>
      </c>
      <c r="P101" s="314">
        <f t="shared" si="10"/>
        <v>0.5</v>
      </c>
      <c r="Q101" s="315" t="str">
        <f>IFERROR(VLOOKUP(A101,L3VA!$A$14:$M$243,13,FALSE),"")</f>
        <v/>
      </c>
      <c r="R101" s="39" t="str">
        <f t="shared" si="14"/>
        <v>N</v>
      </c>
      <c r="S101" s="39" t="str">
        <f t="shared" si="11"/>
        <v>Y</v>
      </c>
      <c r="T101" t="str">
        <f t="shared" si="12"/>
        <v>N</v>
      </c>
      <c r="U101" t="str">
        <f t="shared" si="13"/>
        <v>Y</v>
      </c>
    </row>
    <row r="102" spans="1:21" x14ac:dyDescent="0.25">
      <c r="A102">
        <f>DATASHEET!A102</f>
        <v>152730</v>
      </c>
      <c r="B102" t="str">
        <f>DATASHEET!B102</f>
        <v>JAYASUMANA, Menula</v>
      </c>
      <c r="C102">
        <v>12</v>
      </c>
      <c r="D102" t="str">
        <f>DATASHEET!D102</f>
        <v>M</v>
      </c>
      <c r="E102" t="str">
        <f>IF(DATASHEET!I102="N","N","Y")</f>
        <v>N</v>
      </c>
      <c r="F102" t="str">
        <f>DATASHEET!E102</f>
        <v>N</v>
      </c>
      <c r="G102" t="str">
        <f>DATASHEET!F102</f>
        <v>Indian</v>
      </c>
      <c r="H102" t="str">
        <f>DATASHEET!G102</f>
        <v>N</v>
      </c>
      <c r="I102" t="str">
        <f>DATASHEET!H102</f>
        <v>N</v>
      </c>
      <c r="J102" s="58" t="str">
        <f>DATASHEET!J102</f>
        <v>2.5+ (D/C)</v>
      </c>
      <c r="K102">
        <f>DATASHEET!Q102</f>
        <v>1</v>
      </c>
      <c r="L102">
        <f>DATASHEET!R102</f>
        <v>4</v>
      </c>
      <c r="M102">
        <f>SUM(DATASHEET!S102:U102)</f>
        <v>0</v>
      </c>
      <c r="N102">
        <f t="shared" si="8"/>
        <v>5</v>
      </c>
      <c r="O102">
        <f t="shared" si="9"/>
        <v>10</v>
      </c>
      <c r="P102" s="314">
        <f t="shared" si="10"/>
        <v>0.5</v>
      </c>
      <c r="Q102" s="315" t="str">
        <f>IFERROR(VLOOKUP(A102,L3VA!$A$14:$M$243,13,FALSE),"")</f>
        <v/>
      </c>
      <c r="R102" s="39" t="str">
        <f t="shared" si="14"/>
        <v>N</v>
      </c>
      <c r="S102" s="39" t="str">
        <f t="shared" si="11"/>
        <v>Y</v>
      </c>
      <c r="T102" t="str">
        <f t="shared" si="12"/>
        <v>N</v>
      </c>
      <c r="U102" t="str">
        <f t="shared" si="13"/>
        <v>N</v>
      </c>
    </row>
    <row r="103" spans="1:21" x14ac:dyDescent="0.25">
      <c r="A103">
        <f>DATASHEET!A103</f>
        <v>160080</v>
      </c>
      <c r="B103" t="str">
        <f>DATASHEET!B103</f>
        <v>JOKHI, Sam</v>
      </c>
      <c r="C103">
        <v>12</v>
      </c>
      <c r="D103" t="str">
        <f>DATASHEET!D103</f>
        <v>M</v>
      </c>
      <c r="E103" t="str">
        <f>IF(DATASHEET!I103="N","N","Y")</f>
        <v>N</v>
      </c>
      <c r="F103" t="str">
        <f>DATASHEET!E103</f>
        <v>N</v>
      </c>
      <c r="G103" t="str">
        <f>DATASHEET!F103</f>
        <v>White and Indian</v>
      </c>
      <c r="H103" t="str">
        <f>DATASHEET!G103</f>
        <v>N</v>
      </c>
      <c r="I103" t="str">
        <f>DATASHEET!H103</f>
        <v>N</v>
      </c>
      <c r="J103" s="58" t="str">
        <f>DATASHEET!J103</f>
        <v>7.75+ (A/A*)</v>
      </c>
      <c r="K103">
        <f>DATASHEET!Q103</f>
        <v>2</v>
      </c>
      <c r="L103">
        <f>DATASHEET!R103</f>
        <v>3</v>
      </c>
      <c r="M103">
        <f>SUM(DATASHEET!S103:U103)</f>
        <v>0</v>
      </c>
      <c r="N103">
        <f t="shared" si="8"/>
        <v>5</v>
      </c>
      <c r="O103">
        <f t="shared" si="9"/>
        <v>10</v>
      </c>
      <c r="P103" s="314">
        <f t="shared" si="10"/>
        <v>0.5</v>
      </c>
      <c r="Q103" s="315" t="str">
        <f>IFERROR(VLOOKUP(A103,L3VA!$A$14:$M$243,13,FALSE),"")</f>
        <v/>
      </c>
      <c r="R103" s="39" t="str">
        <f t="shared" si="14"/>
        <v>N</v>
      </c>
      <c r="S103" s="39" t="str">
        <f t="shared" si="11"/>
        <v>Y</v>
      </c>
      <c r="T103" t="str">
        <f t="shared" si="12"/>
        <v>N</v>
      </c>
      <c r="U103" t="str">
        <f t="shared" si="13"/>
        <v>Y</v>
      </c>
    </row>
    <row r="104" spans="1:21" x14ac:dyDescent="0.25">
      <c r="A104">
        <f>DATASHEET!A104</f>
        <v>150859</v>
      </c>
      <c r="B104" t="str">
        <f>DATASHEET!B104</f>
        <v>JONES, Connor</v>
      </c>
      <c r="C104">
        <v>12</v>
      </c>
      <c r="D104" t="str">
        <f>DATASHEET!D104</f>
        <v>M</v>
      </c>
      <c r="E104" t="str">
        <f>IF(DATASHEET!I104="N","N","Y")</f>
        <v>N</v>
      </c>
      <c r="F104" t="str">
        <f>DATASHEET!E104</f>
        <v>N</v>
      </c>
      <c r="G104" t="str">
        <f>DATASHEET!F104</f>
        <v>White - British</v>
      </c>
      <c r="H104" t="str">
        <f>DATASHEET!G104</f>
        <v>N</v>
      </c>
      <c r="I104" t="str">
        <f>DATASHEET!H104</f>
        <v>N</v>
      </c>
      <c r="J104" s="58" t="str">
        <f>DATASHEET!J104</f>
        <v>6.25+ (B/A)</v>
      </c>
      <c r="K104">
        <f>DATASHEET!Q104</f>
        <v>0</v>
      </c>
      <c r="L104">
        <f>DATASHEET!R104</f>
        <v>4</v>
      </c>
      <c r="M104">
        <f>SUM(DATASHEET!S104:U104)</f>
        <v>0</v>
      </c>
      <c r="N104">
        <f t="shared" si="8"/>
        <v>4</v>
      </c>
      <c r="O104">
        <f t="shared" si="9"/>
        <v>8</v>
      </c>
      <c r="P104" s="314">
        <f t="shared" si="10"/>
        <v>0.5</v>
      </c>
      <c r="Q104" s="315" t="str">
        <f>IFERROR(VLOOKUP(A104,L3VA!$A$14:$M$243,13,FALSE),"")</f>
        <v/>
      </c>
      <c r="R104" s="39" t="str">
        <f t="shared" si="14"/>
        <v>N</v>
      </c>
      <c r="S104" s="39" t="str">
        <f t="shared" si="11"/>
        <v>Y</v>
      </c>
      <c r="T104" t="str">
        <f t="shared" si="12"/>
        <v>N</v>
      </c>
      <c r="U104" t="str">
        <f t="shared" si="13"/>
        <v>Y</v>
      </c>
    </row>
    <row r="105" spans="1:21" x14ac:dyDescent="0.25">
      <c r="A105">
        <f>DATASHEET!A105</f>
        <v>160106</v>
      </c>
      <c r="B105" t="str">
        <f>DATASHEET!B105</f>
        <v>JONES, Harriet</v>
      </c>
      <c r="C105">
        <v>12</v>
      </c>
      <c r="D105" t="str">
        <f>DATASHEET!D105</f>
        <v>F</v>
      </c>
      <c r="E105" t="str">
        <f>IF(DATASHEET!I105="N","N","Y")</f>
        <v>N</v>
      </c>
      <c r="F105" t="str">
        <f>DATASHEET!E105</f>
        <v>N</v>
      </c>
      <c r="G105" t="str">
        <f>DATASHEET!F105</f>
        <v>White - British</v>
      </c>
      <c r="H105" t="str">
        <f>DATASHEET!G105</f>
        <v>N</v>
      </c>
      <c r="I105" t="str">
        <f>DATASHEET!H105</f>
        <v>N</v>
      </c>
      <c r="J105" s="58" t="str">
        <f>DATASHEET!J105</f>
        <v>6.25+ (B/A)</v>
      </c>
      <c r="K105">
        <f>DATASHEET!Q105</f>
        <v>1</v>
      </c>
      <c r="L105">
        <f>DATASHEET!R105</f>
        <v>3</v>
      </c>
      <c r="M105">
        <f>SUM(DATASHEET!S105:U105)</f>
        <v>0</v>
      </c>
      <c r="N105">
        <f t="shared" si="8"/>
        <v>4</v>
      </c>
      <c r="O105">
        <f t="shared" si="9"/>
        <v>8</v>
      </c>
      <c r="P105" s="314">
        <f t="shared" si="10"/>
        <v>0.5</v>
      </c>
      <c r="Q105" s="315" t="str">
        <f>IFERROR(VLOOKUP(A105,L3VA!$A$14:$M$243,13,FALSE),"")</f>
        <v/>
      </c>
      <c r="R105" s="39" t="str">
        <f t="shared" si="14"/>
        <v>N</v>
      </c>
      <c r="S105" s="39" t="str">
        <f t="shared" si="11"/>
        <v>Y</v>
      </c>
      <c r="T105" t="str">
        <f t="shared" si="12"/>
        <v>Y</v>
      </c>
      <c r="U105" t="str">
        <f t="shared" si="13"/>
        <v>N</v>
      </c>
    </row>
    <row r="106" spans="1:21" x14ac:dyDescent="0.25">
      <c r="A106">
        <f>DATASHEET!A106</f>
        <v>150993</v>
      </c>
      <c r="B106" t="str">
        <f>DATASHEET!B106</f>
        <v>JORDAN-SMALLE, Brandon</v>
      </c>
      <c r="C106">
        <v>12</v>
      </c>
      <c r="D106" t="str">
        <f>DATASHEET!D106</f>
        <v>M</v>
      </c>
      <c r="E106" t="str">
        <f>IF(DATASHEET!I106="N","N","Y")</f>
        <v>N</v>
      </c>
      <c r="F106" t="str">
        <f>DATASHEET!E106</f>
        <v>N</v>
      </c>
      <c r="G106" t="str">
        <f>DATASHEET!F106</f>
        <v>Black Caribbean</v>
      </c>
      <c r="H106" t="str">
        <f>DATASHEET!G106</f>
        <v>N</v>
      </c>
      <c r="I106" t="str">
        <f>DATASHEET!H106</f>
        <v>N</v>
      </c>
      <c r="J106" s="58" t="str">
        <f>DATASHEET!J106</f>
        <v>2.5+ (D/C)</v>
      </c>
      <c r="K106">
        <f>DATASHEET!Q106</f>
        <v>0</v>
      </c>
      <c r="L106">
        <f>DATASHEET!R106</f>
        <v>3</v>
      </c>
      <c r="M106">
        <f>SUM(DATASHEET!S106:U106)</f>
        <v>1</v>
      </c>
      <c r="N106">
        <f t="shared" si="8"/>
        <v>3</v>
      </c>
      <c r="O106">
        <f t="shared" si="9"/>
        <v>7</v>
      </c>
      <c r="P106" s="314">
        <f t="shared" si="10"/>
        <v>0.42857142857142855</v>
      </c>
      <c r="Q106" s="315" t="str">
        <f>IFERROR(VLOOKUP(A106,L3VA!$A$14:$M$243,13,FALSE),"")</f>
        <v/>
      </c>
      <c r="R106" s="39" t="str">
        <f t="shared" si="14"/>
        <v>N</v>
      </c>
      <c r="S106" s="39" t="str">
        <f t="shared" si="11"/>
        <v>Y</v>
      </c>
      <c r="T106" t="str">
        <f t="shared" si="12"/>
        <v>N</v>
      </c>
      <c r="U106" t="str">
        <f t="shared" si="13"/>
        <v>N</v>
      </c>
    </row>
    <row r="107" spans="1:21" x14ac:dyDescent="0.25">
      <c r="A107">
        <f>DATASHEET!A107</f>
        <v>150892</v>
      </c>
      <c r="B107" t="str">
        <f>DATASHEET!B107</f>
        <v>JURCZAK, Nikodem</v>
      </c>
      <c r="C107">
        <v>12</v>
      </c>
      <c r="D107" t="str">
        <f>DATASHEET!D107</f>
        <v>M</v>
      </c>
      <c r="E107" t="str">
        <f>IF(DATASHEET!I107="N","N","Y")</f>
        <v>N</v>
      </c>
      <c r="F107" t="str">
        <f>DATASHEET!E107</f>
        <v>N</v>
      </c>
      <c r="G107" t="str">
        <f>DATASHEET!F107</f>
        <v>White Eastern European</v>
      </c>
      <c r="H107" t="str">
        <f>DATASHEET!G107</f>
        <v>N</v>
      </c>
      <c r="I107" t="str">
        <f>DATASHEET!H107</f>
        <v>N</v>
      </c>
      <c r="J107" s="58" t="str">
        <f>DATASHEET!J107</f>
        <v>6.25+ (B/A)</v>
      </c>
      <c r="K107">
        <f>DATASHEET!Q107</f>
        <v>0</v>
      </c>
      <c r="L107">
        <f>DATASHEET!R107</f>
        <v>5</v>
      </c>
      <c r="M107">
        <f>SUM(DATASHEET!S107:U107)</f>
        <v>0</v>
      </c>
      <c r="N107">
        <f t="shared" si="8"/>
        <v>5</v>
      </c>
      <c r="O107">
        <f t="shared" si="9"/>
        <v>10</v>
      </c>
      <c r="P107" s="314">
        <f t="shared" si="10"/>
        <v>0.5</v>
      </c>
      <c r="Q107" s="315" t="str">
        <f>IFERROR(VLOOKUP(A107,L3VA!$A$14:$M$243,13,FALSE),"")</f>
        <v/>
      </c>
      <c r="R107" s="39" t="str">
        <f t="shared" si="14"/>
        <v>N</v>
      </c>
      <c r="S107" s="39" t="str">
        <f t="shared" si="11"/>
        <v>Y</v>
      </c>
      <c r="T107" t="str">
        <f t="shared" si="12"/>
        <v>N</v>
      </c>
      <c r="U107" t="str">
        <f t="shared" si="13"/>
        <v>Y</v>
      </c>
    </row>
    <row r="108" spans="1:21" x14ac:dyDescent="0.25">
      <c r="A108">
        <f>DATASHEET!A108</f>
        <v>150897</v>
      </c>
      <c r="B108" t="str">
        <f>DATASHEET!B108</f>
        <v>KANDENGWA, Sanchez</v>
      </c>
      <c r="C108">
        <v>12</v>
      </c>
      <c r="D108" t="str">
        <f>DATASHEET!D108</f>
        <v>M</v>
      </c>
      <c r="E108" t="str">
        <f>IF(DATASHEET!I108="N","N","Y")</f>
        <v>N</v>
      </c>
      <c r="F108" t="str">
        <f>DATASHEET!E108</f>
        <v>Y</v>
      </c>
      <c r="G108" t="str">
        <f>DATASHEET!F108</f>
        <v>Other Black African</v>
      </c>
      <c r="H108" t="str">
        <f>DATASHEET!G108</f>
        <v>N</v>
      </c>
      <c r="I108" t="str">
        <f>DATASHEET!H108</f>
        <v>N</v>
      </c>
      <c r="J108" s="58" t="str">
        <f>DATASHEET!J108</f>
        <v>2.5+ (D/C)</v>
      </c>
      <c r="K108">
        <f>DATASHEET!Q108</f>
        <v>0</v>
      </c>
      <c r="L108">
        <f>DATASHEET!R108</f>
        <v>2</v>
      </c>
      <c r="M108">
        <f>SUM(DATASHEET!S108:U108)</f>
        <v>3</v>
      </c>
      <c r="N108">
        <f t="shared" si="8"/>
        <v>2</v>
      </c>
      <c r="O108">
        <f t="shared" si="9"/>
        <v>7</v>
      </c>
      <c r="P108" s="314">
        <f t="shared" si="10"/>
        <v>0.2857142857142857</v>
      </c>
      <c r="Q108" s="315" t="str">
        <f>IFERROR(VLOOKUP(A108,L3VA!$A$14:$M$243,13,FALSE),"")</f>
        <v/>
      </c>
      <c r="R108" s="39" t="str">
        <f t="shared" si="14"/>
        <v>N</v>
      </c>
      <c r="S108" s="39" t="str">
        <f t="shared" si="11"/>
        <v>Y</v>
      </c>
      <c r="T108" t="str">
        <f t="shared" si="12"/>
        <v>N</v>
      </c>
      <c r="U108" t="str">
        <f t="shared" si="13"/>
        <v>N</v>
      </c>
    </row>
    <row r="109" spans="1:21" x14ac:dyDescent="0.25">
      <c r="A109">
        <f>DATASHEET!A109</f>
        <v>150917</v>
      </c>
      <c r="B109" t="str">
        <f>DATASHEET!B109</f>
        <v>KELLETT, Edward</v>
      </c>
      <c r="C109">
        <v>12</v>
      </c>
      <c r="D109" t="str">
        <f>DATASHEET!D109</f>
        <v>M</v>
      </c>
      <c r="E109" t="str">
        <f>IF(DATASHEET!I109="N","N","Y")</f>
        <v>N</v>
      </c>
      <c r="F109" t="str">
        <f>DATASHEET!E109</f>
        <v>N</v>
      </c>
      <c r="G109" t="str">
        <f>DATASHEET!F109</f>
        <v>White - British</v>
      </c>
      <c r="H109" t="str">
        <f>DATASHEET!G109</f>
        <v>N</v>
      </c>
      <c r="I109" t="str">
        <f>DATASHEET!H109</f>
        <v>N</v>
      </c>
      <c r="J109" s="58" t="str">
        <f>DATASHEET!J109</f>
        <v>2.5+ (D/C)</v>
      </c>
      <c r="K109">
        <f>DATASHEET!Q109</f>
        <v>1</v>
      </c>
      <c r="L109">
        <f>DATASHEET!R109</f>
        <v>2</v>
      </c>
      <c r="M109">
        <f>SUM(DATASHEET!S109:U109)</f>
        <v>1</v>
      </c>
      <c r="N109">
        <f t="shared" si="8"/>
        <v>3</v>
      </c>
      <c r="O109">
        <f t="shared" si="9"/>
        <v>7</v>
      </c>
      <c r="P109" s="314">
        <f t="shared" si="10"/>
        <v>0.42857142857142855</v>
      </c>
      <c r="Q109" s="315" t="str">
        <f>IFERROR(VLOOKUP(A109,L3VA!$A$14:$M$243,13,FALSE),"")</f>
        <v/>
      </c>
      <c r="R109" s="39" t="str">
        <f t="shared" si="14"/>
        <v>N</v>
      </c>
      <c r="S109" s="39" t="str">
        <f t="shared" si="11"/>
        <v>Y</v>
      </c>
      <c r="T109" t="str">
        <f t="shared" si="12"/>
        <v>N</v>
      </c>
      <c r="U109" t="str">
        <f t="shared" si="13"/>
        <v>N</v>
      </c>
    </row>
    <row r="110" spans="1:21" x14ac:dyDescent="0.25">
      <c r="A110">
        <f>DATASHEET!A110</f>
        <v>150971</v>
      </c>
      <c r="B110" t="str">
        <f>DATASHEET!B110</f>
        <v>KING, Charlotte</v>
      </c>
      <c r="C110">
        <v>12</v>
      </c>
      <c r="D110" t="str">
        <f>DATASHEET!D110</f>
        <v>F</v>
      </c>
      <c r="E110" t="str">
        <f>IF(DATASHEET!I110="N","N","Y")</f>
        <v>N</v>
      </c>
      <c r="F110" t="str">
        <f>DATASHEET!E110</f>
        <v>N</v>
      </c>
      <c r="G110" t="str">
        <f>DATASHEET!F110</f>
        <v>White - British</v>
      </c>
      <c r="H110" t="str">
        <f>DATASHEET!G110</f>
        <v>N</v>
      </c>
      <c r="I110" t="str">
        <f>DATASHEET!H110</f>
        <v>N</v>
      </c>
      <c r="J110" s="58" t="str">
        <f>DATASHEET!J110</f>
        <v>7.75+ (A/A*)</v>
      </c>
      <c r="K110">
        <f>DATASHEET!Q110</f>
        <v>1</v>
      </c>
      <c r="L110">
        <f>DATASHEET!R110</f>
        <v>4</v>
      </c>
      <c r="M110">
        <f>SUM(DATASHEET!S110:U110)</f>
        <v>0</v>
      </c>
      <c r="N110">
        <f t="shared" si="8"/>
        <v>5</v>
      </c>
      <c r="O110">
        <f t="shared" si="9"/>
        <v>10</v>
      </c>
      <c r="P110" s="314">
        <f t="shared" si="10"/>
        <v>0.5</v>
      </c>
      <c r="Q110" s="315" t="str">
        <f>IFERROR(VLOOKUP(A110,L3VA!$A$14:$M$243,13,FALSE),"")</f>
        <v/>
      </c>
      <c r="R110" s="39" t="str">
        <f t="shared" si="14"/>
        <v>N</v>
      </c>
      <c r="S110" s="39" t="str">
        <f t="shared" si="11"/>
        <v>Y</v>
      </c>
      <c r="T110" t="str">
        <f t="shared" si="12"/>
        <v>Y</v>
      </c>
      <c r="U110" t="str">
        <f t="shared" si="13"/>
        <v>N</v>
      </c>
    </row>
    <row r="111" spans="1:21" x14ac:dyDescent="0.25">
      <c r="A111">
        <f>DATASHEET!A111</f>
        <v>100339</v>
      </c>
      <c r="B111" t="str">
        <f>DATASHEET!B111</f>
        <v>KLOVAITE, Adrija</v>
      </c>
      <c r="C111">
        <v>12</v>
      </c>
      <c r="D111" t="str">
        <f>DATASHEET!D111</f>
        <v>F</v>
      </c>
      <c r="E111" t="str">
        <f>IF(DATASHEET!I111="N","N","Y")</f>
        <v>N</v>
      </c>
      <c r="F111" t="str">
        <f>DATASHEET!E111</f>
        <v>N</v>
      </c>
      <c r="G111" t="str">
        <f>DATASHEET!F111</f>
        <v>White Eastern European</v>
      </c>
      <c r="H111" t="str">
        <f>DATASHEET!G111</f>
        <v>N</v>
      </c>
      <c r="I111" t="str">
        <f>DATASHEET!H111</f>
        <v>N</v>
      </c>
      <c r="J111" s="58" t="str">
        <f>DATASHEET!J111</f>
        <v>4.75+ (C/B)</v>
      </c>
      <c r="K111">
        <f>DATASHEET!Q111</f>
        <v>0</v>
      </c>
      <c r="L111">
        <f>DATASHEET!R111</f>
        <v>4</v>
      </c>
      <c r="M111">
        <f>SUM(DATASHEET!S111:U111)</f>
        <v>0</v>
      </c>
      <c r="N111">
        <f t="shared" si="8"/>
        <v>4</v>
      </c>
      <c r="O111">
        <f t="shared" si="9"/>
        <v>8</v>
      </c>
      <c r="P111" s="314">
        <f t="shared" si="10"/>
        <v>0.5</v>
      </c>
      <c r="Q111" s="315" t="str">
        <f>IFERROR(VLOOKUP(A111,L3VA!$A$14:$M$243,13,FALSE),"")</f>
        <v/>
      </c>
      <c r="R111" s="39" t="str">
        <f t="shared" si="14"/>
        <v>N</v>
      </c>
      <c r="S111" s="39" t="str">
        <f t="shared" si="11"/>
        <v>Y</v>
      </c>
      <c r="T111" t="str">
        <f t="shared" si="12"/>
        <v>N</v>
      </c>
      <c r="U111" t="str">
        <f t="shared" si="13"/>
        <v>N</v>
      </c>
    </row>
    <row r="112" spans="1:21" x14ac:dyDescent="0.25">
      <c r="A112">
        <f>DATASHEET!A112</f>
        <v>160062</v>
      </c>
      <c r="B112" t="str">
        <f>DATASHEET!B112</f>
        <v>KOCJAN, Zofia</v>
      </c>
      <c r="C112">
        <v>12</v>
      </c>
      <c r="D112" t="str">
        <f>DATASHEET!D112</f>
        <v>F</v>
      </c>
      <c r="E112" t="str">
        <f>IF(DATASHEET!I112="N","N","Y")</f>
        <v>N</v>
      </c>
      <c r="F112" t="str">
        <f>DATASHEET!E112</f>
        <v>N</v>
      </c>
      <c r="G112" t="str">
        <f>DATASHEET!F112</f>
        <v>White Eastern European</v>
      </c>
      <c r="H112" t="str">
        <f>DATASHEET!G112</f>
        <v>N</v>
      </c>
      <c r="I112" t="str">
        <f>DATASHEET!H112</f>
        <v>N</v>
      </c>
      <c r="J112" s="58" t="str">
        <f>DATASHEET!J112</f>
        <v>2.5+ (D/C)</v>
      </c>
      <c r="K112">
        <f>DATASHEET!Q112</f>
        <v>2</v>
      </c>
      <c r="L112">
        <f>DATASHEET!R112</f>
        <v>2</v>
      </c>
      <c r="M112">
        <f>SUM(DATASHEET!S112:U112)</f>
        <v>0</v>
      </c>
      <c r="N112">
        <f t="shared" si="8"/>
        <v>4</v>
      </c>
      <c r="O112">
        <f t="shared" si="9"/>
        <v>8</v>
      </c>
      <c r="P112" s="314">
        <f t="shared" si="10"/>
        <v>0.5</v>
      </c>
      <c r="Q112" s="315" t="str">
        <f>IFERROR(VLOOKUP(A112,L3VA!$A$14:$M$243,13,FALSE),"")</f>
        <v/>
      </c>
      <c r="R112" s="39" t="str">
        <f t="shared" si="14"/>
        <v>N</v>
      </c>
      <c r="S112" s="39" t="str">
        <f t="shared" si="11"/>
        <v>Y</v>
      </c>
      <c r="T112" t="str">
        <f t="shared" si="12"/>
        <v>N</v>
      </c>
      <c r="U112" t="str">
        <f t="shared" si="13"/>
        <v>N</v>
      </c>
    </row>
    <row r="113" spans="1:21" x14ac:dyDescent="0.25">
      <c r="A113">
        <f>DATASHEET!A113</f>
        <v>150828</v>
      </c>
      <c r="B113" t="str">
        <f>DATASHEET!B113</f>
        <v>KOK-ROBERTO, Xander</v>
      </c>
      <c r="C113">
        <v>12</v>
      </c>
      <c r="D113" t="str">
        <f>DATASHEET!D113</f>
        <v>M</v>
      </c>
      <c r="E113" t="str">
        <f>IF(DATASHEET!I113="N","N","Y")</f>
        <v>N</v>
      </c>
      <c r="F113" t="str">
        <f>DATASHEET!E113</f>
        <v>N</v>
      </c>
      <c r="G113" t="str">
        <f>DATASHEET!F113</f>
        <v>Other Mixed Background</v>
      </c>
      <c r="H113" t="str">
        <f>DATASHEET!G113</f>
        <v>N</v>
      </c>
      <c r="I113" t="str">
        <f>DATASHEET!H113</f>
        <v>N</v>
      </c>
      <c r="J113" s="58" t="str">
        <f>DATASHEET!J113</f>
        <v>7.75+ (A/A*)</v>
      </c>
      <c r="K113">
        <f>DATASHEET!Q113</f>
        <v>0</v>
      </c>
      <c r="L113">
        <f>DATASHEET!R113</f>
        <v>6</v>
      </c>
      <c r="M113">
        <f>SUM(DATASHEET!S113:U113)</f>
        <v>0</v>
      </c>
      <c r="N113">
        <f t="shared" si="8"/>
        <v>6</v>
      </c>
      <c r="O113">
        <f t="shared" si="9"/>
        <v>12</v>
      </c>
      <c r="P113" s="314">
        <f t="shared" si="10"/>
        <v>0.5</v>
      </c>
      <c r="Q113" s="315" t="str">
        <f>IFERROR(VLOOKUP(A113,L3VA!$A$14:$M$243,13,FALSE),"")</f>
        <v/>
      </c>
      <c r="R113" s="39" t="str">
        <f t="shared" si="14"/>
        <v>N</v>
      </c>
      <c r="S113" s="39" t="str">
        <f t="shared" si="11"/>
        <v>Y</v>
      </c>
      <c r="T113" t="str">
        <f t="shared" si="12"/>
        <v>N</v>
      </c>
      <c r="U113" t="str">
        <f t="shared" si="13"/>
        <v>Y</v>
      </c>
    </row>
    <row r="114" spans="1:21" x14ac:dyDescent="0.25">
      <c r="A114">
        <f>DATASHEET!A114</f>
        <v>150894</v>
      </c>
      <c r="B114" t="str">
        <f>DATASHEET!B114</f>
        <v>KUBICA, Jakub</v>
      </c>
      <c r="C114">
        <v>12</v>
      </c>
      <c r="D114" t="str">
        <f>DATASHEET!D114</f>
        <v>M</v>
      </c>
      <c r="E114" t="str">
        <f>IF(DATASHEET!I114="N","N","Y")</f>
        <v>N</v>
      </c>
      <c r="F114" t="str">
        <f>DATASHEET!E114</f>
        <v>N</v>
      </c>
      <c r="G114" t="str">
        <f>DATASHEET!F114</f>
        <v>White Eastern European</v>
      </c>
      <c r="H114" t="str">
        <f>DATASHEET!G114</f>
        <v>N</v>
      </c>
      <c r="I114" t="str">
        <f>DATASHEET!H114</f>
        <v>N</v>
      </c>
      <c r="J114" s="58" t="str">
        <f>DATASHEET!J114</f>
        <v>4.75+ (C/B)</v>
      </c>
      <c r="K114">
        <f>DATASHEET!Q114</f>
        <v>0</v>
      </c>
      <c r="L114">
        <f>DATASHEET!R114</f>
        <v>5</v>
      </c>
      <c r="M114">
        <f>SUM(DATASHEET!S114:U114)</f>
        <v>0</v>
      </c>
      <c r="N114">
        <f t="shared" si="8"/>
        <v>5</v>
      </c>
      <c r="O114">
        <f t="shared" si="9"/>
        <v>10</v>
      </c>
      <c r="P114" s="314">
        <f t="shared" si="10"/>
        <v>0.5</v>
      </c>
      <c r="Q114" s="315" t="str">
        <f>IFERROR(VLOOKUP(A114,L3VA!$A$14:$M$243,13,FALSE),"")</f>
        <v/>
      </c>
      <c r="R114" s="39" t="str">
        <f t="shared" si="14"/>
        <v>N</v>
      </c>
      <c r="S114" s="39" t="str">
        <f t="shared" si="11"/>
        <v>Y</v>
      </c>
      <c r="T114" t="str">
        <f t="shared" si="12"/>
        <v>N</v>
      </c>
      <c r="U114" t="str">
        <f t="shared" si="13"/>
        <v>N</v>
      </c>
    </row>
    <row r="115" spans="1:21" x14ac:dyDescent="0.25">
      <c r="A115">
        <f>DATASHEET!A115</f>
        <v>150793</v>
      </c>
      <c r="B115" t="str">
        <f>DATASHEET!B115</f>
        <v>LEAR, Eve</v>
      </c>
      <c r="C115">
        <v>12</v>
      </c>
      <c r="D115" t="str">
        <f>DATASHEET!D115</f>
        <v>F</v>
      </c>
      <c r="E115" t="str">
        <f>IF(DATASHEET!I115="N","N","Y")</f>
        <v>N</v>
      </c>
      <c r="F115" t="str">
        <f>DATASHEET!E115</f>
        <v>N</v>
      </c>
      <c r="G115" t="str">
        <f>DATASHEET!F115</f>
        <v>White - British</v>
      </c>
      <c r="H115" t="str">
        <f>DATASHEET!G115</f>
        <v>N</v>
      </c>
      <c r="I115" t="str">
        <f>DATASHEET!H115</f>
        <v>N</v>
      </c>
      <c r="J115" s="58" t="str">
        <f>DATASHEET!J115</f>
        <v>6.25+ (B/A)</v>
      </c>
      <c r="K115">
        <f>DATASHEET!Q115</f>
        <v>0</v>
      </c>
      <c r="L115">
        <f>DATASHEET!R115</f>
        <v>4</v>
      </c>
      <c r="M115">
        <f>SUM(DATASHEET!S115:U115)</f>
        <v>0</v>
      </c>
      <c r="N115">
        <f t="shared" si="8"/>
        <v>4</v>
      </c>
      <c r="O115">
        <f t="shared" si="9"/>
        <v>8</v>
      </c>
      <c r="P115" s="314">
        <f t="shared" si="10"/>
        <v>0.5</v>
      </c>
      <c r="Q115" s="315" t="str">
        <f>IFERROR(VLOOKUP(A115,L3VA!$A$14:$M$243,13,FALSE),"")</f>
        <v/>
      </c>
      <c r="R115" s="39" t="str">
        <f t="shared" si="14"/>
        <v>N</v>
      </c>
      <c r="S115" s="39" t="str">
        <f t="shared" si="11"/>
        <v>Y</v>
      </c>
      <c r="T115" t="str">
        <f t="shared" si="12"/>
        <v>Y</v>
      </c>
      <c r="U115" t="str">
        <f t="shared" si="13"/>
        <v>N</v>
      </c>
    </row>
    <row r="116" spans="1:21" x14ac:dyDescent="0.25">
      <c r="A116">
        <f>DATASHEET!A116</f>
        <v>150959</v>
      </c>
      <c r="B116" t="str">
        <f>DATASHEET!B116</f>
        <v>LEE, Harry</v>
      </c>
      <c r="C116">
        <v>12</v>
      </c>
      <c r="D116" t="str">
        <f>DATASHEET!D116</f>
        <v>M</v>
      </c>
      <c r="E116" t="str">
        <f>IF(DATASHEET!I116="N","N","Y")</f>
        <v>N</v>
      </c>
      <c r="F116" t="str">
        <f>DATASHEET!E116</f>
        <v>N</v>
      </c>
      <c r="G116" t="str">
        <f>DATASHEET!F116</f>
        <v>White Other</v>
      </c>
      <c r="H116" t="str">
        <f>DATASHEET!G116</f>
        <v>N</v>
      </c>
      <c r="I116" t="str">
        <f>DATASHEET!H116</f>
        <v>N</v>
      </c>
      <c r="J116" s="58" t="str">
        <f>DATASHEET!J116</f>
        <v>6.25+ (B/A)</v>
      </c>
      <c r="K116">
        <f>DATASHEET!Q116</f>
        <v>0</v>
      </c>
      <c r="L116">
        <f>DATASHEET!R116</f>
        <v>4</v>
      </c>
      <c r="M116">
        <f>SUM(DATASHEET!S116:U116)</f>
        <v>0</v>
      </c>
      <c r="N116">
        <f t="shared" si="8"/>
        <v>4</v>
      </c>
      <c r="O116">
        <f t="shared" si="9"/>
        <v>8</v>
      </c>
      <c r="P116" s="314">
        <f t="shared" si="10"/>
        <v>0.5</v>
      </c>
      <c r="Q116" s="315" t="str">
        <f>IFERROR(VLOOKUP(A116,L3VA!$A$14:$M$243,13,FALSE),"")</f>
        <v/>
      </c>
      <c r="R116" s="39" t="str">
        <f t="shared" si="14"/>
        <v>N</v>
      </c>
      <c r="S116" s="39" t="str">
        <f t="shared" si="11"/>
        <v>Y</v>
      </c>
      <c r="T116" t="str">
        <f t="shared" si="12"/>
        <v>N</v>
      </c>
      <c r="U116" t="str">
        <f t="shared" si="13"/>
        <v>Y</v>
      </c>
    </row>
    <row r="117" spans="1:21" x14ac:dyDescent="0.25">
      <c r="A117">
        <f>DATASHEET!A117</f>
        <v>160361</v>
      </c>
      <c r="B117" t="str">
        <f>DATASHEET!B117</f>
        <v>LEE, Robert</v>
      </c>
      <c r="C117">
        <v>12</v>
      </c>
      <c r="D117" t="str">
        <f>DATASHEET!D117</f>
        <v>M</v>
      </c>
      <c r="E117" t="str">
        <f>IF(DATASHEET!I117="N","N","Y")</f>
        <v>N</v>
      </c>
      <c r="F117" t="str">
        <f>DATASHEET!E117</f>
        <v>N</v>
      </c>
      <c r="G117" t="str">
        <f>DATASHEET!F117</f>
        <v>White and Asian</v>
      </c>
      <c r="H117" t="str">
        <f>DATASHEET!G117</f>
        <v>N</v>
      </c>
      <c r="I117" t="str">
        <f>DATASHEET!H117</f>
        <v>N</v>
      </c>
      <c r="J117" s="58" t="str">
        <f>DATASHEET!J117</f>
        <v>7.75+ (A/A*)</v>
      </c>
      <c r="K117">
        <f>DATASHEET!Q117</f>
        <v>0</v>
      </c>
      <c r="L117">
        <f>DATASHEET!R117</f>
        <v>4</v>
      </c>
      <c r="M117">
        <f>SUM(DATASHEET!S117:U117)</f>
        <v>0</v>
      </c>
      <c r="N117">
        <f t="shared" si="8"/>
        <v>4</v>
      </c>
      <c r="O117">
        <f t="shared" si="9"/>
        <v>8</v>
      </c>
      <c r="P117" s="314">
        <f t="shared" si="10"/>
        <v>0.5</v>
      </c>
      <c r="Q117" s="315" t="str">
        <f>IFERROR(VLOOKUP(A117,L3VA!$A$14:$M$243,13,FALSE),"")</f>
        <v/>
      </c>
      <c r="R117" s="39" t="str">
        <f t="shared" si="14"/>
        <v>N</v>
      </c>
      <c r="S117" s="39" t="str">
        <f t="shared" si="11"/>
        <v>Y</v>
      </c>
      <c r="T117" t="str">
        <f t="shared" si="12"/>
        <v>N</v>
      </c>
      <c r="U117" t="str">
        <f t="shared" si="13"/>
        <v>Y</v>
      </c>
    </row>
    <row r="118" spans="1:21" x14ac:dyDescent="0.25">
      <c r="A118">
        <f>DATASHEET!A118</f>
        <v>150998</v>
      </c>
      <c r="B118" t="str">
        <f>DATASHEET!B118</f>
        <v>LEHANE, Rose</v>
      </c>
      <c r="C118">
        <v>12</v>
      </c>
      <c r="D118" t="str">
        <f>DATASHEET!D118</f>
        <v>F</v>
      </c>
      <c r="E118" t="str">
        <f>IF(DATASHEET!I118="N","N","Y")</f>
        <v>N</v>
      </c>
      <c r="F118" t="str">
        <f>DATASHEET!E118</f>
        <v>N</v>
      </c>
      <c r="G118" t="str">
        <f>DATASHEET!F118</f>
        <v>White - British</v>
      </c>
      <c r="H118" t="str">
        <f>DATASHEET!G118</f>
        <v>N</v>
      </c>
      <c r="I118" t="str">
        <f>DATASHEET!H118</f>
        <v>N</v>
      </c>
      <c r="J118" s="58" t="str">
        <f>DATASHEET!J118</f>
        <v>6.25+ (B/A)</v>
      </c>
      <c r="K118">
        <f>DATASHEET!Q118</f>
        <v>0</v>
      </c>
      <c r="L118">
        <f>DATASHEET!R118</f>
        <v>3</v>
      </c>
      <c r="M118">
        <f>SUM(DATASHEET!S118:U118)</f>
        <v>0</v>
      </c>
      <c r="N118">
        <f t="shared" si="8"/>
        <v>3</v>
      </c>
      <c r="O118">
        <f t="shared" si="9"/>
        <v>6</v>
      </c>
      <c r="P118" s="314">
        <f t="shared" si="10"/>
        <v>0.5</v>
      </c>
      <c r="Q118" s="315" t="str">
        <f>IFERROR(VLOOKUP(A118,L3VA!$A$14:$M$243,13,FALSE),"")</f>
        <v/>
      </c>
      <c r="R118" s="39" t="str">
        <f t="shared" si="14"/>
        <v>N</v>
      </c>
      <c r="S118" s="39" t="str">
        <f t="shared" si="11"/>
        <v>Y</v>
      </c>
      <c r="T118" t="str">
        <f t="shared" si="12"/>
        <v>Y</v>
      </c>
      <c r="U118" t="str">
        <f t="shared" si="13"/>
        <v>N</v>
      </c>
    </row>
    <row r="119" spans="1:21" x14ac:dyDescent="0.25">
      <c r="A119">
        <f>DATASHEET!A119</f>
        <v>150871</v>
      </c>
      <c r="B119" t="str">
        <f>DATASHEET!B119</f>
        <v>LOADER, Finn</v>
      </c>
      <c r="C119">
        <v>12</v>
      </c>
      <c r="D119" t="str">
        <f>DATASHEET!D119</f>
        <v>M</v>
      </c>
      <c r="E119" t="str">
        <f>IF(DATASHEET!I119="N","N","Y")</f>
        <v>N</v>
      </c>
      <c r="F119" t="str">
        <f>DATASHEET!E119</f>
        <v>N</v>
      </c>
      <c r="G119" t="str">
        <f>DATASHEET!F119</f>
        <v>White - British</v>
      </c>
      <c r="H119" t="str">
        <f>DATASHEET!G119</f>
        <v>N</v>
      </c>
      <c r="I119" t="str">
        <f>DATASHEET!H119</f>
        <v>N</v>
      </c>
      <c r="J119" s="58" t="str">
        <f>DATASHEET!J119</f>
        <v>4.75+ (C/B)</v>
      </c>
      <c r="K119">
        <f>DATASHEET!Q119</f>
        <v>1</v>
      </c>
      <c r="L119">
        <f>DATASHEET!R119</f>
        <v>2</v>
      </c>
      <c r="M119">
        <f>SUM(DATASHEET!S119:U119)</f>
        <v>1</v>
      </c>
      <c r="N119">
        <f t="shared" si="8"/>
        <v>3</v>
      </c>
      <c r="O119">
        <f t="shared" si="9"/>
        <v>7</v>
      </c>
      <c r="P119" s="314">
        <f t="shared" si="10"/>
        <v>0.42857142857142855</v>
      </c>
      <c r="Q119" s="315" t="str">
        <f>IFERROR(VLOOKUP(A119,L3VA!$A$14:$M$243,13,FALSE),"")</f>
        <v/>
      </c>
      <c r="R119" s="39" t="str">
        <f t="shared" si="14"/>
        <v>N</v>
      </c>
      <c r="S119" s="39" t="str">
        <f t="shared" si="11"/>
        <v>Y</v>
      </c>
      <c r="T119" t="str">
        <f t="shared" si="12"/>
        <v>N</v>
      </c>
      <c r="U119" t="str">
        <f t="shared" si="13"/>
        <v>N</v>
      </c>
    </row>
    <row r="120" spans="1:21" x14ac:dyDescent="0.25">
      <c r="A120">
        <f>DATASHEET!A120</f>
        <v>160101</v>
      </c>
      <c r="B120" t="str">
        <f>DATASHEET!B120</f>
        <v>LOCKER, Isobel</v>
      </c>
      <c r="C120">
        <v>12</v>
      </c>
      <c r="D120" t="str">
        <f>DATASHEET!D120</f>
        <v>F</v>
      </c>
      <c r="E120" t="str">
        <f>IF(DATASHEET!I120="N","N","Y")</f>
        <v>N</v>
      </c>
      <c r="F120" t="str">
        <f>DATASHEET!E120</f>
        <v>N</v>
      </c>
      <c r="G120" t="str">
        <f>DATASHEET!F120</f>
        <v>White - British</v>
      </c>
      <c r="H120" t="str">
        <f>DATASHEET!G120</f>
        <v>N</v>
      </c>
      <c r="I120" t="str">
        <f>DATASHEET!H120</f>
        <v>N</v>
      </c>
      <c r="J120" s="58" t="str">
        <f>DATASHEET!J120</f>
        <v>4.75+ (C/B)</v>
      </c>
      <c r="K120">
        <f>DATASHEET!Q120</f>
        <v>1</v>
      </c>
      <c r="L120">
        <f>DATASHEET!R120</f>
        <v>3</v>
      </c>
      <c r="M120">
        <f>SUM(DATASHEET!S120:U120)</f>
        <v>0</v>
      </c>
      <c r="N120">
        <f t="shared" si="8"/>
        <v>4</v>
      </c>
      <c r="O120">
        <f t="shared" si="9"/>
        <v>8</v>
      </c>
      <c r="P120" s="314">
        <f t="shared" si="10"/>
        <v>0.5</v>
      </c>
      <c r="Q120" s="315" t="str">
        <f>IFERROR(VLOOKUP(A120,L3VA!$A$14:$M$243,13,FALSE),"")</f>
        <v/>
      </c>
      <c r="R120" s="39" t="str">
        <f t="shared" si="14"/>
        <v>N</v>
      </c>
      <c r="S120" s="39" t="str">
        <f t="shared" si="11"/>
        <v>Y</v>
      </c>
      <c r="T120" t="str">
        <f t="shared" si="12"/>
        <v>N</v>
      </c>
      <c r="U120" t="str">
        <f t="shared" si="13"/>
        <v>N</v>
      </c>
    </row>
    <row r="121" spans="1:21" x14ac:dyDescent="0.25">
      <c r="A121">
        <f>DATASHEET!A121</f>
        <v>150798</v>
      </c>
      <c r="B121" t="str">
        <f>DATASHEET!B121</f>
        <v>LOWE, Lenny</v>
      </c>
      <c r="C121">
        <v>12</v>
      </c>
      <c r="D121" t="str">
        <f>DATASHEET!D121</f>
        <v>M</v>
      </c>
      <c r="E121" t="str">
        <f>IF(DATASHEET!I121="N","N","Y")</f>
        <v>N</v>
      </c>
      <c r="F121" t="str">
        <f>DATASHEET!E121</f>
        <v>N</v>
      </c>
      <c r="G121" t="str">
        <f>DATASHEET!F121</f>
        <v>White - British</v>
      </c>
      <c r="H121" t="str">
        <f>DATASHEET!G121</f>
        <v>N</v>
      </c>
      <c r="I121" t="str">
        <f>DATASHEET!H121</f>
        <v>N</v>
      </c>
      <c r="J121" s="58" t="str">
        <f>DATASHEET!J121</f>
        <v>4.75+ (C/B)</v>
      </c>
      <c r="K121">
        <f>DATASHEET!Q121</f>
        <v>1</v>
      </c>
      <c r="L121">
        <f>DATASHEET!R121</f>
        <v>3</v>
      </c>
      <c r="M121">
        <f>SUM(DATASHEET!S121:U121)</f>
        <v>0</v>
      </c>
      <c r="N121">
        <f t="shared" si="8"/>
        <v>4</v>
      </c>
      <c r="O121">
        <f t="shared" si="9"/>
        <v>8</v>
      </c>
      <c r="P121" s="314">
        <f t="shared" si="10"/>
        <v>0.5</v>
      </c>
      <c r="Q121" s="315" t="str">
        <f>IFERROR(VLOOKUP(A121,L3VA!$A$14:$M$243,13,FALSE),"")</f>
        <v/>
      </c>
      <c r="R121" s="39" t="str">
        <f t="shared" si="14"/>
        <v>N</v>
      </c>
      <c r="S121" s="39" t="str">
        <f t="shared" si="11"/>
        <v>Y</v>
      </c>
      <c r="T121" t="str">
        <f t="shared" si="12"/>
        <v>N</v>
      </c>
      <c r="U121" t="str">
        <f t="shared" si="13"/>
        <v>N</v>
      </c>
    </row>
    <row r="122" spans="1:21" x14ac:dyDescent="0.25">
      <c r="A122">
        <f>DATASHEET!A122</f>
        <v>150962</v>
      </c>
      <c r="B122" t="str">
        <f>DATASHEET!B122</f>
        <v>MALLARI, Irah</v>
      </c>
      <c r="C122">
        <v>12</v>
      </c>
      <c r="D122" t="str">
        <f>DATASHEET!D122</f>
        <v>F</v>
      </c>
      <c r="E122" t="str">
        <f>IF(DATASHEET!I122="N","N","Y")</f>
        <v>N</v>
      </c>
      <c r="F122" t="str">
        <f>DATASHEET!E122</f>
        <v>N</v>
      </c>
      <c r="G122" t="str">
        <f>DATASHEET!F122</f>
        <v>Any Other Asian Background</v>
      </c>
      <c r="H122" t="str">
        <f>DATASHEET!G122</f>
        <v>N</v>
      </c>
      <c r="I122" t="str">
        <f>DATASHEET!H122</f>
        <v>N</v>
      </c>
      <c r="J122" s="58" t="str">
        <f>DATASHEET!J122</f>
        <v>6.25+ (B/A)</v>
      </c>
      <c r="K122">
        <f>DATASHEET!Q122</f>
        <v>0</v>
      </c>
      <c r="L122">
        <f>DATASHEET!R122</f>
        <v>4</v>
      </c>
      <c r="M122">
        <f>SUM(DATASHEET!S122:U122)</f>
        <v>0</v>
      </c>
      <c r="N122">
        <f t="shared" si="8"/>
        <v>4</v>
      </c>
      <c r="O122">
        <f t="shared" si="9"/>
        <v>8</v>
      </c>
      <c r="P122" s="314">
        <f t="shared" si="10"/>
        <v>0.5</v>
      </c>
      <c r="Q122" s="315" t="str">
        <f>IFERROR(VLOOKUP(A122,L3VA!$A$14:$M$243,13,FALSE),"")</f>
        <v/>
      </c>
      <c r="R122" s="39" t="str">
        <f t="shared" si="14"/>
        <v>N</v>
      </c>
      <c r="S122" s="39" t="str">
        <f t="shared" si="11"/>
        <v>Y</v>
      </c>
      <c r="T122" t="str">
        <f t="shared" si="12"/>
        <v>Y</v>
      </c>
      <c r="U122" t="str">
        <f t="shared" si="13"/>
        <v>N</v>
      </c>
    </row>
    <row r="123" spans="1:21" x14ac:dyDescent="0.25">
      <c r="A123">
        <f>DATASHEET!A123</f>
        <v>160117</v>
      </c>
      <c r="B123" t="str">
        <f>DATASHEET!B123</f>
        <v>MANFREDI, Siena</v>
      </c>
      <c r="C123">
        <v>12</v>
      </c>
      <c r="D123" t="str">
        <f>DATASHEET!D123</f>
        <v>F</v>
      </c>
      <c r="E123" t="str">
        <f>IF(DATASHEET!I123="N","N","Y")</f>
        <v>N</v>
      </c>
      <c r="F123" t="str">
        <f>DATASHEET!E123</f>
        <v>N</v>
      </c>
      <c r="G123" t="str">
        <f>DATASHEET!F123</f>
        <v>White - British</v>
      </c>
      <c r="H123" t="str">
        <f>DATASHEET!G123</f>
        <v>N</v>
      </c>
      <c r="I123" t="str">
        <f>DATASHEET!H123</f>
        <v>N</v>
      </c>
      <c r="J123" s="58" t="str">
        <f>DATASHEET!J123</f>
        <v>2.5+ (D/C)</v>
      </c>
      <c r="K123">
        <f>DATASHEET!Q123</f>
        <v>1</v>
      </c>
      <c r="L123">
        <f>DATASHEET!R123</f>
        <v>3</v>
      </c>
      <c r="M123">
        <f>SUM(DATASHEET!S123:U123)</f>
        <v>0</v>
      </c>
      <c r="N123">
        <f t="shared" si="8"/>
        <v>4</v>
      </c>
      <c r="O123">
        <f t="shared" si="9"/>
        <v>8</v>
      </c>
      <c r="P123" s="314">
        <f t="shared" si="10"/>
        <v>0.5</v>
      </c>
      <c r="Q123" s="315" t="str">
        <f>IFERROR(VLOOKUP(A123,L3VA!$A$14:$M$243,13,FALSE),"")</f>
        <v/>
      </c>
      <c r="R123" s="39" t="str">
        <f t="shared" si="14"/>
        <v>N</v>
      </c>
      <c r="S123" s="39" t="str">
        <f t="shared" si="11"/>
        <v>Y</v>
      </c>
      <c r="T123" t="str">
        <f t="shared" si="12"/>
        <v>N</v>
      </c>
      <c r="U123" t="str">
        <f t="shared" si="13"/>
        <v>N</v>
      </c>
    </row>
    <row r="124" spans="1:21" x14ac:dyDescent="0.25">
      <c r="A124">
        <f>DATASHEET!A124</f>
        <v>150910</v>
      </c>
      <c r="B124" t="str">
        <f>DATASHEET!B124</f>
        <v>MANNION, Roisin</v>
      </c>
      <c r="C124">
        <v>12</v>
      </c>
      <c r="D124" t="str">
        <f>DATASHEET!D124</f>
        <v>F</v>
      </c>
      <c r="E124" t="str">
        <f>IF(DATASHEET!I124="N","N","Y")</f>
        <v>N</v>
      </c>
      <c r="F124" t="str">
        <f>DATASHEET!E124</f>
        <v>N</v>
      </c>
      <c r="G124" t="str">
        <f>DATASHEET!F124</f>
        <v>White - British</v>
      </c>
      <c r="H124" t="str">
        <f>DATASHEET!G124</f>
        <v>N</v>
      </c>
      <c r="I124" t="str">
        <f>DATASHEET!H124</f>
        <v>N</v>
      </c>
      <c r="J124" s="58" t="str">
        <f>DATASHEET!J124</f>
        <v>6.25+ (B/A)</v>
      </c>
      <c r="K124">
        <f>DATASHEET!Q124</f>
        <v>0</v>
      </c>
      <c r="L124">
        <f>DATASHEET!R124</f>
        <v>4</v>
      </c>
      <c r="M124">
        <f>SUM(DATASHEET!S124:U124)</f>
        <v>0</v>
      </c>
      <c r="N124">
        <f t="shared" si="8"/>
        <v>4</v>
      </c>
      <c r="O124">
        <f t="shared" si="9"/>
        <v>8</v>
      </c>
      <c r="P124" s="314">
        <f t="shared" si="10"/>
        <v>0.5</v>
      </c>
      <c r="Q124" s="315" t="str">
        <f>IFERROR(VLOOKUP(A124,L3VA!$A$14:$M$243,13,FALSE),"")</f>
        <v/>
      </c>
      <c r="R124" s="39" t="str">
        <f t="shared" si="14"/>
        <v>N</v>
      </c>
      <c r="S124" s="39" t="str">
        <f t="shared" si="11"/>
        <v>Y</v>
      </c>
      <c r="T124" t="str">
        <f t="shared" si="12"/>
        <v>Y</v>
      </c>
      <c r="U124" t="str">
        <f t="shared" si="13"/>
        <v>N</v>
      </c>
    </row>
    <row r="125" spans="1:21" x14ac:dyDescent="0.25">
      <c r="A125">
        <f>DATASHEET!A125</f>
        <v>150773</v>
      </c>
      <c r="B125" t="str">
        <f>DATASHEET!B125</f>
        <v>MANSERGH, Elijah</v>
      </c>
      <c r="C125">
        <v>12</v>
      </c>
      <c r="D125" t="str">
        <f>DATASHEET!D125</f>
        <v>M</v>
      </c>
      <c r="E125" t="str">
        <f>IF(DATASHEET!I125="N","N","Y")</f>
        <v>N</v>
      </c>
      <c r="F125" t="str">
        <f>DATASHEET!E125</f>
        <v>N</v>
      </c>
      <c r="G125" t="str">
        <f>DATASHEET!F125</f>
        <v>White - British</v>
      </c>
      <c r="H125" t="str">
        <f>DATASHEET!G125</f>
        <v>N</v>
      </c>
      <c r="I125" t="str">
        <f>DATASHEET!H125</f>
        <v>N</v>
      </c>
      <c r="J125" s="58" t="str">
        <f>DATASHEET!J125</f>
        <v>7.75+ (A/A*)</v>
      </c>
      <c r="K125">
        <f>DATASHEET!Q125</f>
        <v>1</v>
      </c>
      <c r="L125">
        <f>DATASHEET!R125</f>
        <v>4</v>
      </c>
      <c r="M125">
        <f>SUM(DATASHEET!S125:U125)</f>
        <v>0</v>
      </c>
      <c r="N125">
        <f t="shared" si="8"/>
        <v>5</v>
      </c>
      <c r="O125">
        <f t="shared" si="9"/>
        <v>10</v>
      </c>
      <c r="P125" s="314">
        <f t="shared" si="10"/>
        <v>0.5</v>
      </c>
      <c r="Q125" s="315" t="str">
        <f>IFERROR(VLOOKUP(A125,L3VA!$A$14:$M$243,13,FALSE),"")</f>
        <v/>
      </c>
      <c r="R125" s="39" t="str">
        <f t="shared" si="14"/>
        <v>N</v>
      </c>
      <c r="S125" s="39" t="str">
        <f t="shared" si="11"/>
        <v>Y</v>
      </c>
      <c r="T125" t="str">
        <f t="shared" si="12"/>
        <v>N</v>
      </c>
      <c r="U125" t="str">
        <f t="shared" si="13"/>
        <v>Y</v>
      </c>
    </row>
    <row r="126" spans="1:21" x14ac:dyDescent="0.25">
      <c r="A126">
        <f>DATASHEET!A126</f>
        <v>150957</v>
      </c>
      <c r="B126" t="str">
        <f>DATASHEET!B126</f>
        <v>MANZIRA, Tinotenda</v>
      </c>
      <c r="C126">
        <v>12</v>
      </c>
      <c r="D126" t="str">
        <f>DATASHEET!D126</f>
        <v>M</v>
      </c>
      <c r="E126" t="str">
        <f>IF(DATASHEET!I126="N","N","Y")</f>
        <v>N</v>
      </c>
      <c r="F126" t="str">
        <f>DATASHEET!E126</f>
        <v>N</v>
      </c>
      <c r="G126" t="str">
        <f>DATASHEET!F126</f>
        <v>Other Black African</v>
      </c>
      <c r="H126" t="str">
        <f>DATASHEET!G126</f>
        <v>N</v>
      </c>
      <c r="I126" t="str">
        <f>DATASHEET!H126</f>
        <v>N</v>
      </c>
      <c r="J126" s="58" t="str">
        <f>DATASHEET!J126</f>
        <v>6.25+ (B/A)</v>
      </c>
      <c r="K126">
        <f>DATASHEET!Q126</f>
        <v>0</v>
      </c>
      <c r="L126">
        <f>DATASHEET!R126</f>
        <v>4</v>
      </c>
      <c r="M126">
        <f>SUM(DATASHEET!S126:U126)</f>
        <v>1</v>
      </c>
      <c r="N126">
        <f t="shared" si="8"/>
        <v>4</v>
      </c>
      <c r="O126">
        <f t="shared" si="9"/>
        <v>9</v>
      </c>
      <c r="P126" s="314">
        <f t="shared" si="10"/>
        <v>0.44444444444444442</v>
      </c>
      <c r="Q126" s="315" t="str">
        <f>IFERROR(VLOOKUP(A126,L3VA!$A$14:$M$243,13,FALSE),"")</f>
        <v/>
      </c>
      <c r="R126" s="39" t="str">
        <f t="shared" si="14"/>
        <v>N</v>
      </c>
      <c r="S126" s="39" t="str">
        <f t="shared" si="11"/>
        <v>Y</v>
      </c>
      <c r="T126" t="str">
        <f t="shared" si="12"/>
        <v>N</v>
      </c>
      <c r="U126" t="str">
        <f t="shared" si="13"/>
        <v>Y</v>
      </c>
    </row>
    <row r="127" spans="1:21" x14ac:dyDescent="0.25">
      <c r="A127">
        <f>DATASHEET!A127</f>
        <v>150782</v>
      </c>
      <c r="B127" t="str">
        <f>DATASHEET!B127</f>
        <v>MARPLES, Dani</v>
      </c>
      <c r="C127">
        <v>12</v>
      </c>
      <c r="D127" t="str">
        <f>DATASHEET!D127</f>
        <v>F</v>
      </c>
      <c r="E127" t="str">
        <f>IF(DATASHEET!I127="N","N","Y")</f>
        <v>N</v>
      </c>
      <c r="F127" t="str">
        <f>DATASHEET!E127</f>
        <v>N</v>
      </c>
      <c r="G127" t="str">
        <f>DATASHEET!F127</f>
        <v>White - British</v>
      </c>
      <c r="H127" t="str">
        <f>DATASHEET!G127</f>
        <v>N</v>
      </c>
      <c r="I127" t="str">
        <f>DATASHEET!H127</f>
        <v>N</v>
      </c>
      <c r="J127" s="58" t="str">
        <f>DATASHEET!J127</f>
        <v>4.75+ (C/B)</v>
      </c>
      <c r="K127">
        <f>DATASHEET!Q127</f>
        <v>0</v>
      </c>
      <c r="L127">
        <f>DATASHEET!R127</f>
        <v>4</v>
      </c>
      <c r="M127">
        <f>SUM(DATASHEET!S127:U127)</f>
        <v>0</v>
      </c>
      <c r="N127">
        <f t="shared" si="8"/>
        <v>4</v>
      </c>
      <c r="O127">
        <f t="shared" si="9"/>
        <v>8</v>
      </c>
      <c r="P127" s="314">
        <f t="shared" si="10"/>
        <v>0.5</v>
      </c>
      <c r="Q127" s="315" t="str">
        <f>IFERROR(VLOOKUP(A127,L3VA!$A$14:$M$243,13,FALSE),"")</f>
        <v/>
      </c>
      <c r="R127" s="39" t="str">
        <f t="shared" si="14"/>
        <v>N</v>
      </c>
      <c r="S127" s="39" t="str">
        <f t="shared" si="11"/>
        <v>Y</v>
      </c>
      <c r="T127" t="str">
        <f t="shared" si="12"/>
        <v>N</v>
      </c>
      <c r="U127" t="str">
        <f t="shared" si="13"/>
        <v>N</v>
      </c>
    </row>
    <row r="128" spans="1:21" x14ac:dyDescent="0.25">
      <c r="A128">
        <f>DATASHEET!A128</f>
        <v>150968</v>
      </c>
      <c r="B128" t="str">
        <f>DATASHEET!B128</f>
        <v>MARTIN, Alice</v>
      </c>
      <c r="C128">
        <v>12</v>
      </c>
      <c r="D128" t="str">
        <f>DATASHEET!D128</f>
        <v>F</v>
      </c>
      <c r="E128" t="str">
        <f>IF(DATASHEET!I128="N","N","Y")</f>
        <v>N</v>
      </c>
      <c r="F128" t="str">
        <f>DATASHEET!E128</f>
        <v>N</v>
      </c>
      <c r="G128" t="str">
        <f>DATASHEET!F128</f>
        <v>White - British</v>
      </c>
      <c r="H128" t="str">
        <f>DATASHEET!G128</f>
        <v>N</v>
      </c>
      <c r="I128" t="str">
        <f>DATASHEET!H128</f>
        <v>N</v>
      </c>
      <c r="J128" s="58" t="str">
        <f>DATASHEET!J128</f>
        <v>7.75+ (A/A*)</v>
      </c>
      <c r="K128">
        <f>DATASHEET!Q128</f>
        <v>0</v>
      </c>
      <c r="L128">
        <f>DATASHEET!R128</f>
        <v>4</v>
      </c>
      <c r="M128">
        <f>SUM(DATASHEET!S128:U128)</f>
        <v>0</v>
      </c>
      <c r="N128">
        <f t="shared" si="8"/>
        <v>4</v>
      </c>
      <c r="O128">
        <f t="shared" si="9"/>
        <v>8</v>
      </c>
      <c r="P128" s="314">
        <f t="shared" si="10"/>
        <v>0.5</v>
      </c>
      <c r="Q128" s="315" t="str">
        <f>IFERROR(VLOOKUP(A128,L3VA!$A$14:$M$243,13,FALSE),"")</f>
        <v/>
      </c>
      <c r="R128" s="39" t="str">
        <f t="shared" si="14"/>
        <v>N</v>
      </c>
      <c r="S128" s="39" t="str">
        <f t="shared" si="11"/>
        <v>Y</v>
      </c>
      <c r="T128" t="str">
        <f t="shared" si="12"/>
        <v>Y</v>
      </c>
      <c r="U128" t="str">
        <f t="shared" si="13"/>
        <v>N</v>
      </c>
    </row>
    <row r="129" spans="1:21" x14ac:dyDescent="0.25">
      <c r="A129">
        <f>DATASHEET!A129</f>
        <v>150797</v>
      </c>
      <c r="B129" t="str">
        <f>DATASHEET!B129</f>
        <v>MARTIN, Eva</v>
      </c>
      <c r="C129">
        <v>12</v>
      </c>
      <c r="D129" t="str">
        <f>DATASHEET!D129</f>
        <v>F</v>
      </c>
      <c r="E129" t="str">
        <f>IF(DATASHEET!I129="N","N","Y")</f>
        <v>N</v>
      </c>
      <c r="F129" t="str">
        <f>DATASHEET!E129</f>
        <v>N</v>
      </c>
      <c r="G129" t="str">
        <f>DATASHEET!F129</f>
        <v>White - British</v>
      </c>
      <c r="H129" t="str">
        <f>DATASHEET!G129</f>
        <v>N</v>
      </c>
      <c r="I129" t="str">
        <f>DATASHEET!H129</f>
        <v>N</v>
      </c>
      <c r="J129" s="58" t="str">
        <f>DATASHEET!J129</f>
        <v>6.25+ (B/A)</v>
      </c>
      <c r="K129">
        <f>DATASHEET!Q129</f>
        <v>1</v>
      </c>
      <c r="L129">
        <f>DATASHEET!R129</f>
        <v>3</v>
      </c>
      <c r="M129">
        <f>SUM(DATASHEET!S129:U129)</f>
        <v>0</v>
      </c>
      <c r="N129">
        <f t="shared" si="8"/>
        <v>4</v>
      </c>
      <c r="O129">
        <f t="shared" si="9"/>
        <v>8</v>
      </c>
      <c r="P129" s="314">
        <f t="shared" si="10"/>
        <v>0.5</v>
      </c>
      <c r="Q129" s="315" t="str">
        <f>IFERROR(VLOOKUP(A129,L3VA!$A$14:$M$243,13,FALSE),"")</f>
        <v/>
      </c>
      <c r="R129" s="39" t="str">
        <f t="shared" si="14"/>
        <v>N</v>
      </c>
      <c r="S129" s="39" t="str">
        <f t="shared" si="11"/>
        <v>Y</v>
      </c>
      <c r="T129" t="str">
        <f t="shared" si="12"/>
        <v>Y</v>
      </c>
      <c r="U129" t="str">
        <f t="shared" si="13"/>
        <v>N</v>
      </c>
    </row>
    <row r="130" spans="1:21" x14ac:dyDescent="0.25">
      <c r="A130">
        <f>DATASHEET!A130</f>
        <v>160357</v>
      </c>
      <c r="B130" t="str">
        <f>DATASHEET!B130</f>
        <v>MARTIN, Maisie</v>
      </c>
      <c r="C130">
        <v>12</v>
      </c>
      <c r="D130" t="str">
        <f>DATASHEET!D130</f>
        <v>F</v>
      </c>
      <c r="E130" t="str">
        <f>IF(DATASHEET!I130="N","N","Y")</f>
        <v>N</v>
      </c>
      <c r="F130" t="str">
        <f>DATASHEET!E130</f>
        <v>Y</v>
      </c>
      <c r="G130" t="str">
        <f>DATASHEET!F130</f>
        <v>White - British</v>
      </c>
      <c r="H130" t="str">
        <f>DATASHEET!G130</f>
        <v>N</v>
      </c>
      <c r="I130" t="str">
        <f>DATASHEET!H130</f>
        <v>N</v>
      </c>
      <c r="J130" s="58" t="str">
        <f>DATASHEET!J130</f>
        <v>4.75+ (C/B)</v>
      </c>
      <c r="K130">
        <f>DATASHEET!Q130</f>
        <v>1</v>
      </c>
      <c r="L130">
        <f>DATASHEET!R130</f>
        <v>3</v>
      </c>
      <c r="M130">
        <f>SUM(DATASHEET!S130:U130)</f>
        <v>0</v>
      </c>
      <c r="N130">
        <f t="shared" si="8"/>
        <v>4</v>
      </c>
      <c r="O130">
        <f t="shared" si="9"/>
        <v>8</v>
      </c>
      <c r="P130" s="314">
        <f t="shared" si="10"/>
        <v>0.5</v>
      </c>
      <c r="Q130" s="315" t="str">
        <f>IFERROR(VLOOKUP(A130,L3VA!$A$14:$M$243,13,FALSE),"")</f>
        <v/>
      </c>
      <c r="R130" s="39" t="str">
        <f t="shared" si="14"/>
        <v>N</v>
      </c>
      <c r="S130" s="39" t="str">
        <f t="shared" si="11"/>
        <v>Y</v>
      </c>
      <c r="T130" t="str">
        <f t="shared" si="12"/>
        <v>N</v>
      </c>
      <c r="U130" t="str">
        <f t="shared" si="13"/>
        <v>N</v>
      </c>
    </row>
    <row r="131" spans="1:21" x14ac:dyDescent="0.25">
      <c r="A131">
        <f>DATASHEET!A131</f>
        <v>150950</v>
      </c>
      <c r="B131" t="str">
        <f>DATASHEET!B131</f>
        <v>MARTIN, Nathan</v>
      </c>
      <c r="C131">
        <v>12</v>
      </c>
      <c r="D131" t="str">
        <f>DATASHEET!D131</f>
        <v>M</v>
      </c>
      <c r="E131" t="str">
        <f>IF(DATASHEET!I131="N","N","Y")</f>
        <v>N</v>
      </c>
      <c r="F131" t="str">
        <f>DATASHEET!E131</f>
        <v>N</v>
      </c>
      <c r="G131" t="str">
        <f>DATASHEET!F131</f>
        <v>White - British</v>
      </c>
      <c r="H131" t="str">
        <f>DATASHEET!G131</f>
        <v>N</v>
      </c>
      <c r="I131" t="str">
        <f>DATASHEET!H131</f>
        <v>N</v>
      </c>
      <c r="J131" s="58" t="str">
        <f>DATASHEET!J131</f>
        <v>6.25+ (B/A)</v>
      </c>
      <c r="K131">
        <f>DATASHEET!Q131</f>
        <v>1</v>
      </c>
      <c r="L131">
        <f>DATASHEET!R131</f>
        <v>4</v>
      </c>
      <c r="M131">
        <f>SUM(DATASHEET!S131:U131)</f>
        <v>0</v>
      </c>
      <c r="N131">
        <f t="shared" ref="N131:N194" si="15">SUM(K131,L131)</f>
        <v>5</v>
      </c>
      <c r="O131">
        <f t="shared" ref="O131:O194" si="16">SUM(K131:N131)</f>
        <v>10</v>
      </c>
      <c r="P131" s="314">
        <f t="shared" ref="P131:P194" si="17">N131/O131</f>
        <v>0.5</v>
      </c>
      <c r="Q131" s="315" t="str">
        <f>IFERROR(VLOOKUP(A131,L3VA!$A$14:$M$243,13,FALSE),"")</f>
        <v/>
      </c>
      <c r="R131" s="39" t="str">
        <f t="shared" si="14"/>
        <v>N</v>
      </c>
      <c r="S131" s="39" t="str">
        <f t="shared" ref="S131:S194" si="18">IF(R131="N","Y","N")</f>
        <v>Y</v>
      </c>
      <c r="T131" t="str">
        <f t="shared" ref="T131:T194" si="19">IF(OR(AND(D131="F",J131="7.75+ (A/A*)"),AND(D131="F",J131="6.25+ (B/A)")),"Y","N")</f>
        <v>N</v>
      </c>
      <c r="U131" t="str">
        <f t="shared" ref="U131:U194" si="20">IF(OR(AND($D131="M",$J131="7.75+ (A/A*)"),AND($D131="M",$J131="6.25+ (B/A)")),"Y","N")</f>
        <v>Y</v>
      </c>
    </row>
    <row r="132" spans="1:21" x14ac:dyDescent="0.25">
      <c r="A132">
        <f>DATASHEET!A132</f>
        <v>150771</v>
      </c>
      <c r="B132" t="str">
        <f>DATASHEET!B132</f>
        <v>MATHEWS, Isabelle</v>
      </c>
      <c r="C132">
        <v>12</v>
      </c>
      <c r="D132" t="str">
        <f>DATASHEET!D132</f>
        <v>F</v>
      </c>
      <c r="E132" t="str">
        <f>IF(DATASHEET!I132="N","N","Y")</f>
        <v>N</v>
      </c>
      <c r="F132" t="str">
        <f>DATASHEET!E132</f>
        <v>N</v>
      </c>
      <c r="G132" t="str">
        <f>DATASHEET!F132</f>
        <v>White - British</v>
      </c>
      <c r="H132" t="str">
        <f>DATASHEET!G132</f>
        <v>N</v>
      </c>
      <c r="I132" t="str">
        <f>DATASHEET!H132</f>
        <v>N</v>
      </c>
      <c r="J132" s="58" t="str">
        <f>DATASHEET!J132</f>
        <v>6.25+ (B/A)</v>
      </c>
      <c r="K132">
        <f>DATASHEET!Q132</f>
        <v>0</v>
      </c>
      <c r="L132">
        <f>DATASHEET!R132</f>
        <v>4</v>
      </c>
      <c r="M132">
        <f>SUM(DATASHEET!S132:U132)</f>
        <v>0</v>
      </c>
      <c r="N132">
        <f t="shared" si="15"/>
        <v>4</v>
      </c>
      <c r="O132">
        <f t="shared" si="16"/>
        <v>8</v>
      </c>
      <c r="P132" s="314">
        <f t="shared" si="17"/>
        <v>0.5</v>
      </c>
      <c r="Q132" s="315" t="str">
        <f>IFERROR(VLOOKUP(A132,L3VA!$A$14:$M$243,13,FALSE),"")</f>
        <v/>
      </c>
      <c r="R132" s="39" t="str">
        <f t="shared" si="14"/>
        <v>N</v>
      </c>
      <c r="S132" s="39" t="str">
        <f t="shared" si="18"/>
        <v>Y</v>
      </c>
      <c r="T132" t="str">
        <f t="shared" si="19"/>
        <v>Y</v>
      </c>
      <c r="U132" t="str">
        <f t="shared" si="20"/>
        <v>N</v>
      </c>
    </row>
    <row r="133" spans="1:21" x14ac:dyDescent="0.25">
      <c r="A133">
        <f>DATASHEET!A133</f>
        <v>150815</v>
      </c>
      <c r="B133" t="str">
        <f>DATASHEET!B133</f>
        <v>MCCAFFREY, Florence</v>
      </c>
      <c r="C133">
        <v>12</v>
      </c>
      <c r="D133" t="str">
        <f>DATASHEET!D133</f>
        <v>F</v>
      </c>
      <c r="E133" t="str">
        <f>IF(DATASHEET!I133="N","N","Y")</f>
        <v>N</v>
      </c>
      <c r="F133" t="str">
        <f>DATASHEET!E133</f>
        <v>N</v>
      </c>
      <c r="G133" t="str">
        <f>DATASHEET!F133</f>
        <v>White - British</v>
      </c>
      <c r="H133" t="str">
        <f>DATASHEET!G133</f>
        <v>N</v>
      </c>
      <c r="I133" t="str">
        <f>DATASHEET!H133</f>
        <v>N</v>
      </c>
      <c r="J133" s="58" t="str">
        <f>DATASHEET!J133</f>
        <v>6.25+ (B/A)</v>
      </c>
      <c r="K133">
        <f>DATASHEET!Q133</f>
        <v>1</v>
      </c>
      <c r="L133">
        <f>DATASHEET!R133</f>
        <v>3</v>
      </c>
      <c r="M133">
        <f>SUM(DATASHEET!S133:U133)</f>
        <v>0</v>
      </c>
      <c r="N133">
        <f t="shared" si="15"/>
        <v>4</v>
      </c>
      <c r="O133">
        <f t="shared" si="16"/>
        <v>8</v>
      </c>
      <c r="P133" s="314">
        <f t="shared" si="17"/>
        <v>0.5</v>
      </c>
      <c r="Q133" s="315" t="str">
        <f>IFERROR(VLOOKUP(A133,L3VA!$A$14:$M$243,13,FALSE),"")</f>
        <v/>
      </c>
      <c r="R133" s="39" t="str">
        <f t="shared" si="14"/>
        <v>N</v>
      </c>
      <c r="S133" s="39" t="str">
        <f t="shared" si="18"/>
        <v>Y</v>
      </c>
      <c r="T133" t="str">
        <f t="shared" si="19"/>
        <v>Y</v>
      </c>
      <c r="U133" t="str">
        <f t="shared" si="20"/>
        <v>N</v>
      </c>
    </row>
    <row r="134" spans="1:21" x14ac:dyDescent="0.25">
      <c r="A134">
        <f>DATASHEET!A134</f>
        <v>150902</v>
      </c>
      <c r="B134" t="str">
        <f>DATASHEET!B134</f>
        <v>MCCOLE, Charlotte</v>
      </c>
      <c r="C134">
        <v>12</v>
      </c>
      <c r="D134" t="str">
        <f>DATASHEET!D134</f>
        <v>F</v>
      </c>
      <c r="E134" t="str">
        <f>IF(DATASHEET!I134="N","N","Y")</f>
        <v>N</v>
      </c>
      <c r="F134" t="str">
        <f>DATASHEET!E134</f>
        <v>N</v>
      </c>
      <c r="G134" t="str">
        <f>DATASHEET!F134</f>
        <v>White - British</v>
      </c>
      <c r="H134" t="str">
        <f>DATASHEET!G134</f>
        <v>N</v>
      </c>
      <c r="I134" t="str">
        <f>DATASHEET!H134</f>
        <v>N</v>
      </c>
      <c r="J134" s="58" t="str">
        <f>DATASHEET!J134</f>
        <v>4.75+ (C/B)</v>
      </c>
      <c r="K134">
        <f>DATASHEET!Q134</f>
        <v>0</v>
      </c>
      <c r="L134">
        <f>DATASHEET!R134</f>
        <v>4</v>
      </c>
      <c r="M134">
        <f>SUM(DATASHEET!S134:U134)</f>
        <v>0</v>
      </c>
      <c r="N134">
        <f t="shared" si="15"/>
        <v>4</v>
      </c>
      <c r="O134">
        <f t="shared" si="16"/>
        <v>8</v>
      </c>
      <c r="P134" s="314">
        <f t="shared" si="17"/>
        <v>0.5</v>
      </c>
      <c r="Q134" s="315" t="str">
        <f>IFERROR(VLOOKUP(A134,L3VA!$A$14:$M$243,13,FALSE),"")</f>
        <v/>
      </c>
      <c r="R134" s="39" t="str">
        <f t="shared" si="14"/>
        <v>N</v>
      </c>
      <c r="S134" s="39" t="str">
        <f t="shared" si="18"/>
        <v>Y</v>
      </c>
      <c r="T134" t="str">
        <f t="shared" si="19"/>
        <v>N</v>
      </c>
      <c r="U134" t="str">
        <f t="shared" si="20"/>
        <v>N</v>
      </c>
    </row>
    <row r="135" spans="1:21" x14ac:dyDescent="0.25">
      <c r="A135">
        <f>DATASHEET!A135</f>
        <v>150854</v>
      </c>
      <c r="B135" t="str">
        <f>DATASHEET!B135</f>
        <v>MCDONOUGH, Tim</v>
      </c>
      <c r="C135">
        <v>12</v>
      </c>
      <c r="D135" t="str">
        <f>DATASHEET!D135</f>
        <v>M</v>
      </c>
      <c r="E135" t="str">
        <f>IF(DATASHEET!I135="N","N","Y")</f>
        <v>N</v>
      </c>
      <c r="F135" t="str">
        <f>DATASHEET!E135</f>
        <v>N</v>
      </c>
      <c r="G135" t="str">
        <f>DATASHEET!F135</f>
        <v>White - British</v>
      </c>
      <c r="H135" t="str">
        <f>DATASHEET!G135</f>
        <v>N</v>
      </c>
      <c r="I135" t="str">
        <f>DATASHEET!H135</f>
        <v>N</v>
      </c>
      <c r="J135" s="58" t="str">
        <f>DATASHEET!J135</f>
        <v>6.25+ (B/A)</v>
      </c>
      <c r="K135">
        <f>DATASHEET!Q135</f>
        <v>0</v>
      </c>
      <c r="L135">
        <f>DATASHEET!R135</f>
        <v>4</v>
      </c>
      <c r="M135">
        <f>SUM(DATASHEET!S135:U135)</f>
        <v>0</v>
      </c>
      <c r="N135">
        <f t="shared" si="15"/>
        <v>4</v>
      </c>
      <c r="O135">
        <f t="shared" si="16"/>
        <v>8</v>
      </c>
      <c r="P135" s="314">
        <f t="shared" si="17"/>
        <v>0.5</v>
      </c>
      <c r="Q135" s="315" t="str">
        <f>IFERROR(VLOOKUP(A135,L3VA!$A$14:$M$243,13,FALSE),"")</f>
        <v/>
      </c>
      <c r="R135" s="39" t="str">
        <f t="shared" si="14"/>
        <v>N</v>
      </c>
      <c r="S135" s="39" t="str">
        <f t="shared" si="18"/>
        <v>Y</v>
      </c>
      <c r="T135" t="str">
        <f t="shared" si="19"/>
        <v>N</v>
      </c>
      <c r="U135" t="str">
        <f t="shared" si="20"/>
        <v>Y</v>
      </c>
    </row>
    <row r="136" spans="1:21" x14ac:dyDescent="0.25">
      <c r="A136">
        <f>DATASHEET!A136</f>
        <v>160040</v>
      </c>
      <c r="B136" t="str">
        <f>DATASHEET!B136</f>
        <v>MCGRAIL, Isobelle</v>
      </c>
      <c r="C136">
        <v>12</v>
      </c>
      <c r="D136" t="str">
        <f>DATASHEET!D136</f>
        <v>F</v>
      </c>
      <c r="E136" t="str">
        <f>IF(DATASHEET!I136="N","N","Y")</f>
        <v>N</v>
      </c>
      <c r="F136" t="str">
        <f>DATASHEET!E136</f>
        <v>N</v>
      </c>
      <c r="G136" t="str">
        <f>DATASHEET!F136</f>
        <v>White - British</v>
      </c>
      <c r="H136" t="str">
        <f>DATASHEET!G136</f>
        <v>N</v>
      </c>
      <c r="I136" t="str">
        <f>DATASHEET!H136</f>
        <v>N</v>
      </c>
      <c r="J136" s="58" t="str">
        <f>DATASHEET!J136</f>
        <v>7.75+ (A/A*)</v>
      </c>
      <c r="K136">
        <f>DATASHEET!Q136</f>
        <v>1</v>
      </c>
      <c r="L136">
        <f>DATASHEET!R136</f>
        <v>3</v>
      </c>
      <c r="M136">
        <f>SUM(DATASHEET!S136:U136)</f>
        <v>0</v>
      </c>
      <c r="N136">
        <f t="shared" si="15"/>
        <v>4</v>
      </c>
      <c r="O136">
        <f t="shared" si="16"/>
        <v>8</v>
      </c>
      <c r="P136" s="314">
        <f t="shared" si="17"/>
        <v>0.5</v>
      </c>
      <c r="Q136" s="315" t="str">
        <f>IFERROR(VLOOKUP(A136,L3VA!$A$14:$M$243,13,FALSE),"")</f>
        <v/>
      </c>
      <c r="R136" s="39" t="str">
        <f t="shared" si="14"/>
        <v>N</v>
      </c>
      <c r="S136" s="39" t="str">
        <f t="shared" si="18"/>
        <v>Y</v>
      </c>
      <c r="T136" t="str">
        <f t="shared" si="19"/>
        <v>Y</v>
      </c>
      <c r="U136" t="str">
        <f t="shared" si="20"/>
        <v>N</v>
      </c>
    </row>
    <row r="137" spans="1:21" x14ac:dyDescent="0.25">
      <c r="A137">
        <f>DATASHEET!A137</f>
        <v>150939</v>
      </c>
      <c r="B137" t="str">
        <f>DATASHEET!B137</f>
        <v>MCGREGOR, Mirren</v>
      </c>
      <c r="C137">
        <v>12</v>
      </c>
      <c r="D137" t="str">
        <f>DATASHEET!D137</f>
        <v>F</v>
      </c>
      <c r="E137" t="str">
        <f>IF(DATASHEET!I137="N","N","Y")</f>
        <v>N</v>
      </c>
      <c r="F137" t="str">
        <f>DATASHEET!E137</f>
        <v>N</v>
      </c>
      <c r="G137" t="str">
        <f>DATASHEET!F137</f>
        <v>White - British</v>
      </c>
      <c r="H137" t="str">
        <f>DATASHEET!G137</f>
        <v>N</v>
      </c>
      <c r="I137" t="str">
        <f>DATASHEET!H137</f>
        <v>N</v>
      </c>
      <c r="J137" s="58" t="str">
        <f>DATASHEET!J137</f>
        <v>7.75+ (A/A*)</v>
      </c>
      <c r="K137">
        <f>DATASHEET!Q137</f>
        <v>0</v>
      </c>
      <c r="L137">
        <f>DATASHEET!R137</f>
        <v>5</v>
      </c>
      <c r="M137">
        <f>SUM(DATASHEET!S137:U137)</f>
        <v>0</v>
      </c>
      <c r="N137">
        <f t="shared" si="15"/>
        <v>5</v>
      </c>
      <c r="O137">
        <f t="shared" si="16"/>
        <v>10</v>
      </c>
      <c r="P137" s="314">
        <f t="shared" si="17"/>
        <v>0.5</v>
      </c>
      <c r="Q137" s="315" t="str">
        <f>IFERROR(VLOOKUP(A137,L3VA!$A$14:$M$243,13,FALSE),"")</f>
        <v/>
      </c>
      <c r="R137" s="39" t="str">
        <f t="shared" si="14"/>
        <v>N</v>
      </c>
      <c r="S137" s="39" t="str">
        <f t="shared" si="18"/>
        <v>Y</v>
      </c>
      <c r="T137" t="str">
        <f t="shared" si="19"/>
        <v>Y</v>
      </c>
      <c r="U137" t="str">
        <f t="shared" si="20"/>
        <v>N</v>
      </c>
    </row>
    <row r="138" spans="1:21" x14ac:dyDescent="0.25">
      <c r="A138">
        <f>DATASHEET!A138</f>
        <v>160069</v>
      </c>
      <c r="B138" t="str">
        <f>DATASHEET!B138</f>
        <v>MCLEAN, Ruby-faith</v>
      </c>
      <c r="C138">
        <v>12</v>
      </c>
      <c r="D138" t="str">
        <f>DATASHEET!D138</f>
        <v>F</v>
      </c>
      <c r="E138" t="str">
        <f>IF(DATASHEET!I138="N","N","Y")</f>
        <v>Y</v>
      </c>
      <c r="F138" t="str">
        <f>DATASHEET!E138</f>
        <v>Y</v>
      </c>
      <c r="G138" t="str">
        <f>DATASHEET!F138</f>
        <v>White - British</v>
      </c>
      <c r="H138" t="str">
        <f>DATASHEET!G138</f>
        <v>N</v>
      </c>
      <c r="I138" t="str">
        <f>DATASHEET!H138</f>
        <v>N</v>
      </c>
      <c r="J138" s="58" t="str">
        <f>DATASHEET!J138</f>
        <v>4.75+ (C/B)</v>
      </c>
      <c r="K138">
        <f>DATASHEET!Q138</f>
        <v>1</v>
      </c>
      <c r="L138">
        <f>DATASHEET!R138</f>
        <v>3</v>
      </c>
      <c r="M138">
        <f>SUM(DATASHEET!S138:U138)</f>
        <v>0</v>
      </c>
      <c r="N138">
        <f t="shared" si="15"/>
        <v>4</v>
      </c>
      <c r="O138">
        <f t="shared" si="16"/>
        <v>8</v>
      </c>
      <c r="P138" s="314">
        <f t="shared" si="17"/>
        <v>0.5</v>
      </c>
      <c r="Q138" s="315" t="str">
        <f>IFERROR(VLOOKUP(A138,L3VA!$A$14:$M$243,13,FALSE),"")</f>
        <v/>
      </c>
      <c r="R138" s="39" t="str">
        <f t="shared" si="14"/>
        <v>N</v>
      </c>
      <c r="S138" s="39" t="str">
        <f t="shared" si="18"/>
        <v>Y</v>
      </c>
      <c r="T138" t="str">
        <f t="shared" si="19"/>
        <v>N</v>
      </c>
      <c r="U138" t="str">
        <f t="shared" si="20"/>
        <v>N</v>
      </c>
    </row>
    <row r="139" spans="1:21" x14ac:dyDescent="0.25">
      <c r="A139">
        <f>DATASHEET!A139</f>
        <v>160086</v>
      </c>
      <c r="B139" t="str">
        <f>DATASHEET!B139</f>
        <v>MCNALLY, Mia</v>
      </c>
      <c r="C139">
        <v>12</v>
      </c>
      <c r="D139" t="str">
        <f>DATASHEET!D139</f>
        <v>F</v>
      </c>
      <c r="E139" t="str">
        <f>IF(DATASHEET!I139="N","N","Y")</f>
        <v>N</v>
      </c>
      <c r="F139" t="str">
        <f>DATASHEET!E139</f>
        <v>N</v>
      </c>
      <c r="G139" t="str">
        <f>DATASHEET!F139</f>
        <v>White - Irish</v>
      </c>
      <c r="H139" t="str">
        <f>DATASHEET!G139</f>
        <v>N</v>
      </c>
      <c r="I139" t="str">
        <f>DATASHEET!H139</f>
        <v>N</v>
      </c>
      <c r="J139" s="58" t="str">
        <f>DATASHEET!J139</f>
        <v>6.25+ (B/A)</v>
      </c>
      <c r="K139">
        <f>DATASHEET!Q139</f>
        <v>0</v>
      </c>
      <c r="L139">
        <f>DATASHEET!R139</f>
        <v>3</v>
      </c>
      <c r="M139">
        <f>SUM(DATASHEET!S139:U139)</f>
        <v>1</v>
      </c>
      <c r="N139">
        <f t="shared" si="15"/>
        <v>3</v>
      </c>
      <c r="O139">
        <f t="shared" si="16"/>
        <v>7</v>
      </c>
      <c r="P139" s="314">
        <f t="shared" si="17"/>
        <v>0.42857142857142855</v>
      </c>
      <c r="Q139" s="315" t="str">
        <f>IFERROR(VLOOKUP(A139,L3VA!$A$14:$M$243,13,FALSE),"")</f>
        <v/>
      </c>
      <c r="R139" s="39" t="str">
        <f t="shared" si="14"/>
        <v>N</v>
      </c>
      <c r="S139" s="39" t="str">
        <f t="shared" si="18"/>
        <v>Y</v>
      </c>
      <c r="T139" t="str">
        <f t="shared" si="19"/>
        <v>Y</v>
      </c>
      <c r="U139" t="str">
        <f t="shared" si="20"/>
        <v>N</v>
      </c>
    </row>
    <row r="140" spans="1:21" x14ac:dyDescent="0.25">
      <c r="A140">
        <f>DATASHEET!A140</f>
        <v>160028</v>
      </c>
      <c r="B140" t="str">
        <f>DATASHEET!B140</f>
        <v>MENON, Sujit</v>
      </c>
      <c r="C140">
        <v>12</v>
      </c>
      <c r="D140" t="str">
        <f>DATASHEET!D140</f>
        <v>M</v>
      </c>
      <c r="E140" t="str">
        <f>IF(DATASHEET!I140="N","N","Y")</f>
        <v>N</v>
      </c>
      <c r="F140" t="str">
        <f>DATASHEET!E140</f>
        <v>N</v>
      </c>
      <c r="G140" t="str">
        <f>DATASHEET!F140</f>
        <v>Indian</v>
      </c>
      <c r="H140" t="str">
        <f>DATASHEET!G140</f>
        <v>N</v>
      </c>
      <c r="I140" t="str">
        <f>DATASHEET!H140</f>
        <v>N</v>
      </c>
      <c r="J140" s="58" t="str">
        <f>DATASHEET!J140</f>
        <v>2.5+ (D/C)</v>
      </c>
      <c r="K140">
        <f>DATASHEET!Q140</f>
        <v>0</v>
      </c>
      <c r="L140">
        <f>DATASHEET!R140</f>
        <v>5</v>
      </c>
      <c r="M140">
        <f>SUM(DATASHEET!S140:U140)</f>
        <v>0</v>
      </c>
      <c r="N140">
        <f t="shared" si="15"/>
        <v>5</v>
      </c>
      <c r="O140">
        <f t="shared" si="16"/>
        <v>10</v>
      </c>
      <c r="P140" s="314">
        <f t="shared" si="17"/>
        <v>0.5</v>
      </c>
      <c r="Q140" s="315" t="str">
        <f>IFERROR(VLOOKUP(A140,L3VA!$A$14:$M$243,13,FALSE),"")</f>
        <v/>
      </c>
      <c r="R140" s="39" t="str">
        <f t="shared" si="14"/>
        <v>N</v>
      </c>
      <c r="S140" s="39" t="str">
        <f t="shared" si="18"/>
        <v>Y</v>
      </c>
      <c r="T140" t="str">
        <f t="shared" si="19"/>
        <v>N</v>
      </c>
      <c r="U140" t="str">
        <f t="shared" si="20"/>
        <v>N</v>
      </c>
    </row>
    <row r="141" spans="1:21" x14ac:dyDescent="0.25">
      <c r="A141">
        <f>DATASHEET!A141</f>
        <v>160359</v>
      </c>
      <c r="B141" t="str">
        <f>DATASHEET!B141</f>
        <v>MIDDLETON, Sam</v>
      </c>
      <c r="C141">
        <v>12</v>
      </c>
      <c r="D141" t="str">
        <f>DATASHEET!D141</f>
        <v>M</v>
      </c>
      <c r="E141" t="str">
        <f>IF(DATASHEET!I141="N","N","Y")</f>
        <v>N</v>
      </c>
      <c r="F141" t="str">
        <f>DATASHEET!E141</f>
        <v>N</v>
      </c>
      <c r="G141" t="str">
        <f>DATASHEET!F141</f>
        <v>White - British</v>
      </c>
      <c r="H141" t="str">
        <f>DATASHEET!G141</f>
        <v>N</v>
      </c>
      <c r="I141" t="str">
        <f>DATASHEET!H141</f>
        <v>N</v>
      </c>
      <c r="J141" s="58" t="str">
        <f>DATASHEET!J141</f>
        <v>4.75+ (C/B)</v>
      </c>
      <c r="K141">
        <f>DATASHEET!Q141</f>
        <v>3</v>
      </c>
      <c r="L141">
        <f>DATASHEET!R141</f>
        <v>1</v>
      </c>
      <c r="M141">
        <f>SUM(DATASHEET!S141:U141)</f>
        <v>0</v>
      </c>
      <c r="N141">
        <f t="shared" si="15"/>
        <v>4</v>
      </c>
      <c r="O141">
        <f t="shared" si="16"/>
        <v>8</v>
      </c>
      <c r="P141" s="314">
        <f t="shared" si="17"/>
        <v>0.5</v>
      </c>
      <c r="Q141" s="315" t="str">
        <f>IFERROR(VLOOKUP(A141,L3VA!$A$14:$M$243,13,FALSE),"")</f>
        <v/>
      </c>
      <c r="R141" s="39" t="str">
        <f t="shared" si="14"/>
        <v>N</v>
      </c>
      <c r="S141" s="39" t="str">
        <f t="shared" si="18"/>
        <v>Y</v>
      </c>
      <c r="T141" t="str">
        <f t="shared" si="19"/>
        <v>N</v>
      </c>
      <c r="U141" t="str">
        <f t="shared" si="20"/>
        <v>N</v>
      </c>
    </row>
    <row r="142" spans="1:21" x14ac:dyDescent="0.25">
      <c r="A142">
        <f>DATASHEET!A142</f>
        <v>150841</v>
      </c>
      <c r="B142" t="str">
        <f>DATASHEET!B142</f>
        <v>MITCHELL, Grace</v>
      </c>
      <c r="C142">
        <v>12</v>
      </c>
      <c r="D142" t="str">
        <f>DATASHEET!D142</f>
        <v>F</v>
      </c>
      <c r="E142" t="str">
        <f>IF(DATASHEET!I142="N","N","Y")</f>
        <v>N</v>
      </c>
      <c r="F142" t="str">
        <f>DATASHEET!E142</f>
        <v>N</v>
      </c>
      <c r="G142" t="str">
        <f>DATASHEET!F142</f>
        <v>White - British</v>
      </c>
      <c r="H142" t="str">
        <f>DATASHEET!G142</f>
        <v>N</v>
      </c>
      <c r="I142" t="str">
        <f>DATASHEET!H142</f>
        <v>N</v>
      </c>
      <c r="J142" s="58" t="str">
        <f>DATASHEET!J142</f>
        <v>4.75+ (C/B)</v>
      </c>
      <c r="K142">
        <f>DATASHEET!Q142</f>
        <v>2</v>
      </c>
      <c r="L142">
        <f>DATASHEET!R142</f>
        <v>2</v>
      </c>
      <c r="M142">
        <f>SUM(DATASHEET!S142:U142)</f>
        <v>0</v>
      </c>
      <c r="N142">
        <f t="shared" si="15"/>
        <v>4</v>
      </c>
      <c r="O142">
        <f t="shared" si="16"/>
        <v>8</v>
      </c>
      <c r="P142" s="314">
        <f t="shared" si="17"/>
        <v>0.5</v>
      </c>
      <c r="Q142" s="315" t="str">
        <f>IFERROR(VLOOKUP(A142,L3VA!$A$14:$M$243,13,FALSE),"")</f>
        <v/>
      </c>
      <c r="R142" s="39" t="str">
        <f t="shared" ref="R142:R205" si="21">IF(AND(E142&lt;&gt;"N",H142=1),"Y","N")</f>
        <v>N</v>
      </c>
      <c r="S142" s="39" t="str">
        <f t="shared" si="18"/>
        <v>Y</v>
      </c>
      <c r="T142" t="str">
        <f t="shared" si="19"/>
        <v>N</v>
      </c>
      <c r="U142" t="str">
        <f t="shared" si="20"/>
        <v>N</v>
      </c>
    </row>
    <row r="143" spans="1:21" x14ac:dyDescent="0.25">
      <c r="A143">
        <f>DATASHEET!A143</f>
        <v>160107</v>
      </c>
      <c r="B143" t="str">
        <f>DATASHEET!B143</f>
        <v>MLISWA, Talitha</v>
      </c>
      <c r="C143">
        <v>12</v>
      </c>
      <c r="D143" t="str">
        <f>DATASHEET!D143</f>
        <v>F</v>
      </c>
      <c r="E143" t="str">
        <f>IF(DATASHEET!I143="N","N","Y")</f>
        <v>N</v>
      </c>
      <c r="F143" t="str">
        <f>DATASHEET!E143</f>
        <v>N</v>
      </c>
      <c r="G143" t="str">
        <f>DATASHEET!F143</f>
        <v>Black - African</v>
      </c>
      <c r="H143" t="str">
        <f>DATASHEET!G143</f>
        <v>N</v>
      </c>
      <c r="I143" t="str">
        <f>DATASHEET!H143</f>
        <v>N</v>
      </c>
      <c r="J143" s="58" t="str">
        <f>DATASHEET!J143</f>
        <v>4.75+ (C/B)</v>
      </c>
      <c r="K143">
        <f>DATASHEET!Q143</f>
        <v>1</v>
      </c>
      <c r="L143">
        <f>DATASHEET!R143</f>
        <v>3</v>
      </c>
      <c r="M143">
        <f>SUM(DATASHEET!S143:U143)</f>
        <v>0</v>
      </c>
      <c r="N143">
        <f t="shared" si="15"/>
        <v>4</v>
      </c>
      <c r="O143">
        <f t="shared" si="16"/>
        <v>8</v>
      </c>
      <c r="P143" s="314">
        <f t="shared" si="17"/>
        <v>0.5</v>
      </c>
      <c r="Q143" s="315" t="str">
        <f>IFERROR(VLOOKUP(A143,L3VA!$A$14:$M$243,13,FALSE),"")</f>
        <v/>
      </c>
      <c r="R143" s="39" t="str">
        <f t="shared" si="21"/>
        <v>N</v>
      </c>
      <c r="S143" s="39" t="str">
        <f t="shared" si="18"/>
        <v>Y</v>
      </c>
      <c r="T143" t="str">
        <f t="shared" si="19"/>
        <v>N</v>
      </c>
      <c r="U143" t="str">
        <f t="shared" si="20"/>
        <v>N</v>
      </c>
    </row>
    <row r="144" spans="1:21" x14ac:dyDescent="0.25">
      <c r="A144">
        <f>DATASHEET!A144</f>
        <v>160060</v>
      </c>
      <c r="B144" t="str">
        <f>DATASHEET!B144</f>
        <v>MOKATI, Seithati</v>
      </c>
      <c r="C144">
        <v>12</v>
      </c>
      <c r="D144" t="str">
        <f>DATASHEET!D144</f>
        <v>M</v>
      </c>
      <c r="E144" t="str">
        <f>IF(DATASHEET!I144="N","N","Y")</f>
        <v>N</v>
      </c>
      <c r="F144" t="str">
        <f>DATASHEET!E144</f>
        <v>N</v>
      </c>
      <c r="G144" t="str">
        <f>DATASHEET!F144</f>
        <v>Black - African</v>
      </c>
      <c r="H144" t="str">
        <f>DATASHEET!G144</f>
        <v>N</v>
      </c>
      <c r="I144" t="str">
        <f>DATASHEET!H144</f>
        <v>N</v>
      </c>
      <c r="J144" s="58" t="str">
        <f>DATASHEET!J144</f>
        <v>4.75+ (C/B)</v>
      </c>
      <c r="K144">
        <f>DATASHEET!Q144</f>
        <v>0</v>
      </c>
      <c r="L144">
        <f>DATASHEET!R144</f>
        <v>4</v>
      </c>
      <c r="M144">
        <f>SUM(DATASHEET!S144:U144)</f>
        <v>0</v>
      </c>
      <c r="N144">
        <f t="shared" si="15"/>
        <v>4</v>
      </c>
      <c r="O144">
        <f t="shared" si="16"/>
        <v>8</v>
      </c>
      <c r="P144" s="314">
        <f t="shared" si="17"/>
        <v>0.5</v>
      </c>
      <c r="Q144" s="315" t="str">
        <f>IFERROR(VLOOKUP(A144,L3VA!$A$14:$M$243,13,FALSE),"")</f>
        <v/>
      </c>
      <c r="R144" s="39" t="str">
        <f t="shared" si="21"/>
        <v>N</v>
      </c>
      <c r="S144" s="39" t="str">
        <f t="shared" si="18"/>
        <v>Y</v>
      </c>
      <c r="T144" t="str">
        <f t="shared" si="19"/>
        <v>N</v>
      </c>
      <c r="U144" t="str">
        <f t="shared" si="20"/>
        <v>N</v>
      </c>
    </row>
    <row r="145" spans="1:21" x14ac:dyDescent="0.25">
      <c r="A145">
        <f>DATASHEET!A145</f>
        <v>150789</v>
      </c>
      <c r="B145" t="str">
        <f>DATASHEET!B145</f>
        <v>MONAGHAN, Hamish</v>
      </c>
      <c r="C145">
        <v>12</v>
      </c>
      <c r="D145" t="str">
        <f>DATASHEET!D145</f>
        <v>M</v>
      </c>
      <c r="E145" t="str">
        <f>IF(DATASHEET!I145="N","N","Y")</f>
        <v>N</v>
      </c>
      <c r="F145" t="str">
        <f>DATASHEET!E145</f>
        <v>N</v>
      </c>
      <c r="G145" t="str">
        <f>DATASHEET!F145</f>
        <v>White - British</v>
      </c>
      <c r="H145" t="str">
        <f>DATASHEET!G145</f>
        <v>N</v>
      </c>
      <c r="I145" t="str">
        <f>DATASHEET!H145</f>
        <v>N</v>
      </c>
      <c r="J145" s="58" t="str">
        <f>DATASHEET!J145</f>
        <v>4.75+ (C/B)</v>
      </c>
      <c r="K145">
        <f>DATASHEET!Q145</f>
        <v>0</v>
      </c>
      <c r="L145">
        <f>DATASHEET!R145</f>
        <v>4</v>
      </c>
      <c r="M145">
        <f>SUM(DATASHEET!S145:U145)</f>
        <v>0</v>
      </c>
      <c r="N145">
        <f t="shared" si="15"/>
        <v>4</v>
      </c>
      <c r="O145">
        <f t="shared" si="16"/>
        <v>8</v>
      </c>
      <c r="P145" s="314">
        <f t="shared" si="17"/>
        <v>0.5</v>
      </c>
      <c r="Q145" s="315" t="str">
        <f>IFERROR(VLOOKUP(A145,L3VA!$A$14:$M$243,13,FALSE),"")</f>
        <v/>
      </c>
      <c r="R145" s="39" t="str">
        <f t="shared" si="21"/>
        <v>N</v>
      </c>
      <c r="S145" s="39" t="str">
        <f t="shared" si="18"/>
        <v>Y</v>
      </c>
      <c r="T145" t="str">
        <f t="shared" si="19"/>
        <v>N</v>
      </c>
      <c r="U145" t="str">
        <f t="shared" si="20"/>
        <v>N</v>
      </c>
    </row>
    <row r="146" spans="1:21" x14ac:dyDescent="0.25">
      <c r="A146">
        <f>DATASHEET!A146</f>
        <v>150787</v>
      </c>
      <c r="B146" t="str">
        <f>DATASHEET!B146</f>
        <v>MONAGHAN, Thomas</v>
      </c>
      <c r="C146">
        <v>12</v>
      </c>
      <c r="D146" t="str">
        <f>DATASHEET!D146</f>
        <v>M</v>
      </c>
      <c r="E146" t="str">
        <f>IF(DATASHEET!I146="N","N","Y")</f>
        <v>N</v>
      </c>
      <c r="F146" t="str">
        <f>DATASHEET!E146</f>
        <v>N</v>
      </c>
      <c r="G146" t="str">
        <f>DATASHEET!F146</f>
        <v>White - British</v>
      </c>
      <c r="H146" t="str">
        <f>DATASHEET!G146</f>
        <v>N</v>
      </c>
      <c r="I146" t="str">
        <f>DATASHEET!H146</f>
        <v>N</v>
      </c>
      <c r="J146" s="58" t="str">
        <f>DATASHEET!J146</f>
        <v>7.75+ (A/A*)</v>
      </c>
      <c r="K146">
        <f>DATASHEET!Q146</f>
        <v>0</v>
      </c>
      <c r="L146">
        <f>DATASHEET!R146</f>
        <v>4</v>
      </c>
      <c r="M146">
        <f>SUM(DATASHEET!S146:U146)</f>
        <v>0</v>
      </c>
      <c r="N146">
        <f t="shared" si="15"/>
        <v>4</v>
      </c>
      <c r="O146">
        <f t="shared" si="16"/>
        <v>8</v>
      </c>
      <c r="P146" s="314">
        <f t="shared" si="17"/>
        <v>0.5</v>
      </c>
      <c r="Q146" s="315" t="str">
        <f>IFERROR(VLOOKUP(A146,L3VA!$A$14:$M$243,13,FALSE),"")</f>
        <v/>
      </c>
      <c r="R146" s="39" t="str">
        <f t="shared" si="21"/>
        <v>N</v>
      </c>
      <c r="S146" s="39" t="str">
        <f t="shared" si="18"/>
        <v>Y</v>
      </c>
      <c r="T146" t="str">
        <f t="shared" si="19"/>
        <v>N</v>
      </c>
      <c r="U146" t="str">
        <f t="shared" si="20"/>
        <v>Y</v>
      </c>
    </row>
    <row r="147" spans="1:21" x14ac:dyDescent="0.25">
      <c r="A147">
        <f>DATASHEET!A147</f>
        <v>160103</v>
      </c>
      <c r="B147" t="str">
        <f>DATASHEET!B147</f>
        <v>MOTTRAM, Eliza</v>
      </c>
      <c r="C147">
        <v>12</v>
      </c>
      <c r="D147" t="str">
        <f>DATASHEET!D147</f>
        <v>F</v>
      </c>
      <c r="E147" t="str">
        <f>IF(DATASHEET!I147="N","N","Y")</f>
        <v>N</v>
      </c>
      <c r="F147" t="str">
        <f>DATASHEET!E147</f>
        <v>N</v>
      </c>
      <c r="G147" t="str">
        <f>DATASHEET!F147</f>
        <v>White - British</v>
      </c>
      <c r="H147" t="str">
        <f>DATASHEET!G147</f>
        <v>N</v>
      </c>
      <c r="I147" t="str">
        <f>DATASHEET!H147</f>
        <v>N</v>
      </c>
      <c r="J147" s="58" t="str">
        <f>DATASHEET!J147</f>
        <v>4.75+ (C/B)</v>
      </c>
      <c r="K147">
        <f>DATASHEET!Q147</f>
        <v>1</v>
      </c>
      <c r="L147">
        <f>DATASHEET!R147</f>
        <v>3</v>
      </c>
      <c r="M147">
        <f>SUM(DATASHEET!S147:U147)</f>
        <v>1</v>
      </c>
      <c r="N147">
        <f t="shared" si="15"/>
        <v>4</v>
      </c>
      <c r="O147">
        <f t="shared" si="16"/>
        <v>9</v>
      </c>
      <c r="P147" s="314">
        <f t="shared" si="17"/>
        <v>0.44444444444444442</v>
      </c>
      <c r="Q147" s="315" t="str">
        <f>IFERROR(VLOOKUP(A147,L3VA!$A$14:$M$243,13,FALSE),"")</f>
        <v/>
      </c>
      <c r="R147" s="39" t="str">
        <f t="shared" si="21"/>
        <v>N</v>
      </c>
      <c r="S147" s="39" t="str">
        <f t="shared" si="18"/>
        <v>Y</v>
      </c>
      <c r="T147" t="str">
        <f t="shared" si="19"/>
        <v>N</v>
      </c>
      <c r="U147" t="str">
        <f t="shared" si="20"/>
        <v>N</v>
      </c>
    </row>
    <row r="148" spans="1:21" x14ac:dyDescent="0.25">
      <c r="A148">
        <f>DATASHEET!A148</f>
        <v>150905</v>
      </c>
      <c r="B148" t="str">
        <f>DATASHEET!B148</f>
        <v>MPOVA, Chancelina</v>
      </c>
      <c r="C148">
        <v>12</v>
      </c>
      <c r="D148" t="str">
        <f>DATASHEET!D148</f>
        <v>F</v>
      </c>
      <c r="E148" t="str">
        <f>IF(DATASHEET!I148="N","N","Y")</f>
        <v>N</v>
      </c>
      <c r="F148" t="str">
        <f>DATASHEET!E148</f>
        <v>Y</v>
      </c>
      <c r="G148" t="str">
        <f>DATASHEET!F148</f>
        <v>Other Black African</v>
      </c>
      <c r="H148" t="str">
        <f>DATASHEET!G148</f>
        <v>N</v>
      </c>
      <c r="I148" t="str">
        <f>DATASHEET!H148</f>
        <v>N</v>
      </c>
      <c r="J148" s="58" t="str">
        <f>DATASHEET!J148</f>
        <v>4.75+ (C/B)</v>
      </c>
      <c r="K148">
        <f>DATASHEET!Q148</f>
        <v>1</v>
      </c>
      <c r="L148">
        <f>DATASHEET!R148</f>
        <v>3</v>
      </c>
      <c r="M148">
        <f>SUM(DATASHEET!S148:U148)</f>
        <v>0</v>
      </c>
      <c r="N148">
        <f t="shared" si="15"/>
        <v>4</v>
      </c>
      <c r="O148">
        <f t="shared" si="16"/>
        <v>8</v>
      </c>
      <c r="P148" s="314">
        <f t="shared" si="17"/>
        <v>0.5</v>
      </c>
      <c r="Q148" s="315" t="str">
        <f>IFERROR(VLOOKUP(A148,L3VA!$A$14:$M$243,13,FALSE),"")</f>
        <v/>
      </c>
      <c r="R148" s="39" t="str">
        <f t="shared" si="21"/>
        <v>N</v>
      </c>
      <c r="S148" s="39" t="str">
        <f t="shared" si="18"/>
        <v>Y</v>
      </c>
      <c r="T148" t="str">
        <f t="shared" si="19"/>
        <v>N</v>
      </c>
      <c r="U148" t="str">
        <f t="shared" si="20"/>
        <v>N</v>
      </c>
    </row>
    <row r="149" spans="1:21" x14ac:dyDescent="0.25">
      <c r="A149">
        <f>DATASHEET!A149</f>
        <v>150904</v>
      </c>
      <c r="B149" t="str">
        <f>DATASHEET!B149</f>
        <v>MURRAY-WRIGHT, Sinead</v>
      </c>
      <c r="C149">
        <v>12</v>
      </c>
      <c r="D149" t="str">
        <f>DATASHEET!D149</f>
        <v>F</v>
      </c>
      <c r="E149" t="str">
        <f>IF(DATASHEET!I149="N","N","Y")</f>
        <v>N</v>
      </c>
      <c r="F149" t="str">
        <f>DATASHEET!E149</f>
        <v>N</v>
      </c>
      <c r="G149" t="str">
        <f>DATASHEET!F149</f>
        <v>White - British</v>
      </c>
      <c r="H149" t="str">
        <f>DATASHEET!G149</f>
        <v>N</v>
      </c>
      <c r="I149" t="str">
        <f>DATASHEET!H149</f>
        <v>N</v>
      </c>
      <c r="J149" s="58" t="str">
        <f>DATASHEET!J149</f>
        <v>4.75+ (C/B)</v>
      </c>
      <c r="K149">
        <f>DATASHEET!Q149</f>
        <v>0</v>
      </c>
      <c r="L149">
        <f>DATASHEET!R149</f>
        <v>4</v>
      </c>
      <c r="M149">
        <f>SUM(DATASHEET!S149:U149)</f>
        <v>0</v>
      </c>
      <c r="N149">
        <f t="shared" si="15"/>
        <v>4</v>
      </c>
      <c r="O149">
        <f t="shared" si="16"/>
        <v>8</v>
      </c>
      <c r="P149" s="314">
        <f t="shared" si="17"/>
        <v>0.5</v>
      </c>
      <c r="Q149" s="315" t="str">
        <f>IFERROR(VLOOKUP(A149,L3VA!$A$14:$M$243,13,FALSE),"")</f>
        <v/>
      </c>
      <c r="R149" s="39" t="str">
        <f t="shared" si="21"/>
        <v>N</v>
      </c>
      <c r="S149" s="39" t="str">
        <f t="shared" si="18"/>
        <v>Y</v>
      </c>
      <c r="T149" t="str">
        <f t="shared" si="19"/>
        <v>N</v>
      </c>
      <c r="U149" t="str">
        <f t="shared" si="20"/>
        <v>N</v>
      </c>
    </row>
    <row r="150" spans="1:21" x14ac:dyDescent="0.25">
      <c r="A150">
        <f>DATASHEET!A150</f>
        <v>150807</v>
      </c>
      <c r="B150" t="str">
        <f>DATASHEET!B150</f>
        <v>MUSIE, Abel</v>
      </c>
      <c r="C150">
        <v>12</v>
      </c>
      <c r="D150" t="str">
        <f>DATASHEET!D150</f>
        <v>M</v>
      </c>
      <c r="E150" t="str">
        <f>IF(DATASHEET!I150="N","N","Y")</f>
        <v>N</v>
      </c>
      <c r="F150" t="str">
        <f>DATASHEET!E150</f>
        <v>Y</v>
      </c>
      <c r="G150" t="str">
        <f>DATASHEET!F150</f>
        <v>Other Black African</v>
      </c>
      <c r="H150" t="str">
        <f>DATASHEET!G150</f>
        <v>N</v>
      </c>
      <c r="I150" t="str">
        <f>DATASHEET!H150</f>
        <v>N</v>
      </c>
      <c r="J150" s="58" t="str">
        <f>DATASHEET!J150</f>
        <v>6.25+ (B/A)</v>
      </c>
      <c r="K150">
        <f>DATASHEET!Q150</f>
        <v>1</v>
      </c>
      <c r="L150">
        <f>DATASHEET!R150</f>
        <v>3</v>
      </c>
      <c r="M150">
        <f>SUM(DATASHEET!S150:U150)</f>
        <v>0</v>
      </c>
      <c r="N150">
        <f t="shared" si="15"/>
        <v>4</v>
      </c>
      <c r="O150">
        <f t="shared" si="16"/>
        <v>8</v>
      </c>
      <c r="P150" s="314">
        <f t="shared" si="17"/>
        <v>0.5</v>
      </c>
      <c r="Q150" s="315" t="str">
        <f>IFERROR(VLOOKUP(A150,L3VA!$A$14:$M$243,13,FALSE),"")</f>
        <v/>
      </c>
      <c r="R150" s="39" t="str">
        <f t="shared" si="21"/>
        <v>N</v>
      </c>
      <c r="S150" s="39" t="str">
        <f t="shared" si="18"/>
        <v>Y</v>
      </c>
      <c r="T150" t="str">
        <f t="shared" si="19"/>
        <v>N</v>
      </c>
      <c r="U150" t="str">
        <f t="shared" si="20"/>
        <v>Y</v>
      </c>
    </row>
    <row r="151" spans="1:21" x14ac:dyDescent="0.25">
      <c r="A151">
        <f>DATASHEET!A151</f>
        <v>150843</v>
      </c>
      <c r="B151" t="str">
        <f>DATASHEET!B151</f>
        <v>NAVARRO, Monica</v>
      </c>
      <c r="C151">
        <v>12</v>
      </c>
      <c r="D151" t="str">
        <f>DATASHEET!D151</f>
        <v>F</v>
      </c>
      <c r="E151" t="str">
        <f>IF(DATASHEET!I151="N","N","Y")</f>
        <v>N</v>
      </c>
      <c r="F151" t="str">
        <f>DATASHEET!E151</f>
        <v>N</v>
      </c>
      <c r="G151" t="str">
        <f>DATASHEET!F151</f>
        <v>Any Other Asian Background</v>
      </c>
      <c r="H151" t="str">
        <f>DATASHEET!G151</f>
        <v>N</v>
      </c>
      <c r="I151" t="str">
        <f>DATASHEET!H151</f>
        <v>N</v>
      </c>
      <c r="J151" s="58" t="str">
        <f>DATASHEET!J151</f>
        <v>6.25+ (B/A)</v>
      </c>
      <c r="K151">
        <f>DATASHEET!Q151</f>
        <v>2</v>
      </c>
      <c r="L151">
        <f>DATASHEET!R151</f>
        <v>2</v>
      </c>
      <c r="M151">
        <f>SUM(DATASHEET!S151:U151)</f>
        <v>0</v>
      </c>
      <c r="N151">
        <f t="shared" si="15"/>
        <v>4</v>
      </c>
      <c r="O151">
        <f t="shared" si="16"/>
        <v>8</v>
      </c>
      <c r="P151" s="314">
        <f t="shared" si="17"/>
        <v>0.5</v>
      </c>
      <c r="Q151" s="315" t="str">
        <f>IFERROR(VLOOKUP(A151,L3VA!$A$14:$M$243,13,FALSE),"")</f>
        <v/>
      </c>
      <c r="R151" s="39" t="str">
        <f t="shared" si="21"/>
        <v>N</v>
      </c>
      <c r="S151" s="39" t="str">
        <f t="shared" si="18"/>
        <v>Y</v>
      </c>
      <c r="T151" t="str">
        <f t="shared" si="19"/>
        <v>Y</v>
      </c>
      <c r="U151" t="str">
        <f t="shared" si="20"/>
        <v>N</v>
      </c>
    </row>
    <row r="152" spans="1:21" x14ac:dyDescent="0.25">
      <c r="A152">
        <f>DATASHEET!A152</f>
        <v>150956</v>
      </c>
      <c r="B152" t="str">
        <f>DATASHEET!B152</f>
        <v>NDERITU, Seth</v>
      </c>
      <c r="C152">
        <v>12</v>
      </c>
      <c r="D152" t="str">
        <f>DATASHEET!D152</f>
        <v>M</v>
      </c>
      <c r="E152" t="str">
        <f>IF(DATASHEET!I152="N","N","Y")</f>
        <v>N</v>
      </c>
      <c r="F152" t="str">
        <f>DATASHEET!E152</f>
        <v>N</v>
      </c>
      <c r="G152" t="str">
        <f>DATASHEET!F152</f>
        <v>Other Black African</v>
      </c>
      <c r="H152" t="str">
        <f>DATASHEET!G152</f>
        <v>N</v>
      </c>
      <c r="I152" t="str">
        <f>DATASHEET!H152</f>
        <v>N</v>
      </c>
      <c r="J152" s="58" t="str">
        <f>DATASHEET!J152</f>
        <v>2.5+ (D/C)</v>
      </c>
      <c r="K152">
        <f>DATASHEET!Q152</f>
        <v>1</v>
      </c>
      <c r="L152">
        <f>DATASHEET!R152</f>
        <v>2</v>
      </c>
      <c r="M152">
        <f>SUM(DATASHEET!S152:U152)</f>
        <v>0</v>
      </c>
      <c r="N152">
        <f t="shared" si="15"/>
        <v>3</v>
      </c>
      <c r="O152">
        <f t="shared" si="16"/>
        <v>6</v>
      </c>
      <c r="P152" s="314">
        <f t="shared" si="17"/>
        <v>0.5</v>
      </c>
      <c r="Q152" s="315" t="str">
        <f>IFERROR(VLOOKUP(A152,L3VA!$A$14:$M$243,13,FALSE),"")</f>
        <v/>
      </c>
      <c r="R152" s="39" t="str">
        <f t="shared" si="21"/>
        <v>N</v>
      </c>
      <c r="S152" s="39" t="str">
        <f t="shared" si="18"/>
        <v>Y</v>
      </c>
      <c r="T152" t="str">
        <f t="shared" si="19"/>
        <v>N</v>
      </c>
      <c r="U152" t="str">
        <f t="shared" si="20"/>
        <v>N</v>
      </c>
    </row>
    <row r="153" spans="1:21" x14ac:dyDescent="0.25">
      <c r="A153">
        <f>DATASHEET!A153</f>
        <v>160039</v>
      </c>
      <c r="B153" t="str">
        <f>DATASHEET!B153</f>
        <v>NEEDHAM, Thalia</v>
      </c>
      <c r="C153">
        <v>12</v>
      </c>
      <c r="D153" t="str">
        <f>DATASHEET!D153</f>
        <v>F</v>
      </c>
      <c r="E153" t="str">
        <f>IF(DATASHEET!I153="N","N","Y")</f>
        <v>N</v>
      </c>
      <c r="F153" t="str">
        <f>DATASHEET!E153</f>
        <v>N</v>
      </c>
      <c r="G153" t="str">
        <f>DATASHEET!F153</f>
        <v>White - British</v>
      </c>
      <c r="H153" t="str">
        <f>DATASHEET!G153</f>
        <v>N</v>
      </c>
      <c r="I153" t="str">
        <f>DATASHEET!H153</f>
        <v>N</v>
      </c>
      <c r="J153" s="58" t="str">
        <f>DATASHEET!J153</f>
        <v>4.75+ (C/B)</v>
      </c>
      <c r="K153">
        <f>DATASHEET!Q153</f>
        <v>3</v>
      </c>
      <c r="L153">
        <f>DATASHEET!R153</f>
        <v>1</v>
      </c>
      <c r="M153">
        <f>SUM(DATASHEET!S153:U153)</f>
        <v>0</v>
      </c>
      <c r="N153">
        <f t="shared" si="15"/>
        <v>4</v>
      </c>
      <c r="O153">
        <f t="shared" si="16"/>
        <v>8</v>
      </c>
      <c r="P153" s="314">
        <f t="shared" si="17"/>
        <v>0.5</v>
      </c>
      <c r="Q153" s="315" t="str">
        <f>IFERROR(VLOOKUP(A153,L3VA!$A$14:$M$243,13,FALSE),"")</f>
        <v/>
      </c>
      <c r="R153" s="39" t="str">
        <f t="shared" si="21"/>
        <v>N</v>
      </c>
      <c r="S153" s="39" t="str">
        <f t="shared" si="18"/>
        <v>Y</v>
      </c>
      <c r="T153" t="str">
        <f t="shared" si="19"/>
        <v>N</v>
      </c>
      <c r="U153" t="str">
        <f t="shared" si="20"/>
        <v>N</v>
      </c>
    </row>
    <row r="154" spans="1:21" x14ac:dyDescent="0.25">
      <c r="A154">
        <f>DATASHEET!A154</f>
        <v>150786</v>
      </c>
      <c r="B154" t="str">
        <f>DATASHEET!B154</f>
        <v>NELSON, Louie</v>
      </c>
      <c r="C154">
        <v>12</v>
      </c>
      <c r="D154" t="str">
        <f>DATASHEET!D154</f>
        <v>M</v>
      </c>
      <c r="E154" t="str">
        <f>IF(DATASHEET!I154="N","N","Y")</f>
        <v>N</v>
      </c>
      <c r="F154" t="str">
        <f>DATASHEET!E154</f>
        <v>N</v>
      </c>
      <c r="G154" t="str">
        <f>DATASHEET!F154</f>
        <v>White and Black Caribbean</v>
      </c>
      <c r="H154" t="str">
        <f>DATASHEET!G154</f>
        <v>N</v>
      </c>
      <c r="I154" t="str">
        <f>DATASHEET!H154</f>
        <v>N</v>
      </c>
      <c r="J154" s="58" t="str">
        <f>DATASHEET!J154</f>
        <v>4.75+ (C/B)</v>
      </c>
      <c r="K154">
        <f>DATASHEET!Q154</f>
        <v>0</v>
      </c>
      <c r="L154">
        <f>DATASHEET!R154</f>
        <v>4</v>
      </c>
      <c r="M154">
        <f>SUM(DATASHEET!S154:U154)</f>
        <v>0</v>
      </c>
      <c r="N154">
        <f t="shared" si="15"/>
        <v>4</v>
      </c>
      <c r="O154">
        <f t="shared" si="16"/>
        <v>8</v>
      </c>
      <c r="P154" s="314">
        <f t="shared" si="17"/>
        <v>0.5</v>
      </c>
      <c r="Q154" s="315" t="str">
        <f>IFERROR(VLOOKUP(A154,L3VA!$A$14:$M$243,13,FALSE),"")</f>
        <v/>
      </c>
      <c r="R154" s="39" t="str">
        <f t="shared" si="21"/>
        <v>N</v>
      </c>
      <c r="S154" s="39" t="str">
        <f t="shared" si="18"/>
        <v>Y</v>
      </c>
      <c r="T154" t="str">
        <f t="shared" si="19"/>
        <v>N</v>
      </c>
      <c r="U154" t="str">
        <f t="shared" si="20"/>
        <v>N</v>
      </c>
    </row>
    <row r="155" spans="1:21" x14ac:dyDescent="0.25">
      <c r="A155">
        <f>DATASHEET!A155</f>
        <v>150943</v>
      </c>
      <c r="B155" t="str">
        <f>DATASHEET!B155</f>
        <v>NICOL, Joseph</v>
      </c>
      <c r="C155">
        <v>12</v>
      </c>
      <c r="D155" t="str">
        <f>DATASHEET!D155</f>
        <v>M</v>
      </c>
      <c r="E155" t="str">
        <f>IF(DATASHEET!I155="N","N","Y")</f>
        <v>N</v>
      </c>
      <c r="F155" t="str">
        <f>DATASHEET!E155</f>
        <v>N</v>
      </c>
      <c r="G155" t="str">
        <f>DATASHEET!F155</f>
        <v>White - British</v>
      </c>
      <c r="H155" t="str">
        <f>DATASHEET!G155</f>
        <v>N</v>
      </c>
      <c r="I155" t="str">
        <f>DATASHEET!H155</f>
        <v>N</v>
      </c>
      <c r="J155" s="58" t="str">
        <f>DATASHEET!J155</f>
        <v>4.75+ (C/B)</v>
      </c>
      <c r="K155">
        <f>DATASHEET!Q155</f>
        <v>0</v>
      </c>
      <c r="L155">
        <f>DATASHEET!R155</f>
        <v>4</v>
      </c>
      <c r="M155">
        <f>SUM(DATASHEET!S155:U155)</f>
        <v>0</v>
      </c>
      <c r="N155">
        <f t="shared" si="15"/>
        <v>4</v>
      </c>
      <c r="O155">
        <f t="shared" si="16"/>
        <v>8</v>
      </c>
      <c r="P155" s="314">
        <f t="shared" si="17"/>
        <v>0.5</v>
      </c>
      <c r="Q155" s="315" t="str">
        <f>IFERROR(VLOOKUP(A155,L3VA!$A$14:$M$243,13,FALSE),"")</f>
        <v/>
      </c>
      <c r="R155" s="39" t="str">
        <f t="shared" si="21"/>
        <v>N</v>
      </c>
      <c r="S155" s="39" t="str">
        <f t="shared" si="18"/>
        <v>Y</v>
      </c>
      <c r="T155" t="str">
        <f t="shared" si="19"/>
        <v>N</v>
      </c>
      <c r="U155" t="str">
        <f t="shared" si="20"/>
        <v>N</v>
      </c>
    </row>
    <row r="156" spans="1:21" x14ac:dyDescent="0.25">
      <c r="A156">
        <f>DATASHEET!A156</f>
        <v>150912</v>
      </c>
      <c r="B156" t="str">
        <f>DATASHEET!B156</f>
        <v>OBINANI, Dubby</v>
      </c>
      <c r="C156">
        <v>12</v>
      </c>
      <c r="D156" t="str">
        <f>DATASHEET!D156</f>
        <v>M</v>
      </c>
      <c r="E156" t="str">
        <f>IF(DATASHEET!I156="N","N","Y")</f>
        <v>N</v>
      </c>
      <c r="F156" t="str">
        <f>DATASHEET!E156</f>
        <v>N</v>
      </c>
      <c r="G156" t="str">
        <f>DATASHEET!F156</f>
        <v>Other Black African</v>
      </c>
      <c r="H156" t="str">
        <f>DATASHEET!G156</f>
        <v>N</v>
      </c>
      <c r="I156" t="str">
        <f>DATASHEET!H156</f>
        <v>N</v>
      </c>
      <c r="J156" s="58" t="str">
        <f>DATASHEET!J156</f>
        <v>7.75+ (A/A*)</v>
      </c>
      <c r="K156">
        <f>DATASHEET!Q156</f>
        <v>0</v>
      </c>
      <c r="L156">
        <f>DATASHEET!R156</f>
        <v>5</v>
      </c>
      <c r="M156">
        <f>SUM(DATASHEET!S156:U156)</f>
        <v>0</v>
      </c>
      <c r="N156">
        <f t="shared" si="15"/>
        <v>5</v>
      </c>
      <c r="O156">
        <f t="shared" si="16"/>
        <v>10</v>
      </c>
      <c r="P156" s="314">
        <f t="shared" si="17"/>
        <v>0.5</v>
      </c>
      <c r="Q156" s="315" t="str">
        <f>IFERROR(VLOOKUP(A156,L3VA!$A$14:$M$243,13,FALSE),"")</f>
        <v/>
      </c>
      <c r="R156" s="39" t="str">
        <f t="shared" si="21"/>
        <v>N</v>
      </c>
      <c r="S156" s="39" t="str">
        <f t="shared" si="18"/>
        <v>Y</v>
      </c>
      <c r="T156" t="str">
        <f t="shared" si="19"/>
        <v>N</v>
      </c>
      <c r="U156" t="str">
        <f t="shared" si="20"/>
        <v>Y</v>
      </c>
    </row>
    <row r="157" spans="1:21" x14ac:dyDescent="0.25">
      <c r="A157">
        <f>DATASHEET!A157</f>
        <v>150790</v>
      </c>
      <c r="B157" t="str">
        <f>DATASHEET!B157</f>
        <v>O'MAHONY, Finn</v>
      </c>
      <c r="C157">
        <v>12</v>
      </c>
      <c r="D157" t="str">
        <f>DATASHEET!D157</f>
        <v>M</v>
      </c>
      <c r="E157" t="str">
        <f>IF(DATASHEET!I157="N","N","Y")</f>
        <v>N</v>
      </c>
      <c r="F157" t="str">
        <f>DATASHEET!E157</f>
        <v>N</v>
      </c>
      <c r="G157" t="str">
        <f>DATASHEET!F157</f>
        <v>White - British</v>
      </c>
      <c r="H157" t="str">
        <f>DATASHEET!G157</f>
        <v>N</v>
      </c>
      <c r="I157" t="str">
        <f>DATASHEET!H157</f>
        <v>N</v>
      </c>
      <c r="J157" s="58" t="str">
        <f>DATASHEET!J157</f>
        <v>4.75+ (C/B)</v>
      </c>
      <c r="K157">
        <f>DATASHEET!Q157</f>
        <v>1</v>
      </c>
      <c r="L157">
        <f>DATASHEET!R157</f>
        <v>3</v>
      </c>
      <c r="M157">
        <f>SUM(DATASHEET!S157:U157)</f>
        <v>0</v>
      </c>
      <c r="N157">
        <f t="shared" si="15"/>
        <v>4</v>
      </c>
      <c r="O157">
        <f t="shared" si="16"/>
        <v>8</v>
      </c>
      <c r="P157" s="314">
        <f t="shared" si="17"/>
        <v>0.5</v>
      </c>
      <c r="Q157" s="315" t="str">
        <f>IFERROR(VLOOKUP(A157,L3VA!$A$14:$M$243,13,FALSE),"")</f>
        <v/>
      </c>
      <c r="R157" s="39" t="str">
        <f t="shared" si="21"/>
        <v>N</v>
      </c>
      <c r="S157" s="39" t="str">
        <f t="shared" si="18"/>
        <v>Y</v>
      </c>
      <c r="T157" t="str">
        <f t="shared" si="19"/>
        <v>N</v>
      </c>
      <c r="U157" t="str">
        <f t="shared" si="20"/>
        <v>N</v>
      </c>
    </row>
    <row r="158" spans="1:21" x14ac:dyDescent="0.25">
      <c r="A158">
        <f>DATASHEET!A158</f>
        <v>150826</v>
      </c>
      <c r="B158" t="str">
        <f>DATASHEET!B158</f>
        <v>O'NEILL, Dominic</v>
      </c>
      <c r="C158">
        <v>12</v>
      </c>
      <c r="D158" t="str">
        <f>DATASHEET!D158</f>
        <v>M</v>
      </c>
      <c r="E158" t="str">
        <f>IF(DATASHEET!I158="N","N","Y")</f>
        <v>N</v>
      </c>
      <c r="F158" t="str">
        <f>DATASHEET!E158</f>
        <v>N</v>
      </c>
      <c r="G158" t="str">
        <f>DATASHEET!F158</f>
        <v>White - British</v>
      </c>
      <c r="H158" t="str">
        <f>DATASHEET!G158</f>
        <v>N</v>
      </c>
      <c r="I158" t="str">
        <f>DATASHEET!H158</f>
        <v>N</v>
      </c>
      <c r="J158" s="58" t="str">
        <f>DATASHEET!J158</f>
        <v>6.25+ (B/A)</v>
      </c>
      <c r="K158">
        <f>DATASHEET!Q158</f>
        <v>0</v>
      </c>
      <c r="L158">
        <f>DATASHEET!R158</f>
        <v>5</v>
      </c>
      <c r="M158">
        <f>SUM(DATASHEET!S158:U158)</f>
        <v>0</v>
      </c>
      <c r="N158">
        <f t="shared" si="15"/>
        <v>5</v>
      </c>
      <c r="O158">
        <f t="shared" si="16"/>
        <v>10</v>
      </c>
      <c r="P158" s="314">
        <f t="shared" si="17"/>
        <v>0.5</v>
      </c>
      <c r="Q158" s="315" t="str">
        <f>IFERROR(VLOOKUP(A158,L3VA!$A$14:$M$243,13,FALSE),"")</f>
        <v/>
      </c>
      <c r="R158" s="39" t="str">
        <f t="shared" si="21"/>
        <v>N</v>
      </c>
      <c r="S158" s="39" t="str">
        <f t="shared" si="18"/>
        <v>Y</v>
      </c>
      <c r="T158" t="str">
        <f t="shared" si="19"/>
        <v>N</v>
      </c>
      <c r="U158" t="str">
        <f t="shared" si="20"/>
        <v>Y</v>
      </c>
    </row>
    <row r="159" spans="1:21" x14ac:dyDescent="0.25">
      <c r="A159">
        <f>DATASHEET!A159</f>
        <v>160052</v>
      </c>
      <c r="B159" t="str">
        <f>DATASHEET!B159</f>
        <v>OYAADE, David</v>
      </c>
      <c r="C159">
        <v>12</v>
      </c>
      <c r="D159" t="str">
        <f>DATASHEET!D159</f>
        <v>M</v>
      </c>
      <c r="E159" t="str">
        <f>IF(DATASHEET!I159="N","N","Y")</f>
        <v>N</v>
      </c>
      <c r="F159" t="str">
        <f>DATASHEET!E159</f>
        <v>N</v>
      </c>
      <c r="G159" t="str">
        <f>DATASHEET!F159</f>
        <v>Black - African</v>
      </c>
      <c r="H159" t="str">
        <f>DATASHEET!G159</f>
        <v>N</v>
      </c>
      <c r="I159" t="str">
        <f>DATASHEET!H159</f>
        <v>N</v>
      </c>
      <c r="J159" s="58" t="str">
        <f>DATASHEET!J159</f>
        <v>4.75+ (C/B)</v>
      </c>
      <c r="K159">
        <f>DATASHEET!Q159</f>
        <v>0</v>
      </c>
      <c r="L159">
        <f>DATASHEET!R159</f>
        <v>3</v>
      </c>
      <c r="M159">
        <f>SUM(DATASHEET!S159:U159)</f>
        <v>1</v>
      </c>
      <c r="N159">
        <f t="shared" si="15"/>
        <v>3</v>
      </c>
      <c r="O159">
        <f t="shared" si="16"/>
        <v>7</v>
      </c>
      <c r="P159" s="314">
        <f t="shared" si="17"/>
        <v>0.42857142857142855</v>
      </c>
      <c r="Q159" s="315" t="str">
        <f>IFERROR(VLOOKUP(A159,L3VA!$A$14:$M$243,13,FALSE),"")</f>
        <v/>
      </c>
      <c r="R159" s="39" t="str">
        <f t="shared" si="21"/>
        <v>N</v>
      </c>
      <c r="S159" s="39" t="str">
        <f t="shared" si="18"/>
        <v>Y</v>
      </c>
      <c r="T159" t="str">
        <f t="shared" si="19"/>
        <v>N</v>
      </c>
      <c r="U159" t="str">
        <f t="shared" si="20"/>
        <v>N</v>
      </c>
    </row>
    <row r="160" spans="1:21" x14ac:dyDescent="0.25">
      <c r="A160">
        <f>DATASHEET!A160</f>
        <v>150869</v>
      </c>
      <c r="B160" t="str">
        <f>DATASHEET!B160</f>
        <v>PALMER, James</v>
      </c>
      <c r="C160">
        <v>12</v>
      </c>
      <c r="D160" t="str">
        <f>DATASHEET!D160</f>
        <v>M</v>
      </c>
      <c r="E160" t="str">
        <f>IF(DATASHEET!I160="N","N","Y")</f>
        <v>N</v>
      </c>
      <c r="F160" t="str">
        <f>DATASHEET!E160</f>
        <v>N</v>
      </c>
      <c r="G160" t="str">
        <f>DATASHEET!F160</f>
        <v>White - British</v>
      </c>
      <c r="H160" t="str">
        <f>DATASHEET!G160</f>
        <v>N</v>
      </c>
      <c r="I160" t="str">
        <f>DATASHEET!H160</f>
        <v>N</v>
      </c>
      <c r="J160" s="58" t="str">
        <f>DATASHEET!J160</f>
        <v>2.5+ (D/C)</v>
      </c>
      <c r="K160">
        <f>DATASHEET!Q160</f>
        <v>0</v>
      </c>
      <c r="L160">
        <f>DATASHEET!R160</f>
        <v>4</v>
      </c>
      <c r="M160">
        <f>SUM(DATASHEET!S160:U160)</f>
        <v>0</v>
      </c>
      <c r="N160">
        <f t="shared" si="15"/>
        <v>4</v>
      </c>
      <c r="O160">
        <f t="shared" si="16"/>
        <v>8</v>
      </c>
      <c r="P160" s="314">
        <f t="shared" si="17"/>
        <v>0.5</v>
      </c>
      <c r="Q160" s="315" t="str">
        <f>IFERROR(VLOOKUP(A160,L3VA!$A$14:$M$243,13,FALSE),"")</f>
        <v/>
      </c>
      <c r="R160" s="39" t="str">
        <f t="shared" si="21"/>
        <v>N</v>
      </c>
      <c r="S160" s="39" t="str">
        <f t="shared" si="18"/>
        <v>Y</v>
      </c>
      <c r="T160" t="str">
        <f t="shared" si="19"/>
        <v>N</v>
      </c>
      <c r="U160" t="str">
        <f t="shared" si="20"/>
        <v>N</v>
      </c>
    </row>
    <row r="161" spans="1:21" x14ac:dyDescent="0.25">
      <c r="A161">
        <f>DATASHEET!A161</f>
        <v>160077</v>
      </c>
      <c r="B161" t="str">
        <f>DATASHEET!B161</f>
        <v>PALMER, Olivia</v>
      </c>
      <c r="C161">
        <v>12</v>
      </c>
      <c r="D161" t="str">
        <f>DATASHEET!D161</f>
        <v>F</v>
      </c>
      <c r="E161" t="str">
        <f>IF(DATASHEET!I161="N","N","Y")</f>
        <v>N</v>
      </c>
      <c r="F161" t="str">
        <f>DATASHEET!E161</f>
        <v>Y</v>
      </c>
      <c r="G161" t="str">
        <f>DATASHEET!F161</f>
        <v>Black - African</v>
      </c>
      <c r="H161" t="str">
        <f>DATASHEET!G161</f>
        <v>N</v>
      </c>
      <c r="I161" t="str">
        <f>DATASHEET!H161</f>
        <v>N</v>
      </c>
      <c r="J161" s="58" t="str">
        <f>DATASHEET!J161</f>
        <v>4.75+ (C/B)</v>
      </c>
      <c r="K161">
        <f>DATASHEET!Q161</f>
        <v>1</v>
      </c>
      <c r="L161">
        <f>DATASHEET!R161</f>
        <v>3</v>
      </c>
      <c r="M161">
        <f>SUM(DATASHEET!S161:U161)</f>
        <v>0</v>
      </c>
      <c r="N161">
        <f t="shared" si="15"/>
        <v>4</v>
      </c>
      <c r="O161">
        <f t="shared" si="16"/>
        <v>8</v>
      </c>
      <c r="P161" s="314">
        <f t="shared" si="17"/>
        <v>0.5</v>
      </c>
      <c r="Q161" s="315" t="str">
        <f>IFERROR(VLOOKUP(A161,L3VA!$A$14:$M$243,13,FALSE),"")</f>
        <v/>
      </c>
      <c r="R161" s="39" t="str">
        <f t="shared" si="21"/>
        <v>N</v>
      </c>
      <c r="S161" s="39" t="str">
        <f t="shared" si="18"/>
        <v>Y</v>
      </c>
      <c r="T161" t="str">
        <f t="shared" si="19"/>
        <v>N</v>
      </c>
      <c r="U161" t="str">
        <f t="shared" si="20"/>
        <v>N</v>
      </c>
    </row>
    <row r="162" spans="1:21" x14ac:dyDescent="0.25">
      <c r="A162">
        <f>DATASHEET!A162</f>
        <v>150850</v>
      </c>
      <c r="B162" t="str">
        <f>DATASHEET!B162</f>
        <v>PARKER, James</v>
      </c>
      <c r="C162">
        <v>12</v>
      </c>
      <c r="D162" t="str">
        <f>DATASHEET!D162</f>
        <v>M</v>
      </c>
      <c r="E162" t="str">
        <f>IF(DATASHEET!I162="N","N","Y")</f>
        <v>N</v>
      </c>
      <c r="F162" t="str">
        <f>DATASHEET!E162</f>
        <v>N</v>
      </c>
      <c r="G162" t="str">
        <f>DATASHEET!F162</f>
        <v>White - British</v>
      </c>
      <c r="H162" t="str">
        <f>DATASHEET!G162</f>
        <v>N</v>
      </c>
      <c r="I162" t="str">
        <f>DATASHEET!H162</f>
        <v>N</v>
      </c>
      <c r="J162" s="58" t="str">
        <f>DATASHEET!J162</f>
        <v>6.25+ (B/A)</v>
      </c>
      <c r="K162">
        <f>DATASHEET!Q162</f>
        <v>0</v>
      </c>
      <c r="L162">
        <f>DATASHEET!R162</f>
        <v>5</v>
      </c>
      <c r="M162">
        <f>SUM(DATASHEET!S162:U162)</f>
        <v>0</v>
      </c>
      <c r="N162">
        <f t="shared" si="15"/>
        <v>5</v>
      </c>
      <c r="O162">
        <f t="shared" si="16"/>
        <v>10</v>
      </c>
      <c r="P162" s="314">
        <f t="shared" si="17"/>
        <v>0.5</v>
      </c>
      <c r="Q162" s="315" t="str">
        <f>IFERROR(VLOOKUP(A162,L3VA!$A$14:$M$243,13,FALSE),"")</f>
        <v/>
      </c>
      <c r="R162" s="39" t="str">
        <f t="shared" si="21"/>
        <v>N</v>
      </c>
      <c r="S162" s="39" t="str">
        <f t="shared" si="18"/>
        <v>Y</v>
      </c>
      <c r="T162" t="str">
        <f t="shared" si="19"/>
        <v>N</v>
      </c>
      <c r="U162" t="str">
        <f t="shared" si="20"/>
        <v>Y</v>
      </c>
    </row>
    <row r="163" spans="1:21" x14ac:dyDescent="0.25">
      <c r="A163">
        <f>DATASHEET!A163</f>
        <v>150816</v>
      </c>
      <c r="B163" t="str">
        <f>DATASHEET!B163</f>
        <v>PEARSON, James</v>
      </c>
      <c r="C163">
        <v>12</v>
      </c>
      <c r="D163" t="str">
        <f>DATASHEET!D163</f>
        <v>M</v>
      </c>
      <c r="E163" t="str">
        <f>IF(DATASHEET!I163="N","N","Y")</f>
        <v>N</v>
      </c>
      <c r="F163" t="str">
        <f>DATASHEET!E163</f>
        <v>N</v>
      </c>
      <c r="G163" t="str">
        <f>DATASHEET!F163</f>
        <v>White and Black African</v>
      </c>
      <c r="H163" t="str">
        <f>DATASHEET!G163</f>
        <v>N</v>
      </c>
      <c r="I163" t="str">
        <f>DATASHEET!H163</f>
        <v>N</v>
      </c>
      <c r="J163" s="58" t="str">
        <f>DATASHEET!J163</f>
        <v>2.5+ (D/C)</v>
      </c>
      <c r="K163">
        <f>DATASHEET!Q163</f>
        <v>0</v>
      </c>
      <c r="L163">
        <f>DATASHEET!R163</f>
        <v>4</v>
      </c>
      <c r="M163">
        <f>SUM(DATASHEET!S163:U163)</f>
        <v>0</v>
      </c>
      <c r="N163">
        <f t="shared" si="15"/>
        <v>4</v>
      </c>
      <c r="O163">
        <f t="shared" si="16"/>
        <v>8</v>
      </c>
      <c r="P163" s="314">
        <f t="shared" si="17"/>
        <v>0.5</v>
      </c>
      <c r="Q163" s="315" t="str">
        <f>IFERROR(VLOOKUP(A163,L3VA!$A$14:$M$243,13,FALSE),"")</f>
        <v/>
      </c>
      <c r="R163" s="39" t="str">
        <f t="shared" si="21"/>
        <v>N</v>
      </c>
      <c r="S163" s="39" t="str">
        <f t="shared" si="18"/>
        <v>Y</v>
      </c>
      <c r="T163" t="str">
        <f t="shared" si="19"/>
        <v>N</v>
      </c>
      <c r="U163" t="str">
        <f t="shared" si="20"/>
        <v>N</v>
      </c>
    </row>
    <row r="164" spans="1:21" x14ac:dyDescent="0.25">
      <c r="A164">
        <f>DATASHEET!A164</f>
        <v>150911</v>
      </c>
      <c r="B164" t="str">
        <f>DATASHEET!B164</f>
        <v>PENDER, Patrick</v>
      </c>
      <c r="C164">
        <v>12</v>
      </c>
      <c r="D164" t="str">
        <f>DATASHEET!D164</f>
        <v>M</v>
      </c>
      <c r="E164" t="str">
        <f>IF(DATASHEET!I164="N","N","Y")</f>
        <v>N</v>
      </c>
      <c r="F164" t="str">
        <f>DATASHEET!E164</f>
        <v>N</v>
      </c>
      <c r="G164" t="str">
        <f>DATASHEET!F164</f>
        <v>White - British</v>
      </c>
      <c r="H164" t="str">
        <f>DATASHEET!G164</f>
        <v>N</v>
      </c>
      <c r="I164" t="str">
        <f>DATASHEET!H164</f>
        <v>N</v>
      </c>
      <c r="J164" s="58" t="str">
        <f>DATASHEET!J164</f>
        <v>6.25+ (B/A)</v>
      </c>
      <c r="K164">
        <f>DATASHEET!Q164</f>
        <v>2</v>
      </c>
      <c r="L164">
        <f>DATASHEET!R164</f>
        <v>2</v>
      </c>
      <c r="M164">
        <f>SUM(DATASHEET!S164:U164)</f>
        <v>0</v>
      </c>
      <c r="N164">
        <f t="shared" si="15"/>
        <v>4</v>
      </c>
      <c r="O164">
        <f t="shared" si="16"/>
        <v>8</v>
      </c>
      <c r="P164" s="314">
        <f t="shared" si="17"/>
        <v>0.5</v>
      </c>
      <c r="Q164" s="315" t="str">
        <f>IFERROR(VLOOKUP(A164,L3VA!$A$14:$M$243,13,FALSE),"")</f>
        <v/>
      </c>
      <c r="R164" s="39" t="str">
        <f t="shared" si="21"/>
        <v>N</v>
      </c>
      <c r="S164" s="39" t="str">
        <f t="shared" si="18"/>
        <v>Y</v>
      </c>
      <c r="T164" t="str">
        <f t="shared" si="19"/>
        <v>N</v>
      </c>
      <c r="U164" t="str">
        <f t="shared" si="20"/>
        <v>Y</v>
      </c>
    </row>
    <row r="165" spans="1:21" x14ac:dyDescent="0.25">
      <c r="A165">
        <f>DATASHEET!A165</f>
        <v>150806</v>
      </c>
      <c r="B165" t="str">
        <f>DATASHEET!B165</f>
        <v>PHILLIPS, Aurelius</v>
      </c>
      <c r="C165">
        <v>12</v>
      </c>
      <c r="D165" t="str">
        <f>DATASHEET!D165</f>
        <v>M</v>
      </c>
      <c r="E165" t="str">
        <f>IF(DATASHEET!I165="N","N","Y")</f>
        <v>N</v>
      </c>
      <c r="F165" t="str">
        <f>DATASHEET!E165</f>
        <v>N</v>
      </c>
      <c r="G165" t="str">
        <f>DATASHEET!F165</f>
        <v>White Other</v>
      </c>
      <c r="H165" t="str">
        <f>DATASHEET!G165</f>
        <v>N</v>
      </c>
      <c r="I165" t="str">
        <f>DATASHEET!H165</f>
        <v>N</v>
      </c>
      <c r="J165" s="58" t="str">
        <f>DATASHEET!J165</f>
        <v>6.25+ (B/A)</v>
      </c>
      <c r="K165">
        <f>DATASHEET!Q165</f>
        <v>0</v>
      </c>
      <c r="L165">
        <f>DATASHEET!R165</f>
        <v>5</v>
      </c>
      <c r="M165">
        <f>SUM(DATASHEET!S165:U165)</f>
        <v>0</v>
      </c>
      <c r="N165">
        <f t="shared" si="15"/>
        <v>5</v>
      </c>
      <c r="O165">
        <f t="shared" si="16"/>
        <v>10</v>
      </c>
      <c r="P165" s="314">
        <f t="shared" si="17"/>
        <v>0.5</v>
      </c>
      <c r="Q165" s="315" t="str">
        <f>IFERROR(VLOOKUP(A165,L3VA!$A$14:$M$243,13,FALSE),"")</f>
        <v/>
      </c>
      <c r="R165" s="39" t="str">
        <f t="shared" si="21"/>
        <v>N</v>
      </c>
      <c r="S165" s="39" t="str">
        <f t="shared" si="18"/>
        <v>Y</v>
      </c>
      <c r="T165" t="str">
        <f t="shared" si="19"/>
        <v>N</v>
      </c>
      <c r="U165" t="str">
        <f t="shared" si="20"/>
        <v>Y</v>
      </c>
    </row>
    <row r="166" spans="1:21" x14ac:dyDescent="0.25">
      <c r="A166">
        <f>DATASHEET!A166</f>
        <v>160094</v>
      </c>
      <c r="B166" t="str">
        <f>DATASHEET!B166</f>
        <v>PINDER-PACKARD, Eva</v>
      </c>
      <c r="C166">
        <v>12</v>
      </c>
      <c r="D166" t="str">
        <f>DATASHEET!D166</f>
        <v>F</v>
      </c>
      <c r="E166" t="str">
        <f>IF(DATASHEET!I166="N","N","Y")</f>
        <v>N</v>
      </c>
      <c r="F166" t="str">
        <f>DATASHEET!E166</f>
        <v>N</v>
      </c>
      <c r="G166" t="str">
        <f>DATASHEET!F166</f>
        <v>White - British</v>
      </c>
      <c r="H166" t="str">
        <f>DATASHEET!G166</f>
        <v>N</v>
      </c>
      <c r="I166" t="str">
        <f>DATASHEET!H166</f>
        <v>N</v>
      </c>
      <c r="J166" s="58" t="str">
        <f>DATASHEET!J166</f>
        <v>4.75+ (C/B)</v>
      </c>
      <c r="K166">
        <f>DATASHEET!Q166</f>
        <v>0</v>
      </c>
      <c r="L166">
        <f>DATASHEET!R166</f>
        <v>4</v>
      </c>
      <c r="M166">
        <f>SUM(DATASHEET!S166:U166)</f>
        <v>0</v>
      </c>
      <c r="N166">
        <f t="shared" si="15"/>
        <v>4</v>
      </c>
      <c r="O166">
        <f t="shared" si="16"/>
        <v>8</v>
      </c>
      <c r="P166" s="314">
        <f t="shared" si="17"/>
        <v>0.5</v>
      </c>
      <c r="Q166" s="315" t="str">
        <f>IFERROR(VLOOKUP(A166,L3VA!$A$14:$M$243,13,FALSE),"")</f>
        <v/>
      </c>
      <c r="R166" s="39" t="str">
        <f t="shared" si="21"/>
        <v>N</v>
      </c>
      <c r="S166" s="39" t="str">
        <f t="shared" si="18"/>
        <v>Y</v>
      </c>
      <c r="T166" t="str">
        <f t="shared" si="19"/>
        <v>N</v>
      </c>
      <c r="U166" t="str">
        <f t="shared" si="20"/>
        <v>N</v>
      </c>
    </row>
    <row r="167" spans="1:21" x14ac:dyDescent="0.25">
      <c r="A167">
        <f>DATASHEET!A167</f>
        <v>150972</v>
      </c>
      <c r="B167" t="str">
        <f>DATASHEET!B167</f>
        <v>POIRRIER, Isobel</v>
      </c>
      <c r="C167">
        <v>12</v>
      </c>
      <c r="D167" t="str">
        <f>DATASHEET!D167</f>
        <v>F</v>
      </c>
      <c r="E167" t="str">
        <f>IF(DATASHEET!I167="N","N","Y")</f>
        <v>N</v>
      </c>
      <c r="F167" t="str">
        <f>DATASHEET!E167</f>
        <v>N</v>
      </c>
      <c r="G167" t="str">
        <f>DATASHEET!F167</f>
        <v>White - British</v>
      </c>
      <c r="H167" t="str">
        <f>DATASHEET!G167</f>
        <v>N</v>
      </c>
      <c r="I167" t="str">
        <f>DATASHEET!H167</f>
        <v>N</v>
      </c>
      <c r="J167" s="58" t="str">
        <f>DATASHEET!J167</f>
        <v>6.25+ (B/A)</v>
      </c>
      <c r="K167">
        <f>DATASHEET!Q167</f>
        <v>1</v>
      </c>
      <c r="L167">
        <f>DATASHEET!R167</f>
        <v>4</v>
      </c>
      <c r="M167">
        <f>SUM(DATASHEET!S167:U167)</f>
        <v>0</v>
      </c>
      <c r="N167">
        <f t="shared" si="15"/>
        <v>5</v>
      </c>
      <c r="O167">
        <f t="shared" si="16"/>
        <v>10</v>
      </c>
      <c r="P167" s="314">
        <f t="shared" si="17"/>
        <v>0.5</v>
      </c>
      <c r="Q167" s="315" t="str">
        <f>IFERROR(VLOOKUP(A167,L3VA!$A$14:$M$243,13,FALSE),"")</f>
        <v/>
      </c>
      <c r="R167" s="39" t="str">
        <f t="shared" si="21"/>
        <v>N</v>
      </c>
      <c r="S167" s="39" t="str">
        <f t="shared" si="18"/>
        <v>Y</v>
      </c>
      <c r="T167" t="str">
        <f t="shared" si="19"/>
        <v>Y</v>
      </c>
      <c r="U167" t="str">
        <f t="shared" si="20"/>
        <v>N</v>
      </c>
    </row>
    <row r="168" spans="1:21" x14ac:dyDescent="0.25">
      <c r="A168">
        <f>DATASHEET!A168</f>
        <v>150847</v>
      </c>
      <c r="B168" t="str">
        <f>DATASHEET!B168</f>
        <v>PRENTER, Olivia</v>
      </c>
      <c r="C168">
        <v>12</v>
      </c>
      <c r="D168" t="str">
        <f>DATASHEET!D168</f>
        <v>F</v>
      </c>
      <c r="E168" t="str">
        <f>IF(DATASHEET!I168="N","N","Y")</f>
        <v>N</v>
      </c>
      <c r="F168" t="str">
        <f>DATASHEET!E168</f>
        <v>Y</v>
      </c>
      <c r="G168" t="str">
        <f>DATASHEET!F168</f>
        <v>White - British</v>
      </c>
      <c r="H168" t="str">
        <f>DATASHEET!G168</f>
        <v>N</v>
      </c>
      <c r="I168" t="str">
        <f>DATASHEET!H168</f>
        <v>N</v>
      </c>
      <c r="J168" s="58" t="str">
        <f>DATASHEET!J168</f>
        <v>6.25+ (B/A)</v>
      </c>
      <c r="K168">
        <f>DATASHEET!Q168</f>
        <v>0</v>
      </c>
      <c r="L168">
        <f>DATASHEET!R168</f>
        <v>4</v>
      </c>
      <c r="M168">
        <f>SUM(DATASHEET!S168:U168)</f>
        <v>0</v>
      </c>
      <c r="N168">
        <f t="shared" si="15"/>
        <v>4</v>
      </c>
      <c r="O168">
        <f t="shared" si="16"/>
        <v>8</v>
      </c>
      <c r="P168" s="314">
        <f t="shared" si="17"/>
        <v>0.5</v>
      </c>
      <c r="Q168" s="315" t="str">
        <f>IFERROR(VLOOKUP(A168,L3VA!$A$14:$M$243,13,FALSE),"")</f>
        <v/>
      </c>
      <c r="R168" s="39" t="str">
        <f t="shared" si="21"/>
        <v>N</v>
      </c>
      <c r="S168" s="39" t="str">
        <f t="shared" si="18"/>
        <v>Y</v>
      </c>
      <c r="T168" t="str">
        <f t="shared" si="19"/>
        <v>Y</v>
      </c>
      <c r="U168" t="str">
        <f t="shared" si="20"/>
        <v>N</v>
      </c>
    </row>
    <row r="169" spans="1:21" x14ac:dyDescent="0.25">
      <c r="A169">
        <f>DATASHEET!A169</f>
        <v>160053</v>
      </c>
      <c r="B169" t="str">
        <f>DATASHEET!B169</f>
        <v>PROUD, Grace</v>
      </c>
      <c r="C169">
        <v>12</v>
      </c>
      <c r="D169" t="str">
        <f>DATASHEET!D169</f>
        <v>F</v>
      </c>
      <c r="E169" t="str">
        <f>IF(DATASHEET!I169="N","N","Y")</f>
        <v>N</v>
      </c>
      <c r="F169" t="str">
        <f>DATASHEET!E169</f>
        <v>N</v>
      </c>
      <c r="G169" t="str">
        <f>DATASHEET!F169</f>
        <v>White - British</v>
      </c>
      <c r="H169" t="str">
        <f>DATASHEET!G169</f>
        <v>N</v>
      </c>
      <c r="I169" t="str">
        <f>DATASHEET!H169</f>
        <v>N</v>
      </c>
      <c r="J169" s="58" t="str">
        <f>DATASHEET!J169</f>
        <v>6.25+ (B/A)</v>
      </c>
      <c r="K169">
        <f>DATASHEET!Q169</f>
        <v>1</v>
      </c>
      <c r="L169">
        <f>DATASHEET!R169</f>
        <v>3</v>
      </c>
      <c r="M169">
        <f>SUM(DATASHEET!S169:U169)</f>
        <v>0</v>
      </c>
      <c r="N169">
        <f t="shared" si="15"/>
        <v>4</v>
      </c>
      <c r="O169">
        <f t="shared" si="16"/>
        <v>8</v>
      </c>
      <c r="P169" s="314">
        <f t="shared" si="17"/>
        <v>0.5</v>
      </c>
      <c r="Q169" s="315" t="str">
        <f>IFERROR(VLOOKUP(A169,L3VA!$A$14:$M$243,13,FALSE),"")</f>
        <v/>
      </c>
      <c r="R169" s="39" t="str">
        <f t="shared" si="21"/>
        <v>N</v>
      </c>
      <c r="S169" s="39" t="str">
        <f t="shared" si="18"/>
        <v>Y</v>
      </c>
      <c r="T169" t="str">
        <f t="shared" si="19"/>
        <v>Y</v>
      </c>
      <c r="U169" t="str">
        <f t="shared" si="20"/>
        <v>N</v>
      </c>
    </row>
    <row r="170" spans="1:21" x14ac:dyDescent="0.25">
      <c r="A170">
        <f>DATASHEET!A170</f>
        <v>160126</v>
      </c>
      <c r="B170" t="str">
        <f>DATASHEET!B170</f>
        <v>PUGH, Joshua</v>
      </c>
      <c r="C170">
        <v>12</v>
      </c>
      <c r="D170" t="str">
        <f>DATASHEET!D170</f>
        <v>M</v>
      </c>
      <c r="E170" t="str">
        <f>IF(DATASHEET!I170="N","N","Y")</f>
        <v>Y</v>
      </c>
      <c r="F170" t="str">
        <f>DATASHEET!E170</f>
        <v>N</v>
      </c>
      <c r="G170" t="str">
        <f>DATASHEET!F170</f>
        <v>White - British</v>
      </c>
      <c r="H170" t="str">
        <f>DATASHEET!G170</f>
        <v>N</v>
      </c>
      <c r="I170" t="str">
        <f>DATASHEET!H170</f>
        <v>N</v>
      </c>
      <c r="J170" s="58" t="str">
        <f>DATASHEET!J170</f>
        <v>6.25+ (B/A)</v>
      </c>
      <c r="K170">
        <f>DATASHEET!Q170</f>
        <v>0</v>
      </c>
      <c r="L170">
        <f>DATASHEET!R170</f>
        <v>4</v>
      </c>
      <c r="M170">
        <f>SUM(DATASHEET!S170:U170)</f>
        <v>0</v>
      </c>
      <c r="N170">
        <f t="shared" si="15"/>
        <v>4</v>
      </c>
      <c r="O170">
        <f t="shared" si="16"/>
        <v>8</v>
      </c>
      <c r="P170" s="314">
        <f t="shared" si="17"/>
        <v>0.5</v>
      </c>
      <c r="Q170" s="315" t="str">
        <f>IFERROR(VLOOKUP(A170,L3VA!$A$14:$M$243,13,FALSE),"")</f>
        <v/>
      </c>
      <c r="R170" s="39" t="str">
        <f t="shared" si="21"/>
        <v>N</v>
      </c>
      <c r="S170" s="39" t="str">
        <f t="shared" si="18"/>
        <v>Y</v>
      </c>
      <c r="T170" t="str">
        <f t="shared" si="19"/>
        <v>N</v>
      </c>
      <c r="U170" t="str">
        <f t="shared" si="20"/>
        <v>Y</v>
      </c>
    </row>
    <row r="171" spans="1:21" x14ac:dyDescent="0.25">
      <c r="A171">
        <f>DATASHEET!A171</f>
        <v>150825</v>
      </c>
      <c r="B171" t="str">
        <f>DATASHEET!B171</f>
        <v>QUINN, Isobel</v>
      </c>
      <c r="C171">
        <v>12</v>
      </c>
      <c r="D171" t="str">
        <f>DATASHEET!D171</f>
        <v>F</v>
      </c>
      <c r="E171" t="str">
        <f>IF(DATASHEET!I171="N","N","Y")</f>
        <v>N</v>
      </c>
      <c r="F171" t="str">
        <f>DATASHEET!E171</f>
        <v>N</v>
      </c>
      <c r="G171" t="str">
        <f>DATASHEET!F171</f>
        <v>White - British</v>
      </c>
      <c r="H171" t="str">
        <f>DATASHEET!G171</f>
        <v>N</v>
      </c>
      <c r="I171" t="str">
        <f>DATASHEET!H171</f>
        <v>N</v>
      </c>
      <c r="J171" s="58" t="str">
        <f>DATASHEET!J171</f>
        <v>7.75+ (A/A*)</v>
      </c>
      <c r="K171">
        <f>DATASHEET!Q171</f>
        <v>0</v>
      </c>
      <c r="L171">
        <f>DATASHEET!R171</f>
        <v>4</v>
      </c>
      <c r="M171">
        <f>SUM(DATASHEET!S171:U171)</f>
        <v>0</v>
      </c>
      <c r="N171">
        <f t="shared" si="15"/>
        <v>4</v>
      </c>
      <c r="O171">
        <f t="shared" si="16"/>
        <v>8</v>
      </c>
      <c r="P171" s="314">
        <f t="shared" si="17"/>
        <v>0.5</v>
      </c>
      <c r="Q171" s="315" t="str">
        <f>IFERROR(VLOOKUP(A171,L3VA!$A$14:$M$243,13,FALSE),"")</f>
        <v/>
      </c>
      <c r="R171" s="39" t="str">
        <f t="shared" si="21"/>
        <v>N</v>
      </c>
      <c r="S171" s="39" t="str">
        <f t="shared" si="18"/>
        <v>Y</v>
      </c>
      <c r="T171" t="str">
        <f t="shared" si="19"/>
        <v>Y</v>
      </c>
      <c r="U171" t="str">
        <f t="shared" si="20"/>
        <v>N</v>
      </c>
    </row>
    <row r="172" spans="1:21" x14ac:dyDescent="0.25">
      <c r="A172">
        <f>DATASHEET!A172</f>
        <v>152729</v>
      </c>
      <c r="B172" t="str">
        <f>DATASHEET!B172</f>
        <v>RAUT, Apsara</v>
      </c>
      <c r="C172">
        <v>12</v>
      </c>
      <c r="D172" t="str">
        <f>DATASHEET!D172</f>
        <v>F</v>
      </c>
      <c r="E172" t="str">
        <f>IF(DATASHEET!I172="N","N","Y")</f>
        <v>N</v>
      </c>
      <c r="F172" t="str">
        <f>DATASHEET!E172</f>
        <v>N</v>
      </c>
      <c r="G172" t="str">
        <f>DATASHEET!F172</f>
        <v>Chinese</v>
      </c>
      <c r="H172" t="str">
        <f>DATASHEET!G172</f>
        <v>N</v>
      </c>
      <c r="I172" t="str">
        <f>DATASHEET!H172</f>
        <v>N</v>
      </c>
      <c r="J172" s="58" t="str">
        <f>DATASHEET!J172</f>
        <v>2.5+ (D/C)</v>
      </c>
      <c r="K172">
        <f>DATASHEET!Q172</f>
        <v>1</v>
      </c>
      <c r="L172">
        <f>DATASHEET!R172</f>
        <v>3</v>
      </c>
      <c r="M172">
        <f>SUM(DATASHEET!S172:U172)</f>
        <v>0</v>
      </c>
      <c r="N172">
        <f t="shared" si="15"/>
        <v>4</v>
      </c>
      <c r="O172">
        <f t="shared" si="16"/>
        <v>8</v>
      </c>
      <c r="P172" s="314">
        <f t="shared" si="17"/>
        <v>0.5</v>
      </c>
      <c r="Q172" s="315" t="str">
        <f>IFERROR(VLOOKUP(A172,L3VA!$A$14:$M$243,13,FALSE),"")</f>
        <v/>
      </c>
      <c r="R172" s="39" t="str">
        <f t="shared" si="21"/>
        <v>N</v>
      </c>
      <c r="S172" s="39" t="str">
        <f t="shared" si="18"/>
        <v>Y</v>
      </c>
      <c r="T172" t="str">
        <f t="shared" si="19"/>
        <v>N</v>
      </c>
      <c r="U172" t="str">
        <f t="shared" si="20"/>
        <v>N</v>
      </c>
    </row>
    <row r="173" spans="1:21" x14ac:dyDescent="0.25">
      <c r="A173">
        <f>DATASHEET!A173</f>
        <v>150834</v>
      </c>
      <c r="B173" t="str">
        <f>DATASHEET!B173</f>
        <v>REDDIN, Jude</v>
      </c>
      <c r="C173">
        <v>12</v>
      </c>
      <c r="D173" t="str">
        <f>DATASHEET!D173</f>
        <v>M</v>
      </c>
      <c r="E173" t="str">
        <f>IF(DATASHEET!I173="N","N","Y")</f>
        <v>N</v>
      </c>
      <c r="F173" t="str">
        <f>DATASHEET!E173</f>
        <v>Y</v>
      </c>
      <c r="G173" t="str">
        <f>DATASHEET!F173</f>
        <v>White - British</v>
      </c>
      <c r="H173" t="str">
        <f>DATASHEET!G173</f>
        <v>N</v>
      </c>
      <c r="I173" t="str">
        <f>DATASHEET!H173</f>
        <v>N</v>
      </c>
      <c r="J173" s="58" t="str">
        <f>DATASHEET!J173</f>
        <v>6.25+ (B/A)</v>
      </c>
      <c r="K173">
        <f>DATASHEET!Q173</f>
        <v>1</v>
      </c>
      <c r="L173">
        <f>DATASHEET!R173</f>
        <v>3</v>
      </c>
      <c r="M173">
        <f>SUM(DATASHEET!S173:U173)</f>
        <v>0</v>
      </c>
      <c r="N173">
        <f t="shared" si="15"/>
        <v>4</v>
      </c>
      <c r="O173">
        <f t="shared" si="16"/>
        <v>8</v>
      </c>
      <c r="P173" s="314">
        <f t="shared" si="17"/>
        <v>0.5</v>
      </c>
      <c r="Q173" s="315" t="str">
        <f>IFERROR(VLOOKUP(A173,L3VA!$A$14:$M$243,13,FALSE),"")</f>
        <v/>
      </c>
      <c r="R173" s="39" t="str">
        <f t="shared" si="21"/>
        <v>N</v>
      </c>
      <c r="S173" s="39" t="str">
        <f t="shared" si="18"/>
        <v>Y</v>
      </c>
      <c r="T173" t="str">
        <f t="shared" si="19"/>
        <v>N</v>
      </c>
      <c r="U173" t="str">
        <f t="shared" si="20"/>
        <v>Y</v>
      </c>
    </row>
    <row r="174" spans="1:21" x14ac:dyDescent="0.25">
      <c r="A174">
        <f>DATASHEET!A174</f>
        <v>150920</v>
      </c>
      <c r="B174" t="str">
        <f>DATASHEET!B174</f>
        <v>REED, Cicely</v>
      </c>
      <c r="C174">
        <v>12</v>
      </c>
      <c r="D174" t="str">
        <f>DATASHEET!D174</f>
        <v>F</v>
      </c>
      <c r="E174" t="str">
        <f>IF(DATASHEET!I174="N","N","Y")</f>
        <v>N</v>
      </c>
      <c r="F174" t="str">
        <f>DATASHEET!E174</f>
        <v>N</v>
      </c>
      <c r="G174" t="str">
        <f>DATASHEET!F174</f>
        <v>White - British</v>
      </c>
      <c r="H174" t="str">
        <f>DATASHEET!G174</f>
        <v>N</v>
      </c>
      <c r="I174" t="str">
        <f>DATASHEET!H174</f>
        <v>N</v>
      </c>
      <c r="J174" s="58" t="str">
        <f>DATASHEET!J174</f>
        <v>7.75+ (A/A*)</v>
      </c>
      <c r="K174">
        <f>DATASHEET!Q174</f>
        <v>0</v>
      </c>
      <c r="L174">
        <f>DATASHEET!R174</f>
        <v>4</v>
      </c>
      <c r="M174">
        <f>SUM(DATASHEET!S174:U174)</f>
        <v>0</v>
      </c>
      <c r="N174">
        <f t="shared" si="15"/>
        <v>4</v>
      </c>
      <c r="O174">
        <f t="shared" si="16"/>
        <v>8</v>
      </c>
      <c r="P174" s="314">
        <f t="shared" si="17"/>
        <v>0.5</v>
      </c>
      <c r="Q174" s="315" t="str">
        <f>IFERROR(VLOOKUP(A174,L3VA!$A$14:$M$243,13,FALSE),"")</f>
        <v/>
      </c>
      <c r="R174" s="39" t="str">
        <f t="shared" si="21"/>
        <v>N</v>
      </c>
      <c r="S174" s="39" t="str">
        <f t="shared" si="18"/>
        <v>Y</v>
      </c>
      <c r="T174" t="str">
        <f t="shared" si="19"/>
        <v>Y</v>
      </c>
      <c r="U174" t="str">
        <f t="shared" si="20"/>
        <v>N</v>
      </c>
    </row>
    <row r="175" spans="1:21" x14ac:dyDescent="0.25">
      <c r="A175">
        <f>DATASHEET!A175</f>
        <v>150795</v>
      </c>
      <c r="B175" t="str">
        <f>DATASHEET!B175</f>
        <v>REVILL, Oliver</v>
      </c>
      <c r="C175">
        <v>12</v>
      </c>
      <c r="D175" t="str">
        <f>DATASHEET!D175</f>
        <v>M</v>
      </c>
      <c r="E175" t="str">
        <f>IF(DATASHEET!I175="N","N","Y")</f>
        <v>N</v>
      </c>
      <c r="F175" t="str">
        <f>DATASHEET!E175</f>
        <v>N</v>
      </c>
      <c r="G175" t="str">
        <f>DATASHEET!F175</f>
        <v>White - British</v>
      </c>
      <c r="H175" t="str">
        <f>DATASHEET!G175</f>
        <v>N</v>
      </c>
      <c r="I175" t="str">
        <f>DATASHEET!H175</f>
        <v>N</v>
      </c>
      <c r="J175" s="58" t="str">
        <f>DATASHEET!J175</f>
        <v>4.75+ (C/B)</v>
      </c>
      <c r="K175">
        <f>DATASHEET!Q175</f>
        <v>2</v>
      </c>
      <c r="L175">
        <f>DATASHEET!R175</f>
        <v>2</v>
      </c>
      <c r="M175">
        <f>SUM(DATASHEET!S175:U175)</f>
        <v>0</v>
      </c>
      <c r="N175">
        <f t="shared" si="15"/>
        <v>4</v>
      </c>
      <c r="O175">
        <f t="shared" si="16"/>
        <v>8</v>
      </c>
      <c r="P175" s="314">
        <f t="shared" si="17"/>
        <v>0.5</v>
      </c>
      <c r="Q175" s="315" t="str">
        <f>IFERROR(VLOOKUP(A175,L3VA!$A$14:$M$243,13,FALSE),"")</f>
        <v/>
      </c>
      <c r="R175" s="39" t="str">
        <f t="shared" si="21"/>
        <v>N</v>
      </c>
      <c r="S175" s="39" t="str">
        <f t="shared" si="18"/>
        <v>Y</v>
      </c>
      <c r="T175" t="str">
        <f t="shared" si="19"/>
        <v>N</v>
      </c>
      <c r="U175" t="str">
        <f t="shared" si="20"/>
        <v>N</v>
      </c>
    </row>
    <row r="176" spans="1:21" x14ac:dyDescent="0.25">
      <c r="A176">
        <f>DATASHEET!A176</f>
        <v>160065</v>
      </c>
      <c r="B176" t="str">
        <f>DATASHEET!B176</f>
        <v>RIAZ, Isaiah</v>
      </c>
      <c r="C176">
        <v>12</v>
      </c>
      <c r="D176" t="str">
        <f>DATASHEET!D176</f>
        <v>M</v>
      </c>
      <c r="E176" t="str">
        <f>IF(DATASHEET!I176="N","N","Y")</f>
        <v>N</v>
      </c>
      <c r="F176" t="str">
        <f>DATASHEET!E176</f>
        <v>Y</v>
      </c>
      <c r="G176" t="str">
        <f>DATASHEET!F176</f>
        <v>Pakistani</v>
      </c>
      <c r="H176" t="str">
        <f>DATASHEET!G176</f>
        <v>N</v>
      </c>
      <c r="I176" t="str">
        <f>DATASHEET!H176</f>
        <v>N</v>
      </c>
      <c r="J176" s="58" t="str">
        <f>DATASHEET!J176</f>
        <v>6.25+ (B/A)</v>
      </c>
      <c r="K176">
        <f>DATASHEET!Q176</f>
        <v>0</v>
      </c>
      <c r="L176">
        <f>DATASHEET!R176</f>
        <v>3</v>
      </c>
      <c r="M176">
        <f>SUM(DATASHEET!S176:U176)</f>
        <v>1</v>
      </c>
      <c r="N176">
        <f t="shared" si="15"/>
        <v>3</v>
      </c>
      <c r="O176">
        <f t="shared" si="16"/>
        <v>7</v>
      </c>
      <c r="P176" s="314">
        <f t="shared" si="17"/>
        <v>0.42857142857142855</v>
      </c>
      <c r="Q176" s="315" t="str">
        <f>IFERROR(VLOOKUP(A176,L3VA!$A$14:$M$243,13,FALSE),"")</f>
        <v/>
      </c>
      <c r="R176" s="39" t="str">
        <f t="shared" si="21"/>
        <v>N</v>
      </c>
      <c r="S176" s="39" t="str">
        <f t="shared" si="18"/>
        <v>Y</v>
      </c>
      <c r="T176" t="str">
        <f t="shared" si="19"/>
        <v>N</v>
      </c>
      <c r="U176" t="str">
        <f t="shared" si="20"/>
        <v>Y</v>
      </c>
    </row>
    <row r="177" spans="1:21" x14ac:dyDescent="0.25">
      <c r="A177">
        <f>DATASHEET!A177</f>
        <v>160070</v>
      </c>
      <c r="B177" t="str">
        <f>DATASHEET!B177</f>
        <v>RIAZ, Zain</v>
      </c>
      <c r="C177">
        <v>12</v>
      </c>
      <c r="D177" t="str">
        <f>DATASHEET!D177</f>
        <v>M</v>
      </c>
      <c r="E177" t="str">
        <f>IF(DATASHEET!I177="N","N","Y")</f>
        <v>N</v>
      </c>
      <c r="F177" t="str">
        <f>DATASHEET!E177</f>
        <v>N</v>
      </c>
      <c r="G177" t="str">
        <f>DATASHEET!F177</f>
        <v>Pakistani</v>
      </c>
      <c r="H177" t="str">
        <f>DATASHEET!G177</f>
        <v>N</v>
      </c>
      <c r="I177" t="str">
        <f>DATASHEET!H177</f>
        <v>N</v>
      </c>
      <c r="J177" s="58" t="str">
        <f>DATASHEET!J177</f>
        <v>6.25+ (B/A)</v>
      </c>
      <c r="K177">
        <f>DATASHEET!Q177</f>
        <v>0</v>
      </c>
      <c r="L177">
        <f>DATASHEET!R177</f>
        <v>4</v>
      </c>
      <c r="M177">
        <f>SUM(DATASHEET!S177:U177)</f>
        <v>0</v>
      </c>
      <c r="N177">
        <f t="shared" si="15"/>
        <v>4</v>
      </c>
      <c r="O177">
        <f t="shared" si="16"/>
        <v>8</v>
      </c>
      <c r="P177" s="314">
        <f t="shared" si="17"/>
        <v>0.5</v>
      </c>
      <c r="Q177" s="315" t="str">
        <f>IFERROR(VLOOKUP(A177,L3VA!$A$14:$M$243,13,FALSE),"")</f>
        <v/>
      </c>
      <c r="R177" s="39" t="str">
        <f t="shared" si="21"/>
        <v>N</v>
      </c>
      <c r="S177" s="39" t="str">
        <f t="shared" si="18"/>
        <v>Y</v>
      </c>
      <c r="T177" t="str">
        <f t="shared" si="19"/>
        <v>N</v>
      </c>
      <c r="U177" t="str">
        <f t="shared" si="20"/>
        <v>Y</v>
      </c>
    </row>
    <row r="178" spans="1:21" x14ac:dyDescent="0.25">
      <c r="A178">
        <f>DATASHEET!A178</f>
        <v>150969</v>
      </c>
      <c r="B178" t="str">
        <f>DATASHEET!B178</f>
        <v>RIDGE, Frankie</v>
      </c>
      <c r="C178">
        <v>12</v>
      </c>
      <c r="D178" t="str">
        <f>DATASHEET!D178</f>
        <v>F</v>
      </c>
      <c r="E178" t="str">
        <f>IF(DATASHEET!I178="N","N","Y")</f>
        <v>N</v>
      </c>
      <c r="F178" t="str">
        <f>DATASHEET!E178</f>
        <v>N</v>
      </c>
      <c r="G178" t="str">
        <f>DATASHEET!F178</f>
        <v>White - British</v>
      </c>
      <c r="H178" t="str">
        <f>DATASHEET!G178</f>
        <v>N</v>
      </c>
      <c r="I178" t="str">
        <f>DATASHEET!H178</f>
        <v>N</v>
      </c>
      <c r="J178" s="58" t="str">
        <f>DATASHEET!J178</f>
        <v>4.75+ (C/B)</v>
      </c>
      <c r="K178">
        <f>DATASHEET!Q178</f>
        <v>2</v>
      </c>
      <c r="L178">
        <f>DATASHEET!R178</f>
        <v>2</v>
      </c>
      <c r="M178">
        <f>SUM(DATASHEET!S178:U178)</f>
        <v>0</v>
      </c>
      <c r="N178">
        <f t="shared" si="15"/>
        <v>4</v>
      </c>
      <c r="O178">
        <f t="shared" si="16"/>
        <v>8</v>
      </c>
      <c r="P178" s="314">
        <f t="shared" si="17"/>
        <v>0.5</v>
      </c>
      <c r="Q178" s="315" t="str">
        <f>IFERROR(VLOOKUP(A178,L3VA!$A$14:$M$243,13,FALSE),"")</f>
        <v/>
      </c>
      <c r="R178" s="39" t="str">
        <f t="shared" si="21"/>
        <v>N</v>
      </c>
      <c r="S178" s="39" t="str">
        <f t="shared" si="18"/>
        <v>Y</v>
      </c>
      <c r="T178" t="str">
        <f t="shared" si="19"/>
        <v>N</v>
      </c>
      <c r="U178" t="str">
        <f t="shared" si="20"/>
        <v>N</v>
      </c>
    </row>
    <row r="179" spans="1:21" x14ac:dyDescent="0.25">
      <c r="A179">
        <f>DATASHEET!A179</f>
        <v>150970</v>
      </c>
      <c r="B179" t="str">
        <f>DATASHEET!B179</f>
        <v>ROBERTS, Ollie</v>
      </c>
      <c r="C179">
        <v>12</v>
      </c>
      <c r="D179" t="str">
        <f>DATASHEET!D179</f>
        <v>M</v>
      </c>
      <c r="E179" t="str">
        <f>IF(DATASHEET!I179="N","N","Y")</f>
        <v>N</v>
      </c>
      <c r="F179" t="str">
        <f>DATASHEET!E179</f>
        <v>N</v>
      </c>
      <c r="G179" t="str">
        <f>DATASHEET!F179</f>
        <v>White - British</v>
      </c>
      <c r="H179" t="str">
        <f>DATASHEET!G179</f>
        <v>N</v>
      </c>
      <c r="I179" t="str">
        <f>DATASHEET!H179</f>
        <v>N</v>
      </c>
      <c r="J179" s="58" t="str">
        <f>DATASHEET!J179</f>
        <v>4.75+ (C/B)</v>
      </c>
      <c r="K179">
        <f>DATASHEET!Q179</f>
        <v>0</v>
      </c>
      <c r="L179">
        <f>DATASHEET!R179</f>
        <v>4</v>
      </c>
      <c r="M179">
        <f>SUM(DATASHEET!S179:U179)</f>
        <v>0</v>
      </c>
      <c r="N179">
        <f t="shared" si="15"/>
        <v>4</v>
      </c>
      <c r="O179">
        <f t="shared" si="16"/>
        <v>8</v>
      </c>
      <c r="P179" s="314">
        <f t="shared" si="17"/>
        <v>0.5</v>
      </c>
      <c r="Q179" s="315" t="str">
        <f>IFERROR(VLOOKUP(A179,L3VA!$A$14:$M$243,13,FALSE),"")</f>
        <v/>
      </c>
      <c r="R179" s="39" t="str">
        <f t="shared" si="21"/>
        <v>N</v>
      </c>
      <c r="S179" s="39" t="str">
        <f t="shared" si="18"/>
        <v>Y</v>
      </c>
      <c r="T179" t="str">
        <f t="shared" si="19"/>
        <v>N</v>
      </c>
      <c r="U179" t="str">
        <f t="shared" si="20"/>
        <v>N</v>
      </c>
    </row>
    <row r="180" spans="1:21" x14ac:dyDescent="0.25">
      <c r="A180">
        <f>DATASHEET!A180</f>
        <v>151501</v>
      </c>
      <c r="B180" t="str">
        <f>DATASHEET!B180</f>
        <v>ROJAS BURGOA, Alejandro</v>
      </c>
      <c r="C180">
        <v>12</v>
      </c>
      <c r="D180" t="str">
        <f>DATASHEET!D180</f>
        <v>M</v>
      </c>
      <c r="E180" t="str">
        <f>IF(DATASHEET!I180="N","N","Y")</f>
        <v>N</v>
      </c>
      <c r="F180" t="str">
        <f>DATASHEET!E180</f>
        <v>N</v>
      </c>
      <c r="G180" t="str">
        <f>DATASHEET!F180</f>
        <v>Other Mixed Background</v>
      </c>
      <c r="H180" t="str">
        <f>DATASHEET!G180</f>
        <v>N</v>
      </c>
      <c r="I180" t="str">
        <f>DATASHEET!H180</f>
        <v>N</v>
      </c>
      <c r="J180" s="58" t="str">
        <f>DATASHEET!J180</f>
        <v>4.75+ (C/B)</v>
      </c>
      <c r="K180">
        <f>DATASHEET!Q180</f>
        <v>0</v>
      </c>
      <c r="L180">
        <f>DATASHEET!R180</f>
        <v>4</v>
      </c>
      <c r="M180">
        <f>SUM(DATASHEET!S180:U180)</f>
        <v>0</v>
      </c>
      <c r="N180">
        <f t="shared" si="15"/>
        <v>4</v>
      </c>
      <c r="O180">
        <f t="shared" si="16"/>
        <v>8</v>
      </c>
      <c r="P180" s="314">
        <f t="shared" si="17"/>
        <v>0.5</v>
      </c>
      <c r="Q180" s="315" t="str">
        <f>IFERROR(VLOOKUP(A180,L3VA!$A$14:$M$243,13,FALSE),"")</f>
        <v/>
      </c>
      <c r="R180" s="39" t="str">
        <f t="shared" si="21"/>
        <v>N</v>
      </c>
      <c r="S180" s="39" t="str">
        <f t="shared" si="18"/>
        <v>Y</v>
      </c>
      <c r="T180" t="str">
        <f t="shared" si="19"/>
        <v>N</v>
      </c>
      <c r="U180" t="str">
        <f t="shared" si="20"/>
        <v>N</v>
      </c>
    </row>
    <row r="181" spans="1:21" x14ac:dyDescent="0.25">
      <c r="A181">
        <f>DATASHEET!A181</f>
        <v>160071</v>
      </c>
      <c r="B181" t="str">
        <f>DATASHEET!B181</f>
        <v>ROSE, Elijah</v>
      </c>
      <c r="C181">
        <v>12</v>
      </c>
      <c r="D181" t="str">
        <f>DATASHEET!D181</f>
        <v>M</v>
      </c>
      <c r="E181" t="str">
        <f>IF(DATASHEET!I181="N","N","Y")</f>
        <v>N</v>
      </c>
      <c r="F181" t="str">
        <f>DATASHEET!E181</f>
        <v>N</v>
      </c>
      <c r="G181" t="str">
        <f>DATASHEET!F181</f>
        <v>Asian and Any Other Ethnic Group</v>
      </c>
      <c r="H181" t="str">
        <f>DATASHEET!G181</f>
        <v>N</v>
      </c>
      <c r="I181" t="str">
        <f>DATASHEET!H181</f>
        <v>N</v>
      </c>
      <c r="J181" s="58" t="str">
        <f>DATASHEET!J181</f>
        <v>4.75+ (C/B)</v>
      </c>
      <c r="K181">
        <f>DATASHEET!Q181</f>
        <v>1</v>
      </c>
      <c r="L181">
        <f>DATASHEET!R181</f>
        <v>3</v>
      </c>
      <c r="M181">
        <f>SUM(DATASHEET!S181:U181)</f>
        <v>0</v>
      </c>
      <c r="N181">
        <f t="shared" si="15"/>
        <v>4</v>
      </c>
      <c r="O181">
        <f t="shared" si="16"/>
        <v>8</v>
      </c>
      <c r="P181" s="314">
        <f t="shared" si="17"/>
        <v>0.5</v>
      </c>
      <c r="Q181" s="315" t="str">
        <f>IFERROR(VLOOKUP(A181,L3VA!$A$14:$M$243,13,FALSE),"")</f>
        <v/>
      </c>
      <c r="R181" s="39" t="str">
        <f t="shared" si="21"/>
        <v>N</v>
      </c>
      <c r="S181" s="39" t="str">
        <f t="shared" si="18"/>
        <v>Y</v>
      </c>
      <c r="T181" t="str">
        <f t="shared" si="19"/>
        <v>N</v>
      </c>
      <c r="U181" t="str">
        <f t="shared" si="20"/>
        <v>N</v>
      </c>
    </row>
    <row r="182" spans="1:21" x14ac:dyDescent="0.25">
      <c r="A182">
        <f>DATASHEET!A182</f>
        <v>150884</v>
      </c>
      <c r="B182" t="str">
        <f>DATASHEET!B182</f>
        <v>ROSS, Eoghan</v>
      </c>
      <c r="C182">
        <v>12</v>
      </c>
      <c r="D182" t="str">
        <f>DATASHEET!D182</f>
        <v>M</v>
      </c>
      <c r="E182" t="str">
        <f>IF(DATASHEET!I182="N","N","Y")</f>
        <v>N</v>
      </c>
      <c r="F182" t="str">
        <f>DATASHEET!E182</f>
        <v>N</v>
      </c>
      <c r="G182" t="str">
        <f>DATASHEET!F182</f>
        <v>White - British</v>
      </c>
      <c r="H182" t="str">
        <f>DATASHEET!G182</f>
        <v>N</v>
      </c>
      <c r="I182" t="str">
        <f>DATASHEET!H182</f>
        <v>N</v>
      </c>
      <c r="J182" s="58" t="str">
        <f>DATASHEET!J182</f>
        <v>6.25+ (B/A)</v>
      </c>
      <c r="K182">
        <f>DATASHEET!Q182</f>
        <v>1</v>
      </c>
      <c r="L182">
        <f>DATASHEET!R182</f>
        <v>4</v>
      </c>
      <c r="M182">
        <f>SUM(DATASHEET!S182:U182)</f>
        <v>0</v>
      </c>
      <c r="N182">
        <f t="shared" si="15"/>
        <v>5</v>
      </c>
      <c r="O182">
        <f t="shared" si="16"/>
        <v>10</v>
      </c>
      <c r="P182" s="314">
        <f t="shared" si="17"/>
        <v>0.5</v>
      </c>
      <c r="Q182" s="315" t="str">
        <f>IFERROR(VLOOKUP(A182,L3VA!$A$14:$M$243,13,FALSE),"")</f>
        <v/>
      </c>
      <c r="R182" s="39" t="str">
        <f t="shared" si="21"/>
        <v>N</v>
      </c>
      <c r="S182" s="39" t="str">
        <f t="shared" si="18"/>
        <v>Y</v>
      </c>
      <c r="T182" t="str">
        <f t="shared" si="19"/>
        <v>N</v>
      </c>
      <c r="U182" t="str">
        <f t="shared" si="20"/>
        <v>Y</v>
      </c>
    </row>
    <row r="183" spans="1:21" x14ac:dyDescent="0.25">
      <c r="A183">
        <f>DATASHEET!A183</f>
        <v>160057</v>
      </c>
      <c r="B183" t="str">
        <f>DATASHEET!B183</f>
        <v>SALMON, Eleanor</v>
      </c>
      <c r="C183">
        <v>12</v>
      </c>
      <c r="D183" t="str">
        <f>DATASHEET!D183</f>
        <v>F</v>
      </c>
      <c r="E183" t="str">
        <f>IF(DATASHEET!I183="N","N","Y")</f>
        <v>N</v>
      </c>
      <c r="F183" t="str">
        <f>DATASHEET!E183</f>
        <v>N</v>
      </c>
      <c r="G183" t="str">
        <f>DATASHEET!F183</f>
        <v>White - British</v>
      </c>
      <c r="H183" t="str">
        <f>DATASHEET!G183</f>
        <v>N</v>
      </c>
      <c r="I183" t="str">
        <f>DATASHEET!H183</f>
        <v>N</v>
      </c>
      <c r="J183" s="58" t="str">
        <f>DATASHEET!J183</f>
        <v>7.75+ (A/A*)</v>
      </c>
      <c r="K183">
        <f>DATASHEET!Q183</f>
        <v>1</v>
      </c>
      <c r="L183">
        <f>DATASHEET!R183</f>
        <v>3</v>
      </c>
      <c r="M183">
        <f>SUM(DATASHEET!S183:U183)</f>
        <v>0</v>
      </c>
      <c r="N183">
        <f t="shared" si="15"/>
        <v>4</v>
      </c>
      <c r="O183">
        <f t="shared" si="16"/>
        <v>8</v>
      </c>
      <c r="P183" s="314">
        <f t="shared" si="17"/>
        <v>0.5</v>
      </c>
      <c r="Q183" s="315" t="str">
        <f>IFERROR(VLOOKUP(A183,L3VA!$A$14:$M$243,13,FALSE),"")</f>
        <v/>
      </c>
      <c r="R183" s="39" t="str">
        <f t="shared" si="21"/>
        <v>N</v>
      </c>
      <c r="S183" s="39" t="str">
        <f t="shared" si="18"/>
        <v>Y</v>
      </c>
      <c r="T183" t="str">
        <f t="shared" si="19"/>
        <v>Y</v>
      </c>
      <c r="U183" t="str">
        <f t="shared" si="20"/>
        <v>N</v>
      </c>
    </row>
    <row r="184" spans="1:21" x14ac:dyDescent="0.25">
      <c r="A184">
        <f>DATASHEET!A184</f>
        <v>160054</v>
      </c>
      <c r="B184" t="str">
        <f>DATASHEET!B184</f>
        <v>SALMON, Georgia</v>
      </c>
      <c r="C184">
        <v>12</v>
      </c>
      <c r="D184" t="str">
        <f>DATASHEET!D184</f>
        <v>F</v>
      </c>
      <c r="E184" t="str">
        <f>IF(DATASHEET!I184="N","N","Y")</f>
        <v>N</v>
      </c>
      <c r="F184" t="str">
        <f>DATASHEET!E184</f>
        <v>N</v>
      </c>
      <c r="G184" t="str">
        <f>DATASHEET!F184</f>
        <v>White - British</v>
      </c>
      <c r="H184" t="str">
        <f>DATASHEET!G184</f>
        <v>N</v>
      </c>
      <c r="I184" t="str">
        <f>DATASHEET!H184</f>
        <v>N</v>
      </c>
      <c r="J184" s="58" t="str">
        <f>DATASHEET!J184</f>
        <v>7.75+ (A/A*)</v>
      </c>
      <c r="K184">
        <f>DATASHEET!Q184</f>
        <v>1</v>
      </c>
      <c r="L184">
        <f>DATASHEET!R184</f>
        <v>4</v>
      </c>
      <c r="M184">
        <f>SUM(DATASHEET!S184:U184)</f>
        <v>0</v>
      </c>
      <c r="N184">
        <f t="shared" si="15"/>
        <v>5</v>
      </c>
      <c r="O184">
        <f t="shared" si="16"/>
        <v>10</v>
      </c>
      <c r="P184" s="314">
        <f t="shared" si="17"/>
        <v>0.5</v>
      </c>
      <c r="Q184" s="315" t="str">
        <f>IFERROR(VLOOKUP(A184,L3VA!$A$14:$M$243,13,FALSE),"")</f>
        <v/>
      </c>
      <c r="R184" s="39" t="str">
        <f t="shared" si="21"/>
        <v>N</v>
      </c>
      <c r="S184" s="39" t="str">
        <f t="shared" si="18"/>
        <v>Y</v>
      </c>
      <c r="T184" t="str">
        <f t="shared" si="19"/>
        <v>Y</v>
      </c>
      <c r="U184" t="str">
        <f t="shared" si="20"/>
        <v>N</v>
      </c>
    </row>
    <row r="185" spans="1:21" x14ac:dyDescent="0.25">
      <c r="A185">
        <f>DATASHEET!A185</f>
        <v>151504</v>
      </c>
      <c r="B185" t="str">
        <f>DATASHEET!B185</f>
        <v>SAWICKA, Olivia</v>
      </c>
      <c r="C185">
        <v>12</v>
      </c>
      <c r="D185" t="str">
        <f>DATASHEET!D185</f>
        <v>F</v>
      </c>
      <c r="E185" t="str">
        <f>IF(DATASHEET!I185="N","N","Y")</f>
        <v>N</v>
      </c>
      <c r="F185" t="str">
        <f>DATASHEET!E185</f>
        <v>N</v>
      </c>
      <c r="G185" t="str">
        <f>DATASHEET!F185</f>
        <v>White Eastern European</v>
      </c>
      <c r="H185" t="str">
        <f>DATASHEET!G185</f>
        <v>N</v>
      </c>
      <c r="I185" t="str">
        <f>DATASHEET!H185</f>
        <v>N</v>
      </c>
      <c r="J185" s="58" t="str">
        <f>DATASHEET!J185</f>
        <v>4.75+ (C/B)</v>
      </c>
      <c r="K185">
        <f>DATASHEET!Q185</f>
        <v>0</v>
      </c>
      <c r="L185">
        <f>DATASHEET!R185</f>
        <v>4</v>
      </c>
      <c r="M185">
        <f>SUM(DATASHEET!S185:U185)</f>
        <v>0</v>
      </c>
      <c r="N185">
        <f t="shared" si="15"/>
        <v>4</v>
      </c>
      <c r="O185">
        <f t="shared" si="16"/>
        <v>8</v>
      </c>
      <c r="P185" s="314">
        <f t="shared" si="17"/>
        <v>0.5</v>
      </c>
      <c r="Q185" s="315" t="str">
        <f>IFERROR(VLOOKUP(A185,L3VA!$A$14:$M$243,13,FALSE),"")</f>
        <v/>
      </c>
      <c r="R185" s="39" t="str">
        <f t="shared" si="21"/>
        <v>N</v>
      </c>
      <c r="S185" s="39" t="str">
        <f t="shared" si="18"/>
        <v>Y</v>
      </c>
      <c r="T185" t="str">
        <f t="shared" si="19"/>
        <v>N</v>
      </c>
      <c r="U185" t="str">
        <f t="shared" si="20"/>
        <v>N</v>
      </c>
    </row>
    <row r="186" spans="1:21" x14ac:dyDescent="0.25">
      <c r="A186">
        <f>DATASHEET!A186</f>
        <v>150868</v>
      </c>
      <c r="B186" t="str">
        <f>DATASHEET!B186</f>
        <v>SCANLON, Ellie</v>
      </c>
      <c r="C186">
        <v>12</v>
      </c>
      <c r="D186" t="str">
        <f>DATASHEET!D186</f>
        <v>F</v>
      </c>
      <c r="E186" t="str">
        <f>IF(DATASHEET!I186="N","N","Y")</f>
        <v>N</v>
      </c>
      <c r="F186" t="str">
        <f>DATASHEET!E186</f>
        <v>N</v>
      </c>
      <c r="G186" t="str">
        <f>DATASHEET!F186</f>
        <v>White - British</v>
      </c>
      <c r="H186" t="str">
        <f>DATASHEET!G186</f>
        <v>N</v>
      </c>
      <c r="I186" t="str">
        <f>DATASHEET!H186</f>
        <v>N</v>
      </c>
      <c r="J186" s="58" t="str">
        <f>DATASHEET!J186</f>
        <v>6.25+ (B/A)</v>
      </c>
      <c r="K186">
        <f>DATASHEET!Q186</f>
        <v>0</v>
      </c>
      <c r="L186">
        <f>DATASHEET!R186</f>
        <v>5</v>
      </c>
      <c r="M186">
        <f>SUM(DATASHEET!S186:U186)</f>
        <v>0</v>
      </c>
      <c r="N186">
        <f t="shared" si="15"/>
        <v>5</v>
      </c>
      <c r="O186">
        <f t="shared" si="16"/>
        <v>10</v>
      </c>
      <c r="P186" s="314">
        <f t="shared" si="17"/>
        <v>0.5</v>
      </c>
      <c r="Q186" s="315" t="str">
        <f>IFERROR(VLOOKUP(A186,L3VA!$A$14:$M$243,13,FALSE),"")</f>
        <v/>
      </c>
      <c r="R186" s="39" t="str">
        <f t="shared" si="21"/>
        <v>N</v>
      </c>
      <c r="S186" s="39" t="str">
        <f t="shared" si="18"/>
        <v>Y</v>
      </c>
      <c r="T186" t="str">
        <f t="shared" si="19"/>
        <v>Y</v>
      </c>
      <c r="U186" t="str">
        <f t="shared" si="20"/>
        <v>N</v>
      </c>
    </row>
    <row r="187" spans="1:21" x14ac:dyDescent="0.25">
      <c r="A187">
        <f>DATASHEET!A187</f>
        <v>150788</v>
      </c>
      <c r="B187" t="str">
        <f>DATASHEET!B187</f>
        <v>SCOTT, Archie</v>
      </c>
      <c r="C187">
        <v>12</v>
      </c>
      <c r="D187" t="str">
        <f>DATASHEET!D187</f>
        <v>M</v>
      </c>
      <c r="E187" t="str">
        <f>IF(DATASHEET!I187="N","N","Y")</f>
        <v>N</v>
      </c>
      <c r="F187" t="str">
        <f>DATASHEET!E187</f>
        <v>N</v>
      </c>
      <c r="G187" t="str">
        <f>DATASHEET!F187</f>
        <v>White - British</v>
      </c>
      <c r="H187" t="str">
        <f>DATASHEET!G187</f>
        <v>N</v>
      </c>
      <c r="I187" t="str">
        <f>DATASHEET!H187</f>
        <v>N</v>
      </c>
      <c r="J187" s="58" t="str">
        <f>DATASHEET!J187</f>
        <v>7.75+ (A/A*)</v>
      </c>
      <c r="K187">
        <f>DATASHEET!Q187</f>
        <v>0</v>
      </c>
      <c r="L187">
        <f>DATASHEET!R187</f>
        <v>4</v>
      </c>
      <c r="M187">
        <f>SUM(DATASHEET!S187:U187)</f>
        <v>0</v>
      </c>
      <c r="N187">
        <f t="shared" si="15"/>
        <v>4</v>
      </c>
      <c r="O187">
        <f t="shared" si="16"/>
        <v>8</v>
      </c>
      <c r="P187" s="314">
        <f t="shared" si="17"/>
        <v>0.5</v>
      </c>
      <c r="Q187" s="315" t="str">
        <f>IFERROR(VLOOKUP(A187,L3VA!$A$14:$M$243,13,FALSE),"")</f>
        <v/>
      </c>
      <c r="R187" s="39" t="str">
        <f t="shared" si="21"/>
        <v>N</v>
      </c>
      <c r="S187" s="39" t="str">
        <f t="shared" si="18"/>
        <v>Y</v>
      </c>
      <c r="T187" t="str">
        <f t="shared" si="19"/>
        <v>N</v>
      </c>
      <c r="U187" t="str">
        <f t="shared" si="20"/>
        <v>Y</v>
      </c>
    </row>
    <row r="188" spans="1:21" x14ac:dyDescent="0.25">
      <c r="A188">
        <f>DATASHEET!A188</f>
        <v>160113</v>
      </c>
      <c r="B188" t="str">
        <f>DATASHEET!B188</f>
        <v>SELLERS, Samuel</v>
      </c>
      <c r="C188">
        <v>12</v>
      </c>
      <c r="D188" t="str">
        <f>DATASHEET!D188</f>
        <v>M</v>
      </c>
      <c r="E188" t="str">
        <f>IF(DATASHEET!I188="N","N","Y")</f>
        <v>N</v>
      </c>
      <c r="F188" t="str">
        <f>DATASHEET!E188</f>
        <v>N</v>
      </c>
      <c r="G188" t="str">
        <f>DATASHEET!F188</f>
        <v>White - British</v>
      </c>
      <c r="H188" t="str">
        <f>DATASHEET!G188</f>
        <v>N</v>
      </c>
      <c r="I188" t="str">
        <f>DATASHEET!H188</f>
        <v>N</v>
      </c>
      <c r="J188" s="58" t="str">
        <f>DATASHEET!J188</f>
        <v>4.75+ (C/B)</v>
      </c>
      <c r="K188">
        <f>DATASHEET!Q188</f>
        <v>1</v>
      </c>
      <c r="L188">
        <f>DATASHEET!R188</f>
        <v>3</v>
      </c>
      <c r="M188">
        <f>SUM(DATASHEET!S188:U188)</f>
        <v>0</v>
      </c>
      <c r="N188">
        <f t="shared" si="15"/>
        <v>4</v>
      </c>
      <c r="O188">
        <f t="shared" si="16"/>
        <v>8</v>
      </c>
      <c r="P188" s="314">
        <f t="shared" si="17"/>
        <v>0.5</v>
      </c>
      <c r="Q188" s="315" t="str">
        <f>IFERROR(VLOOKUP(A188,L3VA!$A$14:$M$243,13,FALSE),"")</f>
        <v/>
      </c>
      <c r="R188" s="39" t="str">
        <f t="shared" si="21"/>
        <v>N</v>
      </c>
      <c r="S188" s="39" t="str">
        <f t="shared" si="18"/>
        <v>Y</v>
      </c>
      <c r="T188" t="str">
        <f t="shared" si="19"/>
        <v>N</v>
      </c>
      <c r="U188" t="str">
        <f t="shared" si="20"/>
        <v>N</v>
      </c>
    </row>
    <row r="189" spans="1:21" x14ac:dyDescent="0.25">
      <c r="A189">
        <f>DATASHEET!A189</f>
        <v>160134</v>
      </c>
      <c r="B189" t="str">
        <f>DATASHEET!B189</f>
        <v>SHAHNAMA, Ashkan</v>
      </c>
      <c r="C189">
        <v>12</v>
      </c>
      <c r="D189" t="str">
        <f>DATASHEET!D189</f>
        <v>M</v>
      </c>
      <c r="E189" t="str">
        <f>IF(DATASHEET!I189="N","N","Y")</f>
        <v>N</v>
      </c>
      <c r="F189" t="str">
        <f>DATASHEET!E189</f>
        <v>N</v>
      </c>
      <c r="G189" t="str">
        <f>DATASHEET!F189</f>
        <v>Iranian</v>
      </c>
      <c r="H189" t="str">
        <f>DATASHEET!G189</f>
        <v>N</v>
      </c>
      <c r="I189" t="str">
        <f>DATASHEET!H189</f>
        <v>N</v>
      </c>
      <c r="J189" s="58" t="str">
        <f>DATASHEET!J189</f>
        <v>4.75+ (C/B)</v>
      </c>
      <c r="K189">
        <f>DATASHEET!Q189</f>
        <v>0</v>
      </c>
      <c r="L189">
        <f>DATASHEET!R189</f>
        <v>3</v>
      </c>
      <c r="M189">
        <f>SUM(DATASHEET!S189:U189)</f>
        <v>1</v>
      </c>
      <c r="N189">
        <f t="shared" si="15"/>
        <v>3</v>
      </c>
      <c r="O189">
        <f t="shared" si="16"/>
        <v>7</v>
      </c>
      <c r="P189" s="314">
        <f t="shared" si="17"/>
        <v>0.42857142857142855</v>
      </c>
      <c r="Q189" s="315" t="str">
        <f>IFERROR(VLOOKUP(A189,L3VA!$A$14:$M$243,13,FALSE),"")</f>
        <v/>
      </c>
      <c r="R189" s="39" t="str">
        <f t="shared" si="21"/>
        <v>N</v>
      </c>
      <c r="S189" s="39" t="str">
        <f t="shared" si="18"/>
        <v>Y</v>
      </c>
      <c r="T189" t="str">
        <f t="shared" si="19"/>
        <v>N</v>
      </c>
      <c r="U189" t="str">
        <f t="shared" si="20"/>
        <v>N</v>
      </c>
    </row>
    <row r="190" spans="1:21" x14ac:dyDescent="0.25">
      <c r="A190">
        <f>DATASHEET!A190</f>
        <v>160087</v>
      </c>
      <c r="B190" t="str">
        <f>DATASHEET!B190</f>
        <v>SHAW, Jacob</v>
      </c>
      <c r="C190">
        <v>12</v>
      </c>
      <c r="D190" t="str">
        <f>DATASHEET!D190</f>
        <v>M</v>
      </c>
      <c r="E190" t="str">
        <f>IF(DATASHEET!I190="N","N","Y")</f>
        <v>N</v>
      </c>
      <c r="F190" t="str">
        <f>DATASHEET!E190</f>
        <v>N</v>
      </c>
      <c r="G190" t="str">
        <f>DATASHEET!F190</f>
        <v>White - British</v>
      </c>
      <c r="H190" t="str">
        <f>DATASHEET!G190</f>
        <v>N</v>
      </c>
      <c r="I190" t="str">
        <f>DATASHEET!H190</f>
        <v>N</v>
      </c>
      <c r="J190" s="58" t="str">
        <f>DATASHEET!J190</f>
        <v>6.25+ (B/A)</v>
      </c>
      <c r="K190">
        <f>DATASHEET!Q190</f>
        <v>1</v>
      </c>
      <c r="L190">
        <f>DATASHEET!R190</f>
        <v>4</v>
      </c>
      <c r="M190">
        <f>SUM(DATASHEET!S190:U190)</f>
        <v>0</v>
      </c>
      <c r="N190">
        <f t="shared" si="15"/>
        <v>5</v>
      </c>
      <c r="O190">
        <f t="shared" si="16"/>
        <v>10</v>
      </c>
      <c r="P190" s="314">
        <f t="shared" si="17"/>
        <v>0.5</v>
      </c>
      <c r="Q190" s="315" t="str">
        <f>IFERROR(VLOOKUP(A190,L3VA!$A$14:$M$243,13,FALSE),"")</f>
        <v/>
      </c>
      <c r="R190" s="39" t="str">
        <f t="shared" si="21"/>
        <v>N</v>
      </c>
      <c r="S190" s="39" t="str">
        <f t="shared" si="18"/>
        <v>Y</v>
      </c>
      <c r="T190" t="str">
        <f t="shared" si="19"/>
        <v>N</v>
      </c>
      <c r="U190" t="str">
        <f t="shared" si="20"/>
        <v>Y</v>
      </c>
    </row>
    <row r="191" spans="1:21" x14ac:dyDescent="0.25">
      <c r="A191">
        <f>DATASHEET!A191</f>
        <v>160046</v>
      </c>
      <c r="B191" t="str">
        <f>DATASHEET!B191</f>
        <v>SHAW, Maria</v>
      </c>
      <c r="C191">
        <v>12</v>
      </c>
      <c r="D191" t="str">
        <f>DATASHEET!D191</f>
        <v>F</v>
      </c>
      <c r="E191" t="str">
        <f>IF(DATASHEET!I191="N","N","Y")</f>
        <v>N</v>
      </c>
      <c r="F191" t="str">
        <f>DATASHEET!E191</f>
        <v>N</v>
      </c>
      <c r="G191" t="str">
        <f>DATASHEET!F191</f>
        <v>White - British</v>
      </c>
      <c r="H191" t="str">
        <f>DATASHEET!G191</f>
        <v>N</v>
      </c>
      <c r="I191" t="str">
        <f>DATASHEET!H191</f>
        <v>N</v>
      </c>
      <c r="J191" s="58" t="str">
        <f>DATASHEET!J191</f>
        <v>6.25+ (B/A)</v>
      </c>
      <c r="K191">
        <f>DATASHEET!Q191</f>
        <v>1</v>
      </c>
      <c r="L191">
        <f>DATASHEET!R191</f>
        <v>3</v>
      </c>
      <c r="M191">
        <f>SUM(DATASHEET!S191:U191)</f>
        <v>0</v>
      </c>
      <c r="N191">
        <f t="shared" si="15"/>
        <v>4</v>
      </c>
      <c r="O191">
        <f t="shared" si="16"/>
        <v>8</v>
      </c>
      <c r="P191" s="314">
        <f t="shared" si="17"/>
        <v>0.5</v>
      </c>
      <c r="Q191" s="315" t="str">
        <f>IFERROR(VLOOKUP(A191,L3VA!$A$14:$M$243,13,FALSE),"")</f>
        <v/>
      </c>
      <c r="R191" s="39" t="str">
        <f t="shared" si="21"/>
        <v>N</v>
      </c>
      <c r="S191" s="39" t="str">
        <f t="shared" si="18"/>
        <v>Y</v>
      </c>
      <c r="T191" t="str">
        <f t="shared" si="19"/>
        <v>Y</v>
      </c>
      <c r="U191" t="str">
        <f t="shared" si="20"/>
        <v>N</v>
      </c>
    </row>
    <row r="192" spans="1:21" x14ac:dyDescent="0.25">
      <c r="A192">
        <f>DATASHEET!A192</f>
        <v>160090</v>
      </c>
      <c r="B192" t="str">
        <f>DATASHEET!B192</f>
        <v>SHELLEY, Sophie</v>
      </c>
      <c r="C192">
        <v>12</v>
      </c>
      <c r="D192" t="str">
        <f>DATASHEET!D192</f>
        <v>F</v>
      </c>
      <c r="E192" t="str">
        <f>IF(DATASHEET!I192="N","N","Y")</f>
        <v>N</v>
      </c>
      <c r="F192" t="str">
        <f>DATASHEET!E192</f>
        <v>N</v>
      </c>
      <c r="G192" t="str">
        <f>DATASHEET!F192</f>
        <v>White - British</v>
      </c>
      <c r="H192" t="str">
        <f>DATASHEET!G192</f>
        <v>N</v>
      </c>
      <c r="I192" t="str">
        <f>DATASHEET!H192</f>
        <v>N</v>
      </c>
      <c r="J192" s="58" t="str">
        <f>DATASHEET!J192</f>
        <v>6.25+ (B/A)</v>
      </c>
      <c r="K192">
        <f>DATASHEET!Q192</f>
        <v>1</v>
      </c>
      <c r="L192">
        <f>DATASHEET!R192</f>
        <v>3</v>
      </c>
      <c r="M192">
        <f>SUM(DATASHEET!S192:U192)</f>
        <v>0</v>
      </c>
      <c r="N192">
        <f t="shared" si="15"/>
        <v>4</v>
      </c>
      <c r="O192">
        <f t="shared" si="16"/>
        <v>8</v>
      </c>
      <c r="P192" s="314">
        <f t="shared" si="17"/>
        <v>0.5</v>
      </c>
      <c r="Q192" s="315" t="str">
        <f>IFERROR(VLOOKUP(A192,L3VA!$A$14:$M$243,13,FALSE),"")</f>
        <v/>
      </c>
      <c r="R192" s="39" t="str">
        <f t="shared" si="21"/>
        <v>N</v>
      </c>
      <c r="S192" s="39" t="str">
        <f t="shared" si="18"/>
        <v>Y</v>
      </c>
      <c r="T192" t="str">
        <f t="shared" si="19"/>
        <v>Y</v>
      </c>
      <c r="U192" t="str">
        <f t="shared" si="20"/>
        <v>N</v>
      </c>
    </row>
    <row r="193" spans="1:21" x14ac:dyDescent="0.25">
      <c r="A193">
        <f>DATASHEET!A193</f>
        <v>160362</v>
      </c>
      <c r="B193" t="str">
        <f>DATASHEET!B193</f>
        <v>SINGH, Grace</v>
      </c>
      <c r="C193">
        <v>12</v>
      </c>
      <c r="D193" t="str">
        <f>DATASHEET!D193</f>
        <v>F</v>
      </c>
      <c r="E193" t="str">
        <f>IF(DATASHEET!I193="N","N","Y")</f>
        <v>N</v>
      </c>
      <c r="F193" t="str">
        <f>DATASHEET!E193</f>
        <v>N</v>
      </c>
      <c r="G193" t="str">
        <f>DATASHEET!F193</f>
        <v>White and Asian</v>
      </c>
      <c r="H193" t="str">
        <f>DATASHEET!G193</f>
        <v>N</v>
      </c>
      <c r="I193" t="str">
        <f>DATASHEET!H193</f>
        <v>N</v>
      </c>
      <c r="J193" s="58" t="str">
        <f>DATASHEET!J193</f>
        <v>4.75+ (C/B)</v>
      </c>
      <c r="K193">
        <f>DATASHEET!Q193</f>
        <v>0</v>
      </c>
      <c r="L193">
        <f>DATASHEET!R193</f>
        <v>5</v>
      </c>
      <c r="M193">
        <f>SUM(DATASHEET!S193:U193)</f>
        <v>0</v>
      </c>
      <c r="N193">
        <f t="shared" si="15"/>
        <v>5</v>
      </c>
      <c r="O193">
        <f t="shared" si="16"/>
        <v>10</v>
      </c>
      <c r="P193" s="314">
        <f t="shared" si="17"/>
        <v>0.5</v>
      </c>
      <c r="Q193" s="315" t="str">
        <f>IFERROR(VLOOKUP(A193,L3VA!$A$14:$M$243,13,FALSE),"")</f>
        <v/>
      </c>
      <c r="R193" s="39" t="str">
        <f t="shared" si="21"/>
        <v>N</v>
      </c>
      <c r="S193" s="39" t="str">
        <f t="shared" si="18"/>
        <v>Y</v>
      </c>
      <c r="T193" t="str">
        <f t="shared" si="19"/>
        <v>N</v>
      </c>
      <c r="U193" t="str">
        <f t="shared" si="20"/>
        <v>N</v>
      </c>
    </row>
    <row r="194" spans="1:21" x14ac:dyDescent="0.25">
      <c r="A194">
        <f>DATASHEET!A194</f>
        <v>150932</v>
      </c>
      <c r="B194" t="str">
        <f>DATASHEET!B194</f>
        <v>SLACK, Charlie</v>
      </c>
      <c r="C194">
        <v>12</v>
      </c>
      <c r="D194" t="str">
        <f>DATASHEET!D194</f>
        <v>M</v>
      </c>
      <c r="E194" t="str">
        <f>IF(DATASHEET!I194="N","N","Y")</f>
        <v>N</v>
      </c>
      <c r="F194" t="str">
        <f>DATASHEET!E194</f>
        <v>N</v>
      </c>
      <c r="G194" t="str">
        <f>DATASHEET!F194</f>
        <v>White - British</v>
      </c>
      <c r="H194" t="str">
        <f>DATASHEET!G194</f>
        <v>N</v>
      </c>
      <c r="I194" t="str">
        <f>DATASHEET!H194</f>
        <v>N</v>
      </c>
      <c r="J194" s="58" t="str">
        <f>DATASHEET!J194</f>
        <v>2.5+ (D/C)</v>
      </c>
      <c r="K194">
        <f>DATASHEET!Q194</f>
        <v>0</v>
      </c>
      <c r="L194">
        <f>DATASHEET!R194</f>
        <v>4</v>
      </c>
      <c r="M194">
        <f>SUM(DATASHEET!S194:U194)</f>
        <v>0</v>
      </c>
      <c r="N194">
        <f t="shared" si="15"/>
        <v>4</v>
      </c>
      <c r="O194">
        <f t="shared" si="16"/>
        <v>8</v>
      </c>
      <c r="P194" s="314">
        <f t="shared" si="17"/>
        <v>0.5</v>
      </c>
      <c r="Q194" s="315" t="str">
        <f>IFERROR(VLOOKUP(A194,L3VA!$A$14:$M$243,13,FALSE),"")</f>
        <v/>
      </c>
      <c r="R194" s="39" t="str">
        <f t="shared" si="21"/>
        <v>N</v>
      </c>
      <c r="S194" s="39" t="str">
        <f t="shared" si="18"/>
        <v>Y</v>
      </c>
      <c r="T194" t="str">
        <f t="shared" si="19"/>
        <v>N</v>
      </c>
      <c r="U194" t="str">
        <f t="shared" si="20"/>
        <v>N</v>
      </c>
    </row>
    <row r="195" spans="1:21" x14ac:dyDescent="0.25">
      <c r="A195">
        <f>DATASHEET!A195</f>
        <v>150934</v>
      </c>
      <c r="B195" t="str">
        <f>DATASHEET!B195</f>
        <v>SMITH, Declan</v>
      </c>
      <c r="C195">
        <v>12</v>
      </c>
      <c r="D195" t="str">
        <f>DATASHEET!D195</f>
        <v>M</v>
      </c>
      <c r="E195" t="str">
        <f>IF(DATASHEET!I195="N","N","Y")</f>
        <v>N</v>
      </c>
      <c r="F195" t="str">
        <f>DATASHEET!E195</f>
        <v>N</v>
      </c>
      <c r="G195" t="str">
        <f>DATASHEET!F195</f>
        <v>White - British</v>
      </c>
      <c r="H195" t="str">
        <f>DATASHEET!G195</f>
        <v>N</v>
      </c>
      <c r="I195" t="str">
        <f>DATASHEET!H195</f>
        <v>N</v>
      </c>
      <c r="J195" s="58" t="str">
        <f>DATASHEET!J195</f>
        <v>6.25+ (B/A)</v>
      </c>
      <c r="K195">
        <f>DATASHEET!Q195</f>
        <v>0</v>
      </c>
      <c r="L195">
        <f>DATASHEET!R195</f>
        <v>4</v>
      </c>
      <c r="M195">
        <f>SUM(DATASHEET!S195:U195)</f>
        <v>0</v>
      </c>
      <c r="N195">
        <f t="shared" ref="N195:N258" si="22">SUM(K195,L195)</f>
        <v>4</v>
      </c>
      <c r="O195">
        <f t="shared" ref="O195:O258" si="23">SUM(K195:N195)</f>
        <v>8</v>
      </c>
      <c r="P195" s="314">
        <f t="shared" ref="P195:P258" si="24">N195/O195</f>
        <v>0.5</v>
      </c>
      <c r="Q195" s="315" t="str">
        <f>IFERROR(VLOOKUP(A195,L3VA!$A$14:$M$243,13,FALSE),"")</f>
        <v/>
      </c>
      <c r="R195" s="39" t="str">
        <f t="shared" si="21"/>
        <v>N</v>
      </c>
      <c r="S195" s="39" t="str">
        <f t="shared" ref="S195:S258" si="25">IF(R195="N","Y","N")</f>
        <v>Y</v>
      </c>
      <c r="T195" t="str">
        <f t="shared" ref="T195:T258" si="26">IF(OR(AND(D195="F",J195="7.75+ (A/A*)"),AND(D195="F",J195="6.25+ (B/A)")),"Y","N")</f>
        <v>N</v>
      </c>
      <c r="U195" t="str">
        <f t="shared" ref="U195:U258" si="27">IF(OR(AND($D195="M",$J195="7.75+ (A/A*)"),AND($D195="M",$J195="6.25+ (B/A)")),"Y","N")</f>
        <v>Y</v>
      </c>
    </row>
    <row r="196" spans="1:21" x14ac:dyDescent="0.25">
      <c r="A196">
        <f>DATASHEET!A196</f>
        <v>150948</v>
      </c>
      <c r="B196" t="str">
        <f>DATASHEET!B196</f>
        <v>SMITH, Harry</v>
      </c>
      <c r="C196">
        <v>12</v>
      </c>
      <c r="D196" t="str">
        <f>DATASHEET!D196</f>
        <v>M</v>
      </c>
      <c r="E196" t="str">
        <f>IF(DATASHEET!I196="N","N","Y")</f>
        <v>N</v>
      </c>
      <c r="F196" t="str">
        <f>DATASHEET!E196</f>
        <v>N</v>
      </c>
      <c r="G196" t="str">
        <f>DATASHEET!F196</f>
        <v>White - British</v>
      </c>
      <c r="H196" t="str">
        <f>DATASHEET!G196</f>
        <v>N</v>
      </c>
      <c r="I196" t="str">
        <f>DATASHEET!H196</f>
        <v>N</v>
      </c>
      <c r="J196" s="58" t="str">
        <f>DATASHEET!J196</f>
        <v>2.5+ (D/C)</v>
      </c>
      <c r="K196">
        <f>DATASHEET!Q196</f>
        <v>1</v>
      </c>
      <c r="L196">
        <f>DATASHEET!R196</f>
        <v>3</v>
      </c>
      <c r="M196">
        <f>SUM(DATASHEET!S196:U196)</f>
        <v>0</v>
      </c>
      <c r="N196">
        <f t="shared" si="22"/>
        <v>4</v>
      </c>
      <c r="O196">
        <f t="shared" si="23"/>
        <v>8</v>
      </c>
      <c r="P196" s="314">
        <f t="shared" si="24"/>
        <v>0.5</v>
      </c>
      <c r="Q196" s="315" t="str">
        <f>IFERROR(VLOOKUP(A196,L3VA!$A$14:$M$243,13,FALSE),"")</f>
        <v/>
      </c>
      <c r="R196" s="39" t="str">
        <f t="shared" si="21"/>
        <v>N</v>
      </c>
      <c r="S196" s="39" t="str">
        <f t="shared" si="25"/>
        <v>Y</v>
      </c>
      <c r="T196" t="str">
        <f t="shared" si="26"/>
        <v>N</v>
      </c>
      <c r="U196" t="str">
        <f t="shared" si="27"/>
        <v>N</v>
      </c>
    </row>
    <row r="197" spans="1:21" x14ac:dyDescent="0.25">
      <c r="A197">
        <f>DATASHEET!A197</f>
        <v>160105</v>
      </c>
      <c r="B197" t="str">
        <f>DATASHEET!B197</f>
        <v>SMITH, Sophie</v>
      </c>
      <c r="C197">
        <v>12</v>
      </c>
      <c r="D197" t="str">
        <f>DATASHEET!D197</f>
        <v>F</v>
      </c>
      <c r="E197" t="str">
        <f>IF(DATASHEET!I197="N","N","Y")</f>
        <v>N</v>
      </c>
      <c r="F197" t="str">
        <f>DATASHEET!E197</f>
        <v>N</v>
      </c>
      <c r="G197" t="str">
        <f>DATASHEET!F197</f>
        <v>White - British</v>
      </c>
      <c r="H197" t="str">
        <f>DATASHEET!G197</f>
        <v>N</v>
      </c>
      <c r="I197" t="str">
        <f>DATASHEET!H197</f>
        <v>N</v>
      </c>
      <c r="J197" s="58" t="str">
        <f>DATASHEET!J197</f>
        <v>2.5+ (D/C)</v>
      </c>
      <c r="K197">
        <f>DATASHEET!Q197</f>
        <v>0</v>
      </c>
      <c r="L197">
        <f>DATASHEET!R197</f>
        <v>3</v>
      </c>
      <c r="M197">
        <f>SUM(DATASHEET!S197:U197)</f>
        <v>1</v>
      </c>
      <c r="N197">
        <f t="shared" si="22"/>
        <v>3</v>
      </c>
      <c r="O197">
        <f t="shared" si="23"/>
        <v>7</v>
      </c>
      <c r="P197" s="314">
        <f t="shared" si="24"/>
        <v>0.42857142857142855</v>
      </c>
      <c r="Q197" s="315" t="str">
        <f>IFERROR(VLOOKUP(A197,L3VA!$A$14:$M$243,13,FALSE),"")</f>
        <v/>
      </c>
      <c r="R197" s="39" t="str">
        <f t="shared" si="21"/>
        <v>N</v>
      </c>
      <c r="S197" s="39" t="str">
        <f t="shared" si="25"/>
        <v>Y</v>
      </c>
      <c r="T197" t="str">
        <f t="shared" si="26"/>
        <v>N</v>
      </c>
      <c r="U197" t="str">
        <f t="shared" si="27"/>
        <v>N</v>
      </c>
    </row>
    <row r="198" spans="1:21" x14ac:dyDescent="0.25">
      <c r="A198">
        <f>DATASHEET!A198</f>
        <v>150900</v>
      </c>
      <c r="B198" t="str">
        <f>DATASHEET!B198</f>
        <v>SNELL, Carys</v>
      </c>
      <c r="C198">
        <v>12</v>
      </c>
      <c r="D198" t="str">
        <f>DATASHEET!D198</f>
        <v>F</v>
      </c>
      <c r="E198" t="str">
        <f>IF(DATASHEET!I198="N","N","Y")</f>
        <v>N</v>
      </c>
      <c r="F198" t="str">
        <f>DATASHEET!E198</f>
        <v>N</v>
      </c>
      <c r="G198" t="str">
        <f>DATASHEET!F198</f>
        <v>White - British</v>
      </c>
      <c r="H198" t="str">
        <f>DATASHEET!G198</f>
        <v>N</v>
      </c>
      <c r="I198" t="str">
        <f>DATASHEET!H198</f>
        <v>N</v>
      </c>
      <c r="J198" s="58" t="str">
        <f>DATASHEET!J198</f>
        <v>6.25+ (B/A)</v>
      </c>
      <c r="K198">
        <f>DATASHEET!Q198</f>
        <v>2</v>
      </c>
      <c r="L198">
        <f>DATASHEET!R198</f>
        <v>3</v>
      </c>
      <c r="M198">
        <f>SUM(DATASHEET!S198:U198)</f>
        <v>0</v>
      </c>
      <c r="N198">
        <f t="shared" si="22"/>
        <v>5</v>
      </c>
      <c r="O198">
        <f t="shared" si="23"/>
        <v>10</v>
      </c>
      <c r="P198" s="314">
        <f t="shared" si="24"/>
        <v>0.5</v>
      </c>
      <c r="Q198" s="315" t="str">
        <f>IFERROR(VLOOKUP(A198,L3VA!$A$14:$M$243,13,FALSE),"")</f>
        <v/>
      </c>
      <c r="R198" s="39" t="str">
        <f t="shared" si="21"/>
        <v>N</v>
      </c>
      <c r="S198" s="39" t="str">
        <f t="shared" si="25"/>
        <v>Y</v>
      </c>
      <c r="T198" t="str">
        <f t="shared" si="26"/>
        <v>Y</v>
      </c>
      <c r="U198" t="str">
        <f t="shared" si="27"/>
        <v>N</v>
      </c>
    </row>
    <row r="199" spans="1:21" x14ac:dyDescent="0.25">
      <c r="A199">
        <f>DATASHEET!A199</f>
        <v>100335</v>
      </c>
      <c r="B199" t="str">
        <f>DATASHEET!B199</f>
        <v>SOLOMMON, Renee</v>
      </c>
      <c r="C199">
        <v>12</v>
      </c>
      <c r="D199" t="str">
        <f>DATASHEET!D199</f>
        <v>F</v>
      </c>
      <c r="E199" t="str">
        <f>IF(DATASHEET!I199="N","N","Y")</f>
        <v>N</v>
      </c>
      <c r="F199" t="str">
        <f>DATASHEET!E199</f>
        <v>Y</v>
      </c>
      <c r="G199" t="str">
        <f>DATASHEET!F199</f>
        <v>White and Black Caribbean</v>
      </c>
      <c r="H199" t="str">
        <f>DATASHEET!G199</f>
        <v>N</v>
      </c>
      <c r="I199" t="str">
        <f>DATASHEET!H199</f>
        <v>N</v>
      </c>
      <c r="J199" s="58" t="str">
        <f>DATASHEET!J199</f>
        <v>2.5+ (D/C)</v>
      </c>
      <c r="K199">
        <f>DATASHEET!Q199</f>
        <v>0</v>
      </c>
      <c r="L199">
        <f>DATASHEET!R199</f>
        <v>2</v>
      </c>
      <c r="M199">
        <f>SUM(DATASHEET!S199:U199)</f>
        <v>2</v>
      </c>
      <c r="N199">
        <f t="shared" si="22"/>
        <v>2</v>
      </c>
      <c r="O199">
        <f t="shared" si="23"/>
        <v>6</v>
      </c>
      <c r="P199" s="314">
        <f t="shared" si="24"/>
        <v>0.33333333333333331</v>
      </c>
      <c r="Q199" s="315" t="str">
        <f>IFERROR(VLOOKUP(A199,L3VA!$A$14:$M$243,13,FALSE),"")</f>
        <v/>
      </c>
      <c r="R199" s="39" t="str">
        <f t="shared" si="21"/>
        <v>N</v>
      </c>
      <c r="S199" s="39" t="str">
        <f t="shared" si="25"/>
        <v>Y</v>
      </c>
      <c r="T199" t="str">
        <f t="shared" si="26"/>
        <v>N</v>
      </c>
      <c r="U199" t="str">
        <f t="shared" si="27"/>
        <v>N</v>
      </c>
    </row>
    <row r="200" spans="1:21" x14ac:dyDescent="0.25">
      <c r="A200">
        <f>DATASHEET!A200</f>
        <v>160072</v>
      </c>
      <c r="B200" t="str">
        <f>DATASHEET!B200</f>
        <v>SOOKLALL, Jacob</v>
      </c>
      <c r="C200">
        <v>12</v>
      </c>
      <c r="D200" t="str">
        <f>DATASHEET!D200</f>
        <v>M</v>
      </c>
      <c r="E200" t="str">
        <f>IF(DATASHEET!I200="N","N","Y")</f>
        <v>N</v>
      </c>
      <c r="F200" t="str">
        <f>DATASHEET!E200</f>
        <v>N</v>
      </c>
      <c r="G200" t="str">
        <f>DATASHEET!F200</f>
        <v>White and Any Other Asian Background</v>
      </c>
      <c r="H200" t="str">
        <f>DATASHEET!G200</f>
        <v>N</v>
      </c>
      <c r="I200" t="str">
        <f>DATASHEET!H200</f>
        <v>N</v>
      </c>
      <c r="J200" s="58" t="str">
        <f>DATASHEET!J200</f>
        <v>4.75+ (C/B)</v>
      </c>
      <c r="K200">
        <f>DATASHEET!Q200</f>
        <v>0</v>
      </c>
      <c r="L200">
        <f>DATASHEET!R200</f>
        <v>4</v>
      </c>
      <c r="M200">
        <f>SUM(DATASHEET!S200:U200)</f>
        <v>0</v>
      </c>
      <c r="N200">
        <f t="shared" si="22"/>
        <v>4</v>
      </c>
      <c r="O200">
        <f t="shared" si="23"/>
        <v>8</v>
      </c>
      <c r="P200" s="314">
        <f t="shared" si="24"/>
        <v>0.5</v>
      </c>
      <c r="Q200" s="315" t="str">
        <f>IFERROR(VLOOKUP(A200,L3VA!$A$14:$M$243,13,FALSE),"")</f>
        <v/>
      </c>
      <c r="R200" s="39" t="str">
        <f t="shared" si="21"/>
        <v>N</v>
      </c>
      <c r="S200" s="39" t="str">
        <f t="shared" si="25"/>
        <v>Y</v>
      </c>
      <c r="T200" t="str">
        <f t="shared" si="26"/>
        <v>N</v>
      </c>
      <c r="U200" t="str">
        <f t="shared" si="27"/>
        <v>N</v>
      </c>
    </row>
    <row r="201" spans="1:21" x14ac:dyDescent="0.25">
      <c r="A201">
        <f>DATASHEET!A201</f>
        <v>150785</v>
      </c>
      <c r="B201" t="str">
        <f>DATASHEET!B201</f>
        <v>SPICER-IRAZUSTA, Joseph</v>
      </c>
      <c r="C201">
        <v>12</v>
      </c>
      <c r="D201" t="str">
        <f>DATASHEET!D201</f>
        <v>M</v>
      </c>
      <c r="E201" t="str">
        <f>IF(DATASHEET!I201="N","N","Y")</f>
        <v>N</v>
      </c>
      <c r="F201" t="str">
        <f>DATASHEET!E201</f>
        <v>N</v>
      </c>
      <c r="G201" t="str">
        <f>DATASHEET!F201</f>
        <v>White - British</v>
      </c>
      <c r="H201" t="str">
        <f>DATASHEET!G201</f>
        <v>N</v>
      </c>
      <c r="I201" t="str">
        <f>DATASHEET!H201</f>
        <v>N</v>
      </c>
      <c r="J201" s="58" t="str">
        <f>DATASHEET!J201</f>
        <v>4.75+ (C/B)</v>
      </c>
      <c r="K201">
        <f>DATASHEET!Q201</f>
        <v>1</v>
      </c>
      <c r="L201">
        <f>DATASHEET!R201</f>
        <v>3</v>
      </c>
      <c r="M201">
        <f>SUM(DATASHEET!S201:U201)</f>
        <v>0</v>
      </c>
      <c r="N201">
        <f t="shared" si="22"/>
        <v>4</v>
      </c>
      <c r="O201">
        <f t="shared" si="23"/>
        <v>8</v>
      </c>
      <c r="P201" s="314">
        <f t="shared" si="24"/>
        <v>0.5</v>
      </c>
      <c r="Q201" s="315" t="str">
        <f>IFERROR(VLOOKUP(A201,L3VA!$A$14:$M$243,13,FALSE),"")</f>
        <v/>
      </c>
      <c r="R201" s="39" t="str">
        <f t="shared" si="21"/>
        <v>N</v>
      </c>
      <c r="S201" s="39" t="str">
        <f t="shared" si="25"/>
        <v>Y</v>
      </c>
      <c r="T201" t="str">
        <f t="shared" si="26"/>
        <v>N</v>
      </c>
      <c r="U201" t="str">
        <f t="shared" si="27"/>
        <v>N</v>
      </c>
    </row>
    <row r="202" spans="1:21" x14ac:dyDescent="0.25">
      <c r="A202">
        <f>DATASHEET!A202</f>
        <v>160073</v>
      </c>
      <c r="B202" t="str">
        <f>DATASHEET!B202</f>
        <v>STEPHENS-JONES, Cecile</v>
      </c>
      <c r="C202">
        <v>12</v>
      </c>
      <c r="D202" t="str">
        <f>DATASHEET!D202</f>
        <v>F</v>
      </c>
      <c r="E202" t="str">
        <f>IF(DATASHEET!I202="N","N","Y")</f>
        <v>N</v>
      </c>
      <c r="F202" t="str">
        <f>DATASHEET!E202</f>
        <v>N</v>
      </c>
      <c r="G202" t="str">
        <f>DATASHEET!F202</f>
        <v>White - British</v>
      </c>
      <c r="H202" t="str">
        <f>DATASHEET!G202</f>
        <v>N</v>
      </c>
      <c r="I202" t="str">
        <f>DATASHEET!H202</f>
        <v>N</v>
      </c>
      <c r="J202" s="58" t="str">
        <f>DATASHEET!J202</f>
        <v>4.75+ (C/B)</v>
      </c>
      <c r="K202">
        <f>DATASHEET!Q202</f>
        <v>1</v>
      </c>
      <c r="L202">
        <f>DATASHEET!R202</f>
        <v>3</v>
      </c>
      <c r="M202">
        <f>SUM(DATASHEET!S202:U202)</f>
        <v>0</v>
      </c>
      <c r="N202">
        <f t="shared" si="22"/>
        <v>4</v>
      </c>
      <c r="O202">
        <f t="shared" si="23"/>
        <v>8</v>
      </c>
      <c r="P202" s="314">
        <f t="shared" si="24"/>
        <v>0.5</v>
      </c>
      <c r="Q202" s="315" t="str">
        <f>IFERROR(VLOOKUP(A202,L3VA!$A$14:$M$243,13,FALSE),"")</f>
        <v/>
      </c>
      <c r="R202" s="39" t="str">
        <f t="shared" si="21"/>
        <v>N</v>
      </c>
      <c r="S202" s="39" t="str">
        <f t="shared" si="25"/>
        <v>Y</v>
      </c>
      <c r="T202" t="str">
        <f t="shared" si="26"/>
        <v>N</v>
      </c>
      <c r="U202" t="str">
        <f t="shared" si="27"/>
        <v>N</v>
      </c>
    </row>
    <row r="203" spans="1:21" x14ac:dyDescent="0.25">
      <c r="A203">
        <f>DATASHEET!A203</f>
        <v>160074</v>
      </c>
      <c r="B203" t="str">
        <f>DATASHEET!B203</f>
        <v>STEPHENS-JONES, Lydia</v>
      </c>
      <c r="C203">
        <v>12</v>
      </c>
      <c r="D203" t="str">
        <f>DATASHEET!D203</f>
        <v>F</v>
      </c>
      <c r="E203" t="str">
        <f>IF(DATASHEET!I203="N","N","Y")</f>
        <v>N</v>
      </c>
      <c r="F203" t="str">
        <f>DATASHEET!E203</f>
        <v>N</v>
      </c>
      <c r="G203" t="str">
        <f>DATASHEET!F203</f>
        <v>White - British</v>
      </c>
      <c r="H203" t="str">
        <f>DATASHEET!G203</f>
        <v>N</v>
      </c>
      <c r="I203" t="str">
        <f>DATASHEET!H203</f>
        <v>N</v>
      </c>
      <c r="J203" s="58" t="str">
        <f>DATASHEET!J203</f>
        <v>4.75+ (C/B)</v>
      </c>
      <c r="K203">
        <f>DATASHEET!Q203</f>
        <v>0</v>
      </c>
      <c r="L203">
        <f>DATASHEET!R203</f>
        <v>3</v>
      </c>
      <c r="M203">
        <f>SUM(DATASHEET!S203:U203)</f>
        <v>1</v>
      </c>
      <c r="N203">
        <f t="shared" si="22"/>
        <v>3</v>
      </c>
      <c r="O203">
        <f t="shared" si="23"/>
        <v>7</v>
      </c>
      <c r="P203" s="314">
        <f t="shared" si="24"/>
        <v>0.42857142857142855</v>
      </c>
      <c r="Q203" s="315" t="str">
        <f>IFERROR(VLOOKUP(A203,L3VA!$A$14:$M$243,13,FALSE),"")</f>
        <v/>
      </c>
      <c r="R203" s="39" t="str">
        <f t="shared" si="21"/>
        <v>N</v>
      </c>
      <c r="S203" s="39" t="str">
        <f t="shared" si="25"/>
        <v>Y</v>
      </c>
      <c r="T203" t="str">
        <f t="shared" si="26"/>
        <v>N</v>
      </c>
      <c r="U203" t="str">
        <f t="shared" si="27"/>
        <v>N</v>
      </c>
    </row>
    <row r="204" spans="1:21" x14ac:dyDescent="0.25">
      <c r="A204">
        <f>DATASHEET!A204</f>
        <v>150839</v>
      </c>
      <c r="B204" t="str">
        <f>DATASHEET!B204</f>
        <v>STEWART, Patrick</v>
      </c>
      <c r="C204">
        <v>12</v>
      </c>
      <c r="D204" t="str">
        <f>DATASHEET!D204</f>
        <v>M</v>
      </c>
      <c r="E204" t="str">
        <f>IF(DATASHEET!I204="N","N","Y")</f>
        <v>N</v>
      </c>
      <c r="F204" t="str">
        <f>DATASHEET!E204</f>
        <v>N</v>
      </c>
      <c r="G204" t="str">
        <f>DATASHEET!F204</f>
        <v>White - British</v>
      </c>
      <c r="H204" t="str">
        <f>DATASHEET!G204</f>
        <v>N</v>
      </c>
      <c r="I204" t="str">
        <f>DATASHEET!H204</f>
        <v>N</v>
      </c>
      <c r="J204" s="58" t="str">
        <f>DATASHEET!J204</f>
        <v>2.5+ (D/C)</v>
      </c>
      <c r="K204">
        <f>DATASHEET!Q204</f>
        <v>0</v>
      </c>
      <c r="L204">
        <f>DATASHEET!R204</f>
        <v>3</v>
      </c>
      <c r="M204">
        <f>SUM(DATASHEET!S204:U204)</f>
        <v>1</v>
      </c>
      <c r="N204">
        <f t="shared" si="22"/>
        <v>3</v>
      </c>
      <c r="O204">
        <f t="shared" si="23"/>
        <v>7</v>
      </c>
      <c r="P204" s="314">
        <f t="shared" si="24"/>
        <v>0.42857142857142855</v>
      </c>
      <c r="Q204" s="315" t="str">
        <f>IFERROR(VLOOKUP(A204,L3VA!$A$14:$M$243,13,FALSE),"")</f>
        <v/>
      </c>
      <c r="R204" s="39" t="str">
        <f t="shared" si="21"/>
        <v>N</v>
      </c>
      <c r="S204" s="39" t="str">
        <f t="shared" si="25"/>
        <v>Y</v>
      </c>
      <c r="T204" t="str">
        <f t="shared" si="26"/>
        <v>N</v>
      </c>
      <c r="U204" t="str">
        <f t="shared" si="27"/>
        <v>N</v>
      </c>
    </row>
    <row r="205" spans="1:21" x14ac:dyDescent="0.25">
      <c r="A205">
        <f>DATASHEET!A205</f>
        <v>160076</v>
      </c>
      <c r="B205" t="str">
        <f>DATASHEET!B205</f>
        <v>STONES, Madeline</v>
      </c>
      <c r="C205">
        <v>12</v>
      </c>
      <c r="D205" t="str">
        <f>DATASHEET!D205</f>
        <v>F</v>
      </c>
      <c r="E205" t="str">
        <f>IF(DATASHEET!I205="N","N","Y")</f>
        <v>N</v>
      </c>
      <c r="F205" t="str">
        <f>DATASHEET!E205</f>
        <v>N</v>
      </c>
      <c r="G205" t="str">
        <f>DATASHEET!F205</f>
        <v>White - British</v>
      </c>
      <c r="H205" t="str">
        <f>DATASHEET!G205</f>
        <v>N</v>
      </c>
      <c r="I205" t="str">
        <f>DATASHEET!H205</f>
        <v>N</v>
      </c>
      <c r="J205" s="58" t="str">
        <f>DATASHEET!J205</f>
        <v>6.25+ (B/A)</v>
      </c>
      <c r="K205">
        <f>DATASHEET!Q205</f>
        <v>1</v>
      </c>
      <c r="L205">
        <f>DATASHEET!R205</f>
        <v>3</v>
      </c>
      <c r="M205">
        <f>SUM(DATASHEET!S205:U205)</f>
        <v>0</v>
      </c>
      <c r="N205">
        <f t="shared" si="22"/>
        <v>4</v>
      </c>
      <c r="O205">
        <f t="shared" si="23"/>
        <v>8</v>
      </c>
      <c r="P205" s="314">
        <f t="shared" si="24"/>
        <v>0.5</v>
      </c>
      <c r="Q205" s="315" t="str">
        <f>IFERROR(VLOOKUP(A205,L3VA!$A$14:$M$243,13,FALSE),"")</f>
        <v/>
      </c>
      <c r="R205" s="39" t="str">
        <f t="shared" si="21"/>
        <v>N</v>
      </c>
      <c r="S205" s="39" t="str">
        <f t="shared" si="25"/>
        <v>Y</v>
      </c>
      <c r="T205" t="str">
        <f t="shared" si="26"/>
        <v>Y</v>
      </c>
      <c r="U205" t="str">
        <f t="shared" si="27"/>
        <v>N</v>
      </c>
    </row>
    <row r="206" spans="1:21" x14ac:dyDescent="0.25">
      <c r="A206">
        <f>DATASHEET!A206</f>
        <v>150784</v>
      </c>
      <c r="B206" t="str">
        <f>DATASHEET!B206</f>
        <v>SUMNER, Keisha</v>
      </c>
      <c r="C206">
        <v>12</v>
      </c>
      <c r="D206" t="str">
        <f>DATASHEET!D206</f>
        <v>F</v>
      </c>
      <c r="E206" t="str">
        <f>IF(DATASHEET!I206="N","N","Y")</f>
        <v>N</v>
      </c>
      <c r="F206" t="str">
        <f>DATASHEET!E206</f>
        <v>N</v>
      </c>
      <c r="G206" t="str">
        <f>DATASHEET!F206</f>
        <v>Black Caribbean</v>
      </c>
      <c r="H206" t="str">
        <f>DATASHEET!G206</f>
        <v>N</v>
      </c>
      <c r="I206" t="str">
        <f>DATASHEET!H206</f>
        <v>N</v>
      </c>
      <c r="J206" s="58" t="str">
        <f>DATASHEET!J206</f>
        <v>4.75+ (C/B)</v>
      </c>
      <c r="K206">
        <f>DATASHEET!Q206</f>
        <v>0</v>
      </c>
      <c r="L206">
        <f>DATASHEET!R206</f>
        <v>4</v>
      </c>
      <c r="M206">
        <f>SUM(DATASHEET!S206:U206)</f>
        <v>0</v>
      </c>
      <c r="N206">
        <f t="shared" si="22"/>
        <v>4</v>
      </c>
      <c r="O206">
        <f t="shared" si="23"/>
        <v>8</v>
      </c>
      <c r="P206" s="314">
        <f t="shared" si="24"/>
        <v>0.5</v>
      </c>
      <c r="Q206" s="315" t="str">
        <f>IFERROR(VLOOKUP(A206,L3VA!$A$14:$M$243,13,FALSE),"")</f>
        <v/>
      </c>
      <c r="R206" s="39" t="str">
        <f t="shared" ref="R206:R262" si="28">IF(AND(E206&lt;&gt;"N",H206=1),"Y","N")</f>
        <v>N</v>
      </c>
      <c r="S206" s="39" t="str">
        <f t="shared" si="25"/>
        <v>Y</v>
      </c>
      <c r="T206" t="str">
        <f t="shared" si="26"/>
        <v>N</v>
      </c>
      <c r="U206" t="str">
        <f t="shared" si="27"/>
        <v>N</v>
      </c>
    </row>
    <row r="207" spans="1:21" x14ac:dyDescent="0.25">
      <c r="A207">
        <f>DATASHEET!A207</f>
        <v>150809</v>
      </c>
      <c r="B207" t="str">
        <f>DATASHEET!B207</f>
        <v>SZMIT, Julia</v>
      </c>
      <c r="C207">
        <v>12</v>
      </c>
      <c r="D207" t="str">
        <f>DATASHEET!D207</f>
        <v>F</v>
      </c>
      <c r="E207" t="str">
        <f>IF(DATASHEET!I207="N","N","Y")</f>
        <v>N</v>
      </c>
      <c r="F207" t="str">
        <f>DATASHEET!E207</f>
        <v>N</v>
      </c>
      <c r="G207" t="str">
        <f>DATASHEET!F207</f>
        <v>Other Ethnic Group</v>
      </c>
      <c r="H207" t="str">
        <f>DATASHEET!G207</f>
        <v>N</v>
      </c>
      <c r="I207" t="str">
        <f>DATASHEET!H207</f>
        <v>N</v>
      </c>
      <c r="J207" s="58" t="str">
        <f>DATASHEET!J207</f>
        <v>4.75+ (C/B)</v>
      </c>
      <c r="K207">
        <f>DATASHEET!Q207</f>
        <v>1</v>
      </c>
      <c r="L207">
        <f>DATASHEET!R207</f>
        <v>3</v>
      </c>
      <c r="M207">
        <f>SUM(DATASHEET!S207:U207)</f>
        <v>0</v>
      </c>
      <c r="N207">
        <f t="shared" si="22"/>
        <v>4</v>
      </c>
      <c r="O207">
        <f t="shared" si="23"/>
        <v>8</v>
      </c>
      <c r="P207" s="314">
        <f t="shared" si="24"/>
        <v>0.5</v>
      </c>
      <c r="Q207" s="315" t="str">
        <f>IFERROR(VLOOKUP(A207,L3VA!$A$14:$M$243,13,FALSE),"")</f>
        <v/>
      </c>
      <c r="R207" s="39" t="str">
        <f t="shared" si="28"/>
        <v>N</v>
      </c>
      <c r="S207" s="39" t="str">
        <f t="shared" si="25"/>
        <v>Y</v>
      </c>
      <c r="T207" t="str">
        <f t="shared" si="26"/>
        <v>N</v>
      </c>
      <c r="U207" t="str">
        <f t="shared" si="27"/>
        <v>N</v>
      </c>
    </row>
    <row r="208" spans="1:21" x14ac:dyDescent="0.25">
      <c r="A208">
        <f>DATASHEET!A208</f>
        <v>150824</v>
      </c>
      <c r="B208" t="str">
        <f>DATASHEET!B208</f>
        <v>TAYLOR, Jack</v>
      </c>
      <c r="C208">
        <v>12</v>
      </c>
      <c r="D208" t="str">
        <f>DATASHEET!D208</f>
        <v>M</v>
      </c>
      <c r="E208" t="str">
        <f>IF(DATASHEET!I208="N","N","Y")</f>
        <v>N</v>
      </c>
      <c r="F208" t="str">
        <f>DATASHEET!E208</f>
        <v>N</v>
      </c>
      <c r="G208" t="str">
        <f>DATASHEET!F208</f>
        <v>White - British</v>
      </c>
      <c r="H208" t="str">
        <f>DATASHEET!G208</f>
        <v>N</v>
      </c>
      <c r="I208" t="str">
        <f>DATASHEET!H208</f>
        <v>N</v>
      </c>
      <c r="J208" s="58" t="str">
        <f>DATASHEET!J208</f>
        <v>4.75+ (C/B)</v>
      </c>
      <c r="K208">
        <f>DATASHEET!Q208</f>
        <v>0</v>
      </c>
      <c r="L208">
        <f>DATASHEET!R208</f>
        <v>4</v>
      </c>
      <c r="M208">
        <f>SUM(DATASHEET!S208:U208)</f>
        <v>0</v>
      </c>
      <c r="N208">
        <f t="shared" si="22"/>
        <v>4</v>
      </c>
      <c r="O208">
        <f t="shared" si="23"/>
        <v>8</v>
      </c>
      <c r="P208" s="314">
        <f t="shared" si="24"/>
        <v>0.5</v>
      </c>
      <c r="Q208" s="315" t="str">
        <f>IFERROR(VLOOKUP(A208,L3VA!$A$14:$M$243,13,FALSE),"")</f>
        <v/>
      </c>
      <c r="R208" s="39" t="str">
        <f t="shared" si="28"/>
        <v>N</v>
      </c>
      <c r="S208" s="39" t="str">
        <f t="shared" si="25"/>
        <v>Y</v>
      </c>
      <c r="T208" t="str">
        <f t="shared" si="26"/>
        <v>N</v>
      </c>
      <c r="U208" t="str">
        <f t="shared" si="27"/>
        <v>N</v>
      </c>
    </row>
    <row r="209" spans="1:21" x14ac:dyDescent="0.25">
      <c r="A209">
        <f>DATASHEET!A209</f>
        <v>152717</v>
      </c>
      <c r="B209" t="str">
        <f>DATASHEET!B209</f>
        <v>TEDLA, Milkias</v>
      </c>
      <c r="C209">
        <v>12</v>
      </c>
      <c r="D209" t="str">
        <f>DATASHEET!D209</f>
        <v>M</v>
      </c>
      <c r="E209" t="str">
        <f>IF(DATASHEET!I209="N","N","Y")</f>
        <v>N</v>
      </c>
      <c r="F209" t="str">
        <f>DATASHEET!E209</f>
        <v>Y</v>
      </c>
      <c r="G209" t="str">
        <f>DATASHEET!F209</f>
        <v>Other Black African</v>
      </c>
      <c r="H209" t="str">
        <f>DATASHEET!G209</f>
        <v>N</v>
      </c>
      <c r="I209" t="str">
        <f>DATASHEET!H209</f>
        <v>N</v>
      </c>
      <c r="J209" s="58" t="str">
        <f>DATASHEET!J209</f>
        <v>2.5+ (D/C)</v>
      </c>
      <c r="K209">
        <f>DATASHEET!Q209</f>
        <v>0</v>
      </c>
      <c r="L209">
        <f>DATASHEET!R209</f>
        <v>2</v>
      </c>
      <c r="M209">
        <f>SUM(DATASHEET!S209:U209)</f>
        <v>0</v>
      </c>
      <c r="N209">
        <f t="shared" si="22"/>
        <v>2</v>
      </c>
      <c r="O209">
        <f t="shared" si="23"/>
        <v>4</v>
      </c>
      <c r="P209" s="314">
        <f t="shared" si="24"/>
        <v>0.5</v>
      </c>
      <c r="Q209" s="315" t="str">
        <f>IFERROR(VLOOKUP(A209,L3VA!$A$14:$M$243,13,FALSE),"")</f>
        <v/>
      </c>
      <c r="R209" s="39" t="str">
        <f t="shared" si="28"/>
        <v>N</v>
      </c>
      <c r="S209" s="39" t="str">
        <f t="shared" si="25"/>
        <v>Y</v>
      </c>
      <c r="T209" t="str">
        <f t="shared" si="26"/>
        <v>N</v>
      </c>
      <c r="U209" t="str">
        <f t="shared" si="27"/>
        <v>N</v>
      </c>
    </row>
    <row r="210" spans="1:21" x14ac:dyDescent="0.25">
      <c r="A210">
        <f>DATASHEET!A210</f>
        <v>150955</v>
      </c>
      <c r="B210" t="str">
        <f>DATASHEET!B210</f>
        <v>THISELTON, Lucy</v>
      </c>
      <c r="C210">
        <v>12</v>
      </c>
      <c r="D210" t="str">
        <f>DATASHEET!D210</f>
        <v>F</v>
      </c>
      <c r="E210" t="str">
        <f>IF(DATASHEET!I210="N","N","Y")</f>
        <v>N</v>
      </c>
      <c r="F210" t="str">
        <f>DATASHEET!E210</f>
        <v>N</v>
      </c>
      <c r="G210" t="str">
        <f>DATASHEET!F210</f>
        <v>White - British</v>
      </c>
      <c r="H210" t="str">
        <f>DATASHEET!G210</f>
        <v>N</v>
      </c>
      <c r="I210" t="str">
        <f>DATASHEET!H210</f>
        <v>N</v>
      </c>
      <c r="J210" s="58" t="str">
        <f>DATASHEET!J210</f>
        <v>4.75+ (C/B)</v>
      </c>
      <c r="K210">
        <f>DATASHEET!Q210</f>
        <v>0</v>
      </c>
      <c r="L210">
        <f>DATASHEET!R210</f>
        <v>4</v>
      </c>
      <c r="M210">
        <f>SUM(DATASHEET!S210:U210)</f>
        <v>0</v>
      </c>
      <c r="N210">
        <f t="shared" si="22"/>
        <v>4</v>
      </c>
      <c r="O210">
        <f t="shared" si="23"/>
        <v>8</v>
      </c>
      <c r="P210" s="314">
        <f t="shared" si="24"/>
        <v>0.5</v>
      </c>
      <c r="Q210" s="315" t="str">
        <f>IFERROR(VLOOKUP(A210,L3VA!$A$14:$M$243,13,FALSE),"")</f>
        <v/>
      </c>
      <c r="R210" s="39" t="str">
        <f t="shared" si="28"/>
        <v>N</v>
      </c>
      <c r="S210" s="39" t="str">
        <f t="shared" si="25"/>
        <v>Y</v>
      </c>
      <c r="T210" t="str">
        <f t="shared" si="26"/>
        <v>N</v>
      </c>
      <c r="U210" t="str">
        <f t="shared" si="27"/>
        <v>N</v>
      </c>
    </row>
    <row r="211" spans="1:21" x14ac:dyDescent="0.25">
      <c r="A211">
        <f>DATASHEET!A211</f>
        <v>160075</v>
      </c>
      <c r="B211" t="str">
        <f>DATASHEET!B211</f>
        <v>THORNHILL, Joseph</v>
      </c>
      <c r="C211">
        <v>12</v>
      </c>
      <c r="D211" t="str">
        <f>DATASHEET!D211</f>
        <v>M</v>
      </c>
      <c r="E211" t="str">
        <f>IF(DATASHEET!I211="N","N","Y")</f>
        <v>N</v>
      </c>
      <c r="F211" t="str">
        <f>DATASHEET!E211</f>
        <v>N</v>
      </c>
      <c r="G211" t="str">
        <f>DATASHEET!F211</f>
        <v>White - British</v>
      </c>
      <c r="H211" t="str">
        <f>DATASHEET!G211</f>
        <v>N</v>
      </c>
      <c r="I211" t="str">
        <f>DATASHEET!H211</f>
        <v>N</v>
      </c>
      <c r="J211" s="58" t="str">
        <f>DATASHEET!J211</f>
        <v>6.25+ (B/A)</v>
      </c>
      <c r="K211">
        <f>DATASHEET!Q211</f>
        <v>1</v>
      </c>
      <c r="L211">
        <f>DATASHEET!R211</f>
        <v>3</v>
      </c>
      <c r="M211">
        <f>SUM(DATASHEET!S211:U211)</f>
        <v>0</v>
      </c>
      <c r="N211">
        <f t="shared" si="22"/>
        <v>4</v>
      </c>
      <c r="O211">
        <f t="shared" si="23"/>
        <v>8</v>
      </c>
      <c r="P211" s="314">
        <f t="shared" si="24"/>
        <v>0.5</v>
      </c>
      <c r="Q211" s="315" t="str">
        <f>IFERROR(VLOOKUP(A211,L3VA!$A$14:$M$243,13,FALSE),"")</f>
        <v/>
      </c>
      <c r="R211" s="39" t="str">
        <f t="shared" si="28"/>
        <v>N</v>
      </c>
      <c r="S211" s="39" t="str">
        <f t="shared" si="25"/>
        <v>Y</v>
      </c>
      <c r="T211" t="str">
        <f t="shared" si="26"/>
        <v>N</v>
      </c>
      <c r="U211" t="str">
        <f t="shared" si="27"/>
        <v>Y</v>
      </c>
    </row>
    <row r="212" spans="1:21" x14ac:dyDescent="0.25">
      <c r="A212">
        <f>DATASHEET!A212</f>
        <v>150800</v>
      </c>
      <c r="B212" t="str">
        <f>DATASHEET!B212</f>
        <v>THORPE, Frank</v>
      </c>
      <c r="C212">
        <v>12</v>
      </c>
      <c r="D212" t="str">
        <f>DATASHEET!D212</f>
        <v>M</v>
      </c>
      <c r="E212" t="str">
        <f>IF(DATASHEET!I212="N","N","Y")</f>
        <v>N</v>
      </c>
      <c r="F212" t="str">
        <f>DATASHEET!E212</f>
        <v>N</v>
      </c>
      <c r="G212" t="str">
        <f>DATASHEET!F212</f>
        <v>White - British</v>
      </c>
      <c r="H212" t="str">
        <f>DATASHEET!G212</f>
        <v>N</v>
      </c>
      <c r="I212" t="str">
        <f>DATASHEET!H212</f>
        <v>N</v>
      </c>
      <c r="J212" s="58" t="str">
        <f>DATASHEET!J212</f>
        <v>4.75+ (C/B)</v>
      </c>
      <c r="K212">
        <f>DATASHEET!Q212</f>
        <v>0</v>
      </c>
      <c r="L212">
        <f>DATASHEET!R212</f>
        <v>4</v>
      </c>
      <c r="M212">
        <f>SUM(DATASHEET!S212:U212)</f>
        <v>0</v>
      </c>
      <c r="N212">
        <f t="shared" si="22"/>
        <v>4</v>
      </c>
      <c r="O212">
        <f t="shared" si="23"/>
        <v>8</v>
      </c>
      <c r="P212" s="314">
        <f t="shared" si="24"/>
        <v>0.5</v>
      </c>
      <c r="Q212" s="315" t="str">
        <f>IFERROR(VLOOKUP(A212,L3VA!$A$14:$M$243,13,FALSE),"")</f>
        <v/>
      </c>
      <c r="R212" s="39" t="str">
        <f t="shared" si="28"/>
        <v>N</v>
      </c>
      <c r="S212" s="39" t="str">
        <f t="shared" si="25"/>
        <v>Y</v>
      </c>
      <c r="T212" t="str">
        <f t="shared" si="26"/>
        <v>N</v>
      </c>
      <c r="U212" t="str">
        <f t="shared" si="27"/>
        <v>N</v>
      </c>
    </row>
    <row r="213" spans="1:21" x14ac:dyDescent="0.25">
      <c r="A213">
        <f>DATASHEET!A213</f>
        <v>150810</v>
      </c>
      <c r="B213" t="str">
        <f>DATASHEET!B213</f>
        <v>TOE, Winston</v>
      </c>
      <c r="C213">
        <v>12</v>
      </c>
      <c r="D213" t="str">
        <f>DATASHEET!D213</f>
        <v>M</v>
      </c>
      <c r="E213" t="str">
        <f>IF(DATASHEET!I213="N","N","Y")</f>
        <v>N</v>
      </c>
      <c r="F213" t="str">
        <f>DATASHEET!E213</f>
        <v>N</v>
      </c>
      <c r="G213" t="str">
        <f>DATASHEET!F213</f>
        <v>Other Ethnic Group</v>
      </c>
      <c r="H213" t="str">
        <f>DATASHEET!G213</f>
        <v>N</v>
      </c>
      <c r="I213" t="str">
        <f>DATASHEET!H213</f>
        <v>N</v>
      </c>
      <c r="J213" s="58" t="str">
        <f>DATASHEET!J213</f>
        <v>4.75+ (C/B)</v>
      </c>
      <c r="K213">
        <f>DATASHEET!Q213</f>
        <v>0</v>
      </c>
      <c r="L213">
        <f>DATASHEET!R213</f>
        <v>3</v>
      </c>
      <c r="M213">
        <f>SUM(DATASHEET!S213:U213)</f>
        <v>0</v>
      </c>
      <c r="N213">
        <f t="shared" si="22"/>
        <v>3</v>
      </c>
      <c r="O213">
        <f t="shared" si="23"/>
        <v>6</v>
      </c>
      <c r="P213" s="314">
        <f t="shared" si="24"/>
        <v>0.5</v>
      </c>
      <c r="Q213" s="315" t="str">
        <f>IFERROR(VLOOKUP(A213,L3VA!$A$14:$M$243,13,FALSE),"")</f>
        <v/>
      </c>
      <c r="R213" s="39" t="str">
        <f t="shared" si="28"/>
        <v>N</v>
      </c>
      <c r="S213" s="39" t="str">
        <f t="shared" si="25"/>
        <v>Y</v>
      </c>
      <c r="T213" t="str">
        <f t="shared" si="26"/>
        <v>N</v>
      </c>
      <c r="U213" t="str">
        <f t="shared" si="27"/>
        <v>N</v>
      </c>
    </row>
    <row r="214" spans="1:21" x14ac:dyDescent="0.25">
      <c r="A214">
        <f>DATASHEET!A214</f>
        <v>160112</v>
      </c>
      <c r="B214" t="str">
        <f>DATASHEET!B214</f>
        <v>TWIDDLE, Hannah</v>
      </c>
      <c r="C214">
        <v>12</v>
      </c>
      <c r="D214" t="str">
        <f>DATASHEET!D214</f>
        <v>F</v>
      </c>
      <c r="E214" t="str">
        <f>IF(DATASHEET!I214="N","N","Y")</f>
        <v>N</v>
      </c>
      <c r="F214" t="str">
        <f>DATASHEET!E214</f>
        <v>N</v>
      </c>
      <c r="G214" t="str">
        <f>DATASHEET!F214</f>
        <v>White - British</v>
      </c>
      <c r="H214" t="str">
        <f>DATASHEET!G214</f>
        <v>N</v>
      </c>
      <c r="I214" t="str">
        <f>DATASHEET!H214</f>
        <v>N</v>
      </c>
      <c r="J214" s="58" t="str">
        <f>DATASHEET!J214</f>
        <v>7.75+ (A/A*)</v>
      </c>
      <c r="K214">
        <f>DATASHEET!Q214</f>
        <v>0</v>
      </c>
      <c r="L214">
        <f>DATASHEET!R214</f>
        <v>5</v>
      </c>
      <c r="M214">
        <f>SUM(DATASHEET!S214:U214)</f>
        <v>0</v>
      </c>
      <c r="N214">
        <f t="shared" si="22"/>
        <v>5</v>
      </c>
      <c r="O214">
        <f t="shared" si="23"/>
        <v>10</v>
      </c>
      <c r="P214" s="314">
        <f t="shared" si="24"/>
        <v>0.5</v>
      </c>
      <c r="Q214" s="315" t="str">
        <f>IFERROR(VLOOKUP(A214,L3VA!$A$14:$M$243,13,FALSE),"")</f>
        <v/>
      </c>
      <c r="R214" s="39" t="str">
        <f t="shared" si="28"/>
        <v>N</v>
      </c>
      <c r="S214" s="39" t="str">
        <f t="shared" si="25"/>
        <v>Y</v>
      </c>
      <c r="T214" t="str">
        <f t="shared" si="26"/>
        <v>Y</v>
      </c>
      <c r="U214" t="str">
        <f t="shared" si="27"/>
        <v>N</v>
      </c>
    </row>
    <row r="215" spans="1:21" x14ac:dyDescent="0.25">
      <c r="A215">
        <f>DATASHEET!A215</f>
        <v>150891</v>
      </c>
      <c r="B215" t="str">
        <f>DATASHEET!B215</f>
        <v>VERNON, Max</v>
      </c>
      <c r="C215">
        <v>12</v>
      </c>
      <c r="D215" t="str">
        <f>DATASHEET!D215</f>
        <v>M</v>
      </c>
      <c r="E215" t="str">
        <f>IF(DATASHEET!I215="N","N","Y")</f>
        <v>N</v>
      </c>
      <c r="F215" t="str">
        <f>DATASHEET!E215</f>
        <v>N</v>
      </c>
      <c r="G215" t="str">
        <f>DATASHEET!F215</f>
        <v>White - British</v>
      </c>
      <c r="H215" t="str">
        <f>DATASHEET!G215</f>
        <v>N</v>
      </c>
      <c r="I215" t="str">
        <f>DATASHEET!H215</f>
        <v>N</v>
      </c>
      <c r="J215" s="58" t="str">
        <f>DATASHEET!J215</f>
        <v>4.75+ (C/B)</v>
      </c>
      <c r="K215">
        <f>DATASHEET!Q215</f>
        <v>0</v>
      </c>
      <c r="L215">
        <f>DATASHEET!R215</f>
        <v>4</v>
      </c>
      <c r="M215">
        <f>SUM(DATASHEET!S215:U215)</f>
        <v>1</v>
      </c>
      <c r="N215">
        <f t="shared" si="22"/>
        <v>4</v>
      </c>
      <c r="O215">
        <f t="shared" si="23"/>
        <v>9</v>
      </c>
      <c r="P215" s="314">
        <f t="shared" si="24"/>
        <v>0.44444444444444442</v>
      </c>
      <c r="Q215" s="315" t="str">
        <f>IFERROR(VLOOKUP(A215,L3VA!$A$14:$M$243,13,FALSE),"")</f>
        <v/>
      </c>
      <c r="R215" s="39" t="str">
        <f t="shared" si="28"/>
        <v>N</v>
      </c>
      <c r="S215" s="39" t="str">
        <f t="shared" si="25"/>
        <v>Y</v>
      </c>
      <c r="T215" t="str">
        <f t="shared" si="26"/>
        <v>N</v>
      </c>
      <c r="U215" t="str">
        <f t="shared" si="27"/>
        <v>N</v>
      </c>
    </row>
    <row r="216" spans="1:21" x14ac:dyDescent="0.25">
      <c r="A216">
        <f>DATASHEET!A216</f>
        <v>150879</v>
      </c>
      <c r="B216" t="str">
        <f>DATASHEET!B216</f>
        <v>VERNON-EDWARDS, Lena</v>
      </c>
      <c r="C216">
        <v>12</v>
      </c>
      <c r="D216" t="str">
        <f>DATASHEET!D216</f>
        <v>F</v>
      </c>
      <c r="E216" t="str">
        <f>IF(DATASHEET!I216="N","N","Y")</f>
        <v>N</v>
      </c>
      <c r="F216" t="str">
        <f>DATASHEET!E216</f>
        <v>N</v>
      </c>
      <c r="G216" t="str">
        <f>DATASHEET!F216</f>
        <v>White and Black Caribbean</v>
      </c>
      <c r="H216" t="str">
        <f>DATASHEET!G216</f>
        <v>N</v>
      </c>
      <c r="I216" t="str">
        <f>DATASHEET!H216</f>
        <v>N</v>
      </c>
      <c r="J216" s="58" t="str">
        <f>DATASHEET!J216</f>
        <v>6.25+ (B/A)</v>
      </c>
      <c r="K216">
        <f>DATASHEET!Q216</f>
        <v>1</v>
      </c>
      <c r="L216">
        <f>DATASHEET!R216</f>
        <v>4</v>
      </c>
      <c r="M216">
        <f>SUM(DATASHEET!S216:U216)</f>
        <v>0</v>
      </c>
      <c r="N216">
        <f t="shared" si="22"/>
        <v>5</v>
      </c>
      <c r="O216">
        <f t="shared" si="23"/>
        <v>10</v>
      </c>
      <c r="P216" s="314">
        <f t="shared" si="24"/>
        <v>0.5</v>
      </c>
      <c r="Q216" s="315" t="str">
        <f>IFERROR(VLOOKUP(A216,L3VA!$A$14:$M$243,13,FALSE),"")</f>
        <v/>
      </c>
      <c r="R216" s="39" t="str">
        <f t="shared" si="28"/>
        <v>N</v>
      </c>
      <c r="S216" s="39" t="str">
        <f t="shared" si="25"/>
        <v>Y</v>
      </c>
      <c r="T216" t="str">
        <f t="shared" si="26"/>
        <v>Y</v>
      </c>
      <c r="U216" t="str">
        <f t="shared" si="27"/>
        <v>N</v>
      </c>
    </row>
    <row r="217" spans="1:21" x14ac:dyDescent="0.25">
      <c r="A217">
        <f>DATASHEET!A217</f>
        <v>150801</v>
      </c>
      <c r="B217" t="str">
        <f>DATASHEET!B217</f>
        <v>WALKER, Honor</v>
      </c>
      <c r="C217">
        <v>12</v>
      </c>
      <c r="D217" t="str">
        <f>DATASHEET!D217</f>
        <v>F</v>
      </c>
      <c r="E217" t="str">
        <f>IF(DATASHEET!I217="N","N","Y")</f>
        <v>N</v>
      </c>
      <c r="F217" t="str">
        <f>DATASHEET!E217</f>
        <v>N</v>
      </c>
      <c r="G217" t="str">
        <f>DATASHEET!F217</f>
        <v>White - British</v>
      </c>
      <c r="H217" t="str">
        <f>DATASHEET!G217</f>
        <v>N</v>
      </c>
      <c r="I217" t="str">
        <f>DATASHEET!H217</f>
        <v>N</v>
      </c>
      <c r="J217" s="58" t="str">
        <f>DATASHEET!J217</f>
        <v>4.75+ (C/B)</v>
      </c>
      <c r="K217">
        <f>DATASHEET!Q217</f>
        <v>0</v>
      </c>
      <c r="L217">
        <f>DATASHEET!R217</f>
        <v>4</v>
      </c>
      <c r="M217">
        <f>SUM(DATASHEET!S217:U217)</f>
        <v>0</v>
      </c>
      <c r="N217">
        <f t="shared" si="22"/>
        <v>4</v>
      </c>
      <c r="O217">
        <f t="shared" si="23"/>
        <v>8</v>
      </c>
      <c r="P217" s="314">
        <f t="shared" si="24"/>
        <v>0.5</v>
      </c>
      <c r="Q217" s="315" t="str">
        <f>IFERROR(VLOOKUP(A217,L3VA!$A$14:$M$243,13,FALSE),"")</f>
        <v/>
      </c>
      <c r="R217" s="39" t="str">
        <f t="shared" si="28"/>
        <v>N</v>
      </c>
      <c r="S217" s="39" t="str">
        <f t="shared" si="25"/>
        <v>Y</v>
      </c>
      <c r="T217" t="str">
        <f t="shared" si="26"/>
        <v>N</v>
      </c>
      <c r="U217" t="str">
        <f t="shared" si="27"/>
        <v>N</v>
      </c>
    </row>
    <row r="218" spans="1:21" x14ac:dyDescent="0.25">
      <c r="A218">
        <f>DATASHEET!A218</f>
        <v>160354</v>
      </c>
      <c r="B218" t="str">
        <f>DATASHEET!B218</f>
        <v>WALKER, Jamie</v>
      </c>
      <c r="C218">
        <v>12</v>
      </c>
      <c r="D218" t="str">
        <f>DATASHEET!D218</f>
        <v>M</v>
      </c>
      <c r="E218" t="str">
        <f>IF(DATASHEET!I218="N","N","Y")</f>
        <v>N</v>
      </c>
      <c r="F218" t="str">
        <f>DATASHEET!E218</f>
        <v>N</v>
      </c>
      <c r="G218" t="str">
        <f>DATASHEET!F218</f>
        <v>White - British</v>
      </c>
      <c r="H218" t="str">
        <f>DATASHEET!G218</f>
        <v>N</v>
      </c>
      <c r="I218" t="str">
        <f>DATASHEET!H218</f>
        <v>N</v>
      </c>
      <c r="J218" s="58" t="str">
        <f>DATASHEET!J218</f>
        <v>4.75+ (C/B)</v>
      </c>
      <c r="K218">
        <f>DATASHEET!Q218</f>
        <v>1</v>
      </c>
      <c r="L218">
        <f>DATASHEET!R218</f>
        <v>3</v>
      </c>
      <c r="M218">
        <f>SUM(DATASHEET!S218:U218)</f>
        <v>0</v>
      </c>
      <c r="N218">
        <f t="shared" si="22"/>
        <v>4</v>
      </c>
      <c r="O218">
        <f t="shared" si="23"/>
        <v>8</v>
      </c>
      <c r="P218" s="314">
        <f t="shared" si="24"/>
        <v>0.5</v>
      </c>
      <c r="Q218" s="315" t="str">
        <f>IFERROR(VLOOKUP(A218,L3VA!$A$14:$M$243,13,FALSE),"")</f>
        <v/>
      </c>
      <c r="R218" s="39" t="str">
        <f t="shared" si="28"/>
        <v>N</v>
      </c>
      <c r="S218" s="39" t="str">
        <f t="shared" si="25"/>
        <v>Y</v>
      </c>
      <c r="T218" t="str">
        <f t="shared" si="26"/>
        <v>N</v>
      </c>
      <c r="U218" t="str">
        <f t="shared" si="27"/>
        <v>N</v>
      </c>
    </row>
    <row r="219" spans="1:21" x14ac:dyDescent="0.25">
      <c r="A219">
        <f>DATASHEET!A219</f>
        <v>160089</v>
      </c>
      <c r="B219" t="str">
        <f>DATASHEET!B219</f>
        <v>WALKER, Maisie</v>
      </c>
      <c r="C219">
        <v>12</v>
      </c>
      <c r="D219" t="str">
        <f>DATASHEET!D219</f>
        <v>F</v>
      </c>
      <c r="E219" t="str">
        <f>IF(DATASHEET!I219="N","N","Y")</f>
        <v>N</v>
      </c>
      <c r="F219" t="str">
        <f>DATASHEET!E219</f>
        <v>N</v>
      </c>
      <c r="G219" t="str">
        <f>DATASHEET!F219</f>
        <v>White - British</v>
      </c>
      <c r="H219" t="str">
        <f>DATASHEET!G219</f>
        <v>N</v>
      </c>
      <c r="I219" t="str">
        <f>DATASHEET!H219</f>
        <v>N</v>
      </c>
      <c r="J219" s="58" t="str">
        <f>DATASHEET!J219</f>
        <v>6.25+ (B/A)</v>
      </c>
      <c r="K219">
        <f>DATASHEET!Q219</f>
        <v>2</v>
      </c>
      <c r="L219">
        <f>DATASHEET!R219</f>
        <v>2</v>
      </c>
      <c r="M219">
        <f>SUM(DATASHEET!S219:U219)</f>
        <v>0</v>
      </c>
      <c r="N219">
        <f t="shared" si="22"/>
        <v>4</v>
      </c>
      <c r="O219">
        <f t="shared" si="23"/>
        <v>8</v>
      </c>
      <c r="P219" s="314">
        <f t="shared" si="24"/>
        <v>0.5</v>
      </c>
      <c r="Q219" s="315" t="str">
        <f>IFERROR(VLOOKUP(A219,L3VA!$A$14:$M$243,13,FALSE),"")</f>
        <v/>
      </c>
      <c r="R219" s="39" t="str">
        <f t="shared" si="28"/>
        <v>N</v>
      </c>
      <c r="S219" s="39" t="str">
        <f t="shared" si="25"/>
        <v>Y</v>
      </c>
      <c r="T219" t="str">
        <f t="shared" si="26"/>
        <v>Y</v>
      </c>
      <c r="U219" t="str">
        <f t="shared" si="27"/>
        <v>N</v>
      </c>
    </row>
    <row r="220" spans="1:21" x14ac:dyDescent="0.25">
      <c r="A220">
        <f>DATASHEET!A220</f>
        <v>160093</v>
      </c>
      <c r="B220" t="str">
        <f>DATASHEET!B220</f>
        <v>WALLHEAD, Freya</v>
      </c>
      <c r="C220">
        <v>12</v>
      </c>
      <c r="D220" t="str">
        <f>DATASHEET!D220</f>
        <v>F</v>
      </c>
      <c r="E220" t="str">
        <f>IF(DATASHEET!I220="N","N","Y")</f>
        <v>N</v>
      </c>
      <c r="F220" t="str">
        <f>DATASHEET!E220</f>
        <v>N</v>
      </c>
      <c r="G220" t="str">
        <f>DATASHEET!F220</f>
        <v>White - British</v>
      </c>
      <c r="H220" t="str">
        <f>DATASHEET!G220</f>
        <v>N</v>
      </c>
      <c r="I220" t="str">
        <f>DATASHEET!H220</f>
        <v>N</v>
      </c>
      <c r="J220" s="58" t="str">
        <f>DATASHEET!J220</f>
        <v>4.75+ (C/B)</v>
      </c>
      <c r="K220">
        <f>DATASHEET!Q220</f>
        <v>0</v>
      </c>
      <c r="L220">
        <f>DATASHEET!R220</f>
        <v>4</v>
      </c>
      <c r="M220">
        <f>SUM(DATASHEET!S220:U220)</f>
        <v>0</v>
      </c>
      <c r="N220">
        <f t="shared" si="22"/>
        <v>4</v>
      </c>
      <c r="O220">
        <f t="shared" si="23"/>
        <v>8</v>
      </c>
      <c r="P220" s="314">
        <f t="shared" si="24"/>
        <v>0.5</v>
      </c>
      <c r="Q220" s="315" t="str">
        <f>IFERROR(VLOOKUP(A220,L3VA!$A$14:$M$243,13,FALSE),"")</f>
        <v/>
      </c>
      <c r="R220" s="39" t="str">
        <f t="shared" si="28"/>
        <v>N</v>
      </c>
      <c r="S220" s="39" t="str">
        <f t="shared" si="25"/>
        <v>Y</v>
      </c>
      <c r="T220" t="str">
        <f t="shared" si="26"/>
        <v>N</v>
      </c>
      <c r="U220" t="str">
        <f t="shared" si="27"/>
        <v>N</v>
      </c>
    </row>
    <row r="221" spans="1:21" x14ac:dyDescent="0.25">
      <c r="A221">
        <f>DATASHEET!A221</f>
        <v>150840</v>
      </c>
      <c r="B221" t="str">
        <f>DATASHEET!B221</f>
        <v>WALTON, Samuel</v>
      </c>
      <c r="C221">
        <v>12</v>
      </c>
      <c r="D221" t="str">
        <f>DATASHEET!D221</f>
        <v>M</v>
      </c>
      <c r="E221" t="str">
        <f>IF(DATASHEET!I221="N","N","Y")</f>
        <v>N</v>
      </c>
      <c r="F221" t="str">
        <f>DATASHEET!E221</f>
        <v>N</v>
      </c>
      <c r="G221" t="str">
        <f>DATASHEET!F221</f>
        <v>White - British</v>
      </c>
      <c r="H221" t="str">
        <f>DATASHEET!G221</f>
        <v>N</v>
      </c>
      <c r="I221" t="str">
        <f>DATASHEET!H221</f>
        <v>N</v>
      </c>
      <c r="J221" s="58" t="str">
        <f>DATASHEET!J221</f>
        <v>2.5+ (D/C)</v>
      </c>
      <c r="K221">
        <f>DATASHEET!Q221</f>
        <v>0</v>
      </c>
      <c r="L221">
        <f>DATASHEET!R221</f>
        <v>3</v>
      </c>
      <c r="M221">
        <f>SUM(DATASHEET!S221:U221)</f>
        <v>0</v>
      </c>
      <c r="N221">
        <f t="shared" si="22"/>
        <v>3</v>
      </c>
      <c r="O221">
        <f t="shared" si="23"/>
        <v>6</v>
      </c>
      <c r="P221" s="314">
        <f t="shared" si="24"/>
        <v>0.5</v>
      </c>
      <c r="Q221" s="315" t="str">
        <f>IFERROR(VLOOKUP(A221,L3VA!$A$14:$M$243,13,FALSE),"")</f>
        <v/>
      </c>
      <c r="R221" s="39" t="str">
        <f t="shared" si="28"/>
        <v>N</v>
      </c>
      <c r="S221" s="39" t="str">
        <f t="shared" si="25"/>
        <v>Y</v>
      </c>
      <c r="T221" t="str">
        <f t="shared" si="26"/>
        <v>N</v>
      </c>
      <c r="U221" t="str">
        <f t="shared" si="27"/>
        <v>N</v>
      </c>
    </row>
    <row r="222" spans="1:21" x14ac:dyDescent="0.25">
      <c r="A222">
        <f>DATASHEET!A222</f>
        <v>150812</v>
      </c>
      <c r="B222" t="str">
        <f>DATASHEET!B222</f>
        <v>WANJIKU, Alan</v>
      </c>
      <c r="C222">
        <v>12</v>
      </c>
      <c r="D222" t="str">
        <f>DATASHEET!D222</f>
        <v>M</v>
      </c>
      <c r="E222" t="str">
        <f>IF(DATASHEET!I222="N","N","Y")</f>
        <v>N</v>
      </c>
      <c r="F222" t="str">
        <f>DATASHEET!E222</f>
        <v>Y</v>
      </c>
      <c r="G222" t="str">
        <f>DATASHEET!F222</f>
        <v>Other Black African</v>
      </c>
      <c r="H222" t="str">
        <f>DATASHEET!G222</f>
        <v>N</v>
      </c>
      <c r="I222" t="str">
        <f>DATASHEET!H222</f>
        <v>N</v>
      </c>
      <c r="J222" s="58" t="str">
        <f>DATASHEET!J222</f>
        <v>4.75+ (C/B)</v>
      </c>
      <c r="K222">
        <f>DATASHEET!Q222</f>
        <v>0</v>
      </c>
      <c r="L222">
        <f>DATASHEET!R222</f>
        <v>2</v>
      </c>
      <c r="M222">
        <f>SUM(DATASHEET!S222:U222)</f>
        <v>2</v>
      </c>
      <c r="N222">
        <f t="shared" si="22"/>
        <v>2</v>
      </c>
      <c r="O222">
        <f t="shared" si="23"/>
        <v>6</v>
      </c>
      <c r="P222" s="314">
        <f t="shared" si="24"/>
        <v>0.33333333333333331</v>
      </c>
      <c r="Q222" s="315" t="str">
        <f>IFERROR(VLOOKUP(A222,L3VA!$A$14:$M$243,13,FALSE),"")</f>
        <v/>
      </c>
      <c r="R222" s="39" t="str">
        <f t="shared" si="28"/>
        <v>N</v>
      </c>
      <c r="S222" s="39" t="str">
        <f t="shared" si="25"/>
        <v>Y</v>
      </c>
      <c r="T222" t="str">
        <f t="shared" si="26"/>
        <v>N</v>
      </c>
      <c r="U222" t="str">
        <f t="shared" si="27"/>
        <v>N</v>
      </c>
    </row>
    <row r="223" spans="1:21" x14ac:dyDescent="0.25">
      <c r="A223">
        <f>DATASHEET!A223</f>
        <v>150831</v>
      </c>
      <c r="B223" t="str">
        <f>DATASHEET!B223</f>
        <v>WATMOUGH, Lily</v>
      </c>
      <c r="C223">
        <v>12</v>
      </c>
      <c r="D223" t="str">
        <f>DATASHEET!D223</f>
        <v>F</v>
      </c>
      <c r="E223" t="str">
        <f>IF(DATASHEET!I223="N","N","Y")</f>
        <v>N</v>
      </c>
      <c r="F223" t="str">
        <f>DATASHEET!E223</f>
        <v>N</v>
      </c>
      <c r="G223" t="str">
        <f>DATASHEET!F223</f>
        <v>White - British</v>
      </c>
      <c r="H223" t="str">
        <f>DATASHEET!G223</f>
        <v>N</v>
      </c>
      <c r="I223" t="str">
        <f>DATASHEET!H223</f>
        <v>N</v>
      </c>
      <c r="J223" s="58" t="str">
        <f>DATASHEET!J223</f>
        <v>6.25+ (B/A)</v>
      </c>
      <c r="K223">
        <f>DATASHEET!Q223</f>
        <v>1</v>
      </c>
      <c r="L223">
        <f>DATASHEET!R223</f>
        <v>4</v>
      </c>
      <c r="M223">
        <f>SUM(DATASHEET!S223:U223)</f>
        <v>0</v>
      </c>
      <c r="N223">
        <f t="shared" si="22"/>
        <v>5</v>
      </c>
      <c r="O223">
        <f t="shared" si="23"/>
        <v>10</v>
      </c>
      <c r="P223" s="314">
        <f t="shared" si="24"/>
        <v>0.5</v>
      </c>
      <c r="Q223" s="315" t="str">
        <f>IFERROR(VLOOKUP(A223,L3VA!$A$14:$M$243,13,FALSE),"")</f>
        <v/>
      </c>
      <c r="R223" s="39" t="str">
        <f t="shared" si="28"/>
        <v>N</v>
      </c>
      <c r="S223" s="39" t="str">
        <f t="shared" si="25"/>
        <v>Y</v>
      </c>
      <c r="T223" t="str">
        <f t="shared" si="26"/>
        <v>Y</v>
      </c>
      <c r="U223" t="str">
        <f t="shared" si="27"/>
        <v>N</v>
      </c>
    </row>
    <row r="224" spans="1:21" x14ac:dyDescent="0.25">
      <c r="A224">
        <f>DATASHEET!A224</f>
        <v>150999</v>
      </c>
      <c r="B224" t="str">
        <f>DATASHEET!B224</f>
        <v>WILD, Ellie</v>
      </c>
      <c r="C224">
        <v>12</v>
      </c>
      <c r="D224" t="str">
        <f>DATASHEET!D224</f>
        <v>F</v>
      </c>
      <c r="E224" t="str">
        <f>IF(DATASHEET!I224="N","N","Y")</f>
        <v>N</v>
      </c>
      <c r="F224" t="str">
        <f>DATASHEET!E224</f>
        <v>N</v>
      </c>
      <c r="G224" t="str">
        <f>DATASHEET!F224</f>
        <v>White - British</v>
      </c>
      <c r="H224" t="str">
        <f>DATASHEET!G224</f>
        <v>N</v>
      </c>
      <c r="I224" t="str">
        <f>DATASHEET!H224</f>
        <v>N</v>
      </c>
      <c r="J224" s="58" t="str">
        <f>DATASHEET!J224</f>
        <v>4.75+ (C/B)</v>
      </c>
      <c r="K224">
        <f>DATASHEET!Q224</f>
        <v>2</v>
      </c>
      <c r="L224">
        <f>DATASHEET!R224</f>
        <v>2</v>
      </c>
      <c r="M224">
        <f>SUM(DATASHEET!S224:U224)</f>
        <v>0</v>
      </c>
      <c r="N224">
        <f t="shared" si="22"/>
        <v>4</v>
      </c>
      <c r="O224">
        <f t="shared" si="23"/>
        <v>8</v>
      </c>
      <c r="P224" s="314">
        <f t="shared" si="24"/>
        <v>0.5</v>
      </c>
      <c r="Q224" s="315" t="str">
        <f>IFERROR(VLOOKUP(A224,L3VA!$A$14:$M$243,13,FALSE),"")</f>
        <v/>
      </c>
      <c r="R224" s="39" t="str">
        <f t="shared" si="28"/>
        <v>N</v>
      </c>
      <c r="S224" s="39" t="str">
        <f t="shared" si="25"/>
        <v>Y</v>
      </c>
      <c r="T224" t="str">
        <f t="shared" si="26"/>
        <v>N</v>
      </c>
      <c r="U224" t="str">
        <f t="shared" si="27"/>
        <v>N</v>
      </c>
    </row>
    <row r="225" spans="1:21" x14ac:dyDescent="0.25">
      <c r="A225">
        <f>DATASHEET!A225</f>
        <v>150914</v>
      </c>
      <c r="B225" t="str">
        <f>DATASHEET!B225</f>
        <v>WILLIAMS, Ellie</v>
      </c>
      <c r="C225">
        <v>12</v>
      </c>
      <c r="D225" t="str">
        <f>DATASHEET!D225</f>
        <v>F</v>
      </c>
      <c r="E225" t="str">
        <f>IF(DATASHEET!I225="N","N","Y")</f>
        <v>N</v>
      </c>
      <c r="F225" t="str">
        <f>DATASHEET!E225</f>
        <v>Y</v>
      </c>
      <c r="G225" t="str">
        <f>DATASHEET!F225</f>
        <v>White - British</v>
      </c>
      <c r="H225" t="str">
        <f>DATASHEET!G225</f>
        <v>N</v>
      </c>
      <c r="I225" t="str">
        <f>DATASHEET!H225</f>
        <v>N</v>
      </c>
      <c r="J225" s="58" t="str">
        <f>DATASHEET!J225</f>
        <v>7.75+ (A/A*)</v>
      </c>
      <c r="K225">
        <f>DATASHEET!Q225</f>
        <v>2</v>
      </c>
      <c r="L225">
        <f>DATASHEET!R225</f>
        <v>3</v>
      </c>
      <c r="M225">
        <f>SUM(DATASHEET!S225:U225)</f>
        <v>0</v>
      </c>
      <c r="N225">
        <f t="shared" si="22"/>
        <v>5</v>
      </c>
      <c r="O225">
        <f t="shared" si="23"/>
        <v>10</v>
      </c>
      <c r="P225" s="314">
        <f t="shared" si="24"/>
        <v>0.5</v>
      </c>
      <c r="Q225" s="315" t="str">
        <f>IFERROR(VLOOKUP(A225,L3VA!$A$14:$M$243,13,FALSE),"")</f>
        <v/>
      </c>
      <c r="R225" s="39" t="str">
        <f t="shared" si="28"/>
        <v>N</v>
      </c>
      <c r="S225" s="39" t="str">
        <f t="shared" si="25"/>
        <v>Y</v>
      </c>
      <c r="T225" t="str">
        <f t="shared" si="26"/>
        <v>Y</v>
      </c>
      <c r="U225" t="str">
        <f t="shared" si="27"/>
        <v>N</v>
      </c>
    </row>
    <row r="226" spans="1:21" x14ac:dyDescent="0.25">
      <c r="A226">
        <f>DATASHEET!A226</f>
        <v>150946</v>
      </c>
      <c r="B226" t="str">
        <f>DATASHEET!B226</f>
        <v>WILLIAMS, Zac</v>
      </c>
      <c r="C226">
        <v>12</v>
      </c>
      <c r="D226" t="str">
        <f>DATASHEET!D226</f>
        <v>M</v>
      </c>
      <c r="E226" t="str">
        <f>IF(DATASHEET!I226="N","N","Y")</f>
        <v>N</v>
      </c>
      <c r="F226" t="str">
        <f>DATASHEET!E226</f>
        <v>N</v>
      </c>
      <c r="G226" t="str">
        <f>DATASHEET!F226</f>
        <v>White - British</v>
      </c>
      <c r="H226" t="str">
        <f>DATASHEET!G226</f>
        <v>N</v>
      </c>
      <c r="I226" t="str">
        <f>DATASHEET!H226</f>
        <v>N</v>
      </c>
      <c r="J226" s="58" t="str">
        <f>DATASHEET!J226</f>
        <v>2.5+ (D/C)</v>
      </c>
      <c r="K226">
        <f>DATASHEET!Q226</f>
        <v>0</v>
      </c>
      <c r="L226">
        <f>DATASHEET!R226</f>
        <v>3</v>
      </c>
      <c r="M226">
        <f>SUM(DATASHEET!S226:U226)</f>
        <v>0</v>
      </c>
      <c r="N226">
        <f t="shared" si="22"/>
        <v>3</v>
      </c>
      <c r="O226">
        <f t="shared" si="23"/>
        <v>6</v>
      </c>
      <c r="P226" s="314">
        <f t="shared" si="24"/>
        <v>0.5</v>
      </c>
      <c r="Q226" s="315" t="str">
        <f>IFERROR(VLOOKUP(A226,L3VA!$A$14:$M$243,13,FALSE),"")</f>
        <v/>
      </c>
      <c r="R226" s="39" t="str">
        <f t="shared" si="28"/>
        <v>N</v>
      </c>
      <c r="S226" s="39" t="str">
        <f t="shared" si="25"/>
        <v>Y</v>
      </c>
      <c r="T226" t="str">
        <f t="shared" si="26"/>
        <v>N</v>
      </c>
      <c r="U226" t="str">
        <f t="shared" si="27"/>
        <v>N</v>
      </c>
    </row>
    <row r="227" spans="1:21" x14ac:dyDescent="0.25">
      <c r="A227">
        <f>DATASHEET!A227</f>
        <v>160111</v>
      </c>
      <c r="B227" t="str">
        <f>DATASHEET!B227</f>
        <v>WILSON-BARRATT, Robyn</v>
      </c>
      <c r="C227">
        <v>12</v>
      </c>
      <c r="D227" t="str">
        <f>DATASHEET!D227</f>
        <v>F</v>
      </c>
      <c r="E227" t="str">
        <f>IF(DATASHEET!I227="N","N","Y")</f>
        <v>N</v>
      </c>
      <c r="F227" t="str">
        <f>DATASHEET!E227</f>
        <v>N</v>
      </c>
      <c r="G227" t="str">
        <f>DATASHEET!F227</f>
        <v>White - British</v>
      </c>
      <c r="H227" t="str">
        <f>DATASHEET!G227</f>
        <v>N</v>
      </c>
      <c r="I227" t="str">
        <f>DATASHEET!H227</f>
        <v>N</v>
      </c>
      <c r="J227" s="58" t="str">
        <f>DATASHEET!J227</f>
        <v>2.5+ (D/C)</v>
      </c>
      <c r="K227">
        <f>DATASHEET!Q227</f>
        <v>0</v>
      </c>
      <c r="L227">
        <f>DATASHEET!R227</f>
        <v>4</v>
      </c>
      <c r="M227">
        <f>SUM(DATASHEET!S227:U227)</f>
        <v>0</v>
      </c>
      <c r="N227">
        <f t="shared" si="22"/>
        <v>4</v>
      </c>
      <c r="O227">
        <f t="shared" si="23"/>
        <v>8</v>
      </c>
      <c r="P227" s="314">
        <f t="shared" si="24"/>
        <v>0.5</v>
      </c>
      <c r="Q227" s="315" t="str">
        <f>IFERROR(VLOOKUP(A227,L3VA!$A$14:$M$243,13,FALSE),"")</f>
        <v/>
      </c>
      <c r="R227" s="39" t="str">
        <f t="shared" si="28"/>
        <v>N</v>
      </c>
      <c r="S227" s="39" t="str">
        <f t="shared" si="25"/>
        <v>Y</v>
      </c>
      <c r="T227" t="str">
        <f t="shared" si="26"/>
        <v>N</v>
      </c>
      <c r="U227" t="str">
        <f t="shared" si="27"/>
        <v>N</v>
      </c>
    </row>
    <row r="228" spans="1:21" x14ac:dyDescent="0.25">
      <c r="A228">
        <f>DATASHEET!A228</f>
        <v>160355</v>
      </c>
      <c r="B228" t="str">
        <f>DATASHEET!B228</f>
        <v>WOLDEMICHAEL, Suraffel</v>
      </c>
      <c r="C228">
        <v>12</v>
      </c>
      <c r="D228" t="str">
        <f>DATASHEET!D228</f>
        <v>M</v>
      </c>
      <c r="E228" t="str">
        <f>IF(DATASHEET!I228="N","N","Y")</f>
        <v>N</v>
      </c>
      <c r="F228" t="str">
        <f>DATASHEET!E228</f>
        <v>N</v>
      </c>
      <c r="G228" t="str">
        <f>DATASHEET!F228</f>
        <v>Black - African</v>
      </c>
      <c r="H228" t="str">
        <f>DATASHEET!G228</f>
        <v>N</v>
      </c>
      <c r="I228" t="str">
        <f>DATASHEET!H228</f>
        <v>N</v>
      </c>
      <c r="J228" s="58" t="str">
        <f>DATASHEET!J228</f>
        <v>7.75+ (A/A*)</v>
      </c>
      <c r="K228">
        <f>DATASHEET!Q228</f>
        <v>1</v>
      </c>
      <c r="L228">
        <f>DATASHEET!R228</f>
        <v>3</v>
      </c>
      <c r="M228">
        <f>SUM(DATASHEET!S228:U228)</f>
        <v>0</v>
      </c>
      <c r="N228">
        <f t="shared" si="22"/>
        <v>4</v>
      </c>
      <c r="O228">
        <f t="shared" si="23"/>
        <v>8</v>
      </c>
      <c r="P228" s="314">
        <f t="shared" si="24"/>
        <v>0.5</v>
      </c>
      <c r="Q228" s="315" t="str">
        <f>IFERROR(VLOOKUP(A228,L3VA!$A$14:$M$243,13,FALSE),"")</f>
        <v/>
      </c>
      <c r="R228" s="39" t="str">
        <f t="shared" si="28"/>
        <v>N</v>
      </c>
      <c r="S228" s="39" t="str">
        <f t="shared" si="25"/>
        <v>Y</v>
      </c>
      <c r="T228" t="str">
        <f t="shared" si="26"/>
        <v>N</v>
      </c>
      <c r="U228" t="str">
        <f t="shared" si="27"/>
        <v>Y</v>
      </c>
    </row>
    <row r="229" spans="1:21" x14ac:dyDescent="0.25">
      <c r="A229">
        <f>DATASHEET!A229</f>
        <v>150872</v>
      </c>
      <c r="B229" t="str">
        <f>DATASHEET!B229</f>
        <v>WOODHEAD, Evelyn</v>
      </c>
      <c r="C229">
        <v>12</v>
      </c>
      <c r="D229" t="str">
        <f>DATASHEET!D229</f>
        <v>F</v>
      </c>
      <c r="E229" t="str">
        <f>IF(DATASHEET!I229="N","N","Y")</f>
        <v>N</v>
      </c>
      <c r="F229" t="str">
        <f>DATASHEET!E229</f>
        <v>N</v>
      </c>
      <c r="G229" t="str">
        <f>DATASHEET!F229</f>
        <v>White - British</v>
      </c>
      <c r="H229" t="str">
        <f>DATASHEET!G229</f>
        <v>N</v>
      </c>
      <c r="I229" t="str">
        <f>DATASHEET!H229</f>
        <v>N</v>
      </c>
      <c r="J229" s="58" t="str">
        <f>DATASHEET!J229</f>
        <v>6.25+ (B/A)</v>
      </c>
      <c r="K229">
        <f>DATASHEET!Q229</f>
        <v>2</v>
      </c>
      <c r="L229">
        <f>DATASHEET!R229</f>
        <v>2</v>
      </c>
      <c r="M229">
        <f>SUM(DATASHEET!S229:U229)</f>
        <v>0</v>
      </c>
      <c r="N229">
        <f t="shared" si="22"/>
        <v>4</v>
      </c>
      <c r="O229">
        <f t="shared" si="23"/>
        <v>8</v>
      </c>
      <c r="P229" s="314">
        <f t="shared" si="24"/>
        <v>0.5</v>
      </c>
      <c r="Q229" s="315" t="str">
        <f>IFERROR(VLOOKUP(A229,L3VA!$A$14:$M$243,13,FALSE),"")</f>
        <v/>
      </c>
      <c r="R229" s="39" t="str">
        <f t="shared" si="28"/>
        <v>N</v>
      </c>
      <c r="S229" s="39" t="str">
        <f t="shared" si="25"/>
        <v>Y</v>
      </c>
      <c r="T229" t="str">
        <f t="shared" si="26"/>
        <v>Y</v>
      </c>
      <c r="U229" t="str">
        <f t="shared" si="27"/>
        <v>N</v>
      </c>
    </row>
    <row r="230" spans="1:21" x14ac:dyDescent="0.25">
      <c r="A230">
        <f>DATASHEET!A230</f>
        <v>160041</v>
      </c>
      <c r="B230" t="str">
        <f>DATASHEET!B230</f>
        <v>WRIGHT, Evie</v>
      </c>
      <c r="C230">
        <v>12</v>
      </c>
      <c r="D230" t="str">
        <f>DATASHEET!D230</f>
        <v>F</v>
      </c>
      <c r="E230" t="str">
        <f>IF(DATASHEET!I230="N","N","Y")</f>
        <v>N</v>
      </c>
      <c r="F230" t="str">
        <f>DATASHEET!E230</f>
        <v>N</v>
      </c>
      <c r="G230" t="str">
        <f>DATASHEET!F230</f>
        <v>White - British</v>
      </c>
      <c r="H230" t="str">
        <f>DATASHEET!G230</f>
        <v>N</v>
      </c>
      <c r="I230" t="str">
        <f>DATASHEET!H230</f>
        <v>N</v>
      </c>
      <c r="J230" s="58" t="str">
        <f>DATASHEET!J230</f>
        <v>6.25+ (B/A)</v>
      </c>
      <c r="K230">
        <f>DATASHEET!Q230</f>
        <v>2</v>
      </c>
      <c r="L230">
        <f>DATASHEET!R230</f>
        <v>2</v>
      </c>
      <c r="M230">
        <f>SUM(DATASHEET!S230:U230)</f>
        <v>0</v>
      </c>
      <c r="N230">
        <f t="shared" si="22"/>
        <v>4</v>
      </c>
      <c r="O230">
        <f t="shared" si="23"/>
        <v>8</v>
      </c>
      <c r="P230" s="314">
        <f t="shared" si="24"/>
        <v>0.5</v>
      </c>
      <c r="Q230" s="315" t="str">
        <f>IFERROR(VLOOKUP(A230,L3VA!$A$14:$M$243,13,FALSE),"")</f>
        <v/>
      </c>
      <c r="R230" s="39" t="str">
        <f t="shared" si="28"/>
        <v>N</v>
      </c>
      <c r="S230" s="39" t="str">
        <f t="shared" si="25"/>
        <v>Y</v>
      </c>
      <c r="T230" t="str">
        <f t="shared" si="26"/>
        <v>Y</v>
      </c>
      <c r="U230" t="str">
        <f t="shared" si="27"/>
        <v>N</v>
      </c>
    </row>
    <row r="231" spans="1:21" x14ac:dyDescent="0.25">
      <c r="A231">
        <f>DATASHEET!A231</f>
        <v>151500</v>
      </c>
      <c r="B231" t="str">
        <f>DATASHEET!B231</f>
        <v>XU, Iris</v>
      </c>
      <c r="C231">
        <v>12</v>
      </c>
      <c r="D231" t="str">
        <f>DATASHEET!D231</f>
        <v>F</v>
      </c>
      <c r="E231" t="str">
        <f>IF(DATASHEET!I231="N","N","Y")</f>
        <v>N</v>
      </c>
      <c r="F231" t="str">
        <f>DATASHEET!E231</f>
        <v>N</v>
      </c>
      <c r="G231" t="str">
        <f>DATASHEET!F231</f>
        <v>Chinese</v>
      </c>
      <c r="H231" t="str">
        <f>DATASHEET!G231</f>
        <v>N</v>
      </c>
      <c r="I231" t="str">
        <f>DATASHEET!H231</f>
        <v>N</v>
      </c>
      <c r="J231" s="58" t="str">
        <f>DATASHEET!J231</f>
        <v>7.75+ (A/A*)</v>
      </c>
      <c r="K231">
        <f>DATASHEET!Q231</f>
        <v>3</v>
      </c>
      <c r="L231">
        <f>DATASHEET!R231</f>
        <v>1</v>
      </c>
      <c r="M231">
        <f>SUM(DATASHEET!S231:U231)</f>
        <v>0</v>
      </c>
      <c r="N231">
        <f t="shared" si="22"/>
        <v>4</v>
      </c>
      <c r="O231">
        <f t="shared" si="23"/>
        <v>8</v>
      </c>
      <c r="P231" s="314">
        <f t="shared" si="24"/>
        <v>0.5</v>
      </c>
      <c r="Q231" s="315" t="str">
        <f>IFERROR(VLOOKUP(A231,L3VA!$A$14:$M$243,13,FALSE),"")</f>
        <v/>
      </c>
      <c r="R231" s="39" t="str">
        <f t="shared" si="28"/>
        <v>N</v>
      </c>
      <c r="S231" s="39" t="str">
        <f t="shared" si="25"/>
        <v>Y</v>
      </c>
      <c r="T231" t="str">
        <f t="shared" si="26"/>
        <v>Y</v>
      </c>
      <c r="U231" t="str">
        <f t="shared" si="27"/>
        <v>N</v>
      </c>
    </row>
    <row r="232" spans="1:21" x14ac:dyDescent="0.25">
      <c r="A232" t="e">
        <f>DATASHEET!#REF!</f>
        <v>#REF!</v>
      </c>
      <c r="B232" t="e">
        <f>DATASHEET!#REF!</f>
        <v>#REF!</v>
      </c>
      <c r="C232">
        <v>12</v>
      </c>
      <c r="D232" t="e">
        <f>DATASHEET!#REF!</f>
        <v>#REF!</v>
      </c>
      <c r="E232" t="e">
        <f>IF(DATASHEET!#REF!="N","N","Y")</f>
        <v>#REF!</v>
      </c>
      <c r="F232" t="e">
        <f>DATASHEET!#REF!</f>
        <v>#REF!</v>
      </c>
      <c r="G232" t="e">
        <f>DATASHEET!#REF!</f>
        <v>#REF!</v>
      </c>
      <c r="H232" t="e">
        <f>DATASHEET!#REF!</f>
        <v>#REF!</v>
      </c>
      <c r="I232" t="e">
        <f>DATASHEET!#REF!</f>
        <v>#REF!</v>
      </c>
      <c r="J232" s="58" t="e">
        <f>DATASHEET!#REF!</f>
        <v>#REF!</v>
      </c>
      <c r="K232" t="e">
        <f>DATASHEET!#REF!</f>
        <v>#REF!</v>
      </c>
      <c r="L232" t="e">
        <f>DATASHEET!#REF!</f>
        <v>#REF!</v>
      </c>
      <c r="M232" t="e">
        <f>SUM(DATASHEET!#REF!)</f>
        <v>#REF!</v>
      </c>
      <c r="N232" t="e">
        <f t="shared" si="22"/>
        <v>#REF!</v>
      </c>
      <c r="O232" t="e">
        <f t="shared" si="23"/>
        <v>#REF!</v>
      </c>
      <c r="P232" s="314" t="e">
        <f t="shared" si="24"/>
        <v>#REF!</v>
      </c>
      <c r="Q232" s="315" t="str">
        <f>IFERROR(VLOOKUP(A232,L3VA!$A$14:$M$243,13,FALSE),"")</f>
        <v/>
      </c>
      <c r="R232" s="39" t="e">
        <f t="shared" si="28"/>
        <v>#REF!</v>
      </c>
      <c r="S232" s="39" t="e">
        <f t="shared" si="25"/>
        <v>#REF!</v>
      </c>
      <c r="T232" t="e">
        <f t="shared" si="26"/>
        <v>#REF!</v>
      </c>
      <c r="U232" t="e">
        <f t="shared" si="27"/>
        <v>#REF!</v>
      </c>
    </row>
    <row r="233" spans="1:21" x14ac:dyDescent="0.25">
      <c r="A233" t="e">
        <f>DATASHEET!#REF!</f>
        <v>#REF!</v>
      </c>
      <c r="B233" t="e">
        <f>DATASHEET!#REF!</f>
        <v>#REF!</v>
      </c>
      <c r="C233">
        <v>12</v>
      </c>
      <c r="D233" t="e">
        <f>DATASHEET!#REF!</f>
        <v>#REF!</v>
      </c>
      <c r="E233" t="e">
        <f>IF(DATASHEET!#REF!="N","N","Y")</f>
        <v>#REF!</v>
      </c>
      <c r="F233" t="e">
        <f>DATASHEET!#REF!</f>
        <v>#REF!</v>
      </c>
      <c r="G233" t="e">
        <f>DATASHEET!#REF!</f>
        <v>#REF!</v>
      </c>
      <c r="H233" t="e">
        <f>DATASHEET!#REF!</f>
        <v>#REF!</v>
      </c>
      <c r="I233" t="e">
        <f>DATASHEET!#REF!</f>
        <v>#REF!</v>
      </c>
      <c r="J233" s="58" t="e">
        <f>DATASHEET!#REF!</f>
        <v>#REF!</v>
      </c>
      <c r="K233" t="e">
        <f>DATASHEET!#REF!</f>
        <v>#REF!</v>
      </c>
      <c r="L233" t="e">
        <f>DATASHEET!#REF!</f>
        <v>#REF!</v>
      </c>
      <c r="M233" t="e">
        <f>SUM(DATASHEET!#REF!)</f>
        <v>#REF!</v>
      </c>
      <c r="N233" t="e">
        <f t="shared" si="22"/>
        <v>#REF!</v>
      </c>
      <c r="O233" t="e">
        <f t="shared" si="23"/>
        <v>#REF!</v>
      </c>
      <c r="P233" s="314" t="e">
        <f t="shared" si="24"/>
        <v>#REF!</v>
      </c>
      <c r="Q233" s="315" t="str">
        <f>IFERROR(VLOOKUP(A233,L3VA!$A$14:$M$243,13,FALSE),"")</f>
        <v/>
      </c>
      <c r="R233" s="39" t="e">
        <f t="shared" si="28"/>
        <v>#REF!</v>
      </c>
      <c r="S233" s="39" t="e">
        <f t="shared" si="25"/>
        <v>#REF!</v>
      </c>
      <c r="T233" t="e">
        <f t="shared" si="26"/>
        <v>#REF!</v>
      </c>
      <c r="U233" t="e">
        <f t="shared" si="27"/>
        <v>#REF!</v>
      </c>
    </row>
    <row r="234" spans="1:21" x14ac:dyDescent="0.25">
      <c r="A234" t="e">
        <f>DATASHEET!#REF!</f>
        <v>#REF!</v>
      </c>
      <c r="B234" t="e">
        <f>DATASHEET!#REF!</f>
        <v>#REF!</v>
      </c>
      <c r="C234">
        <v>12</v>
      </c>
      <c r="D234" t="e">
        <f>DATASHEET!#REF!</f>
        <v>#REF!</v>
      </c>
      <c r="E234" t="e">
        <f>IF(DATASHEET!#REF!="N","N","Y")</f>
        <v>#REF!</v>
      </c>
      <c r="F234" t="e">
        <f>DATASHEET!#REF!</f>
        <v>#REF!</v>
      </c>
      <c r="G234" t="e">
        <f>DATASHEET!#REF!</f>
        <v>#REF!</v>
      </c>
      <c r="H234" t="e">
        <f>DATASHEET!#REF!</f>
        <v>#REF!</v>
      </c>
      <c r="I234" t="e">
        <f>DATASHEET!#REF!</f>
        <v>#REF!</v>
      </c>
      <c r="J234" s="58" t="e">
        <f>DATASHEET!#REF!</f>
        <v>#REF!</v>
      </c>
      <c r="K234" t="e">
        <f>DATASHEET!#REF!</f>
        <v>#REF!</v>
      </c>
      <c r="L234" t="e">
        <f>DATASHEET!#REF!</f>
        <v>#REF!</v>
      </c>
      <c r="M234" t="e">
        <f>SUM(DATASHEET!#REF!)</f>
        <v>#REF!</v>
      </c>
      <c r="N234" t="e">
        <f t="shared" si="22"/>
        <v>#REF!</v>
      </c>
      <c r="O234" t="e">
        <f t="shared" si="23"/>
        <v>#REF!</v>
      </c>
      <c r="P234" s="314" t="e">
        <f t="shared" si="24"/>
        <v>#REF!</v>
      </c>
      <c r="Q234" s="315" t="str">
        <f>IFERROR(VLOOKUP(A234,L3VA!$A$14:$M$243,13,FALSE),"")</f>
        <v/>
      </c>
      <c r="R234" s="39" t="e">
        <f t="shared" si="28"/>
        <v>#REF!</v>
      </c>
      <c r="S234" s="39" t="e">
        <f t="shared" si="25"/>
        <v>#REF!</v>
      </c>
      <c r="T234" t="e">
        <f t="shared" si="26"/>
        <v>#REF!</v>
      </c>
      <c r="U234" t="e">
        <f t="shared" si="27"/>
        <v>#REF!</v>
      </c>
    </row>
    <row r="235" spans="1:21" x14ac:dyDescent="0.25">
      <c r="A235" t="e">
        <f>DATASHEET!#REF!</f>
        <v>#REF!</v>
      </c>
      <c r="B235" t="e">
        <f>DATASHEET!#REF!</f>
        <v>#REF!</v>
      </c>
      <c r="C235">
        <v>12</v>
      </c>
      <c r="D235" t="e">
        <f>DATASHEET!#REF!</f>
        <v>#REF!</v>
      </c>
      <c r="E235" t="e">
        <f>IF(DATASHEET!#REF!="N","N","Y")</f>
        <v>#REF!</v>
      </c>
      <c r="F235" t="e">
        <f>DATASHEET!#REF!</f>
        <v>#REF!</v>
      </c>
      <c r="G235" t="e">
        <f>DATASHEET!#REF!</f>
        <v>#REF!</v>
      </c>
      <c r="H235" t="e">
        <f>DATASHEET!#REF!</f>
        <v>#REF!</v>
      </c>
      <c r="I235" t="e">
        <f>DATASHEET!#REF!</f>
        <v>#REF!</v>
      </c>
      <c r="J235" s="58" t="e">
        <f>DATASHEET!#REF!</f>
        <v>#REF!</v>
      </c>
      <c r="K235" t="e">
        <f>DATASHEET!#REF!</f>
        <v>#REF!</v>
      </c>
      <c r="L235" t="e">
        <f>DATASHEET!#REF!</f>
        <v>#REF!</v>
      </c>
      <c r="M235" t="e">
        <f>SUM(DATASHEET!#REF!)</f>
        <v>#REF!</v>
      </c>
      <c r="N235" t="e">
        <f t="shared" si="22"/>
        <v>#REF!</v>
      </c>
      <c r="O235" t="e">
        <f t="shared" si="23"/>
        <v>#REF!</v>
      </c>
      <c r="P235" s="314" t="e">
        <f t="shared" si="24"/>
        <v>#REF!</v>
      </c>
      <c r="Q235" s="315" t="str">
        <f>IFERROR(VLOOKUP(A235,L3VA!$A$14:$M$243,13,FALSE),"")</f>
        <v/>
      </c>
      <c r="R235" s="39" t="e">
        <f t="shared" si="28"/>
        <v>#REF!</v>
      </c>
      <c r="S235" s="39" t="e">
        <f t="shared" si="25"/>
        <v>#REF!</v>
      </c>
      <c r="T235" t="e">
        <f t="shared" si="26"/>
        <v>#REF!</v>
      </c>
      <c r="U235" t="e">
        <f t="shared" si="27"/>
        <v>#REF!</v>
      </c>
    </row>
    <row r="236" spans="1:21" x14ac:dyDescent="0.25">
      <c r="A236" t="e">
        <f>DATASHEET!#REF!</f>
        <v>#REF!</v>
      </c>
      <c r="B236" t="e">
        <f>DATASHEET!#REF!</f>
        <v>#REF!</v>
      </c>
      <c r="C236">
        <v>12</v>
      </c>
      <c r="D236" t="e">
        <f>DATASHEET!#REF!</f>
        <v>#REF!</v>
      </c>
      <c r="E236" t="e">
        <f>IF(DATASHEET!#REF!="N","N","Y")</f>
        <v>#REF!</v>
      </c>
      <c r="F236" t="e">
        <f>DATASHEET!#REF!</f>
        <v>#REF!</v>
      </c>
      <c r="G236" t="e">
        <f>DATASHEET!#REF!</f>
        <v>#REF!</v>
      </c>
      <c r="H236" t="e">
        <f>DATASHEET!#REF!</f>
        <v>#REF!</v>
      </c>
      <c r="I236" t="e">
        <f>DATASHEET!#REF!</f>
        <v>#REF!</v>
      </c>
      <c r="J236" s="58" t="e">
        <f>DATASHEET!#REF!</f>
        <v>#REF!</v>
      </c>
      <c r="K236" t="e">
        <f>DATASHEET!#REF!</f>
        <v>#REF!</v>
      </c>
      <c r="L236" t="e">
        <f>DATASHEET!#REF!</f>
        <v>#REF!</v>
      </c>
      <c r="M236" t="e">
        <f>SUM(DATASHEET!#REF!)</f>
        <v>#REF!</v>
      </c>
      <c r="N236" t="e">
        <f t="shared" si="22"/>
        <v>#REF!</v>
      </c>
      <c r="O236" t="e">
        <f t="shared" si="23"/>
        <v>#REF!</v>
      </c>
      <c r="P236" s="314" t="e">
        <f t="shared" si="24"/>
        <v>#REF!</v>
      </c>
      <c r="Q236" s="315" t="str">
        <f>IFERROR(VLOOKUP(A236,L3VA!$A$14:$M$243,13,FALSE),"")</f>
        <v/>
      </c>
      <c r="R236" s="39" t="e">
        <f t="shared" si="28"/>
        <v>#REF!</v>
      </c>
      <c r="S236" s="39" t="e">
        <f t="shared" si="25"/>
        <v>#REF!</v>
      </c>
      <c r="T236" t="e">
        <f t="shared" si="26"/>
        <v>#REF!</v>
      </c>
      <c r="U236" t="e">
        <f t="shared" si="27"/>
        <v>#REF!</v>
      </c>
    </row>
    <row r="237" spans="1:21" x14ac:dyDescent="0.25">
      <c r="A237" t="e">
        <f>DATASHEET!#REF!</f>
        <v>#REF!</v>
      </c>
      <c r="B237" t="e">
        <f>DATASHEET!#REF!</f>
        <v>#REF!</v>
      </c>
      <c r="C237">
        <v>12</v>
      </c>
      <c r="D237" t="e">
        <f>DATASHEET!#REF!</f>
        <v>#REF!</v>
      </c>
      <c r="E237" t="e">
        <f>IF(DATASHEET!#REF!="N","N","Y")</f>
        <v>#REF!</v>
      </c>
      <c r="F237" t="e">
        <f>DATASHEET!#REF!</f>
        <v>#REF!</v>
      </c>
      <c r="G237" t="e">
        <f>DATASHEET!#REF!</f>
        <v>#REF!</v>
      </c>
      <c r="H237" t="e">
        <f>DATASHEET!#REF!</f>
        <v>#REF!</v>
      </c>
      <c r="I237" t="e">
        <f>DATASHEET!#REF!</f>
        <v>#REF!</v>
      </c>
      <c r="J237" s="58" t="e">
        <f>DATASHEET!#REF!</f>
        <v>#REF!</v>
      </c>
      <c r="K237" t="e">
        <f>DATASHEET!#REF!</f>
        <v>#REF!</v>
      </c>
      <c r="L237" t="e">
        <f>DATASHEET!#REF!</f>
        <v>#REF!</v>
      </c>
      <c r="M237" t="e">
        <f>SUM(DATASHEET!#REF!)</f>
        <v>#REF!</v>
      </c>
      <c r="N237" t="e">
        <f t="shared" si="22"/>
        <v>#REF!</v>
      </c>
      <c r="O237" t="e">
        <f t="shared" si="23"/>
        <v>#REF!</v>
      </c>
      <c r="P237" s="314" t="e">
        <f t="shared" si="24"/>
        <v>#REF!</v>
      </c>
      <c r="Q237" s="315" t="str">
        <f>IFERROR(VLOOKUP(A237,L3VA!$A$14:$M$243,13,FALSE),"")</f>
        <v/>
      </c>
      <c r="R237" s="39" t="e">
        <f t="shared" si="28"/>
        <v>#REF!</v>
      </c>
      <c r="S237" s="39" t="e">
        <f t="shared" si="25"/>
        <v>#REF!</v>
      </c>
      <c r="T237" t="e">
        <f t="shared" si="26"/>
        <v>#REF!</v>
      </c>
      <c r="U237" t="e">
        <f t="shared" si="27"/>
        <v>#REF!</v>
      </c>
    </row>
    <row r="238" spans="1:21" x14ac:dyDescent="0.25">
      <c r="A238" t="e">
        <f>DATASHEET!#REF!</f>
        <v>#REF!</v>
      </c>
      <c r="B238" t="e">
        <f>DATASHEET!#REF!</f>
        <v>#REF!</v>
      </c>
      <c r="C238">
        <v>12</v>
      </c>
      <c r="D238" t="e">
        <f>DATASHEET!#REF!</f>
        <v>#REF!</v>
      </c>
      <c r="E238" t="e">
        <f>IF(DATASHEET!#REF!="N","N","Y")</f>
        <v>#REF!</v>
      </c>
      <c r="F238" t="e">
        <f>DATASHEET!#REF!</f>
        <v>#REF!</v>
      </c>
      <c r="G238" t="e">
        <f>DATASHEET!#REF!</f>
        <v>#REF!</v>
      </c>
      <c r="H238" t="e">
        <f>DATASHEET!#REF!</f>
        <v>#REF!</v>
      </c>
      <c r="I238" t="e">
        <f>DATASHEET!#REF!</f>
        <v>#REF!</v>
      </c>
      <c r="J238" s="58" t="e">
        <f>DATASHEET!#REF!</f>
        <v>#REF!</v>
      </c>
      <c r="K238" t="e">
        <f>DATASHEET!#REF!</f>
        <v>#REF!</v>
      </c>
      <c r="L238" t="e">
        <f>DATASHEET!#REF!</f>
        <v>#REF!</v>
      </c>
      <c r="M238" t="e">
        <f>SUM(DATASHEET!#REF!)</f>
        <v>#REF!</v>
      </c>
      <c r="N238" t="e">
        <f t="shared" si="22"/>
        <v>#REF!</v>
      </c>
      <c r="O238" t="e">
        <f t="shared" si="23"/>
        <v>#REF!</v>
      </c>
      <c r="P238" s="314" t="e">
        <f t="shared" si="24"/>
        <v>#REF!</v>
      </c>
      <c r="Q238" s="315" t="str">
        <f>IFERROR(VLOOKUP(A238,L3VA!$A$14:$M$243,13,FALSE),"")</f>
        <v/>
      </c>
      <c r="R238" s="39" t="e">
        <f t="shared" si="28"/>
        <v>#REF!</v>
      </c>
      <c r="S238" s="39" t="e">
        <f t="shared" si="25"/>
        <v>#REF!</v>
      </c>
      <c r="T238" t="e">
        <f t="shared" si="26"/>
        <v>#REF!</v>
      </c>
      <c r="U238" t="e">
        <f t="shared" si="27"/>
        <v>#REF!</v>
      </c>
    </row>
    <row r="239" spans="1:21" x14ac:dyDescent="0.25">
      <c r="A239" t="e">
        <f>DATASHEET!#REF!</f>
        <v>#REF!</v>
      </c>
      <c r="B239" t="e">
        <f>DATASHEET!#REF!</f>
        <v>#REF!</v>
      </c>
      <c r="C239">
        <v>12</v>
      </c>
      <c r="D239" t="e">
        <f>DATASHEET!#REF!</f>
        <v>#REF!</v>
      </c>
      <c r="E239" t="e">
        <f>IF(DATASHEET!#REF!="N","N","Y")</f>
        <v>#REF!</v>
      </c>
      <c r="F239" t="e">
        <f>DATASHEET!#REF!</f>
        <v>#REF!</v>
      </c>
      <c r="G239" t="e">
        <f>DATASHEET!#REF!</f>
        <v>#REF!</v>
      </c>
      <c r="H239" t="e">
        <f>DATASHEET!#REF!</f>
        <v>#REF!</v>
      </c>
      <c r="I239" t="e">
        <f>DATASHEET!#REF!</f>
        <v>#REF!</v>
      </c>
      <c r="J239" s="58" t="e">
        <f>DATASHEET!#REF!</f>
        <v>#REF!</v>
      </c>
      <c r="K239" t="e">
        <f>DATASHEET!#REF!</f>
        <v>#REF!</v>
      </c>
      <c r="L239" t="e">
        <f>DATASHEET!#REF!</f>
        <v>#REF!</v>
      </c>
      <c r="M239" t="e">
        <f>SUM(DATASHEET!#REF!)</f>
        <v>#REF!</v>
      </c>
      <c r="N239" t="e">
        <f t="shared" si="22"/>
        <v>#REF!</v>
      </c>
      <c r="O239" t="e">
        <f t="shared" si="23"/>
        <v>#REF!</v>
      </c>
      <c r="P239" s="314" t="e">
        <f t="shared" si="24"/>
        <v>#REF!</v>
      </c>
      <c r="Q239" s="315" t="str">
        <f>IFERROR(VLOOKUP(A239,L3VA!$A$14:$M$243,13,FALSE),"")</f>
        <v/>
      </c>
      <c r="R239" s="39" t="e">
        <f t="shared" si="28"/>
        <v>#REF!</v>
      </c>
      <c r="S239" s="39" t="e">
        <f t="shared" si="25"/>
        <v>#REF!</v>
      </c>
      <c r="T239" t="e">
        <f t="shared" si="26"/>
        <v>#REF!</v>
      </c>
      <c r="U239" t="e">
        <f t="shared" si="27"/>
        <v>#REF!</v>
      </c>
    </row>
    <row r="240" spans="1:21" x14ac:dyDescent="0.25">
      <c r="A240" t="e">
        <f>DATASHEET!#REF!</f>
        <v>#REF!</v>
      </c>
      <c r="B240" t="e">
        <f>DATASHEET!#REF!</f>
        <v>#REF!</v>
      </c>
      <c r="C240">
        <v>12</v>
      </c>
      <c r="D240" t="e">
        <f>DATASHEET!#REF!</f>
        <v>#REF!</v>
      </c>
      <c r="E240" t="e">
        <f>IF(DATASHEET!#REF!="N","N","Y")</f>
        <v>#REF!</v>
      </c>
      <c r="F240" t="e">
        <f>DATASHEET!#REF!</f>
        <v>#REF!</v>
      </c>
      <c r="G240" t="e">
        <f>DATASHEET!#REF!</f>
        <v>#REF!</v>
      </c>
      <c r="H240" t="e">
        <f>DATASHEET!#REF!</f>
        <v>#REF!</v>
      </c>
      <c r="I240" t="e">
        <f>DATASHEET!#REF!</f>
        <v>#REF!</v>
      </c>
      <c r="J240" s="58" t="e">
        <f>DATASHEET!#REF!</f>
        <v>#REF!</v>
      </c>
      <c r="K240" t="e">
        <f>DATASHEET!#REF!</f>
        <v>#REF!</v>
      </c>
      <c r="L240" t="e">
        <f>DATASHEET!#REF!</f>
        <v>#REF!</v>
      </c>
      <c r="M240" t="e">
        <f>SUM(DATASHEET!#REF!)</f>
        <v>#REF!</v>
      </c>
      <c r="N240" t="e">
        <f t="shared" si="22"/>
        <v>#REF!</v>
      </c>
      <c r="O240" t="e">
        <f t="shared" si="23"/>
        <v>#REF!</v>
      </c>
      <c r="P240" s="314" t="e">
        <f t="shared" si="24"/>
        <v>#REF!</v>
      </c>
      <c r="Q240" s="315" t="str">
        <f>IFERROR(VLOOKUP(A240,L3VA!$A$14:$M$243,13,FALSE),"")</f>
        <v/>
      </c>
      <c r="R240" s="39" t="e">
        <f t="shared" si="28"/>
        <v>#REF!</v>
      </c>
      <c r="S240" s="39" t="e">
        <f t="shared" si="25"/>
        <v>#REF!</v>
      </c>
      <c r="T240" t="e">
        <f t="shared" si="26"/>
        <v>#REF!</v>
      </c>
      <c r="U240" t="e">
        <f t="shared" si="27"/>
        <v>#REF!</v>
      </c>
    </row>
    <row r="241" spans="1:21" x14ac:dyDescent="0.25">
      <c r="A241" t="e">
        <f>DATASHEET!#REF!</f>
        <v>#REF!</v>
      </c>
      <c r="B241" t="e">
        <f>DATASHEET!#REF!</f>
        <v>#REF!</v>
      </c>
      <c r="C241">
        <v>12</v>
      </c>
      <c r="D241" t="e">
        <f>DATASHEET!#REF!</f>
        <v>#REF!</v>
      </c>
      <c r="E241" t="e">
        <f>IF(DATASHEET!#REF!="N","N","Y")</f>
        <v>#REF!</v>
      </c>
      <c r="F241" t="e">
        <f>DATASHEET!#REF!</f>
        <v>#REF!</v>
      </c>
      <c r="G241" t="e">
        <f>DATASHEET!#REF!</f>
        <v>#REF!</v>
      </c>
      <c r="H241" t="e">
        <f>DATASHEET!#REF!</f>
        <v>#REF!</v>
      </c>
      <c r="I241" t="e">
        <f>DATASHEET!#REF!</f>
        <v>#REF!</v>
      </c>
      <c r="J241" s="58" t="e">
        <f>DATASHEET!#REF!</f>
        <v>#REF!</v>
      </c>
      <c r="K241" t="e">
        <f>DATASHEET!#REF!</f>
        <v>#REF!</v>
      </c>
      <c r="L241" t="e">
        <f>DATASHEET!#REF!</f>
        <v>#REF!</v>
      </c>
      <c r="M241" t="e">
        <f>SUM(DATASHEET!#REF!)</f>
        <v>#REF!</v>
      </c>
      <c r="N241" t="e">
        <f t="shared" si="22"/>
        <v>#REF!</v>
      </c>
      <c r="O241" t="e">
        <f t="shared" si="23"/>
        <v>#REF!</v>
      </c>
      <c r="P241" s="314" t="e">
        <f t="shared" si="24"/>
        <v>#REF!</v>
      </c>
      <c r="Q241" s="315" t="str">
        <f>IFERROR(VLOOKUP(A241,L3VA!$A$14:$M$243,13,FALSE),"")</f>
        <v/>
      </c>
      <c r="R241" s="39" t="e">
        <f t="shared" si="28"/>
        <v>#REF!</v>
      </c>
      <c r="S241" s="39" t="e">
        <f t="shared" si="25"/>
        <v>#REF!</v>
      </c>
      <c r="T241" t="e">
        <f t="shared" si="26"/>
        <v>#REF!</v>
      </c>
      <c r="U241" t="e">
        <f t="shared" si="27"/>
        <v>#REF!</v>
      </c>
    </row>
    <row r="242" spans="1:21" x14ac:dyDescent="0.25">
      <c r="A242" t="e">
        <f>DATASHEET!#REF!</f>
        <v>#REF!</v>
      </c>
      <c r="B242" t="e">
        <f>DATASHEET!#REF!</f>
        <v>#REF!</v>
      </c>
      <c r="C242">
        <v>12</v>
      </c>
      <c r="D242" t="e">
        <f>DATASHEET!#REF!</f>
        <v>#REF!</v>
      </c>
      <c r="E242" t="e">
        <f>IF(DATASHEET!#REF!="N","N","Y")</f>
        <v>#REF!</v>
      </c>
      <c r="F242" t="e">
        <f>DATASHEET!#REF!</f>
        <v>#REF!</v>
      </c>
      <c r="G242" t="e">
        <f>DATASHEET!#REF!</f>
        <v>#REF!</v>
      </c>
      <c r="H242" t="e">
        <f>DATASHEET!#REF!</f>
        <v>#REF!</v>
      </c>
      <c r="I242" t="e">
        <f>DATASHEET!#REF!</f>
        <v>#REF!</v>
      </c>
      <c r="J242" s="58" t="e">
        <f>DATASHEET!#REF!</f>
        <v>#REF!</v>
      </c>
      <c r="K242" t="e">
        <f>DATASHEET!#REF!</f>
        <v>#REF!</v>
      </c>
      <c r="L242" t="e">
        <f>DATASHEET!#REF!</f>
        <v>#REF!</v>
      </c>
      <c r="M242" t="e">
        <f>SUM(DATASHEET!#REF!)</f>
        <v>#REF!</v>
      </c>
      <c r="N242" t="e">
        <f t="shared" si="22"/>
        <v>#REF!</v>
      </c>
      <c r="O242" t="e">
        <f t="shared" si="23"/>
        <v>#REF!</v>
      </c>
      <c r="P242" s="314" t="e">
        <f t="shared" si="24"/>
        <v>#REF!</v>
      </c>
      <c r="Q242" s="315" t="str">
        <f>IFERROR(VLOOKUP(A242,L3VA!$A$14:$M$243,13,FALSE),"")</f>
        <v/>
      </c>
      <c r="R242" s="39" t="e">
        <f t="shared" si="28"/>
        <v>#REF!</v>
      </c>
      <c r="S242" s="39" t="e">
        <f t="shared" si="25"/>
        <v>#REF!</v>
      </c>
      <c r="T242" t="e">
        <f t="shared" si="26"/>
        <v>#REF!</v>
      </c>
      <c r="U242" t="e">
        <f t="shared" si="27"/>
        <v>#REF!</v>
      </c>
    </row>
    <row r="243" spans="1:21" x14ac:dyDescent="0.25">
      <c r="A243" t="e">
        <f>DATASHEET!#REF!</f>
        <v>#REF!</v>
      </c>
      <c r="B243" t="e">
        <f>DATASHEET!#REF!</f>
        <v>#REF!</v>
      </c>
      <c r="C243">
        <v>12</v>
      </c>
      <c r="D243" t="e">
        <f>DATASHEET!#REF!</f>
        <v>#REF!</v>
      </c>
      <c r="E243" t="e">
        <f>IF(DATASHEET!#REF!="N","N","Y")</f>
        <v>#REF!</v>
      </c>
      <c r="F243" t="e">
        <f>DATASHEET!#REF!</f>
        <v>#REF!</v>
      </c>
      <c r="G243" t="e">
        <f>DATASHEET!#REF!</f>
        <v>#REF!</v>
      </c>
      <c r="H243" t="e">
        <f>DATASHEET!#REF!</f>
        <v>#REF!</v>
      </c>
      <c r="I243" t="e">
        <f>DATASHEET!#REF!</f>
        <v>#REF!</v>
      </c>
      <c r="J243" s="58" t="e">
        <f>DATASHEET!#REF!</f>
        <v>#REF!</v>
      </c>
      <c r="K243" t="e">
        <f>DATASHEET!#REF!</f>
        <v>#REF!</v>
      </c>
      <c r="L243" t="e">
        <f>DATASHEET!#REF!</f>
        <v>#REF!</v>
      </c>
      <c r="M243" t="e">
        <f>SUM(DATASHEET!#REF!)</f>
        <v>#REF!</v>
      </c>
      <c r="N243" t="e">
        <f t="shared" si="22"/>
        <v>#REF!</v>
      </c>
      <c r="O243" t="e">
        <f t="shared" si="23"/>
        <v>#REF!</v>
      </c>
      <c r="P243" s="314" t="e">
        <f t="shared" si="24"/>
        <v>#REF!</v>
      </c>
      <c r="Q243" s="315" t="str">
        <f>IFERROR(VLOOKUP(A243,L3VA!$A$14:$M$243,13,FALSE),"")</f>
        <v/>
      </c>
      <c r="R243" s="39" t="e">
        <f t="shared" si="28"/>
        <v>#REF!</v>
      </c>
      <c r="S243" s="39" t="e">
        <f t="shared" si="25"/>
        <v>#REF!</v>
      </c>
      <c r="T243" t="e">
        <f t="shared" si="26"/>
        <v>#REF!</v>
      </c>
      <c r="U243" t="e">
        <f t="shared" si="27"/>
        <v>#REF!</v>
      </c>
    </row>
    <row r="244" spans="1:21" x14ac:dyDescent="0.25">
      <c r="A244" t="e">
        <f>DATASHEET!#REF!</f>
        <v>#REF!</v>
      </c>
      <c r="B244" t="e">
        <f>DATASHEET!#REF!</f>
        <v>#REF!</v>
      </c>
      <c r="C244">
        <v>12</v>
      </c>
      <c r="D244" t="e">
        <f>DATASHEET!#REF!</f>
        <v>#REF!</v>
      </c>
      <c r="E244" t="e">
        <f>IF(DATASHEET!#REF!="N","N","Y")</f>
        <v>#REF!</v>
      </c>
      <c r="F244" t="e">
        <f>DATASHEET!#REF!</f>
        <v>#REF!</v>
      </c>
      <c r="G244" t="e">
        <f>DATASHEET!#REF!</f>
        <v>#REF!</v>
      </c>
      <c r="H244" t="e">
        <f>DATASHEET!#REF!</f>
        <v>#REF!</v>
      </c>
      <c r="I244" t="e">
        <f>DATASHEET!#REF!</f>
        <v>#REF!</v>
      </c>
      <c r="J244" s="58" t="e">
        <f>DATASHEET!#REF!</f>
        <v>#REF!</v>
      </c>
      <c r="K244" t="e">
        <f>DATASHEET!#REF!</f>
        <v>#REF!</v>
      </c>
      <c r="L244" t="e">
        <f>DATASHEET!#REF!</f>
        <v>#REF!</v>
      </c>
      <c r="M244" t="e">
        <f>SUM(DATASHEET!#REF!)</f>
        <v>#REF!</v>
      </c>
      <c r="N244" t="e">
        <f t="shared" si="22"/>
        <v>#REF!</v>
      </c>
      <c r="O244" t="e">
        <f t="shared" si="23"/>
        <v>#REF!</v>
      </c>
      <c r="P244" s="314" t="e">
        <f t="shared" si="24"/>
        <v>#REF!</v>
      </c>
      <c r="Q244" s="315" t="str">
        <f>IFERROR(VLOOKUP(A244,L3VA!$A$14:$M$243,13,FALSE),"")</f>
        <v/>
      </c>
      <c r="R244" s="39" t="e">
        <f t="shared" si="28"/>
        <v>#REF!</v>
      </c>
      <c r="S244" s="39" t="e">
        <f t="shared" si="25"/>
        <v>#REF!</v>
      </c>
      <c r="T244" t="e">
        <f t="shared" si="26"/>
        <v>#REF!</v>
      </c>
      <c r="U244" t="e">
        <f t="shared" si="27"/>
        <v>#REF!</v>
      </c>
    </row>
    <row r="245" spans="1:21" x14ac:dyDescent="0.25">
      <c r="A245" t="e">
        <f>DATASHEET!#REF!</f>
        <v>#REF!</v>
      </c>
      <c r="B245" t="e">
        <f>DATASHEET!#REF!</f>
        <v>#REF!</v>
      </c>
      <c r="C245">
        <v>12</v>
      </c>
      <c r="D245" t="e">
        <f>DATASHEET!#REF!</f>
        <v>#REF!</v>
      </c>
      <c r="E245" t="e">
        <f>IF(DATASHEET!#REF!="N","N","Y")</f>
        <v>#REF!</v>
      </c>
      <c r="F245" t="e">
        <f>DATASHEET!#REF!</f>
        <v>#REF!</v>
      </c>
      <c r="G245" t="e">
        <f>DATASHEET!#REF!</f>
        <v>#REF!</v>
      </c>
      <c r="H245" t="e">
        <f>DATASHEET!#REF!</f>
        <v>#REF!</v>
      </c>
      <c r="I245" t="e">
        <f>DATASHEET!#REF!</f>
        <v>#REF!</v>
      </c>
      <c r="J245" s="58" t="e">
        <f>DATASHEET!#REF!</f>
        <v>#REF!</v>
      </c>
      <c r="K245" t="e">
        <f>DATASHEET!#REF!</f>
        <v>#REF!</v>
      </c>
      <c r="L245" t="e">
        <f>DATASHEET!#REF!</f>
        <v>#REF!</v>
      </c>
      <c r="M245" t="e">
        <f>SUM(DATASHEET!#REF!)</f>
        <v>#REF!</v>
      </c>
      <c r="N245" t="e">
        <f t="shared" si="22"/>
        <v>#REF!</v>
      </c>
      <c r="O245" t="e">
        <f t="shared" si="23"/>
        <v>#REF!</v>
      </c>
      <c r="P245" s="314" t="e">
        <f t="shared" si="24"/>
        <v>#REF!</v>
      </c>
      <c r="Q245" s="315" t="str">
        <f>IFERROR(VLOOKUP(A245,L3VA!$A$14:$M$243,13,FALSE),"")</f>
        <v/>
      </c>
      <c r="R245" s="39" t="e">
        <f t="shared" si="28"/>
        <v>#REF!</v>
      </c>
      <c r="S245" s="39" t="e">
        <f t="shared" si="25"/>
        <v>#REF!</v>
      </c>
      <c r="T245" t="e">
        <f t="shared" si="26"/>
        <v>#REF!</v>
      </c>
      <c r="U245" t="e">
        <f t="shared" si="27"/>
        <v>#REF!</v>
      </c>
    </row>
    <row r="246" spans="1:21" x14ac:dyDescent="0.25">
      <c r="A246" t="e">
        <f>DATASHEET!#REF!</f>
        <v>#REF!</v>
      </c>
      <c r="B246" t="e">
        <f>DATASHEET!#REF!</f>
        <v>#REF!</v>
      </c>
      <c r="C246">
        <v>12</v>
      </c>
      <c r="D246" t="e">
        <f>DATASHEET!#REF!</f>
        <v>#REF!</v>
      </c>
      <c r="E246" t="e">
        <f>IF(DATASHEET!#REF!="N","N","Y")</f>
        <v>#REF!</v>
      </c>
      <c r="F246" t="e">
        <f>DATASHEET!#REF!</f>
        <v>#REF!</v>
      </c>
      <c r="G246" t="e">
        <f>DATASHEET!#REF!</f>
        <v>#REF!</v>
      </c>
      <c r="H246" t="e">
        <f>DATASHEET!#REF!</f>
        <v>#REF!</v>
      </c>
      <c r="I246" t="e">
        <f>DATASHEET!#REF!</f>
        <v>#REF!</v>
      </c>
      <c r="J246" s="58" t="e">
        <f>DATASHEET!#REF!</f>
        <v>#REF!</v>
      </c>
      <c r="K246" t="e">
        <f>DATASHEET!#REF!</f>
        <v>#REF!</v>
      </c>
      <c r="L246" t="e">
        <f>DATASHEET!#REF!</f>
        <v>#REF!</v>
      </c>
      <c r="M246" t="e">
        <f>SUM(DATASHEET!#REF!)</f>
        <v>#REF!</v>
      </c>
      <c r="N246" t="e">
        <f t="shared" si="22"/>
        <v>#REF!</v>
      </c>
      <c r="O246" t="e">
        <f t="shared" si="23"/>
        <v>#REF!</v>
      </c>
      <c r="P246" s="314" t="e">
        <f t="shared" si="24"/>
        <v>#REF!</v>
      </c>
      <c r="Q246" s="315" t="str">
        <f>IFERROR(VLOOKUP(A246,L3VA!$A$14:$M$243,13,FALSE),"")</f>
        <v/>
      </c>
      <c r="R246" s="39" t="e">
        <f t="shared" si="28"/>
        <v>#REF!</v>
      </c>
      <c r="S246" s="39" t="e">
        <f t="shared" si="25"/>
        <v>#REF!</v>
      </c>
      <c r="T246" t="e">
        <f t="shared" si="26"/>
        <v>#REF!</v>
      </c>
      <c r="U246" t="e">
        <f t="shared" si="27"/>
        <v>#REF!</v>
      </c>
    </row>
    <row r="247" spans="1:21" x14ac:dyDescent="0.25">
      <c r="A247" t="e">
        <f>DATASHEET!#REF!</f>
        <v>#REF!</v>
      </c>
      <c r="B247" t="e">
        <f>DATASHEET!#REF!</f>
        <v>#REF!</v>
      </c>
      <c r="C247">
        <v>12</v>
      </c>
      <c r="D247" t="e">
        <f>DATASHEET!#REF!</f>
        <v>#REF!</v>
      </c>
      <c r="E247" t="e">
        <f>IF(DATASHEET!#REF!="N","N","Y")</f>
        <v>#REF!</v>
      </c>
      <c r="F247" t="e">
        <f>DATASHEET!#REF!</f>
        <v>#REF!</v>
      </c>
      <c r="G247" t="e">
        <f>DATASHEET!#REF!</f>
        <v>#REF!</v>
      </c>
      <c r="H247" t="e">
        <f>DATASHEET!#REF!</f>
        <v>#REF!</v>
      </c>
      <c r="I247" t="e">
        <f>DATASHEET!#REF!</f>
        <v>#REF!</v>
      </c>
      <c r="J247" s="58" t="e">
        <f>DATASHEET!#REF!</f>
        <v>#REF!</v>
      </c>
      <c r="K247" t="e">
        <f>DATASHEET!#REF!</f>
        <v>#REF!</v>
      </c>
      <c r="L247" t="e">
        <f>DATASHEET!#REF!</f>
        <v>#REF!</v>
      </c>
      <c r="M247" t="e">
        <f>SUM(DATASHEET!#REF!)</f>
        <v>#REF!</v>
      </c>
      <c r="N247" t="e">
        <f t="shared" si="22"/>
        <v>#REF!</v>
      </c>
      <c r="O247" t="e">
        <f t="shared" si="23"/>
        <v>#REF!</v>
      </c>
      <c r="P247" s="314" t="e">
        <f t="shared" si="24"/>
        <v>#REF!</v>
      </c>
      <c r="Q247" s="315" t="str">
        <f>IFERROR(VLOOKUP(A247,L3VA!$A$14:$M$243,13,FALSE),"")</f>
        <v/>
      </c>
      <c r="R247" s="39" t="e">
        <f t="shared" si="28"/>
        <v>#REF!</v>
      </c>
      <c r="S247" s="39" t="e">
        <f t="shared" si="25"/>
        <v>#REF!</v>
      </c>
      <c r="T247" t="e">
        <f t="shared" si="26"/>
        <v>#REF!</v>
      </c>
      <c r="U247" t="e">
        <f t="shared" si="27"/>
        <v>#REF!</v>
      </c>
    </row>
    <row r="248" spans="1:21" x14ac:dyDescent="0.25">
      <c r="A248" t="e">
        <f>DATASHEET!#REF!</f>
        <v>#REF!</v>
      </c>
      <c r="B248" t="e">
        <f>DATASHEET!#REF!</f>
        <v>#REF!</v>
      </c>
      <c r="C248">
        <v>12</v>
      </c>
      <c r="D248" t="e">
        <f>DATASHEET!#REF!</f>
        <v>#REF!</v>
      </c>
      <c r="E248" t="e">
        <f>IF(DATASHEET!#REF!="N","N","Y")</f>
        <v>#REF!</v>
      </c>
      <c r="F248" t="e">
        <f>DATASHEET!#REF!</f>
        <v>#REF!</v>
      </c>
      <c r="G248" t="e">
        <f>DATASHEET!#REF!</f>
        <v>#REF!</v>
      </c>
      <c r="H248" t="e">
        <f>DATASHEET!#REF!</f>
        <v>#REF!</v>
      </c>
      <c r="I248" t="e">
        <f>DATASHEET!#REF!</f>
        <v>#REF!</v>
      </c>
      <c r="J248" s="58" t="e">
        <f>DATASHEET!#REF!</f>
        <v>#REF!</v>
      </c>
      <c r="K248" t="e">
        <f>DATASHEET!#REF!</f>
        <v>#REF!</v>
      </c>
      <c r="L248" t="e">
        <f>DATASHEET!#REF!</f>
        <v>#REF!</v>
      </c>
      <c r="M248" t="e">
        <f>SUM(DATASHEET!#REF!)</f>
        <v>#REF!</v>
      </c>
      <c r="N248" t="e">
        <f t="shared" si="22"/>
        <v>#REF!</v>
      </c>
      <c r="O248" t="e">
        <f t="shared" si="23"/>
        <v>#REF!</v>
      </c>
      <c r="P248" s="314" t="e">
        <f t="shared" si="24"/>
        <v>#REF!</v>
      </c>
      <c r="Q248" s="315" t="str">
        <f>IFERROR(VLOOKUP(A248,L3VA!$A$14:$M$243,13,FALSE),"")</f>
        <v/>
      </c>
      <c r="R248" s="39" t="e">
        <f t="shared" si="28"/>
        <v>#REF!</v>
      </c>
      <c r="S248" s="39" t="e">
        <f t="shared" si="25"/>
        <v>#REF!</v>
      </c>
      <c r="T248" t="e">
        <f t="shared" si="26"/>
        <v>#REF!</v>
      </c>
      <c r="U248" t="e">
        <f t="shared" si="27"/>
        <v>#REF!</v>
      </c>
    </row>
    <row r="249" spans="1:21" x14ac:dyDescent="0.25">
      <c r="A249" t="e">
        <f>DATASHEET!#REF!</f>
        <v>#REF!</v>
      </c>
      <c r="B249" t="e">
        <f>DATASHEET!#REF!</f>
        <v>#REF!</v>
      </c>
      <c r="C249">
        <v>12</v>
      </c>
      <c r="D249" t="e">
        <f>DATASHEET!#REF!</f>
        <v>#REF!</v>
      </c>
      <c r="E249" t="e">
        <f>IF(DATASHEET!#REF!="N","N","Y")</f>
        <v>#REF!</v>
      </c>
      <c r="F249" t="e">
        <f>DATASHEET!#REF!</f>
        <v>#REF!</v>
      </c>
      <c r="G249" t="e">
        <f>DATASHEET!#REF!</f>
        <v>#REF!</v>
      </c>
      <c r="H249" t="e">
        <f>DATASHEET!#REF!</f>
        <v>#REF!</v>
      </c>
      <c r="I249" t="e">
        <f>DATASHEET!#REF!</f>
        <v>#REF!</v>
      </c>
      <c r="J249" s="58" t="e">
        <f>DATASHEET!#REF!</f>
        <v>#REF!</v>
      </c>
      <c r="K249" t="e">
        <f>DATASHEET!#REF!</f>
        <v>#REF!</v>
      </c>
      <c r="L249" t="e">
        <f>DATASHEET!#REF!</f>
        <v>#REF!</v>
      </c>
      <c r="M249" t="e">
        <f>SUM(DATASHEET!#REF!)</f>
        <v>#REF!</v>
      </c>
      <c r="N249" t="e">
        <f t="shared" si="22"/>
        <v>#REF!</v>
      </c>
      <c r="O249" t="e">
        <f t="shared" si="23"/>
        <v>#REF!</v>
      </c>
      <c r="P249" s="314" t="e">
        <f t="shared" si="24"/>
        <v>#REF!</v>
      </c>
      <c r="Q249" s="315" t="str">
        <f>IFERROR(VLOOKUP(A249,L3VA!$A$14:$M$243,13,FALSE),"")</f>
        <v/>
      </c>
      <c r="R249" s="39" t="e">
        <f t="shared" si="28"/>
        <v>#REF!</v>
      </c>
      <c r="S249" s="39" t="e">
        <f t="shared" si="25"/>
        <v>#REF!</v>
      </c>
      <c r="T249" t="e">
        <f t="shared" si="26"/>
        <v>#REF!</v>
      </c>
      <c r="U249" t="e">
        <f t="shared" si="27"/>
        <v>#REF!</v>
      </c>
    </row>
    <row r="250" spans="1:21" x14ac:dyDescent="0.25">
      <c r="A250" t="e">
        <f>DATASHEET!#REF!</f>
        <v>#REF!</v>
      </c>
      <c r="B250" t="e">
        <f>DATASHEET!#REF!</f>
        <v>#REF!</v>
      </c>
      <c r="C250">
        <v>12</v>
      </c>
      <c r="D250" t="e">
        <f>DATASHEET!#REF!</f>
        <v>#REF!</v>
      </c>
      <c r="E250" t="e">
        <f>IF(DATASHEET!#REF!="N","N","Y")</f>
        <v>#REF!</v>
      </c>
      <c r="F250" t="e">
        <f>DATASHEET!#REF!</f>
        <v>#REF!</v>
      </c>
      <c r="G250" t="e">
        <f>DATASHEET!#REF!</f>
        <v>#REF!</v>
      </c>
      <c r="H250" t="e">
        <f>DATASHEET!#REF!</f>
        <v>#REF!</v>
      </c>
      <c r="I250" t="e">
        <f>DATASHEET!#REF!</f>
        <v>#REF!</v>
      </c>
      <c r="J250" s="58" t="e">
        <f>DATASHEET!#REF!</f>
        <v>#REF!</v>
      </c>
      <c r="K250" t="e">
        <f>DATASHEET!#REF!</f>
        <v>#REF!</v>
      </c>
      <c r="L250" t="e">
        <f>DATASHEET!#REF!</f>
        <v>#REF!</v>
      </c>
      <c r="M250" t="e">
        <f>SUM(DATASHEET!#REF!)</f>
        <v>#REF!</v>
      </c>
      <c r="N250" t="e">
        <f t="shared" si="22"/>
        <v>#REF!</v>
      </c>
      <c r="O250" t="e">
        <f t="shared" si="23"/>
        <v>#REF!</v>
      </c>
      <c r="P250" s="314" t="e">
        <f t="shared" si="24"/>
        <v>#REF!</v>
      </c>
      <c r="Q250" s="315" t="str">
        <f>IFERROR(VLOOKUP(A250,L3VA!$A$14:$M$243,13,FALSE),"")</f>
        <v/>
      </c>
      <c r="R250" s="39" t="e">
        <f t="shared" si="28"/>
        <v>#REF!</v>
      </c>
      <c r="S250" s="39" t="e">
        <f t="shared" si="25"/>
        <v>#REF!</v>
      </c>
      <c r="T250" t="e">
        <f t="shared" si="26"/>
        <v>#REF!</v>
      </c>
      <c r="U250" t="e">
        <f t="shared" si="27"/>
        <v>#REF!</v>
      </c>
    </row>
    <row r="251" spans="1:21" x14ac:dyDescent="0.25">
      <c r="A251" t="e">
        <f>DATASHEET!#REF!</f>
        <v>#REF!</v>
      </c>
      <c r="B251" t="e">
        <f>DATASHEET!#REF!</f>
        <v>#REF!</v>
      </c>
      <c r="C251">
        <v>12</v>
      </c>
      <c r="D251" t="e">
        <f>DATASHEET!#REF!</f>
        <v>#REF!</v>
      </c>
      <c r="E251" t="e">
        <f>IF(DATASHEET!#REF!="N","N","Y")</f>
        <v>#REF!</v>
      </c>
      <c r="F251" t="e">
        <f>DATASHEET!#REF!</f>
        <v>#REF!</v>
      </c>
      <c r="G251" t="e">
        <f>DATASHEET!#REF!</f>
        <v>#REF!</v>
      </c>
      <c r="H251" t="e">
        <f>DATASHEET!#REF!</f>
        <v>#REF!</v>
      </c>
      <c r="I251" t="e">
        <f>DATASHEET!#REF!</f>
        <v>#REF!</v>
      </c>
      <c r="J251" s="58" t="e">
        <f>DATASHEET!#REF!</f>
        <v>#REF!</v>
      </c>
      <c r="K251" t="e">
        <f>DATASHEET!#REF!</f>
        <v>#REF!</v>
      </c>
      <c r="L251" t="e">
        <f>DATASHEET!#REF!</f>
        <v>#REF!</v>
      </c>
      <c r="M251" t="e">
        <f>SUM(DATASHEET!#REF!)</f>
        <v>#REF!</v>
      </c>
      <c r="N251" t="e">
        <f t="shared" si="22"/>
        <v>#REF!</v>
      </c>
      <c r="O251" t="e">
        <f t="shared" si="23"/>
        <v>#REF!</v>
      </c>
      <c r="P251" s="314" t="e">
        <f t="shared" si="24"/>
        <v>#REF!</v>
      </c>
      <c r="Q251" s="315" t="str">
        <f>IFERROR(VLOOKUP(A251,L3VA!$A$14:$M$243,13,FALSE),"")</f>
        <v/>
      </c>
      <c r="R251" s="39" t="e">
        <f t="shared" si="28"/>
        <v>#REF!</v>
      </c>
      <c r="S251" s="39" t="e">
        <f t="shared" si="25"/>
        <v>#REF!</v>
      </c>
      <c r="T251" t="e">
        <f t="shared" si="26"/>
        <v>#REF!</v>
      </c>
      <c r="U251" t="e">
        <f t="shared" si="27"/>
        <v>#REF!</v>
      </c>
    </row>
    <row r="252" spans="1:21" x14ac:dyDescent="0.25">
      <c r="A252" t="e">
        <f>DATASHEET!#REF!</f>
        <v>#REF!</v>
      </c>
      <c r="B252" t="e">
        <f>DATASHEET!#REF!</f>
        <v>#REF!</v>
      </c>
      <c r="C252">
        <v>12</v>
      </c>
      <c r="D252" t="e">
        <f>DATASHEET!#REF!</f>
        <v>#REF!</v>
      </c>
      <c r="E252" t="e">
        <f>IF(DATASHEET!#REF!="N","N","Y")</f>
        <v>#REF!</v>
      </c>
      <c r="F252" t="e">
        <f>DATASHEET!#REF!</f>
        <v>#REF!</v>
      </c>
      <c r="G252" t="e">
        <f>DATASHEET!#REF!</f>
        <v>#REF!</v>
      </c>
      <c r="H252" t="e">
        <f>DATASHEET!#REF!</f>
        <v>#REF!</v>
      </c>
      <c r="I252" t="e">
        <f>DATASHEET!#REF!</f>
        <v>#REF!</v>
      </c>
      <c r="J252" s="58" t="e">
        <f>DATASHEET!#REF!</f>
        <v>#REF!</v>
      </c>
      <c r="K252" t="e">
        <f>DATASHEET!#REF!</f>
        <v>#REF!</v>
      </c>
      <c r="L252" t="e">
        <f>DATASHEET!#REF!</f>
        <v>#REF!</v>
      </c>
      <c r="M252" t="e">
        <f>SUM(DATASHEET!#REF!)</f>
        <v>#REF!</v>
      </c>
      <c r="N252" t="e">
        <f t="shared" si="22"/>
        <v>#REF!</v>
      </c>
      <c r="O252" t="e">
        <f t="shared" si="23"/>
        <v>#REF!</v>
      </c>
      <c r="P252" s="314" t="e">
        <f t="shared" si="24"/>
        <v>#REF!</v>
      </c>
      <c r="Q252" s="315" t="str">
        <f>IFERROR(VLOOKUP(A252,L3VA!$A$14:$M$243,13,FALSE),"")</f>
        <v/>
      </c>
      <c r="R252" s="39" t="e">
        <f t="shared" si="28"/>
        <v>#REF!</v>
      </c>
      <c r="S252" s="39" t="e">
        <f t="shared" si="25"/>
        <v>#REF!</v>
      </c>
      <c r="T252" t="e">
        <f t="shared" si="26"/>
        <v>#REF!</v>
      </c>
      <c r="U252" t="e">
        <f t="shared" si="27"/>
        <v>#REF!</v>
      </c>
    </row>
    <row r="253" spans="1:21" x14ac:dyDescent="0.25">
      <c r="A253" t="e">
        <f>DATASHEET!#REF!</f>
        <v>#REF!</v>
      </c>
      <c r="B253" t="e">
        <f>DATASHEET!#REF!</f>
        <v>#REF!</v>
      </c>
      <c r="C253">
        <v>12</v>
      </c>
      <c r="D253" t="e">
        <f>DATASHEET!#REF!</f>
        <v>#REF!</v>
      </c>
      <c r="E253" t="e">
        <f>IF(DATASHEET!#REF!="N","N","Y")</f>
        <v>#REF!</v>
      </c>
      <c r="F253" t="e">
        <f>DATASHEET!#REF!</f>
        <v>#REF!</v>
      </c>
      <c r="G253" t="e">
        <f>DATASHEET!#REF!</f>
        <v>#REF!</v>
      </c>
      <c r="H253" t="e">
        <f>DATASHEET!#REF!</f>
        <v>#REF!</v>
      </c>
      <c r="I253" t="e">
        <f>DATASHEET!#REF!</f>
        <v>#REF!</v>
      </c>
      <c r="J253" s="58" t="e">
        <f>DATASHEET!#REF!</f>
        <v>#REF!</v>
      </c>
      <c r="K253" t="e">
        <f>DATASHEET!#REF!</f>
        <v>#REF!</v>
      </c>
      <c r="L253" t="e">
        <f>DATASHEET!#REF!</f>
        <v>#REF!</v>
      </c>
      <c r="M253" t="e">
        <f>SUM(DATASHEET!#REF!)</f>
        <v>#REF!</v>
      </c>
      <c r="N253" t="e">
        <f t="shared" si="22"/>
        <v>#REF!</v>
      </c>
      <c r="O253" t="e">
        <f t="shared" si="23"/>
        <v>#REF!</v>
      </c>
      <c r="P253" s="314" t="e">
        <f t="shared" si="24"/>
        <v>#REF!</v>
      </c>
      <c r="Q253" s="315" t="str">
        <f>IFERROR(VLOOKUP(A253,L3VA!$A$14:$M$243,13,FALSE),"")</f>
        <v/>
      </c>
      <c r="R253" s="39" t="e">
        <f t="shared" si="28"/>
        <v>#REF!</v>
      </c>
      <c r="S253" s="39" t="e">
        <f t="shared" si="25"/>
        <v>#REF!</v>
      </c>
      <c r="T253" t="e">
        <f t="shared" si="26"/>
        <v>#REF!</v>
      </c>
      <c r="U253" t="e">
        <f t="shared" si="27"/>
        <v>#REF!</v>
      </c>
    </row>
    <row r="254" spans="1:21" x14ac:dyDescent="0.25">
      <c r="A254" t="e">
        <f>DATASHEET!#REF!</f>
        <v>#REF!</v>
      </c>
      <c r="B254" t="e">
        <f>DATASHEET!#REF!</f>
        <v>#REF!</v>
      </c>
      <c r="C254">
        <v>12</v>
      </c>
      <c r="D254" t="e">
        <f>DATASHEET!#REF!</f>
        <v>#REF!</v>
      </c>
      <c r="E254" t="e">
        <f>IF(DATASHEET!#REF!="N","N","Y")</f>
        <v>#REF!</v>
      </c>
      <c r="F254" t="e">
        <f>DATASHEET!#REF!</f>
        <v>#REF!</v>
      </c>
      <c r="G254" t="e">
        <f>DATASHEET!#REF!</f>
        <v>#REF!</v>
      </c>
      <c r="H254" t="e">
        <f>DATASHEET!#REF!</f>
        <v>#REF!</v>
      </c>
      <c r="I254" t="e">
        <f>DATASHEET!#REF!</f>
        <v>#REF!</v>
      </c>
      <c r="J254" s="58" t="e">
        <f>DATASHEET!#REF!</f>
        <v>#REF!</v>
      </c>
      <c r="K254" t="e">
        <f>DATASHEET!#REF!</f>
        <v>#REF!</v>
      </c>
      <c r="L254" t="e">
        <f>DATASHEET!#REF!</f>
        <v>#REF!</v>
      </c>
      <c r="M254" t="e">
        <f>SUM(DATASHEET!#REF!)</f>
        <v>#REF!</v>
      </c>
      <c r="N254" t="e">
        <f t="shared" si="22"/>
        <v>#REF!</v>
      </c>
      <c r="O254" t="e">
        <f t="shared" si="23"/>
        <v>#REF!</v>
      </c>
      <c r="P254" s="314" t="e">
        <f t="shared" si="24"/>
        <v>#REF!</v>
      </c>
      <c r="Q254" s="315" t="str">
        <f>IFERROR(VLOOKUP(A254,L3VA!$A$14:$M$243,13,FALSE),"")</f>
        <v/>
      </c>
      <c r="R254" s="39" t="e">
        <f t="shared" si="28"/>
        <v>#REF!</v>
      </c>
      <c r="S254" s="39" t="e">
        <f t="shared" si="25"/>
        <v>#REF!</v>
      </c>
      <c r="T254" t="e">
        <f t="shared" si="26"/>
        <v>#REF!</v>
      </c>
      <c r="U254" t="e">
        <f t="shared" si="27"/>
        <v>#REF!</v>
      </c>
    </row>
    <row r="255" spans="1:21" x14ac:dyDescent="0.25">
      <c r="A255" t="e">
        <f>DATASHEET!#REF!</f>
        <v>#REF!</v>
      </c>
      <c r="B255" t="e">
        <f>DATASHEET!#REF!</f>
        <v>#REF!</v>
      </c>
      <c r="C255">
        <v>12</v>
      </c>
      <c r="D255" t="e">
        <f>DATASHEET!#REF!</f>
        <v>#REF!</v>
      </c>
      <c r="E255" t="e">
        <f>IF(DATASHEET!#REF!="N","N","Y")</f>
        <v>#REF!</v>
      </c>
      <c r="F255" t="e">
        <f>DATASHEET!#REF!</f>
        <v>#REF!</v>
      </c>
      <c r="G255" t="e">
        <f>DATASHEET!#REF!</f>
        <v>#REF!</v>
      </c>
      <c r="H255" t="e">
        <f>DATASHEET!#REF!</f>
        <v>#REF!</v>
      </c>
      <c r="I255" t="e">
        <f>DATASHEET!#REF!</f>
        <v>#REF!</v>
      </c>
      <c r="J255" s="58" t="e">
        <f>DATASHEET!#REF!</f>
        <v>#REF!</v>
      </c>
      <c r="K255" t="e">
        <f>DATASHEET!#REF!</f>
        <v>#REF!</v>
      </c>
      <c r="L255" t="e">
        <f>DATASHEET!#REF!</f>
        <v>#REF!</v>
      </c>
      <c r="M255" t="e">
        <f>SUM(DATASHEET!#REF!)</f>
        <v>#REF!</v>
      </c>
      <c r="N255" t="e">
        <f t="shared" si="22"/>
        <v>#REF!</v>
      </c>
      <c r="O255" t="e">
        <f t="shared" si="23"/>
        <v>#REF!</v>
      </c>
      <c r="P255" s="314" t="e">
        <f t="shared" si="24"/>
        <v>#REF!</v>
      </c>
      <c r="Q255" s="315" t="str">
        <f>IFERROR(VLOOKUP(A255,L3VA!$A$14:$M$243,13,FALSE),"")</f>
        <v/>
      </c>
      <c r="R255" s="39" t="e">
        <f t="shared" si="28"/>
        <v>#REF!</v>
      </c>
      <c r="S255" s="39" t="e">
        <f t="shared" si="25"/>
        <v>#REF!</v>
      </c>
      <c r="T255" t="e">
        <f t="shared" si="26"/>
        <v>#REF!</v>
      </c>
      <c r="U255" t="e">
        <f t="shared" si="27"/>
        <v>#REF!</v>
      </c>
    </row>
    <row r="256" spans="1:21" x14ac:dyDescent="0.25">
      <c r="A256" t="e">
        <f>DATASHEET!#REF!</f>
        <v>#REF!</v>
      </c>
      <c r="B256" t="e">
        <f>DATASHEET!#REF!</f>
        <v>#REF!</v>
      </c>
      <c r="C256">
        <v>12</v>
      </c>
      <c r="D256" t="e">
        <f>DATASHEET!#REF!</f>
        <v>#REF!</v>
      </c>
      <c r="E256" t="e">
        <f>IF(DATASHEET!#REF!="N","N","Y")</f>
        <v>#REF!</v>
      </c>
      <c r="F256" t="e">
        <f>DATASHEET!#REF!</f>
        <v>#REF!</v>
      </c>
      <c r="G256" t="e">
        <f>DATASHEET!#REF!</f>
        <v>#REF!</v>
      </c>
      <c r="H256" t="e">
        <f>DATASHEET!#REF!</f>
        <v>#REF!</v>
      </c>
      <c r="I256" t="e">
        <f>DATASHEET!#REF!</f>
        <v>#REF!</v>
      </c>
      <c r="J256" s="58" t="e">
        <f>DATASHEET!#REF!</f>
        <v>#REF!</v>
      </c>
      <c r="K256" t="e">
        <f>DATASHEET!#REF!</f>
        <v>#REF!</v>
      </c>
      <c r="L256" t="e">
        <f>DATASHEET!#REF!</f>
        <v>#REF!</v>
      </c>
      <c r="M256" t="e">
        <f>SUM(DATASHEET!#REF!)</f>
        <v>#REF!</v>
      </c>
      <c r="N256" t="e">
        <f t="shared" si="22"/>
        <v>#REF!</v>
      </c>
      <c r="O256" t="e">
        <f t="shared" si="23"/>
        <v>#REF!</v>
      </c>
      <c r="P256" s="314" t="e">
        <f t="shared" si="24"/>
        <v>#REF!</v>
      </c>
      <c r="Q256" s="315" t="str">
        <f>IFERROR(VLOOKUP(A256,L3VA!$A$14:$M$243,13,FALSE),"")</f>
        <v/>
      </c>
      <c r="R256" s="39" t="e">
        <f t="shared" si="28"/>
        <v>#REF!</v>
      </c>
      <c r="S256" s="39" t="e">
        <f t="shared" si="25"/>
        <v>#REF!</v>
      </c>
      <c r="T256" t="e">
        <f t="shared" si="26"/>
        <v>#REF!</v>
      </c>
      <c r="U256" t="e">
        <f t="shared" si="27"/>
        <v>#REF!</v>
      </c>
    </row>
    <row r="257" spans="1:21" x14ac:dyDescent="0.25">
      <c r="A257" t="e">
        <f>DATASHEET!#REF!</f>
        <v>#REF!</v>
      </c>
      <c r="B257" t="e">
        <f>DATASHEET!#REF!</f>
        <v>#REF!</v>
      </c>
      <c r="C257">
        <v>12</v>
      </c>
      <c r="D257" t="e">
        <f>DATASHEET!#REF!</f>
        <v>#REF!</v>
      </c>
      <c r="E257" t="e">
        <f>IF(DATASHEET!#REF!="N","N","Y")</f>
        <v>#REF!</v>
      </c>
      <c r="F257" t="e">
        <f>DATASHEET!#REF!</f>
        <v>#REF!</v>
      </c>
      <c r="G257" t="e">
        <f>DATASHEET!#REF!</f>
        <v>#REF!</v>
      </c>
      <c r="H257" t="e">
        <f>DATASHEET!#REF!</f>
        <v>#REF!</v>
      </c>
      <c r="I257" t="e">
        <f>DATASHEET!#REF!</f>
        <v>#REF!</v>
      </c>
      <c r="J257" s="58" t="e">
        <f>DATASHEET!#REF!</f>
        <v>#REF!</v>
      </c>
      <c r="K257" t="e">
        <f>DATASHEET!#REF!</f>
        <v>#REF!</v>
      </c>
      <c r="L257" t="e">
        <f>DATASHEET!#REF!</f>
        <v>#REF!</v>
      </c>
      <c r="M257" t="e">
        <f>SUM(DATASHEET!#REF!)</f>
        <v>#REF!</v>
      </c>
      <c r="N257" t="e">
        <f t="shared" si="22"/>
        <v>#REF!</v>
      </c>
      <c r="O257" t="e">
        <f t="shared" si="23"/>
        <v>#REF!</v>
      </c>
      <c r="P257" s="314" t="e">
        <f t="shared" si="24"/>
        <v>#REF!</v>
      </c>
      <c r="Q257" s="315" t="str">
        <f>IFERROR(VLOOKUP(A257,L3VA!$A$14:$M$243,13,FALSE),"")</f>
        <v/>
      </c>
      <c r="R257" s="39" t="e">
        <f t="shared" si="28"/>
        <v>#REF!</v>
      </c>
      <c r="S257" s="39" t="e">
        <f t="shared" si="25"/>
        <v>#REF!</v>
      </c>
      <c r="T257" t="e">
        <f t="shared" si="26"/>
        <v>#REF!</v>
      </c>
      <c r="U257" t="e">
        <f t="shared" si="27"/>
        <v>#REF!</v>
      </c>
    </row>
    <row r="258" spans="1:21" x14ac:dyDescent="0.25">
      <c r="A258" t="e">
        <f>DATASHEET!#REF!</f>
        <v>#REF!</v>
      </c>
      <c r="B258" t="e">
        <f>DATASHEET!#REF!</f>
        <v>#REF!</v>
      </c>
      <c r="C258">
        <v>12</v>
      </c>
      <c r="D258" t="e">
        <f>DATASHEET!#REF!</f>
        <v>#REF!</v>
      </c>
      <c r="E258" t="e">
        <f>IF(DATASHEET!#REF!="N","N","Y")</f>
        <v>#REF!</v>
      </c>
      <c r="F258" t="e">
        <f>DATASHEET!#REF!</f>
        <v>#REF!</v>
      </c>
      <c r="G258" t="e">
        <f>DATASHEET!#REF!</f>
        <v>#REF!</v>
      </c>
      <c r="H258" t="e">
        <f>DATASHEET!#REF!</f>
        <v>#REF!</v>
      </c>
      <c r="I258" t="e">
        <f>DATASHEET!#REF!</f>
        <v>#REF!</v>
      </c>
      <c r="J258" s="58" t="e">
        <f>DATASHEET!#REF!</f>
        <v>#REF!</v>
      </c>
      <c r="K258" t="e">
        <f>DATASHEET!#REF!</f>
        <v>#REF!</v>
      </c>
      <c r="L258" t="e">
        <f>DATASHEET!#REF!</f>
        <v>#REF!</v>
      </c>
      <c r="M258" t="e">
        <f>SUM(DATASHEET!#REF!)</f>
        <v>#REF!</v>
      </c>
      <c r="N258" t="e">
        <f t="shared" si="22"/>
        <v>#REF!</v>
      </c>
      <c r="O258" t="e">
        <f t="shared" si="23"/>
        <v>#REF!</v>
      </c>
      <c r="P258" s="314" t="e">
        <f t="shared" si="24"/>
        <v>#REF!</v>
      </c>
      <c r="Q258" s="315" t="str">
        <f>IFERROR(VLOOKUP(A258,L3VA!$A$14:$M$243,13,FALSE),"")</f>
        <v/>
      </c>
      <c r="R258" s="39" t="e">
        <f t="shared" si="28"/>
        <v>#REF!</v>
      </c>
      <c r="S258" s="39" t="e">
        <f t="shared" si="25"/>
        <v>#REF!</v>
      </c>
      <c r="T258" t="e">
        <f t="shared" si="26"/>
        <v>#REF!</v>
      </c>
      <c r="U258" t="e">
        <f t="shared" si="27"/>
        <v>#REF!</v>
      </c>
    </row>
    <row r="259" spans="1:21" x14ac:dyDescent="0.25">
      <c r="A259" t="e">
        <f>DATASHEET!#REF!</f>
        <v>#REF!</v>
      </c>
      <c r="B259" t="e">
        <f>DATASHEET!#REF!</f>
        <v>#REF!</v>
      </c>
      <c r="C259">
        <v>12</v>
      </c>
      <c r="D259" t="e">
        <f>DATASHEET!#REF!</f>
        <v>#REF!</v>
      </c>
      <c r="E259" t="e">
        <f>IF(DATASHEET!#REF!="N","N","Y")</f>
        <v>#REF!</v>
      </c>
      <c r="F259" t="e">
        <f>DATASHEET!#REF!</f>
        <v>#REF!</v>
      </c>
      <c r="G259" t="e">
        <f>DATASHEET!#REF!</f>
        <v>#REF!</v>
      </c>
      <c r="H259" t="e">
        <f>DATASHEET!#REF!</f>
        <v>#REF!</v>
      </c>
      <c r="I259" t="e">
        <f>DATASHEET!#REF!</f>
        <v>#REF!</v>
      </c>
      <c r="J259" s="58" t="e">
        <f>DATASHEET!#REF!</f>
        <v>#REF!</v>
      </c>
      <c r="K259" t="e">
        <f>DATASHEET!#REF!</f>
        <v>#REF!</v>
      </c>
      <c r="L259" t="e">
        <f>DATASHEET!#REF!</f>
        <v>#REF!</v>
      </c>
      <c r="M259" t="e">
        <f>SUM(DATASHEET!#REF!)</f>
        <v>#REF!</v>
      </c>
      <c r="N259" t="e">
        <f t="shared" ref="N259:N262" si="29">SUM(K259,L259)</f>
        <v>#REF!</v>
      </c>
      <c r="O259" t="e">
        <f t="shared" ref="O259:O262" si="30">SUM(K259:N259)</f>
        <v>#REF!</v>
      </c>
      <c r="P259" s="314" t="e">
        <f t="shared" ref="P259:P262" si="31">N259/O259</f>
        <v>#REF!</v>
      </c>
      <c r="Q259" s="315" t="str">
        <f>IFERROR(VLOOKUP(A259,L3VA!$A$14:$M$243,13,FALSE),"")</f>
        <v/>
      </c>
      <c r="R259" s="39" t="e">
        <f t="shared" si="28"/>
        <v>#REF!</v>
      </c>
      <c r="S259" s="39" t="e">
        <f t="shared" ref="S259:S262" si="32">IF(R259="N","Y","N")</f>
        <v>#REF!</v>
      </c>
      <c r="T259" t="e">
        <f t="shared" ref="T259:T262" si="33">IF(OR(AND(D259="F",J259="7.75+ (A/A*)"),AND(D259="F",J259="6.25+ (B/A)")),"Y","N")</f>
        <v>#REF!</v>
      </c>
      <c r="U259" t="e">
        <f t="shared" ref="U259:U262" si="34">IF(OR(AND($D259="M",$J259="7.75+ (A/A*)"),AND($D259="M",$J259="6.25+ (B/A)")),"Y","N")</f>
        <v>#REF!</v>
      </c>
    </row>
    <row r="260" spans="1:21" x14ac:dyDescent="0.25">
      <c r="A260" t="e">
        <f>DATASHEET!#REF!</f>
        <v>#REF!</v>
      </c>
      <c r="B260" t="e">
        <f>DATASHEET!#REF!</f>
        <v>#REF!</v>
      </c>
      <c r="C260">
        <v>12</v>
      </c>
      <c r="D260" t="e">
        <f>DATASHEET!#REF!</f>
        <v>#REF!</v>
      </c>
      <c r="E260" t="e">
        <f>IF(DATASHEET!#REF!="N","N","Y")</f>
        <v>#REF!</v>
      </c>
      <c r="F260" t="e">
        <f>DATASHEET!#REF!</f>
        <v>#REF!</v>
      </c>
      <c r="G260" t="e">
        <f>DATASHEET!#REF!</f>
        <v>#REF!</v>
      </c>
      <c r="H260" t="e">
        <f>DATASHEET!#REF!</f>
        <v>#REF!</v>
      </c>
      <c r="I260" t="e">
        <f>DATASHEET!#REF!</f>
        <v>#REF!</v>
      </c>
      <c r="J260" s="58" t="e">
        <f>DATASHEET!#REF!</f>
        <v>#REF!</v>
      </c>
      <c r="K260" t="e">
        <f>DATASHEET!#REF!</f>
        <v>#REF!</v>
      </c>
      <c r="L260" t="e">
        <f>DATASHEET!#REF!</f>
        <v>#REF!</v>
      </c>
      <c r="M260" t="e">
        <f>SUM(DATASHEET!#REF!)</f>
        <v>#REF!</v>
      </c>
      <c r="N260" t="e">
        <f t="shared" si="29"/>
        <v>#REF!</v>
      </c>
      <c r="O260" t="e">
        <f t="shared" si="30"/>
        <v>#REF!</v>
      </c>
      <c r="P260" s="314" t="e">
        <f t="shared" si="31"/>
        <v>#REF!</v>
      </c>
      <c r="Q260" s="315" t="str">
        <f>IFERROR(VLOOKUP(A260,L3VA!$A$14:$M$243,13,FALSE),"")</f>
        <v/>
      </c>
      <c r="R260" s="39" t="e">
        <f t="shared" si="28"/>
        <v>#REF!</v>
      </c>
      <c r="S260" s="39" t="e">
        <f t="shared" si="32"/>
        <v>#REF!</v>
      </c>
      <c r="T260" t="e">
        <f t="shared" si="33"/>
        <v>#REF!</v>
      </c>
      <c r="U260" t="e">
        <f t="shared" si="34"/>
        <v>#REF!</v>
      </c>
    </row>
    <row r="261" spans="1:21" x14ac:dyDescent="0.25">
      <c r="A261" t="e">
        <f>DATASHEET!#REF!</f>
        <v>#REF!</v>
      </c>
      <c r="B261" t="e">
        <f>DATASHEET!#REF!</f>
        <v>#REF!</v>
      </c>
      <c r="C261">
        <v>12</v>
      </c>
      <c r="D261" t="e">
        <f>DATASHEET!#REF!</f>
        <v>#REF!</v>
      </c>
      <c r="E261" t="e">
        <f>IF(DATASHEET!#REF!="N","N","Y")</f>
        <v>#REF!</v>
      </c>
      <c r="F261" t="e">
        <f>DATASHEET!#REF!</f>
        <v>#REF!</v>
      </c>
      <c r="G261" t="e">
        <f>DATASHEET!#REF!</f>
        <v>#REF!</v>
      </c>
      <c r="H261" t="e">
        <f>DATASHEET!#REF!</f>
        <v>#REF!</v>
      </c>
      <c r="I261" t="e">
        <f>DATASHEET!#REF!</f>
        <v>#REF!</v>
      </c>
      <c r="J261" s="58" t="e">
        <f>DATASHEET!#REF!</f>
        <v>#REF!</v>
      </c>
      <c r="K261" t="e">
        <f>DATASHEET!#REF!</f>
        <v>#REF!</v>
      </c>
      <c r="L261" t="e">
        <f>DATASHEET!#REF!</f>
        <v>#REF!</v>
      </c>
      <c r="M261" t="e">
        <f>SUM(DATASHEET!#REF!)</f>
        <v>#REF!</v>
      </c>
      <c r="N261" t="e">
        <f t="shared" si="29"/>
        <v>#REF!</v>
      </c>
      <c r="O261" t="e">
        <f t="shared" si="30"/>
        <v>#REF!</v>
      </c>
      <c r="P261" s="314" t="e">
        <f t="shared" si="31"/>
        <v>#REF!</v>
      </c>
      <c r="Q261" s="315" t="str">
        <f>IFERROR(VLOOKUP(A261,L3VA!$A$14:$M$243,13,FALSE),"")</f>
        <v/>
      </c>
      <c r="R261" s="39" t="e">
        <f t="shared" si="28"/>
        <v>#REF!</v>
      </c>
      <c r="S261" s="39" t="e">
        <f t="shared" si="32"/>
        <v>#REF!</v>
      </c>
      <c r="T261" t="e">
        <f t="shared" si="33"/>
        <v>#REF!</v>
      </c>
      <c r="U261" t="e">
        <f t="shared" si="34"/>
        <v>#REF!</v>
      </c>
    </row>
    <row r="262" spans="1:21" x14ac:dyDescent="0.25">
      <c r="A262" t="e">
        <f>DATASHEET!#REF!</f>
        <v>#REF!</v>
      </c>
      <c r="B262" t="e">
        <f>DATASHEET!#REF!</f>
        <v>#REF!</v>
      </c>
      <c r="C262">
        <v>12</v>
      </c>
      <c r="D262" t="e">
        <f>DATASHEET!#REF!</f>
        <v>#REF!</v>
      </c>
      <c r="E262" t="e">
        <f>IF(DATASHEET!#REF!="N","N","Y")</f>
        <v>#REF!</v>
      </c>
      <c r="F262" t="e">
        <f>DATASHEET!#REF!</f>
        <v>#REF!</v>
      </c>
      <c r="G262" t="e">
        <f>DATASHEET!#REF!</f>
        <v>#REF!</v>
      </c>
      <c r="H262" t="e">
        <f>DATASHEET!#REF!</f>
        <v>#REF!</v>
      </c>
      <c r="I262" t="e">
        <f>DATASHEET!#REF!</f>
        <v>#REF!</v>
      </c>
      <c r="J262" s="58" t="e">
        <f>DATASHEET!#REF!</f>
        <v>#REF!</v>
      </c>
      <c r="K262" t="e">
        <f>DATASHEET!#REF!</f>
        <v>#REF!</v>
      </c>
      <c r="L262" t="e">
        <f>DATASHEET!#REF!</f>
        <v>#REF!</v>
      </c>
      <c r="M262" t="e">
        <f>SUM(DATASHEET!#REF!)</f>
        <v>#REF!</v>
      </c>
      <c r="N262" t="e">
        <f t="shared" si="29"/>
        <v>#REF!</v>
      </c>
      <c r="O262" t="e">
        <f t="shared" si="30"/>
        <v>#REF!</v>
      </c>
      <c r="P262" s="314" t="e">
        <f t="shared" si="31"/>
        <v>#REF!</v>
      </c>
      <c r="Q262" s="315" t="str">
        <f>IFERROR(VLOOKUP(A262,L3VA!$A$14:$M$243,13,FALSE),"")</f>
        <v/>
      </c>
      <c r="R262" s="39" t="e">
        <f t="shared" si="28"/>
        <v>#REF!</v>
      </c>
      <c r="S262" s="39" t="e">
        <f t="shared" si="32"/>
        <v>#REF!</v>
      </c>
      <c r="T262" t="e">
        <f t="shared" si="33"/>
        <v>#REF!</v>
      </c>
      <c r="U262" t="e">
        <f t="shared" si="34"/>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AL261"/>
  <sheetViews>
    <sheetView workbookViewId="0">
      <selection activeCell="D5" sqref="D5"/>
    </sheetView>
  </sheetViews>
  <sheetFormatPr defaultRowHeight="15" x14ac:dyDescent="0.25"/>
  <cols>
    <col min="4" max="4" width="68" customWidth="1"/>
    <col min="5" max="5" width="10.42578125" customWidth="1"/>
    <col min="6" max="6" width="26.140625" bestFit="1" customWidth="1"/>
    <col min="7" max="7" width="10.28515625" bestFit="1" customWidth="1"/>
    <col min="8" max="8" width="11.85546875" bestFit="1" customWidth="1"/>
    <col min="9" max="9" width="22.28515625" bestFit="1" customWidth="1"/>
    <col min="10" max="10" width="10.140625" bestFit="1" customWidth="1"/>
    <col min="11" max="11" width="13.28515625" bestFit="1" customWidth="1"/>
    <col min="12" max="13" width="14" bestFit="1" customWidth="1"/>
    <col min="14" max="15" width="13.85546875" bestFit="1" customWidth="1"/>
    <col min="16" max="16" width="13.7109375" bestFit="1" customWidth="1"/>
    <col min="17" max="17" width="14.85546875" bestFit="1" customWidth="1"/>
    <col min="18" max="18" width="13.7109375" bestFit="1" customWidth="1"/>
    <col min="19" max="19" width="14.140625" bestFit="1" customWidth="1"/>
    <col min="20" max="20" width="13.42578125" bestFit="1" customWidth="1"/>
    <col min="21" max="21" width="13.85546875" bestFit="1" customWidth="1"/>
    <col min="22" max="22" width="13.140625" bestFit="1" customWidth="1"/>
    <col min="23" max="23" width="14.5703125" bestFit="1" customWidth="1"/>
    <col min="24" max="24" width="14.28515625" bestFit="1" customWidth="1"/>
    <col min="25" max="25" width="27.42578125" bestFit="1" customWidth="1"/>
    <col min="26" max="26" width="27.7109375" bestFit="1" customWidth="1"/>
    <col min="27" max="27" width="27.85546875" bestFit="1" customWidth="1"/>
    <col min="28" max="28" width="27.42578125" bestFit="1" customWidth="1"/>
    <col min="29" max="29" width="27.7109375" bestFit="1" customWidth="1"/>
    <col min="30" max="30" width="27.42578125" bestFit="1" customWidth="1"/>
    <col min="31" max="31" width="28.28515625" bestFit="1" customWidth="1"/>
    <col min="32" max="32" width="11" bestFit="1" customWidth="1"/>
    <col min="33" max="33" width="14.5703125" bestFit="1" customWidth="1"/>
  </cols>
  <sheetData>
    <row r="1" spans="1:38" ht="15.75" thickBot="1" x14ac:dyDescent="0.3">
      <c r="E1" t="s">
        <v>156</v>
      </c>
      <c r="I1" s="125" t="s">
        <v>282</v>
      </c>
      <c r="J1">
        <v>6</v>
      </c>
      <c r="K1">
        <v>7</v>
      </c>
      <c r="L1">
        <v>8</v>
      </c>
      <c r="M1">
        <v>9</v>
      </c>
      <c r="N1">
        <v>10</v>
      </c>
      <c r="O1">
        <v>11</v>
      </c>
      <c r="P1">
        <v>12</v>
      </c>
      <c r="Q1">
        <v>13</v>
      </c>
      <c r="R1">
        <v>14</v>
      </c>
      <c r="S1">
        <v>15</v>
      </c>
      <c r="T1">
        <v>16</v>
      </c>
      <c r="U1">
        <v>17</v>
      </c>
      <c r="V1">
        <v>18</v>
      </c>
      <c r="W1">
        <v>19</v>
      </c>
      <c r="X1">
        <v>20</v>
      </c>
      <c r="Y1">
        <v>21</v>
      </c>
      <c r="Z1">
        <v>22</v>
      </c>
      <c r="AA1">
        <v>23</v>
      </c>
      <c r="AB1">
        <v>24</v>
      </c>
      <c r="AC1">
        <v>25</v>
      </c>
      <c r="AD1">
        <v>26</v>
      </c>
      <c r="AE1">
        <v>27</v>
      </c>
      <c r="AF1">
        <v>28</v>
      </c>
      <c r="AG1">
        <v>29</v>
      </c>
      <c r="AH1">
        <v>30</v>
      </c>
      <c r="AL1" t="s">
        <v>3</v>
      </c>
    </row>
    <row r="2" spans="1:38" ht="15.75" thickBot="1" x14ac:dyDescent="0.3">
      <c r="A2" t="s">
        <v>30</v>
      </c>
      <c r="B2">
        <v>53</v>
      </c>
      <c r="C2" t="s">
        <v>30</v>
      </c>
      <c r="E2" s="79" t="s">
        <v>0</v>
      </c>
      <c r="F2" s="80" t="s">
        <v>1</v>
      </c>
      <c r="G2" s="81" t="s">
        <v>159</v>
      </c>
      <c r="H2" s="82" t="s">
        <v>95</v>
      </c>
      <c r="I2" t="str">
        <f>[4]YEAR12!DQ$1</f>
        <v>MC POINTS +5</v>
      </c>
      <c r="J2" t="str">
        <f>[4]YEAR12!DR$1</f>
        <v>PHO Sept Y12 on track for grade</v>
      </c>
      <c r="K2" t="str">
        <f>[4]YEAR12!DS$1</f>
        <v>PHO Sept Y12 on track for grade XP</v>
      </c>
      <c r="L2" t="str">
        <f>[4]YEAR12!DT$1</f>
        <v>PHOTOGRAPHY</v>
      </c>
      <c r="M2" t="str">
        <f>[4]YEAR12!DU$1</f>
        <v>PHOTOGRAPHY +10</v>
      </c>
      <c r="N2" t="str">
        <f>[4]YEAR12!DV$1</f>
        <v>AR</v>
      </c>
      <c r="O2" t="str">
        <f>[4]YEAR12!DW$1</f>
        <v>BE</v>
      </c>
      <c r="P2" t="str">
        <f>[4]YEAR12!DX$1</f>
        <v>BI</v>
      </c>
      <c r="Q2" t="str">
        <f>[4]YEAR12!DY$1</f>
        <v>CH</v>
      </c>
      <c r="R2" t="str">
        <f>[4]YEAR12!DZ$1</f>
        <v>DR</v>
      </c>
      <c r="S2" t="str">
        <f>[4]YEAR12!EA$1</f>
        <v>DT</v>
      </c>
      <c r="T2" t="str">
        <f>[4]YEAR12!EB$1</f>
        <v>EA</v>
      </c>
      <c r="U2" t="str">
        <f>[4]YEAR12!EC$1</f>
        <v>EC</v>
      </c>
      <c r="V2" t="str">
        <f>[4]YEAR12!ED$1</f>
        <v>ENL</v>
      </c>
      <c r="W2" t="str">
        <f>[4]YEAR12!EE$1</f>
        <v>FR</v>
      </c>
      <c r="X2" t="str">
        <f>[4]YEAR12!EF$1</f>
        <v>GG</v>
      </c>
      <c r="Y2" t="str">
        <f>[4]YEAR12!EG$1</f>
        <v>HI</v>
      </c>
      <c r="Z2" t="str">
        <f>[4]YEAR12!EH$1</f>
        <v>HS-Single</v>
      </c>
      <c r="AA2" t="str">
        <f>[4]YEAR12!EI$1</f>
        <v>HS-Double</v>
      </c>
      <c r="AB2" t="str">
        <f>[4]YEAR12!EJ$1</f>
        <v>CS</v>
      </c>
      <c r="AC2" t="str">
        <f>[4]YEAR12!EK$1</f>
        <v>MA</v>
      </c>
      <c r="AD2" t="str">
        <f>[4]YEAR12!EL$1</f>
        <v>MF</v>
      </c>
      <c r="AE2" t="str">
        <f>[4]YEAR12!EM$1</f>
        <v>P&amp;E</v>
      </c>
      <c r="AF2" t="str">
        <f>[4]YEAR12!EN$1</f>
        <v>PE</v>
      </c>
      <c r="AG2" t="str">
        <f>[4]YEAR12!EO$1</f>
        <v>PH</v>
      </c>
      <c r="AH2" t="str">
        <f>[4]YEAR12!EP$1</f>
        <v>PO</v>
      </c>
      <c r="AL2" t="s">
        <v>63</v>
      </c>
    </row>
    <row r="3" spans="1:38" x14ac:dyDescent="0.25">
      <c r="A3" t="s">
        <v>31</v>
      </c>
      <c r="B3">
        <v>51</v>
      </c>
      <c r="C3" t="s">
        <v>31</v>
      </c>
      <c r="D3" t="s">
        <v>746</v>
      </c>
      <c r="E3" s="76">
        <f>[4]YEAR12!$A2</f>
        <v>150838</v>
      </c>
      <c r="F3" s="77" t="str">
        <f>[4]YEAR12!$B2</f>
        <v>Abbas, Maryam</v>
      </c>
      <c r="G3" s="119">
        <f>[4]YEAR12!$M2</f>
        <v>7.4</v>
      </c>
      <c r="H3" s="78" t="str">
        <f>[4]YEAR12!$Q2</f>
        <v>6.25+ (B/A)</v>
      </c>
      <c r="I3" s="117" t="str">
        <f>VLOOKUP($E3,[4]YEAR12!$A$2:$DF$260,19,FALSE)</f>
        <v/>
      </c>
      <c r="J3" s="117" t="str">
        <f>VLOOKUP($E3,[4]YEAR12!$A$2:$DF$260,23,FALSE)</f>
        <v/>
      </c>
      <c r="K3" s="117" t="str">
        <f>VLOOKUP($E3,[4]YEAR12!$A$2:$DF$260,27,FALSE)</f>
        <v>A</v>
      </c>
      <c r="L3" s="117" t="str">
        <f>VLOOKUP($E3,[4]YEAR12!$A$2:$DF$260,31,FALSE)</f>
        <v>A</v>
      </c>
      <c r="M3" s="117" t="str">
        <f>VLOOKUP($E3,[4]YEAR12!$A$2:$DF$260,35,FALSE)</f>
        <v/>
      </c>
      <c r="N3" s="117" t="str">
        <f>VLOOKUP($E3,[4]YEAR12!$A$2:$DF$260,39,FALSE)</f>
        <v/>
      </c>
      <c r="O3" s="117" t="str">
        <f>VLOOKUP($E3,[4]YEAR12!$A$2:$DF$260,43,FALSE)</f>
        <v/>
      </c>
      <c r="P3" s="117" t="str">
        <f>VLOOKUP($E3,[4]YEAR12!$A$2:$DF$260,47,FALSE)</f>
        <v/>
      </c>
      <c r="Q3" s="117" t="str">
        <f>VLOOKUP($E3,[4]YEAR12!$A$2:$DF$260,51,FALSE)</f>
        <v/>
      </c>
      <c r="R3" s="117" t="str">
        <f>VLOOKUP($E3,[4]YEAR12!$A$2:$DF$260,55,FALSE)</f>
        <v>A</v>
      </c>
      <c r="S3" s="117" t="str">
        <f>VLOOKUP($E3,[4]YEAR12!$A$2:$DF$260,59,FALSE)</f>
        <v/>
      </c>
      <c r="T3" s="117" t="str">
        <f>VLOOKUP($E3,[4]YEAR12!$A$2:$DF$260,63,FALSE)</f>
        <v/>
      </c>
      <c r="U3" s="117" t="str">
        <f>VLOOKUP($E3,[4]YEAR12!$A$2:$DF$260,67,FALSE)</f>
        <v/>
      </c>
      <c r="V3" s="117" t="str">
        <f>VLOOKUP($E3,[4]YEAR12!$A$2:$DF$260,71,FALSE)</f>
        <v/>
      </c>
      <c r="W3" s="117" t="str">
        <f>VLOOKUP($E3,[4]YEAR12!$A$2:$DF$260,75,FALSE)</f>
        <v/>
      </c>
      <c r="X3" s="117" t="str">
        <f>VLOOKUP($E3,[4]YEAR12!$A$2:$DF$260,79,FALSE)</f>
        <v>A/A*</v>
      </c>
      <c r="Y3" s="117" t="str">
        <f>VLOOKUP($E3,[4]YEAR12!$A$2:$DF$260,83,FALSE)</f>
        <v/>
      </c>
      <c r="Z3" s="117" t="str">
        <f>VLOOKUP($E3,[4]YEAR12!$A$2:$DF$260,87,FALSE)</f>
        <v/>
      </c>
      <c r="AA3" s="117" t="str">
        <f>VLOOKUP($E3,[4]YEAR12!$A$2:$DF$260,91,FALSE)</f>
        <v/>
      </c>
      <c r="AB3" s="117" t="str">
        <f>VLOOKUP($E3,[4]YEAR12!$A$2:$DF$260,95,FALSE)</f>
        <v/>
      </c>
      <c r="AC3" s="117" t="str">
        <f>VLOOKUP($E3,[4]YEAR12!$A$2:$DF$260,99,FALSE)</f>
        <v/>
      </c>
      <c r="AD3" s="117" t="str">
        <f>VLOOKUP($E3,[4]YEAR12!$A$2:$DF$260,103,FALSE)</f>
        <v/>
      </c>
      <c r="AE3" s="117" t="str">
        <f>VLOOKUP($E3,[4]YEAR12!$A$2:$DF$260,107,FALSE)</f>
        <v/>
      </c>
      <c r="AF3" s="117" t="str">
        <f>VLOOKUP($E3,[4]YEAR12!$A$2:$DI$260,111,FALSE)</f>
        <v/>
      </c>
      <c r="AG3" s="117" t="str">
        <f>VLOOKUP($E3,[4]YEAR12!$A$2:$DK$260,115,FALSE)</f>
        <v/>
      </c>
      <c r="AH3" s="117" t="str">
        <f>VLOOKUP($E3,[4]YEAR12!$A$2:$FK$260,119,FALSE)</f>
        <v/>
      </c>
      <c r="AL3" t="s">
        <v>347</v>
      </c>
    </row>
    <row r="4" spans="1:38" x14ac:dyDescent="0.25">
      <c r="A4" t="s">
        <v>32</v>
      </c>
      <c r="B4">
        <v>49</v>
      </c>
      <c r="C4" t="s">
        <v>32</v>
      </c>
      <c r="D4" t="e">
        <f>VLOOKUP(A3,DATASHEET!B:AC,18,FALSE)+VLOOKUP(A3,DATASHEET!B:AC,19,FALSE)+VLOOKUP(A3,DATASHEET!B:AC,20,FALSE)+VLOOKUP(A3,DATASHEET!B:AC,21,FALSE)+VLOOKUP(A3,DATASHEET!B:AC,22,FALSE)+VLOOKUP(A3,DATASHEET!B:AC,23,FALSE)</f>
        <v>#N/A</v>
      </c>
      <c r="E4" s="73">
        <f>[4]YEAR12!$A3</f>
        <v>150984</v>
      </c>
      <c r="F4" s="72" t="str">
        <f>[4]YEAR12!$B3</f>
        <v>Abdaljawwad, Dua'A</v>
      </c>
      <c r="G4" s="119">
        <f>[4]YEAR12!$M3</f>
        <v>6.4444444444444446</v>
      </c>
      <c r="H4" s="78" t="str">
        <f>[4]YEAR12!$Q3</f>
        <v>6.25+ (B/A)</v>
      </c>
      <c r="I4" s="117" t="str">
        <f>VLOOKUP($E4,[4]YEAR12!$A$2:$DF$260,19,FALSE)</f>
        <v/>
      </c>
      <c r="J4" s="117" t="str">
        <f>VLOOKUP($E4,[4]YEAR12!$A$2:$DF$260,23,FALSE)</f>
        <v/>
      </c>
      <c r="K4" s="117" t="str">
        <f>VLOOKUP($E4,[4]YEAR12!$A$2:$DF$260,27,FALSE)</f>
        <v>B</v>
      </c>
      <c r="L4" s="117" t="str">
        <f>VLOOKUP($E4,[4]YEAR12!$A$2:$DF$260,31,FALSE)</f>
        <v>B</v>
      </c>
      <c r="M4" s="117" t="str">
        <f>VLOOKUP($E4,[4]YEAR12!$A$2:$DF$260,35,FALSE)</f>
        <v/>
      </c>
      <c r="N4" s="117" t="str">
        <f>VLOOKUP($E4,[4]YEAR12!$A$2:$DF$260,39,FALSE)</f>
        <v/>
      </c>
      <c r="O4" s="117" t="str">
        <f>VLOOKUP($E4,[4]YEAR12!$A$2:$DF$260,43,FALSE)</f>
        <v/>
      </c>
      <c r="P4" s="117" t="str">
        <f>VLOOKUP($E4,[4]YEAR12!$A$2:$DF$260,47,FALSE)</f>
        <v/>
      </c>
      <c r="Q4" s="117" t="str">
        <f>VLOOKUP($E4,[4]YEAR12!$A$2:$DF$260,51,FALSE)</f>
        <v/>
      </c>
      <c r="R4" s="117" t="str">
        <f>VLOOKUP($E4,[4]YEAR12!$A$2:$DF$260,55,FALSE)</f>
        <v/>
      </c>
      <c r="S4" s="117" t="str">
        <f>VLOOKUP($E4,[4]YEAR12!$A$2:$DF$260,59,FALSE)</f>
        <v/>
      </c>
      <c r="T4" s="117" t="str">
        <f>VLOOKUP($E4,[4]YEAR12!$A$2:$DF$260,63,FALSE)</f>
        <v/>
      </c>
      <c r="U4" s="117" t="str">
        <f>VLOOKUP($E4,[4]YEAR12!$A$2:$DF$260,67,FALSE)</f>
        <v/>
      </c>
      <c r="V4" s="117" t="str">
        <f>VLOOKUP($E4,[4]YEAR12!$A$2:$DF$260,71,FALSE)</f>
        <v/>
      </c>
      <c r="W4" s="117" t="str">
        <f>VLOOKUP($E4,[4]YEAR12!$A$2:$DF$260,75,FALSE)</f>
        <v/>
      </c>
      <c r="X4" s="117" t="str">
        <f>VLOOKUP($E4,[4]YEAR12!$A$2:$DF$260,79,FALSE)</f>
        <v/>
      </c>
      <c r="Y4" s="117" t="str">
        <f>VLOOKUP($E4,[4]YEAR12!$A$2:$DF$260,83,FALSE)</f>
        <v/>
      </c>
      <c r="Z4" s="117" t="str">
        <f>VLOOKUP($E4,[4]YEAR12!$A$2:$DF$260,87,FALSE)</f>
        <v/>
      </c>
      <c r="AA4" s="117" t="str">
        <f>VLOOKUP($E4,[4]YEAR12!$A$2:$DF$260,91,FALSE)</f>
        <v/>
      </c>
      <c r="AB4" s="117" t="str">
        <f>VLOOKUP($E4,[4]YEAR12!$A$2:$DF$260,95,FALSE)</f>
        <v/>
      </c>
      <c r="AC4" s="117" t="str">
        <f>VLOOKUP($E4,[4]YEAR12!$A$2:$DF$260,99,FALSE)</f>
        <v/>
      </c>
      <c r="AD4" s="117" t="str">
        <f>VLOOKUP($E4,[4]YEAR12!$A$2:$DF$260,103,FALSE)</f>
        <v>A</v>
      </c>
      <c r="AE4" s="117" t="str">
        <f>VLOOKUP($E4,[4]YEAR12!$A$2:$DF$260,107,FALSE)</f>
        <v/>
      </c>
      <c r="AF4" s="117" t="str">
        <f>VLOOKUP($E4,[4]YEAR12!$A$2:$DI$260,111,FALSE)</f>
        <v/>
      </c>
      <c r="AG4" s="117" t="str">
        <f>VLOOKUP($E4,[4]YEAR12!$A$2:$DK$260,115,FALSE)</f>
        <v/>
      </c>
      <c r="AH4" s="117" t="str">
        <f>VLOOKUP($E4,[4]YEAR12!$A$2:$FK$260,119,FALSE)</f>
        <v/>
      </c>
    </row>
    <row r="5" spans="1:38" x14ac:dyDescent="0.25">
      <c r="A5" t="s">
        <v>26</v>
      </c>
      <c r="B5">
        <v>47</v>
      </c>
      <c r="C5" t="s">
        <v>26</v>
      </c>
      <c r="E5" s="73">
        <f>[4]YEAR12!$A4</f>
        <v>151969</v>
      </c>
      <c r="F5" s="72" t="str">
        <f>[4]YEAR12!$B4</f>
        <v>Abraham, Faseal</v>
      </c>
      <c r="G5" s="119">
        <f>[4]YEAR12!$M4</f>
        <v>3.5</v>
      </c>
      <c r="H5" s="78" t="str">
        <f>[4]YEAR12!$Q4</f>
        <v>2.5+ (D/C)</v>
      </c>
      <c r="I5" s="117" t="str">
        <f>VLOOKUP($E5,[4]YEAR12!$A$2:$DF$260,19,FALSE)</f>
        <v/>
      </c>
      <c r="J5" s="117" t="str">
        <f>VLOOKUP($E5,[4]YEAR12!$A$2:$DF$260,23,FALSE)</f>
        <v>C</v>
      </c>
      <c r="K5" s="117" t="str">
        <f>VLOOKUP($E5,[4]YEAR12!$A$2:$DF$260,27,FALSE)</f>
        <v/>
      </c>
      <c r="L5" s="117" t="str">
        <f>VLOOKUP($E5,[4]YEAR12!$A$2:$DF$260,31,FALSE)</f>
        <v/>
      </c>
      <c r="M5" s="117" t="str">
        <f>VLOOKUP($E5,[4]YEAR12!$A$2:$DF$260,35,FALSE)</f>
        <v/>
      </c>
      <c r="N5" s="117" t="str">
        <f>VLOOKUP($E5,[4]YEAR12!$A$2:$DF$260,39,FALSE)</f>
        <v/>
      </c>
      <c r="O5" s="117" t="str">
        <f>VLOOKUP($E5,[4]YEAR12!$A$2:$DF$260,43,FALSE)</f>
        <v/>
      </c>
      <c r="P5" s="117" t="str">
        <f>VLOOKUP($E5,[4]YEAR12!$A$2:$DF$260,47,FALSE)</f>
        <v>D/C</v>
      </c>
      <c r="Q5" s="117" t="str">
        <f>VLOOKUP($E5,[4]YEAR12!$A$2:$DF$260,51,FALSE)</f>
        <v/>
      </c>
      <c r="R5" s="117" t="str">
        <f>VLOOKUP($E5,[4]YEAR12!$A$2:$DF$260,55,FALSE)</f>
        <v/>
      </c>
      <c r="S5" s="117" t="str">
        <f>VLOOKUP($E5,[4]YEAR12!$A$2:$DF$260,59,FALSE)</f>
        <v/>
      </c>
      <c r="T5" s="117" t="str">
        <f>VLOOKUP($E5,[4]YEAR12!$A$2:$DF$260,63,FALSE)</f>
        <v/>
      </c>
      <c r="U5" s="117" t="str">
        <f>VLOOKUP($E5,[4]YEAR12!$A$2:$DF$260,67,FALSE)</f>
        <v/>
      </c>
      <c r="V5" s="117" t="str">
        <f>VLOOKUP($E5,[4]YEAR12!$A$2:$DF$260,71,FALSE)</f>
        <v/>
      </c>
      <c r="W5" s="117" t="str">
        <f>VLOOKUP($E5,[4]YEAR12!$A$2:$DF$260,75,FALSE)</f>
        <v/>
      </c>
      <c r="X5" s="117" t="str">
        <f>VLOOKUP($E5,[4]YEAR12!$A$2:$DF$260,79,FALSE)</f>
        <v/>
      </c>
      <c r="Y5" s="117" t="str">
        <f>VLOOKUP($E5,[4]YEAR12!$A$2:$DF$260,83,FALSE)</f>
        <v/>
      </c>
      <c r="Z5" s="117" t="str">
        <f>VLOOKUP($E5,[4]YEAR12!$A$2:$DF$260,87,FALSE)</f>
        <v/>
      </c>
      <c r="AA5" s="117" t="str">
        <f>VLOOKUP($E5,[4]YEAR12!$A$2:$DF$260,91,FALSE)</f>
        <v/>
      </c>
      <c r="AB5" s="117" t="str">
        <f>VLOOKUP($E5,[4]YEAR12!$A$2:$DF$260,95,FALSE)</f>
        <v/>
      </c>
      <c r="AC5" s="117" t="str">
        <f>VLOOKUP($E5,[4]YEAR12!$A$2:$DF$260,99,FALSE)</f>
        <v>C</v>
      </c>
      <c r="AD5" s="117" t="str">
        <f>VLOOKUP($E5,[4]YEAR12!$A$2:$DF$260,103,FALSE)</f>
        <v/>
      </c>
      <c r="AE5" s="117" t="str">
        <f>VLOOKUP($E5,[4]YEAR12!$A$2:$DF$260,107,FALSE)</f>
        <v/>
      </c>
      <c r="AF5" s="117" t="str">
        <f>VLOOKUP($E5,[4]YEAR12!$A$2:$DI$260,111,FALSE)</f>
        <v/>
      </c>
      <c r="AG5" s="117" t="str">
        <f>VLOOKUP($E5,[4]YEAR12!$A$2:$DK$260,115,FALSE)</f>
        <v/>
      </c>
      <c r="AH5" s="117" t="str">
        <f>VLOOKUP($E5,[4]YEAR12!$A$2:$FK$260,119,FALSE)</f>
        <v/>
      </c>
      <c r="AL5" t="s">
        <v>3</v>
      </c>
    </row>
    <row r="6" spans="1:38" x14ac:dyDescent="0.25">
      <c r="A6" t="s">
        <v>33</v>
      </c>
      <c r="B6">
        <v>45</v>
      </c>
      <c r="C6" t="s">
        <v>33</v>
      </c>
      <c r="E6" s="73">
        <f>[4]YEAR12!$A5</f>
        <v>160118</v>
      </c>
      <c r="F6" s="72" t="str">
        <f>[4]YEAR12!$B5</f>
        <v>Ackernley, Archie</v>
      </c>
      <c r="G6" s="119">
        <f>[4]YEAR12!$M5</f>
        <v>5.666666666666667</v>
      </c>
      <c r="H6" s="78" t="str">
        <f>[4]YEAR12!$Q5</f>
        <v>4.75+ (C/B)</v>
      </c>
      <c r="I6" s="117" t="str">
        <f>VLOOKUP($E6,[4]YEAR12!$A$2:$DF$260,19,FALSE)</f>
        <v/>
      </c>
      <c r="J6" s="117" t="str">
        <f>VLOOKUP($E6,[4]YEAR12!$A$2:$DF$260,23,FALSE)</f>
        <v/>
      </c>
      <c r="K6" s="117" t="str">
        <f>VLOOKUP($E6,[4]YEAR12!$A$2:$DF$260,27,FALSE)</f>
        <v>C</v>
      </c>
      <c r="L6" s="117" t="str">
        <f>VLOOKUP($E6,[4]YEAR12!$A$2:$DF$260,31,FALSE)</f>
        <v/>
      </c>
      <c r="M6" s="117" t="str">
        <f>VLOOKUP($E6,[4]YEAR12!$A$2:$DF$260,35,FALSE)</f>
        <v/>
      </c>
      <c r="N6" s="117" t="str">
        <f>VLOOKUP($E6,[4]YEAR12!$A$2:$DF$260,39,FALSE)</f>
        <v/>
      </c>
      <c r="O6" s="117" t="str">
        <f>VLOOKUP($E6,[4]YEAR12!$A$2:$DF$260,43,FALSE)</f>
        <v/>
      </c>
      <c r="P6" s="117" t="str">
        <f>VLOOKUP($E6,[4]YEAR12!$A$2:$DF$260,47,FALSE)</f>
        <v>B/A</v>
      </c>
      <c r="Q6" s="117" t="str">
        <f>VLOOKUP($E6,[4]YEAR12!$A$2:$DF$260,51,FALSE)</f>
        <v/>
      </c>
      <c r="R6" s="117" t="str">
        <f>VLOOKUP($E6,[4]YEAR12!$A$2:$DF$260,55,FALSE)</f>
        <v/>
      </c>
      <c r="S6" s="117" t="str">
        <f>VLOOKUP($E6,[4]YEAR12!$A$2:$DF$260,59,FALSE)</f>
        <v/>
      </c>
      <c r="T6" s="117" t="str">
        <f>VLOOKUP($E6,[4]YEAR12!$A$2:$DF$260,63,FALSE)</f>
        <v/>
      </c>
      <c r="U6" s="117" t="str">
        <f>VLOOKUP($E6,[4]YEAR12!$A$2:$DF$260,67,FALSE)</f>
        <v/>
      </c>
      <c r="V6" s="117" t="str">
        <f>VLOOKUP($E6,[4]YEAR12!$A$2:$DF$260,71,FALSE)</f>
        <v/>
      </c>
      <c r="W6" s="117" t="str">
        <f>VLOOKUP($E6,[4]YEAR12!$A$2:$DF$260,75,FALSE)</f>
        <v/>
      </c>
      <c r="X6" s="117" t="str">
        <f>VLOOKUP($E6,[4]YEAR12!$A$2:$DF$260,79,FALSE)</f>
        <v>B</v>
      </c>
      <c r="Y6" s="117" t="str">
        <f>VLOOKUP($E6,[4]YEAR12!$A$2:$DF$260,83,FALSE)</f>
        <v/>
      </c>
      <c r="Z6" s="117" t="str">
        <f>VLOOKUP($E6,[4]YEAR12!$A$2:$DF$260,87,FALSE)</f>
        <v/>
      </c>
      <c r="AA6" s="117" t="str">
        <f>VLOOKUP($E6,[4]YEAR12!$A$2:$DF$260,91,FALSE)</f>
        <v/>
      </c>
      <c r="AB6" s="117" t="str">
        <f>VLOOKUP($E6,[4]YEAR12!$A$2:$DF$260,95,FALSE)</f>
        <v>C/B</v>
      </c>
      <c r="AC6" s="117" t="str">
        <f>VLOOKUP($E6,[4]YEAR12!$A$2:$DF$260,99,FALSE)</f>
        <v/>
      </c>
      <c r="AD6" s="117" t="str">
        <f>VLOOKUP($E6,[4]YEAR12!$A$2:$DF$260,103,FALSE)</f>
        <v/>
      </c>
      <c r="AE6" s="117" t="str">
        <f>VLOOKUP($E6,[4]YEAR12!$A$2:$DF$260,107,FALSE)</f>
        <v/>
      </c>
      <c r="AF6" s="117" t="str">
        <f>VLOOKUP($E6,[4]YEAR12!$A$2:$DI$260,111,FALSE)</f>
        <v/>
      </c>
      <c r="AG6" s="117" t="str">
        <f>VLOOKUP($E6,[4]YEAR12!$A$2:$DK$260,115,FALSE)</f>
        <v/>
      </c>
      <c r="AH6" s="117" t="str">
        <f>VLOOKUP($E6,[4]YEAR12!$A$2:$FK$260,119,FALSE)</f>
        <v/>
      </c>
      <c r="AL6" t="s">
        <v>63</v>
      </c>
    </row>
    <row r="7" spans="1:38" x14ac:dyDescent="0.25">
      <c r="A7" t="s">
        <v>24</v>
      </c>
      <c r="B7">
        <v>43</v>
      </c>
      <c r="C7" t="s">
        <v>24</v>
      </c>
      <c r="E7" s="73">
        <f>[4]YEAR12!$A6</f>
        <v>160049</v>
      </c>
      <c r="F7" s="72" t="str">
        <f>[4]YEAR12!$B6</f>
        <v>Adams, Jack</v>
      </c>
      <c r="G7" s="119">
        <f>[4]YEAR12!$M6</f>
        <v>7.5555555555555554</v>
      </c>
      <c r="H7" s="78" t="str">
        <f>[4]YEAR12!$Q6</f>
        <v>6.25+ (B/A)</v>
      </c>
      <c r="I7" s="117" t="str">
        <f>VLOOKUP($E7,[4]YEAR12!$A$2:$DF$260,19,FALSE)</f>
        <v/>
      </c>
      <c r="J7" s="117" t="str">
        <f>VLOOKUP($E7,[4]YEAR12!$A$2:$DF$260,23,FALSE)</f>
        <v/>
      </c>
      <c r="K7" s="117" t="str">
        <f>VLOOKUP($E7,[4]YEAR12!$A$2:$DF$260,27,FALSE)</f>
        <v>A/A*</v>
      </c>
      <c r="L7" s="117" t="str">
        <f>VLOOKUP($E7,[4]YEAR12!$A$2:$DF$260,31,FALSE)</f>
        <v/>
      </c>
      <c r="M7" s="117" t="str">
        <f>VLOOKUP($E7,[4]YEAR12!$A$2:$DF$260,35,FALSE)</f>
        <v/>
      </c>
      <c r="N7" s="117" t="str">
        <f>VLOOKUP($E7,[4]YEAR12!$A$2:$DF$260,39,FALSE)</f>
        <v/>
      </c>
      <c r="O7" s="117" t="str">
        <f>VLOOKUP($E7,[4]YEAR12!$A$2:$DF$260,43,FALSE)</f>
        <v/>
      </c>
      <c r="P7" s="117" t="str">
        <f>VLOOKUP($E7,[4]YEAR12!$A$2:$DF$260,47,FALSE)</f>
        <v/>
      </c>
      <c r="Q7" s="117" t="str">
        <f>VLOOKUP($E7,[4]YEAR12!$A$2:$DF$260,51,FALSE)</f>
        <v/>
      </c>
      <c r="R7" s="117" t="str">
        <f>VLOOKUP($E7,[4]YEAR12!$A$2:$DF$260,55,FALSE)</f>
        <v/>
      </c>
      <c r="S7" s="117" t="str">
        <f>VLOOKUP($E7,[4]YEAR12!$A$2:$DF$260,59,FALSE)</f>
        <v/>
      </c>
      <c r="T7" s="117" t="str">
        <f>VLOOKUP($E7,[4]YEAR12!$A$2:$DF$260,63,FALSE)</f>
        <v>A/A*</v>
      </c>
      <c r="U7" s="117" t="str">
        <f>VLOOKUP($E7,[4]YEAR12!$A$2:$DF$260,67,FALSE)</f>
        <v/>
      </c>
      <c r="V7" s="117" t="str">
        <f>VLOOKUP($E7,[4]YEAR12!$A$2:$DF$260,71,FALSE)</f>
        <v/>
      </c>
      <c r="W7" s="117" t="str">
        <f>VLOOKUP($E7,[4]YEAR12!$A$2:$DF$260,75,FALSE)</f>
        <v/>
      </c>
      <c r="X7" s="117" t="str">
        <f>VLOOKUP($E7,[4]YEAR12!$A$2:$DF$260,79,FALSE)</f>
        <v/>
      </c>
      <c r="Y7" s="117" t="str">
        <f>VLOOKUP($E7,[4]YEAR12!$A$2:$DF$260,83,FALSE)</f>
        <v/>
      </c>
      <c r="Z7" s="117" t="str">
        <f>VLOOKUP($E7,[4]YEAR12!$A$2:$DF$260,87,FALSE)</f>
        <v/>
      </c>
      <c r="AA7" s="117" t="str">
        <f>VLOOKUP($E7,[4]YEAR12!$A$2:$DF$260,91,FALSE)</f>
        <v/>
      </c>
      <c r="AB7" s="117" t="str">
        <f>VLOOKUP($E7,[4]YEAR12!$A$2:$DF$260,95,FALSE)</f>
        <v/>
      </c>
      <c r="AC7" s="117" t="str">
        <f>VLOOKUP($E7,[4]YEAR12!$A$2:$DF$260,99,FALSE)</f>
        <v>A/A*</v>
      </c>
      <c r="AD7" s="117" t="str">
        <f>VLOOKUP($E7,[4]YEAR12!$A$2:$DF$260,103,FALSE)</f>
        <v>A*</v>
      </c>
      <c r="AE7" s="117" t="str">
        <f>VLOOKUP($E7,[4]YEAR12!$A$2:$DF$260,107,FALSE)</f>
        <v/>
      </c>
      <c r="AF7" s="117" t="str">
        <f>VLOOKUP($E7,[4]YEAR12!$A$2:$DI$260,111,FALSE)</f>
        <v/>
      </c>
      <c r="AG7" s="117" t="str">
        <f>VLOOKUP($E7,[4]YEAR12!$A$2:$DK$260,115,FALSE)</f>
        <v/>
      </c>
      <c r="AH7" s="117" t="str">
        <f>VLOOKUP($E7,[4]YEAR12!$A$2:$FK$260,119,FALSE)</f>
        <v/>
      </c>
      <c r="AL7" t="s">
        <v>347</v>
      </c>
    </row>
    <row r="8" spans="1:38" x14ac:dyDescent="0.25">
      <c r="A8" t="s">
        <v>21</v>
      </c>
      <c r="B8">
        <v>41</v>
      </c>
      <c r="C8" t="s">
        <v>21</v>
      </c>
      <c r="E8" s="73">
        <f>[4]YEAR12!$A7</f>
        <v>150995</v>
      </c>
      <c r="F8" s="72" t="str">
        <f>[4]YEAR12!$B7</f>
        <v>Adesina, Karen</v>
      </c>
      <c r="G8" s="119">
        <f>[4]YEAR12!$M7</f>
        <v>5.35</v>
      </c>
      <c r="H8" s="78" t="str">
        <f>[4]YEAR12!$Q7</f>
        <v>4.75+ (C/B)</v>
      </c>
      <c r="I8" s="117" t="str">
        <f>VLOOKUP($E8,[4]YEAR12!$A$2:$DF$260,19,FALSE)</f>
        <v/>
      </c>
      <c r="J8" s="117" t="str">
        <f>VLOOKUP($E8,[4]YEAR12!$A$2:$DF$260,23,FALSE)</f>
        <v/>
      </c>
      <c r="K8" s="117" t="str">
        <f>VLOOKUP($E8,[4]YEAR12!$A$2:$DF$260,27,FALSE)</f>
        <v/>
      </c>
      <c r="L8" s="117" t="str">
        <f>VLOOKUP($E8,[4]YEAR12!$A$2:$DF$260,31,FALSE)</f>
        <v/>
      </c>
      <c r="M8" s="117" t="str">
        <f>VLOOKUP($E8,[4]YEAR12!$A$2:$DF$260,35,FALSE)</f>
        <v/>
      </c>
      <c r="N8" s="117" t="str">
        <f>VLOOKUP($E8,[4]YEAR12!$A$2:$DF$260,39,FALSE)</f>
        <v/>
      </c>
      <c r="O8" s="117" t="str">
        <f>VLOOKUP($E8,[4]YEAR12!$A$2:$DF$260,43,FALSE)</f>
        <v/>
      </c>
      <c r="P8" s="117" t="str">
        <f>VLOOKUP($E8,[4]YEAR12!$A$2:$DF$260,47,FALSE)</f>
        <v/>
      </c>
      <c r="Q8" s="117" t="str">
        <f>VLOOKUP($E8,[4]YEAR12!$A$2:$DF$260,51,FALSE)</f>
        <v/>
      </c>
      <c r="R8" s="117" t="str">
        <f>VLOOKUP($E8,[4]YEAR12!$A$2:$DF$260,55,FALSE)</f>
        <v/>
      </c>
      <c r="S8" s="117" t="str">
        <f>VLOOKUP($E8,[4]YEAR12!$A$2:$DF$260,59,FALSE)</f>
        <v/>
      </c>
      <c r="T8" s="117" t="str">
        <f>VLOOKUP($E8,[4]YEAR12!$A$2:$DF$260,63,FALSE)</f>
        <v/>
      </c>
      <c r="U8" s="117" t="str">
        <f>VLOOKUP($E8,[4]YEAR12!$A$2:$DF$260,67,FALSE)</f>
        <v>D/D*</v>
      </c>
      <c r="V8" s="117" t="str">
        <f>VLOOKUP($E8,[4]YEAR12!$A$2:$DF$260,71,FALSE)</f>
        <v/>
      </c>
      <c r="W8" s="117" t="str">
        <f>VLOOKUP($E8,[4]YEAR12!$A$2:$DF$260,75,FALSE)</f>
        <v/>
      </c>
      <c r="X8" s="117" t="str">
        <f>VLOOKUP($E8,[4]YEAR12!$A$2:$DF$260,79,FALSE)</f>
        <v>C/B</v>
      </c>
      <c r="Y8" s="117" t="str">
        <f>VLOOKUP($E8,[4]YEAR12!$A$2:$DF$260,83,FALSE)</f>
        <v/>
      </c>
      <c r="Z8" s="117" t="str">
        <f>VLOOKUP($E8,[4]YEAR12!$A$2:$DF$260,87,FALSE)</f>
        <v/>
      </c>
      <c r="AA8" s="117" t="str">
        <f>VLOOKUP($E8,[4]YEAR12!$A$2:$DF$260,91,FALSE)</f>
        <v/>
      </c>
      <c r="AB8" s="117" t="str">
        <f>VLOOKUP($E8,[4]YEAR12!$A$2:$DF$260,95,FALSE)</f>
        <v>C</v>
      </c>
      <c r="AC8" s="117" t="str">
        <f>VLOOKUP($E8,[4]YEAR12!$A$2:$DF$260,99,FALSE)</f>
        <v/>
      </c>
      <c r="AD8" s="117" t="str">
        <f>VLOOKUP($E8,[4]YEAR12!$A$2:$DF$260,103,FALSE)</f>
        <v>B</v>
      </c>
      <c r="AE8" s="117" t="str">
        <f>VLOOKUP($E8,[4]YEAR12!$A$2:$DF$260,107,FALSE)</f>
        <v/>
      </c>
      <c r="AF8" s="117" t="str">
        <f>VLOOKUP($E8,[4]YEAR12!$A$2:$DI$260,111,FALSE)</f>
        <v/>
      </c>
      <c r="AG8" s="117" t="str">
        <f>VLOOKUP($E8,[4]YEAR12!$A$2:$DK$260,115,FALSE)</f>
        <v/>
      </c>
      <c r="AH8" s="117" t="str">
        <f>VLOOKUP($E8,[4]YEAR12!$A$2:$FK$260,119,FALSE)</f>
        <v/>
      </c>
      <c r="AL8" t="s">
        <v>325</v>
      </c>
    </row>
    <row r="9" spans="1:38" x14ac:dyDescent="0.25">
      <c r="A9" t="s">
        <v>20</v>
      </c>
      <c r="B9">
        <v>39</v>
      </c>
      <c r="C9" t="s">
        <v>20</v>
      </c>
      <c r="E9" s="73">
        <f>[4]YEAR12!$A8</f>
        <v>150982</v>
      </c>
      <c r="F9" s="72" t="str">
        <f>[4]YEAR12!$B8</f>
        <v>Adiele, Angel</v>
      </c>
      <c r="G9" s="119">
        <f>[4]YEAR12!$M8</f>
        <v>6.6</v>
      </c>
      <c r="H9" s="78" t="str">
        <f>[4]YEAR12!$Q8</f>
        <v>6.25+ (B/A)</v>
      </c>
      <c r="I9" s="117" t="str">
        <f>VLOOKUP($E9,[4]YEAR12!$A$2:$DF$260,19,FALSE)</f>
        <v/>
      </c>
      <c r="J9" s="117" t="str">
        <f>VLOOKUP($E9,[4]YEAR12!$A$2:$DF$260,23,FALSE)</f>
        <v/>
      </c>
      <c r="K9" s="117" t="str">
        <f>VLOOKUP($E9,[4]YEAR12!$A$2:$DF$260,27,FALSE)</f>
        <v/>
      </c>
      <c r="L9" s="117" t="str">
        <f>VLOOKUP($E9,[4]YEAR12!$A$2:$DF$260,31,FALSE)</f>
        <v>B</v>
      </c>
      <c r="M9" s="117" t="str">
        <f>VLOOKUP($E9,[4]YEAR12!$A$2:$DF$260,35,FALSE)</f>
        <v/>
      </c>
      <c r="N9" s="117" t="str">
        <f>VLOOKUP($E9,[4]YEAR12!$A$2:$DF$260,39,FALSE)</f>
        <v/>
      </c>
      <c r="O9" s="117" t="str">
        <f>VLOOKUP($E9,[4]YEAR12!$A$2:$DF$260,43,FALSE)</f>
        <v/>
      </c>
      <c r="P9" s="117" t="str">
        <f>VLOOKUP($E9,[4]YEAR12!$A$2:$DF$260,47,FALSE)</f>
        <v/>
      </c>
      <c r="Q9" s="117" t="str">
        <f>VLOOKUP($E9,[4]YEAR12!$A$2:$DF$260,51,FALSE)</f>
        <v/>
      </c>
      <c r="R9" s="117" t="str">
        <f>VLOOKUP($E9,[4]YEAR12!$A$2:$DF$260,55,FALSE)</f>
        <v/>
      </c>
      <c r="S9" s="117" t="str">
        <f>VLOOKUP($E9,[4]YEAR12!$A$2:$DF$260,59,FALSE)</f>
        <v/>
      </c>
      <c r="T9" s="117" t="str">
        <f>VLOOKUP($E9,[4]YEAR12!$A$2:$DF$260,63,FALSE)</f>
        <v/>
      </c>
      <c r="U9" s="117" t="str">
        <f>VLOOKUP($E9,[4]YEAR12!$A$2:$DF$260,67,FALSE)</f>
        <v/>
      </c>
      <c r="V9" s="117" t="str">
        <f>VLOOKUP($E9,[4]YEAR12!$A$2:$DF$260,71,FALSE)</f>
        <v/>
      </c>
      <c r="W9" s="117" t="str">
        <f>VLOOKUP($E9,[4]YEAR12!$A$2:$DF$260,75,FALSE)</f>
        <v/>
      </c>
      <c r="X9" s="117" t="str">
        <f>VLOOKUP($E9,[4]YEAR12!$A$2:$DF$260,79,FALSE)</f>
        <v/>
      </c>
      <c r="Y9" s="117" t="str">
        <f>VLOOKUP($E9,[4]YEAR12!$A$2:$DF$260,83,FALSE)</f>
        <v/>
      </c>
      <c r="Z9" s="117" t="str">
        <f>VLOOKUP($E9,[4]YEAR12!$A$2:$DF$260,87,FALSE)</f>
        <v/>
      </c>
      <c r="AA9" s="117" t="str">
        <f>VLOOKUP($E9,[4]YEAR12!$A$2:$DF$260,91,FALSE)</f>
        <v/>
      </c>
      <c r="AB9" s="117" t="str">
        <f>VLOOKUP($E9,[4]YEAR12!$A$2:$DF$260,95,FALSE)</f>
        <v>B/A</v>
      </c>
      <c r="AC9" s="117" t="str">
        <f>VLOOKUP($E9,[4]YEAR12!$A$2:$DF$260,99,FALSE)</f>
        <v/>
      </c>
      <c r="AD9" s="117" t="str">
        <f>VLOOKUP($E9,[4]YEAR12!$A$2:$DF$260,103,FALSE)</f>
        <v>A</v>
      </c>
      <c r="AE9" s="117" t="str">
        <f>VLOOKUP($E9,[4]YEAR12!$A$2:$DF$260,107,FALSE)</f>
        <v/>
      </c>
      <c r="AF9" s="117" t="str">
        <f>VLOOKUP($E9,[4]YEAR12!$A$2:$DI$260,111,FALSE)</f>
        <v/>
      </c>
      <c r="AG9" s="117" t="str">
        <f>VLOOKUP($E9,[4]YEAR12!$A$2:$DK$260,115,FALSE)</f>
        <v/>
      </c>
      <c r="AH9" s="117" t="str">
        <f>VLOOKUP($E9,[4]YEAR12!$A$2:$FK$260,119,FALSE)</f>
        <v/>
      </c>
    </row>
    <row r="10" spans="1:38" x14ac:dyDescent="0.25">
      <c r="A10" t="s">
        <v>19</v>
      </c>
      <c r="B10">
        <v>37</v>
      </c>
      <c r="C10" t="s">
        <v>19</v>
      </c>
      <c r="E10" s="73">
        <f>[4]YEAR12!$A9</f>
        <v>150880</v>
      </c>
      <c r="F10" s="72" t="str">
        <f>[4]YEAR12!$B9</f>
        <v>Ahmadi, Melina</v>
      </c>
      <c r="G10" s="119">
        <f>[4]YEAR12!$M9</f>
        <v>7.1</v>
      </c>
      <c r="H10" s="78" t="str">
        <f>[4]YEAR12!$Q9</f>
        <v>6.25+ (B/A)</v>
      </c>
      <c r="I10" s="117" t="str">
        <f>VLOOKUP($E10,[4]YEAR12!$A$2:$DF$260,19,FALSE)</f>
        <v/>
      </c>
      <c r="J10" s="117" t="str">
        <f>VLOOKUP($E10,[4]YEAR12!$A$2:$DF$260,23,FALSE)</f>
        <v/>
      </c>
      <c r="K10" s="117" t="str">
        <f>VLOOKUP($E10,[4]YEAR12!$A$2:$DF$260,27,FALSE)</f>
        <v>A</v>
      </c>
      <c r="L10" s="117" t="str">
        <f>VLOOKUP($E10,[4]YEAR12!$A$2:$DF$260,31,FALSE)</f>
        <v>A</v>
      </c>
      <c r="M10" s="117" t="str">
        <f>VLOOKUP($E10,[4]YEAR12!$A$2:$DF$260,35,FALSE)</f>
        <v/>
      </c>
      <c r="N10" s="117" t="str">
        <f>VLOOKUP($E10,[4]YEAR12!$A$2:$DF$260,39,FALSE)</f>
        <v/>
      </c>
      <c r="O10" s="117" t="str">
        <f>VLOOKUP($E10,[4]YEAR12!$A$2:$DF$260,43,FALSE)</f>
        <v/>
      </c>
      <c r="P10" s="117" t="str">
        <f>VLOOKUP($E10,[4]YEAR12!$A$2:$DF$260,47,FALSE)</f>
        <v/>
      </c>
      <c r="Q10" s="117" t="str">
        <f>VLOOKUP($E10,[4]YEAR12!$A$2:$DF$260,51,FALSE)</f>
        <v/>
      </c>
      <c r="R10" s="117" t="str">
        <f>VLOOKUP($E10,[4]YEAR12!$A$2:$DF$260,55,FALSE)</f>
        <v/>
      </c>
      <c r="S10" s="117" t="str">
        <f>VLOOKUP($E10,[4]YEAR12!$A$2:$DF$260,59,FALSE)</f>
        <v/>
      </c>
      <c r="T10" s="117" t="str">
        <f>VLOOKUP($E10,[4]YEAR12!$A$2:$DF$260,63,FALSE)</f>
        <v/>
      </c>
      <c r="U10" s="117" t="str">
        <f>VLOOKUP($E10,[4]YEAR12!$A$2:$DF$260,67,FALSE)</f>
        <v/>
      </c>
      <c r="V10" s="117" t="str">
        <f>VLOOKUP($E10,[4]YEAR12!$A$2:$DF$260,71,FALSE)</f>
        <v/>
      </c>
      <c r="W10" s="117" t="str">
        <f>VLOOKUP($E10,[4]YEAR12!$A$2:$DF$260,75,FALSE)</f>
        <v/>
      </c>
      <c r="X10" s="117" t="str">
        <f>VLOOKUP($E10,[4]YEAR12!$A$2:$DF$260,79,FALSE)</f>
        <v>A</v>
      </c>
      <c r="Y10" s="117" t="str">
        <f>VLOOKUP($E10,[4]YEAR12!$A$2:$DF$260,83,FALSE)</f>
        <v/>
      </c>
      <c r="Z10" s="117" t="str">
        <f>VLOOKUP($E10,[4]YEAR12!$A$2:$DF$260,87,FALSE)</f>
        <v/>
      </c>
      <c r="AA10" s="117" t="str">
        <f>VLOOKUP($E10,[4]YEAR12!$A$2:$DF$260,91,FALSE)</f>
        <v/>
      </c>
      <c r="AB10" s="117" t="str">
        <f>VLOOKUP($E10,[4]YEAR12!$A$2:$DF$260,95,FALSE)</f>
        <v/>
      </c>
      <c r="AC10" s="117" t="str">
        <f>VLOOKUP($E10,[4]YEAR12!$A$2:$DF$260,99,FALSE)</f>
        <v/>
      </c>
      <c r="AD10" s="117" t="str">
        <f>VLOOKUP($E10,[4]YEAR12!$A$2:$DF$260,103,FALSE)</f>
        <v>A/A*</v>
      </c>
      <c r="AE10" s="117" t="str">
        <f>VLOOKUP($E10,[4]YEAR12!$A$2:$DF$260,107,FALSE)</f>
        <v/>
      </c>
      <c r="AF10" s="117" t="str">
        <f>VLOOKUP($E10,[4]YEAR12!$A$2:$DI$260,111,FALSE)</f>
        <v/>
      </c>
      <c r="AG10" s="117" t="str">
        <f>VLOOKUP($E10,[4]YEAR12!$A$2:$DK$260,115,FALSE)</f>
        <v/>
      </c>
      <c r="AH10" s="117" t="str">
        <f>VLOOKUP($E10,[4]YEAR12!$A$2:$FK$260,119,FALSE)</f>
        <v/>
      </c>
      <c r="AL10" t="s">
        <v>3</v>
      </c>
    </row>
    <row r="11" spans="1:38" x14ac:dyDescent="0.25">
      <c r="A11" t="s">
        <v>16</v>
      </c>
      <c r="B11">
        <v>35</v>
      </c>
      <c r="C11" t="s">
        <v>16</v>
      </c>
      <c r="E11" s="73">
        <f>[4]YEAR12!$A10</f>
        <v>160037</v>
      </c>
      <c r="F11" s="72" t="str">
        <f>[4]YEAR12!$B10</f>
        <v>Ahmed, Jubayil</v>
      </c>
      <c r="G11" s="119">
        <f>[4]YEAR12!$M10</f>
        <v>5.5555555555555554</v>
      </c>
      <c r="H11" s="78" t="str">
        <f>[4]YEAR12!$Q10</f>
        <v>4.75+ (C/B)</v>
      </c>
      <c r="I11" s="117" t="str">
        <f>VLOOKUP($E11,[4]YEAR12!$A$2:$DF$260,19,FALSE)</f>
        <v/>
      </c>
      <c r="J11" s="117" t="str">
        <f>VLOOKUP($E11,[4]YEAR12!$A$2:$DF$260,23,FALSE)</f>
        <v/>
      </c>
      <c r="K11" s="117" t="str">
        <f>VLOOKUP($E11,[4]YEAR12!$A$2:$DF$260,27,FALSE)</f>
        <v>C</v>
      </c>
      <c r="L11" s="117" t="str">
        <f>VLOOKUP($E11,[4]YEAR12!$A$2:$DF$260,31,FALSE)</f>
        <v/>
      </c>
      <c r="M11" s="117" t="str">
        <f>VLOOKUP($E11,[4]YEAR12!$A$2:$DF$260,35,FALSE)</f>
        <v/>
      </c>
      <c r="N11" s="117" t="str">
        <f>VLOOKUP($E11,[4]YEAR12!$A$2:$DF$260,39,FALSE)</f>
        <v/>
      </c>
      <c r="O11" s="117" t="str">
        <f>VLOOKUP($E11,[4]YEAR12!$A$2:$DF$260,43,FALSE)</f>
        <v/>
      </c>
      <c r="P11" s="117" t="str">
        <f>VLOOKUP($E11,[4]YEAR12!$A$2:$DF$260,47,FALSE)</f>
        <v/>
      </c>
      <c r="Q11" s="117" t="str">
        <f>VLOOKUP($E11,[4]YEAR12!$A$2:$DF$260,51,FALSE)</f>
        <v/>
      </c>
      <c r="R11" s="117" t="str">
        <f>VLOOKUP($E11,[4]YEAR12!$A$2:$DF$260,55,FALSE)</f>
        <v/>
      </c>
      <c r="S11" s="117" t="str">
        <f>VLOOKUP($E11,[4]YEAR12!$A$2:$DF$260,59,FALSE)</f>
        <v/>
      </c>
      <c r="T11" s="117" t="str">
        <f>VLOOKUP($E11,[4]YEAR12!$A$2:$DF$260,63,FALSE)</f>
        <v/>
      </c>
      <c r="U11" s="117" t="str">
        <f>VLOOKUP($E11,[4]YEAR12!$A$2:$DF$260,67,FALSE)</f>
        <v/>
      </c>
      <c r="V11" s="117" t="str">
        <f>VLOOKUP($E11,[4]YEAR12!$A$2:$DF$260,71,FALSE)</f>
        <v/>
      </c>
      <c r="W11" s="117" t="str">
        <f>VLOOKUP($E11,[4]YEAR12!$A$2:$DF$260,75,FALSE)</f>
        <v/>
      </c>
      <c r="X11" s="117" t="str">
        <f>VLOOKUP($E11,[4]YEAR12!$A$2:$DF$260,79,FALSE)</f>
        <v/>
      </c>
      <c r="Y11" s="117" t="str">
        <f>VLOOKUP($E11,[4]YEAR12!$A$2:$DF$260,83,FALSE)</f>
        <v/>
      </c>
      <c r="Z11" s="117" t="str">
        <f>VLOOKUP($E11,[4]YEAR12!$A$2:$DF$260,87,FALSE)</f>
        <v/>
      </c>
      <c r="AA11" s="117" t="str">
        <f>VLOOKUP($E11,[4]YEAR12!$A$2:$DF$260,91,FALSE)</f>
        <v>B</v>
      </c>
      <c r="AB11" s="117" t="str">
        <f>VLOOKUP($E11,[4]YEAR12!$A$2:$DF$260,95,FALSE)</f>
        <v/>
      </c>
      <c r="AC11" s="117" t="str">
        <f>VLOOKUP($E11,[4]YEAR12!$A$2:$DF$260,99,FALSE)</f>
        <v/>
      </c>
      <c r="AD11" s="117" t="str">
        <f>VLOOKUP($E11,[4]YEAR12!$A$2:$DF$260,103,FALSE)</f>
        <v>B</v>
      </c>
      <c r="AE11" s="117" t="str">
        <f>VLOOKUP($E11,[4]YEAR12!$A$2:$DF$260,107,FALSE)</f>
        <v/>
      </c>
      <c r="AF11" s="117" t="str">
        <f>VLOOKUP($E11,[4]YEAR12!$A$2:$DI$260,111,FALSE)</f>
        <v/>
      </c>
      <c r="AG11" s="117" t="str">
        <f>VLOOKUP($E11,[4]YEAR12!$A$2:$DK$260,115,FALSE)</f>
        <v/>
      </c>
      <c r="AH11" s="117" t="str">
        <f>VLOOKUP($E11,[4]YEAR12!$A$2:$FK$260,119,FALSE)</f>
        <v/>
      </c>
      <c r="AL11" t="s">
        <v>348</v>
      </c>
    </row>
    <row r="12" spans="1:38" x14ac:dyDescent="0.25">
      <c r="A12" t="s">
        <v>12</v>
      </c>
      <c r="B12">
        <v>33</v>
      </c>
      <c r="C12" t="s">
        <v>12</v>
      </c>
      <c r="E12" s="73">
        <f>[4]YEAR12!$A11</f>
        <v>150830</v>
      </c>
      <c r="F12" s="72" t="str">
        <f>[4]YEAR12!$B11</f>
        <v>Alexander, Lucas</v>
      </c>
      <c r="G12" s="119">
        <f>[4]YEAR12!$M11</f>
        <v>7</v>
      </c>
      <c r="H12" s="78" t="str">
        <f>[4]YEAR12!$Q11</f>
        <v>6.25+ (B/A)</v>
      </c>
      <c r="I12" s="117" t="str">
        <f>VLOOKUP($E12,[4]YEAR12!$A$2:$DF$260,19,FALSE)</f>
        <v/>
      </c>
      <c r="J12" s="117" t="str">
        <f>VLOOKUP($E12,[4]YEAR12!$A$2:$DF$260,23,FALSE)</f>
        <v/>
      </c>
      <c r="K12" s="117" t="str">
        <f>VLOOKUP($E12,[4]YEAR12!$A$2:$DF$260,27,FALSE)</f>
        <v/>
      </c>
      <c r="L12" s="117" t="str">
        <f>VLOOKUP($E12,[4]YEAR12!$A$2:$DF$260,31,FALSE)</f>
        <v>B/A</v>
      </c>
      <c r="M12" s="117" t="str">
        <f>VLOOKUP($E12,[4]YEAR12!$A$2:$DF$260,35,FALSE)</f>
        <v/>
      </c>
      <c r="N12" s="117" t="str">
        <f>VLOOKUP($E12,[4]YEAR12!$A$2:$DF$260,39,FALSE)</f>
        <v/>
      </c>
      <c r="O12" s="117" t="str">
        <f>VLOOKUP($E12,[4]YEAR12!$A$2:$DF$260,43,FALSE)</f>
        <v/>
      </c>
      <c r="P12" s="117" t="str">
        <f>VLOOKUP($E12,[4]YEAR12!$A$2:$DF$260,47,FALSE)</f>
        <v>A/A*</v>
      </c>
      <c r="Q12" s="117" t="str">
        <f>VLOOKUP($E12,[4]YEAR12!$A$2:$DF$260,51,FALSE)</f>
        <v/>
      </c>
      <c r="R12" s="117" t="str">
        <f>VLOOKUP($E12,[4]YEAR12!$A$2:$DF$260,55,FALSE)</f>
        <v/>
      </c>
      <c r="S12" s="117" t="str">
        <f>VLOOKUP($E12,[4]YEAR12!$A$2:$DF$260,59,FALSE)</f>
        <v/>
      </c>
      <c r="T12" s="117" t="str">
        <f>VLOOKUP($E12,[4]YEAR12!$A$2:$DF$260,63,FALSE)</f>
        <v/>
      </c>
      <c r="U12" s="117" t="str">
        <f>VLOOKUP($E12,[4]YEAR12!$A$2:$DF$260,67,FALSE)</f>
        <v/>
      </c>
      <c r="V12" s="117" t="str">
        <f>VLOOKUP($E12,[4]YEAR12!$A$2:$DF$260,71,FALSE)</f>
        <v/>
      </c>
      <c r="W12" s="117" t="str">
        <f>VLOOKUP($E12,[4]YEAR12!$A$2:$DF$260,75,FALSE)</f>
        <v/>
      </c>
      <c r="X12" s="117" t="str">
        <f>VLOOKUP($E12,[4]YEAR12!$A$2:$DF$260,79,FALSE)</f>
        <v>A</v>
      </c>
      <c r="Y12" s="117" t="str">
        <f>VLOOKUP($E12,[4]YEAR12!$A$2:$DF$260,83,FALSE)</f>
        <v/>
      </c>
      <c r="Z12" s="117" t="str">
        <f>VLOOKUP($E12,[4]YEAR12!$A$2:$DF$260,87,FALSE)</f>
        <v/>
      </c>
      <c r="AA12" s="117" t="str">
        <f>VLOOKUP($E12,[4]YEAR12!$A$2:$DF$260,91,FALSE)</f>
        <v/>
      </c>
      <c r="AB12" s="117" t="str">
        <f>VLOOKUP($E12,[4]YEAR12!$A$2:$DF$260,95,FALSE)</f>
        <v>B/A</v>
      </c>
      <c r="AC12" s="117" t="str">
        <f>VLOOKUP($E12,[4]YEAR12!$A$2:$DF$260,99,FALSE)</f>
        <v/>
      </c>
      <c r="AD12" s="117" t="str">
        <f>VLOOKUP($E12,[4]YEAR12!$A$2:$DF$260,103,FALSE)</f>
        <v/>
      </c>
      <c r="AE12" s="117" t="str">
        <f>VLOOKUP($E12,[4]YEAR12!$A$2:$DF$260,107,FALSE)</f>
        <v/>
      </c>
      <c r="AF12" s="117" t="str">
        <f>VLOOKUP($E12,[4]YEAR12!$A$2:$DI$260,111,FALSE)</f>
        <v/>
      </c>
      <c r="AG12" s="117" t="str">
        <f>VLOOKUP($E12,[4]YEAR12!$A$2:$DK$260,115,FALSE)</f>
        <v/>
      </c>
      <c r="AH12" s="117" t="str">
        <f>VLOOKUP($E12,[4]YEAR12!$A$2:$FK$260,119,FALSE)</f>
        <v/>
      </c>
    </row>
    <row r="13" spans="1:38" x14ac:dyDescent="0.25">
      <c r="A13" t="s">
        <v>14</v>
      </c>
      <c r="B13">
        <v>31</v>
      </c>
      <c r="C13" t="s">
        <v>14</v>
      </c>
      <c r="E13" s="73">
        <f>[4]YEAR12!$A12</f>
        <v>150870</v>
      </c>
      <c r="F13" s="72" t="str">
        <f>[4]YEAR12!$B12</f>
        <v>Alfonso, Arianne</v>
      </c>
      <c r="G13" s="119">
        <f>[4]YEAR12!$M12</f>
        <v>4.7</v>
      </c>
      <c r="H13" s="78" t="str">
        <f>[4]YEAR12!$Q12</f>
        <v>2.5+ (D/C)</v>
      </c>
      <c r="I13" s="117" t="str">
        <f>VLOOKUP($E13,[4]YEAR12!$A$2:$DF$260,19,FALSE)</f>
        <v/>
      </c>
      <c r="J13" s="117" t="str">
        <f>VLOOKUP($E13,[4]YEAR12!$A$2:$DF$260,23,FALSE)</f>
        <v/>
      </c>
      <c r="K13" s="117" t="str">
        <f>VLOOKUP($E13,[4]YEAR12!$A$2:$DF$260,27,FALSE)</f>
        <v/>
      </c>
      <c r="L13" s="117" t="str">
        <f>VLOOKUP($E13,[4]YEAR12!$A$2:$DF$260,31,FALSE)</f>
        <v/>
      </c>
      <c r="M13" s="117" t="str">
        <f>VLOOKUP($E13,[4]YEAR12!$A$2:$DF$260,35,FALSE)</f>
        <v/>
      </c>
      <c r="N13" s="117" t="str">
        <f>VLOOKUP($E13,[4]YEAR12!$A$2:$DF$260,39,FALSE)</f>
        <v/>
      </c>
      <c r="O13" s="117" t="str">
        <f>VLOOKUP($E13,[4]YEAR12!$A$2:$DF$260,43,FALSE)</f>
        <v/>
      </c>
      <c r="P13" s="117" t="str">
        <f>VLOOKUP($E13,[4]YEAR12!$A$2:$DF$260,47,FALSE)</f>
        <v>C/B</v>
      </c>
      <c r="Q13" s="117" t="str">
        <f>VLOOKUP($E13,[4]YEAR12!$A$2:$DF$260,51,FALSE)</f>
        <v/>
      </c>
      <c r="R13" s="117" t="str">
        <f>VLOOKUP($E13,[4]YEAR12!$A$2:$DF$260,55,FALSE)</f>
        <v/>
      </c>
      <c r="S13" s="117" t="str">
        <f>VLOOKUP($E13,[4]YEAR12!$A$2:$DF$260,59,FALSE)</f>
        <v/>
      </c>
      <c r="T13" s="117" t="str">
        <f>VLOOKUP($E13,[4]YEAR12!$A$2:$DF$260,63,FALSE)</f>
        <v/>
      </c>
      <c r="U13" s="117" t="str">
        <f>VLOOKUP($E13,[4]YEAR12!$A$2:$DF$260,67,FALSE)</f>
        <v/>
      </c>
      <c r="V13" s="117" t="str">
        <f>VLOOKUP($E13,[4]YEAR12!$A$2:$DF$260,71,FALSE)</f>
        <v/>
      </c>
      <c r="W13" s="117" t="str">
        <f>VLOOKUP($E13,[4]YEAR12!$A$2:$DF$260,75,FALSE)</f>
        <v/>
      </c>
      <c r="X13" s="117" t="str">
        <f>VLOOKUP($E13,[4]YEAR12!$A$2:$DF$260,79,FALSE)</f>
        <v>C</v>
      </c>
      <c r="Y13" s="117" t="str">
        <f>VLOOKUP($E13,[4]YEAR12!$A$2:$DF$260,83,FALSE)</f>
        <v/>
      </c>
      <c r="Z13" s="117" t="str">
        <f>VLOOKUP($E13,[4]YEAR12!$A$2:$DF$260,87,FALSE)</f>
        <v/>
      </c>
      <c r="AA13" s="117" t="str">
        <f>VLOOKUP($E13,[4]YEAR12!$A$2:$DF$260,91,FALSE)</f>
        <v/>
      </c>
      <c r="AB13" s="117" t="str">
        <f>VLOOKUP($E13,[4]YEAR12!$A$2:$DF$260,95,FALSE)</f>
        <v/>
      </c>
      <c r="AC13" s="117" t="str">
        <f>VLOOKUP($E13,[4]YEAR12!$A$2:$DF$260,99,FALSE)</f>
        <v/>
      </c>
      <c r="AD13" s="117" t="str">
        <f>VLOOKUP($E13,[4]YEAR12!$A$2:$DF$260,103,FALSE)</f>
        <v>C/B</v>
      </c>
      <c r="AE13" s="117" t="str">
        <f>VLOOKUP($E13,[4]YEAR12!$A$2:$DF$260,107,FALSE)</f>
        <v>B</v>
      </c>
      <c r="AF13" s="117" t="str">
        <f>VLOOKUP($E13,[4]YEAR12!$A$2:$DI$260,111,FALSE)</f>
        <v/>
      </c>
      <c r="AG13" s="117" t="str">
        <f>VLOOKUP($E13,[4]YEAR12!$A$2:$DK$260,115,FALSE)</f>
        <v/>
      </c>
      <c r="AH13" s="117" t="str">
        <f>VLOOKUP($E13,[4]YEAR12!$A$2:$FK$260,119,FALSE)</f>
        <v/>
      </c>
    </row>
    <row r="14" spans="1:38" x14ac:dyDescent="0.25">
      <c r="C14" t="s">
        <v>11</v>
      </c>
      <c r="E14" s="73">
        <f>[4]YEAR12!$A13</f>
        <v>160038</v>
      </c>
      <c r="F14" s="72" t="str">
        <f>[4]YEAR12!$B13</f>
        <v>Ali, Abida</v>
      </c>
      <c r="G14" s="119">
        <f>[4]YEAR12!$M13</f>
        <v>4</v>
      </c>
      <c r="H14" s="78" t="str">
        <f>[4]YEAR12!$Q13</f>
        <v>2.5+ (D/C)</v>
      </c>
      <c r="I14" s="117" t="str">
        <f>VLOOKUP($E14,[4]YEAR12!$A$2:$DF$260,19,FALSE)</f>
        <v/>
      </c>
      <c r="J14" s="117" t="str">
        <f>VLOOKUP($E14,[4]YEAR12!$A$2:$DF$260,23,FALSE)</f>
        <v/>
      </c>
      <c r="K14" s="117" t="str">
        <f>VLOOKUP($E14,[4]YEAR12!$A$2:$DF$260,27,FALSE)</f>
        <v/>
      </c>
      <c r="L14" s="117" t="str">
        <f>VLOOKUP($E14,[4]YEAR12!$A$2:$DF$260,31,FALSE)</f>
        <v/>
      </c>
      <c r="M14" s="117" t="str">
        <f>VLOOKUP($E14,[4]YEAR12!$A$2:$DF$260,35,FALSE)</f>
        <v/>
      </c>
      <c r="N14" s="117" t="str">
        <f>VLOOKUP($E14,[4]YEAR12!$A$2:$DF$260,39,FALSE)</f>
        <v/>
      </c>
      <c r="O14" s="117" t="str">
        <f>VLOOKUP($E14,[4]YEAR12!$A$2:$DF$260,43,FALSE)</f>
        <v/>
      </c>
      <c r="P14" s="117" t="str">
        <f>VLOOKUP($E14,[4]YEAR12!$A$2:$DF$260,47,FALSE)</f>
        <v/>
      </c>
      <c r="Q14" s="117" t="str">
        <f>VLOOKUP($E14,[4]YEAR12!$A$2:$DF$260,51,FALSE)</f>
        <v/>
      </c>
      <c r="R14" s="117" t="str">
        <f>VLOOKUP($E14,[4]YEAR12!$A$2:$DF$260,55,FALSE)</f>
        <v/>
      </c>
      <c r="S14" s="117" t="str">
        <f>VLOOKUP($E14,[4]YEAR12!$A$2:$DF$260,59,FALSE)</f>
        <v/>
      </c>
      <c r="T14" s="117" t="str">
        <f>VLOOKUP($E14,[4]YEAR12!$A$2:$DF$260,63,FALSE)</f>
        <v/>
      </c>
      <c r="U14" s="117" t="str">
        <f>VLOOKUP($E14,[4]YEAR12!$A$2:$DF$260,67,FALSE)</f>
        <v/>
      </c>
      <c r="V14" s="117" t="str">
        <f>VLOOKUP($E14,[4]YEAR12!$A$2:$DF$260,71,FALSE)</f>
        <v>D/D</v>
      </c>
      <c r="W14" s="117" t="str">
        <f>VLOOKUP($E14,[4]YEAR12!$A$2:$DF$260,75,FALSE)</f>
        <v/>
      </c>
      <c r="X14" s="117" t="str">
        <f>VLOOKUP($E14,[4]YEAR12!$A$2:$DF$260,79,FALSE)</f>
        <v/>
      </c>
      <c r="Y14" s="117" t="str">
        <f>VLOOKUP($E14,[4]YEAR12!$A$2:$DF$260,83,FALSE)</f>
        <v/>
      </c>
      <c r="Z14" s="117" t="str">
        <f>VLOOKUP($E14,[4]YEAR12!$A$2:$DF$260,87,FALSE)</f>
        <v/>
      </c>
      <c r="AA14" s="117" t="str">
        <f>VLOOKUP($E14,[4]YEAR12!$A$2:$DF$260,91,FALSE)</f>
        <v/>
      </c>
      <c r="AB14" s="117" t="str">
        <f>VLOOKUP($E14,[4]YEAR12!$A$2:$DF$260,95,FALSE)</f>
        <v/>
      </c>
      <c r="AC14" s="117" t="str">
        <f>VLOOKUP($E14,[4]YEAR12!$A$2:$DF$260,99,FALSE)</f>
        <v>C</v>
      </c>
      <c r="AD14" s="117" t="str">
        <f>VLOOKUP($E14,[4]YEAR12!$A$2:$DF$260,103,FALSE)</f>
        <v>D/C</v>
      </c>
      <c r="AE14" s="117" t="str">
        <f>VLOOKUP($E14,[4]YEAR12!$A$2:$DF$260,107,FALSE)</f>
        <v/>
      </c>
      <c r="AF14" s="117" t="str">
        <f>VLOOKUP($E14,[4]YEAR12!$A$2:$DI$260,111,FALSE)</f>
        <v/>
      </c>
      <c r="AG14" s="117" t="str">
        <f>VLOOKUP($E14,[4]YEAR12!$A$2:$DK$260,115,FALSE)</f>
        <v/>
      </c>
      <c r="AH14" s="117" t="str">
        <f>VLOOKUP($E14,[4]YEAR12!$A$2:$FK$260,119,FALSE)</f>
        <v/>
      </c>
    </row>
    <row r="15" spans="1:38" x14ac:dyDescent="0.25">
      <c r="A15" t="s">
        <v>11</v>
      </c>
      <c r="B15">
        <v>29</v>
      </c>
      <c r="C15" t="s">
        <v>9</v>
      </c>
      <c r="E15" s="73">
        <f>[4]YEAR12!$A14</f>
        <v>150811</v>
      </c>
      <c r="F15" s="72" t="str">
        <f>[4]YEAR12!$B14</f>
        <v>Ampon, Christian Dave</v>
      </c>
      <c r="G15" s="119">
        <f>[4]YEAR12!$M14</f>
        <v>4.5999999999999996</v>
      </c>
      <c r="H15" s="78" t="str">
        <f>[4]YEAR12!$Q14</f>
        <v>2.5+ (D/C)</v>
      </c>
      <c r="I15" s="117" t="str">
        <f>VLOOKUP($E15,[4]YEAR12!$A$2:$DF$260,19,FALSE)</f>
        <v/>
      </c>
      <c r="J15" s="117" t="str">
        <f>VLOOKUP($E15,[4]YEAR12!$A$2:$DF$260,23,FALSE)</f>
        <v/>
      </c>
      <c r="K15" s="117" t="str">
        <f>VLOOKUP($E15,[4]YEAR12!$A$2:$DF$260,27,FALSE)</f>
        <v/>
      </c>
      <c r="L15" s="117" t="str">
        <f>VLOOKUP($E15,[4]YEAR12!$A$2:$DF$260,31,FALSE)</f>
        <v/>
      </c>
      <c r="M15" s="117" t="str">
        <f>VLOOKUP($E15,[4]YEAR12!$A$2:$DF$260,35,FALSE)</f>
        <v/>
      </c>
      <c r="N15" s="117" t="str">
        <f>VLOOKUP($E15,[4]YEAR12!$A$2:$DF$260,39,FALSE)</f>
        <v/>
      </c>
      <c r="O15" s="117" t="str">
        <f>VLOOKUP($E15,[4]YEAR12!$A$2:$DF$260,43,FALSE)</f>
        <v/>
      </c>
      <c r="P15" s="117" t="str">
        <f>VLOOKUP($E15,[4]YEAR12!$A$2:$DF$260,47,FALSE)</f>
        <v>C/B</v>
      </c>
      <c r="Q15" s="117" t="str">
        <f>VLOOKUP($E15,[4]YEAR12!$A$2:$DF$260,51,FALSE)</f>
        <v/>
      </c>
      <c r="R15" s="117" t="str">
        <f>VLOOKUP($E15,[4]YEAR12!$A$2:$DF$260,55,FALSE)</f>
        <v/>
      </c>
      <c r="S15" s="117" t="str">
        <f>VLOOKUP($E15,[4]YEAR12!$A$2:$DF$260,59,FALSE)</f>
        <v/>
      </c>
      <c r="T15" s="117" t="str">
        <f>VLOOKUP($E15,[4]YEAR12!$A$2:$DF$260,63,FALSE)</f>
        <v/>
      </c>
      <c r="U15" s="117" t="str">
        <f>VLOOKUP($E15,[4]YEAR12!$A$2:$DF$260,67,FALSE)</f>
        <v/>
      </c>
      <c r="V15" s="117" t="str">
        <f>VLOOKUP($E15,[4]YEAR12!$A$2:$DF$260,71,FALSE)</f>
        <v/>
      </c>
      <c r="W15" s="117" t="str">
        <f>VLOOKUP($E15,[4]YEAR12!$A$2:$DF$260,75,FALSE)</f>
        <v>C</v>
      </c>
      <c r="X15" s="117" t="str">
        <f>VLOOKUP($E15,[4]YEAR12!$A$2:$DF$260,79,FALSE)</f>
        <v/>
      </c>
      <c r="Y15" s="117" t="str">
        <f>VLOOKUP($E15,[4]YEAR12!$A$2:$DF$260,83,FALSE)</f>
        <v/>
      </c>
      <c r="Z15" s="117" t="str">
        <f>VLOOKUP($E15,[4]YEAR12!$A$2:$DF$260,87,FALSE)</f>
        <v/>
      </c>
      <c r="AA15" s="117" t="str">
        <f>VLOOKUP($E15,[4]YEAR12!$A$2:$DF$260,91,FALSE)</f>
        <v>C</v>
      </c>
      <c r="AB15" s="117" t="str">
        <f>VLOOKUP($E15,[4]YEAR12!$A$2:$DF$260,95,FALSE)</f>
        <v/>
      </c>
      <c r="AC15" s="117" t="str">
        <f>VLOOKUP($E15,[4]YEAR12!$A$2:$DF$260,99,FALSE)</f>
        <v/>
      </c>
      <c r="AD15" s="117" t="str">
        <f>VLOOKUP($E15,[4]YEAR12!$A$2:$DF$260,103,FALSE)</f>
        <v>C</v>
      </c>
      <c r="AE15" s="117" t="str">
        <f>VLOOKUP($E15,[4]YEAR12!$A$2:$DF$260,107,FALSE)</f>
        <v/>
      </c>
      <c r="AF15" s="117" t="str">
        <f>VLOOKUP($E15,[4]YEAR12!$A$2:$DI$260,111,FALSE)</f>
        <v/>
      </c>
      <c r="AG15" s="117" t="str">
        <f>VLOOKUP($E15,[4]YEAR12!$A$2:$DK$260,115,FALSE)</f>
        <v/>
      </c>
      <c r="AH15" s="117" t="str">
        <f>VLOOKUP($E15,[4]YEAR12!$A$2:$FK$260,119,FALSE)</f>
        <v/>
      </c>
    </row>
    <row r="16" spans="1:38" x14ac:dyDescent="0.25">
      <c r="A16" t="s">
        <v>9</v>
      </c>
      <c r="B16">
        <v>27</v>
      </c>
      <c r="C16" t="s">
        <v>13</v>
      </c>
      <c r="E16" s="73">
        <f>[4]YEAR12!$A15</f>
        <v>150903</v>
      </c>
      <c r="F16" s="72" t="str">
        <f>[4]YEAR12!$B15</f>
        <v>Atkinson, Alyssa</v>
      </c>
      <c r="G16" s="119">
        <f>[4]YEAR12!$M15</f>
        <v>6.15</v>
      </c>
      <c r="H16" s="78" t="str">
        <f>[4]YEAR12!$Q15</f>
        <v>4.75+ (C/B)</v>
      </c>
      <c r="I16" s="117" t="str">
        <f>VLOOKUP($E16,[4]YEAR12!$A$2:$DF$260,19,FALSE)</f>
        <v/>
      </c>
      <c r="J16" s="117" t="str">
        <f>VLOOKUP($E16,[4]YEAR12!$A$2:$DF$260,23,FALSE)</f>
        <v/>
      </c>
      <c r="K16" s="117" t="str">
        <f>VLOOKUP($E16,[4]YEAR12!$A$2:$DF$260,27,FALSE)</f>
        <v/>
      </c>
      <c r="L16" s="117" t="str">
        <f>VLOOKUP($E16,[4]YEAR12!$A$2:$DF$260,31,FALSE)</f>
        <v/>
      </c>
      <c r="M16" s="117" t="str">
        <f>VLOOKUP($E16,[4]YEAR12!$A$2:$DF$260,35,FALSE)</f>
        <v/>
      </c>
      <c r="N16" s="117" t="str">
        <f>VLOOKUP($E16,[4]YEAR12!$A$2:$DF$260,39,FALSE)</f>
        <v/>
      </c>
      <c r="O16" s="117" t="str">
        <f>VLOOKUP($E16,[4]YEAR12!$A$2:$DF$260,43,FALSE)</f>
        <v/>
      </c>
      <c r="P16" s="117" t="str">
        <f>VLOOKUP($E16,[4]YEAR12!$A$2:$DF$260,47,FALSE)</f>
        <v/>
      </c>
      <c r="Q16" s="117" t="str">
        <f>VLOOKUP($E16,[4]YEAR12!$A$2:$DF$260,51,FALSE)</f>
        <v>B/A</v>
      </c>
      <c r="R16" s="117" t="str">
        <f>VLOOKUP($E16,[4]YEAR12!$A$2:$DF$260,55,FALSE)</f>
        <v/>
      </c>
      <c r="S16" s="117" t="str">
        <f>VLOOKUP($E16,[4]YEAR12!$A$2:$DF$260,59,FALSE)</f>
        <v/>
      </c>
      <c r="T16" s="117" t="str">
        <f>VLOOKUP($E16,[4]YEAR12!$A$2:$DF$260,63,FALSE)</f>
        <v>B/A</v>
      </c>
      <c r="U16" s="117" t="str">
        <f>VLOOKUP($E16,[4]YEAR12!$A$2:$DF$260,67,FALSE)</f>
        <v/>
      </c>
      <c r="V16" s="117" t="str">
        <f>VLOOKUP($E16,[4]YEAR12!$A$2:$DF$260,71,FALSE)</f>
        <v/>
      </c>
      <c r="W16" s="117" t="str">
        <f>VLOOKUP($E16,[4]YEAR12!$A$2:$DF$260,75,FALSE)</f>
        <v/>
      </c>
      <c r="X16" s="117" t="str">
        <f>VLOOKUP($E16,[4]YEAR12!$A$2:$DF$260,79,FALSE)</f>
        <v/>
      </c>
      <c r="Y16" s="117" t="str">
        <f>VLOOKUP($E16,[4]YEAR12!$A$2:$DF$260,83,FALSE)</f>
        <v/>
      </c>
      <c r="Z16" s="117" t="str">
        <f>VLOOKUP($E16,[4]YEAR12!$A$2:$DF$260,87,FALSE)</f>
        <v/>
      </c>
      <c r="AA16" s="117" t="str">
        <f>VLOOKUP($E16,[4]YEAR12!$A$2:$DF$260,91,FALSE)</f>
        <v/>
      </c>
      <c r="AB16" s="117" t="str">
        <f>VLOOKUP($E16,[4]YEAR12!$A$2:$DF$260,95,FALSE)</f>
        <v/>
      </c>
      <c r="AC16" s="117" t="str">
        <f>VLOOKUP($E16,[4]YEAR12!$A$2:$DF$260,99,FALSE)</f>
        <v/>
      </c>
      <c r="AD16" s="117" t="str">
        <f>VLOOKUP($E16,[4]YEAR12!$A$2:$DF$260,103,FALSE)</f>
        <v>B/A</v>
      </c>
      <c r="AE16" s="117" t="str">
        <f>VLOOKUP($E16,[4]YEAR12!$A$2:$DF$260,107,FALSE)</f>
        <v/>
      </c>
      <c r="AF16" s="117" t="str">
        <f>VLOOKUP($E16,[4]YEAR12!$A$2:$DI$260,111,FALSE)</f>
        <v/>
      </c>
      <c r="AG16" s="117" t="str">
        <f>VLOOKUP($E16,[4]YEAR12!$A$2:$DK$260,115,FALSE)</f>
        <v/>
      </c>
      <c r="AH16" s="117" t="str">
        <f>VLOOKUP($E16,[4]YEAR12!$A$2:$FK$260,119,FALSE)</f>
        <v/>
      </c>
    </row>
    <row r="17" spans="1:34" x14ac:dyDescent="0.25">
      <c r="A17" t="s">
        <v>13</v>
      </c>
      <c r="B17">
        <v>25</v>
      </c>
      <c r="C17" t="s">
        <v>15</v>
      </c>
      <c r="E17" s="73">
        <f>[4]YEAR12!$A16</f>
        <v>150940</v>
      </c>
      <c r="F17" s="72" t="str">
        <f>[4]YEAR12!$B16</f>
        <v>Aweimrin, Olivia</v>
      </c>
      <c r="G17" s="119">
        <f>[4]YEAR12!$M16</f>
        <v>6.3</v>
      </c>
      <c r="H17" s="78" t="str">
        <f>[4]YEAR12!$Q16</f>
        <v>6.25+ (B/A)</v>
      </c>
      <c r="I17" s="117" t="str">
        <f>VLOOKUP($E17,[4]YEAR12!$A$2:$DF$260,19,FALSE)</f>
        <v/>
      </c>
      <c r="J17" s="117" t="str">
        <f>VLOOKUP($E17,[4]YEAR12!$A$2:$DF$260,23,FALSE)</f>
        <v>A</v>
      </c>
      <c r="K17" s="117" t="str">
        <f>VLOOKUP($E17,[4]YEAR12!$A$2:$DF$260,27,FALSE)</f>
        <v/>
      </c>
      <c r="L17" s="117" t="str">
        <f>VLOOKUP($E17,[4]YEAR12!$A$2:$DF$260,31,FALSE)</f>
        <v/>
      </c>
      <c r="M17" s="117" t="str">
        <f>VLOOKUP($E17,[4]YEAR12!$A$2:$DF$260,35,FALSE)</f>
        <v/>
      </c>
      <c r="N17" s="117" t="str">
        <f>VLOOKUP($E17,[4]YEAR12!$A$2:$DF$260,39,FALSE)</f>
        <v/>
      </c>
      <c r="O17" s="117" t="str">
        <f>VLOOKUP($E17,[4]YEAR12!$A$2:$DF$260,43,FALSE)</f>
        <v/>
      </c>
      <c r="P17" s="117" t="str">
        <f>VLOOKUP($E17,[4]YEAR12!$A$2:$DF$260,47,FALSE)</f>
        <v>B/A</v>
      </c>
      <c r="Q17" s="117" t="str">
        <f>VLOOKUP($E17,[4]YEAR12!$A$2:$DF$260,51,FALSE)</f>
        <v/>
      </c>
      <c r="R17" s="117" t="str">
        <f>VLOOKUP($E17,[4]YEAR12!$A$2:$DF$260,55,FALSE)</f>
        <v/>
      </c>
      <c r="S17" s="117" t="str">
        <f>VLOOKUP($E17,[4]YEAR12!$A$2:$DF$260,59,FALSE)</f>
        <v/>
      </c>
      <c r="T17" s="117" t="str">
        <f>VLOOKUP($E17,[4]YEAR12!$A$2:$DF$260,63,FALSE)</f>
        <v/>
      </c>
      <c r="U17" s="117" t="str">
        <f>VLOOKUP($E17,[4]YEAR12!$A$2:$DF$260,67,FALSE)</f>
        <v/>
      </c>
      <c r="V17" s="117" t="str">
        <f>VLOOKUP($E17,[4]YEAR12!$A$2:$DF$260,71,FALSE)</f>
        <v/>
      </c>
      <c r="W17" s="117" t="str">
        <f>VLOOKUP($E17,[4]YEAR12!$A$2:$DF$260,75,FALSE)</f>
        <v/>
      </c>
      <c r="X17" s="117" t="str">
        <f>VLOOKUP($E17,[4]YEAR12!$A$2:$DF$260,79,FALSE)</f>
        <v>B/A</v>
      </c>
      <c r="Y17" s="117" t="str">
        <f>VLOOKUP($E17,[4]YEAR12!$A$2:$DF$260,83,FALSE)</f>
        <v/>
      </c>
      <c r="Z17" s="117" t="str">
        <f>VLOOKUP($E17,[4]YEAR12!$A$2:$DF$260,87,FALSE)</f>
        <v/>
      </c>
      <c r="AA17" s="117" t="str">
        <f>VLOOKUP($E17,[4]YEAR12!$A$2:$DF$260,91,FALSE)</f>
        <v/>
      </c>
      <c r="AB17" s="117" t="str">
        <f>VLOOKUP($E17,[4]YEAR12!$A$2:$DF$260,95,FALSE)</f>
        <v/>
      </c>
      <c r="AC17" s="117" t="str">
        <f>VLOOKUP($E17,[4]YEAR12!$A$2:$DF$260,99,FALSE)</f>
        <v/>
      </c>
      <c r="AD17" s="117" t="str">
        <f>VLOOKUP($E17,[4]YEAR12!$A$2:$DF$260,103,FALSE)</f>
        <v/>
      </c>
      <c r="AE17" s="117" t="str">
        <f>VLOOKUP($E17,[4]YEAR12!$A$2:$DF$260,107,FALSE)</f>
        <v/>
      </c>
      <c r="AF17" s="117" t="str">
        <f>VLOOKUP($E17,[4]YEAR12!$A$2:$DI$260,111,FALSE)</f>
        <v/>
      </c>
      <c r="AG17" s="117" t="str">
        <f>VLOOKUP($E17,[4]YEAR12!$A$2:$DK$260,115,FALSE)</f>
        <v/>
      </c>
      <c r="AH17" s="117" t="str">
        <f>VLOOKUP($E17,[4]YEAR12!$A$2:$FK$260,119,FALSE)</f>
        <v/>
      </c>
    </row>
    <row r="18" spans="1:34" x14ac:dyDescent="0.25">
      <c r="A18" t="s">
        <v>15</v>
      </c>
      <c r="B18">
        <v>23</v>
      </c>
      <c r="C18" t="s">
        <v>17</v>
      </c>
      <c r="E18" s="73">
        <f>[4]YEAR12!$A17</f>
        <v>160067</v>
      </c>
      <c r="F18" s="72" t="str">
        <f>[4]YEAR12!$B17</f>
        <v>BAH, Isata</v>
      </c>
      <c r="G18" s="119">
        <f>[4]YEAR12!$M17</f>
        <v>5.166666666666667</v>
      </c>
      <c r="H18" s="78" t="str">
        <f>[4]YEAR12!$Q17</f>
        <v>4.75+ (C/B)</v>
      </c>
      <c r="I18" s="117" t="str">
        <f>VLOOKUP($E18,[4]YEAR12!$A$2:$DF$260,19,FALSE)</f>
        <v/>
      </c>
      <c r="J18" s="117" t="str">
        <f>VLOOKUP($E18,[4]YEAR12!$A$2:$DF$260,23,FALSE)</f>
        <v/>
      </c>
      <c r="K18" s="117" t="str">
        <f>VLOOKUP($E18,[4]YEAR12!$A$2:$DF$260,27,FALSE)</f>
        <v>C</v>
      </c>
      <c r="L18" s="117" t="str">
        <f>VLOOKUP($E18,[4]YEAR12!$A$2:$DF$260,31,FALSE)</f>
        <v>C</v>
      </c>
      <c r="M18" s="117" t="str">
        <f>VLOOKUP($E18,[4]YEAR12!$A$2:$DF$260,35,FALSE)</f>
        <v/>
      </c>
      <c r="N18" s="117" t="str">
        <f>VLOOKUP($E18,[4]YEAR12!$A$2:$DF$260,39,FALSE)</f>
        <v/>
      </c>
      <c r="O18" s="117" t="str">
        <f>VLOOKUP($E18,[4]YEAR12!$A$2:$DF$260,43,FALSE)</f>
        <v/>
      </c>
      <c r="P18" s="117" t="str">
        <f>VLOOKUP($E18,[4]YEAR12!$A$2:$DF$260,47,FALSE)</f>
        <v/>
      </c>
      <c r="Q18" s="117" t="str">
        <f>VLOOKUP($E18,[4]YEAR12!$A$2:$DF$260,51,FALSE)</f>
        <v/>
      </c>
      <c r="R18" s="117" t="str">
        <f>VLOOKUP($E18,[4]YEAR12!$A$2:$DF$260,55,FALSE)</f>
        <v/>
      </c>
      <c r="S18" s="117" t="str">
        <f>VLOOKUP($E18,[4]YEAR12!$A$2:$DF$260,59,FALSE)</f>
        <v/>
      </c>
      <c r="T18" s="117" t="str">
        <f>VLOOKUP($E18,[4]YEAR12!$A$2:$DF$260,63,FALSE)</f>
        <v/>
      </c>
      <c r="U18" s="117" t="str">
        <f>VLOOKUP($E18,[4]YEAR12!$A$2:$DF$260,67,FALSE)</f>
        <v/>
      </c>
      <c r="V18" s="117" t="str">
        <f>VLOOKUP($E18,[4]YEAR12!$A$2:$DF$260,71,FALSE)</f>
        <v/>
      </c>
      <c r="W18" s="117" t="str">
        <f>VLOOKUP($E18,[4]YEAR12!$A$2:$DF$260,75,FALSE)</f>
        <v/>
      </c>
      <c r="X18" s="117" t="str">
        <f>VLOOKUP($E18,[4]YEAR12!$A$2:$DF$260,79,FALSE)</f>
        <v>C/B</v>
      </c>
      <c r="Y18" s="117" t="str">
        <f>VLOOKUP($E18,[4]YEAR12!$A$2:$DF$260,83,FALSE)</f>
        <v/>
      </c>
      <c r="Z18" s="117" t="str">
        <f>VLOOKUP($E18,[4]YEAR12!$A$2:$DF$260,87,FALSE)</f>
        <v/>
      </c>
      <c r="AA18" s="117" t="str">
        <f>VLOOKUP($E18,[4]YEAR12!$A$2:$DF$260,91,FALSE)</f>
        <v/>
      </c>
      <c r="AB18" s="117" t="str">
        <f>VLOOKUP($E18,[4]YEAR12!$A$2:$DF$260,95,FALSE)</f>
        <v/>
      </c>
      <c r="AC18" s="117" t="str">
        <f>VLOOKUP($E18,[4]YEAR12!$A$2:$DF$260,99,FALSE)</f>
        <v/>
      </c>
      <c r="AD18" s="117" t="str">
        <f>VLOOKUP($E18,[4]YEAR12!$A$2:$DF$260,103,FALSE)</f>
        <v/>
      </c>
      <c r="AE18" s="117" t="str">
        <f>VLOOKUP($E18,[4]YEAR12!$A$2:$DF$260,107,FALSE)</f>
        <v/>
      </c>
      <c r="AF18" s="117" t="str">
        <f>VLOOKUP($E18,[4]YEAR12!$A$2:$DI$260,111,FALSE)</f>
        <v/>
      </c>
      <c r="AG18" s="117" t="str">
        <f>VLOOKUP($E18,[4]YEAR12!$A$2:$DK$260,115,FALSE)</f>
        <v/>
      </c>
      <c r="AH18" s="117" t="str">
        <f>VLOOKUP($E18,[4]YEAR12!$A$2:$FK$260,119,FALSE)</f>
        <v/>
      </c>
    </row>
    <row r="19" spans="1:34" x14ac:dyDescent="0.25">
      <c r="A19" t="s">
        <v>17</v>
      </c>
      <c r="B19">
        <v>21</v>
      </c>
      <c r="C19" t="s">
        <v>10</v>
      </c>
      <c r="E19" s="73">
        <f>[4]YEAR12!$A18</f>
        <v>150941</v>
      </c>
      <c r="F19" s="72" t="str">
        <f>[4]YEAR12!$B18</f>
        <v>Bailey, Revellino</v>
      </c>
      <c r="G19" s="119">
        <f>[4]YEAR12!$M18</f>
        <v>5.8</v>
      </c>
      <c r="H19" s="78" t="str">
        <f>[4]YEAR12!$Q18</f>
        <v>4.75+ (C/B)</v>
      </c>
      <c r="I19" s="117" t="str">
        <f>VLOOKUP($E19,[4]YEAR12!$A$2:$DF$260,19,FALSE)</f>
        <v/>
      </c>
      <c r="J19" s="117" t="str">
        <f>VLOOKUP($E19,[4]YEAR12!$A$2:$DF$260,23,FALSE)</f>
        <v/>
      </c>
      <c r="K19" s="117" t="str">
        <f>VLOOKUP($E19,[4]YEAR12!$A$2:$DF$260,27,FALSE)</f>
        <v/>
      </c>
      <c r="L19" s="117" t="str">
        <f>VLOOKUP($E19,[4]YEAR12!$A$2:$DF$260,31,FALSE)</f>
        <v/>
      </c>
      <c r="M19" s="117" t="str">
        <f>VLOOKUP($E19,[4]YEAR12!$A$2:$DF$260,35,FALSE)</f>
        <v/>
      </c>
      <c r="N19" s="117" t="str">
        <f>VLOOKUP($E19,[4]YEAR12!$A$2:$DF$260,39,FALSE)</f>
        <v/>
      </c>
      <c r="O19" s="117" t="str">
        <f>VLOOKUP($E19,[4]YEAR12!$A$2:$DF$260,43,FALSE)</f>
        <v/>
      </c>
      <c r="P19" s="117" t="str">
        <f>VLOOKUP($E19,[4]YEAR12!$A$2:$DF$260,47,FALSE)</f>
        <v/>
      </c>
      <c r="Q19" s="117" t="str">
        <f>VLOOKUP($E19,[4]YEAR12!$A$2:$DF$260,51,FALSE)</f>
        <v/>
      </c>
      <c r="R19" s="117" t="str">
        <f>VLOOKUP($E19,[4]YEAR12!$A$2:$DF$260,55,FALSE)</f>
        <v/>
      </c>
      <c r="S19" s="117" t="str">
        <f>VLOOKUP($E19,[4]YEAR12!$A$2:$DF$260,59,FALSE)</f>
        <v/>
      </c>
      <c r="T19" s="117" t="str">
        <f>VLOOKUP($E19,[4]YEAR12!$A$2:$DF$260,63,FALSE)</f>
        <v/>
      </c>
      <c r="U19" s="117" t="str">
        <f>VLOOKUP($E19,[4]YEAR12!$A$2:$DF$260,67,FALSE)</f>
        <v/>
      </c>
      <c r="V19" s="117" t="str">
        <f>VLOOKUP($E19,[4]YEAR12!$A$2:$DF$260,71,FALSE)</f>
        <v/>
      </c>
      <c r="W19" s="117" t="str">
        <f>VLOOKUP($E19,[4]YEAR12!$A$2:$DF$260,75,FALSE)</f>
        <v>B</v>
      </c>
      <c r="X19" s="117" t="str">
        <f>VLOOKUP($E19,[4]YEAR12!$A$2:$DF$260,79,FALSE)</f>
        <v/>
      </c>
      <c r="Y19" s="117" t="str">
        <f>VLOOKUP($E19,[4]YEAR12!$A$2:$DF$260,83,FALSE)</f>
        <v/>
      </c>
      <c r="Z19" s="117" t="str">
        <f>VLOOKUP($E19,[4]YEAR12!$A$2:$DF$260,87,FALSE)</f>
        <v>B/A</v>
      </c>
      <c r="AA19" s="117" t="str">
        <f>VLOOKUP($E19,[4]YEAR12!$A$2:$DF$260,91,FALSE)</f>
        <v/>
      </c>
      <c r="AB19" s="117" t="str">
        <f>VLOOKUP($E19,[4]YEAR12!$A$2:$DF$260,95,FALSE)</f>
        <v>C/B</v>
      </c>
      <c r="AC19" s="117" t="str">
        <f>VLOOKUP($E19,[4]YEAR12!$A$2:$DF$260,99,FALSE)</f>
        <v/>
      </c>
      <c r="AD19" s="117" t="str">
        <f>VLOOKUP($E19,[4]YEAR12!$A$2:$DF$260,103,FALSE)</f>
        <v/>
      </c>
      <c r="AE19" s="117" t="str">
        <f>VLOOKUP($E19,[4]YEAR12!$A$2:$DF$260,107,FALSE)</f>
        <v/>
      </c>
      <c r="AF19" s="117" t="str">
        <f>VLOOKUP($E19,[4]YEAR12!$A$2:$DI$260,111,FALSE)</f>
        <v/>
      </c>
      <c r="AG19" s="117" t="str">
        <f>VLOOKUP($E19,[4]YEAR12!$A$2:$DK$260,115,FALSE)</f>
        <v/>
      </c>
      <c r="AH19" s="117" t="str">
        <f>VLOOKUP($E19,[4]YEAR12!$A$2:$FK$260,119,FALSE)</f>
        <v/>
      </c>
    </row>
    <row r="20" spans="1:34" x14ac:dyDescent="0.25">
      <c r="A20" t="s">
        <v>10</v>
      </c>
      <c r="B20">
        <v>19</v>
      </c>
      <c r="C20" t="s">
        <v>18</v>
      </c>
      <c r="E20" s="73">
        <f>[4]YEAR12!$A19</f>
        <v>160048</v>
      </c>
      <c r="F20" s="72" t="str">
        <f>[4]YEAR12!$B19</f>
        <v>Baines, Archie</v>
      </c>
      <c r="G20" s="119">
        <f>[4]YEAR12!$M19</f>
        <v>4.9285714285714288</v>
      </c>
      <c r="H20" s="78" t="str">
        <f>[4]YEAR12!$Q19</f>
        <v>4.75+ (C/B)</v>
      </c>
      <c r="I20" s="117" t="str">
        <f>VLOOKUP($E20,[4]YEAR12!$A$2:$DF$260,19,FALSE)</f>
        <v>B/A</v>
      </c>
      <c r="J20" s="117" t="str">
        <f>VLOOKUP($E20,[4]YEAR12!$A$2:$DF$260,23,FALSE)</f>
        <v/>
      </c>
      <c r="K20" s="117" t="str">
        <f>VLOOKUP($E20,[4]YEAR12!$A$2:$DF$260,27,FALSE)</f>
        <v/>
      </c>
      <c r="L20" s="117" t="str">
        <f>VLOOKUP($E20,[4]YEAR12!$A$2:$DF$260,31,FALSE)</f>
        <v/>
      </c>
      <c r="M20" s="117" t="str">
        <f>VLOOKUP($E20,[4]YEAR12!$A$2:$DF$260,35,FALSE)</f>
        <v/>
      </c>
      <c r="N20" s="117" t="str">
        <f>VLOOKUP($E20,[4]YEAR12!$A$2:$DF$260,39,FALSE)</f>
        <v>C/B</v>
      </c>
      <c r="O20" s="117" t="str">
        <f>VLOOKUP($E20,[4]YEAR12!$A$2:$DF$260,43,FALSE)</f>
        <v/>
      </c>
      <c r="P20" s="117" t="str">
        <f>VLOOKUP($E20,[4]YEAR12!$A$2:$DF$260,47,FALSE)</f>
        <v>C/B</v>
      </c>
      <c r="Q20" s="117" t="str">
        <f>VLOOKUP($E20,[4]YEAR12!$A$2:$DF$260,51,FALSE)</f>
        <v/>
      </c>
      <c r="R20" s="117" t="str">
        <f>VLOOKUP($E20,[4]YEAR12!$A$2:$DF$260,55,FALSE)</f>
        <v/>
      </c>
      <c r="S20" s="117" t="str">
        <f>VLOOKUP($E20,[4]YEAR12!$A$2:$DF$260,59,FALSE)</f>
        <v/>
      </c>
      <c r="T20" s="117" t="str">
        <f>VLOOKUP($E20,[4]YEAR12!$A$2:$DF$260,63,FALSE)</f>
        <v/>
      </c>
      <c r="U20" s="117" t="str">
        <f>VLOOKUP($E20,[4]YEAR12!$A$2:$DF$260,67,FALSE)</f>
        <v/>
      </c>
      <c r="V20" s="117" t="str">
        <f>VLOOKUP($E20,[4]YEAR12!$A$2:$DF$260,71,FALSE)</f>
        <v/>
      </c>
      <c r="W20" s="117" t="str">
        <f>VLOOKUP($E20,[4]YEAR12!$A$2:$DF$260,75,FALSE)</f>
        <v/>
      </c>
      <c r="X20" s="117" t="str">
        <f>VLOOKUP($E20,[4]YEAR12!$A$2:$DF$260,79,FALSE)</f>
        <v/>
      </c>
      <c r="Y20" s="117" t="str">
        <f>VLOOKUP($E20,[4]YEAR12!$A$2:$DF$260,83,FALSE)</f>
        <v/>
      </c>
      <c r="Z20" s="117" t="str">
        <f>VLOOKUP($E20,[4]YEAR12!$A$2:$DF$260,87,FALSE)</f>
        <v/>
      </c>
      <c r="AA20" s="117" t="str">
        <f>VLOOKUP($E20,[4]YEAR12!$A$2:$DF$260,91,FALSE)</f>
        <v/>
      </c>
      <c r="AB20" s="117" t="str">
        <f>VLOOKUP($E20,[4]YEAR12!$A$2:$DF$260,95,FALSE)</f>
        <v/>
      </c>
      <c r="AC20" s="117" t="str">
        <f>VLOOKUP($E20,[4]YEAR12!$A$2:$DF$260,99,FALSE)</f>
        <v/>
      </c>
      <c r="AD20" s="117" t="str">
        <f>VLOOKUP($E20,[4]YEAR12!$A$2:$DF$260,103,FALSE)</f>
        <v/>
      </c>
      <c r="AE20" s="117" t="str">
        <f>VLOOKUP($E20,[4]YEAR12!$A$2:$DF$260,107,FALSE)</f>
        <v/>
      </c>
      <c r="AF20" s="117" t="str">
        <f>VLOOKUP($E20,[4]YEAR12!$A$2:$DI$260,111,FALSE)</f>
        <v/>
      </c>
      <c r="AG20" s="117" t="str">
        <f>VLOOKUP($E20,[4]YEAR12!$A$2:$DK$260,115,FALSE)</f>
        <v/>
      </c>
      <c r="AH20" s="117" t="str">
        <f>VLOOKUP($E20,[4]YEAR12!$A$2:$FK$260,119,FALSE)</f>
        <v/>
      </c>
    </row>
    <row r="21" spans="1:34" x14ac:dyDescent="0.25">
      <c r="A21" t="s">
        <v>18</v>
      </c>
      <c r="B21">
        <v>17</v>
      </c>
      <c r="C21" t="s">
        <v>22</v>
      </c>
      <c r="E21" s="73">
        <f>[4]YEAR12!$A20</f>
        <v>151502</v>
      </c>
      <c r="F21" s="72" t="str">
        <f>[4]YEAR12!$B20</f>
        <v>Banda, Lisa</v>
      </c>
      <c r="G21" s="119">
        <f>[4]YEAR12!$M20</f>
        <v>5.55</v>
      </c>
      <c r="H21" s="78" t="str">
        <f>[4]YEAR12!$Q20</f>
        <v>4.75+ (C/B)</v>
      </c>
      <c r="I21" s="117" t="str">
        <f>VLOOKUP($E21,[4]YEAR12!$A$2:$DF$260,19,FALSE)</f>
        <v/>
      </c>
      <c r="J21" s="117" t="str">
        <f>VLOOKUP($E21,[4]YEAR12!$A$2:$DF$260,23,FALSE)</f>
        <v/>
      </c>
      <c r="K21" s="117" t="str">
        <f>VLOOKUP($E21,[4]YEAR12!$A$2:$DF$260,27,FALSE)</f>
        <v/>
      </c>
      <c r="L21" s="117" t="str">
        <f>VLOOKUP($E21,[4]YEAR12!$A$2:$DF$260,31,FALSE)</f>
        <v/>
      </c>
      <c r="M21" s="117" t="str">
        <f>VLOOKUP($E21,[4]YEAR12!$A$2:$DF$260,35,FALSE)</f>
        <v/>
      </c>
      <c r="N21" s="117" t="str">
        <f>VLOOKUP($E21,[4]YEAR12!$A$2:$DF$260,39,FALSE)</f>
        <v/>
      </c>
      <c r="O21" s="117" t="str">
        <f>VLOOKUP($E21,[4]YEAR12!$A$2:$DF$260,43,FALSE)</f>
        <v>B/A</v>
      </c>
      <c r="P21" s="117" t="str">
        <f>VLOOKUP($E21,[4]YEAR12!$A$2:$DF$260,47,FALSE)</f>
        <v/>
      </c>
      <c r="Q21" s="117" t="str">
        <f>VLOOKUP($E21,[4]YEAR12!$A$2:$DF$260,51,FALSE)</f>
        <v>B/A</v>
      </c>
      <c r="R21" s="117" t="str">
        <f>VLOOKUP($E21,[4]YEAR12!$A$2:$DF$260,55,FALSE)</f>
        <v/>
      </c>
      <c r="S21" s="117" t="str">
        <f>VLOOKUP($E21,[4]YEAR12!$A$2:$DF$260,59,FALSE)</f>
        <v/>
      </c>
      <c r="T21" s="117" t="str">
        <f>VLOOKUP($E21,[4]YEAR12!$A$2:$DF$260,63,FALSE)</f>
        <v/>
      </c>
      <c r="U21" s="117" t="str">
        <f>VLOOKUP($E21,[4]YEAR12!$A$2:$DF$260,67,FALSE)</f>
        <v/>
      </c>
      <c r="V21" s="117" t="str">
        <f>VLOOKUP($E21,[4]YEAR12!$A$2:$DF$260,71,FALSE)</f>
        <v/>
      </c>
      <c r="W21" s="117" t="str">
        <f>VLOOKUP($E21,[4]YEAR12!$A$2:$DF$260,75,FALSE)</f>
        <v/>
      </c>
      <c r="X21" s="117" t="str">
        <f>VLOOKUP($E21,[4]YEAR12!$A$2:$DF$260,79,FALSE)</f>
        <v/>
      </c>
      <c r="Y21" s="117" t="str">
        <f>VLOOKUP($E21,[4]YEAR12!$A$2:$DF$260,83,FALSE)</f>
        <v/>
      </c>
      <c r="Z21" s="117" t="str">
        <f>VLOOKUP($E21,[4]YEAR12!$A$2:$DF$260,87,FALSE)</f>
        <v>B/A</v>
      </c>
      <c r="AA21" s="117" t="str">
        <f>VLOOKUP($E21,[4]YEAR12!$A$2:$DF$260,91,FALSE)</f>
        <v/>
      </c>
      <c r="AB21" s="117" t="str">
        <f>VLOOKUP($E21,[4]YEAR12!$A$2:$DF$260,95,FALSE)</f>
        <v/>
      </c>
      <c r="AC21" s="117" t="str">
        <f>VLOOKUP($E21,[4]YEAR12!$A$2:$DF$260,99,FALSE)</f>
        <v/>
      </c>
      <c r="AD21" s="117" t="str">
        <f>VLOOKUP($E21,[4]YEAR12!$A$2:$DF$260,103,FALSE)</f>
        <v>B</v>
      </c>
      <c r="AE21" s="117" t="str">
        <f>VLOOKUP($E21,[4]YEAR12!$A$2:$DF$260,107,FALSE)</f>
        <v/>
      </c>
      <c r="AF21" s="117" t="str">
        <f>VLOOKUP($E21,[4]YEAR12!$A$2:$DI$260,111,FALSE)</f>
        <v/>
      </c>
      <c r="AG21" s="117" t="str">
        <f>VLOOKUP($E21,[4]YEAR12!$A$2:$DK$260,115,FALSE)</f>
        <v/>
      </c>
      <c r="AH21" s="117" t="str">
        <f>VLOOKUP($E21,[4]YEAR12!$A$2:$FK$260,119,FALSE)</f>
        <v/>
      </c>
    </row>
    <row r="22" spans="1:34" x14ac:dyDescent="0.25">
      <c r="A22" t="s">
        <v>22</v>
      </c>
      <c r="B22">
        <v>15</v>
      </c>
      <c r="C22" t="s">
        <v>23</v>
      </c>
      <c r="E22" s="73">
        <f>[4]YEAR12!$A21</f>
        <v>150845</v>
      </c>
      <c r="F22" s="72" t="str">
        <f>[4]YEAR12!$B21</f>
        <v>Baster, Stephen</v>
      </c>
      <c r="G22" s="119">
        <f>[4]YEAR12!$M21</f>
        <v>7.4</v>
      </c>
      <c r="H22" s="78" t="str">
        <f>[4]YEAR12!$Q21</f>
        <v>6.25+ (B/A)</v>
      </c>
      <c r="I22" s="117" t="str">
        <f>VLOOKUP($E22,[4]YEAR12!$A$2:$DF$260,19,FALSE)</f>
        <v/>
      </c>
      <c r="J22" s="117" t="str">
        <f>VLOOKUP($E22,[4]YEAR12!$A$2:$DF$260,23,FALSE)</f>
        <v/>
      </c>
      <c r="K22" s="117" t="str">
        <f>VLOOKUP($E22,[4]YEAR12!$A$2:$DF$260,27,FALSE)</f>
        <v>A</v>
      </c>
      <c r="L22" s="117" t="str">
        <f>VLOOKUP($E22,[4]YEAR12!$A$2:$DF$260,31,FALSE)</f>
        <v/>
      </c>
      <c r="M22" s="117" t="str">
        <f>VLOOKUP($E22,[4]YEAR12!$A$2:$DF$260,35,FALSE)</f>
        <v/>
      </c>
      <c r="N22" s="117" t="str">
        <f>VLOOKUP($E22,[4]YEAR12!$A$2:$DF$260,39,FALSE)</f>
        <v/>
      </c>
      <c r="O22" s="117" t="str">
        <f>VLOOKUP($E22,[4]YEAR12!$A$2:$DF$260,43,FALSE)</f>
        <v/>
      </c>
      <c r="P22" s="117" t="str">
        <f>VLOOKUP($E22,[4]YEAR12!$A$2:$DF$260,47,FALSE)</f>
        <v/>
      </c>
      <c r="Q22" s="117" t="str">
        <f>VLOOKUP($E22,[4]YEAR12!$A$2:$DF$260,51,FALSE)</f>
        <v/>
      </c>
      <c r="R22" s="117" t="str">
        <f>VLOOKUP($E22,[4]YEAR12!$A$2:$DF$260,55,FALSE)</f>
        <v/>
      </c>
      <c r="S22" s="117" t="str">
        <f>VLOOKUP($E22,[4]YEAR12!$A$2:$DF$260,59,FALSE)</f>
        <v/>
      </c>
      <c r="T22" s="117" t="str">
        <f>VLOOKUP($E22,[4]YEAR12!$A$2:$DF$260,63,FALSE)</f>
        <v/>
      </c>
      <c r="U22" s="117" t="str">
        <f>VLOOKUP($E22,[4]YEAR12!$A$2:$DF$260,67,FALSE)</f>
        <v/>
      </c>
      <c r="V22" s="117" t="str">
        <f>VLOOKUP($E22,[4]YEAR12!$A$2:$DF$260,71,FALSE)</f>
        <v/>
      </c>
      <c r="W22" s="117" t="str">
        <f>VLOOKUP($E22,[4]YEAR12!$A$2:$DF$260,75,FALSE)</f>
        <v/>
      </c>
      <c r="X22" s="117" t="str">
        <f>VLOOKUP($E22,[4]YEAR12!$A$2:$DF$260,79,FALSE)</f>
        <v>A/A*</v>
      </c>
      <c r="Y22" s="117" t="str">
        <f>VLOOKUP($E22,[4]YEAR12!$A$2:$DF$260,83,FALSE)</f>
        <v/>
      </c>
      <c r="Z22" s="117" t="str">
        <f>VLOOKUP($E22,[4]YEAR12!$A$2:$DF$260,87,FALSE)</f>
        <v/>
      </c>
      <c r="AA22" s="117" t="str">
        <f>VLOOKUP($E22,[4]YEAR12!$A$2:$DF$260,91,FALSE)</f>
        <v/>
      </c>
      <c r="AB22" s="117" t="str">
        <f>VLOOKUP($E22,[4]YEAR12!$A$2:$DF$260,95,FALSE)</f>
        <v>A</v>
      </c>
      <c r="AC22" s="117" t="str">
        <f>VLOOKUP($E22,[4]YEAR12!$A$2:$DF$260,99,FALSE)</f>
        <v>A/A*</v>
      </c>
      <c r="AD22" s="117" t="str">
        <f>VLOOKUP($E22,[4]YEAR12!$A$2:$DF$260,103,FALSE)</f>
        <v/>
      </c>
      <c r="AE22" s="117" t="str">
        <f>VLOOKUP($E22,[4]YEAR12!$A$2:$DF$260,107,FALSE)</f>
        <v/>
      </c>
      <c r="AF22" s="117" t="str">
        <f>VLOOKUP($E22,[4]YEAR12!$A$2:$DI$260,111,FALSE)</f>
        <v/>
      </c>
      <c r="AG22" s="117" t="str">
        <f>VLOOKUP($E22,[4]YEAR12!$A$2:$DK$260,115,FALSE)</f>
        <v/>
      </c>
      <c r="AH22" s="117" t="str">
        <f>VLOOKUP($E22,[4]YEAR12!$A$2:$FK$260,119,FALSE)</f>
        <v/>
      </c>
    </row>
    <row r="23" spans="1:34" x14ac:dyDescent="0.25">
      <c r="A23" t="s">
        <v>23</v>
      </c>
      <c r="B23">
        <v>13</v>
      </c>
      <c r="C23" t="s">
        <v>25</v>
      </c>
      <c r="E23" s="73">
        <f>[4]YEAR12!$A22</f>
        <v>150817</v>
      </c>
      <c r="F23" s="72" t="str">
        <f>[4]YEAR12!$B22</f>
        <v>Batey, Poppy</v>
      </c>
      <c r="G23" s="119">
        <f>[4]YEAR12!$M22</f>
        <v>8.3000000000000007</v>
      </c>
      <c r="H23" s="78" t="str">
        <f>[4]YEAR12!$Q22</f>
        <v>7.75+ (A/A*)</v>
      </c>
      <c r="I23" s="117" t="str">
        <f>VLOOKUP($E23,[4]YEAR12!$A$2:$DF$260,19,FALSE)</f>
        <v>A*</v>
      </c>
      <c r="J23" s="117" t="str">
        <f>VLOOKUP($E23,[4]YEAR12!$A$2:$DF$260,23,FALSE)</f>
        <v/>
      </c>
      <c r="K23" s="117" t="str">
        <f>VLOOKUP($E23,[4]YEAR12!$A$2:$DF$260,27,FALSE)</f>
        <v/>
      </c>
      <c r="L23" s="117" t="str">
        <f>VLOOKUP($E23,[4]YEAR12!$A$2:$DF$260,31,FALSE)</f>
        <v/>
      </c>
      <c r="M23" s="117" t="str">
        <f>VLOOKUP($E23,[4]YEAR12!$A$2:$DF$260,35,FALSE)</f>
        <v/>
      </c>
      <c r="N23" s="117" t="str">
        <f>VLOOKUP($E23,[4]YEAR12!$A$2:$DF$260,39,FALSE)</f>
        <v/>
      </c>
      <c r="O23" s="117" t="str">
        <f>VLOOKUP($E23,[4]YEAR12!$A$2:$DF$260,43,FALSE)</f>
        <v>A*</v>
      </c>
      <c r="P23" s="117" t="str">
        <f>VLOOKUP($E23,[4]YEAR12!$A$2:$DF$260,47,FALSE)</f>
        <v/>
      </c>
      <c r="Q23" s="117" t="str">
        <f>VLOOKUP($E23,[4]YEAR12!$A$2:$DF$260,51,FALSE)</f>
        <v/>
      </c>
      <c r="R23" s="117" t="str">
        <f>VLOOKUP($E23,[4]YEAR12!$A$2:$DF$260,55,FALSE)</f>
        <v/>
      </c>
      <c r="S23" s="117" t="str">
        <f>VLOOKUP($E23,[4]YEAR12!$A$2:$DF$260,59,FALSE)</f>
        <v/>
      </c>
      <c r="T23" s="117" t="str">
        <f>VLOOKUP($E23,[4]YEAR12!$A$2:$DF$260,63,FALSE)</f>
        <v/>
      </c>
      <c r="U23" s="117" t="str">
        <f>VLOOKUP($E23,[4]YEAR12!$A$2:$DF$260,67,FALSE)</f>
        <v/>
      </c>
      <c r="V23" s="117" t="str">
        <f>VLOOKUP($E23,[4]YEAR12!$A$2:$DF$260,71,FALSE)</f>
        <v/>
      </c>
      <c r="W23" s="117" t="str">
        <f>VLOOKUP($E23,[4]YEAR12!$A$2:$DF$260,75,FALSE)</f>
        <v/>
      </c>
      <c r="X23" s="117" t="str">
        <f>VLOOKUP($E23,[4]YEAR12!$A$2:$DF$260,79,FALSE)</f>
        <v/>
      </c>
      <c r="Y23" s="117" t="str">
        <f>VLOOKUP($E23,[4]YEAR12!$A$2:$DF$260,83,FALSE)</f>
        <v/>
      </c>
      <c r="Z23" s="117" t="str">
        <f>VLOOKUP($E23,[4]YEAR12!$A$2:$DF$260,87,FALSE)</f>
        <v/>
      </c>
      <c r="AA23" s="117" t="str">
        <f>VLOOKUP($E23,[4]YEAR12!$A$2:$DF$260,91,FALSE)</f>
        <v/>
      </c>
      <c r="AB23" s="117" t="str">
        <f>VLOOKUP($E23,[4]YEAR12!$A$2:$DF$260,95,FALSE)</f>
        <v/>
      </c>
      <c r="AC23" s="117" t="str">
        <f>VLOOKUP($E23,[4]YEAR12!$A$2:$DF$260,99,FALSE)</f>
        <v/>
      </c>
      <c r="AD23" s="117" t="str">
        <f>VLOOKUP($E23,[4]YEAR12!$A$2:$DF$260,103,FALSE)</f>
        <v/>
      </c>
      <c r="AE23" s="117" t="str">
        <f>VLOOKUP($E23,[4]YEAR12!$A$2:$DF$260,107,FALSE)</f>
        <v>A*</v>
      </c>
      <c r="AF23" s="117" t="str">
        <f>VLOOKUP($E23,[4]YEAR12!$A$2:$DI$260,111,FALSE)</f>
        <v/>
      </c>
      <c r="AG23" s="117" t="str">
        <f>VLOOKUP($E23,[4]YEAR12!$A$2:$DK$260,115,FALSE)</f>
        <v/>
      </c>
      <c r="AH23" s="117" t="str">
        <f>VLOOKUP($E23,[4]YEAR12!$A$2:$FK$260,119,FALSE)</f>
        <v/>
      </c>
    </row>
    <row r="24" spans="1:34" x14ac:dyDescent="0.25">
      <c r="A24" t="s">
        <v>25</v>
      </c>
      <c r="B24">
        <v>11</v>
      </c>
      <c r="C24" t="s">
        <v>34</v>
      </c>
      <c r="E24" s="73">
        <f>[4]YEAR12!$A23</f>
        <v>150930</v>
      </c>
      <c r="F24" s="72" t="str">
        <f>[4]YEAR12!$B23</f>
        <v>Baxby, Maddison</v>
      </c>
      <c r="G24" s="119">
        <f>[4]YEAR12!$M23</f>
        <v>6.7249999999999996</v>
      </c>
      <c r="H24" s="78" t="str">
        <f>[4]YEAR12!$Q23</f>
        <v>6.25+ (B/A)</v>
      </c>
      <c r="I24" s="117" t="str">
        <f>VLOOKUP($E24,[4]YEAR12!$A$2:$DF$260,19,FALSE)</f>
        <v/>
      </c>
      <c r="J24" s="117" t="str">
        <f>VLOOKUP($E24,[4]YEAR12!$A$2:$DF$260,23,FALSE)</f>
        <v/>
      </c>
      <c r="K24" s="117" t="str">
        <f>VLOOKUP($E24,[4]YEAR12!$A$2:$DF$260,27,FALSE)</f>
        <v>B/A</v>
      </c>
      <c r="L24" s="117" t="str">
        <f>VLOOKUP($E24,[4]YEAR12!$A$2:$DF$260,31,FALSE)</f>
        <v>B</v>
      </c>
      <c r="M24" s="117" t="str">
        <f>VLOOKUP($E24,[4]YEAR12!$A$2:$DF$260,35,FALSE)</f>
        <v/>
      </c>
      <c r="N24" s="117" t="str">
        <f>VLOOKUP($E24,[4]YEAR12!$A$2:$DF$260,39,FALSE)</f>
        <v/>
      </c>
      <c r="O24" s="117" t="str">
        <f>VLOOKUP($E24,[4]YEAR12!$A$2:$DF$260,43,FALSE)</f>
        <v/>
      </c>
      <c r="P24" s="117" t="str">
        <f>VLOOKUP($E24,[4]YEAR12!$A$2:$DF$260,47,FALSE)</f>
        <v/>
      </c>
      <c r="Q24" s="117" t="str">
        <f>VLOOKUP($E24,[4]YEAR12!$A$2:$DF$260,51,FALSE)</f>
        <v/>
      </c>
      <c r="R24" s="117" t="str">
        <f>VLOOKUP($E24,[4]YEAR12!$A$2:$DF$260,55,FALSE)</f>
        <v/>
      </c>
      <c r="S24" s="117" t="str">
        <f>VLOOKUP($E24,[4]YEAR12!$A$2:$DF$260,59,FALSE)</f>
        <v/>
      </c>
      <c r="T24" s="117" t="str">
        <f>VLOOKUP($E24,[4]YEAR12!$A$2:$DF$260,63,FALSE)</f>
        <v/>
      </c>
      <c r="U24" s="117" t="str">
        <f>VLOOKUP($E24,[4]YEAR12!$A$2:$DF$260,67,FALSE)</f>
        <v/>
      </c>
      <c r="V24" s="117" t="str">
        <f>VLOOKUP($E24,[4]YEAR12!$A$2:$DF$260,71,FALSE)</f>
        <v/>
      </c>
      <c r="W24" s="117" t="str">
        <f>VLOOKUP($E24,[4]YEAR12!$A$2:$DF$260,75,FALSE)</f>
        <v/>
      </c>
      <c r="X24" s="117" t="str">
        <f>VLOOKUP($E24,[4]YEAR12!$A$2:$DF$260,79,FALSE)</f>
        <v>B/A</v>
      </c>
      <c r="Y24" s="117" t="str">
        <f>VLOOKUP($E24,[4]YEAR12!$A$2:$DF$260,83,FALSE)</f>
        <v/>
      </c>
      <c r="Z24" s="117" t="str">
        <f>VLOOKUP($E24,[4]YEAR12!$A$2:$DF$260,87,FALSE)</f>
        <v/>
      </c>
      <c r="AA24" s="117" t="str">
        <f>VLOOKUP($E24,[4]YEAR12!$A$2:$DF$260,91,FALSE)</f>
        <v/>
      </c>
      <c r="AB24" s="117" t="str">
        <f>VLOOKUP($E24,[4]YEAR12!$A$2:$DF$260,95,FALSE)</f>
        <v>B/A</v>
      </c>
      <c r="AC24" s="117" t="str">
        <f>VLOOKUP($E24,[4]YEAR12!$A$2:$DF$260,99,FALSE)</f>
        <v/>
      </c>
      <c r="AD24" s="117" t="str">
        <f>VLOOKUP($E24,[4]YEAR12!$A$2:$DF$260,103,FALSE)</f>
        <v/>
      </c>
      <c r="AE24" s="117" t="str">
        <f>VLOOKUP($E24,[4]YEAR12!$A$2:$DF$260,107,FALSE)</f>
        <v/>
      </c>
      <c r="AF24" s="117" t="str">
        <f>VLOOKUP($E24,[4]YEAR12!$A$2:$DI$260,111,FALSE)</f>
        <v/>
      </c>
      <c r="AG24" s="117" t="str">
        <f>VLOOKUP($E24,[4]YEAR12!$A$2:$DK$260,115,FALSE)</f>
        <v/>
      </c>
      <c r="AH24" s="117" t="str">
        <f>VLOOKUP($E24,[4]YEAR12!$A$2:$FK$260,119,FALSE)</f>
        <v/>
      </c>
    </row>
    <row r="25" spans="1:34" x14ac:dyDescent="0.25">
      <c r="A25" t="s">
        <v>34</v>
      </c>
      <c r="B25">
        <v>9</v>
      </c>
      <c r="C25" t="s">
        <v>35</v>
      </c>
      <c r="E25" s="73">
        <f>[4]YEAR12!$A24</f>
        <v>160081</v>
      </c>
      <c r="F25" s="72" t="str">
        <f>[4]YEAR12!$B24</f>
        <v>Beatson, Ana Zhao</v>
      </c>
      <c r="G25" s="119">
        <f>[4]YEAR12!$M24</f>
        <v>8</v>
      </c>
      <c r="H25" s="78" t="str">
        <f>[4]YEAR12!$Q24</f>
        <v>7.75+ (A/A*)</v>
      </c>
      <c r="I25" s="117" t="str">
        <f>VLOOKUP($E25,[4]YEAR12!$A$2:$DF$260,19,FALSE)</f>
        <v/>
      </c>
      <c r="J25" s="117" t="str">
        <f>VLOOKUP($E25,[4]YEAR12!$A$2:$DF$260,23,FALSE)</f>
        <v/>
      </c>
      <c r="K25" s="117" t="str">
        <f>VLOOKUP($E25,[4]YEAR12!$A$2:$DF$260,27,FALSE)</f>
        <v>A*</v>
      </c>
      <c r="L25" s="117" t="str">
        <f>VLOOKUP($E25,[4]YEAR12!$A$2:$DF$260,31,FALSE)</f>
        <v>A/A*</v>
      </c>
      <c r="M25" s="117" t="str">
        <f>VLOOKUP($E25,[4]YEAR12!$A$2:$DF$260,35,FALSE)</f>
        <v/>
      </c>
      <c r="N25" s="117" t="str">
        <f>VLOOKUP($E25,[4]YEAR12!$A$2:$DF$260,39,FALSE)</f>
        <v/>
      </c>
      <c r="O25" s="117" t="str">
        <f>VLOOKUP($E25,[4]YEAR12!$A$2:$DF$260,43,FALSE)</f>
        <v/>
      </c>
      <c r="P25" s="117" t="str">
        <f>VLOOKUP($E25,[4]YEAR12!$A$2:$DF$260,47,FALSE)</f>
        <v/>
      </c>
      <c r="Q25" s="117" t="str">
        <f>VLOOKUP($E25,[4]YEAR12!$A$2:$DF$260,51,FALSE)</f>
        <v/>
      </c>
      <c r="R25" s="117" t="str">
        <f>VLOOKUP($E25,[4]YEAR12!$A$2:$DF$260,55,FALSE)</f>
        <v/>
      </c>
      <c r="S25" s="117" t="str">
        <f>VLOOKUP($E25,[4]YEAR12!$A$2:$DF$260,59,FALSE)</f>
        <v/>
      </c>
      <c r="T25" s="117" t="str">
        <f>VLOOKUP($E25,[4]YEAR12!$A$2:$DF$260,63,FALSE)</f>
        <v/>
      </c>
      <c r="U25" s="117" t="str">
        <f>VLOOKUP($E25,[4]YEAR12!$A$2:$DF$260,67,FALSE)</f>
        <v/>
      </c>
      <c r="V25" s="117" t="str">
        <f>VLOOKUP($E25,[4]YEAR12!$A$2:$DF$260,71,FALSE)</f>
        <v/>
      </c>
      <c r="W25" s="117" t="str">
        <f>VLOOKUP($E25,[4]YEAR12!$A$2:$DF$260,75,FALSE)</f>
        <v/>
      </c>
      <c r="X25" s="117" t="str">
        <f>VLOOKUP($E25,[4]YEAR12!$A$2:$DF$260,79,FALSE)</f>
        <v>A*</v>
      </c>
      <c r="Y25" s="117" t="str">
        <f>VLOOKUP($E25,[4]YEAR12!$A$2:$DF$260,83,FALSE)</f>
        <v>A*</v>
      </c>
      <c r="Z25" s="117" t="str">
        <f>VLOOKUP($E25,[4]YEAR12!$A$2:$DF$260,87,FALSE)</f>
        <v/>
      </c>
      <c r="AA25" s="117" t="str">
        <f>VLOOKUP($E25,[4]YEAR12!$A$2:$DF$260,91,FALSE)</f>
        <v/>
      </c>
      <c r="AB25" s="117" t="str">
        <f>VLOOKUP($E25,[4]YEAR12!$A$2:$DF$260,95,FALSE)</f>
        <v/>
      </c>
      <c r="AC25" s="117" t="str">
        <f>VLOOKUP($E25,[4]YEAR12!$A$2:$DF$260,99,FALSE)</f>
        <v/>
      </c>
      <c r="AD25" s="117" t="str">
        <f>VLOOKUP($E25,[4]YEAR12!$A$2:$DF$260,103,FALSE)</f>
        <v/>
      </c>
      <c r="AE25" s="117" t="str">
        <f>VLOOKUP($E25,[4]YEAR12!$A$2:$DF$260,107,FALSE)</f>
        <v/>
      </c>
      <c r="AF25" s="117" t="str">
        <f>VLOOKUP($E25,[4]YEAR12!$A$2:$DI$260,111,FALSE)</f>
        <v/>
      </c>
      <c r="AG25" s="117" t="str">
        <f>VLOOKUP($E25,[4]YEAR12!$A$2:$DK$260,115,FALSE)</f>
        <v/>
      </c>
      <c r="AH25" s="117" t="str">
        <f>VLOOKUP($E25,[4]YEAR12!$A$2:$FK$260,119,FALSE)</f>
        <v/>
      </c>
    </row>
    <row r="26" spans="1:34" x14ac:dyDescent="0.25">
      <c r="A26" t="s">
        <v>35</v>
      </c>
      <c r="B26">
        <v>7</v>
      </c>
      <c r="E26" s="73">
        <f>[4]YEAR12!$A25</f>
        <v>151503</v>
      </c>
      <c r="F26" s="72" t="str">
        <f>[4]YEAR12!$B25</f>
        <v>Boby, Nimisha</v>
      </c>
      <c r="G26" s="119">
        <f>[4]YEAR12!$M25</f>
        <v>6.3</v>
      </c>
      <c r="H26" s="78" t="str">
        <f>[4]YEAR12!$Q25</f>
        <v>6.25+ (B/A)</v>
      </c>
      <c r="I26" s="117" t="str">
        <f>VLOOKUP($E26,[4]YEAR12!$A$2:$DF$260,19,FALSE)</f>
        <v/>
      </c>
      <c r="J26" s="117" t="str">
        <f>VLOOKUP($E26,[4]YEAR12!$A$2:$DF$260,23,FALSE)</f>
        <v/>
      </c>
      <c r="K26" s="117" t="str">
        <f>VLOOKUP($E26,[4]YEAR12!$A$2:$DF$260,27,FALSE)</f>
        <v>B</v>
      </c>
      <c r="L26" s="117" t="str">
        <f>VLOOKUP($E26,[4]YEAR12!$A$2:$DF$260,31,FALSE)</f>
        <v>B</v>
      </c>
      <c r="M26" s="117" t="str">
        <f>VLOOKUP($E26,[4]YEAR12!$A$2:$DF$260,35,FALSE)</f>
        <v/>
      </c>
      <c r="N26" s="117" t="str">
        <f>VLOOKUP($E26,[4]YEAR12!$A$2:$DF$260,39,FALSE)</f>
        <v/>
      </c>
      <c r="O26" s="117" t="str">
        <f>VLOOKUP($E26,[4]YEAR12!$A$2:$DF$260,43,FALSE)</f>
        <v/>
      </c>
      <c r="P26" s="117" t="str">
        <f>VLOOKUP($E26,[4]YEAR12!$A$2:$DF$260,47,FALSE)</f>
        <v/>
      </c>
      <c r="Q26" s="117" t="str">
        <f>VLOOKUP($E26,[4]YEAR12!$A$2:$DF$260,51,FALSE)</f>
        <v/>
      </c>
      <c r="R26" s="117" t="str">
        <f>VLOOKUP($E26,[4]YEAR12!$A$2:$DF$260,55,FALSE)</f>
        <v/>
      </c>
      <c r="S26" s="117" t="str">
        <f>VLOOKUP($E26,[4]YEAR12!$A$2:$DF$260,59,FALSE)</f>
        <v/>
      </c>
      <c r="T26" s="117" t="str">
        <f>VLOOKUP($E26,[4]YEAR12!$A$2:$DF$260,63,FALSE)</f>
        <v/>
      </c>
      <c r="U26" s="117" t="str">
        <f>VLOOKUP($E26,[4]YEAR12!$A$2:$DF$260,67,FALSE)</f>
        <v/>
      </c>
      <c r="V26" s="117" t="str">
        <f>VLOOKUP($E26,[4]YEAR12!$A$2:$DF$260,71,FALSE)</f>
        <v/>
      </c>
      <c r="W26" s="117" t="str">
        <f>VLOOKUP($E26,[4]YEAR12!$A$2:$DF$260,75,FALSE)</f>
        <v/>
      </c>
      <c r="X26" s="117" t="str">
        <f>VLOOKUP($E26,[4]YEAR12!$A$2:$DF$260,79,FALSE)</f>
        <v/>
      </c>
      <c r="Y26" s="117" t="str">
        <f>VLOOKUP($E26,[4]YEAR12!$A$2:$DF$260,83,FALSE)</f>
        <v/>
      </c>
      <c r="Z26" s="117" t="str">
        <f>VLOOKUP($E26,[4]YEAR12!$A$2:$DF$260,87,FALSE)</f>
        <v/>
      </c>
      <c r="AA26" s="117" t="str">
        <f>VLOOKUP($E26,[4]YEAR12!$A$2:$DF$260,91,FALSE)</f>
        <v/>
      </c>
      <c r="AB26" s="117" t="str">
        <f>VLOOKUP($E26,[4]YEAR12!$A$2:$DF$260,95,FALSE)</f>
        <v/>
      </c>
      <c r="AC26" s="117" t="str">
        <f>VLOOKUP($E26,[4]YEAR12!$A$2:$DF$260,99,FALSE)</f>
        <v/>
      </c>
      <c r="AD26" s="117" t="str">
        <f>VLOOKUP($E26,[4]YEAR12!$A$2:$DF$260,103,FALSE)</f>
        <v>B/A</v>
      </c>
      <c r="AE26" s="117" t="str">
        <f>VLOOKUP($E26,[4]YEAR12!$A$2:$DF$260,107,FALSE)</f>
        <v>A/A*</v>
      </c>
      <c r="AF26" s="117" t="str">
        <f>VLOOKUP($E26,[4]YEAR12!$A$2:$DI$260,111,FALSE)</f>
        <v/>
      </c>
      <c r="AG26" s="117" t="str">
        <f>VLOOKUP($E26,[4]YEAR12!$A$2:$DK$260,115,FALSE)</f>
        <v/>
      </c>
      <c r="AH26" s="117" t="str">
        <f>VLOOKUP($E26,[4]YEAR12!$A$2:$FK$260,119,FALSE)</f>
        <v/>
      </c>
    </row>
    <row r="27" spans="1:34" x14ac:dyDescent="0.25">
      <c r="A27" t="s">
        <v>105</v>
      </c>
      <c r="B27">
        <v>60</v>
      </c>
      <c r="E27" s="73">
        <f>[4]YEAR12!$A26</f>
        <v>150777</v>
      </c>
      <c r="F27" s="72" t="str">
        <f>[4]YEAR12!$B26</f>
        <v>Bolton, Max</v>
      </c>
      <c r="G27" s="119">
        <f>[4]YEAR12!$M26</f>
        <v>4.5</v>
      </c>
      <c r="H27" s="78" t="str">
        <f>[4]YEAR12!$Q26</f>
        <v>2.5+ (D/C)</v>
      </c>
      <c r="I27" s="117" t="str">
        <f>VLOOKUP($E27,[4]YEAR12!$A$2:$DF$260,19,FALSE)</f>
        <v/>
      </c>
      <c r="J27" s="117" t="str">
        <f>VLOOKUP($E27,[4]YEAR12!$A$2:$DF$260,23,FALSE)</f>
        <v/>
      </c>
      <c r="K27" s="117" t="str">
        <f>VLOOKUP($E27,[4]YEAR12!$A$2:$DF$260,27,FALSE)</f>
        <v/>
      </c>
      <c r="L27" s="117" t="str">
        <f>VLOOKUP($E27,[4]YEAR12!$A$2:$DF$260,31,FALSE)</f>
        <v/>
      </c>
      <c r="M27" s="117" t="str">
        <f>VLOOKUP($E27,[4]YEAR12!$A$2:$DF$260,35,FALSE)</f>
        <v/>
      </c>
      <c r="N27" s="117" t="str">
        <f>VLOOKUP($E27,[4]YEAR12!$A$2:$DF$260,39,FALSE)</f>
        <v/>
      </c>
      <c r="O27" s="117" t="str">
        <f>VLOOKUP($E27,[4]YEAR12!$A$2:$DF$260,43,FALSE)</f>
        <v>C/B</v>
      </c>
      <c r="P27" s="117" t="str">
        <f>VLOOKUP($E27,[4]YEAR12!$A$2:$DF$260,47,FALSE)</f>
        <v/>
      </c>
      <c r="Q27" s="117" t="str">
        <f>VLOOKUP($E27,[4]YEAR12!$A$2:$DF$260,51,FALSE)</f>
        <v/>
      </c>
      <c r="R27" s="117" t="str">
        <f>VLOOKUP($E27,[4]YEAR12!$A$2:$DF$260,55,FALSE)</f>
        <v/>
      </c>
      <c r="S27" s="117" t="str">
        <f>VLOOKUP($E27,[4]YEAR12!$A$2:$DF$260,59,FALSE)</f>
        <v/>
      </c>
      <c r="T27" s="117" t="str">
        <f>VLOOKUP($E27,[4]YEAR12!$A$2:$DF$260,63,FALSE)</f>
        <v/>
      </c>
      <c r="U27" s="117" t="str">
        <f>VLOOKUP($E27,[4]YEAR12!$A$2:$DF$260,67,FALSE)</f>
        <v/>
      </c>
      <c r="V27" s="117" t="str">
        <f>VLOOKUP($E27,[4]YEAR12!$A$2:$DF$260,71,FALSE)</f>
        <v/>
      </c>
      <c r="W27" s="117" t="str">
        <f>VLOOKUP($E27,[4]YEAR12!$A$2:$DF$260,75,FALSE)</f>
        <v/>
      </c>
      <c r="X27" s="117" t="str">
        <f>VLOOKUP($E27,[4]YEAR12!$A$2:$DF$260,79,FALSE)</f>
        <v/>
      </c>
      <c r="Y27" s="117" t="str">
        <f>VLOOKUP($E27,[4]YEAR12!$A$2:$DF$260,83,FALSE)</f>
        <v/>
      </c>
      <c r="Z27" s="117" t="str">
        <f>VLOOKUP($E27,[4]YEAR12!$A$2:$DF$260,87,FALSE)</f>
        <v/>
      </c>
      <c r="AA27" s="117" t="str">
        <f>VLOOKUP($E27,[4]YEAR12!$A$2:$DF$260,91,FALSE)</f>
        <v/>
      </c>
      <c r="AB27" s="117" t="str">
        <f>VLOOKUP($E27,[4]YEAR12!$A$2:$DF$260,95,FALSE)</f>
        <v/>
      </c>
      <c r="AC27" s="117" t="str">
        <f>VLOOKUP($E27,[4]YEAR12!$A$2:$DF$260,99,FALSE)</f>
        <v>C/B</v>
      </c>
      <c r="AD27" s="117" t="str">
        <f>VLOOKUP($E27,[4]YEAR12!$A$2:$DF$260,103,FALSE)</f>
        <v/>
      </c>
      <c r="AE27" s="117" t="str">
        <f>VLOOKUP($E27,[4]YEAR12!$A$2:$DF$260,107,FALSE)</f>
        <v>B</v>
      </c>
      <c r="AF27" s="117" t="str">
        <f>VLOOKUP($E27,[4]YEAR12!$A$2:$DI$260,111,FALSE)</f>
        <v/>
      </c>
      <c r="AG27" s="117" t="str">
        <f>VLOOKUP($E27,[4]YEAR12!$A$2:$DK$260,115,FALSE)</f>
        <v/>
      </c>
      <c r="AH27" s="117" t="str">
        <f>VLOOKUP($E27,[4]YEAR12!$A$2:$FK$260,119,FALSE)</f>
        <v/>
      </c>
    </row>
    <row r="28" spans="1:34" x14ac:dyDescent="0.25">
      <c r="A28" t="s">
        <v>103</v>
      </c>
      <c r="B28">
        <v>55</v>
      </c>
      <c r="E28" s="73">
        <f>[4]YEAR12!$A27</f>
        <v>150947</v>
      </c>
      <c r="F28" s="72" t="str">
        <f>[4]YEAR12!$B27</f>
        <v>Bradshaw, Adam</v>
      </c>
      <c r="G28" s="119">
        <f>[4]YEAR12!$M27</f>
        <v>6.6</v>
      </c>
      <c r="H28" s="78" t="str">
        <f>[4]YEAR12!$Q27</f>
        <v>6.25+ (B/A)</v>
      </c>
      <c r="I28" s="117" t="str">
        <f>VLOOKUP($E28,[4]YEAR12!$A$2:$DF$260,19,FALSE)</f>
        <v/>
      </c>
      <c r="J28" s="117" t="str">
        <f>VLOOKUP($E28,[4]YEAR12!$A$2:$DF$260,23,FALSE)</f>
        <v/>
      </c>
      <c r="K28" s="117" t="str">
        <f>VLOOKUP($E28,[4]YEAR12!$A$2:$DF$260,27,FALSE)</f>
        <v>B</v>
      </c>
      <c r="L28" s="117" t="str">
        <f>VLOOKUP($E28,[4]YEAR12!$A$2:$DF$260,31,FALSE)</f>
        <v/>
      </c>
      <c r="M28" s="117" t="str">
        <f>VLOOKUP($E28,[4]YEAR12!$A$2:$DF$260,35,FALSE)</f>
        <v/>
      </c>
      <c r="N28" s="117" t="str">
        <f>VLOOKUP($E28,[4]YEAR12!$A$2:$DF$260,39,FALSE)</f>
        <v/>
      </c>
      <c r="O28" s="117" t="str">
        <f>VLOOKUP($E28,[4]YEAR12!$A$2:$DF$260,43,FALSE)</f>
        <v/>
      </c>
      <c r="P28" s="117" t="str">
        <f>VLOOKUP($E28,[4]YEAR12!$A$2:$DF$260,47,FALSE)</f>
        <v/>
      </c>
      <c r="Q28" s="117" t="str">
        <f>VLOOKUP($E28,[4]YEAR12!$A$2:$DF$260,51,FALSE)</f>
        <v/>
      </c>
      <c r="R28" s="117" t="str">
        <f>VLOOKUP($E28,[4]YEAR12!$A$2:$DF$260,55,FALSE)</f>
        <v/>
      </c>
      <c r="S28" s="117" t="str">
        <f>VLOOKUP($E28,[4]YEAR12!$A$2:$DF$260,59,FALSE)</f>
        <v>A</v>
      </c>
      <c r="T28" s="117" t="str">
        <f>VLOOKUP($E28,[4]YEAR12!$A$2:$DF$260,63,FALSE)</f>
        <v/>
      </c>
      <c r="U28" s="117" t="str">
        <f>VLOOKUP($E28,[4]YEAR12!$A$2:$DF$260,67,FALSE)</f>
        <v/>
      </c>
      <c r="V28" s="117" t="str">
        <f>VLOOKUP($E28,[4]YEAR12!$A$2:$DF$260,71,FALSE)</f>
        <v/>
      </c>
      <c r="W28" s="117" t="str">
        <f>VLOOKUP($E28,[4]YEAR12!$A$2:$DF$260,75,FALSE)</f>
        <v/>
      </c>
      <c r="X28" s="117" t="str">
        <f>VLOOKUP($E28,[4]YEAR12!$A$2:$DF$260,79,FALSE)</f>
        <v>B/A</v>
      </c>
      <c r="Y28" s="117" t="str">
        <f>VLOOKUP($E28,[4]YEAR12!$A$2:$DF$260,83,FALSE)</f>
        <v/>
      </c>
      <c r="Z28" s="117" t="str">
        <f>VLOOKUP($E28,[4]YEAR12!$A$2:$DF$260,87,FALSE)</f>
        <v/>
      </c>
      <c r="AA28" s="117" t="str">
        <f>VLOOKUP($E28,[4]YEAR12!$A$2:$DF$260,91,FALSE)</f>
        <v/>
      </c>
      <c r="AB28" s="117" t="str">
        <f>VLOOKUP($E28,[4]YEAR12!$A$2:$DF$260,95,FALSE)</f>
        <v/>
      </c>
      <c r="AC28" s="117" t="str">
        <f>VLOOKUP($E28,[4]YEAR12!$A$2:$DF$260,99,FALSE)</f>
        <v/>
      </c>
      <c r="AD28" s="117" t="str">
        <f>VLOOKUP($E28,[4]YEAR12!$A$2:$DF$260,103,FALSE)</f>
        <v/>
      </c>
      <c r="AE28" s="117" t="str">
        <f>VLOOKUP($E28,[4]YEAR12!$A$2:$DF$260,107,FALSE)</f>
        <v/>
      </c>
      <c r="AF28" s="117" t="str">
        <f>VLOOKUP($E28,[4]YEAR12!$A$2:$DI$260,111,FALSE)</f>
        <v/>
      </c>
      <c r="AG28" s="117" t="str">
        <f>VLOOKUP($E28,[4]YEAR12!$A$2:$DK$260,115,FALSE)</f>
        <v/>
      </c>
      <c r="AH28" s="117" t="str">
        <f>VLOOKUP($E28,[4]YEAR12!$A$2:$FK$260,119,FALSE)</f>
        <v/>
      </c>
    </row>
    <row r="29" spans="1:34" x14ac:dyDescent="0.25">
      <c r="A29" t="s">
        <v>58</v>
      </c>
      <c r="B29">
        <v>50</v>
      </c>
      <c r="C29" s="8">
        <v>25</v>
      </c>
      <c r="E29" s="73">
        <f>[4]YEAR12!$A28</f>
        <v>150783</v>
      </c>
      <c r="F29" s="72" t="str">
        <f>[4]YEAR12!$B28</f>
        <v>Braithwaite, Luke</v>
      </c>
      <c r="G29" s="119">
        <f>[4]YEAR12!$M28</f>
        <v>4.7</v>
      </c>
      <c r="H29" s="78" t="str">
        <f>[4]YEAR12!$Q28</f>
        <v>2.5+ (D/C)</v>
      </c>
      <c r="I29" s="117" t="str">
        <f>VLOOKUP($E29,[4]YEAR12!$A$2:$DF$260,19,FALSE)</f>
        <v/>
      </c>
      <c r="J29" s="117" t="str">
        <f>VLOOKUP($E29,[4]YEAR12!$A$2:$DF$260,23,FALSE)</f>
        <v>B</v>
      </c>
      <c r="K29" s="117" t="str">
        <f>VLOOKUP($E29,[4]YEAR12!$A$2:$DF$260,27,FALSE)</f>
        <v>D/C</v>
      </c>
      <c r="L29" s="117" t="str">
        <f>VLOOKUP($E29,[4]YEAR12!$A$2:$DF$260,31,FALSE)</f>
        <v/>
      </c>
      <c r="M29" s="117" t="str">
        <f>VLOOKUP($E29,[4]YEAR12!$A$2:$DF$260,35,FALSE)</f>
        <v/>
      </c>
      <c r="N29" s="117" t="str">
        <f>VLOOKUP($E29,[4]YEAR12!$A$2:$DF$260,39,FALSE)</f>
        <v/>
      </c>
      <c r="O29" s="117" t="str">
        <f>VLOOKUP($E29,[4]YEAR12!$A$2:$DF$260,43,FALSE)</f>
        <v/>
      </c>
      <c r="P29" s="117" t="str">
        <f>VLOOKUP($E29,[4]YEAR12!$A$2:$DF$260,47,FALSE)</f>
        <v/>
      </c>
      <c r="Q29" s="117" t="str">
        <f>VLOOKUP($E29,[4]YEAR12!$A$2:$DF$260,51,FALSE)</f>
        <v/>
      </c>
      <c r="R29" s="117" t="str">
        <f>VLOOKUP($E29,[4]YEAR12!$A$2:$DF$260,55,FALSE)</f>
        <v/>
      </c>
      <c r="S29" s="117" t="str">
        <f>VLOOKUP($E29,[4]YEAR12!$A$2:$DF$260,59,FALSE)</f>
        <v>C/B</v>
      </c>
      <c r="T29" s="117" t="str">
        <f>VLOOKUP($E29,[4]YEAR12!$A$2:$DF$260,63,FALSE)</f>
        <v/>
      </c>
      <c r="U29" s="117" t="str">
        <f>VLOOKUP($E29,[4]YEAR12!$A$2:$DF$260,67,FALSE)</f>
        <v/>
      </c>
      <c r="V29" s="117" t="str">
        <f>VLOOKUP($E29,[4]YEAR12!$A$2:$DF$260,71,FALSE)</f>
        <v/>
      </c>
      <c r="W29" s="117" t="str">
        <f>VLOOKUP($E29,[4]YEAR12!$A$2:$DF$260,75,FALSE)</f>
        <v/>
      </c>
      <c r="X29" s="117" t="str">
        <f>VLOOKUP($E29,[4]YEAR12!$A$2:$DF$260,79,FALSE)</f>
        <v/>
      </c>
      <c r="Y29" s="117" t="str">
        <f>VLOOKUP($E29,[4]YEAR12!$A$2:$DF$260,83,FALSE)</f>
        <v/>
      </c>
      <c r="Z29" s="117" t="str">
        <f>VLOOKUP($E29,[4]YEAR12!$A$2:$DF$260,87,FALSE)</f>
        <v/>
      </c>
      <c r="AA29" s="117" t="str">
        <f>VLOOKUP($E29,[4]YEAR12!$A$2:$DF$260,91,FALSE)</f>
        <v/>
      </c>
      <c r="AB29" s="117" t="str">
        <f>VLOOKUP($E29,[4]YEAR12!$A$2:$DF$260,95,FALSE)</f>
        <v/>
      </c>
      <c r="AC29" s="117" t="str">
        <f>VLOOKUP($E29,[4]YEAR12!$A$2:$DF$260,99,FALSE)</f>
        <v/>
      </c>
      <c r="AD29" s="117" t="str">
        <f>VLOOKUP($E29,[4]YEAR12!$A$2:$DF$260,103,FALSE)</f>
        <v>C/B</v>
      </c>
      <c r="AE29" s="117" t="str">
        <f>VLOOKUP($E29,[4]YEAR12!$A$2:$DF$260,107,FALSE)</f>
        <v/>
      </c>
      <c r="AF29" s="117" t="str">
        <f>VLOOKUP($E29,[4]YEAR12!$A$2:$DI$260,111,FALSE)</f>
        <v/>
      </c>
      <c r="AG29" s="117" t="str">
        <f>VLOOKUP($E29,[4]YEAR12!$A$2:$DK$260,115,FALSE)</f>
        <v/>
      </c>
      <c r="AH29" s="117" t="str">
        <f>VLOOKUP($E29,[4]YEAR12!$A$2:$FK$260,119,FALSE)</f>
        <v/>
      </c>
    </row>
    <row r="30" spans="1:34" x14ac:dyDescent="0.25">
      <c r="A30" t="s">
        <v>107</v>
      </c>
      <c r="B30">
        <v>45</v>
      </c>
      <c r="C30" s="8"/>
      <c r="E30" s="73">
        <f>[4]YEAR12!$A29</f>
        <v>160061</v>
      </c>
      <c r="F30" s="72" t="str">
        <f>[4]YEAR12!$B29</f>
        <v>Bright, Thomas</v>
      </c>
      <c r="G30" s="119">
        <f>[4]YEAR12!$M29</f>
        <v>6.666666666666667</v>
      </c>
      <c r="H30" s="78" t="str">
        <f>[4]YEAR12!$Q29</f>
        <v>6.25+ (B/A)</v>
      </c>
      <c r="I30" s="117" t="str">
        <f>VLOOKUP($E30,[4]YEAR12!$A$2:$DF$260,19,FALSE)</f>
        <v/>
      </c>
      <c r="J30" s="117" t="str">
        <f>VLOOKUP($E30,[4]YEAR12!$A$2:$DF$260,23,FALSE)</f>
        <v/>
      </c>
      <c r="K30" s="117" t="str">
        <f>VLOOKUP($E30,[4]YEAR12!$A$2:$DF$260,27,FALSE)</f>
        <v>B/A</v>
      </c>
      <c r="L30" s="117" t="str">
        <f>VLOOKUP($E30,[4]YEAR12!$A$2:$DF$260,31,FALSE)</f>
        <v/>
      </c>
      <c r="M30" s="117" t="str">
        <f>VLOOKUP($E30,[4]YEAR12!$A$2:$DF$260,35,FALSE)</f>
        <v/>
      </c>
      <c r="N30" s="117" t="str">
        <f>VLOOKUP($E30,[4]YEAR12!$A$2:$DF$260,39,FALSE)</f>
        <v/>
      </c>
      <c r="O30" s="117" t="str">
        <f>VLOOKUP($E30,[4]YEAR12!$A$2:$DF$260,43,FALSE)</f>
        <v/>
      </c>
      <c r="P30" s="117" t="str">
        <f>VLOOKUP($E30,[4]YEAR12!$A$2:$DF$260,47,FALSE)</f>
        <v/>
      </c>
      <c r="Q30" s="117" t="str">
        <f>VLOOKUP($E30,[4]YEAR12!$A$2:$DF$260,51,FALSE)</f>
        <v/>
      </c>
      <c r="R30" s="117" t="str">
        <f>VLOOKUP($E30,[4]YEAR12!$A$2:$DF$260,55,FALSE)</f>
        <v/>
      </c>
      <c r="S30" s="117" t="str">
        <f>VLOOKUP($E30,[4]YEAR12!$A$2:$DF$260,59,FALSE)</f>
        <v/>
      </c>
      <c r="T30" s="117" t="str">
        <f>VLOOKUP($E30,[4]YEAR12!$A$2:$DF$260,63,FALSE)</f>
        <v/>
      </c>
      <c r="U30" s="117" t="str">
        <f>VLOOKUP($E30,[4]YEAR12!$A$2:$DF$260,67,FALSE)</f>
        <v/>
      </c>
      <c r="V30" s="117" t="str">
        <f>VLOOKUP($E30,[4]YEAR12!$A$2:$DF$260,71,FALSE)</f>
        <v/>
      </c>
      <c r="W30" s="117" t="str">
        <f>VLOOKUP($E30,[4]YEAR12!$A$2:$DF$260,75,FALSE)</f>
        <v/>
      </c>
      <c r="X30" s="117" t="str">
        <f>VLOOKUP($E30,[4]YEAR12!$A$2:$DF$260,79,FALSE)</f>
        <v/>
      </c>
      <c r="Y30" s="117" t="str">
        <f>VLOOKUP($E30,[4]YEAR12!$A$2:$DF$260,83,FALSE)</f>
        <v/>
      </c>
      <c r="Z30" s="117" t="str">
        <f>VLOOKUP($E30,[4]YEAR12!$A$2:$DF$260,87,FALSE)</f>
        <v/>
      </c>
      <c r="AA30" s="117" t="str">
        <f>VLOOKUP($E30,[4]YEAR12!$A$2:$DF$260,91,FALSE)</f>
        <v>A</v>
      </c>
      <c r="AB30" s="117" t="str">
        <f>VLOOKUP($E30,[4]YEAR12!$A$2:$DF$260,95,FALSE)</f>
        <v/>
      </c>
      <c r="AC30" s="117" t="str">
        <f>VLOOKUP($E30,[4]YEAR12!$A$2:$DF$260,99,FALSE)</f>
        <v/>
      </c>
      <c r="AD30" s="117" t="str">
        <f>VLOOKUP($E30,[4]YEAR12!$A$2:$DF$260,103,FALSE)</f>
        <v>A</v>
      </c>
      <c r="AE30" s="117" t="str">
        <f>VLOOKUP($E30,[4]YEAR12!$A$2:$DF$260,107,FALSE)</f>
        <v/>
      </c>
      <c r="AF30" s="117" t="str">
        <f>VLOOKUP($E30,[4]YEAR12!$A$2:$DI$260,111,FALSE)</f>
        <v/>
      </c>
      <c r="AG30" s="117" t="str">
        <f>VLOOKUP($E30,[4]YEAR12!$A$2:$DK$260,115,FALSE)</f>
        <v/>
      </c>
      <c r="AH30" s="117" t="str">
        <f>VLOOKUP($E30,[4]YEAR12!$A$2:$FK$260,119,FALSE)</f>
        <v/>
      </c>
    </row>
    <row r="31" spans="1:34" x14ac:dyDescent="0.25">
      <c r="A31" t="s">
        <v>102</v>
      </c>
      <c r="B31">
        <v>40</v>
      </c>
      <c r="C31" s="8">
        <v>20</v>
      </c>
      <c r="E31" s="73">
        <f>[4]YEAR12!$A30</f>
        <v>150813</v>
      </c>
      <c r="F31" s="72" t="str">
        <f>[4]YEAR12!$B30</f>
        <v>Broncel, Patryk</v>
      </c>
      <c r="G31" s="119">
        <f>[4]YEAR12!$M30</f>
        <v>6.4</v>
      </c>
      <c r="H31" s="78" t="str">
        <f>[4]YEAR12!$Q30</f>
        <v>6.25+ (B/A)</v>
      </c>
      <c r="I31" s="117" t="str">
        <f>VLOOKUP($E31,[4]YEAR12!$A$2:$DF$260,19,FALSE)</f>
        <v/>
      </c>
      <c r="J31" s="117" t="str">
        <f>VLOOKUP($E31,[4]YEAR12!$A$2:$DF$260,23,FALSE)</f>
        <v/>
      </c>
      <c r="K31" s="117" t="str">
        <f>VLOOKUP($E31,[4]YEAR12!$A$2:$DF$260,27,FALSE)</f>
        <v/>
      </c>
      <c r="L31" s="117" t="str">
        <f>VLOOKUP($E31,[4]YEAR12!$A$2:$DF$260,31,FALSE)</f>
        <v/>
      </c>
      <c r="M31" s="117" t="str">
        <f>VLOOKUP($E31,[4]YEAR12!$A$2:$DF$260,35,FALSE)</f>
        <v/>
      </c>
      <c r="N31" s="117" t="str">
        <f>VLOOKUP($E31,[4]YEAR12!$A$2:$DF$260,39,FALSE)</f>
        <v/>
      </c>
      <c r="O31" s="117" t="str">
        <f>VLOOKUP($E31,[4]YEAR12!$A$2:$DF$260,43,FALSE)</f>
        <v/>
      </c>
      <c r="P31" s="117" t="str">
        <f>VLOOKUP($E31,[4]YEAR12!$A$2:$DF$260,47,FALSE)</f>
        <v/>
      </c>
      <c r="Q31" s="117" t="str">
        <f>VLOOKUP($E31,[4]YEAR12!$A$2:$DF$260,51,FALSE)</f>
        <v/>
      </c>
      <c r="R31" s="117" t="str">
        <f>VLOOKUP($E31,[4]YEAR12!$A$2:$DF$260,55,FALSE)</f>
        <v/>
      </c>
      <c r="S31" s="117" t="str">
        <f>VLOOKUP($E31,[4]YEAR12!$A$2:$DF$260,59,FALSE)</f>
        <v/>
      </c>
      <c r="T31" s="117" t="str">
        <f>VLOOKUP($E31,[4]YEAR12!$A$2:$DF$260,63,FALSE)</f>
        <v/>
      </c>
      <c r="U31" s="117" t="str">
        <f>VLOOKUP($E31,[4]YEAR12!$A$2:$DF$260,67,FALSE)</f>
        <v/>
      </c>
      <c r="V31" s="117" t="str">
        <f>VLOOKUP($E31,[4]YEAR12!$A$2:$DF$260,71,FALSE)</f>
        <v/>
      </c>
      <c r="W31" s="117" t="str">
        <f>VLOOKUP($E31,[4]YEAR12!$A$2:$DF$260,75,FALSE)</f>
        <v>B</v>
      </c>
      <c r="X31" s="117" t="str">
        <f>VLOOKUP($E31,[4]YEAR12!$A$2:$DF$260,79,FALSE)</f>
        <v>B/A</v>
      </c>
      <c r="Y31" s="117" t="str">
        <f>VLOOKUP($E31,[4]YEAR12!$A$2:$DF$260,83,FALSE)</f>
        <v/>
      </c>
      <c r="Z31" s="117" t="str">
        <f>VLOOKUP($E31,[4]YEAR12!$A$2:$DF$260,87,FALSE)</f>
        <v/>
      </c>
      <c r="AA31" s="117" t="str">
        <f>VLOOKUP($E31,[4]YEAR12!$A$2:$DF$260,91,FALSE)</f>
        <v/>
      </c>
      <c r="AB31" s="117" t="str">
        <f>VLOOKUP($E31,[4]YEAR12!$A$2:$DF$260,95,FALSE)</f>
        <v>B</v>
      </c>
      <c r="AC31" s="117" t="str">
        <f>VLOOKUP($E31,[4]YEAR12!$A$2:$DF$260,99,FALSE)</f>
        <v/>
      </c>
      <c r="AD31" s="117" t="str">
        <f>VLOOKUP($E31,[4]YEAR12!$A$2:$DF$260,103,FALSE)</f>
        <v/>
      </c>
      <c r="AE31" s="117" t="str">
        <f>VLOOKUP($E31,[4]YEAR12!$A$2:$DF$260,107,FALSE)</f>
        <v/>
      </c>
      <c r="AF31" s="117" t="str">
        <f>VLOOKUP($E31,[4]YEAR12!$A$2:$DI$260,111,FALSE)</f>
        <v/>
      </c>
      <c r="AG31" s="117" t="str">
        <f>VLOOKUP($E31,[4]YEAR12!$A$2:$DK$260,115,FALSE)</f>
        <v/>
      </c>
      <c r="AH31" s="117" t="str">
        <f>VLOOKUP($E31,[4]YEAR12!$A$2:$FK$260,119,FALSE)</f>
        <v/>
      </c>
    </row>
    <row r="32" spans="1:34" x14ac:dyDescent="0.25">
      <c r="A32" t="s">
        <v>104</v>
      </c>
      <c r="B32">
        <v>35</v>
      </c>
      <c r="C32" s="8"/>
      <c r="E32" s="73">
        <f>[4]YEAR12!$A31</f>
        <v>150887</v>
      </c>
      <c r="F32" s="72" t="str">
        <f>[4]YEAR12!$B31</f>
        <v>Brown, Benjamin</v>
      </c>
      <c r="G32" s="119">
        <f>[4]YEAR12!$M31</f>
        <v>4.2</v>
      </c>
      <c r="H32" s="78" t="str">
        <f>[4]YEAR12!$Q31</f>
        <v>2.5+ (D/C)</v>
      </c>
      <c r="I32" s="117" t="str">
        <f>VLOOKUP($E32,[4]YEAR12!$A$2:$DF$260,19,FALSE)</f>
        <v>B</v>
      </c>
      <c r="J32" s="117" t="str">
        <f>VLOOKUP($E32,[4]YEAR12!$A$2:$DF$260,23,FALSE)</f>
        <v>C/B</v>
      </c>
      <c r="K32" s="117" t="str">
        <f>VLOOKUP($E32,[4]YEAR12!$A$2:$DF$260,27,FALSE)</f>
        <v/>
      </c>
      <c r="L32" s="117" t="str">
        <f>VLOOKUP($E32,[4]YEAR12!$A$2:$DF$260,31,FALSE)</f>
        <v/>
      </c>
      <c r="M32" s="117" t="str">
        <f>VLOOKUP($E32,[4]YEAR12!$A$2:$DF$260,35,FALSE)</f>
        <v/>
      </c>
      <c r="N32" s="117" t="str">
        <f>VLOOKUP($E32,[4]YEAR12!$A$2:$DF$260,39,FALSE)</f>
        <v/>
      </c>
      <c r="O32" s="117" t="str">
        <f>VLOOKUP($E32,[4]YEAR12!$A$2:$DF$260,43,FALSE)</f>
        <v/>
      </c>
      <c r="P32" s="117" t="str">
        <f>VLOOKUP($E32,[4]YEAR12!$A$2:$DF$260,47,FALSE)</f>
        <v/>
      </c>
      <c r="Q32" s="117" t="str">
        <f>VLOOKUP($E32,[4]YEAR12!$A$2:$DF$260,51,FALSE)</f>
        <v/>
      </c>
      <c r="R32" s="117" t="str">
        <f>VLOOKUP($E32,[4]YEAR12!$A$2:$DF$260,55,FALSE)</f>
        <v/>
      </c>
      <c r="S32" s="117" t="str">
        <f>VLOOKUP($E32,[4]YEAR12!$A$2:$DF$260,59,FALSE)</f>
        <v/>
      </c>
      <c r="T32" s="117" t="str">
        <f>VLOOKUP($E32,[4]YEAR12!$A$2:$DF$260,63,FALSE)</f>
        <v/>
      </c>
      <c r="U32" s="117" t="str">
        <f>VLOOKUP($E32,[4]YEAR12!$A$2:$DF$260,67,FALSE)</f>
        <v/>
      </c>
      <c r="V32" s="117" t="str">
        <f>VLOOKUP($E32,[4]YEAR12!$A$2:$DF$260,71,FALSE)</f>
        <v/>
      </c>
      <c r="W32" s="117" t="str">
        <f>VLOOKUP($E32,[4]YEAR12!$A$2:$DF$260,75,FALSE)</f>
        <v/>
      </c>
      <c r="X32" s="117" t="str">
        <f>VLOOKUP($E32,[4]YEAR12!$A$2:$DF$260,79,FALSE)</f>
        <v/>
      </c>
      <c r="Y32" s="117" t="str">
        <f>VLOOKUP($E32,[4]YEAR12!$A$2:$DF$260,83,FALSE)</f>
        <v/>
      </c>
      <c r="Z32" s="117" t="str">
        <f>VLOOKUP($E32,[4]YEAR12!$A$2:$DF$260,87,FALSE)</f>
        <v/>
      </c>
      <c r="AA32" s="117" t="str">
        <f>VLOOKUP($E32,[4]YEAR12!$A$2:$DF$260,91,FALSE)</f>
        <v>D/C</v>
      </c>
      <c r="AB32" s="117" t="str">
        <f>VLOOKUP($E32,[4]YEAR12!$A$2:$DF$260,95,FALSE)</f>
        <v/>
      </c>
      <c r="AC32" s="117" t="str">
        <f>VLOOKUP($E32,[4]YEAR12!$A$2:$DF$260,99,FALSE)</f>
        <v/>
      </c>
      <c r="AD32" s="117" t="str">
        <f>VLOOKUP($E32,[4]YEAR12!$A$2:$DF$260,103,FALSE)</f>
        <v>C</v>
      </c>
      <c r="AE32" s="117" t="str">
        <f>VLOOKUP($E32,[4]YEAR12!$A$2:$DF$260,107,FALSE)</f>
        <v/>
      </c>
      <c r="AF32" s="117" t="str">
        <f>VLOOKUP($E32,[4]YEAR12!$A$2:$DI$260,111,FALSE)</f>
        <v/>
      </c>
      <c r="AG32" s="117" t="str">
        <f>VLOOKUP($E32,[4]YEAR12!$A$2:$DK$260,115,FALSE)</f>
        <v/>
      </c>
      <c r="AH32" s="117" t="str">
        <f>VLOOKUP($E32,[4]YEAR12!$A$2:$FK$260,119,FALSE)</f>
        <v/>
      </c>
    </row>
    <row r="33" spans="1:34" x14ac:dyDescent="0.25">
      <c r="A33" t="s">
        <v>108</v>
      </c>
      <c r="B33">
        <v>30</v>
      </c>
      <c r="C33" s="8">
        <v>15</v>
      </c>
      <c r="E33" s="73">
        <f>[4]YEAR12!$A32</f>
        <v>160066</v>
      </c>
      <c r="F33" s="72" t="str">
        <f>[4]YEAR12!$B32</f>
        <v>Brown, Fleur</v>
      </c>
      <c r="G33" s="119">
        <f>[4]YEAR12!$M32</f>
        <v>6.8888888888888893</v>
      </c>
      <c r="H33" s="78" t="str">
        <f>[4]YEAR12!$Q32</f>
        <v>6.25+ (B/A)</v>
      </c>
      <c r="I33" s="117" t="str">
        <f>VLOOKUP($E33,[4]YEAR12!$A$2:$DF$260,19,FALSE)</f>
        <v/>
      </c>
      <c r="J33" s="117" t="str">
        <f>VLOOKUP($E33,[4]YEAR12!$A$2:$DF$260,23,FALSE)</f>
        <v/>
      </c>
      <c r="K33" s="117" t="str">
        <f>VLOOKUP($E33,[4]YEAR12!$A$2:$DF$260,27,FALSE)</f>
        <v>B/A</v>
      </c>
      <c r="L33" s="117" t="str">
        <f>VLOOKUP($E33,[4]YEAR12!$A$2:$DF$260,31,FALSE)</f>
        <v>B/A</v>
      </c>
      <c r="M33" s="117" t="str">
        <f>VLOOKUP($E33,[4]YEAR12!$A$2:$DF$260,35,FALSE)</f>
        <v/>
      </c>
      <c r="N33" s="117" t="str">
        <f>VLOOKUP($E33,[4]YEAR12!$A$2:$DF$260,39,FALSE)</f>
        <v/>
      </c>
      <c r="O33" s="117" t="str">
        <f>VLOOKUP($E33,[4]YEAR12!$A$2:$DF$260,43,FALSE)</f>
        <v/>
      </c>
      <c r="P33" s="117" t="str">
        <f>VLOOKUP($E33,[4]YEAR12!$A$2:$DF$260,47,FALSE)</f>
        <v/>
      </c>
      <c r="Q33" s="117" t="str">
        <f>VLOOKUP($E33,[4]YEAR12!$A$2:$DF$260,51,FALSE)</f>
        <v>A</v>
      </c>
      <c r="R33" s="117" t="str">
        <f>VLOOKUP($E33,[4]YEAR12!$A$2:$DF$260,55,FALSE)</f>
        <v>B/A</v>
      </c>
      <c r="S33" s="117" t="str">
        <f>VLOOKUP($E33,[4]YEAR12!$A$2:$DF$260,59,FALSE)</f>
        <v/>
      </c>
      <c r="T33" s="117" t="str">
        <f>VLOOKUP($E33,[4]YEAR12!$A$2:$DF$260,63,FALSE)</f>
        <v/>
      </c>
      <c r="U33" s="117" t="str">
        <f>VLOOKUP($E33,[4]YEAR12!$A$2:$DF$260,67,FALSE)</f>
        <v/>
      </c>
      <c r="V33" s="117" t="str">
        <f>VLOOKUP($E33,[4]YEAR12!$A$2:$DF$260,71,FALSE)</f>
        <v/>
      </c>
      <c r="W33" s="117" t="str">
        <f>VLOOKUP($E33,[4]YEAR12!$A$2:$DF$260,75,FALSE)</f>
        <v/>
      </c>
      <c r="X33" s="117" t="str">
        <f>VLOOKUP($E33,[4]YEAR12!$A$2:$DF$260,79,FALSE)</f>
        <v/>
      </c>
      <c r="Y33" s="117" t="str">
        <f>VLOOKUP($E33,[4]YEAR12!$A$2:$DF$260,83,FALSE)</f>
        <v/>
      </c>
      <c r="Z33" s="117" t="str">
        <f>VLOOKUP($E33,[4]YEAR12!$A$2:$DF$260,87,FALSE)</f>
        <v/>
      </c>
      <c r="AA33" s="117" t="str">
        <f>VLOOKUP($E33,[4]YEAR12!$A$2:$DF$260,91,FALSE)</f>
        <v/>
      </c>
      <c r="AB33" s="117" t="str">
        <f>VLOOKUP($E33,[4]YEAR12!$A$2:$DF$260,95,FALSE)</f>
        <v/>
      </c>
      <c r="AC33" s="117" t="str">
        <f>VLOOKUP($E33,[4]YEAR12!$A$2:$DF$260,99,FALSE)</f>
        <v/>
      </c>
      <c r="AD33" s="117" t="str">
        <f>VLOOKUP($E33,[4]YEAR12!$A$2:$DF$260,103,FALSE)</f>
        <v/>
      </c>
      <c r="AE33" s="117" t="str">
        <f>VLOOKUP($E33,[4]YEAR12!$A$2:$DF$260,107,FALSE)</f>
        <v/>
      </c>
      <c r="AF33" s="117" t="str">
        <f>VLOOKUP($E33,[4]YEAR12!$A$2:$DI$260,111,FALSE)</f>
        <v/>
      </c>
      <c r="AG33" s="117" t="str">
        <f>VLOOKUP($E33,[4]YEAR12!$A$2:$DK$260,115,FALSE)</f>
        <v/>
      </c>
      <c r="AH33" s="117" t="str">
        <f>VLOOKUP($E33,[4]YEAR12!$A$2:$FK$260,119,FALSE)</f>
        <v/>
      </c>
    </row>
    <row r="34" spans="1:34" x14ac:dyDescent="0.25">
      <c r="A34" t="s">
        <v>106</v>
      </c>
      <c r="B34">
        <v>25</v>
      </c>
      <c r="C34" s="8"/>
      <c r="E34" s="73">
        <f>[4]YEAR12!$A33</f>
        <v>160078</v>
      </c>
      <c r="F34" s="72" t="str">
        <f>[4]YEAR12!$B33</f>
        <v>BROWN, Grace</v>
      </c>
      <c r="G34" s="119">
        <f>[4]YEAR12!$M33</f>
        <v>8.1428571428571423</v>
      </c>
      <c r="H34" s="78" t="str">
        <f>[4]YEAR12!$Q33</f>
        <v>7.75+ (A/A*)</v>
      </c>
      <c r="I34" s="117" t="str">
        <f>VLOOKUP($E34,[4]YEAR12!$A$2:$DF$260,19,FALSE)</f>
        <v/>
      </c>
      <c r="J34" s="117" t="str">
        <f>VLOOKUP($E34,[4]YEAR12!$A$2:$DF$260,23,FALSE)</f>
        <v/>
      </c>
      <c r="K34" s="117" t="str">
        <f>VLOOKUP($E34,[4]YEAR12!$A$2:$DF$260,27,FALSE)</f>
        <v>A*</v>
      </c>
      <c r="L34" s="117" t="str">
        <f>VLOOKUP($E34,[4]YEAR12!$A$2:$DF$260,31,FALSE)</f>
        <v>A*</v>
      </c>
      <c r="M34" s="117" t="str">
        <f>VLOOKUP($E34,[4]YEAR12!$A$2:$DF$260,35,FALSE)</f>
        <v/>
      </c>
      <c r="N34" s="117" t="str">
        <f>VLOOKUP($E34,[4]YEAR12!$A$2:$DF$260,39,FALSE)</f>
        <v/>
      </c>
      <c r="O34" s="117" t="str">
        <f>VLOOKUP($E34,[4]YEAR12!$A$2:$DF$260,43,FALSE)</f>
        <v/>
      </c>
      <c r="P34" s="117" t="str">
        <f>VLOOKUP($E34,[4]YEAR12!$A$2:$DF$260,47,FALSE)</f>
        <v/>
      </c>
      <c r="Q34" s="117" t="str">
        <f>VLOOKUP($E34,[4]YEAR12!$A$2:$DF$260,51,FALSE)</f>
        <v/>
      </c>
      <c r="R34" s="117" t="str">
        <f>VLOOKUP($E34,[4]YEAR12!$A$2:$DF$260,55,FALSE)</f>
        <v/>
      </c>
      <c r="S34" s="117" t="str">
        <f>VLOOKUP($E34,[4]YEAR12!$A$2:$DF$260,59,FALSE)</f>
        <v/>
      </c>
      <c r="T34" s="117" t="str">
        <f>VLOOKUP($E34,[4]YEAR12!$A$2:$DF$260,63,FALSE)</f>
        <v>A*</v>
      </c>
      <c r="U34" s="117" t="str">
        <f>VLOOKUP($E34,[4]YEAR12!$A$2:$DF$260,67,FALSE)</f>
        <v/>
      </c>
      <c r="V34" s="117" t="str">
        <f>VLOOKUP($E34,[4]YEAR12!$A$2:$DF$260,71,FALSE)</f>
        <v/>
      </c>
      <c r="W34" s="117" t="str">
        <f>VLOOKUP($E34,[4]YEAR12!$A$2:$DF$260,75,FALSE)</f>
        <v/>
      </c>
      <c r="X34" s="117" t="str">
        <f>VLOOKUP($E34,[4]YEAR12!$A$2:$DF$260,79,FALSE)</f>
        <v/>
      </c>
      <c r="Y34" s="117" t="str">
        <f>VLOOKUP($E34,[4]YEAR12!$A$2:$DF$260,83,FALSE)</f>
        <v/>
      </c>
      <c r="Z34" s="117" t="str">
        <f>VLOOKUP($E34,[4]YEAR12!$A$2:$DF$260,87,FALSE)</f>
        <v/>
      </c>
      <c r="AA34" s="117" t="str">
        <f>VLOOKUP($E34,[4]YEAR12!$A$2:$DF$260,91,FALSE)</f>
        <v/>
      </c>
      <c r="AB34" s="117" t="str">
        <f>VLOOKUP($E34,[4]YEAR12!$A$2:$DF$260,95,FALSE)</f>
        <v/>
      </c>
      <c r="AC34" s="117" t="str">
        <f>VLOOKUP($E34,[4]YEAR12!$A$2:$DF$260,99,FALSE)</f>
        <v/>
      </c>
      <c r="AD34" s="117" t="str">
        <f>VLOOKUP($E34,[4]YEAR12!$A$2:$DF$260,103,FALSE)</f>
        <v>A*</v>
      </c>
      <c r="AE34" s="117" t="str">
        <f>VLOOKUP($E34,[4]YEAR12!$A$2:$DF$260,107,FALSE)</f>
        <v/>
      </c>
      <c r="AF34" s="117" t="str">
        <f>VLOOKUP($E34,[4]YEAR12!$A$2:$DI$260,111,FALSE)</f>
        <v/>
      </c>
      <c r="AG34" s="117" t="str">
        <f>VLOOKUP($E34,[4]YEAR12!$A$2:$DK$260,115,FALSE)</f>
        <v/>
      </c>
      <c r="AH34" s="117" t="str">
        <f>VLOOKUP($E34,[4]YEAR12!$A$2:$FK$260,119,FALSE)</f>
        <v/>
      </c>
    </row>
    <row r="35" spans="1:34" x14ac:dyDescent="0.25">
      <c r="A35" t="s">
        <v>109</v>
      </c>
      <c r="B35">
        <v>20</v>
      </c>
      <c r="C35" s="8">
        <v>10</v>
      </c>
      <c r="E35" s="73">
        <f>[4]YEAR12!$A34</f>
        <v>150890</v>
      </c>
      <c r="F35" s="72" t="str">
        <f>[4]YEAR12!$B34</f>
        <v>Bryan, Tanaka</v>
      </c>
      <c r="G35" s="119">
        <f>[4]YEAR12!$M34</f>
        <v>4.75</v>
      </c>
      <c r="H35" s="78" t="str">
        <f>[4]YEAR12!$Q34</f>
        <v>4.75+ (C/B)</v>
      </c>
      <c r="I35" s="117" t="str">
        <f>VLOOKUP($E35,[4]YEAR12!$A$2:$DF$260,19,FALSE)</f>
        <v/>
      </c>
      <c r="J35" s="117" t="str">
        <f>VLOOKUP($E35,[4]YEAR12!$A$2:$DF$260,23,FALSE)</f>
        <v/>
      </c>
      <c r="K35" s="117" t="str">
        <f>VLOOKUP($E35,[4]YEAR12!$A$2:$DF$260,27,FALSE)</f>
        <v/>
      </c>
      <c r="L35" s="117" t="str">
        <f>VLOOKUP($E35,[4]YEAR12!$A$2:$DF$260,31,FALSE)</f>
        <v/>
      </c>
      <c r="M35" s="117" t="str">
        <f>VLOOKUP($E35,[4]YEAR12!$A$2:$DF$260,35,FALSE)</f>
        <v/>
      </c>
      <c r="N35" s="117" t="str">
        <f>VLOOKUP($E35,[4]YEAR12!$A$2:$DF$260,39,FALSE)</f>
        <v/>
      </c>
      <c r="O35" s="117" t="str">
        <f>VLOOKUP($E35,[4]YEAR12!$A$2:$DF$260,43,FALSE)</f>
        <v/>
      </c>
      <c r="P35" s="117" t="str">
        <f>VLOOKUP($E35,[4]YEAR12!$A$2:$DF$260,47,FALSE)</f>
        <v/>
      </c>
      <c r="Q35" s="117" t="str">
        <f>VLOOKUP($E35,[4]YEAR12!$A$2:$DF$260,51,FALSE)</f>
        <v>C/B</v>
      </c>
      <c r="R35" s="117" t="str">
        <f>VLOOKUP($E35,[4]YEAR12!$A$2:$DF$260,55,FALSE)</f>
        <v/>
      </c>
      <c r="S35" s="117" t="str">
        <f>VLOOKUP($E35,[4]YEAR12!$A$2:$DF$260,59,FALSE)</f>
        <v/>
      </c>
      <c r="T35" s="117" t="str">
        <f>VLOOKUP($E35,[4]YEAR12!$A$2:$DF$260,63,FALSE)</f>
        <v/>
      </c>
      <c r="U35" s="117" t="str">
        <f>VLOOKUP($E35,[4]YEAR12!$A$2:$DF$260,67,FALSE)</f>
        <v>D/D*</v>
      </c>
      <c r="V35" s="117" t="str">
        <f>VLOOKUP($E35,[4]YEAR12!$A$2:$DF$260,71,FALSE)</f>
        <v/>
      </c>
      <c r="W35" s="117" t="str">
        <f>VLOOKUP($E35,[4]YEAR12!$A$2:$DF$260,75,FALSE)</f>
        <v/>
      </c>
      <c r="X35" s="117" t="str">
        <f>VLOOKUP($E35,[4]YEAR12!$A$2:$DF$260,79,FALSE)</f>
        <v/>
      </c>
      <c r="Y35" s="117" t="str">
        <f>VLOOKUP($E35,[4]YEAR12!$A$2:$DF$260,83,FALSE)</f>
        <v/>
      </c>
      <c r="Z35" s="117" t="str">
        <f>VLOOKUP($E35,[4]YEAR12!$A$2:$DF$260,87,FALSE)</f>
        <v>C/B</v>
      </c>
      <c r="AA35" s="117" t="str">
        <f>VLOOKUP($E35,[4]YEAR12!$A$2:$DF$260,91,FALSE)</f>
        <v/>
      </c>
      <c r="AB35" s="117" t="str">
        <f>VLOOKUP($E35,[4]YEAR12!$A$2:$DF$260,95,FALSE)</f>
        <v/>
      </c>
      <c r="AC35" s="117" t="str">
        <f>VLOOKUP($E35,[4]YEAR12!$A$2:$DF$260,99,FALSE)</f>
        <v/>
      </c>
      <c r="AD35" s="117" t="str">
        <f>VLOOKUP($E35,[4]YEAR12!$A$2:$DF$260,103,FALSE)</f>
        <v/>
      </c>
      <c r="AE35" s="117" t="str">
        <f>VLOOKUP($E35,[4]YEAR12!$A$2:$DF$260,107,FALSE)</f>
        <v/>
      </c>
      <c r="AF35" s="117" t="str">
        <f>VLOOKUP($E35,[4]YEAR12!$A$2:$DI$260,111,FALSE)</f>
        <v/>
      </c>
      <c r="AG35" s="117" t="str">
        <f>VLOOKUP($E35,[4]YEAR12!$A$2:$DK$260,115,FALSE)</f>
        <v/>
      </c>
      <c r="AH35" s="117" t="str">
        <f>VLOOKUP($E35,[4]YEAR12!$A$2:$FK$260,119,FALSE)</f>
        <v/>
      </c>
    </row>
    <row r="36" spans="1:34" x14ac:dyDescent="0.25">
      <c r="A36" t="s">
        <v>111</v>
      </c>
      <c r="B36">
        <v>15</v>
      </c>
      <c r="C36" s="8"/>
      <c r="E36" s="73">
        <f>[4]YEAR12!$A35</f>
        <v>150836</v>
      </c>
      <c r="F36" s="72" t="str">
        <f>[4]YEAR12!$B35</f>
        <v>Buckley, Oliver</v>
      </c>
      <c r="G36" s="119">
        <f>[4]YEAR12!$M35</f>
        <v>6.3</v>
      </c>
      <c r="H36" s="78" t="str">
        <f>[4]YEAR12!$Q35</f>
        <v>6.25+ (B/A)</v>
      </c>
      <c r="I36" s="117" t="str">
        <f>VLOOKUP($E36,[4]YEAR12!$A$2:$DF$260,19,FALSE)</f>
        <v/>
      </c>
      <c r="J36" s="117" t="str">
        <f>VLOOKUP($E36,[4]YEAR12!$A$2:$DF$260,23,FALSE)</f>
        <v/>
      </c>
      <c r="K36" s="117" t="str">
        <f>VLOOKUP($E36,[4]YEAR12!$A$2:$DF$260,27,FALSE)</f>
        <v/>
      </c>
      <c r="L36" s="117" t="str">
        <f>VLOOKUP($E36,[4]YEAR12!$A$2:$DF$260,31,FALSE)</f>
        <v/>
      </c>
      <c r="M36" s="117" t="str">
        <f>VLOOKUP($E36,[4]YEAR12!$A$2:$DF$260,35,FALSE)</f>
        <v>A</v>
      </c>
      <c r="N36" s="117" t="str">
        <f>VLOOKUP($E36,[4]YEAR12!$A$2:$DF$260,39,FALSE)</f>
        <v/>
      </c>
      <c r="O36" s="117" t="str">
        <f>VLOOKUP($E36,[4]YEAR12!$A$2:$DF$260,43,FALSE)</f>
        <v/>
      </c>
      <c r="P36" s="117" t="str">
        <f>VLOOKUP($E36,[4]YEAR12!$A$2:$DF$260,47,FALSE)</f>
        <v/>
      </c>
      <c r="Q36" s="117" t="str">
        <f>VLOOKUP($E36,[4]YEAR12!$A$2:$DF$260,51,FALSE)</f>
        <v/>
      </c>
      <c r="R36" s="117" t="str">
        <f>VLOOKUP($E36,[4]YEAR12!$A$2:$DF$260,55,FALSE)</f>
        <v/>
      </c>
      <c r="S36" s="117" t="str">
        <f>VLOOKUP($E36,[4]YEAR12!$A$2:$DF$260,59,FALSE)</f>
        <v/>
      </c>
      <c r="T36" s="117" t="str">
        <f>VLOOKUP($E36,[4]YEAR12!$A$2:$DF$260,63,FALSE)</f>
        <v/>
      </c>
      <c r="U36" s="117" t="str">
        <f>VLOOKUP($E36,[4]YEAR12!$A$2:$DF$260,67,FALSE)</f>
        <v/>
      </c>
      <c r="V36" s="117" t="str">
        <f>VLOOKUP($E36,[4]YEAR12!$A$2:$DF$260,71,FALSE)</f>
        <v/>
      </c>
      <c r="W36" s="117" t="str">
        <f>VLOOKUP($E36,[4]YEAR12!$A$2:$DF$260,75,FALSE)</f>
        <v/>
      </c>
      <c r="X36" s="117" t="str">
        <f>VLOOKUP($E36,[4]YEAR12!$A$2:$DF$260,79,FALSE)</f>
        <v>B/A</v>
      </c>
      <c r="Y36" s="117" t="str">
        <f>VLOOKUP($E36,[4]YEAR12!$A$2:$DF$260,83,FALSE)</f>
        <v/>
      </c>
      <c r="Z36" s="117" t="str">
        <f>VLOOKUP($E36,[4]YEAR12!$A$2:$DF$260,87,FALSE)</f>
        <v/>
      </c>
      <c r="AA36" s="117" t="str">
        <f>VLOOKUP($E36,[4]YEAR12!$A$2:$DF$260,91,FALSE)</f>
        <v/>
      </c>
      <c r="AB36" s="117" t="str">
        <f>VLOOKUP($E36,[4]YEAR12!$A$2:$DF$260,95,FALSE)</f>
        <v/>
      </c>
      <c r="AC36" s="117" t="str">
        <f>VLOOKUP($E36,[4]YEAR12!$A$2:$DF$260,99,FALSE)</f>
        <v>A</v>
      </c>
      <c r="AD36" s="117" t="str">
        <f>VLOOKUP($E36,[4]YEAR12!$A$2:$DF$260,103,FALSE)</f>
        <v/>
      </c>
      <c r="AE36" s="117" t="str">
        <f>VLOOKUP($E36,[4]YEAR12!$A$2:$DF$260,107,FALSE)</f>
        <v/>
      </c>
      <c r="AF36" s="117" t="str">
        <f>VLOOKUP($E36,[4]YEAR12!$A$2:$DI$260,111,FALSE)</f>
        <v/>
      </c>
      <c r="AG36" s="117" t="str">
        <f>VLOOKUP($E36,[4]YEAR12!$A$2:$DK$260,115,FALSE)</f>
        <v/>
      </c>
      <c r="AH36" s="117" t="str">
        <f>VLOOKUP($E36,[4]YEAR12!$A$2:$FK$260,119,FALSE)</f>
        <v/>
      </c>
    </row>
    <row r="37" spans="1:34" x14ac:dyDescent="0.25">
      <c r="A37" t="s">
        <v>63</v>
      </c>
      <c r="B37">
        <v>10</v>
      </c>
      <c r="C37" s="8">
        <v>5</v>
      </c>
      <c r="E37" s="73">
        <f>[4]YEAR12!$A36</f>
        <v>150925</v>
      </c>
      <c r="F37" s="72" t="str">
        <f>[4]YEAR12!$B36</f>
        <v>Byrne, Jacob</v>
      </c>
      <c r="G37" s="119">
        <f>[4]YEAR12!$M36</f>
        <v>5.6</v>
      </c>
      <c r="H37" s="78" t="str">
        <f>[4]YEAR12!$Q36</f>
        <v>4.75+ (C/B)</v>
      </c>
      <c r="I37" s="117" t="str">
        <f>VLOOKUP($E37,[4]YEAR12!$A$2:$DF$260,19,FALSE)</f>
        <v/>
      </c>
      <c r="J37" s="117" t="str">
        <f>VLOOKUP($E37,[4]YEAR12!$A$2:$DF$260,23,FALSE)</f>
        <v/>
      </c>
      <c r="K37" s="117" t="str">
        <f>VLOOKUP($E37,[4]YEAR12!$A$2:$DF$260,27,FALSE)</f>
        <v/>
      </c>
      <c r="L37" s="117" t="str">
        <f>VLOOKUP($E37,[4]YEAR12!$A$2:$DF$260,31,FALSE)</f>
        <v/>
      </c>
      <c r="M37" s="117" t="str">
        <f>VLOOKUP($E37,[4]YEAR12!$A$2:$DF$260,35,FALSE)</f>
        <v/>
      </c>
      <c r="N37" s="117" t="str">
        <f>VLOOKUP($E37,[4]YEAR12!$A$2:$DF$260,39,FALSE)</f>
        <v/>
      </c>
      <c r="O37" s="117" t="str">
        <f>VLOOKUP($E37,[4]YEAR12!$A$2:$DF$260,43,FALSE)</f>
        <v/>
      </c>
      <c r="P37" s="117" t="str">
        <f>VLOOKUP($E37,[4]YEAR12!$A$2:$DF$260,47,FALSE)</f>
        <v/>
      </c>
      <c r="Q37" s="117" t="str">
        <f>VLOOKUP($E37,[4]YEAR12!$A$2:$DF$260,51,FALSE)</f>
        <v/>
      </c>
      <c r="R37" s="117" t="str">
        <f>VLOOKUP($E37,[4]YEAR12!$A$2:$DF$260,55,FALSE)</f>
        <v/>
      </c>
      <c r="S37" s="117" t="str">
        <f>VLOOKUP($E37,[4]YEAR12!$A$2:$DF$260,59,FALSE)</f>
        <v>B/A</v>
      </c>
      <c r="T37" s="117" t="str">
        <f>VLOOKUP($E37,[4]YEAR12!$A$2:$DF$260,63,FALSE)</f>
        <v/>
      </c>
      <c r="U37" s="117" t="str">
        <f>VLOOKUP($E37,[4]YEAR12!$A$2:$DF$260,67,FALSE)</f>
        <v/>
      </c>
      <c r="V37" s="117" t="str">
        <f>VLOOKUP($E37,[4]YEAR12!$A$2:$DF$260,71,FALSE)</f>
        <v/>
      </c>
      <c r="W37" s="117" t="str">
        <f>VLOOKUP($E37,[4]YEAR12!$A$2:$DF$260,75,FALSE)</f>
        <v/>
      </c>
      <c r="X37" s="117" t="str">
        <f>VLOOKUP($E37,[4]YEAR12!$A$2:$DF$260,79,FALSE)</f>
        <v/>
      </c>
      <c r="Y37" s="117" t="str">
        <f>VLOOKUP($E37,[4]YEAR12!$A$2:$DF$260,83,FALSE)</f>
        <v/>
      </c>
      <c r="Z37" s="117" t="str">
        <f>VLOOKUP($E37,[4]YEAR12!$A$2:$DF$260,87,FALSE)</f>
        <v>B/A</v>
      </c>
      <c r="AA37" s="117" t="str">
        <f>VLOOKUP($E37,[4]YEAR12!$A$2:$DF$260,91,FALSE)</f>
        <v/>
      </c>
      <c r="AB37" s="117" t="str">
        <f>VLOOKUP($E37,[4]YEAR12!$A$2:$DF$260,95,FALSE)</f>
        <v/>
      </c>
      <c r="AC37" s="117" t="str">
        <f>VLOOKUP($E37,[4]YEAR12!$A$2:$DF$260,99,FALSE)</f>
        <v>B/A</v>
      </c>
      <c r="AD37" s="117" t="str">
        <f>VLOOKUP($E37,[4]YEAR12!$A$2:$DF$260,103,FALSE)</f>
        <v>B</v>
      </c>
      <c r="AE37" s="117" t="str">
        <f>VLOOKUP($E37,[4]YEAR12!$A$2:$DF$260,107,FALSE)</f>
        <v>A</v>
      </c>
      <c r="AF37" s="117" t="str">
        <f>VLOOKUP($E37,[4]YEAR12!$A$2:$DI$260,111,FALSE)</f>
        <v/>
      </c>
      <c r="AG37" s="117" t="str">
        <f>VLOOKUP($E37,[4]YEAR12!$A$2:$DK$260,115,FALSE)</f>
        <v/>
      </c>
      <c r="AH37" s="117" t="str">
        <f>VLOOKUP($E37,[4]YEAR12!$A$2:$FK$260,119,FALSE)</f>
        <v/>
      </c>
    </row>
    <row r="38" spans="1:34" ht="15.75" thickBot="1" x14ac:dyDescent="0.3">
      <c r="A38" t="s">
        <v>110</v>
      </c>
      <c r="B38">
        <v>0</v>
      </c>
      <c r="C38" s="2">
        <v>0</v>
      </c>
      <c r="E38" s="73">
        <f>[4]YEAR12!$A37</f>
        <v>150861</v>
      </c>
      <c r="F38" s="72" t="str">
        <f>[4]YEAR12!$B37</f>
        <v>Byrom, Martha</v>
      </c>
      <c r="G38" s="119">
        <f>[4]YEAR12!$M37</f>
        <v>7</v>
      </c>
      <c r="H38" s="78" t="str">
        <f>[4]YEAR12!$Q37</f>
        <v>6.25+ (B/A)</v>
      </c>
      <c r="I38" s="117" t="str">
        <f>VLOOKUP($E38,[4]YEAR12!$A$2:$DF$260,19,FALSE)</f>
        <v>A/A*</v>
      </c>
      <c r="J38" s="117" t="str">
        <f>VLOOKUP($E38,[4]YEAR12!$A$2:$DF$260,23,FALSE)</f>
        <v/>
      </c>
      <c r="K38" s="117" t="str">
        <f>VLOOKUP($E38,[4]YEAR12!$A$2:$DF$260,27,FALSE)</f>
        <v>B/A</v>
      </c>
      <c r="L38" s="117" t="str">
        <f>VLOOKUP($E38,[4]YEAR12!$A$2:$DF$260,31,FALSE)</f>
        <v/>
      </c>
      <c r="M38" s="117" t="str">
        <f>VLOOKUP($E38,[4]YEAR12!$A$2:$DF$260,35,FALSE)</f>
        <v/>
      </c>
      <c r="N38" s="117" t="str">
        <f>VLOOKUP($E38,[4]YEAR12!$A$2:$DF$260,39,FALSE)</f>
        <v/>
      </c>
      <c r="O38" s="117" t="str">
        <f>VLOOKUP($E38,[4]YEAR12!$A$2:$DF$260,43,FALSE)</f>
        <v/>
      </c>
      <c r="P38" s="117" t="str">
        <f>VLOOKUP($E38,[4]YEAR12!$A$2:$DF$260,47,FALSE)</f>
        <v/>
      </c>
      <c r="Q38" s="117" t="str">
        <f>VLOOKUP($E38,[4]YEAR12!$A$2:$DF$260,51,FALSE)</f>
        <v/>
      </c>
      <c r="R38" s="117" t="str">
        <f>VLOOKUP($E38,[4]YEAR12!$A$2:$DF$260,55,FALSE)</f>
        <v/>
      </c>
      <c r="S38" s="117" t="str">
        <f>VLOOKUP($E38,[4]YEAR12!$A$2:$DF$260,59,FALSE)</f>
        <v/>
      </c>
      <c r="T38" s="117" t="str">
        <f>VLOOKUP($E38,[4]YEAR12!$A$2:$DF$260,63,FALSE)</f>
        <v/>
      </c>
      <c r="U38" s="117" t="str">
        <f>VLOOKUP($E38,[4]YEAR12!$A$2:$DF$260,67,FALSE)</f>
        <v/>
      </c>
      <c r="V38" s="117" t="str">
        <f>VLOOKUP($E38,[4]YEAR12!$A$2:$DF$260,71,FALSE)</f>
        <v/>
      </c>
      <c r="W38" s="117" t="str">
        <f>VLOOKUP($E38,[4]YEAR12!$A$2:$DF$260,75,FALSE)</f>
        <v/>
      </c>
      <c r="X38" s="117" t="str">
        <f>VLOOKUP($E38,[4]YEAR12!$A$2:$DF$260,79,FALSE)</f>
        <v/>
      </c>
      <c r="Y38" s="117" t="str">
        <f>VLOOKUP($E38,[4]YEAR12!$A$2:$DF$260,83,FALSE)</f>
        <v/>
      </c>
      <c r="Z38" s="117" t="str">
        <f>VLOOKUP($E38,[4]YEAR12!$A$2:$DF$260,87,FALSE)</f>
        <v/>
      </c>
      <c r="AA38" s="117" t="str">
        <f>VLOOKUP($E38,[4]YEAR12!$A$2:$DF$260,91,FALSE)</f>
        <v/>
      </c>
      <c r="AB38" s="117" t="str">
        <f>VLOOKUP($E38,[4]YEAR12!$A$2:$DF$260,95,FALSE)</f>
        <v/>
      </c>
      <c r="AC38" s="117" t="str">
        <f>VLOOKUP($E38,[4]YEAR12!$A$2:$DF$260,99,FALSE)</f>
        <v/>
      </c>
      <c r="AD38" s="117" t="str">
        <f>VLOOKUP($E38,[4]YEAR12!$A$2:$DF$260,103,FALSE)</f>
        <v>A/A*</v>
      </c>
      <c r="AE38" s="117" t="str">
        <f>VLOOKUP($E38,[4]YEAR12!$A$2:$DF$260,107,FALSE)</f>
        <v/>
      </c>
      <c r="AF38" s="117" t="str">
        <f>VLOOKUP($E38,[4]YEAR12!$A$2:$DI$260,111,FALSE)</f>
        <v>A</v>
      </c>
      <c r="AG38" s="117" t="str">
        <f>VLOOKUP($E38,[4]YEAR12!$A$2:$DK$260,115,FALSE)</f>
        <v/>
      </c>
      <c r="AH38" s="117" t="str">
        <f>VLOOKUP($E38,[4]YEAR12!$A$2:$FK$260,119,FALSE)</f>
        <v/>
      </c>
    </row>
    <row r="39" spans="1:34" x14ac:dyDescent="0.25">
      <c r="A39" t="s">
        <v>266</v>
      </c>
      <c r="B39">
        <v>60</v>
      </c>
      <c r="E39" s="73">
        <f>[4]YEAR12!$A38</f>
        <v>160108</v>
      </c>
      <c r="F39" s="72" t="str">
        <f>[4]YEAR12!$B38</f>
        <v>Carr, Olivia</v>
      </c>
      <c r="G39" s="119">
        <f>[4]YEAR12!$M38</f>
        <v>5.4444444444444446</v>
      </c>
      <c r="H39" s="78" t="str">
        <f>[4]YEAR12!$Q38</f>
        <v>4.75+ (C/B)</v>
      </c>
      <c r="I39" s="117" t="str">
        <f>VLOOKUP($E39,[4]YEAR12!$A$2:$DF$260,19,FALSE)</f>
        <v/>
      </c>
      <c r="J39" s="117" t="str">
        <f>VLOOKUP($E39,[4]YEAR12!$A$2:$DF$260,23,FALSE)</f>
        <v/>
      </c>
      <c r="K39" s="117" t="str">
        <f>VLOOKUP($E39,[4]YEAR12!$A$2:$DF$260,27,FALSE)</f>
        <v/>
      </c>
      <c r="L39" s="117" t="str">
        <f>VLOOKUP($E39,[4]YEAR12!$A$2:$DF$260,31,FALSE)</f>
        <v/>
      </c>
      <c r="M39" s="117" t="str">
        <f>VLOOKUP($E39,[4]YEAR12!$A$2:$DF$260,35,FALSE)</f>
        <v/>
      </c>
      <c r="N39" s="117" t="str">
        <f>VLOOKUP($E39,[4]YEAR12!$A$2:$DF$260,39,FALSE)</f>
        <v/>
      </c>
      <c r="O39" s="117" t="str">
        <f>VLOOKUP($E39,[4]YEAR12!$A$2:$DF$260,43,FALSE)</f>
        <v/>
      </c>
      <c r="P39" s="117" t="str">
        <f>VLOOKUP($E39,[4]YEAR12!$A$2:$DF$260,47,FALSE)</f>
        <v/>
      </c>
      <c r="Q39" s="117" t="str">
        <f>VLOOKUP($E39,[4]YEAR12!$A$2:$DF$260,51,FALSE)</f>
        <v/>
      </c>
      <c r="R39" s="117" t="str">
        <f>VLOOKUP($E39,[4]YEAR12!$A$2:$DF$260,55,FALSE)</f>
        <v/>
      </c>
      <c r="S39" s="117" t="str">
        <f>VLOOKUP($E39,[4]YEAR12!$A$2:$DF$260,59,FALSE)</f>
        <v/>
      </c>
      <c r="T39" s="117" t="str">
        <f>VLOOKUP($E39,[4]YEAR12!$A$2:$DF$260,63,FALSE)</f>
        <v/>
      </c>
      <c r="U39" s="117" t="str">
        <f>VLOOKUP($E39,[4]YEAR12!$A$2:$DF$260,67,FALSE)</f>
        <v/>
      </c>
      <c r="V39" s="117" t="str">
        <f>VLOOKUP($E39,[4]YEAR12!$A$2:$DF$260,71,FALSE)</f>
        <v/>
      </c>
      <c r="W39" s="117" t="str">
        <f>VLOOKUP($E39,[4]YEAR12!$A$2:$DF$260,75,FALSE)</f>
        <v/>
      </c>
      <c r="X39" s="117" t="str">
        <f>VLOOKUP($E39,[4]YEAR12!$A$2:$DF$260,79,FALSE)</f>
        <v/>
      </c>
      <c r="Y39" s="117" t="str">
        <f>VLOOKUP($E39,[4]YEAR12!$A$2:$DF$260,83,FALSE)</f>
        <v/>
      </c>
      <c r="Z39" s="117" t="str">
        <f>VLOOKUP($E39,[4]YEAR12!$A$2:$DF$260,87,FALSE)</f>
        <v>B/A</v>
      </c>
      <c r="AA39" s="117" t="str">
        <f>VLOOKUP($E39,[4]YEAR12!$A$2:$DF$260,91,FALSE)</f>
        <v/>
      </c>
      <c r="AB39" s="117" t="str">
        <f>VLOOKUP($E39,[4]YEAR12!$A$2:$DF$260,95,FALSE)</f>
        <v/>
      </c>
      <c r="AC39" s="117" t="str">
        <f>VLOOKUP($E39,[4]YEAR12!$A$2:$DF$260,99,FALSE)</f>
        <v/>
      </c>
      <c r="AD39" s="117" t="str">
        <f>VLOOKUP($E39,[4]YEAR12!$A$2:$DF$260,103,FALSE)</f>
        <v>B</v>
      </c>
      <c r="AE39" s="117" t="str">
        <f>VLOOKUP($E39,[4]YEAR12!$A$2:$DF$260,107,FALSE)</f>
        <v>B/A</v>
      </c>
      <c r="AF39" s="117" t="str">
        <f>VLOOKUP($E39,[4]YEAR12!$A$2:$DI$260,111,FALSE)</f>
        <v/>
      </c>
      <c r="AG39" s="117" t="str">
        <f>VLOOKUP($E39,[4]YEAR12!$A$2:$DK$260,115,FALSE)</f>
        <v/>
      </c>
      <c r="AH39" s="117" t="str">
        <f>VLOOKUP($E39,[4]YEAR12!$A$2:$FK$260,119,FALSE)</f>
        <v/>
      </c>
    </row>
    <row r="40" spans="1:34" x14ac:dyDescent="0.25">
      <c r="A40" t="s">
        <v>267</v>
      </c>
      <c r="B40">
        <v>50</v>
      </c>
      <c r="E40" s="73">
        <f>[4]YEAR12!$A39</f>
        <v>160124</v>
      </c>
      <c r="F40" s="72" t="str">
        <f>[4]YEAR12!$B39</f>
        <v>Chapman, Ella</v>
      </c>
      <c r="G40" s="119">
        <f>[4]YEAR12!$M39</f>
        <v>7.1111111111111107</v>
      </c>
      <c r="H40" s="78" t="str">
        <f>[4]YEAR12!$Q39</f>
        <v>6.25+ (B/A)</v>
      </c>
      <c r="I40" s="117" t="str">
        <f>VLOOKUP($E40,[4]YEAR12!$A$2:$DF$260,19,FALSE)</f>
        <v/>
      </c>
      <c r="J40" s="117" t="str">
        <f>VLOOKUP($E40,[4]YEAR12!$A$2:$DF$260,23,FALSE)</f>
        <v/>
      </c>
      <c r="K40" s="117" t="str">
        <f>VLOOKUP($E40,[4]YEAR12!$A$2:$DF$260,27,FALSE)</f>
        <v>A</v>
      </c>
      <c r="L40" s="117" t="str">
        <f>VLOOKUP($E40,[4]YEAR12!$A$2:$DF$260,31,FALSE)</f>
        <v>A</v>
      </c>
      <c r="M40" s="117" t="str">
        <f>VLOOKUP($E40,[4]YEAR12!$A$2:$DF$260,35,FALSE)</f>
        <v/>
      </c>
      <c r="N40" s="117" t="str">
        <f>VLOOKUP($E40,[4]YEAR12!$A$2:$DF$260,39,FALSE)</f>
        <v/>
      </c>
      <c r="O40" s="117" t="str">
        <f>VLOOKUP($E40,[4]YEAR12!$A$2:$DF$260,43,FALSE)</f>
        <v>A/A*</v>
      </c>
      <c r="P40" s="117" t="str">
        <f>VLOOKUP($E40,[4]YEAR12!$A$2:$DF$260,47,FALSE)</f>
        <v/>
      </c>
      <c r="Q40" s="117" t="str">
        <f>VLOOKUP($E40,[4]YEAR12!$A$2:$DF$260,51,FALSE)</f>
        <v/>
      </c>
      <c r="R40" s="117" t="str">
        <f>VLOOKUP($E40,[4]YEAR12!$A$2:$DF$260,55,FALSE)</f>
        <v/>
      </c>
      <c r="S40" s="117" t="str">
        <f>VLOOKUP($E40,[4]YEAR12!$A$2:$DF$260,59,FALSE)</f>
        <v/>
      </c>
      <c r="T40" s="117" t="str">
        <f>VLOOKUP($E40,[4]YEAR12!$A$2:$DF$260,63,FALSE)</f>
        <v/>
      </c>
      <c r="U40" s="117" t="str">
        <f>VLOOKUP($E40,[4]YEAR12!$A$2:$DF$260,67,FALSE)</f>
        <v/>
      </c>
      <c r="V40" s="117" t="str">
        <f>VLOOKUP($E40,[4]YEAR12!$A$2:$DF$260,71,FALSE)</f>
        <v/>
      </c>
      <c r="W40" s="117" t="str">
        <f>VLOOKUP($E40,[4]YEAR12!$A$2:$DF$260,75,FALSE)</f>
        <v/>
      </c>
      <c r="X40" s="117" t="str">
        <f>VLOOKUP($E40,[4]YEAR12!$A$2:$DF$260,79,FALSE)</f>
        <v/>
      </c>
      <c r="Y40" s="117" t="str">
        <f>VLOOKUP($E40,[4]YEAR12!$A$2:$DF$260,83,FALSE)</f>
        <v/>
      </c>
      <c r="Z40" s="117" t="str">
        <f>VLOOKUP($E40,[4]YEAR12!$A$2:$DF$260,87,FALSE)</f>
        <v/>
      </c>
      <c r="AA40" s="117" t="str">
        <f>VLOOKUP($E40,[4]YEAR12!$A$2:$DF$260,91,FALSE)</f>
        <v/>
      </c>
      <c r="AB40" s="117" t="str">
        <f>VLOOKUP($E40,[4]YEAR12!$A$2:$DF$260,95,FALSE)</f>
        <v/>
      </c>
      <c r="AC40" s="117" t="str">
        <f>VLOOKUP($E40,[4]YEAR12!$A$2:$DF$260,99,FALSE)</f>
        <v/>
      </c>
      <c r="AD40" s="117" t="str">
        <f>VLOOKUP($E40,[4]YEAR12!$A$2:$DF$260,103,FALSE)</f>
        <v>A/A*</v>
      </c>
      <c r="AE40" s="117" t="str">
        <f>VLOOKUP($E40,[4]YEAR12!$A$2:$DF$260,107,FALSE)</f>
        <v/>
      </c>
      <c r="AF40" s="117" t="str">
        <f>VLOOKUP($E40,[4]YEAR12!$A$2:$DI$260,111,FALSE)</f>
        <v/>
      </c>
      <c r="AG40" s="117" t="str">
        <f>VLOOKUP($E40,[4]YEAR12!$A$2:$DK$260,115,FALSE)</f>
        <v/>
      </c>
      <c r="AH40" s="117" t="str">
        <f>VLOOKUP($E40,[4]YEAR12!$A$2:$FK$260,119,FALSE)</f>
        <v/>
      </c>
    </row>
    <row r="41" spans="1:34" x14ac:dyDescent="0.25">
      <c r="A41" t="s">
        <v>268</v>
      </c>
      <c r="B41">
        <v>40</v>
      </c>
      <c r="E41" s="73">
        <f>[4]YEAR12!$A40</f>
        <v>150860</v>
      </c>
      <c r="F41" s="72" t="str">
        <f>[4]YEAR12!$B40</f>
        <v>Chongder, Syona</v>
      </c>
      <c r="G41" s="119">
        <f>[4]YEAR12!$M40</f>
        <v>8.8000000000000007</v>
      </c>
      <c r="H41" s="78" t="str">
        <f>[4]YEAR12!$Q40</f>
        <v>7.75+ (A/A*)</v>
      </c>
      <c r="I41" s="117" t="str">
        <f>VLOOKUP($E41,[4]YEAR12!$A$2:$DF$260,19,FALSE)</f>
        <v/>
      </c>
      <c r="J41" s="117" t="str">
        <f>VLOOKUP($E41,[4]YEAR12!$A$2:$DF$260,23,FALSE)</f>
        <v/>
      </c>
      <c r="K41" s="117" t="str">
        <f>VLOOKUP($E41,[4]YEAR12!$A$2:$DF$260,27,FALSE)</f>
        <v>A*</v>
      </c>
      <c r="L41" s="117" t="str">
        <f>VLOOKUP($E41,[4]YEAR12!$A$2:$DF$260,31,FALSE)</f>
        <v>A*</v>
      </c>
      <c r="M41" s="117" t="str">
        <f>VLOOKUP($E41,[4]YEAR12!$A$2:$DF$260,35,FALSE)</f>
        <v/>
      </c>
      <c r="N41" s="117" t="str">
        <f>VLOOKUP($E41,[4]YEAR12!$A$2:$DF$260,39,FALSE)</f>
        <v/>
      </c>
      <c r="O41" s="117" t="str">
        <f>VLOOKUP($E41,[4]YEAR12!$A$2:$DF$260,43,FALSE)</f>
        <v/>
      </c>
      <c r="P41" s="117" t="str">
        <f>VLOOKUP($E41,[4]YEAR12!$A$2:$DF$260,47,FALSE)</f>
        <v/>
      </c>
      <c r="Q41" s="117" t="str">
        <f>VLOOKUP($E41,[4]YEAR12!$A$2:$DF$260,51,FALSE)</f>
        <v/>
      </c>
      <c r="R41" s="117" t="str">
        <f>VLOOKUP($E41,[4]YEAR12!$A$2:$DF$260,55,FALSE)</f>
        <v/>
      </c>
      <c r="S41" s="117" t="str">
        <f>VLOOKUP($E41,[4]YEAR12!$A$2:$DF$260,59,FALSE)</f>
        <v/>
      </c>
      <c r="T41" s="117" t="str">
        <f>VLOOKUP($E41,[4]YEAR12!$A$2:$DF$260,63,FALSE)</f>
        <v/>
      </c>
      <c r="U41" s="117" t="str">
        <f>VLOOKUP($E41,[4]YEAR12!$A$2:$DF$260,67,FALSE)</f>
        <v/>
      </c>
      <c r="V41" s="117" t="str">
        <f>VLOOKUP($E41,[4]YEAR12!$A$2:$DF$260,71,FALSE)</f>
        <v/>
      </c>
      <c r="W41" s="117" t="str">
        <f>VLOOKUP($E41,[4]YEAR12!$A$2:$DF$260,75,FALSE)</f>
        <v/>
      </c>
      <c r="X41" s="117" t="str">
        <f>VLOOKUP($E41,[4]YEAR12!$A$2:$DF$260,79,FALSE)</f>
        <v>A*</v>
      </c>
      <c r="Y41" s="117" t="str">
        <f>VLOOKUP($E41,[4]YEAR12!$A$2:$DF$260,83,FALSE)</f>
        <v/>
      </c>
      <c r="Z41" s="117" t="str">
        <f>VLOOKUP($E41,[4]YEAR12!$A$2:$DF$260,87,FALSE)</f>
        <v/>
      </c>
      <c r="AA41" s="117" t="str">
        <f>VLOOKUP($E41,[4]YEAR12!$A$2:$DF$260,91,FALSE)</f>
        <v/>
      </c>
      <c r="AB41" s="117" t="str">
        <f>VLOOKUP($E41,[4]YEAR12!$A$2:$DF$260,95,FALSE)</f>
        <v>A*</v>
      </c>
      <c r="AC41" s="117" t="str">
        <f>VLOOKUP($E41,[4]YEAR12!$A$2:$DF$260,99,FALSE)</f>
        <v/>
      </c>
      <c r="AD41" s="117" t="str">
        <f>VLOOKUP($E41,[4]YEAR12!$A$2:$DF$260,103,FALSE)</f>
        <v/>
      </c>
      <c r="AE41" s="117" t="str">
        <f>VLOOKUP($E41,[4]YEAR12!$A$2:$DF$260,107,FALSE)</f>
        <v/>
      </c>
      <c r="AF41" s="117" t="str">
        <f>VLOOKUP($E41,[4]YEAR12!$A$2:$DI$260,111,FALSE)</f>
        <v/>
      </c>
      <c r="AG41" s="117" t="str">
        <f>VLOOKUP($E41,[4]YEAR12!$A$2:$DK$260,115,FALSE)</f>
        <v/>
      </c>
      <c r="AH41" s="117" t="str">
        <f>VLOOKUP($E41,[4]YEAR12!$A$2:$FK$260,119,FALSE)</f>
        <v/>
      </c>
    </row>
    <row r="42" spans="1:34" x14ac:dyDescent="0.25">
      <c r="A42" t="s">
        <v>269</v>
      </c>
      <c r="B42">
        <v>30</v>
      </c>
      <c r="E42" s="73">
        <f>[4]YEAR12!$A41</f>
        <v>150992</v>
      </c>
      <c r="F42" s="72" t="str">
        <f>[4]YEAR12!$B41</f>
        <v>Christie, Sienna</v>
      </c>
      <c r="G42" s="119">
        <f>[4]YEAR12!$M41</f>
        <v>6.1</v>
      </c>
      <c r="H42" s="78" t="str">
        <f>[4]YEAR12!$Q41</f>
        <v>4.75+ (C/B)</v>
      </c>
      <c r="I42" s="117" t="str">
        <f>VLOOKUP($E42,[4]YEAR12!$A$2:$DF$260,19,FALSE)</f>
        <v/>
      </c>
      <c r="J42" s="117" t="str">
        <f>VLOOKUP($E42,[4]YEAR12!$A$2:$DF$260,23,FALSE)</f>
        <v/>
      </c>
      <c r="K42" s="117" t="str">
        <f>VLOOKUP($E42,[4]YEAR12!$A$2:$DF$260,27,FALSE)</f>
        <v>C/B</v>
      </c>
      <c r="L42" s="117" t="str">
        <f>VLOOKUP($E42,[4]YEAR12!$A$2:$DF$260,31,FALSE)</f>
        <v>B</v>
      </c>
      <c r="M42" s="117" t="str">
        <f>VLOOKUP($E42,[4]YEAR12!$A$2:$DF$260,35,FALSE)</f>
        <v>A</v>
      </c>
      <c r="N42" s="117" t="str">
        <f>VLOOKUP($E42,[4]YEAR12!$A$2:$DF$260,39,FALSE)</f>
        <v/>
      </c>
      <c r="O42" s="117" t="str">
        <f>VLOOKUP($E42,[4]YEAR12!$A$2:$DF$260,43,FALSE)</f>
        <v/>
      </c>
      <c r="P42" s="117" t="str">
        <f>VLOOKUP($E42,[4]YEAR12!$A$2:$DF$260,47,FALSE)</f>
        <v/>
      </c>
      <c r="Q42" s="117" t="str">
        <f>VLOOKUP($E42,[4]YEAR12!$A$2:$DF$260,51,FALSE)</f>
        <v/>
      </c>
      <c r="R42" s="117" t="str">
        <f>VLOOKUP($E42,[4]YEAR12!$A$2:$DF$260,55,FALSE)</f>
        <v/>
      </c>
      <c r="S42" s="117" t="str">
        <f>VLOOKUP($E42,[4]YEAR12!$A$2:$DF$260,59,FALSE)</f>
        <v/>
      </c>
      <c r="T42" s="117" t="str">
        <f>VLOOKUP($E42,[4]YEAR12!$A$2:$DF$260,63,FALSE)</f>
        <v/>
      </c>
      <c r="U42" s="117" t="str">
        <f>VLOOKUP($E42,[4]YEAR12!$A$2:$DF$260,67,FALSE)</f>
        <v/>
      </c>
      <c r="V42" s="117" t="str">
        <f>VLOOKUP($E42,[4]YEAR12!$A$2:$DF$260,71,FALSE)</f>
        <v/>
      </c>
      <c r="W42" s="117" t="str">
        <f>VLOOKUP($E42,[4]YEAR12!$A$2:$DF$260,75,FALSE)</f>
        <v/>
      </c>
      <c r="X42" s="117" t="str">
        <f>VLOOKUP($E42,[4]YEAR12!$A$2:$DF$260,79,FALSE)</f>
        <v/>
      </c>
      <c r="Y42" s="117" t="str">
        <f>VLOOKUP($E42,[4]YEAR12!$A$2:$DF$260,83,FALSE)</f>
        <v/>
      </c>
      <c r="Z42" s="117" t="str">
        <f>VLOOKUP($E42,[4]YEAR12!$A$2:$DF$260,87,FALSE)</f>
        <v/>
      </c>
      <c r="AA42" s="117" t="str">
        <f>VLOOKUP($E42,[4]YEAR12!$A$2:$DF$260,91,FALSE)</f>
        <v/>
      </c>
      <c r="AB42" s="117" t="str">
        <f>VLOOKUP($E42,[4]YEAR12!$A$2:$DF$260,95,FALSE)</f>
        <v/>
      </c>
      <c r="AC42" s="117" t="str">
        <f>VLOOKUP($E42,[4]YEAR12!$A$2:$DF$260,99,FALSE)</f>
        <v/>
      </c>
      <c r="AD42" s="117" t="str">
        <f>VLOOKUP($E42,[4]YEAR12!$A$2:$DF$260,103,FALSE)</f>
        <v/>
      </c>
      <c r="AE42" s="117" t="str">
        <f>VLOOKUP($E42,[4]YEAR12!$A$2:$DF$260,107,FALSE)</f>
        <v/>
      </c>
      <c r="AF42" s="117" t="str">
        <f>VLOOKUP($E42,[4]YEAR12!$A$2:$DI$260,111,FALSE)</f>
        <v/>
      </c>
      <c r="AG42" s="117" t="str">
        <f>VLOOKUP($E42,[4]YEAR12!$A$2:$DK$260,115,FALSE)</f>
        <v/>
      </c>
      <c r="AH42" s="117" t="str">
        <f>VLOOKUP($E42,[4]YEAR12!$A$2:$FK$260,119,FALSE)</f>
        <v/>
      </c>
    </row>
    <row r="43" spans="1:34" x14ac:dyDescent="0.25">
      <c r="A43" t="s">
        <v>270</v>
      </c>
      <c r="B43">
        <v>20</v>
      </c>
      <c r="E43" s="73">
        <f>[4]YEAR12!$A42</f>
        <v>150835</v>
      </c>
      <c r="F43" s="72" t="str">
        <f>[4]YEAR12!$B42</f>
        <v>Civico, Isaac</v>
      </c>
      <c r="G43" s="119">
        <f>[4]YEAR12!$M42</f>
        <v>8.6999999999999993</v>
      </c>
      <c r="H43" s="78" t="str">
        <f>[4]YEAR12!$Q42</f>
        <v>7.75+ (A/A*)</v>
      </c>
      <c r="I43" s="117" t="str">
        <f>VLOOKUP($E43,[4]YEAR12!$A$2:$DF$260,19,FALSE)</f>
        <v/>
      </c>
      <c r="J43" s="117" t="str">
        <f>VLOOKUP($E43,[4]YEAR12!$A$2:$DF$260,23,FALSE)</f>
        <v/>
      </c>
      <c r="K43" s="117" t="str">
        <f>VLOOKUP($E43,[4]YEAR12!$A$2:$DF$260,27,FALSE)</f>
        <v/>
      </c>
      <c r="L43" s="117" t="str">
        <f>VLOOKUP($E43,[4]YEAR12!$A$2:$DF$260,31,FALSE)</f>
        <v/>
      </c>
      <c r="M43" s="117" t="str">
        <f>VLOOKUP($E43,[4]YEAR12!$A$2:$DF$260,35,FALSE)</f>
        <v/>
      </c>
      <c r="N43" s="117" t="str">
        <f>VLOOKUP($E43,[4]YEAR12!$A$2:$DF$260,39,FALSE)</f>
        <v/>
      </c>
      <c r="O43" s="117" t="str">
        <f>VLOOKUP($E43,[4]YEAR12!$A$2:$DF$260,43,FALSE)</f>
        <v/>
      </c>
      <c r="P43" s="117" t="str">
        <f>VLOOKUP($E43,[4]YEAR12!$A$2:$DF$260,47,FALSE)</f>
        <v/>
      </c>
      <c r="Q43" s="117" t="str">
        <f>VLOOKUP($E43,[4]YEAR12!$A$2:$DF$260,51,FALSE)</f>
        <v/>
      </c>
      <c r="R43" s="117" t="str">
        <f>VLOOKUP($E43,[4]YEAR12!$A$2:$DF$260,55,FALSE)</f>
        <v/>
      </c>
      <c r="S43" s="117" t="str">
        <f>VLOOKUP($E43,[4]YEAR12!$A$2:$DF$260,59,FALSE)</f>
        <v/>
      </c>
      <c r="T43" s="117" t="str">
        <f>VLOOKUP($E43,[4]YEAR12!$A$2:$DF$260,63,FALSE)</f>
        <v>A*</v>
      </c>
      <c r="U43" s="117" t="str">
        <f>VLOOKUP($E43,[4]YEAR12!$A$2:$DF$260,67,FALSE)</f>
        <v/>
      </c>
      <c r="V43" s="117" t="str">
        <f>VLOOKUP($E43,[4]YEAR12!$A$2:$DF$260,71,FALSE)</f>
        <v/>
      </c>
      <c r="W43" s="117" t="str">
        <f>VLOOKUP($E43,[4]YEAR12!$A$2:$DF$260,75,FALSE)</f>
        <v/>
      </c>
      <c r="X43" s="117" t="str">
        <f>VLOOKUP($E43,[4]YEAR12!$A$2:$DF$260,79,FALSE)</f>
        <v>A*</v>
      </c>
      <c r="Y43" s="117" t="str">
        <f>VLOOKUP($E43,[4]YEAR12!$A$2:$DF$260,83,FALSE)</f>
        <v/>
      </c>
      <c r="Z43" s="117" t="str">
        <f>VLOOKUP($E43,[4]YEAR12!$A$2:$DF$260,87,FALSE)</f>
        <v/>
      </c>
      <c r="AA43" s="117" t="str">
        <f>VLOOKUP($E43,[4]YEAR12!$A$2:$DF$260,91,FALSE)</f>
        <v/>
      </c>
      <c r="AB43" s="117" t="str">
        <f>VLOOKUP($E43,[4]YEAR12!$A$2:$DF$260,95,FALSE)</f>
        <v>A*</v>
      </c>
      <c r="AC43" s="117" t="str">
        <f>VLOOKUP($E43,[4]YEAR12!$A$2:$DF$260,99,FALSE)</f>
        <v>A*</v>
      </c>
      <c r="AD43" s="117" t="str">
        <f>VLOOKUP($E43,[4]YEAR12!$A$2:$DF$260,103,FALSE)</f>
        <v/>
      </c>
      <c r="AE43" s="117" t="str">
        <f>VLOOKUP($E43,[4]YEAR12!$A$2:$DF$260,107,FALSE)</f>
        <v/>
      </c>
      <c r="AF43" s="117" t="str">
        <f>VLOOKUP($E43,[4]YEAR12!$A$2:$DI$260,111,FALSE)</f>
        <v/>
      </c>
      <c r="AG43" s="117" t="str">
        <f>VLOOKUP($E43,[4]YEAR12!$A$2:$DK$260,115,FALSE)</f>
        <v/>
      </c>
      <c r="AH43" s="117" t="str">
        <f>VLOOKUP($E43,[4]YEAR12!$A$2:$FK$260,119,FALSE)</f>
        <v/>
      </c>
    </row>
    <row r="44" spans="1:34" x14ac:dyDescent="0.25">
      <c r="A44" t="s">
        <v>271</v>
      </c>
      <c r="B44">
        <v>10</v>
      </c>
      <c r="E44" s="73">
        <f>[4]YEAR12!$A43</f>
        <v>150866</v>
      </c>
      <c r="F44" s="72" t="str">
        <f>[4]YEAR12!$B43</f>
        <v>Clayton, Adam</v>
      </c>
      <c r="G44" s="119">
        <f>[4]YEAR12!$M43</f>
        <v>6.5</v>
      </c>
      <c r="H44" s="78" t="str">
        <f>[4]YEAR12!$Q43</f>
        <v>6.25+ (B/A)</v>
      </c>
      <c r="I44" s="117" t="str">
        <f>VLOOKUP($E44,[4]YEAR12!$A$2:$DF$260,19,FALSE)</f>
        <v/>
      </c>
      <c r="J44" s="117" t="str">
        <f>VLOOKUP($E44,[4]YEAR12!$A$2:$DF$260,23,FALSE)</f>
        <v/>
      </c>
      <c r="K44" s="117" t="str">
        <f>VLOOKUP($E44,[4]YEAR12!$A$2:$DF$260,27,FALSE)</f>
        <v/>
      </c>
      <c r="L44" s="117" t="str">
        <f>VLOOKUP($E44,[4]YEAR12!$A$2:$DF$260,31,FALSE)</f>
        <v>B</v>
      </c>
      <c r="M44" s="117" t="str">
        <f>VLOOKUP($E44,[4]YEAR12!$A$2:$DF$260,35,FALSE)</f>
        <v/>
      </c>
      <c r="N44" s="117" t="str">
        <f>VLOOKUP($E44,[4]YEAR12!$A$2:$DF$260,39,FALSE)</f>
        <v/>
      </c>
      <c r="O44" s="117" t="str">
        <f>VLOOKUP($E44,[4]YEAR12!$A$2:$DF$260,43,FALSE)</f>
        <v/>
      </c>
      <c r="P44" s="117" t="str">
        <f>VLOOKUP($E44,[4]YEAR12!$A$2:$DF$260,47,FALSE)</f>
        <v/>
      </c>
      <c r="Q44" s="117" t="str">
        <f>VLOOKUP($E44,[4]YEAR12!$A$2:$DF$260,51,FALSE)</f>
        <v/>
      </c>
      <c r="R44" s="117" t="str">
        <f>VLOOKUP($E44,[4]YEAR12!$A$2:$DF$260,55,FALSE)</f>
        <v/>
      </c>
      <c r="S44" s="117" t="str">
        <f>VLOOKUP($E44,[4]YEAR12!$A$2:$DF$260,59,FALSE)</f>
        <v/>
      </c>
      <c r="T44" s="117" t="str">
        <f>VLOOKUP($E44,[4]YEAR12!$A$2:$DF$260,63,FALSE)</f>
        <v/>
      </c>
      <c r="U44" s="117" t="str">
        <f>VLOOKUP($E44,[4]YEAR12!$A$2:$DF$260,67,FALSE)</f>
        <v/>
      </c>
      <c r="V44" s="117" t="str">
        <f>VLOOKUP($E44,[4]YEAR12!$A$2:$DF$260,71,FALSE)</f>
        <v/>
      </c>
      <c r="W44" s="117" t="str">
        <f>VLOOKUP($E44,[4]YEAR12!$A$2:$DF$260,75,FALSE)</f>
        <v/>
      </c>
      <c r="X44" s="117" t="str">
        <f>VLOOKUP($E44,[4]YEAR12!$A$2:$DF$260,79,FALSE)</f>
        <v>B/A</v>
      </c>
      <c r="Y44" s="117" t="str">
        <f>VLOOKUP($E44,[4]YEAR12!$A$2:$DF$260,83,FALSE)</f>
        <v>B/A</v>
      </c>
      <c r="Z44" s="117" t="str">
        <f>VLOOKUP($E44,[4]YEAR12!$A$2:$DF$260,87,FALSE)</f>
        <v/>
      </c>
      <c r="AA44" s="117" t="str">
        <f>VLOOKUP($E44,[4]YEAR12!$A$2:$DF$260,91,FALSE)</f>
        <v/>
      </c>
      <c r="AB44" s="117" t="str">
        <f>VLOOKUP($E44,[4]YEAR12!$A$2:$DF$260,95,FALSE)</f>
        <v>B</v>
      </c>
      <c r="AC44" s="117" t="str">
        <f>VLOOKUP($E44,[4]YEAR12!$A$2:$DF$260,99,FALSE)</f>
        <v/>
      </c>
      <c r="AD44" s="117" t="str">
        <f>VLOOKUP($E44,[4]YEAR12!$A$2:$DF$260,103,FALSE)</f>
        <v/>
      </c>
      <c r="AE44" s="117" t="str">
        <f>VLOOKUP($E44,[4]YEAR12!$A$2:$DF$260,107,FALSE)</f>
        <v/>
      </c>
      <c r="AF44" s="117" t="str">
        <f>VLOOKUP($E44,[4]YEAR12!$A$2:$DI$260,111,FALSE)</f>
        <v/>
      </c>
      <c r="AG44" s="117" t="str">
        <f>VLOOKUP($E44,[4]YEAR12!$A$2:$DK$260,115,FALSE)</f>
        <v/>
      </c>
      <c r="AH44" s="117" t="str">
        <f>VLOOKUP($E44,[4]YEAR12!$A$2:$FK$260,119,FALSE)</f>
        <v/>
      </c>
    </row>
    <row r="45" spans="1:34" x14ac:dyDescent="0.25">
      <c r="A45" t="s">
        <v>272</v>
      </c>
      <c r="B45">
        <v>0</v>
      </c>
      <c r="E45" s="73">
        <f>[4]YEAR12!$A44</f>
        <v>150929</v>
      </c>
      <c r="F45" s="72" t="str">
        <f>[4]YEAR12!$B44</f>
        <v>Clayton, Isabelle</v>
      </c>
      <c r="G45" s="119">
        <f>[4]YEAR12!$M44</f>
        <v>5</v>
      </c>
      <c r="H45" s="78" t="str">
        <f>[4]YEAR12!$Q44</f>
        <v>4.75+ (C/B)</v>
      </c>
      <c r="I45" s="117" t="str">
        <f>VLOOKUP($E45,[4]YEAR12!$A$2:$DF$260,19,FALSE)</f>
        <v/>
      </c>
      <c r="J45" s="117" t="str">
        <f>VLOOKUP($E45,[4]YEAR12!$A$2:$DF$260,23,FALSE)</f>
        <v/>
      </c>
      <c r="K45" s="117" t="str">
        <f>VLOOKUP($E45,[4]YEAR12!$A$2:$DF$260,27,FALSE)</f>
        <v/>
      </c>
      <c r="L45" s="117" t="str">
        <f>VLOOKUP($E45,[4]YEAR12!$A$2:$DF$260,31,FALSE)</f>
        <v/>
      </c>
      <c r="M45" s="117" t="str">
        <f>VLOOKUP($E45,[4]YEAR12!$A$2:$DF$260,35,FALSE)</f>
        <v/>
      </c>
      <c r="N45" s="117" t="str">
        <f>VLOOKUP($E45,[4]YEAR12!$A$2:$DF$260,39,FALSE)</f>
        <v/>
      </c>
      <c r="O45" s="117" t="str">
        <f>VLOOKUP($E45,[4]YEAR12!$A$2:$DF$260,43,FALSE)</f>
        <v>B</v>
      </c>
      <c r="P45" s="117" t="str">
        <f>VLOOKUP($E45,[4]YEAR12!$A$2:$DF$260,47,FALSE)</f>
        <v/>
      </c>
      <c r="Q45" s="117" t="str">
        <f>VLOOKUP($E45,[4]YEAR12!$A$2:$DF$260,51,FALSE)</f>
        <v/>
      </c>
      <c r="R45" s="117" t="str">
        <f>VLOOKUP($E45,[4]YEAR12!$A$2:$DF$260,55,FALSE)</f>
        <v/>
      </c>
      <c r="S45" s="117" t="str">
        <f>VLOOKUP($E45,[4]YEAR12!$A$2:$DF$260,59,FALSE)</f>
        <v/>
      </c>
      <c r="T45" s="117" t="str">
        <f>VLOOKUP($E45,[4]YEAR12!$A$2:$DF$260,63,FALSE)</f>
        <v/>
      </c>
      <c r="U45" s="117" t="str">
        <f>VLOOKUP($E45,[4]YEAR12!$A$2:$DF$260,67,FALSE)</f>
        <v/>
      </c>
      <c r="V45" s="117" t="str">
        <f>VLOOKUP($E45,[4]YEAR12!$A$2:$DF$260,71,FALSE)</f>
        <v/>
      </c>
      <c r="W45" s="117" t="str">
        <f>VLOOKUP($E45,[4]YEAR12!$A$2:$DF$260,75,FALSE)</f>
        <v/>
      </c>
      <c r="X45" s="117" t="str">
        <f>VLOOKUP($E45,[4]YEAR12!$A$2:$DF$260,79,FALSE)</f>
        <v/>
      </c>
      <c r="Y45" s="117" t="str">
        <f>VLOOKUP($E45,[4]YEAR12!$A$2:$DF$260,83,FALSE)</f>
        <v/>
      </c>
      <c r="Z45" s="117" t="str">
        <f>VLOOKUP($E45,[4]YEAR12!$A$2:$DF$260,87,FALSE)</f>
        <v/>
      </c>
      <c r="AA45" s="117" t="str">
        <f>VLOOKUP($E45,[4]YEAR12!$A$2:$DF$260,91,FALSE)</f>
        <v/>
      </c>
      <c r="AB45" s="117" t="str">
        <f>VLOOKUP($E45,[4]YEAR12!$A$2:$DF$260,95,FALSE)</f>
        <v/>
      </c>
      <c r="AC45" s="117" t="str">
        <f>VLOOKUP($E45,[4]YEAR12!$A$2:$DF$260,99,FALSE)</f>
        <v/>
      </c>
      <c r="AD45" s="117" t="str">
        <f>VLOOKUP($E45,[4]YEAR12!$A$2:$DF$260,103,FALSE)</f>
        <v>C/B</v>
      </c>
      <c r="AE45" s="117" t="str">
        <f>VLOOKUP($E45,[4]YEAR12!$A$2:$DF$260,107,FALSE)</f>
        <v>B/A</v>
      </c>
      <c r="AF45" s="117" t="str">
        <f>VLOOKUP($E45,[4]YEAR12!$A$2:$DI$260,111,FALSE)</f>
        <v/>
      </c>
      <c r="AG45" s="117" t="str">
        <f>VLOOKUP($E45,[4]YEAR12!$A$2:$DK$260,115,FALSE)</f>
        <v/>
      </c>
      <c r="AH45" s="117" t="str">
        <f>VLOOKUP($E45,[4]YEAR12!$A$2:$FK$260,119,FALSE)</f>
        <v/>
      </c>
    </row>
    <row r="46" spans="1:34" x14ac:dyDescent="0.25">
      <c r="A46" t="s">
        <v>286</v>
      </c>
      <c r="B46">
        <v>5</v>
      </c>
      <c r="E46" s="73">
        <f>[4]YEAR12!$A45</f>
        <v>160063</v>
      </c>
      <c r="F46" s="72" t="str">
        <f>[4]YEAR12!$B45</f>
        <v>Condie, Dylan</v>
      </c>
      <c r="G46" s="119">
        <f>[4]YEAR12!$M45</f>
        <v>6.9</v>
      </c>
      <c r="H46" s="78" t="str">
        <f>[4]YEAR12!$Q45</f>
        <v>6.25+ (B/A)</v>
      </c>
      <c r="I46" s="117" t="str">
        <f>VLOOKUP($E46,[4]YEAR12!$A$2:$DF$260,19,FALSE)</f>
        <v/>
      </c>
      <c r="J46" s="117" t="str">
        <f>VLOOKUP($E46,[4]YEAR12!$A$2:$DF$260,23,FALSE)</f>
        <v/>
      </c>
      <c r="K46" s="117" t="str">
        <f>VLOOKUP($E46,[4]YEAR12!$A$2:$DF$260,27,FALSE)</f>
        <v/>
      </c>
      <c r="L46" s="117" t="str">
        <f>VLOOKUP($E46,[4]YEAR12!$A$2:$DF$260,31,FALSE)</f>
        <v/>
      </c>
      <c r="M46" s="117" t="str">
        <f>VLOOKUP($E46,[4]YEAR12!$A$2:$DF$260,35,FALSE)</f>
        <v/>
      </c>
      <c r="N46" s="117" t="str">
        <f>VLOOKUP($E46,[4]YEAR12!$A$2:$DF$260,39,FALSE)</f>
        <v/>
      </c>
      <c r="O46" s="117" t="str">
        <f>VLOOKUP($E46,[4]YEAR12!$A$2:$DF$260,43,FALSE)</f>
        <v/>
      </c>
      <c r="P46" s="117" t="str">
        <f>VLOOKUP($E46,[4]YEAR12!$A$2:$DF$260,47,FALSE)</f>
        <v>A</v>
      </c>
      <c r="Q46" s="117" t="str">
        <f>VLOOKUP($E46,[4]YEAR12!$A$2:$DF$260,51,FALSE)</f>
        <v/>
      </c>
      <c r="R46" s="117" t="str">
        <f>VLOOKUP($E46,[4]YEAR12!$A$2:$DF$260,55,FALSE)</f>
        <v/>
      </c>
      <c r="S46" s="117" t="str">
        <f>VLOOKUP($E46,[4]YEAR12!$A$2:$DF$260,59,FALSE)</f>
        <v/>
      </c>
      <c r="T46" s="117" t="str">
        <f>VLOOKUP($E46,[4]YEAR12!$A$2:$DF$260,63,FALSE)</f>
        <v>A</v>
      </c>
      <c r="U46" s="117" t="str">
        <f>VLOOKUP($E46,[4]YEAR12!$A$2:$DF$260,67,FALSE)</f>
        <v/>
      </c>
      <c r="V46" s="117" t="str">
        <f>VLOOKUP($E46,[4]YEAR12!$A$2:$DF$260,71,FALSE)</f>
        <v/>
      </c>
      <c r="W46" s="117" t="str">
        <f>VLOOKUP($E46,[4]YEAR12!$A$2:$DF$260,75,FALSE)</f>
        <v/>
      </c>
      <c r="X46" s="117" t="str">
        <f>VLOOKUP($E46,[4]YEAR12!$A$2:$DF$260,79,FALSE)</f>
        <v>A</v>
      </c>
      <c r="Y46" s="117" t="str">
        <f>VLOOKUP($E46,[4]YEAR12!$A$2:$DF$260,83,FALSE)</f>
        <v/>
      </c>
      <c r="Z46" s="117" t="str">
        <f>VLOOKUP($E46,[4]YEAR12!$A$2:$DF$260,87,FALSE)</f>
        <v/>
      </c>
      <c r="AA46" s="117" t="str">
        <f>VLOOKUP($E46,[4]YEAR12!$A$2:$DF$260,91,FALSE)</f>
        <v/>
      </c>
      <c r="AB46" s="117" t="str">
        <f>VLOOKUP($E46,[4]YEAR12!$A$2:$DF$260,95,FALSE)</f>
        <v/>
      </c>
      <c r="AC46" s="117" t="str">
        <f>VLOOKUP($E46,[4]YEAR12!$A$2:$DF$260,99,FALSE)</f>
        <v/>
      </c>
      <c r="AD46" s="117" t="str">
        <f>VLOOKUP($E46,[4]YEAR12!$A$2:$DF$260,103,FALSE)</f>
        <v>A</v>
      </c>
      <c r="AE46" s="117" t="str">
        <f>VLOOKUP($E46,[4]YEAR12!$A$2:$DF$260,107,FALSE)</f>
        <v/>
      </c>
      <c r="AF46" s="117" t="str">
        <f>VLOOKUP($E46,[4]YEAR12!$A$2:$DI$260,111,FALSE)</f>
        <v/>
      </c>
      <c r="AG46" s="117" t="str">
        <f>VLOOKUP($E46,[4]YEAR12!$A$2:$DK$260,115,FALSE)</f>
        <v/>
      </c>
      <c r="AH46" s="117" t="str">
        <f>VLOOKUP($E46,[4]YEAR12!$A$2:$FK$260,119,FALSE)</f>
        <v/>
      </c>
    </row>
    <row r="47" spans="1:34" x14ac:dyDescent="0.25">
      <c r="A47" t="s">
        <v>284</v>
      </c>
      <c r="B47">
        <v>35</v>
      </c>
      <c r="E47" s="73">
        <f>[4]YEAR12!$A46</f>
        <v>150975</v>
      </c>
      <c r="F47" s="72" t="str">
        <f>[4]YEAR12!$B46</f>
        <v>Cordon, Harry</v>
      </c>
      <c r="G47" s="119">
        <f>[4]YEAR12!$M46</f>
        <v>5.9</v>
      </c>
      <c r="H47" s="78" t="str">
        <f>[4]YEAR12!$Q46</f>
        <v>4.75+ (C/B)</v>
      </c>
      <c r="I47" s="117" t="str">
        <f>VLOOKUP($E47,[4]YEAR12!$A$2:$DF$260,19,FALSE)</f>
        <v/>
      </c>
      <c r="J47" s="117" t="str">
        <f>VLOOKUP($E47,[4]YEAR12!$A$2:$DF$260,23,FALSE)</f>
        <v/>
      </c>
      <c r="K47" s="117" t="str">
        <f>VLOOKUP($E47,[4]YEAR12!$A$2:$DF$260,27,FALSE)</f>
        <v>C/B</v>
      </c>
      <c r="L47" s="117" t="str">
        <f>VLOOKUP($E47,[4]YEAR12!$A$2:$DF$260,31,FALSE)</f>
        <v/>
      </c>
      <c r="M47" s="117" t="str">
        <f>VLOOKUP($E47,[4]YEAR12!$A$2:$DF$260,35,FALSE)</f>
        <v/>
      </c>
      <c r="N47" s="117" t="str">
        <f>VLOOKUP($E47,[4]YEAR12!$A$2:$DF$260,39,FALSE)</f>
        <v/>
      </c>
      <c r="O47" s="117" t="str">
        <f>VLOOKUP($E47,[4]YEAR12!$A$2:$DF$260,43,FALSE)</f>
        <v/>
      </c>
      <c r="P47" s="117" t="str">
        <f>VLOOKUP($E47,[4]YEAR12!$A$2:$DF$260,47,FALSE)</f>
        <v/>
      </c>
      <c r="Q47" s="117" t="str">
        <f>VLOOKUP($E47,[4]YEAR12!$A$2:$DF$260,51,FALSE)</f>
        <v/>
      </c>
      <c r="R47" s="117" t="str">
        <f>VLOOKUP($E47,[4]YEAR12!$A$2:$DF$260,55,FALSE)</f>
        <v/>
      </c>
      <c r="S47" s="117" t="str">
        <f>VLOOKUP($E47,[4]YEAR12!$A$2:$DF$260,59,FALSE)</f>
        <v/>
      </c>
      <c r="T47" s="117" t="str">
        <f>VLOOKUP($E47,[4]YEAR12!$A$2:$DF$260,63,FALSE)</f>
        <v/>
      </c>
      <c r="U47" s="117" t="str">
        <f>VLOOKUP($E47,[4]YEAR12!$A$2:$DF$260,67,FALSE)</f>
        <v/>
      </c>
      <c r="V47" s="117" t="str">
        <f>VLOOKUP($E47,[4]YEAR12!$A$2:$DF$260,71,FALSE)</f>
        <v/>
      </c>
      <c r="W47" s="117" t="str">
        <f>VLOOKUP($E47,[4]YEAR12!$A$2:$DF$260,75,FALSE)</f>
        <v/>
      </c>
      <c r="X47" s="117" t="str">
        <f>VLOOKUP($E47,[4]YEAR12!$A$2:$DF$260,79,FALSE)</f>
        <v/>
      </c>
      <c r="Y47" s="117" t="str">
        <f>VLOOKUP($E47,[4]YEAR12!$A$2:$DF$260,83,FALSE)</f>
        <v/>
      </c>
      <c r="Z47" s="117" t="str">
        <f>VLOOKUP($E47,[4]YEAR12!$A$2:$DF$260,87,FALSE)</f>
        <v/>
      </c>
      <c r="AA47" s="117" t="str">
        <f>VLOOKUP($E47,[4]YEAR12!$A$2:$DF$260,91,FALSE)</f>
        <v>B/A</v>
      </c>
      <c r="AB47" s="117" t="str">
        <f>VLOOKUP($E47,[4]YEAR12!$A$2:$DF$260,95,FALSE)</f>
        <v/>
      </c>
      <c r="AC47" s="117" t="str">
        <f>VLOOKUP($E47,[4]YEAR12!$A$2:$DF$260,99,FALSE)</f>
        <v/>
      </c>
      <c r="AD47" s="117" t="str">
        <f>VLOOKUP($E47,[4]YEAR12!$A$2:$DF$260,103,FALSE)</f>
        <v>B/A</v>
      </c>
      <c r="AE47" s="117" t="str">
        <f>VLOOKUP($E47,[4]YEAR12!$A$2:$DF$260,107,FALSE)</f>
        <v/>
      </c>
      <c r="AF47" s="117" t="str">
        <f>VLOOKUP($E47,[4]YEAR12!$A$2:$DI$260,111,FALSE)</f>
        <v/>
      </c>
      <c r="AG47" s="117" t="str">
        <f>VLOOKUP($E47,[4]YEAR12!$A$2:$DK$260,115,FALSE)</f>
        <v/>
      </c>
      <c r="AH47" s="117" t="str">
        <f>VLOOKUP($E47,[4]YEAR12!$A$2:$FK$260,119,FALSE)</f>
        <v/>
      </c>
    </row>
    <row r="48" spans="1:34" x14ac:dyDescent="0.25">
      <c r="A48" t="s">
        <v>283</v>
      </c>
      <c r="B48">
        <v>50</v>
      </c>
      <c r="E48" s="73">
        <f>[4]YEAR12!$A47</f>
        <v>150922</v>
      </c>
      <c r="F48" s="72" t="str">
        <f>[4]YEAR12!$B47</f>
        <v>Cornwell, Grace</v>
      </c>
      <c r="G48" s="119">
        <f>[4]YEAR12!$M47</f>
        <v>6.4</v>
      </c>
      <c r="H48" s="78" t="str">
        <f>[4]YEAR12!$Q47</f>
        <v>6.25+ (B/A)</v>
      </c>
      <c r="I48" s="117" t="str">
        <f>VLOOKUP($E48,[4]YEAR12!$A$2:$DF$260,19,FALSE)</f>
        <v/>
      </c>
      <c r="J48" s="117" t="str">
        <f>VLOOKUP($E48,[4]YEAR12!$A$2:$DF$260,23,FALSE)</f>
        <v/>
      </c>
      <c r="K48" s="117" t="str">
        <f>VLOOKUP($E48,[4]YEAR12!$A$2:$DF$260,27,FALSE)</f>
        <v>B</v>
      </c>
      <c r="L48" s="117" t="str">
        <f>VLOOKUP($E48,[4]YEAR12!$A$2:$DF$260,31,FALSE)</f>
        <v/>
      </c>
      <c r="M48" s="117" t="str">
        <f>VLOOKUP($E48,[4]YEAR12!$A$2:$DF$260,35,FALSE)</f>
        <v/>
      </c>
      <c r="N48" s="117" t="str">
        <f>VLOOKUP($E48,[4]YEAR12!$A$2:$DF$260,39,FALSE)</f>
        <v/>
      </c>
      <c r="O48" s="117" t="str">
        <f>VLOOKUP($E48,[4]YEAR12!$A$2:$DF$260,43,FALSE)</f>
        <v/>
      </c>
      <c r="P48" s="117" t="str">
        <f>VLOOKUP($E48,[4]YEAR12!$A$2:$DF$260,47,FALSE)</f>
        <v/>
      </c>
      <c r="Q48" s="117" t="str">
        <f>VLOOKUP($E48,[4]YEAR12!$A$2:$DF$260,51,FALSE)</f>
        <v>A</v>
      </c>
      <c r="R48" s="117" t="str">
        <f>VLOOKUP($E48,[4]YEAR12!$A$2:$DF$260,55,FALSE)</f>
        <v/>
      </c>
      <c r="S48" s="117" t="str">
        <f>VLOOKUP($E48,[4]YEAR12!$A$2:$DF$260,59,FALSE)</f>
        <v/>
      </c>
      <c r="T48" s="117" t="str">
        <f>VLOOKUP($E48,[4]YEAR12!$A$2:$DF$260,63,FALSE)</f>
        <v/>
      </c>
      <c r="U48" s="117" t="str">
        <f>VLOOKUP($E48,[4]YEAR12!$A$2:$DF$260,67,FALSE)</f>
        <v/>
      </c>
      <c r="V48" s="117" t="str">
        <f>VLOOKUP($E48,[4]YEAR12!$A$2:$DF$260,71,FALSE)</f>
        <v/>
      </c>
      <c r="W48" s="117" t="str">
        <f>VLOOKUP($E48,[4]YEAR12!$A$2:$DF$260,75,FALSE)</f>
        <v/>
      </c>
      <c r="X48" s="117" t="str">
        <f>VLOOKUP($E48,[4]YEAR12!$A$2:$DF$260,79,FALSE)</f>
        <v/>
      </c>
      <c r="Y48" s="117" t="str">
        <f>VLOOKUP($E48,[4]YEAR12!$A$2:$DF$260,83,FALSE)</f>
        <v/>
      </c>
      <c r="Z48" s="117" t="str">
        <f>VLOOKUP($E48,[4]YEAR12!$A$2:$DF$260,87,FALSE)</f>
        <v>A</v>
      </c>
      <c r="AA48" s="117" t="str">
        <f>VLOOKUP($E48,[4]YEAR12!$A$2:$DF$260,91,FALSE)</f>
        <v>A</v>
      </c>
      <c r="AB48" s="117" t="str">
        <f>VLOOKUP($E48,[4]YEAR12!$A$2:$DF$260,95,FALSE)</f>
        <v/>
      </c>
      <c r="AC48" s="117" t="str">
        <f>VLOOKUP($E48,[4]YEAR12!$A$2:$DF$260,99,FALSE)</f>
        <v/>
      </c>
      <c r="AD48" s="117" t="str">
        <f>VLOOKUP($E48,[4]YEAR12!$A$2:$DF$260,103,FALSE)</f>
        <v/>
      </c>
      <c r="AE48" s="117" t="str">
        <f>VLOOKUP($E48,[4]YEAR12!$A$2:$DF$260,107,FALSE)</f>
        <v/>
      </c>
      <c r="AF48" s="117" t="str">
        <f>VLOOKUP($E48,[4]YEAR12!$A$2:$DI$260,111,FALSE)</f>
        <v/>
      </c>
      <c r="AG48" s="117" t="str">
        <f>VLOOKUP($E48,[4]YEAR12!$A$2:$DK$260,115,FALSE)</f>
        <v/>
      </c>
      <c r="AH48" s="117" t="str">
        <f>VLOOKUP($E48,[4]YEAR12!$A$2:$FK$260,119,FALSE)</f>
        <v/>
      </c>
    </row>
    <row r="49" spans="1:34" x14ac:dyDescent="0.25">
      <c r="A49" t="s">
        <v>285</v>
      </c>
      <c r="B49">
        <v>20</v>
      </c>
      <c r="E49" s="73">
        <f>[4]YEAR12!$A48</f>
        <v>160047</v>
      </c>
      <c r="F49" s="72" t="str">
        <f>[4]YEAR12!$B48</f>
        <v>Crampin, Alfred</v>
      </c>
      <c r="G49" s="119">
        <f>[4]YEAR12!$M48</f>
        <v>6.666666666666667</v>
      </c>
      <c r="H49" s="78" t="str">
        <f>[4]YEAR12!$Q48</f>
        <v>6.25+ (B/A)</v>
      </c>
      <c r="I49" s="117" t="str">
        <f>VLOOKUP($E49,[4]YEAR12!$A$2:$DF$260,19,FALSE)</f>
        <v/>
      </c>
      <c r="J49" s="117" t="str">
        <f>VLOOKUP($E49,[4]YEAR12!$A$2:$DF$260,23,FALSE)</f>
        <v/>
      </c>
      <c r="K49" s="117" t="str">
        <f>VLOOKUP($E49,[4]YEAR12!$A$2:$DF$260,27,FALSE)</f>
        <v/>
      </c>
      <c r="L49" s="117" t="str">
        <f>VLOOKUP($E49,[4]YEAR12!$A$2:$DF$260,31,FALSE)</f>
        <v/>
      </c>
      <c r="M49" s="117" t="str">
        <f>VLOOKUP($E49,[4]YEAR12!$A$2:$DF$260,35,FALSE)</f>
        <v/>
      </c>
      <c r="N49" s="117" t="str">
        <f>VLOOKUP($E49,[4]YEAR12!$A$2:$DF$260,39,FALSE)</f>
        <v/>
      </c>
      <c r="O49" s="117" t="str">
        <f>VLOOKUP($E49,[4]YEAR12!$A$2:$DF$260,43,FALSE)</f>
        <v/>
      </c>
      <c r="P49" s="117" t="str">
        <f>VLOOKUP($E49,[4]YEAR12!$A$2:$DF$260,47,FALSE)</f>
        <v/>
      </c>
      <c r="Q49" s="117" t="str">
        <f>VLOOKUP($E49,[4]YEAR12!$A$2:$DF$260,51,FALSE)</f>
        <v/>
      </c>
      <c r="R49" s="117" t="str">
        <f>VLOOKUP($E49,[4]YEAR12!$A$2:$DF$260,55,FALSE)</f>
        <v/>
      </c>
      <c r="S49" s="117" t="str">
        <f>VLOOKUP($E49,[4]YEAR12!$A$2:$DF$260,59,FALSE)</f>
        <v/>
      </c>
      <c r="T49" s="117" t="str">
        <f>VLOOKUP($E49,[4]YEAR12!$A$2:$DF$260,63,FALSE)</f>
        <v/>
      </c>
      <c r="U49" s="117" t="str">
        <f>VLOOKUP($E49,[4]YEAR12!$A$2:$DF$260,67,FALSE)</f>
        <v/>
      </c>
      <c r="V49" s="117" t="str">
        <f>VLOOKUP($E49,[4]YEAR12!$A$2:$DF$260,71,FALSE)</f>
        <v/>
      </c>
      <c r="W49" s="117" t="str">
        <f>VLOOKUP($E49,[4]YEAR12!$A$2:$DF$260,75,FALSE)</f>
        <v>B/A</v>
      </c>
      <c r="X49" s="117" t="str">
        <f>VLOOKUP($E49,[4]YEAR12!$A$2:$DF$260,79,FALSE)</f>
        <v>B/A</v>
      </c>
      <c r="Y49" s="117" t="str">
        <f>VLOOKUP($E49,[4]YEAR12!$A$2:$DF$260,83,FALSE)</f>
        <v>B/A</v>
      </c>
      <c r="Z49" s="117" t="str">
        <f>VLOOKUP($E49,[4]YEAR12!$A$2:$DF$260,87,FALSE)</f>
        <v/>
      </c>
      <c r="AA49" s="117" t="str">
        <f>VLOOKUP($E49,[4]YEAR12!$A$2:$DF$260,91,FALSE)</f>
        <v/>
      </c>
      <c r="AB49" s="117" t="str">
        <f>VLOOKUP($E49,[4]YEAR12!$A$2:$DF$260,95,FALSE)</f>
        <v>B/A</v>
      </c>
      <c r="AC49" s="117" t="str">
        <f>VLOOKUP($E49,[4]YEAR12!$A$2:$DF$260,99,FALSE)</f>
        <v/>
      </c>
      <c r="AD49" s="117" t="str">
        <f>VLOOKUP($E49,[4]YEAR12!$A$2:$DF$260,103,FALSE)</f>
        <v/>
      </c>
      <c r="AE49" s="117" t="str">
        <f>VLOOKUP($E49,[4]YEAR12!$A$2:$DF$260,107,FALSE)</f>
        <v/>
      </c>
      <c r="AF49" s="117" t="str">
        <f>VLOOKUP($E49,[4]YEAR12!$A$2:$DI$260,111,FALSE)</f>
        <v/>
      </c>
      <c r="AG49" s="117" t="str">
        <f>VLOOKUP($E49,[4]YEAR12!$A$2:$DK$260,115,FALSE)</f>
        <v/>
      </c>
      <c r="AH49" s="117" t="str">
        <f>VLOOKUP($E49,[4]YEAR12!$A$2:$FK$260,119,FALSE)</f>
        <v/>
      </c>
    </row>
    <row r="50" spans="1:34" x14ac:dyDescent="0.25">
      <c r="A50" t="s">
        <v>294</v>
      </c>
      <c r="B50">
        <v>55</v>
      </c>
      <c r="E50" s="73">
        <f>[4]YEAR12!$A49</f>
        <v>160042</v>
      </c>
      <c r="F50" s="72" t="str">
        <f>[4]YEAR12!$B49</f>
        <v>Crawford- Thomson, Rhianna</v>
      </c>
      <c r="G50" s="119">
        <f>[4]YEAR12!$M49</f>
        <v>5.9444444444444446</v>
      </c>
      <c r="H50" s="78" t="str">
        <f>[4]YEAR12!$Q49</f>
        <v>4.75+ (C/B)</v>
      </c>
      <c r="I50" s="117" t="str">
        <f>VLOOKUP($E50,[4]YEAR12!$A$2:$DF$260,19,FALSE)</f>
        <v/>
      </c>
      <c r="J50" s="117" t="str">
        <f>VLOOKUP($E50,[4]YEAR12!$A$2:$DF$260,23,FALSE)</f>
        <v/>
      </c>
      <c r="K50" s="117" t="str">
        <f>VLOOKUP($E50,[4]YEAR12!$A$2:$DF$260,27,FALSE)</f>
        <v/>
      </c>
      <c r="L50" s="117" t="str">
        <f>VLOOKUP($E50,[4]YEAR12!$A$2:$DF$260,31,FALSE)</f>
        <v/>
      </c>
      <c r="M50" s="117" t="str">
        <f>VLOOKUP($E50,[4]YEAR12!$A$2:$DF$260,35,FALSE)</f>
        <v/>
      </c>
      <c r="N50" s="117" t="str">
        <f>VLOOKUP($E50,[4]YEAR12!$A$2:$DF$260,39,FALSE)</f>
        <v/>
      </c>
      <c r="O50" s="117" t="str">
        <f>VLOOKUP($E50,[4]YEAR12!$A$2:$DF$260,43,FALSE)</f>
        <v>B/A</v>
      </c>
      <c r="P50" s="117" t="str">
        <f>VLOOKUP($E50,[4]YEAR12!$A$2:$DF$260,47,FALSE)</f>
        <v/>
      </c>
      <c r="Q50" s="117" t="str">
        <f>VLOOKUP($E50,[4]YEAR12!$A$2:$DF$260,51,FALSE)</f>
        <v/>
      </c>
      <c r="R50" s="117" t="str">
        <f>VLOOKUP($E50,[4]YEAR12!$A$2:$DF$260,55,FALSE)</f>
        <v/>
      </c>
      <c r="S50" s="117" t="str">
        <f>VLOOKUP($E50,[4]YEAR12!$A$2:$DF$260,59,FALSE)</f>
        <v>B/A</v>
      </c>
      <c r="T50" s="117" t="str">
        <f>VLOOKUP($E50,[4]YEAR12!$A$2:$DF$260,63,FALSE)</f>
        <v>B/A</v>
      </c>
      <c r="U50" s="117" t="str">
        <f>VLOOKUP($E50,[4]YEAR12!$A$2:$DF$260,67,FALSE)</f>
        <v/>
      </c>
      <c r="V50" s="117" t="str">
        <f>VLOOKUP($E50,[4]YEAR12!$A$2:$DF$260,71,FALSE)</f>
        <v/>
      </c>
      <c r="W50" s="117" t="str">
        <f>VLOOKUP($E50,[4]YEAR12!$A$2:$DF$260,75,FALSE)</f>
        <v/>
      </c>
      <c r="X50" s="117" t="str">
        <f>VLOOKUP($E50,[4]YEAR12!$A$2:$DF$260,79,FALSE)</f>
        <v/>
      </c>
      <c r="Y50" s="117" t="str">
        <f>VLOOKUP($E50,[4]YEAR12!$A$2:$DF$260,83,FALSE)</f>
        <v/>
      </c>
      <c r="Z50" s="117" t="str">
        <f>VLOOKUP($E50,[4]YEAR12!$A$2:$DF$260,87,FALSE)</f>
        <v>B/A</v>
      </c>
      <c r="AA50" s="117" t="str">
        <f>VLOOKUP($E50,[4]YEAR12!$A$2:$DF$260,91,FALSE)</f>
        <v/>
      </c>
      <c r="AB50" s="117" t="str">
        <f>VLOOKUP($E50,[4]YEAR12!$A$2:$DF$260,95,FALSE)</f>
        <v/>
      </c>
      <c r="AC50" s="117" t="str">
        <f>VLOOKUP($E50,[4]YEAR12!$A$2:$DF$260,99,FALSE)</f>
        <v/>
      </c>
      <c r="AD50" s="117" t="str">
        <f>VLOOKUP($E50,[4]YEAR12!$A$2:$DF$260,103,FALSE)</f>
        <v/>
      </c>
      <c r="AE50" s="117" t="str">
        <f>VLOOKUP($E50,[4]YEAR12!$A$2:$DF$260,107,FALSE)</f>
        <v/>
      </c>
      <c r="AF50" s="117" t="str">
        <f>VLOOKUP($E50,[4]YEAR12!$A$2:$DI$260,111,FALSE)</f>
        <v/>
      </c>
      <c r="AG50" s="117" t="str">
        <f>VLOOKUP($E50,[4]YEAR12!$A$2:$DK$260,115,FALSE)</f>
        <v/>
      </c>
      <c r="AH50" s="117" t="str">
        <f>VLOOKUP($E50,[4]YEAR12!$A$2:$FK$260,119,FALSE)</f>
        <v/>
      </c>
    </row>
    <row r="51" spans="1:34" x14ac:dyDescent="0.25">
      <c r="A51" t="s">
        <v>292</v>
      </c>
      <c r="B51">
        <v>45</v>
      </c>
      <c r="E51" s="73">
        <f>[4]YEAR12!$A50</f>
        <v>160121</v>
      </c>
      <c r="F51" s="72" t="str">
        <f>[4]YEAR12!$B50</f>
        <v>Dartey, Dorcy</v>
      </c>
      <c r="G51" s="119">
        <f>[4]YEAR12!$M50</f>
        <v>7.6428571428571432</v>
      </c>
      <c r="H51" s="78" t="str">
        <f>[4]YEAR12!$Q50</f>
        <v>6.25+ (B/A)</v>
      </c>
      <c r="I51" s="117" t="str">
        <f>VLOOKUP($E51,[4]YEAR12!$A$2:$DF$260,19,FALSE)</f>
        <v/>
      </c>
      <c r="J51" s="117" t="str">
        <f>VLOOKUP($E51,[4]YEAR12!$A$2:$DF$260,23,FALSE)</f>
        <v/>
      </c>
      <c r="K51" s="117" t="str">
        <f>VLOOKUP($E51,[4]YEAR12!$A$2:$DF$260,27,FALSE)</f>
        <v>A/A*</v>
      </c>
      <c r="L51" s="117" t="str">
        <f>VLOOKUP($E51,[4]YEAR12!$A$2:$DF$260,31,FALSE)</f>
        <v>A/A*</v>
      </c>
      <c r="M51" s="117" t="str">
        <f>VLOOKUP($E51,[4]YEAR12!$A$2:$DF$260,35,FALSE)</f>
        <v/>
      </c>
      <c r="N51" s="117" t="str">
        <f>VLOOKUP($E51,[4]YEAR12!$A$2:$DF$260,39,FALSE)</f>
        <v/>
      </c>
      <c r="O51" s="117" t="str">
        <f>VLOOKUP($E51,[4]YEAR12!$A$2:$DF$260,43,FALSE)</f>
        <v>A/A*</v>
      </c>
      <c r="P51" s="117" t="str">
        <f>VLOOKUP($E51,[4]YEAR12!$A$2:$DF$260,47,FALSE)</f>
        <v/>
      </c>
      <c r="Q51" s="117" t="str">
        <f>VLOOKUP($E51,[4]YEAR12!$A$2:$DF$260,51,FALSE)</f>
        <v/>
      </c>
      <c r="R51" s="117" t="str">
        <f>VLOOKUP($E51,[4]YEAR12!$A$2:$DF$260,55,FALSE)</f>
        <v/>
      </c>
      <c r="S51" s="117" t="str">
        <f>VLOOKUP($E51,[4]YEAR12!$A$2:$DF$260,59,FALSE)</f>
        <v/>
      </c>
      <c r="T51" s="117" t="str">
        <f>VLOOKUP($E51,[4]YEAR12!$A$2:$DF$260,63,FALSE)</f>
        <v/>
      </c>
      <c r="U51" s="117" t="str">
        <f>VLOOKUP($E51,[4]YEAR12!$A$2:$DF$260,67,FALSE)</f>
        <v/>
      </c>
      <c r="V51" s="117" t="str">
        <f>VLOOKUP($E51,[4]YEAR12!$A$2:$DF$260,71,FALSE)</f>
        <v/>
      </c>
      <c r="W51" s="117" t="str">
        <f>VLOOKUP($E51,[4]YEAR12!$A$2:$DF$260,75,FALSE)</f>
        <v/>
      </c>
      <c r="X51" s="117" t="str">
        <f>VLOOKUP($E51,[4]YEAR12!$A$2:$DF$260,79,FALSE)</f>
        <v>A/A*</v>
      </c>
      <c r="Y51" s="117" t="str">
        <f>VLOOKUP($E51,[4]YEAR12!$A$2:$DF$260,83,FALSE)</f>
        <v/>
      </c>
      <c r="Z51" s="117" t="str">
        <f>VLOOKUP($E51,[4]YEAR12!$A$2:$DF$260,87,FALSE)</f>
        <v/>
      </c>
      <c r="AA51" s="117" t="str">
        <f>VLOOKUP($E51,[4]YEAR12!$A$2:$DF$260,91,FALSE)</f>
        <v/>
      </c>
      <c r="AB51" s="117" t="str">
        <f>VLOOKUP($E51,[4]YEAR12!$A$2:$DF$260,95,FALSE)</f>
        <v/>
      </c>
      <c r="AC51" s="117" t="str">
        <f>VLOOKUP($E51,[4]YEAR12!$A$2:$DF$260,99,FALSE)</f>
        <v/>
      </c>
      <c r="AD51" s="117" t="str">
        <f>VLOOKUP($E51,[4]YEAR12!$A$2:$DF$260,103,FALSE)</f>
        <v>A*</v>
      </c>
      <c r="AE51" s="117" t="str">
        <f>VLOOKUP($E51,[4]YEAR12!$A$2:$DF$260,107,FALSE)</f>
        <v/>
      </c>
      <c r="AF51" s="117" t="str">
        <f>VLOOKUP($E51,[4]YEAR12!$A$2:$DI$260,111,FALSE)</f>
        <v/>
      </c>
      <c r="AG51" s="117" t="str">
        <f>VLOOKUP($E51,[4]YEAR12!$A$2:$DK$260,115,FALSE)</f>
        <v/>
      </c>
      <c r="AH51" s="117" t="str">
        <f>VLOOKUP($E51,[4]YEAR12!$A$2:$FK$260,119,FALSE)</f>
        <v/>
      </c>
    </row>
    <row r="52" spans="1:34" x14ac:dyDescent="0.25">
      <c r="A52" t="s">
        <v>291</v>
      </c>
      <c r="B52">
        <v>25</v>
      </c>
      <c r="E52" s="73">
        <f>[4]YEAR12!$A51</f>
        <v>160114</v>
      </c>
      <c r="F52" s="72" t="str">
        <f>[4]YEAR12!$B51</f>
        <v>Davidson, Callum</v>
      </c>
      <c r="G52" s="119">
        <f>[4]YEAR12!$M51</f>
        <v>7.5714285714285712</v>
      </c>
      <c r="H52" s="78" t="str">
        <f>[4]YEAR12!$Q51</f>
        <v>6.25+ (B/A)</v>
      </c>
      <c r="I52" s="117" t="str">
        <f>VLOOKUP($E52,[4]YEAR12!$A$2:$DF$260,19,FALSE)</f>
        <v/>
      </c>
      <c r="J52" s="117" t="str">
        <f>VLOOKUP($E52,[4]YEAR12!$A$2:$DF$260,23,FALSE)</f>
        <v/>
      </c>
      <c r="K52" s="117" t="str">
        <f>VLOOKUP($E52,[4]YEAR12!$A$2:$DF$260,27,FALSE)</f>
        <v/>
      </c>
      <c r="L52" s="117" t="str">
        <f>VLOOKUP($E52,[4]YEAR12!$A$2:$DF$260,31,FALSE)</f>
        <v>A</v>
      </c>
      <c r="M52" s="117" t="str">
        <f>VLOOKUP($E52,[4]YEAR12!$A$2:$DF$260,35,FALSE)</f>
        <v/>
      </c>
      <c r="N52" s="117" t="str">
        <f>VLOOKUP($E52,[4]YEAR12!$A$2:$DF$260,39,FALSE)</f>
        <v/>
      </c>
      <c r="O52" s="117" t="str">
        <f>VLOOKUP($E52,[4]YEAR12!$A$2:$DF$260,43,FALSE)</f>
        <v/>
      </c>
      <c r="P52" s="117" t="str">
        <f>VLOOKUP($E52,[4]YEAR12!$A$2:$DF$260,47,FALSE)</f>
        <v/>
      </c>
      <c r="Q52" s="117" t="str">
        <f>VLOOKUP($E52,[4]YEAR12!$A$2:$DF$260,51,FALSE)</f>
        <v/>
      </c>
      <c r="R52" s="117" t="str">
        <f>VLOOKUP($E52,[4]YEAR12!$A$2:$DF$260,55,FALSE)</f>
        <v/>
      </c>
      <c r="S52" s="117" t="str">
        <f>VLOOKUP($E52,[4]YEAR12!$A$2:$DF$260,59,FALSE)</f>
        <v/>
      </c>
      <c r="T52" s="117" t="str">
        <f>VLOOKUP($E52,[4]YEAR12!$A$2:$DF$260,63,FALSE)</f>
        <v/>
      </c>
      <c r="U52" s="117" t="str">
        <f>VLOOKUP($E52,[4]YEAR12!$A$2:$DF$260,67,FALSE)</f>
        <v/>
      </c>
      <c r="V52" s="117" t="str">
        <f>VLOOKUP($E52,[4]YEAR12!$A$2:$DF$260,71,FALSE)</f>
        <v/>
      </c>
      <c r="W52" s="117" t="str">
        <f>VLOOKUP($E52,[4]YEAR12!$A$2:$DF$260,75,FALSE)</f>
        <v/>
      </c>
      <c r="X52" s="117" t="str">
        <f>VLOOKUP($E52,[4]YEAR12!$A$2:$DF$260,79,FALSE)</f>
        <v>A/A*</v>
      </c>
      <c r="Y52" s="117" t="str">
        <f>VLOOKUP($E52,[4]YEAR12!$A$2:$DF$260,83,FALSE)</f>
        <v/>
      </c>
      <c r="Z52" s="117" t="str">
        <f>VLOOKUP($E52,[4]YEAR12!$A$2:$DF$260,87,FALSE)</f>
        <v/>
      </c>
      <c r="AA52" s="117" t="str">
        <f>VLOOKUP($E52,[4]YEAR12!$A$2:$DF$260,91,FALSE)</f>
        <v/>
      </c>
      <c r="AB52" s="117" t="str">
        <f>VLOOKUP($E52,[4]YEAR12!$A$2:$DF$260,95,FALSE)</f>
        <v>A/A*</v>
      </c>
      <c r="AC52" s="117" t="str">
        <f>VLOOKUP($E52,[4]YEAR12!$A$2:$DF$260,99,FALSE)</f>
        <v/>
      </c>
      <c r="AD52" s="117" t="str">
        <f>VLOOKUP($E52,[4]YEAR12!$A$2:$DF$260,103,FALSE)</f>
        <v/>
      </c>
      <c r="AE52" s="117" t="str">
        <f>VLOOKUP($E52,[4]YEAR12!$A$2:$DF$260,107,FALSE)</f>
        <v/>
      </c>
      <c r="AF52" s="117" t="str">
        <f>VLOOKUP($E52,[4]YEAR12!$A$2:$DI$260,111,FALSE)</f>
        <v/>
      </c>
      <c r="AG52" s="117" t="str">
        <f>VLOOKUP($E52,[4]YEAR12!$A$2:$DK$260,115,FALSE)</f>
        <v/>
      </c>
      <c r="AH52" s="117" t="str">
        <f>VLOOKUP($E52,[4]YEAR12!$A$2:$FK$260,119,FALSE)</f>
        <v/>
      </c>
    </row>
    <row r="53" spans="1:34" x14ac:dyDescent="0.25">
      <c r="A53" t="s">
        <v>293</v>
      </c>
      <c r="B53">
        <v>15</v>
      </c>
      <c r="E53" s="73">
        <f>[4]YEAR12!$A52</f>
        <v>150849</v>
      </c>
      <c r="F53" s="72" t="str">
        <f>[4]YEAR12!$B52</f>
        <v>Davies, Benjamin</v>
      </c>
      <c r="G53" s="119">
        <f>[4]YEAR12!$M52</f>
        <v>7.9</v>
      </c>
      <c r="H53" s="78" t="str">
        <f>[4]YEAR12!$Q52</f>
        <v>7.75+ (A/A*)</v>
      </c>
      <c r="I53" s="117" t="str">
        <f>VLOOKUP($E53,[4]YEAR12!$A$2:$DF$260,19,FALSE)</f>
        <v/>
      </c>
      <c r="J53" s="117" t="str">
        <f>VLOOKUP($E53,[4]YEAR12!$A$2:$DF$260,23,FALSE)</f>
        <v/>
      </c>
      <c r="K53" s="117" t="str">
        <f>VLOOKUP($E53,[4]YEAR12!$A$2:$DF$260,27,FALSE)</f>
        <v/>
      </c>
      <c r="L53" s="117" t="str">
        <f>VLOOKUP($E53,[4]YEAR12!$A$2:$DF$260,31,FALSE)</f>
        <v/>
      </c>
      <c r="M53" s="117" t="str">
        <f>VLOOKUP($E53,[4]YEAR12!$A$2:$DF$260,35,FALSE)</f>
        <v/>
      </c>
      <c r="N53" s="117" t="str">
        <f>VLOOKUP($E53,[4]YEAR12!$A$2:$DF$260,39,FALSE)</f>
        <v/>
      </c>
      <c r="O53" s="117" t="str">
        <f>VLOOKUP($E53,[4]YEAR12!$A$2:$DF$260,43,FALSE)</f>
        <v/>
      </c>
      <c r="P53" s="117" t="str">
        <f>VLOOKUP($E53,[4]YEAR12!$A$2:$DF$260,47,FALSE)</f>
        <v/>
      </c>
      <c r="Q53" s="117" t="str">
        <f>VLOOKUP($E53,[4]YEAR12!$A$2:$DF$260,51,FALSE)</f>
        <v>A*</v>
      </c>
      <c r="R53" s="117" t="str">
        <f>VLOOKUP($E53,[4]YEAR12!$A$2:$DF$260,55,FALSE)</f>
        <v/>
      </c>
      <c r="S53" s="117" t="str">
        <f>VLOOKUP($E53,[4]YEAR12!$A$2:$DF$260,59,FALSE)</f>
        <v/>
      </c>
      <c r="T53" s="117" t="str">
        <f>VLOOKUP($E53,[4]YEAR12!$A$2:$DF$260,63,FALSE)</f>
        <v/>
      </c>
      <c r="U53" s="117" t="str">
        <f>VLOOKUP($E53,[4]YEAR12!$A$2:$DF$260,67,FALSE)</f>
        <v/>
      </c>
      <c r="V53" s="117" t="str">
        <f>VLOOKUP($E53,[4]YEAR12!$A$2:$DF$260,71,FALSE)</f>
        <v/>
      </c>
      <c r="W53" s="117" t="str">
        <f>VLOOKUP($E53,[4]YEAR12!$A$2:$DF$260,75,FALSE)</f>
        <v/>
      </c>
      <c r="X53" s="117" t="str">
        <f>VLOOKUP($E53,[4]YEAR12!$A$2:$DF$260,79,FALSE)</f>
        <v/>
      </c>
      <c r="Y53" s="117" t="str">
        <f>VLOOKUP($E53,[4]YEAR12!$A$2:$DF$260,83,FALSE)</f>
        <v/>
      </c>
      <c r="Z53" s="117" t="str">
        <f>VLOOKUP($E53,[4]YEAR12!$A$2:$DF$260,87,FALSE)</f>
        <v>A*</v>
      </c>
      <c r="AA53" s="117" t="str">
        <f>VLOOKUP($E53,[4]YEAR12!$A$2:$DF$260,91,FALSE)</f>
        <v/>
      </c>
      <c r="AB53" s="117" t="str">
        <f>VLOOKUP($E53,[4]YEAR12!$A$2:$DF$260,95,FALSE)</f>
        <v>A/A*</v>
      </c>
      <c r="AC53" s="117" t="str">
        <f>VLOOKUP($E53,[4]YEAR12!$A$2:$DF$260,99,FALSE)</f>
        <v>A*</v>
      </c>
      <c r="AD53" s="117" t="str">
        <f>VLOOKUP($E53,[4]YEAR12!$A$2:$DF$260,103,FALSE)</f>
        <v/>
      </c>
      <c r="AE53" s="117" t="str">
        <f>VLOOKUP($E53,[4]YEAR12!$A$2:$DF$260,107,FALSE)</f>
        <v/>
      </c>
      <c r="AF53" s="117" t="str">
        <f>VLOOKUP($E53,[4]YEAR12!$A$2:$DI$260,111,FALSE)</f>
        <v/>
      </c>
      <c r="AG53" s="117" t="str">
        <f>VLOOKUP($E53,[4]YEAR12!$A$2:$DK$260,115,FALSE)</f>
        <v/>
      </c>
      <c r="AH53" s="117" t="str">
        <f>VLOOKUP($E53,[4]YEAR12!$A$2:$FK$260,119,FALSE)</f>
        <v/>
      </c>
    </row>
    <row r="54" spans="1:34" x14ac:dyDescent="0.25">
      <c r="A54" t="s">
        <v>286</v>
      </c>
      <c r="B54">
        <v>5</v>
      </c>
      <c r="E54" s="73">
        <f>[4]YEAR12!$A53</f>
        <v>160058</v>
      </c>
      <c r="F54" s="72" t="str">
        <f>[4]YEAR12!$B53</f>
        <v>Delaney, Rohan</v>
      </c>
      <c r="G54" s="119">
        <f>[4]YEAR12!$M53</f>
        <v>5.8888888888888893</v>
      </c>
      <c r="H54" s="78" t="str">
        <f>[4]YEAR12!$Q53</f>
        <v>4.75+ (C/B)</v>
      </c>
      <c r="I54" s="117" t="str">
        <f>VLOOKUP($E54,[4]YEAR12!$A$2:$DF$260,19,FALSE)</f>
        <v/>
      </c>
      <c r="J54" s="117" t="str">
        <f>VLOOKUP($E54,[4]YEAR12!$A$2:$DF$260,23,FALSE)</f>
        <v/>
      </c>
      <c r="K54" s="117" t="str">
        <f>VLOOKUP($E54,[4]YEAR12!$A$2:$DF$260,27,FALSE)</f>
        <v/>
      </c>
      <c r="L54" s="117" t="str">
        <f>VLOOKUP($E54,[4]YEAR12!$A$2:$DF$260,31,FALSE)</f>
        <v/>
      </c>
      <c r="M54" s="117" t="str">
        <f>VLOOKUP($E54,[4]YEAR12!$A$2:$DF$260,35,FALSE)</f>
        <v/>
      </c>
      <c r="N54" s="117" t="str">
        <f>VLOOKUP($E54,[4]YEAR12!$A$2:$DF$260,39,FALSE)</f>
        <v/>
      </c>
      <c r="O54" s="117" t="str">
        <f>VLOOKUP($E54,[4]YEAR12!$A$2:$DF$260,43,FALSE)</f>
        <v>B/A</v>
      </c>
      <c r="P54" s="117" t="str">
        <f>VLOOKUP($E54,[4]YEAR12!$A$2:$DF$260,47,FALSE)</f>
        <v/>
      </c>
      <c r="Q54" s="117" t="str">
        <f>VLOOKUP($E54,[4]YEAR12!$A$2:$DF$260,51,FALSE)</f>
        <v/>
      </c>
      <c r="R54" s="117" t="str">
        <f>VLOOKUP($E54,[4]YEAR12!$A$2:$DF$260,55,FALSE)</f>
        <v/>
      </c>
      <c r="S54" s="117" t="str">
        <f>VLOOKUP($E54,[4]YEAR12!$A$2:$DF$260,59,FALSE)</f>
        <v/>
      </c>
      <c r="T54" s="117" t="str">
        <f>VLOOKUP($E54,[4]YEAR12!$A$2:$DF$260,63,FALSE)</f>
        <v>B/A</v>
      </c>
      <c r="U54" s="117" t="str">
        <f>VLOOKUP($E54,[4]YEAR12!$A$2:$DF$260,67,FALSE)</f>
        <v/>
      </c>
      <c r="V54" s="117" t="str">
        <f>VLOOKUP($E54,[4]YEAR12!$A$2:$DF$260,71,FALSE)</f>
        <v/>
      </c>
      <c r="W54" s="117" t="str">
        <f>VLOOKUP($E54,[4]YEAR12!$A$2:$DF$260,75,FALSE)</f>
        <v/>
      </c>
      <c r="X54" s="117" t="str">
        <f>VLOOKUP($E54,[4]YEAR12!$A$2:$DF$260,79,FALSE)</f>
        <v/>
      </c>
      <c r="Y54" s="117" t="str">
        <f>VLOOKUP($E54,[4]YEAR12!$A$2:$DF$260,83,FALSE)</f>
        <v/>
      </c>
      <c r="Z54" s="117" t="str">
        <f>VLOOKUP($E54,[4]YEAR12!$A$2:$DF$260,87,FALSE)</f>
        <v/>
      </c>
      <c r="AA54" s="117" t="str">
        <f>VLOOKUP($E54,[4]YEAR12!$A$2:$DF$260,91,FALSE)</f>
        <v/>
      </c>
      <c r="AB54" s="117" t="str">
        <f>VLOOKUP($E54,[4]YEAR12!$A$2:$DF$260,95,FALSE)</f>
        <v/>
      </c>
      <c r="AC54" s="117" t="str">
        <f>VLOOKUP($E54,[4]YEAR12!$A$2:$DF$260,99,FALSE)</f>
        <v>B/A</v>
      </c>
      <c r="AD54" s="117" t="str">
        <f>VLOOKUP($E54,[4]YEAR12!$A$2:$DF$260,103,FALSE)</f>
        <v/>
      </c>
      <c r="AE54" s="117" t="str">
        <f>VLOOKUP($E54,[4]YEAR12!$A$2:$DF$260,107,FALSE)</f>
        <v>A</v>
      </c>
      <c r="AF54" s="117" t="str">
        <f>VLOOKUP($E54,[4]YEAR12!$A$2:$DI$260,111,FALSE)</f>
        <v/>
      </c>
      <c r="AG54" s="117" t="str">
        <f>VLOOKUP($E54,[4]YEAR12!$A$2:$DK$260,115,FALSE)</f>
        <v/>
      </c>
      <c r="AH54" s="117" t="str">
        <f>VLOOKUP($E54,[4]YEAR12!$A$2:$FK$260,119,FALSE)</f>
        <v/>
      </c>
    </row>
    <row r="55" spans="1:34" x14ac:dyDescent="0.25">
      <c r="A55" t="s">
        <v>302</v>
      </c>
      <c r="B55">
        <v>50</v>
      </c>
      <c r="E55" s="73">
        <f>[4]YEAR12!$A54</f>
        <v>150886</v>
      </c>
      <c r="F55" s="72" t="str">
        <f>[4]YEAR12!$B54</f>
        <v>Dereje, Kalab</v>
      </c>
      <c r="G55" s="119">
        <f>[4]YEAR12!$M54</f>
        <v>6</v>
      </c>
      <c r="H55" s="78" t="str">
        <f>[4]YEAR12!$Q54</f>
        <v>4.75+ (C/B)</v>
      </c>
      <c r="I55" s="117" t="str">
        <f>VLOOKUP($E55,[4]YEAR12!$A$2:$DF$260,19,FALSE)</f>
        <v/>
      </c>
      <c r="J55" s="117" t="str">
        <f>VLOOKUP($E55,[4]YEAR12!$A$2:$DF$260,23,FALSE)</f>
        <v/>
      </c>
      <c r="K55" s="117" t="str">
        <f>VLOOKUP($E55,[4]YEAR12!$A$2:$DF$260,27,FALSE)</f>
        <v>C/B</v>
      </c>
      <c r="L55" s="117" t="str">
        <f>VLOOKUP($E55,[4]YEAR12!$A$2:$DF$260,31,FALSE)</f>
        <v/>
      </c>
      <c r="M55" s="117" t="str">
        <f>VLOOKUP($E55,[4]YEAR12!$A$2:$DF$260,35,FALSE)</f>
        <v/>
      </c>
      <c r="N55" s="117" t="str">
        <f>VLOOKUP($E55,[4]YEAR12!$A$2:$DF$260,39,FALSE)</f>
        <v/>
      </c>
      <c r="O55" s="117" t="str">
        <f>VLOOKUP($E55,[4]YEAR12!$A$2:$DF$260,43,FALSE)</f>
        <v/>
      </c>
      <c r="P55" s="117" t="str">
        <f>VLOOKUP($E55,[4]YEAR12!$A$2:$DF$260,47,FALSE)</f>
        <v/>
      </c>
      <c r="Q55" s="117" t="str">
        <f>VLOOKUP($E55,[4]YEAR12!$A$2:$DF$260,51,FALSE)</f>
        <v/>
      </c>
      <c r="R55" s="117" t="str">
        <f>VLOOKUP($E55,[4]YEAR12!$A$2:$DF$260,55,FALSE)</f>
        <v/>
      </c>
      <c r="S55" s="117" t="str">
        <f>VLOOKUP($E55,[4]YEAR12!$A$2:$DF$260,59,FALSE)</f>
        <v/>
      </c>
      <c r="T55" s="117" t="str">
        <f>VLOOKUP($E55,[4]YEAR12!$A$2:$DF$260,63,FALSE)</f>
        <v/>
      </c>
      <c r="U55" s="117" t="str">
        <f>VLOOKUP($E55,[4]YEAR12!$A$2:$DF$260,67,FALSE)</f>
        <v/>
      </c>
      <c r="V55" s="117" t="str">
        <f>VLOOKUP($E55,[4]YEAR12!$A$2:$DF$260,71,FALSE)</f>
        <v/>
      </c>
      <c r="W55" s="117" t="str">
        <f>VLOOKUP($E55,[4]YEAR12!$A$2:$DF$260,75,FALSE)</f>
        <v>B</v>
      </c>
      <c r="X55" s="117" t="str">
        <f>VLOOKUP($E55,[4]YEAR12!$A$2:$DF$260,79,FALSE)</f>
        <v>B</v>
      </c>
      <c r="Y55" s="117" t="str">
        <f>VLOOKUP($E55,[4]YEAR12!$A$2:$DF$260,83,FALSE)</f>
        <v/>
      </c>
      <c r="Z55" s="117" t="str">
        <f>VLOOKUP($E55,[4]YEAR12!$A$2:$DF$260,87,FALSE)</f>
        <v/>
      </c>
      <c r="AA55" s="117" t="str">
        <f>VLOOKUP($E55,[4]YEAR12!$A$2:$DF$260,91,FALSE)</f>
        <v/>
      </c>
      <c r="AB55" s="117" t="str">
        <f>VLOOKUP($E55,[4]YEAR12!$A$2:$DF$260,95,FALSE)</f>
        <v>C/B</v>
      </c>
      <c r="AC55" s="117" t="str">
        <f>VLOOKUP($E55,[4]YEAR12!$A$2:$DF$260,99,FALSE)</f>
        <v/>
      </c>
      <c r="AD55" s="117" t="str">
        <f>VLOOKUP($E55,[4]YEAR12!$A$2:$DF$260,103,FALSE)</f>
        <v/>
      </c>
      <c r="AE55" s="117" t="str">
        <f>VLOOKUP($E55,[4]YEAR12!$A$2:$DF$260,107,FALSE)</f>
        <v/>
      </c>
      <c r="AF55" s="117" t="str">
        <f>VLOOKUP($E55,[4]YEAR12!$A$2:$DI$260,111,FALSE)</f>
        <v/>
      </c>
      <c r="AG55" s="117" t="str">
        <f>VLOOKUP($E55,[4]YEAR12!$A$2:$DK$260,115,FALSE)</f>
        <v/>
      </c>
      <c r="AH55" s="117" t="str">
        <f>VLOOKUP($E55,[4]YEAR12!$A$2:$FK$260,119,FALSE)</f>
        <v/>
      </c>
    </row>
    <row r="56" spans="1:34" x14ac:dyDescent="0.25">
      <c r="A56" t="s">
        <v>303</v>
      </c>
      <c r="B56">
        <v>35</v>
      </c>
      <c r="E56" s="73">
        <f>[4]YEAR12!$A55</f>
        <v>150873</v>
      </c>
      <c r="F56" s="72" t="str">
        <f>[4]YEAR12!$B55</f>
        <v>Dessey, Segen</v>
      </c>
      <c r="G56" s="119">
        <f>[4]YEAR12!$M55</f>
        <v>3.6388888888888888</v>
      </c>
      <c r="H56" s="78" t="str">
        <f>[4]YEAR12!$Q55</f>
        <v>2.5+ (D/C)</v>
      </c>
      <c r="I56" s="117" t="str">
        <f>VLOOKUP($E56,[4]YEAR12!$A$2:$DF$260,19,FALSE)</f>
        <v/>
      </c>
      <c r="J56" s="117" t="str">
        <f>VLOOKUP($E56,[4]YEAR12!$A$2:$DF$260,23,FALSE)</f>
        <v/>
      </c>
      <c r="K56" s="117" t="str">
        <f>VLOOKUP($E56,[4]YEAR12!$A$2:$DF$260,27,FALSE)</f>
        <v/>
      </c>
      <c r="L56" s="117" t="str">
        <f>VLOOKUP($E56,[4]YEAR12!$A$2:$DF$260,31,FALSE)</f>
        <v/>
      </c>
      <c r="M56" s="117" t="str">
        <f>VLOOKUP($E56,[4]YEAR12!$A$2:$DF$260,35,FALSE)</f>
        <v/>
      </c>
      <c r="N56" s="117" t="str">
        <f>VLOOKUP($E56,[4]YEAR12!$A$2:$DF$260,39,FALSE)</f>
        <v/>
      </c>
      <c r="O56" s="117" t="str">
        <f>VLOOKUP($E56,[4]YEAR12!$A$2:$DF$260,43,FALSE)</f>
        <v/>
      </c>
      <c r="P56" s="117" t="str">
        <f>VLOOKUP($E56,[4]YEAR12!$A$2:$DF$260,47,FALSE)</f>
        <v/>
      </c>
      <c r="Q56" s="117" t="str">
        <f>VLOOKUP($E56,[4]YEAR12!$A$2:$DF$260,51,FALSE)</f>
        <v/>
      </c>
      <c r="R56" s="117" t="str">
        <f>VLOOKUP($E56,[4]YEAR12!$A$2:$DF$260,55,FALSE)</f>
        <v/>
      </c>
      <c r="S56" s="117" t="str">
        <f>VLOOKUP($E56,[4]YEAR12!$A$2:$DF$260,59,FALSE)</f>
        <v/>
      </c>
      <c r="T56" s="117" t="str">
        <f>VLOOKUP($E56,[4]YEAR12!$A$2:$DF$260,63,FALSE)</f>
        <v/>
      </c>
      <c r="U56" s="117" t="str">
        <f>VLOOKUP($E56,[4]YEAR12!$A$2:$DF$260,67,FALSE)</f>
        <v/>
      </c>
      <c r="V56" s="117" t="str">
        <f>VLOOKUP($E56,[4]YEAR12!$A$2:$DF$260,71,FALSE)</f>
        <v>D/D</v>
      </c>
      <c r="W56" s="117" t="str">
        <f>VLOOKUP($E56,[4]YEAR12!$A$2:$DF$260,75,FALSE)</f>
        <v/>
      </c>
      <c r="X56" s="117" t="str">
        <f>VLOOKUP($E56,[4]YEAR12!$A$2:$DF$260,79,FALSE)</f>
        <v/>
      </c>
      <c r="Y56" s="117" t="str">
        <f>VLOOKUP($E56,[4]YEAR12!$A$2:$DF$260,83,FALSE)</f>
        <v/>
      </c>
      <c r="Z56" s="117" t="str">
        <f>VLOOKUP($E56,[4]YEAR12!$A$2:$DF$260,87,FALSE)</f>
        <v/>
      </c>
      <c r="AA56" s="117" t="str">
        <f>VLOOKUP($E56,[4]YEAR12!$A$2:$DF$260,91,FALSE)</f>
        <v/>
      </c>
      <c r="AB56" s="117" t="str">
        <f>VLOOKUP($E56,[4]YEAR12!$A$2:$DF$260,95,FALSE)</f>
        <v/>
      </c>
      <c r="AC56" s="117" t="str">
        <f>VLOOKUP($E56,[4]YEAR12!$A$2:$DF$260,99,FALSE)</f>
        <v/>
      </c>
      <c r="AD56" s="117" t="str">
        <f>VLOOKUP($E56,[4]YEAR12!$A$2:$DF$260,103,FALSE)</f>
        <v/>
      </c>
      <c r="AE56" s="117" t="str">
        <f>VLOOKUP($E56,[4]YEAR12!$A$2:$DF$260,107,FALSE)</f>
        <v>C</v>
      </c>
      <c r="AF56" s="117" t="str">
        <f>VLOOKUP($E56,[4]YEAR12!$A$2:$DI$260,111,FALSE)</f>
        <v/>
      </c>
      <c r="AG56" s="117" t="str">
        <f>VLOOKUP($E56,[4]YEAR12!$A$2:$DK$260,115,FALSE)</f>
        <v/>
      </c>
      <c r="AH56" s="117" t="str">
        <f>VLOOKUP($E56,[4]YEAR12!$A$2:$FK$260,119,FALSE)</f>
        <v/>
      </c>
    </row>
    <row r="57" spans="1:34" x14ac:dyDescent="0.25">
      <c r="A57" t="s">
        <v>304</v>
      </c>
      <c r="B57">
        <v>25</v>
      </c>
      <c r="E57" s="73">
        <f>[4]YEAR12!$A56</f>
        <v>150837</v>
      </c>
      <c r="F57" s="72" t="str">
        <f>[4]YEAR12!$B56</f>
        <v>Dingle, Nathaniel</v>
      </c>
      <c r="G57" s="119">
        <f>[4]YEAR12!$M56</f>
        <v>8</v>
      </c>
      <c r="H57" s="78" t="str">
        <f>[4]YEAR12!$Q56</f>
        <v>7.75+ (A/A*)</v>
      </c>
      <c r="I57" s="117" t="str">
        <f>VLOOKUP($E57,[4]YEAR12!$A$2:$DF$260,19,FALSE)</f>
        <v/>
      </c>
      <c r="J57" s="117" t="str">
        <f>VLOOKUP($E57,[4]YEAR12!$A$2:$DF$260,23,FALSE)</f>
        <v/>
      </c>
      <c r="K57" s="117" t="str">
        <f>VLOOKUP($E57,[4]YEAR12!$A$2:$DF$260,27,FALSE)</f>
        <v/>
      </c>
      <c r="L57" s="117" t="str">
        <f>VLOOKUP($E57,[4]YEAR12!$A$2:$DF$260,31,FALSE)</f>
        <v/>
      </c>
      <c r="M57" s="117" t="str">
        <f>VLOOKUP($E57,[4]YEAR12!$A$2:$DF$260,35,FALSE)</f>
        <v/>
      </c>
      <c r="N57" s="117" t="str">
        <f>VLOOKUP($E57,[4]YEAR12!$A$2:$DF$260,39,FALSE)</f>
        <v/>
      </c>
      <c r="O57" s="117" t="str">
        <f>VLOOKUP($E57,[4]YEAR12!$A$2:$DF$260,43,FALSE)</f>
        <v/>
      </c>
      <c r="P57" s="117" t="str">
        <f>VLOOKUP($E57,[4]YEAR12!$A$2:$DF$260,47,FALSE)</f>
        <v/>
      </c>
      <c r="Q57" s="117" t="str">
        <f>VLOOKUP($E57,[4]YEAR12!$A$2:$DF$260,51,FALSE)</f>
        <v/>
      </c>
      <c r="R57" s="117" t="str">
        <f>VLOOKUP($E57,[4]YEAR12!$A$2:$DF$260,55,FALSE)</f>
        <v/>
      </c>
      <c r="S57" s="117" t="str">
        <f>VLOOKUP($E57,[4]YEAR12!$A$2:$DF$260,59,FALSE)</f>
        <v/>
      </c>
      <c r="T57" s="117" t="str">
        <f>VLOOKUP($E57,[4]YEAR12!$A$2:$DF$260,63,FALSE)</f>
        <v/>
      </c>
      <c r="U57" s="117" t="str">
        <f>VLOOKUP($E57,[4]YEAR12!$A$2:$DF$260,67,FALSE)</f>
        <v/>
      </c>
      <c r="V57" s="117" t="str">
        <f>VLOOKUP($E57,[4]YEAR12!$A$2:$DF$260,71,FALSE)</f>
        <v/>
      </c>
      <c r="W57" s="117" t="str">
        <f>VLOOKUP($E57,[4]YEAR12!$A$2:$DF$260,75,FALSE)</f>
        <v/>
      </c>
      <c r="X57" s="117" t="str">
        <f>VLOOKUP($E57,[4]YEAR12!$A$2:$DF$260,79,FALSE)</f>
        <v>A*</v>
      </c>
      <c r="Y57" s="117" t="str">
        <f>VLOOKUP($E57,[4]YEAR12!$A$2:$DF$260,83,FALSE)</f>
        <v>A*</v>
      </c>
      <c r="Z57" s="117" t="str">
        <f>VLOOKUP($E57,[4]YEAR12!$A$2:$DF$260,87,FALSE)</f>
        <v/>
      </c>
      <c r="AA57" s="117" t="str">
        <f>VLOOKUP($E57,[4]YEAR12!$A$2:$DF$260,91,FALSE)</f>
        <v/>
      </c>
      <c r="AB57" s="117" t="str">
        <f>VLOOKUP($E57,[4]YEAR12!$A$2:$DF$260,95,FALSE)</f>
        <v>A*</v>
      </c>
      <c r="AC57" s="117" t="str">
        <f>VLOOKUP($E57,[4]YEAR12!$A$2:$DF$260,99,FALSE)</f>
        <v>A*</v>
      </c>
      <c r="AD57" s="117" t="str">
        <f>VLOOKUP($E57,[4]YEAR12!$A$2:$DF$260,103,FALSE)</f>
        <v/>
      </c>
      <c r="AE57" s="117" t="str">
        <f>VLOOKUP($E57,[4]YEAR12!$A$2:$DF$260,107,FALSE)</f>
        <v/>
      </c>
      <c r="AF57" s="117" t="str">
        <f>VLOOKUP($E57,[4]YEAR12!$A$2:$DI$260,111,FALSE)</f>
        <v/>
      </c>
      <c r="AG57" s="117" t="str">
        <f>VLOOKUP($E57,[4]YEAR12!$A$2:$DK$260,115,FALSE)</f>
        <v/>
      </c>
      <c r="AH57" s="117" t="str">
        <f>VLOOKUP($E57,[4]YEAR12!$A$2:$FK$260,119,FALSE)</f>
        <v/>
      </c>
    </row>
    <row r="58" spans="1:34" x14ac:dyDescent="0.25">
      <c r="A58" t="s">
        <v>305</v>
      </c>
      <c r="B58">
        <v>15</v>
      </c>
      <c r="E58" s="73">
        <f>[4]YEAR12!$A57</f>
        <v>150913</v>
      </c>
      <c r="F58" s="72" t="str">
        <f>[4]YEAR12!$B57</f>
        <v>Doherty, Hannah</v>
      </c>
      <c r="G58" s="119">
        <f>[4]YEAR12!$M57</f>
        <v>6.6</v>
      </c>
      <c r="H58" s="78" t="str">
        <f>[4]YEAR12!$Q57</f>
        <v>6.25+ (B/A)</v>
      </c>
      <c r="I58" s="117" t="str">
        <f>VLOOKUP($E58,[4]YEAR12!$A$2:$DF$260,19,FALSE)</f>
        <v/>
      </c>
      <c r="J58" s="117" t="str">
        <f>VLOOKUP($E58,[4]YEAR12!$A$2:$DF$260,23,FALSE)</f>
        <v/>
      </c>
      <c r="K58" s="117" t="str">
        <f>VLOOKUP($E58,[4]YEAR12!$A$2:$DF$260,27,FALSE)</f>
        <v>B</v>
      </c>
      <c r="L58" s="117" t="str">
        <f>VLOOKUP($E58,[4]YEAR12!$A$2:$DF$260,31,FALSE)</f>
        <v>B</v>
      </c>
      <c r="M58" s="117" t="str">
        <f>VLOOKUP($E58,[4]YEAR12!$A$2:$DF$260,35,FALSE)</f>
        <v/>
      </c>
      <c r="N58" s="117" t="str">
        <f>VLOOKUP($E58,[4]YEAR12!$A$2:$DF$260,39,FALSE)</f>
        <v/>
      </c>
      <c r="O58" s="117" t="str">
        <f>VLOOKUP($E58,[4]YEAR12!$A$2:$DF$260,43,FALSE)</f>
        <v/>
      </c>
      <c r="P58" s="117" t="str">
        <f>VLOOKUP($E58,[4]YEAR12!$A$2:$DF$260,47,FALSE)</f>
        <v/>
      </c>
      <c r="Q58" s="117" t="str">
        <f>VLOOKUP($E58,[4]YEAR12!$A$2:$DF$260,51,FALSE)</f>
        <v/>
      </c>
      <c r="R58" s="117" t="str">
        <f>VLOOKUP($E58,[4]YEAR12!$A$2:$DF$260,55,FALSE)</f>
        <v/>
      </c>
      <c r="S58" s="117" t="str">
        <f>VLOOKUP($E58,[4]YEAR12!$A$2:$DF$260,59,FALSE)</f>
        <v>A</v>
      </c>
      <c r="T58" s="117" t="str">
        <f>VLOOKUP($E58,[4]YEAR12!$A$2:$DF$260,63,FALSE)</f>
        <v/>
      </c>
      <c r="U58" s="117" t="str">
        <f>VLOOKUP($E58,[4]YEAR12!$A$2:$DF$260,67,FALSE)</f>
        <v/>
      </c>
      <c r="V58" s="117" t="str">
        <f>VLOOKUP($E58,[4]YEAR12!$A$2:$DF$260,71,FALSE)</f>
        <v/>
      </c>
      <c r="W58" s="117" t="str">
        <f>VLOOKUP($E58,[4]YEAR12!$A$2:$DF$260,75,FALSE)</f>
        <v/>
      </c>
      <c r="X58" s="117" t="str">
        <f>VLOOKUP($E58,[4]YEAR12!$A$2:$DF$260,79,FALSE)</f>
        <v/>
      </c>
      <c r="Y58" s="117" t="str">
        <f>VLOOKUP($E58,[4]YEAR12!$A$2:$DF$260,83,FALSE)</f>
        <v/>
      </c>
      <c r="Z58" s="117" t="str">
        <f>VLOOKUP($E58,[4]YEAR12!$A$2:$DF$260,87,FALSE)</f>
        <v/>
      </c>
      <c r="AA58" s="117" t="str">
        <f>VLOOKUP($E58,[4]YEAR12!$A$2:$DF$260,91,FALSE)</f>
        <v/>
      </c>
      <c r="AB58" s="117" t="str">
        <f>VLOOKUP($E58,[4]YEAR12!$A$2:$DF$260,95,FALSE)</f>
        <v/>
      </c>
      <c r="AC58" s="117" t="str">
        <f>VLOOKUP($E58,[4]YEAR12!$A$2:$DF$260,99,FALSE)</f>
        <v/>
      </c>
      <c r="AD58" s="117" t="str">
        <f>VLOOKUP($E58,[4]YEAR12!$A$2:$DF$260,103,FALSE)</f>
        <v>A</v>
      </c>
      <c r="AE58" s="117" t="str">
        <f>VLOOKUP($E58,[4]YEAR12!$A$2:$DF$260,107,FALSE)</f>
        <v/>
      </c>
      <c r="AF58" s="117" t="str">
        <f>VLOOKUP($E58,[4]YEAR12!$A$2:$DI$260,111,FALSE)</f>
        <v/>
      </c>
      <c r="AG58" s="117" t="str">
        <f>VLOOKUP($E58,[4]YEAR12!$A$2:$DK$260,115,FALSE)</f>
        <v/>
      </c>
      <c r="AH58" s="117" t="str">
        <f>VLOOKUP($E58,[4]YEAR12!$A$2:$FK$260,119,FALSE)</f>
        <v/>
      </c>
    </row>
    <row r="59" spans="1:34" x14ac:dyDescent="0.25">
      <c r="A59" t="s">
        <v>343</v>
      </c>
      <c r="B59">
        <v>20</v>
      </c>
      <c r="E59" s="73">
        <f>[4]YEAR12!$A58</f>
        <v>150852</v>
      </c>
      <c r="F59" s="72" t="str">
        <f>[4]YEAR12!$B58</f>
        <v>Dominic, Carmina</v>
      </c>
      <c r="G59" s="119">
        <f>[4]YEAR12!$M58</f>
        <v>6.1</v>
      </c>
      <c r="H59" s="78" t="str">
        <f>[4]YEAR12!$Q58</f>
        <v>4.75+ (C/B)</v>
      </c>
      <c r="I59" s="117" t="str">
        <f>VLOOKUP($E59,[4]YEAR12!$A$2:$DF$260,19,FALSE)</f>
        <v/>
      </c>
      <c r="J59" s="117" t="str">
        <f>VLOOKUP($E59,[4]YEAR12!$A$2:$DF$260,23,FALSE)</f>
        <v/>
      </c>
      <c r="K59" s="117" t="str">
        <f>VLOOKUP($E59,[4]YEAR12!$A$2:$DF$260,27,FALSE)</f>
        <v>C/B</v>
      </c>
      <c r="L59" s="117" t="str">
        <f>VLOOKUP($E59,[4]YEAR12!$A$2:$DF$260,31,FALSE)</f>
        <v>B</v>
      </c>
      <c r="M59" s="117" t="str">
        <f>VLOOKUP($E59,[4]YEAR12!$A$2:$DF$260,35,FALSE)</f>
        <v/>
      </c>
      <c r="N59" s="117" t="str">
        <f>VLOOKUP($E59,[4]YEAR12!$A$2:$DF$260,39,FALSE)</f>
        <v/>
      </c>
      <c r="O59" s="117" t="str">
        <f>VLOOKUP($E59,[4]YEAR12!$A$2:$DF$260,43,FALSE)</f>
        <v/>
      </c>
      <c r="P59" s="117" t="str">
        <f>VLOOKUP($E59,[4]YEAR12!$A$2:$DF$260,47,FALSE)</f>
        <v/>
      </c>
      <c r="Q59" s="117" t="str">
        <f>VLOOKUP($E59,[4]YEAR12!$A$2:$DF$260,51,FALSE)</f>
        <v/>
      </c>
      <c r="R59" s="117" t="str">
        <f>VLOOKUP($E59,[4]YEAR12!$A$2:$DF$260,55,FALSE)</f>
        <v/>
      </c>
      <c r="S59" s="117" t="str">
        <f>VLOOKUP($E59,[4]YEAR12!$A$2:$DF$260,59,FALSE)</f>
        <v/>
      </c>
      <c r="T59" s="117" t="str">
        <f>VLOOKUP($E59,[4]YEAR12!$A$2:$DF$260,63,FALSE)</f>
        <v/>
      </c>
      <c r="U59" s="117" t="str">
        <f>VLOOKUP($E59,[4]YEAR12!$A$2:$DF$260,67,FALSE)</f>
        <v/>
      </c>
      <c r="V59" s="117" t="str">
        <f>VLOOKUP($E59,[4]YEAR12!$A$2:$DF$260,71,FALSE)</f>
        <v/>
      </c>
      <c r="W59" s="117" t="str">
        <f>VLOOKUP($E59,[4]YEAR12!$A$2:$DF$260,75,FALSE)</f>
        <v/>
      </c>
      <c r="X59" s="117" t="str">
        <f>VLOOKUP($E59,[4]YEAR12!$A$2:$DF$260,79,FALSE)</f>
        <v>B</v>
      </c>
      <c r="Y59" s="117" t="str">
        <f>VLOOKUP($E59,[4]YEAR12!$A$2:$DF$260,83,FALSE)</f>
        <v/>
      </c>
      <c r="Z59" s="117" t="str">
        <f>VLOOKUP($E59,[4]YEAR12!$A$2:$DF$260,87,FALSE)</f>
        <v/>
      </c>
      <c r="AA59" s="117" t="str">
        <f>VLOOKUP($E59,[4]YEAR12!$A$2:$DF$260,91,FALSE)</f>
        <v/>
      </c>
      <c r="AB59" s="117" t="str">
        <f>VLOOKUP($E59,[4]YEAR12!$A$2:$DF$260,95,FALSE)</f>
        <v/>
      </c>
      <c r="AC59" s="117" t="str">
        <f>VLOOKUP($E59,[4]YEAR12!$A$2:$DF$260,99,FALSE)</f>
        <v/>
      </c>
      <c r="AD59" s="117" t="str">
        <f>VLOOKUP($E59,[4]YEAR12!$A$2:$DF$260,103,FALSE)</f>
        <v>B/A</v>
      </c>
      <c r="AE59" s="117" t="str">
        <f>VLOOKUP($E59,[4]YEAR12!$A$2:$DF$260,107,FALSE)</f>
        <v/>
      </c>
      <c r="AF59" s="117" t="str">
        <f>VLOOKUP($E59,[4]YEAR12!$A$2:$DI$260,111,FALSE)</f>
        <v/>
      </c>
      <c r="AG59" s="117" t="str">
        <f>VLOOKUP($E59,[4]YEAR12!$A$2:$DK$260,115,FALSE)</f>
        <v/>
      </c>
      <c r="AH59" s="117" t="str">
        <f>VLOOKUP($E59,[4]YEAR12!$A$2:$FK$260,119,FALSE)</f>
        <v/>
      </c>
    </row>
    <row r="60" spans="1:34" x14ac:dyDescent="0.25">
      <c r="A60" t="s">
        <v>344</v>
      </c>
      <c r="B60">
        <v>30</v>
      </c>
      <c r="E60" s="73">
        <f>[4]YEAR12!$A59</f>
        <v>100349</v>
      </c>
      <c r="F60" s="72" t="str">
        <f>[4]YEAR12!$B59</f>
        <v>Edwards, Evie</v>
      </c>
      <c r="G60" s="119">
        <f>[4]YEAR12!$M59</f>
        <v>6.4</v>
      </c>
      <c r="H60" s="78" t="str">
        <f>[4]YEAR12!$Q59</f>
        <v>6.25+ (B/A)</v>
      </c>
      <c r="I60" s="117" t="str">
        <f>VLOOKUP($E60,[4]YEAR12!$A$2:$DF$260,19,FALSE)</f>
        <v/>
      </c>
      <c r="J60" s="117" t="str">
        <f>VLOOKUP($E60,[4]YEAR12!$A$2:$DF$260,23,FALSE)</f>
        <v/>
      </c>
      <c r="K60" s="117" t="str">
        <f>VLOOKUP($E60,[4]YEAR12!$A$2:$DF$260,27,FALSE)</f>
        <v/>
      </c>
      <c r="L60" s="117" t="str">
        <f>VLOOKUP($E60,[4]YEAR12!$A$2:$DF$260,31,FALSE)</f>
        <v/>
      </c>
      <c r="M60" s="117" t="str">
        <f>VLOOKUP($E60,[4]YEAR12!$A$2:$DF$260,35,FALSE)</f>
        <v/>
      </c>
      <c r="N60" s="117" t="str">
        <f>VLOOKUP($E60,[4]YEAR12!$A$2:$DF$260,39,FALSE)</f>
        <v/>
      </c>
      <c r="O60" s="117" t="str">
        <f>VLOOKUP($E60,[4]YEAR12!$A$2:$DF$260,43,FALSE)</f>
        <v>A</v>
      </c>
      <c r="P60" s="117" t="str">
        <f>VLOOKUP($E60,[4]YEAR12!$A$2:$DF$260,47,FALSE)</f>
        <v>A</v>
      </c>
      <c r="Q60" s="117" t="str">
        <f>VLOOKUP($E60,[4]YEAR12!$A$2:$DF$260,51,FALSE)</f>
        <v/>
      </c>
      <c r="R60" s="117" t="str">
        <f>VLOOKUP($E60,[4]YEAR12!$A$2:$DF$260,55,FALSE)</f>
        <v/>
      </c>
      <c r="S60" s="117" t="str">
        <f>VLOOKUP($E60,[4]YEAR12!$A$2:$DF$260,59,FALSE)</f>
        <v/>
      </c>
      <c r="T60" s="117" t="str">
        <f>VLOOKUP($E60,[4]YEAR12!$A$2:$DF$260,63,FALSE)</f>
        <v/>
      </c>
      <c r="U60" s="117" t="str">
        <f>VLOOKUP($E60,[4]YEAR12!$A$2:$DF$260,67,FALSE)</f>
        <v/>
      </c>
      <c r="V60" s="117" t="str">
        <f>VLOOKUP($E60,[4]YEAR12!$A$2:$DF$260,71,FALSE)</f>
        <v/>
      </c>
      <c r="W60" s="117" t="str">
        <f>VLOOKUP($E60,[4]YEAR12!$A$2:$DF$260,75,FALSE)</f>
        <v/>
      </c>
      <c r="X60" s="117" t="str">
        <f>VLOOKUP($E60,[4]YEAR12!$A$2:$DF$260,79,FALSE)</f>
        <v/>
      </c>
      <c r="Y60" s="117" t="str">
        <f>VLOOKUP($E60,[4]YEAR12!$A$2:$DF$260,83,FALSE)</f>
        <v/>
      </c>
      <c r="Z60" s="117" t="str">
        <f>VLOOKUP($E60,[4]YEAR12!$A$2:$DF$260,87,FALSE)</f>
        <v/>
      </c>
      <c r="AA60" s="117" t="str">
        <f>VLOOKUP($E60,[4]YEAR12!$A$2:$DF$260,91,FALSE)</f>
        <v/>
      </c>
      <c r="AB60" s="117" t="str">
        <f>VLOOKUP($E60,[4]YEAR12!$A$2:$DF$260,95,FALSE)</f>
        <v/>
      </c>
      <c r="AC60" s="117" t="str">
        <f>VLOOKUP($E60,[4]YEAR12!$A$2:$DF$260,99,FALSE)</f>
        <v/>
      </c>
      <c r="AD60" s="117" t="str">
        <f>VLOOKUP($E60,[4]YEAR12!$A$2:$DF$260,103,FALSE)</f>
        <v/>
      </c>
      <c r="AE60" s="117" t="str">
        <f>VLOOKUP($E60,[4]YEAR12!$A$2:$DF$260,107,FALSE)</f>
        <v>A/A*</v>
      </c>
      <c r="AF60" s="117" t="str">
        <f>VLOOKUP($E60,[4]YEAR12!$A$2:$DI$260,111,FALSE)</f>
        <v/>
      </c>
      <c r="AG60" s="117" t="str">
        <f>VLOOKUP($E60,[4]YEAR12!$A$2:$DK$260,115,FALSE)</f>
        <v/>
      </c>
      <c r="AH60" s="117" t="str">
        <f>VLOOKUP($E60,[4]YEAR12!$A$2:$FK$260,119,FALSE)</f>
        <v/>
      </c>
    </row>
    <row r="61" spans="1:34" x14ac:dyDescent="0.25">
      <c r="A61" t="s">
        <v>345</v>
      </c>
      <c r="B61">
        <v>42.5</v>
      </c>
      <c r="E61" s="73">
        <f>[4]YEAR12!$A60</f>
        <v>152117</v>
      </c>
      <c r="F61" s="72" t="str">
        <f>[4]YEAR12!$B60</f>
        <v>Edwards, Katherine</v>
      </c>
      <c r="G61" s="119" t="str">
        <f>[4]YEAR12!$M60</f>
        <v/>
      </c>
      <c r="H61" s="78" t="str">
        <f>[4]YEAR12!$Q60</f>
        <v/>
      </c>
      <c r="I61" s="117" t="str">
        <f>VLOOKUP($E61,[4]YEAR12!$A$2:$DF$260,19,FALSE)</f>
        <v/>
      </c>
      <c r="J61" s="117" t="str">
        <f>VLOOKUP($E61,[4]YEAR12!$A$2:$DF$260,23,FALSE)</f>
        <v>C/B</v>
      </c>
      <c r="K61" s="117" t="str">
        <f>VLOOKUP($E61,[4]YEAR12!$A$2:$DF$260,27,FALSE)</f>
        <v/>
      </c>
      <c r="L61" s="117" t="str">
        <f>VLOOKUP($E61,[4]YEAR12!$A$2:$DF$260,31,FALSE)</f>
        <v/>
      </c>
      <c r="M61" s="117" t="str">
        <f>VLOOKUP($E61,[4]YEAR12!$A$2:$DF$260,35,FALSE)</f>
        <v/>
      </c>
      <c r="N61" s="117" t="str">
        <f>VLOOKUP($E61,[4]YEAR12!$A$2:$DF$260,39,FALSE)</f>
        <v/>
      </c>
      <c r="O61" s="117" t="str">
        <f>VLOOKUP($E61,[4]YEAR12!$A$2:$DF$260,43,FALSE)</f>
        <v/>
      </c>
      <c r="P61" s="117" t="str">
        <f>VLOOKUP($E61,[4]YEAR12!$A$2:$DF$260,47,FALSE)</f>
        <v/>
      </c>
      <c r="Q61" s="117" t="str">
        <f>VLOOKUP($E61,[4]YEAR12!$A$2:$DF$260,51,FALSE)</f>
        <v/>
      </c>
      <c r="R61" s="117" t="str">
        <f>VLOOKUP($E61,[4]YEAR12!$A$2:$DF$260,55,FALSE)</f>
        <v/>
      </c>
      <c r="S61" s="117" t="str">
        <f>VLOOKUP($E61,[4]YEAR12!$A$2:$DF$260,59,FALSE)</f>
        <v/>
      </c>
      <c r="T61" s="117" t="str">
        <f>VLOOKUP($E61,[4]YEAR12!$A$2:$DF$260,63,FALSE)</f>
        <v/>
      </c>
      <c r="U61" s="117" t="str">
        <f>VLOOKUP($E61,[4]YEAR12!$A$2:$DF$260,67,FALSE)</f>
        <v/>
      </c>
      <c r="V61" s="117" t="str">
        <f>VLOOKUP($E61,[4]YEAR12!$A$2:$DF$260,71,FALSE)</f>
        <v/>
      </c>
      <c r="W61" s="117" t="str">
        <f>VLOOKUP($E61,[4]YEAR12!$A$2:$DF$260,75,FALSE)</f>
        <v/>
      </c>
      <c r="X61" s="117" t="str">
        <f>VLOOKUP($E61,[4]YEAR12!$A$2:$DF$260,79,FALSE)</f>
        <v/>
      </c>
      <c r="Y61" s="117" t="str">
        <f>VLOOKUP($E61,[4]YEAR12!$A$2:$DF$260,83,FALSE)</f>
        <v/>
      </c>
      <c r="Z61" s="117" t="str">
        <f>VLOOKUP($E61,[4]YEAR12!$A$2:$DF$260,87,FALSE)</f>
        <v>C/B</v>
      </c>
      <c r="AA61" s="117" t="str">
        <f>VLOOKUP($E61,[4]YEAR12!$A$2:$DF$260,91,FALSE)</f>
        <v/>
      </c>
      <c r="AB61" s="117" t="str">
        <f>VLOOKUP($E61,[4]YEAR12!$A$2:$DF$260,95,FALSE)</f>
        <v/>
      </c>
      <c r="AC61" s="117" t="str">
        <f>VLOOKUP($E61,[4]YEAR12!$A$2:$DF$260,99,FALSE)</f>
        <v/>
      </c>
      <c r="AD61" s="117" t="str">
        <f>VLOOKUP($E61,[4]YEAR12!$A$2:$DF$260,103,FALSE)</f>
        <v/>
      </c>
      <c r="AE61" s="117" t="str">
        <f>VLOOKUP($E61,[4]YEAR12!$A$2:$DF$260,107,FALSE)</f>
        <v/>
      </c>
      <c r="AF61" s="117" t="str">
        <f>VLOOKUP($E61,[4]YEAR12!$A$2:$DI$260,111,FALSE)</f>
        <v/>
      </c>
      <c r="AG61" s="117" t="str">
        <f>VLOOKUP($E61,[4]YEAR12!$A$2:$DK$260,115,FALSE)</f>
        <v/>
      </c>
      <c r="AH61" s="117" t="str">
        <f>VLOOKUP($E61,[4]YEAR12!$A$2:$FK$260,119,FALSE)</f>
        <v/>
      </c>
    </row>
    <row r="62" spans="1:34" x14ac:dyDescent="0.25">
      <c r="A62" t="s">
        <v>346</v>
      </c>
      <c r="B62">
        <v>7.5</v>
      </c>
      <c r="E62" s="73">
        <f>[4]YEAR12!$A61</f>
        <v>150885</v>
      </c>
      <c r="F62" s="72" t="str">
        <f>[4]YEAR12!$B61</f>
        <v>Efobi, Tobenna</v>
      </c>
      <c r="G62" s="119">
        <f>[4]YEAR12!$M61</f>
        <v>4.5999999999999996</v>
      </c>
      <c r="H62" s="78" t="str">
        <f>[4]YEAR12!$Q61</f>
        <v>2.5+ (D/C)</v>
      </c>
      <c r="I62" s="117" t="str">
        <f>VLOOKUP($E62,[4]YEAR12!$A$2:$DF$260,19,FALSE)</f>
        <v/>
      </c>
      <c r="J62" s="117" t="str">
        <f>VLOOKUP($E62,[4]YEAR12!$A$2:$DF$260,23,FALSE)</f>
        <v>C/B</v>
      </c>
      <c r="K62" s="117" t="str">
        <f>VLOOKUP($E62,[4]YEAR12!$A$2:$DF$260,27,FALSE)</f>
        <v/>
      </c>
      <c r="L62" s="117" t="str">
        <f>VLOOKUP($E62,[4]YEAR12!$A$2:$DF$260,31,FALSE)</f>
        <v/>
      </c>
      <c r="M62" s="117" t="str">
        <f>VLOOKUP($E62,[4]YEAR12!$A$2:$DF$260,35,FALSE)</f>
        <v/>
      </c>
      <c r="N62" s="117" t="str">
        <f>VLOOKUP($E62,[4]YEAR12!$A$2:$DF$260,39,FALSE)</f>
        <v/>
      </c>
      <c r="O62" s="117" t="str">
        <f>VLOOKUP($E62,[4]YEAR12!$A$2:$DF$260,43,FALSE)</f>
        <v/>
      </c>
      <c r="P62" s="117" t="str">
        <f>VLOOKUP($E62,[4]YEAR12!$A$2:$DF$260,47,FALSE)</f>
        <v/>
      </c>
      <c r="Q62" s="117" t="str">
        <f>VLOOKUP($E62,[4]YEAR12!$A$2:$DF$260,51,FALSE)</f>
        <v/>
      </c>
      <c r="R62" s="117" t="str">
        <f>VLOOKUP($E62,[4]YEAR12!$A$2:$DF$260,55,FALSE)</f>
        <v/>
      </c>
      <c r="S62" s="117" t="str">
        <f>VLOOKUP($E62,[4]YEAR12!$A$2:$DF$260,59,FALSE)</f>
        <v/>
      </c>
      <c r="T62" s="117" t="str">
        <f>VLOOKUP($E62,[4]YEAR12!$A$2:$DF$260,63,FALSE)</f>
        <v/>
      </c>
      <c r="U62" s="117" t="str">
        <f>VLOOKUP($E62,[4]YEAR12!$A$2:$DF$260,67,FALSE)</f>
        <v/>
      </c>
      <c r="V62" s="117" t="str">
        <f>VLOOKUP($E62,[4]YEAR12!$A$2:$DF$260,71,FALSE)</f>
        <v/>
      </c>
      <c r="W62" s="117" t="str">
        <f>VLOOKUP($E62,[4]YEAR12!$A$2:$DF$260,75,FALSE)</f>
        <v/>
      </c>
      <c r="X62" s="117" t="str">
        <f>VLOOKUP($E62,[4]YEAR12!$A$2:$DF$260,79,FALSE)</f>
        <v/>
      </c>
      <c r="Y62" s="117" t="str">
        <f>VLOOKUP($E62,[4]YEAR12!$A$2:$DF$260,83,FALSE)</f>
        <v/>
      </c>
      <c r="Z62" s="117" t="str">
        <f>VLOOKUP($E62,[4]YEAR12!$A$2:$DF$260,87,FALSE)</f>
        <v>C/B</v>
      </c>
      <c r="AA62" s="117" t="str">
        <f>VLOOKUP($E62,[4]YEAR12!$A$2:$DF$260,91,FALSE)</f>
        <v/>
      </c>
      <c r="AB62" s="117" t="str">
        <f>VLOOKUP($E62,[4]YEAR12!$A$2:$DF$260,95,FALSE)</f>
        <v/>
      </c>
      <c r="AC62" s="117" t="str">
        <f>VLOOKUP($E62,[4]YEAR12!$A$2:$DF$260,99,FALSE)</f>
        <v/>
      </c>
      <c r="AD62" s="117" t="str">
        <f>VLOOKUP($E62,[4]YEAR12!$A$2:$DF$260,103,FALSE)</f>
        <v>C</v>
      </c>
      <c r="AE62" s="117" t="str">
        <f>VLOOKUP($E62,[4]YEAR12!$A$2:$DF$260,107,FALSE)</f>
        <v/>
      </c>
      <c r="AF62" s="117" t="str">
        <f>VLOOKUP($E62,[4]YEAR12!$A$2:$DI$260,111,FALSE)</f>
        <v/>
      </c>
      <c r="AG62" s="117" t="str">
        <f>VLOOKUP($E62,[4]YEAR12!$A$2:$DK$260,115,FALSE)</f>
        <v/>
      </c>
      <c r="AH62" s="117" t="str">
        <f>VLOOKUP($E62,[4]YEAR12!$A$2:$FK$260,119,FALSE)</f>
        <v/>
      </c>
    </row>
    <row r="63" spans="1:34" x14ac:dyDescent="0.25">
      <c r="A63" t="s">
        <v>371</v>
      </c>
      <c r="B63">
        <v>5</v>
      </c>
      <c r="E63" s="73">
        <f>[4]YEAR12!$A62</f>
        <v>150819</v>
      </c>
      <c r="F63" s="72" t="str">
        <f>[4]YEAR12!$B62</f>
        <v>Egleston, Orla</v>
      </c>
      <c r="G63" s="119">
        <f>[4]YEAR12!$M62</f>
        <v>6</v>
      </c>
      <c r="H63" s="78" t="str">
        <f>[4]YEAR12!$Q62</f>
        <v>4.75+ (C/B)</v>
      </c>
      <c r="I63" s="117" t="str">
        <f>VLOOKUP($E63,[4]YEAR12!$A$2:$DF$260,19,FALSE)</f>
        <v/>
      </c>
      <c r="J63" s="117" t="str">
        <f>VLOOKUP($E63,[4]YEAR12!$A$2:$DF$260,23,FALSE)</f>
        <v/>
      </c>
      <c r="K63" s="117" t="str">
        <f>VLOOKUP($E63,[4]YEAR12!$A$2:$DF$260,27,FALSE)</f>
        <v/>
      </c>
      <c r="L63" s="117" t="str">
        <f>VLOOKUP($E63,[4]YEAR12!$A$2:$DF$260,31,FALSE)</f>
        <v/>
      </c>
      <c r="M63" s="117" t="str">
        <f>VLOOKUP($E63,[4]YEAR12!$A$2:$DF$260,35,FALSE)</f>
        <v/>
      </c>
      <c r="N63" s="117" t="str">
        <f>VLOOKUP($E63,[4]YEAR12!$A$2:$DF$260,39,FALSE)</f>
        <v/>
      </c>
      <c r="O63" s="117" t="str">
        <f>VLOOKUP($E63,[4]YEAR12!$A$2:$DF$260,43,FALSE)</f>
        <v/>
      </c>
      <c r="P63" s="117" t="str">
        <f>VLOOKUP($E63,[4]YEAR12!$A$2:$DF$260,47,FALSE)</f>
        <v/>
      </c>
      <c r="Q63" s="117" t="str">
        <f>VLOOKUP($E63,[4]YEAR12!$A$2:$DF$260,51,FALSE)</f>
        <v/>
      </c>
      <c r="R63" s="117" t="str">
        <f>VLOOKUP($E63,[4]YEAR12!$A$2:$DF$260,55,FALSE)</f>
        <v/>
      </c>
      <c r="S63" s="117" t="str">
        <f>VLOOKUP($E63,[4]YEAR12!$A$2:$DF$260,59,FALSE)</f>
        <v/>
      </c>
      <c r="T63" s="117" t="str">
        <f>VLOOKUP($E63,[4]YEAR12!$A$2:$DF$260,63,FALSE)</f>
        <v/>
      </c>
      <c r="U63" s="117" t="str">
        <f>VLOOKUP($E63,[4]YEAR12!$A$2:$DF$260,67,FALSE)</f>
        <v/>
      </c>
      <c r="V63" s="117" t="str">
        <f>VLOOKUP($E63,[4]YEAR12!$A$2:$DF$260,71,FALSE)</f>
        <v/>
      </c>
      <c r="W63" s="117" t="str">
        <f>VLOOKUP($E63,[4]YEAR12!$A$2:$DF$260,75,FALSE)</f>
        <v/>
      </c>
      <c r="X63" s="117" t="str">
        <f>VLOOKUP($E63,[4]YEAR12!$A$2:$DF$260,79,FALSE)</f>
        <v/>
      </c>
      <c r="Y63" s="117" t="str">
        <f>VLOOKUP($E63,[4]YEAR12!$A$2:$DF$260,83,FALSE)</f>
        <v/>
      </c>
      <c r="Z63" s="117" t="str">
        <f>VLOOKUP($E63,[4]YEAR12!$A$2:$DF$260,87,FALSE)</f>
        <v>B/A</v>
      </c>
      <c r="AA63" s="117" t="str">
        <f>VLOOKUP($E63,[4]YEAR12!$A$2:$DF$260,91,FALSE)</f>
        <v/>
      </c>
      <c r="AB63" s="117" t="str">
        <f>VLOOKUP($E63,[4]YEAR12!$A$2:$DF$260,95,FALSE)</f>
        <v/>
      </c>
      <c r="AC63" s="117" t="str">
        <f>VLOOKUP($E63,[4]YEAR12!$A$2:$DF$260,99,FALSE)</f>
        <v/>
      </c>
      <c r="AD63" s="117" t="str">
        <f>VLOOKUP($E63,[4]YEAR12!$A$2:$DF$260,103,FALSE)</f>
        <v>B/A</v>
      </c>
      <c r="AE63" s="117" t="str">
        <f>VLOOKUP($E63,[4]YEAR12!$A$2:$DF$260,107,FALSE)</f>
        <v>A</v>
      </c>
      <c r="AF63" s="117" t="str">
        <f>VLOOKUP($E63,[4]YEAR12!$A$2:$DI$260,111,FALSE)</f>
        <v>B/A</v>
      </c>
      <c r="AG63" s="117" t="str">
        <f>VLOOKUP($E63,[4]YEAR12!$A$2:$DK$260,115,FALSE)</f>
        <v/>
      </c>
      <c r="AH63" s="117" t="str">
        <f>VLOOKUP($E63,[4]YEAR12!$A$2:$FK$260,119,FALSE)</f>
        <v/>
      </c>
    </row>
    <row r="64" spans="1:34" x14ac:dyDescent="0.25">
      <c r="A64" t="s">
        <v>372</v>
      </c>
      <c r="B64">
        <v>35</v>
      </c>
      <c r="E64" s="73">
        <f>[4]YEAR12!$A63</f>
        <v>160100</v>
      </c>
      <c r="F64" s="72" t="str">
        <f>[4]YEAR12!$B63</f>
        <v>Ejiogu, Chinemerem</v>
      </c>
      <c r="G64" s="119">
        <f>[4]YEAR12!$M63</f>
        <v>5.25</v>
      </c>
      <c r="H64" s="78" t="str">
        <f>[4]YEAR12!$Q63</f>
        <v>4.75+ (C/B)</v>
      </c>
      <c r="I64" s="117" t="str">
        <f>VLOOKUP($E64,[4]YEAR12!$A$2:$DF$260,19,FALSE)</f>
        <v/>
      </c>
      <c r="J64" s="117" t="str">
        <f>VLOOKUP($E64,[4]YEAR12!$A$2:$DF$260,23,FALSE)</f>
        <v/>
      </c>
      <c r="K64" s="117" t="str">
        <f>VLOOKUP($E64,[4]YEAR12!$A$2:$DF$260,27,FALSE)</f>
        <v>C</v>
      </c>
      <c r="L64" s="117" t="str">
        <f>VLOOKUP($E64,[4]YEAR12!$A$2:$DF$260,31,FALSE)</f>
        <v>C</v>
      </c>
      <c r="M64" s="117" t="str">
        <f>VLOOKUP($E64,[4]YEAR12!$A$2:$DF$260,35,FALSE)</f>
        <v/>
      </c>
      <c r="N64" s="117" t="str">
        <f>VLOOKUP($E64,[4]YEAR12!$A$2:$DF$260,39,FALSE)</f>
        <v/>
      </c>
      <c r="O64" s="117" t="str">
        <f>VLOOKUP($E64,[4]YEAR12!$A$2:$DF$260,43,FALSE)</f>
        <v/>
      </c>
      <c r="P64" s="117" t="str">
        <f>VLOOKUP($E64,[4]YEAR12!$A$2:$DF$260,47,FALSE)</f>
        <v/>
      </c>
      <c r="Q64" s="117" t="str">
        <f>VLOOKUP($E64,[4]YEAR12!$A$2:$DF$260,51,FALSE)</f>
        <v/>
      </c>
      <c r="R64" s="117" t="str">
        <f>VLOOKUP($E64,[4]YEAR12!$A$2:$DF$260,55,FALSE)</f>
        <v/>
      </c>
      <c r="S64" s="117" t="str">
        <f>VLOOKUP($E64,[4]YEAR12!$A$2:$DF$260,59,FALSE)</f>
        <v>B</v>
      </c>
      <c r="T64" s="117" t="str">
        <f>VLOOKUP($E64,[4]YEAR12!$A$2:$DF$260,63,FALSE)</f>
        <v/>
      </c>
      <c r="U64" s="117" t="str">
        <f>VLOOKUP($E64,[4]YEAR12!$A$2:$DF$260,67,FALSE)</f>
        <v/>
      </c>
      <c r="V64" s="117" t="str">
        <f>VLOOKUP($E64,[4]YEAR12!$A$2:$DF$260,71,FALSE)</f>
        <v/>
      </c>
      <c r="W64" s="117" t="str">
        <f>VLOOKUP($E64,[4]YEAR12!$A$2:$DF$260,75,FALSE)</f>
        <v/>
      </c>
      <c r="X64" s="117" t="str">
        <f>VLOOKUP($E64,[4]YEAR12!$A$2:$DF$260,79,FALSE)</f>
        <v/>
      </c>
      <c r="Y64" s="117" t="str">
        <f>VLOOKUP($E64,[4]YEAR12!$A$2:$DF$260,83,FALSE)</f>
        <v/>
      </c>
      <c r="Z64" s="117" t="str">
        <f>VLOOKUP($E64,[4]YEAR12!$A$2:$DF$260,87,FALSE)</f>
        <v/>
      </c>
      <c r="AA64" s="117" t="str">
        <f>VLOOKUP($E64,[4]YEAR12!$A$2:$DF$260,91,FALSE)</f>
        <v/>
      </c>
      <c r="AB64" s="117" t="str">
        <f>VLOOKUP($E64,[4]YEAR12!$A$2:$DF$260,95,FALSE)</f>
        <v>C</v>
      </c>
      <c r="AC64" s="117" t="str">
        <f>VLOOKUP($E64,[4]YEAR12!$A$2:$DF$260,99,FALSE)</f>
        <v/>
      </c>
      <c r="AD64" s="117" t="str">
        <f>VLOOKUP($E64,[4]YEAR12!$A$2:$DF$260,103,FALSE)</f>
        <v/>
      </c>
      <c r="AE64" s="117" t="str">
        <f>VLOOKUP($E64,[4]YEAR12!$A$2:$DF$260,107,FALSE)</f>
        <v/>
      </c>
      <c r="AF64" s="117" t="str">
        <f>VLOOKUP($E64,[4]YEAR12!$A$2:$DI$260,111,FALSE)</f>
        <v/>
      </c>
      <c r="AG64" s="117" t="str">
        <f>VLOOKUP($E64,[4]YEAR12!$A$2:$DK$260,115,FALSE)</f>
        <v/>
      </c>
      <c r="AH64" s="117" t="str">
        <f>VLOOKUP($E64,[4]YEAR12!$A$2:$FK$260,119,FALSE)</f>
        <v/>
      </c>
    </row>
    <row r="65" spans="1:34" x14ac:dyDescent="0.25">
      <c r="A65" t="s">
        <v>373</v>
      </c>
      <c r="B65">
        <v>50</v>
      </c>
      <c r="E65" s="73">
        <f>[4]YEAR12!$A64</f>
        <v>150960</v>
      </c>
      <c r="F65" s="72" t="str">
        <f>[4]YEAR12!$B64</f>
        <v>Evans, Rebecca</v>
      </c>
      <c r="G65" s="119">
        <f>[4]YEAR12!$M64</f>
        <v>8.1999999999999993</v>
      </c>
      <c r="H65" s="78" t="str">
        <f>[4]YEAR12!$Q64</f>
        <v>7.75+ (A/A*)</v>
      </c>
      <c r="I65" s="117" t="str">
        <f>VLOOKUP($E65,[4]YEAR12!$A$2:$DF$260,19,FALSE)</f>
        <v/>
      </c>
      <c r="J65" s="117" t="str">
        <f>VLOOKUP($E65,[4]YEAR12!$A$2:$DF$260,23,FALSE)</f>
        <v/>
      </c>
      <c r="K65" s="117" t="str">
        <f>VLOOKUP($E65,[4]YEAR12!$A$2:$DF$260,27,FALSE)</f>
        <v>A*</v>
      </c>
      <c r="L65" s="117" t="str">
        <f>VLOOKUP($E65,[4]YEAR12!$A$2:$DF$260,31,FALSE)</f>
        <v/>
      </c>
      <c r="M65" s="117" t="str">
        <f>VLOOKUP($E65,[4]YEAR12!$A$2:$DF$260,35,FALSE)</f>
        <v/>
      </c>
      <c r="N65" s="117" t="str">
        <f>VLOOKUP($E65,[4]YEAR12!$A$2:$DF$260,39,FALSE)</f>
        <v/>
      </c>
      <c r="O65" s="117" t="str">
        <f>VLOOKUP($E65,[4]YEAR12!$A$2:$DF$260,43,FALSE)</f>
        <v/>
      </c>
      <c r="P65" s="117" t="str">
        <f>VLOOKUP($E65,[4]YEAR12!$A$2:$DF$260,47,FALSE)</f>
        <v>A*</v>
      </c>
      <c r="Q65" s="117" t="str">
        <f>VLOOKUP($E65,[4]YEAR12!$A$2:$DF$260,51,FALSE)</f>
        <v/>
      </c>
      <c r="R65" s="117" t="str">
        <f>VLOOKUP($E65,[4]YEAR12!$A$2:$DF$260,55,FALSE)</f>
        <v/>
      </c>
      <c r="S65" s="117" t="str">
        <f>VLOOKUP($E65,[4]YEAR12!$A$2:$DF$260,59,FALSE)</f>
        <v/>
      </c>
      <c r="T65" s="117" t="str">
        <f>VLOOKUP($E65,[4]YEAR12!$A$2:$DF$260,63,FALSE)</f>
        <v>A*</v>
      </c>
      <c r="U65" s="117" t="str">
        <f>VLOOKUP($E65,[4]YEAR12!$A$2:$DF$260,67,FALSE)</f>
        <v/>
      </c>
      <c r="V65" s="117" t="str">
        <f>VLOOKUP($E65,[4]YEAR12!$A$2:$DF$260,71,FALSE)</f>
        <v/>
      </c>
      <c r="W65" s="117" t="str">
        <f>VLOOKUP($E65,[4]YEAR12!$A$2:$DF$260,75,FALSE)</f>
        <v/>
      </c>
      <c r="X65" s="117" t="str">
        <f>VLOOKUP($E65,[4]YEAR12!$A$2:$DF$260,79,FALSE)</f>
        <v/>
      </c>
      <c r="Y65" s="117" t="str">
        <f>VLOOKUP($E65,[4]YEAR12!$A$2:$DF$260,83,FALSE)</f>
        <v/>
      </c>
      <c r="Z65" s="117" t="str">
        <f>VLOOKUP($E65,[4]YEAR12!$A$2:$DF$260,87,FALSE)</f>
        <v/>
      </c>
      <c r="AA65" s="117" t="str">
        <f>VLOOKUP($E65,[4]YEAR12!$A$2:$DF$260,91,FALSE)</f>
        <v/>
      </c>
      <c r="AB65" s="117" t="str">
        <f>VLOOKUP($E65,[4]YEAR12!$A$2:$DF$260,95,FALSE)</f>
        <v/>
      </c>
      <c r="AC65" s="117" t="str">
        <f>VLOOKUP($E65,[4]YEAR12!$A$2:$DF$260,99,FALSE)</f>
        <v/>
      </c>
      <c r="AD65" s="117" t="str">
        <f>VLOOKUP($E65,[4]YEAR12!$A$2:$DF$260,103,FALSE)</f>
        <v>A*</v>
      </c>
      <c r="AE65" s="117" t="str">
        <f>VLOOKUP($E65,[4]YEAR12!$A$2:$DF$260,107,FALSE)</f>
        <v/>
      </c>
      <c r="AF65" s="117" t="str">
        <f>VLOOKUP($E65,[4]YEAR12!$A$2:$DI$260,111,FALSE)</f>
        <v/>
      </c>
      <c r="AG65" s="117" t="str">
        <f>VLOOKUP($E65,[4]YEAR12!$A$2:$DK$260,115,FALSE)</f>
        <v/>
      </c>
      <c r="AH65" s="117" t="str">
        <f>VLOOKUP($E65,[4]YEAR12!$A$2:$FK$260,119,FALSE)</f>
        <v/>
      </c>
    </row>
    <row r="66" spans="1:34" x14ac:dyDescent="0.25">
      <c r="A66" t="s">
        <v>374</v>
      </c>
      <c r="B66">
        <v>20</v>
      </c>
      <c r="E66" s="73">
        <f>[4]YEAR12!$A65</f>
        <v>160119</v>
      </c>
      <c r="F66" s="72" t="str">
        <f>[4]YEAR12!$B65</f>
        <v>Eze, Ruth</v>
      </c>
      <c r="G66" s="119">
        <f>[4]YEAR12!$M65</f>
        <v>7.666666666666667</v>
      </c>
      <c r="H66" s="78" t="str">
        <f>[4]YEAR12!$Q65</f>
        <v>6.25+ (B/A)</v>
      </c>
      <c r="I66" s="117" t="str">
        <f>VLOOKUP($E66,[4]YEAR12!$A$2:$DF$260,19,FALSE)</f>
        <v/>
      </c>
      <c r="J66" s="117" t="str">
        <f>VLOOKUP($E66,[4]YEAR12!$A$2:$DF$260,23,FALSE)</f>
        <v>A*</v>
      </c>
      <c r="K66" s="117" t="str">
        <f>VLOOKUP($E66,[4]YEAR12!$A$2:$DF$260,27,FALSE)</f>
        <v/>
      </c>
      <c r="L66" s="117" t="str">
        <f>VLOOKUP($E66,[4]YEAR12!$A$2:$DF$260,31,FALSE)</f>
        <v/>
      </c>
      <c r="M66" s="117" t="str">
        <f>VLOOKUP($E66,[4]YEAR12!$A$2:$DF$260,35,FALSE)</f>
        <v/>
      </c>
      <c r="N66" s="117" t="str">
        <f>VLOOKUP($E66,[4]YEAR12!$A$2:$DF$260,39,FALSE)</f>
        <v/>
      </c>
      <c r="O66" s="117" t="str">
        <f>VLOOKUP($E66,[4]YEAR12!$A$2:$DF$260,43,FALSE)</f>
        <v/>
      </c>
      <c r="P66" s="117" t="str">
        <f>VLOOKUP($E66,[4]YEAR12!$A$2:$DF$260,47,FALSE)</f>
        <v/>
      </c>
      <c r="Q66" s="117" t="str">
        <f>VLOOKUP($E66,[4]YEAR12!$A$2:$DF$260,51,FALSE)</f>
        <v>A*</v>
      </c>
      <c r="R66" s="117" t="str">
        <f>VLOOKUP($E66,[4]YEAR12!$A$2:$DF$260,55,FALSE)</f>
        <v/>
      </c>
      <c r="S66" s="117" t="str">
        <f>VLOOKUP($E66,[4]YEAR12!$A$2:$DF$260,59,FALSE)</f>
        <v/>
      </c>
      <c r="T66" s="117" t="str">
        <f>VLOOKUP($E66,[4]YEAR12!$A$2:$DF$260,63,FALSE)</f>
        <v>A/A*</v>
      </c>
      <c r="U66" s="117" t="str">
        <f>VLOOKUP($E66,[4]YEAR12!$A$2:$DF$260,67,FALSE)</f>
        <v/>
      </c>
      <c r="V66" s="117" t="str">
        <f>VLOOKUP($E66,[4]YEAR12!$A$2:$DF$260,71,FALSE)</f>
        <v/>
      </c>
      <c r="W66" s="117" t="str">
        <f>VLOOKUP($E66,[4]YEAR12!$A$2:$DF$260,75,FALSE)</f>
        <v/>
      </c>
      <c r="X66" s="117" t="str">
        <f>VLOOKUP($E66,[4]YEAR12!$A$2:$DF$260,79,FALSE)</f>
        <v/>
      </c>
      <c r="Y66" s="117" t="str">
        <f>VLOOKUP($E66,[4]YEAR12!$A$2:$DF$260,83,FALSE)</f>
        <v/>
      </c>
      <c r="Z66" s="117" t="str">
        <f>VLOOKUP($E66,[4]YEAR12!$A$2:$DF$260,87,FALSE)</f>
        <v/>
      </c>
      <c r="AA66" s="117" t="str">
        <f>VLOOKUP($E66,[4]YEAR12!$A$2:$DF$260,91,FALSE)</f>
        <v/>
      </c>
      <c r="AB66" s="117" t="str">
        <f>VLOOKUP($E66,[4]YEAR12!$A$2:$DF$260,95,FALSE)</f>
        <v/>
      </c>
      <c r="AC66" s="117" t="str">
        <f>VLOOKUP($E66,[4]YEAR12!$A$2:$DF$260,99,FALSE)</f>
        <v/>
      </c>
      <c r="AD66" s="117" t="str">
        <f>VLOOKUP($E66,[4]YEAR12!$A$2:$DF$260,103,FALSE)</f>
        <v/>
      </c>
      <c r="AE66" s="117" t="str">
        <f>VLOOKUP($E66,[4]YEAR12!$A$2:$DF$260,107,FALSE)</f>
        <v>A*</v>
      </c>
      <c r="AF66" s="117" t="str">
        <f>VLOOKUP($E66,[4]YEAR12!$A$2:$DI$260,111,FALSE)</f>
        <v/>
      </c>
      <c r="AG66" s="117" t="str">
        <f>VLOOKUP($E66,[4]YEAR12!$A$2:$DK$260,115,FALSE)</f>
        <v/>
      </c>
      <c r="AH66" s="117" t="str">
        <f>VLOOKUP($E66,[4]YEAR12!$A$2:$FK$260,119,FALSE)</f>
        <v/>
      </c>
    </row>
    <row r="67" spans="1:34" x14ac:dyDescent="0.25">
      <c r="A67" t="s">
        <v>375</v>
      </c>
      <c r="B67">
        <v>55</v>
      </c>
      <c r="E67" s="73">
        <f>[4]YEAR12!$A66</f>
        <v>160358</v>
      </c>
      <c r="F67" s="72" t="str">
        <f>[4]YEAR12!$B66</f>
        <v>Farnsworth, Grace</v>
      </c>
      <c r="G67" s="119">
        <f>[4]YEAR12!$M66</f>
        <v>4.833333333333333</v>
      </c>
      <c r="H67" s="78" t="str">
        <f>[4]YEAR12!$Q66</f>
        <v>4.75+ (C/B)</v>
      </c>
      <c r="I67" s="117" t="str">
        <f>VLOOKUP($E67,[4]YEAR12!$A$2:$DF$260,19,FALSE)</f>
        <v>B/A</v>
      </c>
      <c r="J67" s="117" t="str">
        <f>VLOOKUP($E67,[4]YEAR12!$A$2:$DF$260,23,FALSE)</f>
        <v/>
      </c>
      <c r="K67" s="117" t="str">
        <f>VLOOKUP($E67,[4]YEAR12!$A$2:$DF$260,27,FALSE)</f>
        <v/>
      </c>
      <c r="L67" s="117" t="str">
        <f>VLOOKUP($E67,[4]YEAR12!$A$2:$DF$260,31,FALSE)</f>
        <v/>
      </c>
      <c r="M67" s="117" t="str">
        <f>VLOOKUP($E67,[4]YEAR12!$A$2:$DF$260,35,FALSE)</f>
        <v>B</v>
      </c>
      <c r="N67" s="117" t="str">
        <f>VLOOKUP($E67,[4]YEAR12!$A$2:$DF$260,39,FALSE)</f>
        <v/>
      </c>
      <c r="O67" s="117" t="str">
        <f>VLOOKUP($E67,[4]YEAR12!$A$2:$DF$260,43,FALSE)</f>
        <v/>
      </c>
      <c r="P67" s="117" t="str">
        <f>VLOOKUP($E67,[4]YEAR12!$A$2:$DF$260,47,FALSE)</f>
        <v/>
      </c>
      <c r="Q67" s="117" t="str">
        <f>VLOOKUP($E67,[4]YEAR12!$A$2:$DF$260,51,FALSE)</f>
        <v>C/B</v>
      </c>
      <c r="R67" s="117" t="str">
        <f>VLOOKUP($E67,[4]YEAR12!$A$2:$DF$260,55,FALSE)</f>
        <v/>
      </c>
      <c r="S67" s="117" t="str">
        <f>VLOOKUP($E67,[4]YEAR12!$A$2:$DF$260,59,FALSE)</f>
        <v/>
      </c>
      <c r="T67" s="117" t="str">
        <f>VLOOKUP($E67,[4]YEAR12!$A$2:$DF$260,63,FALSE)</f>
        <v/>
      </c>
      <c r="U67" s="117" t="str">
        <f>VLOOKUP($E67,[4]YEAR12!$A$2:$DF$260,67,FALSE)</f>
        <v/>
      </c>
      <c r="V67" s="117" t="str">
        <f>VLOOKUP($E67,[4]YEAR12!$A$2:$DF$260,71,FALSE)</f>
        <v/>
      </c>
      <c r="W67" s="117" t="str">
        <f>VLOOKUP($E67,[4]YEAR12!$A$2:$DF$260,75,FALSE)</f>
        <v/>
      </c>
      <c r="X67" s="117" t="str">
        <f>VLOOKUP($E67,[4]YEAR12!$A$2:$DF$260,79,FALSE)</f>
        <v/>
      </c>
      <c r="Y67" s="117" t="str">
        <f>VLOOKUP($E67,[4]YEAR12!$A$2:$DF$260,83,FALSE)</f>
        <v/>
      </c>
      <c r="Z67" s="117" t="str">
        <f>VLOOKUP($E67,[4]YEAR12!$A$2:$DF$260,87,FALSE)</f>
        <v/>
      </c>
      <c r="AA67" s="117" t="str">
        <f>VLOOKUP($E67,[4]YEAR12!$A$2:$DF$260,91,FALSE)</f>
        <v/>
      </c>
      <c r="AB67" s="117" t="str">
        <f>VLOOKUP($E67,[4]YEAR12!$A$2:$DF$260,95,FALSE)</f>
        <v/>
      </c>
      <c r="AC67" s="117" t="str">
        <f>VLOOKUP($E67,[4]YEAR12!$A$2:$DF$260,99,FALSE)</f>
        <v/>
      </c>
      <c r="AD67" s="117" t="str">
        <f>VLOOKUP($E67,[4]YEAR12!$A$2:$DF$260,103,FALSE)</f>
        <v/>
      </c>
      <c r="AE67" s="117" t="str">
        <f>VLOOKUP($E67,[4]YEAR12!$A$2:$DF$260,107,FALSE)</f>
        <v/>
      </c>
      <c r="AF67" s="117" t="str">
        <f>VLOOKUP($E67,[4]YEAR12!$A$2:$DI$260,111,FALSE)</f>
        <v/>
      </c>
      <c r="AG67" s="117" t="str">
        <f>VLOOKUP($E67,[4]YEAR12!$A$2:$DK$260,115,FALSE)</f>
        <v/>
      </c>
      <c r="AH67" s="117" t="str">
        <f>VLOOKUP($E67,[4]YEAR12!$A$2:$FK$260,119,FALSE)</f>
        <v/>
      </c>
    </row>
    <row r="68" spans="1:34" x14ac:dyDescent="0.25">
      <c r="A68" t="s">
        <v>376</v>
      </c>
      <c r="B68">
        <v>45</v>
      </c>
      <c r="E68" s="73">
        <f>[4]YEAR12!$A67</f>
        <v>160104</v>
      </c>
      <c r="F68" s="72" t="str">
        <f>[4]YEAR12!$B67</f>
        <v>Faulkner, Alex</v>
      </c>
      <c r="G68" s="119">
        <f>[4]YEAR12!$M67</f>
        <v>6.4375</v>
      </c>
      <c r="H68" s="78" t="str">
        <f>[4]YEAR12!$Q67</f>
        <v>6.25+ (B/A)</v>
      </c>
      <c r="I68" s="117" t="str">
        <f>VLOOKUP($E68,[4]YEAR12!$A$2:$DF$260,19,FALSE)</f>
        <v/>
      </c>
      <c r="J68" s="117" t="str">
        <f>VLOOKUP($E68,[4]YEAR12!$A$2:$DF$260,23,FALSE)</f>
        <v/>
      </c>
      <c r="K68" s="117" t="str">
        <f>VLOOKUP($E68,[4]YEAR12!$A$2:$DF$260,27,FALSE)</f>
        <v>B</v>
      </c>
      <c r="L68" s="117" t="str">
        <f>VLOOKUP($E68,[4]YEAR12!$A$2:$DF$260,31,FALSE)</f>
        <v>B</v>
      </c>
      <c r="M68" s="117" t="str">
        <f>VLOOKUP($E68,[4]YEAR12!$A$2:$DF$260,35,FALSE)</f>
        <v/>
      </c>
      <c r="N68" s="117" t="str">
        <f>VLOOKUP($E68,[4]YEAR12!$A$2:$DF$260,39,FALSE)</f>
        <v/>
      </c>
      <c r="O68" s="117" t="str">
        <f>VLOOKUP($E68,[4]YEAR12!$A$2:$DF$260,43,FALSE)</f>
        <v/>
      </c>
      <c r="P68" s="117" t="str">
        <f>VLOOKUP($E68,[4]YEAR12!$A$2:$DF$260,47,FALSE)</f>
        <v/>
      </c>
      <c r="Q68" s="117" t="str">
        <f>VLOOKUP($E68,[4]YEAR12!$A$2:$DF$260,51,FALSE)</f>
        <v/>
      </c>
      <c r="R68" s="117" t="str">
        <f>VLOOKUP($E68,[4]YEAR12!$A$2:$DF$260,55,FALSE)</f>
        <v/>
      </c>
      <c r="S68" s="117" t="str">
        <f>VLOOKUP($E68,[4]YEAR12!$A$2:$DF$260,59,FALSE)</f>
        <v/>
      </c>
      <c r="T68" s="117" t="str">
        <f>VLOOKUP($E68,[4]YEAR12!$A$2:$DF$260,63,FALSE)</f>
        <v/>
      </c>
      <c r="U68" s="117" t="str">
        <f>VLOOKUP($E68,[4]YEAR12!$A$2:$DF$260,67,FALSE)</f>
        <v/>
      </c>
      <c r="V68" s="117" t="str">
        <f>VLOOKUP($E68,[4]YEAR12!$A$2:$DF$260,71,FALSE)</f>
        <v/>
      </c>
      <c r="W68" s="117" t="str">
        <f>VLOOKUP($E68,[4]YEAR12!$A$2:$DF$260,75,FALSE)</f>
        <v/>
      </c>
      <c r="X68" s="117" t="str">
        <f>VLOOKUP($E68,[4]YEAR12!$A$2:$DF$260,79,FALSE)</f>
        <v>B/A</v>
      </c>
      <c r="Y68" s="117" t="str">
        <f>VLOOKUP($E68,[4]YEAR12!$A$2:$DF$260,83,FALSE)</f>
        <v/>
      </c>
      <c r="Z68" s="117" t="str">
        <f>VLOOKUP($E68,[4]YEAR12!$A$2:$DF$260,87,FALSE)</f>
        <v/>
      </c>
      <c r="AA68" s="117" t="str">
        <f>VLOOKUP($E68,[4]YEAR12!$A$2:$DF$260,91,FALSE)</f>
        <v/>
      </c>
      <c r="AB68" s="117" t="str">
        <f>VLOOKUP($E68,[4]YEAR12!$A$2:$DF$260,95,FALSE)</f>
        <v>B</v>
      </c>
      <c r="AC68" s="117" t="str">
        <f>VLOOKUP($E68,[4]YEAR12!$A$2:$DF$260,99,FALSE)</f>
        <v/>
      </c>
      <c r="AD68" s="117" t="str">
        <f>VLOOKUP($E68,[4]YEAR12!$A$2:$DF$260,103,FALSE)</f>
        <v/>
      </c>
      <c r="AE68" s="117" t="str">
        <f>VLOOKUP($E68,[4]YEAR12!$A$2:$DF$260,107,FALSE)</f>
        <v/>
      </c>
      <c r="AF68" s="117" t="str">
        <f>VLOOKUP($E68,[4]YEAR12!$A$2:$DI$260,111,FALSE)</f>
        <v/>
      </c>
      <c r="AG68" s="117" t="str">
        <f>VLOOKUP($E68,[4]YEAR12!$A$2:$DK$260,115,FALSE)</f>
        <v/>
      </c>
      <c r="AH68" s="117" t="str">
        <f>VLOOKUP($E68,[4]YEAR12!$A$2:$FK$260,119,FALSE)</f>
        <v/>
      </c>
    </row>
    <row r="69" spans="1:34" x14ac:dyDescent="0.25">
      <c r="A69" t="s">
        <v>377</v>
      </c>
      <c r="B69">
        <v>25</v>
      </c>
      <c r="E69" s="73">
        <f>[4]YEAR12!$A68</f>
        <v>150996</v>
      </c>
      <c r="F69" s="72" t="str">
        <f>[4]YEAR12!$B68</f>
        <v>Fazeel, Subhaan</v>
      </c>
      <c r="G69" s="119">
        <f>[4]YEAR12!$M68</f>
        <v>6.5</v>
      </c>
      <c r="H69" s="78" t="str">
        <f>[4]YEAR12!$Q68</f>
        <v>6.25+ (B/A)</v>
      </c>
      <c r="I69" s="117" t="str">
        <f>VLOOKUP($E69,[4]YEAR12!$A$2:$DF$260,19,FALSE)</f>
        <v/>
      </c>
      <c r="J69" s="117" t="str">
        <f>VLOOKUP($E69,[4]YEAR12!$A$2:$DF$260,23,FALSE)</f>
        <v/>
      </c>
      <c r="K69" s="117" t="str">
        <f>VLOOKUP($E69,[4]YEAR12!$A$2:$DF$260,27,FALSE)</f>
        <v/>
      </c>
      <c r="L69" s="117" t="str">
        <f>VLOOKUP($E69,[4]YEAR12!$A$2:$DF$260,31,FALSE)</f>
        <v>B</v>
      </c>
      <c r="M69" s="117" t="str">
        <f>VLOOKUP($E69,[4]YEAR12!$A$2:$DF$260,35,FALSE)</f>
        <v/>
      </c>
      <c r="N69" s="117" t="str">
        <f>VLOOKUP($E69,[4]YEAR12!$A$2:$DF$260,39,FALSE)</f>
        <v/>
      </c>
      <c r="O69" s="117" t="str">
        <f>VLOOKUP($E69,[4]YEAR12!$A$2:$DF$260,43,FALSE)</f>
        <v/>
      </c>
      <c r="P69" s="117" t="str">
        <f>VLOOKUP($E69,[4]YEAR12!$A$2:$DF$260,47,FALSE)</f>
        <v/>
      </c>
      <c r="Q69" s="117" t="str">
        <f>VLOOKUP($E69,[4]YEAR12!$A$2:$DF$260,51,FALSE)</f>
        <v/>
      </c>
      <c r="R69" s="117" t="str">
        <f>VLOOKUP($E69,[4]YEAR12!$A$2:$DF$260,55,FALSE)</f>
        <v/>
      </c>
      <c r="S69" s="117" t="str">
        <f>VLOOKUP($E69,[4]YEAR12!$A$2:$DF$260,59,FALSE)</f>
        <v/>
      </c>
      <c r="T69" s="117" t="str">
        <f>VLOOKUP($E69,[4]YEAR12!$A$2:$DF$260,63,FALSE)</f>
        <v/>
      </c>
      <c r="U69" s="117" t="str">
        <f>VLOOKUP($E69,[4]YEAR12!$A$2:$DF$260,67,FALSE)</f>
        <v/>
      </c>
      <c r="V69" s="117" t="str">
        <f>VLOOKUP($E69,[4]YEAR12!$A$2:$DF$260,71,FALSE)</f>
        <v/>
      </c>
      <c r="W69" s="117" t="str">
        <f>VLOOKUP($E69,[4]YEAR12!$A$2:$DF$260,75,FALSE)</f>
        <v>B/A</v>
      </c>
      <c r="X69" s="117" t="str">
        <f>VLOOKUP($E69,[4]YEAR12!$A$2:$DF$260,79,FALSE)</f>
        <v>B/A</v>
      </c>
      <c r="Y69" s="117" t="str">
        <f>VLOOKUP($E69,[4]YEAR12!$A$2:$DF$260,83,FALSE)</f>
        <v/>
      </c>
      <c r="Z69" s="117" t="str">
        <f>VLOOKUP($E69,[4]YEAR12!$A$2:$DF$260,87,FALSE)</f>
        <v/>
      </c>
      <c r="AA69" s="117" t="str">
        <f>VLOOKUP($E69,[4]YEAR12!$A$2:$DF$260,91,FALSE)</f>
        <v/>
      </c>
      <c r="AB69" s="117" t="str">
        <f>VLOOKUP($E69,[4]YEAR12!$A$2:$DF$260,95,FALSE)</f>
        <v>B</v>
      </c>
      <c r="AC69" s="117" t="str">
        <f>VLOOKUP($E69,[4]YEAR12!$A$2:$DF$260,99,FALSE)</f>
        <v/>
      </c>
      <c r="AD69" s="117" t="str">
        <f>VLOOKUP($E69,[4]YEAR12!$A$2:$DF$260,103,FALSE)</f>
        <v/>
      </c>
      <c r="AE69" s="117" t="str">
        <f>VLOOKUP($E69,[4]YEAR12!$A$2:$DF$260,107,FALSE)</f>
        <v/>
      </c>
      <c r="AF69" s="117" t="str">
        <f>VLOOKUP($E69,[4]YEAR12!$A$2:$DI$260,111,FALSE)</f>
        <v/>
      </c>
      <c r="AG69" s="117" t="str">
        <f>VLOOKUP($E69,[4]YEAR12!$A$2:$DK$260,115,FALSE)</f>
        <v/>
      </c>
      <c r="AH69" s="117" t="str">
        <f>VLOOKUP($E69,[4]YEAR12!$A$2:$FK$260,119,FALSE)</f>
        <v/>
      </c>
    </row>
    <row r="70" spans="1:34" x14ac:dyDescent="0.25">
      <c r="A70" t="s">
        <v>378</v>
      </c>
      <c r="B70">
        <v>15</v>
      </c>
      <c r="E70" s="73">
        <f>[4]YEAR12!$A69</f>
        <v>160095</v>
      </c>
      <c r="F70" s="72" t="str">
        <f>[4]YEAR12!$B69</f>
        <v>Fletcher, Poppy</v>
      </c>
      <c r="G70" s="119">
        <f>[4]YEAR12!$M69</f>
        <v>4.1111111111111107</v>
      </c>
      <c r="H70" s="78" t="str">
        <f>[4]YEAR12!$Q69</f>
        <v>2.5+ (D/C)</v>
      </c>
      <c r="I70" s="117" t="str">
        <f>VLOOKUP($E70,[4]YEAR12!$A$2:$DF$260,19,FALSE)</f>
        <v/>
      </c>
      <c r="J70" s="117" t="str">
        <f>VLOOKUP($E70,[4]YEAR12!$A$2:$DF$260,23,FALSE)</f>
        <v/>
      </c>
      <c r="K70" s="117" t="str">
        <f>VLOOKUP($E70,[4]YEAR12!$A$2:$DF$260,27,FALSE)</f>
        <v/>
      </c>
      <c r="L70" s="117" t="str">
        <f>VLOOKUP($E70,[4]YEAR12!$A$2:$DF$260,31,FALSE)</f>
        <v/>
      </c>
      <c r="M70" s="117" t="str">
        <f>VLOOKUP($E70,[4]YEAR12!$A$2:$DF$260,35,FALSE)</f>
        <v/>
      </c>
      <c r="N70" s="117" t="str">
        <f>VLOOKUP($E70,[4]YEAR12!$A$2:$DF$260,39,FALSE)</f>
        <v/>
      </c>
      <c r="O70" s="117" t="str">
        <f>VLOOKUP($E70,[4]YEAR12!$A$2:$DF$260,43,FALSE)</f>
        <v/>
      </c>
      <c r="P70" s="117" t="str">
        <f>VLOOKUP($E70,[4]YEAR12!$A$2:$DF$260,47,FALSE)</f>
        <v/>
      </c>
      <c r="Q70" s="117" t="str">
        <f>VLOOKUP($E70,[4]YEAR12!$A$2:$DF$260,51,FALSE)</f>
        <v/>
      </c>
      <c r="R70" s="117" t="str">
        <f>VLOOKUP($E70,[4]YEAR12!$A$2:$DF$260,55,FALSE)</f>
        <v/>
      </c>
      <c r="S70" s="117" t="str">
        <f>VLOOKUP($E70,[4]YEAR12!$A$2:$DF$260,59,FALSE)</f>
        <v/>
      </c>
      <c r="T70" s="117" t="str">
        <f>VLOOKUP($E70,[4]YEAR12!$A$2:$DF$260,63,FALSE)</f>
        <v/>
      </c>
      <c r="U70" s="117" t="str">
        <f>VLOOKUP($E70,[4]YEAR12!$A$2:$DF$260,67,FALSE)</f>
        <v/>
      </c>
      <c r="V70" s="117" t="str">
        <f>VLOOKUP($E70,[4]YEAR12!$A$2:$DF$260,71,FALSE)</f>
        <v/>
      </c>
      <c r="W70" s="117" t="str">
        <f>VLOOKUP($E70,[4]YEAR12!$A$2:$DF$260,75,FALSE)</f>
        <v/>
      </c>
      <c r="X70" s="117" t="str">
        <f>VLOOKUP($E70,[4]YEAR12!$A$2:$DF$260,79,FALSE)</f>
        <v/>
      </c>
      <c r="Y70" s="117" t="str">
        <f>VLOOKUP($E70,[4]YEAR12!$A$2:$DF$260,83,FALSE)</f>
        <v/>
      </c>
      <c r="Z70" s="117" t="str">
        <f>VLOOKUP($E70,[4]YEAR12!$A$2:$DF$260,87,FALSE)</f>
        <v>C</v>
      </c>
      <c r="AA70" s="117" t="str">
        <f>VLOOKUP($E70,[4]YEAR12!$A$2:$DF$260,91,FALSE)</f>
        <v/>
      </c>
      <c r="AB70" s="117" t="str">
        <f>VLOOKUP($E70,[4]YEAR12!$A$2:$DF$260,95,FALSE)</f>
        <v/>
      </c>
      <c r="AC70" s="117" t="str">
        <f>VLOOKUP($E70,[4]YEAR12!$A$2:$DF$260,99,FALSE)</f>
        <v>C/B</v>
      </c>
      <c r="AD70" s="117" t="str">
        <f>VLOOKUP($E70,[4]YEAR12!$A$2:$DF$260,103,FALSE)</f>
        <v/>
      </c>
      <c r="AE70" s="117" t="str">
        <f>VLOOKUP($E70,[4]YEAR12!$A$2:$DF$260,107,FALSE)</f>
        <v>C/B</v>
      </c>
      <c r="AF70" s="117" t="str">
        <f>VLOOKUP($E70,[4]YEAR12!$A$2:$DI$260,111,FALSE)</f>
        <v/>
      </c>
      <c r="AG70" s="117" t="str">
        <f>VLOOKUP($E70,[4]YEAR12!$A$2:$DK$260,115,FALSE)</f>
        <v/>
      </c>
      <c r="AH70" s="117" t="str">
        <f>VLOOKUP($E70,[4]YEAR12!$A$2:$FK$260,119,FALSE)</f>
        <v/>
      </c>
    </row>
    <row r="71" spans="1:34" x14ac:dyDescent="0.25">
      <c r="A71" t="s">
        <v>371</v>
      </c>
      <c r="B71">
        <v>5</v>
      </c>
      <c r="E71" s="73">
        <f>[4]YEAR12!$A70</f>
        <v>150808</v>
      </c>
      <c r="F71" s="72" t="str">
        <f>[4]YEAR12!$B70</f>
        <v>Ford, Tamsin</v>
      </c>
      <c r="G71" s="119">
        <f>[4]YEAR12!$M70</f>
        <v>7.1</v>
      </c>
      <c r="H71" s="78" t="str">
        <f>[4]YEAR12!$Q70</f>
        <v>6.25+ (B/A)</v>
      </c>
      <c r="I71" s="117" t="str">
        <f>VLOOKUP($E71,[4]YEAR12!$A$2:$DF$260,19,FALSE)</f>
        <v/>
      </c>
      <c r="J71" s="117" t="str">
        <f>VLOOKUP($E71,[4]YEAR12!$A$2:$DF$260,23,FALSE)</f>
        <v/>
      </c>
      <c r="K71" s="117" t="str">
        <f>VLOOKUP($E71,[4]YEAR12!$A$2:$DF$260,27,FALSE)</f>
        <v>A</v>
      </c>
      <c r="L71" s="117" t="str">
        <f>VLOOKUP($E71,[4]YEAR12!$A$2:$DF$260,31,FALSE)</f>
        <v>A</v>
      </c>
      <c r="M71" s="117" t="str">
        <f>VLOOKUP($E71,[4]YEAR12!$A$2:$DF$260,35,FALSE)</f>
        <v/>
      </c>
      <c r="N71" s="117" t="str">
        <f>VLOOKUP($E71,[4]YEAR12!$A$2:$DF$260,39,FALSE)</f>
        <v/>
      </c>
      <c r="O71" s="117" t="str">
        <f>VLOOKUP($E71,[4]YEAR12!$A$2:$DF$260,43,FALSE)</f>
        <v/>
      </c>
      <c r="P71" s="117" t="str">
        <f>VLOOKUP($E71,[4]YEAR12!$A$2:$DF$260,47,FALSE)</f>
        <v/>
      </c>
      <c r="Q71" s="117" t="str">
        <f>VLOOKUP($E71,[4]YEAR12!$A$2:$DF$260,51,FALSE)</f>
        <v/>
      </c>
      <c r="R71" s="117" t="str">
        <f>VLOOKUP($E71,[4]YEAR12!$A$2:$DF$260,55,FALSE)</f>
        <v/>
      </c>
      <c r="S71" s="117" t="str">
        <f>VLOOKUP($E71,[4]YEAR12!$A$2:$DF$260,59,FALSE)</f>
        <v/>
      </c>
      <c r="T71" s="117" t="str">
        <f>VLOOKUP($E71,[4]YEAR12!$A$2:$DF$260,63,FALSE)</f>
        <v/>
      </c>
      <c r="U71" s="117" t="str">
        <f>VLOOKUP($E71,[4]YEAR12!$A$2:$DF$260,67,FALSE)</f>
        <v/>
      </c>
      <c r="V71" s="117" t="str">
        <f>VLOOKUP($E71,[4]YEAR12!$A$2:$DF$260,71,FALSE)</f>
        <v/>
      </c>
      <c r="W71" s="117" t="str">
        <f>VLOOKUP($E71,[4]YEAR12!$A$2:$DF$260,75,FALSE)</f>
        <v/>
      </c>
      <c r="X71" s="117" t="str">
        <f>VLOOKUP($E71,[4]YEAR12!$A$2:$DF$260,79,FALSE)</f>
        <v>A</v>
      </c>
      <c r="Y71" s="117" t="str">
        <f>VLOOKUP($E71,[4]YEAR12!$A$2:$DF$260,83,FALSE)</f>
        <v/>
      </c>
      <c r="Z71" s="117" t="str">
        <f>VLOOKUP($E71,[4]YEAR12!$A$2:$DF$260,87,FALSE)</f>
        <v/>
      </c>
      <c r="AA71" s="117" t="str">
        <f>VLOOKUP($E71,[4]YEAR12!$A$2:$DF$260,91,FALSE)</f>
        <v/>
      </c>
      <c r="AB71" s="117" t="str">
        <f>VLOOKUP($E71,[4]YEAR12!$A$2:$DF$260,95,FALSE)</f>
        <v>A</v>
      </c>
      <c r="AC71" s="117" t="str">
        <f>VLOOKUP($E71,[4]YEAR12!$A$2:$DF$260,99,FALSE)</f>
        <v/>
      </c>
      <c r="AD71" s="117" t="str">
        <f>VLOOKUP($E71,[4]YEAR12!$A$2:$DF$260,103,FALSE)</f>
        <v/>
      </c>
      <c r="AE71" s="117" t="str">
        <f>VLOOKUP($E71,[4]YEAR12!$A$2:$DF$260,107,FALSE)</f>
        <v/>
      </c>
      <c r="AF71" s="117" t="str">
        <f>VLOOKUP($E71,[4]YEAR12!$A$2:$DI$260,111,FALSE)</f>
        <v/>
      </c>
      <c r="AG71" s="117" t="str">
        <f>VLOOKUP($E71,[4]YEAR12!$A$2:$DK$260,115,FALSE)</f>
        <v/>
      </c>
      <c r="AH71" s="117" t="str">
        <f>VLOOKUP($E71,[4]YEAR12!$A$2:$FK$260,119,FALSE)</f>
        <v/>
      </c>
    </row>
    <row r="72" spans="1:34" x14ac:dyDescent="0.25">
      <c r="A72" t="s">
        <v>379</v>
      </c>
      <c r="B72">
        <v>20</v>
      </c>
      <c r="E72" s="73">
        <f>[4]YEAR12!$A71</f>
        <v>150967</v>
      </c>
      <c r="F72" s="72" t="str">
        <f>[4]YEAR12!$B71</f>
        <v>Forsythe, Laurie</v>
      </c>
      <c r="G72" s="119">
        <f>[4]YEAR12!$M71</f>
        <v>7.1</v>
      </c>
      <c r="H72" s="78" t="str">
        <f>[4]YEAR12!$Q71</f>
        <v>6.25+ (B/A)</v>
      </c>
      <c r="I72" s="117" t="str">
        <f>VLOOKUP($E72,[4]YEAR12!$A$2:$DF$260,19,FALSE)</f>
        <v/>
      </c>
      <c r="J72" s="117" t="str">
        <f>VLOOKUP($E72,[4]YEAR12!$A$2:$DF$260,23,FALSE)</f>
        <v/>
      </c>
      <c r="K72" s="117" t="str">
        <f>VLOOKUP($E72,[4]YEAR12!$A$2:$DF$260,27,FALSE)</f>
        <v/>
      </c>
      <c r="L72" s="117" t="str">
        <f>VLOOKUP($E72,[4]YEAR12!$A$2:$DF$260,31,FALSE)</f>
        <v/>
      </c>
      <c r="M72" s="117" t="str">
        <f>VLOOKUP($E72,[4]YEAR12!$A$2:$DF$260,35,FALSE)</f>
        <v/>
      </c>
      <c r="N72" s="117" t="str">
        <f>VLOOKUP($E72,[4]YEAR12!$A$2:$DF$260,39,FALSE)</f>
        <v/>
      </c>
      <c r="O72" s="117" t="str">
        <f>VLOOKUP($E72,[4]YEAR12!$A$2:$DF$260,43,FALSE)</f>
        <v/>
      </c>
      <c r="P72" s="117" t="str">
        <f>VLOOKUP($E72,[4]YEAR12!$A$2:$DF$260,47,FALSE)</f>
        <v/>
      </c>
      <c r="Q72" s="117" t="str">
        <f>VLOOKUP($E72,[4]YEAR12!$A$2:$DF$260,51,FALSE)</f>
        <v>A/A*</v>
      </c>
      <c r="R72" s="117" t="str">
        <f>VLOOKUP($E72,[4]YEAR12!$A$2:$DF$260,55,FALSE)</f>
        <v/>
      </c>
      <c r="S72" s="117" t="str">
        <f>VLOOKUP($E72,[4]YEAR12!$A$2:$DF$260,59,FALSE)</f>
        <v/>
      </c>
      <c r="T72" s="117" t="str">
        <f>VLOOKUP($E72,[4]YEAR12!$A$2:$DF$260,63,FALSE)</f>
        <v>A/A*</v>
      </c>
      <c r="U72" s="117" t="str">
        <f>VLOOKUP($E72,[4]YEAR12!$A$2:$DF$260,67,FALSE)</f>
        <v/>
      </c>
      <c r="V72" s="117" t="str">
        <f>VLOOKUP($E72,[4]YEAR12!$A$2:$DF$260,71,FALSE)</f>
        <v/>
      </c>
      <c r="W72" s="117" t="str">
        <f>VLOOKUP($E72,[4]YEAR12!$A$2:$DF$260,75,FALSE)</f>
        <v/>
      </c>
      <c r="X72" s="117" t="str">
        <f>VLOOKUP($E72,[4]YEAR12!$A$2:$DF$260,79,FALSE)</f>
        <v/>
      </c>
      <c r="Y72" s="117" t="str">
        <f>VLOOKUP($E72,[4]YEAR12!$A$2:$DF$260,83,FALSE)</f>
        <v/>
      </c>
      <c r="Z72" s="117" t="str">
        <f>VLOOKUP($E72,[4]YEAR12!$A$2:$DF$260,87,FALSE)</f>
        <v/>
      </c>
      <c r="AA72" s="117" t="str">
        <f>VLOOKUP($E72,[4]YEAR12!$A$2:$DF$260,91,FALSE)</f>
        <v/>
      </c>
      <c r="AB72" s="117" t="str">
        <f>VLOOKUP($E72,[4]YEAR12!$A$2:$DF$260,95,FALSE)</f>
        <v/>
      </c>
      <c r="AC72" s="117" t="str">
        <f>VLOOKUP($E72,[4]YEAR12!$A$2:$DF$260,99,FALSE)</f>
        <v>A/A*</v>
      </c>
      <c r="AD72" s="117" t="str">
        <f>VLOOKUP($E72,[4]YEAR12!$A$2:$DF$260,103,FALSE)</f>
        <v/>
      </c>
      <c r="AE72" s="117" t="str">
        <f>VLOOKUP($E72,[4]YEAR12!$A$2:$DF$260,107,FALSE)</f>
        <v/>
      </c>
      <c r="AF72" s="117" t="str">
        <f>VLOOKUP($E72,[4]YEAR12!$A$2:$DI$260,111,FALSE)</f>
        <v>A</v>
      </c>
      <c r="AG72" s="117" t="str">
        <f>VLOOKUP($E72,[4]YEAR12!$A$2:$DK$260,115,FALSE)</f>
        <v/>
      </c>
      <c r="AH72" s="117" t="str">
        <f>VLOOKUP($E72,[4]YEAR12!$A$2:$FK$260,119,FALSE)</f>
        <v/>
      </c>
    </row>
    <row r="73" spans="1:34" x14ac:dyDescent="0.25">
      <c r="A73" t="s">
        <v>380</v>
      </c>
      <c r="B73">
        <v>30</v>
      </c>
      <c r="E73" s="73">
        <f>[4]YEAR12!$A72</f>
        <v>150881</v>
      </c>
      <c r="F73" s="72" t="str">
        <f>[4]YEAR12!$B72</f>
        <v>Francis, Susanna</v>
      </c>
      <c r="G73" s="119">
        <f>[4]YEAR12!$M72</f>
        <v>7.8</v>
      </c>
      <c r="H73" s="78" t="str">
        <f>[4]YEAR12!$Q72</f>
        <v>7.75+ (A/A*)</v>
      </c>
      <c r="I73" s="117" t="str">
        <f>VLOOKUP($E73,[4]YEAR12!$A$2:$DF$260,19,FALSE)</f>
        <v/>
      </c>
      <c r="J73" s="117" t="str">
        <f>VLOOKUP($E73,[4]YEAR12!$A$2:$DF$260,23,FALSE)</f>
        <v/>
      </c>
      <c r="K73" s="117" t="str">
        <f>VLOOKUP($E73,[4]YEAR12!$A$2:$DF$260,27,FALSE)</f>
        <v/>
      </c>
      <c r="L73" s="117" t="str">
        <f>VLOOKUP($E73,[4]YEAR12!$A$2:$DF$260,31,FALSE)</f>
        <v/>
      </c>
      <c r="M73" s="117" t="str">
        <f>VLOOKUP($E73,[4]YEAR12!$A$2:$DF$260,35,FALSE)</f>
        <v/>
      </c>
      <c r="N73" s="117" t="str">
        <f>VLOOKUP($E73,[4]YEAR12!$A$2:$DF$260,39,FALSE)</f>
        <v/>
      </c>
      <c r="O73" s="117" t="str">
        <f>VLOOKUP($E73,[4]YEAR12!$A$2:$DF$260,43,FALSE)</f>
        <v/>
      </c>
      <c r="P73" s="117" t="str">
        <f>VLOOKUP($E73,[4]YEAR12!$A$2:$DF$260,47,FALSE)</f>
        <v/>
      </c>
      <c r="Q73" s="117" t="str">
        <f>VLOOKUP($E73,[4]YEAR12!$A$2:$DF$260,51,FALSE)</f>
        <v/>
      </c>
      <c r="R73" s="117" t="str">
        <f>VLOOKUP($E73,[4]YEAR12!$A$2:$DF$260,55,FALSE)</f>
        <v/>
      </c>
      <c r="S73" s="117" t="str">
        <f>VLOOKUP($E73,[4]YEAR12!$A$2:$DF$260,59,FALSE)</f>
        <v/>
      </c>
      <c r="T73" s="117" t="str">
        <f>VLOOKUP($E73,[4]YEAR12!$A$2:$DF$260,63,FALSE)</f>
        <v/>
      </c>
      <c r="U73" s="117" t="str">
        <f>VLOOKUP($E73,[4]YEAR12!$A$2:$DF$260,67,FALSE)</f>
        <v/>
      </c>
      <c r="V73" s="117" t="str">
        <f>VLOOKUP($E73,[4]YEAR12!$A$2:$DF$260,71,FALSE)</f>
        <v/>
      </c>
      <c r="W73" s="117" t="str">
        <f>VLOOKUP($E73,[4]YEAR12!$A$2:$DF$260,75,FALSE)</f>
        <v/>
      </c>
      <c r="X73" s="117" t="str">
        <f>VLOOKUP($E73,[4]YEAR12!$A$2:$DF$260,79,FALSE)</f>
        <v>A*</v>
      </c>
      <c r="Y73" s="117" t="str">
        <f>VLOOKUP($E73,[4]YEAR12!$A$2:$DF$260,83,FALSE)</f>
        <v/>
      </c>
      <c r="Z73" s="117" t="str">
        <f>VLOOKUP($E73,[4]YEAR12!$A$2:$DF$260,87,FALSE)</f>
        <v>A*</v>
      </c>
      <c r="AA73" s="117" t="str">
        <f>VLOOKUP($E73,[4]YEAR12!$A$2:$DF$260,91,FALSE)</f>
        <v/>
      </c>
      <c r="AB73" s="117" t="str">
        <f>VLOOKUP($E73,[4]YEAR12!$A$2:$DF$260,95,FALSE)</f>
        <v/>
      </c>
      <c r="AC73" s="117" t="str">
        <f>VLOOKUP($E73,[4]YEAR12!$A$2:$DF$260,99,FALSE)</f>
        <v/>
      </c>
      <c r="AD73" s="117" t="str">
        <f>VLOOKUP($E73,[4]YEAR12!$A$2:$DF$260,103,FALSE)</f>
        <v/>
      </c>
      <c r="AE73" s="117" t="str">
        <f>VLOOKUP($E73,[4]YEAR12!$A$2:$DF$260,107,FALSE)</f>
        <v>A*</v>
      </c>
      <c r="AF73" s="117" t="str">
        <f>VLOOKUP($E73,[4]YEAR12!$A$2:$DI$260,111,FALSE)</f>
        <v/>
      </c>
      <c r="AG73" s="117" t="str">
        <f>VLOOKUP($E73,[4]YEAR12!$A$2:$DK$260,115,FALSE)</f>
        <v/>
      </c>
      <c r="AH73" s="117" t="str">
        <f>VLOOKUP($E73,[4]YEAR12!$A$2:$FK$260,119,FALSE)</f>
        <v/>
      </c>
    </row>
    <row r="74" spans="1:34" x14ac:dyDescent="0.25">
      <c r="A74" t="s">
        <v>381</v>
      </c>
      <c r="B74">
        <v>42.5</v>
      </c>
      <c r="E74" s="73">
        <f>[4]YEAR12!$A73</f>
        <v>150842</v>
      </c>
      <c r="F74" s="72" t="str">
        <f>[4]YEAR12!$B73</f>
        <v>Garnett, Alexandra</v>
      </c>
      <c r="G74" s="119">
        <f>[4]YEAR12!$M73</f>
        <v>7.8</v>
      </c>
      <c r="H74" s="78" t="str">
        <f>[4]YEAR12!$Q73</f>
        <v>7.75+ (A/A*)</v>
      </c>
      <c r="I74" s="117" t="str">
        <f>VLOOKUP($E74,[4]YEAR12!$A$2:$DF$260,19,FALSE)</f>
        <v/>
      </c>
      <c r="J74" s="117" t="str">
        <f>VLOOKUP($E74,[4]YEAR12!$A$2:$DF$260,23,FALSE)</f>
        <v/>
      </c>
      <c r="K74" s="117" t="str">
        <f>VLOOKUP($E74,[4]YEAR12!$A$2:$DF$260,27,FALSE)</f>
        <v>A/A*</v>
      </c>
      <c r="L74" s="117" t="str">
        <f>VLOOKUP($E74,[4]YEAR12!$A$2:$DF$260,31,FALSE)</f>
        <v>A/A*</v>
      </c>
      <c r="M74" s="117" t="str">
        <f>VLOOKUP($E74,[4]YEAR12!$A$2:$DF$260,35,FALSE)</f>
        <v/>
      </c>
      <c r="N74" s="117" t="str">
        <f>VLOOKUP($E74,[4]YEAR12!$A$2:$DF$260,39,FALSE)</f>
        <v/>
      </c>
      <c r="O74" s="117" t="str">
        <f>VLOOKUP($E74,[4]YEAR12!$A$2:$DF$260,43,FALSE)</f>
        <v/>
      </c>
      <c r="P74" s="117" t="str">
        <f>VLOOKUP($E74,[4]YEAR12!$A$2:$DF$260,47,FALSE)</f>
        <v/>
      </c>
      <c r="Q74" s="117" t="str">
        <f>VLOOKUP($E74,[4]YEAR12!$A$2:$DF$260,51,FALSE)</f>
        <v/>
      </c>
      <c r="R74" s="117" t="str">
        <f>VLOOKUP($E74,[4]YEAR12!$A$2:$DF$260,55,FALSE)</f>
        <v/>
      </c>
      <c r="S74" s="117" t="str">
        <f>VLOOKUP($E74,[4]YEAR12!$A$2:$DF$260,59,FALSE)</f>
        <v/>
      </c>
      <c r="T74" s="117" t="str">
        <f>VLOOKUP($E74,[4]YEAR12!$A$2:$DF$260,63,FALSE)</f>
        <v/>
      </c>
      <c r="U74" s="117" t="str">
        <f>VLOOKUP($E74,[4]YEAR12!$A$2:$DF$260,67,FALSE)</f>
        <v/>
      </c>
      <c r="V74" s="117" t="str">
        <f>VLOOKUP($E74,[4]YEAR12!$A$2:$DF$260,71,FALSE)</f>
        <v/>
      </c>
      <c r="W74" s="117" t="str">
        <f>VLOOKUP($E74,[4]YEAR12!$A$2:$DF$260,75,FALSE)</f>
        <v/>
      </c>
      <c r="X74" s="117" t="str">
        <f>VLOOKUP($E74,[4]YEAR12!$A$2:$DF$260,79,FALSE)</f>
        <v>A*</v>
      </c>
      <c r="Y74" s="117" t="str">
        <f>VLOOKUP($E74,[4]YEAR12!$A$2:$DF$260,83,FALSE)</f>
        <v/>
      </c>
      <c r="Z74" s="117" t="str">
        <f>VLOOKUP($E74,[4]YEAR12!$A$2:$DF$260,87,FALSE)</f>
        <v/>
      </c>
      <c r="AA74" s="117" t="str">
        <f>VLOOKUP($E74,[4]YEAR12!$A$2:$DF$260,91,FALSE)</f>
        <v/>
      </c>
      <c r="AB74" s="117" t="str">
        <f>VLOOKUP($E74,[4]YEAR12!$A$2:$DF$260,95,FALSE)</f>
        <v/>
      </c>
      <c r="AC74" s="117" t="str">
        <f>VLOOKUP($E74,[4]YEAR12!$A$2:$DF$260,99,FALSE)</f>
        <v>A*</v>
      </c>
      <c r="AD74" s="117" t="str">
        <f>VLOOKUP($E74,[4]YEAR12!$A$2:$DF$260,103,FALSE)</f>
        <v/>
      </c>
      <c r="AE74" s="117" t="str">
        <f>VLOOKUP($E74,[4]YEAR12!$A$2:$DF$260,107,FALSE)</f>
        <v/>
      </c>
      <c r="AF74" s="117" t="str">
        <f>VLOOKUP($E74,[4]YEAR12!$A$2:$DI$260,111,FALSE)</f>
        <v/>
      </c>
      <c r="AG74" s="117" t="str">
        <f>VLOOKUP($E74,[4]YEAR12!$A$2:$DK$260,115,FALSE)</f>
        <v/>
      </c>
      <c r="AH74" s="117" t="str">
        <f>VLOOKUP($E74,[4]YEAR12!$A$2:$FK$260,119,FALSE)</f>
        <v/>
      </c>
    </row>
    <row r="75" spans="1:34" x14ac:dyDescent="0.25">
      <c r="A75" t="s">
        <v>382</v>
      </c>
      <c r="B75">
        <v>7.5</v>
      </c>
      <c r="E75" s="73">
        <f>[4]YEAR12!$A74</f>
        <v>160116</v>
      </c>
      <c r="F75" s="72" t="str">
        <f>[4]YEAR12!$B74</f>
        <v>Gashi, Nela</v>
      </c>
      <c r="G75" s="119">
        <f>[4]YEAR12!$M74</f>
        <v>7.5714285714285712</v>
      </c>
      <c r="H75" s="78" t="str">
        <f>[4]YEAR12!$Q74</f>
        <v>6.25+ (B/A)</v>
      </c>
      <c r="I75" s="117" t="str">
        <f>VLOOKUP($E75,[4]YEAR12!$A$2:$DF$260,19,FALSE)</f>
        <v/>
      </c>
      <c r="J75" s="117" t="str">
        <f>VLOOKUP($E75,[4]YEAR12!$A$2:$DF$260,23,FALSE)</f>
        <v>A*</v>
      </c>
      <c r="K75" s="117" t="str">
        <f>VLOOKUP($E75,[4]YEAR12!$A$2:$DF$260,27,FALSE)</f>
        <v>A/A*</v>
      </c>
      <c r="L75" s="117" t="str">
        <f>VLOOKUP($E75,[4]YEAR12!$A$2:$DF$260,31,FALSE)</f>
        <v>A</v>
      </c>
      <c r="M75" s="117" t="str">
        <f>VLOOKUP($E75,[4]YEAR12!$A$2:$DF$260,35,FALSE)</f>
        <v/>
      </c>
      <c r="N75" s="117" t="str">
        <f>VLOOKUP($E75,[4]YEAR12!$A$2:$DF$260,39,FALSE)</f>
        <v/>
      </c>
      <c r="O75" s="117" t="str">
        <f>VLOOKUP($E75,[4]YEAR12!$A$2:$DF$260,43,FALSE)</f>
        <v/>
      </c>
      <c r="P75" s="117" t="str">
        <f>VLOOKUP($E75,[4]YEAR12!$A$2:$DF$260,47,FALSE)</f>
        <v/>
      </c>
      <c r="Q75" s="117" t="str">
        <f>VLOOKUP($E75,[4]YEAR12!$A$2:$DF$260,51,FALSE)</f>
        <v>A*</v>
      </c>
      <c r="R75" s="117" t="str">
        <f>VLOOKUP($E75,[4]YEAR12!$A$2:$DF$260,55,FALSE)</f>
        <v/>
      </c>
      <c r="S75" s="117" t="str">
        <f>VLOOKUP($E75,[4]YEAR12!$A$2:$DF$260,59,FALSE)</f>
        <v/>
      </c>
      <c r="T75" s="117" t="str">
        <f>VLOOKUP($E75,[4]YEAR12!$A$2:$DF$260,63,FALSE)</f>
        <v/>
      </c>
      <c r="U75" s="117" t="str">
        <f>VLOOKUP($E75,[4]YEAR12!$A$2:$DF$260,67,FALSE)</f>
        <v/>
      </c>
      <c r="V75" s="117" t="str">
        <f>VLOOKUP($E75,[4]YEAR12!$A$2:$DF$260,71,FALSE)</f>
        <v/>
      </c>
      <c r="W75" s="117" t="str">
        <f>VLOOKUP($E75,[4]YEAR12!$A$2:$DF$260,75,FALSE)</f>
        <v/>
      </c>
      <c r="X75" s="117" t="str">
        <f>VLOOKUP($E75,[4]YEAR12!$A$2:$DF$260,79,FALSE)</f>
        <v/>
      </c>
      <c r="Y75" s="117" t="str">
        <f>VLOOKUP($E75,[4]YEAR12!$A$2:$DF$260,83,FALSE)</f>
        <v/>
      </c>
      <c r="Z75" s="117" t="str">
        <f>VLOOKUP($E75,[4]YEAR12!$A$2:$DF$260,87,FALSE)</f>
        <v/>
      </c>
      <c r="AA75" s="117" t="str">
        <f>VLOOKUP($E75,[4]YEAR12!$A$2:$DF$260,91,FALSE)</f>
        <v/>
      </c>
      <c r="AB75" s="117" t="str">
        <f>VLOOKUP($E75,[4]YEAR12!$A$2:$DF$260,95,FALSE)</f>
        <v/>
      </c>
      <c r="AC75" s="117" t="str">
        <f>VLOOKUP($E75,[4]YEAR12!$A$2:$DF$260,99,FALSE)</f>
        <v/>
      </c>
      <c r="AD75" s="117" t="str">
        <f>VLOOKUP($E75,[4]YEAR12!$A$2:$DF$260,103,FALSE)</f>
        <v/>
      </c>
      <c r="AE75" s="117" t="str">
        <f>VLOOKUP($E75,[4]YEAR12!$A$2:$DF$260,107,FALSE)</f>
        <v/>
      </c>
      <c r="AF75" s="117" t="str">
        <f>VLOOKUP($E75,[4]YEAR12!$A$2:$DI$260,111,FALSE)</f>
        <v/>
      </c>
      <c r="AG75" s="117" t="str">
        <f>VLOOKUP($E75,[4]YEAR12!$A$2:$DK$260,115,FALSE)</f>
        <v/>
      </c>
      <c r="AH75" s="117" t="str">
        <f>VLOOKUP($E75,[4]YEAR12!$A$2:$FK$260,119,FALSE)</f>
        <v/>
      </c>
    </row>
    <row r="76" spans="1:34" x14ac:dyDescent="0.25">
      <c r="E76" s="73">
        <f>[4]YEAR12!$A75</f>
        <v>150916</v>
      </c>
      <c r="F76" s="72" t="str">
        <f>[4]YEAR12!$B75</f>
        <v>Godsil, Katie</v>
      </c>
      <c r="G76" s="119">
        <f>[4]YEAR12!$M75</f>
        <v>6.8</v>
      </c>
      <c r="H76" s="78" t="str">
        <f>[4]YEAR12!$Q75</f>
        <v>6.25+ (B/A)</v>
      </c>
      <c r="I76" s="117" t="str">
        <f>VLOOKUP($E76,[4]YEAR12!$A$2:$DF$260,19,FALSE)</f>
        <v/>
      </c>
      <c r="J76" s="117" t="str">
        <f>VLOOKUP($E76,[4]YEAR12!$A$2:$DF$260,23,FALSE)</f>
        <v>A/A*</v>
      </c>
      <c r="K76" s="117" t="str">
        <f>VLOOKUP($E76,[4]YEAR12!$A$2:$DF$260,27,FALSE)</f>
        <v/>
      </c>
      <c r="L76" s="117" t="str">
        <f>VLOOKUP($E76,[4]YEAR12!$A$2:$DF$260,31,FALSE)</f>
        <v/>
      </c>
      <c r="M76" s="117" t="str">
        <f>VLOOKUP($E76,[4]YEAR12!$A$2:$DF$260,35,FALSE)</f>
        <v/>
      </c>
      <c r="N76" s="117" t="str">
        <f>VLOOKUP($E76,[4]YEAR12!$A$2:$DF$260,39,FALSE)</f>
        <v/>
      </c>
      <c r="O76" s="117" t="str">
        <f>VLOOKUP($E76,[4]YEAR12!$A$2:$DF$260,43,FALSE)</f>
        <v>A</v>
      </c>
      <c r="P76" s="117" t="str">
        <f>VLOOKUP($E76,[4]YEAR12!$A$2:$DF$260,47,FALSE)</f>
        <v>A</v>
      </c>
      <c r="Q76" s="117" t="str">
        <f>VLOOKUP($E76,[4]YEAR12!$A$2:$DF$260,51,FALSE)</f>
        <v>A</v>
      </c>
      <c r="R76" s="117" t="str">
        <f>VLOOKUP($E76,[4]YEAR12!$A$2:$DF$260,55,FALSE)</f>
        <v/>
      </c>
      <c r="S76" s="117" t="str">
        <f>VLOOKUP($E76,[4]YEAR12!$A$2:$DF$260,59,FALSE)</f>
        <v>A</v>
      </c>
      <c r="T76" s="117" t="str">
        <f>VLOOKUP($E76,[4]YEAR12!$A$2:$DF$260,63,FALSE)</f>
        <v/>
      </c>
      <c r="U76" s="117" t="str">
        <f>VLOOKUP($E76,[4]YEAR12!$A$2:$DF$260,67,FALSE)</f>
        <v/>
      </c>
      <c r="V76" s="117" t="str">
        <f>VLOOKUP($E76,[4]YEAR12!$A$2:$DF$260,71,FALSE)</f>
        <v/>
      </c>
      <c r="W76" s="117" t="str">
        <f>VLOOKUP($E76,[4]YEAR12!$A$2:$DF$260,75,FALSE)</f>
        <v/>
      </c>
      <c r="X76" s="117" t="str">
        <f>VLOOKUP($E76,[4]YEAR12!$A$2:$DF$260,79,FALSE)</f>
        <v/>
      </c>
      <c r="Y76" s="117" t="str">
        <f>VLOOKUP($E76,[4]YEAR12!$A$2:$DF$260,83,FALSE)</f>
        <v/>
      </c>
      <c r="Z76" s="117" t="str">
        <f>VLOOKUP($E76,[4]YEAR12!$A$2:$DF$260,87,FALSE)</f>
        <v/>
      </c>
      <c r="AA76" s="117" t="str">
        <f>VLOOKUP($E76,[4]YEAR12!$A$2:$DF$260,91,FALSE)</f>
        <v/>
      </c>
      <c r="AB76" s="117" t="str">
        <f>VLOOKUP($E76,[4]YEAR12!$A$2:$DF$260,95,FALSE)</f>
        <v/>
      </c>
      <c r="AC76" s="117" t="str">
        <f>VLOOKUP($E76,[4]YEAR12!$A$2:$DF$260,99,FALSE)</f>
        <v/>
      </c>
      <c r="AD76" s="117" t="str">
        <f>VLOOKUP($E76,[4]YEAR12!$A$2:$DF$260,103,FALSE)</f>
        <v/>
      </c>
      <c r="AE76" s="117" t="str">
        <f>VLOOKUP($E76,[4]YEAR12!$A$2:$DF$260,107,FALSE)</f>
        <v/>
      </c>
      <c r="AF76" s="117" t="str">
        <f>VLOOKUP($E76,[4]YEAR12!$A$2:$DI$260,111,FALSE)</f>
        <v/>
      </c>
      <c r="AG76" s="117" t="str">
        <f>VLOOKUP($E76,[4]YEAR12!$A$2:$DK$260,115,FALSE)</f>
        <v/>
      </c>
      <c r="AH76" s="117" t="str">
        <f>VLOOKUP($E76,[4]YEAR12!$A$2:$FK$260,119,FALSE)</f>
        <v/>
      </c>
    </row>
    <row r="77" spans="1:34" x14ac:dyDescent="0.25">
      <c r="E77" s="73">
        <f>[4]YEAR12!$A76</f>
        <v>150818</v>
      </c>
      <c r="F77" s="72" t="str">
        <f>[4]YEAR12!$B76</f>
        <v>Goodchild, Alice</v>
      </c>
      <c r="G77" s="119">
        <f>[4]YEAR12!$M76</f>
        <v>8.1999999999999993</v>
      </c>
      <c r="H77" s="78" t="str">
        <f>[4]YEAR12!$Q76</f>
        <v>7.75+ (A/A*)</v>
      </c>
      <c r="I77" s="117" t="str">
        <f>VLOOKUP($E77,[4]YEAR12!$A$2:$DF$260,19,FALSE)</f>
        <v/>
      </c>
      <c r="J77" s="117" t="str">
        <f>VLOOKUP($E77,[4]YEAR12!$A$2:$DF$260,23,FALSE)</f>
        <v/>
      </c>
      <c r="K77" s="117" t="str">
        <f>VLOOKUP($E77,[4]YEAR12!$A$2:$DF$260,27,FALSE)</f>
        <v/>
      </c>
      <c r="L77" s="117" t="str">
        <f>VLOOKUP($E77,[4]YEAR12!$A$2:$DF$260,31,FALSE)</f>
        <v/>
      </c>
      <c r="M77" s="117" t="str">
        <f>VLOOKUP($E77,[4]YEAR12!$A$2:$DF$260,35,FALSE)</f>
        <v/>
      </c>
      <c r="N77" s="117" t="str">
        <f>VLOOKUP($E77,[4]YEAR12!$A$2:$DF$260,39,FALSE)</f>
        <v/>
      </c>
      <c r="O77" s="117" t="str">
        <f>VLOOKUP($E77,[4]YEAR12!$A$2:$DF$260,43,FALSE)</f>
        <v/>
      </c>
      <c r="P77" s="117" t="str">
        <f>VLOOKUP($E77,[4]YEAR12!$A$2:$DF$260,47,FALSE)</f>
        <v>A*</v>
      </c>
      <c r="Q77" s="117" t="str">
        <f>VLOOKUP($E77,[4]YEAR12!$A$2:$DF$260,51,FALSE)</f>
        <v/>
      </c>
      <c r="R77" s="117" t="str">
        <f>VLOOKUP($E77,[4]YEAR12!$A$2:$DF$260,55,FALSE)</f>
        <v/>
      </c>
      <c r="S77" s="117" t="str">
        <f>VLOOKUP($E77,[4]YEAR12!$A$2:$DF$260,59,FALSE)</f>
        <v>A*</v>
      </c>
      <c r="T77" s="117" t="str">
        <f>VLOOKUP($E77,[4]YEAR12!$A$2:$DF$260,63,FALSE)</f>
        <v/>
      </c>
      <c r="U77" s="117" t="str">
        <f>VLOOKUP($E77,[4]YEAR12!$A$2:$DF$260,67,FALSE)</f>
        <v/>
      </c>
      <c r="V77" s="117" t="str">
        <f>VLOOKUP($E77,[4]YEAR12!$A$2:$DF$260,71,FALSE)</f>
        <v/>
      </c>
      <c r="W77" s="117" t="str">
        <f>VLOOKUP($E77,[4]YEAR12!$A$2:$DF$260,75,FALSE)</f>
        <v/>
      </c>
      <c r="X77" s="117" t="str">
        <f>VLOOKUP($E77,[4]YEAR12!$A$2:$DF$260,79,FALSE)</f>
        <v/>
      </c>
      <c r="Y77" s="117" t="str">
        <f>VLOOKUP($E77,[4]YEAR12!$A$2:$DF$260,83,FALSE)</f>
        <v/>
      </c>
      <c r="Z77" s="117" t="str">
        <f>VLOOKUP($E77,[4]YEAR12!$A$2:$DF$260,87,FALSE)</f>
        <v/>
      </c>
      <c r="AA77" s="117" t="str">
        <f>VLOOKUP($E77,[4]YEAR12!$A$2:$DF$260,91,FALSE)</f>
        <v/>
      </c>
      <c r="AB77" s="117" t="str">
        <f>VLOOKUP($E77,[4]YEAR12!$A$2:$DF$260,95,FALSE)</f>
        <v/>
      </c>
      <c r="AC77" s="117" t="str">
        <f>VLOOKUP($E77,[4]YEAR12!$A$2:$DF$260,99,FALSE)</f>
        <v>A*</v>
      </c>
      <c r="AD77" s="117" t="str">
        <f>VLOOKUP($E77,[4]YEAR12!$A$2:$DF$260,103,FALSE)</f>
        <v/>
      </c>
      <c r="AE77" s="117" t="str">
        <f>VLOOKUP($E77,[4]YEAR12!$A$2:$DF$260,107,FALSE)</f>
        <v/>
      </c>
      <c r="AF77" s="117" t="str">
        <f>VLOOKUP($E77,[4]YEAR12!$A$2:$DI$260,111,FALSE)</f>
        <v>A*</v>
      </c>
      <c r="AG77" s="117" t="str">
        <f>VLOOKUP($E77,[4]YEAR12!$A$2:$DK$260,115,FALSE)</f>
        <v/>
      </c>
      <c r="AH77" s="117" t="str">
        <f>VLOOKUP($E77,[4]YEAR12!$A$2:$FK$260,119,FALSE)</f>
        <v/>
      </c>
    </row>
    <row r="78" spans="1:34" x14ac:dyDescent="0.25">
      <c r="E78" s="73">
        <f>[4]YEAR12!$A77</f>
        <v>150779</v>
      </c>
      <c r="F78" s="72" t="str">
        <f>[4]YEAR12!$B77</f>
        <v>Goodwin, Freya</v>
      </c>
      <c r="G78" s="119">
        <f>[4]YEAR12!$M77</f>
        <v>6.6</v>
      </c>
      <c r="H78" s="78" t="str">
        <f>[4]YEAR12!$Q77</f>
        <v>6.25+ (B/A)</v>
      </c>
      <c r="I78" s="117" t="str">
        <f>VLOOKUP($E78,[4]YEAR12!$A$2:$DF$260,19,FALSE)</f>
        <v>A/A*</v>
      </c>
      <c r="J78" s="117" t="str">
        <f>VLOOKUP($E78,[4]YEAR12!$A$2:$DF$260,23,FALSE)</f>
        <v/>
      </c>
      <c r="K78" s="117" t="str">
        <f>VLOOKUP($E78,[4]YEAR12!$A$2:$DF$260,27,FALSE)</f>
        <v/>
      </c>
      <c r="L78" s="117" t="str">
        <f>VLOOKUP($E78,[4]YEAR12!$A$2:$DF$260,31,FALSE)</f>
        <v/>
      </c>
      <c r="M78" s="117" t="str">
        <f>VLOOKUP($E78,[4]YEAR12!$A$2:$DF$260,35,FALSE)</f>
        <v/>
      </c>
      <c r="N78" s="117" t="str">
        <f>VLOOKUP($E78,[4]YEAR12!$A$2:$DF$260,39,FALSE)</f>
        <v/>
      </c>
      <c r="O78" s="117" t="str">
        <f>VLOOKUP($E78,[4]YEAR12!$A$2:$DF$260,43,FALSE)</f>
        <v/>
      </c>
      <c r="P78" s="117" t="str">
        <f>VLOOKUP($E78,[4]YEAR12!$A$2:$DF$260,47,FALSE)</f>
        <v/>
      </c>
      <c r="Q78" s="117" t="str">
        <f>VLOOKUP($E78,[4]YEAR12!$A$2:$DF$260,51,FALSE)</f>
        <v>A</v>
      </c>
      <c r="R78" s="117" t="str">
        <f>VLOOKUP($E78,[4]YEAR12!$A$2:$DF$260,55,FALSE)</f>
        <v>B/A</v>
      </c>
      <c r="S78" s="117" t="str">
        <f>VLOOKUP($E78,[4]YEAR12!$A$2:$DF$260,59,FALSE)</f>
        <v/>
      </c>
      <c r="T78" s="117" t="str">
        <f>VLOOKUP($E78,[4]YEAR12!$A$2:$DF$260,63,FALSE)</f>
        <v/>
      </c>
      <c r="U78" s="117" t="str">
        <f>VLOOKUP($E78,[4]YEAR12!$A$2:$DF$260,67,FALSE)</f>
        <v/>
      </c>
      <c r="V78" s="117" t="str">
        <f>VLOOKUP($E78,[4]YEAR12!$A$2:$DF$260,71,FALSE)</f>
        <v/>
      </c>
      <c r="W78" s="117" t="str">
        <f>VLOOKUP($E78,[4]YEAR12!$A$2:$DF$260,75,FALSE)</f>
        <v/>
      </c>
      <c r="X78" s="117" t="str">
        <f>VLOOKUP($E78,[4]YEAR12!$A$2:$DF$260,79,FALSE)</f>
        <v/>
      </c>
      <c r="Y78" s="117" t="str">
        <f>VLOOKUP($E78,[4]YEAR12!$A$2:$DF$260,83,FALSE)</f>
        <v/>
      </c>
      <c r="Z78" s="117" t="str">
        <f>VLOOKUP($E78,[4]YEAR12!$A$2:$DF$260,87,FALSE)</f>
        <v/>
      </c>
      <c r="AA78" s="117" t="str">
        <f>VLOOKUP($E78,[4]YEAR12!$A$2:$DF$260,91,FALSE)</f>
        <v/>
      </c>
      <c r="AB78" s="117" t="str">
        <f>VLOOKUP($E78,[4]YEAR12!$A$2:$DF$260,95,FALSE)</f>
        <v/>
      </c>
      <c r="AC78" s="117" t="str">
        <f>VLOOKUP($E78,[4]YEAR12!$A$2:$DF$260,99,FALSE)</f>
        <v/>
      </c>
      <c r="AD78" s="117" t="str">
        <f>VLOOKUP($E78,[4]YEAR12!$A$2:$DF$260,103,FALSE)</f>
        <v/>
      </c>
      <c r="AE78" s="117" t="str">
        <f>VLOOKUP($E78,[4]YEAR12!$A$2:$DF$260,107,FALSE)</f>
        <v/>
      </c>
      <c r="AF78" s="117" t="str">
        <f>VLOOKUP($E78,[4]YEAR12!$A$2:$DI$260,111,FALSE)</f>
        <v/>
      </c>
      <c r="AG78" s="117" t="str">
        <f>VLOOKUP($E78,[4]YEAR12!$A$2:$DK$260,115,FALSE)</f>
        <v/>
      </c>
      <c r="AH78" s="117" t="str">
        <f>VLOOKUP($E78,[4]YEAR12!$A$2:$FK$260,119,FALSE)</f>
        <v/>
      </c>
    </row>
    <row r="79" spans="1:34" x14ac:dyDescent="0.25">
      <c r="E79" s="73">
        <f>[4]YEAR12!$A78</f>
        <v>150980</v>
      </c>
      <c r="F79" s="72" t="str">
        <f>[4]YEAR12!$B78</f>
        <v>Grady, Lucy</v>
      </c>
      <c r="G79" s="119">
        <f>[4]YEAR12!$M78</f>
        <v>8.6999999999999993</v>
      </c>
      <c r="H79" s="78" t="str">
        <f>[4]YEAR12!$Q78</f>
        <v>7.75+ (A/A*)</v>
      </c>
      <c r="I79" s="117" t="str">
        <f>VLOOKUP($E79,[4]YEAR12!$A$2:$DF$260,19,FALSE)</f>
        <v/>
      </c>
      <c r="J79" s="117" t="str">
        <f>VLOOKUP($E79,[4]YEAR12!$A$2:$DF$260,23,FALSE)</f>
        <v/>
      </c>
      <c r="K79" s="117" t="str">
        <f>VLOOKUP($E79,[4]YEAR12!$A$2:$DF$260,27,FALSE)</f>
        <v>A*</v>
      </c>
      <c r="L79" s="117" t="str">
        <f>VLOOKUP($E79,[4]YEAR12!$A$2:$DF$260,31,FALSE)</f>
        <v>A*</v>
      </c>
      <c r="M79" s="117" t="str">
        <f>VLOOKUP($E79,[4]YEAR12!$A$2:$DF$260,35,FALSE)</f>
        <v/>
      </c>
      <c r="N79" s="117" t="str">
        <f>VLOOKUP($E79,[4]YEAR12!$A$2:$DF$260,39,FALSE)</f>
        <v/>
      </c>
      <c r="O79" s="117" t="str">
        <f>VLOOKUP($E79,[4]YEAR12!$A$2:$DF$260,43,FALSE)</f>
        <v/>
      </c>
      <c r="P79" s="117" t="str">
        <f>VLOOKUP($E79,[4]YEAR12!$A$2:$DF$260,47,FALSE)</f>
        <v/>
      </c>
      <c r="Q79" s="117" t="str">
        <f>VLOOKUP($E79,[4]YEAR12!$A$2:$DF$260,51,FALSE)</f>
        <v/>
      </c>
      <c r="R79" s="117" t="str">
        <f>VLOOKUP($E79,[4]YEAR12!$A$2:$DF$260,55,FALSE)</f>
        <v/>
      </c>
      <c r="S79" s="117" t="str">
        <f>VLOOKUP($E79,[4]YEAR12!$A$2:$DF$260,59,FALSE)</f>
        <v/>
      </c>
      <c r="T79" s="117" t="str">
        <f>VLOOKUP($E79,[4]YEAR12!$A$2:$DF$260,63,FALSE)</f>
        <v/>
      </c>
      <c r="U79" s="117" t="str">
        <f>VLOOKUP($E79,[4]YEAR12!$A$2:$DF$260,67,FALSE)</f>
        <v/>
      </c>
      <c r="V79" s="117" t="str">
        <f>VLOOKUP($E79,[4]YEAR12!$A$2:$DF$260,71,FALSE)</f>
        <v/>
      </c>
      <c r="W79" s="117" t="str">
        <f>VLOOKUP($E79,[4]YEAR12!$A$2:$DF$260,75,FALSE)</f>
        <v/>
      </c>
      <c r="X79" s="117" t="str">
        <f>VLOOKUP($E79,[4]YEAR12!$A$2:$DF$260,79,FALSE)</f>
        <v>A*</v>
      </c>
      <c r="Y79" s="117" t="str">
        <f>VLOOKUP($E79,[4]YEAR12!$A$2:$DF$260,83,FALSE)</f>
        <v/>
      </c>
      <c r="Z79" s="117" t="str">
        <f>VLOOKUP($E79,[4]YEAR12!$A$2:$DF$260,87,FALSE)</f>
        <v/>
      </c>
      <c r="AA79" s="117" t="str">
        <f>VLOOKUP($E79,[4]YEAR12!$A$2:$DF$260,91,FALSE)</f>
        <v/>
      </c>
      <c r="AB79" s="117" t="str">
        <f>VLOOKUP($E79,[4]YEAR12!$A$2:$DF$260,95,FALSE)</f>
        <v>A*</v>
      </c>
      <c r="AC79" s="117" t="str">
        <f>VLOOKUP($E79,[4]YEAR12!$A$2:$DF$260,99,FALSE)</f>
        <v/>
      </c>
      <c r="AD79" s="117" t="str">
        <f>VLOOKUP($E79,[4]YEAR12!$A$2:$DF$260,103,FALSE)</f>
        <v/>
      </c>
      <c r="AE79" s="117" t="str">
        <f>VLOOKUP($E79,[4]YEAR12!$A$2:$DF$260,107,FALSE)</f>
        <v/>
      </c>
      <c r="AF79" s="117" t="str">
        <f>VLOOKUP($E79,[4]YEAR12!$A$2:$DI$260,111,FALSE)</f>
        <v/>
      </c>
      <c r="AG79" s="117" t="str">
        <f>VLOOKUP($E79,[4]YEAR12!$A$2:$DK$260,115,FALSE)</f>
        <v/>
      </c>
      <c r="AH79" s="117" t="str">
        <f>VLOOKUP($E79,[4]YEAR12!$A$2:$FK$260,119,FALSE)</f>
        <v/>
      </c>
    </row>
    <row r="80" spans="1:34" x14ac:dyDescent="0.25">
      <c r="E80" s="73">
        <f>[4]YEAR12!$A79</f>
        <v>160088</v>
      </c>
      <c r="F80" s="72" t="str">
        <f>[4]YEAR12!$B79</f>
        <v>Grant, Alfie</v>
      </c>
      <c r="G80" s="119">
        <f>[4]YEAR12!$M79</f>
        <v>6</v>
      </c>
      <c r="H80" s="78" t="str">
        <f>[4]YEAR12!$Q79</f>
        <v>4.75+ (C/B)</v>
      </c>
      <c r="I80" s="117" t="str">
        <f>VLOOKUP($E80,[4]YEAR12!$A$2:$DF$260,19,FALSE)</f>
        <v/>
      </c>
      <c r="J80" s="117" t="str">
        <f>VLOOKUP($E80,[4]YEAR12!$A$2:$DF$260,23,FALSE)</f>
        <v>A</v>
      </c>
      <c r="K80" s="117" t="str">
        <f>VLOOKUP($E80,[4]YEAR12!$A$2:$DF$260,27,FALSE)</f>
        <v/>
      </c>
      <c r="L80" s="117" t="str">
        <f>VLOOKUP($E80,[4]YEAR12!$A$2:$DF$260,31,FALSE)</f>
        <v/>
      </c>
      <c r="M80" s="117" t="str">
        <f>VLOOKUP($E80,[4]YEAR12!$A$2:$DF$260,35,FALSE)</f>
        <v/>
      </c>
      <c r="N80" s="117" t="str">
        <f>VLOOKUP($E80,[4]YEAR12!$A$2:$DF$260,39,FALSE)</f>
        <v/>
      </c>
      <c r="O80" s="117" t="str">
        <f>VLOOKUP($E80,[4]YEAR12!$A$2:$DF$260,43,FALSE)</f>
        <v/>
      </c>
      <c r="P80" s="117" t="str">
        <f>VLOOKUP($E80,[4]YEAR12!$A$2:$DF$260,47,FALSE)</f>
        <v>B/A</v>
      </c>
      <c r="Q80" s="117" t="str">
        <f>VLOOKUP($E80,[4]YEAR12!$A$2:$DF$260,51,FALSE)</f>
        <v/>
      </c>
      <c r="R80" s="117" t="str">
        <f>VLOOKUP($E80,[4]YEAR12!$A$2:$DF$260,55,FALSE)</f>
        <v/>
      </c>
      <c r="S80" s="117" t="str">
        <f>VLOOKUP($E80,[4]YEAR12!$A$2:$DF$260,59,FALSE)</f>
        <v/>
      </c>
      <c r="T80" s="117" t="str">
        <f>VLOOKUP($E80,[4]YEAR12!$A$2:$DF$260,63,FALSE)</f>
        <v/>
      </c>
      <c r="U80" s="117" t="str">
        <f>VLOOKUP($E80,[4]YEAR12!$A$2:$DF$260,67,FALSE)</f>
        <v/>
      </c>
      <c r="V80" s="117" t="str">
        <f>VLOOKUP($E80,[4]YEAR12!$A$2:$DF$260,71,FALSE)</f>
        <v/>
      </c>
      <c r="W80" s="117" t="str">
        <f>VLOOKUP($E80,[4]YEAR12!$A$2:$DF$260,75,FALSE)</f>
        <v/>
      </c>
      <c r="X80" s="117" t="str">
        <f>VLOOKUP($E80,[4]YEAR12!$A$2:$DF$260,79,FALSE)</f>
        <v>B</v>
      </c>
      <c r="Y80" s="117" t="str">
        <f>VLOOKUP($E80,[4]YEAR12!$A$2:$DF$260,83,FALSE)</f>
        <v/>
      </c>
      <c r="Z80" s="117" t="str">
        <f>VLOOKUP($E80,[4]YEAR12!$A$2:$DF$260,87,FALSE)</f>
        <v/>
      </c>
      <c r="AA80" s="117" t="str">
        <f>VLOOKUP($E80,[4]YEAR12!$A$2:$DF$260,91,FALSE)</f>
        <v/>
      </c>
      <c r="AB80" s="117" t="str">
        <f>VLOOKUP($E80,[4]YEAR12!$A$2:$DF$260,95,FALSE)</f>
        <v/>
      </c>
      <c r="AC80" s="117" t="str">
        <f>VLOOKUP($E80,[4]YEAR12!$A$2:$DF$260,99,FALSE)</f>
        <v/>
      </c>
      <c r="AD80" s="117" t="str">
        <f>VLOOKUP($E80,[4]YEAR12!$A$2:$DF$260,103,FALSE)</f>
        <v/>
      </c>
      <c r="AE80" s="117" t="str">
        <f>VLOOKUP($E80,[4]YEAR12!$A$2:$DF$260,107,FALSE)</f>
        <v/>
      </c>
      <c r="AF80" s="117" t="str">
        <f>VLOOKUP($E80,[4]YEAR12!$A$2:$DI$260,111,FALSE)</f>
        <v/>
      </c>
      <c r="AG80" s="117" t="str">
        <f>VLOOKUP($E80,[4]YEAR12!$A$2:$DK$260,115,FALSE)</f>
        <v/>
      </c>
      <c r="AH80" s="117" t="str">
        <f>VLOOKUP($E80,[4]YEAR12!$A$2:$FK$260,119,FALSE)</f>
        <v/>
      </c>
    </row>
    <row r="81" spans="5:34" x14ac:dyDescent="0.25">
      <c r="E81" s="73">
        <f>[4]YEAR12!$A80</f>
        <v>150846</v>
      </c>
      <c r="F81" s="72" t="str">
        <f>[4]YEAR12!$B80</f>
        <v>Green, Hannah</v>
      </c>
      <c r="G81" s="119">
        <f>[4]YEAR12!$M80</f>
        <v>7.2</v>
      </c>
      <c r="H81" s="78" t="str">
        <f>[4]YEAR12!$Q80</f>
        <v>6.25+ (B/A)</v>
      </c>
      <c r="I81" s="117" t="str">
        <f>VLOOKUP($E81,[4]YEAR12!$A$2:$DF$260,19,FALSE)</f>
        <v/>
      </c>
      <c r="J81" s="117" t="str">
        <f>VLOOKUP($E81,[4]YEAR12!$A$2:$DF$260,23,FALSE)</f>
        <v/>
      </c>
      <c r="K81" s="117" t="str">
        <f>VLOOKUP($E81,[4]YEAR12!$A$2:$DF$260,27,FALSE)</f>
        <v/>
      </c>
      <c r="L81" s="117" t="str">
        <f>VLOOKUP($E81,[4]YEAR12!$A$2:$DF$260,31,FALSE)</f>
        <v/>
      </c>
      <c r="M81" s="117" t="str">
        <f>VLOOKUP($E81,[4]YEAR12!$A$2:$DF$260,35,FALSE)</f>
        <v/>
      </c>
      <c r="N81" s="117" t="str">
        <f>VLOOKUP($E81,[4]YEAR12!$A$2:$DF$260,39,FALSE)</f>
        <v/>
      </c>
      <c r="O81" s="117" t="str">
        <f>VLOOKUP($E81,[4]YEAR12!$A$2:$DF$260,43,FALSE)</f>
        <v/>
      </c>
      <c r="P81" s="117" t="str">
        <f>VLOOKUP($E81,[4]YEAR12!$A$2:$DF$260,47,FALSE)</f>
        <v/>
      </c>
      <c r="Q81" s="117" t="str">
        <f>VLOOKUP($E81,[4]YEAR12!$A$2:$DF$260,51,FALSE)</f>
        <v>A/A*</v>
      </c>
      <c r="R81" s="117" t="str">
        <f>VLOOKUP($E81,[4]YEAR12!$A$2:$DF$260,55,FALSE)</f>
        <v/>
      </c>
      <c r="S81" s="117" t="str">
        <f>VLOOKUP($E81,[4]YEAR12!$A$2:$DF$260,59,FALSE)</f>
        <v/>
      </c>
      <c r="T81" s="117" t="str">
        <f>VLOOKUP($E81,[4]YEAR12!$A$2:$DF$260,63,FALSE)</f>
        <v>A/A*</v>
      </c>
      <c r="U81" s="117" t="str">
        <f>VLOOKUP($E81,[4]YEAR12!$A$2:$DF$260,67,FALSE)</f>
        <v/>
      </c>
      <c r="V81" s="117" t="str">
        <f>VLOOKUP($E81,[4]YEAR12!$A$2:$DF$260,71,FALSE)</f>
        <v/>
      </c>
      <c r="W81" s="117" t="str">
        <f>VLOOKUP($E81,[4]YEAR12!$A$2:$DF$260,75,FALSE)</f>
        <v/>
      </c>
      <c r="X81" s="117" t="str">
        <f>VLOOKUP($E81,[4]YEAR12!$A$2:$DF$260,79,FALSE)</f>
        <v/>
      </c>
      <c r="Y81" s="117" t="str">
        <f>VLOOKUP($E81,[4]YEAR12!$A$2:$DF$260,83,FALSE)</f>
        <v/>
      </c>
      <c r="Z81" s="117" t="str">
        <f>VLOOKUP($E81,[4]YEAR12!$A$2:$DF$260,87,FALSE)</f>
        <v/>
      </c>
      <c r="AA81" s="117" t="str">
        <f>VLOOKUP($E81,[4]YEAR12!$A$2:$DF$260,91,FALSE)</f>
        <v/>
      </c>
      <c r="AB81" s="117" t="str">
        <f>VLOOKUP($E81,[4]YEAR12!$A$2:$DF$260,95,FALSE)</f>
        <v/>
      </c>
      <c r="AC81" s="117" t="str">
        <f>VLOOKUP($E81,[4]YEAR12!$A$2:$DF$260,99,FALSE)</f>
        <v>A/A*</v>
      </c>
      <c r="AD81" s="117" t="str">
        <f>VLOOKUP($E81,[4]YEAR12!$A$2:$DF$260,103,FALSE)</f>
        <v/>
      </c>
      <c r="AE81" s="117" t="str">
        <f>VLOOKUP($E81,[4]YEAR12!$A$2:$DF$260,107,FALSE)</f>
        <v>A*</v>
      </c>
      <c r="AF81" s="117" t="str">
        <f>VLOOKUP($E81,[4]YEAR12!$A$2:$DI$260,111,FALSE)</f>
        <v/>
      </c>
      <c r="AG81" s="117" t="str">
        <f>VLOOKUP($E81,[4]YEAR12!$A$2:$DK$260,115,FALSE)</f>
        <v/>
      </c>
      <c r="AH81" s="117" t="str">
        <f>VLOOKUP($E81,[4]YEAR12!$A$2:$FK$260,119,FALSE)</f>
        <v/>
      </c>
    </row>
    <row r="82" spans="5:34" x14ac:dyDescent="0.25">
      <c r="E82" s="73">
        <f>[4]YEAR12!$A81</f>
        <v>160360</v>
      </c>
      <c r="F82" s="72" t="str">
        <f>[4]YEAR12!$B81</f>
        <v>Hackett, Lauren</v>
      </c>
      <c r="G82" s="119">
        <f>[4]YEAR12!$M81</f>
        <v>5.5714285714285712</v>
      </c>
      <c r="H82" s="78" t="str">
        <f>[4]YEAR12!$Q81</f>
        <v>4.75+ (C/B)</v>
      </c>
      <c r="I82" s="117" t="str">
        <f>VLOOKUP($E82,[4]YEAR12!$A$2:$DF$260,19,FALSE)</f>
        <v/>
      </c>
      <c r="J82" s="117" t="str">
        <f>VLOOKUP($E82,[4]YEAR12!$A$2:$DF$260,23,FALSE)</f>
        <v>B/A</v>
      </c>
      <c r="K82" s="117" t="str">
        <f>VLOOKUP($E82,[4]YEAR12!$A$2:$DF$260,27,FALSE)</f>
        <v/>
      </c>
      <c r="L82" s="117" t="str">
        <f>VLOOKUP($E82,[4]YEAR12!$A$2:$DF$260,31,FALSE)</f>
        <v/>
      </c>
      <c r="M82" s="117" t="str">
        <f>VLOOKUP($E82,[4]YEAR12!$A$2:$DF$260,35,FALSE)</f>
        <v/>
      </c>
      <c r="N82" s="117" t="str">
        <f>VLOOKUP($E82,[4]YEAR12!$A$2:$DF$260,39,FALSE)</f>
        <v/>
      </c>
      <c r="O82" s="117" t="str">
        <f>VLOOKUP($E82,[4]YEAR12!$A$2:$DF$260,43,FALSE)</f>
        <v/>
      </c>
      <c r="P82" s="117" t="str">
        <f>VLOOKUP($E82,[4]YEAR12!$A$2:$DF$260,47,FALSE)</f>
        <v/>
      </c>
      <c r="Q82" s="117" t="str">
        <f>VLOOKUP($E82,[4]YEAR12!$A$2:$DF$260,51,FALSE)</f>
        <v/>
      </c>
      <c r="R82" s="117" t="str">
        <f>VLOOKUP($E82,[4]YEAR12!$A$2:$DF$260,55,FALSE)</f>
        <v/>
      </c>
      <c r="S82" s="117" t="str">
        <f>VLOOKUP($E82,[4]YEAR12!$A$2:$DF$260,59,FALSE)</f>
        <v/>
      </c>
      <c r="T82" s="117" t="str">
        <f>VLOOKUP($E82,[4]YEAR12!$A$2:$DF$260,63,FALSE)</f>
        <v/>
      </c>
      <c r="U82" s="117" t="str">
        <f>VLOOKUP($E82,[4]YEAR12!$A$2:$DF$260,67,FALSE)</f>
        <v/>
      </c>
      <c r="V82" s="117" t="str">
        <f>VLOOKUP($E82,[4]YEAR12!$A$2:$DF$260,71,FALSE)</f>
        <v/>
      </c>
      <c r="W82" s="117" t="str">
        <f>VLOOKUP($E82,[4]YEAR12!$A$2:$DF$260,75,FALSE)</f>
        <v/>
      </c>
      <c r="X82" s="117" t="str">
        <f>VLOOKUP($E82,[4]YEAR12!$A$2:$DF$260,79,FALSE)</f>
        <v/>
      </c>
      <c r="Y82" s="117" t="str">
        <f>VLOOKUP($E82,[4]YEAR12!$A$2:$DF$260,83,FALSE)</f>
        <v/>
      </c>
      <c r="Z82" s="117" t="str">
        <f>VLOOKUP($E82,[4]YEAR12!$A$2:$DF$260,87,FALSE)</f>
        <v/>
      </c>
      <c r="AA82" s="117" t="str">
        <f>VLOOKUP($E82,[4]YEAR12!$A$2:$DF$260,91,FALSE)</f>
        <v/>
      </c>
      <c r="AB82" s="117" t="str">
        <f>VLOOKUP($E82,[4]YEAR12!$A$2:$DF$260,95,FALSE)</f>
        <v/>
      </c>
      <c r="AC82" s="117" t="str">
        <f>VLOOKUP($E82,[4]YEAR12!$A$2:$DF$260,99,FALSE)</f>
        <v>B/A</v>
      </c>
      <c r="AD82" s="117" t="str">
        <f>VLOOKUP($E82,[4]YEAR12!$A$2:$DF$260,103,FALSE)</f>
        <v>B</v>
      </c>
      <c r="AE82" s="117" t="str">
        <f>VLOOKUP($E82,[4]YEAR12!$A$2:$DF$260,107,FALSE)</f>
        <v/>
      </c>
      <c r="AF82" s="117" t="str">
        <f>VLOOKUP($E82,[4]YEAR12!$A$2:$DI$260,111,FALSE)</f>
        <v/>
      </c>
      <c r="AG82" s="117" t="str">
        <f>VLOOKUP($E82,[4]YEAR12!$A$2:$DK$260,115,FALSE)</f>
        <v/>
      </c>
      <c r="AH82" s="117" t="str">
        <f>VLOOKUP($E82,[4]YEAR12!$A$2:$FK$260,119,FALSE)</f>
        <v/>
      </c>
    </row>
    <row r="83" spans="5:34" x14ac:dyDescent="0.25">
      <c r="E83" s="73">
        <f>[4]YEAR12!$A82</f>
        <v>150803</v>
      </c>
      <c r="F83" s="72" t="str">
        <f>[4]YEAR12!$B82</f>
        <v>Hagos, Abel</v>
      </c>
      <c r="G83" s="119">
        <f>[4]YEAR12!$M82</f>
        <v>4.9000000000000004</v>
      </c>
      <c r="H83" s="78" t="str">
        <f>[4]YEAR12!$Q82</f>
        <v>4.75+ (C/B)</v>
      </c>
      <c r="I83" s="117" t="str">
        <f>VLOOKUP($E83,[4]YEAR12!$A$2:$DF$260,19,FALSE)</f>
        <v/>
      </c>
      <c r="J83" s="117" t="str">
        <f>VLOOKUP($E83,[4]YEAR12!$A$2:$DF$260,23,FALSE)</f>
        <v>B</v>
      </c>
      <c r="K83" s="117" t="str">
        <f>VLOOKUP($E83,[4]YEAR12!$A$2:$DF$260,27,FALSE)</f>
        <v/>
      </c>
      <c r="L83" s="117" t="str">
        <f>VLOOKUP($E83,[4]YEAR12!$A$2:$DF$260,31,FALSE)</f>
        <v/>
      </c>
      <c r="M83" s="117" t="str">
        <f>VLOOKUP($E83,[4]YEAR12!$A$2:$DF$260,35,FALSE)</f>
        <v/>
      </c>
      <c r="N83" s="117" t="str">
        <f>VLOOKUP($E83,[4]YEAR12!$A$2:$DF$260,39,FALSE)</f>
        <v/>
      </c>
      <c r="O83" s="117" t="str">
        <f>VLOOKUP($E83,[4]YEAR12!$A$2:$DF$260,43,FALSE)</f>
        <v/>
      </c>
      <c r="P83" s="117" t="str">
        <f>VLOOKUP($E83,[4]YEAR12!$A$2:$DF$260,47,FALSE)</f>
        <v>C/B</v>
      </c>
      <c r="Q83" s="117" t="str">
        <f>VLOOKUP($E83,[4]YEAR12!$A$2:$DF$260,51,FALSE)</f>
        <v/>
      </c>
      <c r="R83" s="117" t="str">
        <f>VLOOKUP($E83,[4]YEAR12!$A$2:$DF$260,55,FALSE)</f>
        <v/>
      </c>
      <c r="S83" s="117" t="str">
        <f>VLOOKUP($E83,[4]YEAR12!$A$2:$DF$260,59,FALSE)</f>
        <v/>
      </c>
      <c r="T83" s="117" t="str">
        <f>VLOOKUP($E83,[4]YEAR12!$A$2:$DF$260,63,FALSE)</f>
        <v/>
      </c>
      <c r="U83" s="117" t="str">
        <f>VLOOKUP($E83,[4]YEAR12!$A$2:$DF$260,67,FALSE)</f>
        <v/>
      </c>
      <c r="V83" s="117" t="str">
        <f>VLOOKUP($E83,[4]YEAR12!$A$2:$DF$260,71,FALSE)</f>
        <v/>
      </c>
      <c r="W83" s="117" t="str">
        <f>VLOOKUP($E83,[4]YEAR12!$A$2:$DF$260,75,FALSE)</f>
        <v>C</v>
      </c>
      <c r="X83" s="117" t="str">
        <f>VLOOKUP($E83,[4]YEAR12!$A$2:$DF$260,79,FALSE)</f>
        <v/>
      </c>
      <c r="Y83" s="117" t="str">
        <f>VLOOKUP($E83,[4]YEAR12!$A$2:$DF$260,83,FALSE)</f>
        <v/>
      </c>
      <c r="Z83" s="117" t="str">
        <f>VLOOKUP($E83,[4]YEAR12!$A$2:$DF$260,87,FALSE)</f>
        <v/>
      </c>
      <c r="AA83" s="117" t="str">
        <f>VLOOKUP($E83,[4]YEAR12!$A$2:$DF$260,91,FALSE)</f>
        <v/>
      </c>
      <c r="AB83" s="117" t="str">
        <f>VLOOKUP($E83,[4]YEAR12!$A$2:$DF$260,95,FALSE)</f>
        <v/>
      </c>
      <c r="AC83" s="117" t="str">
        <f>VLOOKUP($E83,[4]YEAR12!$A$2:$DF$260,99,FALSE)</f>
        <v/>
      </c>
      <c r="AD83" s="117" t="str">
        <f>VLOOKUP($E83,[4]YEAR12!$A$2:$DF$260,103,FALSE)</f>
        <v/>
      </c>
      <c r="AE83" s="117" t="str">
        <f>VLOOKUP($E83,[4]YEAR12!$A$2:$DF$260,107,FALSE)</f>
        <v/>
      </c>
      <c r="AF83" s="117" t="str">
        <f>VLOOKUP($E83,[4]YEAR12!$A$2:$DI$260,111,FALSE)</f>
        <v/>
      </c>
      <c r="AG83" s="117" t="str">
        <f>VLOOKUP($E83,[4]YEAR12!$A$2:$DK$260,115,FALSE)</f>
        <v/>
      </c>
      <c r="AH83" s="117" t="str">
        <f>VLOOKUP($E83,[4]YEAR12!$A$2:$FK$260,119,FALSE)</f>
        <v/>
      </c>
    </row>
    <row r="84" spans="5:34" x14ac:dyDescent="0.25">
      <c r="E84" s="73">
        <f>[4]YEAR12!$A83</f>
        <v>150958</v>
      </c>
      <c r="F84" s="72" t="str">
        <f>[4]YEAR12!$B83</f>
        <v>Hague, Eden</v>
      </c>
      <c r="G84" s="119">
        <f>[4]YEAR12!$M83</f>
        <v>5.7</v>
      </c>
      <c r="H84" s="78" t="str">
        <f>[4]YEAR12!$Q83</f>
        <v>4.75+ (C/B)</v>
      </c>
      <c r="I84" s="117" t="str">
        <f>VLOOKUP($E84,[4]YEAR12!$A$2:$DF$260,19,FALSE)</f>
        <v/>
      </c>
      <c r="J84" s="117" t="str">
        <f>VLOOKUP($E84,[4]YEAR12!$A$2:$DF$260,23,FALSE)</f>
        <v/>
      </c>
      <c r="K84" s="117" t="str">
        <f>VLOOKUP($E84,[4]YEAR12!$A$2:$DF$260,27,FALSE)</f>
        <v>C/B</v>
      </c>
      <c r="L84" s="117" t="str">
        <f>VLOOKUP($E84,[4]YEAR12!$A$2:$DF$260,31,FALSE)</f>
        <v/>
      </c>
      <c r="M84" s="117" t="str">
        <f>VLOOKUP($E84,[4]YEAR12!$A$2:$DF$260,35,FALSE)</f>
        <v/>
      </c>
      <c r="N84" s="117" t="str">
        <f>VLOOKUP($E84,[4]YEAR12!$A$2:$DF$260,39,FALSE)</f>
        <v/>
      </c>
      <c r="O84" s="117" t="str">
        <f>VLOOKUP($E84,[4]YEAR12!$A$2:$DF$260,43,FALSE)</f>
        <v/>
      </c>
      <c r="P84" s="117" t="str">
        <f>VLOOKUP($E84,[4]YEAR12!$A$2:$DF$260,47,FALSE)</f>
        <v/>
      </c>
      <c r="Q84" s="117" t="str">
        <f>VLOOKUP($E84,[4]YEAR12!$A$2:$DF$260,51,FALSE)</f>
        <v/>
      </c>
      <c r="R84" s="117" t="str">
        <f>VLOOKUP($E84,[4]YEAR12!$A$2:$DF$260,55,FALSE)</f>
        <v/>
      </c>
      <c r="S84" s="117" t="str">
        <f>VLOOKUP($E84,[4]YEAR12!$A$2:$DF$260,59,FALSE)</f>
        <v/>
      </c>
      <c r="T84" s="117" t="str">
        <f>VLOOKUP($E84,[4]YEAR12!$A$2:$DF$260,63,FALSE)</f>
        <v/>
      </c>
      <c r="U84" s="117" t="str">
        <f>VLOOKUP($E84,[4]YEAR12!$A$2:$DF$260,67,FALSE)</f>
        <v/>
      </c>
      <c r="V84" s="117" t="str">
        <f>VLOOKUP($E84,[4]YEAR12!$A$2:$DF$260,71,FALSE)</f>
        <v/>
      </c>
      <c r="W84" s="117" t="str">
        <f>VLOOKUP($E84,[4]YEAR12!$A$2:$DF$260,75,FALSE)</f>
        <v/>
      </c>
      <c r="X84" s="117" t="str">
        <f>VLOOKUP($E84,[4]YEAR12!$A$2:$DF$260,79,FALSE)</f>
        <v>B</v>
      </c>
      <c r="Y84" s="117" t="str">
        <f>VLOOKUP($E84,[4]YEAR12!$A$2:$DF$260,83,FALSE)</f>
        <v/>
      </c>
      <c r="Z84" s="117" t="str">
        <f>VLOOKUP($E84,[4]YEAR12!$A$2:$DF$260,87,FALSE)</f>
        <v/>
      </c>
      <c r="AA84" s="117" t="str">
        <f>VLOOKUP($E84,[4]YEAR12!$A$2:$DF$260,91,FALSE)</f>
        <v/>
      </c>
      <c r="AB84" s="117" t="str">
        <f>VLOOKUP($E84,[4]YEAR12!$A$2:$DF$260,95,FALSE)</f>
        <v/>
      </c>
      <c r="AC84" s="117" t="str">
        <f>VLOOKUP($E84,[4]YEAR12!$A$2:$DF$260,99,FALSE)</f>
        <v/>
      </c>
      <c r="AD84" s="117" t="str">
        <f>VLOOKUP($E84,[4]YEAR12!$A$2:$DF$260,103,FALSE)</f>
        <v>B</v>
      </c>
      <c r="AE84" s="117" t="str">
        <f>VLOOKUP($E84,[4]YEAR12!$A$2:$DF$260,107,FALSE)</f>
        <v/>
      </c>
      <c r="AF84" s="117" t="str">
        <f>VLOOKUP($E84,[4]YEAR12!$A$2:$DI$260,111,FALSE)</f>
        <v/>
      </c>
      <c r="AG84" s="117" t="str">
        <f>VLOOKUP($E84,[4]YEAR12!$A$2:$DK$260,115,FALSE)</f>
        <v/>
      </c>
      <c r="AH84" s="117" t="str">
        <f>VLOOKUP($E84,[4]YEAR12!$A$2:$FK$260,119,FALSE)</f>
        <v/>
      </c>
    </row>
    <row r="85" spans="5:34" x14ac:dyDescent="0.25">
      <c r="E85" s="73">
        <f>[4]YEAR12!$A84</f>
        <v>160083</v>
      </c>
      <c r="F85" s="72" t="str">
        <f>[4]YEAR12!$B84</f>
        <v>Hague, Jorja</v>
      </c>
      <c r="G85" s="119">
        <f>[4]YEAR12!$M84</f>
        <v>8.6666666666666661</v>
      </c>
      <c r="H85" s="78" t="str">
        <f>[4]YEAR12!$Q84</f>
        <v>7.75+ (A/A*)</v>
      </c>
      <c r="I85" s="117" t="str">
        <f>VLOOKUP($E85,[4]YEAR12!$A$2:$DF$260,19,FALSE)</f>
        <v/>
      </c>
      <c r="J85" s="117" t="str">
        <f>VLOOKUP($E85,[4]YEAR12!$A$2:$DF$260,23,FALSE)</f>
        <v/>
      </c>
      <c r="K85" s="117" t="str">
        <f>VLOOKUP($E85,[4]YEAR12!$A$2:$DF$260,27,FALSE)</f>
        <v>A*</v>
      </c>
      <c r="L85" s="117" t="str">
        <f>VLOOKUP($E85,[4]YEAR12!$A$2:$DF$260,31,FALSE)</f>
        <v>A*</v>
      </c>
      <c r="M85" s="117" t="str">
        <f>VLOOKUP($E85,[4]YEAR12!$A$2:$DF$260,35,FALSE)</f>
        <v/>
      </c>
      <c r="N85" s="117" t="str">
        <f>VLOOKUP($E85,[4]YEAR12!$A$2:$DF$260,39,FALSE)</f>
        <v/>
      </c>
      <c r="O85" s="117" t="str">
        <f>VLOOKUP($E85,[4]YEAR12!$A$2:$DF$260,43,FALSE)</f>
        <v/>
      </c>
      <c r="P85" s="117" t="str">
        <f>VLOOKUP($E85,[4]YEAR12!$A$2:$DF$260,47,FALSE)</f>
        <v/>
      </c>
      <c r="Q85" s="117" t="str">
        <f>VLOOKUP($E85,[4]YEAR12!$A$2:$DF$260,51,FALSE)</f>
        <v/>
      </c>
      <c r="R85" s="117" t="str">
        <f>VLOOKUP($E85,[4]YEAR12!$A$2:$DF$260,55,FALSE)</f>
        <v/>
      </c>
      <c r="S85" s="117" t="str">
        <f>VLOOKUP($E85,[4]YEAR12!$A$2:$DF$260,59,FALSE)</f>
        <v/>
      </c>
      <c r="T85" s="117" t="str">
        <f>VLOOKUP($E85,[4]YEAR12!$A$2:$DF$260,63,FALSE)</f>
        <v/>
      </c>
      <c r="U85" s="117" t="str">
        <f>VLOOKUP($E85,[4]YEAR12!$A$2:$DF$260,67,FALSE)</f>
        <v/>
      </c>
      <c r="V85" s="117" t="str">
        <f>VLOOKUP($E85,[4]YEAR12!$A$2:$DF$260,71,FALSE)</f>
        <v/>
      </c>
      <c r="W85" s="117" t="str">
        <f>VLOOKUP($E85,[4]YEAR12!$A$2:$DF$260,75,FALSE)</f>
        <v/>
      </c>
      <c r="X85" s="117" t="str">
        <f>VLOOKUP($E85,[4]YEAR12!$A$2:$DF$260,79,FALSE)</f>
        <v>A*</v>
      </c>
      <c r="Y85" s="117" t="str">
        <f>VLOOKUP($E85,[4]YEAR12!$A$2:$DF$260,83,FALSE)</f>
        <v/>
      </c>
      <c r="Z85" s="117" t="str">
        <f>VLOOKUP($E85,[4]YEAR12!$A$2:$DF$260,87,FALSE)</f>
        <v/>
      </c>
      <c r="AA85" s="117" t="str">
        <f>VLOOKUP($E85,[4]YEAR12!$A$2:$DF$260,91,FALSE)</f>
        <v/>
      </c>
      <c r="AB85" s="117" t="str">
        <f>VLOOKUP($E85,[4]YEAR12!$A$2:$DF$260,95,FALSE)</f>
        <v/>
      </c>
      <c r="AC85" s="117" t="str">
        <f>VLOOKUP($E85,[4]YEAR12!$A$2:$DF$260,99,FALSE)</f>
        <v/>
      </c>
      <c r="AD85" s="117" t="str">
        <f>VLOOKUP($E85,[4]YEAR12!$A$2:$DF$260,103,FALSE)</f>
        <v/>
      </c>
      <c r="AE85" s="117" t="str">
        <f>VLOOKUP($E85,[4]YEAR12!$A$2:$DF$260,107,FALSE)</f>
        <v/>
      </c>
      <c r="AF85" s="117" t="str">
        <f>VLOOKUP($E85,[4]YEAR12!$A$2:$DI$260,111,FALSE)</f>
        <v/>
      </c>
      <c r="AG85" s="117" t="str">
        <f>VLOOKUP($E85,[4]YEAR12!$A$2:$DK$260,115,FALSE)</f>
        <v/>
      </c>
      <c r="AH85" s="117" t="str">
        <f>VLOOKUP($E85,[4]YEAR12!$A$2:$FK$260,119,FALSE)</f>
        <v/>
      </c>
    </row>
    <row r="86" spans="5:34" x14ac:dyDescent="0.25">
      <c r="E86" s="73">
        <f>[4]YEAR12!$A85</f>
        <v>160135</v>
      </c>
      <c r="F86" s="72" t="str">
        <f>[4]YEAR12!$B85</f>
        <v>Haj Mohamad, Sahar</v>
      </c>
      <c r="G86" s="119">
        <f>[4]YEAR12!$M85</f>
        <v>3.78125</v>
      </c>
      <c r="H86" s="78" t="str">
        <f>[4]YEAR12!$Q85</f>
        <v>2.5+ (D/C)</v>
      </c>
      <c r="I86" s="117" t="str">
        <f>VLOOKUP($E86,[4]YEAR12!$A$2:$DF$260,19,FALSE)</f>
        <v/>
      </c>
      <c r="J86" s="117" t="str">
        <f>VLOOKUP($E86,[4]YEAR12!$A$2:$DF$260,23,FALSE)</f>
        <v/>
      </c>
      <c r="K86" s="117" t="str">
        <f>VLOOKUP($E86,[4]YEAR12!$A$2:$DF$260,27,FALSE)</f>
        <v/>
      </c>
      <c r="L86" s="117" t="str">
        <f>VLOOKUP($E86,[4]YEAR12!$A$2:$DF$260,31,FALSE)</f>
        <v/>
      </c>
      <c r="M86" s="117" t="str">
        <f>VLOOKUP($E86,[4]YEAR12!$A$2:$DF$260,35,FALSE)</f>
        <v/>
      </c>
      <c r="N86" s="117" t="str">
        <f>VLOOKUP($E86,[4]YEAR12!$A$2:$DF$260,39,FALSE)</f>
        <v/>
      </c>
      <c r="O86" s="117" t="str">
        <f>VLOOKUP($E86,[4]YEAR12!$A$2:$DF$260,43,FALSE)</f>
        <v/>
      </c>
      <c r="P86" s="117" t="str">
        <f>VLOOKUP($E86,[4]YEAR12!$A$2:$DF$260,47,FALSE)</f>
        <v/>
      </c>
      <c r="Q86" s="117" t="str">
        <f>VLOOKUP($E86,[4]YEAR12!$A$2:$DF$260,51,FALSE)</f>
        <v/>
      </c>
      <c r="R86" s="117" t="str">
        <f>VLOOKUP($E86,[4]YEAR12!$A$2:$DF$260,55,FALSE)</f>
        <v/>
      </c>
      <c r="S86" s="117" t="str">
        <f>VLOOKUP($E86,[4]YEAR12!$A$2:$DF$260,59,FALSE)</f>
        <v/>
      </c>
      <c r="T86" s="117" t="str">
        <f>VLOOKUP($E86,[4]YEAR12!$A$2:$DF$260,63,FALSE)</f>
        <v/>
      </c>
      <c r="U86" s="117" t="str">
        <f>VLOOKUP($E86,[4]YEAR12!$A$2:$DF$260,67,FALSE)</f>
        <v>D</v>
      </c>
      <c r="V86" s="117" t="str">
        <f>VLOOKUP($E86,[4]YEAR12!$A$2:$DF$260,71,FALSE)</f>
        <v/>
      </c>
      <c r="W86" s="117" t="str">
        <f>VLOOKUP($E86,[4]YEAR12!$A$2:$DF$260,75,FALSE)</f>
        <v/>
      </c>
      <c r="X86" s="117" t="str">
        <f>VLOOKUP($E86,[4]YEAR12!$A$2:$DF$260,79,FALSE)</f>
        <v/>
      </c>
      <c r="Y86" s="117" t="str">
        <f>VLOOKUP($E86,[4]YEAR12!$A$2:$DF$260,83,FALSE)</f>
        <v/>
      </c>
      <c r="Z86" s="117" t="str">
        <f>VLOOKUP($E86,[4]YEAR12!$A$2:$DF$260,87,FALSE)</f>
        <v/>
      </c>
      <c r="AA86" s="117" t="str">
        <f>VLOOKUP($E86,[4]YEAR12!$A$2:$DF$260,91,FALSE)</f>
        <v/>
      </c>
      <c r="AB86" s="117" t="str">
        <f>VLOOKUP($E86,[4]YEAR12!$A$2:$DF$260,95,FALSE)</f>
        <v/>
      </c>
      <c r="AC86" s="117" t="str">
        <f>VLOOKUP($E86,[4]YEAR12!$A$2:$DF$260,99,FALSE)</f>
        <v/>
      </c>
      <c r="AD86" s="117" t="str">
        <f>VLOOKUP($E86,[4]YEAR12!$A$2:$DF$260,103,FALSE)</f>
        <v>D/C</v>
      </c>
      <c r="AE86" s="117" t="str">
        <f>VLOOKUP($E86,[4]YEAR12!$A$2:$DF$260,107,FALSE)</f>
        <v>C</v>
      </c>
      <c r="AF86" s="117" t="str">
        <f>VLOOKUP($E86,[4]YEAR12!$A$2:$DI$260,111,FALSE)</f>
        <v/>
      </c>
      <c r="AG86" s="117" t="str">
        <f>VLOOKUP($E86,[4]YEAR12!$A$2:$DK$260,115,FALSE)</f>
        <v/>
      </c>
      <c r="AH86" s="117" t="str">
        <f>VLOOKUP($E86,[4]YEAR12!$A$2:$FK$260,119,FALSE)</f>
        <v/>
      </c>
    </row>
    <row r="87" spans="5:34" x14ac:dyDescent="0.25">
      <c r="E87" s="73">
        <f>[4]YEAR12!$A86</f>
        <v>150981</v>
      </c>
      <c r="F87" s="72" t="str">
        <f>[4]YEAR12!$B86</f>
        <v>Hands, Lowri</v>
      </c>
      <c r="G87" s="119">
        <f>[4]YEAR12!$M86</f>
        <v>3.2</v>
      </c>
      <c r="H87" s="78" t="str">
        <f>[4]YEAR12!$Q86</f>
        <v>2.5+ (D/C)</v>
      </c>
      <c r="I87" s="117" t="str">
        <f>VLOOKUP($E87,[4]YEAR12!$A$2:$DF$260,19,FALSE)</f>
        <v/>
      </c>
      <c r="J87" s="117" t="str">
        <f>VLOOKUP($E87,[4]YEAR12!$A$2:$DF$260,23,FALSE)</f>
        <v/>
      </c>
      <c r="K87" s="117" t="str">
        <f>VLOOKUP($E87,[4]YEAR12!$A$2:$DF$260,27,FALSE)</f>
        <v/>
      </c>
      <c r="L87" s="117" t="str">
        <f>VLOOKUP($E87,[4]YEAR12!$A$2:$DF$260,31,FALSE)</f>
        <v/>
      </c>
      <c r="M87" s="117" t="str">
        <f>VLOOKUP($E87,[4]YEAR12!$A$2:$DF$260,35,FALSE)</f>
        <v/>
      </c>
      <c r="N87" s="117" t="str">
        <f>VLOOKUP($E87,[4]YEAR12!$A$2:$DF$260,39,FALSE)</f>
        <v/>
      </c>
      <c r="O87" s="117" t="str">
        <f>VLOOKUP($E87,[4]YEAR12!$A$2:$DF$260,43,FALSE)</f>
        <v/>
      </c>
      <c r="P87" s="117" t="str">
        <f>VLOOKUP($E87,[4]YEAR12!$A$2:$DF$260,47,FALSE)</f>
        <v/>
      </c>
      <c r="Q87" s="117" t="str">
        <f>VLOOKUP($E87,[4]YEAR12!$A$2:$DF$260,51,FALSE)</f>
        <v/>
      </c>
      <c r="R87" s="117" t="str">
        <f>VLOOKUP($E87,[4]YEAR12!$A$2:$DF$260,55,FALSE)</f>
        <v/>
      </c>
      <c r="S87" s="117" t="str">
        <f>VLOOKUP($E87,[4]YEAR12!$A$2:$DF$260,59,FALSE)</f>
        <v/>
      </c>
      <c r="T87" s="117" t="str">
        <f>VLOOKUP($E87,[4]YEAR12!$A$2:$DF$260,63,FALSE)</f>
        <v/>
      </c>
      <c r="U87" s="117" t="str">
        <f>VLOOKUP($E87,[4]YEAR12!$A$2:$DF$260,67,FALSE)</f>
        <v/>
      </c>
      <c r="V87" s="117" t="str">
        <f>VLOOKUP($E87,[4]YEAR12!$A$2:$DF$260,71,FALSE)</f>
        <v>D/D</v>
      </c>
      <c r="W87" s="117" t="str">
        <f>VLOOKUP($E87,[4]YEAR12!$A$2:$DF$260,75,FALSE)</f>
        <v/>
      </c>
      <c r="X87" s="117" t="str">
        <f>VLOOKUP($E87,[4]YEAR12!$A$2:$DF$260,79,FALSE)</f>
        <v/>
      </c>
      <c r="Y87" s="117" t="str">
        <f>VLOOKUP($E87,[4]YEAR12!$A$2:$DF$260,83,FALSE)</f>
        <v/>
      </c>
      <c r="Z87" s="117" t="str">
        <f>VLOOKUP($E87,[4]YEAR12!$A$2:$DF$260,87,FALSE)</f>
        <v/>
      </c>
      <c r="AA87" s="117" t="str">
        <f>VLOOKUP($E87,[4]YEAR12!$A$2:$DF$260,91,FALSE)</f>
        <v/>
      </c>
      <c r="AB87" s="117" t="str">
        <f>VLOOKUP($E87,[4]YEAR12!$A$2:$DF$260,95,FALSE)</f>
        <v/>
      </c>
      <c r="AC87" s="117" t="str">
        <f>VLOOKUP($E87,[4]YEAR12!$A$2:$DF$260,99,FALSE)</f>
        <v/>
      </c>
      <c r="AD87" s="117" t="str">
        <f>VLOOKUP($E87,[4]YEAR12!$A$2:$DF$260,103,FALSE)</f>
        <v/>
      </c>
      <c r="AE87" s="117" t="str">
        <f>VLOOKUP($E87,[4]YEAR12!$A$2:$DF$260,107,FALSE)</f>
        <v/>
      </c>
      <c r="AF87" s="117" t="str">
        <f>VLOOKUP($E87,[4]YEAR12!$A$2:$DI$260,111,FALSE)</f>
        <v/>
      </c>
      <c r="AG87" s="117" t="str">
        <f>VLOOKUP($E87,[4]YEAR12!$A$2:$DK$260,115,FALSE)</f>
        <v/>
      </c>
      <c r="AH87" s="117" t="str">
        <f>VLOOKUP($E87,[4]YEAR12!$A$2:$FK$260,119,FALSE)</f>
        <v/>
      </c>
    </row>
    <row r="88" spans="5:34" x14ac:dyDescent="0.25">
      <c r="E88" s="73">
        <f>[4]YEAR12!$A87</f>
        <v>150951</v>
      </c>
      <c r="F88" s="72" t="str">
        <f>[4]YEAR12!$B87</f>
        <v>Hawkins, Mollie</v>
      </c>
      <c r="G88" s="119">
        <f>[4]YEAR12!$M87</f>
        <v>5.7</v>
      </c>
      <c r="H88" s="78" t="str">
        <f>[4]YEAR12!$Q87</f>
        <v>4.75+ (C/B)</v>
      </c>
      <c r="I88" s="117" t="str">
        <f>VLOOKUP($E88,[4]YEAR12!$A$2:$DF$260,19,FALSE)</f>
        <v/>
      </c>
      <c r="J88" s="117" t="str">
        <f>VLOOKUP($E88,[4]YEAR12!$A$2:$DF$260,23,FALSE)</f>
        <v/>
      </c>
      <c r="K88" s="117" t="str">
        <f>VLOOKUP($E88,[4]YEAR12!$A$2:$DF$260,27,FALSE)</f>
        <v>C/B</v>
      </c>
      <c r="L88" s="117" t="str">
        <f>VLOOKUP($E88,[4]YEAR12!$A$2:$DF$260,31,FALSE)</f>
        <v>C/B</v>
      </c>
      <c r="M88" s="117" t="str">
        <f>VLOOKUP($E88,[4]YEAR12!$A$2:$DF$260,35,FALSE)</f>
        <v/>
      </c>
      <c r="N88" s="117" t="str">
        <f>VLOOKUP($E88,[4]YEAR12!$A$2:$DF$260,39,FALSE)</f>
        <v/>
      </c>
      <c r="O88" s="117" t="str">
        <f>VLOOKUP($E88,[4]YEAR12!$A$2:$DF$260,43,FALSE)</f>
        <v/>
      </c>
      <c r="P88" s="117" t="str">
        <f>VLOOKUP($E88,[4]YEAR12!$A$2:$DF$260,47,FALSE)</f>
        <v/>
      </c>
      <c r="Q88" s="117" t="str">
        <f>VLOOKUP($E88,[4]YEAR12!$A$2:$DF$260,51,FALSE)</f>
        <v/>
      </c>
      <c r="R88" s="117" t="str">
        <f>VLOOKUP($E88,[4]YEAR12!$A$2:$DF$260,55,FALSE)</f>
        <v/>
      </c>
      <c r="S88" s="117" t="str">
        <f>VLOOKUP($E88,[4]YEAR12!$A$2:$DF$260,59,FALSE)</f>
        <v/>
      </c>
      <c r="T88" s="117" t="str">
        <f>VLOOKUP($E88,[4]YEAR12!$A$2:$DF$260,63,FALSE)</f>
        <v/>
      </c>
      <c r="U88" s="117" t="str">
        <f>VLOOKUP($E88,[4]YEAR12!$A$2:$DF$260,67,FALSE)</f>
        <v>D*</v>
      </c>
      <c r="V88" s="117" t="str">
        <f>VLOOKUP($E88,[4]YEAR12!$A$2:$DF$260,71,FALSE)</f>
        <v/>
      </c>
      <c r="W88" s="117" t="str">
        <f>VLOOKUP($E88,[4]YEAR12!$A$2:$DF$260,75,FALSE)</f>
        <v/>
      </c>
      <c r="X88" s="117" t="str">
        <f>VLOOKUP($E88,[4]YEAR12!$A$2:$DF$260,79,FALSE)</f>
        <v/>
      </c>
      <c r="Y88" s="117" t="str">
        <f>VLOOKUP($E88,[4]YEAR12!$A$2:$DF$260,83,FALSE)</f>
        <v/>
      </c>
      <c r="Z88" s="117" t="str">
        <f>VLOOKUP($E88,[4]YEAR12!$A$2:$DF$260,87,FALSE)</f>
        <v/>
      </c>
      <c r="AA88" s="117" t="str">
        <f>VLOOKUP($E88,[4]YEAR12!$A$2:$DF$260,91,FALSE)</f>
        <v/>
      </c>
      <c r="AB88" s="117" t="str">
        <f>VLOOKUP($E88,[4]YEAR12!$A$2:$DF$260,95,FALSE)</f>
        <v/>
      </c>
      <c r="AC88" s="117" t="str">
        <f>VLOOKUP($E88,[4]YEAR12!$A$2:$DF$260,99,FALSE)</f>
        <v/>
      </c>
      <c r="AD88" s="117" t="str">
        <f>VLOOKUP($E88,[4]YEAR12!$A$2:$DF$260,103,FALSE)</f>
        <v>B</v>
      </c>
      <c r="AE88" s="117" t="str">
        <f>VLOOKUP($E88,[4]YEAR12!$A$2:$DF$260,107,FALSE)</f>
        <v/>
      </c>
      <c r="AF88" s="117" t="str">
        <f>VLOOKUP($E88,[4]YEAR12!$A$2:$DI$260,111,FALSE)</f>
        <v/>
      </c>
      <c r="AG88" s="117" t="str">
        <f>VLOOKUP($E88,[4]YEAR12!$A$2:$DK$260,115,FALSE)</f>
        <v/>
      </c>
      <c r="AH88" s="117" t="str">
        <f>VLOOKUP($E88,[4]YEAR12!$A$2:$FK$260,119,FALSE)</f>
        <v/>
      </c>
    </row>
    <row r="89" spans="5:34" x14ac:dyDescent="0.25">
      <c r="E89" s="73">
        <f>[4]YEAR12!$A88</f>
        <v>150844</v>
      </c>
      <c r="F89" s="72" t="str">
        <f>[4]YEAR12!$B88</f>
        <v>Heafey, Emma</v>
      </c>
      <c r="G89" s="119">
        <f>[4]YEAR12!$M88</f>
        <v>7.3</v>
      </c>
      <c r="H89" s="78" t="str">
        <f>[4]YEAR12!$Q88</f>
        <v>6.25+ (B/A)</v>
      </c>
      <c r="I89" s="117" t="str">
        <f>VLOOKUP($E89,[4]YEAR12!$A$2:$DF$260,19,FALSE)</f>
        <v/>
      </c>
      <c r="J89" s="117" t="str">
        <f>VLOOKUP($E89,[4]YEAR12!$A$2:$DF$260,23,FALSE)</f>
        <v/>
      </c>
      <c r="K89" s="117" t="str">
        <f>VLOOKUP($E89,[4]YEAR12!$A$2:$DF$260,27,FALSE)</f>
        <v/>
      </c>
      <c r="L89" s="117" t="str">
        <f>VLOOKUP($E89,[4]YEAR12!$A$2:$DF$260,31,FALSE)</f>
        <v/>
      </c>
      <c r="M89" s="117" t="str">
        <f>VLOOKUP($E89,[4]YEAR12!$A$2:$DF$260,35,FALSE)</f>
        <v/>
      </c>
      <c r="N89" s="117" t="str">
        <f>VLOOKUP($E89,[4]YEAR12!$A$2:$DF$260,39,FALSE)</f>
        <v/>
      </c>
      <c r="O89" s="117" t="str">
        <f>VLOOKUP($E89,[4]YEAR12!$A$2:$DF$260,43,FALSE)</f>
        <v/>
      </c>
      <c r="P89" s="117" t="str">
        <f>VLOOKUP($E89,[4]YEAR12!$A$2:$DF$260,47,FALSE)</f>
        <v>A/A*</v>
      </c>
      <c r="Q89" s="117" t="str">
        <f>VLOOKUP($E89,[4]YEAR12!$A$2:$DF$260,51,FALSE)</f>
        <v>A/A*</v>
      </c>
      <c r="R89" s="117" t="str">
        <f>VLOOKUP($E89,[4]YEAR12!$A$2:$DF$260,55,FALSE)</f>
        <v/>
      </c>
      <c r="S89" s="117" t="str">
        <f>VLOOKUP($E89,[4]YEAR12!$A$2:$DF$260,59,FALSE)</f>
        <v/>
      </c>
      <c r="T89" s="117" t="str">
        <f>VLOOKUP($E89,[4]YEAR12!$A$2:$DF$260,63,FALSE)</f>
        <v>A/A*</v>
      </c>
      <c r="U89" s="117" t="str">
        <f>VLOOKUP($E89,[4]YEAR12!$A$2:$DF$260,67,FALSE)</f>
        <v/>
      </c>
      <c r="V89" s="117" t="str">
        <f>VLOOKUP($E89,[4]YEAR12!$A$2:$DF$260,71,FALSE)</f>
        <v/>
      </c>
      <c r="W89" s="117" t="str">
        <f>VLOOKUP($E89,[4]YEAR12!$A$2:$DF$260,75,FALSE)</f>
        <v/>
      </c>
      <c r="X89" s="117" t="str">
        <f>VLOOKUP($E89,[4]YEAR12!$A$2:$DF$260,79,FALSE)</f>
        <v/>
      </c>
      <c r="Y89" s="117" t="str">
        <f>VLOOKUP($E89,[4]YEAR12!$A$2:$DF$260,83,FALSE)</f>
        <v/>
      </c>
      <c r="Z89" s="117" t="str">
        <f>VLOOKUP($E89,[4]YEAR12!$A$2:$DF$260,87,FALSE)</f>
        <v/>
      </c>
      <c r="AA89" s="117" t="str">
        <f>VLOOKUP($E89,[4]YEAR12!$A$2:$DF$260,91,FALSE)</f>
        <v/>
      </c>
      <c r="AB89" s="117" t="str">
        <f>VLOOKUP($E89,[4]YEAR12!$A$2:$DF$260,95,FALSE)</f>
        <v/>
      </c>
      <c r="AC89" s="117" t="str">
        <f>VLOOKUP($E89,[4]YEAR12!$A$2:$DF$260,99,FALSE)</f>
        <v>A/A*</v>
      </c>
      <c r="AD89" s="117" t="str">
        <f>VLOOKUP($E89,[4]YEAR12!$A$2:$DF$260,103,FALSE)</f>
        <v/>
      </c>
      <c r="AE89" s="117" t="str">
        <f>VLOOKUP($E89,[4]YEAR12!$A$2:$DF$260,107,FALSE)</f>
        <v/>
      </c>
      <c r="AF89" s="117" t="str">
        <f>VLOOKUP($E89,[4]YEAR12!$A$2:$DI$260,111,FALSE)</f>
        <v/>
      </c>
      <c r="AG89" s="117" t="str">
        <f>VLOOKUP($E89,[4]YEAR12!$A$2:$DK$260,115,FALSE)</f>
        <v/>
      </c>
      <c r="AH89" s="117" t="str">
        <f>VLOOKUP($E89,[4]YEAR12!$A$2:$FK$260,119,FALSE)</f>
        <v/>
      </c>
    </row>
    <row r="90" spans="5:34" x14ac:dyDescent="0.25">
      <c r="E90" s="73">
        <f>[4]YEAR12!$A89</f>
        <v>160123</v>
      </c>
      <c r="F90" s="72" t="str">
        <f>[4]YEAR12!$B89</f>
        <v>Hogg, Isabella</v>
      </c>
      <c r="G90" s="119">
        <f>[4]YEAR12!$M89</f>
        <v>4.625</v>
      </c>
      <c r="H90" s="78" t="str">
        <f>[4]YEAR12!$Q89</f>
        <v>2.5+ (D/C)</v>
      </c>
      <c r="I90" s="117" t="str">
        <f>VLOOKUP($E90,[4]YEAR12!$A$2:$DF$260,19,FALSE)</f>
        <v/>
      </c>
      <c r="J90" s="117" t="str">
        <f>VLOOKUP($E90,[4]YEAR12!$A$2:$DF$260,23,FALSE)</f>
        <v/>
      </c>
      <c r="K90" s="117" t="str">
        <f>VLOOKUP($E90,[4]YEAR12!$A$2:$DF$260,27,FALSE)</f>
        <v/>
      </c>
      <c r="L90" s="117" t="str">
        <f>VLOOKUP($E90,[4]YEAR12!$A$2:$DF$260,31,FALSE)</f>
        <v/>
      </c>
      <c r="M90" s="117" t="str">
        <f>VLOOKUP($E90,[4]YEAR12!$A$2:$DF$260,35,FALSE)</f>
        <v/>
      </c>
      <c r="N90" s="117" t="str">
        <f>VLOOKUP($E90,[4]YEAR12!$A$2:$DF$260,39,FALSE)</f>
        <v/>
      </c>
      <c r="O90" s="117" t="str">
        <f>VLOOKUP($E90,[4]YEAR12!$A$2:$DF$260,43,FALSE)</f>
        <v/>
      </c>
      <c r="P90" s="117" t="str">
        <f>VLOOKUP($E90,[4]YEAR12!$A$2:$DF$260,47,FALSE)</f>
        <v/>
      </c>
      <c r="Q90" s="117" t="str">
        <f>VLOOKUP($E90,[4]YEAR12!$A$2:$DF$260,51,FALSE)</f>
        <v/>
      </c>
      <c r="R90" s="117" t="str">
        <f>VLOOKUP($E90,[4]YEAR12!$A$2:$DF$260,55,FALSE)</f>
        <v/>
      </c>
      <c r="S90" s="117" t="str">
        <f>VLOOKUP($E90,[4]YEAR12!$A$2:$DF$260,59,FALSE)</f>
        <v/>
      </c>
      <c r="T90" s="117" t="str">
        <f>VLOOKUP($E90,[4]YEAR12!$A$2:$DF$260,63,FALSE)</f>
        <v/>
      </c>
      <c r="U90" s="117" t="str">
        <f>VLOOKUP($E90,[4]YEAR12!$A$2:$DF$260,67,FALSE)</f>
        <v>D</v>
      </c>
      <c r="V90" s="117" t="str">
        <f>VLOOKUP($E90,[4]YEAR12!$A$2:$DF$260,71,FALSE)</f>
        <v/>
      </c>
      <c r="W90" s="117" t="str">
        <f>VLOOKUP($E90,[4]YEAR12!$A$2:$DF$260,75,FALSE)</f>
        <v/>
      </c>
      <c r="X90" s="117" t="str">
        <f>VLOOKUP($E90,[4]YEAR12!$A$2:$DF$260,79,FALSE)</f>
        <v/>
      </c>
      <c r="Y90" s="117" t="str">
        <f>VLOOKUP($E90,[4]YEAR12!$A$2:$DF$260,83,FALSE)</f>
        <v/>
      </c>
      <c r="Z90" s="117" t="str">
        <f>VLOOKUP($E90,[4]YEAR12!$A$2:$DF$260,87,FALSE)</f>
        <v/>
      </c>
      <c r="AA90" s="117" t="str">
        <f>VLOOKUP($E90,[4]YEAR12!$A$2:$DF$260,91,FALSE)</f>
        <v/>
      </c>
      <c r="AB90" s="117" t="str">
        <f>VLOOKUP($E90,[4]YEAR12!$A$2:$DF$260,95,FALSE)</f>
        <v/>
      </c>
      <c r="AC90" s="117" t="str">
        <f>VLOOKUP($E90,[4]YEAR12!$A$2:$DF$260,99,FALSE)</f>
        <v>C/B</v>
      </c>
      <c r="AD90" s="117" t="str">
        <f>VLOOKUP($E90,[4]YEAR12!$A$2:$DF$260,103,FALSE)</f>
        <v>C</v>
      </c>
      <c r="AE90" s="117" t="str">
        <f>VLOOKUP($E90,[4]YEAR12!$A$2:$DF$260,107,FALSE)</f>
        <v>B</v>
      </c>
      <c r="AF90" s="117" t="str">
        <f>VLOOKUP($E90,[4]YEAR12!$A$2:$DI$260,111,FALSE)</f>
        <v/>
      </c>
      <c r="AG90" s="117" t="str">
        <f>VLOOKUP($E90,[4]YEAR12!$A$2:$DK$260,115,FALSE)</f>
        <v/>
      </c>
      <c r="AH90" s="117" t="str">
        <f>VLOOKUP($E90,[4]YEAR12!$A$2:$FK$260,119,FALSE)</f>
        <v/>
      </c>
    </row>
    <row r="91" spans="5:34" x14ac:dyDescent="0.25">
      <c r="E91" s="73">
        <f>[4]YEAR12!$A90</f>
        <v>150918</v>
      </c>
      <c r="F91" s="72" t="str">
        <f>[4]YEAR12!$B90</f>
        <v>Horwood, Harry</v>
      </c>
      <c r="G91" s="119">
        <f>[4]YEAR12!$M90</f>
        <v>5.6</v>
      </c>
      <c r="H91" s="78" t="str">
        <f>[4]YEAR12!$Q90</f>
        <v>4.75+ (C/B)</v>
      </c>
      <c r="I91" s="117" t="str">
        <f>VLOOKUP($E91,[4]YEAR12!$A$2:$DF$260,19,FALSE)</f>
        <v>A</v>
      </c>
      <c r="J91" s="117" t="str">
        <f>VLOOKUP($E91,[4]YEAR12!$A$2:$DF$260,23,FALSE)</f>
        <v/>
      </c>
      <c r="K91" s="117" t="str">
        <f>VLOOKUP($E91,[4]YEAR12!$A$2:$DF$260,27,FALSE)</f>
        <v>C</v>
      </c>
      <c r="L91" s="117" t="str">
        <f>VLOOKUP($E91,[4]YEAR12!$A$2:$DF$260,31,FALSE)</f>
        <v>C</v>
      </c>
      <c r="M91" s="117" t="str">
        <f>VLOOKUP($E91,[4]YEAR12!$A$2:$DF$260,35,FALSE)</f>
        <v/>
      </c>
      <c r="N91" s="117" t="str">
        <f>VLOOKUP($E91,[4]YEAR12!$A$2:$DF$260,39,FALSE)</f>
        <v/>
      </c>
      <c r="O91" s="117" t="str">
        <f>VLOOKUP($E91,[4]YEAR12!$A$2:$DF$260,43,FALSE)</f>
        <v/>
      </c>
      <c r="P91" s="117" t="str">
        <f>VLOOKUP($E91,[4]YEAR12!$A$2:$DF$260,47,FALSE)</f>
        <v/>
      </c>
      <c r="Q91" s="117" t="str">
        <f>VLOOKUP($E91,[4]YEAR12!$A$2:$DF$260,51,FALSE)</f>
        <v/>
      </c>
      <c r="R91" s="117" t="str">
        <f>VLOOKUP($E91,[4]YEAR12!$A$2:$DF$260,55,FALSE)</f>
        <v/>
      </c>
      <c r="S91" s="117" t="str">
        <f>VLOOKUP($E91,[4]YEAR12!$A$2:$DF$260,59,FALSE)</f>
        <v/>
      </c>
      <c r="T91" s="117" t="str">
        <f>VLOOKUP($E91,[4]YEAR12!$A$2:$DF$260,63,FALSE)</f>
        <v/>
      </c>
      <c r="U91" s="117" t="str">
        <f>VLOOKUP($E91,[4]YEAR12!$A$2:$DF$260,67,FALSE)</f>
        <v/>
      </c>
      <c r="V91" s="117" t="str">
        <f>VLOOKUP($E91,[4]YEAR12!$A$2:$DF$260,71,FALSE)</f>
        <v/>
      </c>
      <c r="W91" s="117" t="str">
        <f>VLOOKUP($E91,[4]YEAR12!$A$2:$DF$260,75,FALSE)</f>
        <v/>
      </c>
      <c r="X91" s="117" t="str">
        <f>VLOOKUP($E91,[4]YEAR12!$A$2:$DF$260,79,FALSE)</f>
        <v>B</v>
      </c>
      <c r="Y91" s="117" t="str">
        <f>VLOOKUP($E91,[4]YEAR12!$A$2:$DF$260,83,FALSE)</f>
        <v/>
      </c>
      <c r="Z91" s="117" t="str">
        <f>VLOOKUP($E91,[4]YEAR12!$A$2:$DF$260,87,FALSE)</f>
        <v/>
      </c>
      <c r="AA91" s="117" t="str">
        <f>VLOOKUP($E91,[4]YEAR12!$A$2:$DF$260,91,FALSE)</f>
        <v/>
      </c>
      <c r="AB91" s="117" t="str">
        <f>VLOOKUP($E91,[4]YEAR12!$A$2:$DF$260,95,FALSE)</f>
        <v/>
      </c>
      <c r="AC91" s="117" t="str">
        <f>VLOOKUP($E91,[4]YEAR12!$A$2:$DF$260,99,FALSE)</f>
        <v/>
      </c>
      <c r="AD91" s="117" t="str">
        <f>VLOOKUP($E91,[4]YEAR12!$A$2:$DF$260,103,FALSE)</f>
        <v/>
      </c>
      <c r="AE91" s="117" t="str">
        <f>VLOOKUP($E91,[4]YEAR12!$A$2:$DF$260,107,FALSE)</f>
        <v/>
      </c>
      <c r="AF91" s="117" t="str">
        <f>VLOOKUP($E91,[4]YEAR12!$A$2:$DI$260,111,FALSE)</f>
        <v/>
      </c>
      <c r="AG91" s="117" t="str">
        <f>VLOOKUP($E91,[4]YEAR12!$A$2:$DK$260,115,FALSE)</f>
        <v/>
      </c>
      <c r="AH91" s="117" t="str">
        <f>VLOOKUP($E91,[4]YEAR12!$A$2:$FK$260,119,FALSE)</f>
        <v/>
      </c>
    </row>
    <row r="92" spans="5:34" x14ac:dyDescent="0.25">
      <c r="E92" s="73">
        <f>[4]YEAR12!$A91</f>
        <v>150823</v>
      </c>
      <c r="F92" s="72" t="str">
        <f>[4]YEAR12!$B91</f>
        <v>Howden, Ella</v>
      </c>
      <c r="G92" s="119">
        <f>[4]YEAR12!$M91</f>
        <v>4.75</v>
      </c>
      <c r="H92" s="78" t="str">
        <f>[4]YEAR12!$Q91</f>
        <v>4.75+ (C/B)</v>
      </c>
      <c r="I92" s="117" t="str">
        <f>VLOOKUP($E92,[4]YEAR12!$A$2:$DF$260,19,FALSE)</f>
        <v/>
      </c>
      <c r="J92" s="117" t="str">
        <f>VLOOKUP($E92,[4]YEAR12!$A$2:$DF$260,23,FALSE)</f>
        <v/>
      </c>
      <c r="K92" s="117" t="str">
        <f>VLOOKUP($E92,[4]YEAR12!$A$2:$DF$260,27,FALSE)</f>
        <v/>
      </c>
      <c r="L92" s="117" t="str">
        <f>VLOOKUP($E92,[4]YEAR12!$A$2:$DF$260,31,FALSE)</f>
        <v/>
      </c>
      <c r="M92" s="117" t="str">
        <f>VLOOKUP($E92,[4]YEAR12!$A$2:$DF$260,35,FALSE)</f>
        <v/>
      </c>
      <c r="N92" s="117" t="str">
        <f>VLOOKUP($E92,[4]YEAR12!$A$2:$DF$260,39,FALSE)</f>
        <v/>
      </c>
      <c r="O92" s="117" t="str">
        <f>VLOOKUP($E92,[4]YEAR12!$A$2:$DF$260,43,FALSE)</f>
        <v/>
      </c>
      <c r="P92" s="117" t="str">
        <f>VLOOKUP($E92,[4]YEAR12!$A$2:$DF$260,47,FALSE)</f>
        <v/>
      </c>
      <c r="Q92" s="117" t="str">
        <f>VLOOKUP($E92,[4]YEAR12!$A$2:$DF$260,51,FALSE)</f>
        <v/>
      </c>
      <c r="R92" s="117" t="str">
        <f>VLOOKUP($E92,[4]YEAR12!$A$2:$DF$260,55,FALSE)</f>
        <v/>
      </c>
      <c r="S92" s="117" t="str">
        <f>VLOOKUP($E92,[4]YEAR12!$A$2:$DF$260,59,FALSE)</f>
        <v/>
      </c>
      <c r="T92" s="117" t="str">
        <f>VLOOKUP($E92,[4]YEAR12!$A$2:$DF$260,63,FALSE)</f>
        <v/>
      </c>
      <c r="U92" s="117" t="str">
        <f>VLOOKUP($E92,[4]YEAR12!$A$2:$DF$260,67,FALSE)</f>
        <v>D/D*</v>
      </c>
      <c r="V92" s="117" t="str">
        <f>VLOOKUP($E92,[4]YEAR12!$A$2:$DF$260,71,FALSE)</f>
        <v/>
      </c>
      <c r="W92" s="117" t="str">
        <f>VLOOKUP($E92,[4]YEAR12!$A$2:$DF$260,75,FALSE)</f>
        <v/>
      </c>
      <c r="X92" s="117" t="str">
        <f>VLOOKUP($E92,[4]YEAR12!$A$2:$DF$260,79,FALSE)</f>
        <v/>
      </c>
      <c r="Y92" s="117" t="str">
        <f>VLOOKUP($E92,[4]YEAR12!$A$2:$DF$260,83,FALSE)</f>
        <v/>
      </c>
      <c r="Z92" s="117" t="str">
        <f>VLOOKUP($E92,[4]YEAR12!$A$2:$DF$260,87,FALSE)</f>
        <v/>
      </c>
      <c r="AA92" s="117" t="str">
        <f>VLOOKUP($E92,[4]YEAR12!$A$2:$DF$260,91,FALSE)</f>
        <v>C</v>
      </c>
      <c r="AB92" s="117" t="str">
        <f>VLOOKUP($E92,[4]YEAR12!$A$2:$DF$260,95,FALSE)</f>
        <v/>
      </c>
      <c r="AC92" s="117" t="str">
        <f>VLOOKUP($E92,[4]YEAR12!$A$2:$DF$260,99,FALSE)</f>
        <v/>
      </c>
      <c r="AD92" s="117" t="str">
        <f>VLOOKUP($E92,[4]YEAR12!$A$2:$DF$260,103,FALSE)</f>
        <v>C/B</v>
      </c>
      <c r="AE92" s="117" t="str">
        <f>VLOOKUP($E92,[4]YEAR12!$A$2:$DF$260,107,FALSE)</f>
        <v/>
      </c>
      <c r="AF92" s="117" t="str">
        <f>VLOOKUP($E92,[4]YEAR12!$A$2:$DI$260,111,FALSE)</f>
        <v/>
      </c>
      <c r="AG92" s="117" t="str">
        <f>VLOOKUP($E92,[4]YEAR12!$A$2:$DK$260,115,FALSE)</f>
        <v/>
      </c>
      <c r="AH92" s="117" t="str">
        <f>VLOOKUP($E92,[4]YEAR12!$A$2:$FK$260,119,FALSE)</f>
        <v/>
      </c>
    </row>
    <row r="93" spans="5:34" x14ac:dyDescent="0.25">
      <c r="E93" s="73">
        <f>[4]YEAR12!$A92</f>
        <v>160059</v>
      </c>
      <c r="F93" s="72" t="str">
        <f>[4]YEAR12!$B92</f>
        <v>Hughes, Megan</v>
      </c>
      <c r="G93" s="119">
        <f>[4]YEAR12!$M92</f>
        <v>6.6428571428571432</v>
      </c>
      <c r="H93" s="78" t="str">
        <f>[4]YEAR12!$Q92</f>
        <v>6.25+ (B/A)</v>
      </c>
      <c r="I93" s="117" t="str">
        <f>VLOOKUP($E93,[4]YEAR12!$A$2:$DF$260,19,FALSE)</f>
        <v/>
      </c>
      <c r="J93" s="117" t="str">
        <f>VLOOKUP($E93,[4]YEAR12!$A$2:$DF$260,23,FALSE)</f>
        <v/>
      </c>
      <c r="K93" s="117" t="str">
        <f>VLOOKUP($E93,[4]YEAR12!$A$2:$DF$260,27,FALSE)</f>
        <v/>
      </c>
      <c r="L93" s="117" t="str">
        <f>VLOOKUP($E93,[4]YEAR12!$A$2:$DF$260,31,FALSE)</f>
        <v/>
      </c>
      <c r="M93" s="117" t="str">
        <f>VLOOKUP($E93,[4]YEAR12!$A$2:$DF$260,35,FALSE)</f>
        <v/>
      </c>
      <c r="N93" s="117" t="str">
        <f>VLOOKUP($E93,[4]YEAR12!$A$2:$DF$260,39,FALSE)</f>
        <v/>
      </c>
      <c r="O93" s="117" t="str">
        <f>VLOOKUP($E93,[4]YEAR12!$A$2:$DF$260,43,FALSE)</f>
        <v/>
      </c>
      <c r="P93" s="117" t="str">
        <f>VLOOKUP($E93,[4]YEAR12!$A$2:$DF$260,47,FALSE)</f>
        <v/>
      </c>
      <c r="Q93" s="117" t="str">
        <f>VLOOKUP($E93,[4]YEAR12!$A$2:$DF$260,51,FALSE)</f>
        <v>A</v>
      </c>
      <c r="R93" s="117" t="str">
        <f>VLOOKUP($E93,[4]YEAR12!$A$2:$DF$260,55,FALSE)</f>
        <v/>
      </c>
      <c r="S93" s="117" t="str">
        <f>VLOOKUP($E93,[4]YEAR12!$A$2:$DF$260,59,FALSE)</f>
        <v/>
      </c>
      <c r="T93" s="117" t="str">
        <f>VLOOKUP($E93,[4]YEAR12!$A$2:$DF$260,63,FALSE)</f>
        <v>A</v>
      </c>
      <c r="U93" s="117" t="str">
        <f>VLOOKUP($E93,[4]YEAR12!$A$2:$DF$260,67,FALSE)</f>
        <v/>
      </c>
      <c r="V93" s="117" t="str">
        <f>VLOOKUP($E93,[4]YEAR12!$A$2:$DF$260,71,FALSE)</f>
        <v/>
      </c>
      <c r="W93" s="117" t="str">
        <f>VLOOKUP($E93,[4]YEAR12!$A$2:$DF$260,75,FALSE)</f>
        <v/>
      </c>
      <c r="X93" s="117" t="str">
        <f>VLOOKUP($E93,[4]YEAR12!$A$2:$DF$260,79,FALSE)</f>
        <v/>
      </c>
      <c r="Y93" s="117" t="str">
        <f>VLOOKUP($E93,[4]YEAR12!$A$2:$DF$260,83,FALSE)</f>
        <v/>
      </c>
      <c r="Z93" s="117" t="str">
        <f>VLOOKUP($E93,[4]YEAR12!$A$2:$DF$260,87,FALSE)</f>
        <v/>
      </c>
      <c r="AA93" s="117" t="str">
        <f>VLOOKUP($E93,[4]YEAR12!$A$2:$DF$260,91,FALSE)</f>
        <v/>
      </c>
      <c r="AB93" s="117" t="str">
        <f>VLOOKUP($E93,[4]YEAR12!$A$2:$DF$260,95,FALSE)</f>
        <v/>
      </c>
      <c r="AC93" s="117" t="str">
        <f>VLOOKUP($E93,[4]YEAR12!$A$2:$DF$260,99,FALSE)</f>
        <v/>
      </c>
      <c r="AD93" s="117" t="str">
        <f>VLOOKUP($E93,[4]YEAR12!$A$2:$DF$260,103,FALSE)</f>
        <v>A</v>
      </c>
      <c r="AE93" s="117" t="str">
        <f>VLOOKUP($E93,[4]YEAR12!$A$2:$DF$260,107,FALSE)</f>
        <v>A/A*</v>
      </c>
      <c r="AF93" s="117" t="str">
        <f>VLOOKUP($E93,[4]YEAR12!$A$2:$DI$260,111,FALSE)</f>
        <v/>
      </c>
      <c r="AG93" s="117" t="str">
        <f>VLOOKUP($E93,[4]YEAR12!$A$2:$DK$260,115,FALSE)</f>
        <v/>
      </c>
      <c r="AH93" s="117" t="str">
        <f>VLOOKUP($E93,[4]YEAR12!$A$2:$FK$260,119,FALSE)</f>
        <v/>
      </c>
    </row>
    <row r="94" spans="5:34" x14ac:dyDescent="0.25">
      <c r="E94" s="73">
        <f>[4]YEAR12!$A93</f>
        <v>150977</v>
      </c>
      <c r="F94" s="72" t="str">
        <f>[4]YEAR12!$B93</f>
        <v>Hunt, Henry</v>
      </c>
      <c r="G94" s="119">
        <f>[4]YEAR12!$M93</f>
        <v>5</v>
      </c>
      <c r="H94" s="78" t="str">
        <f>[4]YEAR12!$Q93</f>
        <v>4.75+ (C/B)</v>
      </c>
      <c r="I94" s="117" t="str">
        <f>VLOOKUP($E94,[4]YEAR12!$A$2:$DF$260,19,FALSE)</f>
        <v/>
      </c>
      <c r="J94" s="117" t="str">
        <f>VLOOKUP($E94,[4]YEAR12!$A$2:$DF$260,23,FALSE)</f>
        <v/>
      </c>
      <c r="K94" s="117" t="str">
        <f>VLOOKUP($E94,[4]YEAR12!$A$2:$DF$260,27,FALSE)</f>
        <v/>
      </c>
      <c r="L94" s="117" t="str">
        <f>VLOOKUP($E94,[4]YEAR12!$A$2:$DF$260,31,FALSE)</f>
        <v/>
      </c>
      <c r="M94" s="117" t="str">
        <f>VLOOKUP($E94,[4]YEAR12!$A$2:$DF$260,35,FALSE)</f>
        <v/>
      </c>
      <c r="N94" s="117" t="str">
        <f>VLOOKUP($E94,[4]YEAR12!$A$2:$DF$260,39,FALSE)</f>
        <v>B</v>
      </c>
      <c r="O94" s="117" t="str">
        <f>VLOOKUP($E94,[4]YEAR12!$A$2:$DF$260,43,FALSE)</f>
        <v/>
      </c>
      <c r="P94" s="117" t="str">
        <f>VLOOKUP($E94,[4]YEAR12!$A$2:$DF$260,47,FALSE)</f>
        <v/>
      </c>
      <c r="Q94" s="117" t="str">
        <f>VLOOKUP($E94,[4]YEAR12!$A$2:$DF$260,51,FALSE)</f>
        <v/>
      </c>
      <c r="R94" s="117" t="str">
        <f>VLOOKUP($E94,[4]YEAR12!$A$2:$DF$260,55,FALSE)</f>
        <v/>
      </c>
      <c r="S94" s="117" t="str">
        <f>VLOOKUP($E94,[4]YEAR12!$A$2:$DF$260,59,FALSE)</f>
        <v/>
      </c>
      <c r="T94" s="117" t="str">
        <f>VLOOKUP($E94,[4]YEAR12!$A$2:$DF$260,63,FALSE)</f>
        <v/>
      </c>
      <c r="U94" s="117" t="str">
        <f>VLOOKUP($E94,[4]YEAR12!$A$2:$DF$260,67,FALSE)</f>
        <v/>
      </c>
      <c r="V94" s="117" t="str">
        <f>VLOOKUP($E94,[4]YEAR12!$A$2:$DF$260,71,FALSE)</f>
        <v/>
      </c>
      <c r="W94" s="117" t="str">
        <f>VLOOKUP($E94,[4]YEAR12!$A$2:$DF$260,75,FALSE)</f>
        <v/>
      </c>
      <c r="X94" s="117" t="str">
        <f>VLOOKUP($E94,[4]YEAR12!$A$2:$DF$260,79,FALSE)</f>
        <v>C/B</v>
      </c>
      <c r="Y94" s="117" t="str">
        <f>VLOOKUP($E94,[4]YEAR12!$A$2:$DF$260,83,FALSE)</f>
        <v/>
      </c>
      <c r="Z94" s="117" t="str">
        <f>VLOOKUP($E94,[4]YEAR12!$A$2:$DF$260,87,FALSE)</f>
        <v/>
      </c>
      <c r="AA94" s="117" t="str">
        <f>VLOOKUP($E94,[4]YEAR12!$A$2:$DF$260,91,FALSE)</f>
        <v/>
      </c>
      <c r="AB94" s="117" t="str">
        <f>VLOOKUP($E94,[4]YEAR12!$A$2:$DF$260,95,FALSE)</f>
        <v>C</v>
      </c>
      <c r="AC94" s="117" t="str">
        <f>VLOOKUP($E94,[4]YEAR12!$A$2:$DF$260,99,FALSE)</f>
        <v/>
      </c>
      <c r="AD94" s="117" t="str">
        <f>VLOOKUP($E94,[4]YEAR12!$A$2:$DF$260,103,FALSE)</f>
        <v/>
      </c>
      <c r="AE94" s="117" t="str">
        <f>VLOOKUP($E94,[4]YEAR12!$A$2:$DF$260,107,FALSE)</f>
        <v/>
      </c>
      <c r="AF94" s="117" t="str">
        <f>VLOOKUP($E94,[4]YEAR12!$A$2:$DI$260,111,FALSE)</f>
        <v/>
      </c>
      <c r="AG94" s="117" t="str">
        <f>VLOOKUP($E94,[4]YEAR12!$A$2:$DK$260,115,FALSE)</f>
        <v/>
      </c>
      <c r="AH94" s="117" t="str">
        <f>VLOOKUP($E94,[4]YEAR12!$A$2:$FK$260,119,FALSE)</f>
        <v/>
      </c>
    </row>
    <row r="95" spans="5:34" x14ac:dyDescent="0.25">
      <c r="E95" s="73">
        <f>[4]YEAR12!$A94</f>
        <v>150983</v>
      </c>
      <c r="F95" s="72" t="str">
        <f>[4]YEAR12!$B94</f>
        <v>Hussain, Falak</v>
      </c>
      <c r="G95" s="119">
        <f>[4]YEAR12!$M94</f>
        <v>6.75</v>
      </c>
      <c r="H95" s="78" t="str">
        <f>[4]YEAR12!$Q94</f>
        <v>6.25+ (B/A)</v>
      </c>
      <c r="I95" s="117" t="str">
        <f>VLOOKUP($E95,[4]YEAR12!$A$2:$DF$260,19,FALSE)</f>
        <v/>
      </c>
      <c r="J95" s="117" t="str">
        <f>VLOOKUP($E95,[4]YEAR12!$A$2:$DF$260,23,FALSE)</f>
        <v/>
      </c>
      <c r="K95" s="117" t="str">
        <f>VLOOKUP($E95,[4]YEAR12!$A$2:$DF$260,27,FALSE)</f>
        <v>B/A</v>
      </c>
      <c r="L95" s="117" t="str">
        <f>VLOOKUP($E95,[4]YEAR12!$A$2:$DF$260,31,FALSE)</f>
        <v>B/A</v>
      </c>
      <c r="M95" s="117" t="str">
        <f>VLOOKUP($E95,[4]YEAR12!$A$2:$DF$260,35,FALSE)</f>
        <v/>
      </c>
      <c r="N95" s="117" t="str">
        <f>VLOOKUP($E95,[4]YEAR12!$A$2:$DF$260,39,FALSE)</f>
        <v/>
      </c>
      <c r="O95" s="117" t="str">
        <f>VLOOKUP($E95,[4]YEAR12!$A$2:$DF$260,43,FALSE)</f>
        <v/>
      </c>
      <c r="P95" s="117" t="str">
        <f>VLOOKUP($E95,[4]YEAR12!$A$2:$DF$260,47,FALSE)</f>
        <v/>
      </c>
      <c r="Q95" s="117" t="str">
        <f>VLOOKUP($E95,[4]YEAR12!$A$2:$DF$260,51,FALSE)</f>
        <v/>
      </c>
      <c r="R95" s="117" t="str">
        <f>VLOOKUP($E95,[4]YEAR12!$A$2:$DF$260,55,FALSE)</f>
        <v/>
      </c>
      <c r="S95" s="117" t="str">
        <f>VLOOKUP($E95,[4]YEAR12!$A$2:$DF$260,59,FALSE)</f>
        <v/>
      </c>
      <c r="T95" s="117" t="str">
        <f>VLOOKUP($E95,[4]YEAR12!$A$2:$DF$260,63,FALSE)</f>
        <v/>
      </c>
      <c r="U95" s="117" t="str">
        <f>VLOOKUP($E95,[4]YEAR12!$A$2:$DF$260,67,FALSE)</f>
        <v>D*</v>
      </c>
      <c r="V95" s="117" t="str">
        <f>VLOOKUP($E95,[4]YEAR12!$A$2:$DF$260,71,FALSE)</f>
        <v/>
      </c>
      <c r="W95" s="117" t="str">
        <f>VLOOKUP($E95,[4]YEAR12!$A$2:$DF$260,75,FALSE)</f>
        <v/>
      </c>
      <c r="X95" s="117" t="str">
        <f>VLOOKUP($E95,[4]YEAR12!$A$2:$DF$260,79,FALSE)</f>
        <v/>
      </c>
      <c r="Y95" s="117" t="str">
        <f>VLOOKUP($E95,[4]YEAR12!$A$2:$DF$260,83,FALSE)</f>
        <v/>
      </c>
      <c r="Z95" s="117" t="str">
        <f>VLOOKUP($E95,[4]YEAR12!$A$2:$DF$260,87,FALSE)</f>
        <v/>
      </c>
      <c r="AA95" s="117" t="str">
        <f>VLOOKUP($E95,[4]YEAR12!$A$2:$DF$260,91,FALSE)</f>
        <v/>
      </c>
      <c r="AB95" s="117" t="str">
        <f>VLOOKUP($E95,[4]YEAR12!$A$2:$DF$260,95,FALSE)</f>
        <v/>
      </c>
      <c r="AC95" s="117" t="str">
        <f>VLOOKUP($E95,[4]YEAR12!$A$2:$DF$260,99,FALSE)</f>
        <v/>
      </c>
      <c r="AD95" s="117" t="str">
        <f>VLOOKUP($E95,[4]YEAR12!$A$2:$DF$260,103,FALSE)</f>
        <v/>
      </c>
      <c r="AE95" s="117" t="str">
        <f>VLOOKUP($E95,[4]YEAR12!$A$2:$DF$260,107,FALSE)</f>
        <v/>
      </c>
      <c r="AF95" s="117" t="str">
        <f>VLOOKUP($E95,[4]YEAR12!$A$2:$DI$260,111,FALSE)</f>
        <v/>
      </c>
      <c r="AG95" s="117" t="str">
        <f>VLOOKUP($E95,[4]YEAR12!$A$2:$DK$260,115,FALSE)</f>
        <v/>
      </c>
      <c r="AH95" s="117" t="str">
        <f>VLOOKUP($E95,[4]YEAR12!$A$2:$FK$260,119,FALSE)</f>
        <v/>
      </c>
    </row>
    <row r="96" spans="5:34" x14ac:dyDescent="0.25">
      <c r="E96" s="73">
        <f>[4]YEAR12!$A95</f>
        <v>150997</v>
      </c>
      <c r="F96" s="72" t="str">
        <f>[4]YEAR12!$B95</f>
        <v>Hussain, Muhammad</v>
      </c>
      <c r="G96" s="119">
        <f>[4]YEAR12!$M95</f>
        <v>4.3</v>
      </c>
      <c r="H96" s="78" t="str">
        <f>[4]YEAR12!$Q95</f>
        <v>2.5+ (D/C)</v>
      </c>
      <c r="I96" s="117" t="str">
        <f>VLOOKUP($E96,[4]YEAR12!$A$2:$DF$260,19,FALSE)</f>
        <v>B</v>
      </c>
      <c r="J96" s="117" t="str">
        <f>VLOOKUP($E96,[4]YEAR12!$A$2:$DF$260,23,FALSE)</f>
        <v/>
      </c>
      <c r="K96" s="117" t="str">
        <f>VLOOKUP($E96,[4]YEAR12!$A$2:$DF$260,27,FALSE)</f>
        <v/>
      </c>
      <c r="L96" s="117" t="str">
        <f>VLOOKUP($E96,[4]YEAR12!$A$2:$DF$260,31,FALSE)</f>
        <v/>
      </c>
      <c r="M96" s="117" t="str">
        <f>VLOOKUP($E96,[4]YEAR12!$A$2:$DF$260,35,FALSE)</f>
        <v/>
      </c>
      <c r="N96" s="117" t="str">
        <f>VLOOKUP($E96,[4]YEAR12!$A$2:$DF$260,39,FALSE)</f>
        <v>C</v>
      </c>
      <c r="O96" s="117" t="str">
        <f>VLOOKUP($E96,[4]YEAR12!$A$2:$DF$260,43,FALSE)</f>
        <v/>
      </c>
      <c r="P96" s="117" t="str">
        <f>VLOOKUP($E96,[4]YEAR12!$A$2:$DF$260,47,FALSE)</f>
        <v/>
      </c>
      <c r="Q96" s="117" t="str">
        <f>VLOOKUP($E96,[4]YEAR12!$A$2:$DF$260,51,FALSE)</f>
        <v/>
      </c>
      <c r="R96" s="117" t="str">
        <f>VLOOKUP($E96,[4]YEAR12!$A$2:$DF$260,55,FALSE)</f>
        <v/>
      </c>
      <c r="S96" s="117" t="str">
        <f>VLOOKUP($E96,[4]YEAR12!$A$2:$DF$260,59,FALSE)</f>
        <v/>
      </c>
      <c r="T96" s="117" t="str">
        <f>VLOOKUP($E96,[4]YEAR12!$A$2:$DF$260,63,FALSE)</f>
        <v/>
      </c>
      <c r="U96" s="117" t="str">
        <f>VLOOKUP($E96,[4]YEAR12!$A$2:$DF$260,67,FALSE)</f>
        <v/>
      </c>
      <c r="V96" s="117" t="str">
        <f>VLOOKUP($E96,[4]YEAR12!$A$2:$DF$260,71,FALSE)</f>
        <v/>
      </c>
      <c r="W96" s="117" t="str">
        <f>VLOOKUP($E96,[4]YEAR12!$A$2:$DF$260,75,FALSE)</f>
        <v/>
      </c>
      <c r="X96" s="117" t="str">
        <f>VLOOKUP($E96,[4]YEAR12!$A$2:$DF$260,79,FALSE)</f>
        <v>C</v>
      </c>
      <c r="Y96" s="117" t="str">
        <f>VLOOKUP($E96,[4]YEAR12!$A$2:$DF$260,83,FALSE)</f>
        <v/>
      </c>
      <c r="Z96" s="117" t="str">
        <f>VLOOKUP($E96,[4]YEAR12!$A$2:$DF$260,87,FALSE)</f>
        <v/>
      </c>
      <c r="AA96" s="117" t="str">
        <f>VLOOKUP($E96,[4]YEAR12!$A$2:$DF$260,91,FALSE)</f>
        <v/>
      </c>
      <c r="AB96" s="117" t="str">
        <f>VLOOKUP($E96,[4]YEAR12!$A$2:$DF$260,95,FALSE)</f>
        <v/>
      </c>
      <c r="AC96" s="117" t="str">
        <f>VLOOKUP($E96,[4]YEAR12!$A$2:$DF$260,99,FALSE)</f>
        <v/>
      </c>
      <c r="AD96" s="117" t="str">
        <f>VLOOKUP($E96,[4]YEAR12!$A$2:$DF$260,103,FALSE)</f>
        <v/>
      </c>
      <c r="AE96" s="117" t="str">
        <f>VLOOKUP($E96,[4]YEAR12!$A$2:$DF$260,107,FALSE)</f>
        <v/>
      </c>
      <c r="AF96" s="117" t="str">
        <f>VLOOKUP($E96,[4]YEAR12!$A$2:$DI$260,111,FALSE)</f>
        <v/>
      </c>
      <c r="AG96" s="117" t="str">
        <f>VLOOKUP($E96,[4]YEAR12!$A$2:$DK$260,115,FALSE)</f>
        <v/>
      </c>
      <c r="AH96" s="117" t="str">
        <f>VLOOKUP($E96,[4]YEAR12!$A$2:$FK$260,119,FALSE)</f>
        <v/>
      </c>
    </row>
    <row r="97" spans="5:34" x14ac:dyDescent="0.25">
      <c r="E97" s="73">
        <f>[4]YEAR12!$A96</f>
        <v>160050</v>
      </c>
      <c r="F97" s="72" t="str">
        <f>[4]YEAR12!$B96</f>
        <v>Hutchison, Thomas</v>
      </c>
      <c r="G97" s="119">
        <f>[4]YEAR12!$M96</f>
        <v>3.9</v>
      </c>
      <c r="H97" s="78" t="str">
        <f>[4]YEAR12!$Q96</f>
        <v>2.5+ (D/C)</v>
      </c>
      <c r="I97" s="117" t="str">
        <f>VLOOKUP($E97,[4]YEAR12!$A$2:$DF$260,19,FALSE)</f>
        <v/>
      </c>
      <c r="J97" s="117" t="str">
        <f>VLOOKUP($E97,[4]YEAR12!$A$2:$DF$260,23,FALSE)</f>
        <v>C</v>
      </c>
      <c r="K97" s="117" t="str">
        <f>VLOOKUP($E97,[4]YEAR12!$A$2:$DF$260,27,FALSE)</f>
        <v/>
      </c>
      <c r="L97" s="117" t="str">
        <f>VLOOKUP($E97,[4]YEAR12!$A$2:$DF$260,31,FALSE)</f>
        <v/>
      </c>
      <c r="M97" s="117" t="str">
        <f>VLOOKUP($E97,[4]YEAR12!$A$2:$DF$260,35,FALSE)</f>
        <v/>
      </c>
      <c r="N97" s="117" t="str">
        <f>VLOOKUP($E97,[4]YEAR12!$A$2:$DF$260,39,FALSE)</f>
        <v/>
      </c>
      <c r="O97" s="117" t="str">
        <f>VLOOKUP($E97,[4]YEAR12!$A$2:$DF$260,43,FALSE)</f>
        <v/>
      </c>
      <c r="P97" s="117" t="str">
        <f>VLOOKUP($E97,[4]YEAR12!$A$2:$DF$260,47,FALSE)</f>
        <v/>
      </c>
      <c r="Q97" s="117" t="str">
        <f>VLOOKUP($E97,[4]YEAR12!$A$2:$DF$260,51,FALSE)</f>
        <v/>
      </c>
      <c r="R97" s="117" t="str">
        <f>VLOOKUP($E97,[4]YEAR12!$A$2:$DF$260,55,FALSE)</f>
        <v/>
      </c>
      <c r="S97" s="117" t="str">
        <f>VLOOKUP($E97,[4]YEAR12!$A$2:$DF$260,59,FALSE)</f>
        <v>C</v>
      </c>
      <c r="T97" s="117" t="str">
        <f>VLOOKUP($E97,[4]YEAR12!$A$2:$DF$260,63,FALSE)</f>
        <v/>
      </c>
      <c r="U97" s="117" t="str">
        <f>VLOOKUP($E97,[4]YEAR12!$A$2:$DF$260,67,FALSE)</f>
        <v/>
      </c>
      <c r="V97" s="117" t="str">
        <f>VLOOKUP($E97,[4]YEAR12!$A$2:$DF$260,71,FALSE)</f>
        <v/>
      </c>
      <c r="W97" s="117" t="str">
        <f>VLOOKUP($E97,[4]YEAR12!$A$2:$DF$260,75,FALSE)</f>
        <v/>
      </c>
      <c r="X97" s="117" t="str">
        <f>VLOOKUP($E97,[4]YEAR12!$A$2:$DF$260,79,FALSE)</f>
        <v/>
      </c>
      <c r="Y97" s="117" t="str">
        <f>VLOOKUP($E97,[4]YEAR12!$A$2:$DF$260,83,FALSE)</f>
        <v/>
      </c>
      <c r="Z97" s="117" t="str">
        <f>VLOOKUP($E97,[4]YEAR12!$A$2:$DF$260,87,FALSE)</f>
        <v/>
      </c>
      <c r="AA97" s="117" t="str">
        <f>VLOOKUP($E97,[4]YEAR12!$A$2:$DF$260,91,FALSE)</f>
        <v/>
      </c>
      <c r="AB97" s="117" t="str">
        <f>VLOOKUP($E97,[4]YEAR12!$A$2:$DF$260,95,FALSE)</f>
        <v/>
      </c>
      <c r="AC97" s="117" t="str">
        <f>VLOOKUP($E97,[4]YEAR12!$A$2:$DF$260,99,FALSE)</f>
        <v/>
      </c>
      <c r="AD97" s="117" t="str">
        <f>VLOOKUP($E97,[4]YEAR12!$A$2:$DF$260,103,FALSE)</f>
        <v/>
      </c>
      <c r="AE97" s="117" t="str">
        <f>VLOOKUP($E97,[4]YEAR12!$A$2:$DF$260,107,FALSE)</f>
        <v>C/B</v>
      </c>
      <c r="AF97" s="117" t="str">
        <f>VLOOKUP($E97,[4]YEAR12!$A$2:$DI$260,111,FALSE)</f>
        <v/>
      </c>
      <c r="AG97" s="117" t="str">
        <f>VLOOKUP($E97,[4]YEAR12!$A$2:$DK$260,115,FALSE)</f>
        <v/>
      </c>
      <c r="AH97" s="117" t="str">
        <f>VLOOKUP($E97,[4]YEAR12!$A$2:$FK$260,119,FALSE)</f>
        <v/>
      </c>
    </row>
    <row r="98" spans="5:34" x14ac:dyDescent="0.25">
      <c r="E98" s="73">
        <f>[4]YEAR12!$A97</f>
        <v>152720</v>
      </c>
      <c r="F98" s="72" t="str">
        <f>[4]YEAR12!$B97</f>
        <v>Ibrahim, Ibraheem</v>
      </c>
      <c r="G98" s="119">
        <f>[4]YEAR12!$M97</f>
        <v>5.6</v>
      </c>
      <c r="H98" s="78" t="str">
        <f>[4]YEAR12!$Q97</f>
        <v>4.75+ (C/B)</v>
      </c>
      <c r="I98" s="117" t="str">
        <f>VLOOKUP($E98,[4]YEAR12!$A$2:$DF$260,19,FALSE)</f>
        <v/>
      </c>
      <c r="J98" s="117" t="str">
        <f>VLOOKUP($E98,[4]YEAR12!$A$2:$DF$260,23,FALSE)</f>
        <v>B/A</v>
      </c>
      <c r="K98" s="117" t="str">
        <f>VLOOKUP($E98,[4]YEAR12!$A$2:$DF$260,27,FALSE)</f>
        <v/>
      </c>
      <c r="L98" s="117" t="str">
        <f>VLOOKUP($E98,[4]YEAR12!$A$2:$DF$260,31,FALSE)</f>
        <v/>
      </c>
      <c r="M98" s="117" t="str">
        <f>VLOOKUP($E98,[4]YEAR12!$A$2:$DF$260,35,FALSE)</f>
        <v/>
      </c>
      <c r="N98" s="117" t="str">
        <f>VLOOKUP($E98,[4]YEAR12!$A$2:$DF$260,39,FALSE)</f>
        <v/>
      </c>
      <c r="O98" s="117" t="str">
        <f>VLOOKUP($E98,[4]YEAR12!$A$2:$DF$260,43,FALSE)</f>
        <v/>
      </c>
      <c r="P98" s="117" t="str">
        <f>VLOOKUP($E98,[4]YEAR12!$A$2:$DF$260,47,FALSE)</f>
        <v/>
      </c>
      <c r="Q98" s="117" t="str">
        <f>VLOOKUP($E98,[4]YEAR12!$A$2:$DF$260,51,FALSE)</f>
        <v/>
      </c>
      <c r="R98" s="117" t="str">
        <f>VLOOKUP($E98,[4]YEAR12!$A$2:$DF$260,55,FALSE)</f>
        <v/>
      </c>
      <c r="S98" s="117" t="str">
        <f>VLOOKUP($E98,[4]YEAR12!$A$2:$DF$260,59,FALSE)</f>
        <v/>
      </c>
      <c r="T98" s="117" t="str">
        <f>VLOOKUP($E98,[4]YEAR12!$A$2:$DF$260,63,FALSE)</f>
        <v/>
      </c>
      <c r="U98" s="117" t="str">
        <f>VLOOKUP($E98,[4]YEAR12!$A$2:$DF$260,67,FALSE)</f>
        <v/>
      </c>
      <c r="V98" s="117" t="str">
        <f>VLOOKUP($E98,[4]YEAR12!$A$2:$DF$260,71,FALSE)</f>
        <v/>
      </c>
      <c r="W98" s="117" t="str">
        <f>VLOOKUP($E98,[4]YEAR12!$A$2:$DF$260,75,FALSE)</f>
        <v/>
      </c>
      <c r="X98" s="117" t="str">
        <f>VLOOKUP($E98,[4]YEAR12!$A$2:$DF$260,79,FALSE)</f>
        <v>B</v>
      </c>
      <c r="Y98" s="117" t="str">
        <f>VLOOKUP($E98,[4]YEAR12!$A$2:$DF$260,83,FALSE)</f>
        <v>B</v>
      </c>
      <c r="Z98" s="117" t="str">
        <f>VLOOKUP($E98,[4]YEAR12!$A$2:$DF$260,87,FALSE)</f>
        <v/>
      </c>
      <c r="AA98" s="117" t="str">
        <f>VLOOKUP($E98,[4]YEAR12!$A$2:$DF$260,91,FALSE)</f>
        <v/>
      </c>
      <c r="AB98" s="117" t="str">
        <f>VLOOKUP($E98,[4]YEAR12!$A$2:$DF$260,95,FALSE)</f>
        <v>C/B</v>
      </c>
      <c r="AC98" s="117" t="str">
        <f>VLOOKUP($E98,[4]YEAR12!$A$2:$DF$260,99,FALSE)</f>
        <v/>
      </c>
      <c r="AD98" s="117" t="str">
        <f>VLOOKUP($E98,[4]YEAR12!$A$2:$DF$260,103,FALSE)</f>
        <v/>
      </c>
      <c r="AE98" s="117" t="str">
        <f>VLOOKUP($E98,[4]YEAR12!$A$2:$DF$260,107,FALSE)</f>
        <v/>
      </c>
      <c r="AF98" s="117" t="str">
        <f>VLOOKUP($E98,[4]YEAR12!$A$2:$DI$260,111,FALSE)</f>
        <v/>
      </c>
      <c r="AG98" s="117" t="str">
        <f>VLOOKUP($E98,[4]YEAR12!$A$2:$DK$260,115,FALSE)</f>
        <v/>
      </c>
      <c r="AH98" s="117" t="str">
        <f>VLOOKUP($E98,[4]YEAR12!$A$2:$FK$260,119,FALSE)</f>
        <v/>
      </c>
    </row>
    <row r="99" spans="5:34" x14ac:dyDescent="0.25">
      <c r="E99" s="73">
        <f>[4]YEAR12!$A98</f>
        <v>150851</v>
      </c>
      <c r="F99" s="72" t="str">
        <f>[4]YEAR12!$B98</f>
        <v>Igoe, Daniel</v>
      </c>
      <c r="G99" s="119">
        <f>[4]YEAR12!$M98</f>
        <v>6.8</v>
      </c>
      <c r="H99" s="78" t="str">
        <f>[4]YEAR12!$Q98</f>
        <v>6.25+ (B/A)</v>
      </c>
      <c r="I99" s="117" t="str">
        <f>VLOOKUP($E99,[4]YEAR12!$A$2:$DF$260,19,FALSE)</f>
        <v/>
      </c>
      <c r="J99" s="117" t="str">
        <f>VLOOKUP($E99,[4]YEAR12!$A$2:$DF$260,23,FALSE)</f>
        <v/>
      </c>
      <c r="K99" s="117" t="str">
        <f>VLOOKUP($E99,[4]YEAR12!$A$2:$DF$260,27,FALSE)</f>
        <v/>
      </c>
      <c r="L99" s="117" t="str">
        <f>VLOOKUP($E99,[4]YEAR12!$A$2:$DF$260,31,FALSE)</f>
        <v>B/A</v>
      </c>
      <c r="M99" s="117" t="str">
        <f>VLOOKUP($E99,[4]YEAR12!$A$2:$DF$260,35,FALSE)</f>
        <v/>
      </c>
      <c r="N99" s="117" t="str">
        <f>VLOOKUP($E99,[4]YEAR12!$A$2:$DF$260,39,FALSE)</f>
        <v/>
      </c>
      <c r="O99" s="117" t="str">
        <f>VLOOKUP($E99,[4]YEAR12!$A$2:$DF$260,43,FALSE)</f>
        <v/>
      </c>
      <c r="P99" s="117" t="str">
        <f>VLOOKUP($E99,[4]YEAR12!$A$2:$DF$260,47,FALSE)</f>
        <v>A</v>
      </c>
      <c r="Q99" s="117" t="str">
        <f>VLOOKUP($E99,[4]YEAR12!$A$2:$DF$260,51,FALSE)</f>
        <v/>
      </c>
      <c r="R99" s="117" t="str">
        <f>VLOOKUP($E99,[4]YEAR12!$A$2:$DF$260,55,FALSE)</f>
        <v/>
      </c>
      <c r="S99" s="117" t="str">
        <f>VLOOKUP($E99,[4]YEAR12!$A$2:$DF$260,59,FALSE)</f>
        <v/>
      </c>
      <c r="T99" s="117" t="str">
        <f>VLOOKUP($E99,[4]YEAR12!$A$2:$DF$260,63,FALSE)</f>
        <v/>
      </c>
      <c r="U99" s="117" t="str">
        <f>VLOOKUP($E99,[4]YEAR12!$A$2:$DF$260,67,FALSE)</f>
        <v/>
      </c>
      <c r="V99" s="117" t="str">
        <f>VLOOKUP($E99,[4]YEAR12!$A$2:$DF$260,71,FALSE)</f>
        <v/>
      </c>
      <c r="W99" s="117" t="str">
        <f>VLOOKUP($E99,[4]YEAR12!$A$2:$DF$260,75,FALSE)</f>
        <v/>
      </c>
      <c r="X99" s="117" t="str">
        <f>VLOOKUP($E99,[4]YEAR12!$A$2:$DF$260,79,FALSE)</f>
        <v>A</v>
      </c>
      <c r="Y99" s="117" t="str">
        <f>VLOOKUP($E99,[4]YEAR12!$A$2:$DF$260,83,FALSE)</f>
        <v/>
      </c>
      <c r="Z99" s="117" t="str">
        <f>VLOOKUP($E99,[4]YEAR12!$A$2:$DF$260,87,FALSE)</f>
        <v/>
      </c>
      <c r="AA99" s="117" t="str">
        <f>VLOOKUP($E99,[4]YEAR12!$A$2:$DF$260,91,FALSE)</f>
        <v/>
      </c>
      <c r="AB99" s="117" t="str">
        <f>VLOOKUP($E99,[4]YEAR12!$A$2:$DF$260,95,FALSE)</f>
        <v>B/A</v>
      </c>
      <c r="AC99" s="117" t="str">
        <f>VLOOKUP($E99,[4]YEAR12!$A$2:$DF$260,99,FALSE)</f>
        <v/>
      </c>
      <c r="AD99" s="117" t="str">
        <f>VLOOKUP($E99,[4]YEAR12!$A$2:$DF$260,103,FALSE)</f>
        <v/>
      </c>
      <c r="AE99" s="117" t="str">
        <f>VLOOKUP($E99,[4]YEAR12!$A$2:$DF$260,107,FALSE)</f>
        <v/>
      </c>
      <c r="AF99" s="117" t="str">
        <f>VLOOKUP($E99,[4]YEAR12!$A$2:$DI$260,111,FALSE)</f>
        <v/>
      </c>
      <c r="AG99" s="117" t="str">
        <f>VLOOKUP($E99,[4]YEAR12!$A$2:$DK$260,115,FALSE)</f>
        <v/>
      </c>
      <c r="AH99" s="117" t="str">
        <f>VLOOKUP($E99,[4]YEAR12!$A$2:$FK$260,119,FALSE)</f>
        <v/>
      </c>
    </row>
    <row r="100" spans="5:34" x14ac:dyDescent="0.25">
      <c r="E100" s="73">
        <f>[4]YEAR12!$A99</f>
        <v>150952</v>
      </c>
      <c r="F100" s="72" t="str">
        <f>[4]YEAR12!$B99</f>
        <v>Ison, Jacintha</v>
      </c>
      <c r="G100" s="119">
        <f>[4]YEAR12!$M99</f>
        <v>7.6</v>
      </c>
      <c r="H100" s="78" t="str">
        <f>[4]YEAR12!$Q99</f>
        <v>6.25+ (B/A)</v>
      </c>
      <c r="I100" s="117" t="str">
        <f>VLOOKUP($E100,[4]YEAR12!$A$2:$DF$260,19,FALSE)</f>
        <v/>
      </c>
      <c r="J100" s="117" t="str">
        <f>VLOOKUP($E100,[4]YEAR12!$A$2:$DF$260,23,FALSE)</f>
        <v/>
      </c>
      <c r="K100" s="117" t="str">
        <f>VLOOKUP($E100,[4]YEAR12!$A$2:$DF$260,27,FALSE)</f>
        <v>A/A*</v>
      </c>
      <c r="L100" s="117" t="str">
        <f>VLOOKUP($E100,[4]YEAR12!$A$2:$DF$260,31,FALSE)</f>
        <v>A</v>
      </c>
      <c r="M100" s="117" t="str">
        <f>VLOOKUP($E100,[4]YEAR12!$A$2:$DF$260,35,FALSE)</f>
        <v/>
      </c>
      <c r="N100" s="117" t="str">
        <f>VLOOKUP($E100,[4]YEAR12!$A$2:$DF$260,39,FALSE)</f>
        <v/>
      </c>
      <c r="O100" s="117" t="str">
        <f>VLOOKUP($E100,[4]YEAR12!$A$2:$DF$260,43,FALSE)</f>
        <v/>
      </c>
      <c r="P100" s="117" t="str">
        <f>VLOOKUP($E100,[4]YEAR12!$A$2:$DF$260,47,FALSE)</f>
        <v/>
      </c>
      <c r="Q100" s="117" t="str">
        <f>VLOOKUP($E100,[4]YEAR12!$A$2:$DF$260,51,FALSE)</f>
        <v/>
      </c>
      <c r="R100" s="117" t="str">
        <f>VLOOKUP($E100,[4]YEAR12!$A$2:$DF$260,55,FALSE)</f>
        <v/>
      </c>
      <c r="S100" s="117" t="str">
        <f>VLOOKUP($E100,[4]YEAR12!$A$2:$DF$260,59,FALSE)</f>
        <v/>
      </c>
      <c r="T100" s="117" t="str">
        <f>VLOOKUP($E100,[4]YEAR12!$A$2:$DF$260,63,FALSE)</f>
        <v/>
      </c>
      <c r="U100" s="117" t="str">
        <f>VLOOKUP($E100,[4]YEAR12!$A$2:$DF$260,67,FALSE)</f>
        <v/>
      </c>
      <c r="V100" s="117" t="str">
        <f>VLOOKUP($E100,[4]YEAR12!$A$2:$DF$260,71,FALSE)</f>
        <v/>
      </c>
      <c r="W100" s="117" t="str">
        <f>VLOOKUP($E100,[4]YEAR12!$A$2:$DF$260,75,FALSE)</f>
        <v/>
      </c>
      <c r="X100" s="117" t="str">
        <f>VLOOKUP($E100,[4]YEAR12!$A$2:$DF$260,79,FALSE)</f>
        <v>A/A*</v>
      </c>
      <c r="Y100" s="117" t="str">
        <f>VLOOKUP($E100,[4]YEAR12!$A$2:$DF$260,83,FALSE)</f>
        <v/>
      </c>
      <c r="Z100" s="117" t="str">
        <f>VLOOKUP($E100,[4]YEAR12!$A$2:$DF$260,87,FALSE)</f>
        <v/>
      </c>
      <c r="AA100" s="117" t="str">
        <f>VLOOKUP($E100,[4]YEAR12!$A$2:$DF$260,91,FALSE)</f>
        <v/>
      </c>
      <c r="AB100" s="117" t="str">
        <f>VLOOKUP($E100,[4]YEAR12!$A$2:$DF$260,95,FALSE)</f>
        <v/>
      </c>
      <c r="AC100" s="117" t="str">
        <f>VLOOKUP($E100,[4]YEAR12!$A$2:$DF$260,99,FALSE)</f>
        <v/>
      </c>
      <c r="AD100" s="117" t="str">
        <f>VLOOKUP($E100,[4]YEAR12!$A$2:$DF$260,103,FALSE)</f>
        <v/>
      </c>
      <c r="AE100" s="117" t="str">
        <f>VLOOKUP($E100,[4]YEAR12!$A$2:$DF$260,107,FALSE)</f>
        <v/>
      </c>
      <c r="AF100" s="117" t="str">
        <f>VLOOKUP($E100,[4]YEAR12!$A$2:$DI$260,111,FALSE)</f>
        <v/>
      </c>
      <c r="AG100" s="117" t="str">
        <f>VLOOKUP($E100,[4]YEAR12!$A$2:$DK$260,115,FALSE)</f>
        <v/>
      </c>
      <c r="AH100" s="117" t="str">
        <f>VLOOKUP($E100,[4]YEAR12!$A$2:$FK$260,119,FALSE)</f>
        <v/>
      </c>
    </row>
    <row r="101" spans="5:34" x14ac:dyDescent="0.25">
      <c r="E101" s="73">
        <f>[4]YEAR12!$A100</f>
        <v>150792</v>
      </c>
      <c r="F101" s="72" t="str">
        <f>[4]YEAR12!$B100</f>
        <v>Jacobs, Reem</v>
      </c>
      <c r="G101" s="119">
        <f>[4]YEAR12!$M100</f>
        <v>6.1</v>
      </c>
      <c r="H101" s="78" t="str">
        <f>[4]YEAR12!$Q100</f>
        <v>4.75+ (C/B)</v>
      </c>
      <c r="I101" s="117" t="str">
        <f>VLOOKUP($E101,[4]YEAR12!$A$2:$DF$260,19,FALSE)</f>
        <v/>
      </c>
      <c r="J101" s="117" t="str">
        <f>VLOOKUP($E101,[4]YEAR12!$A$2:$DF$260,23,FALSE)</f>
        <v/>
      </c>
      <c r="K101" s="117" t="str">
        <f>VLOOKUP($E101,[4]YEAR12!$A$2:$DF$260,27,FALSE)</f>
        <v/>
      </c>
      <c r="L101" s="117" t="str">
        <f>VLOOKUP($E101,[4]YEAR12!$A$2:$DF$260,31,FALSE)</f>
        <v/>
      </c>
      <c r="M101" s="117" t="str">
        <f>VLOOKUP($E101,[4]YEAR12!$A$2:$DF$260,35,FALSE)</f>
        <v>A</v>
      </c>
      <c r="N101" s="117" t="str">
        <f>VLOOKUP($E101,[4]YEAR12!$A$2:$DF$260,39,FALSE)</f>
        <v/>
      </c>
      <c r="O101" s="117" t="str">
        <f>VLOOKUP($E101,[4]YEAR12!$A$2:$DF$260,43,FALSE)</f>
        <v>A</v>
      </c>
      <c r="P101" s="117" t="str">
        <f>VLOOKUP($E101,[4]YEAR12!$A$2:$DF$260,47,FALSE)</f>
        <v/>
      </c>
      <c r="Q101" s="117" t="str">
        <f>VLOOKUP($E101,[4]YEAR12!$A$2:$DF$260,51,FALSE)</f>
        <v/>
      </c>
      <c r="R101" s="117" t="str">
        <f>VLOOKUP($E101,[4]YEAR12!$A$2:$DF$260,55,FALSE)</f>
        <v/>
      </c>
      <c r="S101" s="117" t="str">
        <f>VLOOKUP($E101,[4]YEAR12!$A$2:$DF$260,59,FALSE)</f>
        <v/>
      </c>
      <c r="T101" s="117" t="str">
        <f>VLOOKUP($E101,[4]YEAR12!$A$2:$DF$260,63,FALSE)</f>
        <v/>
      </c>
      <c r="U101" s="117" t="str">
        <f>VLOOKUP($E101,[4]YEAR12!$A$2:$DF$260,67,FALSE)</f>
        <v/>
      </c>
      <c r="V101" s="117" t="str">
        <f>VLOOKUP($E101,[4]YEAR12!$A$2:$DF$260,71,FALSE)</f>
        <v/>
      </c>
      <c r="W101" s="117" t="str">
        <f>VLOOKUP($E101,[4]YEAR12!$A$2:$DF$260,75,FALSE)</f>
        <v/>
      </c>
      <c r="X101" s="117" t="str">
        <f>VLOOKUP($E101,[4]YEAR12!$A$2:$DF$260,79,FALSE)</f>
        <v/>
      </c>
      <c r="Y101" s="117" t="str">
        <f>VLOOKUP($E101,[4]YEAR12!$A$2:$DF$260,83,FALSE)</f>
        <v/>
      </c>
      <c r="Z101" s="117" t="str">
        <f>VLOOKUP($E101,[4]YEAR12!$A$2:$DF$260,87,FALSE)</f>
        <v/>
      </c>
      <c r="AA101" s="117" t="str">
        <f>VLOOKUP($E101,[4]YEAR12!$A$2:$DF$260,91,FALSE)</f>
        <v/>
      </c>
      <c r="AB101" s="117" t="str">
        <f>VLOOKUP($E101,[4]YEAR12!$A$2:$DF$260,95,FALSE)</f>
        <v/>
      </c>
      <c r="AC101" s="117" t="str">
        <f>VLOOKUP($E101,[4]YEAR12!$A$2:$DF$260,99,FALSE)</f>
        <v/>
      </c>
      <c r="AD101" s="117" t="str">
        <f>VLOOKUP($E101,[4]YEAR12!$A$2:$DF$260,103,FALSE)</f>
        <v>B/A</v>
      </c>
      <c r="AE101" s="117" t="str">
        <f>VLOOKUP($E101,[4]YEAR12!$A$2:$DF$260,107,FALSE)</f>
        <v/>
      </c>
      <c r="AF101" s="117" t="str">
        <f>VLOOKUP($E101,[4]YEAR12!$A$2:$DI$260,111,FALSE)</f>
        <v/>
      </c>
      <c r="AG101" s="117" t="str">
        <f>VLOOKUP($E101,[4]YEAR12!$A$2:$DK$260,115,FALSE)</f>
        <v/>
      </c>
      <c r="AH101" s="117" t="str">
        <f>VLOOKUP($E101,[4]YEAR12!$A$2:$FK$260,119,FALSE)</f>
        <v/>
      </c>
    </row>
    <row r="102" spans="5:34" x14ac:dyDescent="0.25">
      <c r="E102" s="73">
        <f>[4]YEAR12!$A101</f>
        <v>160091</v>
      </c>
      <c r="F102" s="72" t="str">
        <f>[4]YEAR12!$B101</f>
        <v>James, Marcus</v>
      </c>
      <c r="G102" s="119">
        <f>[4]YEAR12!$M101</f>
        <v>7</v>
      </c>
      <c r="H102" s="78" t="str">
        <f>[4]YEAR12!$Q101</f>
        <v>6.25+ (B/A)</v>
      </c>
      <c r="I102" s="117" t="str">
        <f>VLOOKUP($E102,[4]YEAR12!$A$2:$DF$260,19,FALSE)</f>
        <v/>
      </c>
      <c r="J102" s="117" t="str">
        <f>VLOOKUP($E102,[4]YEAR12!$A$2:$DF$260,23,FALSE)</f>
        <v/>
      </c>
      <c r="K102" s="117" t="str">
        <f>VLOOKUP($E102,[4]YEAR12!$A$2:$DF$260,27,FALSE)</f>
        <v/>
      </c>
      <c r="L102" s="117" t="str">
        <f>VLOOKUP($E102,[4]YEAR12!$A$2:$DF$260,31,FALSE)</f>
        <v>B/A</v>
      </c>
      <c r="M102" s="117" t="str">
        <f>VLOOKUP($E102,[4]YEAR12!$A$2:$DF$260,35,FALSE)</f>
        <v/>
      </c>
      <c r="N102" s="117" t="str">
        <f>VLOOKUP($E102,[4]YEAR12!$A$2:$DF$260,39,FALSE)</f>
        <v/>
      </c>
      <c r="O102" s="117" t="str">
        <f>VLOOKUP($E102,[4]YEAR12!$A$2:$DF$260,43,FALSE)</f>
        <v/>
      </c>
      <c r="P102" s="117" t="str">
        <f>VLOOKUP($E102,[4]YEAR12!$A$2:$DF$260,47,FALSE)</f>
        <v/>
      </c>
      <c r="Q102" s="117" t="str">
        <f>VLOOKUP($E102,[4]YEAR12!$A$2:$DF$260,51,FALSE)</f>
        <v/>
      </c>
      <c r="R102" s="117" t="str">
        <f>VLOOKUP($E102,[4]YEAR12!$A$2:$DF$260,55,FALSE)</f>
        <v/>
      </c>
      <c r="S102" s="117" t="str">
        <f>VLOOKUP($E102,[4]YEAR12!$A$2:$DF$260,59,FALSE)</f>
        <v/>
      </c>
      <c r="T102" s="117" t="str">
        <f>VLOOKUP($E102,[4]YEAR12!$A$2:$DF$260,63,FALSE)</f>
        <v/>
      </c>
      <c r="U102" s="117" t="str">
        <f>VLOOKUP($E102,[4]YEAR12!$A$2:$DF$260,67,FALSE)</f>
        <v/>
      </c>
      <c r="V102" s="117" t="str">
        <f>VLOOKUP($E102,[4]YEAR12!$A$2:$DF$260,71,FALSE)</f>
        <v/>
      </c>
      <c r="W102" s="117" t="str">
        <f>VLOOKUP($E102,[4]YEAR12!$A$2:$DF$260,75,FALSE)</f>
        <v>A</v>
      </c>
      <c r="X102" s="117" t="str">
        <f>VLOOKUP($E102,[4]YEAR12!$A$2:$DF$260,79,FALSE)</f>
        <v>A</v>
      </c>
      <c r="Y102" s="117" t="str">
        <f>VLOOKUP($E102,[4]YEAR12!$A$2:$DF$260,83,FALSE)</f>
        <v/>
      </c>
      <c r="Z102" s="117" t="str">
        <f>VLOOKUP($E102,[4]YEAR12!$A$2:$DF$260,87,FALSE)</f>
        <v/>
      </c>
      <c r="AA102" s="117" t="str">
        <f>VLOOKUP($E102,[4]YEAR12!$A$2:$DF$260,91,FALSE)</f>
        <v/>
      </c>
      <c r="AB102" s="117" t="str">
        <f>VLOOKUP($E102,[4]YEAR12!$A$2:$DF$260,95,FALSE)</f>
        <v>B/A</v>
      </c>
      <c r="AC102" s="117" t="str">
        <f>VLOOKUP($E102,[4]YEAR12!$A$2:$DF$260,99,FALSE)</f>
        <v/>
      </c>
      <c r="AD102" s="117" t="str">
        <f>VLOOKUP($E102,[4]YEAR12!$A$2:$DF$260,103,FALSE)</f>
        <v/>
      </c>
      <c r="AE102" s="117" t="str">
        <f>VLOOKUP($E102,[4]YEAR12!$A$2:$DF$260,107,FALSE)</f>
        <v/>
      </c>
      <c r="AF102" s="117" t="str">
        <f>VLOOKUP($E102,[4]YEAR12!$A$2:$DI$260,111,FALSE)</f>
        <v/>
      </c>
      <c r="AG102" s="117" t="str">
        <f>VLOOKUP($E102,[4]YEAR12!$A$2:$DK$260,115,FALSE)</f>
        <v/>
      </c>
      <c r="AH102" s="117" t="str">
        <f>VLOOKUP($E102,[4]YEAR12!$A$2:$FK$260,119,FALSE)</f>
        <v/>
      </c>
    </row>
    <row r="103" spans="5:34" x14ac:dyDescent="0.25">
      <c r="E103" s="73">
        <f>[4]YEAR12!$A102</f>
        <v>152730</v>
      </c>
      <c r="F103" s="72" t="str">
        <f>[4]YEAR12!$B102</f>
        <v>Jayasumana, Thinal</v>
      </c>
      <c r="G103" s="119">
        <f>[4]YEAR12!$M102</f>
        <v>4.1428571428571432</v>
      </c>
      <c r="H103" s="78" t="str">
        <f>[4]YEAR12!$Q102</f>
        <v>2.5+ (D/C)</v>
      </c>
      <c r="I103" s="117" t="str">
        <f>VLOOKUP($E103,[4]YEAR12!$A$2:$DF$260,19,FALSE)</f>
        <v/>
      </c>
      <c r="J103" s="117" t="str">
        <f>VLOOKUP($E103,[4]YEAR12!$A$2:$DF$260,23,FALSE)</f>
        <v/>
      </c>
      <c r="K103" s="117" t="str">
        <f>VLOOKUP($E103,[4]YEAR12!$A$2:$DF$260,27,FALSE)</f>
        <v/>
      </c>
      <c r="L103" s="117" t="str">
        <f>VLOOKUP($E103,[4]YEAR12!$A$2:$DF$260,31,FALSE)</f>
        <v>D/C</v>
      </c>
      <c r="M103" s="117" t="str">
        <f>VLOOKUP($E103,[4]YEAR12!$A$2:$DF$260,35,FALSE)</f>
        <v/>
      </c>
      <c r="N103" s="117" t="str">
        <f>VLOOKUP($E103,[4]YEAR12!$A$2:$DF$260,39,FALSE)</f>
        <v/>
      </c>
      <c r="O103" s="117" t="str">
        <f>VLOOKUP($E103,[4]YEAR12!$A$2:$DF$260,43,FALSE)</f>
        <v/>
      </c>
      <c r="P103" s="117" t="str">
        <f>VLOOKUP($E103,[4]YEAR12!$A$2:$DF$260,47,FALSE)</f>
        <v/>
      </c>
      <c r="Q103" s="117" t="str">
        <f>VLOOKUP($E103,[4]YEAR12!$A$2:$DF$260,51,FALSE)</f>
        <v/>
      </c>
      <c r="R103" s="117" t="str">
        <f>VLOOKUP($E103,[4]YEAR12!$A$2:$DF$260,55,FALSE)</f>
        <v/>
      </c>
      <c r="S103" s="117" t="str">
        <f>VLOOKUP($E103,[4]YEAR12!$A$2:$DF$260,59,FALSE)</f>
        <v/>
      </c>
      <c r="T103" s="117" t="str">
        <f>VLOOKUP($E103,[4]YEAR12!$A$2:$DF$260,63,FALSE)</f>
        <v/>
      </c>
      <c r="U103" s="117" t="str">
        <f>VLOOKUP($E103,[4]YEAR12!$A$2:$DF$260,67,FALSE)</f>
        <v>D</v>
      </c>
      <c r="V103" s="117" t="str">
        <f>VLOOKUP($E103,[4]YEAR12!$A$2:$DF$260,71,FALSE)</f>
        <v/>
      </c>
      <c r="W103" s="117" t="str">
        <f>VLOOKUP($E103,[4]YEAR12!$A$2:$DF$260,75,FALSE)</f>
        <v>D/C</v>
      </c>
      <c r="X103" s="117" t="str">
        <f>VLOOKUP($E103,[4]YEAR12!$A$2:$DF$260,79,FALSE)</f>
        <v>C</v>
      </c>
      <c r="Y103" s="117" t="str">
        <f>VLOOKUP($E103,[4]YEAR12!$A$2:$DF$260,83,FALSE)</f>
        <v/>
      </c>
      <c r="Z103" s="117" t="str">
        <f>VLOOKUP($E103,[4]YEAR12!$A$2:$DF$260,87,FALSE)</f>
        <v/>
      </c>
      <c r="AA103" s="117" t="str">
        <f>VLOOKUP($E103,[4]YEAR12!$A$2:$DF$260,91,FALSE)</f>
        <v/>
      </c>
      <c r="AB103" s="117" t="str">
        <f>VLOOKUP($E103,[4]YEAR12!$A$2:$DF$260,95,FALSE)</f>
        <v/>
      </c>
      <c r="AC103" s="117" t="str">
        <f>VLOOKUP($E103,[4]YEAR12!$A$2:$DF$260,99,FALSE)</f>
        <v/>
      </c>
      <c r="AD103" s="117" t="str">
        <f>VLOOKUP($E103,[4]YEAR12!$A$2:$DF$260,103,FALSE)</f>
        <v/>
      </c>
      <c r="AE103" s="117" t="str">
        <f>VLOOKUP($E103,[4]YEAR12!$A$2:$DF$260,107,FALSE)</f>
        <v/>
      </c>
      <c r="AF103" s="117" t="str">
        <f>VLOOKUP($E103,[4]YEAR12!$A$2:$DI$260,111,FALSE)</f>
        <v/>
      </c>
      <c r="AG103" s="117" t="str">
        <f>VLOOKUP($E103,[4]YEAR12!$A$2:$DK$260,115,FALSE)</f>
        <v/>
      </c>
      <c r="AH103" s="117" t="str">
        <f>VLOOKUP($E103,[4]YEAR12!$A$2:$FK$260,119,FALSE)</f>
        <v/>
      </c>
    </row>
    <row r="104" spans="5:34" x14ac:dyDescent="0.25">
      <c r="E104" s="73">
        <f>[4]YEAR12!$A103</f>
        <v>160080</v>
      </c>
      <c r="F104" s="72" t="str">
        <f>[4]YEAR12!$B103</f>
        <v>Jokhi, Sam</v>
      </c>
      <c r="G104" s="119">
        <f>[4]YEAR12!$M103</f>
        <v>7.875</v>
      </c>
      <c r="H104" s="78" t="str">
        <f>[4]YEAR12!$Q103</f>
        <v>7.75+ (A/A*)</v>
      </c>
      <c r="I104" s="117" t="str">
        <f>VLOOKUP($E104,[4]YEAR12!$A$2:$DF$260,19,FALSE)</f>
        <v/>
      </c>
      <c r="J104" s="117" t="str">
        <f>VLOOKUP($E104,[4]YEAR12!$A$2:$DF$260,23,FALSE)</f>
        <v/>
      </c>
      <c r="K104" s="117" t="str">
        <f>VLOOKUP($E104,[4]YEAR12!$A$2:$DF$260,27,FALSE)</f>
        <v/>
      </c>
      <c r="L104" s="117" t="str">
        <f>VLOOKUP($E104,[4]YEAR12!$A$2:$DF$260,31,FALSE)</f>
        <v>A/A*</v>
      </c>
      <c r="M104" s="117" t="str">
        <f>VLOOKUP($E104,[4]YEAR12!$A$2:$DF$260,35,FALSE)</f>
        <v/>
      </c>
      <c r="N104" s="117" t="str">
        <f>VLOOKUP($E104,[4]YEAR12!$A$2:$DF$260,39,FALSE)</f>
        <v/>
      </c>
      <c r="O104" s="117" t="str">
        <f>VLOOKUP($E104,[4]YEAR12!$A$2:$DF$260,43,FALSE)</f>
        <v/>
      </c>
      <c r="P104" s="117" t="str">
        <f>VLOOKUP($E104,[4]YEAR12!$A$2:$DF$260,47,FALSE)</f>
        <v/>
      </c>
      <c r="Q104" s="117" t="str">
        <f>VLOOKUP($E104,[4]YEAR12!$A$2:$DF$260,51,FALSE)</f>
        <v/>
      </c>
      <c r="R104" s="117" t="str">
        <f>VLOOKUP($E104,[4]YEAR12!$A$2:$DF$260,55,FALSE)</f>
        <v/>
      </c>
      <c r="S104" s="117" t="str">
        <f>VLOOKUP($E104,[4]YEAR12!$A$2:$DF$260,59,FALSE)</f>
        <v/>
      </c>
      <c r="T104" s="117" t="str">
        <f>VLOOKUP($E104,[4]YEAR12!$A$2:$DF$260,63,FALSE)</f>
        <v/>
      </c>
      <c r="U104" s="117" t="str">
        <f>VLOOKUP($E104,[4]YEAR12!$A$2:$DF$260,67,FALSE)</f>
        <v/>
      </c>
      <c r="V104" s="117" t="str">
        <f>VLOOKUP($E104,[4]YEAR12!$A$2:$DF$260,71,FALSE)</f>
        <v/>
      </c>
      <c r="W104" s="117" t="str">
        <f>VLOOKUP($E104,[4]YEAR12!$A$2:$DF$260,75,FALSE)</f>
        <v/>
      </c>
      <c r="X104" s="117" t="str">
        <f>VLOOKUP($E104,[4]YEAR12!$A$2:$DF$260,79,FALSE)</f>
        <v>A*</v>
      </c>
      <c r="Y104" s="117" t="str">
        <f>VLOOKUP($E104,[4]YEAR12!$A$2:$DF$260,83,FALSE)</f>
        <v/>
      </c>
      <c r="Z104" s="117" t="str">
        <f>VLOOKUP($E104,[4]YEAR12!$A$2:$DF$260,87,FALSE)</f>
        <v/>
      </c>
      <c r="AA104" s="117" t="str">
        <f>VLOOKUP($E104,[4]YEAR12!$A$2:$DF$260,91,FALSE)</f>
        <v/>
      </c>
      <c r="AB104" s="117" t="str">
        <f>VLOOKUP($E104,[4]YEAR12!$A$2:$DF$260,95,FALSE)</f>
        <v>A/A*</v>
      </c>
      <c r="AC104" s="117" t="str">
        <f>VLOOKUP($E104,[4]YEAR12!$A$2:$DF$260,99,FALSE)</f>
        <v/>
      </c>
      <c r="AD104" s="117" t="str">
        <f>VLOOKUP($E104,[4]YEAR12!$A$2:$DF$260,103,FALSE)</f>
        <v/>
      </c>
      <c r="AE104" s="117" t="str">
        <f>VLOOKUP($E104,[4]YEAR12!$A$2:$DF$260,107,FALSE)</f>
        <v/>
      </c>
      <c r="AF104" s="117" t="str">
        <f>VLOOKUP($E104,[4]YEAR12!$A$2:$DI$260,111,FALSE)</f>
        <v>A/A*</v>
      </c>
      <c r="AG104" s="117" t="str">
        <f>VLOOKUP($E104,[4]YEAR12!$A$2:$DK$260,115,FALSE)</f>
        <v/>
      </c>
      <c r="AH104" s="117" t="str">
        <f>VLOOKUP($E104,[4]YEAR12!$A$2:$FK$260,119,FALSE)</f>
        <v/>
      </c>
    </row>
    <row r="105" spans="5:34" x14ac:dyDescent="0.25">
      <c r="E105" s="73">
        <f>[4]YEAR12!$A104</f>
        <v>150859</v>
      </c>
      <c r="F105" s="72" t="str">
        <f>[4]YEAR12!$B104</f>
        <v>Jones, Connor</v>
      </c>
      <c r="G105" s="119">
        <f>[4]YEAR12!$M104</f>
        <v>6.5</v>
      </c>
      <c r="H105" s="78" t="str">
        <f>[4]YEAR12!$Q104</f>
        <v>6.25+ (B/A)</v>
      </c>
      <c r="I105" s="117" t="str">
        <f>VLOOKUP($E105,[4]YEAR12!$A$2:$DF$260,19,FALSE)</f>
        <v/>
      </c>
      <c r="J105" s="117" t="str">
        <f>VLOOKUP($E105,[4]YEAR12!$A$2:$DF$260,23,FALSE)</f>
        <v/>
      </c>
      <c r="K105" s="117" t="str">
        <f>VLOOKUP($E105,[4]YEAR12!$A$2:$DF$260,27,FALSE)</f>
        <v/>
      </c>
      <c r="L105" s="117" t="str">
        <f>VLOOKUP($E105,[4]YEAR12!$A$2:$DF$260,31,FALSE)</f>
        <v/>
      </c>
      <c r="M105" s="117" t="str">
        <f>VLOOKUP($E105,[4]YEAR12!$A$2:$DF$260,35,FALSE)</f>
        <v/>
      </c>
      <c r="N105" s="117" t="str">
        <f>VLOOKUP($E105,[4]YEAR12!$A$2:$DF$260,39,FALSE)</f>
        <v/>
      </c>
      <c r="O105" s="117" t="str">
        <f>VLOOKUP($E105,[4]YEAR12!$A$2:$DF$260,43,FALSE)</f>
        <v/>
      </c>
      <c r="P105" s="117" t="str">
        <f>VLOOKUP($E105,[4]YEAR12!$A$2:$DF$260,47,FALSE)</f>
        <v>A</v>
      </c>
      <c r="Q105" s="117" t="str">
        <f>VLOOKUP($E105,[4]YEAR12!$A$2:$DF$260,51,FALSE)</f>
        <v/>
      </c>
      <c r="R105" s="117" t="str">
        <f>VLOOKUP($E105,[4]YEAR12!$A$2:$DF$260,55,FALSE)</f>
        <v/>
      </c>
      <c r="S105" s="117" t="str">
        <f>VLOOKUP($E105,[4]YEAR12!$A$2:$DF$260,59,FALSE)</f>
        <v>A</v>
      </c>
      <c r="T105" s="117" t="str">
        <f>VLOOKUP($E105,[4]YEAR12!$A$2:$DF$260,63,FALSE)</f>
        <v/>
      </c>
      <c r="U105" s="117" t="str">
        <f>VLOOKUP($E105,[4]YEAR12!$A$2:$DF$260,67,FALSE)</f>
        <v/>
      </c>
      <c r="V105" s="117" t="str">
        <f>VLOOKUP($E105,[4]YEAR12!$A$2:$DF$260,71,FALSE)</f>
        <v/>
      </c>
      <c r="W105" s="117" t="str">
        <f>VLOOKUP($E105,[4]YEAR12!$A$2:$DF$260,75,FALSE)</f>
        <v/>
      </c>
      <c r="X105" s="117" t="str">
        <f>VLOOKUP($E105,[4]YEAR12!$A$2:$DF$260,79,FALSE)</f>
        <v>B/A</v>
      </c>
      <c r="Y105" s="117" t="str">
        <f>VLOOKUP($E105,[4]YEAR12!$A$2:$DF$260,83,FALSE)</f>
        <v/>
      </c>
      <c r="Z105" s="117" t="str">
        <f>VLOOKUP($E105,[4]YEAR12!$A$2:$DF$260,87,FALSE)</f>
        <v/>
      </c>
      <c r="AA105" s="117" t="str">
        <f>VLOOKUP($E105,[4]YEAR12!$A$2:$DF$260,91,FALSE)</f>
        <v/>
      </c>
      <c r="AB105" s="117" t="str">
        <f>VLOOKUP($E105,[4]YEAR12!$A$2:$DF$260,95,FALSE)</f>
        <v/>
      </c>
      <c r="AC105" s="117" t="str">
        <f>VLOOKUP($E105,[4]YEAR12!$A$2:$DF$260,99,FALSE)</f>
        <v/>
      </c>
      <c r="AD105" s="117" t="str">
        <f>VLOOKUP($E105,[4]YEAR12!$A$2:$DF$260,103,FALSE)</f>
        <v/>
      </c>
      <c r="AE105" s="117" t="str">
        <f>VLOOKUP($E105,[4]YEAR12!$A$2:$DF$260,107,FALSE)</f>
        <v/>
      </c>
      <c r="AF105" s="117" t="str">
        <f>VLOOKUP($E105,[4]YEAR12!$A$2:$DI$260,111,FALSE)</f>
        <v/>
      </c>
      <c r="AG105" s="117" t="str">
        <f>VLOOKUP($E105,[4]YEAR12!$A$2:$DK$260,115,FALSE)</f>
        <v/>
      </c>
      <c r="AH105" s="117" t="str">
        <f>VLOOKUP($E105,[4]YEAR12!$A$2:$FK$260,119,FALSE)</f>
        <v/>
      </c>
    </row>
    <row r="106" spans="5:34" x14ac:dyDescent="0.25">
      <c r="E106" s="73">
        <f>[4]YEAR12!$A105</f>
        <v>160106</v>
      </c>
      <c r="F106" s="72" t="str">
        <f>[4]YEAR12!$B105</f>
        <v>Jones, Harriet</v>
      </c>
      <c r="G106" s="119">
        <f>[4]YEAR12!$M105</f>
        <v>6.8125</v>
      </c>
      <c r="H106" s="78" t="str">
        <f>[4]YEAR12!$Q105</f>
        <v>6.25+ (B/A)</v>
      </c>
      <c r="I106" s="117" t="str">
        <f>VLOOKUP($E106,[4]YEAR12!$A$2:$DF$260,19,FALSE)</f>
        <v/>
      </c>
      <c r="J106" s="117" t="str">
        <f>VLOOKUP($E106,[4]YEAR12!$A$2:$DF$260,23,FALSE)</f>
        <v/>
      </c>
      <c r="K106" s="117" t="str">
        <f>VLOOKUP($E106,[4]YEAR12!$A$2:$DF$260,27,FALSE)</f>
        <v>B/A</v>
      </c>
      <c r="L106" s="117" t="str">
        <f>VLOOKUP($E106,[4]YEAR12!$A$2:$DF$260,31,FALSE)</f>
        <v/>
      </c>
      <c r="M106" s="117" t="str">
        <f>VLOOKUP($E106,[4]YEAR12!$A$2:$DF$260,35,FALSE)</f>
        <v>A</v>
      </c>
      <c r="N106" s="117" t="str">
        <f>VLOOKUP($E106,[4]YEAR12!$A$2:$DF$260,39,FALSE)</f>
        <v/>
      </c>
      <c r="O106" s="117" t="str">
        <f>VLOOKUP($E106,[4]YEAR12!$A$2:$DF$260,43,FALSE)</f>
        <v>A</v>
      </c>
      <c r="P106" s="117" t="str">
        <f>VLOOKUP($E106,[4]YEAR12!$A$2:$DF$260,47,FALSE)</f>
        <v/>
      </c>
      <c r="Q106" s="117" t="str">
        <f>VLOOKUP($E106,[4]YEAR12!$A$2:$DF$260,51,FALSE)</f>
        <v/>
      </c>
      <c r="R106" s="117" t="str">
        <f>VLOOKUP($E106,[4]YEAR12!$A$2:$DF$260,55,FALSE)</f>
        <v/>
      </c>
      <c r="S106" s="117" t="str">
        <f>VLOOKUP($E106,[4]YEAR12!$A$2:$DF$260,59,FALSE)</f>
        <v/>
      </c>
      <c r="T106" s="117" t="str">
        <f>VLOOKUP($E106,[4]YEAR12!$A$2:$DF$260,63,FALSE)</f>
        <v/>
      </c>
      <c r="U106" s="117" t="str">
        <f>VLOOKUP($E106,[4]YEAR12!$A$2:$DF$260,67,FALSE)</f>
        <v/>
      </c>
      <c r="V106" s="117" t="str">
        <f>VLOOKUP($E106,[4]YEAR12!$A$2:$DF$260,71,FALSE)</f>
        <v/>
      </c>
      <c r="W106" s="117" t="str">
        <f>VLOOKUP($E106,[4]YEAR12!$A$2:$DF$260,75,FALSE)</f>
        <v/>
      </c>
      <c r="X106" s="117" t="str">
        <f>VLOOKUP($E106,[4]YEAR12!$A$2:$DF$260,79,FALSE)</f>
        <v/>
      </c>
      <c r="Y106" s="117" t="str">
        <f>VLOOKUP($E106,[4]YEAR12!$A$2:$DF$260,83,FALSE)</f>
        <v/>
      </c>
      <c r="Z106" s="117" t="str">
        <f>VLOOKUP($E106,[4]YEAR12!$A$2:$DF$260,87,FALSE)</f>
        <v>A/A*</v>
      </c>
      <c r="AA106" s="117" t="str">
        <f>VLOOKUP($E106,[4]YEAR12!$A$2:$DF$260,91,FALSE)</f>
        <v/>
      </c>
      <c r="AB106" s="117" t="str">
        <f>VLOOKUP($E106,[4]YEAR12!$A$2:$DF$260,95,FALSE)</f>
        <v/>
      </c>
      <c r="AC106" s="117" t="str">
        <f>VLOOKUP($E106,[4]YEAR12!$A$2:$DF$260,99,FALSE)</f>
        <v/>
      </c>
      <c r="AD106" s="117" t="str">
        <f>VLOOKUP($E106,[4]YEAR12!$A$2:$DF$260,103,FALSE)</f>
        <v/>
      </c>
      <c r="AE106" s="117" t="str">
        <f>VLOOKUP($E106,[4]YEAR12!$A$2:$DF$260,107,FALSE)</f>
        <v/>
      </c>
      <c r="AF106" s="117" t="str">
        <f>VLOOKUP($E106,[4]YEAR12!$A$2:$DI$260,111,FALSE)</f>
        <v/>
      </c>
      <c r="AG106" s="117" t="str">
        <f>VLOOKUP($E106,[4]YEAR12!$A$2:$DK$260,115,FALSE)</f>
        <v/>
      </c>
      <c r="AH106" s="117" t="str">
        <f>VLOOKUP($E106,[4]YEAR12!$A$2:$FK$260,119,FALSE)</f>
        <v/>
      </c>
    </row>
    <row r="107" spans="5:34" x14ac:dyDescent="0.25">
      <c r="E107" s="73">
        <f>[4]YEAR12!$A106</f>
        <v>150993</v>
      </c>
      <c r="F107" s="72" t="str">
        <f>[4]YEAR12!$B106</f>
        <v>Jordan-Smalle, Brandon</v>
      </c>
      <c r="G107" s="119">
        <f>[4]YEAR12!$M106</f>
        <v>4.0999999999999996</v>
      </c>
      <c r="H107" s="78" t="str">
        <f>[4]YEAR12!$Q106</f>
        <v>2.5+ (D/C)</v>
      </c>
      <c r="I107" s="117" t="str">
        <f>VLOOKUP($E107,[4]YEAR12!$A$2:$DF$260,19,FALSE)</f>
        <v/>
      </c>
      <c r="J107" s="117" t="str">
        <f>VLOOKUP($E107,[4]YEAR12!$A$2:$DF$260,23,FALSE)</f>
        <v>C/B</v>
      </c>
      <c r="K107" s="117" t="str">
        <f>VLOOKUP($E107,[4]YEAR12!$A$2:$DF$260,27,FALSE)</f>
        <v/>
      </c>
      <c r="L107" s="117" t="str">
        <f>VLOOKUP($E107,[4]YEAR12!$A$2:$DF$260,31,FALSE)</f>
        <v/>
      </c>
      <c r="M107" s="117" t="str">
        <f>VLOOKUP($E107,[4]YEAR12!$A$2:$DF$260,35,FALSE)</f>
        <v/>
      </c>
      <c r="N107" s="117" t="str">
        <f>VLOOKUP($E107,[4]YEAR12!$A$2:$DF$260,39,FALSE)</f>
        <v/>
      </c>
      <c r="O107" s="117" t="str">
        <f>VLOOKUP($E107,[4]YEAR12!$A$2:$DF$260,43,FALSE)</f>
        <v/>
      </c>
      <c r="P107" s="117" t="str">
        <f>VLOOKUP($E107,[4]YEAR12!$A$2:$DF$260,47,FALSE)</f>
        <v/>
      </c>
      <c r="Q107" s="117" t="str">
        <f>VLOOKUP($E107,[4]YEAR12!$A$2:$DF$260,51,FALSE)</f>
        <v/>
      </c>
      <c r="R107" s="117" t="str">
        <f>VLOOKUP($E107,[4]YEAR12!$A$2:$DF$260,55,FALSE)</f>
        <v/>
      </c>
      <c r="S107" s="117" t="str">
        <f>VLOOKUP($E107,[4]YEAR12!$A$2:$DF$260,59,FALSE)</f>
        <v/>
      </c>
      <c r="T107" s="117" t="str">
        <f>VLOOKUP($E107,[4]YEAR12!$A$2:$DF$260,63,FALSE)</f>
        <v/>
      </c>
      <c r="U107" s="117" t="str">
        <f>VLOOKUP($E107,[4]YEAR12!$A$2:$DF$260,67,FALSE)</f>
        <v/>
      </c>
      <c r="V107" s="117" t="str">
        <f>VLOOKUP($E107,[4]YEAR12!$A$2:$DF$260,71,FALSE)</f>
        <v/>
      </c>
      <c r="W107" s="117" t="str">
        <f>VLOOKUP($E107,[4]YEAR12!$A$2:$DF$260,75,FALSE)</f>
        <v/>
      </c>
      <c r="X107" s="117" t="str">
        <f>VLOOKUP($E107,[4]YEAR12!$A$2:$DF$260,79,FALSE)</f>
        <v/>
      </c>
      <c r="Y107" s="117" t="str">
        <f>VLOOKUP($E107,[4]YEAR12!$A$2:$DF$260,83,FALSE)</f>
        <v/>
      </c>
      <c r="Z107" s="117" t="str">
        <f>VLOOKUP($E107,[4]YEAR12!$A$2:$DF$260,87,FALSE)</f>
        <v>C</v>
      </c>
      <c r="AA107" s="117" t="str">
        <f>VLOOKUP($E107,[4]YEAR12!$A$2:$DF$260,91,FALSE)</f>
        <v/>
      </c>
      <c r="AB107" s="117" t="str">
        <f>VLOOKUP($E107,[4]YEAR12!$A$2:$DF$260,95,FALSE)</f>
        <v/>
      </c>
      <c r="AC107" s="117" t="str">
        <f>VLOOKUP($E107,[4]YEAR12!$A$2:$DF$260,99,FALSE)</f>
        <v/>
      </c>
      <c r="AD107" s="117" t="str">
        <f>VLOOKUP($E107,[4]YEAR12!$A$2:$DF$260,103,FALSE)</f>
        <v/>
      </c>
      <c r="AE107" s="117" t="str">
        <f>VLOOKUP($E107,[4]YEAR12!$A$2:$DF$260,107,FALSE)</f>
        <v>C/B</v>
      </c>
      <c r="AF107" s="117" t="str">
        <f>VLOOKUP($E107,[4]YEAR12!$A$2:$DI$260,111,FALSE)</f>
        <v/>
      </c>
      <c r="AG107" s="117" t="str">
        <f>VLOOKUP($E107,[4]YEAR12!$A$2:$DK$260,115,FALSE)</f>
        <v/>
      </c>
      <c r="AH107" s="117" t="str">
        <f>VLOOKUP($E107,[4]YEAR12!$A$2:$FK$260,119,FALSE)</f>
        <v/>
      </c>
    </row>
    <row r="108" spans="5:34" x14ac:dyDescent="0.25">
      <c r="E108" s="73">
        <f>[4]YEAR12!$A107</f>
        <v>150892</v>
      </c>
      <c r="F108" s="72" t="str">
        <f>[4]YEAR12!$B107</f>
        <v>Jurczak, Nikodem</v>
      </c>
      <c r="G108" s="119">
        <f>[4]YEAR12!$M107</f>
        <v>6.8</v>
      </c>
      <c r="H108" s="78" t="str">
        <f>[4]YEAR12!$Q107</f>
        <v>6.25+ (B/A)</v>
      </c>
      <c r="I108" s="117" t="str">
        <f>VLOOKUP($E108,[4]YEAR12!$A$2:$DF$260,19,FALSE)</f>
        <v/>
      </c>
      <c r="J108" s="117" t="str">
        <f>VLOOKUP($E108,[4]YEAR12!$A$2:$DF$260,23,FALSE)</f>
        <v/>
      </c>
      <c r="K108" s="117" t="str">
        <f>VLOOKUP($E108,[4]YEAR12!$A$2:$DF$260,27,FALSE)</f>
        <v/>
      </c>
      <c r="L108" s="117" t="str">
        <f>VLOOKUP($E108,[4]YEAR12!$A$2:$DF$260,31,FALSE)</f>
        <v/>
      </c>
      <c r="M108" s="117" t="str">
        <f>VLOOKUP($E108,[4]YEAR12!$A$2:$DF$260,35,FALSE)</f>
        <v/>
      </c>
      <c r="N108" s="117" t="str">
        <f>VLOOKUP($E108,[4]YEAR12!$A$2:$DF$260,39,FALSE)</f>
        <v/>
      </c>
      <c r="O108" s="117" t="str">
        <f>VLOOKUP($E108,[4]YEAR12!$A$2:$DF$260,43,FALSE)</f>
        <v/>
      </c>
      <c r="P108" s="117" t="str">
        <f>VLOOKUP($E108,[4]YEAR12!$A$2:$DF$260,47,FALSE)</f>
        <v/>
      </c>
      <c r="Q108" s="117" t="str">
        <f>VLOOKUP($E108,[4]YEAR12!$A$2:$DF$260,51,FALSE)</f>
        <v/>
      </c>
      <c r="R108" s="117" t="str">
        <f>VLOOKUP($E108,[4]YEAR12!$A$2:$DF$260,55,FALSE)</f>
        <v/>
      </c>
      <c r="S108" s="117" t="str">
        <f>VLOOKUP($E108,[4]YEAR12!$A$2:$DF$260,59,FALSE)</f>
        <v/>
      </c>
      <c r="T108" s="117" t="str">
        <f>VLOOKUP($E108,[4]YEAR12!$A$2:$DF$260,63,FALSE)</f>
        <v/>
      </c>
      <c r="U108" s="117" t="str">
        <f>VLOOKUP($E108,[4]YEAR12!$A$2:$DF$260,67,FALSE)</f>
        <v/>
      </c>
      <c r="V108" s="117" t="str">
        <f>VLOOKUP($E108,[4]YEAR12!$A$2:$DF$260,71,FALSE)</f>
        <v/>
      </c>
      <c r="W108" s="117" t="str">
        <f>VLOOKUP($E108,[4]YEAR12!$A$2:$DF$260,75,FALSE)</f>
        <v>A</v>
      </c>
      <c r="X108" s="117" t="str">
        <f>VLOOKUP($E108,[4]YEAR12!$A$2:$DF$260,79,FALSE)</f>
        <v>A</v>
      </c>
      <c r="Y108" s="117" t="str">
        <f>VLOOKUP($E108,[4]YEAR12!$A$2:$DF$260,83,FALSE)</f>
        <v>A</v>
      </c>
      <c r="Z108" s="117" t="str">
        <f>VLOOKUP($E108,[4]YEAR12!$A$2:$DF$260,87,FALSE)</f>
        <v/>
      </c>
      <c r="AA108" s="117" t="str">
        <f>VLOOKUP($E108,[4]YEAR12!$A$2:$DF$260,91,FALSE)</f>
        <v/>
      </c>
      <c r="AB108" s="117" t="str">
        <f>VLOOKUP($E108,[4]YEAR12!$A$2:$DF$260,95,FALSE)</f>
        <v>B/A</v>
      </c>
      <c r="AC108" s="117" t="str">
        <f>VLOOKUP($E108,[4]YEAR12!$A$2:$DF$260,99,FALSE)</f>
        <v/>
      </c>
      <c r="AD108" s="117" t="str">
        <f>VLOOKUP($E108,[4]YEAR12!$A$2:$DF$260,103,FALSE)</f>
        <v/>
      </c>
      <c r="AE108" s="117" t="str">
        <f>VLOOKUP($E108,[4]YEAR12!$A$2:$DF$260,107,FALSE)</f>
        <v/>
      </c>
      <c r="AF108" s="117" t="str">
        <f>VLOOKUP($E108,[4]YEAR12!$A$2:$DI$260,111,FALSE)</f>
        <v/>
      </c>
      <c r="AG108" s="117" t="str">
        <f>VLOOKUP($E108,[4]YEAR12!$A$2:$DK$260,115,FALSE)</f>
        <v/>
      </c>
      <c r="AH108" s="117" t="str">
        <f>VLOOKUP($E108,[4]YEAR12!$A$2:$FK$260,119,FALSE)</f>
        <v/>
      </c>
    </row>
    <row r="109" spans="5:34" x14ac:dyDescent="0.25">
      <c r="E109" s="73">
        <f>[4]YEAR12!$A108</f>
        <v>150897</v>
      </c>
      <c r="F109" s="72" t="str">
        <f>[4]YEAR12!$B108</f>
        <v>Kandengwa, Sanchez</v>
      </c>
      <c r="G109" s="119">
        <f>[4]YEAR12!$M108</f>
        <v>4.0999999999999996</v>
      </c>
      <c r="H109" s="78" t="str">
        <f>[4]YEAR12!$Q108</f>
        <v>2.5+ (D/C)</v>
      </c>
      <c r="I109" s="117" t="str">
        <f>VLOOKUP($E109,[4]YEAR12!$A$2:$DF$260,19,FALSE)</f>
        <v/>
      </c>
      <c r="J109" s="117" t="str">
        <f>VLOOKUP($E109,[4]YEAR12!$A$2:$DF$260,23,FALSE)</f>
        <v/>
      </c>
      <c r="K109" s="117" t="str">
        <f>VLOOKUP($E109,[4]YEAR12!$A$2:$DF$260,27,FALSE)</f>
        <v/>
      </c>
      <c r="L109" s="117" t="str">
        <f>VLOOKUP($E109,[4]YEAR12!$A$2:$DF$260,31,FALSE)</f>
        <v/>
      </c>
      <c r="M109" s="117" t="str">
        <f>VLOOKUP($E109,[4]YEAR12!$A$2:$DF$260,35,FALSE)</f>
        <v/>
      </c>
      <c r="N109" s="117" t="str">
        <f>VLOOKUP($E109,[4]YEAR12!$A$2:$DF$260,39,FALSE)</f>
        <v/>
      </c>
      <c r="O109" s="117" t="str">
        <f>VLOOKUP($E109,[4]YEAR12!$A$2:$DF$260,43,FALSE)</f>
        <v/>
      </c>
      <c r="P109" s="117" t="str">
        <f>VLOOKUP($E109,[4]YEAR12!$A$2:$DF$260,47,FALSE)</f>
        <v/>
      </c>
      <c r="Q109" s="117" t="str">
        <f>VLOOKUP($E109,[4]YEAR12!$A$2:$DF$260,51,FALSE)</f>
        <v/>
      </c>
      <c r="R109" s="117" t="str">
        <f>VLOOKUP($E109,[4]YEAR12!$A$2:$DF$260,55,FALSE)</f>
        <v/>
      </c>
      <c r="S109" s="117" t="str">
        <f>VLOOKUP($E109,[4]YEAR12!$A$2:$DF$260,59,FALSE)</f>
        <v/>
      </c>
      <c r="T109" s="117" t="str">
        <f>VLOOKUP($E109,[4]YEAR12!$A$2:$DF$260,63,FALSE)</f>
        <v/>
      </c>
      <c r="U109" s="117" t="str">
        <f>VLOOKUP($E109,[4]YEAR12!$A$2:$DF$260,67,FALSE)</f>
        <v/>
      </c>
      <c r="V109" s="117" t="str">
        <f>VLOOKUP($E109,[4]YEAR12!$A$2:$DF$260,71,FALSE)</f>
        <v/>
      </c>
      <c r="W109" s="117" t="str">
        <f>VLOOKUP($E109,[4]YEAR12!$A$2:$DF$260,75,FALSE)</f>
        <v/>
      </c>
      <c r="X109" s="117" t="str">
        <f>VLOOKUP($E109,[4]YEAR12!$A$2:$DF$260,79,FALSE)</f>
        <v/>
      </c>
      <c r="Y109" s="117" t="str">
        <f>VLOOKUP($E109,[4]YEAR12!$A$2:$DF$260,83,FALSE)</f>
        <v/>
      </c>
      <c r="Z109" s="117" t="str">
        <f>VLOOKUP($E109,[4]YEAR12!$A$2:$DF$260,87,FALSE)</f>
        <v>C</v>
      </c>
      <c r="AA109" s="117" t="str">
        <f>VLOOKUP($E109,[4]YEAR12!$A$2:$DF$260,91,FALSE)</f>
        <v>D/C</v>
      </c>
      <c r="AB109" s="117" t="str">
        <f>VLOOKUP($E109,[4]YEAR12!$A$2:$DF$260,95,FALSE)</f>
        <v/>
      </c>
      <c r="AC109" s="117" t="str">
        <f>VLOOKUP($E109,[4]YEAR12!$A$2:$DF$260,99,FALSE)</f>
        <v/>
      </c>
      <c r="AD109" s="117" t="str">
        <f>VLOOKUP($E109,[4]YEAR12!$A$2:$DF$260,103,FALSE)</f>
        <v>D/C</v>
      </c>
      <c r="AE109" s="117" t="str">
        <f>VLOOKUP($E109,[4]YEAR12!$A$2:$DF$260,107,FALSE)</f>
        <v>C/B</v>
      </c>
      <c r="AF109" s="117" t="str">
        <f>VLOOKUP($E109,[4]YEAR12!$A$2:$DI$260,111,FALSE)</f>
        <v/>
      </c>
      <c r="AG109" s="117" t="str">
        <f>VLOOKUP($E109,[4]YEAR12!$A$2:$DK$260,115,FALSE)</f>
        <v/>
      </c>
      <c r="AH109" s="117" t="str">
        <f>VLOOKUP($E109,[4]YEAR12!$A$2:$FK$260,119,FALSE)</f>
        <v/>
      </c>
    </row>
    <row r="110" spans="5:34" x14ac:dyDescent="0.25">
      <c r="E110" s="73">
        <f>[4]YEAR12!$A109</f>
        <v>150917</v>
      </c>
      <c r="F110" s="72" t="str">
        <f>[4]YEAR12!$B109</f>
        <v>Kellett, Edward</v>
      </c>
      <c r="G110" s="119">
        <f>[4]YEAR12!$M109</f>
        <v>4.5999999999999996</v>
      </c>
      <c r="H110" s="78" t="str">
        <f>[4]YEAR12!$Q109</f>
        <v>2.5+ (D/C)</v>
      </c>
      <c r="I110" s="117" t="str">
        <f>VLOOKUP($E110,[4]YEAR12!$A$2:$DF$260,19,FALSE)</f>
        <v/>
      </c>
      <c r="J110" s="117" t="str">
        <f>VLOOKUP($E110,[4]YEAR12!$A$2:$DF$260,23,FALSE)</f>
        <v/>
      </c>
      <c r="K110" s="117" t="str">
        <f>VLOOKUP($E110,[4]YEAR12!$A$2:$DF$260,27,FALSE)</f>
        <v/>
      </c>
      <c r="L110" s="117" t="str">
        <f>VLOOKUP($E110,[4]YEAR12!$A$2:$DF$260,31,FALSE)</f>
        <v/>
      </c>
      <c r="M110" s="117" t="str">
        <f>VLOOKUP($E110,[4]YEAR12!$A$2:$DF$260,35,FALSE)</f>
        <v/>
      </c>
      <c r="N110" s="117" t="str">
        <f>VLOOKUP($E110,[4]YEAR12!$A$2:$DF$260,39,FALSE)</f>
        <v/>
      </c>
      <c r="O110" s="117" t="str">
        <f>VLOOKUP($E110,[4]YEAR12!$A$2:$DF$260,43,FALSE)</f>
        <v/>
      </c>
      <c r="P110" s="117" t="str">
        <f>VLOOKUP($E110,[4]YEAR12!$A$2:$DF$260,47,FALSE)</f>
        <v/>
      </c>
      <c r="Q110" s="117" t="str">
        <f>VLOOKUP($E110,[4]YEAR12!$A$2:$DF$260,51,FALSE)</f>
        <v>C/B</v>
      </c>
      <c r="R110" s="117" t="str">
        <f>VLOOKUP($E110,[4]YEAR12!$A$2:$DF$260,55,FALSE)</f>
        <v/>
      </c>
      <c r="S110" s="117" t="str">
        <f>VLOOKUP($E110,[4]YEAR12!$A$2:$DF$260,59,FALSE)</f>
        <v/>
      </c>
      <c r="T110" s="117" t="str">
        <f>VLOOKUP($E110,[4]YEAR12!$A$2:$DF$260,63,FALSE)</f>
        <v/>
      </c>
      <c r="U110" s="117" t="str">
        <f>VLOOKUP($E110,[4]YEAR12!$A$2:$DF$260,67,FALSE)</f>
        <v/>
      </c>
      <c r="V110" s="117" t="str">
        <f>VLOOKUP($E110,[4]YEAR12!$A$2:$DF$260,71,FALSE)</f>
        <v/>
      </c>
      <c r="W110" s="117" t="str">
        <f>VLOOKUP($E110,[4]YEAR12!$A$2:$DF$260,75,FALSE)</f>
        <v/>
      </c>
      <c r="X110" s="117" t="str">
        <f>VLOOKUP($E110,[4]YEAR12!$A$2:$DF$260,79,FALSE)</f>
        <v/>
      </c>
      <c r="Y110" s="117" t="str">
        <f>VLOOKUP($E110,[4]YEAR12!$A$2:$DF$260,83,FALSE)</f>
        <v/>
      </c>
      <c r="Z110" s="117" t="str">
        <f>VLOOKUP($E110,[4]YEAR12!$A$2:$DF$260,87,FALSE)</f>
        <v>C/B</v>
      </c>
      <c r="AA110" s="117" t="str">
        <f>VLOOKUP($E110,[4]YEAR12!$A$2:$DF$260,91,FALSE)</f>
        <v/>
      </c>
      <c r="AB110" s="117" t="str">
        <f>VLOOKUP($E110,[4]YEAR12!$A$2:$DF$260,95,FALSE)</f>
        <v/>
      </c>
      <c r="AC110" s="117" t="str">
        <f>VLOOKUP($E110,[4]YEAR12!$A$2:$DF$260,99,FALSE)</f>
        <v>C/B</v>
      </c>
      <c r="AD110" s="117" t="str">
        <f>VLOOKUP($E110,[4]YEAR12!$A$2:$DF$260,103,FALSE)</f>
        <v/>
      </c>
      <c r="AE110" s="117" t="str">
        <f>VLOOKUP($E110,[4]YEAR12!$A$2:$DF$260,107,FALSE)</f>
        <v>B</v>
      </c>
      <c r="AF110" s="117" t="str">
        <f>VLOOKUP($E110,[4]YEAR12!$A$2:$DI$260,111,FALSE)</f>
        <v/>
      </c>
      <c r="AG110" s="117" t="str">
        <f>VLOOKUP($E110,[4]YEAR12!$A$2:$DK$260,115,FALSE)</f>
        <v/>
      </c>
      <c r="AH110" s="117" t="str">
        <f>VLOOKUP($E110,[4]YEAR12!$A$2:$FK$260,119,FALSE)</f>
        <v/>
      </c>
    </row>
    <row r="111" spans="5:34" x14ac:dyDescent="0.25">
      <c r="E111" s="73">
        <f>[4]YEAR12!$A110</f>
        <v>150971</v>
      </c>
      <c r="F111" s="72" t="str">
        <f>[4]YEAR12!$B110</f>
        <v>King, Charlotte</v>
      </c>
      <c r="G111" s="119">
        <f>[4]YEAR12!$M110</f>
        <v>7.9</v>
      </c>
      <c r="H111" s="78" t="str">
        <f>[4]YEAR12!$Q110</f>
        <v>7.75+ (A/A*)</v>
      </c>
      <c r="I111" s="117" t="str">
        <f>VLOOKUP($E111,[4]YEAR12!$A$2:$DF$260,19,FALSE)</f>
        <v/>
      </c>
      <c r="J111" s="117" t="str">
        <f>VLOOKUP($E111,[4]YEAR12!$A$2:$DF$260,23,FALSE)</f>
        <v/>
      </c>
      <c r="K111" s="117" t="str">
        <f>VLOOKUP($E111,[4]YEAR12!$A$2:$DF$260,27,FALSE)</f>
        <v>A/A*</v>
      </c>
      <c r="L111" s="117" t="str">
        <f>VLOOKUP($E111,[4]YEAR12!$A$2:$DF$260,31,FALSE)</f>
        <v>A/A*</v>
      </c>
      <c r="M111" s="117" t="str">
        <f>VLOOKUP($E111,[4]YEAR12!$A$2:$DF$260,35,FALSE)</f>
        <v/>
      </c>
      <c r="N111" s="117" t="str">
        <f>VLOOKUP($E111,[4]YEAR12!$A$2:$DF$260,39,FALSE)</f>
        <v/>
      </c>
      <c r="O111" s="117" t="str">
        <f>VLOOKUP($E111,[4]YEAR12!$A$2:$DF$260,43,FALSE)</f>
        <v/>
      </c>
      <c r="P111" s="117" t="str">
        <f>VLOOKUP($E111,[4]YEAR12!$A$2:$DF$260,47,FALSE)</f>
        <v/>
      </c>
      <c r="Q111" s="117" t="str">
        <f>VLOOKUP($E111,[4]YEAR12!$A$2:$DF$260,51,FALSE)</f>
        <v/>
      </c>
      <c r="R111" s="117" t="str">
        <f>VLOOKUP($E111,[4]YEAR12!$A$2:$DF$260,55,FALSE)</f>
        <v/>
      </c>
      <c r="S111" s="117" t="str">
        <f>VLOOKUP($E111,[4]YEAR12!$A$2:$DF$260,59,FALSE)</f>
        <v/>
      </c>
      <c r="T111" s="117" t="str">
        <f>VLOOKUP($E111,[4]YEAR12!$A$2:$DF$260,63,FALSE)</f>
        <v/>
      </c>
      <c r="U111" s="117" t="str">
        <f>VLOOKUP($E111,[4]YEAR12!$A$2:$DF$260,67,FALSE)</f>
        <v/>
      </c>
      <c r="V111" s="117" t="str">
        <f>VLOOKUP($E111,[4]YEAR12!$A$2:$DF$260,71,FALSE)</f>
        <v/>
      </c>
      <c r="W111" s="117" t="str">
        <f>VLOOKUP($E111,[4]YEAR12!$A$2:$DF$260,75,FALSE)</f>
        <v/>
      </c>
      <c r="X111" s="117" t="str">
        <f>VLOOKUP($E111,[4]YEAR12!$A$2:$DF$260,79,FALSE)</f>
        <v>A*</v>
      </c>
      <c r="Y111" s="117" t="str">
        <f>VLOOKUP($E111,[4]YEAR12!$A$2:$DF$260,83,FALSE)</f>
        <v/>
      </c>
      <c r="Z111" s="117" t="str">
        <f>VLOOKUP($E111,[4]YEAR12!$A$2:$DF$260,87,FALSE)</f>
        <v/>
      </c>
      <c r="AA111" s="117" t="str">
        <f>VLOOKUP($E111,[4]YEAR12!$A$2:$DF$260,91,FALSE)</f>
        <v/>
      </c>
      <c r="AB111" s="117" t="str">
        <f>VLOOKUP($E111,[4]YEAR12!$A$2:$DF$260,95,FALSE)</f>
        <v/>
      </c>
      <c r="AC111" s="117" t="str">
        <f>VLOOKUP($E111,[4]YEAR12!$A$2:$DF$260,99,FALSE)</f>
        <v/>
      </c>
      <c r="AD111" s="117" t="str">
        <f>VLOOKUP($E111,[4]YEAR12!$A$2:$DF$260,103,FALSE)</f>
        <v>A*</v>
      </c>
      <c r="AE111" s="117" t="str">
        <f>VLOOKUP($E111,[4]YEAR12!$A$2:$DF$260,107,FALSE)</f>
        <v/>
      </c>
      <c r="AF111" s="117" t="str">
        <f>VLOOKUP($E111,[4]YEAR12!$A$2:$DI$260,111,FALSE)</f>
        <v/>
      </c>
      <c r="AG111" s="117" t="str">
        <f>VLOOKUP($E111,[4]YEAR12!$A$2:$DK$260,115,FALSE)</f>
        <v/>
      </c>
      <c r="AH111" s="117" t="str">
        <f>VLOOKUP($E111,[4]YEAR12!$A$2:$FK$260,119,FALSE)</f>
        <v/>
      </c>
    </row>
    <row r="112" spans="5:34" x14ac:dyDescent="0.25">
      <c r="E112" s="73">
        <f>[4]YEAR12!$A111</f>
        <v>100339</v>
      </c>
      <c r="F112" s="72" t="str">
        <f>[4]YEAR12!$B111</f>
        <v>Klovaite, Adrija</v>
      </c>
      <c r="G112" s="119">
        <f>[4]YEAR12!$M111</f>
        <v>6.1111111111111107</v>
      </c>
      <c r="H112" s="78" t="str">
        <f>[4]YEAR12!$Q111</f>
        <v>4.75+ (C/B)</v>
      </c>
      <c r="I112" s="117" t="str">
        <f>VLOOKUP($E112,[4]YEAR12!$A$2:$DF$260,19,FALSE)</f>
        <v/>
      </c>
      <c r="J112" s="117" t="str">
        <f>VLOOKUP($E112,[4]YEAR12!$A$2:$DF$260,23,FALSE)</f>
        <v>A</v>
      </c>
      <c r="K112" s="117" t="str">
        <f>VLOOKUP($E112,[4]YEAR12!$A$2:$DF$260,27,FALSE)</f>
        <v/>
      </c>
      <c r="L112" s="117" t="str">
        <f>VLOOKUP($E112,[4]YEAR12!$A$2:$DF$260,31,FALSE)</f>
        <v/>
      </c>
      <c r="M112" s="117" t="str">
        <f>VLOOKUP($E112,[4]YEAR12!$A$2:$DF$260,35,FALSE)</f>
        <v/>
      </c>
      <c r="N112" s="117" t="str">
        <f>VLOOKUP($E112,[4]YEAR12!$A$2:$DF$260,39,FALSE)</f>
        <v/>
      </c>
      <c r="O112" s="117" t="str">
        <f>VLOOKUP($E112,[4]YEAR12!$A$2:$DF$260,43,FALSE)</f>
        <v/>
      </c>
      <c r="P112" s="117" t="str">
        <f>VLOOKUP($E112,[4]YEAR12!$A$2:$DF$260,47,FALSE)</f>
        <v>B/A</v>
      </c>
      <c r="Q112" s="117" t="str">
        <f>VLOOKUP($E112,[4]YEAR12!$A$2:$DF$260,51,FALSE)</f>
        <v/>
      </c>
      <c r="R112" s="117" t="str">
        <f>VLOOKUP($E112,[4]YEAR12!$A$2:$DF$260,55,FALSE)</f>
        <v/>
      </c>
      <c r="S112" s="117" t="str">
        <f>VLOOKUP($E112,[4]YEAR12!$A$2:$DF$260,59,FALSE)</f>
        <v/>
      </c>
      <c r="T112" s="117" t="str">
        <f>VLOOKUP($E112,[4]YEAR12!$A$2:$DF$260,63,FALSE)</f>
        <v/>
      </c>
      <c r="U112" s="117" t="str">
        <f>VLOOKUP($E112,[4]YEAR12!$A$2:$DF$260,67,FALSE)</f>
        <v/>
      </c>
      <c r="V112" s="117" t="str">
        <f>VLOOKUP($E112,[4]YEAR12!$A$2:$DF$260,71,FALSE)</f>
        <v/>
      </c>
      <c r="W112" s="117" t="str">
        <f>VLOOKUP($E112,[4]YEAR12!$A$2:$DF$260,75,FALSE)</f>
        <v/>
      </c>
      <c r="X112" s="117" t="str">
        <f>VLOOKUP($E112,[4]YEAR12!$A$2:$DF$260,79,FALSE)</f>
        <v>B</v>
      </c>
      <c r="Y112" s="117" t="str">
        <f>VLOOKUP($E112,[4]YEAR12!$A$2:$DF$260,83,FALSE)</f>
        <v/>
      </c>
      <c r="Z112" s="117" t="str">
        <f>VLOOKUP($E112,[4]YEAR12!$A$2:$DF$260,87,FALSE)</f>
        <v/>
      </c>
      <c r="AA112" s="117" t="str">
        <f>VLOOKUP($E112,[4]YEAR12!$A$2:$DF$260,91,FALSE)</f>
        <v/>
      </c>
      <c r="AB112" s="117" t="str">
        <f>VLOOKUP($E112,[4]YEAR12!$A$2:$DF$260,95,FALSE)</f>
        <v/>
      </c>
      <c r="AC112" s="117" t="str">
        <f>VLOOKUP($E112,[4]YEAR12!$A$2:$DF$260,99,FALSE)</f>
        <v>B/A</v>
      </c>
      <c r="AD112" s="117" t="str">
        <f>VLOOKUP($E112,[4]YEAR12!$A$2:$DF$260,103,FALSE)</f>
        <v/>
      </c>
      <c r="AE112" s="117" t="str">
        <f>VLOOKUP($E112,[4]YEAR12!$A$2:$DF$260,107,FALSE)</f>
        <v/>
      </c>
      <c r="AF112" s="117" t="str">
        <f>VLOOKUP($E112,[4]YEAR12!$A$2:$DI$260,111,FALSE)</f>
        <v/>
      </c>
      <c r="AG112" s="117" t="str">
        <f>VLOOKUP($E112,[4]YEAR12!$A$2:$DK$260,115,FALSE)</f>
        <v/>
      </c>
      <c r="AH112" s="117" t="str">
        <f>VLOOKUP($E112,[4]YEAR12!$A$2:$FK$260,119,FALSE)</f>
        <v/>
      </c>
    </row>
    <row r="113" spans="5:34" x14ac:dyDescent="0.25">
      <c r="E113" s="73">
        <f>[4]YEAR12!$A112</f>
        <v>160062</v>
      </c>
      <c r="F113" s="72" t="str">
        <f>[4]YEAR12!$B112</f>
        <v>Kocjan, Zofia</v>
      </c>
      <c r="G113" s="119">
        <f>[4]YEAR12!$M112</f>
        <v>4.166666666666667</v>
      </c>
      <c r="H113" s="78" t="str">
        <f>[4]YEAR12!$Q112</f>
        <v>2.5+ (D/C)</v>
      </c>
      <c r="I113" s="117" t="str">
        <f>VLOOKUP($E113,[4]YEAR12!$A$2:$DF$260,19,FALSE)</f>
        <v>B</v>
      </c>
      <c r="J113" s="117" t="str">
        <f>VLOOKUP($E113,[4]YEAR12!$A$2:$DF$260,23,FALSE)</f>
        <v/>
      </c>
      <c r="K113" s="117" t="str">
        <f>VLOOKUP($E113,[4]YEAR12!$A$2:$DF$260,27,FALSE)</f>
        <v/>
      </c>
      <c r="L113" s="117" t="str">
        <f>VLOOKUP($E113,[4]YEAR12!$A$2:$DF$260,31,FALSE)</f>
        <v/>
      </c>
      <c r="M113" s="117" t="str">
        <f>VLOOKUP($E113,[4]YEAR12!$A$2:$DF$260,35,FALSE)</f>
        <v/>
      </c>
      <c r="N113" s="117" t="str">
        <f>VLOOKUP($E113,[4]YEAR12!$A$2:$DF$260,39,FALSE)</f>
        <v/>
      </c>
      <c r="O113" s="117" t="str">
        <f>VLOOKUP($E113,[4]YEAR12!$A$2:$DF$260,43,FALSE)</f>
        <v/>
      </c>
      <c r="P113" s="117" t="str">
        <f>VLOOKUP($E113,[4]YEAR12!$A$2:$DF$260,47,FALSE)</f>
        <v>C</v>
      </c>
      <c r="Q113" s="117" t="str">
        <f>VLOOKUP($E113,[4]YEAR12!$A$2:$DF$260,51,FALSE)</f>
        <v/>
      </c>
      <c r="R113" s="117" t="str">
        <f>VLOOKUP($E113,[4]YEAR12!$A$2:$DF$260,55,FALSE)</f>
        <v/>
      </c>
      <c r="S113" s="117" t="str">
        <f>VLOOKUP($E113,[4]YEAR12!$A$2:$DF$260,59,FALSE)</f>
        <v/>
      </c>
      <c r="T113" s="117" t="str">
        <f>VLOOKUP($E113,[4]YEAR12!$A$2:$DF$260,63,FALSE)</f>
        <v/>
      </c>
      <c r="U113" s="117" t="str">
        <f>VLOOKUP($E113,[4]YEAR12!$A$2:$DF$260,67,FALSE)</f>
        <v/>
      </c>
      <c r="V113" s="117" t="str">
        <f>VLOOKUP($E113,[4]YEAR12!$A$2:$DF$260,71,FALSE)</f>
        <v/>
      </c>
      <c r="W113" s="117" t="str">
        <f>VLOOKUP($E113,[4]YEAR12!$A$2:$DF$260,75,FALSE)</f>
        <v/>
      </c>
      <c r="X113" s="117" t="str">
        <f>VLOOKUP($E113,[4]YEAR12!$A$2:$DF$260,79,FALSE)</f>
        <v>C</v>
      </c>
      <c r="Y113" s="117" t="str">
        <f>VLOOKUP($E113,[4]YEAR12!$A$2:$DF$260,83,FALSE)</f>
        <v/>
      </c>
      <c r="Z113" s="117" t="str">
        <f>VLOOKUP($E113,[4]YEAR12!$A$2:$DF$260,87,FALSE)</f>
        <v/>
      </c>
      <c r="AA113" s="117" t="str">
        <f>VLOOKUP($E113,[4]YEAR12!$A$2:$DF$260,91,FALSE)</f>
        <v/>
      </c>
      <c r="AB113" s="117" t="str">
        <f>VLOOKUP($E113,[4]YEAR12!$A$2:$DF$260,95,FALSE)</f>
        <v/>
      </c>
      <c r="AC113" s="117" t="str">
        <f>VLOOKUP($E113,[4]YEAR12!$A$2:$DF$260,99,FALSE)</f>
        <v/>
      </c>
      <c r="AD113" s="117" t="str">
        <f>VLOOKUP($E113,[4]YEAR12!$A$2:$DF$260,103,FALSE)</f>
        <v/>
      </c>
      <c r="AE113" s="117" t="str">
        <f>VLOOKUP($E113,[4]YEAR12!$A$2:$DF$260,107,FALSE)</f>
        <v/>
      </c>
      <c r="AF113" s="117" t="str">
        <f>VLOOKUP($E113,[4]YEAR12!$A$2:$DI$260,111,FALSE)</f>
        <v/>
      </c>
      <c r="AG113" s="117" t="str">
        <f>VLOOKUP($E113,[4]YEAR12!$A$2:$DK$260,115,FALSE)</f>
        <v/>
      </c>
      <c r="AH113" s="117" t="str">
        <f>VLOOKUP($E113,[4]YEAR12!$A$2:$FK$260,119,FALSE)</f>
        <v/>
      </c>
    </row>
    <row r="114" spans="5:34" x14ac:dyDescent="0.25">
      <c r="E114" s="73">
        <f>[4]YEAR12!$A113</f>
        <v>150828</v>
      </c>
      <c r="F114" s="72" t="str">
        <f>[4]YEAR12!$B113</f>
        <v>Kok-Roberto, Xander</v>
      </c>
      <c r="G114" s="119">
        <f>[4]YEAR12!$M113</f>
        <v>8.1</v>
      </c>
      <c r="H114" s="78" t="str">
        <f>[4]YEAR12!$Q113</f>
        <v>7.75+ (A/A*)</v>
      </c>
      <c r="I114" s="117" t="str">
        <f>VLOOKUP($E114,[4]YEAR12!$A$2:$DF$260,19,FALSE)</f>
        <v/>
      </c>
      <c r="J114" s="117" t="str">
        <f>VLOOKUP($E114,[4]YEAR12!$A$2:$DF$260,23,FALSE)</f>
        <v/>
      </c>
      <c r="K114" s="117" t="str">
        <f>VLOOKUP($E114,[4]YEAR12!$A$2:$DF$260,27,FALSE)</f>
        <v>A*</v>
      </c>
      <c r="L114" s="117" t="str">
        <f>VLOOKUP($E114,[4]YEAR12!$A$2:$DF$260,31,FALSE)</f>
        <v/>
      </c>
      <c r="M114" s="117" t="str">
        <f>VLOOKUP($E114,[4]YEAR12!$A$2:$DF$260,35,FALSE)</f>
        <v/>
      </c>
      <c r="N114" s="117" t="str">
        <f>VLOOKUP($E114,[4]YEAR12!$A$2:$DF$260,39,FALSE)</f>
        <v/>
      </c>
      <c r="O114" s="117" t="str">
        <f>VLOOKUP($E114,[4]YEAR12!$A$2:$DF$260,43,FALSE)</f>
        <v/>
      </c>
      <c r="P114" s="117" t="str">
        <f>VLOOKUP($E114,[4]YEAR12!$A$2:$DF$260,47,FALSE)</f>
        <v/>
      </c>
      <c r="Q114" s="117" t="str">
        <f>VLOOKUP($E114,[4]YEAR12!$A$2:$DF$260,51,FALSE)</f>
        <v/>
      </c>
      <c r="R114" s="117" t="str">
        <f>VLOOKUP($E114,[4]YEAR12!$A$2:$DF$260,55,FALSE)</f>
        <v/>
      </c>
      <c r="S114" s="117" t="str">
        <f>VLOOKUP($E114,[4]YEAR12!$A$2:$DF$260,59,FALSE)</f>
        <v/>
      </c>
      <c r="T114" s="117" t="str">
        <f>VLOOKUP($E114,[4]YEAR12!$A$2:$DF$260,63,FALSE)</f>
        <v/>
      </c>
      <c r="U114" s="117" t="str">
        <f>VLOOKUP($E114,[4]YEAR12!$A$2:$DF$260,67,FALSE)</f>
        <v/>
      </c>
      <c r="V114" s="117" t="str">
        <f>VLOOKUP($E114,[4]YEAR12!$A$2:$DF$260,71,FALSE)</f>
        <v/>
      </c>
      <c r="W114" s="117" t="str">
        <f>VLOOKUP($E114,[4]YEAR12!$A$2:$DF$260,75,FALSE)</f>
        <v/>
      </c>
      <c r="X114" s="117" t="str">
        <f>VLOOKUP($E114,[4]YEAR12!$A$2:$DF$260,79,FALSE)</f>
        <v>A*</v>
      </c>
      <c r="Y114" s="117" t="str">
        <f>VLOOKUP($E114,[4]YEAR12!$A$2:$DF$260,83,FALSE)</f>
        <v>A*</v>
      </c>
      <c r="Z114" s="117" t="str">
        <f>VLOOKUP($E114,[4]YEAR12!$A$2:$DF$260,87,FALSE)</f>
        <v/>
      </c>
      <c r="AA114" s="117" t="str">
        <f>VLOOKUP($E114,[4]YEAR12!$A$2:$DF$260,91,FALSE)</f>
        <v/>
      </c>
      <c r="AB114" s="117" t="str">
        <f>VLOOKUP($E114,[4]YEAR12!$A$2:$DF$260,95,FALSE)</f>
        <v>A*</v>
      </c>
      <c r="AC114" s="117" t="str">
        <f>VLOOKUP($E114,[4]YEAR12!$A$2:$DF$260,99,FALSE)</f>
        <v/>
      </c>
      <c r="AD114" s="117" t="str">
        <f>VLOOKUP($E114,[4]YEAR12!$A$2:$DF$260,103,FALSE)</f>
        <v/>
      </c>
      <c r="AE114" s="117" t="str">
        <f>VLOOKUP($E114,[4]YEAR12!$A$2:$DF$260,107,FALSE)</f>
        <v/>
      </c>
      <c r="AF114" s="117" t="str">
        <f>VLOOKUP($E114,[4]YEAR12!$A$2:$DI$260,111,FALSE)</f>
        <v/>
      </c>
      <c r="AG114" s="117" t="str">
        <f>VLOOKUP($E114,[4]YEAR12!$A$2:$DK$260,115,FALSE)</f>
        <v>A/A*</v>
      </c>
      <c r="AH114" s="117" t="str">
        <f>VLOOKUP($E114,[4]YEAR12!$A$2:$FK$260,119,FALSE)</f>
        <v/>
      </c>
    </row>
    <row r="115" spans="5:34" x14ac:dyDescent="0.25">
      <c r="E115" s="73">
        <f>[4]YEAR12!$A114</f>
        <v>150894</v>
      </c>
      <c r="F115" s="72" t="str">
        <f>[4]YEAR12!$B114</f>
        <v>Kubica, Jakub</v>
      </c>
      <c r="G115" s="119">
        <f>[4]YEAR12!$M114</f>
        <v>5.95</v>
      </c>
      <c r="H115" s="78" t="str">
        <f>[4]YEAR12!$Q114</f>
        <v>4.75+ (C/B)</v>
      </c>
      <c r="I115" s="117" t="str">
        <f>VLOOKUP($E115,[4]YEAR12!$A$2:$DF$260,19,FALSE)</f>
        <v/>
      </c>
      <c r="J115" s="117" t="str">
        <f>VLOOKUP($E115,[4]YEAR12!$A$2:$DF$260,23,FALSE)</f>
        <v/>
      </c>
      <c r="K115" s="117" t="str">
        <f>VLOOKUP($E115,[4]YEAR12!$A$2:$DF$260,27,FALSE)</f>
        <v>C/B</v>
      </c>
      <c r="L115" s="117" t="str">
        <f>VLOOKUP($E115,[4]YEAR12!$A$2:$DF$260,31,FALSE)</f>
        <v/>
      </c>
      <c r="M115" s="117" t="str">
        <f>VLOOKUP($E115,[4]YEAR12!$A$2:$DF$260,35,FALSE)</f>
        <v/>
      </c>
      <c r="N115" s="117" t="str">
        <f>VLOOKUP($E115,[4]YEAR12!$A$2:$DF$260,39,FALSE)</f>
        <v/>
      </c>
      <c r="O115" s="117" t="str">
        <f>VLOOKUP($E115,[4]YEAR12!$A$2:$DF$260,43,FALSE)</f>
        <v/>
      </c>
      <c r="P115" s="117" t="str">
        <f>VLOOKUP($E115,[4]YEAR12!$A$2:$DF$260,47,FALSE)</f>
        <v/>
      </c>
      <c r="Q115" s="117" t="str">
        <f>VLOOKUP($E115,[4]YEAR12!$A$2:$DF$260,51,FALSE)</f>
        <v/>
      </c>
      <c r="R115" s="117" t="str">
        <f>VLOOKUP($E115,[4]YEAR12!$A$2:$DF$260,55,FALSE)</f>
        <v/>
      </c>
      <c r="S115" s="117" t="str">
        <f>VLOOKUP($E115,[4]YEAR12!$A$2:$DF$260,59,FALSE)</f>
        <v/>
      </c>
      <c r="T115" s="117" t="str">
        <f>VLOOKUP($E115,[4]YEAR12!$A$2:$DF$260,63,FALSE)</f>
        <v/>
      </c>
      <c r="U115" s="117" t="str">
        <f>VLOOKUP($E115,[4]YEAR12!$A$2:$DF$260,67,FALSE)</f>
        <v/>
      </c>
      <c r="V115" s="117" t="str">
        <f>VLOOKUP($E115,[4]YEAR12!$A$2:$DF$260,71,FALSE)</f>
        <v/>
      </c>
      <c r="W115" s="117" t="str">
        <f>VLOOKUP($E115,[4]YEAR12!$A$2:$DF$260,75,FALSE)</f>
        <v/>
      </c>
      <c r="X115" s="117" t="str">
        <f>VLOOKUP($E115,[4]YEAR12!$A$2:$DF$260,79,FALSE)</f>
        <v>B</v>
      </c>
      <c r="Y115" s="117" t="str">
        <f>VLOOKUP($E115,[4]YEAR12!$A$2:$DF$260,83,FALSE)</f>
        <v>B</v>
      </c>
      <c r="Z115" s="117" t="str">
        <f>VLOOKUP($E115,[4]YEAR12!$A$2:$DF$260,87,FALSE)</f>
        <v/>
      </c>
      <c r="AA115" s="117" t="str">
        <f>VLOOKUP($E115,[4]YEAR12!$A$2:$DF$260,91,FALSE)</f>
        <v/>
      </c>
      <c r="AB115" s="117" t="str">
        <f>VLOOKUP($E115,[4]YEAR12!$A$2:$DF$260,95,FALSE)</f>
        <v>C/B</v>
      </c>
      <c r="AC115" s="117" t="str">
        <f>VLOOKUP($E115,[4]YEAR12!$A$2:$DF$260,99,FALSE)</f>
        <v/>
      </c>
      <c r="AD115" s="117" t="str">
        <f>VLOOKUP($E115,[4]YEAR12!$A$2:$DF$260,103,FALSE)</f>
        <v/>
      </c>
      <c r="AE115" s="117" t="str">
        <f>VLOOKUP($E115,[4]YEAR12!$A$2:$DF$260,107,FALSE)</f>
        <v/>
      </c>
      <c r="AF115" s="117" t="str">
        <f>VLOOKUP($E115,[4]YEAR12!$A$2:$DI$260,111,FALSE)</f>
        <v/>
      </c>
      <c r="AG115" s="117" t="str">
        <f>VLOOKUP($E115,[4]YEAR12!$A$2:$DK$260,115,FALSE)</f>
        <v/>
      </c>
      <c r="AH115" s="117" t="str">
        <f>VLOOKUP($E115,[4]YEAR12!$A$2:$FK$260,119,FALSE)</f>
        <v/>
      </c>
    </row>
    <row r="116" spans="5:34" x14ac:dyDescent="0.25">
      <c r="E116" s="73">
        <f>[4]YEAR12!$A115</f>
        <v>150793</v>
      </c>
      <c r="F116" s="72" t="str">
        <f>[4]YEAR12!$B115</f>
        <v>Lear, Eve</v>
      </c>
      <c r="G116" s="119">
        <f>[4]YEAR12!$M115</f>
        <v>7.2</v>
      </c>
      <c r="H116" s="78" t="str">
        <f>[4]YEAR12!$Q115</f>
        <v>6.25+ (B/A)</v>
      </c>
      <c r="I116" s="117" t="str">
        <f>VLOOKUP($E116,[4]YEAR12!$A$2:$DF$260,19,FALSE)</f>
        <v/>
      </c>
      <c r="J116" s="117" t="str">
        <f>VLOOKUP($E116,[4]YEAR12!$A$2:$DF$260,23,FALSE)</f>
        <v/>
      </c>
      <c r="K116" s="117" t="str">
        <f>VLOOKUP($E116,[4]YEAR12!$A$2:$DF$260,27,FALSE)</f>
        <v/>
      </c>
      <c r="L116" s="117" t="str">
        <f>VLOOKUP($E116,[4]YEAR12!$A$2:$DF$260,31,FALSE)</f>
        <v/>
      </c>
      <c r="M116" s="117" t="str">
        <f>VLOOKUP($E116,[4]YEAR12!$A$2:$DF$260,35,FALSE)</f>
        <v/>
      </c>
      <c r="N116" s="117" t="str">
        <f>VLOOKUP($E116,[4]YEAR12!$A$2:$DF$260,39,FALSE)</f>
        <v/>
      </c>
      <c r="O116" s="117" t="str">
        <f>VLOOKUP($E116,[4]YEAR12!$A$2:$DF$260,43,FALSE)</f>
        <v>A/A*</v>
      </c>
      <c r="P116" s="117" t="str">
        <f>VLOOKUP($E116,[4]YEAR12!$A$2:$DF$260,47,FALSE)</f>
        <v/>
      </c>
      <c r="Q116" s="117" t="str">
        <f>VLOOKUP($E116,[4]YEAR12!$A$2:$DF$260,51,FALSE)</f>
        <v>A/A*</v>
      </c>
      <c r="R116" s="117" t="str">
        <f>VLOOKUP($E116,[4]YEAR12!$A$2:$DF$260,55,FALSE)</f>
        <v/>
      </c>
      <c r="S116" s="117" t="str">
        <f>VLOOKUP($E116,[4]YEAR12!$A$2:$DF$260,59,FALSE)</f>
        <v/>
      </c>
      <c r="T116" s="117" t="str">
        <f>VLOOKUP($E116,[4]YEAR12!$A$2:$DF$260,63,FALSE)</f>
        <v/>
      </c>
      <c r="U116" s="117" t="str">
        <f>VLOOKUP($E116,[4]YEAR12!$A$2:$DF$260,67,FALSE)</f>
        <v/>
      </c>
      <c r="V116" s="117" t="str">
        <f>VLOOKUP($E116,[4]YEAR12!$A$2:$DF$260,71,FALSE)</f>
        <v/>
      </c>
      <c r="W116" s="117" t="str">
        <f>VLOOKUP($E116,[4]YEAR12!$A$2:$DF$260,75,FALSE)</f>
        <v/>
      </c>
      <c r="X116" s="117" t="str">
        <f>VLOOKUP($E116,[4]YEAR12!$A$2:$DF$260,79,FALSE)</f>
        <v/>
      </c>
      <c r="Y116" s="117" t="str">
        <f>VLOOKUP($E116,[4]YEAR12!$A$2:$DF$260,83,FALSE)</f>
        <v/>
      </c>
      <c r="Z116" s="117" t="str">
        <f>VLOOKUP($E116,[4]YEAR12!$A$2:$DF$260,87,FALSE)</f>
        <v/>
      </c>
      <c r="AA116" s="117" t="str">
        <f>VLOOKUP($E116,[4]YEAR12!$A$2:$DF$260,91,FALSE)</f>
        <v/>
      </c>
      <c r="AB116" s="117" t="str">
        <f>VLOOKUP($E116,[4]YEAR12!$A$2:$DF$260,95,FALSE)</f>
        <v/>
      </c>
      <c r="AC116" s="117" t="str">
        <f>VLOOKUP($E116,[4]YEAR12!$A$2:$DF$260,99,FALSE)</f>
        <v>A/A*</v>
      </c>
      <c r="AD116" s="117" t="str">
        <f>VLOOKUP($E116,[4]YEAR12!$A$2:$DF$260,103,FALSE)</f>
        <v/>
      </c>
      <c r="AE116" s="117" t="str">
        <f>VLOOKUP($E116,[4]YEAR12!$A$2:$DF$260,107,FALSE)</f>
        <v>A*</v>
      </c>
      <c r="AF116" s="117" t="str">
        <f>VLOOKUP($E116,[4]YEAR12!$A$2:$DI$260,111,FALSE)</f>
        <v/>
      </c>
      <c r="AG116" s="117" t="str">
        <f>VLOOKUP($E116,[4]YEAR12!$A$2:$DK$260,115,FALSE)</f>
        <v/>
      </c>
      <c r="AH116" s="117" t="str">
        <f>VLOOKUP($E116,[4]YEAR12!$A$2:$FK$260,119,FALSE)</f>
        <v/>
      </c>
    </row>
    <row r="117" spans="5:34" x14ac:dyDescent="0.25">
      <c r="E117" s="73">
        <f>[4]YEAR12!$A116</f>
        <v>150959</v>
      </c>
      <c r="F117" s="72" t="str">
        <f>[4]YEAR12!$B116</f>
        <v>Lee, Harry</v>
      </c>
      <c r="G117" s="119">
        <f>[4]YEAR12!$M116</f>
        <v>6.9</v>
      </c>
      <c r="H117" s="78" t="str">
        <f>[4]YEAR12!$Q116</f>
        <v>6.25+ (B/A)</v>
      </c>
      <c r="I117" s="117" t="str">
        <f>VLOOKUP($E117,[4]YEAR12!$A$2:$DF$260,19,FALSE)</f>
        <v/>
      </c>
      <c r="J117" s="117" t="str">
        <f>VLOOKUP($E117,[4]YEAR12!$A$2:$DF$260,23,FALSE)</f>
        <v/>
      </c>
      <c r="K117" s="117" t="str">
        <f>VLOOKUP($E117,[4]YEAR12!$A$2:$DF$260,27,FALSE)</f>
        <v>B/A</v>
      </c>
      <c r="L117" s="117" t="str">
        <f>VLOOKUP($E117,[4]YEAR12!$A$2:$DF$260,31,FALSE)</f>
        <v/>
      </c>
      <c r="M117" s="117" t="str">
        <f>VLOOKUP($E117,[4]YEAR12!$A$2:$DF$260,35,FALSE)</f>
        <v/>
      </c>
      <c r="N117" s="117" t="str">
        <f>VLOOKUP($E117,[4]YEAR12!$A$2:$DF$260,39,FALSE)</f>
        <v/>
      </c>
      <c r="O117" s="117" t="str">
        <f>VLOOKUP($E117,[4]YEAR12!$A$2:$DF$260,43,FALSE)</f>
        <v/>
      </c>
      <c r="P117" s="117" t="str">
        <f>VLOOKUP($E117,[4]YEAR12!$A$2:$DF$260,47,FALSE)</f>
        <v>A</v>
      </c>
      <c r="Q117" s="117" t="str">
        <f>VLOOKUP($E117,[4]YEAR12!$A$2:$DF$260,51,FALSE)</f>
        <v/>
      </c>
      <c r="R117" s="117" t="str">
        <f>VLOOKUP($E117,[4]YEAR12!$A$2:$DF$260,55,FALSE)</f>
        <v/>
      </c>
      <c r="S117" s="117" t="str">
        <f>VLOOKUP($E117,[4]YEAR12!$A$2:$DF$260,59,FALSE)</f>
        <v>A</v>
      </c>
      <c r="T117" s="117" t="str">
        <f>VLOOKUP($E117,[4]YEAR12!$A$2:$DF$260,63,FALSE)</f>
        <v/>
      </c>
      <c r="U117" s="117" t="str">
        <f>VLOOKUP($E117,[4]YEAR12!$A$2:$DF$260,67,FALSE)</f>
        <v/>
      </c>
      <c r="V117" s="117" t="str">
        <f>VLOOKUP($E117,[4]YEAR12!$A$2:$DF$260,71,FALSE)</f>
        <v/>
      </c>
      <c r="W117" s="117" t="str">
        <f>VLOOKUP($E117,[4]YEAR12!$A$2:$DF$260,75,FALSE)</f>
        <v/>
      </c>
      <c r="X117" s="117" t="str">
        <f>VLOOKUP($E117,[4]YEAR12!$A$2:$DF$260,79,FALSE)</f>
        <v/>
      </c>
      <c r="Y117" s="117" t="str">
        <f>VLOOKUP($E117,[4]YEAR12!$A$2:$DF$260,83,FALSE)</f>
        <v/>
      </c>
      <c r="Z117" s="117" t="str">
        <f>VLOOKUP($E117,[4]YEAR12!$A$2:$DF$260,87,FALSE)</f>
        <v/>
      </c>
      <c r="AA117" s="117" t="str">
        <f>VLOOKUP($E117,[4]YEAR12!$A$2:$DF$260,91,FALSE)</f>
        <v/>
      </c>
      <c r="AB117" s="117" t="str">
        <f>VLOOKUP($E117,[4]YEAR12!$A$2:$DF$260,95,FALSE)</f>
        <v/>
      </c>
      <c r="AC117" s="117" t="str">
        <f>VLOOKUP($E117,[4]YEAR12!$A$2:$DF$260,99,FALSE)</f>
        <v/>
      </c>
      <c r="AD117" s="117" t="str">
        <f>VLOOKUP($E117,[4]YEAR12!$A$2:$DF$260,103,FALSE)</f>
        <v/>
      </c>
      <c r="AE117" s="117" t="str">
        <f>VLOOKUP($E117,[4]YEAR12!$A$2:$DF$260,107,FALSE)</f>
        <v/>
      </c>
      <c r="AF117" s="117" t="str">
        <f>VLOOKUP($E117,[4]YEAR12!$A$2:$DI$260,111,FALSE)</f>
        <v/>
      </c>
      <c r="AG117" s="117" t="str">
        <f>VLOOKUP($E117,[4]YEAR12!$A$2:$DK$260,115,FALSE)</f>
        <v/>
      </c>
      <c r="AH117" s="117" t="str">
        <f>VLOOKUP($E117,[4]YEAR12!$A$2:$FK$260,119,FALSE)</f>
        <v/>
      </c>
    </row>
    <row r="118" spans="5:34" x14ac:dyDescent="0.25">
      <c r="E118" s="73">
        <f>[4]YEAR12!$A117</f>
        <v>160361</v>
      </c>
      <c r="F118" s="72" t="str">
        <f>[4]YEAR12!$B117</f>
        <v>Lee, Robert</v>
      </c>
      <c r="G118" s="119">
        <f>[4]YEAR12!$M117</f>
        <v>8.125</v>
      </c>
      <c r="H118" s="78" t="str">
        <f>[4]YEAR12!$Q117</f>
        <v>7.75+ (A/A*)</v>
      </c>
      <c r="I118" s="117" t="str">
        <f>VLOOKUP($E118,[4]YEAR12!$A$2:$DF$260,19,FALSE)</f>
        <v/>
      </c>
      <c r="J118" s="117" t="str">
        <f>VLOOKUP($E118,[4]YEAR12!$A$2:$DF$260,23,FALSE)</f>
        <v/>
      </c>
      <c r="K118" s="117" t="str">
        <f>VLOOKUP($E118,[4]YEAR12!$A$2:$DF$260,27,FALSE)</f>
        <v/>
      </c>
      <c r="L118" s="117" t="str">
        <f>VLOOKUP($E118,[4]YEAR12!$A$2:$DF$260,31,FALSE)</f>
        <v>A*</v>
      </c>
      <c r="M118" s="117" t="str">
        <f>VLOOKUP($E118,[4]YEAR12!$A$2:$DF$260,35,FALSE)</f>
        <v/>
      </c>
      <c r="N118" s="117" t="str">
        <f>VLOOKUP($E118,[4]YEAR12!$A$2:$DF$260,39,FALSE)</f>
        <v/>
      </c>
      <c r="O118" s="117" t="str">
        <f>VLOOKUP($E118,[4]YEAR12!$A$2:$DF$260,43,FALSE)</f>
        <v/>
      </c>
      <c r="P118" s="117" t="str">
        <f>VLOOKUP($E118,[4]YEAR12!$A$2:$DF$260,47,FALSE)</f>
        <v/>
      </c>
      <c r="Q118" s="117" t="str">
        <f>VLOOKUP($E118,[4]YEAR12!$A$2:$DF$260,51,FALSE)</f>
        <v/>
      </c>
      <c r="R118" s="117" t="str">
        <f>VLOOKUP($E118,[4]YEAR12!$A$2:$DF$260,55,FALSE)</f>
        <v/>
      </c>
      <c r="S118" s="117" t="str">
        <f>VLOOKUP($E118,[4]YEAR12!$A$2:$DF$260,59,FALSE)</f>
        <v>A*</v>
      </c>
      <c r="T118" s="117" t="str">
        <f>VLOOKUP($E118,[4]YEAR12!$A$2:$DF$260,63,FALSE)</f>
        <v/>
      </c>
      <c r="U118" s="117" t="str">
        <f>VLOOKUP($E118,[4]YEAR12!$A$2:$DF$260,67,FALSE)</f>
        <v/>
      </c>
      <c r="V118" s="117" t="str">
        <f>VLOOKUP($E118,[4]YEAR12!$A$2:$DF$260,71,FALSE)</f>
        <v/>
      </c>
      <c r="W118" s="117" t="str">
        <f>VLOOKUP($E118,[4]YEAR12!$A$2:$DF$260,75,FALSE)</f>
        <v/>
      </c>
      <c r="X118" s="117" t="str">
        <f>VLOOKUP($E118,[4]YEAR12!$A$2:$DF$260,79,FALSE)</f>
        <v>A*</v>
      </c>
      <c r="Y118" s="117" t="str">
        <f>VLOOKUP($E118,[4]YEAR12!$A$2:$DF$260,83,FALSE)</f>
        <v/>
      </c>
      <c r="Z118" s="117" t="str">
        <f>VLOOKUP($E118,[4]YEAR12!$A$2:$DF$260,87,FALSE)</f>
        <v/>
      </c>
      <c r="AA118" s="117" t="str">
        <f>VLOOKUP($E118,[4]YEAR12!$A$2:$DF$260,91,FALSE)</f>
        <v/>
      </c>
      <c r="AB118" s="117" t="str">
        <f>VLOOKUP($E118,[4]YEAR12!$A$2:$DF$260,95,FALSE)</f>
        <v/>
      </c>
      <c r="AC118" s="117" t="str">
        <f>VLOOKUP($E118,[4]YEAR12!$A$2:$DF$260,99,FALSE)</f>
        <v/>
      </c>
      <c r="AD118" s="117" t="str">
        <f>VLOOKUP($E118,[4]YEAR12!$A$2:$DF$260,103,FALSE)</f>
        <v/>
      </c>
      <c r="AE118" s="117" t="str">
        <f>VLOOKUP($E118,[4]YEAR12!$A$2:$DF$260,107,FALSE)</f>
        <v/>
      </c>
      <c r="AF118" s="117" t="str">
        <f>VLOOKUP($E118,[4]YEAR12!$A$2:$DI$260,111,FALSE)</f>
        <v/>
      </c>
      <c r="AG118" s="117" t="str">
        <f>VLOOKUP($E118,[4]YEAR12!$A$2:$DK$260,115,FALSE)</f>
        <v/>
      </c>
      <c r="AH118" s="117" t="str">
        <f>VLOOKUP($E118,[4]YEAR12!$A$2:$FK$260,119,FALSE)</f>
        <v/>
      </c>
    </row>
    <row r="119" spans="5:34" x14ac:dyDescent="0.25">
      <c r="E119" s="73">
        <f>[4]YEAR12!$A118</f>
        <v>150998</v>
      </c>
      <c r="F119" s="72" t="str">
        <f>[4]YEAR12!$B118</f>
        <v>Lehane, Rose</v>
      </c>
      <c r="G119" s="119">
        <f>[4]YEAR12!$M118</f>
        <v>7.3</v>
      </c>
      <c r="H119" s="78" t="str">
        <f>[4]YEAR12!$Q118</f>
        <v>6.25+ (B/A)</v>
      </c>
      <c r="I119" s="117" t="str">
        <f>VLOOKUP($E119,[4]YEAR12!$A$2:$DF$260,19,FALSE)</f>
        <v/>
      </c>
      <c r="J119" s="117" t="str">
        <f>VLOOKUP($E119,[4]YEAR12!$A$2:$DF$260,23,FALSE)</f>
        <v/>
      </c>
      <c r="K119" s="117" t="str">
        <f>VLOOKUP($E119,[4]YEAR12!$A$2:$DF$260,27,FALSE)</f>
        <v/>
      </c>
      <c r="L119" s="117" t="str">
        <f>VLOOKUP($E119,[4]YEAR12!$A$2:$DF$260,31,FALSE)</f>
        <v/>
      </c>
      <c r="M119" s="117" t="str">
        <f>VLOOKUP($E119,[4]YEAR12!$A$2:$DF$260,35,FALSE)</f>
        <v>A/A*</v>
      </c>
      <c r="N119" s="117" t="str">
        <f>VLOOKUP($E119,[4]YEAR12!$A$2:$DF$260,39,FALSE)</f>
        <v/>
      </c>
      <c r="O119" s="117" t="str">
        <f>VLOOKUP($E119,[4]YEAR12!$A$2:$DF$260,43,FALSE)</f>
        <v/>
      </c>
      <c r="P119" s="117" t="str">
        <f>VLOOKUP($E119,[4]YEAR12!$A$2:$DF$260,47,FALSE)</f>
        <v/>
      </c>
      <c r="Q119" s="117" t="str">
        <f>VLOOKUP($E119,[4]YEAR12!$A$2:$DF$260,51,FALSE)</f>
        <v/>
      </c>
      <c r="R119" s="117" t="str">
        <f>VLOOKUP($E119,[4]YEAR12!$A$2:$DF$260,55,FALSE)</f>
        <v>A</v>
      </c>
      <c r="S119" s="117" t="str">
        <f>VLOOKUP($E119,[4]YEAR12!$A$2:$DF$260,59,FALSE)</f>
        <v/>
      </c>
      <c r="T119" s="117" t="str">
        <f>VLOOKUP($E119,[4]YEAR12!$A$2:$DF$260,63,FALSE)</f>
        <v/>
      </c>
      <c r="U119" s="117" t="str">
        <f>VLOOKUP($E119,[4]YEAR12!$A$2:$DF$260,67,FALSE)</f>
        <v/>
      </c>
      <c r="V119" s="117" t="str">
        <f>VLOOKUP($E119,[4]YEAR12!$A$2:$DF$260,71,FALSE)</f>
        <v/>
      </c>
      <c r="W119" s="117" t="str">
        <f>VLOOKUP($E119,[4]YEAR12!$A$2:$DF$260,75,FALSE)</f>
        <v/>
      </c>
      <c r="X119" s="117" t="str">
        <f>VLOOKUP($E119,[4]YEAR12!$A$2:$DF$260,79,FALSE)</f>
        <v/>
      </c>
      <c r="Y119" s="117" t="str">
        <f>VLOOKUP($E119,[4]YEAR12!$A$2:$DF$260,83,FALSE)</f>
        <v/>
      </c>
      <c r="Z119" s="117" t="str">
        <f>VLOOKUP($E119,[4]YEAR12!$A$2:$DF$260,87,FALSE)</f>
        <v/>
      </c>
      <c r="AA119" s="117" t="str">
        <f>VLOOKUP($E119,[4]YEAR12!$A$2:$DF$260,91,FALSE)</f>
        <v/>
      </c>
      <c r="AB119" s="117" t="str">
        <f>VLOOKUP($E119,[4]YEAR12!$A$2:$DF$260,95,FALSE)</f>
        <v/>
      </c>
      <c r="AC119" s="117" t="str">
        <f>VLOOKUP($E119,[4]YEAR12!$A$2:$DF$260,99,FALSE)</f>
        <v>A/A*</v>
      </c>
      <c r="AD119" s="117" t="str">
        <f>VLOOKUP($E119,[4]YEAR12!$A$2:$DF$260,103,FALSE)</f>
        <v/>
      </c>
      <c r="AE119" s="117" t="str">
        <f>VLOOKUP($E119,[4]YEAR12!$A$2:$DF$260,107,FALSE)</f>
        <v/>
      </c>
      <c r="AF119" s="117" t="str">
        <f>VLOOKUP($E119,[4]YEAR12!$A$2:$DI$260,111,FALSE)</f>
        <v/>
      </c>
      <c r="AG119" s="117" t="str">
        <f>VLOOKUP($E119,[4]YEAR12!$A$2:$DK$260,115,FALSE)</f>
        <v/>
      </c>
      <c r="AH119" s="117" t="str">
        <f>VLOOKUP($E119,[4]YEAR12!$A$2:$FK$260,119,FALSE)</f>
        <v/>
      </c>
    </row>
    <row r="120" spans="5:34" x14ac:dyDescent="0.25">
      <c r="E120" s="73">
        <f>[4]YEAR12!$A119</f>
        <v>150871</v>
      </c>
      <c r="F120" s="72" t="str">
        <f>[4]YEAR12!$B119</f>
        <v>Loader, Finn</v>
      </c>
      <c r="G120" s="119">
        <f>[4]YEAR12!$M119</f>
        <v>6</v>
      </c>
      <c r="H120" s="78" t="str">
        <f>[4]YEAR12!$Q119</f>
        <v>4.75+ (C/B)</v>
      </c>
      <c r="I120" s="117" t="str">
        <f>VLOOKUP($E120,[4]YEAR12!$A$2:$DF$260,19,FALSE)</f>
        <v/>
      </c>
      <c r="J120" s="117" t="str">
        <f>VLOOKUP($E120,[4]YEAR12!$A$2:$DF$260,23,FALSE)</f>
        <v/>
      </c>
      <c r="K120" s="117" t="str">
        <f>VLOOKUP($E120,[4]YEAR12!$A$2:$DF$260,27,FALSE)</f>
        <v/>
      </c>
      <c r="L120" s="117" t="str">
        <f>VLOOKUP($E120,[4]YEAR12!$A$2:$DF$260,31,FALSE)</f>
        <v/>
      </c>
      <c r="M120" s="117" t="str">
        <f>VLOOKUP($E120,[4]YEAR12!$A$2:$DF$260,35,FALSE)</f>
        <v/>
      </c>
      <c r="N120" s="117" t="str">
        <f>VLOOKUP($E120,[4]YEAR12!$A$2:$DF$260,39,FALSE)</f>
        <v/>
      </c>
      <c r="O120" s="117" t="str">
        <f>VLOOKUP($E120,[4]YEAR12!$A$2:$DF$260,43,FALSE)</f>
        <v/>
      </c>
      <c r="P120" s="117" t="str">
        <f>VLOOKUP($E120,[4]YEAR12!$A$2:$DF$260,47,FALSE)</f>
        <v/>
      </c>
      <c r="Q120" s="117" t="str">
        <f>VLOOKUP($E120,[4]YEAR12!$A$2:$DF$260,51,FALSE)</f>
        <v/>
      </c>
      <c r="R120" s="117" t="str">
        <f>VLOOKUP($E120,[4]YEAR12!$A$2:$DF$260,55,FALSE)</f>
        <v/>
      </c>
      <c r="S120" s="117" t="str">
        <f>VLOOKUP($E120,[4]YEAR12!$A$2:$DF$260,59,FALSE)</f>
        <v/>
      </c>
      <c r="T120" s="117" t="str">
        <f>VLOOKUP($E120,[4]YEAR12!$A$2:$DF$260,63,FALSE)</f>
        <v/>
      </c>
      <c r="U120" s="117" t="str">
        <f>VLOOKUP($E120,[4]YEAR12!$A$2:$DF$260,67,FALSE)</f>
        <v/>
      </c>
      <c r="V120" s="117" t="str">
        <f>VLOOKUP($E120,[4]YEAR12!$A$2:$DF$260,71,FALSE)</f>
        <v/>
      </c>
      <c r="W120" s="117" t="str">
        <f>VLOOKUP($E120,[4]YEAR12!$A$2:$DF$260,75,FALSE)</f>
        <v/>
      </c>
      <c r="X120" s="117" t="str">
        <f>VLOOKUP($E120,[4]YEAR12!$A$2:$DF$260,79,FALSE)</f>
        <v/>
      </c>
      <c r="Y120" s="117" t="str">
        <f>VLOOKUP($E120,[4]YEAR12!$A$2:$DF$260,83,FALSE)</f>
        <v/>
      </c>
      <c r="Z120" s="117" t="str">
        <f>VLOOKUP($E120,[4]YEAR12!$A$2:$DF$260,87,FALSE)</f>
        <v>B/A</v>
      </c>
      <c r="AA120" s="117" t="str">
        <f>VLOOKUP($E120,[4]YEAR12!$A$2:$DF$260,91,FALSE)</f>
        <v/>
      </c>
      <c r="AB120" s="117" t="str">
        <f>VLOOKUP($E120,[4]YEAR12!$A$2:$DF$260,95,FALSE)</f>
        <v/>
      </c>
      <c r="AC120" s="117" t="str">
        <f>VLOOKUP($E120,[4]YEAR12!$A$2:$DF$260,99,FALSE)</f>
        <v/>
      </c>
      <c r="AD120" s="117" t="str">
        <f>VLOOKUP($E120,[4]YEAR12!$A$2:$DF$260,103,FALSE)</f>
        <v/>
      </c>
      <c r="AE120" s="117" t="str">
        <f>VLOOKUP($E120,[4]YEAR12!$A$2:$DF$260,107,FALSE)</f>
        <v>A</v>
      </c>
      <c r="AF120" s="117" t="str">
        <f>VLOOKUP($E120,[4]YEAR12!$A$2:$DI$260,111,FALSE)</f>
        <v>B/A</v>
      </c>
      <c r="AG120" s="117" t="str">
        <f>VLOOKUP($E120,[4]YEAR12!$A$2:$DK$260,115,FALSE)</f>
        <v/>
      </c>
      <c r="AH120" s="117" t="str">
        <f>VLOOKUP($E120,[4]YEAR12!$A$2:$FK$260,119,FALSE)</f>
        <v/>
      </c>
    </row>
    <row r="121" spans="5:34" x14ac:dyDescent="0.25">
      <c r="E121" s="73">
        <f>[4]YEAR12!$A120</f>
        <v>160101</v>
      </c>
      <c r="F121" s="72" t="str">
        <f>[4]YEAR12!$B120</f>
        <v>Locker, Isobel</v>
      </c>
      <c r="G121" s="119">
        <f>[4]YEAR12!$M120</f>
        <v>5.4</v>
      </c>
      <c r="H121" s="78" t="str">
        <f>[4]YEAR12!$Q120</f>
        <v>4.75+ (C/B)</v>
      </c>
      <c r="I121" s="117" t="str">
        <f>VLOOKUP($E121,[4]YEAR12!$A$2:$DF$260,19,FALSE)</f>
        <v/>
      </c>
      <c r="J121" s="117" t="str">
        <f>VLOOKUP($E121,[4]YEAR12!$A$2:$DF$260,23,FALSE)</f>
        <v>B/A</v>
      </c>
      <c r="K121" s="117" t="str">
        <f>VLOOKUP($E121,[4]YEAR12!$A$2:$DF$260,27,FALSE)</f>
        <v/>
      </c>
      <c r="L121" s="117" t="str">
        <f>VLOOKUP($E121,[4]YEAR12!$A$2:$DF$260,31,FALSE)</f>
        <v/>
      </c>
      <c r="M121" s="117" t="str">
        <f>VLOOKUP($E121,[4]YEAR12!$A$2:$DF$260,35,FALSE)</f>
        <v/>
      </c>
      <c r="N121" s="117" t="str">
        <f>VLOOKUP($E121,[4]YEAR12!$A$2:$DF$260,39,FALSE)</f>
        <v/>
      </c>
      <c r="O121" s="117" t="str">
        <f>VLOOKUP($E121,[4]YEAR12!$A$2:$DF$260,43,FALSE)</f>
        <v/>
      </c>
      <c r="P121" s="117" t="str">
        <f>VLOOKUP($E121,[4]YEAR12!$A$2:$DF$260,47,FALSE)</f>
        <v/>
      </c>
      <c r="Q121" s="117" t="str">
        <f>VLOOKUP($E121,[4]YEAR12!$A$2:$DF$260,51,FALSE)</f>
        <v/>
      </c>
      <c r="R121" s="117" t="str">
        <f>VLOOKUP($E121,[4]YEAR12!$A$2:$DF$260,55,FALSE)</f>
        <v/>
      </c>
      <c r="S121" s="117" t="str">
        <f>VLOOKUP($E121,[4]YEAR12!$A$2:$DF$260,59,FALSE)</f>
        <v/>
      </c>
      <c r="T121" s="117" t="str">
        <f>VLOOKUP($E121,[4]YEAR12!$A$2:$DF$260,63,FALSE)</f>
        <v/>
      </c>
      <c r="U121" s="117" t="str">
        <f>VLOOKUP($E121,[4]YEAR12!$A$2:$DF$260,67,FALSE)</f>
        <v/>
      </c>
      <c r="V121" s="117" t="str">
        <f>VLOOKUP($E121,[4]YEAR12!$A$2:$DF$260,71,FALSE)</f>
        <v/>
      </c>
      <c r="W121" s="117" t="str">
        <f>VLOOKUP($E121,[4]YEAR12!$A$2:$DF$260,75,FALSE)</f>
        <v/>
      </c>
      <c r="X121" s="117" t="str">
        <f>VLOOKUP($E121,[4]YEAR12!$A$2:$DF$260,79,FALSE)</f>
        <v/>
      </c>
      <c r="Y121" s="117" t="str">
        <f>VLOOKUP($E121,[4]YEAR12!$A$2:$DF$260,83,FALSE)</f>
        <v/>
      </c>
      <c r="Z121" s="117" t="str">
        <f>VLOOKUP($E121,[4]YEAR12!$A$2:$DF$260,87,FALSE)</f>
        <v>B</v>
      </c>
      <c r="AA121" s="117" t="str">
        <f>VLOOKUP($E121,[4]YEAR12!$A$2:$DF$260,91,FALSE)</f>
        <v/>
      </c>
      <c r="AB121" s="117" t="str">
        <f>VLOOKUP($E121,[4]YEAR12!$A$2:$DF$260,95,FALSE)</f>
        <v/>
      </c>
      <c r="AC121" s="117" t="str">
        <f>VLOOKUP($E121,[4]YEAR12!$A$2:$DF$260,99,FALSE)</f>
        <v>B/A</v>
      </c>
      <c r="AD121" s="117" t="str">
        <f>VLOOKUP($E121,[4]YEAR12!$A$2:$DF$260,103,FALSE)</f>
        <v/>
      </c>
      <c r="AE121" s="117" t="str">
        <f>VLOOKUP($E121,[4]YEAR12!$A$2:$DF$260,107,FALSE)</f>
        <v>B/A</v>
      </c>
      <c r="AF121" s="117" t="str">
        <f>VLOOKUP($E121,[4]YEAR12!$A$2:$DI$260,111,FALSE)</f>
        <v/>
      </c>
      <c r="AG121" s="117" t="str">
        <f>VLOOKUP($E121,[4]YEAR12!$A$2:$DK$260,115,FALSE)</f>
        <v/>
      </c>
      <c r="AH121" s="117" t="str">
        <f>VLOOKUP($E121,[4]YEAR12!$A$2:$FK$260,119,FALSE)</f>
        <v/>
      </c>
    </row>
    <row r="122" spans="5:34" x14ac:dyDescent="0.25">
      <c r="E122" s="73">
        <f>[4]YEAR12!$A121</f>
        <v>150798</v>
      </c>
      <c r="F122" s="72" t="str">
        <f>[4]YEAR12!$B121</f>
        <v>Lowe, Lenny</v>
      </c>
      <c r="G122" s="119">
        <f>[4]YEAR12!$M121</f>
        <v>5.3</v>
      </c>
      <c r="H122" s="78" t="str">
        <f>[4]YEAR12!$Q121</f>
        <v>4.75+ (C/B)</v>
      </c>
      <c r="I122" s="117" t="str">
        <f>VLOOKUP($E122,[4]YEAR12!$A$2:$DF$260,19,FALSE)</f>
        <v/>
      </c>
      <c r="J122" s="117" t="str">
        <f>VLOOKUP($E122,[4]YEAR12!$A$2:$DF$260,23,FALSE)</f>
        <v/>
      </c>
      <c r="K122" s="117" t="str">
        <f>VLOOKUP($E122,[4]YEAR12!$A$2:$DF$260,27,FALSE)</f>
        <v/>
      </c>
      <c r="L122" s="117" t="str">
        <f>VLOOKUP($E122,[4]YEAR12!$A$2:$DF$260,31,FALSE)</f>
        <v/>
      </c>
      <c r="M122" s="117" t="str">
        <f>VLOOKUP($E122,[4]YEAR12!$A$2:$DF$260,35,FALSE)</f>
        <v/>
      </c>
      <c r="N122" s="117" t="str">
        <f>VLOOKUP($E122,[4]YEAR12!$A$2:$DF$260,39,FALSE)</f>
        <v/>
      </c>
      <c r="O122" s="117" t="str">
        <f>VLOOKUP($E122,[4]YEAR12!$A$2:$DF$260,43,FALSE)</f>
        <v/>
      </c>
      <c r="P122" s="117" t="str">
        <f>VLOOKUP($E122,[4]YEAR12!$A$2:$DF$260,47,FALSE)</f>
        <v>B</v>
      </c>
      <c r="Q122" s="117" t="str">
        <f>VLOOKUP($E122,[4]YEAR12!$A$2:$DF$260,51,FALSE)</f>
        <v/>
      </c>
      <c r="R122" s="117" t="str">
        <f>VLOOKUP($E122,[4]YEAR12!$A$2:$DF$260,55,FALSE)</f>
        <v/>
      </c>
      <c r="S122" s="117" t="str">
        <f>VLOOKUP($E122,[4]YEAR12!$A$2:$DF$260,59,FALSE)</f>
        <v>B</v>
      </c>
      <c r="T122" s="117" t="str">
        <f>VLOOKUP($E122,[4]YEAR12!$A$2:$DF$260,63,FALSE)</f>
        <v/>
      </c>
      <c r="U122" s="117" t="str">
        <f>VLOOKUP($E122,[4]YEAR12!$A$2:$DF$260,67,FALSE)</f>
        <v/>
      </c>
      <c r="V122" s="117" t="str">
        <f>VLOOKUP($E122,[4]YEAR12!$A$2:$DF$260,71,FALSE)</f>
        <v/>
      </c>
      <c r="W122" s="117" t="str">
        <f>VLOOKUP($E122,[4]YEAR12!$A$2:$DF$260,75,FALSE)</f>
        <v/>
      </c>
      <c r="X122" s="117" t="str">
        <f>VLOOKUP($E122,[4]YEAR12!$A$2:$DF$260,79,FALSE)</f>
        <v/>
      </c>
      <c r="Y122" s="117" t="str">
        <f>VLOOKUP($E122,[4]YEAR12!$A$2:$DF$260,83,FALSE)</f>
        <v/>
      </c>
      <c r="Z122" s="117" t="str">
        <f>VLOOKUP($E122,[4]YEAR12!$A$2:$DF$260,87,FALSE)</f>
        <v/>
      </c>
      <c r="AA122" s="117" t="str">
        <f>VLOOKUP($E122,[4]YEAR12!$A$2:$DF$260,91,FALSE)</f>
        <v/>
      </c>
      <c r="AB122" s="117" t="str">
        <f>VLOOKUP($E122,[4]YEAR12!$A$2:$DF$260,95,FALSE)</f>
        <v/>
      </c>
      <c r="AC122" s="117" t="str">
        <f>VLOOKUP($E122,[4]YEAR12!$A$2:$DF$260,99,FALSE)</f>
        <v>B</v>
      </c>
      <c r="AD122" s="117" t="str">
        <f>VLOOKUP($E122,[4]YEAR12!$A$2:$DF$260,103,FALSE)</f>
        <v>B</v>
      </c>
      <c r="AE122" s="117" t="str">
        <f>VLOOKUP($E122,[4]YEAR12!$A$2:$DF$260,107,FALSE)</f>
        <v/>
      </c>
      <c r="AF122" s="117" t="str">
        <f>VLOOKUP($E122,[4]YEAR12!$A$2:$DI$260,111,FALSE)</f>
        <v/>
      </c>
      <c r="AG122" s="117" t="str">
        <f>VLOOKUP($E122,[4]YEAR12!$A$2:$DK$260,115,FALSE)</f>
        <v/>
      </c>
      <c r="AH122" s="117" t="str">
        <f>VLOOKUP($E122,[4]YEAR12!$A$2:$FK$260,119,FALSE)</f>
        <v/>
      </c>
    </row>
    <row r="123" spans="5:34" x14ac:dyDescent="0.25">
      <c r="E123" s="73">
        <f>[4]YEAR12!$A122</f>
        <v>150812</v>
      </c>
      <c r="F123" s="72" t="str">
        <f>[4]YEAR12!$B122</f>
        <v>Maina, Alan</v>
      </c>
      <c r="G123" s="119">
        <f>[4]YEAR12!$M122</f>
        <v>5.0999999999999996</v>
      </c>
      <c r="H123" s="78" t="str">
        <f>[4]YEAR12!$Q122</f>
        <v>4.75+ (C/B)</v>
      </c>
      <c r="I123" s="117" t="str">
        <f>VLOOKUP($E123,[4]YEAR12!$A$2:$DF$260,19,FALSE)</f>
        <v/>
      </c>
      <c r="J123" s="117" t="str">
        <f>VLOOKUP($E123,[4]YEAR12!$A$2:$DF$260,23,FALSE)</f>
        <v/>
      </c>
      <c r="K123" s="117" t="str">
        <f>VLOOKUP($E123,[4]YEAR12!$A$2:$DF$260,27,FALSE)</f>
        <v/>
      </c>
      <c r="L123" s="117" t="str">
        <f>VLOOKUP($E123,[4]YEAR12!$A$2:$DF$260,31,FALSE)</f>
        <v>C</v>
      </c>
      <c r="M123" s="117" t="str">
        <f>VLOOKUP($E123,[4]YEAR12!$A$2:$DF$260,35,FALSE)</f>
        <v/>
      </c>
      <c r="N123" s="117" t="str">
        <f>VLOOKUP($E123,[4]YEAR12!$A$2:$DF$260,39,FALSE)</f>
        <v/>
      </c>
      <c r="O123" s="117" t="str">
        <f>VLOOKUP($E123,[4]YEAR12!$A$2:$DF$260,43,FALSE)</f>
        <v/>
      </c>
      <c r="P123" s="117" t="str">
        <f>VLOOKUP($E123,[4]YEAR12!$A$2:$DF$260,47,FALSE)</f>
        <v>B</v>
      </c>
      <c r="Q123" s="117" t="str">
        <f>VLOOKUP($E123,[4]YEAR12!$A$2:$DF$260,51,FALSE)</f>
        <v/>
      </c>
      <c r="R123" s="117" t="str">
        <f>VLOOKUP($E123,[4]YEAR12!$A$2:$DF$260,55,FALSE)</f>
        <v/>
      </c>
      <c r="S123" s="117" t="str">
        <f>VLOOKUP($E123,[4]YEAR12!$A$2:$DF$260,59,FALSE)</f>
        <v/>
      </c>
      <c r="T123" s="117" t="str">
        <f>VLOOKUP($E123,[4]YEAR12!$A$2:$DF$260,63,FALSE)</f>
        <v/>
      </c>
      <c r="U123" s="117" t="str">
        <f>VLOOKUP($E123,[4]YEAR12!$A$2:$DF$260,67,FALSE)</f>
        <v/>
      </c>
      <c r="V123" s="117" t="str">
        <f>VLOOKUP($E123,[4]YEAR12!$A$2:$DF$260,71,FALSE)</f>
        <v/>
      </c>
      <c r="W123" s="117" t="str">
        <f>VLOOKUP($E123,[4]YEAR12!$A$2:$DF$260,75,FALSE)</f>
        <v/>
      </c>
      <c r="X123" s="117" t="str">
        <f>VLOOKUP($E123,[4]YEAR12!$A$2:$DF$260,79,FALSE)</f>
        <v>C/B</v>
      </c>
      <c r="Y123" s="117" t="str">
        <f>VLOOKUP($E123,[4]YEAR12!$A$2:$DF$260,83,FALSE)</f>
        <v/>
      </c>
      <c r="Z123" s="117" t="str">
        <f>VLOOKUP($E123,[4]YEAR12!$A$2:$DF$260,87,FALSE)</f>
        <v>B</v>
      </c>
      <c r="AA123" s="117" t="str">
        <f>VLOOKUP($E123,[4]YEAR12!$A$2:$DF$260,91,FALSE)</f>
        <v/>
      </c>
      <c r="AB123" s="117" t="str">
        <f>VLOOKUP($E123,[4]YEAR12!$A$2:$DF$260,95,FALSE)</f>
        <v>C</v>
      </c>
      <c r="AC123" s="117" t="str">
        <f>VLOOKUP($E123,[4]YEAR12!$A$2:$DF$260,99,FALSE)</f>
        <v/>
      </c>
      <c r="AD123" s="117" t="str">
        <f>VLOOKUP($E123,[4]YEAR12!$A$2:$DF$260,103,FALSE)</f>
        <v/>
      </c>
      <c r="AE123" s="117" t="str">
        <f>VLOOKUP($E123,[4]YEAR12!$A$2:$DF$260,107,FALSE)</f>
        <v/>
      </c>
      <c r="AF123" s="117" t="str">
        <f>VLOOKUP($E123,[4]YEAR12!$A$2:$DI$260,111,FALSE)</f>
        <v/>
      </c>
      <c r="AG123" s="117" t="str">
        <f>VLOOKUP($E123,[4]YEAR12!$A$2:$DK$260,115,FALSE)</f>
        <v/>
      </c>
      <c r="AH123" s="117" t="str">
        <f>VLOOKUP($E123,[4]YEAR12!$A$2:$FK$260,119,FALSE)</f>
        <v/>
      </c>
    </row>
    <row r="124" spans="5:34" x14ac:dyDescent="0.25">
      <c r="E124" s="73">
        <f>[4]YEAR12!$A123</f>
        <v>150962</v>
      </c>
      <c r="F124" s="72" t="str">
        <f>[4]YEAR12!$B123</f>
        <v>Mallari, Irah</v>
      </c>
      <c r="G124" s="119">
        <f>[4]YEAR12!$M123</f>
        <v>7.2</v>
      </c>
      <c r="H124" s="78" t="str">
        <f>[4]YEAR12!$Q123</f>
        <v>6.25+ (B/A)</v>
      </c>
      <c r="I124" s="117" t="str">
        <f>VLOOKUP($E124,[4]YEAR12!$A$2:$DF$260,19,FALSE)</f>
        <v/>
      </c>
      <c r="J124" s="117" t="str">
        <f>VLOOKUP($E124,[4]YEAR12!$A$2:$DF$260,23,FALSE)</f>
        <v/>
      </c>
      <c r="K124" s="117" t="str">
        <f>VLOOKUP($E124,[4]YEAR12!$A$2:$DF$260,27,FALSE)</f>
        <v>A</v>
      </c>
      <c r="L124" s="117" t="str">
        <f>VLOOKUP($E124,[4]YEAR12!$A$2:$DF$260,31,FALSE)</f>
        <v>A</v>
      </c>
      <c r="M124" s="117" t="str">
        <f>VLOOKUP($E124,[4]YEAR12!$A$2:$DF$260,35,FALSE)</f>
        <v/>
      </c>
      <c r="N124" s="117" t="str">
        <f>VLOOKUP($E124,[4]YEAR12!$A$2:$DF$260,39,FALSE)</f>
        <v/>
      </c>
      <c r="O124" s="117" t="str">
        <f>VLOOKUP($E124,[4]YEAR12!$A$2:$DF$260,43,FALSE)</f>
        <v/>
      </c>
      <c r="P124" s="117" t="str">
        <f>VLOOKUP($E124,[4]YEAR12!$A$2:$DF$260,47,FALSE)</f>
        <v/>
      </c>
      <c r="Q124" s="117" t="str">
        <f>VLOOKUP($E124,[4]YEAR12!$A$2:$DF$260,51,FALSE)</f>
        <v/>
      </c>
      <c r="R124" s="117" t="str">
        <f>VLOOKUP($E124,[4]YEAR12!$A$2:$DF$260,55,FALSE)</f>
        <v/>
      </c>
      <c r="S124" s="117" t="str">
        <f>VLOOKUP($E124,[4]YEAR12!$A$2:$DF$260,59,FALSE)</f>
        <v/>
      </c>
      <c r="T124" s="117" t="str">
        <f>VLOOKUP($E124,[4]YEAR12!$A$2:$DF$260,63,FALSE)</f>
        <v/>
      </c>
      <c r="U124" s="117" t="str">
        <f>VLOOKUP($E124,[4]YEAR12!$A$2:$DF$260,67,FALSE)</f>
        <v/>
      </c>
      <c r="V124" s="117" t="str">
        <f>VLOOKUP($E124,[4]YEAR12!$A$2:$DF$260,71,FALSE)</f>
        <v/>
      </c>
      <c r="W124" s="117" t="str">
        <f>VLOOKUP($E124,[4]YEAR12!$A$2:$DF$260,75,FALSE)</f>
        <v/>
      </c>
      <c r="X124" s="117" t="str">
        <f>VLOOKUP($E124,[4]YEAR12!$A$2:$DF$260,79,FALSE)</f>
        <v/>
      </c>
      <c r="Y124" s="117" t="str">
        <f>VLOOKUP($E124,[4]YEAR12!$A$2:$DF$260,83,FALSE)</f>
        <v/>
      </c>
      <c r="Z124" s="117" t="str">
        <f>VLOOKUP($E124,[4]YEAR12!$A$2:$DF$260,87,FALSE)</f>
        <v/>
      </c>
      <c r="AA124" s="117" t="str">
        <f>VLOOKUP($E124,[4]YEAR12!$A$2:$DF$260,91,FALSE)</f>
        <v/>
      </c>
      <c r="AB124" s="117" t="str">
        <f>VLOOKUP($E124,[4]YEAR12!$A$2:$DF$260,95,FALSE)</f>
        <v/>
      </c>
      <c r="AC124" s="117" t="str">
        <f>VLOOKUP($E124,[4]YEAR12!$A$2:$DF$260,99,FALSE)</f>
        <v/>
      </c>
      <c r="AD124" s="117" t="str">
        <f>VLOOKUP($E124,[4]YEAR12!$A$2:$DF$260,103,FALSE)</f>
        <v>A/A*</v>
      </c>
      <c r="AE124" s="117" t="str">
        <f>VLOOKUP($E124,[4]YEAR12!$A$2:$DF$260,107,FALSE)</f>
        <v/>
      </c>
      <c r="AF124" s="117" t="str">
        <f>VLOOKUP($E124,[4]YEAR12!$A$2:$DI$260,111,FALSE)</f>
        <v/>
      </c>
      <c r="AG124" s="117" t="str">
        <f>VLOOKUP($E124,[4]YEAR12!$A$2:$DK$260,115,FALSE)</f>
        <v/>
      </c>
      <c r="AH124" s="117" t="str">
        <f>VLOOKUP($E124,[4]YEAR12!$A$2:$FK$260,119,FALSE)</f>
        <v/>
      </c>
    </row>
    <row r="125" spans="5:34" x14ac:dyDescent="0.25">
      <c r="E125" s="73">
        <f>[4]YEAR12!$A124</f>
        <v>160117</v>
      </c>
      <c r="F125" s="72" t="str">
        <f>[4]YEAR12!$B124</f>
        <v>Manfredi, Siena</v>
      </c>
      <c r="G125" s="119">
        <f>[4]YEAR12!$M124</f>
        <v>3.8</v>
      </c>
      <c r="H125" s="78" t="str">
        <f>[4]YEAR12!$Q124</f>
        <v>2.5+ (D/C)</v>
      </c>
      <c r="I125" s="117" t="str">
        <f>VLOOKUP($E125,[4]YEAR12!$A$2:$DF$260,19,FALSE)</f>
        <v/>
      </c>
      <c r="J125" s="117" t="str">
        <f>VLOOKUP($E125,[4]YEAR12!$A$2:$DF$260,23,FALSE)</f>
        <v/>
      </c>
      <c r="K125" s="117" t="str">
        <f>VLOOKUP($E125,[4]YEAR12!$A$2:$DF$260,27,FALSE)</f>
        <v/>
      </c>
      <c r="L125" s="117" t="str">
        <f>VLOOKUP($E125,[4]YEAR12!$A$2:$DF$260,31,FALSE)</f>
        <v/>
      </c>
      <c r="M125" s="117" t="str">
        <f>VLOOKUP($E125,[4]YEAR12!$A$2:$DF$260,35,FALSE)</f>
        <v/>
      </c>
      <c r="N125" s="117" t="str">
        <f>VLOOKUP($E125,[4]YEAR12!$A$2:$DF$260,39,FALSE)</f>
        <v/>
      </c>
      <c r="O125" s="117" t="str">
        <f>VLOOKUP($E125,[4]YEAR12!$A$2:$DF$260,43,FALSE)</f>
        <v/>
      </c>
      <c r="P125" s="117" t="str">
        <f>VLOOKUP($E125,[4]YEAR12!$A$2:$DF$260,47,FALSE)</f>
        <v/>
      </c>
      <c r="Q125" s="117" t="str">
        <f>VLOOKUP($E125,[4]YEAR12!$A$2:$DF$260,51,FALSE)</f>
        <v/>
      </c>
      <c r="R125" s="117" t="str">
        <f>VLOOKUP($E125,[4]YEAR12!$A$2:$DF$260,55,FALSE)</f>
        <v/>
      </c>
      <c r="S125" s="117" t="str">
        <f>VLOOKUP($E125,[4]YEAR12!$A$2:$DF$260,59,FALSE)</f>
        <v/>
      </c>
      <c r="T125" s="117" t="str">
        <f>VLOOKUP($E125,[4]YEAR12!$A$2:$DF$260,63,FALSE)</f>
        <v/>
      </c>
      <c r="U125" s="117" t="str">
        <f>VLOOKUP($E125,[4]YEAR12!$A$2:$DF$260,67,FALSE)</f>
        <v/>
      </c>
      <c r="V125" s="117" t="str">
        <f>VLOOKUP($E125,[4]YEAR12!$A$2:$DF$260,71,FALSE)</f>
        <v/>
      </c>
      <c r="W125" s="117" t="str">
        <f>VLOOKUP($E125,[4]YEAR12!$A$2:$DF$260,75,FALSE)</f>
        <v/>
      </c>
      <c r="X125" s="117" t="str">
        <f>VLOOKUP($E125,[4]YEAR12!$A$2:$DF$260,79,FALSE)</f>
        <v/>
      </c>
      <c r="Y125" s="117" t="str">
        <f>VLOOKUP($E125,[4]YEAR12!$A$2:$DF$260,83,FALSE)</f>
        <v/>
      </c>
      <c r="Z125" s="117" t="str">
        <f>VLOOKUP($E125,[4]YEAR12!$A$2:$DF$260,87,FALSE)</f>
        <v>C</v>
      </c>
      <c r="AA125" s="117" t="str">
        <f>VLOOKUP($E125,[4]YEAR12!$A$2:$DF$260,91,FALSE)</f>
        <v/>
      </c>
      <c r="AB125" s="117" t="str">
        <f>VLOOKUP($E125,[4]YEAR12!$A$2:$DF$260,95,FALSE)</f>
        <v/>
      </c>
      <c r="AC125" s="117" t="str">
        <f>VLOOKUP($E125,[4]YEAR12!$A$2:$DF$260,99,FALSE)</f>
        <v>C</v>
      </c>
      <c r="AD125" s="117" t="str">
        <f>VLOOKUP($E125,[4]YEAR12!$A$2:$DF$260,103,FALSE)</f>
        <v/>
      </c>
      <c r="AE125" s="117" t="str">
        <f>VLOOKUP($E125,[4]YEAR12!$A$2:$DF$260,107,FALSE)</f>
        <v>C</v>
      </c>
      <c r="AF125" s="117" t="str">
        <f>VLOOKUP($E125,[4]YEAR12!$A$2:$DI$260,111,FALSE)</f>
        <v/>
      </c>
      <c r="AG125" s="117" t="str">
        <f>VLOOKUP($E125,[4]YEAR12!$A$2:$DK$260,115,FALSE)</f>
        <v/>
      </c>
      <c r="AH125" s="117" t="str">
        <f>VLOOKUP($E125,[4]YEAR12!$A$2:$FK$260,119,FALSE)</f>
        <v/>
      </c>
    </row>
    <row r="126" spans="5:34" x14ac:dyDescent="0.25">
      <c r="E126" s="73">
        <f>[4]YEAR12!$A125</f>
        <v>150910</v>
      </c>
      <c r="F126" s="72" t="str">
        <f>[4]YEAR12!$B125</f>
        <v>Mannion, Roisin</v>
      </c>
      <c r="G126" s="119">
        <f>[4]YEAR12!$M125</f>
        <v>6.45</v>
      </c>
      <c r="H126" s="78" t="str">
        <f>[4]YEAR12!$Q125</f>
        <v>6.25+ (B/A)</v>
      </c>
      <c r="I126" s="117" t="str">
        <f>VLOOKUP($E126,[4]YEAR12!$A$2:$DF$260,19,FALSE)</f>
        <v/>
      </c>
      <c r="J126" s="117" t="str">
        <f>VLOOKUP($E126,[4]YEAR12!$A$2:$DF$260,23,FALSE)</f>
        <v/>
      </c>
      <c r="K126" s="117" t="str">
        <f>VLOOKUP($E126,[4]YEAR12!$A$2:$DF$260,27,FALSE)</f>
        <v>B</v>
      </c>
      <c r="L126" s="117" t="str">
        <f>VLOOKUP($E126,[4]YEAR12!$A$2:$DF$260,31,FALSE)</f>
        <v/>
      </c>
      <c r="M126" s="117" t="str">
        <f>VLOOKUP($E126,[4]YEAR12!$A$2:$DF$260,35,FALSE)</f>
        <v/>
      </c>
      <c r="N126" s="117" t="str">
        <f>VLOOKUP($E126,[4]YEAR12!$A$2:$DF$260,39,FALSE)</f>
        <v/>
      </c>
      <c r="O126" s="117" t="str">
        <f>VLOOKUP($E126,[4]YEAR12!$A$2:$DF$260,43,FALSE)</f>
        <v/>
      </c>
      <c r="P126" s="117" t="str">
        <f>VLOOKUP($E126,[4]YEAR12!$A$2:$DF$260,47,FALSE)</f>
        <v/>
      </c>
      <c r="Q126" s="117" t="str">
        <f>VLOOKUP($E126,[4]YEAR12!$A$2:$DF$260,51,FALSE)</f>
        <v>A</v>
      </c>
      <c r="R126" s="117" t="str">
        <f>VLOOKUP($E126,[4]YEAR12!$A$2:$DF$260,55,FALSE)</f>
        <v/>
      </c>
      <c r="S126" s="117" t="str">
        <f>VLOOKUP($E126,[4]YEAR12!$A$2:$DF$260,59,FALSE)</f>
        <v/>
      </c>
      <c r="T126" s="117" t="str">
        <f>VLOOKUP($E126,[4]YEAR12!$A$2:$DF$260,63,FALSE)</f>
        <v/>
      </c>
      <c r="U126" s="117" t="str">
        <f>VLOOKUP($E126,[4]YEAR12!$A$2:$DF$260,67,FALSE)</f>
        <v/>
      </c>
      <c r="V126" s="117" t="str">
        <f>VLOOKUP($E126,[4]YEAR12!$A$2:$DF$260,71,FALSE)</f>
        <v/>
      </c>
      <c r="W126" s="117" t="str">
        <f>VLOOKUP($E126,[4]YEAR12!$A$2:$DF$260,75,FALSE)</f>
        <v/>
      </c>
      <c r="X126" s="117" t="str">
        <f>VLOOKUP($E126,[4]YEAR12!$A$2:$DF$260,79,FALSE)</f>
        <v/>
      </c>
      <c r="Y126" s="117" t="str">
        <f>VLOOKUP($E126,[4]YEAR12!$A$2:$DF$260,83,FALSE)</f>
        <v/>
      </c>
      <c r="Z126" s="117" t="str">
        <f>VLOOKUP($E126,[4]YEAR12!$A$2:$DF$260,87,FALSE)</f>
        <v/>
      </c>
      <c r="AA126" s="117" t="str">
        <f>VLOOKUP($E126,[4]YEAR12!$A$2:$DF$260,91,FALSE)</f>
        <v/>
      </c>
      <c r="AB126" s="117" t="str">
        <f>VLOOKUP($E126,[4]YEAR12!$A$2:$DF$260,95,FALSE)</f>
        <v/>
      </c>
      <c r="AC126" s="117" t="str">
        <f>VLOOKUP($E126,[4]YEAR12!$A$2:$DF$260,99,FALSE)</f>
        <v>A</v>
      </c>
      <c r="AD126" s="117" t="str">
        <f>VLOOKUP($E126,[4]YEAR12!$A$2:$DF$260,103,FALSE)</f>
        <v>A</v>
      </c>
      <c r="AE126" s="117" t="str">
        <f>VLOOKUP($E126,[4]YEAR12!$A$2:$DF$260,107,FALSE)</f>
        <v/>
      </c>
      <c r="AF126" s="117" t="str">
        <f>VLOOKUP($E126,[4]YEAR12!$A$2:$DI$260,111,FALSE)</f>
        <v/>
      </c>
      <c r="AG126" s="117" t="str">
        <f>VLOOKUP($E126,[4]YEAR12!$A$2:$DK$260,115,FALSE)</f>
        <v/>
      </c>
      <c r="AH126" s="117" t="str">
        <f>VLOOKUP($E126,[4]YEAR12!$A$2:$FK$260,119,FALSE)</f>
        <v/>
      </c>
    </row>
    <row r="127" spans="5:34" x14ac:dyDescent="0.25">
      <c r="E127" s="73">
        <f>[4]YEAR12!$A126</f>
        <v>150773</v>
      </c>
      <c r="F127" s="72" t="str">
        <f>[4]YEAR12!$B126</f>
        <v>Mansergh, Elijah</v>
      </c>
      <c r="G127" s="119">
        <f>[4]YEAR12!$M126</f>
        <v>8.3000000000000007</v>
      </c>
      <c r="H127" s="78" t="str">
        <f>[4]YEAR12!$Q126</f>
        <v>7.75+ (A/A*)</v>
      </c>
      <c r="I127" s="117" t="str">
        <f>VLOOKUP($E127,[4]YEAR12!$A$2:$DF$260,19,FALSE)</f>
        <v/>
      </c>
      <c r="J127" s="117" t="str">
        <f>VLOOKUP($E127,[4]YEAR12!$A$2:$DF$260,23,FALSE)</f>
        <v/>
      </c>
      <c r="K127" s="117" t="str">
        <f>VLOOKUP($E127,[4]YEAR12!$A$2:$DF$260,27,FALSE)</f>
        <v/>
      </c>
      <c r="L127" s="117" t="str">
        <f>VLOOKUP($E127,[4]YEAR12!$A$2:$DF$260,31,FALSE)</f>
        <v>A*</v>
      </c>
      <c r="M127" s="117" t="str">
        <f>VLOOKUP($E127,[4]YEAR12!$A$2:$DF$260,35,FALSE)</f>
        <v/>
      </c>
      <c r="N127" s="117" t="str">
        <f>VLOOKUP($E127,[4]YEAR12!$A$2:$DF$260,39,FALSE)</f>
        <v/>
      </c>
      <c r="O127" s="117" t="str">
        <f>VLOOKUP($E127,[4]YEAR12!$A$2:$DF$260,43,FALSE)</f>
        <v/>
      </c>
      <c r="P127" s="117" t="str">
        <f>VLOOKUP($E127,[4]YEAR12!$A$2:$DF$260,47,FALSE)</f>
        <v/>
      </c>
      <c r="Q127" s="117" t="str">
        <f>VLOOKUP($E127,[4]YEAR12!$A$2:$DF$260,51,FALSE)</f>
        <v/>
      </c>
      <c r="R127" s="117" t="str">
        <f>VLOOKUP($E127,[4]YEAR12!$A$2:$DF$260,55,FALSE)</f>
        <v/>
      </c>
      <c r="S127" s="117" t="str">
        <f>VLOOKUP($E127,[4]YEAR12!$A$2:$DF$260,59,FALSE)</f>
        <v/>
      </c>
      <c r="T127" s="117" t="str">
        <f>VLOOKUP($E127,[4]YEAR12!$A$2:$DF$260,63,FALSE)</f>
        <v/>
      </c>
      <c r="U127" s="117" t="str">
        <f>VLOOKUP($E127,[4]YEAR12!$A$2:$DF$260,67,FALSE)</f>
        <v/>
      </c>
      <c r="V127" s="117" t="str">
        <f>VLOOKUP($E127,[4]YEAR12!$A$2:$DF$260,71,FALSE)</f>
        <v/>
      </c>
      <c r="W127" s="117" t="str">
        <f>VLOOKUP($E127,[4]YEAR12!$A$2:$DF$260,75,FALSE)</f>
        <v/>
      </c>
      <c r="X127" s="117" t="str">
        <f>VLOOKUP($E127,[4]YEAR12!$A$2:$DF$260,79,FALSE)</f>
        <v>A*</v>
      </c>
      <c r="Y127" s="117" t="str">
        <f>VLOOKUP($E127,[4]YEAR12!$A$2:$DF$260,83,FALSE)</f>
        <v>A*</v>
      </c>
      <c r="Z127" s="117" t="str">
        <f>VLOOKUP($E127,[4]YEAR12!$A$2:$DF$260,87,FALSE)</f>
        <v/>
      </c>
      <c r="AA127" s="117" t="str">
        <f>VLOOKUP($E127,[4]YEAR12!$A$2:$DF$260,91,FALSE)</f>
        <v/>
      </c>
      <c r="AB127" s="117" t="str">
        <f>VLOOKUP($E127,[4]YEAR12!$A$2:$DF$260,95,FALSE)</f>
        <v>A*</v>
      </c>
      <c r="AC127" s="117" t="str">
        <f>VLOOKUP($E127,[4]YEAR12!$A$2:$DF$260,99,FALSE)</f>
        <v/>
      </c>
      <c r="AD127" s="117" t="str">
        <f>VLOOKUP($E127,[4]YEAR12!$A$2:$DF$260,103,FALSE)</f>
        <v/>
      </c>
      <c r="AE127" s="117" t="str">
        <f>VLOOKUP($E127,[4]YEAR12!$A$2:$DF$260,107,FALSE)</f>
        <v/>
      </c>
      <c r="AF127" s="117" t="str">
        <f>VLOOKUP($E127,[4]YEAR12!$A$2:$DI$260,111,FALSE)</f>
        <v/>
      </c>
      <c r="AG127" s="117" t="str">
        <f>VLOOKUP($E127,[4]YEAR12!$A$2:$DK$260,115,FALSE)</f>
        <v/>
      </c>
      <c r="AH127" s="117" t="str">
        <f>VLOOKUP($E127,[4]YEAR12!$A$2:$FK$260,119,FALSE)</f>
        <v/>
      </c>
    </row>
    <row r="128" spans="5:34" x14ac:dyDescent="0.25">
      <c r="E128" s="73">
        <f>[4]YEAR12!$A127</f>
        <v>150957</v>
      </c>
      <c r="F128" s="72" t="str">
        <f>[4]YEAR12!$B127</f>
        <v>Manzira, Tinotenda</v>
      </c>
      <c r="G128" s="119">
        <f>[4]YEAR12!$M127</f>
        <v>6.4</v>
      </c>
      <c r="H128" s="78" t="str">
        <f>[4]YEAR12!$Q127</f>
        <v>6.25+ (B/A)</v>
      </c>
      <c r="I128" s="117" t="str">
        <f>VLOOKUP($E128,[4]YEAR12!$A$2:$DF$260,19,FALSE)</f>
        <v/>
      </c>
      <c r="J128" s="117" t="str">
        <f>VLOOKUP($E128,[4]YEAR12!$A$2:$DF$260,23,FALSE)</f>
        <v/>
      </c>
      <c r="K128" s="117" t="str">
        <f>VLOOKUP($E128,[4]YEAR12!$A$2:$DF$260,27,FALSE)</f>
        <v>B</v>
      </c>
      <c r="L128" s="117" t="str">
        <f>VLOOKUP($E128,[4]YEAR12!$A$2:$DF$260,31,FALSE)</f>
        <v>B</v>
      </c>
      <c r="M128" s="117" t="str">
        <f>VLOOKUP($E128,[4]YEAR12!$A$2:$DF$260,35,FALSE)</f>
        <v/>
      </c>
      <c r="N128" s="117" t="str">
        <f>VLOOKUP($E128,[4]YEAR12!$A$2:$DF$260,39,FALSE)</f>
        <v/>
      </c>
      <c r="O128" s="117" t="str">
        <f>VLOOKUP($E128,[4]YEAR12!$A$2:$DF$260,43,FALSE)</f>
        <v/>
      </c>
      <c r="P128" s="117" t="str">
        <f>VLOOKUP($E128,[4]YEAR12!$A$2:$DF$260,47,FALSE)</f>
        <v/>
      </c>
      <c r="Q128" s="117" t="str">
        <f>VLOOKUP($E128,[4]YEAR12!$A$2:$DF$260,51,FALSE)</f>
        <v/>
      </c>
      <c r="R128" s="117" t="str">
        <f>VLOOKUP($E128,[4]YEAR12!$A$2:$DF$260,55,FALSE)</f>
        <v/>
      </c>
      <c r="S128" s="117" t="str">
        <f>VLOOKUP($E128,[4]YEAR12!$A$2:$DF$260,59,FALSE)</f>
        <v/>
      </c>
      <c r="T128" s="117" t="str">
        <f>VLOOKUP($E128,[4]YEAR12!$A$2:$DF$260,63,FALSE)</f>
        <v/>
      </c>
      <c r="U128" s="117" t="str">
        <f>VLOOKUP($E128,[4]YEAR12!$A$2:$DF$260,67,FALSE)</f>
        <v/>
      </c>
      <c r="V128" s="117" t="str">
        <f>VLOOKUP($E128,[4]YEAR12!$A$2:$DF$260,71,FALSE)</f>
        <v/>
      </c>
      <c r="W128" s="117" t="str">
        <f>VLOOKUP($E128,[4]YEAR12!$A$2:$DF$260,75,FALSE)</f>
        <v/>
      </c>
      <c r="X128" s="117" t="str">
        <f>VLOOKUP($E128,[4]YEAR12!$A$2:$DF$260,79,FALSE)</f>
        <v/>
      </c>
      <c r="Y128" s="117" t="str">
        <f>VLOOKUP($E128,[4]YEAR12!$A$2:$DF$260,83,FALSE)</f>
        <v/>
      </c>
      <c r="Z128" s="117" t="str">
        <f>VLOOKUP($E128,[4]YEAR12!$A$2:$DF$260,87,FALSE)</f>
        <v>A</v>
      </c>
      <c r="AA128" s="117" t="str">
        <f>VLOOKUP($E128,[4]YEAR12!$A$2:$DF$260,91,FALSE)</f>
        <v/>
      </c>
      <c r="AB128" s="117" t="str">
        <f>VLOOKUP($E128,[4]YEAR12!$A$2:$DF$260,95,FALSE)</f>
        <v/>
      </c>
      <c r="AC128" s="117" t="str">
        <f>VLOOKUP($E128,[4]YEAR12!$A$2:$DF$260,99,FALSE)</f>
        <v>A</v>
      </c>
      <c r="AD128" s="117" t="str">
        <f>VLOOKUP($E128,[4]YEAR12!$A$2:$DF$260,103,FALSE)</f>
        <v/>
      </c>
      <c r="AE128" s="117" t="str">
        <f>VLOOKUP($E128,[4]YEAR12!$A$2:$DF$260,107,FALSE)</f>
        <v/>
      </c>
      <c r="AF128" s="117" t="str">
        <f>VLOOKUP($E128,[4]YEAR12!$A$2:$DI$260,111,FALSE)</f>
        <v/>
      </c>
      <c r="AG128" s="117" t="str">
        <f>VLOOKUP($E128,[4]YEAR12!$A$2:$DK$260,115,FALSE)</f>
        <v/>
      </c>
      <c r="AH128" s="117" t="str">
        <f>VLOOKUP($E128,[4]YEAR12!$A$2:$FK$260,119,FALSE)</f>
        <v/>
      </c>
    </row>
    <row r="129" spans="1:34" x14ac:dyDescent="0.25">
      <c r="E129" s="73">
        <f>[4]YEAR12!$A128</f>
        <v>150782</v>
      </c>
      <c r="F129" s="72" t="str">
        <f>[4]YEAR12!$B128</f>
        <v>Marples, Dani</v>
      </c>
      <c r="G129" s="119">
        <f>[4]YEAR12!$M128</f>
        <v>4.75</v>
      </c>
      <c r="H129" s="78" t="str">
        <f>[4]YEAR12!$Q128</f>
        <v>4.75+ (C/B)</v>
      </c>
      <c r="I129" s="117" t="str">
        <f>VLOOKUP($E129,[4]YEAR12!$A$2:$DF$260,19,FALSE)</f>
        <v/>
      </c>
      <c r="J129" s="117" t="str">
        <f>VLOOKUP($E129,[4]YEAR12!$A$2:$DF$260,23,FALSE)</f>
        <v/>
      </c>
      <c r="K129" s="117" t="str">
        <f>VLOOKUP($E129,[4]YEAR12!$A$2:$DF$260,27,FALSE)</f>
        <v/>
      </c>
      <c r="L129" s="117" t="str">
        <f>VLOOKUP($E129,[4]YEAR12!$A$2:$DF$260,31,FALSE)</f>
        <v/>
      </c>
      <c r="M129" s="117" t="str">
        <f>VLOOKUP($E129,[4]YEAR12!$A$2:$DF$260,35,FALSE)</f>
        <v/>
      </c>
      <c r="N129" s="117" t="str">
        <f>VLOOKUP($E129,[4]YEAR12!$A$2:$DF$260,39,FALSE)</f>
        <v/>
      </c>
      <c r="O129" s="117" t="str">
        <f>VLOOKUP($E129,[4]YEAR12!$A$2:$DF$260,43,FALSE)</f>
        <v/>
      </c>
      <c r="P129" s="117" t="str">
        <f>VLOOKUP($E129,[4]YEAR12!$A$2:$DF$260,47,FALSE)</f>
        <v/>
      </c>
      <c r="Q129" s="117" t="str">
        <f>VLOOKUP($E129,[4]YEAR12!$A$2:$DF$260,51,FALSE)</f>
        <v/>
      </c>
      <c r="R129" s="117" t="str">
        <f>VLOOKUP($E129,[4]YEAR12!$A$2:$DF$260,55,FALSE)</f>
        <v/>
      </c>
      <c r="S129" s="117" t="str">
        <f>VLOOKUP($E129,[4]YEAR12!$A$2:$DF$260,59,FALSE)</f>
        <v/>
      </c>
      <c r="T129" s="117" t="str">
        <f>VLOOKUP($E129,[4]YEAR12!$A$2:$DF$260,63,FALSE)</f>
        <v/>
      </c>
      <c r="U129" s="117" t="str">
        <f>VLOOKUP($E129,[4]YEAR12!$A$2:$DF$260,67,FALSE)</f>
        <v/>
      </c>
      <c r="V129" s="117" t="str">
        <f>VLOOKUP($E129,[4]YEAR12!$A$2:$DF$260,71,FALSE)</f>
        <v/>
      </c>
      <c r="W129" s="117" t="str">
        <f>VLOOKUP($E129,[4]YEAR12!$A$2:$DF$260,75,FALSE)</f>
        <v/>
      </c>
      <c r="X129" s="117" t="str">
        <f>VLOOKUP($E129,[4]YEAR12!$A$2:$DF$260,79,FALSE)</f>
        <v/>
      </c>
      <c r="Y129" s="117" t="str">
        <f>VLOOKUP($E129,[4]YEAR12!$A$2:$DF$260,83,FALSE)</f>
        <v/>
      </c>
      <c r="Z129" s="117" t="str">
        <f>VLOOKUP($E129,[4]YEAR12!$A$2:$DF$260,87,FALSE)</f>
        <v/>
      </c>
      <c r="AA129" s="117" t="str">
        <f>VLOOKUP($E129,[4]YEAR12!$A$2:$DF$260,91,FALSE)</f>
        <v/>
      </c>
      <c r="AB129" s="117" t="str">
        <f>VLOOKUP($E129,[4]YEAR12!$A$2:$DF$260,95,FALSE)</f>
        <v/>
      </c>
      <c r="AC129" s="117" t="str">
        <f>VLOOKUP($E129,[4]YEAR12!$A$2:$DF$260,99,FALSE)</f>
        <v>C/B</v>
      </c>
      <c r="AD129" s="117" t="str">
        <f>VLOOKUP($E129,[4]YEAR12!$A$2:$DF$260,103,FALSE)</f>
        <v>C/B</v>
      </c>
      <c r="AE129" s="117" t="str">
        <f>VLOOKUP($E129,[4]YEAR12!$A$2:$DF$260,107,FALSE)</f>
        <v>B</v>
      </c>
      <c r="AF129" s="117" t="str">
        <f>VLOOKUP($E129,[4]YEAR12!$A$2:$DI$260,111,FALSE)</f>
        <v/>
      </c>
      <c r="AG129" s="117" t="str">
        <f>VLOOKUP($E129,[4]YEAR12!$A$2:$DK$260,115,FALSE)</f>
        <v/>
      </c>
      <c r="AH129" s="117" t="str">
        <f>VLOOKUP($E129,[4]YEAR12!$A$2:$FK$260,119,FALSE)</f>
        <v/>
      </c>
    </row>
    <row r="130" spans="1:34" x14ac:dyDescent="0.25">
      <c r="E130" s="73">
        <f>[4]YEAR12!$A129</f>
        <v>150968</v>
      </c>
      <c r="F130" s="72" t="str">
        <f>[4]YEAR12!$B129</f>
        <v>Martin, Alice</v>
      </c>
      <c r="G130" s="119">
        <f>[4]YEAR12!$M129</f>
        <v>8.1999999999999993</v>
      </c>
      <c r="H130" s="78" t="str">
        <f>[4]YEAR12!$Q129</f>
        <v>7.75+ (A/A*)</v>
      </c>
      <c r="I130" s="117" t="str">
        <f>VLOOKUP($E130,[4]YEAR12!$A$2:$DF$260,19,FALSE)</f>
        <v/>
      </c>
      <c r="J130" s="117" t="str">
        <f>VLOOKUP($E130,[4]YEAR12!$A$2:$DF$260,23,FALSE)</f>
        <v/>
      </c>
      <c r="K130" s="117" t="str">
        <f>VLOOKUP($E130,[4]YEAR12!$A$2:$DF$260,27,FALSE)</f>
        <v>A*</v>
      </c>
      <c r="L130" s="117" t="str">
        <f>VLOOKUP($E130,[4]YEAR12!$A$2:$DF$260,31,FALSE)</f>
        <v>A*</v>
      </c>
      <c r="M130" s="117" t="str">
        <f>VLOOKUP($E130,[4]YEAR12!$A$2:$DF$260,35,FALSE)</f>
        <v/>
      </c>
      <c r="N130" s="117" t="str">
        <f>VLOOKUP($E130,[4]YEAR12!$A$2:$DF$260,39,FALSE)</f>
        <v/>
      </c>
      <c r="O130" s="117" t="str">
        <f>VLOOKUP($E130,[4]YEAR12!$A$2:$DF$260,43,FALSE)</f>
        <v/>
      </c>
      <c r="P130" s="117" t="str">
        <f>VLOOKUP($E130,[4]YEAR12!$A$2:$DF$260,47,FALSE)</f>
        <v/>
      </c>
      <c r="Q130" s="117" t="str">
        <f>VLOOKUP($E130,[4]YEAR12!$A$2:$DF$260,51,FALSE)</f>
        <v/>
      </c>
      <c r="R130" s="117" t="str">
        <f>VLOOKUP($E130,[4]YEAR12!$A$2:$DF$260,55,FALSE)</f>
        <v/>
      </c>
      <c r="S130" s="117" t="str">
        <f>VLOOKUP($E130,[4]YEAR12!$A$2:$DF$260,59,FALSE)</f>
        <v/>
      </c>
      <c r="T130" s="117" t="str">
        <f>VLOOKUP($E130,[4]YEAR12!$A$2:$DF$260,63,FALSE)</f>
        <v>A*</v>
      </c>
      <c r="U130" s="117" t="str">
        <f>VLOOKUP($E130,[4]YEAR12!$A$2:$DF$260,67,FALSE)</f>
        <v/>
      </c>
      <c r="V130" s="117" t="str">
        <f>VLOOKUP($E130,[4]YEAR12!$A$2:$DF$260,71,FALSE)</f>
        <v/>
      </c>
      <c r="W130" s="117" t="str">
        <f>VLOOKUP($E130,[4]YEAR12!$A$2:$DF$260,75,FALSE)</f>
        <v/>
      </c>
      <c r="X130" s="117" t="str">
        <f>VLOOKUP($E130,[4]YEAR12!$A$2:$DF$260,79,FALSE)</f>
        <v/>
      </c>
      <c r="Y130" s="117" t="str">
        <f>VLOOKUP($E130,[4]YEAR12!$A$2:$DF$260,83,FALSE)</f>
        <v/>
      </c>
      <c r="Z130" s="117" t="str">
        <f>VLOOKUP($E130,[4]YEAR12!$A$2:$DF$260,87,FALSE)</f>
        <v/>
      </c>
      <c r="AA130" s="117" t="str">
        <f>VLOOKUP($E130,[4]YEAR12!$A$2:$DF$260,91,FALSE)</f>
        <v/>
      </c>
      <c r="AB130" s="117" t="str">
        <f>VLOOKUP($E130,[4]YEAR12!$A$2:$DF$260,95,FALSE)</f>
        <v/>
      </c>
      <c r="AC130" s="117" t="str">
        <f>VLOOKUP($E130,[4]YEAR12!$A$2:$DF$260,99,FALSE)</f>
        <v/>
      </c>
      <c r="AD130" s="117" t="str">
        <f>VLOOKUP($E130,[4]YEAR12!$A$2:$DF$260,103,FALSE)</f>
        <v>A*</v>
      </c>
      <c r="AE130" s="117" t="str">
        <f>VLOOKUP($E130,[4]YEAR12!$A$2:$DF$260,107,FALSE)</f>
        <v/>
      </c>
      <c r="AF130" s="117" t="str">
        <f>VLOOKUP($E130,[4]YEAR12!$A$2:$DI$260,111,FALSE)</f>
        <v/>
      </c>
      <c r="AG130" s="117" t="str">
        <f>VLOOKUP($E130,[4]YEAR12!$A$2:$DK$260,115,FALSE)</f>
        <v/>
      </c>
      <c r="AH130" s="117" t="str">
        <f>VLOOKUP($E130,[4]YEAR12!$A$2:$FK$260,119,FALSE)</f>
        <v/>
      </c>
    </row>
    <row r="131" spans="1:34" x14ac:dyDescent="0.25">
      <c r="E131" s="73">
        <f>[4]YEAR12!$A130</f>
        <v>150797</v>
      </c>
      <c r="F131" s="72" t="str">
        <f>[4]YEAR12!$B130</f>
        <v>Martin, Eva</v>
      </c>
      <c r="G131" s="119">
        <f>[4]YEAR12!$M130</f>
        <v>6.5</v>
      </c>
      <c r="H131" s="78" t="str">
        <f>[4]YEAR12!$Q130</f>
        <v>6.25+ (B/A)</v>
      </c>
      <c r="I131" s="117" t="str">
        <f>VLOOKUP($E131,[4]YEAR12!$A$2:$DF$260,19,FALSE)</f>
        <v/>
      </c>
      <c r="J131" s="117" t="str">
        <f>VLOOKUP($E131,[4]YEAR12!$A$2:$DF$260,23,FALSE)</f>
        <v/>
      </c>
      <c r="K131" s="117" t="str">
        <f>VLOOKUP($E131,[4]YEAR12!$A$2:$DF$260,27,FALSE)</f>
        <v>B</v>
      </c>
      <c r="L131" s="117" t="str">
        <f>VLOOKUP($E131,[4]YEAR12!$A$2:$DF$260,31,FALSE)</f>
        <v/>
      </c>
      <c r="M131" s="117" t="str">
        <f>VLOOKUP($E131,[4]YEAR12!$A$2:$DF$260,35,FALSE)</f>
        <v>A</v>
      </c>
      <c r="N131" s="117" t="str">
        <f>VLOOKUP($E131,[4]YEAR12!$A$2:$DF$260,39,FALSE)</f>
        <v/>
      </c>
      <c r="O131" s="117" t="str">
        <f>VLOOKUP($E131,[4]YEAR12!$A$2:$DF$260,43,FALSE)</f>
        <v>A</v>
      </c>
      <c r="P131" s="117" t="str">
        <f>VLOOKUP($E131,[4]YEAR12!$A$2:$DF$260,47,FALSE)</f>
        <v/>
      </c>
      <c r="Q131" s="117" t="str">
        <f>VLOOKUP($E131,[4]YEAR12!$A$2:$DF$260,51,FALSE)</f>
        <v/>
      </c>
      <c r="R131" s="117" t="str">
        <f>VLOOKUP($E131,[4]YEAR12!$A$2:$DF$260,55,FALSE)</f>
        <v/>
      </c>
      <c r="S131" s="117" t="str">
        <f>VLOOKUP($E131,[4]YEAR12!$A$2:$DF$260,59,FALSE)</f>
        <v/>
      </c>
      <c r="T131" s="117" t="str">
        <f>VLOOKUP($E131,[4]YEAR12!$A$2:$DF$260,63,FALSE)</f>
        <v/>
      </c>
      <c r="U131" s="117" t="str">
        <f>VLOOKUP($E131,[4]YEAR12!$A$2:$DF$260,67,FALSE)</f>
        <v/>
      </c>
      <c r="V131" s="117" t="str">
        <f>VLOOKUP($E131,[4]YEAR12!$A$2:$DF$260,71,FALSE)</f>
        <v/>
      </c>
      <c r="W131" s="117" t="str">
        <f>VLOOKUP($E131,[4]YEAR12!$A$2:$DF$260,75,FALSE)</f>
        <v/>
      </c>
      <c r="X131" s="117" t="str">
        <f>VLOOKUP($E131,[4]YEAR12!$A$2:$DF$260,79,FALSE)</f>
        <v/>
      </c>
      <c r="Y131" s="117" t="str">
        <f>VLOOKUP($E131,[4]YEAR12!$A$2:$DF$260,83,FALSE)</f>
        <v/>
      </c>
      <c r="Z131" s="117" t="str">
        <f>VLOOKUP($E131,[4]YEAR12!$A$2:$DF$260,87,FALSE)</f>
        <v/>
      </c>
      <c r="AA131" s="117" t="str">
        <f>VLOOKUP($E131,[4]YEAR12!$A$2:$DF$260,91,FALSE)</f>
        <v/>
      </c>
      <c r="AB131" s="117" t="str">
        <f>VLOOKUP($E131,[4]YEAR12!$A$2:$DF$260,95,FALSE)</f>
        <v/>
      </c>
      <c r="AC131" s="117" t="str">
        <f>VLOOKUP($E131,[4]YEAR12!$A$2:$DF$260,99,FALSE)</f>
        <v/>
      </c>
      <c r="AD131" s="117" t="str">
        <f>VLOOKUP($E131,[4]YEAR12!$A$2:$DF$260,103,FALSE)</f>
        <v/>
      </c>
      <c r="AE131" s="117" t="str">
        <f>VLOOKUP($E131,[4]YEAR12!$A$2:$DF$260,107,FALSE)</f>
        <v/>
      </c>
      <c r="AF131" s="117" t="str">
        <f>VLOOKUP($E131,[4]YEAR12!$A$2:$DI$260,111,FALSE)</f>
        <v/>
      </c>
      <c r="AG131" s="117" t="str">
        <f>VLOOKUP($E131,[4]YEAR12!$A$2:$DK$260,115,FALSE)</f>
        <v/>
      </c>
      <c r="AH131" s="117" t="str">
        <f>VLOOKUP($E131,[4]YEAR12!$A$2:$FK$260,119,FALSE)</f>
        <v/>
      </c>
    </row>
    <row r="132" spans="1:34" x14ac:dyDescent="0.25">
      <c r="E132" s="73">
        <f>[4]YEAR12!$A131</f>
        <v>160357</v>
      </c>
      <c r="F132" s="72" t="str">
        <f>[4]YEAR12!$B131</f>
        <v>Martin, Maisie</v>
      </c>
      <c r="G132" s="119">
        <f>[4]YEAR12!$M131</f>
        <v>5.8571428571428568</v>
      </c>
      <c r="H132" s="78" t="str">
        <f>[4]YEAR12!$Q131</f>
        <v>4.75+ (C/B)</v>
      </c>
      <c r="I132" s="117" t="str">
        <f>VLOOKUP($E132,[4]YEAR12!$A$2:$DF$260,19,FALSE)</f>
        <v/>
      </c>
      <c r="J132" s="117" t="str">
        <f>VLOOKUP($E132,[4]YEAR12!$A$2:$DF$260,23,FALSE)</f>
        <v/>
      </c>
      <c r="K132" s="117" t="str">
        <f>VLOOKUP($E132,[4]YEAR12!$A$2:$DF$260,27,FALSE)</f>
        <v/>
      </c>
      <c r="L132" s="117" t="str">
        <f>VLOOKUP($E132,[4]YEAR12!$A$2:$DF$260,31,FALSE)</f>
        <v/>
      </c>
      <c r="M132" s="117" t="str">
        <f>VLOOKUP($E132,[4]YEAR12!$A$2:$DF$260,35,FALSE)</f>
        <v/>
      </c>
      <c r="N132" s="117" t="str">
        <f>VLOOKUP($E132,[4]YEAR12!$A$2:$DF$260,39,FALSE)</f>
        <v/>
      </c>
      <c r="O132" s="117" t="str">
        <f>VLOOKUP($E132,[4]YEAR12!$A$2:$DF$260,43,FALSE)</f>
        <v>B/A</v>
      </c>
      <c r="P132" s="117" t="str">
        <f>VLOOKUP($E132,[4]YEAR12!$A$2:$DF$260,47,FALSE)</f>
        <v/>
      </c>
      <c r="Q132" s="117" t="str">
        <f>VLOOKUP($E132,[4]YEAR12!$A$2:$DF$260,51,FALSE)</f>
        <v/>
      </c>
      <c r="R132" s="117" t="str">
        <f>VLOOKUP($E132,[4]YEAR12!$A$2:$DF$260,55,FALSE)</f>
        <v/>
      </c>
      <c r="S132" s="117" t="str">
        <f>VLOOKUP($E132,[4]YEAR12!$A$2:$DF$260,59,FALSE)</f>
        <v/>
      </c>
      <c r="T132" s="117" t="str">
        <f>VLOOKUP($E132,[4]YEAR12!$A$2:$DF$260,63,FALSE)</f>
        <v/>
      </c>
      <c r="U132" s="117" t="str">
        <f>VLOOKUP($E132,[4]YEAR12!$A$2:$DF$260,67,FALSE)</f>
        <v/>
      </c>
      <c r="V132" s="117" t="str">
        <f>VLOOKUP($E132,[4]YEAR12!$A$2:$DF$260,71,FALSE)</f>
        <v/>
      </c>
      <c r="W132" s="117" t="str">
        <f>VLOOKUP($E132,[4]YEAR12!$A$2:$DF$260,75,FALSE)</f>
        <v/>
      </c>
      <c r="X132" s="117" t="str">
        <f>VLOOKUP($E132,[4]YEAR12!$A$2:$DF$260,79,FALSE)</f>
        <v/>
      </c>
      <c r="Y132" s="117" t="str">
        <f>VLOOKUP($E132,[4]YEAR12!$A$2:$DF$260,83,FALSE)</f>
        <v/>
      </c>
      <c r="Z132" s="117" t="str">
        <f>VLOOKUP($E132,[4]YEAR12!$A$2:$DF$260,87,FALSE)</f>
        <v>B/A</v>
      </c>
      <c r="AA132" s="117" t="str">
        <f>VLOOKUP($E132,[4]YEAR12!$A$2:$DF$260,91,FALSE)</f>
        <v/>
      </c>
      <c r="AB132" s="117" t="str">
        <f>VLOOKUP($E132,[4]YEAR12!$A$2:$DF$260,95,FALSE)</f>
        <v/>
      </c>
      <c r="AC132" s="117" t="str">
        <f>VLOOKUP($E132,[4]YEAR12!$A$2:$DF$260,99,FALSE)</f>
        <v/>
      </c>
      <c r="AD132" s="117" t="str">
        <f>VLOOKUP($E132,[4]YEAR12!$A$2:$DF$260,103,FALSE)</f>
        <v/>
      </c>
      <c r="AE132" s="117" t="str">
        <f>VLOOKUP($E132,[4]YEAR12!$A$2:$DF$260,107,FALSE)</f>
        <v>A</v>
      </c>
      <c r="AF132" s="117" t="str">
        <f>VLOOKUP($E132,[4]YEAR12!$A$2:$DI$260,111,FALSE)</f>
        <v/>
      </c>
      <c r="AG132" s="117" t="str">
        <f>VLOOKUP($E132,[4]YEAR12!$A$2:$DK$260,115,FALSE)</f>
        <v/>
      </c>
      <c r="AH132" s="117" t="str">
        <f>VLOOKUP($E132,[4]YEAR12!$A$2:$FK$260,119,FALSE)</f>
        <v/>
      </c>
    </row>
    <row r="133" spans="1:34" x14ac:dyDescent="0.25">
      <c r="E133" s="73">
        <f>[4]YEAR12!$A132</f>
        <v>150950</v>
      </c>
      <c r="F133" s="72" t="str">
        <f>[4]YEAR12!$B132</f>
        <v>Martin, Nathan</v>
      </c>
      <c r="G133" s="119">
        <f>[4]YEAR12!$M132</f>
        <v>7.1</v>
      </c>
      <c r="H133" s="78" t="str">
        <f>[4]YEAR12!$Q132</f>
        <v>6.25+ (B/A)</v>
      </c>
      <c r="I133" s="117" t="str">
        <f>VLOOKUP($E133,[4]YEAR12!$A$2:$DF$260,19,FALSE)</f>
        <v/>
      </c>
      <c r="J133" s="117" t="str">
        <f>VLOOKUP($E133,[4]YEAR12!$A$2:$DF$260,23,FALSE)</f>
        <v/>
      </c>
      <c r="K133" s="117" t="str">
        <f>VLOOKUP($E133,[4]YEAR12!$A$2:$DF$260,27,FALSE)</f>
        <v/>
      </c>
      <c r="L133" s="117" t="str">
        <f>VLOOKUP($E133,[4]YEAR12!$A$2:$DF$260,31,FALSE)</f>
        <v/>
      </c>
      <c r="M133" s="117" t="str">
        <f>VLOOKUP($E133,[4]YEAR12!$A$2:$DF$260,35,FALSE)</f>
        <v/>
      </c>
      <c r="N133" s="117" t="str">
        <f>VLOOKUP($E133,[4]YEAR12!$A$2:$DF$260,39,FALSE)</f>
        <v/>
      </c>
      <c r="O133" s="117" t="str">
        <f>VLOOKUP($E133,[4]YEAR12!$A$2:$DF$260,43,FALSE)</f>
        <v/>
      </c>
      <c r="P133" s="117" t="str">
        <f>VLOOKUP($E133,[4]YEAR12!$A$2:$DF$260,47,FALSE)</f>
        <v/>
      </c>
      <c r="Q133" s="117" t="str">
        <f>VLOOKUP($E133,[4]YEAR12!$A$2:$DF$260,51,FALSE)</f>
        <v/>
      </c>
      <c r="R133" s="117" t="str">
        <f>VLOOKUP($E133,[4]YEAR12!$A$2:$DF$260,55,FALSE)</f>
        <v/>
      </c>
      <c r="S133" s="117" t="str">
        <f>VLOOKUP($E133,[4]YEAR12!$A$2:$DF$260,59,FALSE)</f>
        <v/>
      </c>
      <c r="T133" s="117" t="str">
        <f>VLOOKUP($E133,[4]YEAR12!$A$2:$DF$260,63,FALSE)</f>
        <v/>
      </c>
      <c r="U133" s="117" t="str">
        <f>VLOOKUP($E133,[4]YEAR12!$A$2:$DF$260,67,FALSE)</f>
        <v/>
      </c>
      <c r="V133" s="117" t="str">
        <f>VLOOKUP($E133,[4]YEAR12!$A$2:$DF$260,71,FALSE)</f>
        <v/>
      </c>
      <c r="W133" s="117" t="str">
        <f>VLOOKUP($E133,[4]YEAR12!$A$2:$DF$260,75,FALSE)</f>
        <v/>
      </c>
      <c r="X133" s="117" t="str">
        <f>VLOOKUP($E133,[4]YEAR12!$A$2:$DF$260,79,FALSE)</f>
        <v>A</v>
      </c>
      <c r="Y133" s="117" t="str">
        <f>VLOOKUP($E133,[4]YEAR12!$A$2:$DF$260,83,FALSE)</f>
        <v>A/A*</v>
      </c>
      <c r="Z133" s="117" t="str">
        <f>VLOOKUP($E133,[4]YEAR12!$A$2:$DF$260,87,FALSE)</f>
        <v/>
      </c>
      <c r="AA133" s="117" t="str">
        <f>VLOOKUP($E133,[4]YEAR12!$A$2:$DF$260,91,FALSE)</f>
        <v>A/A*</v>
      </c>
      <c r="AB133" s="117" t="str">
        <f>VLOOKUP($E133,[4]YEAR12!$A$2:$DF$260,95,FALSE)</f>
        <v>A</v>
      </c>
      <c r="AC133" s="117" t="str">
        <f>VLOOKUP($E133,[4]YEAR12!$A$2:$DF$260,99,FALSE)</f>
        <v/>
      </c>
      <c r="AD133" s="117" t="str">
        <f>VLOOKUP($E133,[4]YEAR12!$A$2:$DF$260,103,FALSE)</f>
        <v/>
      </c>
      <c r="AE133" s="117" t="str">
        <f>VLOOKUP($E133,[4]YEAR12!$A$2:$DF$260,107,FALSE)</f>
        <v/>
      </c>
      <c r="AF133" s="117" t="str">
        <f>VLOOKUP($E133,[4]YEAR12!$A$2:$DI$260,111,FALSE)</f>
        <v/>
      </c>
      <c r="AG133" s="117" t="str">
        <f>VLOOKUP($E133,[4]YEAR12!$A$2:$DK$260,115,FALSE)</f>
        <v/>
      </c>
      <c r="AH133" s="117" t="str">
        <f>VLOOKUP($E133,[4]YEAR12!$A$2:$FK$260,119,FALSE)</f>
        <v/>
      </c>
    </row>
    <row r="134" spans="1:34" x14ac:dyDescent="0.25">
      <c r="E134" s="73">
        <f>[4]YEAR12!$A133</f>
        <v>150771</v>
      </c>
      <c r="F134" s="72" t="str">
        <f>[4]YEAR12!$B133</f>
        <v>Mathews, Isabelle</v>
      </c>
      <c r="G134" s="119">
        <f>[4]YEAR12!$M133</f>
        <v>7.3</v>
      </c>
      <c r="H134" s="78" t="str">
        <f>[4]YEAR12!$Q133</f>
        <v>6.25+ (B/A)</v>
      </c>
      <c r="I134" s="117" t="str">
        <f>VLOOKUP($E134,[4]YEAR12!$A$2:$DF$260,19,FALSE)</f>
        <v/>
      </c>
      <c r="J134" s="117" t="str">
        <f>VLOOKUP($E134,[4]YEAR12!$A$2:$DF$260,23,FALSE)</f>
        <v/>
      </c>
      <c r="K134" s="117" t="str">
        <f>VLOOKUP($E134,[4]YEAR12!$A$2:$DF$260,27,FALSE)</f>
        <v>A</v>
      </c>
      <c r="L134" s="117" t="str">
        <f>VLOOKUP($E134,[4]YEAR12!$A$2:$DF$260,31,FALSE)</f>
        <v>A</v>
      </c>
      <c r="M134" s="117" t="str">
        <f>VLOOKUP($E134,[4]YEAR12!$A$2:$DF$260,35,FALSE)</f>
        <v/>
      </c>
      <c r="N134" s="117" t="str">
        <f>VLOOKUP($E134,[4]YEAR12!$A$2:$DF$260,39,FALSE)</f>
        <v/>
      </c>
      <c r="O134" s="117" t="str">
        <f>VLOOKUP($E134,[4]YEAR12!$A$2:$DF$260,43,FALSE)</f>
        <v/>
      </c>
      <c r="P134" s="117" t="str">
        <f>VLOOKUP($E134,[4]YEAR12!$A$2:$DF$260,47,FALSE)</f>
        <v/>
      </c>
      <c r="Q134" s="117" t="str">
        <f>VLOOKUP($E134,[4]YEAR12!$A$2:$DF$260,51,FALSE)</f>
        <v/>
      </c>
      <c r="R134" s="117" t="str">
        <f>VLOOKUP($E134,[4]YEAR12!$A$2:$DF$260,55,FALSE)</f>
        <v/>
      </c>
      <c r="S134" s="117" t="str">
        <f>VLOOKUP($E134,[4]YEAR12!$A$2:$DF$260,59,FALSE)</f>
        <v/>
      </c>
      <c r="T134" s="117" t="str">
        <f>VLOOKUP($E134,[4]YEAR12!$A$2:$DF$260,63,FALSE)</f>
        <v/>
      </c>
      <c r="U134" s="117" t="str">
        <f>VLOOKUP($E134,[4]YEAR12!$A$2:$DF$260,67,FALSE)</f>
        <v/>
      </c>
      <c r="V134" s="117" t="str">
        <f>VLOOKUP($E134,[4]YEAR12!$A$2:$DF$260,71,FALSE)</f>
        <v/>
      </c>
      <c r="W134" s="117" t="str">
        <f>VLOOKUP($E134,[4]YEAR12!$A$2:$DF$260,75,FALSE)</f>
        <v/>
      </c>
      <c r="X134" s="117" t="str">
        <f>VLOOKUP($E134,[4]YEAR12!$A$2:$DF$260,79,FALSE)</f>
        <v>A/A*</v>
      </c>
      <c r="Y134" s="117" t="str">
        <f>VLOOKUP($E134,[4]YEAR12!$A$2:$DF$260,83,FALSE)</f>
        <v/>
      </c>
      <c r="Z134" s="117" t="str">
        <f>VLOOKUP($E134,[4]YEAR12!$A$2:$DF$260,87,FALSE)</f>
        <v/>
      </c>
      <c r="AA134" s="117" t="str">
        <f>VLOOKUP($E134,[4]YEAR12!$A$2:$DF$260,91,FALSE)</f>
        <v/>
      </c>
      <c r="AB134" s="117" t="str">
        <f>VLOOKUP($E134,[4]YEAR12!$A$2:$DF$260,95,FALSE)</f>
        <v/>
      </c>
      <c r="AC134" s="117" t="str">
        <f>VLOOKUP($E134,[4]YEAR12!$A$2:$DF$260,99,FALSE)</f>
        <v/>
      </c>
      <c r="AD134" s="117" t="str">
        <f>VLOOKUP($E134,[4]YEAR12!$A$2:$DF$260,103,FALSE)</f>
        <v/>
      </c>
      <c r="AE134" s="117" t="str">
        <f>VLOOKUP($E134,[4]YEAR12!$A$2:$DF$260,107,FALSE)</f>
        <v/>
      </c>
      <c r="AF134" s="117" t="str">
        <f>VLOOKUP($E134,[4]YEAR12!$A$2:$DI$260,111,FALSE)</f>
        <v/>
      </c>
      <c r="AG134" s="117" t="str">
        <f>VLOOKUP($E134,[4]YEAR12!$A$2:$DK$260,115,FALSE)</f>
        <v/>
      </c>
      <c r="AH134" s="117" t="str">
        <f>VLOOKUP($E134,[4]YEAR12!$A$2:$FK$260,119,FALSE)</f>
        <v/>
      </c>
    </row>
    <row r="135" spans="1:34" x14ac:dyDescent="0.25">
      <c r="E135" s="73">
        <f>[4]YEAR12!$A134</f>
        <v>150815</v>
      </c>
      <c r="F135" s="72" t="str">
        <f>[4]YEAR12!$B134</f>
        <v>McCaffrey, Florence</v>
      </c>
      <c r="G135" s="119">
        <f>[4]YEAR12!$M134</f>
        <v>6.6</v>
      </c>
      <c r="H135" s="78" t="str">
        <f>[4]YEAR12!$Q134</f>
        <v>6.25+ (B/A)</v>
      </c>
      <c r="I135" s="117" t="str">
        <f>VLOOKUP($E135,[4]YEAR12!$A$2:$DF$260,19,FALSE)</f>
        <v/>
      </c>
      <c r="J135" s="117" t="str">
        <f>VLOOKUP($E135,[4]YEAR12!$A$2:$DF$260,23,FALSE)</f>
        <v/>
      </c>
      <c r="K135" s="117" t="str">
        <f>VLOOKUP($E135,[4]YEAR12!$A$2:$DF$260,27,FALSE)</f>
        <v>B</v>
      </c>
      <c r="L135" s="117" t="str">
        <f>VLOOKUP($E135,[4]YEAR12!$A$2:$DF$260,31,FALSE)</f>
        <v/>
      </c>
      <c r="M135" s="117" t="str">
        <f>VLOOKUP($E135,[4]YEAR12!$A$2:$DF$260,35,FALSE)</f>
        <v/>
      </c>
      <c r="N135" s="117" t="str">
        <f>VLOOKUP($E135,[4]YEAR12!$A$2:$DF$260,39,FALSE)</f>
        <v/>
      </c>
      <c r="O135" s="117" t="str">
        <f>VLOOKUP($E135,[4]YEAR12!$A$2:$DF$260,43,FALSE)</f>
        <v>A</v>
      </c>
      <c r="P135" s="117" t="str">
        <f>VLOOKUP($E135,[4]YEAR12!$A$2:$DF$260,47,FALSE)</f>
        <v/>
      </c>
      <c r="Q135" s="117" t="str">
        <f>VLOOKUP($E135,[4]YEAR12!$A$2:$DF$260,51,FALSE)</f>
        <v/>
      </c>
      <c r="R135" s="117" t="str">
        <f>VLOOKUP($E135,[4]YEAR12!$A$2:$DF$260,55,FALSE)</f>
        <v/>
      </c>
      <c r="S135" s="117" t="str">
        <f>VLOOKUP($E135,[4]YEAR12!$A$2:$DF$260,59,FALSE)</f>
        <v/>
      </c>
      <c r="T135" s="117" t="str">
        <f>VLOOKUP($E135,[4]YEAR12!$A$2:$DF$260,63,FALSE)</f>
        <v/>
      </c>
      <c r="U135" s="117" t="str">
        <f>VLOOKUP($E135,[4]YEAR12!$A$2:$DF$260,67,FALSE)</f>
        <v>D*</v>
      </c>
      <c r="V135" s="117" t="str">
        <f>VLOOKUP($E135,[4]YEAR12!$A$2:$DF$260,71,FALSE)</f>
        <v/>
      </c>
      <c r="W135" s="117" t="str">
        <f>VLOOKUP($E135,[4]YEAR12!$A$2:$DF$260,75,FALSE)</f>
        <v/>
      </c>
      <c r="X135" s="117" t="str">
        <f>VLOOKUP($E135,[4]YEAR12!$A$2:$DF$260,79,FALSE)</f>
        <v/>
      </c>
      <c r="Y135" s="117" t="str">
        <f>VLOOKUP($E135,[4]YEAR12!$A$2:$DF$260,83,FALSE)</f>
        <v/>
      </c>
      <c r="Z135" s="117" t="str">
        <f>VLOOKUP($E135,[4]YEAR12!$A$2:$DF$260,87,FALSE)</f>
        <v/>
      </c>
      <c r="AA135" s="117" t="str">
        <f>VLOOKUP($E135,[4]YEAR12!$A$2:$DF$260,91,FALSE)</f>
        <v/>
      </c>
      <c r="AB135" s="117" t="str">
        <f>VLOOKUP($E135,[4]YEAR12!$A$2:$DF$260,95,FALSE)</f>
        <v/>
      </c>
      <c r="AC135" s="117" t="str">
        <f>VLOOKUP($E135,[4]YEAR12!$A$2:$DF$260,99,FALSE)</f>
        <v/>
      </c>
      <c r="AD135" s="117" t="str">
        <f>VLOOKUP($E135,[4]YEAR12!$A$2:$DF$260,103,FALSE)</f>
        <v>A</v>
      </c>
      <c r="AE135" s="117" t="str">
        <f>VLOOKUP($E135,[4]YEAR12!$A$2:$DF$260,107,FALSE)</f>
        <v/>
      </c>
      <c r="AF135" s="117" t="str">
        <f>VLOOKUP($E135,[4]YEAR12!$A$2:$DI$260,111,FALSE)</f>
        <v/>
      </c>
      <c r="AG135" s="117" t="str">
        <f>VLOOKUP($E135,[4]YEAR12!$A$2:$DK$260,115,FALSE)</f>
        <v/>
      </c>
      <c r="AH135" s="117" t="str">
        <f>VLOOKUP($E135,[4]YEAR12!$A$2:$FK$260,119,FALSE)</f>
        <v/>
      </c>
    </row>
    <row r="136" spans="1:34" x14ac:dyDescent="0.25">
      <c r="E136" s="73">
        <f>[4]YEAR12!$A135</f>
        <v>150902</v>
      </c>
      <c r="F136" s="72" t="str">
        <f>[4]YEAR12!$B135</f>
        <v>McCole, Charlotte</v>
      </c>
      <c r="G136" s="119">
        <f>[4]YEAR12!$M135</f>
        <v>5.2</v>
      </c>
      <c r="H136" s="78" t="str">
        <f>[4]YEAR12!$Q135</f>
        <v>4.75+ (C/B)</v>
      </c>
      <c r="I136" s="117" t="str">
        <f>VLOOKUP($E136,[4]YEAR12!$A$2:$DF$260,19,FALSE)</f>
        <v>B/A</v>
      </c>
      <c r="J136" s="117" t="str">
        <f>VLOOKUP($E136,[4]YEAR12!$A$2:$DF$260,23,FALSE)</f>
        <v>B</v>
      </c>
      <c r="K136" s="117" t="str">
        <f>VLOOKUP($E136,[4]YEAR12!$A$2:$DF$260,27,FALSE)</f>
        <v>C</v>
      </c>
      <c r="L136" s="117" t="str">
        <f>VLOOKUP($E136,[4]YEAR12!$A$2:$DF$260,31,FALSE)</f>
        <v/>
      </c>
      <c r="M136" s="117" t="str">
        <f>VLOOKUP($E136,[4]YEAR12!$A$2:$DF$260,35,FALSE)</f>
        <v/>
      </c>
      <c r="N136" s="117" t="str">
        <f>VLOOKUP($E136,[4]YEAR12!$A$2:$DF$260,39,FALSE)</f>
        <v/>
      </c>
      <c r="O136" s="117" t="str">
        <f>VLOOKUP($E136,[4]YEAR12!$A$2:$DF$260,43,FALSE)</f>
        <v/>
      </c>
      <c r="P136" s="117" t="str">
        <f>VLOOKUP($E136,[4]YEAR12!$A$2:$DF$260,47,FALSE)</f>
        <v/>
      </c>
      <c r="Q136" s="117" t="str">
        <f>VLOOKUP($E136,[4]YEAR12!$A$2:$DF$260,51,FALSE)</f>
        <v/>
      </c>
      <c r="R136" s="117" t="str">
        <f>VLOOKUP($E136,[4]YEAR12!$A$2:$DF$260,55,FALSE)</f>
        <v/>
      </c>
      <c r="S136" s="117" t="str">
        <f>VLOOKUP($E136,[4]YEAR12!$A$2:$DF$260,59,FALSE)</f>
        <v/>
      </c>
      <c r="T136" s="117" t="str">
        <f>VLOOKUP($E136,[4]YEAR12!$A$2:$DF$260,63,FALSE)</f>
        <v/>
      </c>
      <c r="U136" s="117" t="str">
        <f>VLOOKUP($E136,[4]YEAR12!$A$2:$DF$260,67,FALSE)</f>
        <v/>
      </c>
      <c r="V136" s="117" t="str">
        <f>VLOOKUP($E136,[4]YEAR12!$A$2:$DF$260,71,FALSE)</f>
        <v/>
      </c>
      <c r="W136" s="117" t="str">
        <f>VLOOKUP($E136,[4]YEAR12!$A$2:$DF$260,75,FALSE)</f>
        <v/>
      </c>
      <c r="X136" s="117" t="str">
        <f>VLOOKUP($E136,[4]YEAR12!$A$2:$DF$260,79,FALSE)</f>
        <v/>
      </c>
      <c r="Y136" s="117" t="str">
        <f>VLOOKUP($E136,[4]YEAR12!$A$2:$DF$260,83,FALSE)</f>
        <v/>
      </c>
      <c r="Z136" s="117" t="str">
        <f>VLOOKUP($E136,[4]YEAR12!$A$2:$DF$260,87,FALSE)</f>
        <v/>
      </c>
      <c r="AA136" s="117" t="str">
        <f>VLOOKUP($E136,[4]YEAR12!$A$2:$DF$260,91,FALSE)</f>
        <v/>
      </c>
      <c r="AB136" s="117" t="str">
        <f>VLOOKUP($E136,[4]YEAR12!$A$2:$DF$260,95,FALSE)</f>
        <v/>
      </c>
      <c r="AC136" s="117" t="str">
        <f>VLOOKUP($E136,[4]YEAR12!$A$2:$DF$260,99,FALSE)</f>
        <v/>
      </c>
      <c r="AD136" s="117" t="str">
        <f>VLOOKUP($E136,[4]YEAR12!$A$2:$DF$260,103,FALSE)</f>
        <v/>
      </c>
      <c r="AE136" s="117" t="str">
        <f>VLOOKUP($E136,[4]YEAR12!$A$2:$DF$260,107,FALSE)</f>
        <v/>
      </c>
      <c r="AF136" s="117" t="str">
        <f>VLOOKUP($E136,[4]YEAR12!$A$2:$DI$260,111,FALSE)</f>
        <v/>
      </c>
      <c r="AG136" s="117" t="str">
        <f>VLOOKUP($E136,[4]YEAR12!$A$2:$DK$260,115,FALSE)</f>
        <v/>
      </c>
      <c r="AH136" s="117" t="str">
        <f>VLOOKUP($E136,[4]YEAR12!$A$2:$FK$260,119,FALSE)</f>
        <v/>
      </c>
    </row>
    <row r="137" spans="1:34" x14ac:dyDescent="0.25">
      <c r="E137" s="73">
        <f>[4]YEAR12!$A136</f>
        <v>150854</v>
      </c>
      <c r="F137" s="72" t="str">
        <f>[4]YEAR12!$B136</f>
        <v>McDonough, Timothy</v>
      </c>
      <c r="G137" s="119">
        <f>[4]YEAR12!$M136</f>
        <v>6.7777777777777777</v>
      </c>
      <c r="H137" s="78" t="str">
        <f>[4]YEAR12!$Q136</f>
        <v>6.25+ (B/A)</v>
      </c>
      <c r="I137" s="117" t="str">
        <f>VLOOKUP($E137,[4]YEAR12!$A$2:$DF$260,19,FALSE)</f>
        <v/>
      </c>
      <c r="J137" s="117" t="str">
        <f>VLOOKUP($E137,[4]YEAR12!$A$2:$DF$260,23,FALSE)</f>
        <v/>
      </c>
      <c r="K137" s="117" t="str">
        <f>VLOOKUP($E137,[4]YEAR12!$A$2:$DF$260,27,FALSE)</f>
        <v>B/A</v>
      </c>
      <c r="L137" s="117" t="str">
        <f>VLOOKUP($E137,[4]YEAR12!$A$2:$DF$260,31,FALSE)</f>
        <v/>
      </c>
      <c r="M137" s="117" t="str">
        <f>VLOOKUP($E137,[4]YEAR12!$A$2:$DF$260,35,FALSE)</f>
        <v/>
      </c>
      <c r="N137" s="117" t="str">
        <f>VLOOKUP($E137,[4]YEAR12!$A$2:$DF$260,39,FALSE)</f>
        <v>A</v>
      </c>
      <c r="O137" s="117" t="str">
        <f>VLOOKUP($E137,[4]YEAR12!$A$2:$DF$260,43,FALSE)</f>
        <v/>
      </c>
      <c r="P137" s="117" t="str">
        <f>VLOOKUP($E137,[4]YEAR12!$A$2:$DF$260,47,FALSE)</f>
        <v/>
      </c>
      <c r="Q137" s="117" t="str">
        <f>VLOOKUP($E137,[4]YEAR12!$A$2:$DF$260,51,FALSE)</f>
        <v/>
      </c>
      <c r="R137" s="117" t="str">
        <f>VLOOKUP($E137,[4]YEAR12!$A$2:$DF$260,55,FALSE)</f>
        <v/>
      </c>
      <c r="S137" s="117" t="str">
        <f>VLOOKUP($E137,[4]YEAR12!$A$2:$DF$260,59,FALSE)</f>
        <v/>
      </c>
      <c r="T137" s="117" t="str">
        <f>VLOOKUP($E137,[4]YEAR12!$A$2:$DF$260,63,FALSE)</f>
        <v/>
      </c>
      <c r="U137" s="117" t="str">
        <f>VLOOKUP($E137,[4]YEAR12!$A$2:$DF$260,67,FALSE)</f>
        <v/>
      </c>
      <c r="V137" s="117" t="str">
        <f>VLOOKUP($E137,[4]YEAR12!$A$2:$DF$260,71,FALSE)</f>
        <v/>
      </c>
      <c r="W137" s="117" t="str">
        <f>VLOOKUP($E137,[4]YEAR12!$A$2:$DF$260,75,FALSE)</f>
        <v/>
      </c>
      <c r="X137" s="117" t="str">
        <f>VLOOKUP($E137,[4]YEAR12!$A$2:$DF$260,79,FALSE)</f>
        <v>A</v>
      </c>
      <c r="Y137" s="117" t="str">
        <f>VLOOKUP($E137,[4]YEAR12!$A$2:$DF$260,83,FALSE)</f>
        <v/>
      </c>
      <c r="Z137" s="117" t="str">
        <f>VLOOKUP($E137,[4]YEAR12!$A$2:$DF$260,87,FALSE)</f>
        <v/>
      </c>
      <c r="AA137" s="117" t="str">
        <f>VLOOKUP($E137,[4]YEAR12!$A$2:$DF$260,91,FALSE)</f>
        <v/>
      </c>
      <c r="AB137" s="117" t="str">
        <f>VLOOKUP($E137,[4]YEAR12!$A$2:$DF$260,95,FALSE)</f>
        <v>B/A</v>
      </c>
      <c r="AC137" s="117" t="str">
        <f>VLOOKUP($E137,[4]YEAR12!$A$2:$DF$260,99,FALSE)</f>
        <v/>
      </c>
      <c r="AD137" s="117" t="str">
        <f>VLOOKUP($E137,[4]YEAR12!$A$2:$DF$260,103,FALSE)</f>
        <v/>
      </c>
      <c r="AE137" s="117" t="str">
        <f>VLOOKUP($E137,[4]YEAR12!$A$2:$DF$260,107,FALSE)</f>
        <v/>
      </c>
      <c r="AF137" s="117" t="str">
        <f>VLOOKUP($E137,[4]YEAR12!$A$2:$DI$260,111,FALSE)</f>
        <v>B/A</v>
      </c>
      <c r="AG137" s="117" t="str">
        <f>VLOOKUP($E137,[4]YEAR12!$A$2:$DK$260,115,FALSE)</f>
        <v>B/A</v>
      </c>
      <c r="AH137" s="117" t="str">
        <f>VLOOKUP($E137,[4]YEAR12!$A$2:$FK$260,119,FALSE)</f>
        <v/>
      </c>
    </row>
    <row r="138" spans="1:34" x14ac:dyDescent="0.25">
      <c r="E138" s="73">
        <f>[4]YEAR12!$A137</f>
        <v>160040</v>
      </c>
      <c r="F138" s="72" t="str">
        <f>[4]YEAR12!$B137</f>
        <v>McGrail, Isobelle</v>
      </c>
      <c r="G138" s="119">
        <f>[4]YEAR12!$M137</f>
        <v>8.2857142857142865</v>
      </c>
      <c r="H138" s="78" t="str">
        <f>[4]YEAR12!$Q137</f>
        <v>7.75+ (A/A*)</v>
      </c>
      <c r="I138" s="117" t="str">
        <f>VLOOKUP($E138,[4]YEAR12!$A$2:$DF$260,19,FALSE)</f>
        <v/>
      </c>
      <c r="J138" s="117" t="str">
        <f>VLOOKUP($E138,[4]YEAR12!$A$2:$DF$260,23,FALSE)</f>
        <v/>
      </c>
      <c r="K138" s="117" t="str">
        <f>VLOOKUP($E138,[4]YEAR12!$A$2:$DF$260,27,FALSE)</f>
        <v/>
      </c>
      <c r="L138" s="117" t="str">
        <f>VLOOKUP($E138,[4]YEAR12!$A$2:$DF$260,31,FALSE)</f>
        <v/>
      </c>
      <c r="M138" s="117" t="str">
        <f>VLOOKUP($E138,[4]YEAR12!$A$2:$DF$260,35,FALSE)</f>
        <v/>
      </c>
      <c r="N138" s="117" t="str">
        <f>VLOOKUP($E138,[4]YEAR12!$A$2:$DF$260,39,FALSE)</f>
        <v/>
      </c>
      <c r="O138" s="117" t="str">
        <f>VLOOKUP($E138,[4]YEAR12!$A$2:$DF$260,43,FALSE)</f>
        <v/>
      </c>
      <c r="P138" s="117" t="str">
        <f>VLOOKUP($E138,[4]YEAR12!$A$2:$DF$260,47,FALSE)</f>
        <v/>
      </c>
      <c r="Q138" s="117" t="str">
        <f>VLOOKUP($E138,[4]YEAR12!$A$2:$DF$260,51,FALSE)</f>
        <v>A*</v>
      </c>
      <c r="R138" s="117" t="str">
        <f>VLOOKUP($E138,[4]YEAR12!$A$2:$DF$260,55,FALSE)</f>
        <v/>
      </c>
      <c r="S138" s="117" t="str">
        <f>VLOOKUP($E138,[4]YEAR12!$A$2:$DF$260,59,FALSE)</f>
        <v/>
      </c>
      <c r="T138" s="117" t="str">
        <f>VLOOKUP($E138,[4]YEAR12!$A$2:$DF$260,63,FALSE)</f>
        <v>A*</v>
      </c>
      <c r="U138" s="117" t="str">
        <f>VLOOKUP($E138,[4]YEAR12!$A$2:$DF$260,67,FALSE)</f>
        <v/>
      </c>
      <c r="V138" s="117" t="str">
        <f>VLOOKUP($E138,[4]YEAR12!$A$2:$DF$260,71,FALSE)</f>
        <v/>
      </c>
      <c r="W138" s="117" t="str">
        <f>VLOOKUP($E138,[4]YEAR12!$A$2:$DF$260,75,FALSE)</f>
        <v/>
      </c>
      <c r="X138" s="117" t="str">
        <f>VLOOKUP($E138,[4]YEAR12!$A$2:$DF$260,79,FALSE)</f>
        <v/>
      </c>
      <c r="Y138" s="117" t="str">
        <f>VLOOKUP($E138,[4]YEAR12!$A$2:$DF$260,83,FALSE)</f>
        <v/>
      </c>
      <c r="Z138" s="117" t="str">
        <f>VLOOKUP($E138,[4]YEAR12!$A$2:$DF$260,87,FALSE)</f>
        <v/>
      </c>
      <c r="AA138" s="117" t="str">
        <f>VLOOKUP($E138,[4]YEAR12!$A$2:$DF$260,91,FALSE)</f>
        <v/>
      </c>
      <c r="AB138" s="117" t="str">
        <f>VLOOKUP($E138,[4]YEAR12!$A$2:$DF$260,95,FALSE)</f>
        <v/>
      </c>
      <c r="AC138" s="117" t="str">
        <f>VLOOKUP($E138,[4]YEAR12!$A$2:$DF$260,99,FALSE)</f>
        <v>A*</v>
      </c>
      <c r="AD138" s="117" t="str">
        <f>VLOOKUP($E138,[4]YEAR12!$A$2:$DF$260,103,FALSE)</f>
        <v>A*</v>
      </c>
      <c r="AE138" s="117" t="str">
        <f>VLOOKUP($E138,[4]YEAR12!$A$2:$DF$260,107,FALSE)</f>
        <v/>
      </c>
      <c r="AF138" s="117" t="str">
        <f>VLOOKUP($E138,[4]YEAR12!$A$2:$DI$260,111,FALSE)</f>
        <v/>
      </c>
      <c r="AG138" s="117" t="str">
        <f>VLOOKUP($E138,[4]YEAR12!$A$2:$DK$260,115,FALSE)</f>
        <v/>
      </c>
      <c r="AH138" s="117" t="str">
        <f>VLOOKUP($E138,[4]YEAR12!$A$2:$FK$260,119,FALSE)</f>
        <v/>
      </c>
    </row>
    <row r="139" spans="1:34" x14ac:dyDescent="0.25">
      <c r="E139" s="73">
        <f>[4]YEAR12!$A138</f>
        <v>150939</v>
      </c>
      <c r="F139" s="72" t="str">
        <f>[4]YEAR12!$B138</f>
        <v>McGregor, Mirren</v>
      </c>
      <c r="G139" s="119">
        <f>[4]YEAR12!$M138</f>
        <v>8.3000000000000007</v>
      </c>
      <c r="H139" s="78" t="str">
        <f>[4]YEAR12!$Q138</f>
        <v>7.75+ (A/A*)</v>
      </c>
      <c r="I139" s="117" t="str">
        <f>VLOOKUP($E139,[4]YEAR12!$A$2:$DF$260,19,FALSE)</f>
        <v/>
      </c>
      <c r="J139" s="117" t="str">
        <f>VLOOKUP($E139,[4]YEAR12!$A$2:$DF$260,23,FALSE)</f>
        <v/>
      </c>
      <c r="K139" s="117" t="str">
        <f>VLOOKUP($E139,[4]YEAR12!$A$2:$DF$260,27,FALSE)</f>
        <v/>
      </c>
      <c r="L139" s="117" t="str">
        <f>VLOOKUP($E139,[4]YEAR12!$A$2:$DF$260,31,FALSE)</f>
        <v/>
      </c>
      <c r="M139" s="117" t="str">
        <f>VLOOKUP($E139,[4]YEAR12!$A$2:$DF$260,35,FALSE)</f>
        <v/>
      </c>
      <c r="N139" s="117" t="str">
        <f>VLOOKUP($E139,[4]YEAR12!$A$2:$DF$260,39,FALSE)</f>
        <v/>
      </c>
      <c r="O139" s="117" t="str">
        <f>VLOOKUP($E139,[4]YEAR12!$A$2:$DF$260,43,FALSE)</f>
        <v/>
      </c>
      <c r="P139" s="117" t="str">
        <f>VLOOKUP($E139,[4]YEAR12!$A$2:$DF$260,47,FALSE)</f>
        <v/>
      </c>
      <c r="Q139" s="117" t="str">
        <f>VLOOKUP($E139,[4]YEAR12!$A$2:$DF$260,51,FALSE)</f>
        <v>A*</v>
      </c>
      <c r="R139" s="117" t="str">
        <f>VLOOKUP($E139,[4]YEAR12!$A$2:$DF$260,55,FALSE)</f>
        <v/>
      </c>
      <c r="S139" s="117" t="str">
        <f>VLOOKUP($E139,[4]YEAR12!$A$2:$DF$260,59,FALSE)</f>
        <v/>
      </c>
      <c r="T139" s="117" t="str">
        <f>VLOOKUP($E139,[4]YEAR12!$A$2:$DF$260,63,FALSE)</f>
        <v/>
      </c>
      <c r="U139" s="117" t="str">
        <f>VLOOKUP($E139,[4]YEAR12!$A$2:$DF$260,67,FALSE)</f>
        <v/>
      </c>
      <c r="V139" s="117" t="str">
        <f>VLOOKUP($E139,[4]YEAR12!$A$2:$DF$260,71,FALSE)</f>
        <v/>
      </c>
      <c r="W139" s="117" t="str">
        <f>VLOOKUP($E139,[4]YEAR12!$A$2:$DF$260,75,FALSE)</f>
        <v/>
      </c>
      <c r="X139" s="117" t="str">
        <f>VLOOKUP($E139,[4]YEAR12!$A$2:$DF$260,79,FALSE)</f>
        <v>A*</v>
      </c>
      <c r="Y139" s="117" t="str">
        <f>VLOOKUP($E139,[4]YEAR12!$A$2:$DF$260,83,FALSE)</f>
        <v/>
      </c>
      <c r="Z139" s="117" t="str">
        <f>VLOOKUP($E139,[4]YEAR12!$A$2:$DF$260,87,FALSE)</f>
        <v/>
      </c>
      <c r="AA139" s="117" t="str">
        <f>VLOOKUP($E139,[4]YEAR12!$A$2:$DF$260,91,FALSE)</f>
        <v/>
      </c>
      <c r="AB139" s="117" t="str">
        <f>VLOOKUP($E139,[4]YEAR12!$A$2:$DF$260,95,FALSE)</f>
        <v>A*</v>
      </c>
      <c r="AC139" s="117" t="str">
        <f>VLOOKUP($E139,[4]YEAR12!$A$2:$DF$260,99,FALSE)</f>
        <v>A*</v>
      </c>
      <c r="AD139" s="117" t="str">
        <f>VLOOKUP($E139,[4]YEAR12!$A$2:$DF$260,103,FALSE)</f>
        <v/>
      </c>
      <c r="AE139" s="117" t="str">
        <f>VLOOKUP($E139,[4]YEAR12!$A$2:$DF$260,107,FALSE)</f>
        <v/>
      </c>
      <c r="AF139" s="117" t="str">
        <f>VLOOKUP($E139,[4]YEAR12!$A$2:$DI$260,111,FALSE)</f>
        <v/>
      </c>
      <c r="AG139" s="117" t="str">
        <f>VLOOKUP($E139,[4]YEAR12!$A$2:$DK$260,115,FALSE)</f>
        <v/>
      </c>
      <c r="AH139" s="117" t="str">
        <f>VLOOKUP($E139,[4]YEAR12!$A$2:$FK$260,119,FALSE)</f>
        <v/>
      </c>
    </row>
    <row r="140" spans="1:34" x14ac:dyDescent="0.25">
      <c r="A140" t="s">
        <v>154</v>
      </c>
      <c r="E140" s="73">
        <f>[4]YEAR12!$A139</f>
        <v>160069</v>
      </c>
      <c r="F140" s="72" t="str">
        <f>[4]YEAR12!$B139</f>
        <v>McLean, Ruby-Faith</v>
      </c>
      <c r="G140" s="119">
        <f>[4]YEAR12!$M139</f>
        <v>6.2142857142857144</v>
      </c>
      <c r="H140" s="78" t="str">
        <f>[4]YEAR12!$Q139</f>
        <v>4.75+ (C/B)</v>
      </c>
      <c r="I140" s="117" t="str">
        <f>VLOOKUP($E140,[4]YEAR12!$A$2:$DF$260,19,FALSE)</f>
        <v/>
      </c>
      <c r="J140" s="117" t="str">
        <f>VLOOKUP($E140,[4]YEAR12!$A$2:$DF$260,23,FALSE)</f>
        <v/>
      </c>
      <c r="K140" s="117" t="str">
        <f>VLOOKUP($E140,[4]YEAR12!$A$2:$DF$260,27,FALSE)</f>
        <v/>
      </c>
      <c r="L140" s="117" t="str">
        <f>VLOOKUP($E140,[4]YEAR12!$A$2:$DF$260,31,FALSE)</f>
        <v/>
      </c>
      <c r="M140" s="117" t="str">
        <f>VLOOKUP($E140,[4]YEAR12!$A$2:$DF$260,35,FALSE)</f>
        <v/>
      </c>
      <c r="N140" s="117" t="str">
        <f>VLOOKUP($E140,[4]YEAR12!$A$2:$DF$260,39,FALSE)</f>
        <v/>
      </c>
      <c r="O140" s="117" t="str">
        <f>VLOOKUP($E140,[4]YEAR12!$A$2:$DF$260,43,FALSE)</f>
        <v/>
      </c>
      <c r="P140" s="117" t="str">
        <f>VLOOKUP($E140,[4]YEAR12!$A$2:$DF$260,47,FALSE)</f>
        <v/>
      </c>
      <c r="Q140" s="117" t="str">
        <f>VLOOKUP($E140,[4]YEAR12!$A$2:$DF$260,51,FALSE)</f>
        <v/>
      </c>
      <c r="R140" s="117" t="str">
        <f>VLOOKUP($E140,[4]YEAR12!$A$2:$DF$260,55,FALSE)</f>
        <v>B/A</v>
      </c>
      <c r="S140" s="117" t="str">
        <f>VLOOKUP($E140,[4]YEAR12!$A$2:$DF$260,59,FALSE)</f>
        <v/>
      </c>
      <c r="T140" s="117" t="str">
        <f>VLOOKUP($E140,[4]YEAR12!$A$2:$DF$260,63,FALSE)</f>
        <v/>
      </c>
      <c r="U140" s="117" t="str">
        <f>VLOOKUP($E140,[4]YEAR12!$A$2:$DF$260,67,FALSE)</f>
        <v/>
      </c>
      <c r="V140" s="117" t="str">
        <f>VLOOKUP($E140,[4]YEAR12!$A$2:$DF$260,71,FALSE)</f>
        <v/>
      </c>
      <c r="W140" s="117" t="str">
        <f>VLOOKUP($E140,[4]YEAR12!$A$2:$DF$260,75,FALSE)</f>
        <v/>
      </c>
      <c r="X140" s="117" t="str">
        <f>VLOOKUP($E140,[4]YEAR12!$A$2:$DF$260,79,FALSE)</f>
        <v/>
      </c>
      <c r="Y140" s="117" t="str">
        <f>VLOOKUP($E140,[4]YEAR12!$A$2:$DF$260,83,FALSE)</f>
        <v/>
      </c>
      <c r="Z140" s="117" t="str">
        <f>VLOOKUP($E140,[4]YEAR12!$A$2:$DF$260,87,FALSE)</f>
        <v>A</v>
      </c>
      <c r="AA140" s="117" t="str">
        <f>VLOOKUP($E140,[4]YEAR12!$A$2:$DF$260,91,FALSE)</f>
        <v/>
      </c>
      <c r="AB140" s="117" t="str">
        <f>VLOOKUP($E140,[4]YEAR12!$A$2:$DF$260,95,FALSE)</f>
        <v>B</v>
      </c>
      <c r="AC140" s="117" t="str">
        <f>VLOOKUP($E140,[4]YEAR12!$A$2:$DF$260,99,FALSE)</f>
        <v/>
      </c>
      <c r="AD140" s="117" t="str">
        <f>VLOOKUP($E140,[4]YEAR12!$A$2:$DF$260,103,FALSE)</f>
        <v>B/A</v>
      </c>
      <c r="AE140" s="117" t="str">
        <f>VLOOKUP($E140,[4]YEAR12!$A$2:$DF$260,107,FALSE)</f>
        <v/>
      </c>
      <c r="AF140" s="117" t="str">
        <f>VLOOKUP($E140,[4]YEAR12!$A$2:$DI$260,111,FALSE)</f>
        <v/>
      </c>
      <c r="AG140" s="117" t="str">
        <f>VLOOKUP($E140,[4]YEAR12!$A$2:$DK$260,115,FALSE)</f>
        <v/>
      </c>
      <c r="AH140" s="117" t="str">
        <f>VLOOKUP($E140,[4]YEAR12!$A$2:$FK$260,119,FALSE)</f>
        <v/>
      </c>
    </row>
    <row r="141" spans="1:34" x14ac:dyDescent="0.25">
      <c r="A141">
        <v>0</v>
      </c>
      <c r="B141" t="s">
        <v>155</v>
      </c>
      <c r="E141" s="73">
        <f>[4]YEAR12!$A140</f>
        <v>160086</v>
      </c>
      <c r="F141" s="72" t="str">
        <f>[4]YEAR12!$B140</f>
        <v>McNally, Mia</v>
      </c>
      <c r="G141" s="119">
        <f>[4]YEAR12!$M140</f>
        <v>6.7857142857142856</v>
      </c>
      <c r="H141" s="78" t="str">
        <f>[4]YEAR12!$Q140</f>
        <v>6.25+ (B/A)</v>
      </c>
      <c r="I141" s="117" t="str">
        <f>VLOOKUP($E141,[4]YEAR12!$A$2:$DF$260,19,FALSE)</f>
        <v/>
      </c>
      <c r="J141" s="117" t="str">
        <f>VLOOKUP($E141,[4]YEAR12!$A$2:$DF$260,23,FALSE)</f>
        <v/>
      </c>
      <c r="K141" s="117" t="str">
        <f>VLOOKUP($E141,[4]YEAR12!$A$2:$DF$260,27,FALSE)</f>
        <v/>
      </c>
      <c r="L141" s="117" t="str">
        <f>VLOOKUP($E141,[4]YEAR12!$A$2:$DF$260,31,FALSE)</f>
        <v/>
      </c>
      <c r="M141" s="117" t="str">
        <f>VLOOKUP($E141,[4]YEAR12!$A$2:$DF$260,35,FALSE)</f>
        <v/>
      </c>
      <c r="N141" s="117" t="str">
        <f>VLOOKUP($E141,[4]YEAR12!$A$2:$DF$260,39,FALSE)</f>
        <v/>
      </c>
      <c r="O141" s="117" t="str">
        <f>VLOOKUP($E141,[4]YEAR12!$A$2:$DF$260,43,FALSE)</f>
        <v/>
      </c>
      <c r="P141" s="117" t="str">
        <f>VLOOKUP($E141,[4]YEAR12!$A$2:$DF$260,47,FALSE)</f>
        <v>A</v>
      </c>
      <c r="Q141" s="117" t="str">
        <f>VLOOKUP($E141,[4]YEAR12!$A$2:$DF$260,51,FALSE)</f>
        <v/>
      </c>
      <c r="R141" s="117" t="str">
        <f>VLOOKUP($E141,[4]YEAR12!$A$2:$DF$260,55,FALSE)</f>
        <v/>
      </c>
      <c r="S141" s="117" t="str">
        <f>VLOOKUP($E141,[4]YEAR12!$A$2:$DF$260,59,FALSE)</f>
        <v/>
      </c>
      <c r="T141" s="117" t="str">
        <f>VLOOKUP($E141,[4]YEAR12!$A$2:$DF$260,63,FALSE)</f>
        <v/>
      </c>
      <c r="U141" s="117" t="str">
        <f>VLOOKUP($E141,[4]YEAR12!$A$2:$DF$260,67,FALSE)</f>
        <v/>
      </c>
      <c r="V141" s="117" t="str">
        <f>VLOOKUP($E141,[4]YEAR12!$A$2:$DF$260,71,FALSE)</f>
        <v/>
      </c>
      <c r="W141" s="117" t="str">
        <f>VLOOKUP($E141,[4]YEAR12!$A$2:$DF$260,75,FALSE)</f>
        <v/>
      </c>
      <c r="X141" s="117" t="str">
        <f>VLOOKUP($E141,[4]YEAR12!$A$2:$DF$260,79,FALSE)</f>
        <v/>
      </c>
      <c r="Y141" s="117" t="str">
        <f>VLOOKUP($E141,[4]YEAR12!$A$2:$DF$260,83,FALSE)</f>
        <v/>
      </c>
      <c r="Z141" s="117" t="str">
        <f>VLOOKUP($E141,[4]YEAR12!$A$2:$DF$260,87,FALSE)</f>
        <v>A/A*</v>
      </c>
      <c r="AA141" s="117" t="str">
        <f>VLOOKUP($E141,[4]YEAR12!$A$2:$DF$260,91,FALSE)</f>
        <v/>
      </c>
      <c r="AB141" s="117" t="str">
        <f>VLOOKUP($E141,[4]YEAR12!$A$2:$DF$260,95,FALSE)</f>
        <v/>
      </c>
      <c r="AC141" s="117" t="str">
        <f>VLOOKUP($E141,[4]YEAR12!$A$2:$DF$260,99,FALSE)</f>
        <v>A/A*</v>
      </c>
      <c r="AD141" s="117" t="str">
        <f>VLOOKUP($E141,[4]YEAR12!$A$2:$DF$260,103,FALSE)</f>
        <v/>
      </c>
      <c r="AE141" s="117" t="str">
        <f>VLOOKUP($E141,[4]YEAR12!$A$2:$DF$260,107,FALSE)</f>
        <v>A/A*</v>
      </c>
      <c r="AF141" s="117" t="str">
        <f>VLOOKUP($E141,[4]YEAR12!$A$2:$DI$260,111,FALSE)</f>
        <v/>
      </c>
      <c r="AG141" s="117" t="str">
        <f>VLOOKUP($E141,[4]YEAR12!$A$2:$DK$260,115,FALSE)</f>
        <v/>
      </c>
      <c r="AH141" s="117" t="str">
        <f>VLOOKUP($E141,[4]YEAR12!$A$2:$FK$260,119,FALSE)</f>
        <v/>
      </c>
    </row>
    <row r="142" spans="1:34" x14ac:dyDescent="0.25">
      <c r="A142">
        <v>31</v>
      </c>
      <c r="B142" t="s">
        <v>111</v>
      </c>
      <c r="E142" s="73">
        <f>[4]YEAR12!$A141</f>
        <v>160028</v>
      </c>
      <c r="F142" s="72" t="str">
        <f>[4]YEAR12!$B141</f>
        <v>Menon, Sujitreji</v>
      </c>
      <c r="G142" s="119">
        <f>[4]YEAR12!$M141</f>
        <v>3.75</v>
      </c>
      <c r="H142" s="78" t="str">
        <f>[4]YEAR12!$Q141</f>
        <v>2.5+ (D/C)</v>
      </c>
      <c r="I142" s="117" t="str">
        <f>VLOOKUP($E142,[4]YEAR12!$A$2:$DF$260,19,FALSE)</f>
        <v/>
      </c>
      <c r="J142" s="117" t="str">
        <f>VLOOKUP($E142,[4]YEAR12!$A$2:$DF$260,23,FALSE)</f>
        <v>C</v>
      </c>
      <c r="K142" s="117" t="str">
        <f>VLOOKUP($E142,[4]YEAR12!$A$2:$DF$260,27,FALSE)</f>
        <v/>
      </c>
      <c r="L142" s="117" t="str">
        <f>VLOOKUP($E142,[4]YEAR12!$A$2:$DF$260,31,FALSE)</f>
        <v/>
      </c>
      <c r="M142" s="117" t="str">
        <f>VLOOKUP($E142,[4]YEAR12!$A$2:$DF$260,35,FALSE)</f>
        <v/>
      </c>
      <c r="N142" s="117" t="str">
        <f>VLOOKUP($E142,[4]YEAR12!$A$2:$DF$260,39,FALSE)</f>
        <v/>
      </c>
      <c r="O142" s="117" t="str">
        <f>VLOOKUP($E142,[4]YEAR12!$A$2:$DF$260,43,FALSE)</f>
        <v/>
      </c>
      <c r="P142" s="117" t="str">
        <f>VLOOKUP($E142,[4]YEAR12!$A$2:$DF$260,47,FALSE)</f>
        <v>C</v>
      </c>
      <c r="Q142" s="117" t="str">
        <f>VLOOKUP($E142,[4]YEAR12!$A$2:$DF$260,51,FALSE)</f>
        <v/>
      </c>
      <c r="R142" s="117" t="str">
        <f>VLOOKUP($E142,[4]YEAR12!$A$2:$DF$260,55,FALSE)</f>
        <v/>
      </c>
      <c r="S142" s="117" t="str">
        <f>VLOOKUP($E142,[4]YEAR12!$A$2:$DF$260,59,FALSE)</f>
        <v/>
      </c>
      <c r="T142" s="117" t="str">
        <f>VLOOKUP($E142,[4]YEAR12!$A$2:$DF$260,63,FALSE)</f>
        <v/>
      </c>
      <c r="U142" s="117" t="str">
        <f>VLOOKUP($E142,[4]YEAR12!$A$2:$DF$260,67,FALSE)</f>
        <v/>
      </c>
      <c r="V142" s="117" t="str">
        <f>VLOOKUP($E142,[4]YEAR12!$A$2:$DF$260,71,FALSE)</f>
        <v/>
      </c>
      <c r="W142" s="117" t="str">
        <f>VLOOKUP($E142,[4]YEAR12!$A$2:$DF$260,75,FALSE)</f>
        <v/>
      </c>
      <c r="X142" s="117" t="str">
        <f>VLOOKUP($E142,[4]YEAR12!$A$2:$DF$260,79,FALSE)</f>
        <v>D/C</v>
      </c>
      <c r="Y142" s="117" t="str">
        <f>VLOOKUP($E142,[4]YEAR12!$A$2:$DF$260,83,FALSE)</f>
        <v/>
      </c>
      <c r="Z142" s="117" t="str">
        <f>VLOOKUP($E142,[4]YEAR12!$A$2:$DF$260,87,FALSE)</f>
        <v/>
      </c>
      <c r="AA142" s="117" t="str">
        <f>VLOOKUP($E142,[4]YEAR12!$A$2:$DF$260,91,FALSE)</f>
        <v/>
      </c>
      <c r="AB142" s="117" t="str">
        <f>VLOOKUP($E142,[4]YEAR12!$A$2:$DF$260,95,FALSE)</f>
        <v/>
      </c>
      <c r="AC142" s="117" t="str">
        <f>VLOOKUP($E142,[4]YEAR12!$A$2:$DF$260,99,FALSE)</f>
        <v/>
      </c>
      <c r="AD142" s="117" t="str">
        <f>VLOOKUP($E142,[4]YEAR12!$A$2:$DF$260,103,FALSE)</f>
        <v>D/C</v>
      </c>
      <c r="AE142" s="117" t="str">
        <f>VLOOKUP($E142,[4]YEAR12!$A$2:$DF$260,107,FALSE)</f>
        <v/>
      </c>
      <c r="AF142" s="117" t="str">
        <f>VLOOKUP($E142,[4]YEAR12!$A$2:$DI$260,111,FALSE)</f>
        <v/>
      </c>
      <c r="AG142" s="117" t="str">
        <f>VLOOKUP($E142,[4]YEAR12!$A$2:$DK$260,115,FALSE)</f>
        <v/>
      </c>
      <c r="AH142" s="117" t="str">
        <f>VLOOKUP($E142,[4]YEAR12!$A$2:$FK$260,119,FALSE)</f>
        <v/>
      </c>
    </row>
    <row r="143" spans="1:34" x14ac:dyDescent="0.25">
      <c r="A143">
        <v>37</v>
      </c>
      <c r="B143" t="s">
        <v>106</v>
      </c>
      <c r="E143" s="73">
        <f>[4]YEAR12!$A142</f>
        <v>160359</v>
      </c>
      <c r="F143" s="72" t="str">
        <f>[4]YEAR12!$B142</f>
        <v>Middleton, Samuel</v>
      </c>
      <c r="G143" s="119">
        <f>[4]YEAR12!$M142</f>
        <v>5.0625</v>
      </c>
      <c r="H143" s="78" t="str">
        <f>[4]YEAR12!$Q142</f>
        <v>4.75+ (C/B)</v>
      </c>
      <c r="I143" s="117" t="str">
        <f>VLOOKUP($E143,[4]YEAR12!$A$2:$DF$260,19,FALSE)</f>
        <v/>
      </c>
      <c r="J143" s="117" t="str">
        <f>VLOOKUP($E143,[4]YEAR12!$A$2:$DF$260,23,FALSE)</f>
        <v/>
      </c>
      <c r="K143" s="117" t="str">
        <f>VLOOKUP($E143,[4]YEAR12!$A$2:$DF$260,27,FALSE)</f>
        <v/>
      </c>
      <c r="L143" s="117" t="str">
        <f>VLOOKUP($E143,[4]YEAR12!$A$2:$DF$260,31,FALSE)</f>
        <v/>
      </c>
      <c r="M143" s="117" t="str">
        <f>VLOOKUP($E143,[4]YEAR12!$A$2:$DF$260,35,FALSE)</f>
        <v/>
      </c>
      <c r="N143" s="117" t="str">
        <f>VLOOKUP($E143,[4]YEAR12!$A$2:$DF$260,39,FALSE)</f>
        <v/>
      </c>
      <c r="O143" s="117" t="str">
        <f>VLOOKUP($E143,[4]YEAR12!$A$2:$DF$260,43,FALSE)</f>
        <v/>
      </c>
      <c r="P143" s="117" t="str">
        <f>VLOOKUP($E143,[4]YEAR12!$A$2:$DF$260,47,FALSE)</f>
        <v/>
      </c>
      <c r="Q143" s="117" t="str">
        <f>VLOOKUP($E143,[4]YEAR12!$A$2:$DF$260,51,FALSE)</f>
        <v/>
      </c>
      <c r="R143" s="117" t="str">
        <f>VLOOKUP($E143,[4]YEAR12!$A$2:$DF$260,55,FALSE)</f>
        <v/>
      </c>
      <c r="S143" s="117" t="str">
        <f>VLOOKUP($E143,[4]YEAR12!$A$2:$DF$260,59,FALSE)</f>
        <v/>
      </c>
      <c r="T143" s="117" t="str">
        <f>VLOOKUP($E143,[4]YEAR12!$A$2:$DF$260,63,FALSE)</f>
        <v/>
      </c>
      <c r="U143" s="117" t="str">
        <f>VLOOKUP($E143,[4]YEAR12!$A$2:$DF$260,67,FALSE)</f>
        <v/>
      </c>
      <c r="V143" s="117" t="str">
        <f>VLOOKUP($E143,[4]YEAR12!$A$2:$DF$260,71,FALSE)</f>
        <v>D/D*</v>
      </c>
      <c r="W143" s="117" t="str">
        <f>VLOOKUP($E143,[4]YEAR12!$A$2:$DF$260,75,FALSE)</f>
        <v/>
      </c>
      <c r="X143" s="117" t="str">
        <f>VLOOKUP($E143,[4]YEAR12!$A$2:$DF$260,79,FALSE)</f>
        <v/>
      </c>
      <c r="Y143" s="117" t="str">
        <f>VLOOKUP($E143,[4]YEAR12!$A$2:$DF$260,83,FALSE)</f>
        <v/>
      </c>
      <c r="Z143" s="117" t="str">
        <f>VLOOKUP($E143,[4]YEAR12!$A$2:$DF$260,87,FALSE)</f>
        <v/>
      </c>
      <c r="AA143" s="117" t="str">
        <f>VLOOKUP($E143,[4]YEAR12!$A$2:$DF$260,91,FALSE)</f>
        <v>C/B</v>
      </c>
      <c r="AB143" s="117" t="str">
        <f>VLOOKUP($E143,[4]YEAR12!$A$2:$DF$260,95,FALSE)</f>
        <v/>
      </c>
      <c r="AC143" s="117" t="str">
        <f>VLOOKUP($E143,[4]YEAR12!$A$2:$DF$260,99,FALSE)</f>
        <v/>
      </c>
      <c r="AD143" s="117" t="str">
        <f>VLOOKUP($E143,[4]YEAR12!$A$2:$DF$260,103,FALSE)</f>
        <v/>
      </c>
      <c r="AE143" s="117" t="str">
        <f>VLOOKUP($E143,[4]YEAR12!$A$2:$DF$260,107,FALSE)</f>
        <v/>
      </c>
      <c r="AF143" s="117" t="str">
        <f>VLOOKUP($E143,[4]YEAR12!$A$2:$DI$260,111,FALSE)</f>
        <v/>
      </c>
      <c r="AG143" s="117" t="str">
        <f>VLOOKUP($E143,[4]YEAR12!$A$2:$DK$260,115,FALSE)</f>
        <v/>
      </c>
      <c r="AH143" s="117" t="str">
        <f>VLOOKUP($E143,[4]YEAR12!$A$2:$FK$260,119,FALSE)</f>
        <v/>
      </c>
    </row>
    <row r="144" spans="1:34" x14ac:dyDescent="0.25">
      <c r="A144">
        <v>43</v>
      </c>
      <c r="B144" t="s">
        <v>104</v>
      </c>
      <c r="E144" s="73">
        <f>[4]YEAR12!$A143</f>
        <v>150841</v>
      </c>
      <c r="F144" s="72" t="str">
        <f>[4]YEAR12!$B143</f>
        <v>Mitchell, Grace</v>
      </c>
      <c r="G144" s="119">
        <f>[4]YEAR12!$M143</f>
        <v>6.1</v>
      </c>
      <c r="H144" s="78" t="str">
        <f>[4]YEAR12!$Q143</f>
        <v>4.75+ (C/B)</v>
      </c>
      <c r="I144" s="117" t="str">
        <f>VLOOKUP($E144,[4]YEAR12!$A$2:$DF$260,19,FALSE)</f>
        <v/>
      </c>
      <c r="J144" s="117" t="str">
        <f>VLOOKUP($E144,[4]YEAR12!$A$2:$DF$260,23,FALSE)</f>
        <v/>
      </c>
      <c r="K144" s="117" t="str">
        <f>VLOOKUP($E144,[4]YEAR12!$A$2:$DF$260,27,FALSE)</f>
        <v/>
      </c>
      <c r="L144" s="117" t="str">
        <f>VLOOKUP($E144,[4]YEAR12!$A$2:$DF$260,31,FALSE)</f>
        <v/>
      </c>
      <c r="M144" s="117" t="str">
        <f>VLOOKUP($E144,[4]YEAR12!$A$2:$DF$260,35,FALSE)</f>
        <v/>
      </c>
      <c r="N144" s="117" t="str">
        <f>VLOOKUP($E144,[4]YEAR12!$A$2:$DF$260,39,FALSE)</f>
        <v/>
      </c>
      <c r="O144" s="117" t="str">
        <f>VLOOKUP($E144,[4]YEAR12!$A$2:$DF$260,43,FALSE)</f>
        <v/>
      </c>
      <c r="P144" s="117" t="str">
        <f>VLOOKUP($E144,[4]YEAR12!$A$2:$DF$260,47,FALSE)</f>
        <v/>
      </c>
      <c r="Q144" s="117" t="str">
        <f>VLOOKUP($E144,[4]YEAR12!$A$2:$DF$260,51,FALSE)</f>
        <v/>
      </c>
      <c r="R144" s="117" t="str">
        <f>VLOOKUP($E144,[4]YEAR12!$A$2:$DF$260,55,FALSE)</f>
        <v/>
      </c>
      <c r="S144" s="117" t="str">
        <f>VLOOKUP($E144,[4]YEAR12!$A$2:$DF$260,59,FALSE)</f>
        <v/>
      </c>
      <c r="T144" s="117" t="str">
        <f>VLOOKUP($E144,[4]YEAR12!$A$2:$DF$260,63,FALSE)</f>
        <v/>
      </c>
      <c r="U144" s="117" t="str">
        <f>VLOOKUP($E144,[4]YEAR12!$A$2:$DF$260,67,FALSE)</f>
        <v/>
      </c>
      <c r="V144" s="117" t="str">
        <f>VLOOKUP($E144,[4]YEAR12!$A$2:$DF$260,71,FALSE)</f>
        <v/>
      </c>
      <c r="W144" s="117" t="str">
        <f>VLOOKUP($E144,[4]YEAR12!$A$2:$DF$260,75,FALSE)</f>
        <v/>
      </c>
      <c r="X144" s="117" t="str">
        <f>VLOOKUP($E144,[4]YEAR12!$A$2:$DF$260,79,FALSE)</f>
        <v/>
      </c>
      <c r="Y144" s="117" t="str">
        <f>VLOOKUP($E144,[4]YEAR12!$A$2:$DF$260,83,FALSE)</f>
        <v/>
      </c>
      <c r="Z144" s="117" t="str">
        <f>VLOOKUP($E144,[4]YEAR12!$A$2:$DF$260,87,FALSE)</f>
        <v/>
      </c>
      <c r="AA144" s="117" t="str">
        <f>VLOOKUP($E144,[4]YEAR12!$A$2:$DF$260,91,FALSE)</f>
        <v>B/A</v>
      </c>
      <c r="AB144" s="117" t="str">
        <f>VLOOKUP($E144,[4]YEAR12!$A$2:$DF$260,95,FALSE)</f>
        <v/>
      </c>
      <c r="AC144" s="117" t="str">
        <f>VLOOKUP($E144,[4]YEAR12!$A$2:$DF$260,99,FALSE)</f>
        <v>B/A</v>
      </c>
      <c r="AD144" s="117" t="str">
        <f>VLOOKUP($E144,[4]YEAR12!$A$2:$DF$260,103,FALSE)</f>
        <v>B/A</v>
      </c>
      <c r="AE144" s="117" t="str">
        <f>VLOOKUP($E144,[4]YEAR12!$A$2:$DF$260,107,FALSE)</f>
        <v>A</v>
      </c>
      <c r="AF144" s="117" t="str">
        <f>VLOOKUP($E144,[4]YEAR12!$A$2:$DI$260,111,FALSE)</f>
        <v/>
      </c>
      <c r="AG144" s="117" t="str">
        <f>VLOOKUP($E144,[4]YEAR12!$A$2:$DK$260,115,FALSE)</f>
        <v/>
      </c>
      <c r="AH144" s="117" t="str">
        <f>VLOOKUP($E144,[4]YEAR12!$A$2:$FK$260,119,FALSE)</f>
        <v/>
      </c>
    </row>
    <row r="145" spans="1:34" x14ac:dyDescent="0.25">
      <c r="A145">
        <v>49</v>
      </c>
      <c r="B145" t="s">
        <v>107</v>
      </c>
      <c r="E145" s="73">
        <f>[4]YEAR12!$A144</f>
        <v>160107</v>
      </c>
      <c r="F145" s="72" t="str">
        <f>[4]YEAR12!$B144</f>
        <v>Mliswa, Talitha</v>
      </c>
      <c r="G145" s="119">
        <f>[4]YEAR12!$M144</f>
        <v>5.625</v>
      </c>
      <c r="H145" s="78" t="str">
        <f>[4]YEAR12!$Q144</f>
        <v>4.75+ (C/B)</v>
      </c>
      <c r="I145" s="117" t="str">
        <f>VLOOKUP($E145,[4]YEAR12!$A$2:$DF$260,19,FALSE)</f>
        <v/>
      </c>
      <c r="J145" s="117" t="str">
        <f>VLOOKUP($E145,[4]YEAR12!$A$2:$DF$260,23,FALSE)</f>
        <v/>
      </c>
      <c r="K145" s="117" t="str">
        <f>VLOOKUP($E145,[4]YEAR12!$A$2:$DF$260,27,FALSE)</f>
        <v>C</v>
      </c>
      <c r="L145" s="117" t="str">
        <f>VLOOKUP($E145,[4]YEAR12!$A$2:$DF$260,31,FALSE)</f>
        <v>C</v>
      </c>
      <c r="M145" s="117" t="str">
        <f>VLOOKUP($E145,[4]YEAR12!$A$2:$DF$260,35,FALSE)</f>
        <v/>
      </c>
      <c r="N145" s="117" t="str">
        <f>VLOOKUP($E145,[4]YEAR12!$A$2:$DF$260,39,FALSE)</f>
        <v/>
      </c>
      <c r="O145" s="117" t="str">
        <f>VLOOKUP($E145,[4]YEAR12!$A$2:$DF$260,43,FALSE)</f>
        <v/>
      </c>
      <c r="P145" s="117" t="str">
        <f>VLOOKUP($E145,[4]YEAR12!$A$2:$DF$260,47,FALSE)</f>
        <v/>
      </c>
      <c r="Q145" s="117" t="str">
        <f>VLOOKUP($E145,[4]YEAR12!$A$2:$DF$260,51,FALSE)</f>
        <v/>
      </c>
      <c r="R145" s="117" t="str">
        <f>VLOOKUP($E145,[4]YEAR12!$A$2:$DF$260,55,FALSE)</f>
        <v/>
      </c>
      <c r="S145" s="117" t="str">
        <f>VLOOKUP($E145,[4]YEAR12!$A$2:$DF$260,59,FALSE)</f>
        <v/>
      </c>
      <c r="T145" s="117" t="str">
        <f>VLOOKUP($E145,[4]YEAR12!$A$2:$DF$260,63,FALSE)</f>
        <v/>
      </c>
      <c r="U145" s="117" t="str">
        <f>VLOOKUP($E145,[4]YEAR12!$A$2:$DF$260,67,FALSE)</f>
        <v/>
      </c>
      <c r="V145" s="117" t="str">
        <f>VLOOKUP($E145,[4]YEAR12!$A$2:$DF$260,71,FALSE)</f>
        <v/>
      </c>
      <c r="W145" s="117" t="str">
        <f>VLOOKUP($E145,[4]YEAR12!$A$2:$DF$260,75,FALSE)</f>
        <v/>
      </c>
      <c r="X145" s="117" t="str">
        <f>VLOOKUP($E145,[4]YEAR12!$A$2:$DF$260,79,FALSE)</f>
        <v/>
      </c>
      <c r="Y145" s="117" t="str">
        <f>VLOOKUP($E145,[4]YEAR12!$A$2:$DF$260,83,FALSE)</f>
        <v/>
      </c>
      <c r="Z145" s="117" t="str">
        <f>VLOOKUP($E145,[4]YEAR12!$A$2:$DF$260,87,FALSE)</f>
        <v/>
      </c>
      <c r="AA145" s="117" t="str">
        <f>VLOOKUP($E145,[4]YEAR12!$A$2:$DF$260,91,FALSE)</f>
        <v/>
      </c>
      <c r="AB145" s="117" t="str">
        <f>VLOOKUP($E145,[4]YEAR12!$A$2:$DF$260,95,FALSE)</f>
        <v/>
      </c>
      <c r="AC145" s="117" t="str">
        <f>VLOOKUP($E145,[4]YEAR12!$A$2:$DF$260,99,FALSE)</f>
        <v/>
      </c>
      <c r="AD145" s="117" t="str">
        <f>VLOOKUP($E145,[4]YEAR12!$A$2:$DF$260,103,FALSE)</f>
        <v>B</v>
      </c>
      <c r="AE145" s="117" t="str">
        <f>VLOOKUP($E145,[4]YEAR12!$A$2:$DF$260,107,FALSE)</f>
        <v/>
      </c>
      <c r="AF145" s="117" t="str">
        <f>VLOOKUP($E145,[4]YEAR12!$A$2:$DI$260,111,FALSE)</f>
        <v/>
      </c>
      <c r="AG145" s="117" t="str">
        <f>VLOOKUP($E145,[4]YEAR12!$A$2:$DK$260,115,FALSE)</f>
        <v/>
      </c>
      <c r="AH145" s="117" t="str">
        <f>VLOOKUP($E145,[4]YEAR12!$A$2:$FK$260,119,FALSE)</f>
        <v/>
      </c>
    </row>
    <row r="146" spans="1:34" x14ac:dyDescent="0.25">
      <c r="A146">
        <v>55</v>
      </c>
      <c r="B146" t="s">
        <v>103</v>
      </c>
      <c r="E146" s="73">
        <f>[4]YEAR12!$A145</f>
        <v>160060</v>
      </c>
      <c r="F146" s="72" t="str">
        <f>[4]YEAR12!$B145</f>
        <v>Mokati, Seithati</v>
      </c>
      <c r="G146" s="119">
        <f>[4]YEAR12!$M145</f>
        <v>6.2222222222222223</v>
      </c>
      <c r="H146" s="78" t="str">
        <f>[4]YEAR12!$Q145</f>
        <v>4.75+ (C/B)</v>
      </c>
      <c r="I146" s="117" t="str">
        <f>VLOOKUP($E146,[4]YEAR12!$A$2:$DF$260,19,FALSE)</f>
        <v/>
      </c>
      <c r="J146" s="117" t="str">
        <f>VLOOKUP($E146,[4]YEAR12!$A$2:$DF$260,23,FALSE)</f>
        <v/>
      </c>
      <c r="K146" s="117" t="str">
        <f>VLOOKUP($E146,[4]YEAR12!$A$2:$DF$260,27,FALSE)</f>
        <v>B</v>
      </c>
      <c r="L146" s="117" t="str">
        <f>VLOOKUP($E146,[4]YEAR12!$A$2:$DF$260,31,FALSE)</f>
        <v/>
      </c>
      <c r="M146" s="117" t="str">
        <f>VLOOKUP($E146,[4]YEAR12!$A$2:$DF$260,35,FALSE)</f>
        <v/>
      </c>
      <c r="N146" s="117" t="str">
        <f>VLOOKUP($E146,[4]YEAR12!$A$2:$DF$260,39,FALSE)</f>
        <v/>
      </c>
      <c r="O146" s="117" t="str">
        <f>VLOOKUP($E146,[4]YEAR12!$A$2:$DF$260,43,FALSE)</f>
        <v>A</v>
      </c>
      <c r="P146" s="117" t="str">
        <f>VLOOKUP($E146,[4]YEAR12!$A$2:$DF$260,47,FALSE)</f>
        <v/>
      </c>
      <c r="Q146" s="117" t="str">
        <f>VLOOKUP($E146,[4]YEAR12!$A$2:$DF$260,51,FALSE)</f>
        <v/>
      </c>
      <c r="R146" s="117" t="str">
        <f>VLOOKUP($E146,[4]YEAR12!$A$2:$DF$260,55,FALSE)</f>
        <v/>
      </c>
      <c r="S146" s="117" t="str">
        <f>VLOOKUP($E146,[4]YEAR12!$A$2:$DF$260,59,FALSE)</f>
        <v/>
      </c>
      <c r="T146" s="117" t="str">
        <f>VLOOKUP($E146,[4]YEAR12!$A$2:$DF$260,63,FALSE)</f>
        <v/>
      </c>
      <c r="U146" s="117" t="str">
        <f>VLOOKUP($E146,[4]YEAR12!$A$2:$DF$260,67,FALSE)</f>
        <v>D*</v>
      </c>
      <c r="V146" s="117" t="str">
        <f>VLOOKUP($E146,[4]YEAR12!$A$2:$DF$260,71,FALSE)</f>
        <v/>
      </c>
      <c r="W146" s="117" t="str">
        <f>VLOOKUP($E146,[4]YEAR12!$A$2:$DF$260,75,FALSE)</f>
        <v/>
      </c>
      <c r="X146" s="117" t="str">
        <f>VLOOKUP($E146,[4]YEAR12!$A$2:$DF$260,79,FALSE)</f>
        <v/>
      </c>
      <c r="Y146" s="117" t="str">
        <f>VLOOKUP($E146,[4]YEAR12!$A$2:$DF$260,83,FALSE)</f>
        <v/>
      </c>
      <c r="Z146" s="117" t="str">
        <f>VLOOKUP($E146,[4]YEAR12!$A$2:$DF$260,87,FALSE)</f>
        <v/>
      </c>
      <c r="AA146" s="117" t="str">
        <f>VLOOKUP($E146,[4]YEAR12!$A$2:$DF$260,91,FALSE)</f>
        <v/>
      </c>
      <c r="AB146" s="117" t="str">
        <f>VLOOKUP($E146,[4]YEAR12!$A$2:$DF$260,95,FALSE)</f>
        <v/>
      </c>
      <c r="AC146" s="117" t="str">
        <f>VLOOKUP($E146,[4]YEAR12!$A$2:$DF$260,99,FALSE)</f>
        <v/>
      </c>
      <c r="AD146" s="117" t="str">
        <f>VLOOKUP($E146,[4]YEAR12!$A$2:$DF$260,103,FALSE)</f>
        <v>B/A</v>
      </c>
      <c r="AE146" s="117" t="str">
        <f>VLOOKUP($E146,[4]YEAR12!$A$2:$DF$260,107,FALSE)</f>
        <v/>
      </c>
      <c r="AF146" s="117" t="str">
        <f>VLOOKUP($E146,[4]YEAR12!$A$2:$DI$260,111,FALSE)</f>
        <v/>
      </c>
      <c r="AG146" s="117" t="str">
        <f>VLOOKUP($E146,[4]YEAR12!$A$2:$DK$260,115,FALSE)</f>
        <v/>
      </c>
      <c r="AH146" s="117" t="str">
        <f>VLOOKUP($E146,[4]YEAR12!$A$2:$FK$260,119,FALSE)</f>
        <v/>
      </c>
    </row>
    <row r="147" spans="1:34" x14ac:dyDescent="0.25">
      <c r="E147" s="73">
        <f>[4]YEAR12!$A146</f>
        <v>150789</v>
      </c>
      <c r="F147" s="72" t="str">
        <f>[4]YEAR12!$B146</f>
        <v>Monaghan, Hamish</v>
      </c>
      <c r="G147" s="119">
        <f>[4]YEAR12!$M146</f>
        <v>5.6</v>
      </c>
      <c r="H147" s="78" t="str">
        <f>[4]YEAR12!$Q146</f>
        <v>4.75+ (C/B)</v>
      </c>
      <c r="I147" s="117" t="str">
        <f>VLOOKUP($E147,[4]YEAR12!$A$2:$DF$260,19,FALSE)</f>
        <v/>
      </c>
      <c r="J147" s="117" t="str">
        <f>VLOOKUP($E147,[4]YEAR12!$A$2:$DF$260,23,FALSE)</f>
        <v>B/A</v>
      </c>
      <c r="K147" s="117" t="str">
        <f>VLOOKUP($E147,[4]YEAR12!$A$2:$DF$260,27,FALSE)</f>
        <v/>
      </c>
      <c r="L147" s="117" t="str">
        <f>VLOOKUP($E147,[4]YEAR12!$A$2:$DF$260,31,FALSE)</f>
        <v/>
      </c>
      <c r="M147" s="117" t="str">
        <f>VLOOKUP($E147,[4]YEAR12!$A$2:$DF$260,35,FALSE)</f>
        <v/>
      </c>
      <c r="N147" s="117" t="str">
        <f>VLOOKUP($E147,[4]YEAR12!$A$2:$DF$260,39,FALSE)</f>
        <v/>
      </c>
      <c r="O147" s="117" t="str">
        <f>VLOOKUP($E147,[4]YEAR12!$A$2:$DF$260,43,FALSE)</f>
        <v/>
      </c>
      <c r="P147" s="117" t="str">
        <f>VLOOKUP($E147,[4]YEAR12!$A$2:$DF$260,47,FALSE)</f>
        <v>B/A</v>
      </c>
      <c r="Q147" s="117" t="str">
        <f>VLOOKUP($E147,[4]YEAR12!$A$2:$DF$260,51,FALSE)</f>
        <v/>
      </c>
      <c r="R147" s="117" t="str">
        <f>VLOOKUP($E147,[4]YEAR12!$A$2:$DF$260,55,FALSE)</f>
        <v/>
      </c>
      <c r="S147" s="117" t="str">
        <f>VLOOKUP($E147,[4]YEAR12!$A$2:$DF$260,59,FALSE)</f>
        <v/>
      </c>
      <c r="T147" s="117" t="str">
        <f>VLOOKUP($E147,[4]YEAR12!$A$2:$DF$260,63,FALSE)</f>
        <v/>
      </c>
      <c r="U147" s="117" t="str">
        <f>VLOOKUP($E147,[4]YEAR12!$A$2:$DF$260,67,FALSE)</f>
        <v/>
      </c>
      <c r="V147" s="117" t="str">
        <f>VLOOKUP($E147,[4]YEAR12!$A$2:$DF$260,71,FALSE)</f>
        <v/>
      </c>
      <c r="W147" s="117" t="str">
        <f>VLOOKUP($E147,[4]YEAR12!$A$2:$DF$260,75,FALSE)</f>
        <v/>
      </c>
      <c r="X147" s="117" t="str">
        <f>VLOOKUP($E147,[4]YEAR12!$A$2:$DF$260,79,FALSE)</f>
        <v>B</v>
      </c>
      <c r="Y147" s="117" t="str">
        <f>VLOOKUP($E147,[4]YEAR12!$A$2:$DF$260,83,FALSE)</f>
        <v/>
      </c>
      <c r="Z147" s="117" t="str">
        <f>VLOOKUP($E147,[4]YEAR12!$A$2:$DF$260,87,FALSE)</f>
        <v/>
      </c>
      <c r="AA147" s="117" t="str">
        <f>VLOOKUP($E147,[4]YEAR12!$A$2:$DF$260,91,FALSE)</f>
        <v/>
      </c>
      <c r="AB147" s="117" t="str">
        <f>VLOOKUP($E147,[4]YEAR12!$A$2:$DF$260,95,FALSE)</f>
        <v>C/B</v>
      </c>
      <c r="AC147" s="117" t="str">
        <f>VLOOKUP($E147,[4]YEAR12!$A$2:$DF$260,99,FALSE)</f>
        <v/>
      </c>
      <c r="AD147" s="117" t="str">
        <f>VLOOKUP($E147,[4]YEAR12!$A$2:$DF$260,103,FALSE)</f>
        <v/>
      </c>
      <c r="AE147" s="117" t="str">
        <f>VLOOKUP($E147,[4]YEAR12!$A$2:$DF$260,107,FALSE)</f>
        <v/>
      </c>
      <c r="AF147" s="117" t="str">
        <f>VLOOKUP($E147,[4]YEAR12!$A$2:$DI$260,111,FALSE)</f>
        <v/>
      </c>
      <c r="AG147" s="117" t="str">
        <f>VLOOKUP($E147,[4]YEAR12!$A$2:$DK$260,115,FALSE)</f>
        <v/>
      </c>
      <c r="AH147" s="117" t="str">
        <f>VLOOKUP($E147,[4]YEAR12!$A$2:$FK$260,119,FALSE)</f>
        <v/>
      </c>
    </row>
    <row r="148" spans="1:34" x14ac:dyDescent="0.25">
      <c r="E148" s="73">
        <f>[4]YEAR12!$A147</f>
        <v>150787</v>
      </c>
      <c r="F148" s="72" t="str">
        <f>[4]YEAR12!$B147</f>
        <v>Monaghan, Thomas</v>
      </c>
      <c r="G148" s="119">
        <f>[4]YEAR12!$M147</f>
        <v>8</v>
      </c>
      <c r="H148" s="78" t="str">
        <f>[4]YEAR12!$Q147</f>
        <v>7.75+ (A/A*)</v>
      </c>
      <c r="I148" s="117" t="str">
        <f>VLOOKUP($E148,[4]YEAR12!$A$2:$DF$260,19,FALSE)</f>
        <v/>
      </c>
      <c r="J148" s="117" t="str">
        <f>VLOOKUP($E148,[4]YEAR12!$A$2:$DF$260,23,FALSE)</f>
        <v/>
      </c>
      <c r="K148" s="117" t="str">
        <f>VLOOKUP($E148,[4]YEAR12!$A$2:$DF$260,27,FALSE)</f>
        <v/>
      </c>
      <c r="L148" s="117" t="str">
        <f>VLOOKUP($E148,[4]YEAR12!$A$2:$DF$260,31,FALSE)</f>
        <v>A/A*</v>
      </c>
      <c r="M148" s="117" t="str">
        <f>VLOOKUP($E148,[4]YEAR12!$A$2:$DF$260,35,FALSE)</f>
        <v/>
      </c>
      <c r="N148" s="117" t="str">
        <f>VLOOKUP($E148,[4]YEAR12!$A$2:$DF$260,39,FALSE)</f>
        <v/>
      </c>
      <c r="O148" s="117" t="str">
        <f>VLOOKUP($E148,[4]YEAR12!$A$2:$DF$260,43,FALSE)</f>
        <v/>
      </c>
      <c r="P148" s="117" t="str">
        <f>VLOOKUP($E148,[4]YEAR12!$A$2:$DF$260,47,FALSE)</f>
        <v/>
      </c>
      <c r="Q148" s="117" t="str">
        <f>VLOOKUP($E148,[4]YEAR12!$A$2:$DF$260,51,FALSE)</f>
        <v/>
      </c>
      <c r="R148" s="117" t="str">
        <f>VLOOKUP($E148,[4]YEAR12!$A$2:$DF$260,55,FALSE)</f>
        <v/>
      </c>
      <c r="S148" s="117" t="str">
        <f>VLOOKUP($E148,[4]YEAR12!$A$2:$DF$260,59,FALSE)</f>
        <v/>
      </c>
      <c r="T148" s="117" t="str">
        <f>VLOOKUP($E148,[4]YEAR12!$A$2:$DF$260,63,FALSE)</f>
        <v/>
      </c>
      <c r="U148" s="117" t="str">
        <f>VLOOKUP($E148,[4]YEAR12!$A$2:$DF$260,67,FALSE)</f>
        <v/>
      </c>
      <c r="V148" s="117" t="str">
        <f>VLOOKUP($E148,[4]YEAR12!$A$2:$DF$260,71,FALSE)</f>
        <v/>
      </c>
      <c r="W148" s="117" t="str">
        <f>VLOOKUP($E148,[4]YEAR12!$A$2:$DF$260,75,FALSE)</f>
        <v/>
      </c>
      <c r="X148" s="117" t="str">
        <f>VLOOKUP($E148,[4]YEAR12!$A$2:$DF$260,79,FALSE)</f>
        <v>A*</v>
      </c>
      <c r="Y148" s="117" t="str">
        <f>VLOOKUP($E148,[4]YEAR12!$A$2:$DF$260,83,FALSE)</f>
        <v/>
      </c>
      <c r="Z148" s="117" t="str">
        <f>VLOOKUP($E148,[4]YEAR12!$A$2:$DF$260,87,FALSE)</f>
        <v/>
      </c>
      <c r="AA148" s="117" t="str">
        <f>VLOOKUP($E148,[4]YEAR12!$A$2:$DF$260,91,FALSE)</f>
        <v/>
      </c>
      <c r="AB148" s="117" t="str">
        <f>VLOOKUP($E148,[4]YEAR12!$A$2:$DF$260,95,FALSE)</f>
        <v>A*</v>
      </c>
      <c r="AC148" s="117" t="str">
        <f>VLOOKUP($E148,[4]YEAR12!$A$2:$DF$260,99,FALSE)</f>
        <v/>
      </c>
      <c r="AD148" s="117" t="str">
        <f>VLOOKUP($E148,[4]YEAR12!$A$2:$DF$260,103,FALSE)</f>
        <v/>
      </c>
      <c r="AE148" s="117" t="str">
        <f>VLOOKUP($E148,[4]YEAR12!$A$2:$DF$260,107,FALSE)</f>
        <v/>
      </c>
      <c r="AF148" s="117" t="str">
        <f>VLOOKUP($E148,[4]YEAR12!$A$2:$DI$260,111,FALSE)</f>
        <v/>
      </c>
      <c r="AG148" s="117" t="str">
        <f>VLOOKUP($E148,[4]YEAR12!$A$2:$DK$260,115,FALSE)</f>
        <v/>
      </c>
      <c r="AH148" s="117" t="str">
        <f>VLOOKUP($E148,[4]YEAR12!$A$2:$FK$260,119,FALSE)</f>
        <v/>
      </c>
    </row>
    <row r="149" spans="1:34" x14ac:dyDescent="0.25">
      <c r="A149" t="s">
        <v>326</v>
      </c>
      <c r="B149" t="s">
        <v>336</v>
      </c>
      <c r="E149" s="73">
        <f>[4]YEAR12!$A148</f>
        <v>160103</v>
      </c>
      <c r="F149" s="72" t="str">
        <f>[4]YEAR12!$B148</f>
        <v>Mottram, Eliza</v>
      </c>
      <c r="G149" s="119">
        <f>[4]YEAR12!$M148</f>
        <v>5.75</v>
      </c>
      <c r="H149" s="78" t="str">
        <f>[4]YEAR12!$Q148</f>
        <v>4.75+ (C/B)</v>
      </c>
      <c r="I149" s="117" t="str">
        <f>VLOOKUP($E149,[4]YEAR12!$A$2:$DF$260,19,FALSE)</f>
        <v/>
      </c>
      <c r="J149" s="117" t="str">
        <f>VLOOKUP($E149,[4]YEAR12!$A$2:$DF$260,23,FALSE)</f>
        <v>B/A</v>
      </c>
      <c r="K149" s="117" t="str">
        <f>VLOOKUP($E149,[4]YEAR12!$A$2:$DF$260,27,FALSE)</f>
        <v/>
      </c>
      <c r="L149" s="117" t="str">
        <f>VLOOKUP($E149,[4]YEAR12!$A$2:$DF$260,31,FALSE)</f>
        <v/>
      </c>
      <c r="M149" s="117" t="str">
        <f>VLOOKUP($E149,[4]YEAR12!$A$2:$DF$260,35,FALSE)</f>
        <v/>
      </c>
      <c r="N149" s="117" t="str">
        <f>VLOOKUP($E149,[4]YEAR12!$A$2:$DF$260,39,FALSE)</f>
        <v/>
      </c>
      <c r="O149" s="117" t="str">
        <f>VLOOKUP($E149,[4]YEAR12!$A$2:$DF$260,43,FALSE)</f>
        <v/>
      </c>
      <c r="P149" s="117" t="str">
        <f>VLOOKUP($E149,[4]YEAR12!$A$2:$DF$260,47,FALSE)</f>
        <v/>
      </c>
      <c r="Q149" s="117" t="str">
        <f>VLOOKUP($E149,[4]YEAR12!$A$2:$DF$260,51,FALSE)</f>
        <v/>
      </c>
      <c r="R149" s="117" t="str">
        <f>VLOOKUP($E149,[4]YEAR12!$A$2:$DF$260,55,FALSE)</f>
        <v/>
      </c>
      <c r="S149" s="117" t="str">
        <f>VLOOKUP($E149,[4]YEAR12!$A$2:$DF$260,59,FALSE)</f>
        <v/>
      </c>
      <c r="T149" s="117" t="str">
        <f>VLOOKUP($E149,[4]YEAR12!$A$2:$DF$260,63,FALSE)</f>
        <v/>
      </c>
      <c r="U149" s="117" t="str">
        <f>VLOOKUP($E149,[4]YEAR12!$A$2:$DF$260,67,FALSE)</f>
        <v/>
      </c>
      <c r="V149" s="117" t="str">
        <f>VLOOKUP($E149,[4]YEAR12!$A$2:$DF$260,71,FALSE)</f>
        <v/>
      </c>
      <c r="W149" s="117" t="str">
        <f>VLOOKUP($E149,[4]YEAR12!$A$2:$DF$260,75,FALSE)</f>
        <v/>
      </c>
      <c r="X149" s="117" t="str">
        <f>VLOOKUP($E149,[4]YEAR12!$A$2:$DF$260,79,FALSE)</f>
        <v/>
      </c>
      <c r="Y149" s="117" t="str">
        <f>VLOOKUP($E149,[4]YEAR12!$A$2:$DF$260,83,FALSE)</f>
        <v/>
      </c>
      <c r="Z149" s="117" t="str">
        <f>VLOOKUP($E149,[4]YEAR12!$A$2:$DF$260,87,FALSE)</f>
        <v>B/A</v>
      </c>
      <c r="AA149" s="117" t="str">
        <f>VLOOKUP($E149,[4]YEAR12!$A$2:$DF$260,91,FALSE)</f>
        <v/>
      </c>
      <c r="AB149" s="117" t="str">
        <f>VLOOKUP($E149,[4]YEAR12!$A$2:$DF$260,95,FALSE)</f>
        <v/>
      </c>
      <c r="AC149" s="117" t="str">
        <f>VLOOKUP($E149,[4]YEAR12!$A$2:$DF$260,99,FALSE)</f>
        <v>B/A</v>
      </c>
      <c r="AD149" s="117" t="str">
        <f>VLOOKUP($E149,[4]YEAR12!$A$2:$DF$260,103,FALSE)</f>
        <v>B</v>
      </c>
      <c r="AE149" s="117" t="str">
        <f>VLOOKUP($E149,[4]YEAR12!$A$2:$DF$260,107,FALSE)</f>
        <v>A</v>
      </c>
      <c r="AF149" s="117" t="str">
        <f>VLOOKUP($E149,[4]YEAR12!$A$2:$DI$260,111,FALSE)</f>
        <v/>
      </c>
      <c r="AG149" s="117" t="str">
        <f>VLOOKUP($E149,[4]YEAR12!$A$2:$DK$260,115,FALSE)</f>
        <v/>
      </c>
      <c r="AH149" s="117" t="str">
        <f>VLOOKUP($E149,[4]YEAR12!$A$2:$FK$260,119,FALSE)</f>
        <v/>
      </c>
    </row>
    <row r="150" spans="1:34" x14ac:dyDescent="0.25">
      <c r="A150" t="s">
        <v>327</v>
      </c>
      <c r="B150" t="s">
        <v>336</v>
      </c>
      <c r="E150" s="73">
        <f>[4]YEAR12!$A149</f>
        <v>150905</v>
      </c>
      <c r="F150" s="72" t="str">
        <f>[4]YEAR12!$B149</f>
        <v>Mpova, Chancelina</v>
      </c>
      <c r="G150" s="119">
        <f>[4]YEAR12!$M149</f>
        <v>5.2</v>
      </c>
      <c r="H150" s="78" t="str">
        <f>[4]YEAR12!$Q149</f>
        <v>4.75+ (C/B)</v>
      </c>
      <c r="I150" s="117" t="str">
        <f>VLOOKUP($E150,[4]YEAR12!$A$2:$DF$260,19,FALSE)</f>
        <v/>
      </c>
      <c r="J150" s="117" t="str">
        <f>VLOOKUP($E150,[4]YEAR12!$A$2:$DF$260,23,FALSE)</f>
        <v/>
      </c>
      <c r="K150" s="117" t="str">
        <f>VLOOKUP($E150,[4]YEAR12!$A$2:$DF$260,27,FALSE)</f>
        <v/>
      </c>
      <c r="L150" s="117" t="str">
        <f>VLOOKUP($E150,[4]YEAR12!$A$2:$DF$260,31,FALSE)</f>
        <v/>
      </c>
      <c r="M150" s="117" t="str">
        <f>VLOOKUP($E150,[4]YEAR12!$A$2:$DF$260,35,FALSE)</f>
        <v>B</v>
      </c>
      <c r="N150" s="117" t="str">
        <f>VLOOKUP($E150,[4]YEAR12!$A$2:$DF$260,39,FALSE)</f>
        <v/>
      </c>
      <c r="O150" s="117" t="str">
        <f>VLOOKUP($E150,[4]YEAR12!$A$2:$DF$260,43,FALSE)</f>
        <v/>
      </c>
      <c r="P150" s="117" t="str">
        <f>VLOOKUP($E150,[4]YEAR12!$A$2:$DF$260,47,FALSE)</f>
        <v/>
      </c>
      <c r="Q150" s="117" t="str">
        <f>VLOOKUP($E150,[4]YEAR12!$A$2:$DF$260,51,FALSE)</f>
        <v/>
      </c>
      <c r="R150" s="117" t="str">
        <f>VLOOKUP($E150,[4]YEAR12!$A$2:$DF$260,55,FALSE)</f>
        <v/>
      </c>
      <c r="S150" s="117" t="str">
        <f>VLOOKUP($E150,[4]YEAR12!$A$2:$DF$260,59,FALSE)</f>
        <v/>
      </c>
      <c r="T150" s="117" t="str">
        <f>VLOOKUP($E150,[4]YEAR12!$A$2:$DF$260,63,FALSE)</f>
        <v/>
      </c>
      <c r="U150" s="117" t="str">
        <f>VLOOKUP($E150,[4]YEAR12!$A$2:$DF$260,67,FALSE)</f>
        <v>D/D*</v>
      </c>
      <c r="V150" s="117" t="str">
        <f>VLOOKUP($E150,[4]YEAR12!$A$2:$DF$260,71,FALSE)</f>
        <v/>
      </c>
      <c r="W150" s="117" t="str">
        <f>VLOOKUP($E150,[4]YEAR12!$A$2:$DF$260,75,FALSE)</f>
        <v/>
      </c>
      <c r="X150" s="117" t="str">
        <f>VLOOKUP($E150,[4]YEAR12!$A$2:$DF$260,79,FALSE)</f>
        <v/>
      </c>
      <c r="Y150" s="117" t="str">
        <f>VLOOKUP($E150,[4]YEAR12!$A$2:$DF$260,83,FALSE)</f>
        <v/>
      </c>
      <c r="Z150" s="117" t="str">
        <f>VLOOKUP($E150,[4]YEAR12!$A$2:$DF$260,87,FALSE)</f>
        <v/>
      </c>
      <c r="AA150" s="117" t="str">
        <f>VLOOKUP($E150,[4]YEAR12!$A$2:$DF$260,91,FALSE)</f>
        <v/>
      </c>
      <c r="AB150" s="117" t="str">
        <f>VLOOKUP($E150,[4]YEAR12!$A$2:$DF$260,95,FALSE)</f>
        <v/>
      </c>
      <c r="AC150" s="117" t="str">
        <f>VLOOKUP($E150,[4]YEAR12!$A$2:$DF$260,99,FALSE)</f>
        <v/>
      </c>
      <c r="AD150" s="117" t="str">
        <f>VLOOKUP($E150,[4]YEAR12!$A$2:$DF$260,103,FALSE)</f>
        <v>C/B</v>
      </c>
      <c r="AE150" s="117" t="str">
        <f>VLOOKUP($E150,[4]YEAR12!$A$2:$DF$260,107,FALSE)</f>
        <v/>
      </c>
      <c r="AF150" s="117" t="str">
        <f>VLOOKUP($E150,[4]YEAR12!$A$2:$DI$260,111,FALSE)</f>
        <v/>
      </c>
      <c r="AG150" s="117" t="str">
        <f>VLOOKUP($E150,[4]YEAR12!$A$2:$DK$260,115,FALSE)</f>
        <v/>
      </c>
      <c r="AH150" s="117" t="str">
        <f>VLOOKUP($E150,[4]YEAR12!$A$2:$FK$260,119,FALSE)</f>
        <v/>
      </c>
    </row>
    <row r="151" spans="1:34" x14ac:dyDescent="0.25">
      <c r="A151" t="s">
        <v>328</v>
      </c>
      <c r="B151" t="s">
        <v>325</v>
      </c>
      <c r="E151" s="73">
        <f>[4]YEAR12!$A150</f>
        <v>150904</v>
      </c>
      <c r="F151" s="72" t="str">
        <f>[4]YEAR12!$B150</f>
        <v>Murray-Wright, Sinead</v>
      </c>
      <c r="G151" s="119">
        <f>[4]YEAR12!$M150</f>
        <v>5.95</v>
      </c>
      <c r="H151" s="78" t="str">
        <f>[4]YEAR12!$Q150</f>
        <v>4.75+ (C/B)</v>
      </c>
      <c r="I151" s="117" t="str">
        <f>VLOOKUP($E151,[4]YEAR12!$A$2:$DF$260,19,FALSE)</f>
        <v/>
      </c>
      <c r="J151" s="117" t="str">
        <f>VLOOKUP($E151,[4]YEAR12!$A$2:$DF$260,23,FALSE)</f>
        <v/>
      </c>
      <c r="K151" s="117" t="str">
        <f>VLOOKUP($E151,[4]YEAR12!$A$2:$DF$260,27,FALSE)</f>
        <v>C/B</v>
      </c>
      <c r="L151" s="117" t="str">
        <f>VLOOKUP($E151,[4]YEAR12!$A$2:$DF$260,31,FALSE)</f>
        <v/>
      </c>
      <c r="M151" s="117" t="str">
        <f>VLOOKUP($E151,[4]YEAR12!$A$2:$DF$260,35,FALSE)</f>
        <v/>
      </c>
      <c r="N151" s="117" t="str">
        <f>VLOOKUP($E151,[4]YEAR12!$A$2:$DF$260,39,FALSE)</f>
        <v/>
      </c>
      <c r="O151" s="117" t="str">
        <f>VLOOKUP($E151,[4]YEAR12!$A$2:$DF$260,43,FALSE)</f>
        <v>B/A</v>
      </c>
      <c r="P151" s="117" t="str">
        <f>VLOOKUP($E151,[4]YEAR12!$A$2:$DF$260,47,FALSE)</f>
        <v/>
      </c>
      <c r="Q151" s="117" t="str">
        <f>VLOOKUP($E151,[4]YEAR12!$A$2:$DF$260,51,FALSE)</f>
        <v/>
      </c>
      <c r="R151" s="117" t="str">
        <f>VLOOKUP($E151,[4]YEAR12!$A$2:$DF$260,55,FALSE)</f>
        <v/>
      </c>
      <c r="S151" s="117" t="str">
        <f>VLOOKUP($E151,[4]YEAR12!$A$2:$DF$260,59,FALSE)</f>
        <v/>
      </c>
      <c r="T151" s="117" t="str">
        <f>VLOOKUP($E151,[4]YEAR12!$A$2:$DF$260,63,FALSE)</f>
        <v/>
      </c>
      <c r="U151" s="117" t="str">
        <f>VLOOKUP($E151,[4]YEAR12!$A$2:$DF$260,67,FALSE)</f>
        <v/>
      </c>
      <c r="V151" s="117" t="str">
        <f>VLOOKUP($E151,[4]YEAR12!$A$2:$DF$260,71,FALSE)</f>
        <v/>
      </c>
      <c r="W151" s="117" t="str">
        <f>VLOOKUP($E151,[4]YEAR12!$A$2:$DF$260,75,FALSE)</f>
        <v/>
      </c>
      <c r="X151" s="117" t="str">
        <f>VLOOKUP($E151,[4]YEAR12!$A$2:$DF$260,79,FALSE)</f>
        <v/>
      </c>
      <c r="Y151" s="117" t="str">
        <f>VLOOKUP($E151,[4]YEAR12!$A$2:$DF$260,83,FALSE)</f>
        <v/>
      </c>
      <c r="Z151" s="117" t="str">
        <f>VLOOKUP($E151,[4]YEAR12!$A$2:$DF$260,87,FALSE)</f>
        <v/>
      </c>
      <c r="AA151" s="117" t="str">
        <f>VLOOKUP($E151,[4]YEAR12!$A$2:$DF$260,91,FALSE)</f>
        <v/>
      </c>
      <c r="AB151" s="117" t="str">
        <f>VLOOKUP($E151,[4]YEAR12!$A$2:$DF$260,95,FALSE)</f>
        <v/>
      </c>
      <c r="AC151" s="117" t="str">
        <f>VLOOKUP($E151,[4]YEAR12!$A$2:$DF$260,99,FALSE)</f>
        <v>B/A</v>
      </c>
      <c r="AD151" s="117" t="str">
        <f>VLOOKUP($E151,[4]YEAR12!$A$2:$DF$260,103,FALSE)</f>
        <v>B/A</v>
      </c>
      <c r="AE151" s="117" t="str">
        <f>VLOOKUP($E151,[4]YEAR12!$A$2:$DF$260,107,FALSE)</f>
        <v/>
      </c>
      <c r="AF151" s="117" t="str">
        <f>VLOOKUP($E151,[4]YEAR12!$A$2:$DI$260,111,FALSE)</f>
        <v/>
      </c>
      <c r="AG151" s="117" t="str">
        <f>VLOOKUP($E151,[4]YEAR12!$A$2:$DK$260,115,FALSE)</f>
        <v/>
      </c>
      <c r="AH151" s="117" t="str">
        <f>VLOOKUP($E151,[4]YEAR12!$A$2:$FK$260,119,FALSE)</f>
        <v/>
      </c>
    </row>
    <row r="152" spans="1:34" x14ac:dyDescent="0.25">
      <c r="A152" t="s">
        <v>329</v>
      </c>
      <c r="B152" t="s">
        <v>337</v>
      </c>
      <c r="E152" s="73">
        <f>[4]YEAR12!$A151</f>
        <v>150807</v>
      </c>
      <c r="F152" s="72" t="str">
        <f>[4]YEAR12!$B151</f>
        <v>Musie, Abel</v>
      </c>
      <c r="G152" s="119">
        <f>[4]YEAR12!$M151</f>
        <v>6.7</v>
      </c>
      <c r="H152" s="78" t="str">
        <f>[4]YEAR12!$Q151</f>
        <v>6.25+ (B/A)</v>
      </c>
      <c r="I152" s="117" t="str">
        <f>VLOOKUP($E152,[4]YEAR12!$A$2:$DF$260,19,FALSE)</f>
        <v/>
      </c>
      <c r="J152" s="117" t="str">
        <f>VLOOKUP($E152,[4]YEAR12!$A$2:$DF$260,23,FALSE)</f>
        <v/>
      </c>
      <c r="K152" s="117" t="str">
        <f>VLOOKUP($E152,[4]YEAR12!$A$2:$DF$260,27,FALSE)</f>
        <v>B/A</v>
      </c>
      <c r="L152" s="117" t="str">
        <f>VLOOKUP($E152,[4]YEAR12!$A$2:$DF$260,31,FALSE)</f>
        <v/>
      </c>
      <c r="M152" s="117" t="str">
        <f>VLOOKUP($E152,[4]YEAR12!$A$2:$DF$260,35,FALSE)</f>
        <v/>
      </c>
      <c r="N152" s="117" t="str">
        <f>VLOOKUP($E152,[4]YEAR12!$A$2:$DF$260,39,FALSE)</f>
        <v/>
      </c>
      <c r="O152" s="117" t="str">
        <f>VLOOKUP($E152,[4]YEAR12!$A$2:$DF$260,43,FALSE)</f>
        <v/>
      </c>
      <c r="P152" s="117" t="str">
        <f>VLOOKUP($E152,[4]YEAR12!$A$2:$DF$260,47,FALSE)</f>
        <v>A</v>
      </c>
      <c r="Q152" s="117" t="str">
        <f>VLOOKUP($E152,[4]YEAR12!$A$2:$DF$260,51,FALSE)</f>
        <v/>
      </c>
      <c r="R152" s="117" t="str">
        <f>VLOOKUP($E152,[4]YEAR12!$A$2:$DF$260,55,FALSE)</f>
        <v/>
      </c>
      <c r="S152" s="117" t="str">
        <f>VLOOKUP($E152,[4]YEAR12!$A$2:$DF$260,59,FALSE)</f>
        <v/>
      </c>
      <c r="T152" s="117" t="str">
        <f>VLOOKUP($E152,[4]YEAR12!$A$2:$DF$260,63,FALSE)</f>
        <v/>
      </c>
      <c r="U152" s="117" t="str">
        <f>VLOOKUP($E152,[4]YEAR12!$A$2:$DF$260,67,FALSE)</f>
        <v/>
      </c>
      <c r="V152" s="117" t="str">
        <f>VLOOKUP($E152,[4]YEAR12!$A$2:$DF$260,71,FALSE)</f>
        <v/>
      </c>
      <c r="W152" s="117" t="str">
        <f>VLOOKUP($E152,[4]YEAR12!$A$2:$DF$260,75,FALSE)</f>
        <v/>
      </c>
      <c r="X152" s="117" t="str">
        <f>VLOOKUP($E152,[4]YEAR12!$A$2:$DF$260,79,FALSE)</f>
        <v>B/A</v>
      </c>
      <c r="Y152" s="117" t="str">
        <f>VLOOKUP($E152,[4]YEAR12!$A$2:$DF$260,83,FALSE)</f>
        <v/>
      </c>
      <c r="Z152" s="117" t="str">
        <f>VLOOKUP($E152,[4]YEAR12!$A$2:$DF$260,87,FALSE)</f>
        <v/>
      </c>
      <c r="AA152" s="117" t="str">
        <f>VLOOKUP($E152,[4]YEAR12!$A$2:$DF$260,91,FALSE)</f>
        <v/>
      </c>
      <c r="AB152" s="117" t="str">
        <f>VLOOKUP($E152,[4]YEAR12!$A$2:$DF$260,95,FALSE)</f>
        <v/>
      </c>
      <c r="AC152" s="117" t="str">
        <f>VLOOKUP($E152,[4]YEAR12!$A$2:$DF$260,99,FALSE)</f>
        <v/>
      </c>
      <c r="AD152" s="117" t="str">
        <f>VLOOKUP($E152,[4]YEAR12!$A$2:$DF$260,103,FALSE)</f>
        <v/>
      </c>
      <c r="AE152" s="117" t="str">
        <f>VLOOKUP($E152,[4]YEAR12!$A$2:$DF$260,107,FALSE)</f>
        <v/>
      </c>
      <c r="AF152" s="117" t="str">
        <f>VLOOKUP($E152,[4]YEAR12!$A$2:$DI$260,111,FALSE)</f>
        <v/>
      </c>
      <c r="AG152" s="117" t="str">
        <f>VLOOKUP($E152,[4]YEAR12!$A$2:$DK$260,115,FALSE)</f>
        <v/>
      </c>
      <c r="AH152" s="117" t="str">
        <f>VLOOKUP($E152,[4]YEAR12!$A$2:$FK$260,119,FALSE)</f>
        <v/>
      </c>
    </row>
    <row r="153" spans="1:34" x14ac:dyDescent="0.25">
      <c r="A153" t="s">
        <v>330</v>
      </c>
      <c r="B153" t="s">
        <v>337</v>
      </c>
      <c r="E153" s="73">
        <f>[4]YEAR12!$A152</f>
        <v>150843</v>
      </c>
      <c r="F153" s="72" t="str">
        <f>[4]YEAR12!$B152</f>
        <v>Navarro, Monica</v>
      </c>
      <c r="G153" s="119">
        <f>[4]YEAR12!$M152</f>
        <v>7.1</v>
      </c>
      <c r="H153" s="78" t="str">
        <f>[4]YEAR12!$Q152</f>
        <v>6.25+ (B/A)</v>
      </c>
      <c r="I153" s="117" t="str">
        <f>VLOOKUP($E153,[4]YEAR12!$A$2:$DF$260,19,FALSE)</f>
        <v/>
      </c>
      <c r="J153" s="117" t="str">
        <f>VLOOKUP($E153,[4]YEAR12!$A$2:$DF$260,23,FALSE)</f>
        <v>A/A*</v>
      </c>
      <c r="K153" s="117" t="str">
        <f>VLOOKUP($E153,[4]YEAR12!$A$2:$DF$260,27,FALSE)</f>
        <v>A</v>
      </c>
      <c r="L153" s="117" t="str">
        <f>VLOOKUP($E153,[4]YEAR12!$A$2:$DF$260,31,FALSE)</f>
        <v>A</v>
      </c>
      <c r="M153" s="117" t="str">
        <f>VLOOKUP($E153,[4]YEAR12!$A$2:$DF$260,35,FALSE)</f>
        <v/>
      </c>
      <c r="N153" s="117" t="str">
        <f>VLOOKUP($E153,[4]YEAR12!$A$2:$DF$260,39,FALSE)</f>
        <v/>
      </c>
      <c r="O153" s="117" t="str">
        <f>VLOOKUP($E153,[4]YEAR12!$A$2:$DF$260,43,FALSE)</f>
        <v/>
      </c>
      <c r="P153" s="117" t="str">
        <f>VLOOKUP($E153,[4]YEAR12!$A$2:$DF$260,47,FALSE)</f>
        <v>A/A*</v>
      </c>
      <c r="Q153" s="117" t="str">
        <f>VLOOKUP($E153,[4]YEAR12!$A$2:$DF$260,51,FALSE)</f>
        <v/>
      </c>
      <c r="R153" s="117" t="str">
        <f>VLOOKUP($E153,[4]YEAR12!$A$2:$DF$260,55,FALSE)</f>
        <v/>
      </c>
      <c r="S153" s="117" t="str">
        <f>VLOOKUP($E153,[4]YEAR12!$A$2:$DF$260,59,FALSE)</f>
        <v/>
      </c>
      <c r="T153" s="117" t="str">
        <f>VLOOKUP($E153,[4]YEAR12!$A$2:$DF$260,63,FALSE)</f>
        <v/>
      </c>
      <c r="U153" s="117" t="str">
        <f>VLOOKUP($E153,[4]YEAR12!$A$2:$DF$260,67,FALSE)</f>
        <v/>
      </c>
      <c r="V153" s="117" t="str">
        <f>VLOOKUP($E153,[4]YEAR12!$A$2:$DF$260,71,FALSE)</f>
        <v/>
      </c>
      <c r="W153" s="117" t="str">
        <f>VLOOKUP($E153,[4]YEAR12!$A$2:$DF$260,75,FALSE)</f>
        <v/>
      </c>
      <c r="X153" s="117" t="str">
        <f>VLOOKUP($E153,[4]YEAR12!$A$2:$DF$260,79,FALSE)</f>
        <v/>
      </c>
      <c r="Y153" s="117" t="str">
        <f>VLOOKUP($E153,[4]YEAR12!$A$2:$DF$260,83,FALSE)</f>
        <v/>
      </c>
      <c r="Z153" s="117" t="str">
        <f>VLOOKUP($E153,[4]YEAR12!$A$2:$DF$260,87,FALSE)</f>
        <v/>
      </c>
      <c r="AA153" s="117" t="str">
        <f>VLOOKUP($E153,[4]YEAR12!$A$2:$DF$260,91,FALSE)</f>
        <v/>
      </c>
      <c r="AB153" s="117" t="str">
        <f>VLOOKUP($E153,[4]YEAR12!$A$2:$DF$260,95,FALSE)</f>
        <v/>
      </c>
      <c r="AC153" s="117" t="str">
        <f>VLOOKUP($E153,[4]YEAR12!$A$2:$DF$260,99,FALSE)</f>
        <v/>
      </c>
      <c r="AD153" s="117" t="str">
        <f>VLOOKUP($E153,[4]YEAR12!$A$2:$DF$260,103,FALSE)</f>
        <v/>
      </c>
      <c r="AE153" s="117" t="str">
        <f>VLOOKUP($E153,[4]YEAR12!$A$2:$DF$260,107,FALSE)</f>
        <v/>
      </c>
      <c r="AF153" s="117" t="str">
        <f>VLOOKUP($E153,[4]YEAR12!$A$2:$DI$260,111,FALSE)</f>
        <v/>
      </c>
      <c r="AG153" s="117" t="str">
        <f>VLOOKUP($E153,[4]YEAR12!$A$2:$DK$260,115,FALSE)</f>
        <v/>
      </c>
      <c r="AH153" s="117" t="str">
        <f>VLOOKUP($E153,[4]YEAR12!$A$2:$FK$260,119,FALSE)</f>
        <v/>
      </c>
    </row>
    <row r="154" spans="1:34" x14ac:dyDescent="0.25">
      <c r="E154" s="73">
        <f>[4]YEAR12!$A153</f>
        <v>150956</v>
      </c>
      <c r="F154" s="72" t="str">
        <f>[4]YEAR12!$B153</f>
        <v>Nderitu, Seth</v>
      </c>
      <c r="G154" s="119">
        <f>[4]YEAR12!$M153</f>
        <v>3.8888888888888888</v>
      </c>
      <c r="H154" s="78" t="str">
        <f>[4]YEAR12!$Q153</f>
        <v>2.5+ (D/C)</v>
      </c>
      <c r="I154" s="117" t="str">
        <f>VLOOKUP($E154,[4]YEAR12!$A$2:$DF$260,19,FALSE)</f>
        <v/>
      </c>
      <c r="J154" s="117" t="str">
        <f>VLOOKUP($E154,[4]YEAR12!$A$2:$DF$260,23,FALSE)</f>
        <v/>
      </c>
      <c r="K154" s="117" t="str">
        <f>VLOOKUP($E154,[4]YEAR12!$A$2:$DF$260,27,FALSE)</f>
        <v/>
      </c>
      <c r="L154" s="117" t="str">
        <f>VLOOKUP($E154,[4]YEAR12!$A$2:$DF$260,31,FALSE)</f>
        <v/>
      </c>
      <c r="M154" s="117" t="str">
        <f>VLOOKUP($E154,[4]YEAR12!$A$2:$DF$260,35,FALSE)</f>
        <v/>
      </c>
      <c r="N154" s="117" t="str">
        <f>VLOOKUP($E154,[4]YEAR12!$A$2:$DF$260,39,FALSE)</f>
        <v/>
      </c>
      <c r="O154" s="117" t="str">
        <f>VLOOKUP($E154,[4]YEAR12!$A$2:$DF$260,43,FALSE)</f>
        <v/>
      </c>
      <c r="P154" s="117" t="str">
        <f>VLOOKUP($E154,[4]YEAR12!$A$2:$DF$260,47,FALSE)</f>
        <v/>
      </c>
      <c r="Q154" s="117" t="str">
        <f>VLOOKUP($E154,[4]YEAR12!$A$2:$DF$260,51,FALSE)</f>
        <v/>
      </c>
      <c r="R154" s="117" t="str">
        <f>VLOOKUP($E154,[4]YEAR12!$A$2:$DF$260,55,FALSE)</f>
        <v/>
      </c>
      <c r="S154" s="117" t="str">
        <f>VLOOKUP($E154,[4]YEAR12!$A$2:$DF$260,59,FALSE)</f>
        <v/>
      </c>
      <c r="T154" s="117" t="str">
        <f>VLOOKUP($E154,[4]YEAR12!$A$2:$DF$260,63,FALSE)</f>
        <v/>
      </c>
      <c r="U154" s="117" t="str">
        <f>VLOOKUP($E154,[4]YEAR12!$A$2:$DF$260,67,FALSE)</f>
        <v/>
      </c>
      <c r="V154" s="117" t="str">
        <f>VLOOKUP($E154,[4]YEAR12!$A$2:$DF$260,71,FALSE)</f>
        <v/>
      </c>
      <c r="W154" s="117" t="str">
        <f>VLOOKUP($E154,[4]YEAR12!$A$2:$DF$260,75,FALSE)</f>
        <v/>
      </c>
      <c r="X154" s="117" t="str">
        <f>VLOOKUP($E154,[4]YEAR12!$A$2:$DF$260,79,FALSE)</f>
        <v/>
      </c>
      <c r="Y154" s="117" t="str">
        <f>VLOOKUP($E154,[4]YEAR12!$A$2:$DF$260,83,FALSE)</f>
        <v/>
      </c>
      <c r="Z154" s="117" t="str">
        <f>VLOOKUP($E154,[4]YEAR12!$A$2:$DF$260,87,FALSE)</f>
        <v/>
      </c>
      <c r="AA154" s="117" t="str">
        <f>VLOOKUP($E154,[4]YEAR12!$A$2:$DF$260,91,FALSE)</f>
        <v/>
      </c>
      <c r="AB154" s="117" t="str">
        <f>VLOOKUP($E154,[4]YEAR12!$A$2:$DF$260,95,FALSE)</f>
        <v/>
      </c>
      <c r="AC154" s="117" t="str">
        <f>VLOOKUP($E154,[4]YEAR12!$A$2:$DF$260,99,FALSE)</f>
        <v/>
      </c>
      <c r="AD154" s="117" t="str">
        <f>VLOOKUP($E154,[4]YEAR12!$A$2:$DF$260,103,FALSE)</f>
        <v>D/C</v>
      </c>
      <c r="AE154" s="117" t="str">
        <f>VLOOKUP($E154,[4]YEAR12!$A$2:$DF$260,107,FALSE)</f>
        <v>C</v>
      </c>
      <c r="AF154" s="117" t="str">
        <f>VLOOKUP($E154,[4]YEAR12!$A$2:$DI$260,111,FALSE)</f>
        <v/>
      </c>
      <c r="AG154" s="117" t="str">
        <f>VLOOKUP($E154,[4]YEAR12!$A$2:$DK$260,115,FALSE)</f>
        <v/>
      </c>
      <c r="AH154" s="117" t="str">
        <f>VLOOKUP($E154,[4]YEAR12!$A$2:$FK$260,119,FALSE)</f>
        <v/>
      </c>
    </row>
    <row r="155" spans="1:34" x14ac:dyDescent="0.25">
      <c r="E155" s="73">
        <f>[4]YEAR12!$A154</f>
        <v>160039</v>
      </c>
      <c r="F155" s="72" t="str">
        <f>[4]YEAR12!$B154</f>
        <v>Needham, Thalia</v>
      </c>
      <c r="G155" s="119">
        <f>[4]YEAR12!$M154</f>
        <v>5.0625</v>
      </c>
      <c r="H155" s="78" t="str">
        <f>[4]YEAR12!$Q154</f>
        <v>4.75+ (C/B)</v>
      </c>
      <c r="I155" s="117" t="str">
        <f>VLOOKUP($E155,[4]YEAR12!$A$2:$DF$260,19,FALSE)</f>
        <v/>
      </c>
      <c r="J155" s="117" t="str">
        <f>VLOOKUP($E155,[4]YEAR12!$A$2:$DF$260,23,FALSE)</f>
        <v>B</v>
      </c>
      <c r="K155" s="117" t="str">
        <f>VLOOKUP($E155,[4]YEAR12!$A$2:$DF$260,27,FALSE)</f>
        <v/>
      </c>
      <c r="L155" s="117" t="str">
        <f>VLOOKUP($E155,[4]YEAR12!$A$2:$DF$260,31,FALSE)</f>
        <v/>
      </c>
      <c r="M155" s="117" t="str">
        <f>VLOOKUP($E155,[4]YEAR12!$A$2:$DF$260,35,FALSE)</f>
        <v/>
      </c>
      <c r="N155" s="117" t="str">
        <f>VLOOKUP($E155,[4]YEAR12!$A$2:$DF$260,39,FALSE)</f>
        <v/>
      </c>
      <c r="O155" s="117" t="str">
        <f>VLOOKUP($E155,[4]YEAR12!$A$2:$DF$260,43,FALSE)</f>
        <v/>
      </c>
      <c r="P155" s="117" t="str">
        <f>VLOOKUP($E155,[4]YEAR12!$A$2:$DF$260,47,FALSE)</f>
        <v/>
      </c>
      <c r="Q155" s="117" t="str">
        <f>VLOOKUP($E155,[4]YEAR12!$A$2:$DF$260,51,FALSE)</f>
        <v/>
      </c>
      <c r="R155" s="117" t="str">
        <f>VLOOKUP($E155,[4]YEAR12!$A$2:$DF$260,55,FALSE)</f>
        <v/>
      </c>
      <c r="S155" s="117" t="str">
        <f>VLOOKUP($E155,[4]YEAR12!$A$2:$DF$260,59,FALSE)</f>
        <v/>
      </c>
      <c r="T155" s="117" t="str">
        <f>VLOOKUP($E155,[4]YEAR12!$A$2:$DF$260,63,FALSE)</f>
        <v/>
      </c>
      <c r="U155" s="117" t="str">
        <f>VLOOKUP($E155,[4]YEAR12!$A$2:$DF$260,67,FALSE)</f>
        <v/>
      </c>
      <c r="V155" s="117" t="str">
        <f>VLOOKUP($E155,[4]YEAR12!$A$2:$DF$260,71,FALSE)</f>
        <v>D/D*</v>
      </c>
      <c r="W155" s="117" t="str">
        <f>VLOOKUP($E155,[4]YEAR12!$A$2:$DF$260,75,FALSE)</f>
        <v/>
      </c>
      <c r="X155" s="117" t="str">
        <f>VLOOKUP($E155,[4]YEAR12!$A$2:$DF$260,79,FALSE)</f>
        <v/>
      </c>
      <c r="Y155" s="117" t="str">
        <f>VLOOKUP($E155,[4]YEAR12!$A$2:$DF$260,83,FALSE)</f>
        <v/>
      </c>
      <c r="Z155" s="117" t="str">
        <f>VLOOKUP($E155,[4]YEAR12!$A$2:$DF$260,87,FALSE)</f>
        <v/>
      </c>
      <c r="AA155" s="117" t="str">
        <f>VLOOKUP($E155,[4]YEAR12!$A$2:$DF$260,91,FALSE)</f>
        <v/>
      </c>
      <c r="AB155" s="117" t="str">
        <f>VLOOKUP($E155,[4]YEAR12!$A$2:$DF$260,95,FALSE)</f>
        <v/>
      </c>
      <c r="AC155" s="117" t="str">
        <f>VLOOKUP($E155,[4]YEAR12!$A$2:$DF$260,99,FALSE)</f>
        <v/>
      </c>
      <c r="AD155" s="117" t="str">
        <f>VLOOKUP($E155,[4]YEAR12!$A$2:$DF$260,103,FALSE)</f>
        <v>C/B</v>
      </c>
      <c r="AE155" s="117" t="str">
        <f>VLOOKUP($E155,[4]YEAR12!$A$2:$DF$260,107,FALSE)</f>
        <v/>
      </c>
      <c r="AF155" s="117" t="str">
        <f>VLOOKUP($E155,[4]YEAR12!$A$2:$DI$260,111,FALSE)</f>
        <v/>
      </c>
      <c r="AG155" s="117" t="str">
        <f>VLOOKUP($E155,[4]YEAR12!$A$2:$DK$260,115,FALSE)</f>
        <v/>
      </c>
      <c r="AH155" s="117" t="str">
        <f>VLOOKUP($E155,[4]YEAR12!$A$2:$FK$260,119,FALSE)</f>
        <v/>
      </c>
    </row>
    <row r="156" spans="1:34" x14ac:dyDescent="0.25">
      <c r="E156" s="73">
        <f>[4]YEAR12!$A155</f>
        <v>150786</v>
      </c>
      <c r="F156" s="72" t="str">
        <f>[4]YEAR12!$B155</f>
        <v>Nelson, Louie</v>
      </c>
      <c r="G156" s="119">
        <f>[4]YEAR12!$M155</f>
        <v>5.8</v>
      </c>
      <c r="H156" s="78" t="str">
        <f>[4]YEAR12!$Q155</f>
        <v>4.75+ (C/B)</v>
      </c>
      <c r="I156" s="117" t="str">
        <f>VLOOKUP($E156,[4]YEAR12!$A$2:$DF$260,19,FALSE)</f>
        <v/>
      </c>
      <c r="J156" s="117" t="str">
        <f>VLOOKUP($E156,[4]YEAR12!$A$2:$DF$260,23,FALSE)</f>
        <v>B/A</v>
      </c>
      <c r="K156" s="117" t="str">
        <f>VLOOKUP($E156,[4]YEAR12!$A$2:$DF$260,27,FALSE)</f>
        <v/>
      </c>
      <c r="L156" s="117" t="str">
        <f>VLOOKUP($E156,[4]YEAR12!$A$2:$DF$260,31,FALSE)</f>
        <v/>
      </c>
      <c r="M156" s="117" t="str">
        <f>VLOOKUP($E156,[4]YEAR12!$A$2:$DF$260,35,FALSE)</f>
        <v/>
      </c>
      <c r="N156" s="117" t="str">
        <f>VLOOKUP($E156,[4]YEAR12!$A$2:$DF$260,39,FALSE)</f>
        <v/>
      </c>
      <c r="O156" s="117" t="str">
        <f>VLOOKUP($E156,[4]YEAR12!$A$2:$DF$260,43,FALSE)</f>
        <v/>
      </c>
      <c r="P156" s="117" t="str">
        <f>VLOOKUP($E156,[4]YEAR12!$A$2:$DF$260,47,FALSE)</f>
        <v>B/A</v>
      </c>
      <c r="Q156" s="117" t="str">
        <f>VLOOKUP($E156,[4]YEAR12!$A$2:$DF$260,51,FALSE)</f>
        <v/>
      </c>
      <c r="R156" s="117" t="str">
        <f>VLOOKUP($E156,[4]YEAR12!$A$2:$DF$260,55,FALSE)</f>
        <v/>
      </c>
      <c r="S156" s="117" t="str">
        <f>VLOOKUP($E156,[4]YEAR12!$A$2:$DF$260,59,FALSE)</f>
        <v/>
      </c>
      <c r="T156" s="117" t="str">
        <f>VLOOKUP($E156,[4]YEAR12!$A$2:$DF$260,63,FALSE)</f>
        <v/>
      </c>
      <c r="U156" s="117" t="str">
        <f>VLOOKUP($E156,[4]YEAR12!$A$2:$DF$260,67,FALSE)</f>
        <v/>
      </c>
      <c r="V156" s="117" t="str">
        <f>VLOOKUP($E156,[4]YEAR12!$A$2:$DF$260,71,FALSE)</f>
        <v/>
      </c>
      <c r="W156" s="117" t="str">
        <f>VLOOKUP($E156,[4]YEAR12!$A$2:$DF$260,75,FALSE)</f>
        <v/>
      </c>
      <c r="X156" s="117" t="str">
        <f>VLOOKUP($E156,[4]YEAR12!$A$2:$DF$260,79,FALSE)</f>
        <v>B</v>
      </c>
      <c r="Y156" s="117" t="str">
        <f>VLOOKUP($E156,[4]YEAR12!$A$2:$DF$260,83,FALSE)</f>
        <v/>
      </c>
      <c r="Z156" s="117" t="str">
        <f>VLOOKUP($E156,[4]YEAR12!$A$2:$DF$260,87,FALSE)</f>
        <v>B/A</v>
      </c>
      <c r="AA156" s="117" t="str">
        <f>VLOOKUP($E156,[4]YEAR12!$A$2:$DF$260,91,FALSE)</f>
        <v/>
      </c>
      <c r="AB156" s="117" t="str">
        <f>VLOOKUP($E156,[4]YEAR12!$A$2:$DF$260,95,FALSE)</f>
        <v>C/B</v>
      </c>
      <c r="AC156" s="117" t="str">
        <f>VLOOKUP($E156,[4]YEAR12!$A$2:$DF$260,99,FALSE)</f>
        <v/>
      </c>
      <c r="AD156" s="117" t="str">
        <f>VLOOKUP($E156,[4]YEAR12!$A$2:$DF$260,103,FALSE)</f>
        <v/>
      </c>
      <c r="AE156" s="117" t="str">
        <f>VLOOKUP($E156,[4]YEAR12!$A$2:$DF$260,107,FALSE)</f>
        <v/>
      </c>
      <c r="AF156" s="117" t="str">
        <f>VLOOKUP($E156,[4]YEAR12!$A$2:$DI$260,111,FALSE)</f>
        <v/>
      </c>
      <c r="AG156" s="117" t="str">
        <f>VLOOKUP($E156,[4]YEAR12!$A$2:$DK$260,115,FALSE)</f>
        <v/>
      </c>
      <c r="AH156" s="117" t="str">
        <f>VLOOKUP($E156,[4]YEAR12!$A$2:$FK$260,119,FALSE)</f>
        <v/>
      </c>
    </row>
    <row r="157" spans="1:34" x14ac:dyDescent="0.25">
      <c r="E157" s="73">
        <f>[4]YEAR12!$A156</f>
        <v>150943</v>
      </c>
      <c r="F157" s="72" t="str">
        <f>[4]YEAR12!$B156</f>
        <v>Nicol, Joseph</v>
      </c>
      <c r="G157" s="119">
        <f>[4]YEAR12!$M156</f>
        <v>6.1</v>
      </c>
      <c r="H157" s="78" t="str">
        <f>[4]YEAR12!$Q156</f>
        <v>4.75+ (C/B)</v>
      </c>
      <c r="I157" s="117" t="str">
        <f>VLOOKUP($E157,[4]YEAR12!$A$2:$DF$260,19,FALSE)</f>
        <v/>
      </c>
      <c r="J157" s="117" t="str">
        <f>VLOOKUP($E157,[4]YEAR12!$A$2:$DF$260,23,FALSE)</f>
        <v>A</v>
      </c>
      <c r="K157" s="117" t="str">
        <f>VLOOKUP($E157,[4]YEAR12!$A$2:$DF$260,27,FALSE)</f>
        <v/>
      </c>
      <c r="L157" s="117" t="str">
        <f>VLOOKUP($E157,[4]YEAR12!$A$2:$DF$260,31,FALSE)</f>
        <v>B</v>
      </c>
      <c r="M157" s="117" t="str">
        <f>VLOOKUP($E157,[4]YEAR12!$A$2:$DF$260,35,FALSE)</f>
        <v/>
      </c>
      <c r="N157" s="117" t="str">
        <f>VLOOKUP($E157,[4]YEAR12!$A$2:$DF$260,39,FALSE)</f>
        <v/>
      </c>
      <c r="O157" s="117" t="str">
        <f>VLOOKUP($E157,[4]YEAR12!$A$2:$DF$260,43,FALSE)</f>
        <v/>
      </c>
      <c r="P157" s="117" t="str">
        <f>VLOOKUP($E157,[4]YEAR12!$A$2:$DF$260,47,FALSE)</f>
        <v>B/A</v>
      </c>
      <c r="Q157" s="117" t="str">
        <f>VLOOKUP($E157,[4]YEAR12!$A$2:$DF$260,51,FALSE)</f>
        <v/>
      </c>
      <c r="R157" s="117" t="str">
        <f>VLOOKUP($E157,[4]YEAR12!$A$2:$DF$260,55,FALSE)</f>
        <v/>
      </c>
      <c r="S157" s="117" t="str">
        <f>VLOOKUP($E157,[4]YEAR12!$A$2:$DF$260,59,FALSE)</f>
        <v/>
      </c>
      <c r="T157" s="117" t="str">
        <f>VLOOKUP($E157,[4]YEAR12!$A$2:$DF$260,63,FALSE)</f>
        <v/>
      </c>
      <c r="U157" s="117" t="str">
        <f>VLOOKUP($E157,[4]YEAR12!$A$2:$DF$260,67,FALSE)</f>
        <v/>
      </c>
      <c r="V157" s="117" t="str">
        <f>VLOOKUP($E157,[4]YEAR12!$A$2:$DF$260,71,FALSE)</f>
        <v/>
      </c>
      <c r="W157" s="117" t="str">
        <f>VLOOKUP($E157,[4]YEAR12!$A$2:$DF$260,75,FALSE)</f>
        <v/>
      </c>
      <c r="X157" s="117" t="str">
        <f>VLOOKUP($E157,[4]YEAR12!$A$2:$DF$260,79,FALSE)</f>
        <v>B</v>
      </c>
      <c r="Y157" s="117" t="str">
        <f>VLOOKUP($E157,[4]YEAR12!$A$2:$DF$260,83,FALSE)</f>
        <v/>
      </c>
      <c r="Z157" s="117" t="str">
        <f>VLOOKUP($E157,[4]YEAR12!$A$2:$DF$260,87,FALSE)</f>
        <v/>
      </c>
      <c r="AA157" s="117" t="str">
        <f>VLOOKUP($E157,[4]YEAR12!$A$2:$DF$260,91,FALSE)</f>
        <v/>
      </c>
      <c r="AB157" s="117" t="str">
        <f>VLOOKUP($E157,[4]YEAR12!$A$2:$DF$260,95,FALSE)</f>
        <v/>
      </c>
      <c r="AC157" s="117" t="str">
        <f>VLOOKUP($E157,[4]YEAR12!$A$2:$DF$260,99,FALSE)</f>
        <v/>
      </c>
      <c r="AD157" s="117" t="str">
        <f>VLOOKUP($E157,[4]YEAR12!$A$2:$DF$260,103,FALSE)</f>
        <v/>
      </c>
      <c r="AE157" s="117" t="str">
        <f>VLOOKUP($E157,[4]YEAR12!$A$2:$DF$260,107,FALSE)</f>
        <v/>
      </c>
      <c r="AF157" s="117" t="str">
        <f>VLOOKUP($E157,[4]YEAR12!$A$2:$DI$260,111,FALSE)</f>
        <v/>
      </c>
      <c r="AG157" s="117" t="str">
        <f>VLOOKUP($E157,[4]YEAR12!$A$2:$DK$260,115,FALSE)</f>
        <v/>
      </c>
      <c r="AH157" s="117" t="str">
        <f>VLOOKUP($E157,[4]YEAR12!$A$2:$FK$260,119,FALSE)</f>
        <v/>
      </c>
    </row>
    <row r="158" spans="1:34" x14ac:dyDescent="0.25">
      <c r="E158" s="73">
        <f>[4]YEAR12!$A157</f>
        <v>150912</v>
      </c>
      <c r="F158" s="72" t="str">
        <f>[4]YEAR12!$B157</f>
        <v>Obinani, Chidubem</v>
      </c>
      <c r="G158" s="119">
        <f>[4]YEAR12!$M157</f>
        <v>8.1999999999999993</v>
      </c>
      <c r="H158" s="78" t="str">
        <f>[4]YEAR12!$Q157</f>
        <v>7.75+ (A/A*)</v>
      </c>
      <c r="I158" s="117" t="str">
        <f>VLOOKUP($E158,[4]YEAR12!$A$2:$DF$260,19,FALSE)</f>
        <v/>
      </c>
      <c r="J158" s="117" t="str">
        <f>VLOOKUP($E158,[4]YEAR12!$A$2:$DF$260,23,FALSE)</f>
        <v/>
      </c>
      <c r="K158" s="117" t="str">
        <f>VLOOKUP($E158,[4]YEAR12!$A$2:$DF$260,27,FALSE)</f>
        <v/>
      </c>
      <c r="L158" s="117" t="str">
        <f>VLOOKUP($E158,[4]YEAR12!$A$2:$DF$260,31,FALSE)</f>
        <v>A*</v>
      </c>
      <c r="M158" s="117" t="str">
        <f>VLOOKUP($E158,[4]YEAR12!$A$2:$DF$260,35,FALSE)</f>
        <v/>
      </c>
      <c r="N158" s="117" t="str">
        <f>VLOOKUP($E158,[4]YEAR12!$A$2:$DF$260,39,FALSE)</f>
        <v/>
      </c>
      <c r="O158" s="117" t="str">
        <f>VLOOKUP($E158,[4]YEAR12!$A$2:$DF$260,43,FALSE)</f>
        <v/>
      </c>
      <c r="P158" s="117" t="str">
        <f>VLOOKUP($E158,[4]YEAR12!$A$2:$DF$260,47,FALSE)</f>
        <v>A*</v>
      </c>
      <c r="Q158" s="117" t="str">
        <f>VLOOKUP($E158,[4]YEAR12!$A$2:$DF$260,51,FALSE)</f>
        <v/>
      </c>
      <c r="R158" s="117" t="str">
        <f>VLOOKUP($E158,[4]YEAR12!$A$2:$DF$260,55,FALSE)</f>
        <v/>
      </c>
      <c r="S158" s="117" t="str">
        <f>VLOOKUP($E158,[4]YEAR12!$A$2:$DF$260,59,FALSE)</f>
        <v/>
      </c>
      <c r="T158" s="117" t="str">
        <f>VLOOKUP($E158,[4]YEAR12!$A$2:$DF$260,63,FALSE)</f>
        <v/>
      </c>
      <c r="U158" s="117" t="str">
        <f>VLOOKUP($E158,[4]YEAR12!$A$2:$DF$260,67,FALSE)</f>
        <v/>
      </c>
      <c r="V158" s="117" t="str">
        <f>VLOOKUP($E158,[4]YEAR12!$A$2:$DF$260,71,FALSE)</f>
        <v/>
      </c>
      <c r="W158" s="117" t="str">
        <f>VLOOKUP($E158,[4]YEAR12!$A$2:$DF$260,75,FALSE)</f>
        <v/>
      </c>
      <c r="X158" s="117" t="str">
        <f>VLOOKUP($E158,[4]YEAR12!$A$2:$DF$260,79,FALSE)</f>
        <v>A*</v>
      </c>
      <c r="Y158" s="117" t="str">
        <f>VLOOKUP($E158,[4]YEAR12!$A$2:$DF$260,83,FALSE)</f>
        <v>A*</v>
      </c>
      <c r="Z158" s="117" t="str">
        <f>VLOOKUP($E158,[4]YEAR12!$A$2:$DF$260,87,FALSE)</f>
        <v/>
      </c>
      <c r="AA158" s="117" t="str">
        <f>VLOOKUP($E158,[4]YEAR12!$A$2:$DF$260,91,FALSE)</f>
        <v/>
      </c>
      <c r="AB158" s="117" t="str">
        <f>VLOOKUP($E158,[4]YEAR12!$A$2:$DF$260,95,FALSE)</f>
        <v/>
      </c>
      <c r="AC158" s="117" t="str">
        <f>VLOOKUP($E158,[4]YEAR12!$A$2:$DF$260,99,FALSE)</f>
        <v/>
      </c>
      <c r="AD158" s="117" t="str">
        <f>VLOOKUP($E158,[4]YEAR12!$A$2:$DF$260,103,FALSE)</f>
        <v/>
      </c>
      <c r="AE158" s="117" t="str">
        <f>VLOOKUP($E158,[4]YEAR12!$A$2:$DF$260,107,FALSE)</f>
        <v/>
      </c>
      <c r="AF158" s="117" t="str">
        <f>VLOOKUP($E158,[4]YEAR12!$A$2:$DI$260,111,FALSE)</f>
        <v/>
      </c>
      <c r="AG158" s="117" t="str">
        <f>VLOOKUP($E158,[4]YEAR12!$A$2:$DK$260,115,FALSE)</f>
        <v/>
      </c>
      <c r="AH158" s="117" t="str">
        <f>VLOOKUP($E158,[4]YEAR12!$A$2:$FK$260,119,FALSE)</f>
        <v/>
      </c>
    </row>
    <row r="159" spans="1:34" x14ac:dyDescent="0.25">
      <c r="E159" s="73">
        <f>[4]YEAR12!$A158</f>
        <v>150790</v>
      </c>
      <c r="F159" s="72" t="str">
        <f>[4]YEAR12!$B158</f>
        <v>O'Mahony, Finn</v>
      </c>
      <c r="G159" s="119">
        <f>[4]YEAR12!$M158</f>
        <v>5.3</v>
      </c>
      <c r="H159" s="78" t="str">
        <f>[4]YEAR12!$Q158</f>
        <v>4.75+ (C/B)</v>
      </c>
      <c r="I159" s="117" t="str">
        <f>VLOOKUP($E159,[4]YEAR12!$A$2:$DF$260,19,FALSE)</f>
        <v/>
      </c>
      <c r="J159" s="117" t="str">
        <f>VLOOKUP($E159,[4]YEAR12!$A$2:$DF$260,23,FALSE)</f>
        <v>B/A</v>
      </c>
      <c r="K159" s="117" t="str">
        <f>VLOOKUP($E159,[4]YEAR12!$A$2:$DF$260,27,FALSE)</f>
        <v/>
      </c>
      <c r="L159" s="117" t="str">
        <f>VLOOKUP($E159,[4]YEAR12!$A$2:$DF$260,31,FALSE)</f>
        <v/>
      </c>
      <c r="M159" s="117" t="str">
        <f>VLOOKUP($E159,[4]YEAR12!$A$2:$DF$260,35,FALSE)</f>
        <v/>
      </c>
      <c r="N159" s="117" t="str">
        <f>VLOOKUP($E159,[4]YEAR12!$A$2:$DF$260,39,FALSE)</f>
        <v/>
      </c>
      <c r="O159" s="117" t="str">
        <f>VLOOKUP($E159,[4]YEAR12!$A$2:$DF$260,43,FALSE)</f>
        <v/>
      </c>
      <c r="P159" s="117" t="str">
        <f>VLOOKUP($E159,[4]YEAR12!$A$2:$DF$260,47,FALSE)</f>
        <v>B</v>
      </c>
      <c r="Q159" s="117" t="str">
        <f>VLOOKUP($E159,[4]YEAR12!$A$2:$DF$260,51,FALSE)</f>
        <v/>
      </c>
      <c r="R159" s="117" t="str">
        <f>VLOOKUP($E159,[4]YEAR12!$A$2:$DF$260,55,FALSE)</f>
        <v/>
      </c>
      <c r="S159" s="117" t="str">
        <f>VLOOKUP($E159,[4]YEAR12!$A$2:$DF$260,59,FALSE)</f>
        <v/>
      </c>
      <c r="T159" s="117" t="str">
        <f>VLOOKUP($E159,[4]YEAR12!$A$2:$DF$260,63,FALSE)</f>
        <v/>
      </c>
      <c r="U159" s="117" t="str">
        <f>VLOOKUP($E159,[4]YEAR12!$A$2:$DF$260,67,FALSE)</f>
        <v/>
      </c>
      <c r="V159" s="117" t="str">
        <f>VLOOKUP($E159,[4]YEAR12!$A$2:$DF$260,71,FALSE)</f>
        <v/>
      </c>
      <c r="W159" s="117" t="str">
        <f>VLOOKUP($E159,[4]YEAR12!$A$2:$DF$260,75,FALSE)</f>
        <v/>
      </c>
      <c r="X159" s="117" t="str">
        <f>VLOOKUP($E159,[4]YEAR12!$A$2:$DF$260,79,FALSE)</f>
        <v/>
      </c>
      <c r="Y159" s="117" t="str">
        <f>VLOOKUP($E159,[4]YEAR12!$A$2:$DF$260,83,FALSE)</f>
        <v/>
      </c>
      <c r="Z159" s="117" t="str">
        <f>VLOOKUP($E159,[4]YEAR12!$A$2:$DF$260,87,FALSE)</f>
        <v/>
      </c>
      <c r="AA159" s="117" t="str">
        <f>VLOOKUP($E159,[4]YEAR12!$A$2:$DF$260,91,FALSE)</f>
        <v/>
      </c>
      <c r="AB159" s="117" t="str">
        <f>VLOOKUP($E159,[4]YEAR12!$A$2:$DF$260,95,FALSE)</f>
        <v/>
      </c>
      <c r="AC159" s="117" t="str">
        <f>VLOOKUP($E159,[4]YEAR12!$A$2:$DF$260,99,FALSE)</f>
        <v/>
      </c>
      <c r="AD159" s="117" t="str">
        <f>VLOOKUP($E159,[4]YEAR12!$A$2:$DF$260,103,FALSE)</f>
        <v>B</v>
      </c>
      <c r="AE159" s="117" t="str">
        <f>VLOOKUP($E159,[4]YEAR12!$A$2:$DF$260,107,FALSE)</f>
        <v>B/A</v>
      </c>
      <c r="AF159" s="117" t="str">
        <f>VLOOKUP($E159,[4]YEAR12!$A$2:$DI$260,111,FALSE)</f>
        <v/>
      </c>
      <c r="AG159" s="117" t="str">
        <f>VLOOKUP($E159,[4]YEAR12!$A$2:$DK$260,115,FALSE)</f>
        <v/>
      </c>
      <c r="AH159" s="117" t="str">
        <f>VLOOKUP($E159,[4]YEAR12!$A$2:$FK$260,119,FALSE)</f>
        <v/>
      </c>
    </row>
    <row r="160" spans="1:34" x14ac:dyDescent="0.25">
      <c r="E160" s="73">
        <f>[4]YEAR12!$A159</f>
        <v>150826</v>
      </c>
      <c r="F160" s="72" t="str">
        <f>[4]YEAR12!$B159</f>
        <v>O'Neill, Dominic</v>
      </c>
      <c r="G160" s="119">
        <f>[4]YEAR12!$M159</f>
        <v>6.3</v>
      </c>
      <c r="H160" s="78" t="str">
        <f>[4]YEAR12!$Q159</f>
        <v>6.25+ (B/A)</v>
      </c>
      <c r="I160" s="117" t="str">
        <f>VLOOKUP($E160,[4]YEAR12!$A$2:$DF$260,19,FALSE)</f>
        <v/>
      </c>
      <c r="J160" s="117" t="str">
        <f>VLOOKUP($E160,[4]YEAR12!$A$2:$DF$260,23,FALSE)</f>
        <v/>
      </c>
      <c r="K160" s="117" t="str">
        <f>VLOOKUP($E160,[4]YEAR12!$A$2:$DF$260,27,FALSE)</f>
        <v/>
      </c>
      <c r="L160" s="117" t="str">
        <f>VLOOKUP($E160,[4]YEAR12!$A$2:$DF$260,31,FALSE)</f>
        <v/>
      </c>
      <c r="M160" s="117" t="str">
        <f>VLOOKUP($E160,[4]YEAR12!$A$2:$DF$260,35,FALSE)</f>
        <v/>
      </c>
      <c r="N160" s="117" t="str">
        <f>VLOOKUP($E160,[4]YEAR12!$A$2:$DF$260,39,FALSE)</f>
        <v/>
      </c>
      <c r="O160" s="117" t="str">
        <f>VLOOKUP($E160,[4]YEAR12!$A$2:$DF$260,43,FALSE)</f>
        <v/>
      </c>
      <c r="P160" s="117" t="str">
        <f>VLOOKUP($E160,[4]YEAR12!$A$2:$DF$260,47,FALSE)</f>
        <v/>
      </c>
      <c r="Q160" s="117" t="str">
        <f>VLOOKUP($E160,[4]YEAR12!$A$2:$DF$260,51,FALSE)</f>
        <v/>
      </c>
      <c r="R160" s="117" t="str">
        <f>VLOOKUP($E160,[4]YEAR12!$A$2:$DF$260,55,FALSE)</f>
        <v/>
      </c>
      <c r="S160" s="117" t="str">
        <f>VLOOKUP($E160,[4]YEAR12!$A$2:$DF$260,59,FALSE)</f>
        <v>A</v>
      </c>
      <c r="T160" s="117" t="str">
        <f>VLOOKUP($E160,[4]YEAR12!$A$2:$DF$260,63,FALSE)</f>
        <v/>
      </c>
      <c r="U160" s="117" t="str">
        <f>VLOOKUP($E160,[4]YEAR12!$A$2:$DF$260,67,FALSE)</f>
        <v/>
      </c>
      <c r="V160" s="117" t="str">
        <f>VLOOKUP($E160,[4]YEAR12!$A$2:$DF$260,71,FALSE)</f>
        <v/>
      </c>
      <c r="W160" s="117" t="str">
        <f>VLOOKUP($E160,[4]YEAR12!$A$2:$DF$260,75,FALSE)</f>
        <v/>
      </c>
      <c r="X160" s="117" t="str">
        <f>VLOOKUP($E160,[4]YEAR12!$A$2:$DF$260,79,FALSE)</f>
        <v>B/A</v>
      </c>
      <c r="Y160" s="117" t="str">
        <f>VLOOKUP($E160,[4]YEAR12!$A$2:$DF$260,83,FALSE)</f>
        <v>B/A</v>
      </c>
      <c r="Z160" s="117" t="str">
        <f>VLOOKUP($E160,[4]YEAR12!$A$2:$DF$260,87,FALSE)</f>
        <v/>
      </c>
      <c r="AA160" s="117" t="str">
        <f>VLOOKUP($E160,[4]YEAR12!$A$2:$DF$260,91,FALSE)</f>
        <v/>
      </c>
      <c r="AB160" s="117" t="str">
        <f>VLOOKUP($E160,[4]YEAR12!$A$2:$DF$260,95,FALSE)</f>
        <v>B</v>
      </c>
      <c r="AC160" s="117" t="str">
        <f>VLOOKUP($E160,[4]YEAR12!$A$2:$DF$260,99,FALSE)</f>
        <v/>
      </c>
      <c r="AD160" s="117" t="str">
        <f>VLOOKUP($E160,[4]YEAR12!$A$2:$DF$260,103,FALSE)</f>
        <v/>
      </c>
      <c r="AE160" s="117" t="str">
        <f>VLOOKUP($E160,[4]YEAR12!$A$2:$DF$260,107,FALSE)</f>
        <v/>
      </c>
      <c r="AF160" s="117" t="str">
        <f>VLOOKUP($E160,[4]YEAR12!$A$2:$DI$260,111,FALSE)</f>
        <v/>
      </c>
      <c r="AG160" s="117" t="str">
        <f>VLOOKUP($E160,[4]YEAR12!$A$2:$DK$260,115,FALSE)</f>
        <v/>
      </c>
      <c r="AH160" s="117" t="str">
        <f>VLOOKUP($E160,[4]YEAR12!$A$2:$FK$260,119,FALSE)</f>
        <v/>
      </c>
    </row>
    <row r="161" spans="5:34" x14ac:dyDescent="0.25">
      <c r="E161" s="73">
        <f>[4]YEAR12!$A160</f>
        <v>160052</v>
      </c>
      <c r="F161" s="72" t="str">
        <f>[4]YEAR12!$B160</f>
        <v>Oyaade, David</v>
      </c>
      <c r="G161" s="119">
        <f>[4]YEAR12!$M160</f>
        <v>4.916666666666667</v>
      </c>
      <c r="H161" s="78" t="str">
        <f>[4]YEAR12!$Q160</f>
        <v>4.75+ (C/B)</v>
      </c>
      <c r="I161" s="117" t="str">
        <f>VLOOKUP($E161,[4]YEAR12!$A$2:$DF$260,19,FALSE)</f>
        <v/>
      </c>
      <c r="J161" s="117" t="str">
        <f>VLOOKUP($E161,[4]YEAR12!$A$2:$DF$260,23,FALSE)</f>
        <v>B</v>
      </c>
      <c r="K161" s="117" t="str">
        <f>VLOOKUP($E161,[4]YEAR12!$A$2:$DF$260,27,FALSE)</f>
        <v/>
      </c>
      <c r="L161" s="117" t="str">
        <f>VLOOKUP($E161,[4]YEAR12!$A$2:$DF$260,31,FALSE)</f>
        <v/>
      </c>
      <c r="M161" s="117" t="str">
        <f>VLOOKUP($E161,[4]YEAR12!$A$2:$DF$260,35,FALSE)</f>
        <v/>
      </c>
      <c r="N161" s="117" t="str">
        <f>VLOOKUP($E161,[4]YEAR12!$A$2:$DF$260,39,FALSE)</f>
        <v/>
      </c>
      <c r="O161" s="117" t="str">
        <f>VLOOKUP($E161,[4]YEAR12!$A$2:$DF$260,43,FALSE)</f>
        <v/>
      </c>
      <c r="P161" s="117" t="str">
        <f>VLOOKUP($E161,[4]YEAR12!$A$2:$DF$260,47,FALSE)</f>
        <v>C/B</v>
      </c>
      <c r="Q161" s="117" t="str">
        <f>VLOOKUP($E161,[4]YEAR12!$A$2:$DF$260,51,FALSE)</f>
        <v/>
      </c>
      <c r="R161" s="117" t="str">
        <f>VLOOKUP($E161,[4]YEAR12!$A$2:$DF$260,55,FALSE)</f>
        <v/>
      </c>
      <c r="S161" s="117" t="str">
        <f>VLOOKUP($E161,[4]YEAR12!$A$2:$DF$260,59,FALSE)</f>
        <v/>
      </c>
      <c r="T161" s="117" t="str">
        <f>VLOOKUP($E161,[4]YEAR12!$A$2:$DF$260,63,FALSE)</f>
        <v/>
      </c>
      <c r="U161" s="117" t="str">
        <f>VLOOKUP($E161,[4]YEAR12!$A$2:$DF$260,67,FALSE)</f>
        <v/>
      </c>
      <c r="V161" s="117" t="str">
        <f>VLOOKUP($E161,[4]YEAR12!$A$2:$DF$260,71,FALSE)</f>
        <v/>
      </c>
      <c r="W161" s="117" t="str">
        <f>VLOOKUP($E161,[4]YEAR12!$A$2:$DF$260,75,FALSE)</f>
        <v/>
      </c>
      <c r="X161" s="117" t="str">
        <f>VLOOKUP($E161,[4]YEAR12!$A$2:$DF$260,79,FALSE)</f>
        <v/>
      </c>
      <c r="Y161" s="117" t="str">
        <f>VLOOKUP($E161,[4]YEAR12!$A$2:$DF$260,83,FALSE)</f>
        <v/>
      </c>
      <c r="Z161" s="117" t="str">
        <f>VLOOKUP($E161,[4]YEAR12!$A$2:$DF$260,87,FALSE)</f>
        <v/>
      </c>
      <c r="AA161" s="117" t="str">
        <f>VLOOKUP($E161,[4]YEAR12!$A$2:$DF$260,91,FALSE)</f>
        <v/>
      </c>
      <c r="AB161" s="117" t="str">
        <f>VLOOKUP($E161,[4]YEAR12!$A$2:$DF$260,95,FALSE)</f>
        <v/>
      </c>
      <c r="AC161" s="117" t="str">
        <f>VLOOKUP($E161,[4]YEAR12!$A$2:$DF$260,99,FALSE)</f>
        <v/>
      </c>
      <c r="AD161" s="117" t="str">
        <f>VLOOKUP($E161,[4]YEAR12!$A$2:$DF$260,103,FALSE)</f>
        <v>C/B</v>
      </c>
      <c r="AE161" s="117" t="str">
        <f>VLOOKUP($E161,[4]YEAR12!$A$2:$DF$260,107,FALSE)</f>
        <v/>
      </c>
      <c r="AF161" s="117" t="str">
        <f>VLOOKUP($E161,[4]YEAR12!$A$2:$DI$260,111,FALSE)</f>
        <v/>
      </c>
      <c r="AG161" s="117" t="str">
        <f>VLOOKUP($E161,[4]YEAR12!$A$2:$DK$260,115,FALSE)</f>
        <v/>
      </c>
      <c r="AH161" s="117" t="str">
        <f>VLOOKUP($E161,[4]YEAR12!$A$2:$FK$260,119,FALSE)</f>
        <v/>
      </c>
    </row>
    <row r="162" spans="5:34" x14ac:dyDescent="0.25">
      <c r="E162" s="73">
        <f>[4]YEAR12!$A161</f>
        <v>150869</v>
      </c>
      <c r="F162" s="72" t="str">
        <f>[4]YEAR12!$B161</f>
        <v>Palmer, James</v>
      </c>
      <c r="G162" s="119">
        <f>[4]YEAR12!$M161</f>
        <v>4.2</v>
      </c>
      <c r="H162" s="78" t="str">
        <f>[4]YEAR12!$Q161</f>
        <v>2.5+ (D/C)</v>
      </c>
      <c r="I162" s="117" t="str">
        <f>VLOOKUP($E162,[4]YEAR12!$A$2:$DF$260,19,FALSE)</f>
        <v/>
      </c>
      <c r="J162" s="117" t="str">
        <f>VLOOKUP($E162,[4]YEAR12!$A$2:$DF$260,23,FALSE)</f>
        <v/>
      </c>
      <c r="K162" s="117" t="str">
        <f>VLOOKUP($E162,[4]YEAR12!$A$2:$DF$260,27,FALSE)</f>
        <v/>
      </c>
      <c r="L162" s="117" t="str">
        <f>VLOOKUP($E162,[4]YEAR12!$A$2:$DF$260,31,FALSE)</f>
        <v/>
      </c>
      <c r="M162" s="117" t="str">
        <f>VLOOKUP($E162,[4]YEAR12!$A$2:$DF$260,35,FALSE)</f>
        <v/>
      </c>
      <c r="N162" s="117" t="str">
        <f>VLOOKUP($E162,[4]YEAR12!$A$2:$DF$260,39,FALSE)</f>
        <v/>
      </c>
      <c r="O162" s="117" t="str">
        <f>VLOOKUP($E162,[4]YEAR12!$A$2:$DF$260,43,FALSE)</f>
        <v/>
      </c>
      <c r="P162" s="117" t="str">
        <f>VLOOKUP($E162,[4]YEAR12!$A$2:$DF$260,47,FALSE)</f>
        <v/>
      </c>
      <c r="Q162" s="117" t="str">
        <f>VLOOKUP($E162,[4]YEAR12!$A$2:$DF$260,51,FALSE)</f>
        <v/>
      </c>
      <c r="R162" s="117" t="str">
        <f>VLOOKUP($E162,[4]YEAR12!$A$2:$DF$260,55,FALSE)</f>
        <v/>
      </c>
      <c r="S162" s="117" t="str">
        <f>VLOOKUP($E162,[4]YEAR12!$A$2:$DF$260,59,FALSE)</f>
        <v/>
      </c>
      <c r="T162" s="117" t="str">
        <f>VLOOKUP($E162,[4]YEAR12!$A$2:$DF$260,63,FALSE)</f>
        <v>C</v>
      </c>
      <c r="U162" s="117" t="str">
        <f>VLOOKUP($E162,[4]YEAR12!$A$2:$DF$260,67,FALSE)</f>
        <v/>
      </c>
      <c r="V162" s="117" t="str">
        <f>VLOOKUP($E162,[4]YEAR12!$A$2:$DF$260,71,FALSE)</f>
        <v/>
      </c>
      <c r="W162" s="117" t="str">
        <f>VLOOKUP($E162,[4]YEAR12!$A$2:$DF$260,75,FALSE)</f>
        <v/>
      </c>
      <c r="X162" s="117" t="str">
        <f>VLOOKUP($E162,[4]YEAR12!$A$2:$DF$260,79,FALSE)</f>
        <v/>
      </c>
      <c r="Y162" s="117" t="str">
        <f>VLOOKUP($E162,[4]YEAR12!$A$2:$DF$260,83,FALSE)</f>
        <v/>
      </c>
      <c r="Z162" s="117" t="str">
        <f>VLOOKUP($E162,[4]YEAR12!$A$2:$DF$260,87,FALSE)</f>
        <v/>
      </c>
      <c r="AA162" s="117" t="str">
        <f>VLOOKUP($E162,[4]YEAR12!$A$2:$DF$260,91,FALSE)</f>
        <v/>
      </c>
      <c r="AB162" s="117" t="str">
        <f>VLOOKUP($E162,[4]YEAR12!$A$2:$DF$260,95,FALSE)</f>
        <v/>
      </c>
      <c r="AC162" s="117" t="str">
        <f>VLOOKUP($E162,[4]YEAR12!$A$2:$DF$260,99,FALSE)</f>
        <v>C/B</v>
      </c>
      <c r="AD162" s="117" t="str">
        <f>VLOOKUP($E162,[4]YEAR12!$A$2:$DF$260,103,FALSE)</f>
        <v/>
      </c>
      <c r="AE162" s="117" t="str">
        <f>VLOOKUP($E162,[4]YEAR12!$A$2:$DF$260,107,FALSE)</f>
        <v>C/B</v>
      </c>
      <c r="AF162" s="117" t="str">
        <f>VLOOKUP($E162,[4]YEAR12!$A$2:$DI$260,111,FALSE)</f>
        <v/>
      </c>
      <c r="AG162" s="117" t="str">
        <f>VLOOKUP($E162,[4]YEAR12!$A$2:$DK$260,115,FALSE)</f>
        <v/>
      </c>
      <c r="AH162" s="117" t="str">
        <f>VLOOKUP($E162,[4]YEAR12!$A$2:$FK$260,119,FALSE)</f>
        <v/>
      </c>
    </row>
    <row r="163" spans="5:34" x14ac:dyDescent="0.25">
      <c r="E163" s="73">
        <f>[4]YEAR12!$A162</f>
        <v>160077</v>
      </c>
      <c r="F163" s="72" t="str">
        <f>[4]YEAR12!$B162</f>
        <v>Palmer, Olivia</v>
      </c>
      <c r="G163" s="119">
        <f>[4]YEAR12!$M162</f>
        <v>5.666666666666667</v>
      </c>
      <c r="H163" s="78" t="str">
        <f>[4]YEAR12!$Q162</f>
        <v>4.75+ (C/B)</v>
      </c>
      <c r="I163" s="117" t="str">
        <f>VLOOKUP($E163,[4]YEAR12!$A$2:$DF$260,19,FALSE)</f>
        <v/>
      </c>
      <c r="J163" s="117" t="str">
        <f>VLOOKUP($E163,[4]YEAR12!$A$2:$DF$260,23,FALSE)</f>
        <v/>
      </c>
      <c r="K163" s="117" t="str">
        <f>VLOOKUP($E163,[4]YEAR12!$A$2:$DF$260,27,FALSE)</f>
        <v/>
      </c>
      <c r="L163" s="117" t="str">
        <f>VLOOKUP($E163,[4]YEAR12!$A$2:$DF$260,31,FALSE)</f>
        <v/>
      </c>
      <c r="M163" s="117" t="str">
        <f>VLOOKUP($E163,[4]YEAR12!$A$2:$DF$260,35,FALSE)</f>
        <v/>
      </c>
      <c r="N163" s="117" t="str">
        <f>VLOOKUP($E163,[4]YEAR12!$A$2:$DF$260,39,FALSE)</f>
        <v/>
      </c>
      <c r="O163" s="117" t="str">
        <f>VLOOKUP($E163,[4]YEAR12!$A$2:$DF$260,43,FALSE)</f>
        <v/>
      </c>
      <c r="P163" s="117" t="str">
        <f>VLOOKUP($E163,[4]YEAR12!$A$2:$DF$260,47,FALSE)</f>
        <v>B/A</v>
      </c>
      <c r="Q163" s="117" t="str">
        <f>VLOOKUP($E163,[4]YEAR12!$A$2:$DF$260,51,FALSE)</f>
        <v/>
      </c>
      <c r="R163" s="117" t="str">
        <f>VLOOKUP($E163,[4]YEAR12!$A$2:$DF$260,55,FALSE)</f>
        <v/>
      </c>
      <c r="S163" s="117" t="str">
        <f>VLOOKUP($E163,[4]YEAR12!$A$2:$DF$260,59,FALSE)</f>
        <v/>
      </c>
      <c r="T163" s="117" t="str">
        <f>VLOOKUP($E163,[4]YEAR12!$A$2:$DF$260,63,FALSE)</f>
        <v/>
      </c>
      <c r="U163" s="117" t="str">
        <f>VLOOKUP($E163,[4]YEAR12!$A$2:$DF$260,67,FALSE)</f>
        <v/>
      </c>
      <c r="V163" s="117" t="str">
        <f>VLOOKUP($E163,[4]YEAR12!$A$2:$DF$260,71,FALSE)</f>
        <v/>
      </c>
      <c r="W163" s="117" t="str">
        <f>VLOOKUP($E163,[4]YEAR12!$A$2:$DF$260,75,FALSE)</f>
        <v>B</v>
      </c>
      <c r="X163" s="117" t="str">
        <f>VLOOKUP($E163,[4]YEAR12!$A$2:$DF$260,79,FALSE)</f>
        <v>B</v>
      </c>
      <c r="Y163" s="117" t="str">
        <f>VLOOKUP($E163,[4]YEAR12!$A$2:$DF$260,83,FALSE)</f>
        <v/>
      </c>
      <c r="Z163" s="117" t="str">
        <f>VLOOKUP($E163,[4]YEAR12!$A$2:$DF$260,87,FALSE)</f>
        <v>B/A</v>
      </c>
      <c r="AA163" s="117" t="str">
        <f>VLOOKUP($E163,[4]YEAR12!$A$2:$DF$260,91,FALSE)</f>
        <v/>
      </c>
      <c r="AB163" s="117" t="str">
        <f>VLOOKUP($E163,[4]YEAR12!$A$2:$DF$260,95,FALSE)</f>
        <v/>
      </c>
      <c r="AC163" s="117" t="str">
        <f>VLOOKUP($E163,[4]YEAR12!$A$2:$DF$260,99,FALSE)</f>
        <v>B/A</v>
      </c>
      <c r="AD163" s="117" t="str">
        <f>VLOOKUP($E163,[4]YEAR12!$A$2:$DF$260,103,FALSE)</f>
        <v/>
      </c>
      <c r="AE163" s="117" t="str">
        <f>VLOOKUP($E163,[4]YEAR12!$A$2:$DF$260,107,FALSE)</f>
        <v/>
      </c>
      <c r="AF163" s="117" t="str">
        <f>VLOOKUP($E163,[4]YEAR12!$A$2:$DI$260,111,FALSE)</f>
        <v/>
      </c>
      <c r="AG163" s="117" t="str">
        <f>VLOOKUP($E163,[4]YEAR12!$A$2:$DK$260,115,FALSE)</f>
        <v/>
      </c>
      <c r="AH163" s="117" t="str">
        <f>VLOOKUP($E163,[4]YEAR12!$A$2:$FK$260,119,FALSE)</f>
        <v/>
      </c>
    </row>
    <row r="164" spans="5:34" x14ac:dyDescent="0.25">
      <c r="E164" s="73">
        <f>[4]YEAR12!$A163</f>
        <v>150850</v>
      </c>
      <c r="F164" s="72" t="str">
        <f>[4]YEAR12!$B163</f>
        <v>Parker, James</v>
      </c>
      <c r="G164" s="119">
        <f>[4]YEAR12!$M163</f>
        <v>7.3</v>
      </c>
      <c r="H164" s="78" t="str">
        <f>[4]YEAR12!$Q163</f>
        <v>6.25+ (B/A)</v>
      </c>
      <c r="I164" s="117" t="str">
        <f>VLOOKUP($E164,[4]YEAR12!$A$2:$DF$260,19,FALSE)</f>
        <v/>
      </c>
      <c r="J164" s="117" t="str">
        <f>VLOOKUP($E164,[4]YEAR12!$A$2:$DF$260,23,FALSE)</f>
        <v/>
      </c>
      <c r="K164" s="117" t="str">
        <f>VLOOKUP($E164,[4]YEAR12!$A$2:$DF$260,27,FALSE)</f>
        <v/>
      </c>
      <c r="L164" s="117" t="str">
        <f>VLOOKUP($E164,[4]YEAR12!$A$2:$DF$260,31,FALSE)</f>
        <v/>
      </c>
      <c r="M164" s="117" t="str">
        <f>VLOOKUP($E164,[4]YEAR12!$A$2:$DF$260,35,FALSE)</f>
        <v/>
      </c>
      <c r="N164" s="117" t="str">
        <f>VLOOKUP($E164,[4]YEAR12!$A$2:$DF$260,39,FALSE)</f>
        <v/>
      </c>
      <c r="O164" s="117" t="str">
        <f>VLOOKUP($E164,[4]YEAR12!$A$2:$DF$260,43,FALSE)</f>
        <v/>
      </c>
      <c r="P164" s="117" t="str">
        <f>VLOOKUP($E164,[4]YEAR12!$A$2:$DF$260,47,FALSE)</f>
        <v/>
      </c>
      <c r="Q164" s="117" t="str">
        <f>VLOOKUP($E164,[4]YEAR12!$A$2:$DF$260,51,FALSE)</f>
        <v/>
      </c>
      <c r="R164" s="117" t="str">
        <f>VLOOKUP($E164,[4]YEAR12!$A$2:$DF$260,55,FALSE)</f>
        <v/>
      </c>
      <c r="S164" s="117" t="str">
        <f>VLOOKUP($E164,[4]YEAR12!$A$2:$DF$260,59,FALSE)</f>
        <v/>
      </c>
      <c r="T164" s="117" t="str">
        <f>VLOOKUP($E164,[4]YEAR12!$A$2:$DF$260,63,FALSE)</f>
        <v/>
      </c>
      <c r="U164" s="117" t="str">
        <f>VLOOKUP($E164,[4]YEAR12!$A$2:$DF$260,67,FALSE)</f>
        <v/>
      </c>
      <c r="V164" s="117" t="str">
        <f>VLOOKUP($E164,[4]YEAR12!$A$2:$DF$260,71,FALSE)</f>
        <v/>
      </c>
      <c r="W164" s="117" t="str">
        <f>VLOOKUP($E164,[4]YEAR12!$A$2:$DF$260,75,FALSE)</f>
        <v/>
      </c>
      <c r="X164" s="117" t="str">
        <f>VLOOKUP($E164,[4]YEAR12!$A$2:$DF$260,79,FALSE)</f>
        <v>A/A*</v>
      </c>
      <c r="Y164" s="117" t="str">
        <f>VLOOKUP($E164,[4]YEAR12!$A$2:$DF$260,83,FALSE)</f>
        <v>A/A*</v>
      </c>
      <c r="Z164" s="117" t="str">
        <f>VLOOKUP($E164,[4]YEAR12!$A$2:$DF$260,87,FALSE)</f>
        <v/>
      </c>
      <c r="AA164" s="117" t="str">
        <f>VLOOKUP($E164,[4]YEAR12!$A$2:$DF$260,91,FALSE)</f>
        <v/>
      </c>
      <c r="AB164" s="117" t="str">
        <f>VLOOKUP($E164,[4]YEAR12!$A$2:$DF$260,95,FALSE)</f>
        <v>A</v>
      </c>
      <c r="AC164" s="117" t="str">
        <f>VLOOKUP($E164,[4]YEAR12!$A$2:$DF$260,99,FALSE)</f>
        <v>A/A*</v>
      </c>
      <c r="AD164" s="117" t="str">
        <f>VLOOKUP($E164,[4]YEAR12!$A$2:$DF$260,103,FALSE)</f>
        <v/>
      </c>
      <c r="AE164" s="117" t="str">
        <f>VLOOKUP($E164,[4]YEAR12!$A$2:$DF$260,107,FALSE)</f>
        <v/>
      </c>
      <c r="AF164" s="117" t="str">
        <f>VLOOKUP($E164,[4]YEAR12!$A$2:$DI$260,111,FALSE)</f>
        <v/>
      </c>
      <c r="AG164" s="117" t="str">
        <f>VLOOKUP($E164,[4]YEAR12!$A$2:$DK$260,115,FALSE)</f>
        <v/>
      </c>
      <c r="AH164" s="117" t="str">
        <f>VLOOKUP($E164,[4]YEAR12!$A$2:$FK$260,119,FALSE)</f>
        <v/>
      </c>
    </row>
    <row r="165" spans="5:34" x14ac:dyDescent="0.25">
      <c r="E165" s="73">
        <f>[4]YEAR12!$A164</f>
        <v>150816</v>
      </c>
      <c r="F165" s="72" t="str">
        <f>[4]YEAR12!$B164</f>
        <v>Pearson, James</v>
      </c>
      <c r="G165" s="119">
        <f>[4]YEAR12!$M164</f>
        <v>4.0999999999999996</v>
      </c>
      <c r="H165" s="78" t="str">
        <f>[4]YEAR12!$Q164</f>
        <v>2.5+ (D/C)</v>
      </c>
      <c r="I165" s="117" t="str">
        <f>VLOOKUP($E165,[4]YEAR12!$A$2:$DF$260,19,FALSE)</f>
        <v/>
      </c>
      <c r="J165" s="117" t="str">
        <f>VLOOKUP($E165,[4]YEAR12!$A$2:$DF$260,23,FALSE)</f>
        <v>C/B</v>
      </c>
      <c r="K165" s="117" t="str">
        <f>VLOOKUP($E165,[4]YEAR12!$A$2:$DF$260,27,FALSE)</f>
        <v/>
      </c>
      <c r="L165" s="117" t="str">
        <f>VLOOKUP($E165,[4]YEAR12!$A$2:$DF$260,31,FALSE)</f>
        <v/>
      </c>
      <c r="M165" s="117" t="str">
        <f>VLOOKUP($E165,[4]YEAR12!$A$2:$DF$260,35,FALSE)</f>
        <v/>
      </c>
      <c r="N165" s="117" t="str">
        <f>VLOOKUP($E165,[4]YEAR12!$A$2:$DF$260,39,FALSE)</f>
        <v/>
      </c>
      <c r="O165" s="117" t="str">
        <f>VLOOKUP($E165,[4]YEAR12!$A$2:$DF$260,43,FALSE)</f>
        <v/>
      </c>
      <c r="P165" s="117" t="str">
        <f>VLOOKUP($E165,[4]YEAR12!$A$2:$DF$260,47,FALSE)</f>
        <v>C</v>
      </c>
      <c r="Q165" s="117" t="str">
        <f>VLOOKUP($E165,[4]YEAR12!$A$2:$DF$260,51,FALSE)</f>
        <v/>
      </c>
      <c r="R165" s="117" t="str">
        <f>VLOOKUP($E165,[4]YEAR12!$A$2:$DF$260,55,FALSE)</f>
        <v/>
      </c>
      <c r="S165" s="117" t="str">
        <f>VLOOKUP($E165,[4]YEAR12!$A$2:$DF$260,59,FALSE)</f>
        <v/>
      </c>
      <c r="T165" s="117" t="str">
        <f>VLOOKUP($E165,[4]YEAR12!$A$2:$DF$260,63,FALSE)</f>
        <v/>
      </c>
      <c r="U165" s="117" t="str">
        <f>VLOOKUP($E165,[4]YEAR12!$A$2:$DF$260,67,FALSE)</f>
        <v/>
      </c>
      <c r="V165" s="117" t="str">
        <f>VLOOKUP($E165,[4]YEAR12!$A$2:$DF$260,71,FALSE)</f>
        <v/>
      </c>
      <c r="W165" s="117" t="str">
        <f>VLOOKUP($E165,[4]YEAR12!$A$2:$DF$260,75,FALSE)</f>
        <v/>
      </c>
      <c r="X165" s="117" t="str">
        <f>VLOOKUP($E165,[4]YEAR12!$A$2:$DF$260,79,FALSE)</f>
        <v/>
      </c>
      <c r="Y165" s="117" t="str">
        <f>VLOOKUP($E165,[4]YEAR12!$A$2:$DF$260,83,FALSE)</f>
        <v/>
      </c>
      <c r="Z165" s="117" t="str">
        <f>VLOOKUP($E165,[4]YEAR12!$A$2:$DF$260,87,FALSE)</f>
        <v/>
      </c>
      <c r="AA165" s="117" t="str">
        <f>VLOOKUP($E165,[4]YEAR12!$A$2:$DF$260,91,FALSE)</f>
        <v/>
      </c>
      <c r="AB165" s="117" t="str">
        <f>VLOOKUP($E165,[4]YEAR12!$A$2:$DF$260,95,FALSE)</f>
        <v/>
      </c>
      <c r="AC165" s="117" t="str">
        <f>VLOOKUP($E165,[4]YEAR12!$A$2:$DF$260,99,FALSE)</f>
        <v>C/B</v>
      </c>
      <c r="AD165" s="117" t="str">
        <f>VLOOKUP($E165,[4]YEAR12!$A$2:$DF$260,103,FALSE)</f>
        <v/>
      </c>
      <c r="AE165" s="117" t="str">
        <f>VLOOKUP($E165,[4]YEAR12!$A$2:$DF$260,107,FALSE)</f>
        <v>C/B</v>
      </c>
      <c r="AF165" s="117" t="str">
        <f>VLOOKUP($E165,[4]YEAR12!$A$2:$DI$260,111,FALSE)</f>
        <v/>
      </c>
      <c r="AG165" s="117" t="str">
        <f>VLOOKUP($E165,[4]YEAR12!$A$2:$DK$260,115,FALSE)</f>
        <v/>
      </c>
      <c r="AH165" s="117" t="str">
        <f>VLOOKUP($E165,[4]YEAR12!$A$2:$FK$260,119,FALSE)</f>
        <v/>
      </c>
    </row>
    <row r="166" spans="5:34" x14ac:dyDescent="0.25">
      <c r="E166" s="73">
        <f>[4]YEAR12!$A165</f>
        <v>160055</v>
      </c>
      <c r="F166" s="72" t="str">
        <f>[4]YEAR12!$B165</f>
        <v>Peasegood, Oliver</v>
      </c>
      <c r="G166" s="119">
        <f>[4]YEAR12!$M165</f>
        <v>3.875</v>
      </c>
      <c r="H166" s="78" t="str">
        <f>[4]YEAR12!$Q165</f>
        <v>2.5+ (D/C)</v>
      </c>
      <c r="I166" s="117" t="str">
        <f>VLOOKUP($E166,[4]YEAR12!$A$2:$DF$260,19,FALSE)</f>
        <v/>
      </c>
      <c r="J166" s="117" t="str">
        <f>VLOOKUP($E166,[4]YEAR12!$A$2:$DF$260,23,FALSE)</f>
        <v>C</v>
      </c>
      <c r="K166" s="117" t="str">
        <f>VLOOKUP($E166,[4]YEAR12!$A$2:$DF$260,27,FALSE)</f>
        <v/>
      </c>
      <c r="L166" s="117" t="str">
        <f>VLOOKUP($E166,[4]YEAR12!$A$2:$DF$260,31,FALSE)</f>
        <v/>
      </c>
      <c r="M166" s="117" t="str">
        <f>VLOOKUP($E166,[4]YEAR12!$A$2:$DF$260,35,FALSE)</f>
        <v/>
      </c>
      <c r="N166" s="117" t="str">
        <f>VLOOKUP($E166,[4]YEAR12!$A$2:$DF$260,39,FALSE)</f>
        <v/>
      </c>
      <c r="O166" s="117" t="str">
        <f>VLOOKUP($E166,[4]YEAR12!$A$2:$DF$260,43,FALSE)</f>
        <v/>
      </c>
      <c r="P166" s="117" t="str">
        <f>VLOOKUP($E166,[4]YEAR12!$A$2:$DF$260,47,FALSE)</f>
        <v>C</v>
      </c>
      <c r="Q166" s="117" t="str">
        <f>VLOOKUP($E166,[4]YEAR12!$A$2:$DF$260,51,FALSE)</f>
        <v/>
      </c>
      <c r="R166" s="117" t="str">
        <f>VLOOKUP($E166,[4]YEAR12!$A$2:$DF$260,55,FALSE)</f>
        <v/>
      </c>
      <c r="S166" s="117" t="str">
        <f>VLOOKUP($E166,[4]YEAR12!$A$2:$DF$260,59,FALSE)</f>
        <v>D/C</v>
      </c>
      <c r="T166" s="117" t="str">
        <f>VLOOKUP($E166,[4]YEAR12!$A$2:$DF$260,63,FALSE)</f>
        <v/>
      </c>
      <c r="U166" s="117" t="str">
        <f>VLOOKUP($E166,[4]YEAR12!$A$2:$DF$260,67,FALSE)</f>
        <v/>
      </c>
      <c r="V166" s="117" t="str">
        <f>VLOOKUP($E166,[4]YEAR12!$A$2:$DF$260,71,FALSE)</f>
        <v/>
      </c>
      <c r="W166" s="117" t="str">
        <f>VLOOKUP($E166,[4]YEAR12!$A$2:$DF$260,75,FALSE)</f>
        <v/>
      </c>
      <c r="X166" s="117" t="str">
        <f>VLOOKUP($E166,[4]YEAR12!$A$2:$DF$260,79,FALSE)</f>
        <v/>
      </c>
      <c r="Y166" s="117" t="str">
        <f>VLOOKUP($E166,[4]YEAR12!$A$2:$DF$260,83,FALSE)</f>
        <v/>
      </c>
      <c r="Z166" s="117" t="str">
        <f>VLOOKUP($E166,[4]YEAR12!$A$2:$DF$260,87,FALSE)</f>
        <v/>
      </c>
      <c r="AA166" s="117" t="str">
        <f>VLOOKUP($E166,[4]YEAR12!$A$2:$DF$260,91,FALSE)</f>
        <v/>
      </c>
      <c r="AB166" s="117" t="str">
        <f>VLOOKUP($E166,[4]YEAR12!$A$2:$DF$260,95,FALSE)</f>
        <v/>
      </c>
      <c r="AC166" s="117" t="str">
        <f>VLOOKUP($E166,[4]YEAR12!$A$2:$DF$260,99,FALSE)</f>
        <v/>
      </c>
      <c r="AD166" s="117" t="str">
        <f>VLOOKUP($E166,[4]YEAR12!$A$2:$DF$260,103,FALSE)</f>
        <v>D/C</v>
      </c>
      <c r="AE166" s="117" t="str">
        <f>VLOOKUP($E166,[4]YEAR12!$A$2:$DF$260,107,FALSE)</f>
        <v/>
      </c>
      <c r="AF166" s="117" t="str">
        <f>VLOOKUP($E166,[4]YEAR12!$A$2:$DI$260,111,FALSE)</f>
        <v/>
      </c>
      <c r="AG166" s="117" t="str">
        <f>VLOOKUP($E166,[4]YEAR12!$A$2:$DK$260,115,FALSE)</f>
        <v/>
      </c>
      <c r="AH166" s="117" t="str">
        <f>VLOOKUP($E166,[4]YEAR12!$A$2:$FK$260,119,FALSE)</f>
        <v/>
      </c>
    </row>
    <row r="167" spans="5:34" x14ac:dyDescent="0.25">
      <c r="E167" s="73">
        <f>[4]YEAR12!$A166</f>
        <v>150911</v>
      </c>
      <c r="F167" s="72" t="str">
        <f>[4]YEAR12!$B166</f>
        <v>Pender, Patrick</v>
      </c>
      <c r="G167" s="119">
        <f>[4]YEAR12!$M166</f>
        <v>7.5</v>
      </c>
      <c r="H167" s="78" t="str">
        <f>[4]YEAR12!$Q166</f>
        <v>6.25+ (B/A)</v>
      </c>
      <c r="I167" s="117" t="str">
        <f>VLOOKUP($E167,[4]YEAR12!$A$2:$DF$260,19,FALSE)</f>
        <v/>
      </c>
      <c r="J167" s="117" t="str">
        <f>VLOOKUP($E167,[4]YEAR12!$A$2:$DF$260,23,FALSE)</f>
        <v/>
      </c>
      <c r="K167" s="117" t="str">
        <f>VLOOKUP($E167,[4]YEAR12!$A$2:$DF$260,27,FALSE)</f>
        <v/>
      </c>
      <c r="L167" s="117" t="str">
        <f>VLOOKUP($E167,[4]YEAR12!$A$2:$DF$260,31,FALSE)</f>
        <v/>
      </c>
      <c r="M167" s="117" t="str">
        <f>VLOOKUP($E167,[4]YEAR12!$A$2:$DF$260,35,FALSE)</f>
        <v/>
      </c>
      <c r="N167" s="117" t="str">
        <f>VLOOKUP($E167,[4]YEAR12!$A$2:$DF$260,39,FALSE)</f>
        <v/>
      </c>
      <c r="O167" s="117" t="str">
        <f>VLOOKUP($E167,[4]YEAR12!$A$2:$DF$260,43,FALSE)</f>
        <v/>
      </c>
      <c r="P167" s="117" t="str">
        <f>VLOOKUP($E167,[4]YEAR12!$A$2:$DF$260,47,FALSE)</f>
        <v>A/A*</v>
      </c>
      <c r="Q167" s="117" t="str">
        <f>VLOOKUP($E167,[4]YEAR12!$A$2:$DF$260,51,FALSE)</f>
        <v/>
      </c>
      <c r="R167" s="117" t="str">
        <f>VLOOKUP($E167,[4]YEAR12!$A$2:$DF$260,55,FALSE)</f>
        <v/>
      </c>
      <c r="S167" s="117" t="str">
        <f>VLOOKUP($E167,[4]YEAR12!$A$2:$DF$260,59,FALSE)</f>
        <v/>
      </c>
      <c r="T167" s="117" t="str">
        <f>VLOOKUP($E167,[4]YEAR12!$A$2:$DF$260,63,FALSE)</f>
        <v/>
      </c>
      <c r="U167" s="117" t="str">
        <f>VLOOKUP($E167,[4]YEAR12!$A$2:$DF$260,67,FALSE)</f>
        <v/>
      </c>
      <c r="V167" s="117" t="str">
        <f>VLOOKUP($E167,[4]YEAR12!$A$2:$DF$260,71,FALSE)</f>
        <v/>
      </c>
      <c r="W167" s="117" t="str">
        <f>VLOOKUP($E167,[4]YEAR12!$A$2:$DF$260,75,FALSE)</f>
        <v/>
      </c>
      <c r="X167" s="117" t="str">
        <f>VLOOKUP($E167,[4]YEAR12!$A$2:$DF$260,79,FALSE)</f>
        <v>A/A*</v>
      </c>
      <c r="Y167" s="117" t="str">
        <f>VLOOKUP($E167,[4]YEAR12!$A$2:$DF$260,83,FALSE)</f>
        <v/>
      </c>
      <c r="Z167" s="117" t="str">
        <f>VLOOKUP($E167,[4]YEAR12!$A$2:$DF$260,87,FALSE)</f>
        <v/>
      </c>
      <c r="AA167" s="117" t="str">
        <f>VLOOKUP($E167,[4]YEAR12!$A$2:$DF$260,91,FALSE)</f>
        <v/>
      </c>
      <c r="AB167" s="117" t="str">
        <f>VLOOKUP($E167,[4]YEAR12!$A$2:$DF$260,95,FALSE)</f>
        <v>A/A*</v>
      </c>
      <c r="AC167" s="117" t="str">
        <f>VLOOKUP($E167,[4]YEAR12!$A$2:$DF$260,99,FALSE)</f>
        <v/>
      </c>
      <c r="AD167" s="117" t="str">
        <f>VLOOKUP($E167,[4]YEAR12!$A$2:$DF$260,103,FALSE)</f>
        <v/>
      </c>
      <c r="AE167" s="117" t="str">
        <f>VLOOKUP($E167,[4]YEAR12!$A$2:$DF$260,107,FALSE)</f>
        <v/>
      </c>
      <c r="AF167" s="117" t="str">
        <f>VLOOKUP($E167,[4]YEAR12!$A$2:$DI$260,111,FALSE)</f>
        <v/>
      </c>
      <c r="AG167" s="117" t="str">
        <f>VLOOKUP($E167,[4]YEAR12!$A$2:$DK$260,115,FALSE)</f>
        <v/>
      </c>
      <c r="AH167" s="117" t="str">
        <f>VLOOKUP($E167,[4]YEAR12!$A$2:$FK$260,119,FALSE)</f>
        <v/>
      </c>
    </row>
    <row r="168" spans="5:34" x14ac:dyDescent="0.25">
      <c r="E168" s="73">
        <f>[4]YEAR12!$A167</f>
        <v>150806</v>
      </c>
      <c r="F168" s="72" t="str">
        <f>[4]YEAR12!$B167</f>
        <v>Phillips, Aurelius</v>
      </c>
      <c r="G168" s="119">
        <f>[4]YEAR12!$M167</f>
        <v>7.5</v>
      </c>
      <c r="H168" s="78" t="str">
        <f>[4]YEAR12!$Q167</f>
        <v>6.25+ (B/A)</v>
      </c>
      <c r="I168" s="117" t="str">
        <f>VLOOKUP($E168,[4]YEAR12!$A$2:$DF$260,19,FALSE)</f>
        <v/>
      </c>
      <c r="J168" s="117" t="str">
        <f>VLOOKUP($E168,[4]YEAR12!$A$2:$DF$260,23,FALSE)</f>
        <v/>
      </c>
      <c r="K168" s="117" t="str">
        <f>VLOOKUP($E168,[4]YEAR12!$A$2:$DF$260,27,FALSE)</f>
        <v/>
      </c>
      <c r="L168" s="117" t="str">
        <f>VLOOKUP($E168,[4]YEAR12!$A$2:$DF$260,31,FALSE)</f>
        <v/>
      </c>
      <c r="M168" s="117" t="str">
        <f>VLOOKUP($E168,[4]YEAR12!$A$2:$DF$260,35,FALSE)</f>
        <v/>
      </c>
      <c r="N168" s="117" t="str">
        <f>VLOOKUP($E168,[4]YEAR12!$A$2:$DF$260,39,FALSE)</f>
        <v/>
      </c>
      <c r="O168" s="117" t="str">
        <f>VLOOKUP($E168,[4]YEAR12!$A$2:$DF$260,43,FALSE)</f>
        <v/>
      </c>
      <c r="P168" s="117" t="str">
        <f>VLOOKUP($E168,[4]YEAR12!$A$2:$DF$260,47,FALSE)</f>
        <v/>
      </c>
      <c r="Q168" s="117" t="str">
        <f>VLOOKUP($E168,[4]YEAR12!$A$2:$DF$260,51,FALSE)</f>
        <v/>
      </c>
      <c r="R168" s="117" t="str">
        <f>VLOOKUP($E168,[4]YEAR12!$A$2:$DF$260,55,FALSE)</f>
        <v/>
      </c>
      <c r="S168" s="117" t="str">
        <f>VLOOKUP($E168,[4]YEAR12!$A$2:$DF$260,59,FALSE)</f>
        <v>A/A*</v>
      </c>
      <c r="T168" s="117" t="str">
        <f>VLOOKUP($E168,[4]YEAR12!$A$2:$DF$260,63,FALSE)</f>
        <v/>
      </c>
      <c r="U168" s="117" t="str">
        <f>VLOOKUP($E168,[4]YEAR12!$A$2:$DF$260,67,FALSE)</f>
        <v/>
      </c>
      <c r="V168" s="117" t="str">
        <f>VLOOKUP($E168,[4]YEAR12!$A$2:$DF$260,71,FALSE)</f>
        <v/>
      </c>
      <c r="W168" s="117" t="str">
        <f>VLOOKUP($E168,[4]YEAR12!$A$2:$DF$260,75,FALSE)</f>
        <v/>
      </c>
      <c r="X168" s="117" t="str">
        <f>VLOOKUP($E168,[4]YEAR12!$A$2:$DF$260,79,FALSE)</f>
        <v>A/A*</v>
      </c>
      <c r="Y168" s="117" t="str">
        <f>VLOOKUP($E168,[4]YEAR12!$A$2:$DF$260,83,FALSE)</f>
        <v/>
      </c>
      <c r="Z168" s="117" t="str">
        <f>VLOOKUP($E168,[4]YEAR12!$A$2:$DF$260,87,FALSE)</f>
        <v>A/A*</v>
      </c>
      <c r="AA168" s="117" t="str">
        <f>VLOOKUP($E168,[4]YEAR12!$A$2:$DF$260,91,FALSE)</f>
        <v/>
      </c>
      <c r="AB168" s="117" t="str">
        <f>VLOOKUP($E168,[4]YEAR12!$A$2:$DF$260,95,FALSE)</f>
        <v>A/A*</v>
      </c>
      <c r="AC168" s="117" t="str">
        <f>VLOOKUP($E168,[4]YEAR12!$A$2:$DF$260,99,FALSE)</f>
        <v/>
      </c>
      <c r="AD168" s="117" t="str">
        <f>VLOOKUP($E168,[4]YEAR12!$A$2:$DF$260,103,FALSE)</f>
        <v/>
      </c>
      <c r="AE168" s="117" t="str">
        <f>VLOOKUP($E168,[4]YEAR12!$A$2:$DF$260,107,FALSE)</f>
        <v/>
      </c>
      <c r="AF168" s="117" t="str">
        <f>VLOOKUP($E168,[4]YEAR12!$A$2:$DI$260,111,FALSE)</f>
        <v/>
      </c>
      <c r="AG168" s="117" t="str">
        <f>VLOOKUP($E168,[4]YEAR12!$A$2:$DK$260,115,FALSE)</f>
        <v/>
      </c>
      <c r="AH168" s="117" t="str">
        <f>VLOOKUP($E168,[4]YEAR12!$A$2:$FK$260,119,FALSE)</f>
        <v/>
      </c>
    </row>
    <row r="169" spans="5:34" x14ac:dyDescent="0.25">
      <c r="E169" s="73">
        <f>[4]YEAR12!$A168</f>
        <v>160094</v>
      </c>
      <c r="F169" s="72" t="str">
        <f>[4]YEAR12!$B168</f>
        <v>Pinder-Packard, Eva</v>
      </c>
      <c r="G169" s="119">
        <f>[4]YEAR12!$M168</f>
        <v>5.3</v>
      </c>
      <c r="H169" s="78" t="str">
        <f>[4]YEAR12!$Q168</f>
        <v>4.75+ (C/B)</v>
      </c>
      <c r="I169" s="117" t="str">
        <f>VLOOKUP($E169,[4]YEAR12!$A$2:$DF$260,19,FALSE)</f>
        <v/>
      </c>
      <c r="J169" s="117" t="str">
        <f>VLOOKUP($E169,[4]YEAR12!$A$2:$DF$260,23,FALSE)</f>
        <v/>
      </c>
      <c r="K169" s="117" t="str">
        <f>VLOOKUP($E169,[4]YEAR12!$A$2:$DF$260,27,FALSE)</f>
        <v>C</v>
      </c>
      <c r="L169" s="117" t="str">
        <f>VLOOKUP($E169,[4]YEAR12!$A$2:$DF$260,31,FALSE)</f>
        <v/>
      </c>
      <c r="M169" s="117" t="str">
        <f>VLOOKUP($E169,[4]YEAR12!$A$2:$DF$260,35,FALSE)</f>
        <v/>
      </c>
      <c r="N169" s="117" t="str">
        <f>VLOOKUP($E169,[4]YEAR12!$A$2:$DF$260,39,FALSE)</f>
        <v/>
      </c>
      <c r="O169" s="117" t="str">
        <f>VLOOKUP($E169,[4]YEAR12!$A$2:$DF$260,43,FALSE)</f>
        <v/>
      </c>
      <c r="P169" s="117" t="str">
        <f>VLOOKUP($E169,[4]YEAR12!$A$2:$DF$260,47,FALSE)</f>
        <v/>
      </c>
      <c r="Q169" s="117" t="str">
        <f>VLOOKUP($E169,[4]YEAR12!$A$2:$DF$260,51,FALSE)</f>
        <v>B</v>
      </c>
      <c r="R169" s="117" t="str">
        <f>VLOOKUP($E169,[4]YEAR12!$A$2:$DF$260,55,FALSE)</f>
        <v/>
      </c>
      <c r="S169" s="117" t="str">
        <f>VLOOKUP($E169,[4]YEAR12!$A$2:$DF$260,59,FALSE)</f>
        <v/>
      </c>
      <c r="T169" s="117" t="str">
        <f>VLOOKUP($E169,[4]YEAR12!$A$2:$DF$260,63,FALSE)</f>
        <v/>
      </c>
      <c r="U169" s="117" t="str">
        <f>VLOOKUP($E169,[4]YEAR12!$A$2:$DF$260,67,FALSE)</f>
        <v/>
      </c>
      <c r="V169" s="117" t="str">
        <f>VLOOKUP($E169,[4]YEAR12!$A$2:$DF$260,71,FALSE)</f>
        <v/>
      </c>
      <c r="W169" s="117" t="str">
        <f>VLOOKUP($E169,[4]YEAR12!$A$2:$DF$260,75,FALSE)</f>
        <v/>
      </c>
      <c r="X169" s="117" t="str">
        <f>VLOOKUP($E169,[4]YEAR12!$A$2:$DF$260,79,FALSE)</f>
        <v/>
      </c>
      <c r="Y169" s="117" t="str">
        <f>VLOOKUP($E169,[4]YEAR12!$A$2:$DF$260,83,FALSE)</f>
        <v/>
      </c>
      <c r="Z169" s="117" t="str">
        <f>VLOOKUP($E169,[4]YEAR12!$A$2:$DF$260,87,FALSE)</f>
        <v/>
      </c>
      <c r="AA169" s="117" t="str">
        <f>VLOOKUP($E169,[4]YEAR12!$A$2:$DF$260,91,FALSE)</f>
        <v/>
      </c>
      <c r="AB169" s="117" t="str">
        <f>VLOOKUP($E169,[4]YEAR12!$A$2:$DF$260,95,FALSE)</f>
        <v/>
      </c>
      <c r="AC169" s="117" t="str">
        <f>VLOOKUP($E169,[4]YEAR12!$A$2:$DF$260,99,FALSE)</f>
        <v>B</v>
      </c>
      <c r="AD169" s="117" t="str">
        <f>VLOOKUP($E169,[4]YEAR12!$A$2:$DF$260,103,FALSE)</f>
        <v>B</v>
      </c>
      <c r="AE169" s="117" t="str">
        <f>VLOOKUP($E169,[4]YEAR12!$A$2:$DF$260,107,FALSE)</f>
        <v/>
      </c>
      <c r="AF169" s="117" t="str">
        <f>VLOOKUP($E169,[4]YEAR12!$A$2:$DI$260,111,FALSE)</f>
        <v/>
      </c>
      <c r="AG169" s="117" t="str">
        <f>VLOOKUP($E169,[4]YEAR12!$A$2:$DK$260,115,FALSE)</f>
        <v/>
      </c>
      <c r="AH169" s="117" t="str">
        <f>VLOOKUP($E169,[4]YEAR12!$A$2:$FK$260,119,FALSE)</f>
        <v/>
      </c>
    </row>
    <row r="170" spans="5:34" x14ac:dyDescent="0.25">
      <c r="E170" s="73">
        <f>[4]YEAR12!$A169</f>
        <v>150972</v>
      </c>
      <c r="F170" s="72" t="str">
        <f>[4]YEAR12!$B169</f>
        <v>Poirrier, Isobel</v>
      </c>
      <c r="G170" s="119">
        <f>[4]YEAR12!$M169</f>
        <v>6.7</v>
      </c>
      <c r="H170" s="78" t="str">
        <f>[4]YEAR12!$Q169</f>
        <v>6.25+ (B/A)</v>
      </c>
      <c r="I170" s="117" t="str">
        <f>VLOOKUP($E170,[4]YEAR12!$A$2:$DF$260,19,FALSE)</f>
        <v/>
      </c>
      <c r="J170" s="117" t="str">
        <f>VLOOKUP($E170,[4]YEAR12!$A$2:$DF$260,23,FALSE)</f>
        <v/>
      </c>
      <c r="K170" s="117" t="str">
        <f>VLOOKUP($E170,[4]YEAR12!$A$2:$DF$260,27,FALSE)</f>
        <v/>
      </c>
      <c r="L170" s="117" t="str">
        <f>VLOOKUP($E170,[4]YEAR12!$A$2:$DF$260,31,FALSE)</f>
        <v/>
      </c>
      <c r="M170" s="117" t="str">
        <f>VLOOKUP($E170,[4]YEAR12!$A$2:$DF$260,35,FALSE)</f>
        <v/>
      </c>
      <c r="N170" s="117" t="str">
        <f>VLOOKUP($E170,[4]YEAR12!$A$2:$DF$260,39,FALSE)</f>
        <v/>
      </c>
      <c r="O170" s="117" t="str">
        <f>VLOOKUP($E170,[4]YEAR12!$A$2:$DF$260,43,FALSE)</f>
        <v>A</v>
      </c>
      <c r="P170" s="117" t="str">
        <f>VLOOKUP($E170,[4]YEAR12!$A$2:$DF$260,47,FALSE)</f>
        <v/>
      </c>
      <c r="Q170" s="117" t="str">
        <f>VLOOKUP($E170,[4]YEAR12!$A$2:$DF$260,51,FALSE)</f>
        <v>A</v>
      </c>
      <c r="R170" s="117" t="str">
        <f>VLOOKUP($E170,[4]YEAR12!$A$2:$DF$260,55,FALSE)</f>
        <v/>
      </c>
      <c r="S170" s="117" t="str">
        <f>VLOOKUP($E170,[4]YEAR12!$A$2:$DF$260,59,FALSE)</f>
        <v/>
      </c>
      <c r="T170" s="117" t="str">
        <f>VLOOKUP($E170,[4]YEAR12!$A$2:$DF$260,63,FALSE)</f>
        <v/>
      </c>
      <c r="U170" s="117" t="str">
        <f>VLOOKUP($E170,[4]YEAR12!$A$2:$DF$260,67,FALSE)</f>
        <v/>
      </c>
      <c r="V170" s="117" t="str">
        <f>VLOOKUP($E170,[4]YEAR12!$A$2:$DF$260,71,FALSE)</f>
        <v/>
      </c>
      <c r="W170" s="117" t="str">
        <f>VLOOKUP($E170,[4]YEAR12!$A$2:$DF$260,75,FALSE)</f>
        <v/>
      </c>
      <c r="X170" s="117" t="str">
        <f>VLOOKUP($E170,[4]YEAR12!$A$2:$DF$260,79,FALSE)</f>
        <v/>
      </c>
      <c r="Y170" s="117" t="str">
        <f>VLOOKUP($E170,[4]YEAR12!$A$2:$DF$260,83,FALSE)</f>
        <v/>
      </c>
      <c r="Z170" s="117" t="str">
        <f>VLOOKUP($E170,[4]YEAR12!$A$2:$DF$260,87,FALSE)</f>
        <v/>
      </c>
      <c r="AA170" s="117" t="str">
        <f>VLOOKUP($E170,[4]YEAR12!$A$2:$DF$260,91,FALSE)</f>
        <v/>
      </c>
      <c r="AB170" s="117" t="str">
        <f>VLOOKUP($E170,[4]YEAR12!$A$2:$DF$260,95,FALSE)</f>
        <v/>
      </c>
      <c r="AC170" s="117" t="str">
        <f>VLOOKUP($E170,[4]YEAR12!$A$2:$DF$260,99,FALSE)</f>
        <v>A</v>
      </c>
      <c r="AD170" s="117" t="str">
        <f>VLOOKUP($E170,[4]YEAR12!$A$2:$DF$260,103,FALSE)</f>
        <v>A</v>
      </c>
      <c r="AE170" s="117" t="str">
        <f>VLOOKUP($E170,[4]YEAR12!$A$2:$DF$260,107,FALSE)</f>
        <v/>
      </c>
      <c r="AF170" s="117" t="str">
        <f>VLOOKUP($E170,[4]YEAR12!$A$2:$DI$260,111,FALSE)</f>
        <v/>
      </c>
      <c r="AG170" s="117" t="str">
        <f>VLOOKUP($E170,[4]YEAR12!$A$2:$DK$260,115,FALSE)</f>
        <v/>
      </c>
      <c r="AH170" s="117" t="str">
        <f>VLOOKUP($E170,[4]YEAR12!$A$2:$FK$260,119,FALSE)</f>
        <v/>
      </c>
    </row>
    <row r="171" spans="5:34" x14ac:dyDescent="0.25">
      <c r="E171" s="73">
        <f>[4]YEAR12!$A170</f>
        <v>150847</v>
      </c>
      <c r="F171" s="72" t="str">
        <f>[4]YEAR12!$B170</f>
        <v>Prenter, Olivia</v>
      </c>
      <c r="G171" s="119">
        <f>[4]YEAR12!$M170</f>
        <v>7.2727272727272725</v>
      </c>
      <c r="H171" s="78" t="str">
        <f>[4]YEAR12!$Q170</f>
        <v>6.25+ (B/A)</v>
      </c>
      <c r="I171" s="117" t="str">
        <f>VLOOKUP($E171,[4]YEAR12!$A$2:$DF$260,19,FALSE)</f>
        <v/>
      </c>
      <c r="J171" s="117" t="str">
        <f>VLOOKUP($E171,[4]YEAR12!$A$2:$DF$260,23,FALSE)</f>
        <v/>
      </c>
      <c r="K171" s="117" t="str">
        <f>VLOOKUP($E171,[4]YEAR12!$A$2:$DF$260,27,FALSE)</f>
        <v>A</v>
      </c>
      <c r="L171" s="117" t="str">
        <f>VLOOKUP($E171,[4]YEAR12!$A$2:$DF$260,31,FALSE)</f>
        <v/>
      </c>
      <c r="M171" s="117" t="str">
        <f>VLOOKUP($E171,[4]YEAR12!$A$2:$DF$260,35,FALSE)</f>
        <v/>
      </c>
      <c r="N171" s="117" t="str">
        <f>VLOOKUP($E171,[4]YEAR12!$A$2:$DF$260,39,FALSE)</f>
        <v/>
      </c>
      <c r="O171" s="117" t="str">
        <f>VLOOKUP($E171,[4]YEAR12!$A$2:$DF$260,43,FALSE)</f>
        <v/>
      </c>
      <c r="P171" s="117" t="str">
        <f>VLOOKUP($E171,[4]YEAR12!$A$2:$DF$260,47,FALSE)</f>
        <v/>
      </c>
      <c r="Q171" s="117" t="str">
        <f>VLOOKUP($E171,[4]YEAR12!$A$2:$DF$260,51,FALSE)</f>
        <v/>
      </c>
      <c r="R171" s="117" t="str">
        <f>VLOOKUP($E171,[4]YEAR12!$A$2:$DF$260,55,FALSE)</f>
        <v/>
      </c>
      <c r="S171" s="117" t="str">
        <f>VLOOKUP($E171,[4]YEAR12!$A$2:$DF$260,59,FALSE)</f>
        <v/>
      </c>
      <c r="T171" s="117" t="str">
        <f>VLOOKUP($E171,[4]YEAR12!$A$2:$DF$260,63,FALSE)</f>
        <v>A/A*</v>
      </c>
      <c r="U171" s="117" t="str">
        <f>VLOOKUP($E171,[4]YEAR12!$A$2:$DF$260,67,FALSE)</f>
        <v/>
      </c>
      <c r="V171" s="117" t="str">
        <f>VLOOKUP($E171,[4]YEAR12!$A$2:$DF$260,71,FALSE)</f>
        <v/>
      </c>
      <c r="W171" s="117" t="str">
        <f>VLOOKUP($E171,[4]YEAR12!$A$2:$DF$260,75,FALSE)</f>
        <v/>
      </c>
      <c r="X171" s="117" t="str">
        <f>VLOOKUP($E171,[4]YEAR12!$A$2:$DF$260,79,FALSE)</f>
        <v>A</v>
      </c>
      <c r="Y171" s="117" t="str">
        <f>VLOOKUP($E171,[4]YEAR12!$A$2:$DF$260,83,FALSE)</f>
        <v/>
      </c>
      <c r="Z171" s="117" t="str">
        <f>VLOOKUP($E171,[4]YEAR12!$A$2:$DF$260,87,FALSE)</f>
        <v/>
      </c>
      <c r="AA171" s="117" t="str">
        <f>VLOOKUP($E171,[4]YEAR12!$A$2:$DF$260,91,FALSE)</f>
        <v/>
      </c>
      <c r="AB171" s="117" t="str">
        <f>VLOOKUP($E171,[4]YEAR12!$A$2:$DF$260,95,FALSE)</f>
        <v/>
      </c>
      <c r="AC171" s="117" t="str">
        <f>VLOOKUP($E171,[4]YEAR12!$A$2:$DF$260,99,FALSE)</f>
        <v/>
      </c>
      <c r="AD171" s="117" t="str">
        <f>VLOOKUP($E171,[4]YEAR12!$A$2:$DF$260,103,FALSE)</f>
        <v/>
      </c>
      <c r="AE171" s="117" t="str">
        <f>VLOOKUP($E171,[4]YEAR12!$A$2:$DF$260,107,FALSE)</f>
        <v/>
      </c>
      <c r="AF171" s="117" t="str">
        <f>VLOOKUP($E171,[4]YEAR12!$A$2:$DI$260,111,FALSE)</f>
        <v>A</v>
      </c>
      <c r="AG171" s="117" t="str">
        <f>VLOOKUP($E171,[4]YEAR12!$A$2:$DK$260,115,FALSE)</f>
        <v/>
      </c>
      <c r="AH171" s="117" t="str">
        <f>VLOOKUP($E171,[4]YEAR12!$A$2:$FK$260,119,FALSE)</f>
        <v/>
      </c>
    </row>
    <row r="172" spans="5:34" x14ac:dyDescent="0.25">
      <c r="E172" s="73">
        <f>[4]YEAR12!$A171</f>
        <v>160053</v>
      </c>
      <c r="F172" s="72" t="str">
        <f>[4]YEAR12!$B171</f>
        <v>Proud, Grace</v>
      </c>
      <c r="G172" s="119">
        <f>[4]YEAR12!$M171</f>
        <v>6.5</v>
      </c>
      <c r="H172" s="78" t="str">
        <f>[4]YEAR12!$Q171</f>
        <v>6.25+ (B/A)</v>
      </c>
      <c r="I172" s="117" t="str">
        <f>VLOOKUP($E172,[4]YEAR12!$A$2:$DF$260,19,FALSE)</f>
        <v/>
      </c>
      <c r="J172" s="117" t="str">
        <f>VLOOKUP($E172,[4]YEAR12!$A$2:$DF$260,23,FALSE)</f>
        <v/>
      </c>
      <c r="K172" s="117" t="str">
        <f>VLOOKUP($E172,[4]YEAR12!$A$2:$DF$260,27,FALSE)</f>
        <v/>
      </c>
      <c r="L172" s="117" t="str">
        <f>VLOOKUP($E172,[4]YEAR12!$A$2:$DF$260,31,FALSE)</f>
        <v>B</v>
      </c>
      <c r="M172" s="117" t="str">
        <f>VLOOKUP($E172,[4]YEAR12!$A$2:$DF$260,35,FALSE)</f>
        <v/>
      </c>
      <c r="N172" s="117" t="str">
        <f>VLOOKUP($E172,[4]YEAR12!$A$2:$DF$260,39,FALSE)</f>
        <v/>
      </c>
      <c r="O172" s="117" t="str">
        <f>VLOOKUP($E172,[4]YEAR12!$A$2:$DF$260,43,FALSE)</f>
        <v>A</v>
      </c>
      <c r="P172" s="117" t="str">
        <f>VLOOKUP($E172,[4]YEAR12!$A$2:$DF$260,47,FALSE)</f>
        <v>A</v>
      </c>
      <c r="Q172" s="117" t="str">
        <f>VLOOKUP($E172,[4]YEAR12!$A$2:$DF$260,51,FALSE)</f>
        <v/>
      </c>
      <c r="R172" s="117" t="str">
        <f>VLOOKUP($E172,[4]YEAR12!$A$2:$DF$260,55,FALSE)</f>
        <v/>
      </c>
      <c r="S172" s="117" t="str">
        <f>VLOOKUP($E172,[4]YEAR12!$A$2:$DF$260,59,FALSE)</f>
        <v/>
      </c>
      <c r="T172" s="117" t="str">
        <f>VLOOKUP($E172,[4]YEAR12!$A$2:$DF$260,63,FALSE)</f>
        <v/>
      </c>
      <c r="U172" s="117" t="str">
        <f>VLOOKUP($E172,[4]YEAR12!$A$2:$DF$260,67,FALSE)</f>
        <v/>
      </c>
      <c r="V172" s="117" t="str">
        <f>VLOOKUP($E172,[4]YEAR12!$A$2:$DF$260,71,FALSE)</f>
        <v/>
      </c>
      <c r="W172" s="117" t="str">
        <f>VLOOKUP($E172,[4]YEAR12!$A$2:$DF$260,75,FALSE)</f>
        <v/>
      </c>
      <c r="X172" s="117" t="str">
        <f>VLOOKUP($E172,[4]YEAR12!$A$2:$DF$260,79,FALSE)</f>
        <v/>
      </c>
      <c r="Y172" s="117" t="str">
        <f>VLOOKUP($E172,[4]YEAR12!$A$2:$DF$260,83,FALSE)</f>
        <v/>
      </c>
      <c r="Z172" s="117" t="str">
        <f>VLOOKUP($E172,[4]YEAR12!$A$2:$DF$260,87,FALSE)</f>
        <v/>
      </c>
      <c r="AA172" s="117" t="str">
        <f>VLOOKUP($E172,[4]YEAR12!$A$2:$DF$260,91,FALSE)</f>
        <v/>
      </c>
      <c r="AB172" s="117" t="str">
        <f>VLOOKUP($E172,[4]YEAR12!$A$2:$DF$260,95,FALSE)</f>
        <v/>
      </c>
      <c r="AC172" s="117" t="str">
        <f>VLOOKUP($E172,[4]YEAR12!$A$2:$DF$260,99,FALSE)</f>
        <v/>
      </c>
      <c r="AD172" s="117" t="str">
        <f>VLOOKUP($E172,[4]YEAR12!$A$2:$DF$260,103,FALSE)</f>
        <v/>
      </c>
      <c r="AE172" s="117" t="str">
        <f>VLOOKUP($E172,[4]YEAR12!$A$2:$DF$260,107,FALSE)</f>
        <v>A/A*</v>
      </c>
      <c r="AF172" s="117" t="str">
        <f>VLOOKUP($E172,[4]YEAR12!$A$2:$DI$260,111,FALSE)</f>
        <v/>
      </c>
      <c r="AG172" s="117" t="str">
        <f>VLOOKUP($E172,[4]YEAR12!$A$2:$DK$260,115,FALSE)</f>
        <v/>
      </c>
      <c r="AH172" s="117" t="str">
        <f>VLOOKUP($E172,[4]YEAR12!$A$2:$FK$260,119,FALSE)</f>
        <v/>
      </c>
    </row>
    <row r="173" spans="5:34" x14ac:dyDescent="0.25">
      <c r="E173" s="73">
        <f>[4]YEAR12!$A172</f>
        <v>160126</v>
      </c>
      <c r="F173" s="72" t="str">
        <f>[4]YEAR12!$B172</f>
        <v>Pugh, Joshua</v>
      </c>
      <c r="G173" s="119">
        <f>[4]YEAR12!$M172</f>
        <v>7.1428571428571432</v>
      </c>
      <c r="H173" s="78" t="str">
        <f>[4]YEAR12!$Q172</f>
        <v>6.25+ (B/A)</v>
      </c>
      <c r="I173" s="117" t="str">
        <f>VLOOKUP($E173,[4]YEAR12!$A$2:$DF$260,19,FALSE)</f>
        <v/>
      </c>
      <c r="J173" s="117" t="str">
        <f>VLOOKUP($E173,[4]YEAR12!$A$2:$DF$260,23,FALSE)</f>
        <v>A/A*</v>
      </c>
      <c r="K173" s="117" t="str">
        <f>VLOOKUP($E173,[4]YEAR12!$A$2:$DF$260,27,FALSE)</f>
        <v/>
      </c>
      <c r="L173" s="117" t="str">
        <f>VLOOKUP($E173,[4]YEAR12!$A$2:$DF$260,31,FALSE)</f>
        <v/>
      </c>
      <c r="M173" s="117" t="str">
        <f>VLOOKUP($E173,[4]YEAR12!$A$2:$DF$260,35,FALSE)</f>
        <v/>
      </c>
      <c r="N173" s="117" t="str">
        <f>VLOOKUP($E173,[4]YEAR12!$A$2:$DF$260,39,FALSE)</f>
        <v/>
      </c>
      <c r="O173" s="117" t="str">
        <f>VLOOKUP($E173,[4]YEAR12!$A$2:$DF$260,43,FALSE)</f>
        <v/>
      </c>
      <c r="P173" s="117" t="str">
        <f>VLOOKUP($E173,[4]YEAR12!$A$2:$DF$260,47,FALSE)</f>
        <v>A/A*</v>
      </c>
      <c r="Q173" s="117" t="str">
        <f>VLOOKUP($E173,[4]YEAR12!$A$2:$DF$260,51,FALSE)</f>
        <v/>
      </c>
      <c r="R173" s="117" t="str">
        <f>VLOOKUP($E173,[4]YEAR12!$A$2:$DF$260,55,FALSE)</f>
        <v/>
      </c>
      <c r="S173" s="117" t="str">
        <f>VLOOKUP($E173,[4]YEAR12!$A$2:$DF$260,59,FALSE)</f>
        <v/>
      </c>
      <c r="T173" s="117" t="str">
        <f>VLOOKUP($E173,[4]YEAR12!$A$2:$DF$260,63,FALSE)</f>
        <v/>
      </c>
      <c r="U173" s="117" t="str">
        <f>VLOOKUP($E173,[4]YEAR12!$A$2:$DF$260,67,FALSE)</f>
        <v/>
      </c>
      <c r="V173" s="117" t="str">
        <f>VLOOKUP($E173,[4]YEAR12!$A$2:$DF$260,71,FALSE)</f>
        <v/>
      </c>
      <c r="W173" s="117" t="str">
        <f>VLOOKUP($E173,[4]YEAR12!$A$2:$DF$260,75,FALSE)</f>
        <v/>
      </c>
      <c r="X173" s="117" t="str">
        <f>VLOOKUP($E173,[4]YEAR12!$A$2:$DF$260,79,FALSE)</f>
        <v/>
      </c>
      <c r="Y173" s="117" t="str">
        <f>VLOOKUP($E173,[4]YEAR12!$A$2:$DF$260,83,FALSE)</f>
        <v/>
      </c>
      <c r="Z173" s="117" t="str">
        <f>VLOOKUP($E173,[4]YEAR12!$A$2:$DF$260,87,FALSE)</f>
        <v/>
      </c>
      <c r="AA173" s="117" t="str">
        <f>VLOOKUP($E173,[4]YEAR12!$A$2:$DF$260,91,FALSE)</f>
        <v/>
      </c>
      <c r="AB173" s="117" t="str">
        <f>VLOOKUP($E173,[4]YEAR12!$A$2:$DF$260,95,FALSE)</f>
        <v>A</v>
      </c>
      <c r="AC173" s="117" t="str">
        <f>VLOOKUP($E173,[4]YEAR12!$A$2:$DF$260,99,FALSE)</f>
        <v/>
      </c>
      <c r="AD173" s="117" t="str">
        <f>VLOOKUP($E173,[4]YEAR12!$A$2:$DF$260,103,FALSE)</f>
        <v/>
      </c>
      <c r="AE173" s="117" t="str">
        <f>VLOOKUP($E173,[4]YEAR12!$A$2:$DF$260,107,FALSE)</f>
        <v/>
      </c>
      <c r="AF173" s="117" t="str">
        <f>VLOOKUP($E173,[4]YEAR12!$A$2:$DI$260,111,FALSE)</f>
        <v/>
      </c>
      <c r="AG173" s="117" t="str">
        <f>VLOOKUP($E173,[4]YEAR12!$A$2:$DK$260,115,FALSE)</f>
        <v/>
      </c>
      <c r="AH173" s="117" t="str">
        <f>VLOOKUP($E173,[4]YEAR12!$A$2:$FK$260,119,FALSE)</f>
        <v/>
      </c>
    </row>
    <row r="174" spans="5:34" x14ac:dyDescent="0.25">
      <c r="E174" s="73">
        <f>[4]YEAR12!$A173</f>
        <v>150825</v>
      </c>
      <c r="F174" s="72" t="str">
        <f>[4]YEAR12!$B173</f>
        <v>Quinn, Isobel</v>
      </c>
      <c r="G174" s="119">
        <f>[4]YEAR12!$M173</f>
        <v>7.9</v>
      </c>
      <c r="H174" s="78" t="str">
        <f>[4]YEAR12!$Q173</f>
        <v>7.75+ (A/A*)</v>
      </c>
      <c r="I174" s="117" t="str">
        <f>VLOOKUP($E174,[4]YEAR12!$A$2:$DF$260,19,FALSE)</f>
        <v/>
      </c>
      <c r="J174" s="117" t="str">
        <f>VLOOKUP($E174,[4]YEAR12!$A$2:$DF$260,23,FALSE)</f>
        <v/>
      </c>
      <c r="K174" s="117" t="str">
        <f>VLOOKUP($E174,[4]YEAR12!$A$2:$DF$260,27,FALSE)</f>
        <v>A/A*</v>
      </c>
      <c r="L174" s="117" t="str">
        <f>VLOOKUP($E174,[4]YEAR12!$A$2:$DF$260,31,FALSE)</f>
        <v>A/A*</v>
      </c>
      <c r="M174" s="117" t="str">
        <f>VLOOKUP($E174,[4]YEAR12!$A$2:$DF$260,35,FALSE)</f>
        <v/>
      </c>
      <c r="N174" s="117" t="str">
        <f>VLOOKUP($E174,[4]YEAR12!$A$2:$DF$260,39,FALSE)</f>
        <v/>
      </c>
      <c r="O174" s="117" t="str">
        <f>VLOOKUP($E174,[4]YEAR12!$A$2:$DF$260,43,FALSE)</f>
        <v/>
      </c>
      <c r="P174" s="117" t="str">
        <f>VLOOKUP($E174,[4]YEAR12!$A$2:$DF$260,47,FALSE)</f>
        <v/>
      </c>
      <c r="Q174" s="117" t="str">
        <f>VLOOKUP($E174,[4]YEAR12!$A$2:$DF$260,51,FALSE)</f>
        <v/>
      </c>
      <c r="R174" s="117" t="str">
        <f>VLOOKUP($E174,[4]YEAR12!$A$2:$DF$260,55,FALSE)</f>
        <v/>
      </c>
      <c r="S174" s="117" t="str">
        <f>VLOOKUP($E174,[4]YEAR12!$A$2:$DF$260,59,FALSE)</f>
        <v>A*</v>
      </c>
      <c r="T174" s="117" t="str">
        <f>VLOOKUP($E174,[4]YEAR12!$A$2:$DF$260,63,FALSE)</f>
        <v/>
      </c>
      <c r="U174" s="117" t="str">
        <f>VLOOKUP($E174,[4]YEAR12!$A$2:$DF$260,67,FALSE)</f>
        <v/>
      </c>
      <c r="V174" s="117" t="str">
        <f>VLOOKUP($E174,[4]YEAR12!$A$2:$DF$260,71,FALSE)</f>
        <v/>
      </c>
      <c r="W174" s="117" t="str">
        <f>VLOOKUP($E174,[4]YEAR12!$A$2:$DF$260,75,FALSE)</f>
        <v/>
      </c>
      <c r="X174" s="117" t="str">
        <f>VLOOKUP($E174,[4]YEAR12!$A$2:$DF$260,79,FALSE)</f>
        <v>A*</v>
      </c>
      <c r="Y174" s="117" t="str">
        <f>VLOOKUP($E174,[4]YEAR12!$A$2:$DF$260,83,FALSE)</f>
        <v/>
      </c>
      <c r="Z174" s="117" t="str">
        <f>VLOOKUP($E174,[4]YEAR12!$A$2:$DF$260,87,FALSE)</f>
        <v/>
      </c>
      <c r="AA174" s="117" t="str">
        <f>VLOOKUP($E174,[4]YEAR12!$A$2:$DF$260,91,FALSE)</f>
        <v/>
      </c>
      <c r="AB174" s="117" t="str">
        <f>VLOOKUP($E174,[4]YEAR12!$A$2:$DF$260,95,FALSE)</f>
        <v/>
      </c>
      <c r="AC174" s="117" t="str">
        <f>VLOOKUP($E174,[4]YEAR12!$A$2:$DF$260,99,FALSE)</f>
        <v/>
      </c>
      <c r="AD174" s="117" t="str">
        <f>VLOOKUP($E174,[4]YEAR12!$A$2:$DF$260,103,FALSE)</f>
        <v/>
      </c>
      <c r="AE174" s="117" t="str">
        <f>VLOOKUP($E174,[4]YEAR12!$A$2:$DF$260,107,FALSE)</f>
        <v/>
      </c>
      <c r="AF174" s="117" t="str">
        <f>VLOOKUP($E174,[4]YEAR12!$A$2:$DI$260,111,FALSE)</f>
        <v/>
      </c>
      <c r="AG174" s="117" t="str">
        <f>VLOOKUP($E174,[4]YEAR12!$A$2:$DK$260,115,FALSE)</f>
        <v/>
      </c>
      <c r="AH174" s="117" t="str">
        <f>VLOOKUP($E174,[4]YEAR12!$A$2:$FK$260,119,FALSE)</f>
        <v/>
      </c>
    </row>
    <row r="175" spans="5:34" x14ac:dyDescent="0.25">
      <c r="E175" s="73">
        <f>[4]YEAR12!$A174</f>
        <v>152729</v>
      </c>
      <c r="F175" s="72" t="str">
        <f>[4]YEAR12!$B174</f>
        <v>Raut, Apsara</v>
      </c>
      <c r="G175" s="119">
        <f>[4]YEAR12!$M174</f>
        <v>3.5</v>
      </c>
      <c r="H175" s="78" t="str">
        <f>[4]YEAR12!$Q174</f>
        <v>2.5+ (D/C)</v>
      </c>
      <c r="I175" s="117" t="str">
        <f>VLOOKUP($E175,[4]YEAR12!$A$2:$DF$260,19,FALSE)</f>
        <v>C/B</v>
      </c>
      <c r="J175" s="117" t="str">
        <f>VLOOKUP($E175,[4]YEAR12!$A$2:$DF$260,23,FALSE)</f>
        <v>C</v>
      </c>
      <c r="K175" s="117" t="str">
        <f>VLOOKUP($E175,[4]YEAR12!$A$2:$DF$260,27,FALSE)</f>
        <v/>
      </c>
      <c r="L175" s="117" t="str">
        <f>VLOOKUP($E175,[4]YEAR12!$A$2:$DF$260,31,FALSE)</f>
        <v/>
      </c>
      <c r="M175" s="117" t="str">
        <f>VLOOKUP($E175,[4]YEAR12!$A$2:$DF$260,35,FALSE)</f>
        <v/>
      </c>
      <c r="N175" s="117" t="str">
        <f>VLOOKUP($E175,[4]YEAR12!$A$2:$DF$260,39,FALSE)</f>
        <v/>
      </c>
      <c r="O175" s="117" t="str">
        <f>VLOOKUP($E175,[4]YEAR12!$A$2:$DF$260,43,FALSE)</f>
        <v/>
      </c>
      <c r="P175" s="117" t="str">
        <f>VLOOKUP($E175,[4]YEAR12!$A$2:$DF$260,47,FALSE)</f>
        <v/>
      </c>
      <c r="Q175" s="117" t="str">
        <f>VLOOKUP($E175,[4]YEAR12!$A$2:$DF$260,51,FALSE)</f>
        <v/>
      </c>
      <c r="R175" s="117" t="str">
        <f>VLOOKUP($E175,[4]YEAR12!$A$2:$DF$260,55,FALSE)</f>
        <v/>
      </c>
      <c r="S175" s="117" t="str">
        <f>VLOOKUP($E175,[4]YEAR12!$A$2:$DF$260,59,FALSE)</f>
        <v/>
      </c>
      <c r="T175" s="117" t="str">
        <f>VLOOKUP($E175,[4]YEAR12!$A$2:$DF$260,63,FALSE)</f>
        <v/>
      </c>
      <c r="U175" s="117" t="str">
        <f>VLOOKUP($E175,[4]YEAR12!$A$2:$DF$260,67,FALSE)</f>
        <v/>
      </c>
      <c r="V175" s="117" t="str">
        <f>VLOOKUP($E175,[4]YEAR12!$A$2:$DF$260,71,FALSE)</f>
        <v/>
      </c>
      <c r="W175" s="117" t="str">
        <f>VLOOKUP($E175,[4]YEAR12!$A$2:$DF$260,75,FALSE)</f>
        <v/>
      </c>
      <c r="X175" s="117" t="str">
        <f>VLOOKUP($E175,[4]YEAR12!$A$2:$DF$260,79,FALSE)</f>
        <v>D/C</v>
      </c>
      <c r="Y175" s="117" t="str">
        <f>VLOOKUP($E175,[4]YEAR12!$A$2:$DF$260,83,FALSE)</f>
        <v/>
      </c>
      <c r="Z175" s="117" t="str">
        <f>VLOOKUP($E175,[4]YEAR12!$A$2:$DF$260,87,FALSE)</f>
        <v/>
      </c>
      <c r="AA175" s="117" t="str">
        <f>VLOOKUP($E175,[4]YEAR12!$A$2:$DF$260,91,FALSE)</f>
        <v/>
      </c>
      <c r="AB175" s="117" t="str">
        <f>VLOOKUP($E175,[4]YEAR12!$A$2:$DF$260,95,FALSE)</f>
        <v/>
      </c>
      <c r="AC175" s="117" t="str">
        <f>VLOOKUP($E175,[4]YEAR12!$A$2:$DF$260,99,FALSE)</f>
        <v/>
      </c>
      <c r="AD175" s="117" t="str">
        <f>VLOOKUP($E175,[4]YEAR12!$A$2:$DF$260,103,FALSE)</f>
        <v/>
      </c>
      <c r="AE175" s="117" t="str">
        <f>VLOOKUP($E175,[4]YEAR12!$A$2:$DF$260,107,FALSE)</f>
        <v/>
      </c>
      <c r="AF175" s="117" t="str">
        <f>VLOOKUP($E175,[4]YEAR12!$A$2:$DI$260,111,FALSE)</f>
        <v/>
      </c>
      <c r="AG175" s="117" t="str">
        <f>VLOOKUP($E175,[4]YEAR12!$A$2:$DK$260,115,FALSE)</f>
        <v/>
      </c>
      <c r="AH175" s="117" t="str">
        <f>VLOOKUP($E175,[4]YEAR12!$A$2:$FK$260,119,FALSE)</f>
        <v/>
      </c>
    </row>
    <row r="176" spans="5:34" x14ac:dyDescent="0.25">
      <c r="E176" s="73">
        <f>[4]YEAR12!$A175</f>
        <v>150834</v>
      </c>
      <c r="F176" s="72" t="str">
        <f>[4]YEAR12!$B175</f>
        <v>Reddin, Jude</v>
      </c>
      <c r="G176" s="119">
        <f>[4]YEAR12!$M175</f>
        <v>6.3</v>
      </c>
      <c r="H176" s="78" t="str">
        <f>[4]YEAR12!$Q175</f>
        <v>6.25+ (B/A)</v>
      </c>
      <c r="I176" s="117" t="str">
        <f>VLOOKUP($E176,[4]YEAR12!$A$2:$DF$260,19,FALSE)</f>
        <v/>
      </c>
      <c r="J176" s="117" t="str">
        <f>VLOOKUP($E176,[4]YEAR12!$A$2:$DF$260,23,FALSE)</f>
        <v/>
      </c>
      <c r="K176" s="117" t="str">
        <f>VLOOKUP($E176,[4]YEAR12!$A$2:$DF$260,27,FALSE)</f>
        <v/>
      </c>
      <c r="L176" s="117" t="str">
        <f>VLOOKUP($E176,[4]YEAR12!$A$2:$DF$260,31,FALSE)</f>
        <v>B</v>
      </c>
      <c r="M176" s="117" t="str">
        <f>VLOOKUP($E176,[4]YEAR12!$A$2:$DF$260,35,FALSE)</f>
        <v/>
      </c>
      <c r="N176" s="117" t="str">
        <f>VLOOKUP($E176,[4]YEAR12!$A$2:$DF$260,39,FALSE)</f>
        <v/>
      </c>
      <c r="O176" s="117" t="str">
        <f>VLOOKUP($E176,[4]YEAR12!$A$2:$DF$260,43,FALSE)</f>
        <v/>
      </c>
      <c r="P176" s="117" t="str">
        <f>VLOOKUP($E176,[4]YEAR12!$A$2:$DF$260,47,FALSE)</f>
        <v>B/A</v>
      </c>
      <c r="Q176" s="117" t="str">
        <f>VLOOKUP($E176,[4]YEAR12!$A$2:$DF$260,51,FALSE)</f>
        <v/>
      </c>
      <c r="R176" s="117" t="str">
        <f>VLOOKUP($E176,[4]YEAR12!$A$2:$DF$260,55,FALSE)</f>
        <v/>
      </c>
      <c r="S176" s="117" t="str">
        <f>VLOOKUP($E176,[4]YEAR12!$A$2:$DF$260,59,FALSE)</f>
        <v/>
      </c>
      <c r="T176" s="117" t="str">
        <f>VLOOKUP($E176,[4]YEAR12!$A$2:$DF$260,63,FALSE)</f>
        <v/>
      </c>
      <c r="U176" s="117" t="str">
        <f>VLOOKUP($E176,[4]YEAR12!$A$2:$DF$260,67,FALSE)</f>
        <v/>
      </c>
      <c r="V176" s="117" t="str">
        <f>VLOOKUP($E176,[4]YEAR12!$A$2:$DF$260,71,FALSE)</f>
        <v/>
      </c>
      <c r="W176" s="117" t="str">
        <f>VLOOKUP($E176,[4]YEAR12!$A$2:$DF$260,75,FALSE)</f>
        <v>B</v>
      </c>
      <c r="X176" s="117" t="str">
        <f>VLOOKUP($E176,[4]YEAR12!$A$2:$DF$260,79,FALSE)</f>
        <v/>
      </c>
      <c r="Y176" s="117" t="str">
        <f>VLOOKUP($E176,[4]YEAR12!$A$2:$DF$260,83,FALSE)</f>
        <v/>
      </c>
      <c r="Z176" s="117" t="str">
        <f>VLOOKUP($E176,[4]YEAR12!$A$2:$DF$260,87,FALSE)</f>
        <v/>
      </c>
      <c r="AA176" s="117" t="str">
        <f>VLOOKUP($E176,[4]YEAR12!$A$2:$DF$260,91,FALSE)</f>
        <v/>
      </c>
      <c r="AB176" s="117" t="str">
        <f>VLOOKUP($E176,[4]YEAR12!$A$2:$DF$260,95,FALSE)</f>
        <v>B</v>
      </c>
      <c r="AC176" s="117" t="str">
        <f>VLOOKUP($E176,[4]YEAR12!$A$2:$DF$260,99,FALSE)</f>
        <v/>
      </c>
      <c r="AD176" s="117" t="str">
        <f>VLOOKUP($E176,[4]YEAR12!$A$2:$DF$260,103,FALSE)</f>
        <v/>
      </c>
      <c r="AE176" s="117" t="str">
        <f>VLOOKUP($E176,[4]YEAR12!$A$2:$DF$260,107,FALSE)</f>
        <v/>
      </c>
      <c r="AF176" s="117" t="str">
        <f>VLOOKUP($E176,[4]YEAR12!$A$2:$DI$260,111,FALSE)</f>
        <v/>
      </c>
      <c r="AG176" s="117" t="str">
        <f>VLOOKUP($E176,[4]YEAR12!$A$2:$DK$260,115,FALSE)</f>
        <v/>
      </c>
      <c r="AH176" s="117" t="str">
        <f>VLOOKUP($E176,[4]YEAR12!$A$2:$FK$260,119,FALSE)</f>
        <v/>
      </c>
    </row>
    <row r="177" spans="5:34" x14ac:dyDescent="0.25">
      <c r="E177" s="73">
        <f>[4]YEAR12!$A176</f>
        <v>150920</v>
      </c>
      <c r="F177" s="72" t="str">
        <f>[4]YEAR12!$B176</f>
        <v>Reed, Cicely</v>
      </c>
      <c r="G177" s="119">
        <f>[4]YEAR12!$M176</f>
        <v>8.3000000000000007</v>
      </c>
      <c r="H177" s="78" t="str">
        <f>[4]YEAR12!$Q176</f>
        <v>7.75+ (A/A*)</v>
      </c>
      <c r="I177" s="117" t="str">
        <f>VLOOKUP($E177,[4]YEAR12!$A$2:$DF$260,19,FALSE)</f>
        <v/>
      </c>
      <c r="J177" s="117" t="str">
        <f>VLOOKUP($E177,[4]YEAR12!$A$2:$DF$260,23,FALSE)</f>
        <v/>
      </c>
      <c r="K177" s="117" t="str">
        <f>VLOOKUP($E177,[4]YEAR12!$A$2:$DF$260,27,FALSE)</f>
        <v>A*</v>
      </c>
      <c r="L177" s="117" t="str">
        <f>VLOOKUP($E177,[4]YEAR12!$A$2:$DF$260,31,FALSE)</f>
        <v>A*</v>
      </c>
      <c r="M177" s="117" t="str">
        <f>VLOOKUP($E177,[4]YEAR12!$A$2:$DF$260,35,FALSE)</f>
        <v/>
      </c>
      <c r="N177" s="117" t="str">
        <f>VLOOKUP($E177,[4]YEAR12!$A$2:$DF$260,39,FALSE)</f>
        <v/>
      </c>
      <c r="O177" s="117" t="str">
        <f>VLOOKUP($E177,[4]YEAR12!$A$2:$DF$260,43,FALSE)</f>
        <v/>
      </c>
      <c r="P177" s="117" t="str">
        <f>VLOOKUP($E177,[4]YEAR12!$A$2:$DF$260,47,FALSE)</f>
        <v/>
      </c>
      <c r="Q177" s="117" t="str">
        <f>VLOOKUP($E177,[4]YEAR12!$A$2:$DF$260,51,FALSE)</f>
        <v>A*</v>
      </c>
      <c r="R177" s="117" t="str">
        <f>VLOOKUP($E177,[4]YEAR12!$A$2:$DF$260,55,FALSE)</f>
        <v/>
      </c>
      <c r="S177" s="117" t="str">
        <f>VLOOKUP($E177,[4]YEAR12!$A$2:$DF$260,59,FALSE)</f>
        <v/>
      </c>
      <c r="T177" s="117" t="str">
        <f>VLOOKUP($E177,[4]YEAR12!$A$2:$DF$260,63,FALSE)</f>
        <v/>
      </c>
      <c r="U177" s="117" t="str">
        <f>VLOOKUP($E177,[4]YEAR12!$A$2:$DF$260,67,FALSE)</f>
        <v/>
      </c>
      <c r="V177" s="117" t="str">
        <f>VLOOKUP($E177,[4]YEAR12!$A$2:$DF$260,71,FALSE)</f>
        <v/>
      </c>
      <c r="W177" s="117" t="str">
        <f>VLOOKUP($E177,[4]YEAR12!$A$2:$DF$260,75,FALSE)</f>
        <v/>
      </c>
      <c r="X177" s="117" t="str">
        <f>VLOOKUP($E177,[4]YEAR12!$A$2:$DF$260,79,FALSE)</f>
        <v>A*</v>
      </c>
      <c r="Y177" s="117" t="str">
        <f>VLOOKUP($E177,[4]YEAR12!$A$2:$DF$260,83,FALSE)</f>
        <v/>
      </c>
      <c r="Z177" s="117" t="str">
        <f>VLOOKUP($E177,[4]YEAR12!$A$2:$DF$260,87,FALSE)</f>
        <v>A*</v>
      </c>
      <c r="AA177" s="117" t="str">
        <f>VLOOKUP($E177,[4]YEAR12!$A$2:$DF$260,91,FALSE)</f>
        <v/>
      </c>
      <c r="AB177" s="117" t="str">
        <f>VLOOKUP($E177,[4]YEAR12!$A$2:$DF$260,95,FALSE)</f>
        <v/>
      </c>
      <c r="AC177" s="117" t="str">
        <f>VLOOKUP($E177,[4]YEAR12!$A$2:$DF$260,99,FALSE)</f>
        <v/>
      </c>
      <c r="AD177" s="117" t="str">
        <f>VLOOKUP($E177,[4]YEAR12!$A$2:$DF$260,103,FALSE)</f>
        <v/>
      </c>
      <c r="AE177" s="117" t="str">
        <f>VLOOKUP($E177,[4]YEAR12!$A$2:$DF$260,107,FALSE)</f>
        <v/>
      </c>
      <c r="AF177" s="117" t="str">
        <f>VLOOKUP($E177,[4]YEAR12!$A$2:$DI$260,111,FALSE)</f>
        <v/>
      </c>
      <c r="AG177" s="117" t="str">
        <f>VLOOKUP($E177,[4]YEAR12!$A$2:$DK$260,115,FALSE)</f>
        <v/>
      </c>
      <c r="AH177" s="117" t="str">
        <f>VLOOKUP($E177,[4]YEAR12!$A$2:$FK$260,119,FALSE)</f>
        <v/>
      </c>
    </row>
    <row r="178" spans="5:34" x14ac:dyDescent="0.25">
      <c r="E178" s="73">
        <f>[4]YEAR12!$A177</f>
        <v>150795</v>
      </c>
      <c r="F178" s="72" t="str">
        <f>[4]YEAR12!$B177</f>
        <v>Revill, Oliver</v>
      </c>
      <c r="G178" s="119">
        <f>[4]YEAR12!$M177</f>
        <v>5.2</v>
      </c>
      <c r="H178" s="78" t="str">
        <f>[4]YEAR12!$Q177</f>
        <v>4.75+ (C/B)</v>
      </c>
      <c r="I178" s="117" t="str">
        <f>VLOOKUP($E178,[4]YEAR12!$A$2:$DF$260,19,FALSE)</f>
        <v/>
      </c>
      <c r="J178" s="117" t="str">
        <f>VLOOKUP($E178,[4]YEAR12!$A$2:$DF$260,23,FALSE)</f>
        <v/>
      </c>
      <c r="K178" s="117" t="str">
        <f>VLOOKUP($E178,[4]YEAR12!$A$2:$DF$260,27,FALSE)</f>
        <v/>
      </c>
      <c r="L178" s="117" t="str">
        <f>VLOOKUP($E178,[4]YEAR12!$A$2:$DF$260,31,FALSE)</f>
        <v/>
      </c>
      <c r="M178" s="117" t="str">
        <f>VLOOKUP($E178,[4]YEAR12!$A$2:$DF$260,35,FALSE)</f>
        <v/>
      </c>
      <c r="N178" s="117" t="str">
        <f>VLOOKUP($E178,[4]YEAR12!$A$2:$DF$260,39,FALSE)</f>
        <v/>
      </c>
      <c r="O178" s="117" t="str">
        <f>VLOOKUP($E178,[4]YEAR12!$A$2:$DF$260,43,FALSE)</f>
        <v/>
      </c>
      <c r="P178" s="117" t="str">
        <f>VLOOKUP($E178,[4]YEAR12!$A$2:$DF$260,47,FALSE)</f>
        <v/>
      </c>
      <c r="Q178" s="117" t="str">
        <f>VLOOKUP($E178,[4]YEAR12!$A$2:$DF$260,51,FALSE)</f>
        <v/>
      </c>
      <c r="R178" s="117" t="str">
        <f>VLOOKUP($E178,[4]YEAR12!$A$2:$DF$260,55,FALSE)</f>
        <v/>
      </c>
      <c r="S178" s="117" t="str">
        <f>VLOOKUP($E178,[4]YEAR12!$A$2:$DF$260,59,FALSE)</f>
        <v/>
      </c>
      <c r="T178" s="117" t="str">
        <f>VLOOKUP($E178,[4]YEAR12!$A$2:$DF$260,63,FALSE)</f>
        <v>B</v>
      </c>
      <c r="U178" s="117" t="str">
        <f>VLOOKUP($E178,[4]YEAR12!$A$2:$DF$260,67,FALSE)</f>
        <v/>
      </c>
      <c r="V178" s="117" t="str">
        <f>VLOOKUP($E178,[4]YEAR12!$A$2:$DF$260,71,FALSE)</f>
        <v/>
      </c>
      <c r="W178" s="117" t="str">
        <f>VLOOKUP($E178,[4]YEAR12!$A$2:$DF$260,75,FALSE)</f>
        <v/>
      </c>
      <c r="X178" s="117" t="str">
        <f>VLOOKUP($E178,[4]YEAR12!$A$2:$DF$260,79,FALSE)</f>
        <v/>
      </c>
      <c r="Y178" s="117" t="str">
        <f>VLOOKUP($E178,[4]YEAR12!$A$2:$DF$260,83,FALSE)</f>
        <v/>
      </c>
      <c r="Z178" s="117" t="str">
        <f>VLOOKUP($E178,[4]YEAR12!$A$2:$DF$260,87,FALSE)</f>
        <v/>
      </c>
      <c r="AA178" s="117" t="str">
        <f>VLOOKUP($E178,[4]YEAR12!$A$2:$DF$260,91,FALSE)</f>
        <v/>
      </c>
      <c r="AB178" s="117" t="str">
        <f>VLOOKUP($E178,[4]YEAR12!$A$2:$DF$260,95,FALSE)</f>
        <v/>
      </c>
      <c r="AC178" s="117" t="str">
        <f>VLOOKUP($E178,[4]YEAR12!$A$2:$DF$260,99,FALSE)</f>
        <v>B</v>
      </c>
      <c r="AD178" s="117" t="str">
        <f>VLOOKUP($E178,[4]YEAR12!$A$2:$DF$260,103,FALSE)</f>
        <v/>
      </c>
      <c r="AE178" s="117" t="str">
        <f>VLOOKUP($E178,[4]YEAR12!$A$2:$DF$260,107,FALSE)</f>
        <v>B/A</v>
      </c>
      <c r="AF178" s="117" t="str">
        <f>VLOOKUP($E178,[4]YEAR12!$A$2:$DI$260,111,FALSE)</f>
        <v/>
      </c>
      <c r="AG178" s="117" t="str">
        <f>VLOOKUP($E178,[4]YEAR12!$A$2:$DK$260,115,FALSE)</f>
        <v/>
      </c>
      <c r="AH178" s="117" t="str">
        <f>VLOOKUP($E178,[4]YEAR12!$A$2:$FK$260,119,FALSE)</f>
        <v/>
      </c>
    </row>
    <row r="179" spans="5:34" x14ac:dyDescent="0.25">
      <c r="E179" s="73">
        <f>[4]YEAR12!$A178</f>
        <v>160065</v>
      </c>
      <c r="F179" s="72" t="str">
        <f>[4]YEAR12!$B178</f>
        <v>Riaz, Isaiah</v>
      </c>
      <c r="G179" s="119">
        <f>[4]YEAR12!$M178</f>
        <v>7.625</v>
      </c>
      <c r="H179" s="78" t="str">
        <f>[4]YEAR12!$Q178</f>
        <v>6.25+ (B/A)</v>
      </c>
      <c r="I179" s="117" t="str">
        <f>VLOOKUP($E179,[4]YEAR12!$A$2:$DF$260,19,FALSE)</f>
        <v/>
      </c>
      <c r="J179" s="117" t="str">
        <f>VLOOKUP($E179,[4]YEAR12!$A$2:$DF$260,23,FALSE)</f>
        <v/>
      </c>
      <c r="K179" s="117" t="str">
        <f>VLOOKUP($E179,[4]YEAR12!$A$2:$DF$260,27,FALSE)</f>
        <v>A/A*</v>
      </c>
      <c r="L179" s="117" t="str">
        <f>VLOOKUP($E179,[4]YEAR12!$A$2:$DF$260,31,FALSE)</f>
        <v>A/A*</v>
      </c>
      <c r="M179" s="117" t="str">
        <f>VLOOKUP($E179,[4]YEAR12!$A$2:$DF$260,35,FALSE)</f>
        <v/>
      </c>
      <c r="N179" s="117" t="str">
        <f>VLOOKUP($E179,[4]YEAR12!$A$2:$DF$260,39,FALSE)</f>
        <v/>
      </c>
      <c r="O179" s="117" t="str">
        <f>VLOOKUP($E179,[4]YEAR12!$A$2:$DF$260,43,FALSE)</f>
        <v/>
      </c>
      <c r="P179" s="117" t="str">
        <f>VLOOKUP($E179,[4]YEAR12!$A$2:$DF$260,47,FALSE)</f>
        <v>A/A*</v>
      </c>
      <c r="Q179" s="117" t="str">
        <f>VLOOKUP($E179,[4]YEAR12!$A$2:$DF$260,51,FALSE)</f>
        <v/>
      </c>
      <c r="R179" s="117" t="str">
        <f>VLOOKUP($E179,[4]YEAR12!$A$2:$DF$260,55,FALSE)</f>
        <v/>
      </c>
      <c r="S179" s="117" t="str">
        <f>VLOOKUP($E179,[4]YEAR12!$A$2:$DF$260,59,FALSE)</f>
        <v/>
      </c>
      <c r="T179" s="117" t="str">
        <f>VLOOKUP($E179,[4]YEAR12!$A$2:$DF$260,63,FALSE)</f>
        <v/>
      </c>
      <c r="U179" s="117" t="str">
        <f>VLOOKUP($E179,[4]YEAR12!$A$2:$DF$260,67,FALSE)</f>
        <v/>
      </c>
      <c r="V179" s="117" t="str">
        <f>VLOOKUP($E179,[4]YEAR12!$A$2:$DF$260,71,FALSE)</f>
        <v/>
      </c>
      <c r="W179" s="117" t="str">
        <f>VLOOKUP($E179,[4]YEAR12!$A$2:$DF$260,75,FALSE)</f>
        <v/>
      </c>
      <c r="X179" s="117" t="str">
        <f>VLOOKUP($E179,[4]YEAR12!$A$2:$DF$260,79,FALSE)</f>
        <v/>
      </c>
      <c r="Y179" s="117" t="str">
        <f>VLOOKUP($E179,[4]YEAR12!$A$2:$DF$260,83,FALSE)</f>
        <v/>
      </c>
      <c r="Z179" s="117" t="str">
        <f>VLOOKUP($E179,[4]YEAR12!$A$2:$DF$260,87,FALSE)</f>
        <v/>
      </c>
      <c r="AA179" s="117" t="str">
        <f>VLOOKUP($E179,[4]YEAR12!$A$2:$DF$260,91,FALSE)</f>
        <v/>
      </c>
      <c r="AB179" s="117" t="str">
        <f>VLOOKUP($E179,[4]YEAR12!$A$2:$DF$260,95,FALSE)</f>
        <v>A/A*</v>
      </c>
      <c r="AC179" s="117" t="str">
        <f>VLOOKUP($E179,[4]YEAR12!$A$2:$DF$260,99,FALSE)</f>
        <v/>
      </c>
      <c r="AD179" s="117" t="str">
        <f>VLOOKUP($E179,[4]YEAR12!$A$2:$DF$260,103,FALSE)</f>
        <v/>
      </c>
      <c r="AE179" s="117" t="str">
        <f>VLOOKUP($E179,[4]YEAR12!$A$2:$DF$260,107,FALSE)</f>
        <v/>
      </c>
      <c r="AF179" s="117" t="str">
        <f>VLOOKUP($E179,[4]YEAR12!$A$2:$DI$260,111,FALSE)</f>
        <v/>
      </c>
      <c r="AG179" s="117" t="str">
        <f>VLOOKUP($E179,[4]YEAR12!$A$2:$DK$260,115,FALSE)</f>
        <v/>
      </c>
      <c r="AH179" s="117" t="str">
        <f>VLOOKUP($E179,[4]YEAR12!$A$2:$FK$260,119,FALSE)</f>
        <v/>
      </c>
    </row>
    <row r="180" spans="5:34" x14ac:dyDescent="0.25">
      <c r="E180" s="73">
        <f>[4]YEAR12!$A179</f>
        <v>160070</v>
      </c>
      <c r="F180" s="72" t="str">
        <f>[4]YEAR12!$B179</f>
        <v>Riaz, Zain</v>
      </c>
      <c r="G180" s="119">
        <f>[4]YEAR12!$M179</f>
        <v>6.8125</v>
      </c>
      <c r="H180" s="78" t="str">
        <f>[4]YEAR12!$Q179</f>
        <v>6.25+ (B/A)</v>
      </c>
      <c r="I180" s="117" t="str">
        <f>VLOOKUP($E180,[4]YEAR12!$A$2:$DF$260,19,FALSE)</f>
        <v/>
      </c>
      <c r="J180" s="117" t="str">
        <f>VLOOKUP($E180,[4]YEAR12!$A$2:$DF$260,23,FALSE)</f>
        <v/>
      </c>
      <c r="K180" s="117" t="str">
        <f>VLOOKUP($E180,[4]YEAR12!$A$2:$DF$260,27,FALSE)</f>
        <v>B/A</v>
      </c>
      <c r="L180" s="117" t="str">
        <f>VLOOKUP($E180,[4]YEAR12!$A$2:$DF$260,31,FALSE)</f>
        <v>B/A</v>
      </c>
      <c r="M180" s="117" t="str">
        <f>VLOOKUP($E180,[4]YEAR12!$A$2:$DF$260,35,FALSE)</f>
        <v/>
      </c>
      <c r="N180" s="117" t="str">
        <f>VLOOKUP($E180,[4]YEAR12!$A$2:$DF$260,39,FALSE)</f>
        <v/>
      </c>
      <c r="O180" s="117" t="str">
        <f>VLOOKUP($E180,[4]YEAR12!$A$2:$DF$260,43,FALSE)</f>
        <v/>
      </c>
      <c r="P180" s="117" t="str">
        <f>VLOOKUP($E180,[4]YEAR12!$A$2:$DF$260,47,FALSE)</f>
        <v>A</v>
      </c>
      <c r="Q180" s="117" t="str">
        <f>VLOOKUP($E180,[4]YEAR12!$A$2:$DF$260,51,FALSE)</f>
        <v/>
      </c>
      <c r="R180" s="117" t="str">
        <f>VLOOKUP($E180,[4]YEAR12!$A$2:$DF$260,55,FALSE)</f>
        <v/>
      </c>
      <c r="S180" s="117" t="str">
        <f>VLOOKUP($E180,[4]YEAR12!$A$2:$DF$260,59,FALSE)</f>
        <v/>
      </c>
      <c r="T180" s="117" t="str">
        <f>VLOOKUP($E180,[4]YEAR12!$A$2:$DF$260,63,FALSE)</f>
        <v/>
      </c>
      <c r="U180" s="117" t="str">
        <f>VLOOKUP($E180,[4]YEAR12!$A$2:$DF$260,67,FALSE)</f>
        <v/>
      </c>
      <c r="V180" s="117" t="str">
        <f>VLOOKUP($E180,[4]YEAR12!$A$2:$DF$260,71,FALSE)</f>
        <v/>
      </c>
      <c r="W180" s="117" t="str">
        <f>VLOOKUP($E180,[4]YEAR12!$A$2:$DF$260,75,FALSE)</f>
        <v/>
      </c>
      <c r="X180" s="117" t="str">
        <f>VLOOKUP($E180,[4]YEAR12!$A$2:$DF$260,79,FALSE)</f>
        <v/>
      </c>
      <c r="Y180" s="117" t="str">
        <f>VLOOKUP($E180,[4]YEAR12!$A$2:$DF$260,83,FALSE)</f>
        <v/>
      </c>
      <c r="Z180" s="117" t="str">
        <f>VLOOKUP($E180,[4]YEAR12!$A$2:$DF$260,87,FALSE)</f>
        <v/>
      </c>
      <c r="AA180" s="117" t="str">
        <f>VLOOKUP($E180,[4]YEAR12!$A$2:$DF$260,91,FALSE)</f>
        <v>A</v>
      </c>
      <c r="AB180" s="117" t="str">
        <f>VLOOKUP($E180,[4]YEAR12!$A$2:$DF$260,95,FALSE)</f>
        <v/>
      </c>
      <c r="AC180" s="117" t="str">
        <f>VLOOKUP($E180,[4]YEAR12!$A$2:$DF$260,99,FALSE)</f>
        <v/>
      </c>
      <c r="AD180" s="117" t="str">
        <f>VLOOKUP($E180,[4]YEAR12!$A$2:$DF$260,103,FALSE)</f>
        <v/>
      </c>
      <c r="AE180" s="117" t="str">
        <f>VLOOKUP($E180,[4]YEAR12!$A$2:$DF$260,107,FALSE)</f>
        <v/>
      </c>
      <c r="AF180" s="117" t="str">
        <f>VLOOKUP($E180,[4]YEAR12!$A$2:$DI$260,111,FALSE)</f>
        <v/>
      </c>
      <c r="AG180" s="117" t="str">
        <f>VLOOKUP($E180,[4]YEAR12!$A$2:$DK$260,115,FALSE)</f>
        <v/>
      </c>
      <c r="AH180" s="117" t="str">
        <f>VLOOKUP($E180,[4]YEAR12!$A$2:$FK$260,119,FALSE)</f>
        <v/>
      </c>
    </row>
    <row r="181" spans="5:34" x14ac:dyDescent="0.25">
      <c r="E181" s="73">
        <f>[4]YEAR12!$A180</f>
        <v>150969</v>
      </c>
      <c r="F181" s="72" t="str">
        <f>[4]YEAR12!$B180</f>
        <v>Ridge, Frankie</v>
      </c>
      <c r="G181" s="119">
        <f>[4]YEAR12!$M180</f>
        <v>5.9</v>
      </c>
      <c r="H181" s="78" t="str">
        <f>[4]YEAR12!$Q180</f>
        <v>4.75+ (C/B)</v>
      </c>
      <c r="I181" s="117" t="str">
        <f>VLOOKUP($E181,[4]YEAR12!$A$2:$DF$260,19,FALSE)</f>
        <v/>
      </c>
      <c r="J181" s="117" t="str">
        <f>VLOOKUP($E181,[4]YEAR12!$A$2:$DF$260,23,FALSE)</f>
        <v/>
      </c>
      <c r="K181" s="117" t="str">
        <f>VLOOKUP($E181,[4]YEAR12!$A$2:$DF$260,27,FALSE)</f>
        <v/>
      </c>
      <c r="L181" s="117" t="str">
        <f>VLOOKUP($E181,[4]YEAR12!$A$2:$DF$260,31,FALSE)</f>
        <v/>
      </c>
      <c r="M181" s="117" t="str">
        <f>VLOOKUP($E181,[4]YEAR12!$A$2:$DF$260,35,FALSE)</f>
        <v/>
      </c>
      <c r="N181" s="117" t="str">
        <f>VLOOKUP($E181,[4]YEAR12!$A$2:$DF$260,39,FALSE)</f>
        <v/>
      </c>
      <c r="O181" s="117" t="str">
        <f>VLOOKUP($E181,[4]YEAR12!$A$2:$DF$260,43,FALSE)</f>
        <v>B/A</v>
      </c>
      <c r="P181" s="117" t="str">
        <f>VLOOKUP($E181,[4]YEAR12!$A$2:$DF$260,47,FALSE)</f>
        <v/>
      </c>
      <c r="Q181" s="117" t="str">
        <f>VLOOKUP($E181,[4]YEAR12!$A$2:$DF$260,51,FALSE)</f>
        <v/>
      </c>
      <c r="R181" s="117" t="str">
        <f>VLOOKUP($E181,[4]YEAR12!$A$2:$DF$260,55,FALSE)</f>
        <v/>
      </c>
      <c r="S181" s="117" t="str">
        <f>VLOOKUP($E181,[4]YEAR12!$A$2:$DF$260,59,FALSE)</f>
        <v/>
      </c>
      <c r="T181" s="117" t="str">
        <f>VLOOKUP($E181,[4]YEAR12!$A$2:$DF$260,63,FALSE)</f>
        <v>B/A</v>
      </c>
      <c r="U181" s="117" t="str">
        <f>VLOOKUP($E181,[4]YEAR12!$A$2:$DF$260,67,FALSE)</f>
        <v/>
      </c>
      <c r="V181" s="117" t="str">
        <f>VLOOKUP($E181,[4]YEAR12!$A$2:$DF$260,71,FALSE)</f>
        <v/>
      </c>
      <c r="W181" s="117" t="str">
        <f>VLOOKUP($E181,[4]YEAR12!$A$2:$DF$260,75,FALSE)</f>
        <v/>
      </c>
      <c r="X181" s="117" t="str">
        <f>VLOOKUP($E181,[4]YEAR12!$A$2:$DF$260,79,FALSE)</f>
        <v/>
      </c>
      <c r="Y181" s="117" t="str">
        <f>VLOOKUP($E181,[4]YEAR12!$A$2:$DF$260,83,FALSE)</f>
        <v/>
      </c>
      <c r="Z181" s="117" t="str">
        <f>VLOOKUP($E181,[4]YEAR12!$A$2:$DF$260,87,FALSE)</f>
        <v>B/A</v>
      </c>
      <c r="AA181" s="117" t="str">
        <f>VLOOKUP($E181,[4]YEAR12!$A$2:$DF$260,91,FALSE)</f>
        <v/>
      </c>
      <c r="AB181" s="117" t="str">
        <f>VLOOKUP($E181,[4]YEAR12!$A$2:$DF$260,95,FALSE)</f>
        <v/>
      </c>
      <c r="AC181" s="117" t="str">
        <f>VLOOKUP($E181,[4]YEAR12!$A$2:$DF$260,99,FALSE)</f>
        <v/>
      </c>
      <c r="AD181" s="117" t="str">
        <f>VLOOKUP($E181,[4]YEAR12!$A$2:$DF$260,103,FALSE)</f>
        <v>B/A</v>
      </c>
      <c r="AE181" s="117" t="str">
        <f>VLOOKUP($E181,[4]YEAR12!$A$2:$DF$260,107,FALSE)</f>
        <v/>
      </c>
      <c r="AF181" s="117" t="str">
        <f>VLOOKUP($E181,[4]YEAR12!$A$2:$DI$260,111,FALSE)</f>
        <v/>
      </c>
      <c r="AG181" s="117" t="str">
        <f>VLOOKUP($E181,[4]YEAR12!$A$2:$DK$260,115,FALSE)</f>
        <v/>
      </c>
      <c r="AH181" s="117" t="str">
        <f>VLOOKUP($E181,[4]YEAR12!$A$2:$FK$260,119,FALSE)</f>
        <v/>
      </c>
    </row>
    <row r="182" spans="5:34" x14ac:dyDescent="0.25">
      <c r="E182" s="73">
        <f>[4]YEAR12!$A181</f>
        <v>150970</v>
      </c>
      <c r="F182" s="72" t="str">
        <f>[4]YEAR12!$B181</f>
        <v>Roberts, Oliver</v>
      </c>
      <c r="G182" s="119">
        <f>[4]YEAR12!$M181</f>
        <v>5.4</v>
      </c>
      <c r="H182" s="78" t="str">
        <f>[4]YEAR12!$Q181</f>
        <v>4.75+ (C/B)</v>
      </c>
      <c r="I182" s="117" t="str">
        <f>VLOOKUP($E182,[4]YEAR12!$A$2:$DF$260,19,FALSE)</f>
        <v/>
      </c>
      <c r="J182" s="117" t="str">
        <f>VLOOKUP($E182,[4]YEAR12!$A$2:$DF$260,23,FALSE)</f>
        <v>B/A</v>
      </c>
      <c r="K182" s="117" t="str">
        <f>VLOOKUP($E182,[4]YEAR12!$A$2:$DF$260,27,FALSE)</f>
        <v/>
      </c>
      <c r="L182" s="117" t="str">
        <f>VLOOKUP($E182,[4]YEAR12!$A$2:$DF$260,31,FALSE)</f>
        <v/>
      </c>
      <c r="M182" s="117" t="str">
        <f>VLOOKUP($E182,[4]YEAR12!$A$2:$DF$260,35,FALSE)</f>
        <v/>
      </c>
      <c r="N182" s="117" t="str">
        <f>VLOOKUP($E182,[4]YEAR12!$A$2:$DF$260,39,FALSE)</f>
        <v>B</v>
      </c>
      <c r="O182" s="117" t="str">
        <f>VLOOKUP($E182,[4]YEAR12!$A$2:$DF$260,43,FALSE)</f>
        <v/>
      </c>
      <c r="P182" s="117" t="str">
        <f>VLOOKUP($E182,[4]YEAR12!$A$2:$DF$260,47,FALSE)</f>
        <v/>
      </c>
      <c r="Q182" s="117" t="str">
        <f>VLOOKUP($E182,[4]YEAR12!$A$2:$DF$260,51,FALSE)</f>
        <v/>
      </c>
      <c r="R182" s="117" t="str">
        <f>VLOOKUP($E182,[4]YEAR12!$A$2:$DF$260,55,FALSE)</f>
        <v/>
      </c>
      <c r="S182" s="117" t="str">
        <f>VLOOKUP($E182,[4]YEAR12!$A$2:$DF$260,59,FALSE)</f>
        <v/>
      </c>
      <c r="T182" s="117" t="str">
        <f>VLOOKUP($E182,[4]YEAR12!$A$2:$DF$260,63,FALSE)</f>
        <v/>
      </c>
      <c r="U182" s="117" t="str">
        <f>VLOOKUP($E182,[4]YEAR12!$A$2:$DF$260,67,FALSE)</f>
        <v/>
      </c>
      <c r="V182" s="117" t="str">
        <f>VLOOKUP($E182,[4]YEAR12!$A$2:$DF$260,71,FALSE)</f>
        <v/>
      </c>
      <c r="W182" s="117" t="str">
        <f>VLOOKUP($E182,[4]YEAR12!$A$2:$DF$260,75,FALSE)</f>
        <v/>
      </c>
      <c r="X182" s="117" t="str">
        <f>VLOOKUP($E182,[4]YEAR12!$A$2:$DF$260,79,FALSE)</f>
        <v/>
      </c>
      <c r="Y182" s="117" t="str">
        <f>VLOOKUP($E182,[4]YEAR12!$A$2:$DF$260,83,FALSE)</f>
        <v/>
      </c>
      <c r="Z182" s="117" t="str">
        <f>VLOOKUP($E182,[4]YEAR12!$A$2:$DF$260,87,FALSE)</f>
        <v>B</v>
      </c>
      <c r="AA182" s="117" t="str">
        <f>VLOOKUP($E182,[4]YEAR12!$A$2:$DF$260,91,FALSE)</f>
        <v>B</v>
      </c>
      <c r="AB182" s="117" t="str">
        <f>VLOOKUP($E182,[4]YEAR12!$A$2:$DF$260,95,FALSE)</f>
        <v/>
      </c>
      <c r="AC182" s="117" t="str">
        <f>VLOOKUP($E182,[4]YEAR12!$A$2:$DF$260,99,FALSE)</f>
        <v/>
      </c>
      <c r="AD182" s="117" t="str">
        <f>VLOOKUP($E182,[4]YEAR12!$A$2:$DF$260,103,FALSE)</f>
        <v/>
      </c>
      <c r="AE182" s="117" t="str">
        <f>VLOOKUP($E182,[4]YEAR12!$A$2:$DF$260,107,FALSE)</f>
        <v/>
      </c>
      <c r="AF182" s="117" t="str">
        <f>VLOOKUP($E182,[4]YEAR12!$A$2:$DI$260,111,FALSE)</f>
        <v/>
      </c>
      <c r="AG182" s="117" t="str">
        <f>VLOOKUP($E182,[4]YEAR12!$A$2:$DK$260,115,FALSE)</f>
        <v/>
      </c>
      <c r="AH182" s="117" t="str">
        <f>VLOOKUP($E182,[4]YEAR12!$A$2:$FK$260,119,FALSE)</f>
        <v/>
      </c>
    </row>
    <row r="183" spans="5:34" x14ac:dyDescent="0.25">
      <c r="E183" s="73">
        <f>[4]YEAR12!$A182</f>
        <v>151501</v>
      </c>
      <c r="F183" s="72" t="str">
        <f>[4]YEAR12!$B182</f>
        <v>Rojas Burgoa, Alejandro</v>
      </c>
      <c r="G183" s="119">
        <f>[4]YEAR12!$M182</f>
        <v>4.8181818181818183</v>
      </c>
      <c r="H183" s="78" t="str">
        <f>[4]YEAR12!$Q182</f>
        <v>4.75+ (C/B)</v>
      </c>
      <c r="I183" s="117" t="str">
        <f>VLOOKUP($E183,[4]YEAR12!$A$2:$DF$260,19,FALSE)</f>
        <v/>
      </c>
      <c r="J183" s="117" t="str">
        <f>VLOOKUP($E183,[4]YEAR12!$A$2:$DF$260,23,FALSE)</f>
        <v>B</v>
      </c>
      <c r="K183" s="117" t="str">
        <f>VLOOKUP($E183,[4]YEAR12!$A$2:$DF$260,27,FALSE)</f>
        <v/>
      </c>
      <c r="L183" s="117" t="str">
        <f>VLOOKUP($E183,[4]YEAR12!$A$2:$DF$260,31,FALSE)</f>
        <v/>
      </c>
      <c r="M183" s="117" t="str">
        <f>VLOOKUP($E183,[4]YEAR12!$A$2:$DF$260,35,FALSE)</f>
        <v/>
      </c>
      <c r="N183" s="117" t="str">
        <f>VLOOKUP($E183,[4]YEAR12!$A$2:$DF$260,39,FALSE)</f>
        <v/>
      </c>
      <c r="O183" s="117" t="str">
        <f>VLOOKUP($E183,[4]YEAR12!$A$2:$DF$260,43,FALSE)</f>
        <v/>
      </c>
      <c r="P183" s="117" t="str">
        <f>VLOOKUP($E183,[4]YEAR12!$A$2:$DF$260,47,FALSE)</f>
        <v>C/B</v>
      </c>
      <c r="Q183" s="117" t="str">
        <f>VLOOKUP($E183,[4]YEAR12!$A$2:$DF$260,51,FALSE)</f>
        <v/>
      </c>
      <c r="R183" s="117" t="str">
        <f>VLOOKUP($E183,[4]YEAR12!$A$2:$DF$260,55,FALSE)</f>
        <v/>
      </c>
      <c r="S183" s="117" t="str">
        <f>VLOOKUP($E183,[4]YEAR12!$A$2:$DF$260,59,FALSE)</f>
        <v/>
      </c>
      <c r="T183" s="117" t="str">
        <f>VLOOKUP($E183,[4]YEAR12!$A$2:$DF$260,63,FALSE)</f>
        <v/>
      </c>
      <c r="U183" s="117" t="str">
        <f>VLOOKUP($E183,[4]YEAR12!$A$2:$DF$260,67,FALSE)</f>
        <v/>
      </c>
      <c r="V183" s="117" t="str">
        <f>VLOOKUP($E183,[4]YEAR12!$A$2:$DF$260,71,FALSE)</f>
        <v/>
      </c>
      <c r="W183" s="117" t="str">
        <f>VLOOKUP($E183,[4]YEAR12!$A$2:$DF$260,75,FALSE)</f>
        <v/>
      </c>
      <c r="X183" s="117" t="str">
        <f>VLOOKUP($E183,[4]YEAR12!$A$2:$DF$260,79,FALSE)</f>
        <v/>
      </c>
      <c r="Y183" s="117" t="str">
        <f>VLOOKUP($E183,[4]YEAR12!$A$2:$DF$260,83,FALSE)</f>
        <v/>
      </c>
      <c r="Z183" s="117" t="str">
        <f>VLOOKUP($E183,[4]YEAR12!$A$2:$DF$260,87,FALSE)</f>
        <v/>
      </c>
      <c r="AA183" s="117" t="str">
        <f>VLOOKUP($E183,[4]YEAR12!$A$2:$DF$260,91,FALSE)</f>
        <v/>
      </c>
      <c r="AB183" s="117" t="str">
        <f>VLOOKUP($E183,[4]YEAR12!$A$2:$DF$260,95,FALSE)</f>
        <v/>
      </c>
      <c r="AC183" s="117" t="str">
        <f>VLOOKUP($E183,[4]YEAR12!$A$2:$DF$260,99,FALSE)</f>
        <v>B</v>
      </c>
      <c r="AD183" s="117" t="str">
        <f>VLOOKUP($E183,[4]YEAR12!$A$2:$DF$260,103,FALSE)</f>
        <v/>
      </c>
      <c r="AE183" s="117" t="str">
        <f>VLOOKUP($E183,[4]YEAR12!$A$2:$DF$260,107,FALSE)</f>
        <v/>
      </c>
      <c r="AF183" s="117" t="str">
        <f>VLOOKUP($E183,[4]YEAR12!$A$2:$DI$260,111,FALSE)</f>
        <v>B</v>
      </c>
      <c r="AG183" s="117" t="str">
        <f>VLOOKUP($E183,[4]YEAR12!$A$2:$DK$260,115,FALSE)</f>
        <v/>
      </c>
      <c r="AH183" s="117" t="str">
        <f>VLOOKUP($E183,[4]YEAR12!$A$2:$FK$260,119,FALSE)</f>
        <v/>
      </c>
    </row>
    <row r="184" spans="5:34" x14ac:dyDescent="0.25">
      <c r="E184" s="73">
        <f>[4]YEAR12!$A183</f>
        <v>160071</v>
      </c>
      <c r="F184" s="72" t="str">
        <f>[4]YEAR12!$B183</f>
        <v>Rose, Elijah</v>
      </c>
      <c r="G184" s="119">
        <f>[4]YEAR12!$M183</f>
        <v>5.7857142857142856</v>
      </c>
      <c r="H184" s="78" t="str">
        <f>[4]YEAR12!$Q183</f>
        <v>4.75+ (C/B)</v>
      </c>
      <c r="I184" s="117" t="str">
        <f>VLOOKUP($E184,[4]YEAR12!$A$2:$DF$260,19,FALSE)</f>
        <v/>
      </c>
      <c r="J184" s="117" t="str">
        <f>VLOOKUP($E184,[4]YEAR12!$A$2:$DF$260,23,FALSE)</f>
        <v/>
      </c>
      <c r="K184" s="117" t="str">
        <f>VLOOKUP($E184,[4]YEAR12!$A$2:$DF$260,27,FALSE)</f>
        <v/>
      </c>
      <c r="L184" s="117" t="str">
        <f>VLOOKUP($E184,[4]YEAR12!$A$2:$DF$260,31,FALSE)</f>
        <v/>
      </c>
      <c r="M184" s="117" t="str">
        <f>VLOOKUP($E184,[4]YEAR12!$A$2:$DF$260,35,FALSE)</f>
        <v/>
      </c>
      <c r="N184" s="117" t="str">
        <f>VLOOKUP($E184,[4]YEAR12!$A$2:$DF$260,39,FALSE)</f>
        <v/>
      </c>
      <c r="O184" s="117" t="str">
        <f>VLOOKUP($E184,[4]YEAR12!$A$2:$DF$260,43,FALSE)</f>
        <v/>
      </c>
      <c r="P184" s="117" t="str">
        <f>VLOOKUP($E184,[4]YEAR12!$A$2:$DF$260,47,FALSE)</f>
        <v/>
      </c>
      <c r="Q184" s="117" t="str">
        <f>VLOOKUP($E184,[4]YEAR12!$A$2:$DF$260,51,FALSE)</f>
        <v/>
      </c>
      <c r="R184" s="117" t="str">
        <f>VLOOKUP($E184,[4]YEAR12!$A$2:$DF$260,55,FALSE)</f>
        <v/>
      </c>
      <c r="S184" s="117" t="str">
        <f>VLOOKUP($E184,[4]YEAR12!$A$2:$DF$260,59,FALSE)</f>
        <v/>
      </c>
      <c r="T184" s="117" t="str">
        <f>VLOOKUP($E184,[4]YEAR12!$A$2:$DF$260,63,FALSE)</f>
        <v>B/A</v>
      </c>
      <c r="U184" s="117" t="str">
        <f>VLOOKUP($E184,[4]YEAR12!$A$2:$DF$260,67,FALSE)</f>
        <v/>
      </c>
      <c r="V184" s="117" t="str">
        <f>VLOOKUP($E184,[4]YEAR12!$A$2:$DF$260,71,FALSE)</f>
        <v/>
      </c>
      <c r="W184" s="117" t="str">
        <f>VLOOKUP($E184,[4]YEAR12!$A$2:$DF$260,75,FALSE)</f>
        <v/>
      </c>
      <c r="X184" s="117" t="str">
        <f>VLOOKUP($E184,[4]YEAR12!$A$2:$DF$260,79,FALSE)</f>
        <v/>
      </c>
      <c r="Y184" s="117" t="str">
        <f>VLOOKUP($E184,[4]YEAR12!$A$2:$DF$260,83,FALSE)</f>
        <v/>
      </c>
      <c r="Z184" s="117" t="str">
        <f>VLOOKUP($E184,[4]YEAR12!$A$2:$DF$260,87,FALSE)</f>
        <v>B/A</v>
      </c>
      <c r="AA184" s="117" t="str">
        <f>VLOOKUP($E184,[4]YEAR12!$A$2:$DF$260,91,FALSE)</f>
        <v/>
      </c>
      <c r="AB184" s="117" t="str">
        <f>VLOOKUP($E184,[4]YEAR12!$A$2:$DF$260,95,FALSE)</f>
        <v>C/B</v>
      </c>
      <c r="AC184" s="117" t="str">
        <f>VLOOKUP($E184,[4]YEAR12!$A$2:$DF$260,99,FALSE)</f>
        <v/>
      </c>
      <c r="AD184" s="117" t="str">
        <f>VLOOKUP($E184,[4]YEAR12!$A$2:$DF$260,103,FALSE)</f>
        <v>B</v>
      </c>
      <c r="AE184" s="117" t="str">
        <f>VLOOKUP($E184,[4]YEAR12!$A$2:$DF$260,107,FALSE)</f>
        <v/>
      </c>
      <c r="AF184" s="117" t="str">
        <f>VLOOKUP($E184,[4]YEAR12!$A$2:$DI$260,111,FALSE)</f>
        <v/>
      </c>
      <c r="AG184" s="117" t="str">
        <f>VLOOKUP($E184,[4]YEAR12!$A$2:$DK$260,115,FALSE)</f>
        <v/>
      </c>
      <c r="AH184" s="117" t="str">
        <f>VLOOKUP($E184,[4]YEAR12!$A$2:$FK$260,119,FALSE)</f>
        <v/>
      </c>
    </row>
    <row r="185" spans="5:34" x14ac:dyDescent="0.25">
      <c r="E185" s="73">
        <f>[4]YEAR12!$A184</f>
        <v>150884</v>
      </c>
      <c r="F185" s="72" t="str">
        <f>[4]YEAR12!$B184</f>
        <v>Ross, Eoghan</v>
      </c>
      <c r="G185" s="119">
        <f>[4]YEAR12!$M184</f>
        <v>7.2</v>
      </c>
      <c r="H185" s="78" t="str">
        <f>[4]YEAR12!$Q184</f>
        <v>6.25+ (B/A)</v>
      </c>
      <c r="I185" s="117" t="str">
        <f>VLOOKUP($E185,[4]YEAR12!$A$2:$DF$260,19,FALSE)</f>
        <v/>
      </c>
      <c r="J185" s="117" t="str">
        <f>VLOOKUP($E185,[4]YEAR12!$A$2:$DF$260,23,FALSE)</f>
        <v/>
      </c>
      <c r="K185" s="117" t="str">
        <f>VLOOKUP($E185,[4]YEAR12!$A$2:$DF$260,27,FALSE)</f>
        <v/>
      </c>
      <c r="L185" s="117" t="str">
        <f>VLOOKUP($E185,[4]YEAR12!$A$2:$DF$260,31,FALSE)</f>
        <v/>
      </c>
      <c r="M185" s="117" t="str">
        <f>VLOOKUP($E185,[4]YEAR12!$A$2:$DF$260,35,FALSE)</f>
        <v/>
      </c>
      <c r="N185" s="117" t="str">
        <f>VLOOKUP($E185,[4]YEAR12!$A$2:$DF$260,39,FALSE)</f>
        <v/>
      </c>
      <c r="O185" s="117" t="str">
        <f>VLOOKUP($E185,[4]YEAR12!$A$2:$DF$260,43,FALSE)</f>
        <v/>
      </c>
      <c r="P185" s="117" t="str">
        <f>VLOOKUP($E185,[4]YEAR12!$A$2:$DF$260,47,FALSE)</f>
        <v>A/A*</v>
      </c>
      <c r="Q185" s="117" t="str">
        <f>VLOOKUP($E185,[4]YEAR12!$A$2:$DF$260,51,FALSE)</f>
        <v>A/A*</v>
      </c>
      <c r="R185" s="117" t="str">
        <f>VLOOKUP($E185,[4]YEAR12!$A$2:$DF$260,55,FALSE)</f>
        <v/>
      </c>
      <c r="S185" s="117" t="str">
        <f>VLOOKUP($E185,[4]YEAR12!$A$2:$DF$260,59,FALSE)</f>
        <v/>
      </c>
      <c r="T185" s="117" t="str">
        <f>VLOOKUP($E185,[4]YEAR12!$A$2:$DF$260,63,FALSE)</f>
        <v/>
      </c>
      <c r="U185" s="117" t="str">
        <f>VLOOKUP($E185,[4]YEAR12!$A$2:$DF$260,67,FALSE)</f>
        <v/>
      </c>
      <c r="V185" s="117" t="str">
        <f>VLOOKUP($E185,[4]YEAR12!$A$2:$DF$260,71,FALSE)</f>
        <v/>
      </c>
      <c r="W185" s="117" t="str">
        <f>VLOOKUP($E185,[4]YEAR12!$A$2:$DF$260,75,FALSE)</f>
        <v>A</v>
      </c>
      <c r="X185" s="117" t="str">
        <f>VLOOKUP($E185,[4]YEAR12!$A$2:$DF$260,79,FALSE)</f>
        <v/>
      </c>
      <c r="Y185" s="117" t="str">
        <f>VLOOKUP($E185,[4]YEAR12!$A$2:$DF$260,83,FALSE)</f>
        <v/>
      </c>
      <c r="Z185" s="117" t="str">
        <f>VLOOKUP($E185,[4]YEAR12!$A$2:$DF$260,87,FALSE)</f>
        <v/>
      </c>
      <c r="AA185" s="117" t="str">
        <f>VLOOKUP($E185,[4]YEAR12!$A$2:$DF$260,91,FALSE)</f>
        <v/>
      </c>
      <c r="AB185" s="117" t="str">
        <f>VLOOKUP($E185,[4]YEAR12!$A$2:$DF$260,95,FALSE)</f>
        <v>A</v>
      </c>
      <c r="AC185" s="117" t="str">
        <f>VLOOKUP($E185,[4]YEAR12!$A$2:$DF$260,99,FALSE)</f>
        <v/>
      </c>
      <c r="AD185" s="117" t="str">
        <f>VLOOKUP($E185,[4]YEAR12!$A$2:$DF$260,103,FALSE)</f>
        <v/>
      </c>
      <c r="AE185" s="117" t="str">
        <f>VLOOKUP($E185,[4]YEAR12!$A$2:$DF$260,107,FALSE)</f>
        <v/>
      </c>
      <c r="AF185" s="117" t="str">
        <f>VLOOKUP($E185,[4]YEAR12!$A$2:$DI$260,111,FALSE)</f>
        <v/>
      </c>
      <c r="AG185" s="117" t="str">
        <f>VLOOKUP($E185,[4]YEAR12!$A$2:$DK$260,115,FALSE)</f>
        <v/>
      </c>
      <c r="AH185" s="117" t="str">
        <f>VLOOKUP($E185,[4]YEAR12!$A$2:$FK$260,119,FALSE)</f>
        <v/>
      </c>
    </row>
    <row r="186" spans="5:34" x14ac:dyDescent="0.25">
      <c r="E186" s="73">
        <f>[4]YEAR12!$A185</f>
        <v>160057</v>
      </c>
      <c r="F186" s="72" t="str">
        <f>[4]YEAR12!$B185</f>
        <v>Salmon, Eleanor</v>
      </c>
      <c r="G186" s="119">
        <f>[4]YEAR12!$M185</f>
        <v>7.7777777777777777</v>
      </c>
      <c r="H186" s="78" t="str">
        <f>[4]YEAR12!$Q185</f>
        <v>7.75+ (A/A*)</v>
      </c>
      <c r="I186" s="117" t="str">
        <f>VLOOKUP($E186,[4]YEAR12!$A$2:$DF$260,19,FALSE)</f>
        <v/>
      </c>
      <c r="J186" s="117" t="str">
        <f>VLOOKUP($E186,[4]YEAR12!$A$2:$DF$260,23,FALSE)</f>
        <v/>
      </c>
      <c r="K186" s="117" t="str">
        <f>VLOOKUP($E186,[4]YEAR12!$A$2:$DF$260,27,FALSE)</f>
        <v/>
      </c>
      <c r="L186" s="117" t="str">
        <f>VLOOKUP($E186,[4]YEAR12!$A$2:$DF$260,31,FALSE)</f>
        <v/>
      </c>
      <c r="M186" s="117" t="str">
        <f>VLOOKUP($E186,[4]YEAR12!$A$2:$DF$260,35,FALSE)</f>
        <v/>
      </c>
      <c r="N186" s="117" t="str">
        <f>VLOOKUP($E186,[4]YEAR12!$A$2:$DF$260,39,FALSE)</f>
        <v/>
      </c>
      <c r="O186" s="117" t="str">
        <f>VLOOKUP($E186,[4]YEAR12!$A$2:$DF$260,43,FALSE)</f>
        <v/>
      </c>
      <c r="P186" s="117" t="str">
        <f>VLOOKUP($E186,[4]YEAR12!$A$2:$DF$260,47,FALSE)</f>
        <v/>
      </c>
      <c r="Q186" s="117" t="str">
        <f>VLOOKUP($E186,[4]YEAR12!$A$2:$DF$260,51,FALSE)</f>
        <v/>
      </c>
      <c r="R186" s="117" t="str">
        <f>VLOOKUP($E186,[4]YEAR12!$A$2:$DF$260,55,FALSE)</f>
        <v/>
      </c>
      <c r="S186" s="117" t="str">
        <f>VLOOKUP($E186,[4]YEAR12!$A$2:$DF$260,59,FALSE)</f>
        <v/>
      </c>
      <c r="T186" s="117" t="str">
        <f>VLOOKUP($E186,[4]YEAR12!$A$2:$DF$260,63,FALSE)</f>
        <v>A*</v>
      </c>
      <c r="U186" s="117" t="str">
        <f>VLOOKUP($E186,[4]YEAR12!$A$2:$DF$260,67,FALSE)</f>
        <v/>
      </c>
      <c r="V186" s="117" t="str">
        <f>VLOOKUP($E186,[4]YEAR12!$A$2:$DF$260,71,FALSE)</f>
        <v/>
      </c>
      <c r="W186" s="117" t="str">
        <f>VLOOKUP($E186,[4]YEAR12!$A$2:$DF$260,75,FALSE)</f>
        <v/>
      </c>
      <c r="X186" s="117" t="str">
        <f>VLOOKUP($E186,[4]YEAR12!$A$2:$DF$260,79,FALSE)</f>
        <v/>
      </c>
      <c r="Y186" s="117" t="str">
        <f>VLOOKUP($E186,[4]YEAR12!$A$2:$DF$260,83,FALSE)</f>
        <v/>
      </c>
      <c r="Z186" s="117" t="str">
        <f>VLOOKUP($E186,[4]YEAR12!$A$2:$DF$260,87,FALSE)</f>
        <v/>
      </c>
      <c r="AA186" s="117" t="str">
        <f>VLOOKUP($E186,[4]YEAR12!$A$2:$DF$260,91,FALSE)</f>
        <v>A*</v>
      </c>
      <c r="AB186" s="117" t="str">
        <f>VLOOKUP($E186,[4]YEAR12!$A$2:$DF$260,95,FALSE)</f>
        <v/>
      </c>
      <c r="AC186" s="117" t="str">
        <f>VLOOKUP($E186,[4]YEAR12!$A$2:$DF$260,99,FALSE)</f>
        <v>A*</v>
      </c>
      <c r="AD186" s="117" t="str">
        <f>VLOOKUP($E186,[4]YEAR12!$A$2:$DF$260,103,FALSE)</f>
        <v>A*</v>
      </c>
      <c r="AE186" s="117" t="str">
        <f>VLOOKUP($E186,[4]YEAR12!$A$2:$DF$260,107,FALSE)</f>
        <v/>
      </c>
      <c r="AF186" s="117" t="str">
        <f>VLOOKUP($E186,[4]YEAR12!$A$2:$DI$260,111,FALSE)</f>
        <v/>
      </c>
      <c r="AG186" s="117" t="str">
        <f>VLOOKUP($E186,[4]YEAR12!$A$2:$DK$260,115,FALSE)</f>
        <v/>
      </c>
      <c r="AH186" s="117" t="str">
        <f>VLOOKUP($E186,[4]YEAR12!$A$2:$FK$260,119,FALSE)</f>
        <v/>
      </c>
    </row>
    <row r="187" spans="5:34" x14ac:dyDescent="0.25">
      <c r="E187" s="73">
        <f>[4]YEAR12!$A186</f>
        <v>160054</v>
      </c>
      <c r="F187" s="72" t="str">
        <f>[4]YEAR12!$B186</f>
        <v>Salmon, Georgia</v>
      </c>
      <c r="G187" s="119">
        <f>[4]YEAR12!$M186</f>
        <v>8.5555555555555554</v>
      </c>
      <c r="H187" s="78" t="str">
        <f>[4]YEAR12!$Q186</f>
        <v>7.75+ (A/A*)</v>
      </c>
      <c r="I187" s="117" t="str">
        <f>VLOOKUP($E187,[4]YEAR12!$A$2:$DF$260,19,FALSE)</f>
        <v/>
      </c>
      <c r="J187" s="117" t="str">
        <f>VLOOKUP($E187,[4]YEAR12!$A$2:$DF$260,23,FALSE)</f>
        <v/>
      </c>
      <c r="K187" s="117" t="str">
        <f>VLOOKUP($E187,[4]YEAR12!$A$2:$DF$260,27,FALSE)</f>
        <v>A*</v>
      </c>
      <c r="L187" s="117" t="str">
        <f>VLOOKUP($E187,[4]YEAR12!$A$2:$DF$260,31,FALSE)</f>
        <v>A*</v>
      </c>
      <c r="M187" s="117" t="str">
        <f>VLOOKUP($E187,[4]YEAR12!$A$2:$DF$260,35,FALSE)</f>
        <v/>
      </c>
      <c r="N187" s="117" t="str">
        <f>VLOOKUP($E187,[4]YEAR12!$A$2:$DF$260,39,FALSE)</f>
        <v/>
      </c>
      <c r="O187" s="117" t="str">
        <f>VLOOKUP($E187,[4]YEAR12!$A$2:$DF$260,43,FALSE)</f>
        <v/>
      </c>
      <c r="P187" s="117" t="str">
        <f>VLOOKUP($E187,[4]YEAR12!$A$2:$DF$260,47,FALSE)</f>
        <v/>
      </c>
      <c r="Q187" s="117" t="str">
        <f>VLOOKUP($E187,[4]YEAR12!$A$2:$DF$260,51,FALSE)</f>
        <v>A*</v>
      </c>
      <c r="R187" s="117" t="str">
        <f>VLOOKUP($E187,[4]YEAR12!$A$2:$DF$260,55,FALSE)</f>
        <v>A*</v>
      </c>
      <c r="S187" s="117" t="str">
        <f>VLOOKUP($E187,[4]YEAR12!$A$2:$DF$260,59,FALSE)</f>
        <v/>
      </c>
      <c r="T187" s="117" t="str">
        <f>VLOOKUP($E187,[4]YEAR12!$A$2:$DF$260,63,FALSE)</f>
        <v/>
      </c>
      <c r="U187" s="117" t="str">
        <f>VLOOKUP($E187,[4]YEAR12!$A$2:$DF$260,67,FALSE)</f>
        <v/>
      </c>
      <c r="V187" s="117" t="str">
        <f>VLOOKUP($E187,[4]YEAR12!$A$2:$DF$260,71,FALSE)</f>
        <v/>
      </c>
      <c r="W187" s="117" t="str">
        <f>VLOOKUP($E187,[4]YEAR12!$A$2:$DF$260,75,FALSE)</f>
        <v/>
      </c>
      <c r="X187" s="117" t="str">
        <f>VLOOKUP($E187,[4]YEAR12!$A$2:$DF$260,79,FALSE)</f>
        <v/>
      </c>
      <c r="Y187" s="117" t="str">
        <f>VLOOKUP($E187,[4]YEAR12!$A$2:$DF$260,83,FALSE)</f>
        <v/>
      </c>
      <c r="Z187" s="117" t="str">
        <f>VLOOKUP($E187,[4]YEAR12!$A$2:$DF$260,87,FALSE)</f>
        <v/>
      </c>
      <c r="AA187" s="117" t="str">
        <f>VLOOKUP($E187,[4]YEAR12!$A$2:$DF$260,91,FALSE)</f>
        <v/>
      </c>
      <c r="AB187" s="117" t="str">
        <f>VLOOKUP($E187,[4]YEAR12!$A$2:$DF$260,95,FALSE)</f>
        <v/>
      </c>
      <c r="AC187" s="117" t="str">
        <f>VLOOKUP($E187,[4]YEAR12!$A$2:$DF$260,99,FALSE)</f>
        <v/>
      </c>
      <c r="AD187" s="117" t="str">
        <f>VLOOKUP($E187,[4]YEAR12!$A$2:$DF$260,103,FALSE)</f>
        <v/>
      </c>
      <c r="AE187" s="117" t="str">
        <f>VLOOKUP($E187,[4]YEAR12!$A$2:$DF$260,107,FALSE)</f>
        <v/>
      </c>
      <c r="AF187" s="117" t="str">
        <f>VLOOKUP($E187,[4]YEAR12!$A$2:$DI$260,111,FALSE)</f>
        <v/>
      </c>
      <c r="AG187" s="117" t="str">
        <f>VLOOKUP($E187,[4]YEAR12!$A$2:$DK$260,115,FALSE)</f>
        <v/>
      </c>
      <c r="AH187" s="117" t="str">
        <f>VLOOKUP($E187,[4]YEAR12!$A$2:$FK$260,119,FALSE)</f>
        <v/>
      </c>
    </row>
    <row r="188" spans="5:34" x14ac:dyDescent="0.25">
      <c r="E188" s="73">
        <f>[4]YEAR12!$A187</f>
        <v>151504</v>
      </c>
      <c r="F188" s="72" t="str">
        <f>[4]YEAR12!$B187</f>
        <v>Sawicka, Olivia</v>
      </c>
      <c r="G188" s="119">
        <f>[4]YEAR12!$M187</f>
        <v>6.2</v>
      </c>
      <c r="H188" s="78" t="str">
        <f>[4]YEAR12!$Q187</f>
        <v>4.75+ (C/B)</v>
      </c>
      <c r="I188" s="117" t="str">
        <f>VLOOKUP($E188,[4]YEAR12!$A$2:$DF$260,19,FALSE)</f>
        <v/>
      </c>
      <c r="J188" s="117" t="str">
        <f>VLOOKUP($E188,[4]YEAR12!$A$2:$DF$260,23,FALSE)</f>
        <v/>
      </c>
      <c r="K188" s="117" t="str">
        <f>VLOOKUP($E188,[4]YEAR12!$A$2:$DF$260,27,FALSE)</f>
        <v>B</v>
      </c>
      <c r="L188" s="117" t="str">
        <f>VLOOKUP($E188,[4]YEAR12!$A$2:$DF$260,31,FALSE)</f>
        <v>B</v>
      </c>
      <c r="M188" s="117" t="str">
        <f>VLOOKUP($E188,[4]YEAR12!$A$2:$DF$260,35,FALSE)</f>
        <v/>
      </c>
      <c r="N188" s="117" t="str">
        <f>VLOOKUP($E188,[4]YEAR12!$A$2:$DF$260,39,FALSE)</f>
        <v/>
      </c>
      <c r="O188" s="117" t="str">
        <f>VLOOKUP($E188,[4]YEAR12!$A$2:$DF$260,43,FALSE)</f>
        <v/>
      </c>
      <c r="P188" s="117" t="str">
        <f>VLOOKUP($E188,[4]YEAR12!$A$2:$DF$260,47,FALSE)</f>
        <v/>
      </c>
      <c r="Q188" s="117" t="str">
        <f>VLOOKUP($E188,[4]YEAR12!$A$2:$DF$260,51,FALSE)</f>
        <v/>
      </c>
      <c r="R188" s="117" t="str">
        <f>VLOOKUP($E188,[4]YEAR12!$A$2:$DF$260,55,FALSE)</f>
        <v/>
      </c>
      <c r="S188" s="117" t="str">
        <f>VLOOKUP($E188,[4]YEAR12!$A$2:$DF$260,59,FALSE)</f>
        <v/>
      </c>
      <c r="T188" s="117" t="str">
        <f>VLOOKUP($E188,[4]YEAR12!$A$2:$DF$260,63,FALSE)</f>
        <v/>
      </c>
      <c r="U188" s="117" t="str">
        <f>VLOOKUP($E188,[4]YEAR12!$A$2:$DF$260,67,FALSE)</f>
        <v/>
      </c>
      <c r="V188" s="117" t="str">
        <f>VLOOKUP($E188,[4]YEAR12!$A$2:$DF$260,71,FALSE)</f>
        <v/>
      </c>
      <c r="W188" s="117" t="str">
        <f>VLOOKUP($E188,[4]YEAR12!$A$2:$DF$260,75,FALSE)</f>
        <v/>
      </c>
      <c r="X188" s="117" t="str">
        <f>VLOOKUP($E188,[4]YEAR12!$A$2:$DF$260,79,FALSE)</f>
        <v>B</v>
      </c>
      <c r="Y188" s="117" t="str">
        <f>VLOOKUP($E188,[4]YEAR12!$A$2:$DF$260,83,FALSE)</f>
        <v/>
      </c>
      <c r="Z188" s="117" t="str">
        <f>VLOOKUP($E188,[4]YEAR12!$A$2:$DF$260,87,FALSE)</f>
        <v/>
      </c>
      <c r="AA188" s="117" t="str">
        <f>VLOOKUP($E188,[4]YEAR12!$A$2:$DF$260,91,FALSE)</f>
        <v/>
      </c>
      <c r="AB188" s="117" t="str">
        <f>VLOOKUP($E188,[4]YEAR12!$A$2:$DF$260,95,FALSE)</f>
        <v/>
      </c>
      <c r="AC188" s="117" t="str">
        <f>VLOOKUP($E188,[4]YEAR12!$A$2:$DF$260,99,FALSE)</f>
        <v/>
      </c>
      <c r="AD188" s="117" t="str">
        <f>VLOOKUP($E188,[4]YEAR12!$A$2:$DF$260,103,FALSE)</f>
        <v/>
      </c>
      <c r="AE188" s="117" t="str">
        <f>VLOOKUP($E188,[4]YEAR12!$A$2:$DF$260,107,FALSE)</f>
        <v/>
      </c>
      <c r="AF188" s="117" t="str">
        <f>VLOOKUP($E188,[4]YEAR12!$A$2:$DI$260,111,FALSE)</f>
        <v>B/A</v>
      </c>
      <c r="AG188" s="117" t="str">
        <f>VLOOKUP($E188,[4]YEAR12!$A$2:$DK$260,115,FALSE)</f>
        <v/>
      </c>
      <c r="AH188" s="117" t="str">
        <f>VLOOKUP($E188,[4]YEAR12!$A$2:$FK$260,119,FALSE)</f>
        <v/>
      </c>
    </row>
    <row r="189" spans="5:34" x14ac:dyDescent="0.25">
      <c r="E189" s="73">
        <f>[4]YEAR12!$A188</f>
        <v>150868</v>
      </c>
      <c r="F189" s="72" t="str">
        <f>[4]YEAR12!$B188</f>
        <v>Scanlon, Ellie</v>
      </c>
      <c r="G189" s="119">
        <f>[4]YEAR12!$M188</f>
        <v>6.3</v>
      </c>
      <c r="H189" s="78" t="str">
        <f>[4]YEAR12!$Q188</f>
        <v>6.25+ (B/A)</v>
      </c>
      <c r="I189" s="117" t="str">
        <f>VLOOKUP($E189,[4]YEAR12!$A$2:$DF$260,19,FALSE)</f>
        <v/>
      </c>
      <c r="J189" s="117" t="str">
        <f>VLOOKUP($E189,[4]YEAR12!$A$2:$DF$260,23,FALSE)</f>
        <v/>
      </c>
      <c r="K189" s="117" t="str">
        <f>VLOOKUP($E189,[4]YEAR12!$A$2:$DF$260,27,FALSE)</f>
        <v/>
      </c>
      <c r="L189" s="117" t="str">
        <f>VLOOKUP($E189,[4]YEAR12!$A$2:$DF$260,31,FALSE)</f>
        <v/>
      </c>
      <c r="M189" s="117" t="str">
        <f>VLOOKUP($E189,[4]YEAR12!$A$2:$DF$260,35,FALSE)</f>
        <v/>
      </c>
      <c r="N189" s="117" t="str">
        <f>VLOOKUP($E189,[4]YEAR12!$A$2:$DF$260,39,FALSE)</f>
        <v/>
      </c>
      <c r="O189" s="117" t="str">
        <f>VLOOKUP($E189,[4]YEAR12!$A$2:$DF$260,43,FALSE)</f>
        <v/>
      </c>
      <c r="P189" s="117" t="str">
        <f>VLOOKUP($E189,[4]YEAR12!$A$2:$DF$260,47,FALSE)</f>
        <v/>
      </c>
      <c r="Q189" s="117" t="str">
        <f>VLOOKUP($E189,[4]YEAR12!$A$2:$DF$260,51,FALSE)</f>
        <v/>
      </c>
      <c r="R189" s="117" t="str">
        <f>VLOOKUP($E189,[4]YEAR12!$A$2:$DF$260,55,FALSE)</f>
        <v>B/A</v>
      </c>
      <c r="S189" s="117" t="str">
        <f>VLOOKUP($E189,[4]YEAR12!$A$2:$DF$260,59,FALSE)</f>
        <v/>
      </c>
      <c r="T189" s="117" t="str">
        <f>VLOOKUP($E189,[4]YEAR12!$A$2:$DF$260,63,FALSE)</f>
        <v>B/A</v>
      </c>
      <c r="U189" s="117" t="str">
        <f>VLOOKUP($E189,[4]YEAR12!$A$2:$DF$260,67,FALSE)</f>
        <v/>
      </c>
      <c r="V189" s="117" t="str">
        <f>VLOOKUP($E189,[4]YEAR12!$A$2:$DF$260,71,FALSE)</f>
        <v/>
      </c>
      <c r="W189" s="117" t="str">
        <f>VLOOKUP($E189,[4]YEAR12!$A$2:$DF$260,75,FALSE)</f>
        <v/>
      </c>
      <c r="X189" s="117" t="str">
        <f>VLOOKUP($E189,[4]YEAR12!$A$2:$DF$260,79,FALSE)</f>
        <v/>
      </c>
      <c r="Y189" s="117" t="str">
        <f>VLOOKUP($E189,[4]YEAR12!$A$2:$DF$260,83,FALSE)</f>
        <v/>
      </c>
      <c r="Z189" s="117" t="str">
        <f>VLOOKUP($E189,[4]YEAR12!$A$2:$DF$260,87,FALSE)</f>
        <v>A</v>
      </c>
      <c r="AA189" s="117" t="str">
        <f>VLOOKUP($E189,[4]YEAR12!$A$2:$DF$260,91,FALSE)</f>
        <v/>
      </c>
      <c r="AB189" s="117" t="str">
        <f>VLOOKUP($E189,[4]YEAR12!$A$2:$DF$260,95,FALSE)</f>
        <v/>
      </c>
      <c r="AC189" s="117" t="str">
        <f>VLOOKUP($E189,[4]YEAR12!$A$2:$DF$260,99,FALSE)</f>
        <v>A</v>
      </c>
      <c r="AD189" s="117" t="str">
        <f>VLOOKUP($E189,[4]YEAR12!$A$2:$DF$260,103,FALSE)</f>
        <v/>
      </c>
      <c r="AE189" s="117" t="str">
        <f>VLOOKUP($E189,[4]YEAR12!$A$2:$DF$260,107,FALSE)</f>
        <v/>
      </c>
      <c r="AF189" s="117" t="str">
        <f>VLOOKUP($E189,[4]YEAR12!$A$2:$DI$260,111,FALSE)</f>
        <v/>
      </c>
      <c r="AG189" s="117" t="str">
        <f>VLOOKUP($E189,[4]YEAR12!$A$2:$DK$260,115,FALSE)</f>
        <v/>
      </c>
      <c r="AH189" s="117" t="str">
        <f>VLOOKUP($E189,[4]YEAR12!$A$2:$FK$260,119,FALSE)</f>
        <v/>
      </c>
    </row>
    <row r="190" spans="5:34" x14ac:dyDescent="0.25">
      <c r="E190" s="73">
        <f>[4]YEAR12!$A189</f>
        <v>150788</v>
      </c>
      <c r="F190" s="72" t="str">
        <f>[4]YEAR12!$B189</f>
        <v>Scott, Archie</v>
      </c>
      <c r="G190" s="119">
        <f>[4]YEAR12!$M189</f>
        <v>7.9</v>
      </c>
      <c r="H190" s="78" t="str">
        <f>[4]YEAR12!$Q189</f>
        <v>7.75+ (A/A*)</v>
      </c>
      <c r="I190" s="117" t="str">
        <f>VLOOKUP($E190,[4]YEAR12!$A$2:$DF$260,19,FALSE)</f>
        <v/>
      </c>
      <c r="J190" s="117" t="str">
        <f>VLOOKUP($E190,[4]YEAR12!$A$2:$DF$260,23,FALSE)</f>
        <v/>
      </c>
      <c r="K190" s="117" t="str">
        <f>VLOOKUP($E190,[4]YEAR12!$A$2:$DF$260,27,FALSE)</f>
        <v>A/A*</v>
      </c>
      <c r="L190" s="117" t="str">
        <f>VLOOKUP($E190,[4]YEAR12!$A$2:$DF$260,31,FALSE)</f>
        <v>A/A*</v>
      </c>
      <c r="M190" s="117" t="str">
        <f>VLOOKUP($E190,[4]YEAR12!$A$2:$DF$260,35,FALSE)</f>
        <v/>
      </c>
      <c r="N190" s="117" t="str">
        <f>VLOOKUP($E190,[4]YEAR12!$A$2:$DF$260,39,FALSE)</f>
        <v/>
      </c>
      <c r="O190" s="117" t="str">
        <f>VLOOKUP($E190,[4]YEAR12!$A$2:$DF$260,43,FALSE)</f>
        <v/>
      </c>
      <c r="P190" s="117" t="str">
        <f>VLOOKUP($E190,[4]YEAR12!$A$2:$DF$260,47,FALSE)</f>
        <v/>
      </c>
      <c r="Q190" s="117" t="str">
        <f>VLOOKUP($E190,[4]YEAR12!$A$2:$DF$260,51,FALSE)</f>
        <v/>
      </c>
      <c r="R190" s="117" t="str">
        <f>VLOOKUP($E190,[4]YEAR12!$A$2:$DF$260,55,FALSE)</f>
        <v/>
      </c>
      <c r="S190" s="117" t="str">
        <f>VLOOKUP($E190,[4]YEAR12!$A$2:$DF$260,59,FALSE)</f>
        <v/>
      </c>
      <c r="T190" s="117" t="str">
        <f>VLOOKUP($E190,[4]YEAR12!$A$2:$DF$260,63,FALSE)</f>
        <v/>
      </c>
      <c r="U190" s="117" t="str">
        <f>VLOOKUP($E190,[4]YEAR12!$A$2:$DF$260,67,FALSE)</f>
        <v/>
      </c>
      <c r="V190" s="117" t="str">
        <f>VLOOKUP($E190,[4]YEAR12!$A$2:$DF$260,71,FALSE)</f>
        <v/>
      </c>
      <c r="W190" s="117" t="str">
        <f>VLOOKUP($E190,[4]YEAR12!$A$2:$DF$260,75,FALSE)</f>
        <v/>
      </c>
      <c r="X190" s="117" t="str">
        <f>VLOOKUP($E190,[4]YEAR12!$A$2:$DF$260,79,FALSE)</f>
        <v>A*</v>
      </c>
      <c r="Y190" s="117" t="str">
        <f>VLOOKUP($E190,[4]YEAR12!$A$2:$DF$260,83,FALSE)</f>
        <v/>
      </c>
      <c r="Z190" s="117" t="str">
        <f>VLOOKUP($E190,[4]YEAR12!$A$2:$DF$260,87,FALSE)</f>
        <v/>
      </c>
      <c r="AA190" s="117" t="str">
        <f>VLOOKUP($E190,[4]YEAR12!$A$2:$DF$260,91,FALSE)</f>
        <v/>
      </c>
      <c r="AB190" s="117" t="str">
        <f>VLOOKUP($E190,[4]YEAR12!$A$2:$DF$260,95,FALSE)</f>
        <v/>
      </c>
      <c r="AC190" s="117" t="str">
        <f>VLOOKUP($E190,[4]YEAR12!$A$2:$DF$260,99,FALSE)</f>
        <v/>
      </c>
      <c r="AD190" s="117" t="str">
        <f>VLOOKUP($E190,[4]YEAR12!$A$2:$DF$260,103,FALSE)</f>
        <v/>
      </c>
      <c r="AE190" s="117" t="str">
        <f>VLOOKUP($E190,[4]YEAR12!$A$2:$DF$260,107,FALSE)</f>
        <v/>
      </c>
      <c r="AF190" s="117" t="str">
        <f>VLOOKUP($E190,[4]YEAR12!$A$2:$DI$260,111,FALSE)</f>
        <v/>
      </c>
      <c r="AG190" s="117" t="str">
        <f>VLOOKUP($E190,[4]YEAR12!$A$2:$DK$260,115,FALSE)</f>
        <v/>
      </c>
      <c r="AH190" s="117" t="str">
        <f>VLOOKUP($E190,[4]YEAR12!$A$2:$FK$260,119,FALSE)</f>
        <v/>
      </c>
    </row>
    <row r="191" spans="5:34" x14ac:dyDescent="0.25">
      <c r="E191" s="73">
        <f>[4]YEAR12!$A190</f>
        <v>160113</v>
      </c>
      <c r="F191" s="72" t="str">
        <f>[4]YEAR12!$B190</f>
        <v>Sellers, Samuel</v>
      </c>
      <c r="G191" s="119">
        <f>[4]YEAR12!$M190</f>
        <v>5.666666666666667</v>
      </c>
      <c r="H191" s="78" t="str">
        <f>[4]YEAR12!$Q190</f>
        <v>4.75+ (C/B)</v>
      </c>
      <c r="I191" s="117" t="str">
        <f>VLOOKUP($E191,[4]YEAR12!$A$2:$DF$260,19,FALSE)</f>
        <v/>
      </c>
      <c r="J191" s="117" t="str">
        <f>VLOOKUP($E191,[4]YEAR12!$A$2:$DF$260,23,FALSE)</f>
        <v>B/A</v>
      </c>
      <c r="K191" s="117" t="str">
        <f>VLOOKUP($E191,[4]YEAR12!$A$2:$DF$260,27,FALSE)</f>
        <v/>
      </c>
      <c r="L191" s="117" t="str">
        <f>VLOOKUP($E191,[4]YEAR12!$A$2:$DF$260,31,FALSE)</f>
        <v/>
      </c>
      <c r="M191" s="117" t="str">
        <f>VLOOKUP($E191,[4]YEAR12!$A$2:$DF$260,35,FALSE)</f>
        <v/>
      </c>
      <c r="N191" s="117" t="str">
        <f>VLOOKUP($E191,[4]YEAR12!$A$2:$DF$260,39,FALSE)</f>
        <v/>
      </c>
      <c r="O191" s="117" t="str">
        <f>VLOOKUP($E191,[4]YEAR12!$A$2:$DF$260,43,FALSE)</f>
        <v>B/A</v>
      </c>
      <c r="P191" s="117" t="str">
        <f>VLOOKUP($E191,[4]YEAR12!$A$2:$DF$260,47,FALSE)</f>
        <v>B/A</v>
      </c>
      <c r="Q191" s="117" t="str">
        <f>VLOOKUP($E191,[4]YEAR12!$A$2:$DF$260,51,FALSE)</f>
        <v/>
      </c>
      <c r="R191" s="117" t="str">
        <f>VLOOKUP($E191,[4]YEAR12!$A$2:$DF$260,55,FALSE)</f>
        <v/>
      </c>
      <c r="S191" s="117" t="str">
        <f>VLOOKUP($E191,[4]YEAR12!$A$2:$DF$260,59,FALSE)</f>
        <v/>
      </c>
      <c r="T191" s="117" t="str">
        <f>VLOOKUP($E191,[4]YEAR12!$A$2:$DF$260,63,FALSE)</f>
        <v/>
      </c>
      <c r="U191" s="117" t="str">
        <f>VLOOKUP($E191,[4]YEAR12!$A$2:$DF$260,67,FALSE)</f>
        <v/>
      </c>
      <c r="V191" s="117" t="str">
        <f>VLOOKUP($E191,[4]YEAR12!$A$2:$DF$260,71,FALSE)</f>
        <v/>
      </c>
      <c r="W191" s="117" t="str">
        <f>VLOOKUP($E191,[4]YEAR12!$A$2:$DF$260,75,FALSE)</f>
        <v/>
      </c>
      <c r="X191" s="117" t="str">
        <f>VLOOKUP($E191,[4]YEAR12!$A$2:$DF$260,79,FALSE)</f>
        <v/>
      </c>
      <c r="Y191" s="117" t="str">
        <f>VLOOKUP($E191,[4]YEAR12!$A$2:$DF$260,83,FALSE)</f>
        <v/>
      </c>
      <c r="Z191" s="117" t="str">
        <f>VLOOKUP($E191,[4]YEAR12!$A$2:$DF$260,87,FALSE)</f>
        <v/>
      </c>
      <c r="AA191" s="117" t="str">
        <f>VLOOKUP($E191,[4]YEAR12!$A$2:$DF$260,91,FALSE)</f>
        <v/>
      </c>
      <c r="AB191" s="117" t="str">
        <f>VLOOKUP($E191,[4]YEAR12!$A$2:$DF$260,95,FALSE)</f>
        <v/>
      </c>
      <c r="AC191" s="117" t="str">
        <f>VLOOKUP($E191,[4]YEAR12!$A$2:$DF$260,99,FALSE)</f>
        <v/>
      </c>
      <c r="AD191" s="117" t="str">
        <f>VLOOKUP($E191,[4]YEAR12!$A$2:$DF$260,103,FALSE)</f>
        <v/>
      </c>
      <c r="AE191" s="117" t="str">
        <f>VLOOKUP($E191,[4]YEAR12!$A$2:$DF$260,107,FALSE)</f>
        <v/>
      </c>
      <c r="AF191" s="117" t="str">
        <f>VLOOKUP($E191,[4]YEAR12!$A$2:$DI$260,111,FALSE)</f>
        <v/>
      </c>
      <c r="AG191" s="117" t="str">
        <f>VLOOKUP($E191,[4]YEAR12!$A$2:$DK$260,115,FALSE)</f>
        <v/>
      </c>
      <c r="AH191" s="117" t="str">
        <f>VLOOKUP($E191,[4]YEAR12!$A$2:$FK$260,119,FALSE)</f>
        <v/>
      </c>
    </row>
    <row r="192" spans="5:34" x14ac:dyDescent="0.25">
      <c r="E192" s="73">
        <f>[4]YEAR12!$A191</f>
        <v>160134</v>
      </c>
      <c r="F192" s="72" t="str">
        <f>[4]YEAR12!$B191</f>
        <v>Shahnama, Ashkan</v>
      </c>
      <c r="G192" s="119">
        <f>[4]YEAR12!$M191</f>
        <v>6</v>
      </c>
      <c r="H192" s="78" t="str">
        <f>[4]YEAR12!$Q191</f>
        <v>4.75+ (C/B)</v>
      </c>
      <c r="I192" s="117" t="str">
        <f>VLOOKUP($E192,[4]YEAR12!$A$2:$DF$260,19,FALSE)</f>
        <v/>
      </c>
      <c r="J192" s="117" t="str">
        <f>VLOOKUP($E192,[4]YEAR12!$A$2:$DF$260,23,FALSE)</f>
        <v/>
      </c>
      <c r="K192" s="117" t="str">
        <f>VLOOKUP($E192,[4]YEAR12!$A$2:$DF$260,27,FALSE)</f>
        <v/>
      </c>
      <c r="L192" s="117" t="str">
        <f>VLOOKUP($E192,[4]YEAR12!$A$2:$DF$260,31,FALSE)</f>
        <v>C/B</v>
      </c>
      <c r="M192" s="117" t="str">
        <f>VLOOKUP($E192,[4]YEAR12!$A$2:$DF$260,35,FALSE)</f>
        <v/>
      </c>
      <c r="N192" s="117" t="str">
        <f>VLOOKUP($E192,[4]YEAR12!$A$2:$DF$260,39,FALSE)</f>
        <v/>
      </c>
      <c r="O192" s="117" t="str">
        <f>VLOOKUP($E192,[4]YEAR12!$A$2:$DF$260,43,FALSE)</f>
        <v/>
      </c>
      <c r="P192" s="117" t="str">
        <f>VLOOKUP($E192,[4]YEAR12!$A$2:$DF$260,47,FALSE)</f>
        <v/>
      </c>
      <c r="Q192" s="117" t="str">
        <f>VLOOKUP($E192,[4]YEAR12!$A$2:$DF$260,51,FALSE)</f>
        <v/>
      </c>
      <c r="R192" s="117" t="str">
        <f>VLOOKUP($E192,[4]YEAR12!$A$2:$DF$260,55,FALSE)</f>
        <v/>
      </c>
      <c r="S192" s="117" t="str">
        <f>VLOOKUP($E192,[4]YEAR12!$A$2:$DF$260,59,FALSE)</f>
        <v/>
      </c>
      <c r="T192" s="117" t="str">
        <f>VLOOKUP($E192,[4]YEAR12!$A$2:$DF$260,63,FALSE)</f>
        <v/>
      </c>
      <c r="U192" s="117" t="str">
        <f>VLOOKUP($E192,[4]YEAR12!$A$2:$DF$260,67,FALSE)</f>
        <v/>
      </c>
      <c r="V192" s="117" t="str">
        <f>VLOOKUP($E192,[4]YEAR12!$A$2:$DF$260,71,FALSE)</f>
        <v/>
      </c>
      <c r="W192" s="117" t="str">
        <f>VLOOKUP($E192,[4]YEAR12!$A$2:$DF$260,75,FALSE)</f>
        <v/>
      </c>
      <c r="X192" s="117" t="str">
        <f>VLOOKUP($E192,[4]YEAR12!$A$2:$DF$260,79,FALSE)</f>
        <v>B</v>
      </c>
      <c r="Y192" s="117" t="str">
        <f>VLOOKUP($E192,[4]YEAR12!$A$2:$DF$260,83,FALSE)</f>
        <v/>
      </c>
      <c r="Z192" s="117" t="str">
        <f>VLOOKUP($E192,[4]YEAR12!$A$2:$DF$260,87,FALSE)</f>
        <v/>
      </c>
      <c r="AA192" s="117" t="str">
        <f>VLOOKUP($E192,[4]YEAR12!$A$2:$DF$260,91,FALSE)</f>
        <v/>
      </c>
      <c r="AB192" s="117" t="str">
        <f>VLOOKUP($E192,[4]YEAR12!$A$2:$DF$260,95,FALSE)</f>
        <v>C/B</v>
      </c>
      <c r="AC192" s="117" t="str">
        <f>VLOOKUP($E192,[4]YEAR12!$A$2:$DF$260,99,FALSE)</f>
        <v/>
      </c>
      <c r="AD192" s="117" t="str">
        <f>VLOOKUP($E192,[4]YEAR12!$A$2:$DF$260,103,FALSE)</f>
        <v/>
      </c>
      <c r="AE192" s="117" t="str">
        <f>VLOOKUP($E192,[4]YEAR12!$A$2:$DF$260,107,FALSE)</f>
        <v/>
      </c>
      <c r="AF192" s="117" t="str">
        <f>VLOOKUP($E192,[4]YEAR12!$A$2:$DI$260,111,FALSE)</f>
        <v/>
      </c>
      <c r="AG192" s="117" t="str">
        <f>VLOOKUP($E192,[4]YEAR12!$A$2:$DK$260,115,FALSE)</f>
        <v/>
      </c>
      <c r="AH192" s="117" t="str">
        <f>VLOOKUP($E192,[4]YEAR12!$A$2:$FK$260,119,FALSE)</f>
        <v/>
      </c>
    </row>
    <row r="193" spans="5:34" x14ac:dyDescent="0.25">
      <c r="E193" s="73">
        <f>[4]YEAR12!$A192</f>
        <v>160087</v>
      </c>
      <c r="F193" s="72" t="str">
        <f>[4]YEAR12!$B192</f>
        <v>Shaw, Jacob</v>
      </c>
      <c r="G193" s="119">
        <f>[4]YEAR12!$M192</f>
        <v>6.2777777777777777</v>
      </c>
      <c r="H193" s="78" t="str">
        <f>[4]YEAR12!$Q192</f>
        <v>6.25+ (B/A)</v>
      </c>
      <c r="I193" s="117" t="str">
        <f>VLOOKUP($E193,[4]YEAR12!$A$2:$DF$260,19,FALSE)</f>
        <v/>
      </c>
      <c r="J193" s="117" t="str">
        <f>VLOOKUP($E193,[4]YEAR12!$A$2:$DF$260,23,FALSE)</f>
        <v/>
      </c>
      <c r="K193" s="117" t="str">
        <f>VLOOKUP($E193,[4]YEAR12!$A$2:$DF$260,27,FALSE)</f>
        <v>B</v>
      </c>
      <c r="L193" s="117" t="str">
        <f>VLOOKUP($E193,[4]YEAR12!$A$2:$DF$260,31,FALSE)</f>
        <v/>
      </c>
      <c r="M193" s="117" t="str">
        <f>VLOOKUP($E193,[4]YEAR12!$A$2:$DF$260,35,FALSE)</f>
        <v/>
      </c>
      <c r="N193" s="117" t="str">
        <f>VLOOKUP($E193,[4]YEAR12!$A$2:$DF$260,39,FALSE)</f>
        <v/>
      </c>
      <c r="O193" s="117" t="str">
        <f>VLOOKUP($E193,[4]YEAR12!$A$2:$DF$260,43,FALSE)</f>
        <v/>
      </c>
      <c r="P193" s="117" t="str">
        <f>VLOOKUP($E193,[4]YEAR12!$A$2:$DF$260,47,FALSE)</f>
        <v/>
      </c>
      <c r="Q193" s="117" t="str">
        <f>VLOOKUP($E193,[4]YEAR12!$A$2:$DF$260,51,FALSE)</f>
        <v>A</v>
      </c>
      <c r="R193" s="117" t="str">
        <f>VLOOKUP($E193,[4]YEAR12!$A$2:$DF$260,55,FALSE)</f>
        <v/>
      </c>
      <c r="S193" s="117" t="str">
        <f>VLOOKUP($E193,[4]YEAR12!$A$2:$DF$260,59,FALSE)</f>
        <v/>
      </c>
      <c r="T193" s="117" t="str">
        <f>VLOOKUP($E193,[4]YEAR12!$A$2:$DF$260,63,FALSE)</f>
        <v/>
      </c>
      <c r="U193" s="117" t="str">
        <f>VLOOKUP($E193,[4]YEAR12!$A$2:$DF$260,67,FALSE)</f>
        <v/>
      </c>
      <c r="V193" s="117" t="str">
        <f>VLOOKUP($E193,[4]YEAR12!$A$2:$DF$260,71,FALSE)</f>
        <v/>
      </c>
      <c r="W193" s="117" t="str">
        <f>VLOOKUP($E193,[4]YEAR12!$A$2:$DF$260,75,FALSE)</f>
        <v/>
      </c>
      <c r="X193" s="117" t="str">
        <f>VLOOKUP($E193,[4]YEAR12!$A$2:$DF$260,79,FALSE)</f>
        <v/>
      </c>
      <c r="Y193" s="117" t="str">
        <f>VLOOKUP($E193,[4]YEAR12!$A$2:$DF$260,83,FALSE)</f>
        <v/>
      </c>
      <c r="Z193" s="117" t="str">
        <f>VLOOKUP($E193,[4]YEAR12!$A$2:$DF$260,87,FALSE)</f>
        <v/>
      </c>
      <c r="AA193" s="117" t="str">
        <f>VLOOKUP($E193,[4]YEAR12!$A$2:$DF$260,91,FALSE)</f>
        <v/>
      </c>
      <c r="AB193" s="117" t="str">
        <f>VLOOKUP($E193,[4]YEAR12!$A$2:$DF$260,95,FALSE)</f>
        <v/>
      </c>
      <c r="AC193" s="117" t="str">
        <f>VLOOKUP($E193,[4]YEAR12!$A$2:$DF$260,99,FALSE)</f>
        <v>A</v>
      </c>
      <c r="AD193" s="117" t="str">
        <f>VLOOKUP($E193,[4]YEAR12!$A$2:$DF$260,103,FALSE)</f>
        <v>B/A</v>
      </c>
      <c r="AE193" s="117" t="str">
        <f>VLOOKUP($E193,[4]YEAR12!$A$2:$DF$260,107,FALSE)</f>
        <v/>
      </c>
      <c r="AF193" s="117" t="str">
        <f>VLOOKUP($E193,[4]YEAR12!$A$2:$DI$260,111,FALSE)</f>
        <v/>
      </c>
      <c r="AG193" s="117" t="str">
        <f>VLOOKUP($E193,[4]YEAR12!$A$2:$DK$260,115,FALSE)</f>
        <v/>
      </c>
      <c r="AH193" s="117" t="str">
        <f>VLOOKUP($E193,[4]YEAR12!$A$2:$FK$260,119,FALSE)</f>
        <v/>
      </c>
    </row>
    <row r="194" spans="5:34" x14ac:dyDescent="0.25">
      <c r="E194" s="73">
        <f>[4]YEAR12!$A193</f>
        <v>160046</v>
      </c>
      <c r="F194" s="72" t="str">
        <f>[4]YEAR12!$B193</f>
        <v>Shaw, Maria</v>
      </c>
      <c r="G194" s="119">
        <f>[4]YEAR12!$M193</f>
        <v>6.8888888888888893</v>
      </c>
      <c r="H194" s="78" t="str">
        <f>[4]YEAR12!$Q193</f>
        <v>6.25+ (B/A)</v>
      </c>
      <c r="I194" s="117" t="str">
        <f>VLOOKUP($E194,[4]YEAR12!$A$2:$DF$260,19,FALSE)</f>
        <v>A/A*</v>
      </c>
      <c r="J194" s="117" t="str">
        <f>VLOOKUP($E194,[4]YEAR12!$A$2:$DF$260,23,FALSE)</f>
        <v/>
      </c>
      <c r="K194" s="117" t="str">
        <f>VLOOKUP($E194,[4]YEAR12!$A$2:$DF$260,27,FALSE)</f>
        <v/>
      </c>
      <c r="L194" s="117" t="str">
        <f>VLOOKUP($E194,[4]YEAR12!$A$2:$DF$260,31,FALSE)</f>
        <v/>
      </c>
      <c r="M194" s="117" t="str">
        <f>VLOOKUP($E194,[4]YEAR12!$A$2:$DF$260,35,FALSE)</f>
        <v/>
      </c>
      <c r="N194" s="117" t="str">
        <f>VLOOKUP($E194,[4]YEAR12!$A$2:$DF$260,39,FALSE)</f>
        <v/>
      </c>
      <c r="O194" s="117" t="str">
        <f>VLOOKUP($E194,[4]YEAR12!$A$2:$DF$260,43,FALSE)</f>
        <v/>
      </c>
      <c r="P194" s="117" t="str">
        <f>VLOOKUP($E194,[4]YEAR12!$A$2:$DF$260,47,FALSE)</f>
        <v/>
      </c>
      <c r="Q194" s="117" t="str">
        <f>VLOOKUP($E194,[4]YEAR12!$A$2:$DF$260,51,FALSE)</f>
        <v>A</v>
      </c>
      <c r="R194" s="117" t="str">
        <f>VLOOKUP($E194,[4]YEAR12!$A$2:$DF$260,55,FALSE)</f>
        <v/>
      </c>
      <c r="S194" s="117" t="str">
        <f>VLOOKUP($E194,[4]YEAR12!$A$2:$DF$260,59,FALSE)</f>
        <v/>
      </c>
      <c r="T194" s="117" t="str">
        <f>VLOOKUP($E194,[4]YEAR12!$A$2:$DF$260,63,FALSE)</f>
        <v/>
      </c>
      <c r="U194" s="117" t="str">
        <f>VLOOKUP($E194,[4]YEAR12!$A$2:$DF$260,67,FALSE)</f>
        <v/>
      </c>
      <c r="V194" s="117" t="str">
        <f>VLOOKUP($E194,[4]YEAR12!$A$2:$DF$260,71,FALSE)</f>
        <v/>
      </c>
      <c r="W194" s="117" t="str">
        <f>VLOOKUP($E194,[4]YEAR12!$A$2:$DF$260,75,FALSE)</f>
        <v/>
      </c>
      <c r="X194" s="117" t="str">
        <f>VLOOKUP($E194,[4]YEAR12!$A$2:$DF$260,79,FALSE)</f>
        <v/>
      </c>
      <c r="Y194" s="117" t="str">
        <f>VLOOKUP($E194,[4]YEAR12!$A$2:$DF$260,83,FALSE)</f>
        <v/>
      </c>
      <c r="Z194" s="117" t="str">
        <f>VLOOKUP($E194,[4]YEAR12!$A$2:$DF$260,87,FALSE)</f>
        <v/>
      </c>
      <c r="AA194" s="117" t="str">
        <f>VLOOKUP($E194,[4]YEAR12!$A$2:$DF$260,91,FALSE)</f>
        <v/>
      </c>
      <c r="AB194" s="117" t="str">
        <f>VLOOKUP($E194,[4]YEAR12!$A$2:$DF$260,95,FALSE)</f>
        <v/>
      </c>
      <c r="AC194" s="117" t="str">
        <f>VLOOKUP($E194,[4]YEAR12!$A$2:$DF$260,99,FALSE)</f>
        <v/>
      </c>
      <c r="AD194" s="117" t="str">
        <f>VLOOKUP($E194,[4]YEAR12!$A$2:$DF$260,103,FALSE)</f>
        <v>A</v>
      </c>
      <c r="AE194" s="117" t="str">
        <f>VLOOKUP($E194,[4]YEAR12!$A$2:$DF$260,107,FALSE)</f>
        <v/>
      </c>
      <c r="AF194" s="117" t="str">
        <f>VLOOKUP($E194,[4]YEAR12!$A$2:$DI$260,111,FALSE)</f>
        <v/>
      </c>
      <c r="AG194" s="117" t="str">
        <f>VLOOKUP($E194,[4]YEAR12!$A$2:$DK$260,115,FALSE)</f>
        <v/>
      </c>
      <c r="AH194" s="117" t="str">
        <f>VLOOKUP($E194,[4]YEAR12!$A$2:$FK$260,119,FALSE)</f>
        <v/>
      </c>
    </row>
    <row r="195" spans="5:34" x14ac:dyDescent="0.25">
      <c r="E195" s="73">
        <f>[4]YEAR12!$A194</f>
        <v>160090</v>
      </c>
      <c r="F195" s="72" t="str">
        <f>[4]YEAR12!$B194</f>
        <v>Shelley, Sophie</v>
      </c>
      <c r="G195" s="119">
        <f>[4]YEAR12!$M194</f>
        <v>6.8571428571428568</v>
      </c>
      <c r="H195" s="78" t="str">
        <f>[4]YEAR12!$Q194</f>
        <v>6.25+ (B/A)</v>
      </c>
      <c r="I195" s="117" t="str">
        <f>VLOOKUP($E195,[4]YEAR12!$A$2:$DF$260,19,FALSE)</f>
        <v/>
      </c>
      <c r="J195" s="117" t="str">
        <f>VLOOKUP($E195,[4]YEAR12!$A$2:$DF$260,23,FALSE)</f>
        <v/>
      </c>
      <c r="K195" s="117" t="str">
        <f>VLOOKUP($E195,[4]YEAR12!$A$2:$DF$260,27,FALSE)</f>
        <v>B/A</v>
      </c>
      <c r="L195" s="117" t="str">
        <f>VLOOKUP($E195,[4]YEAR12!$A$2:$DF$260,31,FALSE)</f>
        <v/>
      </c>
      <c r="M195" s="117" t="str">
        <f>VLOOKUP($E195,[4]YEAR12!$A$2:$DF$260,35,FALSE)</f>
        <v/>
      </c>
      <c r="N195" s="117" t="str">
        <f>VLOOKUP($E195,[4]YEAR12!$A$2:$DF$260,39,FALSE)</f>
        <v/>
      </c>
      <c r="O195" s="117" t="str">
        <f>VLOOKUP($E195,[4]YEAR12!$A$2:$DF$260,43,FALSE)</f>
        <v/>
      </c>
      <c r="P195" s="117" t="str">
        <f>VLOOKUP($E195,[4]YEAR12!$A$2:$DF$260,47,FALSE)</f>
        <v/>
      </c>
      <c r="Q195" s="117" t="str">
        <f>VLOOKUP($E195,[4]YEAR12!$A$2:$DF$260,51,FALSE)</f>
        <v>A</v>
      </c>
      <c r="R195" s="117" t="str">
        <f>VLOOKUP($E195,[4]YEAR12!$A$2:$DF$260,55,FALSE)</f>
        <v/>
      </c>
      <c r="S195" s="117" t="str">
        <f>VLOOKUP($E195,[4]YEAR12!$A$2:$DF$260,59,FALSE)</f>
        <v/>
      </c>
      <c r="T195" s="117" t="str">
        <f>VLOOKUP($E195,[4]YEAR12!$A$2:$DF$260,63,FALSE)</f>
        <v/>
      </c>
      <c r="U195" s="117" t="str">
        <f>VLOOKUP($E195,[4]YEAR12!$A$2:$DF$260,67,FALSE)</f>
        <v/>
      </c>
      <c r="V195" s="117" t="str">
        <f>VLOOKUP($E195,[4]YEAR12!$A$2:$DF$260,71,FALSE)</f>
        <v/>
      </c>
      <c r="W195" s="117" t="str">
        <f>VLOOKUP($E195,[4]YEAR12!$A$2:$DF$260,75,FALSE)</f>
        <v/>
      </c>
      <c r="X195" s="117" t="str">
        <f>VLOOKUP($E195,[4]YEAR12!$A$2:$DF$260,79,FALSE)</f>
        <v/>
      </c>
      <c r="Y195" s="117" t="str">
        <f>VLOOKUP($E195,[4]YEAR12!$A$2:$DF$260,83,FALSE)</f>
        <v/>
      </c>
      <c r="Z195" s="117" t="str">
        <f>VLOOKUP($E195,[4]YEAR12!$A$2:$DF$260,87,FALSE)</f>
        <v/>
      </c>
      <c r="AA195" s="117" t="str">
        <f>VLOOKUP($E195,[4]YEAR12!$A$2:$DF$260,91,FALSE)</f>
        <v/>
      </c>
      <c r="AB195" s="117" t="str">
        <f>VLOOKUP($E195,[4]YEAR12!$A$2:$DF$260,95,FALSE)</f>
        <v/>
      </c>
      <c r="AC195" s="117" t="str">
        <f>VLOOKUP($E195,[4]YEAR12!$A$2:$DF$260,99,FALSE)</f>
        <v/>
      </c>
      <c r="AD195" s="117" t="str">
        <f>VLOOKUP($E195,[4]YEAR12!$A$2:$DF$260,103,FALSE)</f>
        <v>A</v>
      </c>
      <c r="AE195" s="117" t="str">
        <f>VLOOKUP($E195,[4]YEAR12!$A$2:$DF$260,107,FALSE)</f>
        <v>A/A*</v>
      </c>
      <c r="AF195" s="117" t="str">
        <f>VLOOKUP($E195,[4]YEAR12!$A$2:$DI$260,111,FALSE)</f>
        <v/>
      </c>
      <c r="AG195" s="117" t="str">
        <f>VLOOKUP($E195,[4]YEAR12!$A$2:$DK$260,115,FALSE)</f>
        <v/>
      </c>
      <c r="AH195" s="117" t="str">
        <f>VLOOKUP($E195,[4]YEAR12!$A$2:$FK$260,119,FALSE)</f>
        <v/>
      </c>
    </row>
    <row r="196" spans="5:34" x14ac:dyDescent="0.25">
      <c r="E196" s="73">
        <f>[4]YEAR12!$A195</f>
        <v>160362</v>
      </c>
      <c r="F196" s="72" t="str">
        <f>[4]YEAR12!$B195</f>
        <v>Singh, Grace</v>
      </c>
      <c r="G196" s="119">
        <f>[4]YEAR12!$M195</f>
        <v>4.7857142857142856</v>
      </c>
      <c r="H196" s="78" t="str">
        <f>[4]YEAR12!$Q195</f>
        <v>4.75+ (C/B)</v>
      </c>
      <c r="I196" s="117" t="str">
        <f>VLOOKUP($E196,[4]YEAR12!$A$2:$DF$260,19,FALSE)</f>
        <v/>
      </c>
      <c r="J196" s="117" t="str">
        <f>VLOOKUP($E196,[4]YEAR12!$A$2:$DF$260,23,FALSE)</f>
        <v>B</v>
      </c>
      <c r="K196" s="117" t="str">
        <f>VLOOKUP($E196,[4]YEAR12!$A$2:$DF$260,27,FALSE)</f>
        <v/>
      </c>
      <c r="L196" s="117" t="str">
        <f>VLOOKUP($E196,[4]YEAR12!$A$2:$DF$260,31,FALSE)</f>
        <v/>
      </c>
      <c r="M196" s="117" t="str">
        <f>VLOOKUP($E196,[4]YEAR12!$A$2:$DF$260,35,FALSE)</f>
        <v/>
      </c>
      <c r="N196" s="117" t="str">
        <f>VLOOKUP($E196,[4]YEAR12!$A$2:$DF$260,39,FALSE)</f>
        <v/>
      </c>
      <c r="O196" s="117" t="str">
        <f>VLOOKUP($E196,[4]YEAR12!$A$2:$DF$260,43,FALSE)</f>
        <v/>
      </c>
      <c r="P196" s="117" t="str">
        <f>VLOOKUP($E196,[4]YEAR12!$A$2:$DF$260,47,FALSE)</f>
        <v>C/B</v>
      </c>
      <c r="Q196" s="117" t="str">
        <f>VLOOKUP($E196,[4]YEAR12!$A$2:$DF$260,51,FALSE)</f>
        <v/>
      </c>
      <c r="R196" s="117" t="str">
        <f>VLOOKUP($E196,[4]YEAR12!$A$2:$DF$260,55,FALSE)</f>
        <v/>
      </c>
      <c r="S196" s="117" t="str">
        <f>VLOOKUP($E196,[4]YEAR12!$A$2:$DF$260,59,FALSE)</f>
        <v/>
      </c>
      <c r="T196" s="117" t="str">
        <f>VLOOKUP($E196,[4]YEAR12!$A$2:$DF$260,63,FALSE)</f>
        <v/>
      </c>
      <c r="U196" s="117" t="str">
        <f>VLOOKUP($E196,[4]YEAR12!$A$2:$DF$260,67,FALSE)</f>
        <v/>
      </c>
      <c r="V196" s="117" t="str">
        <f>VLOOKUP($E196,[4]YEAR12!$A$2:$DF$260,71,FALSE)</f>
        <v>D/D*</v>
      </c>
      <c r="W196" s="117" t="str">
        <f>VLOOKUP($E196,[4]YEAR12!$A$2:$DF$260,75,FALSE)</f>
        <v/>
      </c>
      <c r="X196" s="117" t="str">
        <f>VLOOKUP($E196,[4]YEAR12!$A$2:$DF$260,79,FALSE)</f>
        <v/>
      </c>
      <c r="Y196" s="117" t="str">
        <f>VLOOKUP($E196,[4]YEAR12!$A$2:$DF$260,83,FALSE)</f>
        <v/>
      </c>
      <c r="Z196" s="117" t="str">
        <f>VLOOKUP($E196,[4]YEAR12!$A$2:$DF$260,87,FALSE)</f>
        <v/>
      </c>
      <c r="AA196" s="117" t="str">
        <f>VLOOKUP($E196,[4]YEAR12!$A$2:$DF$260,91,FALSE)</f>
        <v/>
      </c>
      <c r="AB196" s="117" t="str">
        <f>VLOOKUP($E196,[4]YEAR12!$A$2:$DF$260,95,FALSE)</f>
        <v/>
      </c>
      <c r="AC196" s="117" t="str">
        <f>VLOOKUP($E196,[4]YEAR12!$A$2:$DF$260,99,FALSE)</f>
        <v/>
      </c>
      <c r="AD196" s="117" t="str">
        <f>VLOOKUP($E196,[4]YEAR12!$A$2:$DF$260,103,FALSE)</f>
        <v>C/B</v>
      </c>
      <c r="AE196" s="117" t="str">
        <f>VLOOKUP($E196,[4]YEAR12!$A$2:$DF$260,107,FALSE)</f>
        <v/>
      </c>
      <c r="AF196" s="117" t="str">
        <f>VLOOKUP($E196,[4]YEAR12!$A$2:$DI$260,111,FALSE)</f>
        <v/>
      </c>
      <c r="AG196" s="117" t="str">
        <f>VLOOKUP($E196,[4]YEAR12!$A$2:$DK$260,115,FALSE)</f>
        <v/>
      </c>
      <c r="AH196" s="117" t="str">
        <f>VLOOKUP($E196,[4]YEAR12!$A$2:$FK$260,119,FALSE)</f>
        <v/>
      </c>
    </row>
    <row r="197" spans="5:34" x14ac:dyDescent="0.25">
      <c r="E197" s="73">
        <f>[4]YEAR12!$A196</f>
        <v>150932</v>
      </c>
      <c r="F197" s="72" t="str">
        <f>[4]YEAR12!$B196</f>
        <v>Slack, Charlie</v>
      </c>
      <c r="G197" s="119">
        <f>[4]YEAR12!$M196</f>
        <v>4.4000000000000004</v>
      </c>
      <c r="H197" s="78" t="str">
        <f>[4]YEAR12!$Q196</f>
        <v>2.5+ (D/C)</v>
      </c>
      <c r="I197" s="117" t="str">
        <f>VLOOKUP($E197,[4]YEAR12!$A$2:$DF$260,19,FALSE)</f>
        <v/>
      </c>
      <c r="J197" s="117" t="str">
        <f>VLOOKUP($E197,[4]YEAR12!$A$2:$DF$260,23,FALSE)</f>
        <v/>
      </c>
      <c r="K197" s="117" t="str">
        <f>VLOOKUP($E197,[4]YEAR12!$A$2:$DF$260,27,FALSE)</f>
        <v/>
      </c>
      <c r="L197" s="117" t="str">
        <f>VLOOKUP($E197,[4]YEAR12!$A$2:$DF$260,31,FALSE)</f>
        <v/>
      </c>
      <c r="M197" s="117" t="str">
        <f>VLOOKUP($E197,[4]YEAR12!$A$2:$DF$260,35,FALSE)</f>
        <v/>
      </c>
      <c r="N197" s="117" t="str">
        <f>VLOOKUP($E197,[4]YEAR12!$A$2:$DF$260,39,FALSE)</f>
        <v/>
      </c>
      <c r="O197" s="117" t="str">
        <f>VLOOKUP($E197,[4]YEAR12!$A$2:$DF$260,43,FALSE)</f>
        <v/>
      </c>
      <c r="P197" s="117" t="str">
        <f>VLOOKUP($E197,[4]YEAR12!$A$2:$DF$260,47,FALSE)</f>
        <v>C/B</v>
      </c>
      <c r="Q197" s="117" t="str">
        <f>VLOOKUP($E197,[4]YEAR12!$A$2:$DF$260,51,FALSE)</f>
        <v/>
      </c>
      <c r="R197" s="117" t="str">
        <f>VLOOKUP($E197,[4]YEAR12!$A$2:$DF$260,55,FALSE)</f>
        <v/>
      </c>
      <c r="S197" s="117" t="str">
        <f>VLOOKUP($E197,[4]YEAR12!$A$2:$DF$260,59,FALSE)</f>
        <v/>
      </c>
      <c r="T197" s="117" t="str">
        <f>VLOOKUP($E197,[4]YEAR12!$A$2:$DF$260,63,FALSE)</f>
        <v/>
      </c>
      <c r="U197" s="117" t="str">
        <f>VLOOKUP($E197,[4]YEAR12!$A$2:$DF$260,67,FALSE)</f>
        <v/>
      </c>
      <c r="V197" s="117" t="str">
        <f>VLOOKUP($E197,[4]YEAR12!$A$2:$DF$260,71,FALSE)</f>
        <v/>
      </c>
      <c r="W197" s="117" t="str">
        <f>VLOOKUP($E197,[4]YEAR12!$A$2:$DF$260,75,FALSE)</f>
        <v/>
      </c>
      <c r="X197" s="117" t="str">
        <f>VLOOKUP($E197,[4]YEAR12!$A$2:$DF$260,79,FALSE)</f>
        <v/>
      </c>
      <c r="Y197" s="117" t="str">
        <f>VLOOKUP($E197,[4]YEAR12!$A$2:$DF$260,83,FALSE)</f>
        <v/>
      </c>
      <c r="Z197" s="117" t="str">
        <f>VLOOKUP($E197,[4]YEAR12!$A$2:$DF$260,87,FALSE)</f>
        <v/>
      </c>
      <c r="AA197" s="117" t="str">
        <f>VLOOKUP($E197,[4]YEAR12!$A$2:$DF$260,91,FALSE)</f>
        <v/>
      </c>
      <c r="AB197" s="117" t="str">
        <f>VLOOKUP($E197,[4]YEAR12!$A$2:$DF$260,95,FALSE)</f>
        <v/>
      </c>
      <c r="AC197" s="117" t="str">
        <f>VLOOKUP($E197,[4]YEAR12!$A$2:$DF$260,99,FALSE)</f>
        <v/>
      </c>
      <c r="AD197" s="117" t="str">
        <f>VLOOKUP($E197,[4]YEAR12!$A$2:$DF$260,103,FALSE)</f>
        <v>C</v>
      </c>
      <c r="AE197" s="117" t="str">
        <f>VLOOKUP($E197,[4]YEAR12!$A$2:$DF$260,107,FALSE)</f>
        <v>C/B</v>
      </c>
      <c r="AF197" s="117" t="str">
        <f>VLOOKUP($E197,[4]YEAR12!$A$2:$DI$260,111,FALSE)</f>
        <v/>
      </c>
      <c r="AG197" s="117" t="str">
        <f>VLOOKUP($E197,[4]YEAR12!$A$2:$DK$260,115,FALSE)</f>
        <v/>
      </c>
      <c r="AH197" s="117" t="str">
        <f>VLOOKUP($E197,[4]YEAR12!$A$2:$FK$260,119,FALSE)</f>
        <v/>
      </c>
    </row>
    <row r="198" spans="5:34" x14ac:dyDescent="0.25">
      <c r="E198" s="73">
        <f>[4]YEAR12!$A197</f>
        <v>150934</v>
      </c>
      <c r="F198" s="72" t="str">
        <f>[4]YEAR12!$B197</f>
        <v>Smith, Declan</v>
      </c>
      <c r="G198" s="119">
        <f>[4]YEAR12!$M197</f>
        <v>7.4</v>
      </c>
      <c r="H198" s="78" t="str">
        <f>[4]YEAR12!$Q197</f>
        <v>6.25+ (B/A)</v>
      </c>
      <c r="I198" s="117" t="str">
        <f>VLOOKUP($E198,[4]YEAR12!$A$2:$DF$260,19,FALSE)</f>
        <v/>
      </c>
      <c r="J198" s="117" t="str">
        <f>VLOOKUP($E198,[4]YEAR12!$A$2:$DF$260,23,FALSE)</f>
        <v/>
      </c>
      <c r="K198" s="117" t="str">
        <f>VLOOKUP($E198,[4]YEAR12!$A$2:$DF$260,27,FALSE)</f>
        <v>A</v>
      </c>
      <c r="L198" s="117" t="str">
        <f>VLOOKUP($E198,[4]YEAR12!$A$2:$DF$260,31,FALSE)</f>
        <v>A</v>
      </c>
      <c r="M198" s="117" t="str">
        <f>VLOOKUP($E198,[4]YEAR12!$A$2:$DF$260,35,FALSE)</f>
        <v/>
      </c>
      <c r="N198" s="117" t="str">
        <f>VLOOKUP($E198,[4]YEAR12!$A$2:$DF$260,39,FALSE)</f>
        <v/>
      </c>
      <c r="O198" s="117" t="str">
        <f>VLOOKUP($E198,[4]YEAR12!$A$2:$DF$260,43,FALSE)</f>
        <v/>
      </c>
      <c r="P198" s="117" t="str">
        <f>VLOOKUP($E198,[4]YEAR12!$A$2:$DF$260,47,FALSE)</f>
        <v/>
      </c>
      <c r="Q198" s="117" t="str">
        <f>VLOOKUP($E198,[4]YEAR12!$A$2:$DF$260,51,FALSE)</f>
        <v/>
      </c>
      <c r="R198" s="117" t="str">
        <f>VLOOKUP($E198,[4]YEAR12!$A$2:$DF$260,55,FALSE)</f>
        <v/>
      </c>
      <c r="S198" s="117" t="str">
        <f>VLOOKUP($E198,[4]YEAR12!$A$2:$DF$260,59,FALSE)</f>
        <v/>
      </c>
      <c r="T198" s="117" t="str">
        <f>VLOOKUP($E198,[4]YEAR12!$A$2:$DF$260,63,FALSE)</f>
        <v/>
      </c>
      <c r="U198" s="117" t="str">
        <f>VLOOKUP($E198,[4]YEAR12!$A$2:$DF$260,67,FALSE)</f>
        <v/>
      </c>
      <c r="V198" s="117" t="str">
        <f>VLOOKUP($E198,[4]YEAR12!$A$2:$DF$260,71,FALSE)</f>
        <v/>
      </c>
      <c r="W198" s="117" t="str">
        <f>VLOOKUP($E198,[4]YEAR12!$A$2:$DF$260,75,FALSE)</f>
        <v/>
      </c>
      <c r="X198" s="117" t="str">
        <f>VLOOKUP($E198,[4]YEAR12!$A$2:$DF$260,79,FALSE)</f>
        <v>A/A*</v>
      </c>
      <c r="Y198" s="117" t="str">
        <f>VLOOKUP($E198,[4]YEAR12!$A$2:$DF$260,83,FALSE)</f>
        <v/>
      </c>
      <c r="Z198" s="117" t="str">
        <f>VLOOKUP($E198,[4]YEAR12!$A$2:$DF$260,87,FALSE)</f>
        <v/>
      </c>
      <c r="AA198" s="117" t="str">
        <f>VLOOKUP($E198,[4]YEAR12!$A$2:$DF$260,91,FALSE)</f>
        <v/>
      </c>
      <c r="AB198" s="117" t="str">
        <f>VLOOKUP($E198,[4]YEAR12!$A$2:$DF$260,95,FALSE)</f>
        <v/>
      </c>
      <c r="AC198" s="117" t="str">
        <f>VLOOKUP($E198,[4]YEAR12!$A$2:$DF$260,99,FALSE)</f>
        <v/>
      </c>
      <c r="AD198" s="117" t="str">
        <f>VLOOKUP($E198,[4]YEAR12!$A$2:$DF$260,103,FALSE)</f>
        <v/>
      </c>
      <c r="AE198" s="117" t="str">
        <f>VLOOKUP($E198,[4]YEAR12!$A$2:$DF$260,107,FALSE)</f>
        <v/>
      </c>
      <c r="AF198" s="117" t="str">
        <f>VLOOKUP($E198,[4]YEAR12!$A$2:$DI$260,111,FALSE)</f>
        <v/>
      </c>
      <c r="AG198" s="117" t="str">
        <f>VLOOKUP($E198,[4]YEAR12!$A$2:$DK$260,115,FALSE)</f>
        <v/>
      </c>
      <c r="AH198" s="117" t="str">
        <f>VLOOKUP($E198,[4]YEAR12!$A$2:$FK$260,119,FALSE)</f>
        <v/>
      </c>
    </row>
    <row r="199" spans="5:34" x14ac:dyDescent="0.25">
      <c r="E199" s="73">
        <f>[4]YEAR12!$A198</f>
        <v>150948</v>
      </c>
      <c r="F199" s="72" t="str">
        <f>[4]YEAR12!$B198</f>
        <v>Smith, Harry</v>
      </c>
      <c r="G199" s="119">
        <f>[4]YEAR12!$M198</f>
        <v>4.5</v>
      </c>
      <c r="H199" s="78" t="str">
        <f>[4]YEAR12!$Q198</f>
        <v>2.5+ (D/C)</v>
      </c>
      <c r="I199" s="117" t="str">
        <f>VLOOKUP($E199,[4]YEAR12!$A$2:$DF$260,19,FALSE)</f>
        <v>B</v>
      </c>
      <c r="J199" s="117" t="str">
        <f>VLOOKUP($E199,[4]YEAR12!$A$2:$DF$260,23,FALSE)</f>
        <v/>
      </c>
      <c r="K199" s="117" t="str">
        <f>VLOOKUP($E199,[4]YEAR12!$A$2:$DF$260,27,FALSE)</f>
        <v/>
      </c>
      <c r="L199" s="117" t="str">
        <f>VLOOKUP($E199,[4]YEAR12!$A$2:$DF$260,31,FALSE)</f>
        <v/>
      </c>
      <c r="M199" s="117" t="str">
        <f>VLOOKUP($E199,[4]YEAR12!$A$2:$DF$260,35,FALSE)</f>
        <v/>
      </c>
      <c r="N199" s="117" t="str">
        <f>VLOOKUP($E199,[4]YEAR12!$A$2:$DF$260,39,FALSE)</f>
        <v/>
      </c>
      <c r="O199" s="117" t="str">
        <f>VLOOKUP($E199,[4]YEAR12!$A$2:$DF$260,43,FALSE)</f>
        <v>C/B</v>
      </c>
      <c r="P199" s="117" t="str">
        <f>VLOOKUP($E199,[4]YEAR12!$A$2:$DF$260,47,FALSE)</f>
        <v/>
      </c>
      <c r="Q199" s="117" t="str">
        <f>VLOOKUP($E199,[4]YEAR12!$A$2:$DF$260,51,FALSE)</f>
        <v/>
      </c>
      <c r="R199" s="117" t="str">
        <f>VLOOKUP($E199,[4]YEAR12!$A$2:$DF$260,55,FALSE)</f>
        <v/>
      </c>
      <c r="S199" s="117" t="str">
        <f>VLOOKUP($E199,[4]YEAR12!$A$2:$DF$260,59,FALSE)</f>
        <v/>
      </c>
      <c r="T199" s="117" t="str">
        <f>VLOOKUP($E199,[4]YEAR12!$A$2:$DF$260,63,FALSE)</f>
        <v/>
      </c>
      <c r="U199" s="117" t="str">
        <f>VLOOKUP($E199,[4]YEAR12!$A$2:$DF$260,67,FALSE)</f>
        <v/>
      </c>
      <c r="V199" s="117" t="str">
        <f>VLOOKUP($E199,[4]YEAR12!$A$2:$DF$260,71,FALSE)</f>
        <v/>
      </c>
      <c r="W199" s="117" t="str">
        <f>VLOOKUP($E199,[4]YEAR12!$A$2:$DF$260,75,FALSE)</f>
        <v/>
      </c>
      <c r="X199" s="117" t="str">
        <f>VLOOKUP($E199,[4]YEAR12!$A$2:$DF$260,79,FALSE)</f>
        <v/>
      </c>
      <c r="Y199" s="117" t="str">
        <f>VLOOKUP($E199,[4]YEAR12!$A$2:$DF$260,83,FALSE)</f>
        <v/>
      </c>
      <c r="Z199" s="117" t="str">
        <f>VLOOKUP($E199,[4]YEAR12!$A$2:$DF$260,87,FALSE)</f>
        <v>C/B</v>
      </c>
      <c r="AA199" s="117" t="str">
        <f>VLOOKUP($E199,[4]YEAR12!$A$2:$DF$260,91,FALSE)</f>
        <v/>
      </c>
      <c r="AB199" s="117" t="str">
        <f>VLOOKUP($E199,[4]YEAR12!$A$2:$DF$260,95,FALSE)</f>
        <v/>
      </c>
      <c r="AC199" s="117" t="str">
        <f>VLOOKUP($E199,[4]YEAR12!$A$2:$DF$260,99,FALSE)</f>
        <v/>
      </c>
      <c r="AD199" s="117" t="str">
        <f>VLOOKUP($E199,[4]YEAR12!$A$2:$DF$260,103,FALSE)</f>
        <v/>
      </c>
      <c r="AE199" s="117" t="str">
        <f>VLOOKUP($E199,[4]YEAR12!$A$2:$DF$260,107,FALSE)</f>
        <v/>
      </c>
      <c r="AF199" s="117" t="str">
        <f>VLOOKUP($E199,[4]YEAR12!$A$2:$DI$260,111,FALSE)</f>
        <v/>
      </c>
      <c r="AG199" s="117" t="str">
        <f>VLOOKUP($E199,[4]YEAR12!$A$2:$DK$260,115,FALSE)</f>
        <v/>
      </c>
      <c r="AH199" s="117" t="str">
        <f>VLOOKUP($E199,[4]YEAR12!$A$2:$FK$260,119,FALSE)</f>
        <v/>
      </c>
    </row>
    <row r="200" spans="5:34" x14ac:dyDescent="0.25">
      <c r="E200" s="73">
        <f>[4]YEAR12!$A199</f>
        <v>160105</v>
      </c>
      <c r="F200" s="72" t="str">
        <f>[4]YEAR12!$B199</f>
        <v>Smith, Sophie</v>
      </c>
      <c r="G200" s="119">
        <f>[4]YEAR12!$M199</f>
        <v>4.4285714285714288</v>
      </c>
      <c r="H200" s="78" t="str">
        <f>[4]YEAR12!$Q199</f>
        <v>2.5+ (D/C)</v>
      </c>
      <c r="I200" s="117" t="str">
        <f>VLOOKUP($E200,[4]YEAR12!$A$2:$DF$260,19,FALSE)</f>
        <v/>
      </c>
      <c r="J200" s="117" t="str">
        <f>VLOOKUP($E200,[4]YEAR12!$A$2:$DF$260,23,FALSE)</f>
        <v/>
      </c>
      <c r="K200" s="117" t="str">
        <f>VLOOKUP($E200,[4]YEAR12!$A$2:$DF$260,27,FALSE)</f>
        <v/>
      </c>
      <c r="L200" s="117" t="str">
        <f>VLOOKUP($E200,[4]YEAR12!$A$2:$DF$260,31,FALSE)</f>
        <v/>
      </c>
      <c r="M200" s="117" t="str">
        <f>VLOOKUP($E200,[4]YEAR12!$A$2:$DF$260,35,FALSE)</f>
        <v/>
      </c>
      <c r="N200" s="117" t="str">
        <f>VLOOKUP($E200,[4]YEAR12!$A$2:$DF$260,39,FALSE)</f>
        <v/>
      </c>
      <c r="O200" s="117" t="str">
        <f>VLOOKUP($E200,[4]YEAR12!$A$2:$DF$260,43,FALSE)</f>
        <v/>
      </c>
      <c r="P200" s="117" t="str">
        <f>VLOOKUP($E200,[4]YEAR12!$A$2:$DF$260,47,FALSE)</f>
        <v/>
      </c>
      <c r="Q200" s="117" t="str">
        <f>VLOOKUP($E200,[4]YEAR12!$A$2:$DF$260,51,FALSE)</f>
        <v/>
      </c>
      <c r="R200" s="117" t="str">
        <f>VLOOKUP($E200,[4]YEAR12!$A$2:$DF$260,55,FALSE)</f>
        <v/>
      </c>
      <c r="S200" s="117" t="str">
        <f>VLOOKUP($E200,[4]YEAR12!$A$2:$DF$260,59,FALSE)</f>
        <v/>
      </c>
      <c r="T200" s="117" t="str">
        <f>VLOOKUP($E200,[4]YEAR12!$A$2:$DF$260,63,FALSE)</f>
        <v/>
      </c>
      <c r="U200" s="117" t="str">
        <f>VLOOKUP($E200,[4]YEAR12!$A$2:$DF$260,67,FALSE)</f>
        <v>D</v>
      </c>
      <c r="V200" s="117" t="str">
        <f>VLOOKUP($E200,[4]YEAR12!$A$2:$DF$260,71,FALSE)</f>
        <v/>
      </c>
      <c r="W200" s="117" t="str">
        <f>VLOOKUP($E200,[4]YEAR12!$A$2:$DF$260,75,FALSE)</f>
        <v/>
      </c>
      <c r="X200" s="117" t="str">
        <f>VLOOKUP($E200,[4]YEAR12!$A$2:$DF$260,79,FALSE)</f>
        <v/>
      </c>
      <c r="Y200" s="117" t="str">
        <f>VLOOKUP($E200,[4]YEAR12!$A$2:$DF$260,83,FALSE)</f>
        <v/>
      </c>
      <c r="Z200" s="117" t="str">
        <f>VLOOKUP($E200,[4]YEAR12!$A$2:$DF$260,87,FALSE)</f>
        <v/>
      </c>
      <c r="AA200" s="117" t="str">
        <f>VLOOKUP($E200,[4]YEAR12!$A$2:$DF$260,91,FALSE)</f>
        <v/>
      </c>
      <c r="AB200" s="117" t="str">
        <f>VLOOKUP($E200,[4]YEAR12!$A$2:$DF$260,95,FALSE)</f>
        <v/>
      </c>
      <c r="AC200" s="117" t="str">
        <f>VLOOKUP($E200,[4]YEAR12!$A$2:$DF$260,99,FALSE)</f>
        <v>C/B</v>
      </c>
      <c r="AD200" s="117" t="str">
        <f>VLOOKUP($E200,[4]YEAR12!$A$2:$DF$260,103,FALSE)</f>
        <v>C</v>
      </c>
      <c r="AE200" s="117" t="str">
        <f>VLOOKUP($E200,[4]YEAR12!$A$2:$DF$260,107,FALSE)</f>
        <v>C/B</v>
      </c>
      <c r="AF200" s="117" t="str">
        <f>VLOOKUP($E200,[4]YEAR12!$A$2:$DI$260,111,FALSE)</f>
        <v/>
      </c>
      <c r="AG200" s="117" t="str">
        <f>VLOOKUP($E200,[4]YEAR12!$A$2:$DK$260,115,FALSE)</f>
        <v/>
      </c>
      <c r="AH200" s="117" t="str">
        <f>VLOOKUP($E200,[4]YEAR12!$A$2:$FK$260,119,FALSE)</f>
        <v/>
      </c>
    </row>
    <row r="201" spans="5:34" x14ac:dyDescent="0.25">
      <c r="E201" s="73">
        <f>[4]YEAR12!$A200</f>
        <v>150900</v>
      </c>
      <c r="F201" s="72" t="str">
        <f>[4]YEAR12!$B200</f>
        <v>Snell, Carys</v>
      </c>
      <c r="G201" s="119">
        <f>[4]YEAR12!$M200</f>
        <v>7.45</v>
      </c>
      <c r="H201" s="78" t="str">
        <f>[4]YEAR12!$Q200</f>
        <v>6.25+ (B/A)</v>
      </c>
      <c r="I201" s="117" t="str">
        <f>VLOOKUP($E201,[4]YEAR12!$A$2:$DF$260,19,FALSE)</f>
        <v/>
      </c>
      <c r="J201" s="117" t="str">
        <f>VLOOKUP($E201,[4]YEAR12!$A$2:$DF$260,23,FALSE)</f>
        <v/>
      </c>
      <c r="K201" s="117" t="str">
        <f>VLOOKUP($E201,[4]YEAR12!$A$2:$DF$260,27,FALSE)</f>
        <v/>
      </c>
      <c r="L201" s="117" t="str">
        <f>VLOOKUP($E201,[4]YEAR12!$A$2:$DF$260,31,FALSE)</f>
        <v/>
      </c>
      <c r="M201" s="117" t="str">
        <f>VLOOKUP($E201,[4]YEAR12!$A$2:$DF$260,35,FALSE)</f>
        <v/>
      </c>
      <c r="N201" s="117" t="str">
        <f>VLOOKUP($E201,[4]YEAR12!$A$2:$DF$260,39,FALSE)</f>
        <v/>
      </c>
      <c r="O201" s="117" t="str">
        <f>VLOOKUP($E201,[4]YEAR12!$A$2:$DF$260,43,FALSE)</f>
        <v/>
      </c>
      <c r="P201" s="117" t="str">
        <f>VLOOKUP($E201,[4]YEAR12!$A$2:$DF$260,47,FALSE)</f>
        <v>A/A*</v>
      </c>
      <c r="Q201" s="117" t="str">
        <f>VLOOKUP($E201,[4]YEAR12!$A$2:$DF$260,51,FALSE)</f>
        <v>A/A*</v>
      </c>
      <c r="R201" s="117" t="str">
        <f>VLOOKUP($E201,[4]YEAR12!$A$2:$DF$260,55,FALSE)</f>
        <v/>
      </c>
      <c r="S201" s="117" t="str">
        <f>VLOOKUP($E201,[4]YEAR12!$A$2:$DF$260,59,FALSE)</f>
        <v/>
      </c>
      <c r="T201" s="117" t="str">
        <f>VLOOKUP($E201,[4]YEAR12!$A$2:$DF$260,63,FALSE)</f>
        <v/>
      </c>
      <c r="U201" s="117" t="str">
        <f>VLOOKUP($E201,[4]YEAR12!$A$2:$DF$260,67,FALSE)</f>
        <v/>
      </c>
      <c r="V201" s="117" t="str">
        <f>VLOOKUP($E201,[4]YEAR12!$A$2:$DF$260,71,FALSE)</f>
        <v/>
      </c>
      <c r="W201" s="117" t="str">
        <f>VLOOKUP($E201,[4]YEAR12!$A$2:$DF$260,75,FALSE)</f>
        <v/>
      </c>
      <c r="X201" s="117" t="str">
        <f>VLOOKUP($E201,[4]YEAR12!$A$2:$DF$260,79,FALSE)</f>
        <v/>
      </c>
      <c r="Y201" s="117" t="str">
        <f>VLOOKUP($E201,[4]YEAR12!$A$2:$DF$260,83,FALSE)</f>
        <v/>
      </c>
      <c r="Z201" s="117" t="str">
        <f>VLOOKUP($E201,[4]YEAR12!$A$2:$DF$260,87,FALSE)</f>
        <v>A/A*</v>
      </c>
      <c r="AA201" s="117" t="str">
        <f>VLOOKUP($E201,[4]YEAR12!$A$2:$DF$260,91,FALSE)</f>
        <v/>
      </c>
      <c r="AB201" s="117" t="str">
        <f>VLOOKUP($E201,[4]YEAR12!$A$2:$DF$260,95,FALSE)</f>
        <v/>
      </c>
      <c r="AC201" s="117" t="str">
        <f>VLOOKUP($E201,[4]YEAR12!$A$2:$DF$260,99,FALSE)</f>
        <v/>
      </c>
      <c r="AD201" s="117" t="str">
        <f>VLOOKUP($E201,[4]YEAR12!$A$2:$DF$260,103,FALSE)</f>
        <v>A/A*</v>
      </c>
      <c r="AE201" s="117" t="str">
        <f>VLOOKUP($E201,[4]YEAR12!$A$2:$DF$260,107,FALSE)</f>
        <v/>
      </c>
      <c r="AF201" s="117" t="str">
        <f>VLOOKUP($E201,[4]YEAR12!$A$2:$DI$260,111,FALSE)</f>
        <v/>
      </c>
      <c r="AG201" s="117" t="str">
        <f>VLOOKUP($E201,[4]YEAR12!$A$2:$DK$260,115,FALSE)</f>
        <v/>
      </c>
      <c r="AH201" s="117" t="str">
        <f>VLOOKUP($E201,[4]YEAR12!$A$2:$FK$260,119,FALSE)</f>
        <v/>
      </c>
    </row>
    <row r="202" spans="5:34" x14ac:dyDescent="0.25">
      <c r="E202" s="73">
        <f>[4]YEAR12!$A201</f>
        <v>100335</v>
      </c>
      <c r="F202" s="72" t="str">
        <f>[4]YEAR12!$B201</f>
        <v>Solommon, Renee</v>
      </c>
      <c r="G202" s="119">
        <f>[4]YEAR12!$M201</f>
        <v>2.8888888888888888</v>
      </c>
      <c r="H202" s="78" t="str">
        <f>[4]YEAR12!$Q201</f>
        <v>2.5+ (D/C)</v>
      </c>
      <c r="I202" s="117" t="str">
        <f>VLOOKUP($E202,[4]YEAR12!$A$2:$DF$260,19,FALSE)</f>
        <v/>
      </c>
      <c r="J202" s="117" t="str">
        <f>VLOOKUP($E202,[4]YEAR12!$A$2:$DF$260,23,FALSE)</f>
        <v>D</v>
      </c>
      <c r="K202" s="117" t="str">
        <f>VLOOKUP($E202,[4]YEAR12!$A$2:$DF$260,27,FALSE)</f>
        <v/>
      </c>
      <c r="L202" s="117" t="str">
        <f>VLOOKUP($E202,[4]YEAR12!$A$2:$DF$260,31,FALSE)</f>
        <v/>
      </c>
      <c r="M202" s="117" t="str">
        <f>VLOOKUP($E202,[4]YEAR12!$A$2:$DF$260,35,FALSE)</f>
        <v/>
      </c>
      <c r="N202" s="117" t="str">
        <f>VLOOKUP($E202,[4]YEAR12!$A$2:$DF$260,39,FALSE)</f>
        <v/>
      </c>
      <c r="O202" s="117" t="str">
        <f>VLOOKUP($E202,[4]YEAR12!$A$2:$DF$260,43,FALSE)</f>
        <v/>
      </c>
      <c r="P202" s="117" t="str">
        <f>VLOOKUP($E202,[4]YEAR12!$A$2:$DF$260,47,FALSE)</f>
        <v/>
      </c>
      <c r="Q202" s="117" t="str">
        <f>VLOOKUP($E202,[4]YEAR12!$A$2:$DF$260,51,FALSE)</f>
        <v/>
      </c>
      <c r="R202" s="117" t="str">
        <f>VLOOKUP($E202,[4]YEAR12!$A$2:$DF$260,55,FALSE)</f>
        <v/>
      </c>
      <c r="S202" s="117" t="str">
        <f>VLOOKUP($E202,[4]YEAR12!$A$2:$DF$260,59,FALSE)</f>
        <v/>
      </c>
      <c r="T202" s="117" t="str">
        <f>VLOOKUP($E202,[4]YEAR12!$A$2:$DF$260,63,FALSE)</f>
        <v/>
      </c>
      <c r="U202" s="117" t="str">
        <f>VLOOKUP($E202,[4]YEAR12!$A$2:$DF$260,67,FALSE)</f>
        <v>M/D</v>
      </c>
      <c r="V202" s="117" t="str">
        <f>VLOOKUP($E202,[4]YEAR12!$A$2:$DF$260,71,FALSE)</f>
        <v/>
      </c>
      <c r="W202" s="117" t="str">
        <f>VLOOKUP($E202,[4]YEAR12!$A$2:$DF$260,75,FALSE)</f>
        <v/>
      </c>
      <c r="X202" s="117" t="str">
        <f>VLOOKUP($E202,[4]YEAR12!$A$2:$DF$260,79,FALSE)</f>
        <v/>
      </c>
      <c r="Y202" s="117" t="str">
        <f>VLOOKUP($E202,[4]YEAR12!$A$2:$DF$260,83,FALSE)</f>
        <v/>
      </c>
      <c r="Z202" s="117" t="str">
        <f>VLOOKUP($E202,[4]YEAR12!$A$2:$DF$260,87,FALSE)</f>
        <v/>
      </c>
      <c r="AA202" s="117" t="str">
        <f>VLOOKUP($E202,[4]YEAR12!$A$2:$DF$260,91,FALSE)</f>
        <v/>
      </c>
      <c r="AB202" s="117" t="str">
        <f>VLOOKUP($E202,[4]YEAR12!$A$2:$DF$260,95,FALSE)</f>
        <v/>
      </c>
      <c r="AC202" s="117" t="str">
        <f>VLOOKUP($E202,[4]YEAR12!$A$2:$DF$260,99,FALSE)</f>
        <v/>
      </c>
      <c r="AD202" s="117" t="str">
        <f>VLOOKUP($E202,[4]YEAR12!$A$2:$DF$260,103,FALSE)</f>
        <v/>
      </c>
      <c r="AE202" s="117" t="str">
        <f>VLOOKUP($E202,[4]YEAR12!$A$2:$DF$260,107,FALSE)</f>
        <v>D/C</v>
      </c>
      <c r="AF202" s="117" t="str">
        <f>VLOOKUP($E202,[4]YEAR12!$A$2:$DI$260,111,FALSE)</f>
        <v/>
      </c>
      <c r="AG202" s="117" t="str">
        <f>VLOOKUP($E202,[4]YEAR12!$A$2:$DK$260,115,FALSE)</f>
        <v/>
      </c>
      <c r="AH202" s="117" t="str">
        <f>VLOOKUP($E202,[4]YEAR12!$A$2:$FK$260,119,FALSE)</f>
        <v/>
      </c>
    </row>
    <row r="203" spans="5:34" x14ac:dyDescent="0.25">
      <c r="E203" s="73">
        <f>[4]YEAR12!$A202</f>
        <v>160072</v>
      </c>
      <c r="F203" s="72" t="str">
        <f>[4]YEAR12!$B202</f>
        <v>Sooklall, Jacob</v>
      </c>
      <c r="G203" s="119">
        <f>[4]YEAR12!$M202</f>
        <v>5</v>
      </c>
      <c r="H203" s="78" t="str">
        <f>[4]YEAR12!$Q202</f>
        <v>4.75+ (C/B)</v>
      </c>
      <c r="I203" s="117" t="str">
        <f>VLOOKUP($E203,[4]YEAR12!$A$2:$DF$260,19,FALSE)</f>
        <v/>
      </c>
      <c r="J203" s="117" t="str">
        <f>VLOOKUP($E203,[4]YEAR12!$A$2:$DF$260,23,FALSE)</f>
        <v>B</v>
      </c>
      <c r="K203" s="117" t="str">
        <f>VLOOKUP($E203,[4]YEAR12!$A$2:$DF$260,27,FALSE)</f>
        <v>D/C</v>
      </c>
      <c r="L203" s="117" t="str">
        <f>VLOOKUP($E203,[4]YEAR12!$A$2:$DF$260,31,FALSE)</f>
        <v/>
      </c>
      <c r="M203" s="117" t="str">
        <f>VLOOKUP($E203,[4]YEAR12!$A$2:$DF$260,35,FALSE)</f>
        <v/>
      </c>
      <c r="N203" s="117" t="str">
        <f>VLOOKUP($E203,[4]YEAR12!$A$2:$DF$260,39,FALSE)</f>
        <v/>
      </c>
      <c r="O203" s="117" t="str">
        <f>VLOOKUP($E203,[4]YEAR12!$A$2:$DF$260,43,FALSE)</f>
        <v/>
      </c>
      <c r="P203" s="117" t="str">
        <f>VLOOKUP($E203,[4]YEAR12!$A$2:$DF$260,47,FALSE)</f>
        <v/>
      </c>
      <c r="Q203" s="117" t="str">
        <f>VLOOKUP($E203,[4]YEAR12!$A$2:$DF$260,51,FALSE)</f>
        <v/>
      </c>
      <c r="R203" s="117" t="str">
        <f>VLOOKUP($E203,[4]YEAR12!$A$2:$DF$260,55,FALSE)</f>
        <v/>
      </c>
      <c r="S203" s="117" t="str">
        <f>VLOOKUP($E203,[4]YEAR12!$A$2:$DF$260,59,FALSE)</f>
        <v/>
      </c>
      <c r="T203" s="117" t="str">
        <f>VLOOKUP($E203,[4]YEAR12!$A$2:$DF$260,63,FALSE)</f>
        <v/>
      </c>
      <c r="U203" s="117" t="str">
        <f>VLOOKUP($E203,[4]YEAR12!$A$2:$DF$260,67,FALSE)</f>
        <v/>
      </c>
      <c r="V203" s="117" t="str">
        <f>VLOOKUP($E203,[4]YEAR12!$A$2:$DF$260,71,FALSE)</f>
        <v/>
      </c>
      <c r="W203" s="117" t="str">
        <f>VLOOKUP($E203,[4]YEAR12!$A$2:$DF$260,75,FALSE)</f>
        <v/>
      </c>
      <c r="X203" s="117" t="str">
        <f>VLOOKUP($E203,[4]YEAR12!$A$2:$DF$260,79,FALSE)</f>
        <v/>
      </c>
      <c r="Y203" s="117" t="str">
        <f>VLOOKUP($E203,[4]YEAR12!$A$2:$DF$260,83,FALSE)</f>
        <v/>
      </c>
      <c r="Z203" s="117" t="str">
        <f>VLOOKUP($E203,[4]YEAR12!$A$2:$DF$260,87,FALSE)</f>
        <v>B</v>
      </c>
      <c r="AA203" s="117" t="str">
        <f>VLOOKUP($E203,[4]YEAR12!$A$2:$DF$260,91,FALSE)</f>
        <v/>
      </c>
      <c r="AB203" s="117" t="str">
        <f>VLOOKUP($E203,[4]YEAR12!$A$2:$DF$260,95,FALSE)</f>
        <v>C</v>
      </c>
      <c r="AC203" s="117" t="str">
        <f>VLOOKUP($E203,[4]YEAR12!$A$2:$DF$260,99,FALSE)</f>
        <v/>
      </c>
      <c r="AD203" s="117" t="str">
        <f>VLOOKUP($E203,[4]YEAR12!$A$2:$DF$260,103,FALSE)</f>
        <v/>
      </c>
      <c r="AE203" s="117" t="str">
        <f>VLOOKUP($E203,[4]YEAR12!$A$2:$DF$260,107,FALSE)</f>
        <v/>
      </c>
      <c r="AF203" s="117" t="str">
        <f>VLOOKUP($E203,[4]YEAR12!$A$2:$DI$260,111,FALSE)</f>
        <v/>
      </c>
      <c r="AG203" s="117" t="str">
        <f>VLOOKUP($E203,[4]YEAR12!$A$2:$DK$260,115,FALSE)</f>
        <v/>
      </c>
      <c r="AH203" s="117" t="str">
        <f>VLOOKUP($E203,[4]YEAR12!$A$2:$FK$260,119,FALSE)</f>
        <v/>
      </c>
    </row>
    <row r="204" spans="5:34" x14ac:dyDescent="0.25">
      <c r="E204" s="73">
        <f>[4]YEAR12!$A203</f>
        <v>150785</v>
      </c>
      <c r="F204" s="72" t="str">
        <f>[4]YEAR12!$B203</f>
        <v>Spicer-Irazusta, Joseph</v>
      </c>
      <c r="G204" s="119">
        <f>[4]YEAR12!$M203</f>
        <v>5</v>
      </c>
      <c r="H204" s="78" t="str">
        <f>[4]YEAR12!$Q203</f>
        <v>4.75+ (C/B)</v>
      </c>
      <c r="I204" s="117" t="str">
        <f>VLOOKUP($E204,[4]YEAR12!$A$2:$DF$260,19,FALSE)</f>
        <v/>
      </c>
      <c r="J204" s="117" t="str">
        <f>VLOOKUP($E204,[4]YEAR12!$A$2:$DF$260,23,FALSE)</f>
        <v>B</v>
      </c>
      <c r="K204" s="117" t="str">
        <f>VLOOKUP($E204,[4]YEAR12!$A$2:$DF$260,27,FALSE)</f>
        <v/>
      </c>
      <c r="L204" s="117" t="str">
        <f>VLOOKUP($E204,[4]YEAR12!$A$2:$DF$260,31,FALSE)</f>
        <v/>
      </c>
      <c r="M204" s="117" t="str">
        <f>VLOOKUP($E204,[4]YEAR12!$A$2:$DF$260,35,FALSE)</f>
        <v/>
      </c>
      <c r="N204" s="117" t="str">
        <f>VLOOKUP($E204,[4]YEAR12!$A$2:$DF$260,39,FALSE)</f>
        <v/>
      </c>
      <c r="O204" s="117" t="str">
        <f>VLOOKUP($E204,[4]YEAR12!$A$2:$DF$260,43,FALSE)</f>
        <v/>
      </c>
      <c r="P204" s="117" t="str">
        <f>VLOOKUP($E204,[4]YEAR12!$A$2:$DF$260,47,FALSE)</f>
        <v>C/B</v>
      </c>
      <c r="Q204" s="117" t="str">
        <f>VLOOKUP($E204,[4]YEAR12!$A$2:$DF$260,51,FALSE)</f>
        <v/>
      </c>
      <c r="R204" s="117" t="str">
        <f>VLOOKUP($E204,[4]YEAR12!$A$2:$DF$260,55,FALSE)</f>
        <v/>
      </c>
      <c r="S204" s="117" t="str">
        <f>VLOOKUP($E204,[4]YEAR12!$A$2:$DF$260,59,FALSE)</f>
        <v>C/B</v>
      </c>
      <c r="T204" s="117" t="str">
        <f>VLOOKUP($E204,[4]YEAR12!$A$2:$DF$260,63,FALSE)</f>
        <v/>
      </c>
      <c r="U204" s="117" t="str">
        <f>VLOOKUP($E204,[4]YEAR12!$A$2:$DF$260,67,FALSE)</f>
        <v/>
      </c>
      <c r="V204" s="117" t="str">
        <f>VLOOKUP($E204,[4]YEAR12!$A$2:$DF$260,71,FALSE)</f>
        <v/>
      </c>
      <c r="W204" s="117" t="str">
        <f>VLOOKUP($E204,[4]YEAR12!$A$2:$DF$260,75,FALSE)</f>
        <v/>
      </c>
      <c r="X204" s="117" t="str">
        <f>VLOOKUP($E204,[4]YEAR12!$A$2:$DF$260,79,FALSE)</f>
        <v/>
      </c>
      <c r="Y204" s="117" t="str">
        <f>VLOOKUP($E204,[4]YEAR12!$A$2:$DF$260,83,FALSE)</f>
        <v/>
      </c>
      <c r="Z204" s="117" t="str">
        <f>VLOOKUP($E204,[4]YEAR12!$A$2:$DF$260,87,FALSE)</f>
        <v/>
      </c>
      <c r="AA204" s="117" t="str">
        <f>VLOOKUP($E204,[4]YEAR12!$A$2:$DF$260,91,FALSE)</f>
        <v/>
      </c>
      <c r="AB204" s="117" t="str">
        <f>VLOOKUP($E204,[4]YEAR12!$A$2:$DF$260,95,FALSE)</f>
        <v/>
      </c>
      <c r="AC204" s="117" t="str">
        <f>VLOOKUP($E204,[4]YEAR12!$A$2:$DF$260,99,FALSE)</f>
        <v/>
      </c>
      <c r="AD204" s="117" t="str">
        <f>VLOOKUP($E204,[4]YEAR12!$A$2:$DF$260,103,FALSE)</f>
        <v/>
      </c>
      <c r="AE204" s="117" t="str">
        <f>VLOOKUP($E204,[4]YEAR12!$A$2:$DF$260,107,FALSE)</f>
        <v/>
      </c>
      <c r="AF204" s="117" t="str">
        <f>VLOOKUP($E204,[4]YEAR12!$A$2:$DI$260,111,FALSE)</f>
        <v/>
      </c>
      <c r="AG204" s="117" t="str">
        <f>VLOOKUP($E204,[4]YEAR12!$A$2:$DK$260,115,FALSE)</f>
        <v/>
      </c>
      <c r="AH204" s="117" t="str">
        <f>VLOOKUP($E204,[4]YEAR12!$A$2:$FK$260,119,FALSE)</f>
        <v/>
      </c>
    </row>
    <row r="205" spans="5:34" x14ac:dyDescent="0.25">
      <c r="E205" s="73">
        <f>[4]YEAR12!$A204</f>
        <v>160073</v>
      </c>
      <c r="F205" s="72" t="str">
        <f>[4]YEAR12!$B204</f>
        <v>Stephens-Jones, Cecile</v>
      </c>
      <c r="G205" s="119">
        <f>[4]YEAR12!$M204</f>
        <v>6.2142857142857144</v>
      </c>
      <c r="H205" s="78" t="str">
        <f>[4]YEAR12!$Q204</f>
        <v>4.75+ (C/B)</v>
      </c>
      <c r="I205" s="117" t="str">
        <f>VLOOKUP($E205,[4]YEAR12!$A$2:$DF$260,19,FALSE)</f>
        <v/>
      </c>
      <c r="J205" s="117" t="str">
        <f>VLOOKUP($E205,[4]YEAR12!$A$2:$DF$260,23,FALSE)</f>
        <v/>
      </c>
      <c r="K205" s="117" t="str">
        <f>VLOOKUP($E205,[4]YEAR12!$A$2:$DF$260,27,FALSE)</f>
        <v/>
      </c>
      <c r="L205" s="117" t="str">
        <f>VLOOKUP($E205,[4]YEAR12!$A$2:$DF$260,31,FALSE)</f>
        <v/>
      </c>
      <c r="M205" s="117" t="str">
        <f>VLOOKUP($E205,[4]YEAR12!$A$2:$DF$260,35,FALSE)</f>
        <v/>
      </c>
      <c r="N205" s="117" t="str">
        <f>VLOOKUP($E205,[4]YEAR12!$A$2:$DF$260,39,FALSE)</f>
        <v/>
      </c>
      <c r="O205" s="117" t="str">
        <f>VLOOKUP($E205,[4]YEAR12!$A$2:$DF$260,43,FALSE)</f>
        <v/>
      </c>
      <c r="P205" s="117" t="str">
        <f>VLOOKUP($E205,[4]YEAR12!$A$2:$DF$260,47,FALSE)</f>
        <v/>
      </c>
      <c r="Q205" s="117" t="str">
        <f>VLOOKUP($E205,[4]YEAR12!$A$2:$DF$260,51,FALSE)</f>
        <v>B/A</v>
      </c>
      <c r="R205" s="117" t="str">
        <f>VLOOKUP($E205,[4]YEAR12!$A$2:$DF$260,55,FALSE)</f>
        <v/>
      </c>
      <c r="S205" s="117" t="str">
        <f>VLOOKUP($E205,[4]YEAR12!$A$2:$DF$260,59,FALSE)</f>
        <v/>
      </c>
      <c r="T205" s="117" t="str">
        <f>VLOOKUP($E205,[4]YEAR12!$A$2:$DF$260,63,FALSE)</f>
        <v/>
      </c>
      <c r="U205" s="117" t="str">
        <f>VLOOKUP($E205,[4]YEAR12!$A$2:$DF$260,67,FALSE)</f>
        <v/>
      </c>
      <c r="V205" s="117" t="str">
        <f>VLOOKUP($E205,[4]YEAR12!$A$2:$DF$260,71,FALSE)</f>
        <v/>
      </c>
      <c r="W205" s="117" t="str">
        <f>VLOOKUP($E205,[4]YEAR12!$A$2:$DF$260,75,FALSE)</f>
        <v/>
      </c>
      <c r="X205" s="117" t="str">
        <f>VLOOKUP($E205,[4]YEAR12!$A$2:$DF$260,79,FALSE)</f>
        <v/>
      </c>
      <c r="Y205" s="117" t="str">
        <f>VLOOKUP($E205,[4]YEAR12!$A$2:$DF$260,83,FALSE)</f>
        <v/>
      </c>
      <c r="Z205" s="117" t="str">
        <f>VLOOKUP($E205,[4]YEAR12!$A$2:$DF$260,87,FALSE)</f>
        <v/>
      </c>
      <c r="AA205" s="117" t="str">
        <f>VLOOKUP($E205,[4]YEAR12!$A$2:$DF$260,91,FALSE)</f>
        <v/>
      </c>
      <c r="AB205" s="117" t="str">
        <f>VLOOKUP($E205,[4]YEAR12!$A$2:$DF$260,95,FALSE)</f>
        <v/>
      </c>
      <c r="AC205" s="117" t="str">
        <f>VLOOKUP($E205,[4]YEAR12!$A$2:$DF$260,99,FALSE)</f>
        <v/>
      </c>
      <c r="AD205" s="117" t="str">
        <f>VLOOKUP($E205,[4]YEAR12!$A$2:$DF$260,103,FALSE)</f>
        <v>B/A</v>
      </c>
      <c r="AE205" s="117" t="str">
        <f>VLOOKUP($E205,[4]YEAR12!$A$2:$DF$260,107,FALSE)</f>
        <v>A</v>
      </c>
      <c r="AF205" s="117" t="str">
        <f>VLOOKUP($E205,[4]YEAR12!$A$2:$DI$260,111,FALSE)</f>
        <v/>
      </c>
      <c r="AG205" s="117" t="str">
        <f>VLOOKUP($E205,[4]YEAR12!$A$2:$DK$260,115,FALSE)</f>
        <v/>
      </c>
      <c r="AH205" s="117" t="str">
        <f>VLOOKUP($E205,[4]YEAR12!$A$2:$FK$260,119,FALSE)</f>
        <v/>
      </c>
    </row>
    <row r="206" spans="5:34" x14ac:dyDescent="0.25">
      <c r="E206" s="73">
        <f>[4]YEAR12!$A205</f>
        <v>160074</v>
      </c>
      <c r="F206" s="72" t="str">
        <f>[4]YEAR12!$B205</f>
        <v>Stephens-Jones, Lydia</v>
      </c>
      <c r="G206" s="119">
        <f>[4]YEAR12!$M205</f>
        <v>5.7857142857142856</v>
      </c>
      <c r="H206" s="78" t="str">
        <f>[4]YEAR12!$Q205</f>
        <v>4.75+ (C/B)</v>
      </c>
      <c r="I206" s="117" t="str">
        <f>VLOOKUP($E206,[4]YEAR12!$A$2:$DF$260,19,FALSE)</f>
        <v/>
      </c>
      <c r="J206" s="117" t="str">
        <f>VLOOKUP($E206,[4]YEAR12!$A$2:$DF$260,23,FALSE)</f>
        <v/>
      </c>
      <c r="K206" s="117" t="str">
        <f>VLOOKUP($E206,[4]YEAR12!$A$2:$DF$260,27,FALSE)</f>
        <v>C/B</v>
      </c>
      <c r="L206" s="117" t="str">
        <f>VLOOKUP($E206,[4]YEAR12!$A$2:$DF$260,31,FALSE)</f>
        <v/>
      </c>
      <c r="M206" s="117" t="str">
        <f>VLOOKUP($E206,[4]YEAR12!$A$2:$DF$260,35,FALSE)</f>
        <v/>
      </c>
      <c r="N206" s="117" t="str">
        <f>VLOOKUP($E206,[4]YEAR12!$A$2:$DF$260,39,FALSE)</f>
        <v/>
      </c>
      <c r="O206" s="117" t="str">
        <f>VLOOKUP($E206,[4]YEAR12!$A$2:$DF$260,43,FALSE)</f>
        <v/>
      </c>
      <c r="P206" s="117" t="str">
        <f>VLOOKUP($E206,[4]YEAR12!$A$2:$DF$260,47,FALSE)</f>
        <v/>
      </c>
      <c r="Q206" s="117" t="str">
        <f>VLOOKUP($E206,[4]YEAR12!$A$2:$DF$260,51,FALSE)</f>
        <v/>
      </c>
      <c r="R206" s="117" t="str">
        <f>VLOOKUP($E206,[4]YEAR12!$A$2:$DF$260,55,FALSE)</f>
        <v/>
      </c>
      <c r="S206" s="117" t="str">
        <f>VLOOKUP($E206,[4]YEAR12!$A$2:$DF$260,59,FALSE)</f>
        <v/>
      </c>
      <c r="T206" s="117" t="str">
        <f>VLOOKUP($E206,[4]YEAR12!$A$2:$DF$260,63,FALSE)</f>
        <v/>
      </c>
      <c r="U206" s="117" t="str">
        <f>VLOOKUP($E206,[4]YEAR12!$A$2:$DF$260,67,FALSE)</f>
        <v/>
      </c>
      <c r="V206" s="117" t="str">
        <f>VLOOKUP($E206,[4]YEAR12!$A$2:$DF$260,71,FALSE)</f>
        <v/>
      </c>
      <c r="W206" s="117" t="str">
        <f>VLOOKUP($E206,[4]YEAR12!$A$2:$DF$260,75,FALSE)</f>
        <v/>
      </c>
      <c r="X206" s="117" t="str">
        <f>VLOOKUP($E206,[4]YEAR12!$A$2:$DF$260,79,FALSE)</f>
        <v/>
      </c>
      <c r="Y206" s="117" t="str">
        <f>VLOOKUP($E206,[4]YEAR12!$A$2:$DF$260,83,FALSE)</f>
        <v/>
      </c>
      <c r="Z206" s="117" t="str">
        <f>VLOOKUP($E206,[4]YEAR12!$A$2:$DF$260,87,FALSE)</f>
        <v>B/A</v>
      </c>
      <c r="AA206" s="117" t="str">
        <f>VLOOKUP($E206,[4]YEAR12!$A$2:$DF$260,91,FALSE)</f>
        <v/>
      </c>
      <c r="AB206" s="117" t="str">
        <f>VLOOKUP($E206,[4]YEAR12!$A$2:$DF$260,95,FALSE)</f>
        <v/>
      </c>
      <c r="AC206" s="117" t="str">
        <f>VLOOKUP($E206,[4]YEAR12!$A$2:$DF$260,99,FALSE)</f>
        <v/>
      </c>
      <c r="AD206" s="117" t="str">
        <f>VLOOKUP($E206,[4]YEAR12!$A$2:$DF$260,103,FALSE)</f>
        <v>B</v>
      </c>
      <c r="AE206" s="117" t="str">
        <f>VLOOKUP($E206,[4]YEAR12!$A$2:$DF$260,107,FALSE)</f>
        <v/>
      </c>
      <c r="AF206" s="117" t="str">
        <f>VLOOKUP($E206,[4]YEAR12!$A$2:$DI$260,111,FALSE)</f>
        <v/>
      </c>
      <c r="AG206" s="117" t="str">
        <f>VLOOKUP($E206,[4]YEAR12!$A$2:$DK$260,115,FALSE)</f>
        <v/>
      </c>
      <c r="AH206" s="117" t="str">
        <f>VLOOKUP($E206,[4]YEAR12!$A$2:$FK$260,119,FALSE)</f>
        <v/>
      </c>
    </row>
    <row r="207" spans="5:34" x14ac:dyDescent="0.25">
      <c r="E207" s="73">
        <f>[4]YEAR12!$A206</f>
        <v>150839</v>
      </c>
      <c r="F207" s="72" t="str">
        <f>[4]YEAR12!$B206</f>
        <v>Stewart, Sean</v>
      </c>
      <c r="G207" s="119">
        <f>[4]YEAR12!$M206</f>
        <v>4.3</v>
      </c>
      <c r="H207" s="78" t="str">
        <f>[4]YEAR12!$Q206</f>
        <v>2.5+ (D/C)</v>
      </c>
      <c r="I207" s="117" t="str">
        <f>VLOOKUP($E207,[4]YEAR12!$A$2:$DF$260,19,FALSE)</f>
        <v/>
      </c>
      <c r="J207" s="117" t="str">
        <f>VLOOKUP($E207,[4]YEAR12!$A$2:$DF$260,23,FALSE)</f>
        <v>C/B</v>
      </c>
      <c r="K207" s="117" t="str">
        <f>VLOOKUP($E207,[4]YEAR12!$A$2:$DF$260,27,FALSE)</f>
        <v/>
      </c>
      <c r="L207" s="117" t="str">
        <f>VLOOKUP($E207,[4]YEAR12!$A$2:$DF$260,31,FALSE)</f>
        <v/>
      </c>
      <c r="M207" s="117" t="str">
        <f>VLOOKUP($E207,[4]YEAR12!$A$2:$DF$260,35,FALSE)</f>
        <v/>
      </c>
      <c r="N207" s="117" t="str">
        <f>VLOOKUP($E207,[4]YEAR12!$A$2:$DF$260,39,FALSE)</f>
        <v/>
      </c>
      <c r="O207" s="117" t="str">
        <f>VLOOKUP($E207,[4]YEAR12!$A$2:$DF$260,43,FALSE)</f>
        <v/>
      </c>
      <c r="P207" s="117" t="str">
        <f>VLOOKUP($E207,[4]YEAR12!$A$2:$DF$260,47,FALSE)</f>
        <v/>
      </c>
      <c r="Q207" s="117" t="str">
        <f>VLOOKUP($E207,[4]YEAR12!$A$2:$DF$260,51,FALSE)</f>
        <v/>
      </c>
      <c r="R207" s="117" t="str">
        <f>VLOOKUP($E207,[4]YEAR12!$A$2:$DF$260,55,FALSE)</f>
        <v/>
      </c>
      <c r="S207" s="117" t="str">
        <f>VLOOKUP($E207,[4]YEAR12!$A$2:$DF$260,59,FALSE)</f>
        <v/>
      </c>
      <c r="T207" s="117" t="str">
        <f>VLOOKUP($E207,[4]YEAR12!$A$2:$DF$260,63,FALSE)</f>
        <v/>
      </c>
      <c r="U207" s="117" t="str">
        <f>VLOOKUP($E207,[4]YEAR12!$A$2:$DF$260,67,FALSE)</f>
        <v>D</v>
      </c>
      <c r="V207" s="117" t="str">
        <f>VLOOKUP($E207,[4]YEAR12!$A$2:$DF$260,71,FALSE)</f>
        <v/>
      </c>
      <c r="W207" s="117" t="str">
        <f>VLOOKUP($E207,[4]YEAR12!$A$2:$DF$260,75,FALSE)</f>
        <v/>
      </c>
      <c r="X207" s="117" t="str">
        <f>VLOOKUP($E207,[4]YEAR12!$A$2:$DF$260,79,FALSE)</f>
        <v/>
      </c>
      <c r="Y207" s="117" t="str">
        <f>VLOOKUP($E207,[4]YEAR12!$A$2:$DF$260,83,FALSE)</f>
        <v/>
      </c>
      <c r="Z207" s="117" t="str">
        <f>VLOOKUP($E207,[4]YEAR12!$A$2:$DF$260,87,FALSE)</f>
        <v/>
      </c>
      <c r="AA207" s="117" t="str">
        <f>VLOOKUP($E207,[4]YEAR12!$A$2:$DF$260,91,FALSE)</f>
        <v/>
      </c>
      <c r="AB207" s="117" t="str">
        <f>VLOOKUP($E207,[4]YEAR12!$A$2:$DF$260,95,FALSE)</f>
        <v/>
      </c>
      <c r="AC207" s="117" t="str">
        <f>VLOOKUP($E207,[4]YEAR12!$A$2:$DF$260,99,FALSE)</f>
        <v/>
      </c>
      <c r="AD207" s="117" t="str">
        <f>VLOOKUP($E207,[4]YEAR12!$A$2:$DF$260,103,FALSE)</f>
        <v/>
      </c>
      <c r="AE207" s="117" t="str">
        <f>VLOOKUP($E207,[4]YEAR12!$A$2:$DF$260,107,FALSE)</f>
        <v>C/B</v>
      </c>
      <c r="AF207" s="117" t="str">
        <f>VLOOKUP($E207,[4]YEAR12!$A$2:$DI$260,111,FALSE)</f>
        <v/>
      </c>
      <c r="AG207" s="117" t="str">
        <f>VLOOKUP($E207,[4]YEAR12!$A$2:$DK$260,115,FALSE)</f>
        <v/>
      </c>
      <c r="AH207" s="117" t="str">
        <f>VLOOKUP($E207,[4]YEAR12!$A$2:$FK$260,119,FALSE)</f>
        <v/>
      </c>
    </row>
    <row r="208" spans="5:34" x14ac:dyDescent="0.25">
      <c r="E208" s="73">
        <f>[4]YEAR12!$A207</f>
        <v>160076</v>
      </c>
      <c r="F208" s="72" t="str">
        <f>[4]YEAR12!$B207</f>
        <v>Stones, Madeline</v>
      </c>
      <c r="G208" s="119">
        <f>[4]YEAR12!$M207</f>
        <v>6.375</v>
      </c>
      <c r="H208" s="78" t="str">
        <f>[4]YEAR12!$Q207</f>
        <v>6.25+ (B/A)</v>
      </c>
      <c r="I208" s="117" t="str">
        <f>VLOOKUP($E208,[4]YEAR12!$A$2:$DF$260,19,FALSE)</f>
        <v/>
      </c>
      <c r="J208" s="117" t="str">
        <f>VLOOKUP($E208,[4]YEAR12!$A$2:$DF$260,23,FALSE)</f>
        <v/>
      </c>
      <c r="K208" s="117" t="str">
        <f>VLOOKUP($E208,[4]YEAR12!$A$2:$DF$260,27,FALSE)</f>
        <v/>
      </c>
      <c r="L208" s="117" t="str">
        <f>VLOOKUP($E208,[4]YEAR12!$A$2:$DF$260,31,FALSE)</f>
        <v/>
      </c>
      <c r="M208" s="117" t="str">
        <f>VLOOKUP($E208,[4]YEAR12!$A$2:$DF$260,35,FALSE)</f>
        <v/>
      </c>
      <c r="N208" s="117" t="str">
        <f>VLOOKUP($E208,[4]YEAR12!$A$2:$DF$260,39,FALSE)</f>
        <v/>
      </c>
      <c r="O208" s="117" t="str">
        <f>VLOOKUP($E208,[4]YEAR12!$A$2:$DF$260,43,FALSE)</f>
        <v/>
      </c>
      <c r="P208" s="117" t="str">
        <f>VLOOKUP($E208,[4]YEAR12!$A$2:$DF$260,47,FALSE)</f>
        <v/>
      </c>
      <c r="Q208" s="117" t="str">
        <f>VLOOKUP($E208,[4]YEAR12!$A$2:$DF$260,51,FALSE)</f>
        <v/>
      </c>
      <c r="R208" s="117" t="str">
        <f>VLOOKUP($E208,[4]YEAR12!$A$2:$DF$260,55,FALSE)</f>
        <v/>
      </c>
      <c r="S208" s="117" t="str">
        <f>VLOOKUP($E208,[4]YEAR12!$A$2:$DF$260,59,FALSE)</f>
        <v/>
      </c>
      <c r="T208" s="117" t="str">
        <f>VLOOKUP($E208,[4]YEAR12!$A$2:$DF$260,63,FALSE)</f>
        <v>A</v>
      </c>
      <c r="U208" s="117" t="str">
        <f>VLOOKUP($E208,[4]YEAR12!$A$2:$DF$260,67,FALSE)</f>
        <v/>
      </c>
      <c r="V208" s="117" t="str">
        <f>VLOOKUP($E208,[4]YEAR12!$A$2:$DF$260,71,FALSE)</f>
        <v/>
      </c>
      <c r="W208" s="117" t="str">
        <f>VLOOKUP($E208,[4]YEAR12!$A$2:$DF$260,75,FALSE)</f>
        <v/>
      </c>
      <c r="X208" s="117" t="str">
        <f>VLOOKUP($E208,[4]YEAR12!$A$2:$DF$260,79,FALSE)</f>
        <v/>
      </c>
      <c r="Y208" s="117" t="str">
        <f>VLOOKUP($E208,[4]YEAR12!$A$2:$DF$260,83,FALSE)</f>
        <v/>
      </c>
      <c r="Z208" s="117" t="str">
        <f>VLOOKUP($E208,[4]YEAR12!$A$2:$DF$260,87,FALSE)</f>
        <v/>
      </c>
      <c r="AA208" s="117" t="str">
        <f>VLOOKUP($E208,[4]YEAR12!$A$2:$DF$260,91,FALSE)</f>
        <v/>
      </c>
      <c r="AB208" s="117" t="str">
        <f>VLOOKUP($E208,[4]YEAR12!$A$2:$DF$260,95,FALSE)</f>
        <v/>
      </c>
      <c r="AC208" s="117" t="str">
        <f>VLOOKUP($E208,[4]YEAR12!$A$2:$DF$260,99,FALSE)</f>
        <v>A</v>
      </c>
      <c r="AD208" s="117" t="str">
        <f>VLOOKUP($E208,[4]YEAR12!$A$2:$DF$260,103,FALSE)</f>
        <v>A</v>
      </c>
      <c r="AE208" s="117" t="str">
        <f>VLOOKUP($E208,[4]YEAR12!$A$2:$DF$260,107,FALSE)</f>
        <v>A/A*</v>
      </c>
      <c r="AF208" s="117" t="str">
        <f>VLOOKUP($E208,[4]YEAR12!$A$2:$DI$260,111,FALSE)</f>
        <v/>
      </c>
      <c r="AG208" s="117" t="str">
        <f>VLOOKUP($E208,[4]YEAR12!$A$2:$DK$260,115,FALSE)</f>
        <v/>
      </c>
      <c r="AH208" s="117" t="str">
        <f>VLOOKUP($E208,[4]YEAR12!$A$2:$FK$260,119,FALSE)</f>
        <v/>
      </c>
    </row>
    <row r="209" spans="5:34" x14ac:dyDescent="0.25">
      <c r="E209" s="73">
        <f>[4]YEAR12!$A208</f>
        <v>150784</v>
      </c>
      <c r="F209" s="72" t="str">
        <f>[4]YEAR12!$B208</f>
        <v>Sumner, Keisha</v>
      </c>
      <c r="G209" s="119">
        <f>[4]YEAR12!$M208</f>
        <v>5</v>
      </c>
      <c r="H209" s="78" t="str">
        <f>[4]YEAR12!$Q208</f>
        <v>4.75+ (C/B)</v>
      </c>
      <c r="I209" s="117" t="str">
        <f>VLOOKUP($E209,[4]YEAR12!$A$2:$DF$260,19,FALSE)</f>
        <v/>
      </c>
      <c r="J209" s="117" t="str">
        <f>VLOOKUP($E209,[4]YEAR12!$A$2:$DF$260,23,FALSE)</f>
        <v/>
      </c>
      <c r="K209" s="117" t="str">
        <f>VLOOKUP($E209,[4]YEAR12!$A$2:$DF$260,27,FALSE)</f>
        <v/>
      </c>
      <c r="L209" s="117" t="str">
        <f>VLOOKUP($E209,[4]YEAR12!$A$2:$DF$260,31,FALSE)</f>
        <v/>
      </c>
      <c r="M209" s="117" t="str">
        <f>VLOOKUP($E209,[4]YEAR12!$A$2:$DF$260,35,FALSE)</f>
        <v/>
      </c>
      <c r="N209" s="117" t="str">
        <f>VLOOKUP($E209,[4]YEAR12!$A$2:$DF$260,39,FALSE)</f>
        <v/>
      </c>
      <c r="O209" s="117" t="str">
        <f>VLOOKUP($E209,[4]YEAR12!$A$2:$DF$260,43,FALSE)</f>
        <v>B</v>
      </c>
      <c r="P209" s="117" t="str">
        <f>VLOOKUP($E209,[4]YEAR12!$A$2:$DF$260,47,FALSE)</f>
        <v/>
      </c>
      <c r="Q209" s="117" t="str">
        <f>VLOOKUP($E209,[4]YEAR12!$A$2:$DF$260,51,FALSE)</f>
        <v/>
      </c>
      <c r="R209" s="117" t="str">
        <f>VLOOKUP($E209,[4]YEAR12!$A$2:$DF$260,55,FALSE)</f>
        <v/>
      </c>
      <c r="S209" s="117" t="str">
        <f>VLOOKUP($E209,[4]YEAR12!$A$2:$DF$260,59,FALSE)</f>
        <v/>
      </c>
      <c r="T209" s="117" t="str">
        <f>VLOOKUP($E209,[4]YEAR12!$A$2:$DF$260,63,FALSE)</f>
        <v/>
      </c>
      <c r="U209" s="117" t="str">
        <f>VLOOKUP($E209,[4]YEAR12!$A$2:$DF$260,67,FALSE)</f>
        <v>D/D*</v>
      </c>
      <c r="V209" s="117" t="str">
        <f>VLOOKUP($E209,[4]YEAR12!$A$2:$DF$260,71,FALSE)</f>
        <v/>
      </c>
      <c r="W209" s="117" t="str">
        <f>VLOOKUP($E209,[4]YEAR12!$A$2:$DF$260,75,FALSE)</f>
        <v/>
      </c>
      <c r="X209" s="117" t="str">
        <f>VLOOKUP($E209,[4]YEAR12!$A$2:$DF$260,79,FALSE)</f>
        <v/>
      </c>
      <c r="Y209" s="117" t="str">
        <f>VLOOKUP($E209,[4]YEAR12!$A$2:$DF$260,83,FALSE)</f>
        <v/>
      </c>
      <c r="Z209" s="117" t="str">
        <f>VLOOKUP($E209,[4]YEAR12!$A$2:$DF$260,87,FALSE)</f>
        <v>B</v>
      </c>
      <c r="AA209" s="117" t="str">
        <f>VLOOKUP($E209,[4]YEAR12!$A$2:$DF$260,91,FALSE)</f>
        <v/>
      </c>
      <c r="AB209" s="117" t="str">
        <f>VLOOKUP($E209,[4]YEAR12!$A$2:$DF$260,95,FALSE)</f>
        <v/>
      </c>
      <c r="AC209" s="117" t="str">
        <f>VLOOKUP($E209,[4]YEAR12!$A$2:$DF$260,99,FALSE)</f>
        <v/>
      </c>
      <c r="AD209" s="117" t="str">
        <f>VLOOKUP($E209,[4]YEAR12!$A$2:$DF$260,103,FALSE)</f>
        <v/>
      </c>
      <c r="AE209" s="117" t="str">
        <f>VLOOKUP($E209,[4]YEAR12!$A$2:$DF$260,107,FALSE)</f>
        <v/>
      </c>
      <c r="AF209" s="117" t="str">
        <f>VLOOKUP($E209,[4]YEAR12!$A$2:$DI$260,111,FALSE)</f>
        <v/>
      </c>
      <c r="AG209" s="117" t="str">
        <f>VLOOKUP($E209,[4]YEAR12!$A$2:$DK$260,115,FALSE)</f>
        <v/>
      </c>
      <c r="AH209" s="117" t="str">
        <f>VLOOKUP($E209,[4]YEAR12!$A$2:$FK$260,119,FALSE)</f>
        <v/>
      </c>
    </row>
    <row r="210" spans="5:34" x14ac:dyDescent="0.25">
      <c r="E210" s="73">
        <f>[4]YEAR12!$A209</f>
        <v>150809</v>
      </c>
      <c r="F210" s="72" t="str">
        <f>[4]YEAR12!$B209</f>
        <v>Szmit, Julia</v>
      </c>
      <c r="G210" s="119">
        <f>[4]YEAR12!$M209</f>
        <v>4.8</v>
      </c>
      <c r="H210" s="78" t="str">
        <f>[4]YEAR12!$Q209</f>
        <v>4.75+ (C/B)</v>
      </c>
      <c r="I210" s="117" t="str">
        <f>VLOOKUP($E210,[4]YEAR12!$A$2:$DF$260,19,FALSE)</f>
        <v/>
      </c>
      <c r="J210" s="117" t="str">
        <f>VLOOKUP($E210,[4]YEAR12!$A$2:$DF$260,23,FALSE)</f>
        <v/>
      </c>
      <c r="K210" s="117" t="str">
        <f>VLOOKUP($E210,[4]YEAR12!$A$2:$DF$260,27,FALSE)</f>
        <v/>
      </c>
      <c r="L210" s="117" t="str">
        <f>VLOOKUP($E210,[4]YEAR12!$A$2:$DF$260,31,FALSE)</f>
        <v/>
      </c>
      <c r="M210" s="117" t="str">
        <f>VLOOKUP($E210,[4]YEAR12!$A$2:$DF$260,35,FALSE)</f>
        <v/>
      </c>
      <c r="N210" s="117" t="str">
        <f>VLOOKUP($E210,[4]YEAR12!$A$2:$DF$260,39,FALSE)</f>
        <v/>
      </c>
      <c r="O210" s="117" t="str">
        <f>VLOOKUP($E210,[4]YEAR12!$A$2:$DF$260,43,FALSE)</f>
        <v/>
      </c>
      <c r="P210" s="117" t="str">
        <f>VLOOKUP($E210,[4]YEAR12!$A$2:$DF$260,47,FALSE)</f>
        <v/>
      </c>
      <c r="Q210" s="117" t="str">
        <f>VLOOKUP($E210,[4]YEAR12!$A$2:$DF$260,51,FALSE)</f>
        <v/>
      </c>
      <c r="R210" s="117" t="str">
        <f>VLOOKUP($E210,[4]YEAR12!$A$2:$DF$260,55,FALSE)</f>
        <v/>
      </c>
      <c r="S210" s="117" t="str">
        <f>VLOOKUP($E210,[4]YEAR12!$A$2:$DF$260,59,FALSE)</f>
        <v/>
      </c>
      <c r="T210" s="117" t="str">
        <f>VLOOKUP($E210,[4]YEAR12!$A$2:$DF$260,63,FALSE)</f>
        <v/>
      </c>
      <c r="U210" s="117" t="str">
        <f>VLOOKUP($E210,[4]YEAR12!$A$2:$DF$260,67,FALSE)</f>
        <v/>
      </c>
      <c r="V210" s="117" t="str">
        <f>VLOOKUP($E210,[4]YEAR12!$A$2:$DF$260,71,FALSE)</f>
        <v>D/D*</v>
      </c>
      <c r="W210" s="117" t="str">
        <f>VLOOKUP($E210,[4]YEAR12!$A$2:$DF$260,75,FALSE)</f>
        <v/>
      </c>
      <c r="X210" s="117" t="str">
        <f>VLOOKUP($E210,[4]YEAR12!$A$2:$DF$260,79,FALSE)</f>
        <v/>
      </c>
      <c r="Y210" s="117" t="str">
        <f>VLOOKUP($E210,[4]YEAR12!$A$2:$DF$260,83,FALSE)</f>
        <v/>
      </c>
      <c r="Z210" s="117" t="str">
        <f>VLOOKUP($E210,[4]YEAR12!$A$2:$DF$260,87,FALSE)</f>
        <v/>
      </c>
      <c r="AA210" s="117" t="str">
        <f>VLOOKUP($E210,[4]YEAR12!$A$2:$DF$260,91,FALSE)</f>
        <v/>
      </c>
      <c r="AB210" s="117" t="str">
        <f>VLOOKUP($E210,[4]YEAR12!$A$2:$DF$260,95,FALSE)</f>
        <v/>
      </c>
      <c r="AC210" s="117" t="str">
        <f>VLOOKUP($E210,[4]YEAR12!$A$2:$DF$260,99,FALSE)</f>
        <v/>
      </c>
      <c r="AD210" s="117" t="str">
        <f>VLOOKUP($E210,[4]YEAR12!$A$2:$DF$260,103,FALSE)</f>
        <v>C/B</v>
      </c>
      <c r="AE210" s="117" t="str">
        <f>VLOOKUP($E210,[4]YEAR12!$A$2:$DF$260,107,FALSE)</f>
        <v/>
      </c>
      <c r="AF210" s="117" t="str">
        <f>VLOOKUP($E210,[4]YEAR12!$A$2:$DI$260,111,FALSE)</f>
        <v/>
      </c>
      <c r="AG210" s="117" t="str">
        <f>VLOOKUP($E210,[4]YEAR12!$A$2:$DK$260,115,FALSE)</f>
        <v/>
      </c>
      <c r="AH210" s="117" t="str">
        <f>VLOOKUP($E210,[4]YEAR12!$A$2:$FK$260,119,FALSE)</f>
        <v/>
      </c>
    </row>
    <row r="211" spans="5:34" x14ac:dyDescent="0.25">
      <c r="E211" s="73">
        <f>[4]YEAR12!$A210</f>
        <v>150824</v>
      </c>
      <c r="F211" s="72" t="str">
        <f>[4]YEAR12!$B210</f>
        <v>Taylor, Jack</v>
      </c>
      <c r="G211" s="119">
        <f>[4]YEAR12!$M210</f>
        <v>5.5</v>
      </c>
      <c r="H211" s="78" t="str">
        <f>[4]YEAR12!$Q210</f>
        <v>4.75+ (C/B)</v>
      </c>
      <c r="I211" s="117" t="str">
        <f>VLOOKUP($E211,[4]YEAR12!$A$2:$DF$260,19,FALSE)</f>
        <v/>
      </c>
      <c r="J211" s="117" t="str">
        <f>VLOOKUP($E211,[4]YEAR12!$A$2:$DF$260,23,FALSE)</f>
        <v>B/A</v>
      </c>
      <c r="K211" s="117" t="str">
        <f>VLOOKUP($E211,[4]YEAR12!$A$2:$DF$260,27,FALSE)</f>
        <v/>
      </c>
      <c r="L211" s="117" t="str">
        <f>VLOOKUP($E211,[4]YEAR12!$A$2:$DF$260,31,FALSE)</f>
        <v/>
      </c>
      <c r="M211" s="117" t="str">
        <f>VLOOKUP($E211,[4]YEAR12!$A$2:$DF$260,35,FALSE)</f>
        <v/>
      </c>
      <c r="N211" s="117" t="str">
        <f>VLOOKUP($E211,[4]YEAR12!$A$2:$DF$260,39,FALSE)</f>
        <v/>
      </c>
      <c r="O211" s="117" t="str">
        <f>VLOOKUP($E211,[4]YEAR12!$A$2:$DF$260,43,FALSE)</f>
        <v/>
      </c>
      <c r="P211" s="117" t="str">
        <f>VLOOKUP($E211,[4]YEAR12!$A$2:$DF$260,47,FALSE)</f>
        <v>B</v>
      </c>
      <c r="Q211" s="117" t="str">
        <f>VLOOKUP($E211,[4]YEAR12!$A$2:$DF$260,51,FALSE)</f>
        <v/>
      </c>
      <c r="R211" s="117" t="str">
        <f>VLOOKUP($E211,[4]YEAR12!$A$2:$DF$260,55,FALSE)</f>
        <v/>
      </c>
      <c r="S211" s="117" t="str">
        <f>VLOOKUP($E211,[4]YEAR12!$A$2:$DF$260,59,FALSE)</f>
        <v>B</v>
      </c>
      <c r="T211" s="117" t="str">
        <f>VLOOKUP($E211,[4]YEAR12!$A$2:$DF$260,63,FALSE)</f>
        <v/>
      </c>
      <c r="U211" s="117" t="str">
        <f>VLOOKUP($E211,[4]YEAR12!$A$2:$DF$260,67,FALSE)</f>
        <v/>
      </c>
      <c r="V211" s="117" t="str">
        <f>VLOOKUP($E211,[4]YEAR12!$A$2:$DF$260,71,FALSE)</f>
        <v/>
      </c>
      <c r="W211" s="117" t="str">
        <f>VLOOKUP($E211,[4]YEAR12!$A$2:$DF$260,75,FALSE)</f>
        <v/>
      </c>
      <c r="X211" s="117" t="str">
        <f>VLOOKUP($E211,[4]YEAR12!$A$2:$DF$260,79,FALSE)</f>
        <v/>
      </c>
      <c r="Y211" s="117" t="str">
        <f>VLOOKUP($E211,[4]YEAR12!$A$2:$DF$260,83,FALSE)</f>
        <v/>
      </c>
      <c r="Z211" s="117" t="str">
        <f>VLOOKUP($E211,[4]YEAR12!$A$2:$DF$260,87,FALSE)</f>
        <v/>
      </c>
      <c r="AA211" s="117" t="str">
        <f>VLOOKUP($E211,[4]YEAR12!$A$2:$DF$260,91,FALSE)</f>
        <v>B</v>
      </c>
      <c r="AB211" s="117" t="str">
        <f>VLOOKUP($E211,[4]YEAR12!$A$2:$DF$260,95,FALSE)</f>
        <v/>
      </c>
      <c r="AC211" s="117" t="str">
        <f>VLOOKUP($E211,[4]YEAR12!$A$2:$DF$260,99,FALSE)</f>
        <v/>
      </c>
      <c r="AD211" s="117" t="str">
        <f>VLOOKUP($E211,[4]YEAR12!$A$2:$DF$260,103,FALSE)</f>
        <v/>
      </c>
      <c r="AE211" s="117" t="str">
        <f>VLOOKUP($E211,[4]YEAR12!$A$2:$DF$260,107,FALSE)</f>
        <v/>
      </c>
      <c r="AF211" s="117" t="str">
        <f>VLOOKUP($E211,[4]YEAR12!$A$2:$DI$260,111,FALSE)</f>
        <v/>
      </c>
      <c r="AG211" s="117" t="str">
        <f>VLOOKUP($E211,[4]YEAR12!$A$2:$DK$260,115,FALSE)</f>
        <v/>
      </c>
      <c r="AH211" s="117" t="str">
        <f>VLOOKUP($E211,[4]YEAR12!$A$2:$FK$260,119,FALSE)</f>
        <v/>
      </c>
    </row>
    <row r="212" spans="5:34" x14ac:dyDescent="0.25">
      <c r="E212" s="73">
        <f>[4]YEAR12!$A211</f>
        <v>152717</v>
      </c>
      <c r="F212" s="72" t="str">
        <f>[4]YEAR12!$B211</f>
        <v>Tedla, Milkias</v>
      </c>
      <c r="G212" s="119">
        <f>[4]YEAR12!$M211</f>
        <v>3.88</v>
      </c>
      <c r="H212" s="78" t="str">
        <f>[4]YEAR12!$Q211</f>
        <v>2.5+ (D/C)</v>
      </c>
      <c r="I212" s="117" t="str">
        <f>VLOOKUP($E212,[4]YEAR12!$A$2:$DF$260,19,FALSE)</f>
        <v/>
      </c>
      <c r="J212" s="117" t="str">
        <f>VLOOKUP($E212,[4]YEAR12!$A$2:$DF$260,23,FALSE)</f>
        <v>C</v>
      </c>
      <c r="K212" s="117" t="str">
        <f>VLOOKUP($E212,[4]YEAR12!$A$2:$DF$260,27,FALSE)</f>
        <v/>
      </c>
      <c r="L212" s="117" t="str">
        <f>VLOOKUP($E212,[4]YEAR12!$A$2:$DF$260,31,FALSE)</f>
        <v/>
      </c>
      <c r="M212" s="117" t="str">
        <f>VLOOKUP($E212,[4]YEAR12!$A$2:$DF$260,35,FALSE)</f>
        <v/>
      </c>
      <c r="N212" s="117" t="str">
        <f>VLOOKUP($E212,[4]YEAR12!$A$2:$DF$260,39,FALSE)</f>
        <v/>
      </c>
      <c r="O212" s="117" t="str">
        <f>VLOOKUP($E212,[4]YEAR12!$A$2:$DF$260,43,FALSE)</f>
        <v/>
      </c>
      <c r="P212" s="117" t="str">
        <f>VLOOKUP($E212,[4]YEAR12!$A$2:$DF$260,47,FALSE)</f>
        <v/>
      </c>
      <c r="Q212" s="117" t="str">
        <f>VLOOKUP($E212,[4]YEAR12!$A$2:$DF$260,51,FALSE)</f>
        <v/>
      </c>
      <c r="R212" s="117" t="str">
        <f>VLOOKUP($E212,[4]YEAR12!$A$2:$DF$260,55,FALSE)</f>
        <v/>
      </c>
      <c r="S212" s="117" t="str">
        <f>VLOOKUP($E212,[4]YEAR12!$A$2:$DF$260,59,FALSE)</f>
        <v/>
      </c>
      <c r="T212" s="117" t="str">
        <f>VLOOKUP($E212,[4]YEAR12!$A$2:$DF$260,63,FALSE)</f>
        <v/>
      </c>
      <c r="U212" s="117" t="str">
        <f>VLOOKUP($E212,[4]YEAR12!$A$2:$DF$260,67,FALSE)</f>
        <v/>
      </c>
      <c r="V212" s="117" t="str">
        <f>VLOOKUP($E212,[4]YEAR12!$A$2:$DF$260,71,FALSE)</f>
        <v/>
      </c>
      <c r="W212" s="117" t="str">
        <f>VLOOKUP($E212,[4]YEAR12!$A$2:$DF$260,75,FALSE)</f>
        <v/>
      </c>
      <c r="X212" s="117" t="str">
        <f>VLOOKUP($E212,[4]YEAR12!$A$2:$DF$260,79,FALSE)</f>
        <v/>
      </c>
      <c r="Y212" s="117" t="str">
        <f>VLOOKUP($E212,[4]YEAR12!$A$2:$DF$260,83,FALSE)</f>
        <v/>
      </c>
      <c r="Z212" s="117" t="str">
        <f>VLOOKUP($E212,[4]YEAR12!$A$2:$DF$260,87,FALSE)</f>
        <v/>
      </c>
      <c r="AA212" s="117" t="str">
        <f>VLOOKUP($E212,[4]YEAR12!$A$2:$DF$260,91,FALSE)</f>
        <v/>
      </c>
      <c r="AB212" s="117" t="str">
        <f>VLOOKUP($E212,[4]YEAR12!$A$2:$DF$260,95,FALSE)</f>
        <v/>
      </c>
      <c r="AC212" s="117" t="str">
        <f>VLOOKUP($E212,[4]YEAR12!$A$2:$DF$260,99,FALSE)</f>
        <v/>
      </c>
      <c r="AD212" s="117" t="str">
        <f>VLOOKUP($E212,[4]YEAR12!$A$2:$DF$260,103,FALSE)</f>
        <v/>
      </c>
      <c r="AE212" s="117" t="str">
        <f>VLOOKUP($E212,[4]YEAR12!$A$2:$DF$260,107,FALSE)</f>
        <v>C</v>
      </c>
      <c r="AF212" s="117" t="str">
        <f>VLOOKUP($E212,[4]YEAR12!$A$2:$DI$260,111,FALSE)</f>
        <v/>
      </c>
      <c r="AG212" s="117" t="str">
        <f>VLOOKUP($E212,[4]YEAR12!$A$2:$DK$260,115,FALSE)</f>
        <v/>
      </c>
      <c r="AH212" s="117" t="str">
        <f>VLOOKUP($E212,[4]YEAR12!$A$2:$FK$260,119,FALSE)</f>
        <v/>
      </c>
    </row>
    <row r="213" spans="5:34" x14ac:dyDescent="0.25">
      <c r="E213" s="73">
        <f>[4]YEAR12!$A212</f>
        <v>150955</v>
      </c>
      <c r="F213" s="72" t="str">
        <f>[4]YEAR12!$B212</f>
        <v>Thiselton, Lucy</v>
      </c>
      <c r="G213" s="119">
        <f>[4]YEAR12!$M212</f>
        <v>5.9</v>
      </c>
      <c r="H213" s="78" t="str">
        <f>[4]YEAR12!$Q212</f>
        <v>4.75+ (C/B)</v>
      </c>
      <c r="I213" s="117" t="str">
        <f>VLOOKUP($E213,[4]YEAR12!$A$2:$DF$260,19,FALSE)</f>
        <v>A</v>
      </c>
      <c r="J213" s="117" t="str">
        <f>VLOOKUP($E213,[4]YEAR12!$A$2:$DF$260,23,FALSE)</f>
        <v/>
      </c>
      <c r="K213" s="117" t="str">
        <f>VLOOKUP($E213,[4]YEAR12!$A$2:$DF$260,27,FALSE)</f>
        <v/>
      </c>
      <c r="L213" s="117" t="str">
        <f>VLOOKUP($E213,[4]YEAR12!$A$2:$DF$260,31,FALSE)</f>
        <v/>
      </c>
      <c r="M213" s="117" t="str">
        <f>VLOOKUP($E213,[4]YEAR12!$A$2:$DF$260,35,FALSE)</f>
        <v/>
      </c>
      <c r="N213" s="117" t="str">
        <f>VLOOKUP($E213,[4]YEAR12!$A$2:$DF$260,39,FALSE)</f>
        <v/>
      </c>
      <c r="O213" s="117" t="str">
        <f>VLOOKUP($E213,[4]YEAR12!$A$2:$DF$260,43,FALSE)</f>
        <v>B/A</v>
      </c>
      <c r="P213" s="117" t="str">
        <f>VLOOKUP($E213,[4]YEAR12!$A$2:$DF$260,47,FALSE)</f>
        <v/>
      </c>
      <c r="Q213" s="117" t="str">
        <f>VLOOKUP($E213,[4]YEAR12!$A$2:$DF$260,51,FALSE)</f>
        <v/>
      </c>
      <c r="R213" s="117" t="str">
        <f>VLOOKUP($E213,[4]YEAR12!$A$2:$DF$260,55,FALSE)</f>
        <v/>
      </c>
      <c r="S213" s="117" t="str">
        <f>VLOOKUP($E213,[4]YEAR12!$A$2:$DF$260,59,FALSE)</f>
        <v/>
      </c>
      <c r="T213" s="117" t="str">
        <f>VLOOKUP($E213,[4]YEAR12!$A$2:$DF$260,63,FALSE)</f>
        <v/>
      </c>
      <c r="U213" s="117" t="str">
        <f>VLOOKUP($E213,[4]YEAR12!$A$2:$DF$260,67,FALSE)</f>
        <v/>
      </c>
      <c r="V213" s="117" t="str">
        <f>VLOOKUP($E213,[4]YEAR12!$A$2:$DF$260,71,FALSE)</f>
        <v/>
      </c>
      <c r="W213" s="117" t="str">
        <f>VLOOKUP($E213,[4]YEAR12!$A$2:$DF$260,75,FALSE)</f>
        <v/>
      </c>
      <c r="X213" s="117" t="str">
        <f>VLOOKUP($E213,[4]YEAR12!$A$2:$DF$260,79,FALSE)</f>
        <v/>
      </c>
      <c r="Y213" s="117" t="str">
        <f>VLOOKUP($E213,[4]YEAR12!$A$2:$DF$260,83,FALSE)</f>
        <v/>
      </c>
      <c r="Z213" s="117" t="str">
        <f>VLOOKUP($E213,[4]YEAR12!$A$2:$DF$260,87,FALSE)</f>
        <v/>
      </c>
      <c r="AA213" s="117" t="str">
        <f>VLOOKUP($E213,[4]YEAR12!$A$2:$DF$260,91,FALSE)</f>
        <v/>
      </c>
      <c r="AB213" s="117" t="str">
        <f>VLOOKUP($E213,[4]YEAR12!$A$2:$DF$260,95,FALSE)</f>
        <v/>
      </c>
      <c r="AC213" s="117" t="str">
        <f>VLOOKUP($E213,[4]YEAR12!$A$2:$DF$260,99,FALSE)</f>
        <v/>
      </c>
      <c r="AD213" s="117" t="str">
        <f>VLOOKUP($E213,[4]YEAR12!$A$2:$DF$260,103,FALSE)</f>
        <v>B/A</v>
      </c>
      <c r="AE213" s="117" t="str">
        <f>VLOOKUP($E213,[4]YEAR12!$A$2:$DF$260,107,FALSE)</f>
        <v>A</v>
      </c>
      <c r="AF213" s="117" t="str">
        <f>VLOOKUP($E213,[4]YEAR12!$A$2:$DI$260,111,FALSE)</f>
        <v/>
      </c>
      <c r="AG213" s="117" t="str">
        <f>VLOOKUP($E213,[4]YEAR12!$A$2:$DK$260,115,FALSE)</f>
        <v/>
      </c>
      <c r="AH213" s="117" t="str">
        <f>VLOOKUP($E213,[4]YEAR12!$A$2:$FK$260,119,FALSE)</f>
        <v/>
      </c>
    </row>
    <row r="214" spans="5:34" x14ac:dyDescent="0.25">
      <c r="E214" s="73">
        <f>[4]YEAR12!$A213</f>
        <v>160075</v>
      </c>
      <c r="F214" s="72" t="str">
        <f>[4]YEAR12!$B213</f>
        <v>Thornhill, Joseph</v>
      </c>
      <c r="G214" s="119">
        <f>[4]YEAR12!$M213</f>
        <v>6.3</v>
      </c>
      <c r="H214" s="78" t="str">
        <f>[4]YEAR12!$Q213</f>
        <v>6.25+ (B/A)</v>
      </c>
      <c r="I214" s="117" t="str">
        <f>VLOOKUP($E214,[4]YEAR12!$A$2:$DF$260,19,FALSE)</f>
        <v/>
      </c>
      <c r="J214" s="117" t="str">
        <f>VLOOKUP($E214,[4]YEAR12!$A$2:$DF$260,23,FALSE)</f>
        <v/>
      </c>
      <c r="K214" s="117" t="str">
        <f>VLOOKUP($E214,[4]YEAR12!$A$2:$DF$260,27,FALSE)</f>
        <v/>
      </c>
      <c r="L214" s="117" t="str">
        <f>VLOOKUP($E214,[4]YEAR12!$A$2:$DF$260,31,FALSE)</f>
        <v/>
      </c>
      <c r="M214" s="117" t="str">
        <f>VLOOKUP($E214,[4]YEAR12!$A$2:$DF$260,35,FALSE)</f>
        <v/>
      </c>
      <c r="N214" s="117" t="str">
        <f>VLOOKUP($E214,[4]YEAR12!$A$2:$DF$260,39,FALSE)</f>
        <v/>
      </c>
      <c r="O214" s="117" t="str">
        <f>VLOOKUP($E214,[4]YEAR12!$A$2:$DF$260,43,FALSE)</f>
        <v/>
      </c>
      <c r="P214" s="117" t="str">
        <f>VLOOKUP($E214,[4]YEAR12!$A$2:$DF$260,47,FALSE)</f>
        <v/>
      </c>
      <c r="Q214" s="117" t="str">
        <f>VLOOKUP($E214,[4]YEAR12!$A$2:$DF$260,51,FALSE)</f>
        <v>A</v>
      </c>
      <c r="R214" s="117" t="str">
        <f>VLOOKUP($E214,[4]YEAR12!$A$2:$DF$260,55,FALSE)</f>
        <v/>
      </c>
      <c r="S214" s="117" t="str">
        <f>VLOOKUP($E214,[4]YEAR12!$A$2:$DF$260,59,FALSE)</f>
        <v>A</v>
      </c>
      <c r="T214" s="117" t="str">
        <f>VLOOKUP($E214,[4]YEAR12!$A$2:$DF$260,63,FALSE)</f>
        <v/>
      </c>
      <c r="U214" s="117" t="str">
        <f>VLOOKUP($E214,[4]YEAR12!$A$2:$DF$260,67,FALSE)</f>
        <v/>
      </c>
      <c r="V214" s="117" t="str">
        <f>VLOOKUP($E214,[4]YEAR12!$A$2:$DF$260,71,FALSE)</f>
        <v/>
      </c>
      <c r="W214" s="117" t="str">
        <f>VLOOKUP($E214,[4]YEAR12!$A$2:$DF$260,75,FALSE)</f>
        <v/>
      </c>
      <c r="X214" s="117" t="str">
        <f>VLOOKUP($E214,[4]YEAR12!$A$2:$DF$260,79,FALSE)</f>
        <v/>
      </c>
      <c r="Y214" s="117" t="str">
        <f>VLOOKUP($E214,[4]YEAR12!$A$2:$DF$260,83,FALSE)</f>
        <v/>
      </c>
      <c r="Z214" s="117" t="str">
        <f>VLOOKUP($E214,[4]YEAR12!$A$2:$DF$260,87,FALSE)</f>
        <v/>
      </c>
      <c r="AA214" s="117" t="str">
        <f>VLOOKUP($E214,[4]YEAR12!$A$2:$DF$260,91,FALSE)</f>
        <v/>
      </c>
      <c r="AB214" s="117" t="str">
        <f>VLOOKUP($E214,[4]YEAR12!$A$2:$DF$260,95,FALSE)</f>
        <v/>
      </c>
      <c r="AC214" s="117" t="str">
        <f>VLOOKUP($E214,[4]YEAR12!$A$2:$DF$260,99,FALSE)</f>
        <v/>
      </c>
      <c r="AD214" s="117" t="str">
        <f>VLOOKUP($E214,[4]YEAR12!$A$2:$DF$260,103,FALSE)</f>
        <v/>
      </c>
      <c r="AE214" s="117" t="str">
        <f>VLOOKUP($E214,[4]YEAR12!$A$2:$DF$260,107,FALSE)</f>
        <v>A/A*</v>
      </c>
      <c r="AF214" s="117" t="str">
        <f>VLOOKUP($E214,[4]YEAR12!$A$2:$DI$260,111,FALSE)</f>
        <v/>
      </c>
      <c r="AG214" s="117" t="str">
        <f>VLOOKUP($E214,[4]YEAR12!$A$2:$DK$260,115,FALSE)</f>
        <v/>
      </c>
      <c r="AH214" s="117" t="str">
        <f>VLOOKUP($E214,[4]YEAR12!$A$2:$FK$260,119,FALSE)</f>
        <v/>
      </c>
    </row>
    <row r="215" spans="5:34" x14ac:dyDescent="0.25">
      <c r="E215" s="73">
        <f>[4]YEAR12!$A214</f>
        <v>150800</v>
      </c>
      <c r="F215" s="72" t="str">
        <f>[4]YEAR12!$B214</f>
        <v>Thorpe, Frank</v>
      </c>
      <c r="G215" s="119">
        <f>[4]YEAR12!$M214</f>
        <v>4.9000000000000004</v>
      </c>
      <c r="H215" s="78" t="str">
        <f>[4]YEAR12!$Q214</f>
        <v>4.75+ (C/B)</v>
      </c>
      <c r="I215" s="117" t="str">
        <f>VLOOKUP($E215,[4]YEAR12!$A$2:$DF$260,19,FALSE)</f>
        <v>B/A</v>
      </c>
      <c r="J215" s="117" t="str">
        <f>VLOOKUP($E215,[4]YEAR12!$A$2:$DF$260,23,FALSE)</f>
        <v>B</v>
      </c>
      <c r="K215" s="117" t="str">
        <f>VLOOKUP($E215,[4]YEAR12!$A$2:$DF$260,27,FALSE)</f>
        <v/>
      </c>
      <c r="L215" s="117" t="str">
        <f>VLOOKUP($E215,[4]YEAR12!$A$2:$DF$260,31,FALSE)</f>
        <v/>
      </c>
      <c r="M215" s="117" t="str">
        <f>VLOOKUP($E215,[4]YEAR12!$A$2:$DF$260,35,FALSE)</f>
        <v>B</v>
      </c>
      <c r="N215" s="117" t="str">
        <f>VLOOKUP($E215,[4]YEAR12!$A$2:$DF$260,39,FALSE)</f>
        <v/>
      </c>
      <c r="O215" s="117" t="str">
        <f>VLOOKUP($E215,[4]YEAR12!$A$2:$DF$260,43,FALSE)</f>
        <v/>
      </c>
      <c r="P215" s="117" t="str">
        <f>VLOOKUP($E215,[4]YEAR12!$A$2:$DF$260,47,FALSE)</f>
        <v/>
      </c>
      <c r="Q215" s="117" t="str">
        <f>VLOOKUP($E215,[4]YEAR12!$A$2:$DF$260,51,FALSE)</f>
        <v/>
      </c>
      <c r="R215" s="117" t="str">
        <f>VLOOKUP($E215,[4]YEAR12!$A$2:$DF$260,55,FALSE)</f>
        <v/>
      </c>
      <c r="S215" s="117" t="str">
        <f>VLOOKUP($E215,[4]YEAR12!$A$2:$DF$260,59,FALSE)</f>
        <v/>
      </c>
      <c r="T215" s="117" t="str">
        <f>VLOOKUP($E215,[4]YEAR12!$A$2:$DF$260,63,FALSE)</f>
        <v/>
      </c>
      <c r="U215" s="117" t="str">
        <f>VLOOKUP($E215,[4]YEAR12!$A$2:$DF$260,67,FALSE)</f>
        <v/>
      </c>
      <c r="V215" s="117" t="str">
        <f>VLOOKUP($E215,[4]YEAR12!$A$2:$DF$260,71,FALSE)</f>
        <v/>
      </c>
      <c r="W215" s="117" t="str">
        <f>VLOOKUP($E215,[4]YEAR12!$A$2:$DF$260,75,FALSE)</f>
        <v/>
      </c>
      <c r="X215" s="117" t="str">
        <f>VLOOKUP($E215,[4]YEAR12!$A$2:$DF$260,79,FALSE)</f>
        <v/>
      </c>
      <c r="Y215" s="117" t="str">
        <f>VLOOKUP($E215,[4]YEAR12!$A$2:$DF$260,83,FALSE)</f>
        <v/>
      </c>
      <c r="Z215" s="117" t="str">
        <f>VLOOKUP($E215,[4]YEAR12!$A$2:$DF$260,87,FALSE)</f>
        <v/>
      </c>
      <c r="AA215" s="117" t="str">
        <f>VLOOKUP($E215,[4]YEAR12!$A$2:$DF$260,91,FALSE)</f>
        <v/>
      </c>
      <c r="AB215" s="117" t="str">
        <f>VLOOKUP($E215,[4]YEAR12!$A$2:$DF$260,95,FALSE)</f>
        <v/>
      </c>
      <c r="AC215" s="117" t="str">
        <f>VLOOKUP($E215,[4]YEAR12!$A$2:$DF$260,99,FALSE)</f>
        <v/>
      </c>
      <c r="AD215" s="117" t="str">
        <f>VLOOKUP($E215,[4]YEAR12!$A$2:$DF$260,103,FALSE)</f>
        <v/>
      </c>
      <c r="AE215" s="117" t="str">
        <f>VLOOKUP($E215,[4]YEAR12!$A$2:$DF$260,107,FALSE)</f>
        <v>B</v>
      </c>
      <c r="AF215" s="117" t="str">
        <f>VLOOKUP($E215,[4]YEAR12!$A$2:$DI$260,111,FALSE)</f>
        <v/>
      </c>
      <c r="AG215" s="117" t="str">
        <f>VLOOKUP($E215,[4]YEAR12!$A$2:$DK$260,115,FALSE)</f>
        <v/>
      </c>
      <c r="AH215" s="117" t="str">
        <f>VLOOKUP($E215,[4]YEAR12!$A$2:$FK$260,119,FALSE)</f>
        <v/>
      </c>
    </row>
    <row r="216" spans="5:34" x14ac:dyDescent="0.25">
      <c r="E216" s="73">
        <f>[4]YEAR12!$A215</f>
        <v>150810</v>
      </c>
      <c r="F216" s="72" t="str">
        <f>[4]YEAR12!$B215</f>
        <v>Toe, Winston</v>
      </c>
      <c r="G216" s="119">
        <f>[4]YEAR12!$M215</f>
        <v>5.3</v>
      </c>
      <c r="H216" s="78" t="str">
        <f>[4]YEAR12!$Q215</f>
        <v>4.75+ (C/B)</v>
      </c>
      <c r="I216" s="117" t="str">
        <f>VLOOKUP($E216,[4]YEAR12!$A$2:$DF$260,19,FALSE)</f>
        <v/>
      </c>
      <c r="J216" s="117" t="str">
        <f>VLOOKUP($E216,[4]YEAR12!$A$2:$DF$260,23,FALSE)</f>
        <v>B/A</v>
      </c>
      <c r="K216" s="117" t="str">
        <f>VLOOKUP($E216,[4]YEAR12!$A$2:$DF$260,27,FALSE)</f>
        <v/>
      </c>
      <c r="L216" s="117" t="str">
        <f>VLOOKUP($E216,[4]YEAR12!$A$2:$DF$260,31,FALSE)</f>
        <v/>
      </c>
      <c r="M216" s="117" t="str">
        <f>VLOOKUP($E216,[4]YEAR12!$A$2:$DF$260,35,FALSE)</f>
        <v/>
      </c>
      <c r="N216" s="117" t="str">
        <f>VLOOKUP($E216,[4]YEAR12!$A$2:$DF$260,39,FALSE)</f>
        <v/>
      </c>
      <c r="O216" s="117" t="str">
        <f>VLOOKUP($E216,[4]YEAR12!$A$2:$DF$260,43,FALSE)</f>
        <v/>
      </c>
      <c r="P216" s="117" t="str">
        <f>VLOOKUP($E216,[4]YEAR12!$A$2:$DF$260,47,FALSE)</f>
        <v>B</v>
      </c>
      <c r="Q216" s="117" t="str">
        <f>VLOOKUP($E216,[4]YEAR12!$A$2:$DF$260,51,FALSE)</f>
        <v/>
      </c>
      <c r="R216" s="117" t="str">
        <f>VLOOKUP($E216,[4]YEAR12!$A$2:$DF$260,55,FALSE)</f>
        <v/>
      </c>
      <c r="S216" s="117" t="str">
        <f>VLOOKUP($E216,[4]YEAR12!$A$2:$DF$260,59,FALSE)</f>
        <v/>
      </c>
      <c r="T216" s="117" t="str">
        <f>VLOOKUP($E216,[4]YEAR12!$A$2:$DF$260,63,FALSE)</f>
        <v/>
      </c>
      <c r="U216" s="117" t="str">
        <f>VLOOKUP($E216,[4]YEAR12!$A$2:$DF$260,67,FALSE)</f>
        <v/>
      </c>
      <c r="V216" s="117" t="str">
        <f>VLOOKUP($E216,[4]YEAR12!$A$2:$DF$260,71,FALSE)</f>
        <v/>
      </c>
      <c r="W216" s="117" t="str">
        <f>VLOOKUP($E216,[4]YEAR12!$A$2:$DF$260,75,FALSE)</f>
        <v/>
      </c>
      <c r="X216" s="117" t="str">
        <f>VLOOKUP($E216,[4]YEAR12!$A$2:$DF$260,79,FALSE)</f>
        <v>C/B</v>
      </c>
      <c r="Y216" s="117" t="str">
        <f>VLOOKUP($E216,[4]YEAR12!$A$2:$DF$260,83,FALSE)</f>
        <v/>
      </c>
      <c r="Z216" s="117" t="str">
        <f>VLOOKUP($E216,[4]YEAR12!$A$2:$DF$260,87,FALSE)</f>
        <v/>
      </c>
      <c r="AA216" s="117" t="str">
        <f>VLOOKUP($E216,[4]YEAR12!$A$2:$DF$260,91,FALSE)</f>
        <v/>
      </c>
      <c r="AB216" s="117" t="str">
        <f>VLOOKUP($E216,[4]YEAR12!$A$2:$DF$260,95,FALSE)</f>
        <v>C</v>
      </c>
      <c r="AC216" s="117" t="str">
        <f>VLOOKUP($E216,[4]YEAR12!$A$2:$DF$260,99,FALSE)</f>
        <v/>
      </c>
      <c r="AD216" s="117" t="str">
        <f>VLOOKUP($E216,[4]YEAR12!$A$2:$DF$260,103,FALSE)</f>
        <v/>
      </c>
      <c r="AE216" s="117" t="str">
        <f>VLOOKUP($E216,[4]YEAR12!$A$2:$DF$260,107,FALSE)</f>
        <v/>
      </c>
      <c r="AF216" s="117" t="str">
        <f>VLOOKUP($E216,[4]YEAR12!$A$2:$DI$260,111,FALSE)</f>
        <v/>
      </c>
      <c r="AG216" s="117" t="str">
        <f>VLOOKUP($E216,[4]YEAR12!$A$2:$DK$260,115,FALSE)</f>
        <v/>
      </c>
      <c r="AH216" s="117" t="str">
        <f>VLOOKUP($E216,[4]YEAR12!$A$2:$FK$260,119,FALSE)</f>
        <v/>
      </c>
    </row>
    <row r="217" spans="5:34" x14ac:dyDescent="0.25">
      <c r="E217" s="73">
        <f>[4]YEAR12!$A216</f>
        <v>160112</v>
      </c>
      <c r="F217" s="72" t="str">
        <f>[4]YEAR12!$B216</f>
        <v>Twiddle, Hannah</v>
      </c>
      <c r="G217" s="119">
        <f>[4]YEAR12!$M216</f>
        <v>8.3333333333333339</v>
      </c>
      <c r="H217" s="78" t="str">
        <f>[4]YEAR12!$Q216</f>
        <v>7.75+ (A/A*)</v>
      </c>
      <c r="I217" s="117" t="str">
        <f>VLOOKUP($E217,[4]YEAR12!$A$2:$DF$260,19,FALSE)</f>
        <v>A*</v>
      </c>
      <c r="J217" s="117" t="str">
        <f>VLOOKUP($E217,[4]YEAR12!$A$2:$DF$260,23,FALSE)</f>
        <v/>
      </c>
      <c r="K217" s="117" t="str">
        <f>VLOOKUP($E217,[4]YEAR12!$A$2:$DF$260,27,FALSE)</f>
        <v>A*</v>
      </c>
      <c r="L217" s="117" t="str">
        <f>VLOOKUP($E217,[4]YEAR12!$A$2:$DF$260,31,FALSE)</f>
        <v>A*</v>
      </c>
      <c r="M217" s="117" t="str">
        <f>VLOOKUP($E217,[4]YEAR12!$A$2:$DF$260,35,FALSE)</f>
        <v/>
      </c>
      <c r="N217" s="117" t="str">
        <f>VLOOKUP($E217,[4]YEAR12!$A$2:$DF$260,39,FALSE)</f>
        <v/>
      </c>
      <c r="O217" s="117" t="str">
        <f>VLOOKUP($E217,[4]YEAR12!$A$2:$DF$260,43,FALSE)</f>
        <v/>
      </c>
      <c r="P217" s="117" t="str">
        <f>VLOOKUP($E217,[4]YEAR12!$A$2:$DF$260,47,FALSE)</f>
        <v/>
      </c>
      <c r="Q217" s="117" t="str">
        <f>VLOOKUP($E217,[4]YEAR12!$A$2:$DF$260,51,FALSE)</f>
        <v/>
      </c>
      <c r="R217" s="117" t="str">
        <f>VLOOKUP($E217,[4]YEAR12!$A$2:$DF$260,55,FALSE)</f>
        <v/>
      </c>
      <c r="S217" s="117" t="str">
        <f>VLOOKUP($E217,[4]YEAR12!$A$2:$DF$260,59,FALSE)</f>
        <v/>
      </c>
      <c r="T217" s="117" t="str">
        <f>VLOOKUP($E217,[4]YEAR12!$A$2:$DF$260,63,FALSE)</f>
        <v/>
      </c>
      <c r="U217" s="117" t="str">
        <f>VLOOKUP($E217,[4]YEAR12!$A$2:$DF$260,67,FALSE)</f>
        <v/>
      </c>
      <c r="V217" s="117" t="str">
        <f>VLOOKUP($E217,[4]YEAR12!$A$2:$DF$260,71,FALSE)</f>
        <v/>
      </c>
      <c r="W217" s="117" t="str">
        <f>VLOOKUP($E217,[4]YEAR12!$A$2:$DF$260,75,FALSE)</f>
        <v/>
      </c>
      <c r="X217" s="117" t="str">
        <f>VLOOKUP($E217,[4]YEAR12!$A$2:$DF$260,79,FALSE)</f>
        <v>A*</v>
      </c>
      <c r="Y217" s="117" t="str">
        <f>VLOOKUP($E217,[4]YEAR12!$A$2:$DF$260,83,FALSE)</f>
        <v/>
      </c>
      <c r="Z217" s="117" t="str">
        <f>VLOOKUP($E217,[4]YEAR12!$A$2:$DF$260,87,FALSE)</f>
        <v/>
      </c>
      <c r="AA217" s="117" t="str">
        <f>VLOOKUP($E217,[4]YEAR12!$A$2:$DF$260,91,FALSE)</f>
        <v/>
      </c>
      <c r="AB217" s="117" t="str">
        <f>VLOOKUP($E217,[4]YEAR12!$A$2:$DF$260,95,FALSE)</f>
        <v>A*</v>
      </c>
      <c r="AC217" s="117" t="str">
        <f>VLOOKUP($E217,[4]YEAR12!$A$2:$DF$260,99,FALSE)</f>
        <v/>
      </c>
      <c r="AD217" s="117" t="str">
        <f>VLOOKUP($E217,[4]YEAR12!$A$2:$DF$260,103,FALSE)</f>
        <v/>
      </c>
      <c r="AE217" s="117" t="str">
        <f>VLOOKUP($E217,[4]YEAR12!$A$2:$DF$260,107,FALSE)</f>
        <v/>
      </c>
      <c r="AF217" s="117" t="str">
        <f>VLOOKUP($E217,[4]YEAR12!$A$2:$DI$260,111,FALSE)</f>
        <v/>
      </c>
      <c r="AG217" s="117" t="str">
        <f>VLOOKUP($E217,[4]YEAR12!$A$2:$DK$260,115,FALSE)</f>
        <v/>
      </c>
      <c r="AH217" s="117" t="str">
        <f>VLOOKUP($E217,[4]YEAR12!$A$2:$FK$260,119,FALSE)</f>
        <v/>
      </c>
    </row>
    <row r="218" spans="5:34" x14ac:dyDescent="0.25">
      <c r="E218" s="73">
        <f>[4]YEAR12!$A217</f>
        <v>150891</v>
      </c>
      <c r="F218" s="72" t="str">
        <f>[4]YEAR12!$B217</f>
        <v>Vernon, Max</v>
      </c>
      <c r="G218" s="119">
        <f>[4]YEAR12!$M217</f>
        <v>5.7777777777777777</v>
      </c>
      <c r="H218" s="78" t="str">
        <f>[4]YEAR12!$Q217</f>
        <v>4.75+ (C/B)</v>
      </c>
      <c r="I218" s="117" t="str">
        <f>VLOOKUP($E218,[4]YEAR12!$A$2:$DF$260,19,FALSE)</f>
        <v/>
      </c>
      <c r="J218" s="117" t="str">
        <f>VLOOKUP($E218,[4]YEAR12!$A$2:$DF$260,23,FALSE)</f>
        <v>B/A</v>
      </c>
      <c r="K218" s="117" t="str">
        <f>VLOOKUP($E218,[4]YEAR12!$A$2:$DF$260,27,FALSE)</f>
        <v>C/B</v>
      </c>
      <c r="L218" s="117" t="str">
        <f>VLOOKUP($E218,[4]YEAR12!$A$2:$DF$260,31,FALSE)</f>
        <v/>
      </c>
      <c r="M218" s="117" t="str">
        <f>VLOOKUP($E218,[4]YEAR12!$A$2:$DF$260,35,FALSE)</f>
        <v/>
      </c>
      <c r="N218" s="117" t="str">
        <f>VLOOKUP($E218,[4]YEAR12!$A$2:$DF$260,39,FALSE)</f>
        <v/>
      </c>
      <c r="O218" s="117" t="str">
        <f>VLOOKUP($E218,[4]YEAR12!$A$2:$DF$260,43,FALSE)</f>
        <v/>
      </c>
      <c r="P218" s="117" t="str">
        <f>VLOOKUP($E218,[4]YEAR12!$A$2:$DF$260,47,FALSE)</f>
        <v/>
      </c>
      <c r="Q218" s="117" t="str">
        <f>VLOOKUP($E218,[4]YEAR12!$A$2:$DF$260,51,FALSE)</f>
        <v/>
      </c>
      <c r="R218" s="117" t="str">
        <f>VLOOKUP($E218,[4]YEAR12!$A$2:$DF$260,55,FALSE)</f>
        <v/>
      </c>
      <c r="S218" s="117" t="str">
        <f>VLOOKUP($E218,[4]YEAR12!$A$2:$DF$260,59,FALSE)</f>
        <v/>
      </c>
      <c r="T218" s="117" t="str">
        <f>VLOOKUP($E218,[4]YEAR12!$A$2:$DF$260,63,FALSE)</f>
        <v/>
      </c>
      <c r="U218" s="117" t="str">
        <f>VLOOKUP($E218,[4]YEAR12!$A$2:$DF$260,67,FALSE)</f>
        <v/>
      </c>
      <c r="V218" s="117" t="str">
        <f>VLOOKUP($E218,[4]YEAR12!$A$2:$DF$260,71,FALSE)</f>
        <v/>
      </c>
      <c r="W218" s="117" t="str">
        <f>VLOOKUP($E218,[4]YEAR12!$A$2:$DF$260,75,FALSE)</f>
        <v/>
      </c>
      <c r="X218" s="117" t="str">
        <f>VLOOKUP($E218,[4]YEAR12!$A$2:$DF$260,79,FALSE)</f>
        <v/>
      </c>
      <c r="Y218" s="117" t="str">
        <f>VLOOKUP($E218,[4]YEAR12!$A$2:$DF$260,83,FALSE)</f>
        <v/>
      </c>
      <c r="Z218" s="117" t="str">
        <f>VLOOKUP($E218,[4]YEAR12!$A$2:$DF$260,87,FALSE)</f>
        <v>B/A</v>
      </c>
      <c r="AA218" s="117" t="str">
        <f>VLOOKUP($E218,[4]YEAR12!$A$2:$DF$260,91,FALSE)</f>
        <v>B</v>
      </c>
      <c r="AB218" s="117" t="str">
        <f>VLOOKUP($E218,[4]YEAR12!$A$2:$DF$260,95,FALSE)</f>
        <v/>
      </c>
      <c r="AC218" s="117" t="str">
        <f>VLOOKUP($E218,[4]YEAR12!$A$2:$DF$260,99,FALSE)</f>
        <v/>
      </c>
      <c r="AD218" s="117" t="str">
        <f>VLOOKUP($E218,[4]YEAR12!$A$2:$DF$260,103,FALSE)</f>
        <v>B</v>
      </c>
      <c r="AE218" s="117" t="str">
        <f>VLOOKUP($E218,[4]YEAR12!$A$2:$DF$260,107,FALSE)</f>
        <v/>
      </c>
      <c r="AF218" s="117" t="str">
        <f>VLOOKUP($E218,[4]YEAR12!$A$2:$DI$260,111,FALSE)</f>
        <v/>
      </c>
      <c r="AG218" s="117" t="str">
        <f>VLOOKUP($E218,[4]YEAR12!$A$2:$DK$260,115,FALSE)</f>
        <v/>
      </c>
      <c r="AH218" s="117" t="str">
        <f>VLOOKUP($E218,[4]YEAR12!$A$2:$FK$260,119,FALSE)</f>
        <v/>
      </c>
    </row>
    <row r="219" spans="5:34" x14ac:dyDescent="0.25">
      <c r="E219" s="73">
        <f>[4]YEAR12!$A218</f>
        <v>150879</v>
      </c>
      <c r="F219" s="72" t="str">
        <f>[4]YEAR12!$B218</f>
        <v>Vernon-Edwards, Lena</v>
      </c>
      <c r="G219" s="119">
        <f>[4]YEAR12!$M218</f>
        <v>6.9</v>
      </c>
      <c r="H219" s="78" t="str">
        <f>[4]YEAR12!$Q218</f>
        <v>6.25+ (B/A)</v>
      </c>
      <c r="I219" s="117" t="str">
        <f>VLOOKUP($E219,[4]YEAR12!$A$2:$DF$260,19,FALSE)</f>
        <v>A/A*</v>
      </c>
      <c r="J219" s="117" t="str">
        <f>VLOOKUP($E219,[4]YEAR12!$A$2:$DF$260,23,FALSE)</f>
        <v/>
      </c>
      <c r="K219" s="117" t="str">
        <f>VLOOKUP($E219,[4]YEAR12!$A$2:$DF$260,27,FALSE)</f>
        <v/>
      </c>
      <c r="L219" s="117" t="str">
        <f>VLOOKUP($E219,[4]YEAR12!$A$2:$DF$260,31,FALSE)</f>
        <v/>
      </c>
      <c r="M219" s="117" t="str">
        <f>VLOOKUP($E219,[4]YEAR12!$A$2:$DF$260,35,FALSE)</f>
        <v/>
      </c>
      <c r="N219" s="117" t="str">
        <f>VLOOKUP($E219,[4]YEAR12!$A$2:$DF$260,39,FALSE)</f>
        <v/>
      </c>
      <c r="O219" s="117" t="str">
        <f>VLOOKUP($E219,[4]YEAR12!$A$2:$DF$260,43,FALSE)</f>
        <v/>
      </c>
      <c r="P219" s="117" t="str">
        <f>VLOOKUP($E219,[4]YEAR12!$A$2:$DF$260,47,FALSE)</f>
        <v/>
      </c>
      <c r="Q219" s="117" t="str">
        <f>VLOOKUP($E219,[4]YEAR12!$A$2:$DF$260,51,FALSE)</f>
        <v/>
      </c>
      <c r="R219" s="117" t="str">
        <f>VLOOKUP($E219,[4]YEAR12!$A$2:$DF$260,55,FALSE)</f>
        <v/>
      </c>
      <c r="S219" s="117" t="str">
        <f>VLOOKUP($E219,[4]YEAR12!$A$2:$DF$260,59,FALSE)</f>
        <v/>
      </c>
      <c r="T219" s="117" t="str">
        <f>VLOOKUP($E219,[4]YEAR12!$A$2:$DF$260,63,FALSE)</f>
        <v/>
      </c>
      <c r="U219" s="117" t="str">
        <f>VLOOKUP($E219,[4]YEAR12!$A$2:$DF$260,67,FALSE)</f>
        <v/>
      </c>
      <c r="V219" s="117" t="str">
        <f>VLOOKUP($E219,[4]YEAR12!$A$2:$DF$260,71,FALSE)</f>
        <v/>
      </c>
      <c r="W219" s="117" t="str">
        <f>VLOOKUP($E219,[4]YEAR12!$A$2:$DF$260,75,FALSE)</f>
        <v/>
      </c>
      <c r="X219" s="117" t="str">
        <f>VLOOKUP($E219,[4]YEAR12!$A$2:$DF$260,79,FALSE)</f>
        <v/>
      </c>
      <c r="Y219" s="117" t="str">
        <f>VLOOKUP($E219,[4]YEAR12!$A$2:$DF$260,83,FALSE)</f>
        <v/>
      </c>
      <c r="Z219" s="117" t="str">
        <f>VLOOKUP($E219,[4]YEAR12!$A$2:$DF$260,87,FALSE)</f>
        <v/>
      </c>
      <c r="AA219" s="117" t="str">
        <f>VLOOKUP($E219,[4]YEAR12!$A$2:$DF$260,91,FALSE)</f>
        <v/>
      </c>
      <c r="AB219" s="117" t="str">
        <f>VLOOKUP($E219,[4]YEAR12!$A$2:$DF$260,95,FALSE)</f>
        <v>B/A</v>
      </c>
      <c r="AC219" s="117" t="str">
        <f>VLOOKUP($E219,[4]YEAR12!$A$2:$DF$260,99,FALSE)</f>
        <v>A/A*</v>
      </c>
      <c r="AD219" s="117" t="str">
        <f>VLOOKUP($E219,[4]YEAR12!$A$2:$DF$260,103,FALSE)</f>
        <v>A</v>
      </c>
      <c r="AE219" s="117" t="str">
        <f>VLOOKUP($E219,[4]YEAR12!$A$2:$DF$260,107,FALSE)</f>
        <v/>
      </c>
      <c r="AF219" s="117" t="str">
        <f>VLOOKUP($E219,[4]YEAR12!$A$2:$DI$260,111,FALSE)</f>
        <v/>
      </c>
      <c r="AG219" s="117" t="str">
        <f>VLOOKUP($E219,[4]YEAR12!$A$2:$DK$260,115,FALSE)</f>
        <v/>
      </c>
      <c r="AH219" s="117" t="str">
        <f>VLOOKUP($E219,[4]YEAR12!$A$2:$FK$260,119,FALSE)</f>
        <v/>
      </c>
    </row>
    <row r="220" spans="5:34" x14ac:dyDescent="0.25">
      <c r="E220" s="73">
        <f>[4]YEAR12!$A219</f>
        <v>150801</v>
      </c>
      <c r="F220" s="72" t="str">
        <f>[4]YEAR12!$B219</f>
        <v>Walker, Honor</v>
      </c>
      <c r="G220" s="119">
        <f>[4]YEAR12!$M219</f>
        <v>5.7</v>
      </c>
      <c r="H220" s="78" t="str">
        <f>[4]YEAR12!$Q219</f>
        <v>4.75+ (C/B)</v>
      </c>
      <c r="I220" s="117" t="str">
        <f>VLOOKUP($E220,[4]YEAR12!$A$2:$DF$260,19,FALSE)</f>
        <v>A</v>
      </c>
      <c r="J220" s="117" t="str">
        <f>VLOOKUP($E220,[4]YEAR12!$A$2:$DF$260,23,FALSE)</f>
        <v/>
      </c>
      <c r="K220" s="117" t="str">
        <f>VLOOKUP($E220,[4]YEAR12!$A$2:$DF$260,27,FALSE)</f>
        <v/>
      </c>
      <c r="L220" s="117" t="str">
        <f>VLOOKUP($E220,[4]YEAR12!$A$2:$DF$260,31,FALSE)</f>
        <v/>
      </c>
      <c r="M220" s="117" t="str">
        <f>VLOOKUP($E220,[4]YEAR12!$A$2:$DF$260,35,FALSE)</f>
        <v>B/A</v>
      </c>
      <c r="N220" s="117" t="str">
        <f>VLOOKUP($E220,[4]YEAR12!$A$2:$DF$260,39,FALSE)</f>
        <v/>
      </c>
      <c r="O220" s="117" t="str">
        <f>VLOOKUP($E220,[4]YEAR12!$A$2:$DF$260,43,FALSE)</f>
        <v>B/A</v>
      </c>
      <c r="P220" s="117" t="str">
        <f>VLOOKUP($E220,[4]YEAR12!$A$2:$DF$260,47,FALSE)</f>
        <v/>
      </c>
      <c r="Q220" s="117" t="str">
        <f>VLOOKUP($E220,[4]YEAR12!$A$2:$DF$260,51,FALSE)</f>
        <v/>
      </c>
      <c r="R220" s="117" t="str">
        <f>VLOOKUP($E220,[4]YEAR12!$A$2:$DF$260,55,FALSE)</f>
        <v/>
      </c>
      <c r="S220" s="117" t="str">
        <f>VLOOKUP($E220,[4]YEAR12!$A$2:$DF$260,59,FALSE)</f>
        <v/>
      </c>
      <c r="T220" s="117" t="str">
        <f>VLOOKUP($E220,[4]YEAR12!$A$2:$DF$260,63,FALSE)</f>
        <v/>
      </c>
      <c r="U220" s="117" t="str">
        <f>VLOOKUP($E220,[4]YEAR12!$A$2:$DF$260,67,FALSE)</f>
        <v/>
      </c>
      <c r="V220" s="117" t="str">
        <f>VLOOKUP($E220,[4]YEAR12!$A$2:$DF$260,71,FALSE)</f>
        <v/>
      </c>
      <c r="W220" s="117" t="str">
        <f>VLOOKUP($E220,[4]YEAR12!$A$2:$DF$260,75,FALSE)</f>
        <v/>
      </c>
      <c r="X220" s="117" t="str">
        <f>VLOOKUP($E220,[4]YEAR12!$A$2:$DF$260,79,FALSE)</f>
        <v/>
      </c>
      <c r="Y220" s="117" t="str">
        <f>VLOOKUP($E220,[4]YEAR12!$A$2:$DF$260,83,FALSE)</f>
        <v/>
      </c>
      <c r="Z220" s="117" t="str">
        <f>VLOOKUP($E220,[4]YEAR12!$A$2:$DF$260,87,FALSE)</f>
        <v/>
      </c>
      <c r="AA220" s="117" t="str">
        <f>VLOOKUP($E220,[4]YEAR12!$A$2:$DF$260,91,FALSE)</f>
        <v/>
      </c>
      <c r="AB220" s="117" t="str">
        <f>VLOOKUP($E220,[4]YEAR12!$A$2:$DF$260,95,FALSE)</f>
        <v/>
      </c>
      <c r="AC220" s="117" t="str">
        <f>VLOOKUP($E220,[4]YEAR12!$A$2:$DF$260,99,FALSE)</f>
        <v/>
      </c>
      <c r="AD220" s="117" t="str">
        <f>VLOOKUP($E220,[4]YEAR12!$A$2:$DF$260,103,FALSE)</f>
        <v>B</v>
      </c>
      <c r="AE220" s="117" t="str">
        <f>VLOOKUP($E220,[4]YEAR12!$A$2:$DF$260,107,FALSE)</f>
        <v/>
      </c>
      <c r="AF220" s="117" t="str">
        <f>VLOOKUP($E220,[4]YEAR12!$A$2:$DI$260,111,FALSE)</f>
        <v/>
      </c>
      <c r="AG220" s="117" t="str">
        <f>VLOOKUP($E220,[4]YEAR12!$A$2:$DK$260,115,FALSE)</f>
        <v/>
      </c>
      <c r="AH220" s="117" t="str">
        <f>VLOOKUP($E220,[4]YEAR12!$A$2:$FK$260,119,FALSE)</f>
        <v/>
      </c>
    </row>
    <row r="221" spans="5:34" x14ac:dyDescent="0.25">
      <c r="E221" s="73">
        <f>[4]YEAR12!$A220</f>
        <v>160354</v>
      </c>
      <c r="F221" s="72" t="str">
        <f>[4]YEAR12!$B220</f>
        <v>Walker, Jamie</v>
      </c>
      <c r="G221" s="119">
        <f>[4]YEAR12!$M220</f>
        <v>6</v>
      </c>
      <c r="H221" s="78" t="str">
        <f>[4]YEAR12!$Q220</f>
        <v>4.75+ (C/B)</v>
      </c>
      <c r="I221" s="117" t="str">
        <f>VLOOKUP($E221,[4]YEAR12!$A$2:$DF$260,19,FALSE)</f>
        <v/>
      </c>
      <c r="J221" s="117" t="str">
        <f>VLOOKUP($E221,[4]YEAR12!$A$2:$DF$260,23,FALSE)</f>
        <v>A</v>
      </c>
      <c r="K221" s="117" t="str">
        <f>VLOOKUP($E221,[4]YEAR12!$A$2:$DF$260,27,FALSE)</f>
        <v/>
      </c>
      <c r="L221" s="117" t="str">
        <f>VLOOKUP($E221,[4]YEAR12!$A$2:$DF$260,31,FALSE)</f>
        <v/>
      </c>
      <c r="M221" s="117" t="str">
        <f>VLOOKUP($E221,[4]YEAR12!$A$2:$DF$260,35,FALSE)</f>
        <v/>
      </c>
      <c r="N221" s="117" t="str">
        <f>VLOOKUP($E221,[4]YEAR12!$A$2:$DF$260,39,FALSE)</f>
        <v/>
      </c>
      <c r="O221" s="117" t="str">
        <f>VLOOKUP($E221,[4]YEAR12!$A$2:$DF$260,43,FALSE)</f>
        <v/>
      </c>
      <c r="P221" s="117" t="str">
        <f>VLOOKUP($E221,[4]YEAR12!$A$2:$DF$260,47,FALSE)</f>
        <v>B/A</v>
      </c>
      <c r="Q221" s="117" t="str">
        <f>VLOOKUP($E221,[4]YEAR12!$A$2:$DF$260,51,FALSE)</f>
        <v/>
      </c>
      <c r="R221" s="117" t="str">
        <f>VLOOKUP($E221,[4]YEAR12!$A$2:$DF$260,55,FALSE)</f>
        <v/>
      </c>
      <c r="S221" s="117" t="str">
        <f>VLOOKUP($E221,[4]YEAR12!$A$2:$DF$260,59,FALSE)</f>
        <v/>
      </c>
      <c r="T221" s="117" t="str">
        <f>VLOOKUP($E221,[4]YEAR12!$A$2:$DF$260,63,FALSE)</f>
        <v/>
      </c>
      <c r="U221" s="117" t="str">
        <f>VLOOKUP($E221,[4]YEAR12!$A$2:$DF$260,67,FALSE)</f>
        <v/>
      </c>
      <c r="V221" s="117" t="str">
        <f>VLOOKUP($E221,[4]YEAR12!$A$2:$DF$260,71,FALSE)</f>
        <v/>
      </c>
      <c r="W221" s="117" t="str">
        <f>VLOOKUP($E221,[4]YEAR12!$A$2:$DF$260,75,FALSE)</f>
        <v/>
      </c>
      <c r="X221" s="117" t="str">
        <f>VLOOKUP($E221,[4]YEAR12!$A$2:$DF$260,79,FALSE)</f>
        <v/>
      </c>
      <c r="Y221" s="117" t="str">
        <f>VLOOKUP($E221,[4]YEAR12!$A$2:$DF$260,83,FALSE)</f>
        <v/>
      </c>
      <c r="Z221" s="117" t="str">
        <f>VLOOKUP($E221,[4]YEAR12!$A$2:$DF$260,87,FALSE)</f>
        <v/>
      </c>
      <c r="AA221" s="117" t="str">
        <f>VLOOKUP($E221,[4]YEAR12!$A$2:$DF$260,91,FALSE)</f>
        <v/>
      </c>
      <c r="AB221" s="117" t="str">
        <f>VLOOKUP($E221,[4]YEAR12!$A$2:$DF$260,95,FALSE)</f>
        <v/>
      </c>
      <c r="AC221" s="117" t="str">
        <f>VLOOKUP($E221,[4]YEAR12!$A$2:$DF$260,99,FALSE)</f>
        <v>B/A</v>
      </c>
      <c r="AD221" s="117" t="str">
        <f>VLOOKUP($E221,[4]YEAR12!$A$2:$DF$260,103,FALSE)</f>
        <v>B/A</v>
      </c>
      <c r="AE221" s="117" t="str">
        <f>VLOOKUP($E221,[4]YEAR12!$A$2:$DF$260,107,FALSE)</f>
        <v/>
      </c>
      <c r="AF221" s="117" t="str">
        <f>VLOOKUP($E221,[4]YEAR12!$A$2:$DI$260,111,FALSE)</f>
        <v/>
      </c>
      <c r="AG221" s="117" t="str">
        <f>VLOOKUP($E221,[4]YEAR12!$A$2:$DK$260,115,FALSE)</f>
        <v/>
      </c>
      <c r="AH221" s="117" t="str">
        <f>VLOOKUP($E221,[4]YEAR12!$A$2:$FK$260,119,FALSE)</f>
        <v/>
      </c>
    </row>
    <row r="222" spans="5:34" x14ac:dyDescent="0.25">
      <c r="E222" s="73">
        <f>[4]YEAR12!$A221</f>
        <v>160089</v>
      </c>
      <c r="F222" s="72" t="str">
        <f>[4]YEAR12!$B221</f>
        <v>Walker, Maisie</v>
      </c>
      <c r="G222" s="119">
        <f>[4]YEAR12!$M221</f>
        <v>7.5</v>
      </c>
      <c r="H222" s="78" t="str">
        <f>[4]YEAR12!$Q221</f>
        <v>6.25+ (B/A)</v>
      </c>
      <c r="I222" s="117" t="str">
        <f>VLOOKUP($E222,[4]YEAR12!$A$2:$DF$260,19,FALSE)</f>
        <v/>
      </c>
      <c r="J222" s="117" t="str">
        <f>VLOOKUP($E222,[4]YEAR12!$A$2:$DF$260,23,FALSE)</f>
        <v/>
      </c>
      <c r="K222" s="117" t="str">
        <f>VLOOKUP($E222,[4]YEAR12!$A$2:$DF$260,27,FALSE)</f>
        <v/>
      </c>
      <c r="L222" s="117" t="str">
        <f>VLOOKUP($E222,[4]YEAR12!$A$2:$DF$260,31,FALSE)</f>
        <v/>
      </c>
      <c r="M222" s="117" t="str">
        <f>VLOOKUP($E222,[4]YEAR12!$A$2:$DF$260,35,FALSE)</f>
        <v/>
      </c>
      <c r="N222" s="117" t="str">
        <f>VLOOKUP($E222,[4]YEAR12!$A$2:$DF$260,39,FALSE)</f>
        <v/>
      </c>
      <c r="O222" s="117" t="str">
        <f>VLOOKUP($E222,[4]YEAR12!$A$2:$DF$260,43,FALSE)</f>
        <v/>
      </c>
      <c r="P222" s="117" t="str">
        <f>VLOOKUP($E222,[4]YEAR12!$A$2:$DF$260,47,FALSE)</f>
        <v/>
      </c>
      <c r="Q222" s="117" t="str">
        <f>VLOOKUP($E222,[4]YEAR12!$A$2:$DF$260,51,FALSE)</f>
        <v>A/A*</v>
      </c>
      <c r="R222" s="117" t="str">
        <f>VLOOKUP($E222,[4]YEAR12!$A$2:$DF$260,55,FALSE)</f>
        <v/>
      </c>
      <c r="S222" s="117" t="str">
        <f>VLOOKUP($E222,[4]YEAR12!$A$2:$DF$260,59,FALSE)</f>
        <v/>
      </c>
      <c r="T222" s="117" t="str">
        <f>VLOOKUP($E222,[4]YEAR12!$A$2:$DF$260,63,FALSE)</f>
        <v>A/A*</v>
      </c>
      <c r="U222" s="117" t="str">
        <f>VLOOKUP($E222,[4]YEAR12!$A$2:$DF$260,67,FALSE)</f>
        <v/>
      </c>
      <c r="V222" s="117" t="str">
        <f>VLOOKUP($E222,[4]YEAR12!$A$2:$DF$260,71,FALSE)</f>
        <v/>
      </c>
      <c r="W222" s="117" t="str">
        <f>VLOOKUP($E222,[4]YEAR12!$A$2:$DF$260,75,FALSE)</f>
        <v/>
      </c>
      <c r="X222" s="117" t="str">
        <f>VLOOKUP($E222,[4]YEAR12!$A$2:$DF$260,79,FALSE)</f>
        <v>A/A*</v>
      </c>
      <c r="Y222" s="117" t="str">
        <f>VLOOKUP($E222,[4]YEAR12!$A$2:$DF$260,83,FALSE)</f>
        <v/>
      </c>
      <c r="Z222" s="117" t="str">
        <f>VLOOKUP($E222,[4]YEAR12!$A$2:$DF$260,87,FALSE)</f>
        <v/>
      </c>
      <c r="AA222" s="117" t="str">
        <f>VLOOKUP($E222,[4]YEAR12!$A$2:$DF$260,91,FALSE)</f>
        <v/>
      </c>
      <c r="AB222" s="117" t="str">
        <f>VLOOKUP($E222,[4]YEAR12!$A$2:$DF$260,95,FALSE)</f>
        <v/>
      </c>
      <c r="AC222" s="117" t="str">
        <f>VLOOKUP($E222,[4]YEAR12!$A$2:$DF$260,99,FALSE)</f>
        <v/>
      </c>
      <c r="AD222" s="117" t="str">
        <f>VLOOKUP($E222,[4]YEAR12!$A$2:$DF$260,103,FALSE)</f>
        <v>A*</v>
      </c>
      <c r="AE222" s="117" t="str">
        <f>VLOOKUP($E222,[4]YEAR12!$A$2:$DF$260,107,FALSE)</f>
        <v/>
      </c>
      <c r="AF222" s="117" t="str">
        <f>VLOOKUP($E222,[4]YEAR12!$A$2:$DI$260,111,FALSE)</f>
        <v/>
      </c>
      <c r="AG222" s="117" t="str">
        <f>VLOOKUP($E222,[4]YEAR12!$A$2:$DK$260,115,FALSE)</f>
        <v/>
      </c>
      <c r="AH222" s="117" t="str">
        <f>VLOOKUP($E222,[4]YEAR12!$A$2:$FK$260,119,FALSE)</f>
        <v/>
      </c>
    </row>
    <row r="223" spans="5:34" x14ac:dyDescent="0.25">
      <c r="E223" s="73">
        <f>[4]YEAR12!$A222</f>
        <v>160093</v>
      </c>
      <c r="F223" s="72" t="str">
        <f>[4]YEAR12!$B222</f>
        <v>Wallhead, Freya</v>
      </c>
      <c r="G223" s="119">
        <f>[4]YEAR12!$M222</f>
        <v>5.5</v>
      </c>
      <c r="H223" s="78" t="str">
        <f>[4]YEAR12!$Q222</f>
        <v>4.75+ (C/B)</v>
      </c>
      <c r="I223" s="117" t="str">
        <f>VLOOKUP($E223,[4]YEAR12!$A$2:$DF$260,19,FALSE)</f>
        <v/>
      </c>
      <c r="J223" s="117" t="str">
        <f>VLOOKUP($E223,[4]YEAR12!$A$2:$DF$260,23,FALSE)</f>
        <v>B/A</v>
      </c>
      <c r="K223" s="117" t="str">
        <f>VLOOKUP($E223,[4]YEAR12!$A$2:$DF$260,27,FALSE)</f>
        <v/>
      </c>
      <c r="L223" s="117" t="str">
        <f>VLOOKUP($E223,[4]YEAR12!$A$2:$DF$260,31,FALSE)</f>
        <v/>
      </c>
      <c r="M223" s="117" t="str">
        <f>VLOOKUP($E223,[4]YEAR12!$A$2:$DF$260,35,FALSE)</f>
        <v/>
      </c>
      <c r="N223" s="117" t="str">
        <f>VLOOKUP($E223,[4]YEAR12!$A$2:$DF$260,39,FALSE)</f>
        <v/>
      </c>
      <c r="O223" s="117" t="str">
        <f>VLOOKUP($E223,[4]YEAR12!$A$2:$DF$260,43,FALSE)</f>
        <v/>
      </c>
      <c r="P223" s="117" t="str">
        <f>VLOOKUP($E223,[4]YEAR12!$A$2:$DF$260,47,FALSE)</f>
        <v/>
      </c>
      <c r="Q223" s="117" t="str">
        <f>VLOOKUP($E223,[4]YEAR12!$A$2:$DF$260,51,FALSE)</f>
        <v/>
      </c>
      <c r="R223" s="117" t="str">
        <f>VLOOKUP($E223,[4]YEAR12!$A$2:$DF$260,55,FALSE)</f>
        <v/>
      </c>
      <c r="S223" s="117" t="str">
        <f>VLOOKUP($E223,[4]YEAR12!$A$2:$DF$260,59,FALSE)</f>
        <v>B</v>
      </c>
      <c r="T223" s="117" t="str">
        <f>VLOOKUP($E223,[4]YEAR12!$A$2:$DF$260,63,FALSE)</f>
        <v/>
      </c>
      <c r="U223" s="117" t="str">
        <f>VLOOKUP($E223,[4]YEAR12!$A$2:$DF$260,67,FALSE)</f>
        <v/>
      </c>
      <c r="V223" s="117" t="str">
        <f>VLOOKUP($E223,[4]YEAR12!$A$2:$DF$260,71,FALSE)</f>
        <v/>
      </c>
      <c r="W223" s="117" t="str">
        <f>VLOOKUP($E223,[4]YEAR12!$A$2:$DF$260,75,FALSE)</f>
        <v/>
      </c>
      <c r="X223" s="117" t="str">
        <f>VLOOKUP($E223,[4]YEAR12!$A$2:$DF$260,79,FALSE)</f>
        <v/>
      </c>
      <c r="Y223" s="117" t="str">
        <f>VLOOKUP($E223,[4]YEAR12!$A$2:$DF$260,83,FALSE)</f>
        <v/>
      </c>
      <c r="Z223" s="117" t="str">
        <f>VLOOKUP($E223,[4]YEAR12!$A$2:$DF$260,87,FALSE)</f>
        <v/>
      </c>
      <c r="AA223" s="117" t="str">
        <f>VLOOKUP($E223,[4]YEAR12!$A$2:$DF$260,91,FALSE)</f>
        <v/>
      </c>
      <c r="AB223" s="117" t="str">
        <f>VLOOKUP($E223,[4]YEAR12!$A$2:$DF$260,95,FALSE)</f>
        <v>C/B</v>
      </c>
      <c r="AC223" s="117" t="str">
        <f>VLOOKUP($E223,[4]YEAR12!$A$2:$DF$260,99,FALSE)</f>
        <v/>
      </c>
      <c r="AD223" s="117" t="str">
        <f>VLOOKUP($E223,[4]YEAR12!$A$2:$DF$260,103,FALSE)</f>
        <v>B</v>
      </c>
      <c r="AE223" s="117" t="str">
        <f>VLOOKUP($E223,[4]YEAR12!$A$2:$DF$260,107,FALSE)</f>
        <v/>
      </c>
      <c r="AF223" s="117" t="str">
        <f>VLOOKUP($E223,[4]YEAR12!$A$2:$DI$260,111,FALSE)</f>
        <v/>
      </c>
      <c r="AG223" s="117" t="str">
        <f>VLOOKUP($E223,[4]YEAR12!$A$2:$DK$260,115,FALSE)</f>
        <v/>
      </c>
      <c r="AH223" s="117" t="str">
        <f>VLOOKUP($E223,[4]YEAR12!$A$2:$FK$260,119,FALSE)</f>
        <v/>
      </c>
    </row>
    <row r="224" spans="5:34" x14ac:dyDescent="0.25">
      <c r="E224" s="73">
        <f>[4]YEAR12!$A223</f>
        <v>150840</v>
      </c>
      <c r="F224" s="72" t="str">
        <f>[4]YEAR12!$B223</f>
        <v>Walton, Samuel</v>
      </c>
      <c r="G224" s="119">
        <f>[4]YEAR12!$M223</f>
        <v>3.2</v>
      </c>
      <c r="H224" s="78" t="str">
        <f>[4]YEAR12!$Q223</f>
        <v>2.5+ (D/C)</v>
      </c>
      <c r="I224" s="117" t="str">
        <f>VLOOKUP($E224,[4]YEAR12!$A$2:$DF$260,19,FALSE)</f>
        <v/>
      </c>
      <c r="J224" s="117" t="str">
        <f>VLOOKUP($E224,[4]YEAR12!$A$2:$DF$260,23,FALSE)</f>
        <v>D/C</v>
      </c>
      <c r="K224" s="117" t="str">
        <f>VLOOKUP($E224,[4]YEAR12!$A$2:$DF$260,27,FALSE)</f>
        <v/>
      </c>
      <c r="L224" s="117" t="str">
        <f>VLOOKUP($E224,[4]YEAR12!$A$2:$DF$260,31,FALSE)</f>
        <v/>
      </c>
      <c r="M224" s="117" t="str">
        <f>VLOOKUP($E224,[4]YEAR12!$A$2:$DF$260,35,FALSE)</f>
        <v/>
      </c>
      <c r="N224" s="117" t="str">
        <f>VLOOKUP($E224,[4]YEAR12!$A$2:$DF$260,39,FALSE)</f>
        <v/>
      </c>
      <c r="O224" s="117" t="str">
        <f>VLOOKUP($E224,[4]YEAR12!$A$2:$DF$260,43,FALSE)</f>
        <v/>
      </c>
      <c r="P224" s="117" t="str">
        <f>VLOOKUP($E224,[4]YEAR12!$A$2:$DF$260,47,FALSE)</f>
        <v/>
      </c>
      <c r="Q224" s="117" t="str">
        <f>VLOOKUP($E224,[4]YEAR12!$A$2:$DF$260,51,FALSE)</f>
        <v/>
      </c>
      <c r="R224" s="117" t="str">
        <f>VLOOKUP($E224,[4]YEAR12!$A$2:$DF$260,55,FALSE)</f>
        <v/>
      </c>
      <c r="S224" s="117" t="str">
        <f>VLOOKUP($E224,[4]YEAR12!$A$2:$DF$260,59,FALSE)</f>
        <v/>
      </c>
      <c r="T224" s="117" t="str">
        <f>VLOOKUP($E224,[4]YEAR12!$A$2:$DF$260,63,FALSE)</f>
        <v/>
      </c>
      <c r="U224" s="117" t="str">
        <f>VLOOKUP($E224,[4]YEAR12!$A$2:$DF$260,67,FALSE)</f>
        <v/>
      </c>
      <c r="V224" s="117" t="str">
        <f>VLOOKUP($E224,[4]YEAR12!$A$2:$DF$260,71,FALSE)</f>
        <v/>
      </c>
      <c r="W224" s="117" t="str">
        <f>VLOOKUP($E224,[4]YEAR12!$A$2:$DF$260,75,FALSE)</f>
        <v/>
      </c>
      <c r="X224" s="117" t="str">
        <f>VLOOKUP($E224,[4]YEAR12!$A$2:$DF$260,79,FALSE)</f>
        <v/>
      </c>
      <c r="Y224" s="117" t="str">
        <f>VLOOKUP($E224,[4]YEAR12!$A$2:$DF$260,83,FALSE)</f>
        <v/>
      </c>
      <c r="Z224" s="117" t="str">
        <f>VLOOKUP($E224,[4]YEAR12!$A$2:$DF$260,87,FALSE)</f>
        <v/>
      </c>
      <c r="AA224" s="117" t="str">
        <f>VLOOKUP($E224,[4]YEAR12!$A$2:$DF$260,91,FALSE)</f>
        <v/>
      </c>
      <c r="AB224" s="117" t="str">
        <f>VLOOKUP($E224,[4]YEAR12!$A$2:$DF$260,95,FALSE)</f>
        <v/>
      </c>
      <c r="AC224" s="117" t="str">
        <f>VLOOKUP($E224,[4]YEAR12!$A$2:$DF$260,99,FALSE)</f>
        <v/>
      </c>
      <c r="AD224" s="117" t="str">
        <f>VLOOKUP($E224,[4]YEAR12!$A$2:$DF$260,103,FALSE)</f>
        <v/>
      </c>
      <c r="AE224" s="117" t="str">
        <f>VLOOKUP($E224,[4]YEAR12!$A$2:$DF$260,107,FALSE)</f>
        <v>C</v>
      </c>
      <c r="AF224" s="117" t="str">
        <f>VLOOKUP($E224,[4]YEAR12!$A$2:$DI$260,111,FALSE)</f>
        <v/>
      </c>
      <c r="AG224" s="117" t="str">
        <f>VLOOKUP($E224,[4]YEAR12!$A$2:$DK$260,115,FALSE)</f>
        <v/>
      </c>
      <c r="AH224" s="117" t="str">
        <f>VLOOKUP($E224,[4]YEAR12!$A$2:$FK$260,119,FALSE)</f>
        <v/>
      </c>
    </row>
    <row r="225" spans="5:34" x14ac:dyDescent="0.25">
      <c r="E225" s="73">
        <f>[4]YEAR12!$A224</f>
        <v>150831</v>
      </c>
      <c r="F225" s="72" t="str">
        <f>[4]YEAR12!$B224</f>
        <v>Watmough-Cownie, Lily</v>
      </c>
      <c r="G225" s="119">
        <f>[4]YEAR12!$M224</f>
        <v>7.5</v>
      </c>
      <c r="H225" s="78" t="str">
        <f>[4]YEAR12!$Q224</f>
        <v>6.25+ (B/A)</v>
      </c>
      <c r="I225" s="117" t="str">
        <f>VLOOKUP($E225,[4]YEAR12!$A$2:$DF$260,19,FALSE)</f>
        <v/>
      </c>
      <c r="J225" s="117" t="str">
        <f>VLOOKUP($E225,[4]YEAR12!$A$2:$DF$260,23,FALSE)</f>
        <v/>
      </c>
      <c r="K225" s="117" t="str">
        <f>VLOOKUP($E225,[4]YEAR12!$A$2:$DF$260,27,FALSE)</f>
        <v>A</v>
      </c>
      <c r="L225" s="117" t="str">
        <f>VLOOKUP($E225,[4]YEAR12!$A$2:$DF$260,31,FALSE)</f>
        <v>A</v>
      </c>
      <c r="M225" s="117" t="str">
        <f>VLOOKUP($E225,[4]YEAR12!$A$2:$DF$260,35,FALSE)</f>
        <v/>
      </c>
      <c r="N225" s="117" t="str">
        <f>VLOOKUP($E225,[4]YEAR12!$A$2:$DF$260,39,FALSE)</f>
        <v/>
      </c>
      <c r="O225" s="117" t="str">
        <f>VLOOKUP($E225,[4]YEAR12!$A$2:$DF$260,43,FALSE)</f>
        <v/>
      </c>
      <c r="P225" s="117" t="str">
        <f>VLOOKUP($E225,[4]YEAR12!$A$2:$DF$260,47,FALSE)</f>
        <v/>
      </c>
      <c r="Q225" s="117" t="str">
        <f>VLOOKUP($E225,[4]YEAR12!$A$2:$DF$260,51,FALSE)</f>
        <v/>
      </c>
      <c r="R225" s="117" t="str">
        <f>VLOOKUP($E225,[4]YEAR12!$A$2:$DF$260,55,FALSE)</f>
        <v/>
      </c>
      <c r="S225" s="117" t="str">
        <f>VLOOKUP($E225,[4]YEAR12!$A$2:$DF$260,59,FALSE)</f>
        <v/>
      </c>
      <c r="T225" s="117" t="str">
        <f>VLOOKUP($E225,[4]YEAR12!$A$2:$DF$260,63,FALSE)</f>
        <v/>
      </c>
      <c r="U225" s="117" t="str">
        <f>VLOOKUP($E225,[4]YEAR12!$A$2:$DF$260,67,FALSE)</f>
        <v/>
      </c>
      <c r="V225" s="117" t="str">
        <f>VLOOKUP($E225,[4]YEAR12!$A$2:$DF$260,71,FALSE)</f>
        <v/>
      </c>
      <c r="W225" s="117" t="str">
        <f>VLOOKUP($E225,[4]YEAR12!$A$2:$DF$260,75,FALSE)</f>
        <v/>
      </c>
      <c r="X225" s="117" t="str">
        <f>VLOOKUP($E225,[4]YEAR12!$A$2:$DF$260,79,FALSE)</f>
        <v>A/A*</v>
      </c>
      <c r="Y225" s="117" t="str">
        <f>VLOOKUP($E225,[4]YEAR12!$A$2:$DF$260,83,FALSE)</f>
        <v/>
      </c>
      <c r="Z225" s="117" t="str">
        <f>VLOOKUP($E225,[4]YEAR12!$A$2:$DF$260,87,FALSE)</f>
        <v/>
      </c>
      <c r="AA225" s="117" t="str">
        <f>VLOOKUP($E225,[4]YEAR12!$A$2:$DF$260,91,FALSE)</f>
        <v/>
      </c>
      <c r="AB225" s="117" t="str">
        <f>VLOOKUP($E225,[4]YEAR12!$A$2:$DF$260,95,FALSE)</f>
        <v>A/A*</v>
      </c>
      <c r="AC225" s="117" t="str">
        <f>VLOOKUP($E225,[4]YEAR12!$A$2:$DF$260,99,FALSE)</f>
        <v/>
      </c>
      <c r="AD225" s="117" t="str">
        <f>VLOOKUP($E225,[4]YEAR12!$A$2:$DF$260,103,FALSE)</f>
        <v/>
      </c>
      <c r="AE225" s="117" t="str">
        <f>VLOOKUP($E225,[4]YEAR12!$A$2:$DF$260,107,FALSE)</f>
        <v/>
      </c>
      <c r="AF225" s="117" t="str">
        <f>VLOOKUP($E225,[4]YEAR12!$A$2:$DI$260,111,FALSE)</f>
        <v/>
      </c>
      <c r="AG225" s="117" t="str">
        <f>VLOOKUP($E225,[4]YEAR12!$A$2:$DK$260,115,FALSE)</f>
        <v/>
      </c>
      <c r="AH225" s="117" t="str">
        <f>VLOOKUP($E225,[4]YEAR12!$A$2:$FK$260,119,FALSE)</f>
        <v/>
      </c>
    </row>
    <row r="226" spans="5:34" x14ac:dyDescent="0.25">
      <c r="E226" s="73">
        <f>[4]YEAR12!$A225</f>
        <v>150999</v>
      </c>
      <c r="F226" s="72" t="str">
        <f>[4]YEAR12!$B225</f>
        <v>Wild, Ellie</v>
      </c>
      <c r="G226" s="119">
        <f>[4]YEAR12!$M225</f>
        <v>4.75</v>
      </c>
      <c r="H226" s="78" t="str">
        <f>[4]YEAR12!$Q225</f>
        <v>4.75+ (C/B)</v>
      </c>
      <c r="I226" s="117" t="str">
        <f>VLOOKUP($E226,[4]YEAR12!$A$2:$DF$260,19,FALSE)</f>
        <v>B/A</v>
      </c>
      <c r="J226" s="117" t="str">
        <f>VLOOKUP($E226,[4]YEAR12!$A$2:$DF$260,23,FALSE)</f>
        <v/>
      </c>
      <c r="K226" s="117" t="str">
        <f>VLOOKUP($E226,[4]YEAR12!$A$2:$DF$260,27,FALSE)</f>
        <v/>
      </c>
      <c r="L226" s="117" t="str">
        <f>VLOOKUP($E226,[4]YEAR12!$A$2:$DF$260,31,FALSE)</f>
        <v/>
      </c>
      <c r="M226" s="117" t="str">
        <f>VLOOKUP($E226,[4]YEAR12!$A$2:$DF$260,35,FALSE)</f>
        <v/>
      </c>
      <c r="N226" s="117" t="str">
        <f>VLOOKUP($E226,[4]YEAR12!$A$2:$DF$260,39,FALSE)</f>
        <v/>
      </c>
      <c r="O226" s="117" t="str">
        <f>VLOOKUP($E226,[4]YEAR12!$A$2:$DF$260,43,FALSE)</f>
        <v/>
      </c>
      <c r="P226" s="117" t="str">
        <f>VLOOKUP($E226,[4]YEAR12!$A$2:$DF$260,47,FALSE)</f>
        <v/>
      </c>
      <c r="Q226" s="117" t="str">
        <f>VLOOKUP($E226,[4]YEAR12!$A$2:$DF$260,51,FALSE)</f>
        <v/>
      </c>
      <c r="R226" s="117" t="str">
        <f>VLOOKUP($E226,[4]YEAR12!$A$2:$DF$260,55,FALSE)</f>
        <v/>
      </c>
      <c r="S226" s="117" t="str">
        <f>VLOOKUP($E226,[4]YEAR12!$A$2:$DF$260,59,FALSE)</f>
        <v/>
      </c>
      <c r="T226" s="117" t="str">
        <f>VLOOKUP($E226,[4]YEAR12!$A$2:$DF$260,63,FALSE)</f>
        <v/>
      </c>
      <c r="U226" s="117" t="str">
        <f>VLOOKUP($E226,[4]YEAR12!$A$2:$DF$260,67,FALSE)</f>
        <v>D/D*</v>
      </c>
      <c r="V226" s="117" t="str">
        <f>VLOOKUP($E226,[4]YEAR12!$A$2:$DF$260,71,FALSE)</f>
        <v/>
      </c>
      <c r="W226" s="117" t="str">
        <f>VLOOKUP($E226,[4]YEAR12!$A$2:$DF$260,75,FALSE)</f>
        <v/>
      </c>
      <c r="X226" s="117" t="str">
        <f>VLOOKUP($E226,[4]YEAR12!$A$2:$DF$260,79,FALSE)</f>
        <v/>
      </c>
      <c r="Y226" s="117" t="str">
        <f>VLOOKUP($E226,[4]YEAR12!$A$2:$DF$260,83,FALSE)</f>
        <v/>
      </c>
      <c r="Z226" s="117" t="str">
        <f>VLOOKUP($E226,[4]YEAR12!$A$2:$DF$260,87,FALSE)</f>
        <v/>
      </c>
      <c r="AA226" s="117" t="str">
        <f>VLOOKUP($E226,[4]YEAR12!$A$2:$DF$260,91,FALSE)</f>
        <v/>
      </c>
      <c r="AB226" s="117" t="str">
        <f>VLOOKUP($E226,[4]YEAR12!$A$2:$DF$260,95,FALSE)</f>
        <v/>
      </c>
      <c r="AC226" s="117" t="str">
        <f>VLOOKUP($E226,[4]YEAR12!$A$2:$DF$260,99,FALSE)</f>
        <v/>
      </c>
      <c r="AD226" s="117" t="str">
        <f>VLOOKUP($E226,[4]YEAR12!$A$2:$DF$260,103,FALSE)</f>
        <v/>
      </c>
      <c r="AE226" s="117" t="str">
        <f>VLOOKUP($E226,[4]YEAR12!$A$2:$DF$260,107,FALSE)</f>
        <v>B</v>
      </c>
      <c r="AF226" s="117" t="str">
        <f>VLOOKUP($E226,[4]YEAR12!$A$2:$DI$260,111,FALSE)</f>
        <v/>
      </c>
      <c r="AG226" s="117" t="str">
        <f>VLOOKUP($E226,[4]YEAR12!$A$2:$DK$260,115,FALSE)</f>
        <v/>
      </c>
      <c r="AH226" s="117" t="str">
        <f>VLOOKUP($E226,[4]YEAR12!$A$2:$FK$260,119,FALSE)</f>
        <v/>
      </c>
    </row>
    <row r="227" spans="5:34" x14ac:dyDescent="0.25">
      <c r="E227" s="73">
        <f>[4]YEAR12!$A226</f>
        <v>150914</v>
      </c>
      <c r="F227" s="72" t="str">
        <f>[4]YEAR12!$B226</f>
        <v>Williams, Ellie</v>
      </c>
      <c r="G227" s="119">
        <f>[4]YEAR12!$M226</f>
        <v>8.1999999999999993</v>
      </c>
      <c r="H227" s="78" t="str">
        <f>[4]YEAR12!$Q226</f>
        <v>7.75+ (A/A*)</v>
      </c>
      <c r="I227" s="117" t="str">
        <f>VLOOKUP($E227,[4]YEAR12!$A$2:$DF$260,19,FALSE)</f>
        <v/>
      </c>
      <c r="J227" s="117" t="str">
        <f>VLOOKUP($E227,[4]YEAR12!$A$2:$DF$260,23,FALSE)</f>
        <v/>
      </c>
      <c r="K227" s="117" t="str">
        <f>VLOOKUP($E227,[4]YEAR12!$A$2:$DF$260,27,FALSE)</f>
        <v>A*</v>
      </c>
      <c r="L227" s="117" t="str">
        <f>VLOOKUP($E227,[4]YEAR12!$A$2:$DF$260,31,FALSE)</f>
        <v>A*</v>
      </c>
      <c r="M227" s="117" t="str">
        <f>VLOOKUP($E227,[4]YEAR12!$A$2:$DF$260,35,FALSE)</f>
        <v/>
      </c>
      <c r="N227" s="117" t="str">
        <f>VLOOKUP($E227,[4]YEAR12!$A$2:$DF$260,39,FALSE)</f>
        <v/>
      </c>
      <c r="O227" s="117" t="str">
        <f>VLOOKUP($E227,[4]YEAR12!$A$2:$DF$260,43,FALSE)</f>
        <v/>
      </c>
      <c r="P227" s="117" t="str">
        <f>VLOOKUP($E227,[4]YEAR12!$A$2:$DF$260,47,FALSE)</f>
        <v/>
      </c>
      <c r="Q227" s="117" t="str">
        <f>VLOOKUP($E227,[4]YEAR12!$A$2:$DF$260,51,FALSE)</f>
        <v/>
      </c>
      <c r="R227" s="117" t="str">
        <f>VLOOKUP($E227,[4]YEAR12!$A$2:$DF$260,55,FALSE)</f>
        <v/>
      </c>
      <c r="S227" s="117" t="str">
        <f>VLOOKUP($E227,[4]YEAR12!$A$2:$DF$260,59,FALSE)</f>
        <v/>
      </c>
      <c r="T227" s="117" t="str">
        <f>VLOOKUP($E227,[4]YEAR12!$A$2:$DF$260,63,FALSE)</f>
        <v/>
      </c>
      <c r="U227" s="117" t="str">
        <f>VLOOKUP($E227,[4]YEAR12!$A$2:$DF$260,67,FALSE)</f>
        <v/>
      </c>
      <c r="V227" s="117" t="str">
        <f>VLOOKUP($E227,[4]YEAR12!$A$2:$DF$260,71,FALSE)</f>
        <v/>
      </c>
      <c r="W227" s="117" t="str">
        <f>VLOOKUP($E227,[4]YEAR12!$A$2:$DF$260,75,FALSE)</f>
        <v/>
      </c>
      <c r="X227" s="117" t="str">
        <f>VLOOKUP($E227,[4]YEAR12!$A$2:$DF$260,79,FALSE)</f>
        <v>A*</v>
      </c>
      <c r="Y227" s="117" t="str">
        <f>VLOOKUP($E227,[4]YEAR12!$A$2:$DF$260,83,FALSE)</f>
        <v>A*</v>
      </c>
      <c r="Z227" s="117" t="str">
        <f>VLOOKUP($E227,[4]YEAR12!$A$2:$DF$260,87,FALSE)</f>
        <v/>
      </c>
      <c r="AA227" s="117" t="str">
        <f>VLOOKUP($E227,[4]YEAR12!$A$2:$DF$260,91,FALSE)</f>
        <v/>
      </c>
      <c r="AB227" s="117" t="str">
        <f>VLOOKUP($E227,[4]YEAR12!$A$2:$DF$260,95,FALSE)</f>
        <v/>
      </c>
      <c r="AC227" s="117" t="str">
        <f>VLOOKUP($E227,[4]YEAR12!$A$2:$DF$260,99,FALSE)</f>
        <v/>
      </c>
      <c r="AD227" s="117" t="str">
        <f>VLOOKUP($E227,[4]YEAR12!$A$2:$DF$260,103,FALSE)</f>
        <v/>
      </c>
      <c r="AE227" s="117" t="str">
        <f>VLOOKUP($E227,[4]YEAR12!$A$2:$DF$260,107,FALSE)</f>
        <v/>
      </c>
      <c r="AF227" s="117" t="str">
        <f>VLOOKUP($E227,[4]YEAR12!$A$2:$DI$260,111,FALSE)</f>
        <v/>
      </c>
      <c r="AG227" s="117" t="str">
        <f>VLOOKUP($E227,[4]YEAR12!$A$2:$DK$260,115,FALSE)</f>
        <v/>
      </c>
      <c r="AH227" s="117" t="str">
        <f>VLOOKUP($E227,[4]YEAR12!$A$2:$FK$260,119,FALSE)</f>
        <v/>
      </c>
    </row>
    <row r="228" spans="5:34" x14ac:dyDescent="0.25">
      <c r="E228" s="73">
        <f>[4]YEAR12!$A227</f>
        <v>150946</v>
      </c>
      <c r="F228" s="72" t="str">
        <f>[4]YEAR12!$B227</f>
        <v>Williams, Zac</v>
      </c>
      <c r="G228" s="119">
        <f>[4]YEAR12!$M227</f>
        <v>3.5555555555555554</v>
      </c>
      <c r="H228" s="78" t="str">
        <f>[4]YEAR12!$Q227</f>
        <v>2.5+ (D/C)</v>
      </c>
      <c r="I228" s="117" t="str">
        <f>VLOOKUP($E228,[4]YEAR12!$A$2:$DF$260,19,FALSE)</f>
        <v/>
      </c>
      <c r="J228" s="117" t="str">
        <f>VLOOKUP($E228,[4]YEAR12!$A$2:$DF$260,23,FALSE)</f>
        <v>C</v>
      </c>
      <c r="K228" s="117" t="str">
        <f>VLOOKUP($E228,[4]YEAR12!$A$2:$DF$260,27,FALSE)</f>
        <v/>
      </c>
      <c r="L228" s="117" t="str">
        <f>VLOOKUP($E228,[4]YEAR12!$A$2:$DF$260,31,FALSE)</f>
        <v/>
      </c>
      <c r="M228" s="117" t="str">
        <f>VLOOKUP($E228,[4]YEAR12!$A$2:$DF$260,35,FALSE)</f>
        <v/>
      </c>
      <c r="N228" s="117" t="str">
        <f>VLOOKUP($E228,[4]YEAR12!$A$2:$DF$260,39,FALSE)</f>
        <v/>
      </c>
      <c r="O228" s="117" t="str">
        <f>VLOOKUP($E228,[4]YEAR12!$A$2:$DF$260,43,FALSE)</f>
        <v/>
      </c>
      <c r="P228" s="117" t="str">
        <f>VLOOKUP($E228,[4]YEAR12!$A$2:$DF$260,47,FALSE)</f>
        <v/>
      </c>
      <c r="Q228" s="117" t="str">
        <f>VLOOKUP($E228,[4]YEAR12!$A$2:$DF$260,51,FALSE)</f>
        <v/>
      </c>
      <c r="R228" s="117" t="str">
        <f>VLOOKUP($E228,[4]YEAR12!$A$2:$DF$260,55,FALSE)</f>
        <v/>
      </c>
      <c r="S228" s="117" t="str">
        <f>VLOOKUP($E228,[4]YEAR12!$A$2:$DF$260,59,FALSE)</f>
        <v/>
      </c>
      <c r="T228" s="117" t="str">
        <f>VLOOKUP($E228,[4]YEAR12!$A$2:$DF$260,63,FALSE)</f>
        <v/>
      </c>
      <c r="U228" s="117" t="str">
        <f>VLOOKUP($E228,[4]YEAR12!$A$2:$DF$260,67,FALSE)</f>
        <v/>
      </c>
      <c r="V228" s="117" t="str">
        <f>VLOOKUP($E228,[4]YEAR12!$A$2:$DF$260,71,FALSE)</f>
        <v/>
      </c>
      <c r="W228" s="117" t="str">
        <f>VLOOKUP($E228,[4]YEAR12!$A$2:$DF$260,75,FALSE)</f>
        <v/>
      </c>
      <c r="X228" s="117" t="str">
        <f>VLOOKUP($E228,[4]YEAR12!$A$2:$DF$260,79,FALSE)</f>
        <v/>
      </c>
      <c r="Y228" s="117" t="str">
        <f>VLOOKUP($E228,[4]YEAR12!$A$2:$DF$260,83,FALSE)</f>
        <v/>
      </c>
      <c r="Z228" s="117" t="str">
        <f>VLOOKUP($E228,[4]YEAR12!$A$2:$DF$260,87,FALSE)</f>
        <v/>
      </c>
      <c r="AA228" s="117" t="str">
        <f>VLOOKUP($E228,[4]YEAR12!$A$2:$DF$260,91,FALSE)</f>
        <v/>
      </c>
      <c r="AB228" s="117" t="str">
        <f>VLOOKUP($E228,[4]YEAR12!$A$2:$DF$260,95,FALSE)</f>
        <v/>
      </c>
      <c r="AC228" s="117" t="str">
        <f>VLOOKUP($E228,[4]YEAR12!$A$2:$DF$260,99,FALSE)</f>
        <v>C</v>
      </c>
      <c r="AD228" s="117" t="str">
        <f>VLOOKUP($E228,[4]YEAR12!$A$2:$DF$260,103,FALSE)</f>
        <v/>
      </c>
      <c r="AE228" s="117" t="str">
        <f>VLOOKUP($E228,[4]YEAR12!$A$2:$DF$260,107,FALSE)</f>
        <v>C</v>
      </c>
      <c r="AF228" s="117" t="str">
        <f>VLOOKUP($E228,[4]YEAR12!$A$2:$DI$260,111,FALSE)</f>
        <v/>
      </c>
      <c r="AG228" s="117" t="str">
        <f>VLOOKUP($E228,[4]YEAR12!$A$2:$DK$260,115,FALSE)</f>
        <v/>
      </c>
      <c r="AH228" s="117" t="str">
        <f>VLOOKUP($E228,[4]YEAR12!$A$2:$FK$260,119,FALSE)</f>
        <v/>
      </c>
    </row>
    <row r="229" spans="5:34" x14ac:dyDescent="0.25">
      <c r="E229" s="73">
        <f>[4]YEAR12!$A228</f>
        <v>160111</v>
      </c>
      <c r="F229" s="72" t="str">
        <f>[4]YEAR12!$B228</f>
        <v>Wilson-Barratt, Robyn</v>
      </c>
      <c r="G229" s="119">
        <f>[4]YEAR12!$M228</f>
        <v>4.0625</v>
      </c>
      <c r="H229" s="78" t="str">
        <f>[4]YEAR12!$Q228</f>
        <v>2.5+ (D/C)</v>
      </c>
      <c r="I229" s="117" t="str">
        <f>VLOOKUP($E229,[4]YEAR12!$A$2:$DF$260,19,FALSE)</f>
        <v/>
      </c>
      <c r="J229" s="117" t="str">
        <f>VLOOKUP($E229,[4]YEAR12!$A$2:$DF$260,23,FALSE)</f>
        <v>C</v>
      </c>
      <c r="K229" s="117" t="str">
        <f>VLOOKUP($E229,[4]YEAR12!$A$2:$DF$260,27,FALSE)</f>
        <v/>
      </c>
      <c r="L229" s="117" t="str">
        <f>VLOOKUP($E229,[4]YEAR12!$A$2:$DF$260,31,FALSE)</f>
        <v/>
      </c>
      <c r="M229" s="117" t="str">
        <f>VLOOKUP($E229,[4]YEAR12!$A$2:$DF$260,35,FALSE)</f>
        <v/>
      </c>
      <c r="N229" s="117" t="str">
        <f>VLOOKUP($E229,[4]YEAR12!$A$2:$DF$260,39,FALSE)</f>
        <v/>
      </c>
      <c r="O229" s="117" t="str">
        <f>VLOOKUP($E229,[4]YEAR12!$A$2:$DF$260,43,FALSE)</f>
        <v/>
      </c>
      <c r="P229" s="117" t="str">
        <f>VLOOKUP($E229,[4]YEAR12!$A$2:$DF$260,47,FALSE)</f>
        <v/>
      </c>
      <c r="Q229" s="117" t="str">
        <f>VLOOKUP($E229,[4]YEAR12!$A$2:$DF$260,51,FALSE)</f>
        <v/>
      </c>
      <c r="R229" s="117" t="str">
        <f>VLOOKUP($E229,[4]YEAR12!$A$2:$DF$260,55,FALSE)</f>
        <v/>
      </c>
      <c r="S229" s="117" t="str">
        <f>VLOOKUP($E229,[4]YEAR12!$A$2:$DF$260,59,FALSE)</f>
        <v>C</v>
      </c>
      <c r="T229" s="117" t="str">
        <f>VLOOKUP($E229,[4]YEAR12!$A$2:$DF$260,63,FALSE)</f>
        <v/>
      </c>
      <c r="U229" s="117" t="str">
        <f>VLOOKUP($E229,[4]YEAR12!$A$2:$DF$260,67,FALSE)</f>
        <v/>
      </c>
      <c r="V229" s="117" t="str">
        <f>VLOOKUP($E229,[4]YEAR12!$A$2:$DF$260,71,FALSE)</f>
        <v/>
      </c>
      <c r="W229" s="117" t="str">
        <f>VLOOKUP($E229,[4]YEAR12!$A$2:$DF$260,75,FALSE)</f>
        <v/>
      </c>
      <c r="X229" s="117" t="str">
        <f>VLOOKUP($E229,[4]YEAR12!$A$2:$DF$260,79,FALSE)</f>
        <v/>
      </c>
      <c r="Y229" s="117" t="str">
        <f>VLOOKUP($E229,[4]YEAR12!$A$2:$DF$260,83,FALSE)</f>
        <v/>
      </c>
      <c r="Z229" s="117" t="str">
        <f>VLOOKUP($E229,[4]YEAR12!$A$2:$DF$260,87,FALSE)</f>
        <v>C</v>
      </c>
      <c r="AA229" s="117" t="str">
        <f>VLOOKUP($E229,[4]YEAR12!$A$2:$DF$260,91,FALSE)</f>
        <v/>
      </c>
      <c r="AB229" s="117" t="str">
        <f>VLOOKUP($E229,[4]YEAR12!$A$2:$DF$260,95,FALSE)</f>
        <v/>
      </c>
      <c r="AC229" s="117" t="str">
        <f>VLOOKUP($E229,[4]YEAR12!$A$2:$DF$260,99,FALSE)</f>
        <v/>
      </c>
      <c r="AD229" s="117" t="str">
        <f>VLOOKUP($E229,[4]YEAR12!$A$2:$DF$260,103,FALSE)</f>
        <v/>
      </c>
      <c r="AE229" s="117" t="str">
        <f>VLOOKUP($E229,[4]YEAR12!$A$2:$DF$260,107,FALSE)</f>
        <v/>
      </c>
      <c r="AF229" s="117" t="str">
        <f>VLOOKUP($E229,[4]YEAR12!$A$2:$DI$260,111,FALSE)</f>
        <v/>
      </c>
      <c r="AG229" s="117" t="str">
        <f>VLOOKUP($E229,[4]YEAR12!$A$2:$DK$260,115,FALSE)</f>
        <v/>
      </c>
      <c r="AH229" s="117" t="str">
        <f>VLOOKUP($E229,[4]YEAR12!$A$2:$FK$260,119,FALSE)</f>
        <v/>
      </c>
    </row>
    <row r="230" spans="5:34" x14ac:dyDescent="0.25">
      <c r="E230" s="73">
        <f>[4]YEAR12!$A229</f>
        <v>160355</v>
      </c>
      <c r="F230" s="72" t="str">
        <f>[4]YEAR12!$B229</f>
        <v>Woldemichael, Suraffel</v>
      </c>
      <c r="G230" s="119">
        <f>[4]YEAR12!$M229</f>
        <v>8</v>
      </c>
      <c r="H230" s="78" t="str">
        <f>[4]YEAR12!$Q229</f>
        <v>7.75+ (A/A*)</v>
      </c>
      <c r="I230" s="117" t="str">
        <f>VLOOKUP($E230,[4]YEAR12!$A$2:$DF$260,19,FALSE)</f>
        <v/>
      </c>
      <c r="J230" s="117" t="str">
        <f>VLOOKUP($E230,[4]YEAR12!$A$2:$DF$260,23,FALSE)</f>
        <v/>
      </c>
      <c r="K230" s="117" t="str">
        <f>VLOOKUP($E230,[4]YEAR12!$A$2:$DF$260,27,FALSE)</f>
        <v/>
      </c>
      <c r="L230" s="117" t="str">
        <f>VLOOKUP($E230,[4]YEAR12!$A$2:$DF$260,31,FALSE)</f>
        <v/>
      </c>
      <c r="M230" s="117" t="str">
        <f>VLOOKUP($E230,[4]YEAR12!$A$2:$DF$260,35,FALSE)</f>
        <v/>
      </c>
      <c r="N230" s="117" t="str">
        <f>VLOOKUP($E230,[4]YEAR12!$A$2:$DF$260,39,FALSE)</f>
        <v/>
      </c>
      <c r="O230" s="117" t="str">
        <f>VLOOKUP($E230,[4]YEAR12!$A$2:$DF$260,43,FALSE)</f>
        <v/>
      </c>
      <c r="P230" s="117" t="str">
        <f>VLOOKUP($E230,[4]YEAR12!$A$2:$DF$260,47,FALSE)</f>
        <v>A*</v>
      </c>
      <c r="Q230" s="117" t="str">
        <f>VLOOKUP($E230,[4]YEAR12!$A$2:$DF$260,51,FALSE)</f>
        <v/>
      </c>
      <c r="R230" s="117" t="str">
        <f>VLOOKUP($E230,[4]YEAR12!$A$2:$DF$260,55,FALSE)</f>
        <v/>
      </c>
      <c r="S230" s="117" t="str">
        <f>VLOOKUP($E230,[4]YEAR12!$A$2:$DF$260,59,FALSE)</f>
        <v/>
      </c>
      <c r="T230" s="117" t="str">
        <f>VLOOKUP($E230,[4]YEAR12!$A$2:$DF$260,63,FALSE)</f>
        <v/>
      </c>
      <c r="U230" s="117" t="str">
        <f>VLOOKUP($E230,[4]YEAR12!$A$2:$DF$260,67,FALSE)</f>
        <v/>
      </c>
      <c r="V230" s="117" t="str">
        <f>VLOOKUP($E230,[4]YEAR12!$A$2:$DF$260,71,FALSE)</f>
        <v/>
      </c>
      <c r="W230" s="117" t="str">
        <f>VLOOKUP($E230,[4]YEAR12!$A$2:$DF$260,75,FALSE)</f>
        <v/>
      </c>
      <c r="X230" s="117" t="str">
        <f>VLOOKUP($E230,[4]YEAR12!$A$2:$DF$260,79,FALSE)</f>
        <v>A*</v>
      </c>
      <c r="Y230" s="117" t="str">
        <f>VLOOKUP($E230,[4]YEAR12!$A$2:$DF$260,83,FALSE)</f>
        <v/>
      </c>
      <c r="Z230" s="117" t="str">
        <f>VLOOKUP($E230,[4]YEAR12!$A$2:$DF$260,87,FALSE)</f>
        <v>A*</v>
      </c>
      <c r="AA230" s="117" t="str">
        <f>VLOOKUP($E230,[4]YEAR12!$A$2:$DF$260,91,FALSE)</f>
        <v/>
      </c>
      <c r="AB230" s="117" t="str">
        <f>VLOOKUP($E230,[4]YEAR12!$A$2:$DF$260,95,FALSE)</f>
        <v/>
      </c>
      <c r="AC230" s="117" t="str">
        <f>VLOOKUP($E230,[4]YEAR12!$A$2:$DF$260,99,FALSE)</f>
        <v>A*</v>
      </c>
      <c r="AD230" s="117" t="str">
        <f>VLOOKUP($E230,[4]YEAR12!$A$2:$DF$260,103,FALSE)</f>
        <v/>
      </c>
      <c r="AE230" s="117" t="str">
        <f>VLOOKUP($E230,[4]YEAR12!$A$2:$DF$260,107,FALSE)</f>
        <v/>
      </c>
      <c r="AF230" s="117" t="str">
        <f>VLOOKUP($E230,[4]YEAR12!$A$2:$DI$260,111,FALSE)</f>
        <v/>
      </c>
      <c r="AG230" s="117" t="str">
        <f>VLOOKUP($E230,[4]YEAR12!$A$2:$DK$260,115,FALSE)</f>
        <v/>
      </c>
      <c r="AH230" s="117" t="str">
        <f>VLOOKUP($E230,[4]YEAR12!$A$2:$FK$260,119,FALSE)</f>
        <v/>
      </c>
    </row>
    <row r="231" spans="5:34" x14ac:dyDescent="0.25">
      <c r="E231" s="73">
        <f>[4]YEAR12!$A230</f>
        <v>150872</v>
      </c>
      <c r="F231" s="72" t="str">
        <f>[4]YEAR12!$B230</f>
        <v>Woodhead, Evelyn</v>
      </c>
      <c r="G231" s="119">
        <f>[4]YEAR12!$M230</f>
        <v>6.5</v>
      </c>
      <c r="H231" s="78" t="str">
        <f>[4]YEAR12!$Q230</f>
        <v>6.25+ (B/A)</v>
      </c>
      <c r="I231" s="117" t="str">
        <f>VLOOKUP($E231,[4]YEAR12!$A$2:$DF$260,19,FALSE)</f>
        <v/>
      </c>
      <c r="J231" s="117" t="str">
        <f>VLOOKUP($E231,[4]YEAR12!$A$2:$DF$260,23,FALSE)</f>
        <v/>
      </c>
      <c r="K231" s="117" t="str">
        <f>VLOOKUP($E231,[4]YEAR12!$A$2:$DF$260,27,FALSE)</f>
        <v/>
      </c>
      <c r="L231" s="117" t="str">
        <f>VLOOKUP($E231,[4]YEAR12!$A$2:$DF$260,31,FALSE)</f>
        <v/>
      </c>
      <c r="M231" s="117" t="str">
        <f>VLOOKUP($E231,[4]YEAR12!$A$2:$DF$260,35,FALSE)</f>
        <v/>
      </c>
      <c r="N231" s="117" t="str">
        <f>VLOOKUP($E231,[4]YEAR12!$A$2:$DF$260,39,FALSE)</f>
        <v/>
      </c>
      <c r="O231" s="117" t="str">
        <f>VLOOKUP($E231,[4]YEAR12!$A$2:$DF$260,43,FALSE)</f>
        <v/>
      </c>
      <c r="P231" s="117" t="str">
        <f>VLOOKUP($E231,[4]YEAR12!$A$2:$DF$260,47,FALSE)</f>
        <v/>
      </c>
      <c r="Q231" s="117" t="str">
        <f>VLOOKUP($E231,[4]YEAR12!$A$2:$DF$260,51,FALSE)</f>
        <v/>
      </c>
      <c r="R231" s="117" t="str">
        <f>VLOOKUP($E231,[4]YEAR12!$A$2:$DF$260,55,FALSE)</f>
        <v/>
      </c>
      <c r="S231" s="117" t="str">
        <f>VLOOKUP($E231,[4]YEAR12!$A$2:$DF$260,59,FALSE)</f>
        <v>A</v>
      </c>
      <c r="T231" s="117" t="str">
        <f>VLOOKUP($E231,[4]YEAR12!$A$2:$DF$260,63,FALSE)</f>
        <v/>
      </c>
      <c r="U231" s="117" t="str">
        <f>VLOOKUP($E231,[4]YEAR12!$A$2:$DF$260,67,FALSE)</f>
        <v/>
      </c>
      <c r="V231" s="117" t="str">
        <f>VLOOKUP($E231,[4]YEAR12!$A$2:$DF$260,71,FALSE)</f>
        <v/>
      </c>
      <c r="W231" s="117" t="str">
        <f>VLOOKUP($E231,[4]YEAR12!$A$2:$DF$260,75,FALSE)</f>
        <v/>
      </c>
      <c r="X231" s="117" t="str">
        <f>VLOOKUP($E231,[4]YEAR12!$A$2:$DF$260,79,FALSE)</f>
        <v/>
      </c>
      <c r="Y231" s="117" t="str">
        <f>VLOOKUP($E231,[4]YEAR12!$A$2:$DF$260,83,FALSE)</f>
        <v/>
      </c>
      <c r="Z231" s="117" t="str">
        <f>VLOOKUP($E231,[4]YEAR12!$A$2:$DF$260,87,FALSE)</f>
        <v>A</v>
      </c>
      <c r="AA231" s="117" t="str">
        <f>VLOOKUP($E231,[4]YEAR12!$A$2:$DF$260,91,FALSE)</f>
        <v/>
      </c>
      <c r="AB231" s="117" t="str">
        <f>VLOOKUP($E231,[4]YEAR12!$A$2:$DF$260,95,FALSE)</f>
        <v/>
      </c>
      <c r="AC231" s="117" t="str">
        <f>VLOOKUP($E231,[4]YEAR12!$A$2:$DF$260,99,FALSE)</f>
        <v>A</v>
      </c>
      <c r="AD231" s="117" t="str">
        <f>VLOOKUP($E231,[4]YEAR12!$A$2:$DF$260,103,FALSE)</f>
        <v/>
      </c>
      <c r="AE231" s="117" t="str">
        <f>VLOOKUP($E231,[4]YEAR12!$A$2:$DF$260,107,FALSE)</f>
        <v/>
      </c>
      <c r="AF231" s="117" t="str">
        <f>VLOOKUP($E231,[4]YEAR12!$A$2:$DI$260,111,FALSE)</f>
        <v/>
      </c>
      <c r="AG231" s="117" t="str">
        <f>VLOOKUP($E231,[4]YEAR12!$A$2:$DK$260,115,FALSE)</f>
        <v/>
      </c>
      <c r="AH231" s="117" t="str">
        <f>VLOOKUP($E231,[4]YEAR12!$A$2:$FK$260,119,FALSE)</f>
        <v/>
      </c>
    </row>
    <row r="232" spans="5:34" x14ac:dyDescent="0.25">
      <c r="E232" s="73">
        <f>[4]YEAR12!$A231</f>
        <v>160041</v>
      </c>
      <c r="F232" s="72" t="str">
        <f>[4]YEAR12!$B231</f>
        <v>Wright, Evie</v>
      </c>
      <c r="G232" s="119">
        <f>[4]YEAR12!$M231</f>
        <v>6.7142857142857144</v>
      </c>
      <c r="H232" s="78" t="str">
        <f>[4]YEAR12!$Q231</f>
        <v>6.25+ (B/A)</v>
      </c>
      <c r="I232" s="117" t="str">
        <f>VLOOKUP($E232,[4]YEAR12!$A$2:$DF$260,19,FALSE)</f>
        <v/>
      </c>
      <c r="J232" s="117" t="str">
        <f>VLOOKUP($E232,[4]YEAR12!$A$2:$DF$260,23,FALSE)</f>
        <v/>
      </c>
      <c r="K232" s="117" t="str">
        <f>VLOOKUP($E232,[4]YEAR12!$A$2:$DF$260,27,FALSE)</f>
        <v/>
      </c>
      <c r="L232" s="117" t="str">
        <f>VLOOKUP($E232,[4]YEAR12!$A$2:$DF$260,31,FALSE)</f>
        <v/>
      </c>
      <c r="M232" s="117" t="str">
        <f>VLOOKUP($E232,[4]YEAR12!$A$2:$DF$260,35,FALSE)</f>
        <v/>
      </c>
      <c r="N232" s="117" t="str">
        <f>VLOOKUP($E232,[4]YEAR12!$A$2:$DF$260,39,FALSE)</f>
        <v/>
      </c>
      <c r="O232" s="117" t="str">
        <f>VLOOKUP($E232,[4]YEAR12!$A$2:$DF$260,43,FALSE)</f>
        <v/>
      </c>
      <c r="P232" s="117" t="str">
        <f>VLOOKUP($E232,[4]YEAR12!$A$2:$DF$260,47,FALSE)</f>
        <v/>
      </c>
      <c r="Q232" s="117" t="str">
        <f>VLOOKUP($E232,[4]YEAR12!$A$2:$DF$260,51,FALSE)</f>
        <v>A</v>
      </c>
      <c r="R232" s="117" t="str">
        <f>VLOOKUP($E232,[4]YEAR12!$A$2:$DF$260,55,FALSE)</f>
        <v/>
      </c>
      <c r="S232" s="117" t="str">
        <f>VLOOKUP($E232,[4]YEAR12!$A$2:$DF$260,59,FALSE)</f>
        <v/>
      </c>
      <c r="T232" s="117" t="str">
        <f>VLOOKUP($E232,[4]YEAR12!$A$2:$DF$260,63,FALSE)</f>
        <v/>
      </c>
      <c r="U232" s="117" t="str">
        <f>VLOOKUP($E232,[4]YEAR12!$A$2:$DF$260,67,FALSE)</f>
        <v/>
      </c>
      <c r="V232" s="117" t="str">
        <f>VLOOKUP($E232,[4]YEAR12!$A$2:$DF$260,71,FALSE)</f>
        <v/>
      </c>
      <c r="W232" s="117" t="str">
        <f>VLOOKUP($E232,[4]YEAR12!$A$2:$DF$260,75,FALSE)</f>
        <v/>
      </c>
      <c r="X232" s="117" t="str">
        <f>VLOOKUP($E232,[4]YEAR12!$A$2:$DF$260,79,FALSE)</f>
        <v>B/A</v>
      </c>
      <c r="Y232" s="117" t="str">
        <f>VLOOKUP($E232,[4]YEAR12!$A$2:$DF$260,83,FALSE)</f>
        <v/>
      </c>
      <c r="Z232" s="117" t="str">
        <f>VLOOKUP($E232,[4]YEAR12!$A$2:$DF$260,87,FALSE)</f>
        <v/>
      </c>
      <c r="AA232" s="117" t="str">
        <f>VLOOKUP($E232,[4]YEAR12!$A$2:$DF$260,91,FALSE)</f>
        <v/>
      </c>
      <c r="AB232" s="117" t="str">
        <f>VLOOKUP($E232,[4]YEAR12!$A$2:$DF$260,95,FALSE)</f>
        <v/>
      </c>
      <c r="AC232" s="117" t="str">
        <f>VLOOKUP($E232,[4]YEAR12!$A$2:$DF$260,99,FALSE)</f>
        <v/>
      </c>
      <c r="AD232" s="117" t="str">
        <f>VLOOKUP($E232,[4]YEAR12!$A$2:$DF$260,103,FALSE)</f>
        <v>A</v>
      </c>
      <c r="AE232" s="117" t="str">
        <f>VLOOKUP($E232,[4]YEAR12!$A$2:$DF$260,107,FALSE)</f>
        <v>A/A*</v>
      </c>
      <c r="AF232" s="117" t="str">
        <f>VLOOKUP($E232,[4]YEAR12!$A$2:$DI$260,111,FALSE)</f>
        <v/>
      </c>
      <c r="AG232" s="117" t="str">
        <f>VLOOKUP($E232,[4]YEAR12!$A$2:$DK$260,115,FALSE)</f>
        <v/>
      </c>
      <c r="AH232" s="117" t="str">
        <f>VLOOKUP($E232,[4]YEAR12!$A$2:$FK$260,119,FALSE)</f>
        <v/>
      </c>
    </row>
    <row r="233" spans="5:34" x14ac:dyDescent="0.25">
      <c r="E233" s="73">
        <f>[4]YEAR12!$A232</f>
        <v>151500</v>
      </c>
      <c r="F233" s="72" t="str">
        <f>[4]YEAR12!$B232</f>
        <v>Xu, Iris</v>
      </c>
      <c r="G233" s="119">
        <f>[4]YEAR12!$M232</f>
        <v>7.9</v>
      </c>
      <c r="H233" s="78" t="str">
        <f>[4]YEAR12!$Q232</f>
        <v>7.75+ (A/A*)</v>
      </c>
      <c r="I233" s="117" t="str">
        <f>VLOOKUP($E233,[4]YEAR12!$A$2:$DF$260,19,FALSE)</f>
        <v/>
      </c>
      <c r="J233" s="117" t="str">
        <f>VLOOKUP($E233,[4]YEAR12!$A$2:$DF$260,23,FALSE)</f>
        <v/>
      </c>
      <c r="K233" s="117" t="str">
        <f>VLOOKUP($E233,[4]YEAR12!$A$2:$DF$260,27,FALSE)</f>
        <v>A/A*</v>
      </c>
      <c r="L233" s="117" t="str">
        <f>VLOOKUP($E233,[4]YEAR12!$A$2:$DF$260,31,FALSE)</f>
        <v>A/A*</v>
      </c>
      <c r="M233" s="117" t="str">
        <f>VLOOKUP($E233,[4]YEAR12!$A$2:$DF$260,35,FALSE)</f>
        <v/>
      </c>
      <c r="N233" s="117" t="str">
        <f>VLOOKUP($E233,[4]YEAR12!$A$2:$DF$260,39,FALSE)</f>
        <v/>
      </c>
      <c r="O233" s="117" t="str">
        <f>VLOOKUP($E233,[4]YEAR12!$A$2:$DF$260,43,FALSE)</f>
        <v/>
      </c>
      <c r="P233" s="117" t="str">
        <f>VLOOKUP($E233,[4]YEAR12!$A$2:$DF$260,47,FALSE)</f>
        <v/>
      </c>
      <c r="Q233" s="117" t="str">
        <f>VLOOKUP($E233,[4]YEAR12!$A$2:$DF$260,51,FALSE)</f>
        <v/>
      </c>
      <c r="R233" s="117" t="str">
        <f>VLOOKUP($E233,[4]YEAR12!$A$2:$DF$260,55,FALSE)</f>
        <v/>
      </c>
      <c r="S233" s="117" t="str">
        <f>VLOOKUP($E233,[4]YEAR12!$A$2:$DF$260,59,FALSE)</f>
        <v/>
      </c>
      <c r="T233" s="117" t="str">
        <f>VLOOKUP($E233,[4]YEAR12!$A$2:$DF$260,63,FALSE)</f>
        <v/>
      </c>
      <c r="U233" s="117" t="str">
        <f>VLOOKUP($E233,[4]YEAR12!$A$2:$DF$260,67,FALSE)</f>
        <v/>
      </c>
      <c r="V233" s="117" t="str">
        <f>VLOOKUP($E233,[4]YEAR12!$A$2:$DF$260,71,FALSE)</f>
        <v/>
      </c>
      <c r="W233" s="117" t="str">
        <f>VLOOKUP($E233,[4]YEAR12!$A$2:$DF$260,75,FALSE)</f>
        <v/>
      </c>
      <c r="X233" s="117" t="str">
        <f>VLOOKUP($E233,[4]YEAR12!$A$2:$DF$260,79,FALSE)</f>
        <v>A*</v>
      </c>
      <c r="Y233" s="117" t="str">
        <f>VLOOKUP($E233,[4]YEAR12!$A$2:$DF$260,83,FALSE)</f>
        <v/>
      </c>
      <c r="Z233" s="117" t="str">
        <f>VLOOKUP($E233,[4]YEAR12!$A$2:$DF$260,87,FALSE)</f>
        <v/>
      </c>
      <c r="AA233" s="117" t="str">
        <f>VLOOKUP($E233,[4]YEAR12!$A$2:$DF$260,91,FALSE)</f>
        <v/>
      </c>
      <c r="AB233" s="117" t="str">
        <f>VLOOKUP($E233,[4]YEAR12!$A$2:$DF$260,95,FALSE)</f>
        <v>A/A*</v>
      </c>
      <c r="AC233" s="117" t="str">
        <f>VLOOKUP($E233,[4]YEAR12!$A$2:$DF$260,99,FALSE)</f>
        <v/>
      </c>
      <c r="AD233" s="117" t="str">
        <f>VLOOKUP($E233,[4]YEAR12!$A$2:$DF$260,103,FALSE)</f>
        <v/>
      </c>
      <c r="AE233" s="117" t="str">
        <f>VLOOKUP($E233,[4]YEAR12!$A$2:$DF$260,107,FALSE)</f>
        <v/>
      </c>
      <c r="AF233" s="117" t="str">
        <f>VLOOKUP($E233,[4]YEAR12!$A$2:$DI$260,111,FALSE)</f>
        <v/>
      </c>
      <c r="AG233" s="117" t="str">
        <f>VLOOKUP($E233,[4]YEAR12!$A$2:$DK$260,115,FALSE)</f>
        <v/>
      </c>
      <c r="AH233" s="117" t="str">
        <f>VLOOKUP($E233,[4]YEAR12!$A$2:$FK$260,119,FALSE)</f>
        <v/>
      </c>
    </row>
    <row r="234" spans="5:34" ht="15.75" thickBot="1" x14ac:dyDescent="0.3">
      <c r="E234" s="74">
        <f>[4]YEAR12!$A233</f>
        <v>0</v>
      </c>
      <c r="F234" s="75">
        <f>[4]YEAR12!$B233</f>
        <v>0</v>
      </c>
      <c r="G234" s="119">
        <f>[4]YEAR12!$M233</f>
        <v>0</v>
      </c>
      <c r="H234" s="78">
        <f>[4]YEAR12!$Q233</f>
        <v>0</v>
      </c>
      <c r="I234" s="117" t="e">
        <f>VLOOKUP($E234,[4]YEAR12!$A$2:$DF$260,19,FALSE)</f>
        <v>#N/A</v>
      </c>
      <c r="J234" s="117" t="e">
        <f>VLOOKUP($E234,[4]YEAR12!$A$2:$DF$260,23,FALSE)</f>
        <v>#N/A</v>
      </c>
      <c r="K234" s="117" t="e">
        <f>VLOOKUP($E234,[4]YEAR12!$A$2:$DF$260,27,FALSE)</f>
        <v>#N/A</v>
      </c>
      <c r="L234" s="117" t="e">
        <f>VLOOKUP($E234,[4]YEAR12!$A$2:$DF$260,31,FALSE)</f>
        <v>#N/A</v>
      </c>
      <c r="M234" s="117" t="e">
        <f>VLOOKUP($E234,[4]YEAR12!$A$2:$DF$260,35,FALSE)</f>
        <v>#N/A</v>
      </c>
      <c r="N234" s="117" t="e">
        <f>VLOOKUP($E234,[4]YEAR12!$A$2:$DF$260,39,FALSE)</f>
        <v>#N/A</v>
      </c>
      <c r="O234" s="117" t="e">
        <f>VLOOKUP($E234,[4]YEAR12!$A$2:$DF$260,43,FALSE)</f>
        <v>#N/A</v>
      </c>
      <c r="P234" s="117" t="e">
        <f>VLOOKUP($E234,[4]YEAR12!$A$2:$DF$260,47,FALSE)</f>
        <v>#N/A</v>
      </c>
      <c r="Q234" s="117" t="e">
        <f>VLOOKUP($E234,[4]YEAR12!$A$2:$DF$260,51,FALSE)</f>
        <v>#N/A</v>
      </c>
      <c r="R234" s="117" t="e">
        <f>VLOOKUP($E234,[4]YEAR12!$A$2:$DF$260,55,FALSE)</f>
        <v>#N/A</v>
      </c>
      <c r="S234" s="117" t="e">
        <f>VLOOKUP($E234,[4]YEAR12!$A$2:$DF$260,59,FALSE)</f>
        <v>#N/A</v>
      </c>
      <c r="T234" s="117" t="e">
        <f>VLOOKUP($E234,[4]YEAR12!$A$2:$DF$260,63,FALSE)</f>
        <v>#N/A</v>
      </c>
      <c r="U234" s="117" t="e">
        <f>VLOOKUP($E234,[4]YEAR12!$A$2:$DF$260,67,FALSE)</f>
        <v>#N/A</v>
      </c>
      <c r="V234" s="117" t="e">
        <f>VLOOKUP($E234,[4]YEAR12!$A$2:$DF$260,71,FALSE)</f>
        <v>#N/A</v>
      </c>
      <c r="W234" s="117" t="e">
        <f>VLOOKUP($E234,[4]YEAR12!$A$2:$DF$260,75,FALSE)</f>
        <v>#N/A</v>
      </c>
      <c r="X234" s="117" t="e">
        <f>VLOOKUP($E234,[4]YEAR12!$A$2:$DF$260,79,FALSE)</f>
        <v>#N/A</v>
      </c>
      <c r="Y234" s="117" t="e">
        <f>VLOOKUP($E234,[4]YEAR12!$A$2:$DF$260,83,FALSE)</f>
        <v>#N/A</v>
      </c>
      <c r="Z234" s="117" t="e">
        <f>VLOOKUP($E234,[4]YEAR12!$A$2:$DF$260,87,FALSE)</f>
        <v>#N/A</v>
      </c>
      <c r="AA234" s="117" t="e">
        <f>VLOOKUP($E234,[4]YEAR12!$A$2:$DF$260,91,FALSE)</f>
        <v>#N/A</v>
      </c>
      <c r="AB234" s="117" t="e">
        <f>VLOOKUP($E234,[4]YEAR12!$A$2:$DF$260,95,FALSE)</f>
        <v>#N/A</v>
      </c>
      <c r="AC234" s="117" t="e">
        <f>VLOOKUP($E234,[4]YEAR12!$A$2:$DF$260,99,FALSE)</f>
        <v>#N/A</v>
      </c>
      <c r="AD234" s="117" t="e">
        <f>VLOOKUP($E234,[4]YEAR12!$A$2:$DF$260,103,FALSE)</f>
        <v>#N/A</v>
      </c>
      <c r="AE234" s="117" t="e">
        <f>VLOOKUP($E234,[4]YEAR12!$A$2:$DF$260,107,FALSE)</f>
        <v>#N/A</v>
      </c>
      <c r="AF234" s="117" t="e">
        <f>VLOOKUP($E234,[4]YEAR12!$A$2:$DI$260,111,FALSE)</f>
        <v>#N/A</v>
      </c>
      <c r="AG234" s="117" t="e">
        <f>VLOOKUP($E234,[4]YEAR12!$A$2:$DK$260,115,FALSE)</f>
        <v>#N/A</v>
      </c>
      <c r="AH234" s="117" t="e">
        <f>VLOOKUP($E234,[4]YEAR12!$A$2:$FK$260,119,FALSE)</f>
        <v>#N/A</v>
      </c>
    </row>
    <row r="235" spans="5:34" ht="15.75" thickBot="1" x14ac:dyDescent="0.3">
      <c r="E235" s="74">
        <f>[4]YEAR12!$A234</f>
        <v>0</v>
      </c>
      <c r="F235" s="75">
        <f>[4]YEAR12!$B234</f>
        <v>0</v>
      </c>
      <c r="G235" s="119">
        <f>[4]YEAR12!$M234</f>
        <v>0</v>
      </c>
      <c r="H235" s="78">
        <f>[4]YEAR12!$Q234</f>
        <v>0</v>
      </c>
      <c r="I235" s="117" t="e">
        <f>VLOOKUP($E235,[4]YEAR12!$A$2:$DF$260,19,FALSE)</f>
        <v>#N/A</v>
      </c>
      <c r="J235" s="117" t="e">
        <f>VLOOKUP($E235,[4]YEAR12!$A$2:$DF$260,23,FALSE)</f>
        <v>#N/A</v>
      </c>
      <c r="K235" s="117" t="e">
        <f>VLOOKUP($E235,[4]YEAR12!$A$2:$DF$260,27,FALSE)</f>
        <v>#N/A</v>
      </c>
      <c r="L235" s="117" t="e">
        <f>VLOOKUP($E235,[4]YEAR12!$A$2:$DF$260,31,FALSE)</f>
        <v>#N/A</v>
      </c>
      <c r="M235" s="117" t="e">
        <f>VLOOKUP($E235,[4]YEAR12!$A$2:$DF$260,35,FALSE)</f>
        <v>#N/A</v>
      </c>
      <c r="N235" s="117" t="e">
        <f>VLOOKUP($E235,[4]YEAR12!$A$2:$DF$260,39,FALSE)</f>
        <v>#N/A</v>
      </c>
      <c r="O235" s="117" t="e">
        <f>VLOOKUP($E235,[4]YEAR12!$A$2:$DF$260,43,FALSE)</f>
        <v>#N/A</v>
      </c>
      <c r="P235" s="117" t="e">
        <f>VLOOKUP($E235,[4]YEAR12!$A$2:$DF$260,47,FALSE)</f>
        <v>#N/A</v>
      </c>
      <c r="Q235" s="117" t="e">
        <f>VLOOKUP($E235,[4]YEAR12!$A$2:$DF$260,51,FALSE)</f>
        <v>#N/A</v>
      </c>
      <c r="R235" s="117" t="e">
        <f>VLOOKUP($E235,[4]YEAR12!$A$2:$DF$260,55,FALSE)</f>
        <v>#N/A</v>
      </c>
      <c r="S235" s="117" t="e">
        <f>VLOOKUP($E235,[4]YEAR12!$A$2:$DF$260,59,FALSE)</f>
        <v>#N/A</v>
      </c>
      <c r="T235" s="117" t="e">
        <f>VLOOKUP($E235,[4]YEAR12!$A$2:$DF$260,63,FALSE)</f>
        <v>#N/A</v>
      </c>
      <c r="U235" s="117" t="e">
        <f>VLOOKUP($E235,[4]YEAR12!$A$2:$DF$260,67,FALSE)</f>
        <v>#N/A</v>
      </c>
      <c r="V235" s="117" t="e">
        <f>VLOOKUP($E235,[4]YEAR12!$A$2:$DF$260,71,FALSE)</f>
        <v>#N/A</v>
      </c>
      <c r="W235" s="117" t="e">
        <f>VLOOKUP($E235,[4]YEAR12!$A$2:$DF$260,75,FALSE)</f>
        <v>#N/A</v>
      </c>
      <c r="X235" s="117" t="e">
        <f>VLOOKUP($E235,[4]YEAR12!$A$2:$DF$260,79,FALSE)</f>
        <v>#N/A</v>
      </c>
      <c r="Y235" s="117" t="e">
        <f>VLOOKUP($E235,[4]YEAR12!$A$2:$DF$260,83,FALSE)</f>
        <v>#N/A</v>
      </c>
      <c r="Z235" s="117" t="e">
        <f>VLOOKUP($E235,[4]YEAR12!$A$2:$DF$260,87,FALSE)</f>
        <v>#N/A</v>
      </c>
      <c r="AA235" s="117" t="e">
        <f>VLOOKUP($E235,[4]YEAR12!$A$2:$DF$260,91,FALSE)</f>
        <v>#N/A</v>
      </c>
      <c r="AB235" s="117" t="e">
        <f>VLOOKUP($E235,[4]YEAR12!$A$2:$DF$260,95,FALSE)</f>
        <v>#N/A</v>
      </c>
      <c r="AC235" s="117" t="e">
        <f>VLOOKUP($E235,[4]YEAR12!$A$2:$DF$260,99,FALSE)</f>
        <v>#N/A</v>
      </c>
      <c r="AD235" s="117" t="e">
        <f>VLOOKUP($E235,[4]YEAR12!$A$2:$DF$260,103,FALSE)</f>
        <v>#N/A</v>
      </c>
      <c r="AE235" s="117" t="e">
        <f>VLOOKUP($E235,[4]YEAR12!$A$2:$DF$260,107,FALSE)</f>
        <v>#N/A</v>
      </c>
      <c r="AF235" s="117" t="e">
        <f>VLOOKUP($E235,[4]YEAR12!$A$2:$DI$260,111,FALSE)</f>
        <v>#N/A</v>
      </c>
      <c r="AG235" s="117" t="e">
        <f>VLOOKUP($E235,[4]YEAR12!$A$2:$DK$260,115,FALSE)</f>
        <v>#N/A</v>
      </c>
      <c r="AH235" s="117" t="e">
        <f>VLOOKUP($E235,[4]YEAR12!$A$2:$FK$260,119,FALSE)</f>
        <v>#N/A</v>
      </c>
    </row>
    <row r="236" spans="5:34" ht="15.75" thickBot="1" x14ac:dyDescent="0.3">
      <c r="E236" s="74">
        <f>[4]YEAR12!$A235</f>
        <v>0</v>
      </c>
      <c r="F236" s="75">
        <f>[4]YEAR12!$B235</f>
        <v>0</v>
      </c>
      <c r="G236" s="119">
        <f>[4]YEAR12!$M235</f>
        <v>0</v>
      </c>
      <c r="H236" s="78">
        <f>[4]YEAR12!$Q235</f>
        <v>0</v>
      </c>
      <c r="I236" s="117" t="e">
        <f>VLOOKUP($E236,[4]YEAR12!$A$2:$DF$260,19,FALSE)</f>
        <v>#N/A</v>
      </c>
      <c r="J236" s="117" t="e">
        <f>VLOOKUP($E236,[4]YEAR12!$A$2:$DF$260,23,FALSE)</f>
        <v>#N/A</v>
      </c>
      <c r="K236" s="117" t="e">
        <f>VLOOKUP($E236,[4]YEAR12!$A$2:$DF$260,27,FALSE)</f>
        <v>#N/A</v>
      </c>
      <c r="L236" s="117" t="e">
        <f>VLOOKUP($E236,[4]YEAR12!$A$2:$DF$260,31,FALSE)</f>
        <v>#N/A</v>
      </c>
      <c r="M236" s="117" t="e">
        <f>VLOOKUP($E236,[4]YEAR12!$A$2:$DF$260,35,FALSE)</f>
        <v>#N/A</v>
      </c>
      <c r="N236" s="117" t="e">
        <f>VLOOKUP($E236,[4]YEAR12!$A$2:$DF$260,39,FALSE)</f>
        <v>#N/A</v>
      </c>
      <c r="O236" s="117" t="e">
        <f>VLOOKUP($E236,[4]YEAR12!$A$2:$DF$260,43,FALSE)</f>
        <v>#N/A</v>
      </c>
      <c r="P236" s="117" t="e">
        <f>VLOOKUP($E236,[4]YEAR12!$A$2:$DF$260,47,FALSE)</f>
        <v>#N/A</v>
      </c>
      <c r="Q236" s="117" t="e">
        <f>VLOOKUP($E236,[4]YEAR12!$A$2:$DF$260,51,FALSE)</f>
        <v>#N/A</v>
      </c>
      <c r="R236" s="117" t="e">
        <f>VLOOKUP($E236,[4]YEAR12!$A$2:$DF$260,55,FALSE)</f>
        <v>#N/A</v>
      </c>
      <c r="S236" s="117" t="e">
        <f>VLOOKUP($E236,[4]YEAR12!$A$2:$DF$260,59,FALSE)</f>
        <v>#N/A</v>
      </c>
      <c r="T236" s="117" t="e">
        <f>VLOOKUP($E236,[4]YEAR12!$A$2:$DF$260,63,FALSE)</f>
        <v>#N/A</v>
      </c>
      <c r="U236" s="117" t="e">
        <f>VLOOKUP($E236,[4]YEAR12!$A$2:$DF$260,67,FALSE)</f>
        <v>#N/A</v>
      </c>
      <c r="V236" s="117" t="e">
        <f>VLOOKUP($E236,[4]YEAR12!$A$2:$DF$260,71,FALSE)</f>
        <v>#N/A</v>
      </c>
      <c r="W236" s="117" t="e">
        <f>VLOOKUP($E236,[4]YEAR12!$A$2:$DF$260,75,FALSE)</f>
        <v>#N/A</v>
      </c>
      <c r="X236" s="117" t="e">
        <f>VLOOKUP($E236,[4]YEAR12!$A$2:$DF$260,79,FALSE)</f>
        <v>#N/A</v>
      </c>
      <c r="Y236" s="117" t="e">
        <f>VLOOKUP($E236,[4]YEAR12!$A$2:$DF$260,83,FALSE)</f>
        <v>#N/A</v>
      </c>
      <c r="Z236" s="117" t="e">
        <f>VLOOKUP($E236,[4]YEAR12!$A$2:$DF$260,87,FALSE)</f>
        <v>#N/A</v>
      </c>
      <c r="AA236" s="117" t="e">
        <f>VLOOKUP($E236,[4]YEAR12!$A$2:$DF$260,91,FALSE)</f>
        <v>#N/A</v>
      </c>
      <c r="AB236" s="117" t="e">
        <f>VLOOKUP($E236,[4]YEAR12!$A$2:$DF$260,95,FALSE)</f>
        <v>#N/A</v>
      </c>
      <c r="AC236" s="117" t="e">
        <f>VLOOKUP($E236,[4]YEAR12!$A$2:$DF$260,99,FALSE)</f>
        <v>#N/A</v>
      </c>
      <c r="AD236" s="117" t="e">
        <f>VLOOKUP($E236,[4]YEAR12!$A$2:$DF$260,103,FALSE)</f>
        <v>#N/A</v>
      </c>
      <c r="AE236" s="117" t="e">
        <f>VLOOKUP($E236,[4]YEAR12!$A$2:$DF$260,107,FALSE)</f>
        <v>#N/A</v>
      </c>
      <c r="AF236" s="117" t="e">
        <f>VLOOKUP($E236,[4]YEAR12!$A$2:$DI$260,111,FALSE)</f>
        <v>#N/A</v>
      </c>
      <c r="AG236" s="117" t="e">
        <f>VLOOKUP($E236,[4]YEAR12!$A$2:$DK$260,115,FALSE)</f>
        <v>#N/A</v>
      </c>
      <c r="AH236" s="117" t="e">
        <f>VLOOKUP($E236,[4]YEAR12!$A$2:$FK$260,119,FALSE)</f>
        <v>#N/A</v>
      </c>
    </row>
    <row r="237" spans="5:34" ht="15.75" thickBot="1" x14ac:dyDescent="0.3">
      <c r="E237" s="74">
        <f>[4]YEAR12!$A236</f>
        <v>0</v>
      </c>
      <c r="F237" s="75">
        <f>[4]YEAR12!$B236</f>
        <v>0</v>
      </c>
      <c r="G237" s="119">
        <f>[4]YEAR12!$M236</f>
        <v>0</v>
      </c>
      <c r="H237" s="78">
        <f>[4]YEAR12!$Q236</f>
        <v>0</v>
      </c>
      <c r="I237" s="117" t="e">
        <f>VLOOKUP($E237,[4]YEAR12!$A$2:$DF$260,19,FALSE)</f>
        <v>#N/A</v>
      </c>
      <c r="J237" s="117" t="e">
        <f>VLOOKUP($E237,[4]YEAR12!$A$2:$DF$260,23,FALSE)</f>
        <v>#N/A</v>
      </c>
      <c r="K237" s="117" t="e">
        <f>VLOOKUP($E237,[4]YEAR12!$A$2:$DF$260,27,FALSE)</f>
        <v>#N/A</v>
      </c>
      <c r="L237" s="117" t="e">
        <f>VLOOKUP($E237,[4]YEAR12!$A$2:$DF$260,31,FALSE)</f>
        <v>#N/A</v>
      </c>
      <c r="M237" s="117" t="e">
        <f>VLOOKUP($E237,[4]YEAR12!$A$2:$DF$260,35,FALSE)</f>
        <v>#N/A</v>
      </c>
      <c r="N237" s="117" t="e">
        <f>VLOOKUP($E237,[4]YEAR12!$A$2:$DF$260,39,FALSE)</f>
        <v>#N/A</v>
      </c>
      <c r="O237" s="117" t="e">
        <f>VLOOKUP($E237,[4]YEAR12!$A$2:$DF$260,43,FALSE)</f>
        <v>#N/A</v>
      </c>
      <c r="P237" s="117" t="e">
        <f>VLOOKUP($E237,[4]YEAR12!$A$2:$DF$260,47,FALSE)</f>
        <v>#N/A</v>
      </c>
      <c r="Q237" s="117" t="e">
        <f>VLOOKUP($E237,[4]YEAR12!$A$2:$DF$260,51,FALSE)</f>
        <v>#N/A</v>
      </c>
      <c r="R237" s="117" t="e">
        <f>VLOOKUP($E237,[4]YEAR12!$A$2:$DF$260,55,FALSE)</f>
        <v>#N/A</v>
      </c>
      <c r="S237" s="117" t="e">
        <f>VLOOKUP($E237,[4]YEAR12!$A$2:$DF$260,59,FALSE)</f>
        <v>#N/A</v>
      </c>
      <c r="T237" s="117" t="e">
        <f>VLOOKUP($E237,[4]YEAR12!$A$2:$DF$260,63,FALSE)</f>
        <v>#N/A</v>
      </c>
      <c r="U237" s="117" t="e">
        <f>VLOOKUP($E237,[4]YEAR12!$A$2:$DF$260,67,FALSE)</f>
        <v>#N/A</v>
      </c>
      <c r="V237" s="117" t="e">
        <f>VLOOKUP($E237,[4]YEAR12!$A$2:$DF$260,71,FALSE)</f>
        <v>#N/A</v>
      </c>
      <c r="W237" s="117" t="e">
        <f>VLOOKUP($E237,[4]YEAR12!$A$2:$DF$260,75,FALSE)</f>
        <v>#N/A</v>
      </c>
      <c r="X237" s="117" t="e">
        <f>VLOOKUP($E237,[4]YEAR12!$A$2:$DF$260,79,FALSE)</f>
        <v>#N/A</v>
      </c>
      <c r="Y237" s="117" t="e">
        <f>VLOOKUP($E237,[4]YEAR12!$A$2:$DF$260,83,FALSE)</f>
        <v>#N/A</v>
      </c>
      <c r="Z237" s="117" t="e">
        <f>VLOOKUP($E237,[4]YEAR12!$A$2:$DF$260,87,FALSE)</f>
        <v>#N/A</v>
      </c>
      <c r="AA237" s="117" t="e">
        <f>VLOOKUP($E237,[4]YEAR12!$A$2:$DF$260,91,FALSE)</f>
        <v>#N/A</v>
      </c>
      <c r="AB237" s="117" t="e">
        <f>VLOOKUP($E237,[4]YEAR12!$A$2:$DF$260,95,FALSE)</f>
        <v>#N/A</v>
      </c>
      <c r="AC237" s="117" t="e">
        <f>VLOOKUP($E237,[4]YEAR12!$A$2:$DF$260,99,FALSE)</f>
        <v>#N/A</v>
      </c>
      <c r="AD237" s="117" t="e">
        <f>VLOOKUP($E237,[4]YEAR12!$A$2:$DF$260,103,FALSE)</f>
        <v>#N/A</v>
      </c>
      <c r="AE237" s="117" t="e">
        <f>VLOOKUP($E237,[4]YEAR12!$A$2:$DF$260,107,FALSE)</f>
        <v>#N/A</v>
      </c>
      <c r="AF237" s="117" t="e">
        <f>VLOOKUP($E237,[4]YEAR12!$A$2:$DI$260,111,FALSE)</f>
        <v>#N/A</v>
      </c>
      <c r="AG237" s="117" t="e">
        <f>VLOOKUP($E237,[4]YEAR12!$A$2:$DK$260,115,FALSE)</f>
        <v>#N/A</v>
      </c>
      <c r="AH237" s="117" t="e">
        <f>VLOOKUP($E237,[4]YEAR12!$A$2:$FK$260,119,FALSE)</f>
        <v>#N/A</v>
      </c>
    </row>
    <row r="238" spans="5:34" ht="15.75" thickBot="1" x14ac:dyDescent="0.3">
      <c r="E238" s="74">
        <f>[4]YEAR12!$A237</f>
        <v>0</v>
      </c>
      <c r="F238" s="75">
        <f>[4]YEAR12!$B237</f>
        <v>0</v>
      </c>
      <c r="G238" s="119">
        <f>[4]YEAR12!$M237</f>
        <v>0</v>
      </c>
      <c r="H238" s="78">
        <f>[4]YEAR12!$Q237</f>
        <v>0</v>
      </c>
      <c r="I238" s="117" t="e">
        <f>VLOOKUP($E238,[4]YEAR12!$A$2:$DF$260,19,FALSE)</f>
        <v>#N/A</v>
      </c>
      <c r="J238" s="117" t="e">
        <f>VLOOKUP($E238,[4]YEAR12!$A$2:$DF$260,23,FALSE)</f>
        <v>#N/A</v>
      </c>
      <c r="K238" s="117" t="e">
        <f>VLOOKUP($E238,[4]YEAR12!$A$2:$DF$260,27,FALSE)</f>
        <v>#N/A</v>
      </c>
      <c r="L238" s="117" t="e">
        <f>VLOOKUP($E238,[4]YEAR12!$A$2:$DF$260,31,FALSE)</f>
        <v>#N/A</v>
      </c>
      <c r="M238" s="117" t="e">
        <f>VLOOKUP($E238,[4]YEAR12!$A$2:$DF$260,35,FALSE)</f>
        <v>#N/A</v>
      </c>
      <c r="N238" s="117" t="e">
        <f>VLOOKUP($E238,[4]YEAR12!$A$2:$DF$260,39,FALSE)</f>
        <v>#N/A</v>
      </c>
      <c r="O238" s="117" t="e">
        <f>VLOOKUP($E238,[4]YEAR12!$A$2:$DF$260,43,FALSE)</f>
        <v>#N/A</v>
      </c>
      <c r="P238" s="117" t="e">
        <f>VLOOKUP($E238,[4]YEAR12!$A$2:$DF$260,47,FALSE)</f>
        <v>#N/A</v>
      </c>
      <c r="Q238" s="117" t="e">
        <f>VLOOKUP($E238,[4]YEAR12!$A$2:$DF$260,51,FALSE)</f>
        <v>#N/A</v>
      </c>
      <c r="R238" s="117" t="e">
        <f>VLOOKUP($E238,[4]YEAR12!$A$2:$DF$260,55,FALSE)</f>
        <v>#N/A</v>
      </c>
      <c r="S238" s="117" t="e">
        <f>VLOOKUP($E238,[4]YEAR12!$A$2:$DF$260,59,FALSE)</f>
        <v>#N/A</v>
      </c>
      <c r="T238" s="117" t="e">
        <f>VLOOKUP($E238,[4]YEAR12!$A$2:$DF$260,63,FALSE)</f>
        <v>#N/A</v>
      </c>
      <c r="U238" s="117" t="e">
        <f>VLOOKUP($E238,[4]YEAR12!$A$2:$DF$260,67,FALSE)</f>
        <v>#N/A</v>
      </c>
      <c r="V238" s="117" t="e">
        <f>VLOOKUP($E238,[4]YEAR12!$A$2:$DF$260,71,FALSE)</f>
        <v>#N/A</v>
      </c>
      <c r="W238" s="117" t="e">
        <f>VLOOKUP($E238,[4]YEAR12!$A$2:$DF$260,75,FALSE)</f>
        <v>#N/A</v>
      </c>
      <c r="X238" s="117" t="e">
        <f>VLOOKUP($E238,[4]YEAR12!$A$2:$DF$260,79,FALSE)</f>
        <v>#N/A</v>
      </c>
      <c r="Y238" s="117" t="e">
        <f>VLOOKUP($E238,[4]YEAR12!$A$2:$DF$260,83,FALSE)</f>
        <v>#N/A</v>
      </c>
      <c r="Z238" s="117" t="e">
        <f>VLOOKUP($E238,[4]YEAR12!$A$2:$DF$260,87,FALSE)</f>
        <v>#N/A</v>
      </c>
      <c r="AA238" s="117" t="e">
        <f>VLOOKUP($E238,[4]YEAR12!$A$2:$DF$260,91,FALSE)</f>
        <v>#N/A</v>
      </c>
      <c r="AB238" s="117" t="e">
        <f>VLOOKUP($E238,[4]YEAR12!$A$2:$DF$260,95,FALSE)</f>
        <v>#N/A</v>
      </c>
      <c r="AC238" s="117" t="e">
        <f>VLOOKUP($E238,[4]YEAR12!$A$2:$DF$260,99,FALSE)</f>
        <v>#N/A</v>
      </c>
      <c r="AD238" s="117" t="e">
        <f>VLOOKUP($E238,[4]YEAR12!$A$2:$DF$260,103,FALSE)</f>
        <v>#N/A</v>
      </c>
      <c r="AE238" s="117" t="e">
        <f>VLOOKUP($E238,[4]YEAR12!$A$2:$DF$260,107,FALSE)</f>
        <v>#N/A</v>
      </c>
      <c r="AF238" s="117" t="e">
        <f>VLOOKUP($E238,[4]YEAR12!$A$2:$DI$260,111,FALSE)</f>
        <v>#N/A</v>
      </c>
      <c r="AG238" s="117" t="e">
        <f>VLOOKUP($E238,[4]YEAR12!$A$2:$DK$260,115,FALSE)</f>
        <v>#N/A</v>
      </c>
      <c r="AH238" s="117" t="e">
        <f>VLOOKUP($E238,[4]YEAR12!$A$2:$FK$260,119,FALSE)</f>
        <v>#N/A</v>
      </c>
    </row>
    <row r="239" spans="5:34" ht="15.75" thickBot="1" x14ac:dyDescent="0.3">
      <c r="E239" s="74">
        <f>[4]YEAR12!$A238</f>
        <v>0</v>
      </c>
      <c r="F239" s="75">
        <f>[4]YEAR12!$B238</f>
        <v>0</v>
      </c>
      <c r="G239" s="119">
        <f>[4]YEAR12!$M238</f>
        <v>0</v>
      </c>
      <c r="H239" s="78">
        <f>[4]YEAR12!$Q238</f>
        <v>0</v>
      </c>
      <c r="I239" s="117" t="e">
        <f>VLOOKUP($E239,[4]YEAR12!$A$2:$DF$260,19,FALSE)</f>
        <v>#N/A</v>
      </c>
      <c r="J239" s="117" t="e">
        <f>VLOOKUP($E239,[4]YEAR12!$A$2:$DF$260,23,FALSE)</f>
        <v>#N/A</v>
      </c>
      <c r="K239" s="117" t="e">
        <f>VLOOKUP($E239,[4]YEAR12!$A$2:$DF$260,27,FALSE)</f>
        <v>#N/A</v>
      </c>
      <c r="L239" s="117" t="e">
        <f>VLOOKUP($E239,[4]YEAR12!$A$2:$DF$260,31,FALSE)</f>
        <v>#N/A</v>
      </c>
      <c r="M239" s="117" t="e">
        <f>VLOOKUP($E239,[4]YEAR12!$A$2:$DF$260,35,FALSE)</f>
        <v>#N/A</v>
      </c>
      <c r="N239" s="117" t="e">
        <f>VLOOKUP($E239,[4]YEAR12!$A$2:$DF$260,39,FALSE)</f>
        <v>#N/A</v>
      </c>
      <c r="O239" s="117" t="e">
        <f>VLOOKUP($E239,[4]YEAR12!$A$2:$DF$260,43,FALSE)</f>
        <v>#N/A</v>
      </c>
      <c r="P239" s="117" t="e">
        <f>VLOOKUP($E239,[4]YEAR12!$A$2:$DF$260,47,FALSE)</f>
        <v>#N/A</v>
      </c>
      <c r="Q239" s="117" t="e">
        <f>VLOOKUP($E239,[4]YEAR12!$A$2:$DF$260,51,FALSE)</f>
        <v>#N/A</v>
      </c>
      <c r="R239" s="117" t="e">
        <f>VLOOKUP($E239,[4]YEAR12!$A$2:$DF$260,55,FALSE)</f>
        <v>#N/A</v>
      </c>
      <c r="S239" s="117" t="e">
        <f>VLOOKUP($E239,[4]YEAR12!$A$2:$DF$260,59,FALSE)</f>
        <v>#N/A</v>
      </c>
      <c r="T239" s="117" t="e">
        <f>VLOOKUP($E239,[4]YEAR12!$A$2:$DF$260,63,FALSE)</f>
        <v>#N/A</v>
      </c>
      <c r="U239" s="117" t="e">
        <f>VLOOKUP($E239,[4]YEAR12!$A$2:$DF$260,67,FALSE)</f>
        <v>#N/A</v>
      </c>
      <c r="V239" s="117" t="e">
        <f>VLOOKUP($E239,[4]YEAR12!$A$2:$DF$260,71,FALSE)</f>
        <v>#N/A</v>
      </c>
      <c r="W239" s="117" t="e">
        <f>VLOOKUP($E239,[4]YEAR12!$A$2:$DF$260,75,FALSE)</f>
        <v>#N/A</v>
      </c>
      <c r="X239" s="117" t="e">
        <f>VLOOKUP($E239,[4]YEAR12!$A$2:$DF$260,79,FALSE)</f>
        <v>#N/A</v>
      </c>
      <c r="Y239" s="117" t="e">
        <f>VLOOKUP($E239,[4]YEAR12!$A$2:$DF$260,83,FALSE)</f>
        <v>#N/A</v>
      </c>
      <c r="Z239" s="117" t="e">
        <f>VLOOKUP($E239,[4]YEAR12!$A$2:$DF$260,87,FALSE)</f>
        <v>#N/A</v>
      </c>
      <c r="AA239" s="117" t="e">
        <f>VLOOKUP($E239,[4]YEAR12!$A$2:$DF$260,91,FALSE)</f>
        <v>#N/A</v>
      </c>
      <c r="AB239" s="117" t="e">
        <f>VLOOKUP($E239,[4]YEAR12!$A$2:$DF$260,95,FALSE)</f>
        <v>#N/A</v>
      </c>
      <c r="AC239" s="117" t="e">
        <f>VLOOKUP($E239,[4]YEAR12!$A$2:$DF$260,99,FALSE)</f>
        <v>#N/A</v>
      </c>
      <c r="AD239" s="117" t="e">
        <f>VLOOKUP($E239,[4]YEAR12!$A$2:$DF$260,103,FALSE)</f>
        <v>#N/A</v>
      </c>
      <c r="AE239" s="117" t="e">
        <f>VLOOKUP($E239,[4]YEAR12!$A$2:$DF$260,107,FALSE)</f>
        <v>#N/A</v>
      </c>
      <c r="AF239" s="117" t="e">
        <f>VLOOKUP($E239,[4]YEAR12!$A$2:$DI$260,111,FALSE)</f>
        <v>#N/A</v>
      </c>
      <c r="AG239" s="117" t="e">
        <f>VLOOKUP($E239,[4]YEAR12!$A$2:$DK$260,115,FALSE)</f>
        <v>#N/A</v>
      </c>
      <c r="AH239" s="117" t="e">
        <f>VLOOKUP($E239,[4]YEAR12!$A$2:$FK$260,119,FALSE)</f>
        <v>#N/A</v>
      </c>
    </row>
    <row r="240" spans="5:34" ht="15.75" thickBot="1" x14ac:dyDescent="0.3">
      <c r="E240" s="74">
        <f>[4]YEAR12!$A239</f>
        <v>0</v>
      </c>
      <c r="F240" s="75">
        <f>[4]YEAR12!$B239</f>
        <v>0</v>
      </c>
      <c r="G240" s="119">
        <f>[4]YEAR12!$M239</f>
        <v>0</v>
      </c>
      <c r="H240" s="78">
        <f>[4]YEAR12!$Q239</f>
        <v>0</v>
      </c>
      <c r="I240" s="117" t="e">
        <f>VLOOKUP($E240,[4]YEAR12!$A$2:$DF$260,19,FALSE)</f>
        <v>#N/A</v>
      </c>
      <c r="J240" s="117" t="e">
        <f>VLOOKUP($E240,[4]YEAR12!$A$2:$DF$260,23,FALSE)</f>
        <v>#N/A</v>
      </c>
      <c r="K240" s="117" t="e">
        <f>VLOOKUP($E240,[4]YEAR12!$A$2:$DF$260,27,FALSE)</f>
        <v>#N/A</v>
      </c>
      <c r="L240" s="117" t="e">
        <f>VLOOKUP($E240,[4]YEAR12!$A$2:$DF$260,31,FALSE)</f>
        <v>#N/A</v>
      </c>
      <c r="M240" s="117" t="e">
        <f>VLOOKUP($E240,[4]YEAR12!$A$2:$DF$260,35,FALSE)</f>
        <v>#N/A</v>
      </c>
      <c r="N240" s="117" t="e">
        <f>VLOOKUP($E240,[4]YEAR12!$A$2:$DF$260,39,FALSE)</f>
        <v>#N/A</v>
      </c>
      <c r="O240" s="117" t="e">
        <f>VLOOKUP($E240,[4]YEAR12!$A$2:$DF$260,43,FALSE)</f>
        <v>#N/A</v>
      </c>
      <c r="P240" s="117" t="e">
        <f>VLOOKUP($E240,[4]YEAR12!$A$2:$DF$260,47,FALSE)</f>
        <v>#N/A</v>
      </c>
      <c r="Q240" s="117" t="e">
        <f>VLOOKUP($E240,[4]YEAR12!$A$2:$DF$260,51,FALSE)</f>
        <v>#N/A</v>
      </c>
      <c r="R240" s="117" t="e">
        <f>VLOOKUP($E240,[4]YEAR12!$A$2:$DF$260,55,FALSE)</f>
        <v>#N/A</v>
      </c>
      <c r="S240" s="117" t="e">
        <f>VLOOKUP($E240,[4]YEAR12!$A$2:$DF$260,59,FALSE)</f>
        <v>#N/A</v>
      </c>
      <c r="T240" s="117" t="e">
        <f>VLOOKUP($E240,[4]YEAR12!$A$2:$DF$260,63,FALSE)</f>
        <v>#N/A</v>
      </c>
      <c r="U240" s="117" t="e">
        <f>VLOOKUP($E240,[4]YEAR12!$A$2:$DF$260,67,FALSE)</f>
        <v>#N/A</v>
      </c>
      <c r="V240" s="117" t="e">
        <f>VLOOKUP($E240,[4]YEAR12!$A$2:$DF$260,71,FALSE)</f>
        <v>#N/A</v>
      </c>
      <c r="W240" s="117" t="e">
        <f>VLOOKUP($E240,[4]YEAR12!$A$2:$DF$260,75,FALSE)</f>
        <v>#N/A</v>
      </c>
      <c r="X240" s="117" t="e">
        <f>VLOOKUP($E240,[4]YEAR12!$A$2:$DF$260,79,FALSE)</f>
        <v>#N/A</v>
      </c>
      <c r="Y240" s="117" t="e">
        <f>VLOOKUP($E240,[4]YEAR12!$A$2:$DF$260,83,FALSE)</f>
        <v>#N/A</v>
      </c>
      <c r="Z240" s="117" t="e">
        <f>VLOOKUP($E240,[4]YEAR12!$A$2:$DF$260,87,FALSE)</f>
        <v>#N/A</v>
      </c>
      <c r="AA240" s="117" t="e">
        <f>VLOOKUP($E240,[4]YEAR12!$A$2:$DF$260,91,FALSE)</f>
        <v>#N/A</v>
      </c>
      <c r="AB240" s="117" t="e">
        <f>VLOOKUP($E240,[4]YEAR12!$A$2:$DF$260,95,FALSE)</f>
        <v>#N/A</v>
      </c>
      <c r="AC240" s="117" t="e">
        <f>VLOOKUP($E240,[4]YEAR12!$A$2:$DF$260,99,FALSE)</f>
        <v>#N/A</v>
      </c>
      <c r="AD240" s="117" t="e">
        <f>VLOOKUP($E240,[4]YEAR12!$A$2:$DF$260,103,FALSE)</f>
        <v>#N/A</v>
      </c>
      <c r="AE240" s="117" t="e">
        <f>VLOOKUP($E240,[4]YEAR12!$A$2:$DF$260,107,FALSE)</f>
        <v>#N/A</v>
      </c>
      <c r="AF240" s="117" t="e">
        <f>VLOOKUP($E240,[4]YEAR12!$A$2:$DI$260,111,FALSE)</f>
        <v>#N/A</v>
      </c>
      <c r="AG240" s="117" t="e">
        <f>VLOOKUP($E240,[4]YEAR12!$A$2:$DK$260,115,FALSE)</f>
        <v>#N/A</v>
      </c>
      <c r="AH240" s="117" t="e">
        <f>VLOOKUP($E240,[4]YEAR12!$A$2:$FK$260,119,FALSE)</f>
        <v>#N/A</v>
      </c>
    </row>
    <row r="241" spans="5:34" ht="15.75" thickBot="1" x14ac:dyDescent="0.3">
      <c r="E241" s="74">
        <f>[4]YEAR12!$A240</f>
        <v>0</v>
      </c>
      <c r="F241" s="75">
        <f>[4]YEAR12!$B240</f>
        <v>0</v>
      </c>
      <c r="G241" s="119">
        <f>[4]YEAR12!$M240</f>
        <v>0</v>
      </c>
      <c r="H241" s="78">
        <f>[4]YEAR12!$Q240</f>
        <v>0</v>
      </c>
      <c r="I241" s="117" t="e">
        <f>VLOOKUP($E241,[4]YEAR12!$A$2:$DF$260,19,FALSE)</f>
        <v>#N/A</v>
      </c>
      <c r="J241" s="117" t="e">
        <f>VLOOKUP($E241,[4]YEAR12!$A$2:$DF$260,23,FALSE)</f>
        <v>#N/A</v>
      </c>
      <c r="K241" s="117" t="e">
        <f>VLOOKUP($E241,[4]YEAR12!$A$2:$DF$260,27,FALSE)</f>
        <v>#N/A</v>
      </c>
      <c r="L241" s="117" t="e">
        <f>VLOOKUP($E241,[4]YEAR12!$A$2:$DF$260,31,FALSE)</f>
        <v>#N/A</v>
      </c>
      <c r="M241" s="117" t="e">
        <f>VLOOKUP($E241,[4]YEAR12!$A$2:$DF$260,35,FALSE)</f>
        <v>#N/A</v>
      </c>
      <c r="N241" s="117" t="e">
        <f>VLOOKUP($E241,[4]YEAR12!$A$2:$DF$260,39,FALSE)</f>
        <v>#N/A</v>
      </c>
      <c r="O241" s="117" t="e">
        <f>VLOOKUP($E241,[4]YEAR12!$A$2:$DF$260,43,FALSE)</f>
        <v>#N/A</v>
      </c>
      <c r="P241" s="117" t="e">
        <f>VLOOKUP($E241,[4]YEAR12!$A$2:$DF$260,47,FALSE)</f>
        <v>#N/A</v>
      </c>
      <c r="Q241" s="117" t="e">
        <f>VLOOKUP($E241,[4]YEAR12!$A$2:$DF$260,51,FALSE)</f>
        <v>#N/A</v>
      </c>
      <c r="R241" s="117" t="e">
        <f>VLOOKUP($E241,[4]YEAR12!$A$2:$DF$260,55,FALSE)</f>
        <v>#N/A</v>
      </c>
      <c r="S241" s="117" t="e">
        <f>VLOOKUP($E241,[4]YEAR12!$A$2:$DF$260,59,FALSE)</f>
        <v>#N/A</v>
      </c>
      <c r="T241" s="117" t="e">
        <f>VLOOKUP($E241,[4]YEAR12!$A$2:$DF$260,63,FALSE)</f>
        <v>#N/A</v>
      </c>
      <c r="U241" s="117" t="e">
        <f>VLOOKUP($E241,[4]YEAR12!$A$2:$DF$260,67,FALSE)</f>
        <v>#N/A</v>
      </c>
      <c r="V241" s="117" t="e">
        <f>VLOOKUP($E241,[4]YEAR12!$A$2:$DF$260,71,FALSE)</f>
        <v>#N/A</v>
      </c>
      <c r="W241" s="117" t="e">
        <f>VLOOKUP($E241,[4]YEAR12!$A$2:$DF$260,75,FALSE)</f>
        <v>#N/A</v>
      </c>
      <c r="X241" s="117" t="e">
        <f>VLOOKUP($E241,[4]YEAR12!$A$2:$DF$260,79,FALSE)</f>
        <v>#N/A</v>
      </c>
      <c r="Y241" s="117" t="e">
        <f>VLOOKUP($E241,[4]YEAR12!$A$2:$DF$260,83,FALSE)</f>
        <v>#N/A</v>
      </c>
      <c r="Z241" s="117" t="e">
        <f>VLOOKUP($E241,[4]YEAR12!$A$2:$DF$260,87,FALSE)</f>
        <v>#N/A</v>
      </c>
      <c r="AA241" s="117" t="e">
        <f>VLOOKUP($E241,[4]YEAR12!$A$2:$DF$260,91,FALSE)</f>
        <v>#N/A</v>
      </c>
      <c r="AB241" s="117" t="e">
        <f>VLOOKUP($E241,[4]YEAR12!$A$2:$DF$260,95,FALSE)</f>
        <v>#N/A</v>
      </c>
      <c r="AC241" s="117" t="e">
        <f>VLOOKUP($E241,[4]YEAR12!$A$2:$DF$260,99,FALSE)</f>
        <v>#N/A</v>
      </c>
      <c r="AD241" s="117" t="e">
        <f>VLOOKUP($E241,[4]YEAR12!$A$2:$DF$260,103,FALSE)</f>
        <v>#N/A</v>
      </c>
      <c r="AE241" s="117" t="e">
        <f>VLOOKUP($E241,[4]YEAR12!$A$2:$DF$260,107,FALSE)</f>
        <v>#N/A</v>
      </c>
      <c r="AF241" s="117" t="e">
        <f>VLOOKUP($E241,[4]YEAR12!$A$2:$DI$260,111,FALSE)</f>
        <v>#N/A</v>
      </c>
      <c r="AG241" s="117" t="e">
        <f>VLOOKUP($E241,[4]YEAR12!$A$2:$DK$260,115,FALSE)</f>
        <v>#N/A</v>
      </c>
      <c r="AH241" s="117" t="e">
        <f>VLOOKUP($E241,[4]YEAR12!$A$2:$FK$260,119,FALSE)</f>
        <v>#N/A</v>
      </c>
    </row>
    <row r="242" spans="5:34" ht="15.75" thickBot="1" x14ac:dyDescent="0.3">
      <c r="E242" s="74">
        <f>[4]YEAR12!$A241</f>
        <v>0</v>
      </c>
      <c r="F242" s="75">
        <f>[4]YEAR12!$B241</f>
        <v>0</v>
      </c>
      <c r="G242" s="119">
        <f>[4]YEAR12!$M241</f>
        <v>0</v>
      </c>
      <c r="H242" s="78">
        <f>[4]YEAR12!$Q241</f>
        <v>0</v>
      </c>
      <c r="I242" s="117" t="e">
        <f>VLOOKUP($E242,[4]YEAR12!$A$2:$DF$260,19,FALSE)</f>
        <v>#N/A</v>
      </c>
      <c r="J242" s="117" t="e">
        <f>VLOOKUP($E242,[4]YEAR12!$A$2:$DF$260,23,FALSE)</f>
        <v>#N/A</v>
      </c>
      <c r="K242" s="117" t="e">
        <f>VLOOKUP($E242,[4]YEAR12!$A$2:$DF$260,27,FALSE)</f>
        <v>#N/A</v>
      </c>
      <c r="L242" s="117" t="e">
        <f>VLOOKUP($E242,[4]YEAR12!$A$2:$DF$260,31,FALSE)</f>
        <v>#N/A</v>
      </c>
      <c r="M242" s="117" t="e">
        <f>VLOOKUP($E242,[4]YEAR12!$A$2:$DF$260,35,FALSE)</f>
        <v>#N/A</v>
      </c>
      <c r="N242" s="117" t="e">
        <f>VLOOKUP($E242,[4]YEAR12!$A$2:$DF$260,39,FALSE)</f>
        <v>#N/A</v>
      </c>
      <c r="O242" s="117" t="e">
        <f>VLOOKUP($E242,[4]YEAR12!$A$2:$DF$260,43,FALSE)</f>
        <v>#N/A</v>
      </c>
      <c r="P242" s="117" t="e">
        <f>VLOOKUP($E242,[4]YEAR12!$A$2:$DF$260,47,FALSE)</f>
        <v>#N/A</v>
      </c>
      <c r="Q242" s="117" t="e">
        <f>VLOOKUP($E242,[4]YEAR12!$A$2:$DF$260,51,FALSE)</f>
        <v>#N/A</v>
      </c>
      <c r="R242" s="117" t="e">
        <f>VLOOKUP($E242,[4]YEAR12!$A$2:$DF$260,55,FALSE)</f>
        <v>#N/A</v>
      </c>
      <c r="S242" s="117" t="e">
        <f>VLOOKUP($E242,[4]YEAR12!$A$2:$DF$260,59,FALSE)</f>
        <v>#N/A</v>
      </c>
      <c r="T242" s="117" t="e">
        <f>VLOOKUP($E242,[4]YEAR12!$A$2:$DF$260,63,FALSE)</f>
        <v>#N/A</v>
      </c>
      <c r="U242" s="117" t="e">
        <f>VLOOKUP($E242,[4]YEAR12!$A$2:$DF$260,67,FALSE)</f>
        <v>#N/A</v>
      </c>
      <c r="V242" s="117" t="e">
        <f>VLOOKUP($E242,[4]YEAR12!$A$2:$DF$260,71,FALSE)</f>
        <v>#N/A</v>
      </c>
      <c r="W242" s="117" t="e">
        <f>VLOOKUP($E242,[4]YEAR12!$A$2:$DF$260,75,FALSE)</f>
        <v>#N/A</v>
      </c>
      <c r="X242" s="117" t="e">
        <f>VLOOKUP($E242,[4]YEAR12!$A$2:$DF$260,79,FALSE)</f>
        <v>#N/A</v>
      </c>
      <c r="Y242" s="117" t="e">
        <f>VLOOKUP($E242,[4]YEAR12!$A$2:$DF$260,83,FALSE)</f>
        <v>#N/A</v>
      </c>
      <c r="Z242" s="117" t="e">
        <f>VLOOKUP($E242,[4]YEAR12!$A$2:$DF$260,87,FALSE)</f>
        <v>#N/A</v>
      </c>
      <c r="AA242" s="117" t="e">
        <f>VLOOKUP($E242,[4]YEAR12!$A$2:$DF$260,91,FALSE)</f>
        <v>#N/A</v>
      </c>
      <c r="AB242" s="117" t="e">
        <f>VLOOKUP($E242,[4]YEAR12!$A$2:$DF$260,95,FALSE)</f>
        <v>#N/A</v>
      </c>
      <c r="AC242" s="117" t="e">
        <f>VLOOKUP($E242,[4]YEAR12!$A$2:$DF$260,99,FALSE)</f>
        <v>#N/A</v>
      </c>
      <c r="AD242" s="117" t="e">
        <f>VLOOKUP($E242,[4]YEAR12!$A$2:$DF$260,103,FALSE)</f>
        <v>#N/A</v>
      </c>
      <c r="AE242" s="117" t="e">
        <f>VLOOKUP($E242,[4]YEAR12!$A$2:$DF$260,107,FALSE)</f>
        <v>#N/A</v>
      </c>
      <c r="AF242" s="117" t="e">
        <f>VLOOKUP($E242,[4]YEAR12!$A$2:$DI$260,111,FALSE)</f>
        <v>#N/A</v>
      </c>
      <c r="AG242" s="117" t="e">
        <f>VLOOKUP($E242,[4]YEAR12!$A$2:$DK$260,115,FALSE)</f>
        <v>#N/A</v>
      </c>
      <c r="AH242" s="117" t="e">
        <f>VLOOKUP($E242,[4]YEAR12!$A$2:$FK$260,119,FALSE)</f>
        <v>#N/A</v>
      </c>
    </row>
    <row r="243" spans="5:34" ht="15.75" thickBot="1" x14ac:dyDescent="0.3">
      <c r="E243" s="74">
        <f>[4]YEAR12!$A242</f>
        <v>0</v>
      </c>
      <c r="F243" s="75">
        <f>[4]YEAR12!$B242</f>
        <v>0</v>
      </c>
      <c r="G243" s="119">
        <f>[4]YEAR12!$M242</f>
        <v>0</v>
      </c>
      <c r="H243" s="78">
        <f>[4]YEAR12!$Q242</f>
        <v>0</v>
      </c>
      <c r="I243" s="117" t="e">
        <f>VLOOKUP($E243,[4]YEAR12!$A$2:$DF$260,19,FALSE)</f>
        <v>#N/A</v>
      </c>
      <c r="J243" s="117" t="e">
        <f>VLOOKUP($E243,[4]YEAR12!$A$2:$DF$260,23,FALSE)</f>
        <v>#N/A</v>
      </c>
      <c r="K243" s="117" t="e">
        <f>VLOOKUP($E243,[4]YEAR12!$A$2:$DF$260,27,FALSE)</f>
        <v>#N/A</v>
      </c>
      <c r="L243" s="117" t="e">
        <f>VLOOKUP($E243,[4]YEAR12!$A$2:$DF$260,31,FALSE)</f>
        <v>#N/A</v>
      </c>
      <c r="M243" s="117" t="e">
        <f>VLOOKUP($E243,[4]YEAR12!$A$2:$DF$260,35,FALSE)</f>
        <v>#N/A</v>
      </c>
      <c r="N243" s="117" t="e">
        <f>VLOOKUP($E243,[4]YEAR12!$A$2:$DF$260,39,FALSE)</f>
        <v>#N/A</v>
      </c>
      <c r="O243" s="117" t="e">
        <f>VLOOKUP($E243,[4]YEAR12!$A$2:$DF$260,43,FALSE)</f>
        <v>#N/A</v>
      </c>
      <c r="P243" s="117" t="e">
        <f>VLOOKUP($E243,[4]YEAR12!$A$2:$DF$260,47,FALSE)</f>
        <v>#N/A</v>
      </c>
      <c r="Q243" s="117" t="e">
        <f>VLOOKUP($E243,[4]YEAR12!$A$2:$DF$260,51,FALSE)</f>
        <v>#N/A</v>
      </c>
      <c r="R243" s="117" t="e">
        <f>VLOOKUP($E243,[4]YEAR12!$A$2:$DF$260,55,FALSE)</f>
        <v>#N/A</v>
      </c>
      <c r="S243" s="117" t="e">
        <f>VLOOKUP($E243,[4]YEAR12!$A$2:$DF$260,59,FALSE)</f>
        <v>#N/A</v>
      </c>
      <c r="T243" s="117" t="e">
        <f>VLOOKUP($E243,[4]YEAR12!$A$2:$DF$260,63,FALSE)</f>
        <v>#N/A</v>
      </c>
      <c r="U243" s="117" t="e">
        <f>VLOOKUP($E243,[4]YEAR12!$A$2:$DF$260,67,FALSE)</f>
        <v>#N/A</v>
      </c>
      <c r="V243" s="117" t="e">
        <f>VLOOKUP($E243,[4]YEAR12!$A$2:$DF$260,71,FALSE)</f>
        <v>#N/A</v>
      </c>
      <c r="W243" s="117" t="e">
        <f>VLOOKUP($E243,[4]YEAR12!$A$2:$DF$260,75,FALSE)</f>
        <v>#N/A</v>
      </c>
      <c r="X243" s="117" t="e">
        <f>VLOOKUP($E243,[4]YEAR12!$A$2:$DF$260,79,FALSE)</f>
        <v>#N/A</v>
      </c>
      <c r="Y243" s="117" t="e">
        <f>VLOOKUP($E243,[4]YEAR12!$A$2:$DF$260,83,FALSE)</f>
        <v>#N/A</v>
      </c>
      <c r="Z243" s="117" t="e">
        <f>VLOOKUP($E243,[4]YEAR12!$A$2:$DF$260,87,FALSE)</f>
        <v>#N/A</v>
      </c>
      <c r="AA243" s="117" t="e">
        <f>VLOOKUP($E243,[4]YEAR12!$A$2:$DF$260,91,FALSE)</f>
        <v>#N/A</v>
      </c>
      <c r="AB243" s="117" t="e">
        <f>VLOOKUP($E243,[4]YEAR12!$A$2:$DF$260,95,FALSE)</f>
        <v>#N/A</v>
      </c>
      <c r="AC243" s="117" t="e">
        <f>VLOOKUP($E243,[4]YEAR12!$A$2:$DF$260,99,FALSE)</f>
        <v>#N/A</v>
      </c>
      <c r="AD243" s="117" t="e">
        <f>VLOOKUP($E243,[4]YEAR12!$A$2:$DF$260,103,FALSE)</f>
        <v>#N/A</v>
      </c>
      <c r="AE243" s="117" t="e">
        <f>VLOOKUP($E243,[4]YEAR12!$A$2:$DF$260,107,FALSE)</f>
        <v>#N/A</v>
      </c>
      <c r="AF243" s="117" t="e">
        <f>VLOOKUP($E243,[4]YEAR12!$A$2:$DI$260,111,FALSE)</f>
        <v>#N/A</v>
      </c>
      <c r="AG243" s="117" t="e">
        <f>VLOOKUP($E243,[4]YEAR12!$A$2:$DK$260,115,FALSE)</f>
        <v>#N/A</v>
      </c>
      <c r="AH243" s="117" t="e">
        <f>VLOOKUP($E243,[4]YEAR12!$A$2:$FK$260,119,FALSE)</f>
        <v>#N/A</v>
      </c>
    </row>
    <row r="244" spans="5:34" ht="15.75" thickBot="1" x14ac:dyDescent="0.3">
      <c r="E244" s="74">
        <f>[4]YEAR12!$A243</f>
        <v>0</v>
      </c>
      <c r="F244" s="75">
        <f>[4]YEAR12!$B243</f>
        <v>0</v>
      </c>
      <c r="G244" s="119">
        <f>[4]YEAR12!$M243</f>
        <v>0</v>
      </c>
      <c r="H244" s="78">
        <f>[4]YEAR12!$Q243</f>
        <v>0</v>
      </c>
      <c r="I244" s="117" t="e">
        <f>VLOOKUP($E244,[4]YEAR12!$A$2:$DF$260,19,FALSE)</f>
        <v>#N/A</v>
      </c>
      <c r="J244" s="117" t="e">
        <f>VLOOKUP($E244,[4]YEAR12!$A$2:$DF$260,23,FALSE)</f>
        <v>#N/A</v>
      </c>
      <c r="K244" s="117" t="e">
        <f>VLOOKUP($E244,[4]YEAR12!$A$2:$DF$260,27,FALSE)</f>
        <v>#N/A</v>
      </c>
      <c r="L244" s="117" t="e">
        <f>VLOOKUP($E244,[4]YEAR12!$A$2:$DF$260,31,FALSE)</f>
        <v>#N/A</v>
      </c>
      <c r="M244" s="117" t="e">
        <f>VLOOKUP($E244,[4]YEAR12!$A$2:$DF$260,35,FALSE)</f>
        <v>#N/A</v>
      </c>
      <c r="N244" s="117" t="e">
        <f>VLOOKUP($E244,[4]YEAR12!$A$2:$DF$260,39,FALSE)</f>
        <v>#N/A</v>
      </c>
      <c r="O244" s="117" t="e">
        <f>VLOOKUP($E244,[4]YEAR12!$A$2:$DF$260,43,FALSE)</f>
        <v>#N/A</v>
      </c>
      <c r="P244" s="117" t="e">
        <f>VLOOKUP($E244,[4]YEAR12!$A$2:$DF$260,47,FALSE)</f>
        <v>#N/A</v>
      </c>
      <c r="Q244" s="117" t="e">
        <f>VLOOKUP($E244,[4]YEAR12!$A$2:$DF$260,51,FALSE)</f>
        <v>#N/A</v>
      </c>
      <c r="R244" s="117" t="e">
        <f>VLOOKUP($E244,[4]YEAR12!$A$2:$DF$260,55,FALSE)</f>
        <v>#N/A</v>
      </c>
      <c r="S244" s="117" t="e">
        <f>VLOOKUP($E244,[4]YEAR12!$A$2:$DF$260,59,FALSE)</f>
        <v>#N/A</v>
      </c>
      <c r="T244" s="117" t="e">
        <f>VLOOKUP($E244,[4]YEAR12!$A$2:$DF$260,63,FALSE)</f>
        <v>#N/A</v>
      </c>
      <c r="U244" s="117" t="e">
        <f>VLOOKUP($E244,[4]YEAR12!$A$2:$DF$260,67,FALSE)</f>
        <v>#N/A</v>
      </c>
      <c r="V244" s="117" t="e">
        <f>VLOOKUP($E244,[4]YEAR12!$A$2:$DF$260,71,FALSE)</f>
        <v>#N/A</v>
      </c>
      <c r="W244" s="117" t="e">
        <f>VLOOKUP($E244,[4]YEAR12!$A$2:$DF$260,75,FALSE)</f>
        <v>#N/A</v>
      </c>
      <c r="X244" s="117" t="e">
        <f>VLOOKUP($E244,[4]YEAR12!$A$2:$DF$260,79,FALSE)</f>
        <v>#N/A</v>
      </c>
      <c r="Y244" s="117" t="e">
        <f>VLOOKUP($E244,[4]YEAR12!$A$2:$DF$260,83,FALSE)</f>
        <v>#N/A</v>
      </c>
      <c r="Z244" s="117" t="e">
        <f>VLOOKUP($E244,[4]YEAR12!$A$2:$DF$260,87,FALSE)</f>
        <v>#N/A</v>
      </c>
      <c r="AA244" s="117" t="e">
        <f>VLOOKUP($E244,[4]YEAR12!$A$2:$DF$260,91,FALSE)</f>
        <v>#N/A</v>
      </c>
      <c r="AB244" s="117" t="e">
        <f>VLOOKUP($E244,[4]YEAR12!$A$2:$DF$260,95,FALSE)</f>
        <v>#N/A</v>
      </c>
      <c r="AC244" s="117" t="e">
        <f>VLOOKUP($E244,[4]YEAR12!$A$2:$DF$260,99,FALSE)</f>
        <v>#N/A</v>
      </c>
      <c r="AD244" s="117" t="e">
        <f>VLOOKUP($E244,[4]YEAR12!$A$2:$DF$260,103,FALSE)</f>
        <v>#N/A</v>
      </c>
      <c r="AE244" s="117" t="e">
        <f>VLOOKUP($E244,[4]YEAR12!$A$2:$DF$260,107,FALSE)</f>
        <v>#N/A</v>
      </c>
      <c r="AF244" s="117" t="e">
        <f>VLOOKUP($E244,[4]YEAR12!$A$2:$DI$260,111,FALSE)</f>
        <v>#N/A</v>
      </c>
      <c r="AG244" s="117" t="e">
        <f>VLOOKUP($E244,[4]YEAR12!$A$2:$DK$260,115,FALSE)</f>
        <v>#N/A</v>
      </c>
      <c r="AH244" s="117" t="e">
        <f>VLOOKUP($E244,[4]YEAR12!$A$2:$FK$260,119,FALSE)</f>
        <v>#N/A</v>
      </c>
    </row>
    <row r="245" spans="5:34" ht="15.75" thickBot="1" x14ac:dyDescent="0.3">
      <c r="E245" s="74">
        <f>[4]YEAR12!$A244</f>
        <v>0</v>
      </c>
      <c r="F245" s="75">
        <f>[4]YEAR12!$B244</f>
        <v>0</v>
      </c>
      <c r="G245" s="119">
        <f>[4]YEAR12!$M244</f>
        <v>0</v>
      </c>
      <c r="H245" s="78">
        <f>[4]YEAR12!$Q244</f>
        <v>0</v>
      </c>
      <c r="I245" s="117" t="e">
        <f>VLOOKUP($E245,[4]YEAR12!$A$2:$DF$260,19,FALSE)</f>
        <v>#N/A</v>
      </c>
      <c r="J245" s="117" t="e">
        <f>VLOOKUP($E245,[4]YEAR12!$A$2:$DF$260,23,FALSE)</f>
        <v>#N/A</v>
      </c>
      <c r="K245" s="117" t="e">
        <f>VLOOKUP($E245,[4]YEAR12!$A$2:$DF$260,27,FALSE)</f>
        <v>#N/A</v>
      </c>
      <c r="L245" s="117" t="e">
        <f>VLOOKUP($E245,[4]YEAR12!$A$2:$DF$260,31,FALSE)</f>
        <v>#N/A</v>
      </c>
      <c r="M245" s="117" t="e">
        <f>VLOOKUP($E245,[4]YEAR12!$A$2:$DF$260,35,FALSE)</f>
        <v>#N/A</v>
      </c>
      <c r="N245" s="117" t="e">
        <f>VLOOKUP($E245,[4]YEAR12!$A$2:$DF$260,39,FALSE)</f>
        <v>#N/A</v>
      </c>
      <c r="O245" s="117" t="e">
        <f>VLOOKUP($E245,[4]YEAR12!$A$2:$DF$260,43,FALSE)</f>
        <v>#N/A</v>
      </c>
      <c r="P245" s="117" t="e">
        <f>VLOOKUP($E245,[4]YEAR12!$A$2:$DF$260,47,FALSE)</f>
        <v>#N/A</v>
      </c>
      <c r="Q245" s="117" t="e">
        <f>VLOOKUP($E245,[4]YEAR12!$A$2:$DF$260,51,FALSE)</f>
        <v>#N/A</v>
      </c>
      <c r="R245" s="117" t="e">
        <f>VLOOKUP($E245,[4]YEAR12!$A$2:$DF$260,55,FALSE)</f>
        <v>#N/A</v>
      </c>
      <c r="S245" s="117" t="e">
        <f>VLOOKUP($E245,[4]YEAR12!$A$2:$DF$260,59,FALSE)</f>
        <v>#N/A</v>
      </c>
      <c r="T245" s="117" t="e">
        <f>VLOOKUP($E245,[4]YEAR12!$A$2:$DF$260,63,FALSE)</f>
        <v>#N/A</v>
      </c>
      <c r="U245" s="117" t="e">
        <f>VLOOKUP($E245,[4]YEAR12!$A$2:$DF$260,67,FALSE)</f>
        <v>#N/A</v>
      </c>
      <c r="V245" s="117" t="e">
        <f>VLOOKUP($E245,[4]YEAR12!$A$2:$DF$260,71,FALSE)</f>
        <v>#N/A</v>
      </c>
      <c r="W245" s="117" t="e">
        <f>VLOOKUP($E245,[4]YEAR12!$A$2:$DF$260,75,FALSE)</f>
        <v>#N/A</v>
      </c>
      <c r="X245" s="117" t="e">
        <f>VLOOKUP($E245,[4]YEAR12!$A$2:$DF$260,79,FALSE)</f>
        <v>#N/A</v>
      </c>
      <c r="Y245" s="117" t="e">
        <f>VLOOKUP($E245,[4]YEAR12!$A$2:$DF$260,83,FALSE)</f>
        <v>#N/A</v>
      </c>
      <c r="Z245" s="117" t="e">
        <f>VLOOKUP($E245,[4]YEAR12!$A$2:$DF$260,87,FALSE)</f>
        <v>#N/A</v>
      </c>
      <c r="AA245" s="117" t="e">
        <f>VLOOKUP($E245,[4]YEAR12!$A$2:$DF$260,91,FALSE)</f>
        <v>#N/A</v>
      </c>
      <c r="AB245" s="117" t="e">
        <f>VLOOKUP($E245,[4]YEAR12!$A$2:$DF$260,95,FALSE)</f>
        <v>#N/A</v>
      </c>
      <c r="AC245" s="117" t="e">
        <f>VLOOKUP($E245,[4]YEAR12!$A$2:$DF$260,99,FALSE)</f>
        <v>#N/A</v>
      </c>
      <c r="AD245" s="117" t="e">
        <f>VLOOKUP($E245,[4]YEAR12!$A$2:$DF$260,103,FALSE)</f>
        <v>#N/A</v>
      </c>
      <c r="AE245" s="117" t="e">
        <f>VLOOKUP($E245,[4]YEAR12!$A$2:$DF$260,107,FALSE)</f>
        <v>#N/A</v>
      </c>
      <c r="AF245" s="117" t="e">
        <f>VLOOKUP($E245,[4]YEAR12!$A$2:$DI$260,111,FALSE)</f>
        <v>#N/A</v>
      </c>
      <c r="AG245" s="117" t="e">
        <f>VLOOKUP($E245,[4]YEAR12!$A$2:$DK$260,115,FALSE)</f>
        <v>#N/A</v>
      </c>
      <c r="AH245" s="117" t="e">
        <f>VLOOKUP($E245,[4]YEAR12!$A$2:$FK$260,119,FALSE)</f>
        <v>#N/A</v>
      </c>
    </row>
    <row r="246" spans="5:34" ht="15.75" thickBot="1" x14ac:dyDescent="0.3">
      <c r="E246" s="74">
        <f>[4]YEAR12!$A245</f>
        <v>0</v>
      </c>
      <c r="F246" s="75">
        <f>[4]YEAR12!$B245</f>
        <v>0</v>
      </c>
      <c r="G246" s="119">
        <f>[4]YEAR12!$M245</f>
        <v>0</v>
      </c>
      <c r="H246" s="78">
        <f>[4]YEAR12!$Q245</f>
        <v>0</v>
      </c>
      <c r="I246" s="117" t="e">
        <f>VLOOKUP($E246,[4]YEAR12!$A$2:$DF$260,19,FALSE)</f>
        <v>#N/A</v>
      </c>
      <c r="J246" s="117" t="e">
        <f>VLOOKUP($E246,[4]YEAR12!$A$2:$DF$260,23,FALSE)</f>
        <v>#N/A</v>
      </c>
      <c r="K246" s="117" t="e">
        <f>VLOOKUP($E246,[4]YEAR12!$A$2:$DF$260,27,FALSE)</f>
        <v>#N/A</v>
      </c>
      <c r="L246" s="117" t="e">
        <f>VLOOKUP($E246,[4]YEAR12!$A$2:$DF$260,31,FALSE)</f>
        <v>#N/A</v>
      </c>
      <c r="M246" s="117" t="e">
        <f>VLOOKUP($E246,[4]YEAR12!$A$2:$DF$260,35,FALSE)</f>
        <v>#N/A</v>
      </c>
      <c r="N246" s="117" t="e">
        <f>VLOOKUP($E246,[4]YEAR12!$A$2:$DF$260,39,FALSE)</f>
        <v>#N/A</v>
      </c>
      <c r="O246" s="117" t="e">
        <f>VLOOKUP($E246,[4]YEAR12!$A$2:$DF$260,43,FALSE)</f>
        <v>#N/A</v>
      </c>
      <c r="P246" s="117" t="e">
        <f>VLOOKUP($E246,[4]YEAR12!$A$2:$DF$260,47,FALSE)</f>
        <v>#N/A</v>
      </c>
      <c r="Q246" s="117" t="e">
        <f>VLOOKUP($E246,[4]YEAR12!$A$2:$DF$260,51,FALSE)</f>
        <v>#N/A</v>
      </c>
      <c r="R246" s="117" t="e">
        <f>VLOOKUP($E246,[4]YEAR12!$A$2:$DF$260,55,FALSE)</f>
        <v>#N/A</v>
      </c>
      <c r="S246" s="117" t="e">
        <f>VLOOKUP($E246,[4]YEAR12!$A$2:$DF$260,59,FALSE)</f>
        <v>#N/A</v>
      </c>
      <c r="T246" s="117" t="e">
        <f>VLOOKUP($E246,[4]YEAR12!$A$2:$DF$260,63,FALSE)</f>
        <v>#N/A</v>
      </c>
      <c r="U246" s="117" t="e">
        <f>VLOOKUP($E246,[4]YEAR12!$A$2:$DF$260,67,FALSE)</f>
        <v>#N/A</v>
      </c>
      <c r="V246" s="117" t="e">
        <f>VLOOKUP($E246,[4]YEAR12!$A$2:$DF$260,71,FALSE)</f>
        <v>#N/A</v>
      </c>
      <c r="W246" s="117" t="e">
        <f>VLOOKUP($E246,[4]YEAR12!$A$2:$DF$260,75,FALSE)</f>
        <v>#N/A</v>
      </c>
      <c r="X246" s="117" t="e">
        <f>VLOOKUP($E246,[4]YEAR12!$A$2:$DF$260,79,FALSE)</f>
        <v>#N/A</v>
      </c>
      <c r="Y246" s="117" t="e">
        <f>VLOOKUP($E246,[4]YEAR12!$A$2:$DF$260,83,FALSE)</f>
        <v>#N/A</v>
      </c>
      <c r="Z246" s="117" t="e">
        <f>VLOOKUP($E246,[4]YEAR12!$A$2:$DF$260,87,FALSE)</f>
        <v>#N/A</v>
      </c>
      <c r="AA246" s="117" t="e">
        <f>VLOOKUP($E246,[4]YEAR12!$A$2:$DF$260,91,FALSE)</f>
        <v>#N/A</v>
      </c>
      <c r="AB246" s="117" t="e">
        <f>VLOOKUP($E246,[4]YEAR12!$A$2:$DF$260,95,FALSE)</f>
        <v>#N/A</v>
      </c>
      <c r="AC246" s="117" t="e">
        <f>VLOOKUP($E246,[4]YEAR12!$A$2:$DF$260,99,FALSE)</f>
        <v>#N/A</v>
      </c>
      <c r="AD246" s="117" t="e">
        <f>VLOOKUP($E246,[4]YEAR12!$A$2:$DF$260,103,FALSE)</f>
        <v>#N/A</v>
      </c>
      <c r="AE246" s="117" t="e">
        <f>VLOOKUP($E246,[4]YEAR12!$A$2:$DF$260,107,FALSE)</f>
        <v>#N/A</v>
      </c>
      <c r="AF246" s="117" t="e">
        <f>VLOOKUP($E246,[4]YEAR12!$A$2:$DI$260,111,FALSE)</f>
        <v>#N/A</v>
      </c>
      <c r="AG246" s="117" t="e">
        <f>VLOOKUP($E246,[4]YEAR12!$A$2:$DK$260,115,FALSE)</f>
        <v>#N/A</v>
      </c>
      <c r="AH246" s="117" t="e">
        <f>VLOOKUP($E246,[4]YEAR12!$A$2:$FK$260,119,FALSE)</f>
        <v>#N/A</v>
      </c>
    </row>
    <row r="247" spans="5:34" ht="15.75" thickBot="1" x14ac:dyDescent="0.3">
      <c r="E247" s="74">
        <f>[4]YEAR12!$A246</f>
        <v>0</v>
      </c>
      <c r="F247" s="75">
        <f>[4]YEAR12!$B246</f>
        <v>0</v>
      </c>
      <c r="G247" s="119">
        <f>[4]YEAR12!$M246</f>
        <v>0</v>
      </c>
      <c r="H247" s="78">
        <f>[4]YEAR12!$Q246</f>
        <v>0</v>
      </c>
      <c r="I247" s="117" t="e">
        <f>VLOOKUP($E247,[4]YEAR12!$A$2:$DF$260,19,FALSE)</f>
        <v>#N/A</v>
      </c>
      <c r="J247" s="117" t="e">
        <f>VLOOKUP($E247,[4]YEAR12!$A$2:$DF$260,23,FALSE)</f>
        <v>#N/A</v>
      </c>
      <c r="K247" s="117" t="e">
        <f>VLOOKUP($E247,[4]YEAR12!$A$2:$DF$260,27,FALSE)</f>
        <v>#N/A</v>
      </c>
      <c r="L247" s="117" t="e">
        <f>VLOOKUP($E247,[4]YEAR12!$A$2:$DF$260,31,FALSE)</f>
        <v>#N/A</v>
      </c>
      <c r="M247" s="117" t="e">
        <f>VLOOKUP($E247,[4]YEAR12!$A$2:$DF$260,35,FALSE)</f>
        <v>#N/A</v>
      </c>
      <c r="N247" s="117" t="e">
        <f>VLOOKUP($E247,[4]YEAR12!$A$2:$DF$260,39,FALSE)</f>
        <v>#N/A</v>
      </c>
      <c r="O247" s="117" t="e">
        <f>VLOOKUP($E247,[4]YEAR12!$A$2:$DF$260,43,FALSE)</f>
        <v>#N/A</v>
      </c>
      <c r="P247" s="117" t="e">
        <f>VLOOKUP($E247,[4]YEAR12!$A$2:$DF$260,47,FALSE)</f>
        <v>#N/A</v>
      </c>
      <c r="Q247" s="117" t="e">
        <f>VLOOKUP($E247,[4]YEAR12!$A$2:$DF$260,51,FALSE)</f>
        <v>#N/A</v>
      </c>
      <c r="R247" s="117" t="e">
        <f>VLOOKUP($E247,[4]YEAR12!$A$2:$DF$260,55,FALSE)</f>
        <v>#N/A</v>
      </c>
      <c r="S247" s="117" t="e">
        <f>VLOOKUP($E247,[4]YEAR12!$A$2:$DF$260,59,FALSE)</f>
        <v>#N/A</v>
      </c>
      <c r="T247" s="117" t="e">
        <f>VLOOKUP($E247,[4]YEAR12!$A$2:$DF$260,63,FALSE)</f>
        <v>#N/A</v>
      </c>
      <c r="U247" s="117" t="e">
        <f>VLOOKUP($E247,[4]YEAR12!$A$2:$DF$260,67,FALSE)</f>
        <v>#N/A</v>
      </c>
      <c r="V247" s="117" t="e">
        <f>VLOOKUP($E247,[4]YEAR12!$A$2:$DF$260,71,FALSE)</f>
        <v>#N/A</v>
      </c>
      <c r="W247" s="117" t="e">
        <f>VLOOKUP($E247,[4]YEAR12!$A$2:$DF$260,75,FALSE)</f>
        <v>#N/A</v>
      </c>
      <c r="X247" s="117" t="e">
        <f>VLOOKUP($E247,[4]YEAR12!$A$2:$DF$260,79,FALSE)</f>
        <v>#N/A</v>
      </c>
      <c r="Y247" s="117" t="e">
        <f>VLOOKUP($E247,[4]YEAR12!$A$2:$DF$260,83,FALSE)</f>
        <v>#N/A</v>
      </c>
      <c r="Z247" s="117" t="e">
        <f>VLOOKUP($E247,[4]YEAR12!$A$2:$DF$260,87,FALSE)</f>
        <v>#N/A</v>
      </c>
      <c r="AA247" s="117" t="e">
        <f>VLOOKUP($E247,[4]YEAR12!$A$2:$DF$260,91,FALSE)</f>
        <v>#N/A</v>
      </c>
      <c r="AB247" s="117" t="e">
        <f>VLOOKUP($E247,[4]YEAR12!$A$2:$DF$260,95,FALSE)</f>
        <v>#N/A</v>
      </c>
      <c r="AC247" s="117" t="e">
        <f>VLOOKUP($E247,[4]YEAR12!$A$2:$DF$260,99,FALSE)</f>
        <v>#N/A</v>
      </c>
      <c r="AD247" s="117" t="e">
        <f>VLOOKUP($E247,[4]YEAR12!$A$2:$DF$260,103,FALSE)</f>
        <v>#N/A</v>
      </c>
      <c r="AE247" s="117" t="e">
        <f>VLOOKUP($E247,[4]YEAR12!$A$2:$DF$260,107,FALSE)</f>
        <v>#N/A</v>
      </c>
      <c r="AF247" s="117" t="e">
        <f>VLOOKUP($E247,[4]YEAR12!$A$2:$DI$260,111,FALSE)</f>
        <v>#N/A</v>
      </c>
      <c r="AG247" s="117" t="e">
        <f>VLOOKUP($E247,[4]YEAR12!$A$2:$DK$260,115,FALSE)</f>
        <v>#N/A</v>
      </c>
      <c r="AH247" s="117" t="e">
        <f>VLOOKUP($E247,[4]YEAR12!$A$2:$FK$260,119,FALSE)</f>
        <v>#N/A</v>
      </c>
    </row>
    <row r="248" spans="5:34" ht="15.75" thickBot="1" x14ac:dyDescent="0.3">
      <c r="E248" s="74">
        <f>[4]YEAR12!$A247</f>
        <v>0</v>
      </c>
      <c r="F248" s="75">
        <f>[4]YEAR12!$B247</f>
        <v>0</v>
      </c>
      <c r="G248" s="119">
        <f>[4]YEAR12!$M247</f>
        <v>0</v>
      </c>
      <c r="H248" s="78">
        <f>[4]YEAR12!$Q247</f>
        <v>0</v>
      </c>
      <c r="I248" s="117" t="e">
        <f>VLOOKUP($E248,[4]YEAR12!$A$2:$DF$260,19,FALSE)</f>
        <v>#N/A</v>
      </c>
      <c r="J248" s="117" t="e">
        <f>VLOOKUP($E248,[4]YEAR12!$A$2:$DF$260,23,FALSE)</f>
        <v>#N/A</v>
      </c>
      <c r="K248" s="117" t="e">
        <f>VLOOKUP($E248,[4]YEAR12!$A$2:$DF$260,27,FALSE)</f>
        <v>#N/A</v>
      </c>
      <c r="L248" s="117" t="e">
        <f>VLOOKUP($E248,[4]YEAR12!$A$2:$DF$260,31,FALSE)</f>
        <v>#N/A</v>
      </c>
      <c r="M248" s="117" t="e">
        <f>VLOOKUP($E248,[4]YEAR12!$A$2:$DF$260,35,FALSE)</f>
        <v>#N/A</v>
      </c>
      <c r="N248" s="117" t="e">
        <f>VLOOKUP($E248,[4]YEAR12!$A$2:$DF$260,39,FALSE)</f>
        <v>#N/A</v>
      </c>
      <c r="O248" s="117" t="e">
        <f>VLOOKUP($E248,[4]YEAR12!$A$2:$DF$260,43,FALSE)</f>
        <v>#N/A</v>
      </c>
      <c r="P248" s="117" t="e">
        <f>VLOOKUP($E248,[4]YEAR12!$A$2:$DF$260,47,FALSE)</f>
        <v>#N/A</v>
      </c>
      <c r="Q248" s="117" t="e">
        <f>VLOOKUP($E248,[4]YEAR12!$A$2:$DF$260,51,FALSE)</f>
        <v>#N/A</v>
      </c>
      <c r="R248" s="117" t="e">
        <f>VLOOKUP($E248,[4]YEAR12!$A$2:$DF$260,55,FALSE)</f>
        <v>#N/A</v>
      </c>
      <c r="S248" s="117" t="e">
        <f>VLOOKUP($E248,[4]YEAR12!$A$2:$DF$260,59,FALSE)</f>
        <v>#N/A</v>
      </c>
      <c r="T248" s="117" t="e">
        <f>VLOOKUP($E248,[4]YEAR12!$A$2:$DF$260,63,FALSE)</f>
        <v>#N/A</v>
      </c>
      <c r="U248" s="117" t="e">
        <f>VLOOKUP($E248,[4]YEAR12!$A$2:$DF$260,67,FALSE)</f>
        <v>#N/A</v>
      </c>
      <c r="V248" s="117" t="e">
        <f>VLOOKUP($E248,[4]YEAR12!$A$2:$DF$260,71,FALSE)</f>
        <v>#N/A</v>
      </c>
      <c r="W248" s="117" t="e">
        <f>VLOOKUP($E248,[4]YEAR12!$A$2:$DF$260,75,FALSE)</f>
        <v>#N/A</v>
      </c>
      <c r="X248" s="117" t="e">
        <f>VLOOKUP($E248,[4]YEAR12!$A$2:$DF$260,79,FALSE)</f>
        <v>#N/A</v>
      </c>
      <c r="Y248" s="117" t="e">
        <f>VLOOKUP($E248,[4]YEAR12!$A$2:$DF$260,83,FALSE)</f>
        <v>#N/A</v>
      </c>
      <c r="Z248" s="117" t="e">
        <f>VLOOKUP($E248,[4]YEAR12!$A$2:$DF$260,87,FALSE)</f>
        <v>#N/A</v>
      </c>
      <c r="AA248" s="117" t="e">
        <f>VLOOKUP($E248,[4]YEAR12!$A$2:$DF$260,91,FALSE)</f>
        <v>#N/A</v>
      </c>
      <c r="AB248" s="117" t="e">
        <f>VLOOKUP($E248,[4]YEAR12!$A$2:$DF$260,95,FALSE)</f>
        <v>#N/A</v>
      </c>
      <c r="AC248" s="117" t="e">
        <f>VLOOKUP($E248,[4]YEAR12!$A$2:$DF$260,99,FALSE)</f>
        <v>#N/A</v>
      </c>
      <c r="AD248" s="117" t="e">
        <f>VLOOKUP($E248,[4]YEAR12!$A$2:$DF$260,103,FALSE)</f>
        <v>#N/A</v>
      </c>
      <c r="AE248" s="117" t="e">
        <f>VLOOKUP($E248,[4]YEAR12!$A$2:$DF$260,107,FALSE)</f>
        <v>#N/A</v>
      </c>
      <c r="AF248" s="117" t="e">
        <f>VLOOKUP($E248,[4]YEAR12!$A$2:$DI$260,111,FALSE)</f>
        <v>#N/A</v>
      </c>
      <c r="AG248" s="117" t="e">
        <f>VLOOKUP($E248,[4]YEAR12!$A$2:$DK$260,115,FALSE)</f>
        <v>#N/A</v>
      </c>
      <c r="AH248" s="117" t="e">
        <f>VLOOKUP($E248,[4]YEAR12!$A$2:$FK$260,119,FALSE)</f>
        <v>#N/A</v>
      </c>
    </row>
    <row r="249" spans="5:34" ht="15.75" thickBot="1" x14ac:dyDescent="0.3">
      <c r="E249" s="74">
        <f>[4]YEAR12!$A248</f>
        <v>0</v>
      </c>
      <c r="F249" s="75">
        <f>[4]YEAR12!$B248</f>
        <v>0</v>
      </c>
      <c r="G249" s="119">
        <f>[4]YEAR12!$M248</f>
        <v>0</v>
      </c>
      <c r="H249" s="78">
        <f>[4]YEAR12!$Q248</f>
        <v>0</v>
      </c>
      <c r="I249" s="117" t="e">
        <f>VLOOKUP($E249,[4]YEAR12!$A$2:$DF$260,19,FALSE)</f>
        <v>#N/A</v>
      </c>
      <c r="J249" s="117" t="e">
        <f>VLOOKUP($E249,[4]YEAR12!$A$2:$DF$260,23,FALSE)</f>
        <v>#N/A</v>
      </c>
      <c r="K249" s="117" t="e">
        <f>VLOOKUP($E249,[4]YEAR12!$A$2:$DF$260,27,FALSE)</f>
        <v>#N/A</v>
      </c>
      <c r="L249" s="117" t="e">
        <f>VLOOKUP($E249,[4]YEAR12!$A$2:$DF$260,31,FALSE)</f>
        <v>#N/A</v>
      </c>
      <c r="M249" s="117" t="e">
        <f>VLOOKUP($E249,[4]YEAR12!$A$2:$DF$260,35,FALSE)</f>
        <v>#N/A</v>
      </c>
      <c r="N249" s="117" t="e">
        <f>VLOOKUP($E249,[4]YEAR12!$A$2:$DF$260,39,FALSE)</f>
        <v>#N/A</v>
      </c>
      <c r="O249" s="117" t="e">
        <f>VLOOKUP($E249,[4]YEAR12!$A$2:$DF$260,43,FALSE)</f>
        <v>#N/A</v>
      </c>
      <c r="P249" s="117" t="e">
        <f>VLOOKUP($E249,[4]YEAR12!$A$2:$DF$260,47,FALSE)</f>
        <v>#N/A</v>
      </c>
      <c r="Q249" s="117" t="e">
        <f>VLOOKUP($E249,[4]YEAR12!$A$2:$DF$260,51,FALSE)</f>
        <v>#N/A</v>
      </c>
      <c r="R249" s="117" t="e">
        <f>VLOOKUP($E249,[4]YEAR12!$A$2:$DF$260,55,FALSE)</f>
        <v>#N/A</v>
      </c>
      <c r="S249" s="117" t="e">
        <f>VLOOKUP($E249,[4]YEAR12!$A$2:$DF$260,59,FALSE)</f>
        <v>#N/A</v>
      </c>
      <c r="T249" s="117" t="e">
        <f>VLOOKUP($E249,[4]YEAR12!$A$2:$DF$260,63,FALSE)</f>
        <v>#N/A</v>
      </c>
      <c r="U249" s="117" t="e">
        <f>VLOOKUP($E249,[4]YEAR12!$A$2:$DF$260,67,FALSE)</f>
        <v>#N/A</v>
      </c>
      <c r="V249" s="117" t="e">
        <f>VLOOKUP($E249,[4]YEAR12!$A$2:$DF$260,71,FALSE)</f>
        <v>#N/A</v>
      </c>
      <c r="W249" s="117" t="e">
        <f>VLOOKUP($E249,[4]YEAR12!$A$2:$DF$260,75,FALSE)</f>
        <v>#N/A</v>
      </c>
      <c r="X249" s="117" t="e">
        <f>VLOOKUP($E249,[4]YEAR12!$A$2:$DF$260,79,FALSE)</f>
        <v>#N/A</v>
      </c>
      <c r="Y249" s="117" t="e">
        <f>VLOOKUP($E249,[4]YEAR12!$A$2:$DF$260,83,FALSE)</f>
        <v>#N/A</v>
      </c>
      <c r="Z249" s="117" t="e">
        <f>VLOOKUP($E249,[4]YEAR12!$A$2:$DF$260,87,FALSE)</f>
        <v>#N/A</v>
      </c>
      <c r="AA249" s="117" t="e">
        <f>VLOOKUP($E249,[4]YEAR12!$A$2:$DF$260,91,FALSE)</f>
        <v>#N/A</v>
      </c>
      <c r="AB249" s="117" t="e">
        <f>VLOOKUP($E249,[4]YEAR12!$A$2:$DF$260,95,FALSE)</f>
        <v>#N/A</v>
      </c>
      <c r="AC249" s="117" t="e">
        <f>VLOOKUP($E249,[4]YEAR12!$A$2:$DF$260,99,FALSE)</f>
        <v>#N/A</v>
      </c>
      <c r="AD249" s="117" t="e">
        <f>VLOOKUP($E249,[4]YEAR12!$A$2:$DF$260,103,FALSE)</f>
        <v>#N/A</v>
      </c>
      <c r="AE249" s="117" t="e">
        <f>VLOOKUP($E249,[4]YEAR12!$A$2:$DF$260,107,FALSE)</f>
        <v>#N/A</v>
      </c>
      <c r="AF249" s="117" t="e">
        <f>VLOOKUP($E249,[4]YEAR12!$A$2:$DI$260,111,FALSE)</f>
        <v>#N/A</v>
      </c>
      <c r="AG249" s="117" t="e">
        <f>VLOOKUP($E249,[4]YEAR12!$A$2:$DK$260,115,FALSE)</f>
        <v>#N/A</v>
      </c>
      <c r="AH249" s="117" t="e">
        <f>VLOOKUP($E249,[4]YEAR12!$A$2:$FK$260,119,FALSE)</f>
        <v>#N/A</v>
      </c>
    </row>
    <row r="250" spans="5:34" ht="15.75" thickBot="1" x14ac:dyDescent="0.3">
      <c r="E250" s="74">
        <f>[4]YEAR12!$A249</f>
        <v>0</v>
      </c>
      <c r="F250" s="75">
        <f>[4]YEAR12!$B249</f>
        <v>0</v>
      </c>
      <c r="G250" s="119">
        <f>[4]YEAR12!$M249</f>
        <v>0</v>
      </c>
      <c r="H250" s="78">
        <f>[4]YEAR12!$Q249</f>
        <v>0</v>
      </c>
      <c r="I250" s="117" t="e">
        <f>VLOOKUP($E250,[4]YEAR12!$A$2:$DF$260,19,FALSE)</f>
        <v>#N/A</v>
      </c>
      <c r="J250" s="117" t="e">
        <f>VLOOKUP($E250,[4]YEAR12!$A$2:$DF$260,23,FALSE)</f>
        <v>#N/A</v>
      </c>
      <c r="K250" s="117" t="e">
        <f>VLOOKUP($E250,[4]YEAR12!$A$2:$DF$260,27,FALSE)</f>
        <v>#N/A</v>
      </c>
      <c r="L250" s="117" t="e">
        <f>VLOOKUP($E250,[4]YEAR12!$A$2:$DF$260,31,FALSE)</f>
        <v>#N/A</v>
      </c>
      <c r="M250" s="117" t="e">
        <f>VLOOKUP($E250,[4]YEAR12!$A$2:$DF$260,35,FALSE)</f>
        <v>#N/A</v>
      </c>
      <c r="N250" s="117" t="e">
        <f>VLOOKUP($E250,[4]YEAR12!$A$2:$DF$260,39,FALSE)</f>
        <v>#N/A</v>
      </c>
      <c r="O250" s="117" t="e">
        <f>VLOOKUP($E250,[4]YEAR12!$A$2:$DF$260,43,FALSE)</f>
        <v>#N/A</v>
      </c>
      <c r="P250" s="117" t="e">
        <f>VLOOKUP($E250,[4]YEAR12!$A$2:$DF$260,47,FALSE)</f>
        <v>#N/A</v>
      </c>
      <c r="Q250" s="117" t="e">
        <f>VLOOKUP($E250,[4]YEAR12!$A$2:$DF$260,51,FALSE)</f>
        <v>#N/A</v>
      </c>
      <c r="R250" s="117" t="e">
        <f>VLOOKUP($E250,[4]YEAR12!$A$2:$DF$260,55,FALSE)</f>
        <v>#N/A</v>
      </c>
      <c r="S250" s="117" t="e">
        <f>VLOOKUP($E250,[4]YEAR12!$A$2:$DF$260,59,FALSE)</f>
        <v>#N/A</v>
      </c>
      <c r="T250" s="117" t="e">
        <f>VLOOKUP($E250,[4]YEAR12!$A$2:$DF$260,63,FALSE)</f>
        <v>#N/A</v>
      </c>
      <c r="U250" s="117" t="e">
        <f>VLOOKUP($E250,[4]YEAR12!$A$2:$DF$260,67,FALSE)</f>
        <v>#N/A</v>
      </c>
      <c r="V250" s="117" t="e">
        <f>VLOOKUP($E250,[4]YEAR12!$A$2:$DF$260,71,FALSE)</f>
        <v>#N/A</v>
      </c>
      <c r="W250" s="117" t="e">
        <f>VLOOKUP($E250,[4]YEAR12!$A$2:$DF$260,75,FALSE)</f>
        <v>#N/A</v>
      </c>
      <c r="X250" s="117" t="e">
        <f>VLOOKUP($E250,[4]YEAR12!$A$2:$DF$260,79,FALSE)</f>
        <v>#N/A</v>
      </c>
      <c r="Y250" s="117" t="e">
        <f>VLOOKUP($E250,[4]YEAR12!$A$2:$DF$260,83,FALSE)</f>
        <v>#N/A</v>
      </c>
      <c r="Z250" s="117" t="e">
        <f>VLOOKUP($E250,[4]YEAR12!$A$2:$DF$260,87,FALSE)</f>
        <v>#N/A</v>
      </c>
      <c r="AA250" s="117" t="e">
        <f>VLOOKUP($E250,[4]YEAR12!$A$2:$DF$260,91,FALSE)</f>
        <v>#N/A</v>
      </c>
      <c r="AB250" s="117" t="e">
        <f>VLOOKUP($E250,[4]YEAR12!$A$2:$DF$260,95,FALSE)</f>
        <v>#N/A</v>
      </c>
      <c r="AC250" s="117" t="e">
        <f>VLOOKUP($E250,[4]YEAR12!$A$2:$DF$260,99,FALSE)</f>
        <v>#N/A</v>
      </c>
      <c r="AD250" s="117" t="e">
        <f>VLOOKUP($E250,[4]YEAR12!$A$2:$DF$260,103,FALSE)</f>
        <v>#N/A</v>
      </c>
      <c r="AE250" s="117" t="e">
        <f>VLOOKUP($E250,[4]YEAR12!$A$2:$DF$260,107,FALSE)</f>
        <v>#N/A</v>
      </c>
      <c r="AF250" s="117" t="e">
        <f>VLOOKUP($E250,[4]YEAR12!$A$2:$DI$260,111,FALSE)</f>
        <v>#N/A</v>
      </c>
      <c r="AG250" s="117" t="e">
        <f>VLOOKUP($E250,[4]YEAR12!$A$2:$DK$260,115,FALSE)</f>
        <v>#N/A</v>
      </c>
      <c r="AH250" s="117" t="e">
        <f>VLOOKUP($E250,[4]YEAR12!$A$2:$FK$260,119,FALSE)</f>
        <v>#N/A</v>
      </c>
    </row>
    <row r="251" spans="5:34" ht="15.75" thickBot="1" x14ac:dyDescent="0.3">
      <c r="E251" s="74">
        <f>[4]YEAR12!$A250</f>
        <v>0</v>
      </c>
      <c r="F251" s="75">
        <f>[4]YEAR12!$B250</f>
        <v>0</v>
      </c>
      <c r="G251" s="119">
        <f>[4]YEAR12!$M250</f>
        <v>0</v>
      </c>
      <c r="H251" s="78">
        <f>[4]YEAR12!$Q250</f>
        <v>0</v>
      </c>
      <c r="I251" s="117" t="e">
        <f>VLOOKUP($E251,[4]YEAR12!$A$2:$DF$260,19,FALSE)</f>
        <v>#N/A</v>
      </c>
      <c r="J251" s="117" t="e">
        <f>VLOOKUP($E251,[4]YEAR12!$A$2:$DF$260,23,FALSE)</f>
        <v>#N/A</v>
      </c>
      <c r="K251" s="117" t="e">
        <f>VLOOKUP($E251,[4]YEAR12!$A$2:$DF$260,27,FALSE)</f>
        <v>#N/A</v>
      </c>
      <c r="L251" s="117" t="e">
        <f>VLOOKUP($E251,[4]YEAR12!$A$2:$DF$260,31,FALSE)</f>
        <v>#N/A</v>
      </c>
      <c r="M251" s="117" t="e">
        <f>VLOOKUP($E251,[4]YEAR12!$A$2:$DF$260,35,FALSE)</f>
        <v>#N/A</v>
      </c>
      <c r="N251" s="117" t="e">
        <f>VLOOKUP($E251,[4]YEAR12!$A$2:$DF$260,39,FALSE)</f>
        <v>#N/A</v>
      </c>
      <c r="O251" s="117" t="e">
        <f>VLOOKUP($E251,[4]YEAR12!$A$2:$DF$260,43,FALSE)</f>
        <v>#N/A</v>
      </c>
      <c r="P251" s="117" t="e">
        <f>VLOOKUP($E251,[4]YEAR12!$A$2:$DF$260,47,FALSE)</f>
        <v>#N/A</v>
      </c>
      <c r="Q251" s="117" t="e">
        <f>VLOOKUP($E251,[4]YEAR12!$A$2:$DF$260,51,FALSE)</f>
        <v>#N/A</v>
      </c>
      <c r="R251" s="117" t="e">
        <f>VLOOKUP($E251,[4]YEAR12!$A$2:$DF$260,55,FALSE)</f>
        <v>#N/A</v>
      </c>
      <c r="S251" s="117" t="e">
        <f>VLOOKUP($E251,[4]YEAR12!$A$2:$DF$260,59,FALSE)</f>
        <v>#N/A</v>
      </c>
      <c r="T251" s="117" t="e">
        <f>VLOOKUP($E251,[4]YEAR12!$A$2:$DF$260,63,FALSE)</f>
        <v>#N/A</v>
      </c>
      <c r="U251" s="117" t="e">
        <f>VLOOKUP($E251,[4]YEAR12!$A$2:$DF$260,67,FALSE)</f>
        <v>#N/A</v>
      </c>
      <c r="V251" s="117" t="e">
        <f>VLOOKUP($E251,[4]YEAR12!$A$2:$DF$260,71,FALSE)</f>
        <v>#N/A</v>
      </c>
      <c r="W251" s="117" t="e">
        <f>VLOOKUP($E251,[4]YEAR12!$A$2:$DF$260,75,FALSE)</f>
        <v>#N/A</v>
      </c>
      <c r="X251" s="117" t="e">
        <f>VLOOKUP($E251,[4]YEAR12!$A$2:$DF$260,79,FALSE)</f>
        <v>#N/A</v>
      </c>
      <c r="Y251" s="117" t="e">
        <f>VLOOKUP($E251,[4]YEAR12!$A$2:$DF$260,83,FALSE)</f>
        <v>#N/A</v>
      </c>
      <c r="Z251" s="117" t="e">
        <f>VLOOKUP($E251,[4]YEAR12!$A$2:$DF$260,87,FALSE)</f>
        <v>#N/A</v>
      </c>
      <c r="AA251" s="117" t="e">
        <f>VLOOKUP($E251,[4]YEAR12!$A$2:$DF$260,91,FALSE)</f>
        <v>#N/A</v>
      </c>
      <c r="AB251" s="117" t="e">
        <f>VLOOKUP($E251,[4]YEAR12!$A$2:$DF$260,95,FALSE)</f>
        <v>#N/A</v>
      </c>
      <c r="AC251" s="117" t="e">
        <f>VLOOKUP($E251,[4]YEAR12!$A$2:$DF$260,99,FALSE)</f>
        <v>#N/A</v>
      </c>
      <c r="AD251" s="117" t="e">
        <f>VLOOKUP($E251,[4]YEAR12!$A$2:$DF$260,103,FALSE)</f>
        <v>#N/A</v>
      </c>
      <c r="AE251" s="117" t="e">
        <f>VLOOKUP($E251,[4]YEAR12!$A$2:$DF$260,107,FALSE)</f>
        <v>#N/A</v>
      </c>
      <c r="AF251" s="117" t="e">
        <f>VLOOKUP($E251,[4]YEAR12!$A$2:$DI$260,111,FALSE)</f>
        <v>#N/A</v>
      </c>
      <c r="AG251" s="117" t="e">
        <f>VLOOKUP($E251,[4]YEAR12!$A$2:$DK$260,115,FALSE)</f>
        <v>#N/A</v>
      </c>
      <c r="AH251" s="117" t="e">
        <f>VLOOKUP($E251,[4]YEAR12!$A$2:$FK$260,119,FALSE)</f>
        <v>#N/A</v>
      </c>
    </row>
    <row r="252" spans="5:34" ht="15.75" thickBot="1" x14ac:dyDescent="0.3">
      <c r="E252" s="74">
        <f>[4]YEAR12!$A251</f>
        <v>0</v>
      </c>
      <c r="F252" s="75">
        <f>[4]YEAR12!$B251</f>
        <v>0</v>
      </c>
      <c r="G252" s="119">
        <f>[4]YEAR12!$M251</f>
        <v>0</v>
      </c>
      <c r="H252" s="78">
        <f>[4]YEAR12!$Q251</f>
        <v>0</v>
      </c>
      <c r="I252" s="117" t="e">
        <f>VLOOKUP($E252,[4]YEAR12!$A$2:$DF$260,19,FALSE)</f>
        <v>#N/A</v>
      </c>
      <c r="J252" s="117" t="e">
        <f>VLOOKUP($E252,[4]YEAR12!$A$2:$DF$260,23,FALSE)</f>
        <v>#N/A</v>
      </c>
      <c r="K252" s="117" t="e">
        <f>VLOOKUP($E252,[4]YEAR12!$A$2:$DF$260,27,FALSE)</f>
        <v>#N/A</v>
      </c>
      <c r="L252" s="117" t="e">
        <f>VLOOKUP($E252,[4]YEAR12!$A$2:$DF$260,31,FALSE)</f>
        <v>#N/A</v>
      </c>
      <c r="M252" s="117" t="e">
        <f>VLOOKUP($E252,[4]YEAR12!$A$2:$DF$260,35,FALSE)</f>
        <v>#N/A</v>
      </c>
      <c r="N252" s="117" t="e">
        <f>VLOOKUP($E252,[4]YEAR12!$A$2:$DF$260,39,FALSE)</f>
        <v>#N/A</v>
      </c>
      <c r="O252" s="117" t="e">
        <f>VLOOKUP($E252,[4]YEAR12!$A$2:$DF$260,43,FALSE)</f>
        <v>#N/A</v>
      </c>
      <c r="P252" s="117" t="e">
        <f>VLOOKUP($E252,[4]YEAR12!$A$2:$DF$260,47,FALSE)</f>
        <v>#N/A</v>
      </c>
      <c r="Q252" s="117" t="e">
        <f>VLOOKUP($E252,[4]YEAR12!$A$2:$DF$260,51,FALSE)</f>
        <v>#N/A</v>
      </c>
      <c r="R252" s="117" t="e">
        <f>VLOOKUP($E252,[4]YEAR12!$A$2:$DF$260,55,FALSE)</f>
        <v>#N/A</v>
      </c>
      <c r="S252" s="117" t="e">
        <f>VLOOKUP($E252,[4]YEAR12!$A$2:$DF$260,59,FALSE)</f>
        <v>#N/A</v>
      </c>
      <c r="T252" s="117" t="e">
        <f>VLOOKUP($E252,[4]YEAR12!$A$2:$DF$260,63,FALSE)</f>
        <v>#N/A</v>
      </c>
      <c r="U252" s="117" t="e">
        <f>VLOOKUP($E252,[4]YEAR12!$A$2:$DF$260,67,FALSE)</f>
        <v>#N/A</v>
      </c>
      <c r="V252" s="117" t="e">
        <f>VLOOKUP($E252,[4]YEAR12!$A$2:$DF$260,71,FALSE)</f>
        <v>#N/A</v>
      </c>
      <c r="W252" s="117" t="e">
        <f>VLOOKUP($E252,[4]YEAR12!$A$2:$DF$260,75,FALSE)</f>
        <v>#N/A</v>
      </c>
      <c r="X252" s="117" t="e">
        <f>VLOOKUP($E252,[4]YEAR12!$A$2:$DF$260,79,FALSE)</f>
        <v>#N/A</v>
      </c>
      <c r="Y252" s="117" t="e">
        <f>VLOOKUP($E252,[4]YEAR12!$A$2:$DF$260,83,FALSE)</f>
        <v>#N/A</v>
      </c>
      <c r="Z252" s="117" t="e">
        <f>VLOOKUP($E252,[4]YEAR12!$A$2:$DF$260,87,FALSE)</f>
        <v>#N/A</v>
      </c>
      <c r="AA252" s="117" t="e">
        <f>VLOOKUP($E252,[4]YEAR12!$A$2:$DF$260,91,FALSE)</f>
        <v>#N/A</v>
      </c>
      <c r="AB252" s="117" t="e">
        <f>VLOOKUP($E252,[4]YEAR12!$A$2:$DF$260,95,FALSE)</f>
        <v>#N/A</v>
      </c>
      <c r="AC252" s="117" t="e">
        <f>VLOOKUP($E252,[4]YEAR12!$A$2:$DF$260,99,FALSE)</f>
        <v>#N/A</v>
      </c>
      <c r="AD252" s="117" t="e">
        <f>VLOOKUP($E252,[4]YEAR12!$A$2:$DF$260,103,FALSE)</f>
        <v>#N/A</v>
      </c>
      <c r="AE252" s="117" t="e">
        <f>VLOOKUP($E252,[4]YEAR12!$A$2:$DF$260,107,FALSE)</f>
        <v>#N/A</v>
      </c>
      <c r="AF252" s="117" t="e">
        <f>VLOOKUP($E252,[4]YEAR12!$A$2:$DI$260,111,FALSE)</f>
        <v>#N/A</v>
      </c>
      <c r="AG252" s="117" t="e">
        <f>VLOOKUP($E252,[4]YEAR12!$A$2:$DK$260,115,FALSE)</f>
        <v>#N/A</v>
      </c>
      <c r="AH252" s="117" t="e">
        <f>VLOOKUP($E252,[4]YEAR12!$A$2:$FK$260,119,FALSE)</f>
        <v>#N/A</v>
      </c>
    </row>
    <row r="253" spans="5:34" ht="15.75" thickBot="1" x14ac:dyDescent="0.3">
      <c r="E253" s="74">
        <f>[4]YEAR12!$A252</f>
        <v>0</v>
      </c>
      <c r="F253" s="75">
        <f>[4]YEAR12!$B252</f>
        <v>0</v>
      </c>
      <c r="G253" s="119">
        <f>[4]YEAR12!$M252</f>
        <v>0</v>
      </c>
      <c r="H253" s="78">
        <f>[4]YEAR12!$Q252</f>
        <v>0</v>
      </c>
      <c r="I253" s="117" t="e">
        <f>VLOOKUP($E253,[4]YEAR12!$A$2:$DF$260,19,FALSE)</f>
        <v>#N/A</v>
      </c>
      <c r="J253" s="117" t="e">
        <f>VLOOKUP($E253,[4]YEAR12!$A$2:$DF$260,23,FALSE)</f>
        <v>#N/A</v>
      </c>
      <c r="K253" s="117" t="e">
        <f>VLOOKUP($E253,[4]YEAR12!$A$2:$DF$260,27,FALSE)</f>
        <v>#N/A</v>
      </c>
      <c r="L253" s="117" t="e">
        <f>VLOOKUP($E253,[4]YEAR12!$A$2:$DF$260,31,FALSE)</f>
        <v>#N/A</v>
      </c>
      <c r="M253" s="117" t="e">
        <f>VLOOKUP($E253,[4]YEAR12!$A$2:$DF$260,35,FALSE)</f>
        <v>#N/A</v>
      </c>
      <c r="N253" s="117" t="e">
        <f>VLOOKUP($E253,[4]YEAR12!$A$2:$DF$260,39,FALSE)</f>
        <v>#N/A</v>
      </c>
      <c r="O253" s="117" t="e">
        <f>VLOOKUP($E253,[4]YEAR12!$A$2:$DF$260,43,FALSE)</f>
        <v>#N/A</v>
      </c>
      <c r="P253" s="117" t="e">
        <f>VLOOKUP($E253,[4]YEAR12!$A$2:$DF$260,47,FALSE)</f>
        <v>#N/A</v>
      </c>
      <c r="Q253" s="117" t="e">
        <f>VLOOKUP($E253,[4]YEAR12!$A$2:$DF$260,51,FALSE)</f>
        <v>#N/A</v>
      </c>
      <c r="R253" s="117" t="e">
        <f>VLOOKUP($E253,[4]YEAR12!$A$2:$DF$260,55,FALSE)</f>
        <v>#N/A</v>
      </c>
      <c r="S253" s="117" t="e">
        <f>VLOOKUP($E253,[4]YEAR12!$A$2:$DF$260,59,FALSE)</f>
        <v>#N/A</v>
      </c>
      <c r="T253" s="117" t="e">
        <f>VLOOKUP($E253,[4]YEAR12!$A$2:$DF$260,63,FALSE)</f>
        <v>#N/A</v>
      </c>
      <c r="U253" s="117" t="e">
        <f>VLOOKUP($E253,[4]YEAR12!$A$2:$DF$260,67,FALSE)</f>
        <v>#N/A</v>
      </c>
      <c r="V253" s="117" t="e">
        <f>VLOOKUP($E253,[4]YEAR12!$A$2:$DF$260,71,FALSE)</f>
        <v>#N/A</v>
      </c>
      <c r="W253" s="117" t="e">
        <f>VLOOKUP($E253,[4]YEAR12!$A$2:$DF$260,75,FALSE)</f>
        <v>#N/A</v>
      </c>
      <c r="X253" s="117" t="e">
        <f>VLOOKUP($E253,[4]YEAR12!$A$2:$DF$260,79,FALSE)</f>
        <v>#N/A</v>
      </c>
      <c r="Y253" s="117" t="e">
        <f>VLOOKUP($E253,[4]YEAR12!$A$2:$DF$260,83,FALSE)</f>
        <v>#N/A</v>
      </c>
      <c r="Z253" s="117" t="e">
        <f>VLOOKUP($E253,[4]YEAR12!$A$2:$DF$260,87,FALSE)</f>
        <v>#N/A</v>
      </c>
      <c r="AA253" s="117" t="e">
        <f>VLOOKUP($E253,[4]YEAR12!$A$2:$DF$260,91,FALSE)</f>
        <v>#N/A</v>
      </c>
      <c r="AB253" s="117" t="e">
        <f>VLOOKUP($E253,[4]YEAR12!$A$2:$DF$260,95,FALSE)</f>
        <v>#N/A</v>
      </c>
      <c r="AC253" s="117" t="e">
        <f>VLOOKUP($E253,[4]YEAR12!$A$2:$DF$260,99,FALSE)</f>
        <v>#N/A</v>
      </c>
      <c r="AD253" s="117" t="e">
        <f>VLOOKUP($E253,[4]YEAR12!$A$2:$DF$260,103,FALSE)</f>
        <v>#N/A</v>
      </c>
      <c r="AE253" s="117" t="e">
        <f>VLOOKUP($E253,[4]YEAR12!$A$2:$DF$260,107,FALSE)</f>
        <v>#N/A</v>
      </c>
      <c r="AF253" s="117" t="e">
        <f>VLOOKUP($E253,[4]YEAR12!$A$2:$DI$260,111,FALSE)</f>
        <v>#N/A</v>
      </c>
      <c r="AG253" s="117" t="e">
        <f>VLOOKUP($E253,[4]YEAR12!$A$2:$DK$260,115,FALSE)</f>
        <v>#N/A</v>
      </c>
      <c r="AH253" s="117" t="e">
        <f>VLOOKUP($E253,[4]YEAR12!$A$2:$FK$260,119,FALSE)</f>
        <v>#N/A</v>
      </c>
    </row>
    <row r="254" spans="5:34" ht="15.75" thickBot="1" x14ac:dyDescent="0.3">
      <c r="E254" s="74">
        <f>[4]YEAR12!$A253</f>
        <v>0</v>
      </c>
      <c r="F254" s="75">
        <f>[4]YEAR12!$B253</f>
        <v>0</v>
      </c>
      <c r="G254" s="119">
        <f>[4]YEAR12!$M253</f>
        <v>0</v>
      </c>
      <c r="H254" s="78">
        <f>[4]YEAR12!$Q253</f>
        <v>0</v>
      </c>
      <c r="I254" s="117" t="e">
        <f>VLOOKUP($E254,[4]YEAR12!$A$2:$DF$260,19,FALSE)</f>
        <v>#N/A</v>
      </c>
      <c r="J254" s="117" t="e">
        <f>VLOOKUP($E254,[4]YEAR12!$A$2:$DF$260,23,FALSE)</f>
        <v>#N/A</v>
      </c>
      <c r="K254" s="117" t="e">
        <f>VLOOKUP($E254,[4]YEAR12!$A$2:$DF$260,27,FALSE)</f>
        <v>#N/A</v>
      </c>
      <c r="L254" s="117" t="e">
        <f>VLOOKUP($E254,[4]YEAR12!$A$2:$DF$260,31,FALSE)</f>
        <v>#N/A</v>
      </c>
      <c r="M254" s="117" t="e">
        <f>VLOOKUP($E254,[4]YEAR12!$A$2:$DF$260,35,FALSE)</f>
        <v>#N/A</v>
      </c>
      <c r="N254" s="117" t="e">
        <f>VLOOKUP($E254,[4]YEAR12!$A$2:$DF$260,39,FALSE)</f>
        <v>#N/A</v>
      </c>
      <c r="O254" s="117" t="e">
        <f>VLOOKUP($E254,[4]YEAR12!$A$2:$DF$260,43,FALSE)</f>
        <v>#N/A</v>
      </c>
      <c r="P254" s="117" t="e">
        <f>VLOOKUP($E254,[4]YEAR12!$A$2:$DF$260,47,FALSE)</f>
        <v>#N/A</v>
      </c>
      <c r="Q254" s="117" t="e">
        <f>VLOOKUP($E254,[4]YEAR12!$A$2:$DF$260,51,FALSE)</f>
        <v>#N/A</v>
      </c>
      <c r="R254" s="117" t="e">
        <f>VLOOKUP($E254,[4]YEAR12!$A$2:$DF$260,55,FALSE)</f>
        <v>#N/A</v>
      </c>
      <c r="S254" s="117" t="e">
        <f>VLOOKUP($E254,[4]YEAR12!$A$2:$DF$260,59,FALSE)</f>
        <v>#N/A</v>
      </c>
      <c r="T254" s="117" t="e">
        <f>VLOOKUP($E254,[4]YEAR12!$A$2:$DF$260,63,FALSE)</f>
        <v>#N/A</v>
      </c>
      <c r="U254" s="117" t="e">
        <f>VLOOKUP($E254,[4]YEAR12!$A$2:$DF$260,67,FALSE)</f>
        <v>#N/A</v>
      </c>
      <c r="V254" s="117" t="e">
        <f>VLOOKUP($E254,[4]YEAR12!$A$2:$DF$260,71,FALSE)</f>
        <v>#N/A</v>
      </c>
      <c r="W254" s="117" t="e">
        <f>VLOOKUP($E254,[4]YEAR12!$A$2:$DF$260,75,FALSE)</f>
        <v>#N/A</v>
      </c>
      <c r="X254" s="117" t="e">
        <f>VLOOKUP($E254,[4]YEAR12!$A$2:$DF$260,79,FALSE)</f>
        <v>#N/A</v>
      </c>
      <c r="Y254" s="117" t="e">
        <f>VLOOKUP($E254,[4]YEAR12!$A$2:$DF$260,83,FALSE)</f>
        <v>#N/A</v>
      </c>
      <c r="Z254" s="117" t="e">
        <f>VLOOKUP($E254,[4]YEAR12!$A$2:$DF$260,87,FALSE)</f>
        <v>#N/A</v>
      </c>
      <c r="AA254" s="117" t="e">
        <f>VLOOKUP($E254,[4]YEAR12!$A$2:$DF$260,91,FALSE)</f>
        <v>#N/A</v>
      </c>
      <c r="AB254" s="117" t="e">
        <f>VLOOKUP($E254,[4]YEAR12!$A$2:$DF$260,95,FALSE)</f>
        <v>#N/A</v>
      </c>
      <c r="AC254" s="117" t="e">
        <f>VLOOKUP($E254,[4]YEAR12!$A$2:$DF$260,99,FALSE)</f>
        <v>#N/A</v>
      </c>
      <c r="AD254" s="117" t="e">
        <f>VLOOKUP($E254,[4]YEAR12!$A$2:$DF$260,103,FALSE)</f>
        <v>#N/A</v>
      </c>
      <c r="AE254" s="117" t="e">
        <f>VLOOKUP($E254,[4]YEAR12!$A$2:$DF$260,107,FALSE)</f>
        <v>#N/A</v>
      </c>
      <c r="AF254" s="117" t="e">
        <f>VLOOKUP($E254,[4]YEAR12!$A$2:$DI$260,111,FALSE)</f>
        <v>#N/A</v>
      </c>
      <c r="AG254" s="117" t="e">
        <f>VLOOKUP($E254,[4]YEAR12!$A$2:$DK$260,115,FALSE)</f>
        <v>#N/A</v>
      </c>
      <c r="AH254" s="117" t="e">
        <f>VLOOKUP($E254,[4]YEAR12!$A$2:$FK$260,119,FALSE)</f>
        <v>#N/A</v>
      </c>
    </row>
    <row r="255" spans="5:34" ht="15.75" thickBot="1" x14ac:dyDescent="0.3">
      <c r="E255" s="74">
        <f>[4]YEAR12!$A254</f>
        <v>0</v>
      </c>
      <c r="F255" s="75">
        <f>[4]YEAR12!$B254</f>
        <v>0</v>
      </c>
      <c r="G255" s="119">
        <f>[4]YEAR12!$M254</f>
        <v>0</v>
      </c>
      <c r="H255" s="78">
        <f>[4]YEAR12!$Q254</f>
        <v>0</v>
      </c>
      <c r="I255" s="117" t="e">
        <f>VLOOKUP($E255,[4]YEAR12!$A$2:$DF$260,19,FALSE)</f>
        <v>#N/A</v>
      </c>
      <c r="J255" s="117" t="e">
        <f>VLOOKUP($E255,[4]YEAR12!$A$2:$DF$260,23,FALSE)</f>
        <v>#N/A</v>
      </c>
      <c r="K255" s="117" t="e">
        <f>VLOOKUP($E255,[4]YEAR12!$A$2:$DF$260,27,FALSE)</f>
        <v>#N/A</v>
      </c>
      <c r="L255" s="117" t="e">
        <f>VLOOKUP($E255,[4]YEAR12!$A$2:$DF$260,31,FALSE)</f>
        <v>#N/A</v>
      </c>
      <c r="M255" s="117" t="e">
        <f>VLOOKUP($E255,[4]YEAR12!$A$2:$DF$260,35,FALSE)</f>
        <v>#N/A</v>
      </c>
      <c r="N255" s="117" t="e">
        <f>VLOOKUP($E255,[4]YEAR12!$A$2:$DF$260,39,FALSE)</f>
        <v>#N/A</v>
      </c>
      <c r="O255" s="117" t="e">
        <f>VLOOKUP($E255,[4]YEAR12!$A$2:$DF$260,43,FALSE)</f>
        <v>#N/A</v>
      </c>
      <c r="P255" s="117" t="e">
        <f>VLOOKUP($E255,[4]YEAR12!$A$2:$DF$260,47,FALSE)</f>
        <v>#N/A</v>
      </c>
      <c r="Q255" s="117" t="e">
        <f>VLOOKUP($E255,[4]YEAR12!$A$2:$DF$260,51,FALSE)</f>
        <v>#N/A</v>
      </c>
      <c r="R255" s="117" t="e">
        <f>VLOOKUP($E255,[4]YEAR12!$A$2:$DF$260,55,FALSE)</f>
        <v>#N/A</v>
      </c>
      <c r="S255" s="117" t="e">
        <f>VLOOKUP($E255,[4]YEAR12!$A$2:$DF$260,59,FALSE)</f>
        <v>#N/A</v>
      </c>
      <c r="T255" s="117" t="e">
        <f>VLOOKUP($E255,[4]YEAR12!$A$2:$DF$260,63,FALSE)</f>
        <v>#N/A</v>
      </c>
      <c r="U255" s="117" t="e">
        <f>VLOOKUP($E255,[4]YEAR12!$A$2:$DF$260,67,FALSE)</f>
        <v>#N/A</v>
      </c>
      <c r="V255" s="117" t="e">
        <f>VLOOKUP($E255,[4]YEAR12!$A$2:$DF$260,71,FALSE)</f>
        <v>#N/A</v>
      </c>
      <c r="W255" s="117" t="e">
        <f>VLOOKUP($E255,[4]YEAR12!$A$2:$DF$260,75,FALSE)</f>
        <v>#N/A</v>
      </c>
      <c r="X255" s="117" t="e">
        <f>VLOOKUP($E255,[4]YEAR12!$A$2:$DF$260,79,FALSE)</f>
        <v>#N/A</v>
      </c>
      <c r="Y255" s="117" t="e">
        <f>VLOOKUP($E255,[4]YEAR12!$A$2:$DF$260,83,FALSE)</f>
        <v>#N/A</v>
      </c>
      <c r="Z255" s="117" t="e">
        <f>VLOOKUP($E255,[4]YEAR12!$A$2:$DF$260,87,FALSE)</f>
        <v>#N/A</v>
      </c>
      <c r="AA255" s="117" t="e">
        <f>VLOOKUP($E255,[4]YEAR12!$A$2:$DF$260,91,FALSE)</f>
        <v>#N/A</v>
      </c>
      <c r="AB255" s="117" t="e">
        <f>VLOOKUP($E255,[4]YEAR12!$A$2:$DF$260,95,FALSE)</f>
        <v>#N/A</v>
      </c>
      <c r="AC255" s="117" t="e">
        <f>VLOOKUP($E255,[4]YEAR12!$A$2:$DF$260,99,FALSE)</f>
        <v>#N/A</v>
      </c>
      <c r="AD255" s="117" t="e">
        <f>VLOOKUP($E255,[4]YEAR12!$A$2:$DF$260,103,FALSE)</f>
        <v>#N/A</v>
      </c>
      <c r="AE255" s="117" t="e">
        <f>VLOOKUP($E255,[4]YEAR12!$A$2:$DF$260,107,FALSE)</f>
        <v>#N/A</v>
      </c>
      <c r="AF255" s="117" t="e">
        <f>VLOOKUP($E255,[4]YEAR12!$A$2:$DI$260,111,FALSE)</f>
        <v>#N/A</v>
      </c>
      <c r="AG255" s="117" t="e">
        <f>VLOOKUP($E255,[4]YEAR12!$A$2:$DK$260,115,FALSE)</f>
        <v>#N/A</v>
      </c>
      <c r="AH255" s="117" t="e">
        <f>VLOOKUP($E255,[4]YEAR12!$A$2:$FK$260,119,FALSE)</f>
        <v>#N/A</v>
      </c>
    </row>
    <row r="256" spans="5:34" ht="15.75" thickBot="1" x14ac:dyDescent="0.3">
      <c r="E256" s="74">
        <f>[4]YEAR12!$A255</f>
        <v>0</v>
      </c>
      <c r="F256" s="75">
        <f>[4]YEAR12!$B255</f>
        <v>0</v>
      </c>
      <c r="G256" s="119">
        <f>[4]YEAR12!$M255</f>
        <v>0</v>
      </c>
      <c r="H256" s="78">
        <f>[4]YEAR12!$Q255</f>
        <v>0</v>
      </c>
      <c r="I256" s="117" t="e">
        <f>VLOOKUP($E256,[4]YEAR12!$A$2:$DF$260,19,FALSE)</f>
        <v>#N/A</v>
      </c>
      <c r="J256" s="117" t="e">
        <f>VLOOKUP($E256,[4]YEAR12!$A$2:$DF$260,23,FALSE)</f>
        <v>#N/A</v>
      </c>
      <c r="K256" s="117" t="e">
        <f>VLOOKUP($E256,[4]YEAR12!$A$2:$DF$260,27,FALSE)</f>
        <v>#N/A</v>
      </c>
      <c r="L256" s="117" t="e">
        <f>VLOOKUP($E256,[4]YEAR12!$A$2:$DF$260,31,FALSE)</f>
        <v>#N/A</v>
      </c>
      <c r="M256" s="117" t="e">
        <f>VLOOKUP($E256,[4]YEAR12!$A$2:$DF$260,35,FALSE)</f>
        <v>#N/A</v>
      </c>
      <c r="N256" s="117" t="e">
        <f>VLOOKUP($E256,[4]YEAR12!$A$2:$DF$260,39,FALSE)</f>
        <v>#N/A</v>
      </c>
      <c r="O256" s="117" t="e">
        <f>VLOOKUP($E256,[4]YEAR12!$A$2:$DF$260,43,FALSE)</f>
        <v>#N/A</v>
      </c>
      <c r="P256" s="117" t="e">
        <f>VLOOKUP($E256,[4]YEAR12!$A$2:$DF$260,47,FALSE)</f>
        <v>#N/A</v>
      </c>
      <c r="Q256" s="117" t="e">
        <f>VLOOKUP($E256,[4]YEAR12!$A$2:$DF$260,51,FALSE)</f>
        <v>#N/A</v>
      </c>
      <c r="R256" s="117" t="e">
        <f>VLOOKUP($E256,[4]YEAR12!$A$2:$DF$260,55,FALSE)</f>
        <v>#N/A</v>
      </c>
      <c r="S256" s="117" t="e">
        <f>VLOOKUP($E256,[4]YEAR12!$A$2:$DF$260,59,FALSE)</f>
        <v>#N/A</v>
      </c>
      <c r="T256" s="117" t="e">
        <f>VLOOKUP($E256,[4]YEAR12!$A$2:$DF$260,63,FALSE)</f>
        <v>#N/A</v>
      </c>
      <c r="U256" s="117" t="e">
        <f>VLOOKUP($E256,[4]YEAR12!$A$2:$DF$260,67,FALSE)</f>
        <v>#N/A</v>
      </c>
      <c r="V256" s="117" t="e">
        <f>VLOOKUP($E256,[4]YEAR12!$A$2:$DF$260,71,FALSE)</f>
        <v>#N/A</v>
      </c>
      <c r="W256" s="117" t="e">
        <f>VLOOKUP($E256,[4]YEAR12!$A$2:$DF$260,75,FALSE)</f>
        <v>#N/A</v>
      </c>
      <c r="X256" s="117" t="e">
        <f>VLOOKUP($E256,[4]YEAR12!$A$2:$DF$260,79,FALSE)</f>
        <v>#N/A</v>
      </c>
      <c r="Y256" s="117" t="e">
        <f>VLOOKUP($E256,[4]YEAR12!$A$2:$DF$260,83,FALSE)</f>
        <v>#N/A</v>
      </c>
      <c r="Z256" s="117" t="e">
        <f>VLOOKUP($E256,[4]YEAR12!$A$2:$DF$260,87,FALSE)</f>
        <v>#N/A</v>
      </c>
      <c r="AA256" s="117" t="e">
        <f>VLOOKUP($E256,[4]YEAR12!$A$2:$DF$260,91,FALSE)</f>
        <v>#N/A</v>
      </c>
      <c r="AB256" s="117" t="e">
        <f>VLOOKUP($E256,[4]YEAR12!$A$2:$DF$260,95,FALSE)</f>
        <v>#N/A</v>
      </c>
      <c r="AC256" s="117" t="e">
        <f>VLOOKUP($E256,[4]YEAR12!$A$2:$DF$260,99,FALSE)</f>
        <v>#N/A</v>
      </c>
      <c r="AD256" s="117" t="e">
        <f>VLOOKUP($E256,[4]YEAR12!$A$2:$DF$260,103,FALSE)</f>
        <v>#N/A</v>
      </c>
      <c r="AE256" s="117" t="e">
        <f>VLOOKUP($E256,[4]YEAR12!$A$2:$DF$260,107,FALSE)</f>
        <v>#N/A</v>
      </c>
      <c r="AF256" s="117" t="e">
        <f>VLOOKUP($E256,[4]YEAR12!$A$2:$DI$260,111,FALSE)</f>
        <v>#N/A</v>
      </c>
      <c r="AG256" s="117" t="e">
        <f>VLOOKUP($E256,[4]YEAR12!$A$2:$DK$260,115,FALSE)</f>
        <v>#N/A</v>
      </c>
      <c r="AH256" s="117" t="e">
        <f>VLOOKUP($E256,[4]YEAR12!$A$2:$FK$260,119,FALSE)</f>
        <v>#N/A</v>
      </c>
    </row>
    <row r="257" spans="5:34" ht="15.75" thickBot="1" x14ac:dyDescent="0.3">
      <c r="E257" s="74">
        <f>[4]YEAR12!$A256</f>
        <v>0</v>
      </c>
      <c r="F257" s="75">
        <f>[4]YEAR12!$B256</f>
        <v>0</v>
      </c>
      <c r="G257" s="119">
        <f>[4]YEAR12!$M256</f>
        <v>0</v>
      </c>
      <c r="H257" s="78">
        <f>[4]YEAR12!$Q256</f>
        <v>0</v>
      </c>
      <c r="I257" s="117" t="e">
        <f>VLOOKUP($E257,[4]YEAR12!$A$2:$DF$260,19,FALSE)</f>
        <v>#N/A</v>
      </c>
      <c r="J257" s="117" t="e">
        <f>VLOOKUP($E257,[4]YEAR12!$A$2:$DF$260,23,FALSE)</f>
        <v>#N/A</v>
      </c>
      <c r="K257" s="117" t="e">
        <f>VLOOKUP($E257,[4]YEAR12!$A$2:$DF$260,27,FALSE)</f>
        <v>#N/A</v>
      </c>
      <c r="L257" s="117" t="e">
        <f>VLOOKUP($E257,[4]YEAR12!$A$2:$DF$260,31,FALSE)</f>
        <v>#N/A</v>
      </c>
      <c r="M257" s="117" t="e">
        <f>VLOOKUP($E257,[4]YEAR12!$A$2:$DF$260,35,FALSE)</f>
        <v>#N/A</v>
      </c>
      <c r="N257" s="117" t="e">
        <f>VLOOKUP($E257,[4]YEAR12!$A$2:$DF$260,39,FALSE)</f>
        <v>#N/A</v>
      </c>
      <c r="O257" s="117" t="e">
        <f>VLOOKUP($E257,[4]YEAR12!$A$2:$DF$260,43,FALSE)</f>
        <v>#N/A</v>
      </c>
      <c r="P257" s="117" t="e">
        <f>VLOOKUP($E257,[4]YEAR12!$A$2:$DF$260,47,FALSE)</f>
        <v>#N/A</v>
      </c>
      <c r="Q257" s="117" t="e">
        <f>VLOOKUP($E257,[4]YEAR12!$A$2:$DF$260,51,FALSE)</f>
        <v>#N/A</v>
      </c>
      <c r="R257" s="117" t="e">
        <f>VLOOKUP($E257,[4]YEAR12!$A$2:$DF$260,55,FALSE)</f>
        <v>#N/A</v>
      </c>
      <c r="S257" s="117" t="e">
        <f>VLOOKUP($E257,[4]YEAR12!$A$2:$DF$260,59,FALSE)</f>
        <v>#N/A</v>
      </c>
      <c r="T257" s="117" t="e">
        <f>VLOOKUP($E257,[4]YEAR12!$A$2:$DF$260,63,FALSE)</f>
        <v>#N/A</v>
      </c>
      <c r="U257" s="117" t="e">
        <f>VLOOKUP($E257,[4]YEAR12!$A$2:$DF$260,67,FALSE)</f>
        <v>#N/A</v>
      </c>
      <c r="V257" s="117" t="e">
        <f>VLOOKUP($E257,[4]YEAR12!$A$2:$DF$260,71,FALSE)</f>
        <v>#N/A</v>
      </c>
      <c r="W257" s="117" t="e">
        <f>VLOOKUP($E257,[4]YEAR12!$A$2:$DF$260,75,FALSE)</f>
        <v>#N/A</v>
      </c>
      <c r="X257" s="117" t="e">
        <f>VLOOKUP($E257,[4]YEAR12!$A$2:$DF$260,79,FALSE)</f>
        <v>#N/A</v>
      </c>
      <c r="Y257" s="117" t="e">
        <f>VLOOKUP($E257,[4]YEAR12!$A$2:$DF$260,83,FALSE)</f>
        <v>#N/A</v>
      </c>
      <c r="Z257" s="117" t="e">
        <f>VLOOKUP($E257,[4]YEAR12!$A$2:$DF$260,87,FALSE)</f>
        <v>#N/A</v>
      </c>
      <c r="AA257" s="117" t="e">
        <f>VLOOKUP($E257,[4]YEAR12!$A$2:$DF$260,91,FALSE)</f>
        <v>#N/A</v>
      </c>
      <c r="AB257" s="117" t="e">
        <f>VLOOKUP($E257,[4]YEAR12!$A$2:$DF$260,95,FALSE)</f>
        <v>#N/A</v>
      </c>
      <c r="AC257" s="117" t="e">
        <f>VLOOKUP($E257,[4]YEAR12!$A$2:$DF$260,99,FALSE)</f>
        <v>#N/A</v>
      </c>
      <c r="AD257" s="117" t="e">
        <f>VLOOKUP($E257,[4]YEAR12!$A$2:$DF$260,103,FALSE)</f>
        <v>#N/A</v>
      </c>
      <c r="AE257" s="117" t="e">
        <f>VLOOKUP($E257,[4]YEAR12!$A$2:$DF$260,107,FALSE)</f>
        <v>#N/A</v>
      </c>
      <c r="AF257" s="117" t="e">
        <f>VLOOKUP($E257,[4]YEAR12!$A$2:$DI$260,111,FALSE)</f>
        <v>#N/A</v>
      </c>
      <c r="AG257" s="117" t="e">
        <f>VLOOKUP($E257,[4]YEAR12!$A$2:$DK$260,115,FALSE)</f>
        <v>#N/A</v>
      </c>
      <c r="AH257" s="117" t="e">
        <f>VLOOKUP($E257,[4]YEAR12!$A$2:$FK$260,119,FALSE)</f>
        <v>#N/A</v>
      </c>
    </row>
    <row r="258" spans="5:34" ht="15.75" thickBot="1" x14ac:dyDescent="0.3">
      <c r="E258" s="74">
        <f>[4]YEAR12!$A257</f>
        <v>0</v>
      </c>
      <c r="F258" s="75">
        <f>[4]YEAR12!$B257</f>
        <v>0</v>
      </c>
      <c r="G258" s="119">
        <f>[4]YEAR12!$M257</f>
        <v>0</v>
      </c>
      <c r="H258" s="78">
        <f>[4]YEAR12!$Q257</f>
        <v>0</v>
      </c>
      <c r="I258" s="117" t="e">
        <f>VLOOKUP($E258,[4]YEAR12!$A$2:$DF$260,19,FALSE)</f>
        <v>#N/A</v>
      </c>
      <c r="J258" s="117" t="e">
        <f>VLOOKUP($E258,[4]YEAR12!$A$2:$DF$260,23,FALSE)</f>
        <v>#N/A</v>
      </c>
      <c r="K258" s="117" t="e">
        <f>VLOOKUP($E258,[4]YEAR12!$A$2:$DF$260,27,FALSE)</f>
        <v>#N/A</v>
      </c>
      <c r="L258" s="117" t="e">
        <f>VLOOKUP($E258,[4]YEAR12!$A$2:$DF$260,31,FALSE)</f>
        <v>#N/A</v>
      </c>
      <c r="M258" s="117" t="e">
        <f>VLOOKUP($E258,[4]YEAR12!$A$2:$DF$260,35,FALSE)</f>
        <v>#N/A</v>
      </c>
      <c r="N258" s="117" t="e">
        <f>VLOOKUP($E258,[4]YEAR12!$A$2:$DF$260,39,FALSE)</f>
        <v>#N/A</v>
      </c>
      <c r="O258" s="117" t="e">
        <f>VLOOKUP($E258,[4]YEAR12!$A$2:$DF$260,43,FALSE)</f>
        <v>#N/A</v>
      </c>
      <c r="P258" s="117" t="e">
        <f>VLOOKUP($E258,[4]YEAR12!$A$2:$DF$260,47,FALSE)</f>
        <v>#N/A</v>
      </c>
      <c r="Q258" s="117" t="e">
        <f>VLOOKUP($E258,[4]YEAR12!$A$2:$DF$260,51,FALSE)</f>
        <v>#N/A</v>
      </c>
      <c r="R258" s="117" t="e">
        <f>VLOOKUP($E258,[4]YEAR12!$A$2:$DF$260,55,FALSE)</f>
        <v>#N/A</v>
      </c>
      <c r="S258" s="117" t="e">
        <f>VLOOKUP($E258,[4]YEAR12!$A$2:$DF$260,59,FALSE)</f>
        <v>#N/A</v>
      </c>
      <c r="T258" s="117" t="e">
        <f>VLOOKUP($E258,[4]YEAR12!$A$2:$DF$260,63,FALSE)</f>
        <v>#N/A</v>
      </c>
      <c r="U258" s="117" t="e">
        <f>VLOOKUP($E258,[4]YEAR12!$A$2:$DF$260,67,FALSE)</f>
        <v>#N/A</v>
      </c>
      <c r="V258" s="117" t="e">
        <f>VLOOKUP($E258,[4]YEAR12!$A$2:$DF$260,71,FALSE)</f>
        <v>#N/A</v>
      </c>
      <c r="W258" s="117" t="e">
        <f>VLOOKUP($E258,[4]YEAR12!$A$2:$DF$260,75,FALSE)</f>
        <v>#N/A</v>
      </c>
      <c r="X258" s="117" t="e">
        <f>VLOOKUP($E258,[4]YEAR12!$A$2:$DF$260,79,FALSE)</f>
        <v>#N/A</v>
      </c>
      <c r="Y258" s="117" t="e">
        <f>VLOOKUP($E258,[4]YEAR12!$A$2:$DF$260,83,FALSE)</f>
        <v>#N/A</v>
      </c>
      <c r="Z258" s="117" t="e">
        <f>VLOOKUP($E258,[4]YEAR12!$A$2:$DF$260,87,FALSE)</f>
        <v>#N/A</v>
      </c>
      <c r="AA258" s="117" t="e">
        <f>VLOOKUP($E258,[4]YEAR12!$A$2:$DF$260,91,FALSE)</f>
        <v>#N/A</v>
      </c>
      <c r="AB258" s="117" t="e">
        <f>VLOOKUP($E258,[4]YEAR12!$A$2:$DF$260,95,FALSE)</f>
        <v>#N/A</v>
      </c>
      <c r="AC258" s="117" t="e">
        <f>VLOOKUP($E258,[4]YEAR12!$A$2:$DF$260,99,FALSE)</f>
        <v>#N/A</v>
      </c>
      <c r="AD258" s="117" t="e">
        <f>VLOOKUP($E258,[4]YEAR12!$A$2:$DF$260,103,FALSE)</f>
        <v>#N/A</v>
      </c>
      <c r="AE258" s="117" t="e">
        <f>VLOOKUP($E258,[4]YEAR12!$A$2:$DF$260,107,FALSE)</f>
        <v>#N/A</v>
      </c>
      <c r="AF258" s="117" t="e">
        <f>VLOOKUP($E258,[4]YEAR12!$A$2:$DI$260,111,FALSE)</f>
        <v>#N/A</v>
      </c>
      <c r="AG258" s="117" t="e">
        <f>VLOOKUP($E258,[4]YEAR12!$A$2:$DK$260,115,FALSE)</f>
        <v>#N/A</v>
      </c>
      <c r="AH258" s="117" t="e">
        <f>VLOOKUP($E258,[4]YEAR12!$A$2:$FK$260,119,FALSE)</f>
        <v>#N/A</v>
      </c>
    </row>
    <row r="259" spans="5:34" ht="15.75" thickBot="1" x14ac:dyDescent="0.3">
      <c r="E259" s="74">
        <f>[4]YEAR12!$A258</f>
        <v>0</v>
      </c>
      <c r="F259" s="75">
        <f>[4]YEAR12!$B258</f>
        <v>0</v>
      </c>
      <c r="G259" s="119">
        <f>[4]YEAR12!$M258</f>
        <v>0</v>
      </c>
      <c r="H259" s="78">
        <f>[4]YEAR12!$Q258</f>
        <v>0</v>
      </c>
      <c r="I259" s="117" t="e">
        <f>VLOOKUP($E259,[4]YEAR12!$A$2:$DF$260,19,FALSE)</f>
        <v>#N/A</v>
      </c>
      <c r="J259" s="117" t="e">
        <f>VLOOKUP($E259,[4]YEAR12!$A$2:$DF$260,23,FALSE)</f>
        <v>#N/A</v>
      </c>
      <c r="K259" s="117" t="e">
        <f>VLOOKUP($E259,[4]YEAR12!$A$2:$DF$260,27,FALSE)</f>
        <v>#N/A</v>
      </c>
      <c r="L259" s="117" t="e">
        <f>VLOOKUP($E259,[4]YEAR12!$A$2:$DF$260,31,FALSE)</f>
        <v>#N/A</v>
      </c>
      <c r="M259" s="117" t="e">
        <f>VLOOKUP($E259,[4]YEAR12!$A$2:$DF$260,35,FALSE)</f>
        <v>#N/A</v>
      </c>
      <c r="N259" s="117" t="e">
        <f>VLOOKUP($E259,[4]YEAR12!$A$2:$DF$260,39,FALSE)</f>
        <v>#N/A</v>
      </c>
      <c r="O259" s="117" t="e">
        <f>VLOOKUP($E259,[4]YEAR12!$A$2:$DF$260,43,FALSE)</f>
        <v>#N/A</v>
      </c>
      <c r="P259" s="117" t="e">
        <f>VLOOKUP($E259,[4]YEAR12!$A$2:$DF$260,47,FALSE)</f>
        <v>#N/A</v>
      </c>
      <c r="Q259" s="117" t="e">
        <f>VLOOKUP($E259,[4]YEAR12!$A$2:$DF$260,51,FALSE)</f>
        <v>#N/A</v>
      </c>
      <c r="R259" s="117" t="e">
        <f>VLOOKUP($E259,[4]YEAR12!$A$2:$DF$260,55,FALSE)</f>
        <v>#N/A</v>
      </c>
      <c r="S259" s="117" t="e">
        <f>VLOOKUP($E259,[4]YEAR12!$A$2:$DF$260,59,FALSE)</f>
        <v>#N/A</v>
      </c>
      <c r="T259" s="117" t="e">
        <f>VLOOKUP($E259,[4]YEAR12!$A$2:$DF$260,63,FALSE)</f>
        <v>#N/A</v>
      </c>
      <c r="U259" s="117" t="e">
        <f>VLOOKUP($E259,[4]YEAR12!$A$2:$DF$260,67,FALSE)</f>
        <v>#N/A</v>
      </c>
      <c r="V259" s="117" t="e">
        <f>VLOOKUP($E259,[4]YEAR12!$A$2:$DF$260,71,FALSE)</f>
        <v>#N/A</v>
      </c>
      <c r="W259" s="117" t="e">
        <f>VLOOKUP($E259,[4]YEAR12!$A$2:$DF$260,75,FALSE)</f>
        <v>#N/A</v>
      </c>
      <c r="X259" s="117" t="e">
        <f>VLOOKUP($E259,[4]YEAR12!$A$2:$DF$260,79,FALSE)</f>
        <v>#N/A</v>
      </c>
      <c r="Y259" s="117" t="e">
        <f>VLOOKUP($E259,[4]YEAR12!$A$2:$DF$260,83,FALSE)</f>
        <v>#N/A</v>
      </c>
      <c r="Z259" s="117" t="e">
        <f>VLOOKUP($E259,[4]YEAR12!$A$2:$DF$260,87,FALSE)</f>
        <v>#N/A</v>
      </c>
      <c r="AA259" s="117" t="e">
        <f>VLOOKUP($E259,[4]YEAR12!$A$2:$DF$260,91,FALSE)</f>
        <v>#N/A</v>
      </c>
      <c r="AB259" s="117" t="e">
        <f>VLOOKUP($E259,[4]YEAR12!$A$2:$DF$260,95,FALSE)</f>
        <v>#N/A</v>
      </c>
      <c r="AC259" s="117" t="e">
        <f>VLOOKUP($E259,[4]YEAR12!$A$2:$DF$260,99,FALSE)</f>
        <v>#N/A</v>
      </c>
      <c r="AD259" s="117" t="e">
        <f>VLOOKUP($E259,[4]YEAR12!$A$2:$DF$260,103,FALSE)</f>
        <v>#N/A</v>
      </c>
      <c r="AE259" s="117" t="e">
        <f>VLOOKUP($E259,[4]YEAR12!$A$2:$DF$260,107,FALSE)</f>
        <v>#N/A</v>
      </c>
      <c r="AF259" s="117" t="e">
        <f>VLOOKUP($E259,[4]YEAR12!$A$2:$DI$260,111,FALSE)</f>
        <v>#N/A</v>
      </c>
      <c r="AG259" s="117" t="e">
        <f>VLOOKUP($E259,[4]YEAR12!$A$2:$DK$260,115,FALSE)</f>
        <v>#N/A</v>
      </c>
      <c r="AH259" s="117" t="e">
        <f>VLOOKUP($E259,[4]YEAR12!$A$2:$FK$260,119,FALSE)</f>
        <v>#N/A</v>
      </c>
    </row>
    <row r="260" spans="5:34" ht="15.75" thickBot="1" x14ac:dyDescent="0.3">
      <c r="E260" s="74">
        <f>[4]YEAR12!$A259</f>
        <v>0</v>
      </c>
      <c r="F260" s="75">
        <f>[4]YEAR12!$B259</f>
        <v>0</v>
      </c>
      <c r="G260" s="119">
        <f>[4]YEAR12!$M259</f>
        <v>0</v>
      </c>
      <c r="H260" s="78">
        <f>[4]YEAR12!$Q259</f>
        <v>0</v>
      </c>
      <c r="I260" s="117" t="e">
        <f>VLOOKUP($E260,[4]YEAR12!$A$2:$DF$260,19,FALSE)</f>
        <v>#N/A</v>
      </c>
      <c r="J260" s="117" t="e">
        <f>VLOOKUP($E260,[4]YEAR12!$A$2:$DF$260,23,FALSE)</f>
        <v>#N/A</v>
      </c>
      <c r="K260" s="117" t="e">
        <f>VLOOKUP($E260,[4]YEAR12!$A$2:$DF$260,27,FALSE)</f>
        <v>#N/A</v>
      </c>
      <c r="L260" s="117" t="e">
        <f>VLOOKUP($E260,[4]YEAR12!$A$2:$DF$260,31,FALSE)</f>
        <v>#N/A</v>
      </c>
      <c r="M260" s="117" t="e">
        <f>VLOOKUP($E260,[4]YEAR12!$A$2:$DF$260,35,FALSE)</f>
        <v>#N/A</v>
      </c>
      <c r="N260" s="117" t="e">
        <f>VLOOKUP($E260,[4]YEAR12!$A$2:$DF$260,39,FALSE)</f>
        <v>#N/A</v>
      </c>
      <c r="O260" s="117" t="e">
        <f>VLOOKUP($E260,[4]YEAR12!$A$2:$DF$260,43,FALSE)</f>
        <v>#N/A</v>
      </c>
      <c r="P260" s="117" t="e">
        <f>VLOOKUP($E260,[4]YEAR12!$A$2:$DF$260,47,FALSE)</f>
        <v>#N/A</v>
      </c>
      <c r="Q260" s="117" t="e">
        <f>VLOOKUP($E260,[4]YEAR12!$A$2:$DF$260,51,FALSE)</f>
        <v>#N/A</v>
      </c>
      <c r="R260" s="117" t="e">
        <f>VLOOKUP($E260,[4]YEAR12!$A$2:$DF$260,55,FALSE)</f>
        <v>#N/A</v>
      </c>
      <c r="S260" s="117" t="e">
        <f>VLOOKUP($E260,[4]YEAR12!$A$2:$DF$260,59,FALSE)</f>
        <v>#N/A</v>
      </c>
      <c r="T260" s="117" t="e">
        <f>VLOOKUP($E260,[4]YEAR12!$A$2:$DF$260,63,FALSE)</f>
        <v>#N/A</v>
      </c>
      <c r="U260" s="117" t="e">
        <f>VLOOKUP($E260,[4]YEAR12!$A$2:$DF$260,67,FALSE)</f>
        <v>#N/A</v>
      </c>
      <c r="V260" s="117" t="e">
        <f>VLOOKUP($E260,[4]YEAR12!$A$2:$DF$260,71,FALSE)</f>
        <v>#N/A</v>
      </c>
      <c r="W260" s="117" t="e">
        <f>VLOOKUP($E260,[4]YEAR12!$A$2:$DF$260,75,FALSE)</f>
        <v>#N/A</v>
      </c>
      <c r="X260" s="117" t="e">
        <f>VLOOKUP($E260,[4]YEAR12!$A$2:$DF$260,79,FALSE)</f>
        <v>#N/A</v>
      </c>
      <c r="Y260" s="117" t="e">
        <f>VLOOKUP($E260,[4]YEAR12!$A$2:$DF$260,83,FALSE)</f>
        <v>#N/A</v>
      </c>
      <c r="Z260" s="117" t="e">
        <f>VLOOKUP($E260,[4]YEAR12!$A$2:$DF$260,87,FALSE)</f>
        <v>#N/A</v>
      </c>
      <c r="AA260" s="117" t="e">
        <f>VLOOKUP($E260,[4]YEAR12!$A$2:$DF$260,91,FALSE)</f>
        <v>#N/A</v>
      </c>
      <c r="AB260" s="117" t="e">
        <f>VLOOKUP($E260,[4]YEAR12!$A$2:$DF$260,95,FALSE)</f>
        <v>#N/A</v>
      </c>
      <c r="AC260" s="117" t="e">
        <f>VLOOKUP($E260,[4]YEAR12!$A$2:$DF$260,99,FALSE)</f>
        <v>#N/A</v>
      </c>
      <c r="AD260" s="117" t="e">
        <f>VLOOKUP($E260,[4]YEAR12!$A$2:$DF$260,103,FALSE)</f>
        <v>#N/A</v>
      </c>
      <c r="AE260" s="117" t="e">
        <f>VLOOKUP($E260,[4]YEAR12!$A$2:$DF$260,107,FALSE)</f>
        <v>#N/A</v>
      </c>
      <c r="AF260" s="117" t="e">
        <f>VLOOKUP($E260,[4]YEAR12!$A$2:$DI$260,111,FALSE)</f>
        <v>#N/A</v>
      </c>
      <c r="AG260" s="117" t="e">
        <f>VLOOKUP($E260,[4]YEAR12!$A$2:$DK$260,115,FALSE)</f>
        <v>#N/A</v>
      </c>
      <c r="AH260" s="117" t="e">
        <f>VLOOKUP($E260,[4]YEAR12!$A$2:$FK$260,119,FALSE)</f>
        <v>#N/A</v>
      </c>
    </row>
    <row r="261" spans="5:34" ht="15.75" thickBot="1" x14ac:dyDescent="0.3">
      <c r="E261" s="74">
        <f>[4]YEAR12!$A260</f>
        <v>0</v>
      </c>
      <c r="F261" s="75">
        <f>[4]YEAR12!$B260</f>
        <v>0</v>
      </c>
      <c r="G261" s="119">
        <f>[4]YEAR12!$M260</f>
        <v>0</v>
      </c>
      <c r="H261" s="78">
        <f>[4]YEAR12!$Q260</f>
        <v>0</v>
      </c>
      <c r="I261" s="117" t="e">
        <f>VLOOKUP($E261,[4]YEAR12!$A$2:$DF$260,19,FALSE)</f>
        <v>#N/A</v>
      </c>
      <c r="J261" s="117" t="e">
        <f>VLOOKUP($E261,[4]YEAR12!$A$2:$DF$260,23,FALSE)</f>
        <v>#N/A</v>
      </c>
      <c r="K261" s="117" t="e">
        <f>VLOOKUP($E261,[4]YEAR12!$A$2:$DF$260,27,FALSE)</f>
        <v>#N/A</v>
      </c>
      <c r="L261" s="117" t="e">
        <f>VLOOKUP($E261,[4]YEAR12!$A$2:$DF$260,31,FALSE)</f>
        <v>#N/A</v>
      </c>
      <c r="M261" s="117" t="e">
        <f>VLOOKUP($E261,[4]YEAR12!$A$2:$DF$260,35,FALSE)</f>
        <v>#N/A</v>
      </c>
      <c r="N261" s="117" t="e">
        <f>VLOOKUP($E261,[4]YEAR12!$A$2:$DF$260,39,FALSE)</f>
        <v>#N/A</v>
      </c>
      <c r="O261" s="117" t="e">
        <f>VLOOKUP($E261,[4]YEAR12!$A$2:$DF$260,43,FALSE)</f>
        <v>#N/A</v>
      </c>
      <c r="P261" s="117" t="e">
        <f>VLOOKUP($E261,[4]YEAR12!$A$2:$DF$260,47,FALSE)</f>
        <v>#N/A</v>
      </c>
      <c r="Q261" s="117" t="e">
        <f>VLOOKUP($E261,[4]YEAR12!$A$2:$DF$260,51,FALSE)</f>
        <v>#N/A</v>
      </c>
      <c r="R261" s="117" t="e">
        <f>VLOOKUP($E261,[4]YEAR12!$A$2:$DF$260,55,FALSE)</f>
        <v>#N/A</v>
      </c>
      <c r="S261" s="117" t="e">
        <f>VLOOKUP($E261,[4]YEAR12!$A$2:$DF$260,59,FALSE)</f>
        <v>#N/A</v>
      </c>
      <c r="T261" s="117" t="e">
        <f>VLOOKUP($E261,[4]YEAR12!$A$2:$DF$260,63,FALSE)</f>
        <v>#N/A</v>
      </c>
      <c r="U261" s="117" t="e">
        <f>VLOOKUP($E261,[4]YEAR12!$A$2:$DF$260,67,FALSE)</f>
        <v>#N/A</v>
      </c>
      <c r="V261" s="117" t="e">
        <f>VLOOKUP($E261,[4]YEAR12!$A$2:$DF$260,71,FALSE)</f>
        <v>#N/A</v>
      </c>
      <c r="W261" s="117" t="e">
        <f>VLOOKUP($E261,[4]YEAR12!$A$2:$DF$260,75,FALSE)</f>
        <v>#N/A</v>
      </c>
      <c r="X261" s="117" t="e">
        <f>VLOOKUP($E261,[4]YEAR12!$A$2:$DF$260,79,FALSE)</f>
        <v>#N/A</v>
      </c>
      <c r="Y261" s="117" t="e">
        <f>VLOOKUP($E261,[4]YEAR12!$A$2:$DF$260,83,FALSE)</f>
        <v>#N/A</v>
      </c>
      <c r="Z261" s="117" t="e">
        <f>VLOOKUP($E261,[4]YEAR12!$A$2:$DF$260,87,FALSE)</f>
        <v>#N/A</v>
      </c>
      <c r="AA261" s="117" t="e">
        <f>VLOOKUP($E261,[4]YEAR12!$A$2:$DF$260,91,FALSE)</f>
        <v>#N/A</v>
      </c>
      <c r="AB261" s="117" t="e">
        <f>VLOOKUP($E261,[4]YEAR12!$A$2:$DF$260,95,FALSE)</f>
        <v>#N/A</v>
      </c>
      <c r="AC261" s="117" t="e">
        <f>VLOOKUP($E261,[4]YEAR12!$A$2:$DF$260,99,FALSE)</f>
        <v>#N/A</v>
      </c>
      <c r="AD261" s="117" t="e">
        <f>VLOOKUP($E261,[4]YEAR12!$A$2:$DF$260,103,FALSE)</f>
        <v>#N/A</v>
      </c>
      <c r="AE261" s="117" t="e">
        <f>VLOOKUP($E261,[4]YEAR12!$A$2:$DF$260,107,FALSE)</f>
        <v>#N/A</v>
      </c>
      <c r="AF261" s="117" t="e">
        <f>VLOOKUP($E261,[4]YEAR12!$A$2:$DI$260,111,FALSE)</f>
        <v>#N/A</v>
      </c>
      <c r="AG261" s="117" t="e">
        <f>VLOOKUP($E261,[4]YEAR12!$A$2:$DK$260,115,FALSE)</f>
        <v>#N/A</v>
      </c>
      <c r="AH261" s="117" t="e">
        <f>VLOOKUP($E261,[4]YEAR12!$A$2:$FK$260,119,FALSE)</f>
        <v>#N/A</v>
      </c>
    </row>
  </sheetData>
  <autoFilter ref="E2:H234" xr:uid="{00000000-0009-0000-0000-00000F000000}"/>
  <sortState ref="J3:L212">
    <sortCondition ref="K3:K212"/>
  </sortState>
  <customSheetViews>
    <customSheetView guid="{E50EE22D-BFD3-47DF-BE54-CA5D5B7F17C7}" showAutoFilter="1">
      <selection activeCell="J9" sqref="J9"/>
      <pageMargins left="0.7" right="0.7" top="0.75" bottom="0.75" header="0.3" footer="0.3"/>
      <autoFilter ref="E2:H234" xr:uid="{00000000-0000-0000-0000-000000000000}"/>
    </customSheetView>
    <customSheetView guid="{A028B448-8360-48A3-87DD-A7F05C1EB7E7}" showAutoFilter="1">
      <selection activeCell="H3" sqref="H3"/>
      <pageMargins left="0.7" right="0.7" top="0.75" bottom="0.75" header="0.3" footer="0.3"/>
      <autoFilter ref="E2:H234" xr:uid="{00000000-0000-0000-0000-000000000000}"/>
    </customSheetView>
  </customSheetView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2</vt:i4>
      </vt:variant>
      <vt:variant>
        <vt:lpstr>Named Ranges</vt:lpstr>
      </vt:variant>
      <vt:variant>
        <vt:i4>18</vt:i4>
      </vt:variant>
    </vt:vector>
  </HeadingPairs>
  <TitlesOfParts>
    <vt:vector size="34" baseType="lpstr">
      <vt:lpstr>INDEX</vt:lpstr>
      <vt:lpstr>DEFINITIONS</vt:lpstr>
      <vt:lpstr>DATA CHECKING SHEET</vt:lpstr>
      <vt:lpstr>DATASHEET</vt:lpstr>
      <vt:lpstr>L3VA</vt:lpstr>
      <vt:lpstr>SUBJECT L3VA</vt:lpstr>
      <vt:lpstr>GROUPDISTRIBUTION</vt:lpstr>
      <vt:lpstr>COHORTSUBJECTCOMPARATOR</vt:lpstr>
      <vt:lpstr>N2I and SERIOUS CONCERN(TOTALS)</vt:lpstr>
      <vt:lpstr>6THF-A2LBYSUBJECT</vt:lpstr>
      <vt:lpstr>A2L SUMMARY</vt:lpstr>
      <vt:lpstr>BHVEXPORT</vt:lpstr>
      <vt:lpstr>COHORT data</vt:lpstr>
      <vt:lpstr>Lookups</vt:lpstr>
      <vt:lpstr>Chart1</vt:lpstr>
      <vt:lpstr>A2L FREQ</vt:lpstr>
      <vt:lpstr>'SUBJECT L3VA'!_FilterDatabase</vt:lpstr>
      <vt:lpstr>COHORTSUBJECTCOMPARATOR!bhvtotals</vt:lpstr>
      <vt:lpstr>L3VA!bhvtotals</vt:lpstr>
      <vt:lpstr>bhvtotals</vt:lpstr>
      <vt:lpstr>CHART</vt:lpstr>
      <vt:lpstr>Datasheet</vt:lpstr>
      <vt:lpstr>GCSEBAND</vt:lpstr>
      <vt:lpstr>lookup</vt:lpstr>
      <vt:lpstr>LOOKUP3</vt:lpstr>
      <vt:lpstr>COHORTSUBJECTCOMPARATOR!Print_Area</vt:lpstr>
      <vt:lpstr>'SUBJECT L3VA'!Print_Area</vt:lpstr>
      <vt:lpstr>COHORTSUBJECTCOMPARATOR!prioratt</vt:lpstr>
      <vt:lpstr>L3VA!prioratt</vt:lpstr>
      <vt:lpstr>prioratt</vt:lpstr>
      <vt:lpstr>SCORING</vt:lpstr>
      <vt:lpstr>SENEK</vt:lpstr>
      <vt:lpstr>SENEKM</vt:lpstr>
      <vt:lpstr>SENN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rosie</dc:creator>
  <cp:lastModifiedBy>Bunting, Mr S</cp:lastModifiedBy>
  <cp:lastPrinted>2017-12-19T14:54:54Z</cp:lastPrinted>
  <dcterms:created xsi:type="dcterms:W3CDTF">2011-04-21T14:32:00Z</dcterms:created>
  <dcterms:modified xsi:type="dcterms:W3CDTF">2022-12-14T11:36:46Z</dcterms:modified>
</cp:coreProperties>
</file>